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telpis\Documents\DMQ\PRESUPUESTO\COMISIÓN PRESUPUESTO\"/>
    </mc:Choice>
  </mc:AlternateContent>
  <bookViews>
    <workbookView xWindow="0" yWindow="0" windowWidth="20490" windowHeight="7020" tabRatio="886" firstSheet="4" activeTab="4"/>
  </bookViews>
  <sheets>
    <sheet name="hoja 31 may 2023" sheetId="1" state="hidden" r:id="rId1"/>
    <sheet name="Ejec 31 may 2023" sheetId="2" state="hidden" r:id="rId2"/>
    <sheet name="Ejec 31 may 2023 (2)" sheetId="3" state="hidden" r:id="rId3"/>
    <sheet name="EJEMPLO" sheetId="4" state="hidden" r:id="rId4"/>
    <sheet name="AG" sheetId="5" r:id="rId5"/>
    <sheet name="AG. COMERCIO" sheetId="6" r:id="rId6"/>
    <sheet name="AMBIENTE" sheetId="22" r:id="rId7"/>
    <sheet name="COMUNICACIÓN" sheetId="8" r:id="rId8"/>
    <sheet name="ALCALDÍA" sheetId="9" r:id="rId9"/>
    <sheet name="CTYPC" sheetId="10" r:id="rId10"/>
    <sheet name="AG. CONTROL" sheetId="11" r:id="rId11"/>
    <sheet name="CULTURA" sheetId="12" r:id="rId12"/>
    <sheet name="DES. PROD." sheetId="13" r:id="rId13"/>
    <sheet name="EDUCACIÓN" sheetId="14" r:id="rId14"/>
    <sheet name="I. SOCIAL" sheetId="15" r:id="rId15"/>
    <sheet name="MOVILIDAD" sheetId="16" r:id="rId16"/>
    <sheet name="PLANIFICACIÓN" sheetId="17" r:id="rId17"/>
    <sheet name="SALUD" sheetId="19" r:id="rId18"/>
    <sheet name="TECNOLOGÍA" sheetId="18" r:id="rId19"/>
    <sheet name="TERRITORIO" sheetId="20" r:id="rId20"/>
    <sheet name="SEGURIDAD" sheetId="21" r:id="rId21"/>
  </sheets>
  <externalReferences>
    <externalReference r:id="rId22"/>
  </externalReferences>
  <definedNames>
    <definedName name="_xlnm._FilterDatabase" localSheetId="4" hidden="1">AG!$A$3:$W$226</definedName>
    <definedName name="_xlnm._FilterDatabase" localSheetId="5" hidden="1">'AG. COMERCIO'!$A$3:$Z$86</definedName>
    <definedName name="_xlnm._FilterDatabase" localSheetId="10" hidden="1">'AG. CONTROL'!$A$3:$W$60</definedName>
    <definedName name="_xlnm._FilterDatabase" localSheetId="8" hidden="1">ALCALDÍA!$A$4:$W$27</definedName>
    <definedName name="_xlnm._FilterDatabase" localSheetId="6" hidden="1">AMBIENTE!$A$4:$W$32</definedName>
    <definedName name="_xlnm._FilterDatabase" localSheetId="7" hidden="1">COMUNICACIÓN!$A$4:$W$19</definedName>
    <definedName name="_xlnm._FilterDatabase" localSheetId="12" hidden="1">'DES. PROD.'!$A$4:$W$12</definedName>
    <definedName name="_xlnm._FilterDatabase" localSheetId="13" hidden="1">EDUCACIÓN!$A$1:$W$211</definedName>
    <definedName name="_xlnm._FilterDatabase" localSheetId="2" hidden="1">'Ejec 31 may 2023 (2)'!$A$2:$H$5</definedName>
    <definedName name="_xlnm._FilterDatabase" localSheetId="14" hidden="1">'I. SOCIAL'!$A$4:$W$504</definedName>
    <definedName name="_xlnm._FilterDatabase" localSheetId="15" hidden="1">MOVILIDAD!$A$4:$W$30</definedName>
    <definedName name="_xlnm._FilterDatabase" localSheetId="17" hidden="1">SALUD!$A$4:$W$138</definedName>
    <definedName name="_xlnm._FilterDatabase" localSheetId="18" hidden="1">TECNOLOGÍA!$A$4:$W$16</definedName>
    <definedName name="_xlnm._FilterDatabase" localSheetId="19" hidden="1">TERRITORIO!$A$4:$W$135</definedName>
  </definedNames>
  <calcPr calcId="162913"/>
  <pivotCaches>
    <pivotCache cacheId="30" r:id="rId23"/>
  </pivotCaches>
  <extLst>
    <ext uri="GoogleSheetsCustomDataVersion2">
      <go:sheetsCustomData xmlns:go="http://customooxmlschemas.google.com/" r:id="rId26" roundtripDataChecksum="Rif8LAvgGBX+Oo8dFnZRAoNNi+8KkoHo81wrgKtVx4w="/>
    </ext>
  </extLst>
</workbook>
</file>

<file path=xl/calcChain.xml><?xml version="1.0" encoding="utf-8"?>
<calcChain xmlns="http://schemas.openxmlformats.org/spreadsheetml/2006/main">
  <c r="W180" i="16" l="1"/>
  <c r="V180" i="16"/>
  <c r="U180" i="16"/>
  <c r="T180" i="16"/>
  <c r="S180" i="16"/>
  <c r="R180" i="16"/>
  <c r="Q180" i="16"/>
  <c r="P180" i="16"/>
  <c r="O180" i="16"/>
  <c r="N180" i="16"/>
  <c r="M180" i="16"/>
  <c r="L180" i="16"/>
  <c r="K180" i="16"/>
  <c r="J180" i="16"/>
  <c r="E180" i="16"/>
  <c r="D180" i="16"/>
  <c r="V32" i="22" l="1"/>
  <c r="U32" i="22"/>
  <c r="T32" i="22"/>
  <c r="S32" i="22"/>
  <c r="R32" i="22"/>
  <c r="Q32" i="22"/>
  <c r="P32" i="22"/>
  <c r="O32" i="22"/>
  <c r="N32" i="22"/>
  <c r="M32" i="22"/>
  <c r="L32" i="22"/>
  <c r="K32" i="22"/>
  <c r="J32" i="22"/>
  <c r="E32" i="22"/>
  <c r="D32" i="22"/>
  <c r="W31" i="22"/>
  <c r="W30" i="22"/>
  <c r="W29" i="22"/>
  <c r="W28" i="22"/>
  <c r="W27" i="22"/>
  <c r="W26" i="22"/>
  <c r="W23" i="22"/>
  <c r="W22" i="22"/>
  <c r="W21" i="22"/>
  <c r="W20" i="22"/>
  <c r="W19" i="22"/>
  <c r="W18" i="22"/>
  <c r="W17" i="22"/>
  <c r="W16" i="22"/>
  <c r="W15" i="22"/>
  <c r="W14" i="22"/>
  <c r="W13" i="22"/>
  <c r="W12" i="22"/>
  <c r="W11" i="22"/>
  <c r="W10" i="22"/>
  <c r="W9" i="22"/>
  <c r="W8" i="22"/>
  <c r="W7" i="22"/>
  <c r="W6" i="22"/>
  <c r="W5" i="22"/>
  <c r="W32" i="22" s="1"/>
  <c r="J222" i="19" l="1"/>
  <c r="E222" i="19"/>
  <c r="D222" i="19"/>
  <c r="W221" i="19"/>
  <c r="W220" i="19"/>
  <c r="W219" i="19"/>
  <c r="W218" i="19"/>
  <c r="W217" i="19"/>
  <c r="W216" i="19"/>
  <c r="W215" i="19"/>
  <c r="W214" i="19"/>
  <c r="W213" i="19"/>
  <c r="W212" i="19"/>
  <c r="W211" i="19"/>
  <c r="W210" i="19"/>
  <c r="W209" i="19"/>
  <c r="W208" i="19"/>
  <c r="W207" i="19"/>
  <c r="W206" i="19"/>
  <c r="W205" i="19"/>
  <c r="W204" i="19"/>
  <c r="W203" i="19"/>
  <c r="W202" i="19"/>
  <c r="W201" i="19"/>
  <c r="W200" i="19"/>
  <c r="W199" i="19"/>
  <c r="W198" i="19"/>
  <c r="W197" i="19"/>
  <c r="W196" i="19"/>
  <c r="W195" i="19"/>
  <c r="W194" i="19"/>
  <c r="W193" i="19"/>
  <c r="W192" i="19"/>
  <c r="W191" i="19"/>
  <c r="W190" i="19"/>
  <c r="W189" i="19"/>
  <c r="W188" i="19"/>
  <c r="W187" i="19"/>
  <c r="W186" i="19"/>
  <c r="W185" i="19"/>
  <c r="W184" i="19"/>
  <c r="W183" i="19"/>
  <c r="W182" i="19"/>
  <c r="W181" i="19"/>
  <c r="W180" i="19"/>
  <c r="W179" i="19"/>
  <c r="W178" i="19"/>
  <c r="W177" i="19"/>
  <c r="W176" i="19"/>
  <c r="W175" i="19"/>
  <c r="W174" i="19"/>
  <c r="W173" i="19"/>
  <c r="W172" i="19"/>
  <c r="W171" i="19"/>
  <c r="J171" i="19"/>
  <c r="W170" i="19"/>
  <c r="W169" i="19"/>
  <c r="W168" i="19"/>
  <c r="W167" i="19"/>
  <c r="W166" i="19"/>
  <c r="W165" i="19"/>
  <c r="W164" i="19"/>
  <c r="W163" i="19"/>
  <c r="W162" i="19"/>
  <c r="W161" i="19"/>
  <c r="W160" i="19"/>
  <c r="W159" i="19"/>
  <c r="W158" i="19"/>
  <c r="W157" i="19"/>
  <c r="W156" i="19"/>
  <c r="W155" i="19"/>
  <c r="W154" i="19"/>
  <c r="W153" i="19"/>
  <c r="W152" i="19"/>
  <c r="W151" i="19"/>
  <c r="W150" i="19"/>
  <c r="W149" i="19"/>
  <c r="W148" i="19"/>
  <c r="W147" i="19"/>
  <c r="W146" i="19"/>
  <c r="W145" i="19"/>
  <c r="W144" i="19"/>
  <c r="W143" i="19"/>
  <c r="W142" i="19"/>
  <c r="W141" i="19"/>
  <c r="W140" i="19"/>
  <c r="W139" i="19"/>
  <c r="U96" i="21" l="1"/>
  <c r="T96" i="21"/>
  <c r="R96" i="21"/>
  <c r="P96" i="21"/>
  <c r="O96" i="21"/>
  <c r="N96" i="21"/>
  <c r="M96" i="21"/>
  <c r="L96" i="21"/>
  <c r="K96" i="21"/>
  <c r="J96" i="21"/>
  <c r="E96" i="21"/>
  <c r="D96" i="21"/>
  <c r="W94" i="21"/>
  <c r="W92" i="21"/>
  <c r="W91" i="21"/>
  <c r="W90" i="21"/>
  <c r="W88" i="21"/>
  <c r="Q84" i="21"/>
  <c r="W83" i="21"/>
  <c r="W78" i="21"/>
  <c r="V76" i="21"/>
  <c r="V66" i="21"/>
  <c r="W66" i="21" s="1"/>
  <c r="Y52" i="21"/>
  <c r="W31" i="21"/>
  <c r="W30" i="21"/>
  <c r="W29" i="21"/>
  <c r="W26" i="21"/>
  <c r="R21" i="21"/>
  <c r="W18" i="21"/>
  <c r="W17" i="21"/>
  <c r="W11" i="21"/>
  <c r="W10" i="21"/>
  <c r="W87" i="21" l="1"/>
  <c r="V15" i="21"/>
  <c r="W7" i="21"/>
  <c r="W15" i="21" l="1"/>
  <c r="V21" i="21"/>
  <c r="W21" i="21" s="1"/>
  <c r="W25" i="21"/>
  <c r="Q32" i="21"/>
  <c r="S19" i="21"/>
  <c r="W9" i="21"/>
  <c r="W12" i="21"/>
  <c r="W8" i="21"/>
  <c r="W69" i="21"/>
  <c r="W84" i="21"/>
  <c r="W19" i="21" l="1"/>
  <c r="S96" i="21"/>
  <c r="W32" i="21"/>
  <c r="Q96" i="21"/>
  <c r="V96" i="21"/>
  <c r="O85" i="19"/>
  <c r="O81" i="19"/>
  <c r="O68" i="19"/>
  <c r="K67" i="19"/>
  <c r="K60" i="19"/>
  <c r="L37" i="19"/>
  <c r="K12" i="19"/>
  <c r="W96" i="21" l="1"/>
  <c r="V135" i="20"/>
  <c r="U135" i="20"/>
  <c r="T135" i="20"/>
  <c r="S135" i="20"/>
  <c r="R135" i="20"/>
  <c r="Q135" i="20"/>
  <c r="P135" i="20"/>
  <c r="O135" i="20"/>
  <c r="N135" i="20"/>
  <c r="M135" i="20"/>
  <c r="L135" i="20"/>
  <c r="K135" i="20"/>
  <c r="I135" i="20"/>
  <c r="F135" i="20"/>
  <c r="E135" i="20"/>
  <c r="D135" i="20"/>
  <c r="W134" i="20"/>
  <c r="W133" i="20"/>
  <c r="W132" i="20"/>
  <c r="W131" i="20"/>
  <c r="W130" i="20"/>
  <c r="W129" i="20"/>
  <c r="W128" i="20"/>
  <c r="W127" i="20"/>
  <c r="W126" i="20"/>
  <c r="W125" i="20"/>
  <c r="W124" i="20"/>
  <c r="W123" i="20"/>
  <c r="W122" i="20"/>
  <c r="W121" i="20"/>
  <c r="W120" i="20"/>
  <c r="W119" i="20"/>
  <c r="W118" i="20"/>
  <c r="W117" i="20"/>
  <c r="W116" i="20"/>
  <c r="W115" i="20"/>
  <c r="W114" i="20"/>
  <c r="W113" i="20"/>
  <c r="W112" i="20"/>
  <c r="W111" i="20"/>
  <c r="W110" i="20"/>
  <c r="W109" i="20"/>
  <c r="W108" i="20"/>
  <c r="W107" i="20"/>
  <c r="W106" i="20"/>
  <c r="W105" i="20"/>
  <c r="W104" i="20"/>
  <c r="W103" i="20"/>
  <c r="W102" i="20"/>
  <c r="W101" i="20"/>
  <c r="W100" i="20"/>
  <c r="W99" i="20"/>
  <c r="W98" i="20"/>
  <c r="W97" i="20"/>
  <c r="W96" i="20"/>
  <c r="W95" i="20"/>
  <c r="W94" i="20"/>
  <c r="W93" i="20"/>
  <c r="W92" i="20"/>
  <c r="W91" i="20"/>
  <c r="W90" i="20"/>
  <c r="W89" i="20"/>
  <c r="W88" i="20"/>
  <c r="W87" i="20"/>
  <c r="W86" i="20"/>
  <c r="W85" i="20"/>
  <c r="W84" i="20"/>
  <c r="W83" i="20"/>
  <c r="W82" i="20"/>
  <c r="W81" i="20"/>
  <c r="W80" i="20"/>
  <c r="W79" i="20"/>
  <c r="W78" i="20"/>
  <c r="W77" i="20"/>
  <c r="W76" i="20"/>
  <c r="W75" i="20"/>
  <c r="W74" i="20"/>
  <c r="W73" i="20"/>
  <c r="W72" i="20"/>
  <c r="W71" i="20"/>
  <c r="W70" i="20"/>
  <c r="W69" i="20"/>
  <c r="W68" i="20"/>
  <c r="W67" i="20"/>
  <c r="W66" i="20"/>
  <c r="W65" i="20"/>
  <c r="W64" i="20"/>
  <c r="W63" i="20"/>
  <c r="W62" i="20"/>
  <c r="W61" i="20"/>
  <c r="W60" i="20"/>
  <c r="W59" i="20"/>
  <c r="W58" i="20"/>
  <c r="W57" i="20"/>
  <c r="W56" i="20"/>
  <c r="W55" i="20"/>
  <c r="W54" i="20"/>
  <c r="W53" i="20"/>
  <c r="W52" i="20"/>
  <c r="W51" i="20"/>
  <c r="W50" i="20"/>
  <c r="W49" i="20"/>
  <c r="W48" i="20"/>
  <c r="W47" i="20"/>
  <c r="W46" i="20"/>
  <c r="W45" i="20"/>
  <c r="W44" i="20"/>
  <c r="W43" i="20"/>
  <c r="W42" i="20"/>
  <c r="W41" i="20"/>
  <c r="W40" i="20"/>
  <c r="W39" i="20"/>
  <c r="W38" i="20"/>
  <c r="W37" i="20"/>
  <c r="W36" i="20"/>
  <c r="W35" i="20"/>
  <c r="W34" i="20"/>
  <c r="W33" i="20"/>
  <c r="W32" i="20"/>
  <c r="W31" i="20"/>
  <c r="W30" i="20"/>
  <c r="W29" i="20"/>
  <c r="W28" i="20"/>
  <c r="W27" i="20"/>
  <c r="W26" i="20"/>
  <c r="W25" i="20"/>
  <c r="W24" i="20"/>
  <c r="W23" i="20"/>
  <c r="W22" i="20"/>
  <c r="W21" i="20"/>
  <c r="W20" i="20"/>
  <c r="W19" i="20"/>
  <c r="W18" i="20"/>
  <c r="W17" i="20"/>
  <c r="W16" i="20"/>
  <c r="W15" i="20"/>
  <c r="W14" i="20"/>
  <c r="W13" i="20"/>
  <c r="W12" i="20"/>
  <c r="W11" i="20"/>
  <c r="W10" i="20"/>
  <c r="W9" i="20"/>
  <c r="W8" i="20"/>
  <c r="W7" i="20"/>
  <c r="W6" i="20"/>
  <c r="J6" i="20"/>
  <c r="W5" i="20"/>
  <c r="W135" i="20" s="1"/>
  <c r="J5" i="20"/>
  <c r="J135" i="20" s="1"/>
  <c r="L467" i="10"/>
  <c r="I467" i="10"/>
  <c r="H467" i="10"/>
  <c r="G467" i="10"/>
  <c r="F467" i="10"/>
  <c r="E467" i="10"/>
  <c r="D467" i="10"/>
  <c r="W466" i="10"/>
  <c r="W465" i="10"/>
  <c r="V464" i="10"/>
  <c r="W464" i="10" s="1"/>
  <c r="J464" i="10"/>
  <c r="W463" i="10"/>
  <c r="W462" i="10"/>
  <c r="W461" i="10"/>
  <c r="U461" i="10"/>
  <c r="U460" i="10"/>
  <c r="W460" i="10" s="1"/>
  <c r="W459" i="10"/>
  <c r="R458" i="10"/>
  <c r="Q458" i="10"/>
  <c r="W458" i="10" s="1"/>
  <c r="R457" i="10"/>
  <c r="Q457" i="10"/>
  <c r="W457" i="10" s="1"/>
  <c r="W456" i="10"/>
  <c r="W455" i="10"/>
  <c r="W454" i="10"/>
  <c r="W453" i="10"/>
  <c r="W452" i="10"/>
  <c r="W451" i="10"/>
  <c r="W450" i="10"/>
  <c r="W449" i="10"/>
  <c r="W448" i="10"/>
  <c r="W447" i="10"/>
  <c r="W446" i="10"/>
  <c r="W445" i="10"/>
  <c r="W444" i="10"/>
  <c r="W443" i="10"/>
  <c r="W442" i="10"/>
  <c r="W441" i="10"/>
  <c r="W440" i="10"/>
  <c r="W439" i="10"/>
  <c r="W438" i="10"/>
  <c r="W437" i="10"/>
  <c r="W436" i="10"/>
  <c r="V435" i="10"/>
  <c r="U435" i="10"/>
  <c r="T435" i="10"/>
  <c r="S435" i="10"/>
  <c r="R435" i="10"/>
  <c r="Q435" i="10"/>
  <c r="W434" i="10"/>
  <c r="W433" i="10"/>
  <c r="W432" i="10"/>
  <c r="W431" i="10"/>
  <c r="W430" i="10"/>
  <c r="W429" i="10"/>
  <c r="J429" i="10"/>
  <c r="V428" i="10"/>
  <c r="U428" i="10"/>
  <c r="T428" i="10"/>
  <c r="S428" i="10"/>
  <c r="R428" i="10"/>
  <c r="Q428" i="10"/>
  <c r="P428" i="10"/>
  <c r="J428" i="10"/>
  <c r="W427" i="10"/>
  <c r="V426" i="10"/>
  <c r="W426" i="10" s="1"/>
  <c r="W425" i="10"/>
  <c r="W424" i="10"/>
  <c r="W423" i="10"/>
  <c r="W422" i="10"/>
  <c r="W421" i="10"/>
  <c r="W420" i="10"/>
  <c r="W419" i="10"/>
  <c r="W418" i="10"/>
  <c r="J418" i="10"/>
  <c r="W417" i="10"/>
  <c r="W416" i="10"/>
  <c r="W415" i="10"/>
  <c r="J415" i="10"/>
  <c r="P414" i="10"/>
  <c r="W414" i="10" s="1"/>
  <c r="W413" i="10"/>
  <c r="J413" i="10"/>
  <c r="W412" i="10"/>
  <c r="J412" i="10"/>
  <c r="M411" i="10"/>
  <c r="W411" i="10" s="1"/>
  <c r="J411" i="10"/>
  <c r="W410" i="10"/>
  <c r="W409" i="10"/>
  <c r="P409" i="10"/>
  <c r="S408" i="10"/>
  <c r="W408" i="10" s="1"/>
  <c r="Q408" i="10"/>
  <c r="P408" i="10"/>
  <c r="W407" i="10"/>
  <c r="W406" i="10"/>
  <c r="W405" i="10"/>
  <c r="W404" i="10"/>
  <c r="W403" i="10"/>
  <c r="J403" i="10"/>
  <c r="W402" i="10"/>
  <c r="J402" i="10"/>
  <c r="W401" i="10"/>
  <c r="W400" i="10"/>
  <c r="W399" i="10"/>
  <c r="N398" i="10"/>
  <c r="W398" i="10" s="1"/>
  <c r="N397" i="10"/>
  <c r="W397" i="10" s="1"/>
  <c r="N396" i="10"/>
  <c r="W396" i="10" s="1"/>
  <c r="W395" i="10"/>
  <c r="N395" i="10"/>
  <c r="N394" i="10"/>
  <c r="W394" i="10" s="1"/>
  <c r="N393" i="10"/>
  <c r="W393" i="10" s="1"/>
  <c r="N392" i="10"/>
  <c r="W392" i="10" s="1"/>
  <c r="W391" i="10"/>
  <c r="N391" i="10"/>
  <c r="N390" i="10"/>
  <c r="W390" i="10" s="1"/>
  <c r="W389" i="10"/>
  <c r="N389" i="10"/>
  <c r="N388" i="10"/>
  <c r="W388" i="10" s="1"/>
  <c r="W387" i="10"/>
  <c r="N386" i="10"/>
  <c r="W386" i="10" s="1"/>
  <c r="N385" i="10"/>
  <c r="W385" i="10" s="1"/>
  <c r="N384" i="10"/>
  <c r="W384" i="10" s="1"/>
  <c r="N383" i="10"/>
  <c r="W383" i="10" s="1"/>
  <c r="W382" i="10"/>
  <c r="N382" i="10"/>
  <c r="N381" i="10"/>
  <c r="W381" i="10" s="1"/>
  <c r="N380" i="10"/>
  <c r="W380" i="10" s="1"/>
  <c r="N379" i="10"/>
  <c r="W379" i="10" s="1"/>
  <c r="N378" i="10"/>
  <c r="W378" i="10" s="1"/>
  <c r="N377" i="10"/>
  <c r="W377" i="10" s="1"/>
  <c r="N376" i="10"/>
  <c r="W376" i="10" s="1"/>
  <c r="N375" i="10"/>
  <c r="W375" i="10" s="1"/>
  <c r="W374" i="10"/>
  <c r="N374" i="10"/>
  <c r="N373" i="10"/>
  <c r="W373" i="10" s="1"/>
  <c r="N372" i="10"/>
  <c r="W372" i="10" s="1"/>
  <c r="W371" i="10"/>
  <c r="W370" i="10"/>
  <c r="N370" i="10"/>
  <c r="N369" i="10"/>
  <c r="W369" i="10" s="1"/>
  <c r="W368" i="10"/>
  <c r="N368" i="10"/>
  <c r="W367" i="10"/>
  <c r="W366" i="10"/>
  <c r="W365" i="10"/>
  <c r="W364" i="10"/>
  <c r="W363" i="10"/>
  <c r="W362" i="10"/>
  <c r="W361" i="10"/>
  <c r="W360" i="10"/>
  <c r="W359" i="10"/>
  <c r="W358" i="10"/>
  <c r="W357" i="10"/>
  <c r="V357" i="10"/>
  <c r="V356" i="10"/>
  <c r="W356" i="10" s="1"/>
  <c r="W355" i="10"/>
  <c r="W354" i="10"/>
  <c r="W353" i="10"/>
  <c r="W352" i="10"/>
  <c r="W351" i="10"/>
  <c r="W350" i="10"/>
  <c r="W349" i="10"/>
  <c r="W348" i="10"/>
  <c r="W347" i="10"/>
  <c r="W346" i="10"/>
  <c r="W345" i="10"/>
  <c r="W344" i="10"/>
  <c r="W343" i="10"/>
  <c r="W342" i="10"/>
  <c r="W341" i="10"/>
  <c r="W340" i="10"/>
  <c r="W339" i="10"/>
  <c r="W338" i="10"/>
  <c r="W337" i="10"/>
  <c r="W336" i="10"/>
  <c r="W335" i="10"/>
  <c r="W334" i="10"/>
  <c r="W333" i="10"/>
  <c r="W332" i="10"/>
  <c r="W331" i="10"/>
  <c r="W330" i="10"/>
  <c r="W329" i="10"/>
  <c r="W328" i="10"/>
  <c r="W327" i="10"/>
  <c r="M326" i="10"/>
  <c r="W326" i="10" s="1"/>
  <c r="W325" i="10"/>
  <c r="W324" i="10"/>
  <c r="W323" i="10"/>
  <c r="W322" i="10"/>
  <c r="W321" i="10"/>
  <c r="W320" i="10"/>
  <c r="W319" i="10"/>
  <c r="W318" i="10"/>
  <c r="W317" i="10"/>
  <c r="W316" i="10"/>
  <c r="W315" i="10"/>
  <c r="W314" i="10"/>
  <c r="W313" i="10"/>
  <c r="W312" i="10"/>
  <c r="W311" i="10"/>
  <c r="W310" i="10"/>
  <c r="W309" i="10"/>
  <c r="W308" i="10"/>
  <c r="W307" i="10"/>
  <c r="W306" i="10"/>
  <c r="W305" i="10"/>
  <c r="W304" i="10"/>
  <c r="W303" i="10"/>
  <c r="W302" i="10"/>
  <c r="W301" i="10"/>
  <c r="W300" i="10"/>
  <c r="W299" i="10"/>
  <c r="W298" i="10"/>
  <c r="W297" i="10"/>
  <c r="W296" i="10"/>
  <c r="W295" i="10"/>
  <c r="W294" i="10"/>
  <c r="W293" i="10"/>
  <c r="W292" i="10"/>
  <c r="W291" i="10"/>
  <c r="W290" i="10"/>
  <c r="W289" i="10"/>
  <c r="W288" i="10"/>
  <c r="W287" i="10"/>
  <c r="W286" i="10"/>
  <c r="W285" i="10"/>
  <c r="W284" i="10"/>
  <c r="W283" i="10"/>
  <c r="W282" i="10"/>
  <c r="W281" i="10"/>
  <c r="W280" i="10"/>
  <c r="W279" i="10"/>
  <c r="W278" i="10"/>
  <c r="W277" i="10"/>
  <c r="W276" i="10"/>
  <c r="W275" i="10"/>
  <c r="W274" i="10"/>
  <c r="W273" i="10"/>
  <c r="W272" i="10"/>
  <c r="W271" i="10"/>
  <c r="W270" i="10"/>
  <c r="W269" i="10"/>
  <c r="J268" i="10"/>
  <c r="Q268" i="10" s="1"/>
  <c r="W268" i="10" s="1"/>
  <c r="J267" i="10"/>
  <c r="Q267" i="10" s="1"/>
  <c r="W267" i="10" s="1"/>
  <c r="W266" i="10"/>
  <c r="W265" i="10"/>
  <c r="W264" i="10"/>
  <c r="W263" i="10"/>
  <c r="W262" i="10"/>
  <c r="W261" i="10"/>
  <c r="W260" i="10"/>
  <c r="W259" i="10"/>
  <c r="J259" i="10"/>
  <c r="W258" i="10"/>
  <c r="J258" i="10"/>
  <c r="W257" i="10"/>
  <c r="W256" i="10"/>
  <c r="W255" i="10"/>
  <c r="W254" i="10"/>
  <c r="W253" i="10"/>
  <c r="W252" i="10"/>
  <c r="W251" i="10"/>
  <c r="W250" i="10"/>
  <c r="W249" i="10"/>
  <c r="W248" i="10"/>
  <c r="W247" i="10"/>
  <c r="W246" i="10"/>
  <c r="W245" i="10"/>
  <c r="W244" i="10"/>
  <c r="W243" i="10"/>
  <c r="W242" i="10"/>
  <c r="W241" i="10"/>
  <c r="W240" i="10"/>
  <c r="W239" i="10"/>
  <c r="J239" i="10"/>
  <c r="W238" i="10"/>
  <c r="J238" i="10"/>
  <c r="W237" i="10"/>
  <c r="J237" i="10"/>
  <c r="W236" i="10"/>
  <c r="J236" i="10"/>
  <c r="W235" i="10"/>
  <c r="J235" i="10"/>
  <c r="W234" i="10"/>
  <c r="W233" i="10"/>
  <c r="W232" i="10"/>
  <c r="W231" i="10"/>
  <c r="W230" i="10"/>
  <c r="W229" i="10"/>
  <c r="J229" i="10"/>
  <c r="W228" i="10"/>
  <c r="J228" i="10"/>
  <c r="W227" i="10"/>
  <c r="J227" i="10"/>
  <c r="W226" i="10"/>
  <c r="W225" i="10"/>
  <c r="W224" i="10"/>
  <c r="W223" i="10"/>
  <c r="W222" i="10"/>
  <c r="W221" i="10"/>
  <c r="W220" i="10"/>
  <c r="W219" i="10"/>
  <c r="W218" i="10"/>
  <c r="W217" i="10"/>
  <c r="W216" i="10"/>
  <c r="W215" i="10"/>
  <c r="W214" i="10"/>
  <c r="W213" i="10"/>
  <c r="W212" i="10"/>
  <c r="W211" i="10"/>
  <c r="W210" i="10"/>
  <c r="W209" i="10"/>
  <c r="W208" i="10"/>
  <c r="W207" i="10"/>
  <c r="W206" i="10"/>
  <c r="W205" i="10"/>
  <c r="W204" i="10"/>
  <c r="W203" i="10"/>
  <c r="W202" i="10"/>
  <c r="W201" i="10"/>
  <c r="W200" i="10"/>
  <c r="W199" i="10"/>
  <c r="W198" i="10"/>
  <c r="W197" i="10"/>
  <c r="W196" i="10"/>
  <c r="J196" i="10"/>
  <c r="W195" i="10"/>
  <c r="J195" i="10"/>
  <c r="W194" i="10"/>
  <c r="O193" i="10"/>
  <c r="O467" i="10" s="1"/>
  <c r="Q192" i="10"/>
  <c r="W192" i="10" s="1"/>
  <c r="J191" i="10"/>
  <c r="K191" i="10" s="1"/>
  <c r="W191" i="10" s="1"/>
  <c r="W190" i="10"/>
  <c r="J190" i="10"/>
  <c r="W189" i="10"/>
  <c r="Q188" i="10"/>
  <c r="P188" i="10"/>
  <c r="Q187" i="10"/>
  <c r="P187" i="10"/>
  <c r="W187" i="10" s="1"/>
  <c r="J186" i="10"/>
  <c r="Q186" i="10" s="1"/>
  <c r="W186" i="10" s="1"/>
  <c r="W185" i="10"/>
  <c r="W184" i="10"/>
  <c r="W183" i="10"/>
  <c r="W182" i="10"/>
  <c r="W181" i="10"/>
  <c r="W180" i="10"/>
  <c r="W179" i="10"/>
  <c r="W178" i="10"/>
  <c r="W177" i="10"/>
  <c r="W176" i="10"/>
  <c r="W175" i="10"/>
  <c r="W174" i="10"/>
  <c r="W173" i="10"/>
  <c r="W172" i="10"/>
  <c r="W171" i="10"/>
  <c r="W170" i="10"/>
  <c r="W169" i="10"/>
  <c r="W168" i="10"/>
  <c r="W167" i="10"/>
  <c r="W166" i="10"/>
  <c r="W165" i="10"/>
  <c r="W164" i="10"/>
  <c r="W163" i="10"/>
  <c r="W162" i="10"/>
  <c r="W161" i="10"/>
  <c r="W160" i="10"/>
  <c r="W159" i="10"/>
  <c r="W158" i="10"/>
  <c r="W157"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N133" i="10"/>
  <c r="W133" i="10" s="1"/>
  <c r="W132" i="10"/>
  <c r="N132" i="10"/>
  <c r="W131" i="10"/>
  <c r="R130" i="10"/>
  <c r="W130" i="10" s="1"/>
  <c r="P129" i="10"/>
  <c r="W129" i="10" s="1"/>
  <c r="W128" i="10"/>
  <c r="W127" i="10"/>
  <c r="P126" i="10"/>
  <c r="W126" i="10" s="1"/>
  <c r="Q125" i="10"/>
  <c r="W125" i="10" s="1"/>
  <c r="P124" i="10"/>
  <c r="W124" i="10" s="1"/>
  <c r="W123" i="10"/>
  <c r="J123" i="10"/>
  <c r="W122" i="10"/>
  <c r="N121" i="10"/>
  <c r="N467" i="10" s="1"/>
  <c r="M120" i="10"/>
  <c r="M467" i="10" s="1"/>
  <c r="W119" i="10"/>
  <c r="W118" i="10"/>
  <c r="W117" i="10"/>
  <c r="J117" i="10"/>
  <c r="W116" i="10"/>
  <c r="J116" i="10"/>
  <c r="W115" i="10"/>
  <c r="J115" i="10"/>
  <c r="W114" i="10"/>
  <c r="P113" i="10"/>
  <c r="W113" i="10" s="1"/>
  <c r="W112" i="10"/>
  <c r="P112" i="10"/>
  <c r="W111" i="10"/>
  <c r="V107" i="10"/>
  <c r="U107" i="10"/>
  <c r="T107" i="10"/>
  <c r="S107" i="10"/>
  <c r="W107" i="10" s="1"/>
  <c r="R107" i="10"/>
  <c r="Q107" i="10"/>
  <c r="P107" i="10"/>
  <c r="V106" i="10"/>
  <c r="U106" i="10"/>
  <c r="W106" i="10" s="1"/>
  <c r="T106" i="10"/>
  <c r="S106" i="10"/>
  <c r="R106" i="10"/>
  <c r="Q106" i="10"/>
  <c r="P106" i="10"/>
  <c r="J106" i="10"/>
  <c r="V105" i="10"/>
  <c r="U105" i="10"/>
  <c r="T105" i="10"/>
  <c r="S105" i="10"/>
  <c r="R105" i="10"/>
  <c r="Q105" i="10"/>
  <c r="P105" i="10"/>
  <c r="P104" i="10"/>
  <c r="W104" i="10" s="1"/>
  <c r="V103" i="10"/>
  <c r="U103" i="10"/>
  <c r="T103" i="10"/>
  <c r="S103" i="10"/>
  <c r="R103" i="10"/>
  <c r="Q103" i="10"/>
  <c r="P103" i="10"/>
  <c r="V102" i="10"/>
  <c r="U102" i="10"/>
  <c r="T102" i="10"/>
  <c r="S102" i="10"/>
  <c r="R102" i="10"/>
  <c r="Q102" i="10"/>
  <c r="P102" i="10"/>
  <c r="V97" i="10"/>
  <c r="U97" i="10"/>
  <c r="T97" i="10"/>
  <c r="S97" i="10"/>
  <c r="R97" i="10"/>
  <c r="Q97" i="10"/>
  <c r="P97" i="10"/>
  <c r="W96" i="10"/>
  <c r="V94" i="10"/>
  <c r="U94" i="10"/>
  <c r="T94" i="10"/>
  <c r="S94" i="10"/>
  <c r="W94" i="10" s="1"/>
  <c r="R94" i="10"/>
  <c r="Q94" i="10"/>
  <c r="P94" i="10"/>
  <c r="W93" i="10"/>
  <c r="W92" i="10"/>
  <c r="W91" i="10"/>
  <c r="W90" i="10"/>
  <c r="W89" i="10"/>
  <c r="R89" i="10"/>
  <c r="W88" i="10"/>
  <c r="W87" i="10"/>
  <c r="J84" i="10"/>
  <c r="R84" i="10" s="1"/>
  <c r="W83" i="10"/>
  <c r="J81" i="10"/>
  <c r="J467" i="10" s="1"/>
  <c r="W80" i="10"/>
  <c r="V79" i="10"/>
  <c r="U79" i="10"/>
  <c r="T79" i="10"/>
  <c r="S79" i="10"/>
  <c r="R79" i="10"/>
  <c r="Q79" i="10"/>
  <c r="W79" i="10" s="1"/>
  <c r="P79" i="10"/>
  <c r="V78" i="10"/>
  <c r="U78" i="10"/>
  <c r="T78" i="10"/>
  <c r="S78" i="10"/>
  <c r="R78" i="10"/>
  <c r="Q78" i="10"/>
  <c r="W78" i="10" s="1"/>
  <c r="P78" i="10"/>
  <c r="V77" i="10"/>
  <c r="U77" i="10"/>
  <c r="T77" i="10"/>
  <c r="S77" i="10"/>
  <c r="R77" i="10"/>
  <c r="Q77" i="10"/>
  <c r="W77" i="10" s="1"/>
  <c r="P77" i="10"/>
  <c r="V76" i="10"/>
  <c r="U76" i="10"/>
  <c r="T76" i="10"/>
  <c r="S76" i="10"/>
  <c r="R76" i="10"/>
  <c r="Q76" i="10"/>
  <c r="W76" i="10" s="1"/>
  <c r="P76" i="10"/>
  <c r="V73" i="10"/>
  <c r="U73" i="10"/>
  <c r="T73" i="10"/>
  <c r="S73" i="10"/>
  <c r="R73" i="10"/>
  <c r="Q73" i="10"/>
  <c r="W73" i="10" s="1"/>
  <c r="P73" i="10"/>
  <c r="V72" i="10"/>
  <c r="U72" i="10"/>
  <c r="T72" i="10"/>
  <c r="S72" i="10"/>
  <c r="R72" i="10"/>
  <c r="Q72" i="10"/>
  <c r="W72" i="10" s="1"/>
  <c r="P72" i="10"/>
  <c r="V71" i="10"/>
  <c r="U71" i="10"/>
  <c r="T71" i="10"/>
  <c r="S71" i="10"/>
  <c r="R71" i="10"/>
  <c r="Q71" i="10"/>
  <c r="W71" i="10" s="1"/>
  <c r="P71" i="10"/>
  <c r="V70" i="10"/>
  <c r="U70" i="10"/>
  <c r="T70" i="10"/>
  <c r="S70" i="10"/>
  <c r="R70" i="10"/>
  <c r="Q70" i="10"/>
  <c r="W70" i="10" s="1"/>
  <c r="P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T467" i="10" l="1"/>
  <c r="S84" i="10"/>
  <c r="S467" i="10" s="1"/>
  <c r="W105" i="10"/>
  <c r="W188" i="10"/>
  <c r="T84" i="10"/>
  <c r="W435" i="10"/>
  <c r="W103" i="10"/>
  <c r="W428" i="10"/>
  <c r="W102" i="10"/>
  <c r="W97" i="10"/>
  <c r="W120" i="10"/>
  <c r="R467" i="10"/>
  <c r="U84" i="10"/>
  <c r="U467" i="10" s="1"/>
  <c r="W121" i="10"/>
  <c r="V84" i="10"/>
  <c r="V467" i="10" s="1"/>
  <c r="K467" i="10"/>
  <c r="W193" i="10"/>
  <c r="P84" i="10"/>
  <c r="Q84" i="10"/>
  <c r="Q467" i="10" s="1"/>
  <c r="W84" i="10" l="1"/>
  <c r="W467" i="10" s="1"/>
  <c r="P467" i="10"/>
  <c r="W227" i="14" l="1"/>
  <c r="J227" i="14"/>
  <c r="W226" i="14"/>
  <c r="J226" i="14"/>
  <c r="W225" i="14"/>
  <c r="J225" i="14"/>
  <c r="W224" i="14"/>
  <c r="J224" i="14"/>
  <c r="W223" i="14"/>
  <c r="J223" i="14"/>
  <c r="W222" i="14"/>
  <c r="J222" i="14"/>
  <c r="W221" i="14"/>
  <c r="J221" i="14"/>
  <c r="W220" i="14"/>
  <c r="J220" i="14"/>
  <c r="W219" i="14"/>
  <c r="J219" i="14"/>
  <c r="W218" i="14"/>
  <c r="J218" i="14"/>
  <c r="W217" i="14"/>
  <c r="J217" i="14"/>
  <c r="W216" i="14"/>
  <c r="J216" i="14"/>
  <c r="W215" i="14"/>
  <c r="J215" i="14"/>
  <c r="W214" i="14"/>
  <c r="J214" i="14"/>
  <c r="W213" i="14"/>
  <c r="J213" i="14"/>
  <c r="W212" i="14"/>
  <c r="J212" i="14"/>
  <c r="W178" i="14"/>
  <c r="W177" i="14"/>
  <c r="W176" i="14"/>
  <c r="W171" i="14"/>
  <c r="W170" i="14"/>
  <c r="W169" i="14"/>
  <c r="W154" i="14"/>
  <c r="J148" i="14"/>
  <c r="J147" i="14"/>
  <c r="W11" i="14"/>
  <c r="W10" i="14"/>
  <c r="W9" i="14"/>
  <c r="W7" i="14"/>
  <c r="W228" i="14" s="1"/>
  <c r="W6" i="14"/>
  <c r="W5" i="14"/>
  <c r="V228" i="14"/>
  <c r="U228" i="14"/>
  <c r="T228" i="14"/>
  <c r="S228" i="14"/>
  <c r="R228" i="14"/>
  <c r="Q228" i="14"/>
  <c r="P228" i="14"/>
  <c r="O228" i="14"/>
  <c r="N228" i="14"/>
  <c r="M228" i="14"/>
  <c r="L228" i="14"/>
  <c r="K228" i="14"/>
  <c r="J228" i="14"/>
  <c r="E228" i="14"/>
  <c r="D228" i="14"/>
  <c r="V504" i="15" l="1"/>
  <c r="U504" i="15"/>
  <c r="T504" i="15"/>
  <c r="R504" i="15"/>
  <c r="Q504" i="15"/>
  <c r="P504" i="15"/>
  <c r="O504" i="15"/>
  <c r="N504" i="15"/>
  <c r="M504" i="15"/>
  <c r="L504" i="15"/>
  <c r="K504" i="15"/>
  <c r="E504" i="15"/>
  <c r="D504" i="15"/>
  <c r="S21" i="15"/>
  <c r="S504" i="15" s="1"/>
  <c r="J21" i="15"/>
  <c r="J504" i="15" s="1"/>
  <c r="W19" i="15"/>
  <c r="W18" i="15"/>
  <c r="O17" i="15"/>
  <c r="W17" i="15" s="1"/>
  <c r="W16" i="15"/>
  <c r="W15" i="15"/>
  <c r="W14" i="15"/>
  <c r="W6" i="15"/>
  <c r="W21" i="15" l="1"/>
  <c r="W504" i="15" s="1"/>
  <c r="W45" i="16"/>
  <c r="W44" i="16"/>
  <c r="W43" i="16"/>
  <c r="W42" i="16"/>
  <c r="W41" i="16"/>
  <c r="W40" i="16"/>
  <c r="W39" i="16"/>
  <c r="W38" i="16"/>
  <c r="W37" i="16"/>
  <c r="W36" i="16"/>
  <c r="W35" i="16"/>
  <c r="W34" i="16"/>
  <c r="W33" i="16"/>
  <c r="W32" i="16"/>
  <c r="W31" i="16"/>
  <c r="W30" i="16"/>
  <c r="W29" i="16"/>
  <c r="W28" i="16"/>
  <c r="W27" i="16"/>
  <c r="W26" i="16"/>
  <c r="W25" i="16"/>
  <c r="W24" i="16"/>
  <c r="W23" i="16"/>
  <c r="W22" i="16"/>
  <c r="W21" i="16"/>
  <c r="W20" i="16"/>
  <c r="W19" i="16"/>
  <c r="W18" i="16"/>
  <c r="W17" i="16"/>
  <c r="W16" i="16"/>
  <c r="W15" i="16"/>
  <c r="J15" i="16"/>
  <c r="W14" i="16"/>
  <c r="W13" i="16"/>
  <c r="W12" i="16"/>
  <c r="W11" i="16"/>
  <c r="W10" i="16"/>
  <c r="W9" i="16"/>
  <c r="W27" i="9" l="1"/>
  <c r="V27" i="9"/>
  <c r="U27" i="9"/>
  <c r="T27" i="9"/>
  <c r="S27" i="9"/>
  <c r="R27" i="9"/>
  <c r="Q27" i="9"/>
  <c r="P27" i="9"/>
  <c r="O27" i="9"/>
  <c r="N27" i="9"/>
  <c r="M27" i="9"/>
  <c r="L27" i="9"/>
  <c r="K27" i="9"/>
  <c r="J27" i="9"/>
  <c r="W22" i="17" l="1"/>
  <c r="J17" i="17"/>
  <c r="W17" i="17"/>
  <c r="V22" i="17"/>
  <c r="U22" i="17"/>
  <c r="T22" i="17"/>
  <c r="S22" i="17"/>
  <c r="R22" i="17"/>
  <c r="Q22" i="17"/>
  <c r="P22" i="17"/>
  <c r="O22" i="17"/>
  <c r="N22" i="17"/>
  <c r="M22" i="17"/>
  <c r="L22" i="17"/>
  <c r="K22" i="17"/>
  <c r="E22" i="17"/>
  <c r="D22" i="17"/>
  <c r="W21" i="17"/>
  <c r="W20" i="17"/>
  <c r="J20" i="17"/>
  <c r="W19" i="17"/>
  <c r="W18" i="17"/>
  <c r="W16" i="17"/>
  <c r="W15" i="17"/>
  <c r="W14" i="17"/>
  <c r="W13" i="17"/>
  <c r="W12" i="17"/>
  <c r="W11" i="17"/>
  <c r="W10" i="17"/>
  <c r="W9" i="17"/>
  <c r="W8" i="17"/>
  <c r="J8" i="17"/>
  <c r="W7" i="17"/>
  <c r="J7" i="17"/>
  <c r="W6" i="17"/>
  <c r="J6" i="17"/>
  <c r="W5" i="17"/>
  <c r="O31" i="18" l="1"/>
  <c r="N31" i="18"/>
  <c r="M31" i="18"/>
  <c r="K31" i="18"/>
  <c r="J31" i="18"/>
  <c r="E31" i="18"/>
  <c r="D31" i="18"/>
  <c r="V226" i="5"/>
  <c r="R226" i="5"/>
  <c r="Q226" i="5"/>
  <c r="L226" i="5"/>
  <c r="K226" i="5"/>
  <c r="J226" i="5"/>
  <c r="E226" i="5"/>
  <c r="D226" i="5"/>
  <c r="V61" i="11"/>
  <c r="U61" i="11"/>
  <c r="T61" i="11"/>
  <c r="S61" i="11"/>
  <c r="R61" i="11"/>
  <c r="Q61" i="11"/>
  <c r="P61" i="11"/>
  <c r="O61" i="11"/>
  <c r="N61" i="11"/>
  <c r="M61" i="11"/>
  <c r="L61" i="11"/>
  <c r="K61" i="11"/>
  <c r="J61" i="11"/>
  <c r="E61" i="11"/>
  <c r="D61" i="11"/>
  <c r="W60" i="11"/>
  <c r="W59" i="11"/>
  <c r="W58" i="11"/>
  <c r="W57" i="11"/>
  <c r="W56" i="11"/>
  <c r="W55" i="11"/>
  <c r="W54" i="11"/>
  <c r="W53" i="11"/>
  <c r="W52" i="11"/>
  <c r="W51" i="11"/>
  <c r="W50" i="11"/>
  <c r="W49" i="11"/>
  <c r="W48" i="11"/>
  <c r="W47" i="11"/>
  <c r="W46" i="11"/>
  <c r="W45" i="11"/>
  <c r="W44" i="11"/>
  <c r="W43" i="11"/>
  <c r="W42" i="11"/>
  <c r="W41" i="11"/>
  <c r="W40" i="11"/>
  <c r="W39" i="11"/>
  <c r="W38" i="11"/>
  <c r="W37" i="11"/>
  <c r="W36" i="11"/>
  <c r="W35" i="11"/>
  <c r="W34" i="11"/>
  <c r="W33" i="11"/>
  <c r="W32" i="11"/>
  <c r="W31" i="11"/>
  <c r="W30" i="11"/>
  <c r="W29" i="11"/>
  <c r="W28" i="11"/>
  <c r="W27" i="11"/>
  <c r="W26" i="11"/>
  <c r="W25" i="11"/>
  <c r="W24" i="11"/>
  <c r="W23" i="11"/>
  <c r="W22" i="11"/>
  <c r="W21" i="11"/>
  <c r="W20" i="11"/>
  <c r="W19" i="11"/>
  <c r="W18" i="11"/>
  <c r="W17" i="11"/>
  <c r="W16" i="11"/>
  <c r="W15" i="11"/>
  <c r="W14" i="11"/>
  <c r="W13" i="11"/>
  <c r="W12" i="11"/>
  <c r="W11" i="11"/>
  <c r="W10" i="11"/>
  <c r="W9" i="11"/>
  <c r="W8" i="11"/>
  <c r="W7" i="11"/>
  <c r="W6" i="11"/>
  <c r="W5" i="11"/>
  <c r="W61" i="11" l="1"/>
  <c r="V19" i="8"/>
  <c r="U19" i="8"/>
  <c r="T19" i="8"/>
  <c r="S19" i="8"/>
  <c r="R19" i="8"/>
  <c r="Q19" i="8"/>
  <c r="P19" i="8"/>
  <c r="O19" i="8"/>
  <c r="N19" i="8"/>
  <c r="M19" i="8"/>
  <c r="L19" i="8"/>
  <c r="J19" i="8"/>
  <c r="E19" i="8"/>
  <c r="D19" i="8"/>
  <c r="W18" i="8"/>
  <c r="W17" i="8"/>
  <c r="W16" i="8"/>
  <c r="W15" i="8"/>
  <c r="K14" i="8"/>
  <c r="K19" i="8" s="1"/>
  <c r="W13" i="8"/>
  <c r="W12" i="8"/>
  <c r="W11" i="8"/>
  <c r="W10" i="8"/>
  <c r="W9" i="8"/>
  <c r="W8" i="8"/>
  <c r="W7" i="8"/>
  <c r="W6" i="8"/>
  <c r="W5" i="8"/>
  <c r="W19" i="8" l="1"/>
  <c r="W14" i="8"/>
  <c r="W8" i="16" l="1"/>
  <c r="W7" i="16"/>
  <c r="W6" i="16"/>
  <c r="W5" i="16"/>
  <c r="W7" i="13"/>
  <c r="W8" i="13"/>
  <c r="W6" i="9" l="1"/>
  <c r="W7" i="9"/>
  <c r="W8" i="9"/>
  <c r="T79" i="5" l="1"/>
  <c r="T226" i="5" s="1"/>
  <c r="S79" i="5"/>
  <c r="W6" i="5" l="1"/>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7"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5" i="5"/>
  <c r="W187" i="5"/>
  <c r="W188" i="5"/>
  <c r="W189" i="5"/>
  <c r="W190" i="5"/>
  <c r="W191" i="5"/>
  <c r="W192" i="5"/>
  <c r="W193" i="5"/>
  <c r="W194" i="5"/>
  <c r="W195" i="5"/>
  <c r="W196" i="5"/>
  <c r="W197" i="5"/>
  <c r="W199" i="5"/>
  <c r="W200" i="5"/>
  <c r="W201" i="5"/>
  <c r="W202" i="5"/>
  <c r="W203" i="5"/>
  <c r="W204" i="5"/>
  <c r="W205" i="5"/>
  <c r="W206" i="5"/>
  <c r="W207" i="5"/>
  <c r="W208" i="5"/>
  <c r="W209" i="5"/>
  <c r="W210" i="5"/>
  <c r="W211" i="5"/>
  <c r="W212" i="5"/>
  <c r="W213" i="5"/>
  <c r="W214" i="5"/>
  <c r="W215" i="5"/>
  <c r="W216" i="5"/>
  <c r="W217" i="5"/>
  <c r="W219" i="5"/>
  <c r="W222" i="5"/>
  <c r="W223" i="5"/>
  <c r="W224" i="5"/>
  <c r="W5" i="5"/>
  <c r="J8" i="16" l="1"/>
  <c r="J6" i="16"/>
  <c r="J7" i="16"/>
  <c r="J5" i="16"/>
  <c r="P138" i="19"/>
  <c r="W138" i="19" s="1"/>
  <c r="J138" i="19"/>
  <c r="P137" i="19"/>
  <c r="W137" i="19" s="1"/>
  <c r="J137" i="19"/>
  <c r="J136" i="19"/>
  <c r="N136" i="19" s="1"/>
  <c r="W136" i="19" s="1"/>
  <c r="W135" i="19"/>
  <c r="J135" i="19"/>
  <c r="W134" i="19"/>
  <c r="J134" i="19"/>
  <c r="W133" i="19"/>
  <c r="J133" i="19"/>
  <c r="W132" i="19"/>
  <c r="J132" i="19"/>
  <c r="W131" i="19"/>
  <c r="J131" i="19"/>
  <c r="J130" i="19"/>
  <c r="N130" i="19" s="1"/>
  <c r="W130" i="19" s="1"/>
  <c r="J129" i="19"/>
  <c r="N129" i="19" s="1"/>
  <c r="W129" i="19" s="1"/>
  <c r="W128" i="19"/>
  <c r="J128" i="19"/>
  <c r="J127" i="19"/>
  <c r="N127" i="19" s="1"/>
  <c r="W126" i="19"/>
  <c r="J126" i="19"/>
  <c r="P125" i="19"/>
  <c r="W125" i="19" s="1"/>
  <c r="J125" i="19"/>
  <c r="W124" i="19"/>
  <c r="J124" i="19"/>
  <c r="W123" i="19"/>
  <c r="J123" i="19"/>
  <c r="J122" i="19"/>
  <c r="P122" i="19" s="1"/>
  <c r="W121" i="19"/>
  <c r="J121" i="19"/>
  <c r="P120" i="19"/>
  <c r="W120" i="19" s="1"/>
  <c r="J120" i="19"/>
  <c r="W119" i="19"/>
  <c r="J119" i="19"/>
  <c r="W118" i="19"/>
  <c r="J118" i="19"/>
  <c r="W117" i="19"/>
  <c r="J117" i="19"/>
  <c r="W116" i="19"/>
  <c r="J116" i="19"/>
  <c r="W115" i="19"/>
  <c r="J115" i="19"/>
  <c r="W114" i="19"/>
  <c r="J114" i="19"/>
  <c r="W113" i="19"/>
  <c r="J113" i="19"/>
  <c r="W112" i="19"/>
  <c r="J112" i="19"/>
  <c r="W111" i="19"/>
  <c r="J111" i="19"/>
  <c r="W110" i="19"/>
  <c r="J110" i="19"/>
  <c r="W109" i="19"/>
  <c r="J109" i="19"/>
  <c r="W108" i="19"/>
  <c r="W107" i="19"/>
  <c r="W106" i="19"/>
  <c r="W105" i="19"/>
  <c r="W104" i="19"/>
  <c r="W103" i="19"/>
  <c r="W102" i="19"/>
  <c r="W101" i="19"/>
  <c r="W100" i="19"/>
  <c r="W99" i="19"/>
  <c r="W98" i="19"/>
  <c r="W97" i="19"/>
  <c r="W96" i="19"/>
  <c r="W95" i="19"/>
  <c r="W94" i="19"/>
  <c r="J94" i="19"/>
  <c r="W93" i="19"/>
  <c r="J93" i="19"/>
  <c r="W92" i="19"/>
  <c r="J92" i="19"/>
  <c r="W91" i="19"/>
  <c r="J91" i="19"/>
  <c r="W90" i="19"/>
  <c r="J90" i="19"/>
  <c r="W89" i="19"/>
  <c r="J89" i="19"/>
  <c r="W88" i="19"/>
  <c r="J88" i="19"/>
  <c r="W87" i="19"/>
  <c r="J87" i="19"/>
  <c r="W86" i="19"/>
  <c r="J86" i="19"/>
  <c r="W85" i="19"/>
  <c r="W84" i="19"/>
  <c r="J84" i="19"/>
  <c r="J83" i="19"/>
  <c r="Q83" i="19" s="1"/>
  <c r="W83" i="19" s="1"/>
  <c r="P82" i="19"/>
  <c r="W82" i="19" s="1"/>
  <c r="J82" i="19"/>
  <c r="W81" i="19"/>
  <c r="J81" i="19"/>
  <c r="V80" i="19"/>
  <c r="V222" i="19" s="1"/>
  <c r="U80" i="19"/>
  <c r="U222" i="19" s="1"/>
  <c r="T80" i="19"/>
  <c r="T222" i="19" s="1"/>
  <c r="S80" i="19"/>
  <c r="S222" i="19" s="1"/>
  <c r="R80" i="19"/>
  <c r="R222" i="19" s="1"/>
  <c r="Q80" i="19"/>
  <c r="Q222" i="19" s="1"/>
  <c r="P80" i="19"/>
  <c r="P222" i="19" s="1"/>
  <c r="N80" i="19"/>
  <c r="N222" i="19" s="1"/>
  <c r="M80" i="19"/>
  <c r="M222" i="19" s="1"/>
  <c r="L80" i="19"/>
  <c r="L222" i="19" s="1"/>
  <c r="K80" i="19"/>
  <c r="J80" i="19"/>
  <c r="O80" i="19" l="1"/>
  <c r="O222" i="19" s="1"/>
  <c r="K222" i="19"/>
  <c r="W122" i="19"/>
  <c r="W127" i="19"/>
  <c r="W80" i="19"/>
  <c r="W222" i="19" s="1"/>
  <c r="J85" i="19"/>
  <c r="W79" i="19" l="1"/>
  <c r="W78" i="19"/>
  <c r="W77" i="19"/>
  <c r="W76" i="19"/>
  <c r="W75" i="19"/>
  <c r="W74" i="19"/>
  <c r="W73" i="19"/>
  <c r="W72" i="19"/>
  <c r="W71" i="19"/>
  <c r="W70" i="19"/>
  <c r="W69" i="19"/>
  <c r="Q68" i="19"/>
  <c r="W67" i="19"/>
  <c r="W66" i="19"/>
  <c r="W65" i="19"/>
  <c r="S64" i="19"/>
  <c r="W64" i="19" s="1"/>
  <c r="W63" i="19"/>
  <c r="S62" i="19"/>
  <c r="W61" i="19"/>
  <c r="W60" i="19"/>
  <c r="W59" i="19"/>
  <c r="W58" i="19"/>
  <c r="W57" i="19"/>
  <c r="W56" i="19"/>
  <c r="W55" i="19"/>
  <c r="W54" i="19"/>
  <c r="W53" i="19"/>
  <c r="W52" i="19"/>
  <c r="W51" i="19"/>
  <c r="W50" i="19"/>
  <c r="W49" i="19"/>
  <c r="W48" i="19"/>
  <c r="W47" i="19"/>
  <c r="W46" i="19"/>
  <c r="W44" i="19"/>
  <c r="W43" i="19"/>
  <c r="M42" i="19"/>
  <c r="L42" i="19"/>
  <c r="K42" i="19"/>
  <c r="W41" i="19"/>
  <c r="W40" i="19"/>
  <c r="W39" i="19"/>
  <c r="W38" i="19"/>
  <c r="W37" i="19"/>
  <c r="W36" i="19"/>
  <c r="W35" i="19"/>
  <c r="W34" i="19"/>
  <c r="W42" i="19" l="1"/>
  <c r="W68" i="19"/>
  <c r="W62" i="19"/>
  <c r="D119" i="3"/>
  <c r="E119" i="3"/>
  <c r="D240" i="3"/>
  <c r="E240" i="3"/>
  <c r="V30" i="18"/>
  <c r="U30" i="18"/>
  <c r="W28" i="18"/>
  <c r="W27" i="18"/>
  <c r="W26" i="18"/>
  <c r="W25" i="18"/>
  <c r="W24" i="18"/>
  <c r="W23" i="18"/>
  <c r="W22" i="18"/>
  <c r="W20" i="18"/>
  <c r="W19" i="18"/>
  <c r="W18" i="18"/>
  <c r="W17" i="18"/>
  <c r="W16" i="18"/>
  <c r="V15" i="18"/>
  <c r="U15" i="18"/>
  <c r="T15" i="18"/>
  <c r="S15" i="18"/>
  <c r="R15" i="18"/>
  <c r="Q15" i="18"/>
  <c r="P15" i="18"/>
  <c r="W13" i="18"/>
  <c r="W12" i="18"/>
  <c r="W11" i="18"/>
  <c r="W9" i="18"/>
  <c r="W8" i="18"/>
  <c r="W7" i="18"/>
  <c r="W6" i="18"/>
  <c r="L5" i="18"/>
  <c r="U5" i="18" s="1"/>
  <c r="D241" i="3"/>
  <c r="E241" i="3"/>
  <c r="E120" i="3"/>
  <c r="D120" i="3"/>
  <c r="P5" i="18" l="1"/>
  <c r="P31" i="18" s="1"/>
  <c r="W15" i="18"/>
  <c r="R5" i="18"/>
  <c r="R31" i="18" s="1"/>
  <c r="Q5" i="18"/>
  <c r="Q31" i="18" s="1"/>
  <c r="U31" i="18"/>
  <c r="V5" i="18"/>
  <c r="V31" i="18" s="1"/>
  <c r="L31" i="18"/>
  <c r="W30" i="18"/>
  <c r="S5" i="18"/>
  <c r="S31" i="18" s="1"/>
  <c r="W21" i="18"/>
  <c r="T5" i="18"/>
  <c r="T31" i="18" s="1"/>
  <c r="W5" i="18" l="1"/>
  <c r="W31" i="18"/>
  <c r="D27" i="9"/>
  <c r="E27" i="9"/>
  <c r="O225" i="5" l="1"/>
  <c r="W225" i="5" s="1"/>
  <c r="P221" i="5"/>
  <c r="W221" i="5" s="1"/>
  <c r="P220" i="5"/>
  <c r="O218" i="5"/>
  <c r="W218" i="5" s="1"/>
  <c r="P226" i="5" l="1"/>
  <c r="W220" i="5"/>
  <c r="E54" i="3"/>
  <c r="D54" i="3"/>
  <c r="W11" i="13"/>
  <c r="E55" i="3"/>
  <c r="D55" i="3"/>
  <c r="O198" i="5" l="1"/>
  <c r="W198" i="5" s="1"/>
  <c r="N186" i="5"/>
  <c r="W186" i="5" s="1"/>
  <c r="N184" i="5"/>
  <c r="S226" i="5"/>
  <c r="M148" i="5"/>
  <c r="U226" i="5"/>
  <c r="O146" i="5"/>
  <c r="O226" i="5" l="1"/>
  <c r="W146" i="5"/>
  <c r="N226" i="5"/>
  <c r="W184" i="5"/>
  <c r="M226" i="5"/>
  <c r="W148" i="5"/>
  <c r="V96" i="12"/>
  <c r="U96" i="12"/>
  <c r="T96" i="12"/>
  <c r="S96" i="12"/>
  <c r="R96" i="12"/>
  <c r="N96" i="12"/>
  <c r="M96" i="12"/>
  <c r="L96" i="12"/>
  <c r="K96" i="12"/>
  <c r="E96" i="12"/>
  <c r="D96" i="12"/>
  <c r="W95" i="12"/>
  <c r="W94" i="12"/>
  <c r="H94" i="12"/>
  <c r="W93" i="12"/>
  <c r="W92" i="12"/>
  <c r="H92" i="12"/>
  <c r="W91" i="12"/>
  <c r="H91" i="12"/>
  <c r="W90" i="12"/>
  <c r="H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J46" i="12"/>
  <c r="J96" i="12" s="1"/>
  <c r="W45" i="12"/>
  <c r="W44" i="12"/>
  <c r="W43" i="12"/>
  <c r="W42" i="12"/>
  <c r="W41" i="12"/>
  <c r="W40" i="12"/>
  <c r="W39" i="12"/>
  <c r="W38" i="12"/>
  <c r="W37" i="12"/>
  <c r="H37" i="12"/>
  <c r="W36" i="12"/>
  <c r="H36" i="12"/>
  <c r="W35" i="12"/>
  <c r="H35" i="12"/>
  <c r="W34" i="12"/>
  <c r="W33" i="12"/>
  <c r="W32" i="12"/>
  <c r="W31" i="12"/>
  <c r="W30" i="12"/>
  <c r="P29" i="12"/>
  <c r="W29" i="12" s="1"/>
  <c r="O29" i="12"/>
  <c r="N29" i="12"/>
  <c r="W28" i="12"/>
  <c r="P27" i="12"/>
  <c r="P96" i="12" s="1"/>
  <c r="O27" i="12"/>
  <c r="O96" i="12" s="1"/>
  <c r="N27" i="12"/>
  <c r="W27" i="12" s="1"/>
  <c r="W26" i="12"/>
  <c r="W25" i="12"/>
  <c r="W24" i="12"/>
  <c r="W23" i="12"/>
  <c r="W22" i="12"/>
  <c r="W21" i="12"/>
  <c r="W20" i="12"/>
  <c r="W19" i="12"/>
  <c r="W18" i="12"/>
  <c r="P18" i="12"/>
  <c r="O18" i="12"/>
  <c r="W17" i="12"/>
  <c r="W16" i="12"/>
  <c r="Q15" i="12"/>
  <c r="W15" i="12" s="1"/>
  <c r="W14" i="12"/>
  <c r="W13" i="12"/>
  <c r="W12" i="12"/>
  <c r="W11" i="12"/>
  <c r="W10" i="12"/>
  <c r="W9" i="12"/>
  <c r="W8" i="12"/>
  <c r="W7" i="12"/>
  <c r="W6" i="12"/>
  <c r="W5" i="12"/>
  <c r="W226" i="5" l="1"/>
  <c r="W96" i="12"/>
  <c r="Q96" i="12"/>
  <c r="D874" i="3" l="1"/>
  <c r="D862" i="3"/>
  <c r="D833" i="3"/>
  <c r="D826" i="3"/>
  <c r="E826" i="3"/>
  <c r="E824" i="3"/>
  <c r="D824" i="3"/>
  <c r="D359" i="3"/>
  <c r="E357" i="3"/>
  <c r="D357" i="3"/>
  <c r="D90" i="3"/>
  <c r="W85" i="6"/>
  <c r="J85" i="6"/>
  <c r="W33" i="19"/>
  <c r="W32" i="19"/>
  <c r="W31" i="19"/>
  <c r="W30" i="19"/>
  <c r="W29" i="19"/>
  <c r="P28" i="19"/>
  <c r="W27" i="19"/>
  <c r="W26" i="19"/>
  <c r="W25" i="19"/>
  <c r="W24" i="19"/>
  <c r="W23" i="19"/>
  <c r="M22" i="19"/>
  <c r="W22" i="19" s="1"/>
  <c r="N21" i="19"/>
  <c r="W20" i="19"/>
  <c r="W19" i="19"/>
  <c r="O18" i="19"/>
  <c r="M17" i="19"/>
  <c r="W16" i="19"/>
  <c r="W15" i="19"/>
  <c r="J15" i="19"/>
  <c r="W13" i="19"/>
  <c r="W12" i="19"/>
  <c r="W11" i="19"/>
  <c r="W10" i="19"/>
  <c r="W9" i="19"/>
  <c r="W8" i="19"/>
  <c r="W7" i="19"/>
  <c r="W6" i="19"/>
  <c r="W5" i="19"/>
  <c r="V12" i="13"/>
  <c r="U12" i="13"/>
  <c r="T12" i="13"/>
  <c r="S12" i="13"/>
  <c r="R12" i="13"/>
  <c r="Q12" i="13"/>
  <c r="P12" i="13"/>
  <c r="O12" i="13"/>
  <c r="N12" i="13"/>
  <c r="M12" i="13"/>
  <c r="L12" i="13"/>
  <c r="K12" i="13"/>
  <c r="J12" i="13"/>
  <c r="E12" i="13"/>
  <c r="D12" i="13"/>
  <c r="W10" i="13"/>
  <c r="W9" i="13"/>
  <c r="W6" i="13"/>
  <c r="W5" i="13"/>
  <c r="W5" i="9"/>
  <c r="V86" i="6"/>
  <c r="U86" i="6"/>
  <c r="T86" i="6"/>
  <c r="S86" i="6"/>
  <c r="R86" i="6"/>
  <c r="Q86" i="6"/>
  <c r="P86" i="6"/>
  <c r="O86" i="6"/>
  <c r="N86" i="6"/>
  <c r="M86" i="6"/>
  <c r="L86" i="6"/>
  <c r="K86" i="6"/>
  <c r="J86" i="6"/>
  <c r="E86" i="6"/>
  <c r="D86" i="6"/>
  <c r="W84" i="6"/>
  <c r="W83" i="6"/>
  <c r="W82" i="6"/>
  <c r="W81" i="6"/>
  <c r="W80" i="6"/>
  <c r="W79" i="6"/>
  <c r="W78" i="6"/>
  <c r="W77" i="6"/>
  <c r="W76" i="6"/>
  <c r="W75" i="6"/>
  <c r="W74" i="6"/>
  <c r="W73" i="6"/>
  <c r="W72" i="6"/>
  <c r="W71" i="6"/>
  <c r="W70" i="6"/>
  <c r="W69" i="6"/>
  <c r="W68" i="6"/>
  <c r="W67" i="6"/>
  <c r="W66" i="6"/>
  <c r="W65" i="6"/>
  <c r="W64" i="6"/>
  <c r="W63" i="6"/>
  <c r="W62" i="6"/>
  <c r="W61" i="6"/>
  <c r="W60" i="6"/>
  <c r="W59" i="6"/>
  <c r="W58" i="6"/>
  <c r="W57" i="6"/>
  <c r="W56" i="6"/>
  <c r="W55" i="6"/>
  <c r="W54" i="6"/>
  <c r="W53" i="6"/>
  <c r="W52" i="6"/>
  <c r="W51" i="6"/>
  <c r="W50" i="6"/>
  <c r="W49" i="6"/>
  <c r="W48" i="6"/>
  <c r="W47" i="6"/>
  <c r="W46" i="6"/>
  <c r="W45" i="6"/>
  <c r="W44" i="6"/>
  <c r="W43" i="6"/>
  <c r="W42" i="6"/>
  <c r="W41" i="6"/>
  <c r="W40" i="6"/>
  <c r="W39" i="6"/>
  <c r="W38" i="6"/>
  <c r="W37" i="6"/>
  <c r="W36" i="6"/>
  <c r="W35" i="6"/>
  <c r="W34" i="6"/>
  <c r="W33" i="6"/>
  <c r="W32" i="6"/>
  <c r="W31" i="6"/>
  <c r="W30" i="6"/>
  <c r="W29" i="6"/>
  <c r="W28" i="6"/>
  <c r="W27" i="6"/>
  <c r="W26" i="6"/>
  <c r="W25" i="6"/>
  <c r="W24" i="6"/>
  <c r="W23" i="6"/>
  <c r="W22" i="6"/>
  <c r="W21" i="6"/>
  <c r="W20" i="6"/>
  <c r="W19" i="6"/>
  <c r="W18" i="6"/>
  <c r="W17" i="6"/>
  <c r="W16" i="6"/>
  <c r="W15" i="6"/>
  <c r="W14" i="6"/>
  <c r="W13" i="6"/>
  <c r="W12" i="6"/>
  <c r="W11" i="6"/>
  <c r="W10" i="6"/>
  <c r="W9" i="6"/>
  <c r="W8" i="6"/>
  <c r="W7" i="6"/>
  <c r="W6" i="6"/>
  <c r="W5" i="6"/>
  <c r="V29" i="4"/>
  <c r="U29" i="4"/>
  <c r="T29" i="4"/>
  <c r="S29" i="4"/>
  <c r="R29" i="4"/>
  <c r="Q29" i="4"/>
  <c r="P29" i="4"/>
  <c r="O29" i="4"/>
  <c r="N29" i="4"/>
  <c r="M29" i="4"/>
  <c r="L29" i="4"/>
  <c r="K29" i="4"/>
  <c r="J29" i="4"/>
  <c r="E29" i="4"/>
  <c r="D29" i="4"/>
  <c r="W28" i="4"/>
  <c r="W27" i="4"/>
  <c r="W26" i="4"/>
  <c r="W25" i="4"/>
  <c r="W24" i="4"/>
  <c r="W23" i="4"/>
  <c r="W22" i="4"/>
  <c r="W21" i="4"/>
  <c r="W20" i="4"/>
  <c r="W19" i="4"/>
  <c r="W18" i="4"/>
  <c r="W17" i="4"/>
  <c r="W16" i="4"/>
  <c r="W15" i="4"/>
  <c r="W14" i="4"/>
  <c r="W13" i="4"/>
  <c r="W12" i="4"/>
  <c r="W29" i="4" s="1"/>
  <c r="W10" i="4"/>
  <c r="W9" i="4"/>
  <c r="W8" i="4"/>
  <c r="W7" i="4"/>
  <c r="W6" i="4"/>
  <c r="W5" i="4"/>
  <c r="V3149" i="1"/>
  <c r="D827" i="3"/>
  <c r="D875" i="3"/>
  <c r="E825" i="3"/>
  <c r="E827" i="3"/>
  <c r="E833" i="3"/>
  <c r="D360" i="3"/>
  <c r="E358" i="3"/>
  <c r="D91" i="3"/>
  <c r="D825" i="3"/>
  <c r="D358" i="3"/>
  <c r="W28" i="19" l="1"/>
  <c r="W12" i="13"/>
  <c r="W86" i="6"/>
  <c r="W21" i="19"/>
  <c r="W17" i="19"/>
  <c r="W18" i="19"/>
</calcChain>
</file>

<file path=xl/sharedStrings.xml><?xml version="1.0" encoding="utf-8"?>
<sst xmlns="http://schemas.openxmlformats.org/spreadsheetml/2006/main" count="56970" uniqueCount="5701">
  <si>
    <t>Grupo</t>
  </si>
  <si>
    <t>Area</t>
  </si>
  <si>
    <t>Sector Texto</t>
  </si>
  <si>
    <t>Centro gestor</t>
  </si>
  <si>
    <t>Des.Centro Gestor</t>
  </si>
  <si>
    <t>Programa</t>
  </si>
  <si>
    <t>Programa Texto</t>
  </si>
  <si>
    <t>Proyecto</t>
  </si>
  <si>
    <t>Des.Proyecto</t>
  </si>
  <si>
    <t>Partida - Descripción</t>
  </si>
  <si>
    <t>Partida</t>
  </si>
  <si>
    <t>Posición Presupuestaria</t>
  </si>
  <si>
    <t>Fondo</t>
  </si>
  <si>
    <t>Asignación inicial</t>
  </si>
  <si>
    <t>Traspasos</t>
  </si>
  <si>
    <t>Reformas</t>
  </si>
  <si>
    <t>Codificado</t>
  </si>
  <si>
    <t>Certificado</t>
  </si>
  <si>
    <t>Comprometido</t>
  </si>
  <si>
    <t>Devengado</t>
  </si>
  <si>
    <t>Saldo por Comprometer</t>
  </si>
  <si>
    <t>Saldo por Devengar</t>
  </si>
  <si>
    <t>Disponible</t>
  </si>
  <si>
    <t>Posición Presupuestaria Superior</t>
  </si>
  <si>
    <t>51</t>
  </si>
  <si>
    <t>COMUNALES</t>
  </si>
  <si>
    <t>COORDINACION TERRITORIAL Y PARTICIPACION CIUDADANA</t>
  </si>
  <si>
    <t>ZD07F070</t>
  </si>
  <si>
    <t>Adm Zonal Equinoccia - La Delicia</t>
  </si>
  <si>
    <t>A101</t>
  </si>
  <si>
    <t>FORTALECIMIENTO INSTITUCIONAL</t>
  </si>
  <si>
    <t>GC00A10100004D</t>
  </si>
  <si>
    <t>GC00A10100004D REMUNERACION PERSONAL</t>
  </si>
  <si>
    <t>51 GASTOS EN PERSONAL</t>
  </si>
  <si>
    <t>510105 Remuneraciones Unificadas</t>
  </si>
  <si>
    <t>G/510105/1FA101</t>
  </si>
  <si>
    <t>002</t>
  </si>
  <si>
    <t>G/AAAAAA/AAAAAA</t>
  </si>
  <si>
    <t>510106 Salarios Unificados</t>
  </si>
  <si>
    <t>G/510106/1FA101</t>
  </si>
  <si>
    <t>510203 Decimotercer Sueldo</t>
  </si>
  <si>
    <t>G/510203/1FA101</t>
  </si>
  <si>
    <t>510204 Decimocuarto Sueldo</t>
  </si>
  <si>
    <t>G/510204/1FA101</t>
  </si>
  <si>
    <t>510304 Compensación por Transporte</t>
  </si>
  <si>
    <t>G/510304/1FA101</t>
  </si>
  <si>
    <t>510306 Alimentación</t>
  </si>
  <si>
    <t>G/510306/1FA101</t>
  </si>
  <si>
    <t>510401 Por Cargas Familiares</t>
  </si>
  <si>
    <t>G/510401/1FA101</t>
  </si>
  <si>
    <t>510408 Subsidio de Antigüedad</t>
  </si>
  <si>
    <t>G/510408/1FA101</t>
  </si>
  <si>
    <t>510509 Horas Extraordinarias y Suplementarias</t>
  </si>
  <si>
    <t>G/510509/1FA101</t>
  </si>
  <si>
    <t>510510 Servicios Personales por Contrato</t>
  </si>
  <si>
    <t>G/510510/1FA101</t>
  </si>
  <si>
    <t>510512 Subrogación</t>
  </si>
  <si>
    <t>G/510512/1FA101</t>
  </si>
  <si>
    <t>510513 Encargos</t>
  </si>
  <si>
    <t>G/510513/1FA101</t>
  </si>
  <si>
    <t>510601 Aporte Patronal</t>
  </si>
  <si>
    <t>G/510601/1FA101</t>
  </si>
  <si>
    <t>510602 Fondo de Reserva</t>
  </si>
  <si>
    <t>G/510602/1FA101</t>
  </si>
  <si>
    <t>510707 Compensación por Vacaciones no Gozadas por</t>
  </si>
  <si>
    <t>G/510707/1FA101</t>
  </si>
  <si>
    <t>53</t>
  </si>
  <si>
    <t>GC00A10100001D</t>
  </si>
  <si>
    <t>GC00A10100001D GASTOS ADMINISTRATIVOS</t>
  </si>
  <si>
    <t>53 BIENES Y SERVICIOS DE CONSUMO</t>
  </si>
  <si>
    <t>530101 Agua Potable</t>
  </si>
  <si>
    <t>G/530101/1FA101</t>
  </si>
  <si>
    <t>530104 Energía Eléctrica</t>
  </si>
  <si>
    <t>G/530104/1FA101</t>
  </si>
  <si>
    <t>530105 Telecomunicaciones</t>
  </si>
  <si>
    <t>G/530105/1FA101</t>
  </si>
  <si>
    <t>530201 Transporte de Personal</t>
  </si>
  <si>
    <t>G/530201/1FA101</t>
  </si>
  <si>
    <t>530204 Edición, Impresión, Reproducción, Public</t>
  </si>
  <si>
    <t>G/530204/1FA101</t>
  </si>
  <si>
    <t>530207 Difusión, Información y Publicidad</t>
  </si>
  <si>
    <t>G/530207/1FA101</t>
  </si>
  <si>
    <t>530208 Servicio de Seguridad y Vigilancia</t>
  </si>
  <si>
    <t>G/530208/1FA101</t>
  </si>
  <si>
    <t>530209 Servicios de Aseo, Lavado de Vestimenta</t>
  </si>
  <si>
    <t>G/530209/1FA101</t>
  </si>
  <si>
    <t>530255 Combustibles</t>
  </si>
  <si>
    <t>G/530255/1FA101</t>
  </si>
  <si>
    <t>530402 Edificios, Locales, Residencias y Cablea</t>
  </si>
  <si>
    <t>G/530402/1FA101</t>
  </si>
  <si>
    <t>530403 Mobiliarios (Instalación, Mantenimiento</t>
  </si>
  <si>
    <t>G/530403/1FA101</t>
  </si>
  <si>
    <t>530404 Maquinarias y Equipos (Instalación, Mant</t>
  </si>
  <si>
    <t>G/530404/1FA101</t>
  </si>
  <si>
    <t>530405 Vehículos (Servicio para Mantenimiento y Re</t>
  </si>
  <si>
    <t>G/530405/1FA101</t>
  </si>
  <si>
    <t>530418 Mantenimiento de Áreas Verdes y Arreglo de</t>
  </si>
  <si>
    <t>G/530418/1FA101</t>
  </si>
  <si>
    <t>530505 Vehículos (Arrendamiento)</t>
  </si>
  <si>
    <t>G/530505/1FA101</t>
  </si>
  <si>
    <t>530702 Arrendamiento y Licencias de Uso de Paquete</t>
  </si>
  <si>
    <t>G/530702/1FA101</t>
  </si>
  <si>
    <t>530704 Mantenimiento y Reparación de Equipos y Sis</t>
  </si>
  <si>
    <t>G/530704/1FA101</t>
  </si>
  <si>
    <t>530803 Lubricantes</t>
  </si>
  <si>
    <t>G/530803/1FA101</t>
  </si>
  <si>
    <t>530804 Materiales de Oficina</t>
  </si>
  <si>
    <t>G/530804/1FA101</t>
  </si>
  <si>
    <t>530805 Materiales de Aseo</t>
  </si>
  <si>
    <t>G/530805/1FA101</t>
  </si>
  <si>
    <t>530807 Materiales de Impresión, Fotografía, Rep</t>
  </si>
  <si>
    <t>G/530807/1FA101</t>
  </si>
  <si>
    <t>530813 Repuestos y Accesorios</t>
  </si>
  <si>
    <t>G/530813/1FA101</t>
  </si>
  <si>
    <t>57</t>
  </si>
  <si>
    <t>57 OTROS GASTOS CORRIENTES</t>
  </si>
  <si>
    <t>570102 Tasas Generales, Impuestos, Contribuciones,</t>
  </si>
  <si>
    <t>G/570102/1FA101</t>
  </si>
  <si>
    <t>73</t>
  </si>
  <si>
    <t>D203</t>
  </si>
  <si>
    <t>PATRIMONIO NATURAL</t>
  </si>
  <si>
    <t>GI22D20300004D</t>
  </si>
  <si>
    <t>GI22D20300004D RECUPERACIÓN DE QUEBRADAS PRIORIZADAS EN</t>
  </si>
  <si>
    <t>73 BIENES Y SERVICIOS PARA INVERSIÓN</t>
  </si>
  <si>
    <t>730236 Servicios en Plantaciones Forestales</t>
  </si>
  <si>
    <t>G/730236/2FD203</t>
  </si>
  <si>
    <t>001</t>
  </si>
  <si>
    <t>G/BBBBB2/BBBBB2</t>
  </si>
  <si>
    <t>F101</t>
  </si>
  <si>
    <t>CORRESPONSABILIDAD CIUDADANA</t>
  </si>
  <si>
    <t>GI22F10100001D</t>
  </si>
  <si>
    <t>GI22F10100001D BUENAS PRÁCTICAS AMBIENTALES EN EL DMQ</t>
  </si>
  <si>
    <t>730804 Materiales de Oficina</t>
  </si>
  <si>
    <t>G/730804/1FF101</t>
  </si>
  <si>
    <t>GI22F10100002D</t>
  </si>
  <si>
    <t>GI22F10100002D INFRAESTRUCTURA COMUNITARIA</t>
  </si>
  <si>
    <t>730418 Mantenimiento de Áreas Verdes y Arreglo de</t>
  </si>
  <si>
    <t>G/730418/1FF101</t>
  </si>
  <si>
    <t>730504 Maquinarias y Equipos (Arrendamiento)</t>
  </si>
  <si>
    <t>G/730504/1FF101</t>
  </si>
  <si>
    <t>730606 Honorarios por Contratos Civiles de Servici</t>
  </si>
  <si>
    <t>G/730606/1FF101</t>
  </si>
  <si>
    <t>730702 Arrendamiento y Licencias de Uso de Paquete</t>
  </si>
  <si>
    <t>G/730702/1FF101</t>
  </si>
  <si>
    <t>730811 Insumos, Materiales y Suministros para Cons</t>
  </si>
  <si>
    <t>G/730811/1FF101</t>
  </si>
  <si>
    <t>GI22F10100003D</t>
  </si>
  <si>
    <t>GI22F10100003D PRESUPUESTOS PARTICIPATIVOS</t>
  </si>
  <si>
    <t>730235 Servicio de Alimentación</t>
  </si>
  <si>
    <t>G/730235/1FF101</t>
  </si>
  <si>
    <t>730249 Eventos Públicos Promocionales</t>
  </si>
  <si>
    <t>G/730249/1FF101</t>
  </si>
  <si>
    <t>730503 Mobiliario (Arrendamiento)</t>
  </si>
  <si>
    <t>G/730503/1FF101</t>
  </si>
  <si>
    <t>730505 Vehículos (Arrendamiento)</t>
  </si>
  <si>
    <t>G/730505/1FF101</t>
  </si>
  <si>
    <t>730605 Estudio y Diseño de Proyectos</t>
  </si>
  <si>
    <t>G/730605/1FF101</t>
  </si>
  <si>
    <t>730613 Capacitación para la Ciudadanía en General</t>
  </si>
  <si>
    <t>G/730613/1FF101</t>
  </si>
  <si>
    <t>731403 Mobiliarios</t>
  </si>
  <si>
    <t>G/731403/1FF101</t>
  </si>
  <si>
    <t>F102</t>
  </si>
  <si>
    <t>FORTALECIMIENTO DE LA GOBERNANZA DEMOCRÁTICA</t>
  </si>
  <si>
    <t>GI22F10200001D</t>
  </si>
  <si>
    <t>GI22F10200001D  SOMOS QUITO</t>
  </si>
  <si>
    <t>730203 Almacenamiento, Embalaje, Desembalaje, Enva</t>
  </si>
  <si>
    <t>G/730203/1FF102</t>
  </si>
  <si>
    <t>G/730249/1FF102</t>
  </si>
  <si>
    <t>730402 Edificios, Locales, Residencias y Cableado</t>
  </si>
  <si>
    <t>G/730402/1FF102</t>
  </si>
  <si>
    <t>G/730613/1FF102</t>
  </si>
  <si>
    <t>730807 Materiales de Impresión, Fotografía, Reprod</t>
  </si>
  <si>
    <t>G/730807/1FF102</t>
  </si>
  <si>
    <t>730812 Materiales Didácticos</t>
  </si>
  <si>
    <t>G/730812/1FF102</t>
  </si>
  <si>
    <t>GI22F10200002D</t>
  </si>
  <si>
    <t>GI22F10200002D SISTEMA DE PARTICIPACIÓN CIUDADANA</t>
  </si>
  <si>
    <t>730204 Edición, Impresión, Reproducción, Publicaci</t>
  </si>
  <si>
    <t>G/730204/1FF102</t>
  </si>
  <si>
    <t>G/730235/1FF102</t>
  </si>
  <si>
    <t>G/730505/1FF102</t>
  </si>
  <si>
    <t>G/730804/1FF102</t>
  </si>
  <si>
    <t>G/730811/1FF102</t>
  </si>
  <si>
    <t>GI22F10200003D</t>
  </si>
  <si>
    <t>GI22F10200003D VOLUNTARIADO QUITO ACCIÓN</t>
  </si>
  <si>
    <t>GI22F10200004D</t>
  </si>
  <si>
    <t>GI22F10200004D COLONIAS VACACIONALES</t>
  </si>
  <si>
    <t>730824 Insumos, Bienes y Materiales para la Produc</t>
  </si>
  <si>
    <t>G/730824/1FF102</t>
  </si>
  <si>
    <t>G401</t>
  </si>
  <si>
    <t>ARTE, CULTURA Y PATRIMONIO</t>
  </si>
  <si>
    <t>GI22G40100001D</t>
  </si>
  <si>
    <t>GI22G40100001D AGENDA CULTURAL METROPOLITANA</t>
  </si>
  <si>
    <t>G/730249/4FG401</t>
  </si>
  <si>
    <t>GI22G40100002D</t>
  </si>
  <si>
    <t>GI22G40100002D TERRITORIO Y CULTURA</t>
  </si>
  <si>
    <t>H303</t>
  </si>
  <si>
    <t>PRODUCTIVIDAD SOSTENIBLE</t>
  </si>
  <si>
    <t>GI22H30300004D</t>
  </si>
  <si>
    <t>GI22H30300004D FOMENTO PRODUCTIVO TERRITORIAL</t>
  </si>
  <si>
    <t>G/730249/3FH303</t>
  </si>
  <si>
    <t>G/730505/3FH303</t>
  </si>
  <si>
    <t>G/730613/3FH303</t>
  </si>
  <si>
    <t>730814 Suministros para Actividades Agropecuarias</t>
  </si>
  <si>
    <t>G/730814/3FH303</t>
  </si>
  <si>
    <t>J402</t>
  </si>
  <si>
    <t>PROMOCIÓN DE DERECHOS</t>
  </si>
  <si>
    <t>GI22J40200001D</t>
  </si>
  <si>
    <t>GI22J40200001D PROMOCIÓN DE DERECHOS DE GRUPOS DE ATENC</t>
  </si>
  <si>
    <t>G/730249/4FJ402</t>
  </si>
  <si>
    <t>M402</t>
  </si>
  <si>
    <t>SALUD AL DIA</t>
  </si>
  <si>
    <t>GI22M40200001D</t>
  </si>
  <si>
    <t>GI22M40200001D SEGURIDAD ALIMENTARIA Y NUTRICIÓN</t>
  </si>
  <si>
    <t>G/730249/4FM402</t>
  </si>
  <si>
    <t>G/730505/4FM402</t>
  </si>
  <si>
    <t>G/730606/4FM402</t>
  </si>
  <si>
    <t>GI22M40200002D</t>
  </si>
  <si>
    <t>GI22M40200002D SISTEMA INTEGRAL DE PROMOCIÓN DE LA SALU</t>
  </si>
  <si>
    <t>N201</t>
  </si>
  <si>
    <t>GESTIÓN DE RIESGOS</t>
  </si>
  <si>
    <t>GI22N20100002D</t>
  </si>
  <si>
    <t>GI22N20100002D REDUCCIÓN DE RIESGOS DE DESASTRES EN EL</t>
  </si>
  <si>
    <t>730209 Servicios de Aseo, Lavado de Vestimenta de</t>
  </si>
  <si>
    <t>G/730209/2FN201</t>
  </si>
  <si>
    <t>G/730418/2FN201</t>
  </si>
  <si>
    <t>G/730504/2FN201</t>
  </si>
  <si>
    <t>G/730811/2FN201</t>
  </si>
  <si>
    <t>N402</t>
  </si>
  <si>
    <t>QUITO SIN MIEDO</t>
  </si>
  <si>
    <t>GI22N40200001D</t>
  </si>
  <si>
    <t>GI22N40200001D PREVENCIÓN SITUACIONAL Y CONVIVENCIA PAC</t>
  </si>
  <si>
    <t>G/730249/4FN402</t>
  </si>
  <si>
    <t>G/730811/4FN402</t>
  </si>
  <si>
    <t>75</t>
  </si>
  <si>
    <t>75 OBRAS PÚBLICAS</t>
  </si>
  <si>
    <t>750104 Urbanización y Embellecimiento</t>
  </si>
  <si>
    <t>G/750104/1FF101</t>
  </si>
  <si>
    <t>750105 Transporte y Vías</t>
  </si>
  <si>
    <t>G/750105/1FF101</t>
  </si>
  <si>
    <t>750107 Construcciones y Edificaciones</t>
  </si>
  <si>
    <t>G/750107/1FF101</t>
  </si>
  <si>
    <t>84</t>
  </si>
  <si>
    <t>84 BIENES DE LARGA DURACIÓN</t>
  </si>
  <si>
    <t>840103 Mobiliarios</t>
  </si>
  <si>
    <t>G/840103/1FA101</t>
  </si>
  <si>
    <t>G/BBBBB3/BBBBB3</t>
  </si>
  <si>
    <t>840104 Maquinarias y Equipos</t>
  </si>
  <si>
    <t>G/840104/1FA101</t>
  </si>
  <si>
    <t>840107 Equipos, Sistemas y Paquetes Informáticos</t>
  </si>
  <si>
    <t>G/840107/1FA101</t>
  </si>
  <si>
    <t>G/840103/1FF101</t>
  </si>
  <si>
    <t>G/840104/1FF101</t>
  </si>
  <si>
    <t>840105 Vehículos</t>
  </si>
  <si>
    <t>G/840105/1FF101</t>
  </si>
  <si>
    <t>G/840104/1FF102</t>
  </si>
  <si>
    <t>G/840107/1FF102</t>
  </si>
  <si>
    <t>G/840104/3FH303</t>
  </si>
  <si>
    <t>G/840107/3FH303</t>
  </si>
  <si>
    <t>G/840104/4FM402</t>
  </si>
  <si>
    <t>G/840104/2FN201</t>
  </si>
  <si>
    <t>99</t>
  </si>
  <si>
    <t>99 OTROS PASIVOS</t>
  </si>
  <si>
    <t>990101 Obligaciones de Ejercicios Anteriores por</t>
  </si>
  <si>
    <t>G/990101/1FA101</t>
  </si>
  <si>
    <t>G/CCCCC1/CCCCC1</t>
  </si>
  <si>
    <t>GENERALES</t>
  </si>
  <si>
    <t>ADMINISTRACION GENERAL</t>
  </si>
  <si>
    <t>ZA01A000</t>
  </si>
  <si>
    <t>Administración General</t>
  </si>
  <si>
    <t>G/510105/1AA101</t>
  </si>
  <si>
    <t>G/510106/1AA101</t>
  </si>
  <si>
    <t>G/510203/1AA101</t>
  </si>
  <si>
    <t>G/510204/1AA101</t>
  </si>
  <si>
    <t>G/510304/1AA101</t>
  </si>
  <si>
    <t>G/510306/1AA101</t>
  </si>
  <si>
    <t>G/510401/1AA101</t>
  </si>
  <si>
    <t>G/510408/1AA101</t>
  </si>
  <si>
    <t>510409 Beneficios Sociales</t>
  </si>
  <si>
    <t>G/510409/1AA101</t>
  </si>
  <si>
    <t>510507 Honorarios</t>
  </si>
  <si>
    <t>G/510507/1AA101</t>
  </si>
  <si>
    <t>G/510509/1AA101</t>
  </si>
  <si>
    <t>G/510510/1AA101</t>
  </si>
  <si>
    <t>G/510512/1AA101</t>
  </si>
  <si>
    <t>G/510513/1AA101</t>
  </si>
  <si>
    <t>G/510601/1AA101</t>
  </si>
  <si>
    <t>G/510602/1AA101</t>
  </si>
  <si>
    <t>G/510707/1AA101</t>
  </si>
  <si>
    <t>530235 Servicio de Alimentación</t>
  </si>
  <si>
    <t>G/530235/1AA101</t>
  </si>
  <si>
    <t>530301 Pasajes al Interior</t>
  </si>
  <si>
    <t>G/530301/1AA101</t>
  </si>
  <si>
    <t>530303 Viáticos y Subsistencias en el Interior</t>
  </si>
  <si>
    <t>G/530303/1AA101</t>
  </si>
  <si>
    <t>530304 Viáticos y Subsistencias en el Exterior</t>
  </si>
  <si>
    <t>G/530304/1AA101</t>
  </si>
  <si>
    <t>570206 Costas Judiciales, Trámites Notariales, Leg</t>
  </si>
  <si>
    <t>G/570206/1AA101</t>
  </si>
  <si>
    <t>G/990101/1AA101</t>
  </si>
  <si>
    <t>ZN02F020</t>
  </si>
  <si>
    <t>Administración Z Eugenio Espejo (Norte)</t>
  </si>
  <si>
    <t>G/510507/1FA101</t>
  </si>
  <si>
    <t>530203 Almacenamiento, Embalaje, Desembalaje, Enva</t>
  </si>
  <si>
    <t>G/530203/1FA101</t>
  </si>
  <si>
    <t>530502 Edificios, Locales y Residencias, Parque</t>
  </si>
  <si>
    <t>G/530502/1FA101</t>
  </si>
  <si>
    <t>530810 Dispositivos Médicos para Laboratorio Cl</t>
  </si>
  <si>
    <t>G/530810/1FA101</t>
  </si>
  <si>
    <t>530811 Insumos, Materiales y Suministros para Cons</t>
  </si>
  <si>
    <t>G/530811/1FA101</t>
  </si>
  <si>
    <t>530814 Suministros para Actividades Agropecuarias,</t>
  </si>
  <si>
    <t>G/530814/1FA101</t>
  </si>
  <si>
    <t>530819 Accesorios e Insumos Químicos y Orgánicos</t>
  </si>
  <si>
    <t>G/530819/1FA101</t>
  </si>
  <si>
    <t>531406 Herramientas y Equipos menores</t>
  </si>
  <si>
    <t>G/531406/1FA101</t>
  </si>
  <si>
    <t>570203 Comisiones Bancarias</t>
  </si>
  <si>
    <t>G/570203/1FA101</t>
  </si>
  <si>
    <t>GI22D20300002D</t>
  </si>
  <si>
    <t>GI22D20300002D RECUPERACIÓN,PROTECCIÓN Y MONITOREO DE L</t>
  </si>
  <si>
    <t>731406 Herramientas y equipos menores</t>
  </si>
  <si>
    <t>G/731406/2FD203</t>
  </si>
  <si>
    <t>731404 Maquinarias y Equipos</t>
  </si>
  <si>
    <t>G/731404/1FF101</t>
  </si>
  <si>
    <t>G/730236/1FF101</t>
  </si>
  <si>
    <t>G/730814/1FF101</t>
  </si>
  <si>
    <t>730820 Menaje y Accesorios Descartables</t>
  </si>
  <si>
    <t>G/730820/1FF102</t>
  </si>
  <si>
    <t>730802 Vestuario, Lencería, Prendas de Protección</t>
  </si>
  <si>
    <t>G/730802/1FF102</t>
  </si>
  <si>
    <t>730205 Espectáculos Culturales y Sociales</t>
  </si>
  <si>
    <t>G/730205/4FG401</t>
  </si>
  <si>
    <t>G/730204/3FH303</t>
  </si>
  <si>
    <t>G/730235/3FH303</t>
  </si>
  <si>
    <t>G/730811/3FH303</t>
  </si>
  <si>
    <t>G/731406/3FH303</t>
  </si>
  <si>
    <t>G/730606/4FJ402</t>
  </si>
  <si>
    <t>G/730804/4FJ402</t>
  </si>
  <si>
    <t>G/730812/4FJ402</t>
  </si>
  <si>
    <t>G/730205/4FM402</t>
  </si>
  <si>
    <t>G/730802/2FN201</t>
  </si>
  <si>
    <t>G/730820/2FN201</t>
  </si>
  <si>
    <t>G/731406/4FN402</t>
  </si>
  <si>
    <t>G/840105/1FA101</t>
  </si>
  <si>
    <t>G/840104/2FD203</t>
  </si>
  <si>
    <t>G/840107/1FF101</t>
  </si>
  <si>
    <t>G/840107/2FN201</t>
  </si>
  <si>
    <t>ZC09F090</t>
  </si>
  <si>
    <t>Administración Zonal Calderón</t>
  </si>
  <si>
    <t>531403 Mobiliario</t>
  </si>
  <si>
    <t>G/531403/1FA101</t>
  </si>
  <si>
    <t>58</t>
  </si>
  <si>
    <t>58 TRANSFERENCIAS Y DONACIONES CORRIENTES</t>
  </si>
  <si>
    <t>580103 A Empresas Públicas</t>
  </si>
  <si>
    <t>G/580103/1FA101</t>
  </si>
  <si>
    <t>730417 Infraestructura</t>
  </si>
  <si>
    <t>G/730417/1FF102</t>
  </si>
  <si>
    <t>730805 Materiales de Aseo</t>
  </si>
  <si>
    <t>G/730805/1FF102</t>
  </si>
  <si>
    <t>G/731403/1FF102</t>
  </si>
  <si>
    <t>G/731404/1FF102</t>
  </si>
  <si>
    <t>730248 Eventos Oficiales</t>
  </si>
  <si>
    <t>G/730248/1FF102</t>
  </si>
  <si>
    <t>G/730204/4FJ402</t>
  </si>
  <si>
    <t>G/730235/4FJ402</t>
  </si>
  <si>
    <t>G/730505/4FJ402</t>
  </si>
  <si>
    <t>G/730807/4FJ402</t>
  </si>
  <si>
    <t>G/730807/4FM402</t>
  </si>
  <si>
    <t>G/731404/4FM402</t>
  </si>
  <si>
    <t>750501 Obras de Infraestructura</t>
  </si>
  <si>
    <t>G/750501/1FF101</t>
  </si>
  <si>
    <t>840301 Terrenos (Expropiación)</t>
  </si>
  <si>
    <t>G/840301/1FF101</t>
  </si>
  <si>
    <t>G/840103/1FF102</t>
  </si>
  <si>
    <t>G/840107/4FM402</t>
  </si>
  <si>
    <t>ZS03F030</t>
  </si>
  <si>
    <t>Administración Zonal Eloy Alfaro (Sur)</t>
  </si>
  <si>
    <t>530408 Bienes Artísticos y Culturales</t>
  </si>
  <si>
    <t>G/530408/1FA101</t>
  </si>
  <si>
    <t>G/570206/1FA101</t>
  </si>
  <si>
    <t>730601 Consultoría, Asesoría e Investigación</t>
  </si>
  <si>
    <t>G/730601/1FF101</t>
  </si>
  <si>
    <t>G/730205/1FF102</t>
  </si>
  <si>
    <t>730704 Mantenimiento y Reparación de Equipos y Sis</t>
  </si>
  <si>
    <t>G/730704/1FF102</t>
  </si>
  <si>
    <t>G/730504/1FF102</t>
  </si>
  <si>
    <t>G/730205/3FH303</t>
  </si>
  <si>
    <t>G/730205/4FJ402</t>
  </si>
  <si>
    <t>G/730613/4FJ402</t>
  </si>
  <si>
    <t>78</t>
  </si>
  <si>
    <t>78 TRANSFERENCIAS Y DONACIONES PARA INVERSIÓN</t>
  </si>
  <si>
    <t>780103 A Empresas Públicas</t>
  </si>
  <si>
    <t>G/780103/1FF101</t>
  </si>
  <si>
    <t>ZM04F040</t>
  </si>
  <si>
    <t>Administración Zonal Manuela Sáenz</t>
  </si>
  <si>
    <t>530243 Garantía extendida de bienes</t>
  </si>
  <si>
    <t>G/530243/1FA101</t>
  </si>
  <si>
    <t>530504 Maquinarias y Equipos (Arrendamiento)</t>
  </si>
  <si>
    <t>G/530504/1FA101</t>
  </si>
  <si>
    <t>530601 Consultoría, Asesoría e Investigación Espec</t>
  </si>
  <si>
    <t>G/530601/1FA101</t>
  </si>
  <si>
    <t>530604 Fiscalización e Inspecciones Técnicas</t>
  </si>
  <si>
    <t>G/530604/1FA101</t>
  </si>
  <si>
    <t>531404 Maquinarias y Equipos</t>
  </si>
  <si>
    <t>G/531404/1FA101</t>
  </si>
  <si>
    <t>531407 Equipos, Sistemas y Paquetes Informáticos</t>
  </si>
  <si>
    <t>G/531407/1FA101</t>
  </si>
  <si>
    <t>G/730204/1FF101</t>
  </si>
  <si>
    <t>G/730205/1FF101</t>
  </si>
  <si>
    <t>G/730807/1FF101</t>
  </si>
  <si>
    <t>G/730812/1FF101</t>
  </si>
  <si>
    <t>G/730824/1FF101</t>
  </si>
  <si>
    <t>730403 Mobiliarios (Instalación, Mantenimiento y R</t>
  </si>
  <si>
    <t>G/730403/1FF102</t>
  </si>
  <si>
    <t>730404 Maquinarias y Equipos (Instalación, Manteni</t>
  </si>
  <si>
    <t>G/730404/1FF102</t>
  </si>
  <si>
    <t>G/730402/4FG401</t>
  </si>
  <si>
    <t>G/730204/4FG401</t>
  </si>
  <si>
    <t>G/730613/4FG401</t>
  </si>
  <si>
    <t>G/730804/4FM402</t>
  </si>
  <si>
    <t>730406 Herramientas (Mantenimiento y Reparación)</t>
  </si>
  <si>
    <t>G/730406/2FN201</t>
  </si>
  <si>
    <t>G/731406/2FN201</t>
  </si>
  <si>
    <t>ZQ08F080</t>
  </si>
  <si>
    <t>Administración Zonal Quitumbe</t>
  </si>
  <si>
    <t>530106 Servicio de Correo</t>
  </si>
  <si>
    <t>G/530106/1FA101</t>
  </si>
  <si>
    <t>G/730811/4FJ402</t>
  </si>
  <si>
    <t>G/730235/4FM402</t>
  </si>
  <si>
    <t>G/730812/4FM402</t>
  </si>
  <si>
    <t>G/730235/4FN402</t>
  </si>
  <si>
    <t>G/730802/4FN402</t>
  </si>
  <si>
    <t>G/840104/4FG401</t>
  </si>
  <si>
    <t>ZT06F060</t>
  </si>
  <si>
    <t>Administración Zonal Valle de Tumbaco</t>
  </si>
  <si>
    <t>530246 Servicios de Identificación, Marcación, Aut</t>
  </si>
  <si>
    <t>G/530246/1FA101</t>
  </si>
  <si>
    <t>530826 Dispositivos Médicos de Uso General</t>
  </si>
  <si>
    <t>G/530826/1FA101</t>
  </si>
  <si>
    <t>531408 Bienes Artísticos, Culturales, Deportivos y</t>
  </si>
  <si>
    <t>G/531408/1FA101</t>
  </si>
  <si>
    <t>730237 Remediación, Restauración y Descontaminació</t>
  </si>
  <si>
    <t>G/730237/1FF101</t>
  </si>
  <si>
    <t>G/730804/3FH303</t>
  </si>
  <si>
    <t>G/730606/2FN201</t>
  </si>
  <si>
    <t>G/840103/3FH303</t>
  </si>
  <si>
    <t>G/840103/4FN402</t>
  </si>
  <si>
    <t>840106 Herramientas</t>
  </si>
  <si>
    <t>G/840106/4FN402</t>
  </si>
  <si>
    <t>ZV05F050</t>
  </si>
  <si>
    <t>Administración Zonal Valle los Chillos</t>
  </si>
  <si>
    <t>530230 Digitalización de Información y Datos Públi</t>
  </si>
  <si>
    <t>G/530230/1FA101</t>
  </si>
  <si>
    <t>530417 Infraestructura</t>
  </si>
  <si>
    <t>G/530417/1FA101</t>
  </si>
  <si>
    <t>G/730811/2FD203</t>
  </si>
  <si>
    <t>730823 Egresos para Sanidad Agropecuaria</t>
  </si>
  <si>
    <t>G/730823/3FH303</t>
  </si>
  <si>
    <t>G/730404/2FN201</t>
  </si>
  <si>
    <t>G/730204/4FN402</t>
  </si>
  <si>
    <t>G/730205/4FN402</t>
  </si>
  <si>
    <t>G/730404/4FN402</t>
  </si>
  <si>
    <t>G/840106/1FA101</t>
  </si>
  <si>
    <t>G/840103/4FM402</t>
  </si>
  <si>
    <t>G/840104/4FN402</t>
  </si>
  <si>
    <t>ECONÓMICOS</t>
  </si>
  <si>
    <t>AGENCIA DE COORDINACIÓN DISTRITAL DE COMERCIO</t>
  </si>
  <si>
    <t>AC67Q000</t>
  </si>
  <si>
    <t>Agencia de Coord. Distrital del Comercio</t>
  </si>
  <si>
    <t>G/510105/1QA101</t>
  </si>
  <si>
    <t>G/510106/1QA101</t>
  </si>
  <si>
    <t>G/510203/1QA101</t>
  </si>
  <si>
    <t>G/510204/1QA101</t>
  </si>
  <si>
    <t>G/510304/1QA101</t>
  </si>
  <si>
    <t>G/510306/1QA101</t>
  </si>
  <si>
    <t>G/510401/1QA101</t>
  </si>
  <si>
    <t>G/510408/1QA101</t>
  </si>
  <si>
    <t>G/510507/1QA101</t>
  </si>
  <si>
    <t>G/510509/1QA101</t>
  </si>
  <si>
    <t>G/510510/1QA101</t>
  </si>
  <si>
    <t>G/510512/1QA101</t>
  </si>
  <si>
    <t>G/510513/1QA101</t>
  </si>
  <si>
    <t>G/510601/1QA101</t>
  </si>
  <si>
    <t>G/510602/1QA101</t>
  </si>
  <si>
    <t>G/510707/1QA101</t>
  </si>
  <si>
    <t>G/530104/1QA101</t>
  </si>
  <si>
    <t>G/530105/1QA101</t>
  </si>
  <si>
    <t>G/530204/1QA101</t>
  </si>
  <si>
    <t>G/530255/1QA101</t>
  </si>
  <si>
    <t>G/530405/1QA101</t>
  </si>
  <si>
    <t>G/530704/1QA101</t>
  </si>
  <si>
    <t>530801 Alimentos y Bebidas</t>
  </si>
  <si>
    <t>G/530801/1QA101</t>
  </si>
  <si>
    <t>G/530803/1QA101</t>
  </si>
  <si>
    <t>G/530804/1QA101</t>
  </si>
  <si>
    <t>G/530805/1QA101</t>
  </si>
  <si>
    <t>G/530807/1QA101</t>
  </si>
  <si>
    <t>G/530811/1QA101</t>
  </si>
  <si>
    <t>G/530813/1QA101</t>
  </si>
  <si>
    <t>G/531406/1QA101</t>
  </si>
  <si>
    <t>G/570102/1QA101</t>
  </si>
  <si>
    <t>G/570203/1QA101</t>
  </si>
  <si>
    <t>G/570206/1QA101</t>
  </si>
  <si>
    <t>H302</t>
  </si>
  <si>
    <t>DESARROLLO ECONÓMICO LOCAL</t>
  </si>
  <si>
    <t>GI22H30200004D</t>
  </si>
  <si>
    <t>GI22H30200004D REPOTENCIACIÓN DE INFRAESTRUCTURA DE MER</t>
  </si>
  <si>
    <t>G/730601/3QH302</t>
  </si>
  <si>
    <t>G/730606/3QH302</t>
  </si>
  <si>
    <t>GI22H30200005D</t>
  </si>
  <si>
    <t>GI22H30200005D MEJORAMIENTO DE LA GESTIÓN Y SERVICIO DE</t>
  </si>
  <si>
    <t>730105 Telecomunicaciones</t>
  </si>
  <si>
    <t>G/730105/3QH302</t>
  </si>
  <si>
    <t>G/730205/3QH302</t>
  </si>
  <si>
    <t>730207 Difusión, Información y Publicidad</t>
  </si>
  <si>
    <t>G/730207/3QH302</t>
  </si>
  <si>
    <t>G/730209/3QH302</t>
  </si>
  <si>
    <t>G/730402/3QH302</t>
  </si>
  <si>
    <t>730701 Desarrollo, Actualización, Asistencia Técni</t>
  </si>
  <si>
    <t>G/730701/3QH302</t>
  </si>
  <si>
    <t>G/730804/3QH302</t>
  </si>
  <si>
    <t>G/730807/3QH302</t>
  </si>
  <si>
    <t>G/750107/3QH302</t>
  </si>
  <si>
    <t>G/750501/3QH302</t>
  </si>
  <si>
    <t>G/780103/3QH302</t>
  </si>
  <si>
    <t>G/840104/3QH302</t>
  </si>
  <si>
    <t>G/840105/3QH302</t>
  </si>
  <si>
    <t>G/840107/3QH302</t>
  </si>
  <si>
    <t>G/990101/1QA101</t>
  </si>
  <si>
    <t>MOVILIDAD</t>
  </si>
  <si>
    <t>AT69K040</t>
  </si>
  <si>
    <t>Agencia Metrop Control Transito Seg vial</t>
  </si>
  <si>
    <t>G/510105/1KA101</t>
  </si>
  <si>
    <t>G/510106/1KA101</t>
  </si>
  <si>
    <t>G/510203/1KA101</t>
  </si>
  <si>
    <t>G/510204/1KA101</t>
  </si>
  <si>
    <t>G/510304/1KA101</t>
  </si>
  <si>
    <t>G/510306/1KA101</t>
  </si>
  <si>
    <t>G/510401/1KA101</t>
  </si>
  <si>
    <t>G/510408/1KA101</t>
  </si>
  <si>
    <t>G/510507/1KA101</t>
  </si>
  <si>
    <t>G/510509/1KA101</t>
  </si>
  <si>
    <t>G/510510/1KA101</t>
  </si>
  <si>
    <t>G/510512/1KA101</t>
  </si>
  <si>
    <t>G/510513/1KA101</t>
  </si>
  <si>
    <t>G/510601/1KA101</t>
  </si>
  <si>
    <t>G/510602/1KA101</t>
  </si>
  <si>
    <t>G/510707/1KA101</t>
  </si>
  <si>
    <t>G/530101/1KA101</t>
  </si>
  <si>
    <t>G/530104/1KA101</t>
  </si>
  <si>
    <t>G/530105/1KA101</t>
  </si>
  <si>
    <t>G/530204/1KA101</t>
  </si>
  <si>
    <t>G/530207/1KA101</t>
  </si>
  <si>
    <t>G/530208/1KA101</t>
  </si>
  <si>
    <t>G/530209/1KA101</t>
  </si>
  <si>
    <t>G/530235/1KA101</t>
  </si>
  <si>
    <t>G/530255/1KA101</t>
  </si>
  <si>
    <t>G/530402/1KA101</t>
  </si>
  <si>
    <t>G/530403/1KA101</t>
  </si>
  <si>
    <t>G/530404/1KA101</t>
  </si>
  <si>
    <t>G/530405/1KA101</t>
  </si>
  <si>
    <t>G/530418/1KA101</t>
  </si>
  <si>
    <t>G/530502/1KA101</t>
  </si>
  <si>
    <t>G/530601/1KA101</t>
  </si>
  <si>
    <t>530606 Honorarios por Contratos Civiles de Servici</t>
  </si>
  <si>
    <t>G/530606/1KA101</t>
  </si>
  <si>
    <t>530701 Desarrollo, Actualización, Asistencia Técni</t>
  </si>
  <si>
    <t>G/530701/1KA101</t>
  </si>
  <si>
    <t>G/530702/1KA101</t>
  </si>
  <si>
    <t>G/530704/1KA101</t>
  </si>
  <si>
    <t>G/530801/1KA101</t>
  </si>
  <si>
    <t>530802 Vestuario, Lencería, Prendas de Protecc</t>
  </si>
  <si>
    <t>G/530802/1KA101</t>
  </si>
  <si>
    <t>G/530803/1KA101</t>
  </si>
  <si>
    <t>G/530804/1KA101</t>
  </si>
  <si>
    <t>G/530805/1KA101</t>
  </si>
  <si>
    <t>G/530807/1KA101</t>
  </si>
  <si>
    <t>G/530810/1KA101</t>
  </si>
  <si>
    <t>G/530811/1KA101</t>
  </si>
  <si>
    <t>530812 Materiales Didácticos</t>
  </si>
  <si>
    <t>G/530812/1KA101</t>
  </si>
  <si>
    <t>G/530813/1KA101</t>
  </si>
  <si>
    <t>G/530819/1KA101</t>
  </si>
  <si>
    <t>530820 Menaje y Accesorios Descartables</t>
  </si>
  <si>
    <t>G/530820/1KA101</t>
  </si>
  <si>
    <t>G/530826/1KA101</t>
  </si>
  <si>
    <t>530832 Dispositivos Médicos para Odontología</t>
  </si>
  <si>
    <t>G/530832/1KA101</t>
  </si>
  <si>
    <t>G/531403/1KA101</t>
  </si>
  <si>
    <t>G/531404/1KA101</t>
  </si>
  <si>
    <t>G/531406/1KA101</t>
  </si>
  <si>
    <t>G/531407/1KA101</t>
  </si>
  <si>
    <t>G/531408/1KA101</t>
  </si>
  <si>
    <t>531411 Partes y Repuestos</t>
  </si>
  <si>
    <t>G/531411/1KA101</t>
  </si>
  <si>
    <t>G/570102/1KA101</t>
  </si>
  <si>
    <t>G/570203/1KA101</t>
  </si>
  <si>
    <t>G/570206/1KA101</t>
  </si>
  <si>
    <t>570215 Indemnizaciones por Sentencias Judiciales</t>
  </si>
  <si>
    <t>G/570215/1KA101</t>
  </si>
  <si>
    <t>K202</t>
  </si>
  <si>
    <t>MOVILIDAD SEGURA</t>
  </si>
  <si>
    <t>GI22K20200002D</t>
  </si>
  <si>
    <t>GI22K20200002D FOMENTO DE LA SEGURIDAD VIAL Y CONTROL D</t>
  </si>
  <si>
    <t>G/730105/2KK202</t>
  </si>
  <si>
    <t>730202 Fletes y Maniobras</t>
  </si>
  <si>
    <t>G/730202/2KK202</t>
  </si>
  <si>
    <t>G/730204/2KK202</t>
  </si>
  <si>
    <t>G/730207/2KK202</t>
  </si>
  <si>
    <t>730208 Servicio de Seguridad y Vigilancia</t>
  </si>
  <si>
    <t>G/730208/2KK202</t>
  </si>
  <si>
    <t>G/730402/2KK202</t>
  </si>
  <si>
    <t>G/730404/2KK202</t>
  </si>
  <si>
    <t>730405 Vehículos (Servicio para Mantenimiento y</t>
  </si>
  <si>
    <t>G/730405/2KK202</t>
  </si>
  <si>
    <t>G/730601/2KK202</t>
  </si>
  <si>
    <t>730612 Capacitación a Servidores Públicos</t>
  </si>
  <si>
    <t>G/730612/2KK202</t>
  </si>
  <si>
    <t>G/730701/2KK202</t>
  </si>
  <si>
    <t>G/730702/2KK202</t>
  </si>
  <si>
    <t>730703 Arrendamiento de Equipos Informáticos</t>
  </si>
  <si>
    <t>G/730703/2KK202</t>
  </si>
  <si>
    <t>G/730704/2KK202</t>
  </si>
  <si>
    <t>G/730802/2KK202</t>
  </si>
  <si>
    <t>730803 Lubricantes</t>
  </si>
  <si>
    <t>G/730803/2KK202</t>
  </si>
  <si>
    <t>G/730805/2KK202</t>
  </si>
  <si>
    <t>G/730811/2KK202</t>
  </si>
  <si>
    <t>G/730812/2KK202</t>
  </si>
  <si>
    <t>730813 Repuestos y Accesorios</t>
  </si>
  <si>
    <t>G/730813/2KK202</t>
  </si>
  <si>
    <t>G/730824/2KK202</t>
  </si>
  <si>
    <t>G/731404/2KK202</t>
  </si>
  <si>
    <t>731407 Equipos, Sistemas y Paquetes Informáticos</t>
  </si>
  <si>
    <t>G/731407/2KK202</t>
  </si>
  <si>
    <t>77</t>
  </si>
  <si>
    <t>77 OTROS GASTOS DE INVERSIÓN</t>
  </si>
  <si>
    <t>770102 Tasas Generales, Impuestos, Contribuciones,</t>
  </si>
  <si>
    <t>G/770102/2KK202</t>
  </si>
  <si>
    <t>G/840103/1KA101</t>
  </si>
  <si>
    <t>G/840104/1KA101</t>
  </si>
  <si>
    <t>G/840106/1KA101</t>
  </si>
  <si>
    <t>G/840107/1KA101</t>
  </si>
  <si>
    <t>840111 Partes y Repuestos</t>
  </si>
  <si>
    <t>G/840111/1KA101</t>
  </si>
  <si>
    <t>G/840103/2KK202</t>
  </si>
  <si>
    <t>G/840104/2KK202</t>
  </si>
  <si>
    <t>G/840105/2KK202</t>
  </si>
  <si>
    <t>G/840106/2KK202</t>
  </si>
  <si>
    <t>G/840107/2KK202</t>
  </si>
  <si>
    <t>G/990101/1KA101</t>
  </si>
  <si>
    <t>AGENCIA METROPOLITANA DE CONTROL</t>
  </si>
  <si>
    <t>MC37B000</t>
  </si>
  <si>
    <t>Agencia Metropolitana de Control</t>
  </si>
  <si>
    <t>G/510105/1BA101</t>
  </si>
  <si>
    <t>G/510106/1BA101</t>
  </si>
  <si>
    <t>G/510203/1BA101</t>
  </si>
  <si>
    <t>G/510204/1BA101</t>
  </si>
  <si>
    <t>G/510304/1BA101</t>
  </si>
  <si>
    <t>G/510306/1BA101</t>
  </si>
  <si>
    <t>G/510401/1BA101</t>
  </si>
  <si>
    <t>G/510408/1BA101</t>
  </si>
  <si>
    <t>G/510507/1BA101</t>
  </si>
  <si>
    <t>G/510509/1BA101</t>
  </si>
  <si>
    <t>G/510510/1BA101</t>
  </si>
  <si>
    <t>G/510512/1BA101</t>
  </si>
  <si>
    <t>G/510513/1BA101</t>
  </si>
  <si>
    <t>G/510601/1BA101</t>
  </si>
  <si>
    <t>G/510602/1BA101</t>
  </si>
  <si>
    <t>G/510707/1BA101</t>
  </si>
  <si>
    <t>G/530101/1BA101</t>
  </si>
  <si>
    <t>G/530104/1BA101</t>
  </si>
  <si>
    <t>G/530105/1BA101</t>
  </si>
  <si>
    <t>G/530106/1BA101</t>
  </si>
  <si>
    <t>G/530201/1BA101</t>
  </si>
  <si>
    <t>G/530204/1BA101</t>
  </si>
  <si>
    <t>G/530208/1BA101</t>
  </si>
  <si>
    <t>G/530209/1BA101</t>
  </si>
  <si>
    <t>G/530255/1BA101</t>
  </si>
  <si>
    <t>G/530402/1BA101</t>
  </si>
  <si>
    <t>G/530404/1BA101</t>
  </si>
  <si>
    <t>G/530405/1BA101</t>
  </si>
  <si>
    <t>G/530502/1BA101</t>
  </si>
  <si>
    <t>G/530701/1BA101</t>
  </si>
  <si>
    <t>G/530702/1BA101</t>
  </si>
  <si>
    <t>G/530704/1BA101</t>
  </si>
  <si>
    <t>G/530802/1BA101</t>
  </si>
  <si>
    <t>G/530803/1BA101</t>
  </si>
  <si>
    <t>G/530804/1BA101</t>
  </si>
  <si>
    <t>G/530805/1BA101</t>
  </si>
  <si>
    <t>G/530807/1BA101</t>
  </si>
  <si>
    <t>G/530811/1BA101</t>
  </si>
  <si>
    <t>G/530813/1BA101</t>
  </si>
  <si>
    <t>G/530820/1BA101</t>
  </si>
  <si>
    <t>G/531406/1BA101</t>
  </si>
  <si>
    <t>G/531411/1BA101</t>
  </si>
  <si>
    <t>G/570102/1BA101</t>
  </si>
  <si>
    <t>G/570203/1BA101</t>
  </si>
  <si>
    <t>G/570206/1BA101</t>
  </si>
  <si>
    <t>G/570215/1BA101</t>
  </si>
  <si>
    <t>L101</t>
  </si>
  <si>
    <t>GESTIÓN INSTITUCIONAL EFICIENTE</t>
  </si>
  <si>
    <t>GI22L10100007D</t>
  </si>
  <si>
    <t>GI22L10100007D  AUTOMATIZACIÓN Y SISTEMATIZACIÓN DE LOS</t>
  </si>
  <si>
    <t>730230 Digitalización de Información y Datos Públi</t>
  </si>
  <si>
    <t>G/730230/1BL101</t>
  </si>
  <si>
    <t>G/730701/1BL101</t>
  </si>
  <si>
    <t>GI22L10100008D</t>
  </si>
  <si>
    <t>GI22L10100008D CONTROL DEL CUMPLIMIENTO DE LA NORMATIVA</t>
  </si>
  <si>
    <t>G/730204/1BL101</t>
  </si>
  <si>
    <t>G/730207/1BL101</t>
  </si>
  <si>
    <t>G/840103/1BA101</t>
  </si>
  <si>
    <t>G/840104/1BA101</t>
  </si>
  <si>
    <t>G/840105/1BA101</t>
  </si>
  <si>
    <t>G/840107/1BA101</t>
  </si>
  <si>
    <t>G/840107/1BL101</t>
  </si>
  <si>
    <t>G/990101/1BA101</t>
  </si>
  <si>
    <t>COORDINACION DE ALCALDIA Y SECRETARIA DEL CONCEJO</t>
  </si>
  <si>
    <t>ZA01C000</t>
  </si>
  <si>
    <t>Alcaldía Metropolitana</t>
  </si>
  <si>
    <t>G/510105/1CA101</t>
  </si>
  <si>
    <t>G/510106/1CA101</t>
  </si>
  <si>
    <t>G/510203/1CA101</t>
  </si>
  <si>
    <t>G/510204/1CA101</t>
  </si>
  <si>
    <t>G/510304/1CA101</t>
  </si>
  <si>
    <t>G/510306/1CA101</t>
  </si>
  <si>
    <t>G/510401/1CA101</t>
  </si>
  <si>
    <t>G/510408/1CA101</t>
  </si>
  <si>
    <t>G/510507/1CA101</t>
  </si>
  <si>
    <t>G/510509/1CA101</t>
  </si>
  <si>
    <t>G/510510/1CA101</t>
  </si>
  <si>
    <t>G/510512/1CA101</t>
  </si>
  <si>
    <t>G/510513/1CA101</t>
  </si>
  <si>
    <t>G/510601/1CA101</t>
  </si>
  <si>
    <t>G/510602/1CA101</t>
  </si>
  <si>
    <t>G/510707/1CA101</t>
  </si>
  <si>
    <t>G/530235/1CA101</t>
  </si>
  <si>
    <t>530248 Eventos Oficiales</t>
  </si>
  <si>
    <t>G/530248/1CA101</t>
  </si>
  <si>
    <t>G/530606/1CA101</t>
  </si>
  <si>
    <t>530822 Condecoraciones</t>
  </si>
  <si>
    <t>G/530822/1CA101</t>
  </si>
  <si>
    <t>530824 Insumos, Bienes y Materiales para Producció</t>
  </si>
  <si>
    <t>G/530824/1CA101</t>
  </si>
  <si>
    <t>G/990101/1CA101</t>
  </si>
  <si>
    <t>SOCIALES</t>
  </si>
  <si>
    <t>EDUCACION, RECREACION Y DEPORTE</t>
  </si>
  <si>
    <t>CB21I040</t>
  </si>
  <si>
    <t>COLEGIO BENALCAZAR</t>
  </si>
  <si>
    <t>G/510105/1IA101</t>
  </si>
  <si>
    <t>G/510106/1IA101</t>
  </si>
  <si>
    <t>510108 Remuneración Mensual Unificada de Docentes</t>
  </si>
  <si>
    <t>G/510108/1IA101</t>
  </si>
  <si>
    <t>G/510203/1IA101</t>
  </si>
  <si>
    <t>G/510204/1IA101</t>
  </si>
  <si>
    <t>G/510304/1IA101</t>
  </si>
  <si>
    <t>G/510306/1IA101</t>
  </si>
  <si>
    <t>G/510401/1IA101</t>
  </si>
  <si>
    <t>G/510408/1IA101</t>
  </si>
  <si>
    <t>G/510507/1IA101</t>
  </si>
  <si>
    <t>G/510510/1IA101</t>
  </si>
  <si>
    <t>G/510512/1IA101</t>
  </si>
  <si>
    <t>G/510513/1IA101</t>
  </si>
  <si>
    <t>G/510601/1IA101</t>
  </si>
  <si>
    <t>G/510602/1IA101</t>
  </si>
  <si>
    <t>G/510707/1IA101</t>
  </si>
  <si>
    <t>G/530101/1IA101</t>
  </si>
  <si>
    <t>G/530104/1IA101</t>
  </si>
  <si>
    <t>G/530105/1IA101</t>
  </si>
  <si>
    <t>G/530204/1IA101</t>
  </si>
  <si>
    <t>530205 Espectáculos Culturales y Sociales</t>
  </si>
  <si>
    <t>G/530205/1IA101</t>
  </si>
  <si>
    <t>G/530208/1IA101</t>
  </si>
  <si>
    <t>G/530209/1IA101</t>
  </si>
  <si>
    <t>G/530402/1IA101</t>
  </si>
  <si>
    <t>G/530404/1IA101</t>
  </si>
  <si>
    <t>G/530405/1IA101</t>
  </si>
  <si>
    <t>G/530702/1IA101</t>
  </si>
  <si>
    <t>G/530704/1IA101</t>
  </si>
  <si>
    <t>G/530803/1IA101</t>
  </si>
  <si>
    <t>G/530804/1IA101</t>
  </si>
  <si>
    <t>G/530807/1IA101</t>
  </si>
  <si>
    <t>G/530811/1IA101</t>
  </si>
  <si>
    <t>G/530813/1IA101</t>
  </si>
  <si>
    <t>G/530826/1IA101</t>
  </si>
  <si>
    <t>G/570102/1IA101</t>
  </si>
  <si>
    <t>I402</t>
  </si>
  <si>
    <t>SUB SISTEMA EDUCATIVO MUNICIPAL</t>
  </si>
  <si>
    <t>GI22I40200005D</t>
  </si>
  <si>
    <t>GI22I40200005D FORTALECIMIENTO PEDAGÓGICO</t>
  </si>
  <si>
    <t>730106 Servicio de Correo</t>
  </si>
  <si>
    <t>G/730106/4II402</t>
  </si>
  <si>
    <t>G/730204/4II402</t>
  </si>
  <si>
    <t>730239 Membrecías</t>
  </si>
  <si>
    <t>G/730239/4II402</t>
  </si>
  <si>
    <t>G/730404/4II402</t>
  </si>
  <si>
    <t>G/730702/4II402</t>
  </si>
  <si>
    <t>730810 Dispositivos Médicos para Laboratorio Cl</t>
  </si>
  <si>
    <t>G/730810/4II402</t>
  </si>
  <si>
    <t>G/730811/4II402</t>
  </si>
  <si>
    <t>G/730812/4II402</t>
  </si>
  <si>
    <t>730819 Accesorios e Insumos Químicos y Orgánicos</t>
  </si>
  <si>
    <t>G/730819/4II402</t>
  </si>
  <si>
    <t>G/730824/4II402</t>
  </si>
  <si>
    <t>G/731403/4II402</t>
  </si>
  <si>
    <t>G/731404/4II402</t>
  </si>
  <si>
    <t>731408 Bienes Artísticos, Culturales, Bienes Depor</t>
  </si>
  <si>
    <t>G/731408/4II402</t>
  </si>
  <si>
    <t>G/840103/4II402</t>
  </si>
  <si>
    <t>G/840104/4II402</t>
  </si>
  <si>
    <t>G/840107/4II402</t>
  </si>
  <si>
    <t>CF22I050</t>
  </si>
  <si>
    <t>Colegio Fernández Madrid</t>
  </si>
  <si>
    <t>G/510509/1IA101</t>
  </si>
  <si>
    <t>530202 Fletes y Maniobras</t>
  </si>
  <si>
    <t>G/530202/1IA101</t>
  </si>
  <si>
    <t>G/530203/1IA101</t>
  </si>
  <si>
    <t>G/530255/1IA101</t>
  </si>
  <si>
    <t>G/530810/1IA101</t>
  </si>
  <si>
    <t>G/530814/1IA101</t>
  </si>
  <si>
    <t>G/530819/1IA101</t>
  </si>
  <si>
    <t>530829 Insumos, Materiales, Suministros y Bienes p</t>
  </si>
  <si>
    <t>G/530829/1IA101</t>
  </si>
  <si>
    <t>G/531404/1IA101</t>
  </si>
  <si>
    <t>G/730402/4II402</t>
  </si>
  <si>
    <t>G/730601/4II402</t>
  </si>
  <si>
    <t>ZA01C030</t>
  </si>
  <si>
    <t>Concejo Metropolitano</t>
  </si>
  <si>
    <t>G/530404/1CA101</t>
  </si>
  <si>
    <t>G/530813/1CA101</t>
  </si>
  <si>
    <t>G/531404/1CA101</t>
  </si>
  <si>
    <t>G/840103/1CA101</t>
  </si>
  <si>
    <t>G/840104/1CA101</t>
  </si>
  <si>
    <t>G/840107/1CA101</t>
  </si>
  <si>
    <t>DESARROLLO PRODUCTIVO Y COMPETITIVIDAD</t>
  </si>
  <si>
    <t>ZA01H030</t>
  </si>
  <si>
    <t>CONQUITO</t>
  </si>
  <si>
    <t>A102</t>
  </si>
  <si>
    <t>TRANSFERENCIA</t>
  </si>
  <si>
    <t>GI00A10200008T</t>
  </si>
  <si>
    <t>GI00A10200008T PROMOCION DEL DESARROLLO ECONOMICO</t>
  </si>
  <si>
    <t>780204 Transferencias o Donaciones al Sector Priva</t>
  </si>
  <si>
    <t>G/780204/1HA102</t>
  </si>
  <si>
    <t>INCLUSION SOCIAL</t>
  </si>
  <si>
    <t>ZA01J020</t>
  </si>
  <si>
    <t>CONSEJO DE PROTECCION DE DERECHOS</t>
  </si>
  <si>
    <t>GI00A10200018T</t>
  </si>
  <si>
    <t>GI00A10200018T VELAR EL EJERCICIO DE DERECHOS DE NIÑOS</t>
  </si>
  <si>
    <t>780102 A Entidades Descentralizadas y Autónomas</t>
  </si>
  <si>
    <t>G/780102/1JA102</t>
  </si>
  <si>
    <t>SEGURIDAD Y GOBERNABILIDAD</t>
  </si>
  <si>
    <t>PM71N010</t>
  </si>
  <si>
    <t>Cuerpo de Agentes de Control</t>
  </si>
  <si>
    <t>G/510105/1NA101</t>
  </si>
  <si>
    <t>G/510106/1NA101</t>
  </si>
  <si>
    <t>G/510203/1NA101</t>
  </si>
  <si>
    <t>G/510204/1NA101</t>
  </si>
  <si>
    <t>G/510304/1NA101</t>
  </si>
  <si>
    <t>G/510306/1NA101</t>
  </si>
  <si>
    <t>G/510401/1NA101</t>
  </si>
  <si>
    <t>G/510408/1NA101</t>
  </si>
  <si>
    <t>G/510509/1NA101</t>
  </si>
  <si>
    <t>G/510510/1NA101</t>
  </si>
  <si>
    <t>G/510512/1NA101</t>
  </si>
  <si>
    <t>G/510601/1NA101</t>
  </si>
  <si>
    <t>G/510602/1NA101</t>
  </si>
  <si>
    <t>G/510707/1NA101</t>
  </si>
  <si>
    <t>G/530101/1NA101</t>
  </si>
  <si>
    <t>G/530104/1NA101</t>
  </si>
  <si>
    <t>G/530105/1NA101</t>
  </si>
  <si>
    <t>G/530202/1NA101</t>
  </si>
  <si>
    <t>G/530204/1NA101</t>
  </si>
  <si>
    <t>G/530209/1NA101</t>
  </si>
  <si>
    <t>G/530255/1NA101</t>
  </si>
  <si>
    <t>G/530402/1NA101</t>
  </si>
  <si>
    <t>G/530403/1NA101</t>
  </si>
  <si>
    <t>G/530404/1NA101</t>
  </si>
  <si>
    <t>G/530405/1NA101</t>
  </si>
  <si>
    <t>530415 Bienes Biológicos</t>
  </si>
  <si>
    <t>G/530415/1NA101</t>
  </si>
  <si>
    <t>G/530418/1NA101</t>
  </si>
  <si>
    <t>G/530502/1NA101</t>
  </si>
  <si>
    <t>G/530504/1NA101</t>
  </si>
  <si>
    <t>530605 Estudio y Diseño de Proyectos</t>
  </si>
  <si>
    <t>G/530605/1NA101</t>
  </si>
  <si>
    <t>G/530702/1NA101</t>
  </si>
  <si>
    <t>G/530704/1NA101</t>
  </si>
  <si>
    <t>G/530801/1NA101</t>
  </si>
  <si>
    <t>G/530803/1NA101</t>
  </si>
  <si>
    <t>G/530804/1NA101</t>
  </si>
  <si>
    <t>G/530805/1NA101</t>
  </si>
  <si>
    <t>530809 Medicamentos</t>
  </si>
  <si>
    <t>G/530809/1NA101</t>
  </si>
  <si>
    <t>G/530811/1NA101</t>
  </si>
  <si>
    <t>G/530813/1NA101</t>
  </si>
  <si>
    <t>G/530819/1NA101</t>
  </si>
  <si>
    <t>530823 Egresos para Sanidad Agropecuaria</t>
  </si>
  <si>
    <t>G/530823/1NA101</t>
  </si>
  <si>
    <t>G/530826/1NA101</t>
  </si>
  <si>
    <t>G/530832/1NA101</t>
  </si>
  <si>
    <t>G/531404/1NA101</t>
  </si>
  <si>
    <t>G/531406/1NA101</t>
  </si>
  <si>
    <t>G/570102/1NA101</t>
  </si>
  <si>
    <t>570201 Seguros</t>
  </si>
  <si>
    <t>G/570201/1NA101</t>
  </si>
  <si>
    <t>G/570203/1NA101</t>
  </si>
  <si>
    <t>G/570206/1NA101</t>
  </si>
  <si>
    <t>G/730105/4NN402</t>
  </si>
  <si>
    <t>G/730203/4NN402</t>
  </si>
  <si>
    <t>G/730204/4NN402</t>
  </si>
  <si>
    <t>G/730205/4NN402</t>
  </si>
  <si>
    <t>G/730207/4NN402</t>
  </si>
  <si>
    <t>G/730248/4NN402</t>
  </si>
  <si>
    <t>G/730402/4NN402</t>
  </si>
  <si>
    <t>G/730404/4NN402</t>
  </si>
  <si>
    <t>G/730405/4NN402</t>
  </si>
  <si>
    <t>730415 Bienes Biológicos</t>
  </si>
  <si>
    <t>G/730415/4NN402</t>
  </si>
  <si>
    <t>G/730417/4NN402</t>
  </si>
  <si>
    <t>G/730418/4NN402</t>
  </si>
  <si>
    <t>G/730612/4NN402</t>
  </si>
  <si>
    <t>G/730702/4NN402</t>
  </si>
  <si>
    <t>G/730703/4NN402</t>
  </si>
  <si>
    <t>G/730802/4NN402</t>
  </si>
  <si>
    <t>G/730803/4NN402</t>
  </si>
  <si>
    <t>G/730804/4NN402</t>
  </si>
  <si>
    <t>G/730805/4NN402</t>
  </si>
  <si>
    <t>G/730807/4NN402</t>
  </si>
  <si>
    <t>730809 Medicamentos</t>
  </si>
  <si>
    <t>G/730809/4NN402</t>
  </si>
  <si>
    <t>G/730811/4NN402</t>
  </si>
  <si>
    <t>G/730812/4NN402</t>
  </si>
  <si>
    <t>G/730813/4NN402</t>
  </si>
  <si>
    <t>G/730820/4NN402</t>
  </si>
  <si>
    <t>G/730823/4NN402</t>
  </si>
  <si>
    <t>G/730824/4NN402</t>
  </si>
  <si>
    <t>730826 Dispositivos Médicos de Uso General</t>
  </si>
  <si>
    <t>G/730826/4NN402</t>
  </si>
  <si>
    <t>730832 Dispositivos Médicos para Odontología</t>
  </si>
  <si>
    <t>G/730832/4NN402</t>
  </si>
  <si>
    <t>G/731403/4NN402</t>
  </si>
  <si>
    <t>G/731404/4NN402</t>
  </si>
  <si>
    <t>G/731406/4NN402</t>
  </si>
  <si>
    <t>G/731407/4NN402</t>
  </si>
  <si>
    <t>G/840103/1NA101</t>
  </si>
  <si>
    <t>G/840104/1NA101</t>
  </si>
  <si>
    <t>G/840106/1NA101</t>
  </si>
  <si>
    <t>840402 Licencias Computacionales</t>
  </si>
  <si>
    <t>G/840402/1NA101</t>
  </si>
  <si>
    <t>G/840103/4NN402</t>
  </si>
  <si>
    <t>G/840104/4NN402</t>
  </si>
  <si>
    <t>G/840105/4NN402</t>
  </si>
  <si>
    <t>G/840106/4NN402</t>
  </si>
  <si>
    <t>G/840107/4NN402</t>
  </si>
  <si>
    <t>840115 Equipos Odontológicos</t>
  </si>
  <si>
    <t>G/840115/4NN402</t>
  </si>
  <si>
    <t>840512 Semovientes</t>
  </si>
  <si>
    <t>G/840512/4NN402</t>
  </si>
  <si>
    <t>ZA01A001</t>
  </si>
  <si>
    <t>DM Administrativa</t>
  </si>
  <si>
    <t>G/530101/1AA101</t>
  </si>
  <si>
    <t>G/530104/1AA101</t>
  </si>
  <si>
    <t>G/530105/1AA101</t>
  </si>
  <si>
    <t>G/530106/1AA101</t>
  </si>
  <si>
    <t>G/530201/1AA101</t>
  </si>
  <si>
    <t>G/530202/1AA101</t>
  </si>
  <si>
    <t>G/530203/1AA101</t>
  </si>
  <si>
    <t>G/530204/1AA101</t>
  </si>
  <si>
    <t>G/530207/1AA101</t>
  </si>
  <si>
    <t>G/530208/1AA101</t>
  </si>
  <si>
    <t>G/530209/1AA101</t>
  </si>
  <si>
    <t>G/530255/1AA101</t>
  </si>
  <si>
    <t>G/530402/1AA101</t>
  </si>
  <si>
    <t>G/530403/1AA101</t>
  </si>
  <si>
    <t>G/530404/1AA101</t>
  </si>
  <si>
    <t>G/530405/1AA101</t>
  </si>
  <si>
    <t>G/530504/1AA101</t>
  </si>
  <si>
    <t>G/530704/1AA101</t>
  </si>
  <si>
    <t>G/530801/1AA101</t>
  </si>
  <si>
    <t>G/530803/1AA101</t>
  </si>
  <si>
    <t>G/530804/1AA101</t>
  </si>
  <si>
    <t>G/530805/1AA101</t>
  </si>
  <si>
    <t>G/530807/1AA101</t>
  </si>
  <si>
    <t>G/530811/1AA101</t>
  </si>
  <si>
    <t>G/530813/1AA101</t>
  </si>
  <si>
    <t>G/530814/1AA101</t>
  </si>
  <si>
    <t>G/530822/1AA101</t>
  </si>
  <si>
    <t>G/531403/1AA101</t>
  </si>
  <si>
    <t>G/570102/1AA101</t>
  </si>
  <si>
    <t>G/570201/1AA101</t>
  </si>
  <si>
    <t>G/570203/1AA101</t>
  </si>
  <si>
    <t>G/840103/1AA101</t>
  </si>
  <si>
    <t>G/840104/1AA101</t>
  </si>
  <si>
    <t>G/840105/1AA101</t>
  </si>
  <si>
    <t>G/840107/1AA101</t>
  </si>
  <si>
    <t>ZA01A008</t>
  </si>
  <si>
    <t>DM de Gestión de Bienes Inmuebles</t>
  </si>
  <si>
    <t>G/530502/1AA101</t>
  </si>
  <si>
    <t>G/530606/1AA101</t>
  </si>
  <si>
    <t>G/840301/1AA101</t>
  </si>
  <si>
    <t>ZA01A006</t>
  </si>
  <si>
    <t>DM de Gestión documental y Archivo</t>
  </si>
  <si>
    <t>G/530701/1AA101</t>
  </si>
  <si>
    <t>GI22L10100003D</t>
  </si>
  <si>
    <t>GI22L10100003D MODERNIZACIÓN DE LA GESTIÓN DOCUMENTAL,</t>
  </si>
  <si>
    <t>G/730202/1AL101</t>
  </si>
  <si>
    <t>G/730702/1AL101</t>
  </si>
  <si>
    <t>G/730704/1AL101</t>
  </si>
  <si>
    <t>G/840103/1AL101</t>
  </si>
  <si>
    <t>ZA01A002</t>
  </si>
  <si>
    <t>DM de Recursos Humanos</t>
  </si>
  <si>
    <t>510606 Asignación Global de Jubilación Patronal pa</t>
  </si>
  <si>
    <t>G/510606/1AA101</t>
  </si>
  <si>
    <t>510706 Beneficio por Jubilación</t>
  </si>
  <si>
    <t>G/510706/1AA101</t>
  </si>
  <si>
    <t>G/530702/1AA101</t>
  </si>
  <si>
    <t>G/530802/1AA101</t>
  </si>
  <si>
    <t>G/570215/1AA101</t>
  </si>
  <si>
    <t>580209 A Jubilados Patronales</t>
  </si>
  <si>
    <t>G/580209/1AA101</t>
  </si>
  <si>
    <t>ZA01A009</t>
  </si>
  <si>
    <t>DM de Servicios Ciudadanos</t>
  </si>
  <si>
    <t>ZA01A003</t>
  </si>
  <si>
    <t>DM Financiera</t>
  </si>
  <si>
    <t>G/530601/1AA101</t>
  </si>
  <si>
    <t>530602 Servicio de Auditoría</t>
  </si>
  <si>
    <t>G/530602/1AA101</t>
  </si>
  <si>
    <t>56</t>
  </si>
  <si>
    <t>56 GASTOS FINANCIEROS</t>
  </si>
  <si>
    <t>560201 Sector Público Financiero</t>
  </si>
  <si>
    <t>G/560201/1AA101</t>
  </si>
  <si>
    <t>560301 A Organismos Multilaterales</t>
  </si>
  <si>
    <t>G/560301/1AA101</t>
  </si>
  <si>
    <t>560304 Al Sector Privado No Financiero</t>
  </si>
  <si>
    <t>G/560304/1AA101</t>
  </si>
  <si>
    <t>570219 Devoluciones</t>
  </si>
  <si>
    <t>G/570219/1AA101</t>
  </si>
  <si>
    <t>580101 A Entidades del Presupuesto General del</t>
  </si>
  <si>
    <t>G/580101/1AA101</t>
  </si>
  <si>
    <t>580102 A Entidades Descentralizadas y Autónomas</t>
  </si>
  <si>
    <t>G/580102/1AA101</t>
  </si>
  <si>
    <t>G/580103/1AA101</t>
  </si>
  <si>
    <t>96</t>
  </si>
  <si>
    <t>GI22L10100006D</t>
  </si>
  <si>
    <t>GI22L10100006D ADMINISTRACIÓN FINANCIERA</t>
  </si>
  <si>
    <t>96 AMORTIZACIÓN DE LA DEUDA PÚBLICA</t>
  </si>
  <si>
    <t>960201 Al Sector Público Financiero</t>
  </si>
  <si>
    <t>G/960201/1AL101</t>
  </si>
  <si>
    <t>960301 A Organismos Multilaterales</t>
  </si>
  <si>
    <t>G/960301/1AL101</t>
  </si>
  <si>
    <t>960604 Al Sector Privado no Financiero</t>
  </si>
  <si>
    <t>G/960604/1AL101</t>
  </si>
  <si>
    <t>ZA01C002</t>
  </si>
  <si>
    <t>DM Relaciones Internacionales</t>
  </si>
  <si>
    <t>530239 Membrecías</t>
  </si>
  <si>
    <t>G/530239/1CA101</t>
  </si>
  <si>
    <t>GI22L10100012D</t>
  </si>
  <si>
    <t>GI22L10100012D RELACIONES Y COOPERACIÓN INTERNACIONAL P</t>
  </si>
  <si>
    <t>G/730204/1CL101</t>
  </si>
  <si>
    <t>G/730248/1CL101</t>
  </si>
  <si>
    <t>730302 Pasajes al Exterior</t>
  </si>
  <si>
    <t>G/730302/1CL101</t>
  </si>
  <si>
    <t>G/730606/1CL101</t>
  </si>
  <si>
    <t>G/730702/1CL101</t>
  </si>
  <si>
    <t>G/840104/1CL101</t>
  </si>
  <si>
    <t>AMBIENTE</t>
  </si>
  <si>
    <t>ZA01D010</t>
  </si>
  <si>
    <t>EMASEO</t>
  </si>
  <si>
    <t>GI00A10200004T</t>
  </si>
  <si>
    <t>GI00A10200004T EMASEO</t>
  </si>
  <si>
    <t>G/780103/1DA102</t>
  </si>
  <si>
    <t>ZA01H040</t>
  </si>
  <si>
    <t>EMPRESA DE RASTRO</t>
  </si>
  <si>
    <t>GI00A10200002T</t>
  </si>
  <si>
    <t>GI00A10200002T SISTEMA DE FAENAMIENTO Y COMERCIALIZACIO</t>
  </si>
  <si>
    <t>G/580103/1HA102</t>
  </si>
  <si>
    <t>G/780103/1HA102</t>
  </si>
  <si>
    <t>ZA01H010</t>
  </si>
  <si>
    <t>EPM GESTION DE DESTINO TURISTICO</t>
  </si>
  <si>
    <t>GI00A10200009T</t>
  </si>
  <si>
    <t>GI00A10200009T PROMOCION Y COMERCIALIZACION DE PRODUCTO</t>
  </si>
  <si>
    <t>ZA01D020</t>
  </si>
  <si>
    <t>EPM GESTION INTEGRAL DE RESIDUOS SOLIDOS</t>
  </si>
  <si>
    <t>GI00A10200003T</t>
  </si>
  <si>
    <t>GI00A10200003T EPM GESTION INTEGRAL DE RESIDUOS SOLIDOS</t>
  </si>
  <si>
    <t>TERRITORIO HABITAT Y VIVIENDA</t>
  </si>
  <si>
    <t>ZA01P050</t>
  </si>
  <si>
    <t>EPM HABITAT Y VIVENDA</t>
  </si>
  <si>
    <t>GI00A10200016T</t>
  </si>
  <si>
    <t>GI00A10200016T PLAN DE VIVIENDA</t>
  </si>
  <si>
    <t>G/580103/1PA102</t>
  </si>
  <si>
    <t>G/780103/1PA102</t>
  </si>
  <si>
    <t>ZA01Q010</t>
  </si>
  <si>
    <t>EPM MERCADO MAYORISTA</t>
  </si>
  <si>
    <t>GI00A10200001T</t>
  </si>
  <si>
    <t>GI00A10200001T EPM MERCADO MAYORISTA</t>
  </si>
  <si>
    <t>G/780103/1QA102</t>
  </si>
  <si>
    <t>ZA01K030</t>
  </si>
  <si>
    <t>EPM METRO QUITO</t>
  </si>
  <si>
    <t>GI00A10200013T</t>
  </si>
  <si>
    <t>GI00A10200013T METRO DE QUITO</t>
  </si>
  <si>
    <t>G/780103/1KA102</t>
  </si>
  <si>
    <t>ZA01K010</t>
  </si>
  <si>
    <t>EPM MOVILIDAD Y OBRAS PUBLICAS</t>
  </si>
  <si>
    <t>GI00A10200011T</t>
  </si>
  <si>
    <t>GI00A10200011T MOVILIDAD Y OBRAS PUBLICAS</t>
  </si>
  <si>
    <t>G/580103/1KA102</t>
  </si>
  <si>
    <t>ZA01H020</t>
  </si>
  <si>
    <t>EPM SERVICIOS AEROPORTUARIOS Y GESTION D</t>
  </si>
  <si>
    <t>GI00A10200017T</t>
  </si>
  <si>
    <t>GI00A10200017T SERVICIOS AEROPORTUARIOS Y GESTION DE ZO</t>
  </si>
  <si>
    <t>ZA01K020</t>
  </si>
  <si>
    <t>EPM TRANSPORTE DE PASAJEROS</t>
  </si>
  <si>
    <t>GI00A10200012T</t>
  </si>
  <si>
    <t>GI00A10200012T OPERACIÓN DEL SERVICIO DE TRANSPORTE PUB</t>
  </si>
  <si>
    <t>CULTURA</t>
  </si>
  <si>
    <t>ZA01G020</t>
  </si>
  <si>
    <t>FUNDACION MUSEOS DE LA CIUDAD</t>
  </si>
  <si>
    <t>GI00A10200006T</t>
  </si>
  <si>
    <t>GI00A10200006T GESTION DE MUSEOS Y CENTROS CULTURALES</t>
  </si>
  <si>
    <t>G/780204/1GA102</t>
  </si>
  <si>
    <t>ZA01G010</t>
  </si>
  <si>
    <t>FUNDACION TEATRO NACIONAL SUCRE</t>
  </si>
  <si>
    <t>GI00A10200007T</t>
  </si>
  <si>
    <t>GI00A10200007T GESTION CULTURAL DE TEATROS</t>
  </si>
  <si>
    <t>ZA01C060</t>
  </si>
  <si>
    <t>IMPU</t>
  </si>
  <si>
    <t>GI22L10100013D</t>
  </si>
  <si>
    <t>GI22L10100013D FORTALECIMIENTO DE LA PLANFICACIÓN TERRI</t>
  </si>
  <si>
    <t>G/730249/1CL101</t>
  </si>
  <si>
    <t>730304 Viáticos y Subsistencias en el Exterior</t>
  </si>
  <si>
    <t>G/730304/1CL101</t>
  </si>
  <si>
    <t>G/730704/1CL101</t>
  </si>
  <si>
    <t>G/730804/1CL101</t>
  </si>
  <si>
    <t>G/730807/1CL101</t>
  </si>
  <si>
    <t>G/840107/1CL101</t>
  </si>
  <si>
    <t>PLANIFICACION</t>
  </si>
  <si>
    <t>ZA01L020</t>
  </si>
  <si>
    <t>INSTITUTO DE LA CIUDAD</t>
  </si>
  <si>
    <t>GI00A10200014T</t>
  </si>
  <si>
    <t>GI00A10200014T INVESTIGACION DE LA CIUDAD</t>
  </si>
  <si>
    <t>G/780102/1LA102</t>
  </si>
  <si>
    <t>ZA01L010</t>
  </si>
  <si>
    <t>Instituto Metropolitano de Capacitación</t>
  </si>
  <si>
    <t>GI22L10100010D</t>
  </si>
  <si>
    <t>GI22L10100010D DESARROLLO DE CAPACIDADES DEL TALENTO HU</t>
  </si>
  <si>
    <t>G/730612/1LL101</t>
  </si>
  <si>
    <t>FS66P020</t>
  </si>
  <si>
    <t>Instituto Metropolitano de Patrimonio</t>
  </si>
  <si>
    <t>G/510105/1PA101</t>
  </si>
  <si>
    <t>G/510203/1PA101</t>
  </si>
  <si>
    <t>G/510204/1PA101</t>
  </si>
  <si>
    <t>G/510507/1PA101</t>
  </si>
  <si>
    <t>G/510509/1PA101</t>
  </si>
  <si>
    <t>G/510510/1PA101</t>
  </si>
  <si>
    <t>G/510512/1PA101</t>
  </si>
  <si>
    <t>G/510513/1PA101</t>
  </si>
  <si>
    <t>G/510601/1PA101</t>
  </si>
  <si>
    <t>G/510602/1PA101</t>
  </si>
  <si>
    <t>G/510707/1PA101</t>
  </si>
  <si>
    <t>G/530101/1PA101</t>
  </si>
  <si>
    <t>G/530104/1PA101</t>
  </si>
  <si>
    <t>G/530105/1PA101</t>
  </si>
  <si>
    <t>G/530203/1PA101</t>
  </si>
  <si>
    <t>G/530204/1PA101</t>
  </si>
  <si>
    <t>G/530208/1PA101</t>
  </si>
  <si>
    <t>G/530209/1PA101</t>
  </si>
  <si>
    <t>530249 Eventos Públicos Promocionales</t>
  </si>
  <si>
    <t>G/530249/1PA101</t>
  </si>
  <si>
    <t>G/530255/1PA101</t>
  </si>
  <si>
    <t>530302 Pasajes al Exterior</t>
  </si>
  <si>
    <t>G/530302/1PA101</t>
  </si>
  <si>
    <t>G/530303/1PA101</t>
  </si>
  <si>
    <t>G/530403/1PA101</t>
  </si>
  <si>
    <t>G/530404/1PA101</t>
  </si>
  <si>
    <t>G/530405/1PA101</t>
  </si>
  <si>
    <t>G/530418/1PA101</t>
  </si>
  <si>
    <t>G/530502/1PA101</t>
  </si>
  <si>
    <t>G/530702/1PA101</t>
  </si>
  <si>
    <t>G/530704/1PA101</t>
  </si>
  <si>
    <t>G/530803/1PA101</t>
  </si>
  <si>
    <t>G/530804/1PA101</t>
  </si>
  <si>
    <t>G/530811/1PA101</t>
  </si>
  <si>
    <t>G/530813/1PA101</t>
  </si>
  <si>
    <t>G/570102/1PA101</t>
  </si>
  <si>
    <t>G/570203/1PA101</t>
  </si>
  <si>
    <t>G/570206/1PA101</t>
  </si>
  <si>
    <t>P201</t>
  </si>
  <si>
    <t>GESTION INTEGRAL DEL PATRIMONIO CULTURAL</t>
  </si>
  <si>
    <t>GI22P20100002D</t>
  </si>
  <si>
    <t>GI22P20100002D CONSERVACIÓN DE EDIFICACIONES PATRIMONIA</t>
  </si>
  <si>
    <t>G/730601/2PP201</t>
  </si>
  <si>
    <t>730604 Fiscalización e Inspecciones Técnicas</t>
  </si>
  <si>
    <t>G/730604/2PP201</t>
  </si>
  <si>
    <t>G/730605/2PP201</t>
  </si>
  <si>
    <t>G/730606/2PP201</t>
  </si>
  <si>
    <t>GI22P20100004D</t>
  </si>
  <si>
    <t>GI22P20100004D CONSERVACIÓN DEL ESPACIO PÚBLICO EN EL C</t>
  </si>
  <si>
    <t>730425 Instalación, Readecuación, Montaje de Expos</t>
  </si>
  <si>
    <t>G/730425/2PP201</t>
  </si>
  <si>
    <t>GI22P20100005D</t>
  </si>
  <si>
    <t>GI22P20100005D SISTEMA DE INFORMACIÓN DE PATRIMONIO CUL</t>
  </si>
  <si>
    <t>G/730204/2PP201</t>
  </si>
  <si>
    <t>G/730205/2PP201</t>
  </si>
  <si>
    <t>G/730249/2PP201</t>
  </si>
  <si>
    <t>G/730807/2PP201</t>
  </si>
  <si>
    <t>GI22P20100006D</t>
  </si>
  <si>
    <t>GI22P20100006D INTERVENCIÓN Y CONSERVACIÓN DEL PATRIMON</t>
  </si>
  <si>
    <t>730609 Investigaciones Profesionales y Análisis de</t>
  </si>
  <si>
    <t>G/730609/2PP201</t>
  </si>
  <si>
    <t>GI22P20100001D</t>
  </si>
  <si>
    <t>GI22P20100001D CONSERVACIÓN DE BIENES MUEBLES CULTURALE</t>
  </si>
  <si>
    <t>G/750104/2PP201</t>
  </si>
  <si>
    <t>GI22P20100003D</t>
  </si>
  <si>
    <t>GI22P20100003D CONSERVACIÓN DE LA ARQUITECTURA RELIGIOS</t>
  </si>
  <si>
    <t>G/750501/2PP201</t>
  </si>
  <si>
    <t>G/840107/1PA101</t>
  </si>
  <si>
    <t>G/840103/2PP201</t>
  </si>
  <si>
    <t>G/840104/2PP201</t>
  </si>
  <si>
    <t>ZA01C010</t>
  </si>
  <si>
    <t>Procuraduría Metropolitana</t>
  </si>
  <si>
    <t>G/570206/1CA101</t>
  </si>
  <si>
    <t>ZA01C050</t>
  </si>
  <si>
    <t>QUITO HONESTO</t>
  </si>
  <si>
    <t>GI00A10200005T</t>
  </si>
  <si>
    <t>GI00A10200005T PREVENCION Y CONTROL DE ACTOS DE CORRUPC</t>
  </si>
  <si>
    <t>G/580102/1CA102</t>
  </si>
  <si>
    <t>G/780102/1CA102</t>
  </si>
  <si>
    <t>RP36A010</t>
  </si>
  <si>
    <t>Registro de la Propiedad</t>
  </si>
  <si>
    <t>510704 Compensación por Desahucio</t>
  </si>
  <si>
    <t>G/510704/1AA101</t>
  </si>
  <si>
    <t>G/530230/1AA101</t>
  </si>
  <si>
    <t>530612 Capacitación a Servidores Públicos</t>
  </si>
  <si>
    <t>G/530612/1AA101</t>
  </si>
  <si>
    <t>G/530820/1AA101</t>
  </si>
  <si>
    <t>G/530823/1AA101</t>
  </si>
  <si>
    <t>G/531404/1AA101</t>
  </si>
  <si>
    <t>G/531406/1AA101</t>
  </si>
  <si>
    <t>G/531407/1AA101</t>
  </si>
  <si>
    <t>G/531408/1AA101</t>
  </si>
  <si>
    <t>G/531411/1AA101</t>
  </si>
  <si>
    <t>GI22L10100018D</t>
  </si>
  <si>
    <t>GI22L10100018D MODERNIZACIÓN INTEGRAL DEL REGISTRO DE L</t>
  </si>
  <si>
    <t>G/730701/1AL101</t>
  </si>
  <si>
    <t>G/840402/1AA101</t>
  </si>
  <si>
    <t>G/840107/1AL101</t>
  </si>
  <si>
    <t>G/840111/1AL101</t>
  </si>
  <si>
    <t>ZA01D000</t>
  </si>
  <si>
    <t>Secretaría De Ambiente</t>
  </si>
  <si>
    <t>G/510105/1DA101</t>
  </si>
  <si>
    <t>G/510106/1DA101</t>
  </si>
  <si>
    <t>G/510203/1DA101</t>
  </si>
  <si>
    <t>G/510204/1DA101</t>
  </si>
  <si>
    <t>G/510304/1DA101</t>
  </si>
  <si>
    <t>G/510306/1DA101</t>
  </si>
  <si>
    <t>G/510401/1DA101</t>
  </si>
  <si>
    <t>G/510408/1DA101</t>
  </si>
  <si>
    <t>G/510507/1DA101</t>
  </si>
  <si>
    <t>G/510509/1DA101</t>
  </si>
  <si>
    <t>G/510510/1DA101</t>
  </si>
  <si>
    <t>G/510512/1DA101</t>
  </si>
  <si>
    <t>G/510513/1DA101</t>
  </si>
  <si>
    <t>G/510601/1DA101</t>
  </si>
  <si>
    <t>G/510602/1DA101</t>
  </si>
  <si>
    <t>G/510707/1DA101</t>
  </si>
  <si>
    <t>G/530203/1DA101</t>
  </si>
  <si>
    <t>G/530402/1DA101</t>
  </si>
  <si>
    <t>G/530403/1DA101</t>
  </si>
  <si>
    <t>G/530404/1DA101</t>
  </si>
  <si>
    <t>530609 Investigaciones Profesionales y Análisis</t>
  </si>
  <si>
    <t>G/530609/1DA101</t>
  </si>
  <si>
    <t>G/530612/1DA101</t>
  </si>
  <si>
    <t>G/530704/1DA101</t>
  </si>
  <si>
    <t>G/530810/1DA101</t>
  </si>
  <si>
    <t>G/530811/1DA101</t>
  </si>
  <si>
    <t>G/530813/1DA101</t>
  </si>
  <si>
    <t>G/530819/1DA101</t>
  </si>
  <si>
    <t>G/530826/1DA101</t>
  </si>
  <si>
    <t>G/531407/1DA101</t>
  </si>
  <si>
    <t>D201</t>
  </si>
  <si>
    <t>CALIDAD AMBIENTAL</t>
  </si>
  <si>
    <t>GI22D20100001D</t>
  </si>
  <si>
    <t>GI22D20100001D ACCIÓN CIMÁTICA PARA LA REDUCCIÓN DE LA</t>
  </si>
  <si>
    <t>G/730205/2DD201</t>
  </si>
  <si>
    <t>GI22D20100002D</t>
  </si>
  <si>
    <t>GI22D20100002D MONITOREO CONTINUO DE LA CONTAMINACIÓN D</t>
  </si>
  <si>
    <t>G/730105/2DD201</t>
  </si>
  <si>
    <t>G/730203/2DD201</t>
  </si>
  <si>
    <t>730225 Servicio de Incineración de Documentos Públ</t>
  </si>
  <si>
    <t>G/730225/2DD201</t>
  </si>
  <si>
    <t>G/730404/2DD201</t>
  </si>
  <si>
    <t>G/730505/2DD201</t>
  </si>
  <si>
    <t>730602 Servicio de Auditoría</t>
  </si>
  <si>
    <t>G/730602/2DD201</t>
  </si>
  <si>
    <t>G/730701/2DD201</t>
  </si>
  <si>
    <t>G/730704/2DD201</t>
  </si>
  <si>
    <t>G/730804/2DD201</t>
  </si>
  <si>
    <t>G/730810/2DD201</t>
  </si>
  <si>
    <t>G/730811/2DD201</t>
  </si>
  <si>
    <t>G/730813/2DD201</t>
  </si>
  <si>
    <t>G/730819/2DD201</t>
  </si>
  <si>
    <t>G/730826/2DD201</t>
  </si>
  <si>
    <t>730829 Insumos, Materiales, Suministros y Bienes p</t>
  </si>
  <si>
    <t>G/730829/2DD201</t>
  </si>
  <si>
    <t>G/731406/2DD201</t>
  </si>
  <si>
    <t>GI22D20300001D</t>
  </si>
  <si>
    <t>GI22D20300001D FORTALECIMIENTO DEL SISTEMA METROPOLITAN</t>
  </si>
  <si>
    <t>G/730601/2DD203</t>
  </si>
  <si>
    <t>G/731404/2DD203</t>
  </si>
  <si>
    <t>G/730236/2DD203</t>
  </si>
  <si>
    <t>G/730605/2DD203</t>
  </si>
  <si>
    <t>G/730814/2DD203</t>
  </si>
  <si>
    <t>GI22D20300003D</t>
  </si>
  <si>
    <t>GI22D20300003D ARBOLADO URBANO Y CONFORMACIÓN DE INTERC</t>
  </si>
  <si>
    <t>G/730204/2DD203</t>
  </si>
  <si>
    <t>G/730207/2DD203</t>
  </si>
  <si>
    <t>G/730613/2DD203</t>
  </si>
  <si>
    <t>G/730207/1DF101</t>
  </si>
  <si>
    <t>G/730249/1DF101</t>
  </si>
  <si>
    <t>G/730601/1DF101</t>
  </si>
  <si>
    <t>G/780102/2DD201</t>
  </si>
  <si>
    <t>G/780204/2DD203</t>
  </si>
  <si>
    <t>G/840103/1DA101</t>
  </si>
  <si>
    <t>G/840107/1DA101</t>
  </si>
  <si>
    <t>G/840104/2DD201</t>
  </si>
  <si>
    <t>G/840107/2DD201</t>
  </si>
  <si>
    <t>G/840104/2DD203</t>
  </si>
  <si>
    <t>G/840107/2DD203</t>
  </si>
  <si>
    <t>G/990101/1DA101</t>
  </si>
  <si>
    <t>COMUNICACION</t>
  </si>
  <si>
    <t>ZA01E000</t>
  </si>
  <si>
    <t>Secretaría De Comunicación</t>
  </si>
  <si>
    <t>G/510105/1EA101</t>
  </si>
  <si>
    <t>G/510106/1EA101</t>
  </si>
  <si>
    <t>G/510203/1EA101</t>
  </si>
  <si>
    <t>G/510204/1EA101</t>
  </si>
  <si>
    <t>G/510304/1EA101</t>
  </si>
  <si>
    <t>G/510306/1EA101</t>
  </si>
  <si>
    <t>G/510401/1EA101</t>
  </si>
  <si>
    <t>G/510408/1EA101</t>
  </si>
  <si>
    <t>G/510507/1EA101</t>
  </si>
  <si>
    <t>G/510509/1EA101</t>
  </si>
  <si>
    <t>G/510510/1EA101</t>
  </si>
  <si>
    <t>G/510512/1EA101</t>
  </si>
  <si>
    <t>G/510513/1EA101</t>
  </si>
  <si>
    <t>G/510601/1EA101</t>
  </si>
  <si>
    <t>G/510602/1EA101</t>
  </si>
  <si>
    <t>G/510707/1EA101</t>
  </si>
  <si>
    <t>G/530704/1EA101</t>
  </si>
  <si>
    <t>G/530813/1EA101</t>
  </si>
  <si>
    <t>GI22L10100001D</t>
  </si>
  <si>
    <t>GI22L10100001D DIFUSIÓN DE LA GESTIÓN INSTITUCIONAL</t>
  </si>
  <si>
    <t>G/730105/1EL101</t>
  </si>
  <si>
    <t>G/730204/1EL101</t>
  </si>
  <si>
    <t>G/730207/1EL101</t>
  </si>
  <si>
    <t>730222 Servicios y Derechos en Producción y Progra</t>
  </si>
  <si>
    <t>G/730222/1EL101</t>
  </si>
  <si>
    <t>G/730239/1EL101</t>
  </si>
  <si>
    <t>730241 Servicios de Monitoreo de la Información en</t>
  </si>
  <si>
    <t>G/730241/1EL101</t>
  </si>
  <si>
    <t>G/730248/1EL101</t>
  </si>
  <si>
    <t>G/730404/1EL101</t>
  </si>
  <si>
    <t>G/730612/1EL101</t>
  </si>
  <si>
    <t>G/730701/1EL101</t>
  </si>
  <si>
    <t>G/730811/1EL101</t>
  </si>
  <si>
    <t>G/730813/1EL101</t>
  </si>
  <si>
    <t>G/840104/1EL101</t>
  </si>
  <si>
    <t>840401 Patentes, Derechos de Autor, Marcas Registr</t>
  </si>
  <si>
    <t>G/840401/1EL101</t>
  </si>
  <si>
    <t>G/990101/1EA101</t>
  </si>
  <si>
    <t>ZA01G000</t>
  </si>
  <si>
    <t>Secretaría De Cultura</t>
  </si>
  <si>
    <t>G/510105/1GA101</t>
  </si>
  <si>
    <t>G/510106/1GA101</t>
  </si>
  <si>
    <t>G/510203/1GA101</t>
  </si>
  <si>
    <t>G/510204/1GA101</t>
  </si>
  <si>
    <t>G/510304/1GA101</t>
  </si>
  <si>
    <t>G/510306/1GA101</t>
  </si>
  <si>
    <t>G/510401/1GA101</t>
  </si>
  <si>
    <t>G/510408/1GA101</t>
  </si>
  <si>
    <t>G/510507/1GA101</t>
  </si>
  <si>
    <t>G/510509/1GA101</t>
  </si>
  <si>
    <t>G/510510/1GA101</t>
  </si>
  <si>
    <t>G/510512/1GA101</t>
  </si>
  <si>
    <t>G/510513/1GA101</t>
  </si>
  <si>
    <t>G/510601/1GA101</t>
  </si>
  <si>
    <t>G/510602/1GA101</t>
  </si>
  <si>
    <t>G/510707/1GA101</t>
  </si>
  <si>
    <t>G/530402/1GA101</t>
  </si>
  <si>
    <t>G/530404/1GA101</t>
  </si>
  <si>
    <t>G/531403/1GA101</t>
  </si>
  <si>
    <t>G/570206/1GA101</t>
  </si>
  <si>
    <t>G/730205/4GG401</t>
  </si>
  <si>
    <t>G/730802/4GG401</t>
  </si>
  <si>
    <t>G/730204/4GG401</t>
  </si>
  <si>
    <t>G/730402/4GG401</t>
  </si>
  <si>
    <t>G/730805/4GG401</t>
  </si>
  <si>
    <t>G/730813/4GG401</t>
  </si>
  <si>
    <t>G/731403/4GG401</t>
  </si>
  <si>
    <t>GI22G40100003D</t>
  </si>
  <si>
    <t>GI22G40100003D SERVICIOS CULTURALES COMUNITARIOS Y</t>
  </si>
  <si>
    <t>G/730209/4GG401</t>
  </si>
  <si>
    <t>G/730403/4GG401</t>
  </si>
  <si>
    <t>G/730404/4GG401</t>
  </si>
  <si>
    <t>G/730418/4GG401</t>
  </si>
  <si>
    <t>G/730425/4GG401</t>
  </si>
  <si>
    <t>G/730803/4GG401</t>
  </si>
  <si>
    <t>G/730811/4GG401</t>
  </si>
  <si>
    <t>G/730812/4GG401</t>
  </si>
  <si>
    <t>G/730824/4GG401</t>
  </si>
  <si>
    <t>G/731408/4GG401</t>
  </si>
  <si>
    <t>GI22G40100004D</t>
  </si>
  <si>
    <t>GI22G40100004D FOMENTO Y PROTECCIÓN DE LA DIVERSIDAD CU</t>
  </si>
  <si>
    <t>G/730239/4GG401</t>
  </si>
  <si>
    <t>G/730249/4GG401</t>
  </si>
  <si>
    <t>G/730606/4GG401</t>
  </si>
  <si>
    <t>G/730702/4GG401</t>
  </si>
  <si>
    <t>G/730704/4GG401</t>
  </si>
  <si>
    <t>731409 Libros y Colecciones</t>
  </si>
  <si>
    <t>G/731409/4GG401</t>
  </si>
  <si>
    <t>GI22G40100005D</t>
  </si>
  <si>
    <t>GI22G40100005D PROGRAMACIÓN ARTÍSTICO-CULTURAL Y ACADÉM</t>
  </si>
  <si>
    <t>G/780204/4GG401</t>
  </si>
  <si>
    <t>780104 A Gobiernos Autónomos Descentralizados</t>
  </si>
  <si>
    <t>G/780104/4GG401</t>
  </si>
  <si>
    <t>G/780103/4GG401</t>
  </si>
  <si>
    <t>G/840103/1GA101</t>
  </si>
  <si>
    <t>G/840104/1GA101</t>
  </si>
  <si>
    <t>G/840401/4GG401</t>
  </si>
  <si>
    <t>G/840103/4GG401</t>
  </si>
  <si>
    <t>G/840104/4GG401</t>
  </si>
  <si>
    <t>G/990101/1GA101</t>
  </si>
  <si>
    <t>ZA01J000</t>
  </si>
  <si>
    <t>Secretaría De Inclusión Social</t>
  </si>
  <si>
    <t>G/510105/1JA101</t>
  </si>
  <si>
    <t>G/510106/1JA101</t>
  </si>
  <si>
    <t>G/510203/1JA101</t>
  </si>
  <si>
    <t>G/510204/1JA101</t>
  </si>
  <si>
    <t>G/510304/1JA101</t>
  </si>
  <si>
    <t>G/510306/1JA101</t>
  </si>
  <si>
    <t>G/510401/1JA101</t>
  </si>
  <si>
    <t>G/510408/1JA101</t>
  </si>
  <si>
    <t>G/510507/1JA101</t>
  </si>
  <si>
    <t>G/510509/1JA101</t>
  </si>
  <si>
    <t>G/510510/1JA101</t>
  </si>
  <si>
    <t>G/510512/1JA101</t>
  </si>
  <si>
    <t>G/510513/1JA101</t>
  </si>
  <si>
    <t>G/510601/1JA101</t>
  </si>
  <si>
    <t>G/510602/1JA101</t>
  </si>
  <si>
    <t>G/510707/1JA101</t>
  </si>
  <si>
    <t>J401</t>
  </si>
  <si>
    <t>ATENCIÓN A GRUPOS VULNERABLES</t>
  </si>
  <si>
    <t>GI22J40100001D</t>
  </si>
  <si>
    <t>GI22J40100001D INCLUSIÓN EDUCATIVA</t>
  </si>
  <si>
    <t>G/730204/4JJ401</t>
  </si>
  <si>
    <t>G/730207/4JJ401</t>
  </si>
  <si>
    <t>G/730235/4JJ401</t>
  </si>
  <si>
    <t>G/730204/4JJ402</t>
  </si>
  <si>
    <t>G/730205/4JJ402</t>
  </si>
  <si>
    <t>G/730207/4JJ402</t>
  </si>
  <si>
    <t>G/730235/4JJ402</t>
  </si>
  <si>
    <t>G/730601/4JJ402</t>
  </si>
  <si>
    <t>J403</t>
  </si>
  <si>
    <t>PROTECCIÓN DE DERECHOS</t>
  </si>
  <si>
    <t>GI22J40300001D</t>
  </si>
  <si>
    <t>GI22J40300001D IMPLEMENTACIÓN DE POLÍTICAS DE INCLUSIÓN</t>
  </si>
  <si>
    <t>G/730204/4JJ403</t>
  </si>
  <si>
    <t>G/730205/4JJ403</t>
  </si>
  <si>
    <t>G/730601/4JJ403</t>
  </si>
  <si>
    <t>G/730612/4JJ403</t>
  </si>
  <si>
    <t>G/730613/4JJ403</t>
  </si>
  <si>
    <t>GI22J40300002D</t>
  </si>
  <si>
    <t>GI22J40300002D GARANTÍA DE PROTECCIÓN DE DERECHOS</t>
  </si>
  <si>
    <t>G/730235/4JJ403</t>
  </si>
  <si>
    <t>G/730804/4JJ403</t>
  </si>
  <si>
    <t>G/730805/4JJ403</t>
  </si>
  <si>
    <t>G/730811/4JJ403</t>
  </si>
  <si>
    <t>G/730812/4JJ403</t>
  </si>
  <si>
    <t>G/730819/4JJ403</t>
  </si>
  <si>
    <t>G/730824/4JJ403</t>
  </si>
  <si>
    <t>G/730826/4JJ403</t>
  </si>
  <si>
    <t>G/731404/4JJ403</t>
  </si>
  <si>
    <t>G/731408/4JJ403</t>
  </si>
  <si>
    <t>GI22J40300003D</t>
  </si>
  <si>
    <t>GI22J40300003D ATENCIÓN, PREVENCIÓN Y PROTECCIÓN DE VIO</t>
  </si>
  <si>
    <t>G/730106/4JJ403</t>
  </si>
  <si>
    <t>G/730202/4JJ403</t>
  </si>
  <si>
    <t>G/730402/4JJ403</t>
  </si>
  <si>
    <t>G/730404/4JJ403</t>
  </si>
  <si>
    <t>G/730425/4JJ403</t>
  </si>
  <si>
    <t>730502 Edificios, Locales, Residencias, Parqueader</t>
  </si>
  <si>
    <t>G/730502/4JJ403</t>
  </si>
  <si>
    <t>G/780204/4JJ401</t>
  </si>
  <si>
    <t>780206 Becas</t>
  </si>
  <si>
    <t>G/780206/4JJ401</t>
  </si>
  <si>
    <t>G/780204/4JJ402</t>
  </si>
  <si>
    <t>G/780204/4JJ403</t>
  </si>
  <si>
    <t>G/840103/4JJ403</t>
  </si>
  <si>
    <t>G/840104/4JJ403</t>
  </si>
  <si>
    <t>G/840107/4JJ403</t>
  </si>
  <si>
    <t>G/990101/1JA101</t>
  </si>
  <si>
    <t>ZA01K000</t>
  </si>
  <si>
    <t>Secretaría De Movilidad</t>
  </si>
  <si>
    <t>GI22K20200001D</t>
  </si>
  <si>
    <t>GI22K20200001D MEJORAMIENTO DE LA CIRCULACIÓN DEL TRÁFI</t>
  </si>
  <si>
    <t>G/730605/2KK202</t>
  </si>
  <si>
    <t>K203</t>
  </si>
  <si>
    <t>MOVILIDAD SOSTENIBLE</t>
  </si>
  <si>
    <t>GI22K20300001D</t>
  </si>
  <si>
    <t>GI22K20300001D PROMOCION DE LOS MODOS DE TRANSPORTE SOS</t>
  </si>
  <si>
    <t>G/730601/2KK203</t>
  </si>
  <si>
    <t>K205</t>
  </si>
  <si>
    <t>SISTEMA DE TRANSPORTE PÚBLICO EFICIENTE</t>
  </si>
  <si>
    <t>GI22K20500001D</t>
  </si>
  <si>
    <t>GI22K20500001D MEJORAMIENTO DEL SERVICIO EN EL SISTEMA</t>
  </si>
  <si>
    <t>G/730204/2KK205</t>
  </si>
  <si>
    <t>G/730207/2KK205</t>
  </si>
  <si>
    <t>G/730239/2KK205</t>
  </si>
  <si>
    <t>G/730402/2KK205</t>
  </si>
  <si>
    <t>G/730601/2KK205</t>
  </si>
  <si>
    <t>G/730606/2KK205</t>
  </si>
  <si>
    <t>G/730701/2KK205</t>
  </si>
  <si>
    <t>G/730702/2KK205</t>
  </si>
  <si>
    <t>G/730704/2KK205</t>
  </si>
  <si>
    <t>GI22K20500002D</t>
  </si>
  <si>
    <t>GI22K20500002D PRIMERA LÍNEA DEL METRO DE QUITO</t>
  </si>
  <si>
    <t>G/730404/2KK205</t>
  </si>
  <si>
    <t>202</t>
  </si>
  <si>
    <t>G/730612/2KK205</t>
  </si>
  <si>
    <t>G/730807/2KK205</t>
  </si>
  <si>
    <t>731411 Partes y Repuestos</t>
  </si>
  <si>
    <t>G/731411/2KK205</t>
  </si>
  <si>
    <t>G/750105/2KK205</t>
  </si>
  <si>
    <t>770203 Comisiones Bancarias</t>
  </si>
  <si>
    <t>G/770203/2KK205</t>
  </si>
  <si>
    <t>770206 Costas Judiciales, Trámites Notariales, Leg</t>
  </si>
  <si>
    <t>G/770206/2KK205</t>
  </si>
  <si>
    <t>G/780103/2KK203</t>
  </si>
  <si>
    <t>G/780204/2KK203</t>
  </si>
  <si>
    <t>G/840105/2KK205</t>
  </si>
  <si>
    <t>G/840107/2KK205</t>
  </si>
  <si>
    <t>G/840103/2KK205</t>
  </si>
  <si>
    <t>G/840104/2KK205</t>
  </si>
  <si>
    <t>G/840301/2KK205</t>
  </si>
  <si>
    <t>840404 Páginas Web</t>
  </si>
  <si>
    <t>G/840404/2KK205</t>
  </si>
  <si>
    <t>SALUD</t>
  </si>
  <si>
    <t>ZA01M000</t>
  </si>
  <si>
    <t>Secretaría De Salud</t>
  </si>
  <si>
    <t>G/510105/1MA101</t>
  </si>
  <si>
    <t>G/510106/1MA101</t>
  </si>
  <si>
    <t>G/510203/1MA101</t>
  </si>
  <si>
    <t>G/510204/1MA101</t>
  </si>
  <si>
    <t>G/510304/1MA101</t>
  </si>
  <si>
    <t>G/510306/1MA101</t>
  </si>
  <si>
    <t>G/510401/1MA101</t>
  </si>
  <si>
    <t>G/510408/1MA101</t>
  </si>
  <si>
    <t>G/510507/1MA101</t>
  </si>
  <si>
    <t>G/510509/1MA101</t>
  </si>
  <si>
    <t>G/510510/1MA101</t>
  </si>
  <si>
    <t>G/510512/1MA101</t>
  </si>
  <si>
    <t>G/510513/1MA101</t>
  </si>
  <si>
    <t>G/510601/1MA101</t>
  </si>
  <si>
    <t>G/510602/1MA101</t>
  </si>
  <si>
    <t>G/510707/1MA101</t>
  </si>
  <si>
    <t>G/530204/1MA101</t>
  </si>
  <si>
    <t>G/530402/1MA101</t>
  </si>
  <si>
    <t>G/530404/1MA101</t>
  </si>
  <si>
    <t>G/530702/1MA101</t>
  </si>
  <si>
    <t>G/530704/1MA101</t>
  </si>
  <si>
    <t>G/530804/1MA101</t>
  </si>
  <si>
    <t>G/530807/1MA101</t>
  </si>
  <si>
    <t>G/530813/1MA101</t>
  </si>
  <si>
    <t>G/531403/1MA101</t>
  </si>
  <si>
    <t>G/531404/1MA101</t>
  </si>
  <si>
    <t>G/531407/1MA101</t>
  </si>
  <si>
    <t>G/730204/4MM402</t>
  </si>
  <si>
    <t>G/730404/4MM402</t>
  </si>
  <si>
    <t>G/730505/4MM402</t>
  </si>
  <si>
    <t>730801 Alimentos y Bebidas</t>
  </si>
  <si>
    <t>G/730801/4MM402</t>
  </si>
  <si>
    <t>G/730802/4MM402</t>
  </si>
  <si>
    <t>G/730804/4MM402</t>
  </si>
  <si>
    <t>G/730805/4MM402</t>
  </si>
  <si>
    <t>G/730809/4MM402</t>
  </si>
  <si>
    <t>G/730810/4MM402</t>
  </si>
  <si>
    <t>G/730812/4MM402</t>
  </si>
  <si>
    <t>G/730814/4MM402</t>
  </si>
  <si>
    <t>G/730819/4MM402</t>
  </si>
  <si>
    <t>G/730820/4MM402</t>
  </si>
  <si>
    <t>G/730826/4MM402</t>
  </si>
  <si>
    <t>G/730829/4MM402</t>
  </si>
  <si>
    <t>G/731404/4MM402</t>
  </si>
  <si>
    <t>G/731406/4MM402</t>
  </si>
  <si>
    <t>G/730249/4MM402</t>
  </si>
  <si>
    <t>G/730403/4MM402</t>
  </si>
  <si>
    <t>G/730811/4MM402</t>
  </si>
  <si>
    <t>G/731408/4MM402</t>
  </si>
  <si>
    <t>GI22M40200003D</t>
  </si>
  <si>
    <t>GI22M40200003D POLITICAS PÚBLICAS DE SALUD EN EL DMQ</t>
  </si>
  <si>
    <t>G/730606/4MM402</t>
  </si>
  <si>
    <t>GI22M40200004D</t>
  </si>
  <si>
    <t>GI22M40200004D FORTALECIMIENTO DE LA GESTIÓN INTEGRAL D</t>
  </si>
  <si>
    <t>G/730612/4MM402</t>
  </si>
  <si>
    <t>G/840103/1MA101</t>
  </si>
  <si>
    <t>G/840104/1MA101</t>
  </si>
  <si>
    <t>G/840107/1MA101</t>
  </si>
  <si>
    <t>840113 Equipos Médicos</t>
  </si>
  <si>
    <t>G/840113/4MM402</t>
  </si>
  <si>
    <t>G/840104/4MM402</t>
  </si>
  <si>
    <t>G/840107/4MM402</t>
  </si>
  <si>
    <t>G/990101/1MA101</t>
  </si>
  <si>
    <t>990102 Obligaciones de Ejercicios Anteriores por E</t>
  </si>
  <si>
    <t>G/990102/4MM402</t>
  </si>
  <si>
    <t>TECNOLOGÍA</t>
  </si>
  <si>
    <t>ZA01R000</t>
  </si>
  <si>
    <t>Secretaría de Tecnología de Información</t>
  </si>
  <si>
    <t>G/510105/1RA101</t>
  </si>
  <si>
    <t>G/510106/1RA101</t>
  </si>
  <si>
    <t>G/510203/1RA101</t>
  </si>
  <si>
    <t>G/510204/1RA101</t>
  </si>
  <si>
    <t>G/510304/1RA101</t>
  </si>
  <si>
    <t>G/510306/1RA101</t>
  </si>
  <si>
    <t>G/510401/1RA101</t>
  </si>
  <si>
    <t>G/510408/1RA101</t>
  </si>
  <si>
    <t>G/510509/1RA101</t>
  </si>
  <si>
    <t>G/510510/1RA101</t>
  </si>
  <si>
    <t>G/510512/1RA101</t>
  </si>
  <si>
    <t>G/510513/1RA101</t>
  </si>
  <si>
    <t>G/510601/1RA101</t>
  </si>
  <si>
    <t>G/510602/1RA101</t>
  </si>
  <si>
    <t>G/510707/1RA101</t>
  </si>
  <si>
    <t>G/530105/1RA101</t>
  </si>
  <si>
    <t>G/530702/1RA101</t>
  </si>
  <si>
    <t>G/530704/1RA101</t>
  </si>
  <si>
    <t>G/530811/1RA101</t>
  </si>
  <si>
    <t>G/530813/1RA101</t>
  </si>
  <si>
    <t>G/531404/1RA101</t>
  </si>
  <si>
    <t>GI22L10100004D</t>
  </si>
  <si>
    <t>GI22L10100004D FORTALECIMIENTO DE LA INFRAESTRUCTURA TE</t>
  </si>
  <si>
    <t>G/730701/1RL101</t>
  </si>
  <si>
    <t>G/730704/1RL101</t>
  </si>
  <si>
    <t>G/730804/1RL101</t>
  </si>
  <si>
    <t>G/730813/1RL101</t>
  </si>
  <si>
    <t>GI22L10100005D</t>
  </si>
  <si>
    <t>GI22L10100005D CONECTIVIDAD ACTIVA A INTERNET GRATUITO</t>
  </si>
  <si>
    <t>G/730105/1RL101</t>
  </si>
  <si>
    <t>G/840104/1RA101</t>
  </si>
  <si>
    <t>G/840107/1RL101</t>
  </si>
  <si>
    <t>G/990101/1RA101</t>
  </si>
  <si>
    <t>ZA01H000</t>
  </si>
  <si>
    <t>Secretaría Desarrollo Productivo Competi</t>
  </si>
  <si>
    <t>G/510105/1HA101</t>
  </si>
  <si>
    <t>G/510203/1HA101</t>
  </si>
  <si>
    <t>G/510204/1HA101</t>
  </si>
  <si>
    <t>G/510507/1HA101</t>
  </si>
  <si>
    <t>G/510509/1HA101</t>
  </si>
  <si>
    <t>G/510510/1HA101</t>
  </si>
  <si>
    <t>G/510512/1HA101</t>
  </si>
  <si>
    <t>G/510513/1HA101</t>
  </si>
  <si>
    <t>G/510601/1HA101</t>
  </si>
  <si>
    <t>G/510602/1HA101</t>
  </si>
  <si>
    <t>G/510707/1HA101</t>
  </si>
  <si>
    <t>H301</t>
  </si>
  <si>
    <t>FORTALECIMIENTO DE LA COMPETITIVIDAD</t>
  </si>
  <si>
    <t>GI22H30100001D</t>
  </si>
  <si>
    <t>GI22H30100001D QUITO COMPETITIVA Y DE INVERSIONES</t>
  </si>
  <si>
    <t>G/730207/3HH301</t>
  </si>
  <si>
    <t>GI22H30300001D</t>
  </si>
  <si>
    <t>GI22H30300001D SISTEMA DE POTENCIACIÓN Y CREACIÓN DE</t>
  </si>
  <si>
    <t>G/730249/3HH303</t>
  </si>
  <si>
    <t>G/770206/3HH301</t>
  </si>
  <si>
    <t>G/780204/3HH301</t>
  </si>
  <si>
    <t>G/780103/3HH303</t>
  </si>
  <si>
    <t>G/780204/3HH303</t>
  </si>
  <si>
    <t>G/990101/1HA101</t>
  </si>
  <si>
    <t>ZA01I000</t>
  </si>
  <si>
    <t>Secretaría Educación, Recreación Deporte</t>
  </si>
  <si>
    <t>G/530403/1IA101</t>
  </si>
  <si>
    <t>G/530805/1IA101</t>
  </si>
  <si>
    <t>G/530822/1IA101</t>
  </si>
  <si>
    <t>I401</t>
  </si>
  <si>
    <t>PRÁCTICAS SALUDABLES</t>
  </si>
  <si>
    <t>GI22I40100001D</t>
  </si>
  <si>
    <t>GI22I40100001D QUITO ACTIVO</t>
  </si>
  <si>
    <t>G/730205/4II401</t>
  </si>
  <si>
    <t>G/730606/4II401</t>
  </si>
  <si>
    <t>GI22I40100002D</t>
  </si>
  <si>
    <t>GI22I40100002D QUITO A LA CANCHA</t>
  </si>
  <si>
    <t>G/730402/4II401</t>
  </si>
  <si>
    <t>G/730417/4II401</t>
  </si>
  <si>
    <t>G/730613/4II401</t>
  </si>
  <si>
    <t>GI22I40200001D</t>
  </si>
  <si>
    <t>GI22I40200001D ATENCIÓN PSICOPEDAGÓGICA INTEGRAL PARA E</t>
  </si>
  <si>
    <t>G/730704/4II402</t>
  </si>
  <si>
    <t>GI22I40200002D</t>
  </si>
  <si>
    <t>GI22I40200002D AMPLIACIÓN DE LA OFERTA EDUCATIVA EXTRAO</t>
  </si>
  <si>
    <t>G/730205/4II402</t>
  </si>
  <si>
    <t>G/730802/4II402</t>
  </si>
  <si>
    <t>G/730804/4II402</t>
  </si>
  <si>
    <t>GI22I40200003D</t>
  </si>
  <si>
    <t>GI22I40200003D INFRAESTRUCTURA EDUCATIVA INTEGRAL E INC</t>
  </si>
  <si>
    <t>G/730605/4II402</t>
  </si>
  <si>
    <t>G/730606/4II402</t>
  </si>
  <si>
    <t>GI22I40200004D</t>
  </si>
  <si>
    <t>GI22I40200004D MODELO EDUCATIVO MUNICIPAL INNOVADOR</t>
  </si>
  <si>
    <t>G/730235/4II402</t>
  </si>
  <si>
    <t>G/730701/4II402</t>
  </si>
  <si>
    <t>G/730805/4II402</t>
  </si>
  <si>
    <t>G/731407/4II402</t>
  </si>
  <si>
    <t>G/750107/4II401</t>
  </si>
  <si>
    <t>G/770206/4II402</t>
  </si>
  <si>
    <t>G/780204/4II402</t>
  </si>
  <si>
    <t>G/990101/1IA101</t>
  </si>
  <si>
    <t>ZA01F000</t>
  </si>
  <si>
    <t>Secretaría General Coordinac Territorial</t>
  </si>
  <si>
    <t>730201 Transporte de Personal</t>
  </si>
  <si>
    <t>G/730201/1FF102</t>
  </si>
  <si>
    <t>G/730207/1FF102</t>
  </si>
  <si>
    <t>G/730606/1FF102</t>
  </si>
  <si>
    <t>GI22F10200005D</t>
  </si>
  <si>
    <t>GI22F10200005D FORTALECIMIENTO A PARROQUIAS RURALES Y C</t>
  </si>
  <si>
    <t>GI22F10200006D</t>
  </si>
  <si>
    <t>GI22F10200006D MEGAMINGAS EN BARRIOS DEL DMQ</t>
  </si>
  <si>
    <t>G/730702/1FF102</t>
  </si>
  <si>
    <t>G/780104/1FF102</t>
  </si>
  <si>
    <t>ZA01L000</t>
  </si>
  <si>
    <t>Secretaría General de Planificación</t>
  </si>
  <si>
    <t>G/510105/1LA101</t>
  </si>
  <si>
    <t>G/510106/1LA101</t>
  </si>
  <si>
    <t>G/510203/1LA101</t>
  </si>
  <si>
    <t>G/510204/1LA101</t>
  </si>
  <si>
    <t>G/510304/1LA101</t>
  </si>
  <si>
    <t>G/510306/1LA101</t>
  </si>
  <si>
    <t>G/510401/1LA101</t>
  </si>
  <si>
    <t>G/510408/1LA101</t>
  </si>
  <si>
    <t>G/510509/1LA101</t>
  </si>
  <si>
    <t>G/510510/1LA101</t>
  </si>
  <si>
    <t>G/510512/1LA101</t>
  </si>
  <si>
    <t>G/510513/1LA101</t>
  </si>
  <si>
    <t>G/510601/1LA101</t>
  </si>
  <si>
    <t>G/510602/1LA101</t>
  </si>
  <si>
    <t>G/510707/1LA101</t>
  </si>
  <si>
    <t>G/530702/1LA101</t>
  </si>
  <si>
    <t>GI22L10100009D</t>
  </si>
  <si>
    <t>GI22L10100009D SEGUIMIENTO Y EVALUACIÓN DE LA GESTIÓN D</t>
  </si>
  <si>
    <t>G/730606/1LL101</t>
  </si>
  <si>
    <t>GI22L10100014D</t>
  </si>
  <si>
    <t>GI22L10100014D IMPLEMENTACIÓN DEL PLAN DE OPTIMIZACIÓN,</t>
  </si>
  <si>
    <t>G/990101/1LA101</t>
  </si>
  <si>
    <t>ZA01N000</t>
  </si>
  <si>
    <t>Secretaría General Seguridad Gobernabili</t>
  </si>
  <si>
    <t>G/510507/1NA101</t>
  </si>
  <si>
    <t>G/510513/1NA101</t>
  </si>
  <si>
    <t>GI22N20100001D</t>
  </si>
  <si>
    <t>GI22N20100001D ANÁLISIS DE RIESGOS NATURALES Y ANTRÓPIC</t>
  </si>
  <si>
    <t>G/730802/2NN201</t>
  </si>
  <si>
    <t>G/731406/2NN201</t>
  </si>
  <si>
    <t>G/770206/2NN201</t>
  </si>
  <si>
    <t>G/780103/2NN201</t>
  </si>
  <si>
    <t>G/780204/2NN201</t>
  </si>
  <si>
    <t>G/780103/4NN402</t>
  </si>
  <si>
    <t>G/840104/2NN201</t>
  </si>
  <si>
    <t>840302 Edificios, Locales y Residencias (Expropiac</t>
  </si>
  <si>
    <t>G/840302/2NN201</t>
  </si>
  <si>
    <t>G/990101/1NA101</t>
  </si>
  <si>
    <t>ZA01P000</t>
  </si>
  <si>
    <t>Secretaría Territorio, Hábitat  Vivienda</t>
  </si>
  <si>
    <t>G/510106/1PA101</t>
  </si>
  <si>
    <t>G/510304/1PA101</t>
  </si>
  <si>
    <t>G/510306/1PA101</t>
  </si>
  <si>
    <t>G/510401/1PA101</t>
  </si>
  <si>
    <t>G/510408/1PA101</t>
  </si>
  <si>
    <t>G/530402/1PA101</t>
  </si>
  <si>
    <t>G/531403/1PA101</t>
  </si>
  <si>
    <t>G/531404/1PA101</t>
  </si>
  <si>
    <t>G/531406/1PA101</t>
  </si>
  <si>
    <t>G/531407/1PA101</t>
  </si>
  <si>
    <t>GI22L10100002D</t>
  </si>
  <si>
    <t>GI22L10100002D FORTALECIMIENTO DE LA GESTIÓN CATASTRAL</t>
  </si>
  <si>
    <t>G/730207/1PL101</t>
  </si>
  <si>
    <t>G/730601/1PL101</t>
  </si>
  <si>
    <t>G/730606/1PL101</t>
  </si>
  <si>
    <t>730610 Servicios de Cartografía</t>
  </si>
  <si>
    <t>G/730610/1PL101</t>
  </si>
  <si>
    <t>P204</t>
  </si>
  <si>
    <t>USO Y GESTIÓN DEL SUELO</t>
  </si>
  <si>
    <t>GI22P20400001D</t>
  </si>
  <si>
    <t>GI22P20400001D PLANIFICACIÓN Y REGULACIÓN DEL USO Y GES</t>
  </si>
  <si>
    <t>G/730205/2PP204</t>
  </si>
  <si>
    <t>G/730249/2PP204</t>
  </si>
  <si>
    <t>G/730601/2PP204</t>
  </si>
  <si>
    <t>G/730606/2PP204</t>
  </si>
  <si>
    <t>G/730702/2PP204</t>
  </si>
  <si>
    <t>G/730704/2PP204</t>
  </si>
  <si>
    <t>G/840103/1PA101</t>
  </si>
  <si>
    <t>G/840106/1PA101</t>
  </si>
  <si>
    <t>G/840107/1PL101</t>
  </si>
  <si>
    <t>G/840107/2PP204</t>
  </si>
  <si>
    <t>G/990101/1PA101</t>
  </si>
  <si>
    <t>UA38M040</t>
  </si>
  <si>
    <t>Unidad de Bienestar Animal</t>
  </si>
  <si>
    <t>G/530101/1MA101</t>
  </si>
  <si>
    <t>G/530104/1MA101</t>
  </si>
  <si>
    <t>G/530105/1MA101</t>
  </si>
  <si>
    <t>G/530203/1MA101</t>
  </si>
  <si>
    <t>G/530208/1MA101</t>
  </si>
  <si>
    <t>530225 Servicio de Incineración de Documentos Públ</t>
  </si>
  <si>
    <t>G/530225/1MA101</t>
  </si>
  <si>
    <t>G/530255/1MA101</t>
  </si>
  <si>
    <t>G/530403/1MA101</t>
  </si>
  <si>
    <t>G/530405/1MA101</t>
  </si>
  <si>
    <t>G/530417/1MA101</t>
  </si>
  <si>
    <t>G/530803/1MA101</t>
  </si>
  <si>
    <t>G/530805/1MA101</t>
  </si>
  <si>
    <t>G/530811/1MA101</t>
  </si>
  <si>
    <t>G/531406/1MA101</t>
  </si>
  <si>
    <t>G/570102/1MA101</t>
  </si>
  <si>
    <t>G/570203/1MA101</t>
  </si>
  <si>
    <t>M401</t>
  </si>
  <si>
    <t>FAUNA URBANA</t>
  </si>
  <si>
    <t>GI22M40100001D</t>
  </si>
  <si>
    <t>GI22M40100001D MANEJO DE FAUNA URBANA DMQ</t>
  </si>
  <si>
    <t>G/730204/4MM401</t>
  </si>
  <si>
    <t>G/730205/4MM401</t>
  </si>
  <si>
    <t>G/730402/4MM401</t>
  </si>
  <si>
    <t>G/730505/4MM401</t>
  </si>
  <si>
    <t>G/730802/4MM401</t>
  </si>
  <si>
    <t>G/730805/4MM401</t>
  </si>
  <si>
    <t>730808 Instrumental Médico Quirúrgico</t>
  </si>
  <si>
    <t>G/730808/4MM401</t>
  </si>
  <si>
    <t>G/730809/4MM401</t>
  </si>
  <si>
    <t>G/730810/4MM401</t>
  </si>
  <si>
    <t>G/730811/4MM401</t>
  </si>
  <si>
    <t>G/730813/4MM401</t>
  </si>
  <si>
    <t>G/730814/4MM401</t>
  </si>
  <si>
    <t>G/730820/4MM401</t>
  </si>
  <si>
    <t>G/730823/4MM401</t>
  </si>
  <si>
    <t>G/730826/4MM401</t>
  </si>
  <si>
    <t>G/731403/4MM401</t>
  </si>
  <si>
    <t>G/731404/4MM401</t>
  </si>
  <si>
    <t>G/731406/4MM401</t>
  </si>
  <si>
    <t>G/840103/4MM401</t>
  </si>
  <si>
    <t>G/840104/4MM401</t>
  </si>
  <si>
    <t>G/840105/4MM401</t>
  </si>
  <si>
    <t>G/840106/4MM401</t>
  </si>
  <si>
    <t>G/840107/4MM401</t>
  </si>
  <si>
    <t>G/840113/4MM401</t>
  </si>
  <si>
    <t>UC32M020</t>
  </si>
  <si>
    <t>Unidad de Salud Centro</t>
  </si>
  <si>
    <t>G/530201/1MA101</t>
  </si>
  <si>
    <t>G/530202/1MA101</t>
  </si>
  <si>
    <t>G/530209/1MA101</t>
  </si>
  <si>
    <t>G/530502/1MA101</t>
  </si>
  <si>
    <t>71</t>
  </si>
  <si>
    <t>GI22M40200005D</t>
  </si>
  <si>
    <t>GI22M40200005D ATENCIÓN INTEGRAL DE SALUD</t>
  </si>
  <si>
    <t>71 GASTOS EN PERSONAL PARA INVERSIÓN</t>
  </si>
  <si>
    <t>710203 Decimo Tercer Sueldo</t>
  </si>
  <si>
    <t>G/710203/4MM402</t>
  </si>
  <si>
    <t>710204 Decimo Cuarto Sueldo</t>
  </si>
  <si>
    <t>G/710204/4MM402</t>
  </si>
  <si>
    <t>710510 Servicios Personales por Contrato</t>
  </si>
  <si>
    <t>G/710510/4MM402</t>
  </si>
  <si>
    <t>710601 Aporte Patronal</t>
  </si>
  <si>
    <t>G/710601/4MM402</t>
  </si>
  <si>
    <t>710602 Fondo de Reserva</t>
  </si>
  <si>
    <t>G/710602/4MM402</t>
  </si>
  <si>
    <t>710707 Compensación por Vacaciones no Gozadas p</t>
  </si>
  <si>
    <t>G/710707/4MM402</t>
  </si>
  <si>
    <t>G/730105/4MM402</t>
  </si>
  <si>
    <t>G/730202/4MM402</t>
  </si>
  <si>
    <t>G/730208/4MM402</t>
  </si>
  <si>
    <t>G/730209/4MM402</t>
  </si>
  <si>
    <t>730226 Servicios Médicos Hospitalarios y Complemen</t>
  </si>
  <si>
    <t>G/730226/4MM402</t>
  </si>
  <si>
    <t>G/730235/4MM402</t>
  </si>
  <si>
    <t>G/730402/4MM402</t>
  </si>
  <si>
    <t>G/730405/4MM402</t>
  </si>
  <si>
    <t>G/730704/4MM402</t>
  </si>
  <si>
    <t>G/730807/4MM402</t>
  </si>
  <si>
    <t>G/730813/4MM402</t>
  </si>
  <si>
    <t>G/730832/4MM402</t>
  </si>
  <si>
    <t>730846 Insumos para Medicina Alternativa</t>
  </si>
  <si>
    <t>G/730846/4MM402</t>
  </si>
  <si>
    <t>G/731403/4MM402</t>
  </si>
  <si>
    <t>GI22M40200006D</t>
  </si>
  <si>
    <t>GI22M40200006D ADOLESCENTES INFORMADOS EN SEXUALIDAD RE</t>
  </si>
  <si>
    <t>G/730205/4MM402</t>
  </si>
  <si>
    <t>G/840103/4MM402</t>
  </si>
  <si>
    <t>G/840105/4MM402</t>
  </si>
  <si>
    <t>G/840115/4MM402</t>
  </si>
  <si>
    <t>UN31M010</t>
  </si>
  <si>
    <t>Unidad de Salud Norte</t>
  </si>
  <si>
    <t>G/530505/1MA101</t>
  </si>
  <si>
    <t>G/530605/1MA101</t>
  </si>
  <si>
    <t>G/530701/1MA101</t>
  </si>
  <si>
    <t>G/530809/1MA101</t>
  </si>
  <si>
    <t>G/530826/1MA101</t>
  </si>
  <si>
    <t>G/730808/4MM402</t>
  </si>
  <si>
    <t>G/840111/4MM402</t>
  </si>
  <si>
    <t>US33M030</t>
  </si>
  <si>
    <t>Unidad de Salud Sur</t>
  </si>
  <si>
    <t>G/570206/1MA101</t>
  </si>
  <si>
    <t>G/570215/1MA101</t>
  </si>
  <si>
    <t>G/730502/4MM402</t>
  </si>
  <si>
    <t>G/730803/4MM402</t>
  </si>
  <si>
    <t>G/730824/4MM402</t>
  </si>
  <si>
    <t>730825 Ayudas Técnicas para Compensar Discapacidad</t>
  </si>
  <si>
    <t>G/730825/4MM402</t>
  </si>
  <si>
    <t>GI22M40200007D</t>
  </si>
  <si>
    <t>GI22M40200007D REHABILITACIÓN DE LA UNIDAD METROPOLIANA</t>
  </si>
  <si>
    <t>730426 Demoliciones de Edificios, Locales, Residen</t>
  </si>
  <si>
    <t>G/730426/4MM402</t>
  </si>
  <si>
    <t>G/730604/4MM402</t>
  </si>
  <si>
    <t>750108 Hospitales, Centros de Asistencia Social</t>
  </si>
  <si>
    <t>G/750108/4MM402</t>
  </si>
  <si>
    <t>EE11I010</t>
  </si>
  <si>
    <t>Unidad Educativa Espejo</t>
  </si>
  <si>
    <t>G/530235/1IA101</t>
  </si>
  <si>
    <t>G/530802/1IA101</t>
  </si>
  <si>
    <t>G/530824/1IA101</t>
  </si>
  <si>
    <t>G/531408/1IA101</t>
  </si>
  <si>
    <t>G/840104/1IA101</t>
  </si>
  <si>
    <t>G/840107/1IA101</t>
  </si>
  <si>
    <t>JM40I070</t>
  </si>
  <si>
    <t>Unidad Educativa Julio E.Moreno</t>
  </si>
  <si>
    <t>G/530207/1IA101</t>
  </si>
  <si>
    <t>G/530820/1IA101</t>
  </si>
  <si>
    <t>G/750107/4II402</t>
  </si>
  <si>
    <t>MB42I090</t>
  </si>
  <si>
    <t>Unidad Educativa Milenio Bicentenario</t>
  </si>
  <si>
    <t>G/530418/1IA101</t>
  </si>
  <si>
    <t>G/530801/1IA101</t>
  </si>
  <si>
    <t>G/530812/1IA101</t>
  </si>
  <si>
    <t>G/531406/1IA101</t>
  </si>
  <si>
    <t>G/730612/4II402</t>
  </si>
  <si>
    <t>G/730820/4II402</t>
  </si>
  <si>
    <t>G/731409/4II402</t>
  </si>
  <si>
    <t>G/770102/4II402</t>
  </si>
  <si>
    <t>OL41I060</t>
  </si>
  <si>
    <t>Unidad Educativa Oswaldo Lombeyda</t>
  </si>
  <si>
    <t>EQ13I030</t>
  </si>
  <si>
    <t>Unidad Educativa Quitumbe</t>
  </si>
  <si>
    <t>SF43I080</t>
  </si>
  <si>
    <t>Unidad Educativa San Francisco de Quito</t>
  </si>
  <si>
    <t>ES12I020</t>
  </si>
  <si>
    <t>Unidad Educativa Sucre</t>
  </si>
  <si>
    <t>G/531403/1IA101</t>
  </si>
  <si>
    <t>G/730604/4II402</t>
  </si>
  <si>
    <t>RB34F010</t>
  </si>
  <si>
    <t>Unidad Especial Regula Tu Barrio</t>
  </si>
  <si>
    <t>GI22P20400002D</t>
  </si>
  <si>
    <t>GI22P20400002D REGULA TU BARRIO</t>
  </si>
  <si>
    <t>G/730204/2FP204</t>
  </si>
  <si>
    <t>G/730404/2FP204</t>
  </si>
  <si>
    <t>G/730505/2FP204</t>
  </si>
  <si>
    <t>G/730702/2FP204</t>
  </si>
  <si>
    <t>G/730704/2FP204</t>
  </si>
  <si>
    <t>G/730804/2FP204</t>
  </si>
  <si>
    <t>G/730807/2FP204</t>
  </si>
  <si>
    <t>G/731403/2FP204</t>
  </si>
  <si>
    <t>G/840103/2FP204</t>
  </si>
  <si>
    <t>G/840104/2FP204</t>
  </si>
  <si>
    <t>G/840107/2FP204</t>
  </si>
  <si>
    <t>TM68F100</t>
  </si>
  <si>
    <t>Unidad Especial Turística La Mariscal</t>
  </si>
  <si>
    <t>G/750104/3FH303</t>
  </si>
  <si>
    <t>G/780103/4FN402</t>
  </si>
  <si>
    <t>G/840105/1FF102</t>
  </si>
  <si>
    <t>UP72J010</t>
  </si>
  <si>
    <t>Unidad Patronato Municipal San José</t>
  </si>
  <si>
    <t>G/510704/1JA101</t>
  </si>
  <si>
    <t>G/530101/1JA101</t>
  </si>
  <si>
    <t>G/530104/1JA101</t>
  </si>
  <si>
    <t>G/530105/1JA101</t>
  </si>
  <si>
    <t>G/530106/1JA101</t>
  </si>
  <si>
    <t>G/530204/1JA101</t>
  </si>
  <si>
    <t>G/530207/1JA101</t>
  </si>
  <si>
    <t>G/530208/1JA101</t>
  </si>
  <si>
    <t>G/530209/1JA101</t>
  </si>
  <si>
    <t>G/530255/1JA101</t>
  </si>
  <si>
    <t>G/530402/1JA101</t>
  </si>
  <si>
    <t>G/530403/1JA101</t>
  </si>
  <si>
    <t>G/530404/1JA101</t>
  </si>
  <si>
    <t>G/530405/1JA101</t>
  </si>
  <si>
    <t>G/530606/1JA101</t>
  </si>
  <si>
    <t>G/530702/1JA101</t>
  </si>
  <si>
    <t>G/530704/1JA101</t>
  </si>
  <si>
    <t>G/530801/1JA101</t>
  </si>
  <si>
    <t>G/530802/1JA101</t>
  </si>
  <si>
    <t>G/530803/1JA101</t>
  </si>
  <si>
    <t>G/530804/1JA101</t>
  </si>
  <si>
    <t>G/530805/1JA101</t>
  </si>
  <si>
    <t>G/530807/1JA101</t>
  </si>
  <si>
    <t>G/530811/1JA101</t>
  </si>
  <si>
    <t>G/530813/1JA101</t>
  </si>
  <si>
    <t>G/531404/1JA101</t>
  </si>
  <si>
    <t>G/570102/1JA101</t>
  </si>
  <si>
    <t>G/570215/1JA101</t>
  </si>
  <si>
    <t>GI22J40100002D</t>
  </si>
  <si>
    <t>GI22J40100002D ATENCIÓN A HABITANTES DE CALLE</t>
  </si>
  <si>
    <t>730101 Agua Potable</t>
  </si>
  <si>
    <t>G/730101/4JJ401</t>
  </si>
  <si>
    <t>730104 Energía Eléctrica</t>
  </si>
  <si>
    <t>G/730104/4JJ401</t>
  </si>
  <si>
    <t>G/730105/4JJ401</t>
  </si>
  <si>
    <t>G/730606/4JJ401</t>
  </si>
  <si>
    <t>G/730804/4JJ401</t>
  </si>
  <si>
    <t>G/730805/4JJ401</t>
  </si>
  <si>
    <t>G/730811/4JJ401</t>
  </si>
  <si>
    <t>G/730812/4JJ401</t>
  </si>
  <si>
    <t>G/730820/4JJ401</t>
  </si>
  <si>
    <t>GI22J40100003D</t>
  </si>
  <si>
    <t>GI22J40100003D ATENCIÓN A LA PRIMERA INFANCIA</t>
  </si>
  <si>
    <t>GI22J40100004D</t>
  </si>
  <si>
    <t>GI22J40100004D ATENCIÓN INTEGRAL EN ADICCIONES</t>
  </si>
  <si>
    <t>G/730202/4JJ401</t>
  </si>
  <si>
    <t>730255 Combustibles</t>
  </si>
  <si>
    <t>G/730255/4JJ401</t>
  </si>
  <si>
    <t>G/730802/4JJ401</t>
  </si>
  <si>
    <t>G/730803/4JJ401</t>
  </si>
  <si>
    <t>GI22J40100005D</t>
  </si>
  <si>
    <t>GI22J40100005D CENTRO DE ATENCIÓN DIURNA AL ADULTO MAYO</t>
  </si>
  <si>
    <t>G/730402/4JJ401</t>
  </si>
  <si>
    <t>G/730404/4JJ401</t>
  </si>
  <si>
    <t>G/731404/4JJ401</t>
  </si>
  <si>
    <t>GI22J40100006D</t>
  </si>
  <si>
    <t>GI22J40100006D CENTROS DE ATENCIÓN DE LAS DIVERSIDADES</t>
  </si>
  <si>
    <t>G/730808/4JJ401</t>
  </si>
  <si>
    <t>G/730813/4JJ401</t>
  </si>
  <si>
    <t>G/730824/4JJ401</t>
  </si>
  <si>
    <t>G/730825/4JJ401</t>
  </si>
  <si>
    <t>G/730826/4JJ401</t>
  </si>
  <si>
    <t>G/731403/4JJ401</t>
  </si>
  <si>
    <t>G/731407/4JJ401</t>
  </si>
  <si>
    <t>G/731411/4JJ401</t>
  </si>
  <si>
    <t>GI22J40100007D</t>
  </si>
  <si>
    <t>GI22J40100007D ERRADICACIÓN DEL TRABAJO INFANTIL</t>
  </si>
  <si>
    <t>GI22J40100008D</t>
  </si>
  <si>
    <t>GI22J40100008D INCLUSIÓN Y ATENCIÓN A LAS DISCAPACIDADE</t>
  </si>
  <si>
    <t>G/731406/4JJ401</t>
  </si>
  <si>
    <t>GI22J40100009D</t>
  </si>
  <si>
    <t>GI22J40100009D RESIDENCIA PARA LA ATENCIÓN INTEGRAL DEL</t>
  </si>
  <si>
    <t>G/730209/4JJ401</t>
  </si>
  <si>
    <t>G/730809/4JJ401</t>
  </si>
  <si>
    <t>GI22J40100010D</t>
  </si>
  <si>
    <t>GI22J40100010D PREVENCIÓN Y ATENCIÓN DE LA VIOLENCIA DE</t>
  </si>
  <si>
    <t>GI22J40100011D</t>
  </si>
  <si>
    <t>GI22J40100011D CIRCO DE LUZ DE QUITO</t>
  </si>
  <si>
    <t>G/731408/4JJ401</t>
  </si>
  <si>
    <t>770201 Seguros</t>
  </si>
  <si>
    <t>G/770201/4JJ401</t>
  </si>
  <si>
    <t>G/780102/4JJ401</t>
  </si>
  <si>
    <t>780301 Al Exterior</t>
  </si>
  <si>
    <t>G/780301/4JJ401</t>
  </si>
  <si>
    <t>701</t>
  </si>
  <si>
    <t>G/840105/1JA101</t>
  </si>
  <si>
    <t>G/840107/1JA101</t>
  </si>
  <si>
    <t>G/840103/4JJ401</t>
  </si>
  <si>
    <t>G/840105/4JJ401</t>
  </si>
  <si>
    <t>G/840104/4JJ401</t>
  </si>
  <si>
    <t>G/840113/4JJ401</t>
  </si>
  <si>
    <t>G/840107/4JJ401</t>
  </si>
  <si>
    <t>G/840106/4JJ401</t>
  </si>
  <si>
    <t/>
  </si>
  <si>
    <t>GAD DISTRITO METROPOLITANO DE QUITO
EJECUCIÓN PRESUPUESTARIA DE GASTOS GADDMQ + PPLMQ
AL 31 DE MAYO DE 2023</t>
  </si>
  <si>
    <t xml:space="preserve"> Asignación inicial</t>
  </si>
  <si>
    <t xml:space="preserve"> Codificado</t>
  </si>
  <si>
    <t xml:space="preserve"> Certificado</t>
  </si>
  <si>
    <t xml:space="preserve"> Comprometido</t>
  </si>
  <si>
    <t xml:space="preserve"> Devengado</t>
  </si>
  <si>
    <t>Total EPM HABITAT Y VIVENDA</t>
  </si>
  <si>
    <t>Total Instituto Metropolitano de Patrimonio</t>
  </si>
  <si>
    <t>Total Secretaría Territorio, Hábitat  Vivienda</t>
  </si>
  <si>
    <t>Total TERRITORIO HABITAT Y VIVIENDA</t>
  </si>
  <si>
    <t>Total COMUNALES</t>
  </si>
  <si>
    <t>Total Agencia de Coord. Distrital del Comercio</t>
  </si>
  <si>
    <t>Total EPM MERCADO MAYORISTA</t>
  </si>
  <si>
    <t>Total AGENCIA DE COORDINACIÓN DISTRITAL DE COMERCIO</t>
  </si>
  <si>
    <t>Total CONQUITO</t>
  </si>
  <si>
    <t>Total EMPRESA DE RASTRO</t>
  </si>
  <si>
    <t>Total EPM GESTION DE DESTINO TURISTICO</t>
  </si>
  <si>
    <t>Total EPM SERVICIOS AEROPORTUARIOS Y GESTION D</t>
  </si>
  <si>
    <t>Total Secretaría Desarrollo Productivo Competi</t>
  </si>
  <si>
    <t>Total DESARROLLO PRODUCTIVO Y COMPETITIVIDAD</t>
  </si>
  <si>
    <t>Total ECONÓMICOS</t>
  </si>
  <si>
    <t>Total Administración General</t>
  </si>
  <si>
    <t>Total DM Administrativa</t>
  </si>
  <si>
    <t>Total DM de Gestión de Bienes Inmuebles</t>
  </si>
  <si>
    <t>Total DM de Gestión documental y Archivo</t>
  </si>
  <si>
    <t>Total DM de Recursos Humanos</t>
  </si>
  <si>
    <t>Total DM de Servicios Ciudadanos</t>
  </si>
  <si>
    <t>Total DM Financiera</t>
  </si>
  <si>
    <t>Total Registro de la Propiedad</t>
  </si>
  <si>
    <t>Total ADMINISTRACION GENERAL</t>
  </si>
  <si>
    <t>Total Agencia Metropolitana de Control</t>
  </si>
  <si>
    <t>Total AGENCIA METROPOLITANA DE CONTROL</t>
  </si>
  <si>
    <t>Total Secretaría De Comunicación</t>
  </si>
  <si>
    <t>Total COMUNICACION</t>
  </si>
  <si>
    <t>Total Alcaldía Metropolitana</t>
  </si>
  <si>
    <t>Total Concejo Metropolitano</t>
  </si>
  <si>
    <t>Total DM Relaciones Internacionales</t>
  </si>
  <si>
    <t>Total IMPU</t>
  </si>
  <si>
    <t>Total Procuraduría Metropolitana</t>
  </si>
  <si>
    <t>Total QUITO HONESTO</t>
  </si>
  <si>
    <t>Total COORDINACION DE ALCALDIA Y SECRETARIA DEL CONCEJO</t>
  </si>
  <si>
    <t>Total INSTITUTO DE LA CIUDAD</t>
  </si>
  <si>
    <t>Total Instituto Metropolitano de Capacitación</t>
  </si>
  <si>
    <t>Total Secretaría General de Planificación</t>
  </si>
  <si>
    <t>Total PLANIFICACION</t>
  </si>
  <si>
    <t>Total Secretaría de Tecnología de Información</t>
  </si>
  <si>
    <t>Total TECNOLOGÍA</t>
  </si>
  <si>
    <t>Total GENERALES</t>
  </si>
  <si>
    <t>Total FUNDACION MUSEOS DE LA CIUDAD</t>
  </si>
  <si>
    <t>Total FUNDACION TEATRO NACIONAL SUCRE</t>
  </si>
  <si>
    <t>Total Secretaría De Cultura</t>
  </si>
  <si>
    <t>Total CULTURA</t>
  </si>
  <si>
    <t>Total COLEGIO BENALCAZAR</t>
  </si>
  <si>
    <t>Total Colegio Fernández Madrid</t>
  </si>
  <si>
    <t>Total Secretaría Educación, Recreación Deporte</t>
  </si>
  <si>
    <t>Total Unidad Educativa Espejo</t>
  </si>
  <si>
    <t>Total Unidad Educativa Julio E.Moreno</t>
  </si>
  <si>
    <t>Total Unidad Educativa Milenio Bicentenario</t>
  </si>
  <si>
    <t>Total Unidad Educativa Oswaldo Lombeyda</t>
  </si>
  <si>
    <t>Total Unidad Educativa Quitumbe</t>
  </si>
  <si>
    <t>Total Unidad Educativa San Francisco de Quito</t>
  </si>
  <si>
    <t>Total Unidad Educativa Sucre</t>
  </si>
  <si>
    <t>Total EDUCACION, RECREACION Y DEPORTE</t>
  </si>
  <si>
    <t>Total CONSEJO DE PROTECCION DE DERECHOS</t>
  </si>
  <si>
    <t>Total Secretaría De Inclusión Social</t>
  </si>
  <si>
    <t>Total Unidad Patronato Municipal San José</t>
  </si>
  <si>
    <t>Total INCLUSION SOCIAL</t>
  </si>
  <si>
    <t>Total Secretaría De Salud</t>
  </si>
  <si>
    <t>Total Unidad de Bienestar Animal</t>
  </si>
  <si>
    <t>Total Unidad de Salud Centro</t>
  </si>
  <si>
    <t>Total Unidad de Salud Norte</t>
  </si>
  <si>
    <t>Total Unidad de Salud Sur</t>
  </si>
  <si>
    <t>Total SALUD</t>
  </si>
  <si>
    <t>Total SOCIALES</t>
  </si>
  <si>
    <t>GAD DISTRITO METROPOLITANO DE QUITO
DETALLE DE CONTRATOS / PROCESOS DE CONTRATACIÓN 
AL 31 DE MAYO DE 2023</t>
  </si>
  <si>
    <t>SECTOR:</t>
  </si>
  <si>
    <t>CENTRO GESTOR</t>
  </si>
  <si>
    <t xml:space="preserve">PROYECTO </t>
  </si>
  <si>
    <t>PARTIDA</t>
  </si>
  <si>
    <t>COMPROMETIDO CÉDULA PRESUPUESTARIA AL 31 DE MAYO DE 2023</t>
  </si>
  <si>
    <t>DEVENGADO CÉDULA PRESUPUESTARIA AL 31 DE MAYO DE 2023</t>
  </si>
  <si>
    <t>CONTRATO/ PROCESO</t>
  </si>
  <si>
    <t>FECHA DE SUSCRIPCIÓN</t>
  </si>
  <si>
    <t>PLAZO</t>
  </si>
  <si>
    <t>OBJETO DE LA CONTRATACIÓN</t>
  </si>
  <si>
    <t>MONTO TOTAL</t>
  </si>
  <si>
    <t>DEVENGADO (EJECUTADO Y/O PLANIFICADO)</t>
  </si>
  <si>
    <t xml:space="preserve">ENERO </t>
  </si>
  <si>
    <t>FEBRERO</t>
  </si>
  <si>
    <t>MARZO</t>
  </si>
  <si>
    <t>ABRIL</t>
  </si>
  <si>
    <t>MAYO</t>
  </si>
  <si>
    <t>JUNIO</t>
  </si>
  <si>
    <t>JULIO</t>
  </si>
  <si>
    <t>AGOSTO</t>
  </si>
  <si>
    <t>SEPTIEMBRE</t>
  </si>
  <si>
    <t>OCTUBRE</t>
  </si>
  <si>
    <t>NOVIEMBRE</t>
  </si>
  <si>
    <t>DICIEMBRE</t>
  </si>
  <si>
    <t>TOTAL 2023</t>
  </si>
  <si>
    <t>INF-C-001-2023</t>
  </si>
  <si>
    <t>ADQUISICION DE CINTAS</t>
  </si>
  <si>
    <t>INF-C-002-2023</t>
  </si>
  <si>
    <t>COMPRA DE VEHICULOS</t>
  </si>
  <si>
    <t>INF-C-005-2023</t>
  </si>
  <si>
    <t>INF-C-004-2023</t>
  </si>
  <si>
    <t>TOTAL COMPROMETIDO</t>
  </si>
  <si>
    <t>ADMINISTRACIÓN GENERAL</t>
  </si>
  <si>
    <t>No. COMPROMISO: 2000078141</t>
  </si>
  <si>
    <t xml:space="preserve">NOTARIZACION DE LA ESCRITURAPUBLICA DE PROCURACION JUDICIAL A FAVOR DEL AB. JUAN JOSE GRANJA PARAQUE LE PERMITA COMPARECE EN DEFENSA DEL FIDEICOMISO MERCANTIL PARA EL DESARROLLO DEL CENTRO HISTORICO DENTRO DEL PROCESO ARBITRAL, REF. ACTA DE SORTEO NOTARIA, PEDIDO DE ACUERDO A MEMO GADDMQ-AG-AL-2023-0003-M, SUSCRITO POR EL  AB. JUAN JOSE GRANJA      </t>
  </si>
  <si>
    <t>365 DIAS A PARTIR FIRMA CONTRATO</t>
  </si>
  <si>
    <t>SERVICIO DE TRANSPORTE INSTITUCIONAL PARA LOS FUNCIONARIOS DE LA ADMINISTRACIÓN CENTRAL DEL GADDMQ, BLOQUE 1-DMA</t>
  </si>
  <si>
    <t>0.00</t>
  </si>
  <si>
    <t>-</t>
  </si>
  <si>
    <t>CONTRATO COMPLEMENTARIO No. 1 AL 07-2022</t>
  </si>
  <si>
    <t>DESDE 06-03-2023 AL 03-04-2023</t>
  </si>
  <si>
    <t>CONTRATO COMPLEMENTARIO No. 1 AL 07-2022.-(ampliacion del plazo).- SERVICIO DE TRANSPORTE INSTITUCIONAL PARA LOS FUNCIONARIOS DE LA ADMINISTRACIÓN CENTRAL DEL GADDMQ, BLOQUE 1 DMA</t>
  </si>
  <si>
    <t>SERVICIO DE TRANSPORTE INSTITUCIONAL PARA LOS FUNCIONARIOS DE LA ADMINISTRACIÓN CENTRAL DEL GADDMQ, BLOQUE 2 DMA</t>
  </si>
  <si>
    <t>CONTRATO COMPLEMENTARIO No. 1 AL 08-2022</t>
  </si>
  <si>
    <t>06-03-2023 AL 03-04-2023</t>
  </si>
  <si>
    <t>CONTRATO COMPLEMENTARIO No. 1 AL 08-2022.-(ampliacion del plazo).- SERVICIO DE TRANSPORTE INSTITUCIONAL PARA LOS FUNCIONARIOS DE LA ADMINISTRACION CENTRAL DEL GADDMQ, BLOQUE 2 DMA</t>
  </si>
  <si>
    <t>SERVICIO DE TRANSPORTE INSTITUCIONAL PARA LOS FUNCIONARIOS DE LA ADMINISTRACIÓN CENTRAL DEL GADDMQ, BLOQUE 3-DMA</t>
  </si>
  <si>
    <t>CONTRATO COMPLEMENTARIO No. 2 AL 09-2022</t>
  </si>
  <si>
    <t>10-03-2023 AL 03-04-2023</t>
  </si>
  <si>
    <t>CONTRATO COMPLEMENTARIO No. 2 AL 09-2022-(ampliacion del plazo).- SERVICIO DE TRANSPORTE INSTITUCIONAL PARA LOS FUNCIONARIOS DE LA ADMINISTRACION CENTRAL DEL GADDMQ, BLOQUE 3 DMA</t>
  </si>
  <si>
    <t>SERVICIO DE TRANSPORTE INSTITUCIONAL PARA LOS FUNCIONARIOS DE LA ADMINISTRACIÓN CENTRAL DEL GADDMQ, BLOQUE 4-DMA</t>
  </si>
  <si>
    <t>CONTRATO COMPLEMENTARIO No. 1 AL 10-2022</t>
  </si>
  <si>
    <t>CONTRATO COMPLEMENTARIO No. 1 AL 10-2022-(ampliacion del plazo).- SERVICIO DE TRANSPORTE INSTITUCIONAL PARA LOS FUNCIONARIOS DE LA ADMINISTRACION CENTRAL DEL GADDMQ, BLOQUE 4 DMA</t>
  </si>
  <si>
    <t>NIC-1760003410004-2023-00410</t>
  </si>
  <si>
    <t>30 DIAS</t>
  </si>
  <si>
    <t>RECARGA DE EXTINTORES PQS Y CO2 INSTALADOS EN DIFERENTES EDIFICIOS MUNICIPALES DEL GAD DEL DMQ-DMA</t>
  </si>
  <si>
    <t>26-2022</t>
  </si>
  <si>
    <t>365 DIAS A PARTIR FIRMA DEL CONTRATO</t>
  </si>
  <si>
    <t>SERVICIO DE VIGILANCIA Y SEGURIDAD PRIVADA PARA LAS DEPENDENCIAS DE LA ADMINISTRACIÓN CENTRAL DEL GAD DEL DISTRITO METROPOLITANO DE QUITO”</t>
  </si>
  <si>
    <t>CE-20220002318511</t>
  </si>
  <si>
    <t>1 AÑO</t>
  </si>
  <si>
    <t>SERVICIO DE LIMPIEZA DE INTERIORES Y EXTERIORES TIPO III PARA LAS DEPENDENCIAS DE LA ADMINISTRACION CENTRAL DEL GAD DEL DISTRITO METROPOLITANO DE QUITO BLOQUE 1</t>
  </si>
  <si>
    <t>CE-20220002319037</t>
  </si>
  <si>
    <t>SERVICIO DE LIMPIEZA DE INTERIORES Y EXTERIORES TIPO III PARA LAS DEPENDENCIAS DE LA ADMINISTRACION CENTRAL DEL GAD DEL DISTRITO METROPOLITANO DE QUITO BLOQUE 2 y 4</t>
  </si>
  <si>
    <t>CE-20220002319056</t>
  </si>
  <si>
    <t>SERVICIO DE LIMPIEZA DE INTERIORES Y EXTERIORES TIPO III PARA LAS DEPENDENCIAS DE LA ADMINISTRACION CENTRAL DEL GAD DEL DISTRITO METROPOLITANO DE QUITO BLOQUE 3,7 y 8</t>
  </si>
  <si>
    <t>CE-20220002318510</t>
  </si>
  <si>
    <t>SERVICIO DE LIMPIEZA DE INTERIORES Y EXTERIORES TIPO III PARA LAS DEPENDENCIAS DE LA ADMINISTRACION CENTRAL DEL GAD DEL DISTRITO METROPOLITANO DE QUITO BLOQUE 5 y 6</t>
  </si>
  <si>
    <t>CE-20220002318630</t>
  </si>
  <si>
    <t>SERVICIO DE LIMPIEZA DE INTERIORES Y EXTERIORES TIPO III PARA LAS DEPENDENCIAS DE LA ADMINISTRACION CENTRAL DEL GAD DEL DISTRITO METROPOLITANO DE QUITO BLOQUE 9</t>
  </si>
  <si>
    <t>CE-20220002318931</t>
  </si>
  <si>
    <t>SERVICIO DE LIMPIEZA DE INTERIORES Y EXTERIORES TIPO III PARA LAS DEPENDENCIAS DE LA ADMINISTRACION CENTRAL DEL GAD DEL DISTRITO METROPOLITANO DE QUITO BLOQUE 10</t>
  </si>
  <si>
    <t>CE-20220002318721</t>
  </si>
  <si>
    <t>SERVICIO DE LIMPIEZA DE INTERIORES Y EXTERIORES TIPO III PARA LAS DEPENDENCIAS DE LA ADMINISTRACION CENTRAL DEL GAD DEL DISTRITO METROPOLITANO DE QUITO BLOQUE 11 y 12</t>
  </si>
  <si>
    <t>27-2022</t>
  </si>
  <si>
    <t>317 DIAS A PARTIR FIRMA CONTRATO</t>
  </si>
  <si>
    <t>ABASTECIMIENTO DE COMBUSTIBLES TIPO EXTRA Y DIESEL PARA EL PARQUE AUTOMOTOR DEL GAD DEL DISTRITO METROPOLITANO DE QUITO</t>
  </si>
  <si>
    <t>23-22</t>
  </si>
  <si>
    <t>364 DIAS A PARTIR FIRMA DEL CONTRATO</t>
  </si>
  <si>
    <t>SERVICIO DE MANTENIMIENTO PREVENTIVO Y CORRECTIVO DE PRENSAS DIGITALES XEROX 700i y XEROX 1000i DE LA IMPRENTA MUNICIPAL, INCLUIDO REPUESTOS</t>
  </si>
  <si>
    <t>$ 2.476,12</t>
  </si>
  <si>
    <t>28-2022</t>
  </si>
  <si>
    <t>360 dias</t>
  </si>
  <si>
    <t>MANTENIMIENTO PREVENTIVO Y CORRECTIVO INCLUIDO REPUESTOS DE BOMBAS DE AGUA DE LA ADMINISTRACIÓN CENTRAL DEL MDMQ / DMA</t>
  </si>
  <si>
    <t>13-22</t>
  </si>
  <si>
    <t>360 DIAS A PARTIR FIRMA CONTRATO</t>
  </si>
  <si>
    <t>MANTENIMIENTO PREVENTIVO Y CORRECTIVO DE ASCENSORES DE LA ADMINISTRACIÓN CENTRAL DEL GAD DEL DMQ INCLUYE REPUESTOS / DMA MANO DE OBRA</t>
  </si>
  <si>
    <t>358 DIAS A PARTIR FIRMA CONTRATO</t>
  </si>
  <si>
    <t>MANTENIMIENTO PREVENTIVO Y CORRECTIVO DE LA FLOTA VEHICULAR DE LA ADMINISTRACIÓN CENTRAL DEL GADDMQ, INCLUIDO REPUESTOS</t>
  </si>
  <si>
    <t>330 DIAS A PARTIR FIRMA CONTRATO</t>
  </si>
  <si>
    <t>ARRENDAMIENTO DE MÁQUINAS FOTOCOPIADORAS INCLUIDO EL SERVICIO DE FOTOCOPIADO PARA VARIAS DEPENDENCIAS DE LA ADMINISTRACION CENTRAL DEL MDMQ, INCLUYE REPUESTOS/DMA</t>
  </si>
  <si>
    <t>CE-20220002316810</t>
  </si>
  <si>
    <t>ADQUISICIÓN DE SUMINISTROS DE LIMPIEZA PARA BATERÍAS SANITARIAS, CATÁLOGO ELECTRÓNICO,</t>
  </si>
  <si>
    <t>$ 9.799,41</t>
  </si>
  <si>
    <t>LICSG-MDMQ-AG-01-23</t>
  </si>
  <si>
    <t>PROGRAMA DE SEGUROS CON CONBERTURA MULTIPLES PARA TODOS LOS BIENES DE PROPIEDAD DEL GADDMQ QUE CONFORMAN LA PRIMERA LINEA DEL METRO DE QUITO</t>
  </si>
  <si>
    <t>25-2022</t>
  </si>
  <si>
    <t>60 DIAS A PARTIR FIRMA DEL CONTRATO</t>
  </si>
  <si>
    <t>ADQUISICIÓN DE 4 VEHÍCULOS TIPO SUV 4X2 A GASOLINA PARA LA ADMINISTRACIÓN CENTRAL “CONCEJO METROPOLITANO” DEL GAD DEL DISTRITO METROPOLITANO DE QUITO</t>
  </si>
  <si>
    <t>530502 Edificios, Locales y Residencias</t>
  </si>
  <si>
    <t>Pago de expensas de los predios de propiedad municipal que se encuentran bajo la custodia de la DMGBI.
NOTA: Se está realizando traspaso presupuestario para financiar lo que resta del año 2023).</t>
  </si>
  <si>
    <t>Gasto Permanente (Pagos mensuales)</t>
  </si>
  <si>
    <t>Pago de expensas de los predios de propiedad municipal que se encuentran bajo la custodia de la DMGBI</t>
  </si>
  <si>
    <t>530606 Honorarios por Contratos Civiles de Servicio</t>
  </si>
  <si>
    <t>Contratación de 16 servicios profesionales en el marco de la Actualización de la Información del Inventario de Bienes Inmuebles del Distrito Metropolitano.
NOTAS: En el mes de anero se realizó pago arrastre de contratos suscritos en el año 2022; y, se tiene previsto realizar nuevas contrataciones para el periodo julio - diciembre 2023.</t>
  </si>
  <si>
    <t>5 meses</t>
  </si>
  <si>
    <t>Actualización de la Información del Inventario de Bienes Inmuebles del Distrito Metropolitano</t>
  </si>
  <si>
    <t>ORDEN DE COMPRA No. NIC-1760003410001-2022-01816</t>
  </si>
  <si>
    <t>21 de diciembre del 2022</t>
  </si>
  <si>
    <t>5 dias</t>
  </si>
  <si>
    <t xml:space="preserve"> “ADQUISICIÓN DE COCHES 
PARA TRABAJO DE CONSERVACIÓN DOCUMENTAL Y GESTIÓN ARCHIVISTICA DEL GAD DEL DISTRITO METROPOLITANO 
DE QUITO” </t>
  </si>
  <si>
    <t>proceso de 
Subasta Inversa Electrónica No. SIE-MDMQ-AG-22-2022.</t>
  </si>
  <si>
    <t>14 de diciembre del 2022</t>
  </si>
  <si>
    <t>60 dias</t>
  </si>
  <si>
    <t>ADQUISICIÓN E INSTALACIÓN DE ESTANTERIA INDUSTRIAL 
PESADA PARA REPOSITORIO DE ARCHIVO GENERAL LOS GRANADOS - PRIMERA 
FASE”</t>
  </si>
  <si>
    <t>Mantenimiento al terrario del RPDMQ (2021 - 2022) Arrastre</t>
  </si>
  <si>
    <t>IC-RPDMQ-021-2022</t>
  </si>
  <si>
    <t>365 días</t>
  </si>
  <si>
    <t>Mantenimiento al terrario del RPDMQ (2023-2024)</t>
  </si>
  <si>
    <t>IC-RPDMQ-001-2022</t>
  </si>
  <si>
    <t>Proveer de mantenimiento preventivo - correctivo del vehículo oficial del RPDMQ (2022 - 2023) Arrastre y plurianual</t>
  </si>
  <si>
    <t>Contrato Nro. 21-2022
16 DE SEPTIEMBRE DE 2022</t>
  </si>
  <si>
    <t>16 de septiembre del 2022</t>
  </si>
  <si>
    <t>100 días calendario o una vez consumida la cantidad de
servicio de camionetas contratadas con un total de 226 servicios</t>
  </si>
  <si>
    <t>SERVICIO DE ALQUILER DE TRANSPORTE DE CAMIONETAS
CON CONDUCTOR, PARA LAS ACTIVIDADES DE LA INICIATIVA “MUNICIPIO
EN TU BARRIO” PARA EL GAD DEL DMQ</t>
  </si>
  <si>
    <t>$ 15.820,00</t>
  </si>
  <si>
    <t>Orden de Compra: NRO. NIC-1760003410001-2023-00118
08 DE MARZO DE 2023</t>
  </si>
  <si>
    <t>08 de marzo del 2023</t>
  </si>
  <si>
    <t>10 días término, contados a partir del día siguiente a la fecha de suscripción de la Orden de Compra, garantizando su continuidad durante el plazo de 6 meses.</t>
  </si>
  <si>
    <t>ADQUISICIÓN DE SERVICIO
DE ARRENDAMIENTO DE UN PORTAL WEB PERSONALIZADO QUE PERMITA EL AGENDAMIENTO DE CITAS EN LÍINEA PARA
ATENCIÓN PRESENCIAL Y VIRTUAL, INTEGRADO AL SISTEMA DE ADMINISTRACIÓN DE FLUJO DE COLAS EXISTENTE</t>
  </si>
  <si>
    <t>$ 6.180,00</t>
  </si>
  <si>
    <t>Servicios Básicos</t>
  </si>
  <si>
    <t>001-SIE-RPDMQ-2022</t>
  </si>
  <si>
    <t>Proveer de transporte al Personal del RPDMQ (2022 - 2023) Arrastre y plurianual</t>
  </si>
  <si>
    <t>RPDMQ-002-2023</t>
  </si>
  <si>
    <t>365 DIAS</t>
  </si>
  <si>
    <t>Proveer de transporte al Personal del RPDMQ (2023-2024)</t>
  </si>
  <si>
    <t>Movilizacion mensajeria Caja Chica</t>
  </si>
  <si>
    <t>Movimiento de Caja Chica</t>
  </si>
  <si>
    <t>002-SIE-RPDMQ-2022</t>
  </si>
  <si>
    <t>Gestionar la provisión del servicio de vigilancia y seguridad de las Instalaciones RPDMQ (2022 - 2023) Plurianual</t>
  </si>
  <si>
    <t>CE-20230002389776</t>
  </si>
  <si>
    <t>365 dias</t>
  </si>
  <si>
    <t>Gestionar la provisión del servicio de vigilancia y seguridad de las Instalaciones RPDMQ (2023-2024)</t>
  </si>
  <si>
    <t>IC-RPDMQ-010-2022</t>
  </si>
  <si>
    <t>Gestionar la provisión del servicio de desinfección y fumigación de las Instalaciones del RPDMQ (2022 - 2023) Arrastre</t>
  </si>
  <si>
    <t>IC-RPDMQ-009-2022</t>
  </si>
  <si>
    <t>Gestionar la provisión del servicio de sanitación de baños del RPDMQ (2022 - 2023) Arrastre y plurianual</t>
  </si>
  <si>
    <t>CE-20220002294448</t>
  </si>
  <si>
    <t>12 meses</t>
  </si>
  <si>
    <t>Gestionar la provisión del servicio de limpieza para las Instalaciones del RPDMQ (2022 - 2023) Arrastre</t>
  </si>
  <si>
    <t>RE-RPDMQ-001-2022-R</t>
  </si>
  <si>
    <t>Digitación de la información, contenida en el acervo registral, en la matriz de folio real del sistema SirelQ del Registro de la Propiedad del Distrito Metropolitano de Quito (2022 - 2023) Arrastre</t>
  </si>
  <si>
    <t>IC-RPDMQ-007-2022</t>
  </si>
  <si>
    <t>Hasta devengar la totalidad del último abono</t>
  </si>
  <si>
    <t>Proveer de combustible para el vehículo del RPDMQ (2022 - 2023) Plurianual</t>
  </si>
  <si>
    <t>IC-RPDMQ-014-2022</t>
  </si>
  <si>
    <t>Gestionar la provisión del servicio de mantenimiento del generador eléctrico de emergencia en el edificio del RPDMQ (2022 - 2023) Arrastre</t>
  </si>
  <si>
    <t>RPDMQ-2023-001</t>
  </si>
  <si>
    <t>Pago puerta de vidrio</t>
  </si>
  <si>
    <t>IC-RPDMQ-018-2022</t>
  </si>
  <si>
    <t>Gestionar la provisión del mantenimiento preventivo y correctivo de cisternas y bombas del sistema de agua potable, aguas servidas e incendio de las instalaciones del RPDMQ (2022 - 2023) Arrastre</t>
  </si>
  <si>
    <t>IC-RPDMQ-022-2022</t>
  </si>
  <si>
    <t>Gestionar la provisión de mantenimiento preventivo y correctivo del sistema de climatización del RPDMQ (2022 - 2023) Arrastre</t>
  </si>
  <si>
    <t>IC-RPDMQ-017-2022</t>
  </si>
  <si>
    <t>15 días</t>
  </si>
  <si>
    <t>Mantenimiento al sistema de detección y extinción contra incendios en las Instalaciones RPDMQ (2022 - 2023) Arrastre</t>
  </si>
  <si>
    <t>IC-RPDMQ-026-2021</t>
  </si>
  <si>
    <t>IC-RPDMQ-019-2022</t>
  </si>
  <si>
    <t>MANTE ASCENSORES 2023</t>
  </si>
  <si>
    <t>IC-RPDMQ-001-2023</t>
  </si>
  <si>
    <t>Proveer de mantenimiento preventivo - correctivo del vehículo oficial del RPDMQ (2023-2024)</t>
  </si>
  <si>
    <t>001-PEA-RPDMQ-2019</t>
  </si>
  <si>
    <t>1460 días</t>
  </si>
  <si>
    <t>Arriendo de un edificio para el RPDMQ.</t>
  </si>
  <si>
    <t>CDC-RPDMQ-001-2022</t>
  </si>
  <si>
    <t>Implementacion del sistema de Calidad</t>
  </si>
  <si>
    <t>IC-RPDMQ-016-2022</t>
  </si>
  <si>
    <t>Actualización de Dominio.</t>
  </si>
  <si>
    <t>Adquisiciones Caja Chica</t>
  </si>
  <si>
    <t>IC-RPDMQ-015-2022</t>
  </si>
  <si>
    <t>Adquisicion de Materiales de oficina</t>
  </si>
  <si>
    <t>30 dias</t>
  </si>
  <si>
    <t>Adquisicion de Papel bond</t>
  </si>
  <si>
    <t>IC-RPDMQ-008-2023</t>
  </si>
  <si>
    <t>Adquisicion de una impresora para credenciales</t>
  </si>
  <si>
    <t>CE-20220002314812</t>
  </si>
  <si>
    <t>MATERIAL DE ASEO</t>
  </si>
  <si>
    <t>CE-20220002314814</t>
  </si>
  <si>
    <t>CE-20220002314813</t>
  </si>
  <si>
    <t>CE-20220002314809</t>
  </si>
  <si>
    <t>CE-20220002314811</t>
  </si>
  <si>
    <t>CATALOGO ELECTRONICO</t>
  </si>
  <si>
    <t>Adquisicion de Toners</t>
  </si>
  <si>
    <t>Adquision de material publicitario</t>
  </si>
  <si>
    <t>ADQUISICION DE MATERIALES DE PUBLICIDAD.</t>
  </si>
  <si>
    <t>ALIMENTACION Y MANTENIMIENTO DE TERRARIOQ</t>
  </si>
  <si>
    <t>Adquisición de material informativo y publicitario para público interno referente al proceso que realiza el Registro de la Propiedad para la obtención de las certificaciones ISO 9001:2015 gestión de calidad e ISO 27001:2013 de seguridad de la información (2022 - 2023) Arrastre</t>
  </si>
  <si>
    <t>CE-20220002303400</t>
  </si>
  <si>
    <t>ADQUISICION DE SILLAS PARA EL PERSONAL DEL RPDMQ</t>
  </si>
  <si>
    <t>ADQUISICION DE UNA IMPRESORA DE CREDENCIALES</t>
  </si>
  <si>
    <t>IC-RPDMQ-012-2022</t>
  </si>
  <si>
    <t>MANT PREV CUARTO COMUNICACION</t>
  </si>
  <si>
    <t>IC-RPDMQ-028-2021</t>
  </si>
  <si>
    <t>MANTENIMIENTO DE LAPTOP</t>
  </si>
  <si>
    <t>IC-RPDMQ002-2023</t>
  </si>
  <si>
    <t>MANTENIMIENTO DE CAMARAS DEL SISTEMA DE VIGILANCI</t>
  </si>
  <si>
    <t>IC-PDMQ005-2023</t>
  </si>
  <si>
    <t>SERVICIO TÉCNICO Y GARANTÍA EN LOS EQUIPOS NETWORKING</t>
  </si>
  <si>
    <t>IC-RPDMQ004-2023</t>
  </si>
  <si>
    <t>MANTENIMIENTO PREVENTIVO DE SCANNERS</t>
  </si>
  <si>
    <t>IC-RPDMQ-007-2023</t>
  </si>
  <si>
    <t>MANTENIMIENTO PREVENTIVO DE LOS SERVIDORES IBM</t>
  </si>
  <si>
    <t>IC-RPDMQ-006-2023</t>
  </si>
  <si>
    <t>MANTEN PREV UPS</t>
  </si>
  <si>
    <t>SIE-RPDMQ-003-2022</t>
  </si>
  <si>
    <t>MANTE EQUIPOS DE COMPUTACION</t>
  </si>
  <si>
    <t>004-SIE-RPDMQ-2022</t>
  </si>
  <si>
    <t>ADQUISICION DE LA NUEVA INFRAESTRUCTURA DE SERVIDORES DEL RPDMQ</t>
  </si>
  <si>
    <t>AGENCIA DE COMERCIO</t>
  </si>
  <si>
    <t>No. COMPROMISO: 2000077391</t>
  </si>
  <si>
    <t>Consumo de energia eléctrica 3 medidores a cargo de la ACDC</t>
  </si>
  <si>
    <t>IC-ACDC-002-2022</t>
  </si>
  <si>
    <t>SERVICIO DE RASTREO SATELITAL DE LOS VEHÍCULOS DE LA ACDC COM 2022-2023</t>
  </si>
  <si>
    <t>IC-ACDC-002-2023</t>
  </si>
  <si>
    <t>SERVICIO DE RASTREO SATELITAL DE LOS VEHÍCULOS DE LA ACDC COM 2023-2024</t>
  </si>
  <si>
    <t>No. COMPROMISO: 2000078903</t>
  </si>
  <si>
    <t>CONSUMO 2 LÍNEAS TELEFÓNICAS DE LA ACDC</t>
  </si>
  <si>
    <t>IC- ACDC-009-2022</t>
  </si>
  <si>
    <t>SERVICIO DE ABASTECIMIENTO DE COMBUSTIBLE PARA EL PARQUE AUTOMOTOR E HIDROLAVADORAS DE LA ACDC- COM</t>
  </si>
  <si>
    <t>SIE-MDMQ-COM-03-2022</t>
  </si>
  <si>
    <t>MANTENIMIENTO PREVENTIVO Y CORRECTIVO DE LOS VEHÍCULOS DE LA ACDC-COM</t>
  </si>
  <si>
    <t>No. COMPROMISO: 2000077709</t>
  </si>
  <si>
    <t>Fondo de caja chica de la ACDC</t>
  </si>
  <si>
    <t>IC-ACDC-004-2023</t>
  </si>
  <si>
    <t>ADQUISICIÓN DE MATERIALES DE OFICINA NO CATALOGADOS COM</t>
  </si>
  <si>
    <t>CE-20230002395170</t>
  </si>
  <si>
    <t>ADQUISICIÓN DE MATERIALES DE OFICINA CATALOGADOS COM</t>
  </si>
  <si>
    <t>CE-20230002395179</t>
  </si>
  <si>
    <t>CE-20230002395181</t>
  </si>
  <si>
    <t>CE-20230002395171</t>
  </si>
  <si>
    <t>CE-20230002395172</t>
  </si>
  <si>
    <t>CE-20230002395173</t>
  </si>
  <si>
    <t>CE-20230002395174</t>
  </si>
  <si>
    <t>CE-20230002395175</t>
  </si>
  <si>
    <t>CE-20230002395177</t>
  </si>
  <si>
    <t>CE-20230002395180</t>
  </si>
  <si>
    <t>CE-20230002395178</t>
  </si>
  <si>
    <t>CE-20230002395169</t>
  </si>
  <si>
    <t>CE-20230002395176</t>
  </si>
  <si>
    <t>CE-20230002366469</t>
  </si>
  <si>
    <t>ADQUISICIÓN DE MATERIALES DE ASEO PARA LA ACDC COM - CATÁLOGO</t>
  </si>
  <si>
    <t>CE-20230002366470</t>
  </si>
  <si>
    <t>CE-20230002366471</t>
  </si>
  <si>
    <t>CE-20230002366472</t>
  </si>
  <si>
    <t>CE-20230002366473</t>
  </si>
  <si>
    <t>CE-20230002366474</t>
  </si>
  <si>
    <t>CE-20230002366475</t>
  </si>
  <si>
    <t>CE-20230002366476</t>
  </si>
  <si>
    <t>CE-20230002366477</t>
  </si>
  <si>
    <t>CE-20230002366478</t>
  </si>
  <si>
    <t>IC-ACDC-003-2023</t>
  </si>
  <si>
    <t>ADQUISICIÓN DE MATERIALES DE ASEO PARA LA ACDC COM - INFIMA CUANTIA</t>
  </si>
  <si>
    <t>CE-20230002399682</t>
  </si>
  <si>
    <t>ADQUISICION DE SUMINISTROS TONERS, REPUESTOS Y KITS COM</t>
  </si>
  <si>
    <t>CE-20230002399678</t>
  </si>
  <si>
    <t>CE-20230002399679</t>
  </si>
  <si>
    <t>CE-20230002399680</t>
  </si>
  <si>
    <t>CE-20230002399681</t>
  </si>
  <si>
    <t>CE-20230002399685</t>
  </si>
  <si>
    <t>CE-20230002399683</t>
  </si>
  <si>
    <t>CE-20230002399677</t>
  </si>
  <si>
    <t>CE-20230002399676</t>
  </si>
  <si>
    <t>CE-20230002399684</t>
  </si>
  <si>
    <t>CE-20230002396590</t>
  </si>
  <si>
    <t>ADQUISICIÓN DE NEUMÁTICOS CATALOGADOS PARA LOS VEHÍCULOS DE LA ACDC COM</t>
  </si>
  <si>
    <t>CE-20230002396591</t>
  </si>
  <si>
    <t>CE-20230002396592</t>
  </si>
  <si>
    <t>IC-ACDC-005-2023</t>
  </si>
  <si>
    <t>ADQUISICIÓN DE NEUMÁTICOS NO CATALOGADOS PARA UN CAMIÓN DE LA ACDC COM</t>
  </si>
  <si>
    <t>No. COMPROMISO: 2000077353</t>
  </si>
  <si>
    <t>Fondo a rendir cuentas para la Revisión Técnica y Matriculación Vehicular 2023 - 2 Camionetas</t>
  </si>
  <si>
    <t>No. COMPROMISO: 2000078158</t>
  </si>
  <si>
    <t>FONDO A RENDIR CUENTAS PARA LA REVISIÓN TÉCNICA Y MATRICULACIÓN VEHÍCULAR PLACA PMA-1062</t>
  </si>
  <si>
    <t>Contrato de Servicios profesionales Nro. 008-2022</t>
  </si>
  <si>
    <t>Servicio de inspecciones técnicas, informes, estudios, fiscalización y administración de contratos</t>
  </si>
  <si>
    <t>Contrato de Servicios profesionales Nro. 0010-2022</t>
  </si>
  <si>
    <t>Contrato de Servicios profesionales Nro. 007-2022</t>
  </si>
  <si>
    <t>Contrato de Servicios profesionales Nro. 003-2022</t>
  </si>
  <si>
    <t>Contrato de Servicios profesionales Nro. 002-2022</t>
  </si>
  <si>
    <t>Contrato de Servicios profesionales Nro. 001-2023</t>
  </si>
  <si>
    <t>Contrato de Servicios profesionales Nro. 002-2023</t>
  </si>
  <si>
    <t>Contrato de Servicios profesionales Nro. 003-2023</t>
  </si>
  <si>
    <t>Contrato de Servicios profesionales Nro. 004-2023</t>
  </si>
  <si>
    <t>Contrato de Servicios profesionales Nro. 005-2023</t>
  </si>
  <si>
    <t>Contrato de Servicios profesionales Nro. 006-2023</t>
  </si>
  <si>
    <t>COTO-MDMQCOM-05-2022</t>
  </si>
  <si>
    <t>75 Días calendario</t>
  </si>
  <si>
    <t>CONSTRUCCIÓN NUEVA ÁREA MERCADO ECUATORIANA-COM</t>
  </si>
  <si>
    <t>COTO-MDMQCOM-07-2022</t>
  </si>
  <si>
    <t>90 Días calendario</t>
  </si>
  <si>
    <t>REMODELACIÓN MERCADO SANTA CLARA-COM</t>
  </si>
  <si>
    <t>COTO-MDMQCOM-08-2022</t>
  </si>
  <si>
    <t>CONSTRUCCIÓN NUEVA ÁREA MERCADO GUAMANÍ-COM</t>
  </si>
  <si>
    <t>COTO-MDMQCOM-01-2023</t>
  </si>
  <si>
    <t>60 Días calendario</t>
  </si>
  <si>
    <t>REMODELACIÓN MERCADO CALDERÓN-COM</t>
  </si>
  <si>
    <t>COTO-MDMQCOM-02-2023</t>
  </si>
  <si>
    <t>REMODELACIÓN MERCADO ARENAL-COM</t>
  </si>
  <si>
    <t>IC-ACDC-010-2022</t>
  </si>
  <si>
    <t>20 Días calendario</t>
  </si>
  <si>
    <t>INTERVENCIONES MENORES PARA MANTENIMIENTO DEL CENTRO DE COMERCIO COMITÉ DEL PUEBLO</t>
  </si>
  <si>
    <t>IC-ACDC-011-2022</t>
  </si>
  <si>
    <t>REEMPLAZO DE LA CUBIERTA DE LA ASOCIACION LA UNION DEL
 MERCADO SAN ROQUE-COM</t>
  </si>
  <si>
    <t>MCO-MDMQ-COM-19-2022</t>
  </si>
  <si>
    <t>45 Días calendario</t>
  </si>
  <si>
    <t>REMODELACIÓN MERCADO BELLAVISTA- COM</t>
  </si>
  <si>
    <t>MCO-MDMQ-COM-17-2022</t>
  </si>
  <si>
    <t>30 Días calendario</t>
  </si>
  <si>
    <t>REMODELACIÓN MERCADO SAN FRANCISCO- COM</t>
  </si>
  <si>
    <t>MCO-MDMQ-COM-16-2022</t>
  </si>
  <si>
    <t>CONSTRUCCIÓN MURO DE CONTENCIÓN MERCADO LAS CUADRAS- COM</t>
  </si>
  <si>
    <t>IC-ACDC-004-2022</t>
  </si>
  <si>
    <t>ACTIVACIÓN Y OPERACIÓN DE RADIOS DE COMUNICACIÓN - COM</t>
  </si>
  <si>
    <t>COTS-MDMQCOM-01-2022</t>
  </si>
  <si>
    <t>CONTRATACIÓN DE EVENTOS CULTURALES PARA FOMENTAR LAS TRADICIONES DE LOS MERCADOS DEL DMQ-COM</t>
  </si>
  <si>
    <t>SIE-MDMQ-COM-04-2022</t>
  </si>
  <si>
    <t>CONTRATACIÓN DEL SERVICIO DE DESINFECCIÓN Y CONTROL DE PLAGAS EN LOS MERCADOS DEL DMQ-COM</t>
  </si>
  <si>
    <t>CDC-MDMQ-COM-04-2022</t>
  </si>
  <si>
    <t>119 Días calendario</t>
  </si>
  <si>
    <t>DISEÑO, DESARROLLO E IMPLEMENTACIÓN DE UN SISTEMA DE INFORMACIÓN CATASTRAL DE LOS MERCADOS DEL DMQ-COM</t>
  </si>
  <si>
    <t>IC-ACDC-001-2023</t>
  </si>
  <si>
    <t>ADQUISICIÓN DE INSUMOS PARA LA IMPRESIÓN DE CARNETS COM</t>
  </si>
  <si>
    <t>SIE-MDMQ-COM-05-2022</t>
  </si>
  <si>
    <t>50 Días calendario</t>
  </si>
  <si>
    <t>DOTACIÓN DE EQUIPOS DE AMPLIFICACIÓN PARA LOS MERCADOS SOLANDA, LA MAGDALENA, CARAPUNGO, AMÉRICA, TUMBACO, CENTRAL DEL DMQ-COM</t>
  </si>
  <si>
    <t>CE-20230002400118</t>
  </si>
  <si>
    <t>ADQUISICIÓN DE EQUIPOS INFORMÁTICOS PARA LA ACDC COM</t>
  </si>
  <si>
    <t>No. COMPROMISO: 2000077093</t>
  </si>
  <si>
    <t>TRANSFERENCIA A LA EPM EMASEO, SEGÚN ORDENANZA DE CREACIÓN No. 0309 DE16-ABRIL-2010, Y ORDENANZA No. 007-2022 DE 26-SEP-2022</t>
  </si>
  <si>
    <t>No. COMPROMISO: 2000077094</t>
  </si>
  <si>
    <t>TRANSFERENCIA A LA EPM GESTION INTEGRAL DE RESIDUOS, SEGÚN ORDENANZA DE CREACIÓN No. 0323 DE 18-OCT-2010, Y ORDENANZA No. 007-2022 DE26-SEP-2022, EN EL QUE SE APROBÓ LA REFORMA PRESUPUESTARIA 2022, SIENDO PRESUPUESTO PRORROGADO EL 2023, Y EN BASE A LAS SOLICITUDES DE COMPROMISOS DE GASTO-COMITE DE LIQUIDEZ SEGÚN MEMORANDOS No. GADDMQ-DMF-2023-0004-M Y GADDMQ-DMF-2023-0036-M DE 4 Y 11 DE ENERO SUSCRITOS POR RENATO PAZ Y MIÑO- DMF Y JEFA DE PRESUPUESTO.</t>
  </si>
  <si>
    <t>COMUNICACIÓN</t>
  </si>
  <si>
    <t>IC-SC-002-2022</t>
  </si>
  <si>
    <t>2 años</t>
  </si>
  <si>
    <t>Servicio de streaming para las Radios Metropolitanas</t>
  </si>
  <si>
    <t>RE-CSPS-SC-02-2022</t>
  </si>
  <si>
    <t>Contratación de servicios de diseño, edición, publicación y difusión del periódico El Quiteño (último pago de diciembre 2022)</t>
  </si>
  <si>
    <t>RE-CSPS-SC-03-2022</t>
  </si>
  <si>
    <t>Servicios de conceptualización y producción de piezas comunicacionales en vía pública, transporte público metropolitano para difundir la imagen, obra y gestión del GAD del Distrito Metropolitano de Quito.  (última entrega del contrato)</t>
  </si>
  <si>
    <t>RE-CSPS-SC-13-2022</t>
  </si>
  <si>
    <t>Contratación de una agencia de publicidad que se encargue de la creatividad, producción y pautaje en medios, de una campaña comunicacional integral que difunda procesos de reactivación económica, servicios ciudadanos, gestión municipal y temáticas sociales. (2da. y tercera entrega final del contrato)</t>
  </si>
  <si>
    <t>RE-CSCD-SC-03-2022</t>
  </si>
  <si>
    <t>Servicio de locuciones radiales (último pago del contrato)</t>
  </si>
  <si>
    <t>RE-CSCD-SC-04-2022</t>
  </si>
  <si>
    <t>Producción del programa radial Quito Encuentro de Oportunidades (último pago)</t>
  </si>
  <si>
    <t>RE-CSCD-SC-05-2022</t>
  </si>
  <si>
    <t>Producción del programa radial Tiempo Deportivo (último pago)</t>
  </si>
  <si>
    <t>RE-CSCD-SC-06-2022</t>
  </si>
  <si>
    <t>Coordinación de los programas radiales de la tarde (último pago)</t>
  </si>
  <si>
    <t>RE-CSCD-SC-07-2022</t>
  </si>
  <si>
    <t>Producción del programa radial 102.9 Noticias (último pago)</t>
  </si>
  <si>
    <t>RE-CSCD-SC-10-2022</t>
  </si>
  <si>
    <t>Coconducciónde los programas radiales informativos (pagos de octubre, noviembre y diciembre último pago)</t>
  </si>
  <si>
    <t>RE-CSPS-SC-01-2022</t>
  </si>
  <si>
    <t>Servicios de monitoreo de medios de comunicación (dos pagos finales)</t>
  </si>
  <si>
    <t>RC-IC-15-2022</t>
  </si>
  <si>
    <t xml:space="preserve"> Servicio de rating para las Radios Metropolitanas (en ejecución hasta finalización de plazo)</t>
  </si>
  <si>
    <t>SIE-SC-14-2022</t>
  </si>
  <si>
    <t>Servicios de conceptualización y producciónde eventos que generen espacios de comunicación para establecer contacto directo entre la ciudadanía y la gestión del GAD del Distrito Metropolitano de Quito.  (saldo no ejecutado del contrato liberado para disponible al 14 de junio del 2023)</t>
  </si>
  <si>
    <t xml:space="preserve">IC-SC-001-2022 </t>
  </si>
  <si>
    <t>hasta el 12 septiembre 2023</t>
  </si>
  <si>
    <t>Mantenimiento de los equipos de cabinas, consolas de las radios metropolitanas (en ejecución hasta finalización de plazo)</t>
  </si>
  <si>
    <t>ALCALDÍA</t>
  </si>
  <si>
    <t>INFIMA CUANTÍA</t>
  </si>
  <si>
    <t>“ADQUISICION DE ARTESANIAS Y ARTICULOS PARA LA ENTREGA ENREUNIONES, EVENTOS Y ACTOS PROTOCOLARIOS DEL DESPACHO DEALCALDIA Y DE LA DIRECCION DE PROTOCOLO Y RELACIONES PUBLICAS”</t>
  </si>
  <si>
    <t>No.
COMPROMISO:            2000078532</t>
  </si>
  <si>
    <t xml:space="preserve">TRANMMITE LEGAL PARA LA OBTENCIÓN  DEDOCUMENTOS (COPIUAS) DEL PROCESO ARBITRAL NRO. 2009-0008, QUE REPOSA ENLA CAMARA DE CONSTRUCION,SOBRE LA DEMANDA IMPUESTA ANTE LA CAMARA DE CONSTRUCCION DE QUITO EN CONTRA DE LA EMPRESA DE DESARROLLO URBANO DE QUITO INNOVAR.UIO, PEDIDO DE ACUEERDO A MEMO Nro. GADDMQ-PM-2023-1033-M SUSCRITO POR EL DR. WILLIANS SAUD REICH, PROCURADOR METROPOLITANO      </t>
  </si>
  <si>
    <t>No. COMPROMISO: 2000077091</t>
  </si>
  <si>
    <t>TRANSFERENCIA A QUITO HONESTO, SEGÚN ORDENANZA NRO.116 DE 11 DE MARZO DE 2004. COMPROMISO DE GASTO CONFORME ORDENANZA PMU NRO. 006-2021 DE PRESUPUESTO APROBADO 2022, ORDENANZA PMU NRO. 007-2022 DE REFORMA AL PRESUPUESTO 2022</t>
  </si>
  <si>
    <t>COORDINACIÓN TERRITORIAL Y PARTICIPACIÓN CIUDADANA</t>
  </si>
  <si>
    <t xml:space="preserve"> </t>
  </si>
  <si>
    <t>COMPROMISO DE GASTO 2000077116, EXPEDIENTE No.-0100001125</t>
  </si>
  <si>
    <t>12 MESES</t>
  </si>
  <si>
    <t>SERVICIO DE CONSUMO DE AGUA POTABLE DE LOS INMUEBLES QUE SE ENCUENTRAN DENTRO DE LA JURISDICCION DE LA AZLD</t>
  </si>
  <si>
    <t>COMPROMISO DE GASTO 2000077803, EXPEDIENTE No.-0100004676</t>
  </si>
  <si>
    <t>1 MES</t>
  </si>
  <si>
    <t>VALORES PENDIENTES A LA EPMAPS, SEGUN ORDENANZA METROPOLITANA 047-2022</t>
  </si>
  <si>
    <t>COMPROMISO DE GASTO 2000076851, EXPEDIENTE No.-0100000192</t>
  </si>
  <si>
    <t>SERVICIO DE CONSUMO DE ENERGIA ELECTRICA DE LOS INMUEBLES QUE SE ENCUENTRAN DENTRO DE LA JURISDICCION DE LA AZLD</t>
  </si>
  <si>
    <t>COMPROMISO DE GASTO 2000076888, EXPEDIENTE No.-0100000305</t>
  </si>
  <si>
    <t>SERVICIO DE CONSUMO DE TELEFONICO DE LOS INMUEBLES QUE SE ENCUENTRAN DENTRO DE LAAZLD</t>
  </si>
  <si>
    <t>NIC-1760003410001-2023-00159</t>
  </si>
  <si>
    <t>SERVICIO DE RASTREO SATELITAL DE LOS VEHÍCULOS CON LA PLACA PMA-8234, PMA-8233 Y DE CHASIS ZCFA41TM4P2726853-VOLQUETA DE LA ADMINISTRACIÓN ZONAL LA DELICIA</t>
  </si>
  <si>
    <t>FI-MQ-AZLD-010-2022</t>
  </si>
  <si>
    <t>SERVICIO DE TRANSPORTE PARA EL PERSONAL DE LA ADMINISTRACIÓN LA DELICIA PARA EL AÑO 2023 AZLD</t>
  </si>
  <si>
    <t>CE-20220002320060</t>
  </si>
  <si>
    <t>SERVICIO DE SEGURIDAD Y VIGILANCIA PARA LA ADMINISTRACION ZONAL LA DELICIA Y LAS CASAS SOMOS 2023-AZLD</t>
  </si>
  <si>
    <t>CE-20220002319721</t>
  </si>
  <si>
    <t>SERVICIO DE ASEO Y LIMPIEZA PARA LA ADMINISTRACION ZONAL LA DELICIA PARA EL AÑO 2023 AZLD</t>
  </si>
  <si>
    <t>NIC-1760003410001-2023-00197</t>
  </si>
  <si>
    <t>ABASTECIMIENTO DE COMBUSTIBLE PARA LOS VEHICULOS MUNICIPALES ASIGNADOS A LA ADMINISTRACIÓN ZONAL LA DELICIA</t>
  </si>
  <si>
    <t>NIC-1760003410001-2023-00220</t>
  </si>
  <si>
    <t>CONTRATACIÓN DE LOS SERVICIOS DE MECÁNICA AUTOMOTRIZ PARA MANTENIMIENTO PREVENTIVO Y CORRECTIVO DE LOS VEHÍCULOS DE LA AZLD</t>
  </si>
  <si>
    <t>FI-MQ-AZLD-001-2023</t>
  </si>
  <si>
    <t>CONTRATACION SERVICIO DE VEHICULOS PARA MOVILIZACION DEL PERSONAL DE LA INSTITUCION PARA EJECUCION DE PROYECTOS CON LA COMUNIDAD PARA AÑO 2023 AZLD</t>
  </si>
  <si>
    <t>RE-MQ-AZLD-001-2023</t>
  </si>
  <si>
    <t>SERVICIO DE SUSCRIPCION DE ZWCAD Y CIVILCAD AZLD</t>
  </si>
  <si>
    <t>NIC-1760003410001-2023-00096</t>
  </si>
  <si>
    <t>CONTRATACIÓN DEL SERVICIO DE MANTENIMIENTO CORRECTIVO DEL DATA CENTER DE LA ADMINISTRACIÓN ZONAL LA DELICIA</t>
  </si>
  <si>
    <t>GADDMQ-AZLD-2023-0060-R</t>
  </si>
  <si>
    <t>ADQUISICION DE MATERIAL DE OFICINA CATALOGADOS PARA LA INSTITUCION AZLD</t>
  </si>
  <si>
    <t>NIC-1760003410001-2023-00263</t>
  </si>
  <si>
    <t>ADQUISICIÓN DE MATERIAL DE OFICINA PARA LA INSTITUCIÓN AZLD</t>
  </si>
  <si>
    <t>SIE-MQ-AZLD-002-2023</t>
  </si>
  <si>
    <t>ADQUISICIÓN DE CARTUCHOS DEL PROYECTO GASTOS ADMINISTRATIVOS AZLD</t>
  </si>
  <si>
    <t>COMPROMISO DE GASTO 2000077408, EXPEDIENTE No.-0100002903</t>
  </si>
  <si>
    <t>REVISION Y MATRICULACION DE LOS VEHICULOS DE LA AZLD</t>
  </si>
  <si>
    <t>FI-MQ-AZLD-002-2023</t>
  </si>
  <si>
    <t>CONTRATACIÓN DE SERVICIO DE CUADRILLA PARA REFORESTACIÓN, CERCADO Y LIMPIEZA DE BORDES DE QUEBRADA, ÁREA DE PROTECCIÓN Y ESPACIOS PÚBLICOS AZLD</t>
  </si>
  <si>
    <t>CE-20230002328214</t>
  </si>
  <si>
    <t>9 MESES</t>
  </si>
  <si>
    <t>SERVICIO DE CUADRILLA PARA EL MANTENIMIENTO DE AREAS VERDES, Y ARREGLO DE VÍAS INTERNAS AZLD</t>
  </si>
  <si>
    <t xml:space="preserve">CONTRATO CIVIL SERVICIOS PROFESIONALES DEL PROYECTO PLAN VIAL </t>
  </si>
  <si>
    <t>4 MESES</t>
  </si>
  <si>
    <t xml:space="preserve"> PLAN VIAL Y TRABAJOS DE TOPOGRAFIA/CARTOGRAFIA ZONAL PARA LA ADMINISTRACION ZONAL LA DELICIA  DE EDGAR FRANCO AGUILAR </t>
  </si>
  <si>
    <t>PLAN VIAL Y TRABAJOS DE TOPOGRAFIA/CARTOGRAFIA ZONAL PARA LA ADMINISTRACION ZONAL LA DELICIAL DE ZUÑIGA LOOR DIEGO</t>
  </si>
  <si>
    <t>PLAN VIAL Y TRABAJOS DE TOPOGRAFIA/CARTOGRAFIA ZONAL PARA LA ADMINISTRACION ZONAL LA DELICIA DE CAVIEDES ALBAN OSCAR</t>
  </si>
  <si>
    <t>PLAN VIAL Y TRABAJOS DE TOPOGRAFIA/CARTOGRAFIA ZONAL PARA LA ADMINISTRACION ZONAL LA DELICIA DE MORENO BAEZ DIANA</t>
  </si>
  <si>
    <t>PLAN VIAL Y TRABAJOS DE TOPOGRAFIA/CARTOGRAFIA ZONAL PARA LA ADMINISTRACION ZONAL LA DELICIA DE GOMEZ GOMEZ  BYRON</t>
  </si>
  <si>
    <t>PLAN VIAL Y TRABAJOS DE TOPOGRAFIA/CARTOGRAFIA ZONAL PARA LA ADMINISTRACION ZONAL LA DELICIA DE NARANJO MOINA EMILIA</t>
  </si>
  <si>
    <t>PLAN VIAL Y TRABAJOS DE TOPOGRAFIA/CARTOGRAFIA ZONAL PARA LA ADMINISTRACION ZONAL LA DELICIA</t>
  </si>
  <si>
    <t>MCO-MQ-AZLD-001-2023</t>
  </si>
  <si>
    <t>ADOQUINADO DE LA CALLE N90B, BARRIO LA JOSEFINA, PARROQUIA CARCELÃN</t>
  </si>
  <si>
    <t>MCO-MQ-AZLD-002-2023</t>
  </si>
  <si>
    <t>ADOQUINADO CALLE E11, BARRIO LA CRISTIANA 2, PARROQUIA COMITÉ DEL PUEBLO</t>
  </si>
  <si>
    <t>MCO-MQ-AZLD-004-2023</t>
  </si>
  <si>
    <t>II ETAPA ASFALTADO DE LAS VÍAS PRINCIPALES DE ACCESO A BARRIO CATZUQUI DE VELASCO Y BARRIO CATZUQUI DE MONCAYO PARROQUIA EL CONDADO</t>
  </si>
  <si>
    <t>FI-MQ-AZLD-003-2023</t>
  </si>
  <si>
    <t>CONTRATACION EVENTOS PUBLICOS PROMOCIONALES PARA LA UNIDAD DE CULTURA Y EL PROYECTO PRESUPUESTOS PARTICIPATIVOS AZLD 2023</t>
  </si>
  <si>
    <t>MCO-MQ-AZLD-003-2023</t>
  </si>
  <si>
    <t>CONSTRUCCIÓN DE PARQUE INFANTIL, BARRIO CARCELÉN BAJO, PARROQUIA CARCELÉN</t>
  </si>
  <si>
    <t>MCO-MQ-AZLD-005-2023</t>
  </si>
  <si>
    <t>MEJORAMIENTO DE LOS PARQUES PREDIO 1255589 UBICADO CALLE SANTA TERESA Y PREDIO 131922 UBICADO CALLE SANTA TERESA PARROQUIA COTOCOLLAO</t>
  </si>
  <si>
    <t>MCO-MQ-AZLD-006-2023</t>
  </si>
  <si>
    <t>MEJORAMIENTO PARQUES LAS TOLAS CALLE INDEPENDENCIA,PARQUE SAN GREGORIO CALLE FRANCISCO HUERTA,CANCHA USO MULTIPLE CALLE JOSE MARIA PUGA PARR. POMASQUI</t>
  </si>
  <si>
    <t>MCO-MQ-AZLD-007-2023</t>
  </si>
  <si>
    <t>CONSTRUCCIÓN DE BORDILLOS DE LAS CALLES Oe15A, N75A, N75B, Oe16, Oe16A, N75C, BARRIO COLINAS DEL NORTE, PARROQUIA EL CONDADO</t>
  </si>
  <si>
    <t>MCO-MQ-AZLD-008-2023</t>
  </si>
  <si>
    <t>ADOQUINADO DE LA CALLE YACUÑAN BARRIO RUMICUCHO Y BORDILLO DE LA CALLE PEDRO BASAN BARRIO LAS ALCANTARILLAS, PARROQUIA SAN ANTONIO DE PICHINCHA</t>
  </si>
  <si>
    <t>FI-MQ-AZLD-005-2023</t>
  </si>
  <si>
    <t>CONTRATACION EVENTOS PUBLICOS PROMOCIONALES DE LAS UNIDADES INCLUSION SOCIAL Y CASAS SOMOS DE LA DGPD AZLD 2023</t>
  </si>
  <si>
    <t>NIC-1760003410001-2023-00095</t>
  </si>
  <si>
    <t>ARREGLO SISTEMA HIDROSANITARIO CASA SOMOS CARCELEN BAJO AZLD</t>
  </si>
  <si>
    <t>NIC-1760003410001-2023-00237</t>
  </si>
  <si>
    <t>COMPRA DE MÁQUINAS DE COSER PARA LAS CASAS SOMOS AZLD</t>
  </si>
  <si>
    <t>GADDMQ-AZLD-2023-0046-R</t>
  </si>
  <si>
    <t>ADQUISICIÓN DE EQUIPOS INFORMATICOS E IMPRESORAS PARA LAS CASAS SOMOS</t>
  </si>
  <si>
    <t>FI-MQ-AZLD-004-2023</t>
  </si>
  <si>
    <t>ADQUISICIÓN DE MATERIALES PARA LA RECUPERACIÓN Y APROPIACIÓN DE LOS ESPACIOS PÚBLICOS EN EL TERRITORIO DE LA ADMINISTRACIÓN ZONAL LA DELICIA</t>
  </si>
  <si>
    <t>CE-20230002328277</t>
  </si>
  <si>
    <t>CONTRATACIÓN DE SERVICIO DE ALIMENTACIÓN PARA EL PROYECTO VOLUNTARIADO QUITO ACCIÓN.</t>
  </si>
  <si>
    <t>NIC-1760003410001-2023-00254</t>
  </si>
  <si>
    <t>SERVICIO DE CONTRATACION EVENTO CLAUSURA JOVENES PROMOTORES CICLO COSTA, AZLD</t>
  </si>
  <si>
    <t>NIC-1760003410001-2023-00091</t>
  </si>
  <si>
    <t>CONTRATACIÓN DEL SERVICIO DE TRANSPORTE PARA EL PROYECTO VOLUNTARIADO QUITO ACCIÓN.</t>
  </si>
  <si>
    <t>GADDMQ-AZLD-2023-0035-R</t>
  </si>
  <si>
    <t>ADQUISICIÓN DE MATERIALES DE OFICINA PARA EL PROYECTO VOLUNTARIADO QUITO ACCIÓN AZLD.</t>
  </si>
  <si>
    <t>CE-20230002351286</t>
  </si>
  <si>
    <t>SERVICIO DE ALIMENTACIÓN PARA EL PROYECTO COLONIAS VACACIONALES CICLO COSTA AZLD</t>
  </si>
  <si>
    <t>NIC-1760003410001-2023-00153</t>
  </si>
  <si>
    <t>CONTRATACIÓN DE EVENTOS PÚBLICOS PROMOCIONALES PARA EL PROYECTO COLONIAS VACACIONALES CICLO COSTA, AZLD</t>
  </si>
  <si>
    <t>NIC-1760003410001-2023-00154</t>
  </si>
  <si>
    <t>SERVICIO DE ALQUILER DE BUSES PARA EL PROYECTO COLONIAS VACACIONALES CICLO COSTA, AZLD</t>
  </si>
  <si>
    <t>NIC-1760003410001-2023-00164</t>
  </si>
  <si>
    <t>ADQUISICIÓN DE MATERIALES DE OFICINA NO CATALOGADOS PARA COLONIAS VACACIONALES CICLO COSTA Y SIERRA AZLD</t>
  </si>
  <si>
    <t>GADDMQ-AZLD-2023-0066-R</t>
  </si>
  <si>
    <t>ADQUISICIÓN DE MATERIALES DE OFICINA PARA COLONIAS VACACIONALES CICLO COSTA Y SIERRA, AZLD</t>
  </si>
  <si>
    <t>NIC-1760003410001-2023-00172</t>
  </si>
  <si>
    <t>ADQUISICIÓN DE MATERIAL DIDÁCTICO PARA COLONIAS VACACIONALES-AZLD</t>
  </si>
  <si>
    <t>GADDMQ-AZLD-2023-0061-R</t>
  </si>
  <si>
    <t>ADQUISICION DE GORRAS Y BOLSOS PARA EL PROYECTO COLONIAS VACACIONALES CICLO COSTA, AZLD</t>
  </si>
  <si>
    <t>NIC-1760003410001-2023-00026</t>
  </si>
  <si>
    <t>CONTRATACIÓN DE EVENTOS PÚBLICOS PROMOCIONALES PARA EL PROYECTO AGENDA CULTURAL FESTIVIDADES DE CARNAVAL AZLD 2023</t>
  </si>
  <si>
    <t>NIC-1760003410001-2023-00342</t>
  </si>
  <si>
    <t>ONTRATACION EVENTOS PUBLICOS PROMOCIONALES PARA LA AGENCIA DE DESARROLLO ECONOMICO AZLD 2023</t>
  </si>
  <si>
    <t xml:space="preserve">CONTRATO CIVIL SERVICIOS PROFESIONALES </t>
  </si>
  <si>
    <t>9 MESES Y  15 DIAS</t>
  </si>
  <si>
    <t>SEGURIDAD ALIMENTARIA Y NUTRICION EN LOS COMPONENTES DE NUTRICION ESCOLAR  Y SEGURIDAD ALIMENTARIA DE ANA MARIA PROAÑO</t>
  </si>
  <si>
    <t>ATENCION PRIMARIA EN SALUD SEXUAL REPRODUCTIVA CON LA POBLACION DEL DISTRITO METROPOLITANO DE QUITO  DE KAROLYN  ANGELINA MERO</t>
  </si>
  <si>
    <t>COMPROMISO 2000077087/ EXP 100000961</t>
  </si>
  <si>
    <t>SERVICIO DE AGUA POTABLE</t>
  </si>
  <si>
    <t>COMPROMISO 2000077272/ EXP 100002332</t>
  </si>
  <si>
    <t>SERVICIO DE AGUA POTABLE QUITO TURISMO</t>
  </si>
  <si>
    <t>COMPROMISO 2000077089/ EXP 100000965</t>
  </si>
  <si>
    <t>SERVICIO DE ENERGIA ELECTRICA</t>
  </si>
  <si>
    <t xml:space="preserve">IC-AZEE 001-2023 </t>
  </si>
  <si>
    <t>120 dias</t>
  </si>
  <si>
    <t>SERVICIO DE RASTREO SATELITAL PARA DOS (2) CAMIONETAS 4X2 Y UNA  (1)  VOLQUETA ADQUIRIDAS POR LA AZEE</t>
  </si>
  <si>
    <t>COMPROMISO 2000077090/ EXP 100000967</t>
  </si>
  <si>
    <t>SERVICIO TELEFONICO CNT</t>
  </si>
  <si>
    <t xml:space="preserve">IC-AZEE 006-2023 </t>
  </si>
  <si>
    <t>SERVICIO DE RASTREO PARA LOS VEHICULOS DEL PARQUE AUTOMOTOR DE LA
ADMINISTRACION EUGENIO ESPEJO – AZEE</t>
  </si>
  <si>
    <t xml:space="preserve">FI-MDMQAZEE-R01-2023 </t>
  </si>
  <si>
    <t>SERVICIO DE TRANSPORTE INSTITUCIONAL - RECORRIDO PARA EL PERSONALDE LA ADMINISTRACION EUGENIO ESPEJO AZEE</t>
  </si>
  <si>
    <t>SIE-MDMQAZEE-01-2023</t>
  </si>
  <si>
    <t>270 dias</t>
  </si>
  <si>
    <t>SERVICIOS DE COPIADO, DIGITALIZACIO N, IMPRESIO N, ESCANEO Y OUTSORCING DE LA ADMINISTRACIO N EUGENIO ESPEJO - AZEE</t>
  </si>
  <si>
    <t>CE-20230002389349</t>
  </si>
  <si>
    <t>6 meses</t>
  </si>
  <si>
    <t>SERVICIO DE SEGURIDAD Y VIGILANCIA PARA LAS OFICINAS DE LA ADMINISTRACIÓN ZONAL EUGENIO ESPEJO Y SUS DEPENDENCIA - AZEE</t>
  </si>
  <si>
    <t xml:space="preserve">
  CE-20230002324225</t>
  </si>
  <si>
    <t>SERVICIO DE LIMPIEZA DE INTERIORES Y EXTERIORES
DE OFICINAS DE LA ADMINISTRACIÓN  ZONAL
EUGENIO ESPEJO Y SUS DEPENDENCIA, INCLUYE DOTACIÓN DE MATERIALES E INSUMOS DE
LIMPIEZA – AZEE</t>
  </si>
  <si>
    <t xml:space="preserve">
  IC-AZEE-002-2023</t>
  </si>
  <si>
    <t>180 dias</t>
  </si>
  <si>
    <t>SERVICIO DE ABASTECIMIENTO DE COMBUSTIBLE PARA LOS VEHICULOS DEL PARQUE AUTOMOTOR Y MAQUINARIA DE LA ADMINISTRACION ZONAL EUGENIO ESPEJO-AZEE".;</t>
  </si>
  <si>
    <t xml:space="preserve">  IC-AZEE-007-2023</t>
  </si>
  <si>
    <t>SERVICIO DE ABASTECIMIENTO DE COMBUSTIBLE PARA LOS VEHICULOS DEL PARQUE AUTOMOTOR Y MAQUINARIA DE LA ADMINISTRACION ZONAL EUGENIO ESPEJO - AZEE</t>
  </si>
  <si>
    <t>IC-AZEE-004-2023</t>
  </si>
  <si>
    <t>300 dias</t>
  </si>
  <si>
    <t>SERVICIOS DE MANTENIMIENTO PREVENTIVO Y CORRECTIVO POR VIGENCIA TECNOLÓGICA DE UNA VOLQUETA DE 8M3. DE LA ADMINISTRACIÓN ZONAL EUGENIO ESPEJO AZEE</t>
  </si>
  <si>
    <t>IC-AZEE-003-2023</t>
  </si>
  <si>
    <t>SERVICIO DE MANTENIMIENTO PREVENTIVO Y
CORRECTIVO POR VIGENCIA TECNOLÓGICA DE DOS CAMIONETAS 4 X 2 DE LA
ADMINISTRACIÓN ZONAL EUGENIO ESPEJO AZEE</t>
  </si>
  <si>
    <t>IC-AZEE-005-2023</t>
  </si>
  <si>
    <t>10 dias</t>
  </si>
  <si>
    <t>ADQUISICIÓN DE INSUMOS PARA MANTENIMIENTO DE PSCINA DE PUELLARO AZEE</t>
  </si>
  <si>
    <t>COMPROMISO 2000077963/ EXP 100005610</t>
  </si>
  <si>
    <t xml:space="preserve">12 MESES </t>
  </si>
  <si>
    <t>MATRICULACION VEHICULAR</t>
  </si>
  <si>
    <t>COMPROMISO 2000077220/ EXP 100002056</t>
  </si>
  <si>
    <t>CAJA CHICA</t>
  </si>
  <si>
    <t>COTO-MDMQAZEE-4-2023</t>
  </si>
  <si>
    <t>45 dias</t>
  </si>
  <si>
    <t>OBRAS DE INFRAESTRUCTURA COMUNITARIA PARROQUIAS SAN ISIDRO DEL INCA Y JIPIJAPA-AZEE</t>
  </si>
  <si>
    <t>COTO-MDMQAZEE-6-2023</t>
  </si>
  <si>
    <t>OBRAS DE INFRAESTRUCTURA COMUNITARIA Y PRESUPUESTO PARTICIPATIVO PARROQUIA SAN ISIDRO DEL INCA -AZEE</t>
  </si>
  <si>
    <t>COTO-MDMQAZEE-7-2023</t>
  </si>
  <si>
    <t>42 dias</t>
  </si>
  <si>
    <t>ASFALTADO DE CALLE DE LAS NUECES, DESDE LA CALLE LOS NOGALES HASTA LA CALLE N53 A, BARRIO SAN MIGUEL DE AMAGASI, PARROQUIA SAN ISIDRO DEL INCA-AZEE</t>
  </si>
  <si>
    <t>260,504.53</t>
  </si>
  <si>
    <t>COTO-MDMQAZEE-1-2023</t>
  </si>
  <si>
    <t>OBRAS DE PRESUPUESTOS PARTICIPATIVOS PARROQUIAS CONCEPCION Y KENNEDY - AZEE</t>
  </si>
  <si>
    <t>COTO-MDMQAZEE-3-2023</t>
  </si>
  <si>
    <t>OBRAS DE PRESUPUESTOS PARTICIPATIVOS PARROQUIAS MARISCAL Y RUMIPAMBA -AZEE</t>
  </si>
  <si>
    <t>COTO-MDMQAZEE-5-2023</t>
  </si>
  <si>
    <t>OBRAS DE PRESUPUESTOS PARTICIPATIVOS PARROQUIAS KENNEDY Y COMITÉ DEL PUEBLO -AZEE</t>
  </si>
  <si>
    <t>MCO-MDMQAZEE-01-2023</t>
  </si>
  <si>
    <t>OBRAS DE PRESUPUESTOS PARTICIPATIVOS PARROQUIA COCHAPAMBA-AZEE</t>
  </si>
  <si>
    <t>MCO-MDMQAZEE-02-2023</t>
  </si>
  <si>
    <t>OBRAS DE PRESUPUESTOS PARTICIPATIVOS PARROQUIA BELISARIO QUEVEDO -AZEE</t>
  </si>
  <si>
    <t>COTO-MDMQAZEE-2-2023</t>
  </si>
  <si>
    <t>OBRAS DE PRESUPUESTOS PARTICIPATIVOS PARROQUIAS JIPIJAPA, IÑAQUITO Y SAN ISIDRO DEL INCA-AZEE</t>
  </si>
  <si>
    <t>FI-MDMQAZEE-02-2023</t>
  </si>
  <si>
    <t>245 dias</t>
  </si>
  <si>
    <t>SERVICIO DE TRANSPORTE DE CAMIONETAS CON CONDUCTOR PARA EJECUCIÓN DE PROYECTOS DE LA DGPD DE LA AZEE</t>
  </si>
  <si>
    <t>CE-20230002349015</t>
  </si>
  <si>
    <t>284 dias</t>
  </si>
  <si>
    <t>CONTRATACIÓN DE REFRIGERIOS PARA LOS DIFERENTES EVENTOS DE LA DGPD DE LA AZEE</t>
  </si>
  <si>
    <t>CE-20230002341137</t>
  </si>
  <si>
    <t>15dias</t>
  </si>
  <si>
    <t>ADQUISICIÓN DE
VESTIMENTA CON LOGO INSTITUCIONAL PARA LA EJECUCIÓN DEL PROYECTO DE COLONIAS VACACIONALES
CICLO COSTA Y SIERRA DE LA DGPD DE LA AZEE</t>
  </si>
  <si>
    <t>CE-20230002341155</t>
  </si>
  <si>
    <t>CE-20230002341195</t>
  </si>
  <si>
    <t>CE-20230002341196</t>
  </si>
  <si>
    <t xml:space="preserve">Compromiso de Gasto Nro.        2000076896
</t>
  </si>
  <si>
    <t>PROVISION DE SERVICIOS BÁSICOS</t>
  </si>
  <si>
    <t xml:space="preserve">Compromiso de Gasto Nro.        2000076902
</t>
  </si>
  <si>
    <t xml:space="preserve">Compromiso de Gasto Nro.        2000076905
</t>
  </si>
  <si>
    <t>IC-MDMQ-AZEA-001-2023</t>
  </si>
  <si>
    <t>SERVICIO DE TRANSPORTE INSTITUCIONAL PARA LOS FUNCIONARIOS DE LA ADMINISTRACION ZONAL ELOY ALFARO PRIMER TRIMESTRE DAF AZEA</t>
  </si>
  <si>
    <t>FI-MDMQAZEA-03-2023</t>
  </si>
  <si>
    <t>SERVICIO DE TRANSPORTE INSTITUCIONAL PARA LOS FUNCIONARIOS DE LA ADMINISTRACIÓN ZONAL ELOY ALFARO DAF AZEA</t>
  </si>
  <si>
    <t>IC-MDMQ-AZEA-007-2023</t>
  </si>
  <si>
    <t>SERVICIO DE MANTENIMIENTO Y RECARGA DE EXTINTORES DE LA ADMINISTRACION ZONAL ELOY ALFARO DAF AZEA</t>
  </si>
  <si>
    <t>IC-MDMQ-AZEA-010-2023</t>
  </si>
  <si>
    <t>SERVICIO DE PUBLICACIÓN EN PRENSA ESCRITA PARA EL PROCESO DE REMATE DE VEHÍCULOS DAF AZEA</t>
  </si>
  <si>
    <t>CE-20220002310670</t>
  </si>
  <si>
    <t>SERVICIO DE SEGURIDAD Y VIGILANCIA PARA LAS INSTALACIONES DE LA ADMINISTRACIÓN ZONAL ELOY ALFARO, CASAS SOMOS Y BODEGAS UBICADAS EN LA TRIBUNA DEL SUR PARA EL MES DE JUNIO DEL 2023 DAF – AZEA</t>
  </si>
  <si>
    <t>CE-20230002414426</t>
  </si>
  <si>
    <t>CE-20220002310552</t>
  </si>
  <si>
    <t xml:space="preserve">SERVICIO DE LIMPIEZA </t>
  </si>
  <si>
    <t>CE-20220002310522</t>
  </si>
  <si>
    <t>SERVICIO DE MANTENIMIENTO DE AREAS VERDES Y JARDINES (PARQUES PLAZAS REDONDELES PARTERES)</t>
  </si>
  <si>
    <t>IC-MDMQ-AZEA-008-2023</t>
  </si>
  <si>
    <t>SERVICIO DE ABASTECIMIENTO DE COMBUSTIBLES DAF AZEA</t>
  </si>
  <si>
    <t>IC-MDMQ-AZEA-006-2023</t>
  </si>
  <si>
    <t>SERVICIO DE GPS PARA LOS VEHICULOS DAF AZEA</t>
  </si>
  <si>
    <t>FI-MDMQAZEA-02-2023</t>
  </si>
  <si>
    <t>SERVICIO DE MANTENIMIENTO PREVENTIVO Y CORRECTIVO DE LOS VEHÍCULOS DAF AZEA</t>
  </si>
  <si>
    <t>IC-MDMQ-AZEA-004-2023</t>
  </si>
  <si>
    <t>SERVICIO DE REPARACIÓN DE DAÑOS MECÁNICOS DE LOS VEHÍCULOS DE LA AZEA</t>
  </si>
  <si>
    <t>IC-MDMQ-AZEA-011-2023</t>
  </si>
  <si>
    <t>SERVICIO DE MANTENIMIENTO PREVENTIVO DE LAS CAMIONETAS CON VIGENCIA TECNOLÓGICA DAF AZEA</t>
  </si>
  <si>
    <t>IC-MDMQ-AZEA-005-2023</t>
  </si>
  <si>
    <t>SERVICIO DE INTERVENCIÓN PARA LA PRESERVACIÓN, CONSERVACIÓN Y RESTAURACIÓN DE LA ESCULTURA DEL ESCUDO DEL DISTRITO METROPOLITANO DE QUITO, DAF, AZEA</t>
  </si>
  <si>
    <t>IC-MDMQ-AZEA-002-2023</t>
  </si>
  <si>
    <t>ADQUISICIÓN DE MATERIALES DE OFICINA DAF AZEA</t>
  </si>
  <si>
    <t>IC-MDMQ-AZEA-003-2023</t>
  </si>
  <si>
    <t>SERVICIO DE FOTOCOPIADO DAF AZEA</t>
  </si>
  <si>
    <t>CE-20230002327432</t>
  </si>
  <si>
    <t>DE ACUERDO A CONVENIO MARCO</t>
  </si>
  <si>
    <t>CE-20230002327433</t>
  </si>
  <si>
    <t>CE-20230002327434</t>
  </si>
  <si>
    <t>CE-20230002327435</t>
  </si>
  <si>
    <t>CE-20230002327436</t>
  </si>
  <si>
    <t>CE-20230002327437</t>
  </si>
  <si>
    <t>CE-20230002327438</t>
  </si>
  <si>
    <t>CE-20230002327439</t>
  </si>
  <si>
    <t>CE-20230002327440</t>
  </si>
  <si>
    <t>CE-20230002327441</t>
  </si>
  <si>
    <t>CE-20230002327442</t>
  </si>
  <si>
    <t>CE-20230002327443</t>
  </si>
  <si>
    <t>CE-20230002327444</t>
  </si>
  <si>
    <t>CE-20230002327445</t>
  </si>
  <si>
    <t>CE-20230002327446</t>
  </si>
  <si>
    <t>CE-20230002327447</t>
  </si>
  <si>
    <t>CE-20230002327448</t>
  </si>
  <si>
    <t>CE-20230002327449</t>
  </si>
  <si>
    <t>CE-20230002327450</t>
  </si>
  <si>
    <t>CE-20230002327451</t>
  </si>
  <si>
    <t>CE-20230002327452</t>
  </si>
  <si>
    <t>CE-20230002327453</t>
  </si>
  <si>
    <t>CE-20230002327454</t>
  </si>
  <si>
    <t>CE-20230002327455</t>
  </si>
  <si>
    <t>CE-20230002327456</t>
  </si>
  <si>
    <t>CE-20230002327457</t>
  </si>
  <si>
    <t>CE-20230002327458</t>
  </si>
  <si>
    <t>CE-20230002327459</t>
  </si>
  <si>
    <t>CE-20230002327460</t>
  </si>
  <si>
    <t>CE 20230002327337</t>
  </si>
  <si>
    <t>ADQUISICIÓN DE MATERIALES DE ASEO PARA LA ADMINISTRACIÓN ZONAL ELOY ALFARO DAF AZEA</t>
  </si>
  <si>
    <t>CE 20230002327338</t>
  </si>
  <si>
    <t>CE 20230002327339</t>
  </si>
  <si>
    <t>CE 20230002327340</t>
  </si>
  <si>
    <t>CE 20230002327341</t>
  </si>
  <si>
    <t>CE 20230002327342</t>
  </si>
  <si>
    <t>CE-20230002332780</t>
  </si>
  <si>
    <t>ADQUISICIÓN DE TÓNERS DAF AZEA</t>
  </si>
  <si>
    <t>CE-20230002332781</t>
  </si>
  <si>
    <t>CE-20230002332782</t>
  </si>
  <si>
    <t>CE-20230002332783</t>
  </si>
  <si>
    <t>CE-20230002332784</t>
  </si>
  <si>
    <t>CE-20230002332785</t>
  </si>
  <si>
    <t>CE-20230002332786</t>
  </si>
  <si>
    <t>CE-20230002332787</t>
  </si>
  <si>
    <t>CE-20230002332788</t>
  </si>
  <si>
    <t>CE-20230002332789</t>
  </si>
  <si>
    <t>CE-20230002332790</t>
  </si>
  <si>
    <t>CE-20230002332791</t>
  </si>
  <si>
    <t>CE-20230002332792</t>
  </si>
  <si>
    <t>CE-20230002332793</t>
  </si>
  <si>
    <t>CE-20230002332794</t>
  </si>
  <si>
    <t>CE-20230002332795</t>
  </si>
  <si>
    <t>CE-20230002332796</t>
  </si>
  <si>
    <t>TASAS MATRICULACION VEHICULAR</t>
  </si>
  <si>
    <t>CE-20230002323928</t>
  </si>
  <si>
    <t>SERVICIO DE MANTENIMIENTO Y RECUPERACION DE ESPACIOS PUBLICOS, EN LAS PARROQUIAS DE LA MAGDALENA, CHILIBULO, LA MENA, SAN BARTOLO Y LLOA</t>
  </si>
  <si>
    <t>CE-20230002323904</t>
  </si>
  <si>
    <t>SERVICIO DE MANTENIMIENTO Y RECUPERACION DE ESPACIOS PUBLICOS, EN LAS PARROQUIAS DE CHIMBACALLE, FERROVIARIA, ARGELIA Y SOLANDA</t>
  </si>
  <si>
    <t>SERVICIOS PROFESIONALES</t>
  </si>
  <si>
    <t>MCO-MDMQAZEA-07-2022</t>
  </si>
  <si>
    <t>PLANILLA DE LIQUIDACION Y RUBROS NUEVOS</t>
  </si>
  <si>
    <t>COTO-MDMQAZEA-1-2023</t>
  </si>
  <si>
    <t>ADOQUINADOS VIALES Y DE ESPACIO PÚBLICO EN LAS PARROQUIAS DE LA ARGELIA, SAN BARTOLO, LA MAGDEALENA, CHILIBULO, CHIMBACALLE Y FERROVIARIA</t>
  </si>
  <si>
    <t>IC-MDMQ-AZEA-012-2023</t>
  </si>
  <si>
    <t>MANTENIMIENTO DEL TECHO, CON INSTALACIÓN DE CIELO FALSO DE GYPSUM DE LA EXTENSIÓN CASA SOMOS SANTA RITA, SOMOS QUITO AZEA</t>
  </si>
  <si>
    <t>CE-20230002393215</t>
  </si>
  <si>
    <t>COORDIINACION DEL ADMINITRADOR ORDEN DE COMPRA</t>
  </si>
  <si>
    <t>REFRIGERIOS VOLUNTARIADO AZEA</t>
  </si>
  <si>
    <t>CG # 2000077168</t>
  </si>
  <si>
    <t>SERVICIOS BÁSICOS</t>
  </si>
  <si>
    <t>CG # 2000077169</t>
  </si>
  <si>
    <t>CG # 2000077170</t>
  </si>
  <si>
    <t>030-DAF-UCP-2022-SERVICIOS</t>
  </si>
  <si>
    <t>SERVICIO DE RASTREO SATELITAL</t>
  </si>
  <si>
    <t>CE-20220002315541</t>
  </si>
  <si>
    <t>Punto de Servicio Institucional de 24 Horas de Lunes a Domingo permanente Mensual con Arma</t>
  </si>
  <si>
    <t>CE-20220002315711</t>
  </si>
  <si>
    <t>LIMPIEZA DE INTERIORES Y EXTERIORES TIPO III</t>
  </si>
  <si>
    <t>001-DAF-UCP-2023-SERVICIOS</t>
  </si>
  <si>
    <t>350 días</t>
  </si>
  <si>
    <t>SERVICIO DE ABASTECIMIENTO DE COMBUSTIBLE 2023 AZCE</t>
  </si>
  <si>
    <t>030-AZMS-2022</t>
  </si>
  <si>
    <t>10 días</t>
  </si>
  <si>
    <t>SERVICIO DE MANTENIMIENTO PREVENTIVO Y CORRECTIVO DEL PARQUE AUTOMOTOR DE LA AZCE.</t>
  </si>
  <si>
    <t>CE-20230002333901</t>
  </si>
  <si>
    <t>11 meses</t>
  </si>
  <si>
    <t>MANT. ÁREAS VERDES - PUENGASÍ</t>
  </si>
  <si>
    <t>CE-20230002333865</t>
  </si>
  <si>
    <t>MANT. ÁREAS VERDES - ITCHIMBIA</t>
  </si>
  <si>
    <t>CE-20230002333914</t>
  </si>
  <si>
    <t>MANT. ÁREAS VERDES - SAN JUAN</t>
  </si>
  <si>
    <t>CE-20230002333866</t>
  </si>
  <si>
    <t>MANT. ÁREAS VERDES - LA LIBERTAD</t>
  </si>
  <si>
    <t>CE-20230002333864</t>
  </si>
  <si>
    <t>MANT. ÁREAS VERDES - CENTRO HISTÓRICO</t>
  </si>
  <si>
    <t>CP # 1000066545 - EXP. # 0100001498</t>
  </si>
  <si>
    <t>EXPENSAS BIENES INMUEBLES A CARGO DE LA AZMS</t>
  </si>
  <si>
    <t>N/A</t>
  </si>
  <si>
    <t>REVISIÓN Y MATRICULACIÓN 2023</t>
  </si>
  <si>
    <t>002-DAF-UCP-2023</t>
  </si>
  <si>
    <t>5 días</t>
  </si>
  <si>
    <t>ADQUISICIÓN DE MOBILIARIO PARA LAS DIFERENTES UNIDADES QUE CONFORMAN LA ADMINISTRACIÓN ZONA CENTRO MANUELA SÁENZ AZCE</t>
  </si>
  <si>
    <t>CONTRATO CIVIL DE SERVICIOS PROFESIONALES</t>
  </si>
  <si>
    <t>3/4/2023
 2/5/2023</t>
  </si>
  <si>
    <t>PLAN VIAL Y TRABAJOS DE TOPOGRAFÍA / CARTOGRAFÍA ZONAL</t>
  </si>
  <si>
    <t>001-AZMS-2023</t>
  </si>
  <si>
    <t>42 días</t>
  </si>
  <si>
    <t>3 OBRAS IC SAN JUAN</t>
  </si>
  <si>
    <t>003-AZMS-2023</t>
  </si>
  <si>
    <t>1 OBRA IC SAN JUAN</t>
  </si>
  <si>
    <t>002-AZMS-2023</t>
  </si>
  <si>
    <t>1 OBRA IC PUENGASÍ</t>
  </si>
  <si>
    <t>005-AZMS-2023</t>
  </si>
  <si>
    <t>1 OBRA PP SAN JUAN</t>
  </si>
  <si>
    <t>2 OBRAS PP SAN JUAN</t>
  </si>
  <si>
    <t>1 OBRA PP PUENGASÍ</t>
  </si>
  <si>
    <t>004-AZMS-2023</t>
  </si>
  <si>
    <t>3 OBRAS PP ITCHIMBIA Y SAN JUAN</t>
  </si>
  <si>
    <t>4 OBRAS PP PUENGASÍ</t>
  </si>
  <si>
    <t>NUTRICIÓN ESCOLAR Y SEGURIDAD ALIMENTARIA</t>
  </si>
  <si>
    <t>SALUD SEXUAL Y SALUD REPRODUCTIVA</t>
  </si>
  <si>
    <t>COMPROMISO DE GASTO N° 2000076971</t>
  </si>
  <si>
    <t>PAGO DE SERVICIO BÁSICOS DE AGUA POTABLE</t>
  </si>
  <si>
    <t>COMPROMISO DE GASTO N° 2000077109</t>
  </si>
  <si>
    <t>PAGO DE SERVICIO BÁSICOS DE LUZ ELÉCTRICA</t>
  </si>
  <si>
    <t>COMPROMISO DE GASTO N° 2000077301</t>
  </si>
  <si>
    <t>PAGO DE SERVICIO BÁSICOS DE TELEFONÍA FIJA</t>
  </si>
  <si>
    <t>Orden de Servicio N° AZQ-UA-002-2023/ NIC-1760003410001-2023-00384</t>
  </si>
  <si>
    <t>08 MESES</t>
  </si>
  <si>
    <t>SERVICIO DE CORREO PARA EL GAD DMQ AZQ</t>
  </si>
  <si>
    <t>Contrato N° 050-AZQ-2022/SIE-MDMQ-AZQ-56-2022</t>
  </si>
  <si>
    <t>31.11.2022</t>
  </si>
  <si>
    <t>11 MESES</t>
  </si>
  <si>
    <t>SERV. TRANSP. INSTITUCI FUNCIONARIOS AZQ</t>
  </si>
  <si>
    <t>Orden de Compra N° CE-20220002313986/CE-MDMQ-AZQ-72-2022</t>
  </si>
  <si>
    <t>07 MESES</t>
  </si>
  <si>
    <t>CONTRATACION SERVICIO DE VIGILANCIA Y SEGURIDAD PRIVADA FIJA INSTITUCIONAL CON ARMA LETAL PARA LAS INSTALACIONES DEL GAD DMQ AZQ Y LAS CASAS SOMOS AZQ</t>
  </si>
  <si>
    <t>Orden de Compra N° CE-20220002320194/CE-MDMQ-AZQ-73-2022</t>
  </si>
  <si>
    <t xml:space="preserve">10 MESES </t>
  </si>
  <si>
    <t xml:space="preserve">CONTRATACION DEL SERVICIO DE LIMPIEZA DE OFICINAS PARA EL GAD DMQ AZQ Y LAS CASAS SOMOS DEL GAD DMQ AZQ
</t>
  </si>
  <si>
    <t>Orden de Servicio N° AZQ-UA-001-2023/NIC-1760003410001-2023-00147</t>
  </si>
  <si>
    <t xml:space="preserve">HASTA DEVENGAR VALOR DE LA ORDEN </t>
  </si>
  <si>
    <t>CONTRATACION DEL SERVICIO DE ABASTECIMIENTO DE COMBUSTIBLE PARA LOS VEHICULOS DEL PARQUE AUTOMOTOR DEL GAD DMQ AZQ</t>
  </si>
  <si>
    <t>Contrato N° 001-AZQ-2023/FI-MDMQ-AZQ-67-2023</t>
  </si>
  <si>
    <t>CONTRATACION DEL SERVICIO DE MANTENIMIENTO PREVENTIVO Y CORRECTIVO DEL PARQUE AUTOMOTOR MAQUINARIA Y EQUIPO PERTENECIENTE AL GAD DMQ AZQ</t>
  </si>
  <si>
    <t>Ordenes de Compra N° CE-20230002409671-9672-9673-9674-9675-9676-9677-9678-9679-9680-9681-9682-9683-9684-9685-9686-9687/CE-DMQ-AZQ-13-2023</t>
  </si>
  <si>
    <t>10 DIAS</t>
  </si>
  <si>
    <t>ADQUISICION DE TONERS YTINTAS PARA STOCK DE BODEGA DEL GAD DMQ AZQ</t>
  </si>
  <si>
    <t>Ordenes de Compra N° CE-20230002332383-2384-2385-2387 y CE-20230002341841/CE-DMQ-AZQ-01-2023</t>
  </si>
  <si>
    <t>09.02.2023
24.202.2023</t>
  </si>
  <si>
    <t>05 MESES</t>
  </si>
  <si>
    <t>CONTRATACION SERVICIO DE MANTENIMIENTO DE AREAS VERDES CUADRILLAS REQUERIDOS POR EL GAD DMQ AZQ</t>
  </si>
  <si>
    <t>CONTRATACION BAJO LA MODALIDAD DE CONTRATO CIVIL DE SERVICIOS PROFESIONALES, PARA EJECUTAR EL PROYECTO PLAN VIAL</t>
  </si>
  <si>
    <t>04 MESES</t>
  </si>
  <si>
    <t>CONTRATACION DE DIEZ PROFESIONALES PARA LA ELABORACION DEL PLAN VIAL</t>
  </si>
  <si>
    <t>Contrato N° 02-AZQ-2023/MCO-DMQ-AZQ-03-2023</t>
  </si>
  <si>
    <t>49 DIAS</t>
  </si>
  <si>
    <t>INTERVENCION VIAL 1 VARIOS BARRIOS PARROQ TURUBAMBA</t>
  </si>
  <si>
    <t>Contrato N° 01-AZQ-2023/COTO-DMQ-AZQ-04-2023</t>
  </si>
  <si>
    <t>INTERV VIAL 1 VARIOS BARRIOS PARROQUIA QUITUMBE</t>
  </si>
  <si>
    <t>Ordenes de Compra N° CE-20230002384555-4556-4557-4558-4559-4560-4561-4562/CE-DMQ-AZQ-05-2023</t>
  </si>
  <si>
    <t>ADQUISICION DE MOBILIARIO PARA LA ADECUACION DE LAS 5 CASAS SOMOS DEL GAD DMQ DE LA AZQ</t>
  </si>
  <si>
    <t>Orden de Compra N° CE-20230002399675/CE-DMQ-AZQ-08-2023</t>
  </si>
  <si>
    <t>40 DIAS</t>
  </si>
  <si>
    <t>CONTRATACION DE SERVICIOS DE ALIMENTOS Y BEBIDAS PARA EL PROYECTO SISTEMA DE PARTICIPACION CIUDADANA DEL GAD DMQ AZQ</t>
  </si>
  <si>
    <t>Orden de Compra N° CE-20230002396076/CE-DMQ-AZQ-07-2023</t>
  </si>
  <si>
    <t>CONTRATACION DE SERVICIOS DE ALIMENTOS Y BEBIDAS PARA EL PROYECTO VOLUNTARIADO QUITO ACCION DEL GAD DMQ AZQ</t>
  </si>
  <si>
    <t>Orden de Compra N° CE-20230002399744/CE-DMQ-AZQ-10-2023</t>
  </si>
  <si>
    <t>15 DIAS</t>
  </si>
  <si>
    <t>CONTRATACION DE SERVICIOS DE ALIMENTOS Y BEBIDAS PARA EL PROYECTO COLONIAS VACACIONALES DEL GAD DMQ AZQ</t>
  </si>
  <si>
    <t>Ordenes de Compra N° CE-20230002400254-CE-20230002401468/CE-DMQ-AZQ-12-2023</t>
  </si>
  <si>
    <t>15 DIAS APROX.</t>
  </si>
  <si>
    <t>ADQUISICION DE GORRAS Y CHALECOS PARA EL PROYECTO COLONIAS VACACIONALES PARA LA UGP AZQ</t>
  </si>
  <si>
    <t>Orden de Servicio N° AZQ-UA-003-2023/NIC-1760003410001-2023-00253.</t>
  </si>
  <si>
    <t>ADQUISICION DE CARPAS PARA LA EJECUCION DE ACTIVIDADES ARTISTICAS Y CULTURALES AZQ</t>
  </si>
  <si>
    <t>Orden de Compra N° CE-20230002396121/CE-DMQ-AZQ-09-2023</t>
  </si>
  <si>
    <t>CONTRATACION DE SERVICIOS DE ALIMENTOS Y BEBIDAS PARA EL PROYECTO PROMOCION DE DERECHOS DE LOS GRUPOS DE ATENCION PRIORITARIA Y EN SITUACION DE VULNER</t>
  </si>
  <si>
    <t xml:space="preserve">CONTRATO Nro. 011-AZQ -2023/CONTRAT. SERV. PROFESIONALES </t>
  </si>
  <si>
    <t>10 MESES</t>
  </si>
  <si>
    <t>CONTRAT. PROFESIONAL NUTRICIONISTA O ING/A ALIMENTOS</t>
  </si>
  <si>
    <t xml:space="preserve">CONTRATO Nro. 012-AZQ -2023/CONTRAT. SERV. PROFESIONALES </t>
  </si>
  <si>
    <t>09  MESES</t>
  </si>
  <si>
    <t>CONTRAT. PROFESIONAL LIC. EDUCACION PARA LA SALUD</t>
  </si>
  <si>
    <t>Orden de Compra N° CE-20230002397097/CE-DMQ-AZQ-11-2023</t>
  </si>
  <si>
    <t>CONTRATACION DE SERVICIO DE ALIMENTOS Y BEBIDAS PARA EL PROYECTO PREVENCION SITUACIONAL Y CONVIVENCIA PACIFICA UNIDAD DE SEGURIDAD AZQ</t>
  </si>
  <si>
    <t>No. COMPROMISO: 2000076932</t>
  </si>
  <si>
    <t>No. COMPROMISO: 2000076934</t>
  </si>
  <si>
    <t>No. COMPROMISO: 2000076935</t>
  </si>
  <si>
    <t xml:space="preserve">SIE-MDMQ-AZLC-021-22
</t>
  </si>
  <si>
    <t>9 meses</t>
  </si>
  <si>
    <t xml:space="preserve">Servicio De Transporte Para El Personal De La Administracion Zonal Periodo Enero A Septiembre 2022 -Azlc
</t>
  </si>
  <si>
    <t xml:space="preserve">IC-AZLC-001-2023
</t>
  </si>
  <si>
    <t>20 días</t>
  </si>
  <si>
    <t xml:space="preserve">Servicio De Brandeo Institucional Para Edificio Central Y Balnearios: El Tingo La Moya Y Rumiloma - Azlc,
</t>
  </si>
  <si>
    <t>Caja Chica</t>
  </si>
  <si>
    <t xml:space="preserve">CE-20230002324270
</t>
  </si>
  <si>
    <t xml:space="preserve"> Servicio De Vigilancia Y Seguridad De 24 Horas Con Arma No Letal Para El Edificio De La Administracion Zonal Los Chillos Y Sus Dependencias –Azlc 
</t>
  </si>
  <si>
    <t>Contrato complementario</t>
  </si>
  <si>
    <t xml:space="preserve">23 días </t>
  </si>
  <si>
    <t>CE-20220002316541</t>
  </si>
  <si>
    <t xml:space="preserve">Servicio De Aseo Y Limpieza Para El Edificio De La Administración Zonal Y Sus Dependencias- Azlc
</t>
  </si>
  <si>
    <t>Caja chica</t>
  </si>
  <si>
    <t xml:space="preserve">SIE-MDMQ-AZLC-003-23
</t>
  </si>
  <si>
    <t>45 días</t>
  </si>
  <si>
    <t xml:space="preserve">Servicio De Digitalización De Archivo Contable
</t>
  </si>
  <si>
    <t xml:space="preserve">Servicio De Rastreo Satelital Para El Parque Automotor De La Administración Zonal- Azlc
</t>
  </si>
  <si>
    <t>IC-AZLC-002-2023</t>
  </si>
  <si>
    <t>3 meses</t>
  </si>
  <si>
    <t>ADQUISICION DE COMBUSTIBLE PARA EL PARQUE AUTOMOTOR -AZLC</t>
  </si>
  <si>
    <t>IC-AZLC-026-2023</t>
  </si>
  <si>
    <t>ADQUISICION DE COMBUSTIBLE PARA EL PARQUE AUTOMOTOR -AZLC, (Segunda)</t>
  </si>
  <si>
    <t>IC-AZLC-018-2023</t>
  </si>
  <si>
    <t>SERVICIO DE MANTENIMIENTO DE LAS OFICINAS DE LA ADMINISTRACION ZONAL VALLE DE LOS CHILLOS</t>
  </si>
  <si>
    <t>IC-AZLC-011-2023</t>
  </si>
  <si>
    <t>SERVICIO DE MANTENIMIENTO DE INSTALACIONES EN BALNEARIOS AZLC</t>
  </si>
  <si>
    <t>IC-AZLC-016-2023</t>
  </si>
  <si>
    <t>MANTENIMIENTO DE VEHÍCULOS PESADOS</t>
  </si>
  <si>
    <t>IC-AZLC-015-2023</t>
  </si>
  <si>
    <t xml:space="preserve">SERVICIO DE MANTENIMIENTO DE VEHÍCULOS LIVIANOS DEL PARQUE AUTOMOTOR
</t>
  </si>
  <si>
    <t>IC-AZLC-024-2023</t>
  </si>
  <si>
    <t xml:space="preserve">MANTENIMIENTO VEHÍCULOS LIVIANOS (APLICA VIGENCIA TECNOLÓGICA)-AZLC
</t>
  </si>
  <si>
    <t>Vigencia Tecnologica Laptos</t>
  </si>
  <si>
    <t>Vigencia Tecnologica Workstation</t>
  </si>
  <si>
    <t>MANTENIMIENTO VEHÍCULOS LIVIANOS (APLICA VIGENCIA TECNOLÓGICA)-AZLC</t>
  </si>
  <si>
    <t>SERVICIO DE MANTENIMIENTO DE VEHÍCULOS LIVIANOS DEL PARQUE AUTOMOTOR</t>
  </si>
  <si>
    <t>CE-20230002365061 
 CE-20230002365062 
 CE-20230002365063 
 CE-20230002365064 
 CE-20230002365065 
 CE-20230002365066 
 CE20230002365067 
 CE-20230002365068 
 CE-20230002365069 
 CE-20230002365070 
 CE-20230002365071 
 CE-20230002365072 
 CE-20230002365073 
 CE-20230002365074 
 CE20230002365075 
 CE-20230002365076 
 CE-20230002365077 
 CE-20230002365078 
 CE 20230002365079 
 CE-20230002365080 
 CE-20230002365081 
 CE-20230002365082 
 CE-20230002365083 
 CE-20230002365084 
 CE-20230002365085 
 CE-20230002365086 
 CE 20230002365087 
 CE-20230002365088 
 CE-20230002365089 
 CE-20230002365090 
 CE-20230002365091 
 CE-20230002365092</t>
  </si>
  <si>
    <t>ADQUISICIÓN DE MATERIALES DE OFICINA CATALOGADOS</t>
  </si>
  <si>
    <t>IC-AZLC-025-2023</t>
  </si>
  <si>
    <t>PRIMERA ADQUISICIÓN DE MATERIALES DE OFICINA NO CATALOGADOS – AZLC</t>
  </si>
  <si>
    <t>CE-20230002324853
CE-20230002324859</t>
  </si>
  <si>
    <t xml:space="preserve">Adquisición De Material Para Impresión Toner, Cartuchos, Etc-Azlc
</t>
  </si>
  <si>
    <t>IC-AZLC-005-2023</t>
  </si>
  <si>
    <t>ADQUISICIÓN DE MATERIALES DE FERRETERIA - AZCL</t>
  </si>
  <si>
    <t>Cuenta por cobrar</t>
  </si>
  <si>
    <t>Matrículas 2023</t>
  </si>
  <si>
    <t>IC-AZLC-003-2023</t>
  </si>
  <si>
    <t xml:space="preserve"> Adquisición De Monitores Para Difusión Y Publicidad Azlc
</t>
  </si>
  <si>
    <t xml:space="preserve">CE-2023000232928
</t>
  </si>
  <si>
    <t xml:space="preserve">ADQUISICIÓN CAMIONETA DOBLE CABINA 4X2 PARA LA AZLC
</t>
  </si>
  <si>
    <t>CE-20230002324269</t>
  </si>
  <si>
    <t>Mantenimiento de áreas verdes</t>
  </si>
  <si>
    <t xml:space="preserve">CCD-MDMQ-AZLC-001-23 
</t>
  </si>
  <si>
    <t xml:space="preserve">Elaboración de diseños y estudios definitivos de ingeniería para la ejecución de obras públicas de la AZVCH 2023
</t>
  </si>
  <si>
    <t xml:space="preserve">Honorarios Profesionales
</t>
  </si>
  <si>
    <t xml:space="preserve">Contratación Por Servicios Profesionales
</t>
  </si>
  <si>
    <t xml:space="preserve">MCO-MDMQ-AZLC-044-23
</t>
  </si>
  <si>
    <t xml:space="preserve">SERVICIO DE MANTENIMEINTO E IMPLEMENTACION DE SISTEMAS DE DRENAJE, READECUCION DE PARQUEADERO, MANTENIMIENTO DE PAVIMENTO DE SENDERO EN EL PARQUE LA MOYA, PARROQUIA CONOCOTO.
</t>
  </si>
  <si>
    <t xml:space="preserve">SIE-MDMQ-AZLC-002-23
</t>
  </si>
  <si>
    <t xml:space="preserve">Adquisición De Dron, Software Y Componentes De Georeferencia Para La Administración Zonal Valle De Los Chillos
</t>
  </si>
  <si>
    <t>MCO-MDMQ-AZLC-002-23</t>
  </si>
  <si>
    <t>ADOQUINADO DE UN TRAMO DE LA DOBLE VÍA SANTA ISABEL, UN TRAMO DE LA CALLE ESMERALDAS Y LA CONSTRUCCIÓN DE LA CAMINERÍA EN EL PARTERRE
 DESDE LA CALLE AZUAY HASTA LA CALLE PICHINCHA DEL BARRIO SANTA ISABEL, PARROQUIA AMAGUAÑA</t>
  </si>
  <si>
    <t>MCO-MDMQ-AZLC-005-23</t>
  </si>
  <si>
    <t>CONSTRUCCION DE ADOQUINADO, BORDILLOS Y SUMIDEROS DEL PASAJE LOS GUABOS O OE8C, QUE SE
 EXTIENDE DESDE LA AV. PUERTO RICO HACIA EL FINAL DEL PASAJE LOS</t>
  </si>
  <si>
    <t>MCO-MDMQ-AZLC-004-23</t>
  </si>
  <si>
    <t>ASFALTADO PASAJE LA UNION (N3K) QUE SE EXTIENDE DESDE LA CALLE BELEN HACIA EL FIN DEL PASAJE
 BARRIO EL TINGO-LA UNION, UBICADO EN EL TINGO, PARROQUIA ALANGASI</t>
  </si>
  <si>
    <t>MCO-MDMQ-AZLC-045-23</t>
  </si>
  <si>
    <t>ASFALTADO DE UN TRAMO DE LA AVENIDA 2 DE AGOSTO, DESDE LA AVENIDA ILALO HACIA LA CALLE
 PUMAMAQUIS, BARRIÓ EL TINGO PARROQUIA ALANGASI</t>
  </si>
  <si>
    <t>COTO-MDMQ-AZLC-02-23</t>
  </si>
  <si>
    <t>ASFALTADO Y MURO DE ESCOLLERA DE UN TRAMO DE LA CALLE SAN PEDRO DE TABOADA, DESDE LA CALLE
 MARQUESA DE SOLANDA HACIA LA CALLE PICHINCHA BARRIO SAN JOSÉ PARROQUIA CONOCOTO</t>
  </si>
  <si>
    <t>IC-AZLC-021-2023</t>
  </si>
  <si>
    <t xml:space="preserve">"SERVICIO DE INSTALACIÓN E IMPLEMENTACIÓN DE UNA SALA DE COWORKING EN LA CASA SOMOS
ALANGASÍ"
</t>
  </si>
  <si>
    <t xml:space="preserve">CE-20230002331344
CE-20230002331345
CE-20230002331346
CE-20230002331347
CE-20230002331348
CE-20230002331349
CE-20230002331351
CE-20230002331352
CE-20230002331353
CE-20230002331354
CE-20230002331355
CE-20230002331356
CE-20230002331357
CE-20230002331358
CE-20230002331359
CE-20230002331360
CE-20230002331361
CE-20230002331362
CE-20230002331363
CE-20230002331364
CE-20230002331364
CE-20230002331365
CE-20230002331366
CE-20230002331367
CE-20230002331368
CE-20230002331369
CE-20230002331370
CE-20230002331372
</t>
  </si>
  <si>
    <t xml:space="preserve">Adquisicion De Materiales De Oficina De La Azlc
</t>
  </si>
  <si>
    <t xml:space="preserve">IC-AZLC-019-2023
</t>
  </si>
  <si>
    <t xml:space="preserve">ADQUISICIÓN DE HOJAS DE PAPEL BOND, PARA EL DESARROLLO DE LAS ACTIVIDADES DE LAS CASAS SOMOS DE LA AZLC
</t>
  </si>
  <si>
    <t>CE-20230002325659
CE-20230002325733
CE-20230002325735
CE-20230002325738</t>
  </si>
  <si>
    <t xml:space="preserve">Adquisicion De Materiales Para El Desarrollo De Las Actividades De Casas Somos De La Azlc
</t>
  </si>
  <si>
    <t xml:space="preserve">IC-AZLC-020-2023
</t>
  </si>
  <si>
    <t xml:space="preserve">Adquisicion De Menaje De Cocina Para Desarrollo De Los Talleres De Gastronomia De Las Distintas Casas Somos De La Azlc
</t>
  </si>
  <si>
    <t xml:space="preserve">IC-AZLC-023-2023
</t>
  </si>
  <si>
    <t xml:space="preserve">Adquisición de equipos de cocina para el desarrollo de talleres de gastronomía de las distintas casa somos de la AZLC
</t>
  </si>
  <si>
    <t xml:space="preserve">IC-AZLC-017-2023
</t>
  </si>
  <si>
    <t xml:space="preserve">"Adquisición De Sillas Ergonómicas Para El
Proyecto Somos Quito Azlc"
</t>
  </si>
  <si>
    <t>IC-AZLC-006-2023</t>
  </si>
  <si>
    <t xml:space="preserve">"Adquisición De Parlantes Para El Desarrollo De
Talleres De Las Casa Somos De La Azlc."
</t>
  </si>
  <si>
    <t xml:space="preserve">CE-20230002374974
</t>
  </si>
  <si>
    <t xml:space="preserve">ADQUISICIÓN DE COMPUTADORAS PARA EL DESARROLLO DE LAS ACTIVIDADES EN OFICINA DE CASAS SOMOS DE LA AZLC
</t>
  </si>
  <si>
    <t>CE-20230002393296</t>
  </si>
  <si>
    <t>SERVICIO DE ALIMENTACION PARA EL PROYECTO SISTEMA DE PARTICIPACION CIUDADANA Y MECANISMO DE PARTICIPACIÓN CIUDADANA DE LA AZLC</t>
  </si>
  <si>
    <t>IC-AZLC-022-2023</t>
  </si>
  <si>
    <t>SERVICIO DE TRANSPORTE BUSES Y BUSETAS PARA LOS PROYECTOS DE LA DIRECCION DE GESTION PARTICIPATIVA DE LA AZLC</t>
  </si>
  <si>
    <t xml:space="preserve">IC-AZLC-012-2023
</t>
  </si>
  <si>
    <t xml:space="preserve">SERVICIOS ARTÍSTICOS CON ENFASIS EN INCLUSIÓN DE GAP Y ARTE URBANO- AZLC
</t>
  </si>
  <si>
    <t xml:space="preserve">IC-AZLC-007-2023
</t>
  </si>
  <si>
    <t xml:space="preserve">Adquisicion De Material Didactico Para Colonias Vacacionales-Azlc
</t>
  </si>
  <si>
    <t>SIE-MDMQ-AZLC-001-23</t>
  </si>
  <si>
    <t>Contratacion De Un Servicio De Organizacion, Produccion Y Puesta En Escena Para La Ejecucion Del Carnaval Quiteno En La Administracion Zonal Los Chillos</t>
  </si>
  <si>
    <t>SIE-MDMQ-AZLC-004-23</t>
  </si>
  <si>
    <t>CONTRATACIÓN DE SERVICIO DE ORGANIZACIÓN, PRODUCCIÓN Y PUESTA EN ESCENA PARA FOMENTAR Y
 POSICIONAR A LA MUJER COMO ICONO REPRESENTATIVO DE LA CULTURA</t>
  </si>
  <si>
    <t>IC-AZLC-013-2023</t>
  </si>
  <si>
    <t>CONTRATACIÓN DE SERVICIO DE ORGANIZACIÓN, PRODUCCIÓN Y PUESTA EN ESCENA PARA EJECUTAR
 ACTIVIDADES ARTISTICO-CULTURALES EN SEMANA SANTA EN AZLC</t>
  </si>
  <si>
    <t xml:space="preserve">IC-AZLC-008-2023
</t>
  </si>
  <si>
    <t>" SERVICIO DE IMPRESION DE MATERIAL INFORMATIVO PARA PROMOCIONAR LOS HITOS Y DESTINOS
TURISTICOS DE COMUNAS Y PARROQUIAS RURALES DE LA AZLC"</t>
  </si>
  <si>
    <t>IC-AZLC-010-2023</t>
  </si>
  <si>
    <t>ADQUISICION DE INSUMOS AGROPECUARIOS PARA EL FORTALECIMIENTO E IDENTIFICACION DE ACTORES
 PRODUCTIVOS DE LA AZLC,</t>
  </si>
  <si>
    <t>IC-AZLC-009-2023</t>
  </si>
  <si>
    <t>COMPRA DE EQUIPOS LOGISTICOS PARA LA REALIZACION DE EVENTOS PROMOCIONALES PARA  FORTALECIMIENTO DE LAS UNIDADES PRODUCTIVAS DE LA AZLC</t>
  </si>
  <si>
    <t>Honorarios Profesionales</t>
  </si>
  <si>
    <t>IC-AZLC-004-2023</t>
  </si>
  <si>
    <t>"ADQUISICION DE MATERIALES DE FERRETERIA PARA EJECUCION DE PREVENCION SITUACIONAL Y CONVIVENCIA PACIFICA DE LA AZLC</t>
  </si>
  <si>
    <t>CE-20220002309530</t>
  </si>
  <si>
    <t xml:space="preserve">45 días </t>
  </si>
  <si>
    <t>ADQUISICIÓN DE MOBILIARIO PARA LA SECRETARÍA GENERAL DE COORDINACIÓN TERRITORIAL Y PARTICIPACIÓN CIUDADANA - SCT</t>
  </si>
  <si>
    <t>SIE-MDMQ-SCT-03-2023</t>
  </si>
  <si>
    <t>214 días</t>
  </si>
  <si>
    <t>SERVICIO DE TRANSPORTE PARA LA MOVILIZACION DE LOS BENEFICIARIOS EN LAS ACTIVIDADES DEL PROYECTO SOMOS QUITO SCT</t>
  </si>
  <si>
    <t>IC-MDMQ-SCT-05-2023</t>
  </si>
  <si>
    <t>13 días</t>
  </si>
  <si>
    <t xml:space="preserve">SERVICIO DE EDICIÓN E IMPRESIÓN PARA EL PROYECTO SOMOS QUITO – SCT </t>
  </si>
  <si>
    <t>CONTRATOS CIVILES DE SERVICIOS PROFESIONALES</t>
  </si>
  <si>
    <t>59 días</t>
  </si>
  <si>
    <t>SERVICIOS PROFESIONALES DENTRO DEL PROGRAMA FORTALECIMIENTO A LA GOBERNANZA DEMOCRÁTICA Y DEL PROYECTO SISTEMA DE PARTICIPACIÓN CIUDADANA.</t>
  </si>
  <si>
    <t>IC-MDMQ-SCT-04-2023</t>
  </si>
  <si>
    <t>ADQUISICIÓN DE MATERIALES DE FERRETERÍA PARA EL PROYECTO MEGAMINGAS Y ARTE URBANO EN EL ESPACIO PÚBLICO- SCT</t>
  </si>
  <si>
    <t>IC-MDMQ-SCT-01-2023</t>
  </si>
  <si>
    <t xml:space="preserve">4 días </t>
  </si>
  <si>
    <t>ADQUISICIÓN DE MATERIAL P.O.P PARA EL PROYECTO COLONIAS VACACIONALES CICLO COSTA - SCT</t>
  </si>
  <si>
    <t>SIE-MDMQ-SCT-02-2023</t>
  </si>
  <si>
    <t>35 días</t>
  </si>
  <si>
    <t>SERVICIO DE ORGANIZACIÓN Y EXHIBICIÓN DE LA FERIA DE CONOCIMIENTOS Y SABERES ANCESTRALES DE MUJERES RURALES Y DE COMUNAS DE QUITO – SCT</t>
  </si>
  <si>
    <t>IC-MDMQ-SCT-02-2023</t>
  </si>
  <si>
    <t xml:space="preserve">10 días </t>
  </si>
  <si>
    <t>SERVICIO DE ALQUILER DE VEHICULO PARA EL TRANSPORTE DE MUESTRAS PRODUCTIVAS, CULTURALES Y TURISTICAS PARA LA FERIA DE CONOCIMIENTOS Y SABERES ANCESTRALES DE MUJERES RURALES Y COMUNAS DE QUITO – SCT</t>
  </si>
  <si>
    <t>SGCTYPC-DMPR-2022-0001</t>
  </si>
  <si>
    <t>CONVENIOS INTERINSTITUCIONALES ENTRE GAD MDMQ Y LAS PARROQUIALES RURALES ALANGASI</t>
  </si>
  <si>
    <t>SGCTYPC-DMPR-2022-0002</t>
  </si>
  <si>
    <t>CONVENIOS INTERINSTITUCIONALES ENTRE GAD MDMQ Y LAS PARROQUIALES RURALES AMAGUAÑA</t>
  </si>
  <si>
    <t>SGCTYPC-DMPR-2022-0003</t>
  </si>
  <si>
    <t>CONVENIOS INTERINSTITUCIONALES ENTRE GAD MDMQ Y LAS PARROQUIALES RURALES ATAHUALPA</t>
  </si>
  <si>
    <t>SGCTYPC-DMPR-2022-0004</t>
  </si>
  <si>
    <t>CONVENIOS INTERINSTITUCIONALES ENTRE GAD MDMQ Y LAS PARROQUIALES RURALES CALACALI</t>
  </si>
  <si>
    <t>SGCTYPC-DMPR-2022-0005</t>
  </si>
  <si>
    <t>CONVENIOS INTERINSTITUCIONALES ENTRE GAD MDMQ Y LAS PARROQUIALES RURALES CALDERON</t>
  </si>
  <si>
    <t>SGCTYPC-DMPR-2022-0006</t>
  </si>
  <si>
    <t>CONVENIOS INTERINSTITUCIONALES ENTRE GAD MDMQ Y LAS PARROQUIALES RURALES CHAVEZPAMBA</t>
  </si>
  <si>
    <t>SGCTYPC-DMPR-2022-0007</t>
  </si>
  <si>
    <t>CONVENIOS INTERINSTITUCIONALES ENTRE GAD MDMQ Y LAS PARROQUIALES RURALES CHECA</t>
  </si>
  <si>
    <t>SGCTYPC-DMPR-2022-0008</t>
  </si>
  <si>
    <t>CONVENIOS INTERINSTITUCIONALES ENTRE GAD MDMQ Y LAS PARROQUIALES RURALES CONOCOTO</t>
  </si>
  <si>
    <t>SGCTYPC-DMPR-2022-0009</t>
  </si>
  <si>
    <t>CONVENIOS INTERINSTITUCIONALES ENTRE GAD MDMQ Y LAS PARROQUIALES RURALES CUMBAYA</t>
  </si>
  <si>
    <t>SGCTYPC-DMPR-2022-0010</t>
  </si>
  <si>
    <t>CONVENIOS INTERINSTITUCIONALES ENTRE GAD MDMQ Y LAS PARROQUIALES RURALES EL QUINCHE</t>
  </si>
  <si>
    <t>SGCTYPC-DMPR-2022-0011</t>
  </si>
  <si>
    <t>CONVENIOS INTERINSTITUCIONALES ENTRE GAD MDMQ Y LAS PARROQUIALES RURALES GUALEA</t>
  </si>
  <si>
    <t>SGCTYPC-DMPR-2022-0012</t>
  </si>
  <si>
    <t>CONVENIOS INTERINSTITUCIONALES ENTRE GAD MDMQ Y LAS PARROQUIALES RURALES GUANGOPOLO</t>
  </si>
  <si>
    <t>SGCTYPC-DMPR-2022-0013</t>
  </si>
  <si>
    <t>CONVENIOS INTERINSTITUCIONALES ENTRE GAD MDMQ Y LAS PARROQUIALES RURALES GUAYLLABAMBA</t>
  </si>
  <si>
    <t>SGCTYPC-DMPR-2022-0014</t>
  </si>
  <si>
    <t>CONVENIOS INTERINSTITUCIONALES ENTRE GAD MDMQ Y LAS PARROQUIALES RURALES LA MERCED</t>
  </si>
  <si>
    <t>SGCTYPC-DMPR-2022-0015</t>
  </si>
  <si>
    <t>CONVENIOS INTERINSTITUCIONALES ENTRE GAD MDMQ Y LAS PARROQUIALES RURALES LLANO CHICO</t>
  </si>
  <si>
    <t>SGCTYPC-DMPR-2022-0016</t>
  </si>
  <si>
    <t>CONVENIOS INTERINSTITUCIONALES ENTRE GAD MDMQ Y LAS PARROQUIALES RURALES LLOA</t>
  </si>
  <si>
    <t>SGCTYPC-DMPR-2022-0017</t>
  </si>
  <si>
    <t>CONVENIOS INTERINSTITUCIONALES ENTRE GAD MDMQ Y LAS PARROQUIALES RURALES NANEGAL</t>
  </si>
  <si>
    <t>SGCTYPC-DMPR-2022-0018</t>
  </si>
  <si>
    <t>CONVENIOS INTERINSTITUCIONALES ENTRE GAD MDMQ Y LAS PARROQUIALES RURALES NANEGALITO</t>
  </si>
  <si>
    <t>SGCTYPC-DMPR-2022-0019</t>
  </si>
  <si>
    <t>CONVENIOS INTERINSTITUCIONALES ENTRE GAD MDMQ Y LAS PARROQUIALES RURALES NAYÓN</t>
  </si>
  <si>
    <t>SGCTYPC-DMPR-2022-0020</t>
  </si>
  <si>
    <t>CONVENIOS INTERINSTITUCIONALES ENTRE GAD MDMQ Y LAS PARROQUIALES RURALES NONO</t>
  </si>
  <si>
    <t>SGCTYPC-DMPR-2022-0021</t>
  </si>
  <si>
    <t>CONVENIOS INTERINSTITUCIONALES ENTRE GAD MDMQ Y LAS PARROQUIALES RURALES PACTO</t>
  </si>
  <si>
    <t>SGCTYPC-DMPR-2022-0022</t>
  </si>
  <si>
    <t>CONVENIOS INTERINSTITUCIONALES ENTRE GAD MDMQ Y LAS PARROQUIALES RURALES PERUCHO</t>
  </si>
  <si>
    <t>SGCTYPC-DMPR-2022-0023</t>
  </si>
  <si>
    <t>CONVENIOS INTERINSTITUCIONALES ENTRE GAD MDMQ Y LAS PARROQUIALES RURALES PIFO</t>
  </si>
  <si>
    <t>SGCTYPC-DMPR-2022-0024</t>
  </si>
  <si>
    <t>CONVENIOS INTERINSTITUCIONALES ENTRE GAD MDMQ Y LAS PARROQUIALES RURALES PINTAG</t>
  </si>
  <si>
    <t>SGCTYPC-DMPR-2022-0025</t>
  </si>
  <si>
    <t>CONVENIOS INTERINSTITUCIONALES ENTRE GAD MDMQ Y LAS PARROQUIALES RURALES POMASQUI</t>
  </si>
  <si>
    <t>SGCTYPC-DMPR-2022-0026</t>
  </si>
  <si>
    <t>CONVENIOS INTERINSTITUCIONALES ENTRE GAD MDMQ Y LAS PARROQUIALES RURALES PUELLARO</t>
  </si>
  <si>
    <t>SGCTYPC-DMPR-2022-0027</t>
  </si>
  <si>
    <t>CONVENIOS INTERINSTITUCIONALES ENTRE GAD MDMQ Y LAS PARROQUIALES RURALES PUEMBO</t>
  </si>
  <si>
    <t>SGCTYPC-DMPR-2022-0028</t>
  </si>
  <si>
    <t>CONVENIOS INTERINSTITUCIONALES ENTRE GAD MDMQ Y LAS PARROQUIALES RURALES SAN ANTONIO DE PICHINCHA</t>
  </si>
  <si>
    <t>SGCTYPC-DMPR-2022-0029</t>
  </si>
  <si>
    <t>CONVENIOS INTERINSTITUCIONALES ENTRE GAD MDMQ Y LAS PARROQUIALES RURALES SAN JOSE DE MINAS</t>
  </si>
  <si>
    <t>SGCTYPC-DMPR-2022-0030</t>
  </si>
  <si>
    <t>CONVENIOS INTERINSTITUCIONALES ENTRE GAD MDMQ Y LAS PARROQUIALES RURALES TABABELA</t>
  </si>
  <si>
    <t>SGCTYPC-DMPR-2022-0031</t>
  </si>
  <si>
    <t>CONVENIOS INTERINSTITUCIONALES ENTRE GAD MDMQ Y LAS PARROQUIALES RURALES TUMBACO</t>
  </si>
  <si>
    <t>SGCTYPC-DMPR-2022-0032</t>
  </si>
  <si>
    <t>CONVENIOS INTERINSTITUCIONALES ENTRE GAD MDMQ Y LAS PARROQUIALES RURALES YARUQUI</t>
  </si>
  <si>
    <t>SGCTYPC-DMPR-2022-0033</t>
  </si>
  <si>
    <t>CONVENIOS INTERINSTITUCIONALES ENTRE GAD MDMQ Y LAS PARROQUIALES RURALES ZAMBIZA</t>
  </si>
  <si>
    <t>COMPROMISO DE GASTO N°2000077825
COMPROMISO DE GASTO N°2000077814</t>
  </si>
  <si>
    <t>7/3/2023
7/3/2023</t>
  </si>
  <si>
    <t>1 MES
12 MESES</t>
  </si>
  <si>
    <t>CUMPLIMIENTO DE OBLIGACIONES CONTRAIDAS CON LA EPMAPS
SERVICIOS BÁSICOS - AGUA POTABLE</t>
  </si>
  <si>
    <t>COMPROMISO DE GASTO N°2000077367</t>
  </si>
  <si>
    <t>SERVICIOS BÁSICOS - ENERGÍA ELÉCTRICA</t>
  </si>
  <si>
    <t>COMPROMISO DE GASTO N°2000077366</t>
  </si>
  <si>
    <t>SERVICIOS BÁSICOS - TELECOMUNICACIONES</t>
  </si>
  <si>
    <t>ORDEN DE COMPRA: GADDMQ-AETLM-CAF-2022-006</t>
  </si>
  <si>
    <t>3 MESES</t>
  </si>
  <si>
    <t>SERVICIO  DE TRANSPORTE  INSTITUCIONAL  DE  LOS FUNCIONARIOS RUTAS NORTE Y SUR CAF-AZM</t>
  </si>
  <si>
    <t>ORDEN DE COMPRA: CE-20230002321129</t>
  </si>
  <si>
    <t>7 MESES</t>
  </si>
  <si>
    <t xml:space="preserve">SERVICIO DE SEGURIDAD Y VIGILANCIA INSTITUCIONAL DE 24 HORAS DE LUNES A DOMINGO PERMANENTE MENSUAL CON ARMA, PARA AETLM Y CASA SOMOS CAF-AZM  </t>
  </si>
  <si>
    <t>ORDEN DE COMPRA: CE-20220002227406</t>
  </si>
  <si>
    <t>SERVICIO DE ASEO Y LIMPIEZA PARA AETLM Y SOMOS QUITO CAF-AZM</t>
  </si>
  <si>
    <t>COMPROMISO DE GASTO N°6300000156</t>
  </si>
  <si>
    <t>PROVISIÓN DE COMBUSTIBLE VEHÍCULOS INSTITUCIONALES</t>
  </si>
  <si>
    <t>CONTRATO N° GADDMQ-AETLM-2023-001
CONVENIO DE PAGO AL CONTRATO N°GADDMQ-AETLM-2023-001</t>
  </si>
  <si>
    <t>24/1/2023
20/3/2023</t>
  </si>
  <si>
    <t>20 MESES
115 DÍAS</t>
  </si>
  <si>
    <t>SERVICIO DE ARRENDAMIENTO DE OFICINAS CAF-AZM
CONVENIO DE PAGO SERVICIO DE ARRENDAMIENTO DE OFICINAS</t>
  </si>
  <si>
    <t xml:space="preserve">
ORDEN DE COMPRA N°CE-20220002297649
ORDEN DE COMPRA N° GADDMQ-AETLM-AL-2023-005</t>
  </si>
  <si>
    <t xml:space="preserve">
1/11/2022
21/04/2023</t>
  </si>
  <si>
    <t>30 DÍAS
5 DÍAS</t>
  </si>
  <si>
    <t>ACT. Y CONVALIDACIÓN ADQUISICIÓN DE SUMINISTROS DE OFICINA - CAF-AZM 
ADQUISICIÓN DE SUMINISTROS DE OFICINA MATERIALES CATALOGADOS</t>
  </si>
  <si>
    <t>ORDEN DE COMPRA N°CE-20220002297665
ORDEN DE COMPRA N°CE-20230002373266</t>
  </si>
  <si>
    <t>14/11/2022
28/03/2023</t>
  </si>
  <si>
    <t>30 DÍAS
30 DÍAS</t>
  </si>
  <si>
    <t>ACT. Y CONVALIDACIÓN ADQUISICION DE SUMINISTROS DE ASEO - CAF -AZM
ADQUISICIÓN SUMINISTROS DE ASEO MATERIALES CATALOGADOS</t>
  </si>
  <si>
    <t>COMPROMISO DE GASTO N° 2000078010</t>
  </si>
  <si>
    <t>MATRICULA Y REVISIÓN TÉCNICA VEHICULAR VEHICULOS INSTITUCIONALES</t>
  </si>
  <si>
    <t xml:space="preserve">ORDEN DE COMPRA N°CE-20220002300699
ORDEN DE COMPRA N°CE-20230002381976
ORDEN DE COMPRA N°CE-20230002381977
</t>
  </si>
  <si>
    <t>17/11/2022
11/04/2023
11/04/2023</t>
  </si>
  <si>
    <t>30 DÍAS
30 DÍAS
30 DÍAS</t>
  </si>
  <si>
    <t>CONVALIDACIÓN ADQUISICION DE EQUIPOS INFORMATICOS CAF-AZM
ADQUISICIÓN DE EQUIPOS INFORMATICOS CAF- AZM
ADQUISICIÓN DE EQUIPOS INFORMATICOS CAF- AZM</t>
  </si>
  <si>
    <t>IC-MDMQ-AZM-012-2022</t>
  </si>
  <si>
    <t>90 DÍAS</t>
  </si>
  <si>
    <t>SERVICIO DE CAPACITACIÓN PARA LA PROMOCIÓN DE MICRO EMPRENDIMIENTOS EN LA MARISCAL CDT-AZ</t>
  </si>
  <si>
    <t>IC-MDMQ-AZM-004-2023</t>
  </si>
  <si>
    <t>3 DÍAS</t>
  </si>
  <si>
    <t>SERVICIO DE PRODUCCION Y EJECUCION DEL FESTIVAL GASTRONOMICO DE SEMANA SANTA -AZM</t>
  </si>
  <si>
    <t>IC-MDMQ-AZM-002-2023
IC-MDMQ-AZM-001-2023</t>
  </si>
  <si>
    <t>10/02/2023
5/4/2023</t>
  </si>
  <si>
    <t>1 DÍA
1 DÍA</t>
  </si>
  <si>
    <t>SERVICIO DE REPRESENTACIÓN DEL EVENTO CULTURAL EL LAMENTO DE MARIA -AZM
SERVICIOS PARA LA PRODUCCIÓN Y EECUCIÓN DEL EVENTO CULTURAL DESFILE INTERNACIONAL EL CARNAVALAZO DE LA MARISCAL -AZM</t>
  </si>
  <si>
    <t>SIE-MDMQ-AZM-001-2022</t>
  </si>
  <si>
    <t>190 DÍAS</t>
  </si>
  <si>
    <t>CONV SERVICIO DE CAPACITACIÓN PARA EL FORTALECIMIENTO DE EMPRENDIMIENTOS CDT-AZM</t>
  </si>
  <si>
    <t>IC-MDMQ-AZM-003-2023</t>
  </si>
  <si>
    <t>30 DÍAS</t>
  </si>
  <si>
    <t>SERVICIO DE ELABORACIÓN E INSTALACION DE MOBILIARIO URBANO DE DESCANSO Y SERVICIO PARA LA PLAZA GABRIELA MISTRAL -AZM</t>
  </si>
  <si>
    <t>IC-MDMQ-AZM-028-2022</t>
  </si>
  <si>
    <t>CONV SERVICIO DE TRANSPORTE PARA ACCIONES DE PROMOCIÓN DE DERECHOS DE LOS GAP-CDT-</t>
  </si>
  <si>
    <t>CONTRATO N°GADDMQ-AETLM-2022-001
CONTRATO N°GADDMQ-2023-003</t>
  </si>
  <si>
    <t>01/04/2022
13/3/2023</t>
  </si>
  <si>
    <t>31/12/2022
31/12/2023</t>
  </si>
  <si>
    <t>CONTRATACION PROFESIONAL DE NUTRICIÓN
CONTRATACION PROFESIONAL DE NUTRICIÓN</t>
  </si>
  <si>
    <t>CONTRATO N°GADDMQ-AETLM-2022-005
CONTRATO N°GADDMQ-2023-003</t>
  </si>
  <si>
    <t>13/11/2022
13/03/2023</t>
  </si>
  <si>
    <t>CONTRATACION PROFESIONAL DE SALUD
CONTRATACION PROFESIONAL DE SALUD</t>
  </si>
  <si>
    <t>CONVENIO N°CONV-SG-034-2023</t>
  </si>
  <si>
    <t>6 MESES</t>
  </si>
  <si>
    <t>CONVENIO ESPECÍFICO INTERINSTITUCIONAL PARA EL MANTENIMIENTO DEL ALUMBRADO PÚBLICO ORNAMENTAL DE LA PLAZA EL QUINDE (PLAZA FOCH)</t>
  </si>
  <si>
    <t>SIE-MDMQ-AZC-04-2022</t>
  </si>
  <si>
    <t>334 DÍAS</t>
  </si>
  <si>
    <t>FI-MDMQ-AZC-10-2022</t>
  </si>
  <si>
    <t>75 DÍAS</t>
  </si>
  <si>
    <t>CATE-MDMQ-AZC-01-2023</t>
  </si>
  <si>
    <t>CONTRATACIÓN DEL SERVICIO DE VIGILANCIA Y SEGURIDAD PRIVADA PARA LA ADMINISTRACIÓN ZONAL CALDERÓN Y SUS DEPENDENCIAS AÑO 2023 –AZC.</t>
  </si>
  <si>
    <t>CONTRATACIÓN DEL SERVICIO DE VIGILANCIA Y SEGURIDAD PRIVADA PARA LA ADMINISTRACIÓN ZONAL CALDERÓN Y SUS DEPENDENCIAS AÑO 2022 –AZCA</t>
  </si>
  <si>
    <t>CATE-MDMQ-AZC-03-2023</t>
  </si>
  <si>
    <t>CATE-MDMDQ-AZC-02-2022</t>
  </si>
  <si>
    <t>FI-MDMQ-AZC-02-2023</t>
  </si>
  <si>
    <t>150 DÍAS</t>
  </si>
  <si>
    <t>CONTRATACION DEL SERVICIO DE ALQUILER DE CAMIONETAS DOBLE CABINA QUE INCLUYE CONDUCTOR PARA LA ADMINISTRACIÓN ZONAL CALDERÓN- AZCA 2023.</t>
  </si>
  <si>
    <t>CATE-MDMQ-AZC-11-2023</t>
  </si>
  <si>
    <t>10 DÍAS</t>
  </si>
  <si>
    <t>ADQUISICIÓN DE SUMINISTROS DE OFICINA PARA USO EN LAS DIFERENTES ÁREAS DE LA ADMINISTRACIÓN ZONAL CALDERÓN.</t>
  </si>
  <si>
    <t>CATE-MDMQ-AZC-06-2023</t>
  </si>
  <si>
    <t>15 DÍAS</t>
  </si>
  <si>
    <t>ADQUISICION DE MESAS PARA EL COMEDOR DE LA ADMINISTRACION ZONAL CALDERON – AZCA.</t>
  </si>
  <si>
    <t>CATE-MDMQ-AZC-04-2023</t>
  </si>
  <si>
    <t>45 DÍAS</t>
  </si>
  <si>
    <t>ADQUISICIÓN DE SILLAS PARA EL COMEDOR DE LA ADMINISTRACION ZONAL CALDERON - AZCA</t>
  </si>
  <si>
    <t>CATE-MDMQ-AZC-05-2023</t>
  </si>
  <si>
    <t>ADQUISICION DE SILLAS PARA EL AUDITORIO DE LA ADMINISTRACION ZONAL CALDERON – AZCA.</t>
  </si>
  <si>
    <t>CATE-MDMQ-AZC-02-2023</t>
  </si>
  <si>
    <t>SIE-MDMQ-AZC-03-2022</t>
  </si>
  <si>
    <t>ADQUISICIÓN DE RECEPTOR TRANSPORTABLE GPS, SISTEMA GNSS PARA LEVANTAMIENTOS TOPOGRÁFICOS Y REPLANTEOS PRECISOS RECEPTOR GNSS DE MANO PARA APLICACIONES GIS-AZCA</t>
  </si>
  <si>
    <t>COTO-MDMQ-AZC-01-2023</t>
  </si>
  <si>
    <t>CONSTRUCCIÓN DE ADOQUINADO EN CALLES DEL BARRIO LA DOLOROSA, PARROQUIA LLANO CHICO</t>
  </si>
  <si>
    <t>MCO-MDMQ-AZC-01-2023</t>
  </si>
  <si>
    <t>CONSTRUCCIÓN DE ADOQUINADO Y BORDILLOS EN LAS CALLES DE BARRIOS DE LOS SECTORES DEL CENTRO PARROQUIAL Y MARIANA DE JESÚS, PARROQUIA CALDERÓN-AZCA</t>
  </si>
  <si>
    <t>60 DÍAS</t>
  </si>
  <si>
    <t>COTO-MDMQ-AZC-05-2022 - CONTRATO COMPLEMENTARIO</t>
  </si>
  <si>
    <t>FI-MDMQ-AZC-01-2023</t>
  </si>
  <si>
    <t>CATE-MDMQ-AZC-12-2023</t>
  </si>
  <si>
    <t>CATE-MDMQ-AZC-09-2023</t>
  </si>
  <si>
    <t>275 DÍAS</t>
  </si>
  <si>
    <t>CONTRATACIÓN DE REFRIGERIOS PARA LOS PARTICIPANTES DE LAS ACCIONES EN LA PROMOCIÓN DE DERECHOS AZCA</t>
  </si>
  <si>
    <t>CATE-MDMQ-AZC-10-2023</t>
  </si>
  <si>
    <t>AGENCIA DE CONTROL</t>
  </si>
  <si>
    <t>AGUA POTABLE</t>
  </si>
  <si>
    <t>ENERGÍA ELÉCTRICA</t>
  </si>
  <si>
    <t>TELECOMUNICACIONES</t>
  </si>
  <si>
    <t>IC-GADDMQ-AMC-017-2022</t>
  </si>
  <si>
    <t>SERVICIO DE RASTREO</t>
  </si>
  <si>
    <t>RE-MDMQ-AMC-003-2021</t>
  </si>
  <si>
    <t>“SERVICIO DE MENSAJERÍA, QUE INCLUYE LA RECEPCIÓN, TRANSPORTE Y ENTREGA DE NOTIFICACIONES DE PROCEDIMIENTOS ADMINISTRATIVOS Y DE OTROS DOCUMENTOS EMITIDOS POR EL GAD MDMQ DE LA AGENCIA METROPOLITANA DE CONTROL”</t>
  </si>
  <si>
    <t>SIE-MDMQ-AMC-001-2020</t>
  </si>
  <si>
    <t>“SERVICIO DE TRANSPORTE PARA EL PERSONAL DEL GAD DMQ AGENCIA METROPOLITANA DE CONTROL – AMC”,</t>
  </si>
  <si>
    <t>SIE-DMQ-AMC-005-2022</t>
  </si>
  <si>
    <t>SIE-DMQ-AMC-002-2022</t>
  </si>
  <si>
    <t>SERVICIO DE VIGILANCIA Y SEGURIDAD PRIVADA PARA LAS INSTALACIONES DE LAS DEPENDENCIAS DEL GAD DMQ AGENCIA METROPOLITANA DE CONTROL</t>
  </si>
  <si>
    <t>IC-GADDMQ-AMC-013-2022</t>
  </si>
  <si>
    <t>SERVICIO DE FUMIGACIÓN Y DESRATIZACIÓN</t>
  </si>
  <si>
    <t>ORDEN DE COMPRA Nro. CE-20220002158863</t>
  </si>
  <si>
    <t>“SERVICIO DE LIMPIEZA PARA LAS INSTALACIONES
 PARA EL GAD DMQ AGENCIA METROPOLITANA DE CONTROL-AMC”,</t>
  </si>
  <si>
    <t>CATE-DMQ-AMC-001-2023</t>
  </si>
  <si>
    <t>IC-GADDMQ-AMC-008-2022</t>
  </si>
  <si>
    <t>“SERVICIO DE ABASTECIMIENTO DE COMBUSTIBLE (TIPO EXTRA Y TIPO
 DIESEL PREMIUM) PARA EL PARQUE AUTOMOTOR DE LA AGENCIA METROPOLITANA DE CONTROL”</t>
  </si>
  <si>
    <t>IC-GADDMQAMC-
 001-2023</t>
  </si>
  <si>
    <t>IC-GADDMQAMC-
 006-2023</t>
  </si>
  <si>
    <t>“SERVICIO DE ABASTECIMIENTO DE COMBUSTIBLE (TIPO
 EXTRA Y TIPO DIESEL PREMIUM) PARA EL PARQUE AUTOMOTOR DE LA AGENCIA METROPOLITANA DE
 CONTROL”.</t>
  </si>
  <si>
    <t>IC-GADDMQ-AMC-011-2022</t>
  </si>
  <si>
    <t>SERVICIO DE MANTENIMIENTO DEL ASCENSOR</t>
  </si>
  <si>
    <t>IC-GADDMQ-AMC-016-2022</t>
  </si>
  <si>
    <t>SERVICIO DE MANTENIMIENTO PREVENTIVO Y CORRECTIVO DE LOS EQUIPOS DE LA UNIDAD DE COMUNICACIÓN SOCIAL</t>
  </si>
  <si>
    <t>MCS-DMQ-AMC-001-2022</t>
  </si>
  <si>
    <t>SERVICIO DE MANTENIMIENTO DE VEHÍCULOS
 PARA EL GAD DMQ AGENCIA METROPOLITANA DE CONTROL - AMC</t>
  </si>
  <si>
    <t>REPU-DMQ-AMC-02-2022</t>
  </si>
  <si>
    <t>“SERVICIO DE MANTENIMIENTO PREVENTIVO Y CORRECTIVO DE LAS CAMIONETAS DOBLE CABINA 4X4 MODELO 1 ADQUIRIDAS A TRAVÉS DEL PROCEDIMIENTO DE CATÁLOGO ELECTRÓNICO PARA LA AGENCIA METROPOLITANA DE CONTROL-AMC”</t>
  </si>
  <si>
    <t>PEA-AMC-002-2019</t>
  </si>
  <si>
    <t>ARRIENDO TUMBACO</t>
  </si>
  <si>
    <t>PE-AMC-001-2011</t>
  </si>
  <si>
    <t>ARRIENDO GÉMINIS</t>
  </si>
  <si>
    <t>PEA-AMC-001-2017</t>
  </si>
  <si>
    <t>ARRIENDO MARISCAL</t>
  </si>
  <si>
    <t>PEA-AMC001-2019</t>
  </si>
  <si>
    <t>ARRIENDO ELOY ALFARO</t>
  </si>
  <si>
    <t>PEA-AMC-001-2018</t>
  </si>
  <si>
    <t>ARRIENDO LA DELICIA</t>
  </si>
  <si>
    <t>SIE-AMC-004-2019</t>
  </si>
  <si>
    <t>ADQUISICIÓN
 DE COMPUTADORES DE ESCRITORIO Y PORTÁTILES</t>
  </si>
  <si>
    <t>AMC-2020-032</t>
  </si>
  <si>
    <t>MANTENIMIENTO PREVENTIVO AL ESCÁNER</t>
  </si>
  <si>
    <t>SIE-AMC-005-2022</t>
  </si>
  <si>
    <t>MANTENIMIENTO DE COMPUTADORES</t>
  </si>
  <si>
    <t>IC-GADDMQ-AMC- 005-2023</t>
  </si>
  <si>
    <t>“SERVICIO DE MANTENIMIENTO PREVENTIVO Y CORRECTIVO DE 2 ESCÁNERES DE ALTO VOLUMEN DEL GAD DMQ AGENCIA METROPOLITANA DE CONTROL – AMC”</t>
  </si>
  <si>
    <t>SERVICIO DE MANTENIMIENTO DE VEHÍCULOS PARA EL GAD DMQ AGENCIA METROPOLITANA DE CONTROL - AMC</t>
  </si>
  <si>
    <t>SERVICIO DE MANTENIMIENTO PREVENTIVO Y CORRECTIVO DE LAS CAMIONETAS DOBLE CABINA 4X4 MODELO 1 ADQUIRIDAS A TRAVÉS DEL PROCEDIMIENTO DE CATÁLOGO ELECTRÓNICO PARA LA AGENCIA METROPOLITANA DE CONTROL-AMC</t>
  </si>
  <si>
    <t>AMC-2021-007</t>
  </si>
  <si>
    <t>ADQUISICIÓN DE SUMINISTROS PARA LA ELABORACIÓN DE CREDENCIALES</t>
  </si>
  <si>
    <t>CATE-DMQ-AMC-002-2023</t>
  </si>
  <si>
    <t>ADQUISICIÓN DE SUMINISTROS DE OFICINA PARA
 EL GAD DMQ AGENCIA METROPOLITANA DE CONTROL - AMC”,</t>
  </si>
  <si>
    <t>IC-GADDMQAMC- 
 002-2023</t>
  </si>
  <si>
    <t>“ADQUISICIÓN DE SUMINISTROS DE OFICINA NO
 CATALOGADOS PARA EL GAD DMQ AGENCIA METROPOLITANA DE CONTROL – AMC”</t>
  </si>
  <si>
    <t>IC-GADDMQ-AMC-004-2023</t>
  </si>
  <si>
    <t>ADQUISICIÓN DE SELLOS INSTITUCIONALES</t>
  </si>
  <si>
    <t>SIE-DMQ-AMC-007-2022</t>
  </si>
  <si>
    <t>ADQUISICIÓN DE TÓNERES Y SUMINISTROS QUE NO SE ENCUENTRAN EN CATÁLOGO ELECTRÓNICO,</t>
  </si>
  <si>
    <t>SERVICIO DE MANTENIMIENTO PREVENTIVO Y CORRECTIVO DE LAS CAMIONETAS DOBLE CABINA 4X4 MODELO 1 ADQUIRIDAS A TRAVÉS DEL PROCEDIMIENTO DE CATÁLOGO ELECTRÓNICO PARA LA AGENCIA METROPOLITANA DE CONTROL-AMC”</t>
  </si>
  <si>
    <t>ADQUISICIÓN DE TÓNERES Y SUMINISTROS QUE NO SE ENCUENTRAN EN CATÁLOGO ELECTRÓNICO</t>
  </si>
  <si>
    <t>MATRICULACIÓN VEHICULAR</t>
  </si>
  <si>
    <t>SENTENCIA JUDICIAL NRO. 17811-2013-13623</t>
  </si>
  <si>
    <t>SENTENCIA JUDICIAL NRO. 17811-2013-1917</t>
  </si>
  <si>
    <t>SENTENCIA JUDICIAL NRO. 17811-2013-6102</t>
  </si>
  <si>
    <t>SIE-DMQ-AMC-006-2022</t>
  </si>
  <si>
    <t>ADQUISICIÓN DE COMPUTADORES</t>
  </si>
  <si>
    <t>SIE-DMQ-AMC-008-2022</t>
  </si>
  <si>
    <t>SOCIALIZACIÓN DEL CUMPLIMIENTO DE LA NORMATIVA</t>
  </si>
  <si>
    <t>RE-CSCD-DMQ-AMC-01-2023</t>
  </si>
  <si>
    <t>EJECUTAR LA CAMPAÑA DE DIFUSIÓN DE LAS ACCIONES DE CONTROL EJERCIDAS POR EL GAD MDMQ AGENCIA METROPOILTANA DE CONTROL - AMC”</t>
  </si>
  <si>
    <t>CONVENIO No. SECU-2023-004</t>
  </si>
  <si>
    <t>CONVENIO No. SECU-2023-006</t>
  </si>
  <si>
    <t>SECU-2022-033</t>
  </si>
  <si>
    <t xml:space="preserve"> “SERVICIO DE ORGANIZACIÓN, PRODUCCIÓN Y PRESENTACIÓN DEL COMPONENTE ARTÍSTICO DENOMINADO
“EVENTOS HITO,” EN EL MARCO EN EL PROYECTO FIESTAS DE QUITO 2022- SCU”</t>
  </si>
  <si>
    <t>SECU-2022-031</t>
  </si>
  <si>
    <t xml:space="preserve"> “SERVICIO DE ORGANIZACIÓN, PRODUCCIÓN Y PRESENTACIÓN DEL
EVENTO ARTÍSTICO DENOMINADO “DESFILES DE LA
CONFRATERNIDAD NORTE Y SUR, MASCARADA NOCTURNA,” EN EL
MARCO EN EL PROYECTO FIESTAS DE QUITO 2022- SCU"</t>
  </si>
  <si>
    <t>SECU-2022-032</t>
  </si>
  <si>
    <t xml:space="preserve"> SERVICIO DE ORGANIZACIÓN, PRODUCCIÓN Y PRESENTACIÓN DEL COMPONENTE ARTÍSTICO DENOMINADO “EVENTOS TRADICIONALES,” EN EL MARCO EN EL PROYECTO FIESTAS DE QUITO 2022- SCU”</t>
  </si>
  <si>
    <t xml:space="preserve"> IC-MDMQ-SCU-001-2023</t>
  </si>
  <si>
    <t xml:space="preserve"> “SERVICIO DE ORGANIZACIÓN, PRODUCCIÓN Y PRESENTACIÓN DEL
“ENCUENTRO DE LAS RONDALLAS TRADICIONALES-SCU”</t>
  </si>
  <si>
    <t xml:space="preserve"> IC-MDMQ-SCU-002-2023</t>
  </si>
  <si>
    <t xml:space="preserve"> SERVICIO DE ORGANIZACIÓN, PRODUCCIÓN Y PRESENTACIÓN DEL “FESTIVAL RITMOS TRADICIONALES CON ADULTOS MAYORES”- SCU”</t>
  </si>
  <si>
    <t xml:space="preserve"> IC-MDMQ-SCU-003-2023</t>
  </si>
  <si>
    <t xml:space="preserve"> “SERVICIO DE ORGANIZACIÓN, PRODUCCIÓN Y PRESENTACIÓN DEL EVENTO “SONORIDADES TRADICIONALES-SCU”.</t>
  </si>
  <si>
    <t>IC-MDMQ-SCU-004-2023</t>
  </si>
  <si>
    <t>“SERVICIO DE ORGANIZACIÓN, PRODUCCIÓN Y PRESENTACIÓN DEL EVENTO “CIRCULACIÓN TEATRAL EN QUITO-SCU”</t>
  </si>
  <si>
    <t xml:space="preserve"> C-MDMQ-SCU-009-2022</t>
  </si>
  <si>
    <t xml:space="preserve"> SERVICIO DE ORGANIZACION, PRODUCCION Y PRESENTACION
DEL EVENTO ES HORA QUITO TOCATE 2022- SCU</t>
  </si>
  <si>
    <t xml:space="preserve"> Convenio Nro. SECU-2023-003</t>
  </si>
  <si>
    <t xml:space="preserve"> CONVENIOS DE FOMENTO CULTURAL POR PIC’S PARA LA IMPLEMENTACIÓN DE LOS PROYECTOS DE INICIATIVAS CIUDADANAS, PROYECTO MINKA MUSICAL</t>
  </si>
  <si>
    <t>Convenio Nro. SECU-2023-002</t>
  </si>
  <si>
    <t xml:space="preserve"> CONVENIOS DE FOMENTO CULTURAL POR PIC’S PARA LA IMPLEMENTACIÓN DE LOS PROYECTOS DE INICIATIVAS CIUDADANAS, PROYECTO SEMANA DEL ROCK</t>
  </si>
  <si>
    <t>NA</t>
  </si>
  <si>
    <t>PAGO SAYCE 2022</t>
  </si>
  <si>
    <t>CONTRATO No. SECU-2022-037</t>
  </si>
  <si>
    <t xml:space="preserve"> “SERVICIO DE ORGANIZACIÓN, PRODUCCIÓN Y PRESENTACIÓN DE LA OBRA
ARTÍSTICA Y CULTURAL “VIVENCIAS DE MI BARRIO – SCU”;</t>
  </si>
  <si>
    <t xml:space="preserve"> CONTRATO No. SECU-2023-005</t>
  </si>
  <si>
    <t xml:space="preserve"> “SERVICIO DE ORGANIZACIÓN, PRODUCCIÓN LOS EVENTOS
ARTÍSTICOS Y CULTURALES DENOMINADOS “CONCIERTOS DE MÚSICA
POPULAR Y RELIGIOSA DE LA BANDA MUNICIPAL” Y “PROCESIÓN
JESÚS DEL GRAN PODER SUR”, EN EL MARCO DE LA SEMANA SANTA
QUITEÑA- SCU.”</t>
  </si>
  <si>
    <t xml:space="preserve"> CONVENIO No. SECU-2023-001</t>
  </si>
  <si>
    <t xml:space="preserve"> CONVENIO DE COOPERACIÓN INTERINSTITUCIONAL DE FONDOS NO REEMBOLSABLES ENTRE EL GOBIERNO AUTÓNOMO DESCENTRALIZADO DEL DISTRITO METROPOLITANO DE QUITO Y EL GOBIERNO AUTÓNOMO DESCENTRALIZADO DE LA PARROQUIA RURAL DE AMAGUAÑA PARA LA EJECUCIÓN DEL “CARNAVAL DE AMAGUAÑA 2023”.</t>
  </si>
  <si>
    <t>ONU MUJERES</t>
  </si>
  <si>
    <t xml:space="preserve"> Ejecutar el Proyecto “FOMENTO A LAS VIVENCIAS DE LA CULTURA Y LAS ARTES E INNOVACIÓN PARA MUJERES RURALES DE QUITO” que permitirá mejorar las condiciones de vida a través del fomento a los medios de vida culturales con identidad y enfoque de género y contar con una metodología que permita ampliar su impacto en todo el Distrito Metropolitano de Quito.</t>
  </si>
  <si>
    <t>Convenio No. SECU-2022-080</t>
  </si>
  <si>
    <t>CONVENIO DE FOMENTO CULTURAL POR PICS PARA LA IMPLEMENTACION DEL PROYECTO DE INICIATIVA CIUDADANA "FORTALECIMIENTO DE LOS PROCESOS DE LA CULTURA Y ARTE AFROECUATORIANO"</t>
  </si>
  <si>
    <t>Convenio No. SECU-2022-081</t>
  </si>
  <si>
    <t>CONVENIO DE FOMENTO CULTURAL POR PICS PARA LA IMPLEMENTACION DEL PROYECTO DE INICIATIVA CIUDADANA "FORTALECIMIENTO ARTISTICO
COMUNITARIO DE SOLANDA"</t>
  </si>
  <si>
    <t xml:space="preserve"> Convenio No. SECU-2022-082</t>
  </si>
  <si>
    <t>CONVENIO DE FOMENTO CULTURAL POR PICS PARA LA IMPLEMENTACION DEL PROYECTO DE INICIATIVA CIUDADANA  CEREMONIA ANDINA DEL KAPAK
RAYMI DEL PUEBLO SARAGURO EN LA CIUDAD DE QUITO</t>
  </si>
  <si>
    <t xml:space="preserve"> Convenio No. SECU-2022-083</t>
  </si>
  <si>
    <t>CONVENIO DE FOMENTO CULTURAL POR PICS PARA LA IMPLEMENTACION DEL PROYECTO DE INICIATIVA CIUDADANA VI FESTIVAL INTERCULTURAL
MASAPAN DE ORO CALDERON 2022</t>
  </si>
  <si>
    <t xml:space="preserve"> Convenio No. SECU-2022-084</t>
  </si>
  <si>
    <t>CONVENIO DE FOMENTO CULTURAL POR PICS PARA LA IMPLEMENTACION DEL PROYECTO DE INICIATIVA CIUDADANA SERENATA AFROQUITEÑA</t>
  </si>
  <si>
    <t>CONTRATO Nro. SECU-2022-002</t>
  </si>
  <si>
    <t xml:space="preserve"> “MANTENIMIENTO PREVENTIVO Y CORRECTIVO DE PISCINAS Y ÁREAS HÚMEDAS DEL PARQUE URBANO CUMANDÁ –SCU</t>
  </si>
  <si>
    <t>CONTRATO Nro. SECU-2022-001</t>
  </si>
  <si>
    <t xml:space="preserve"> SERVICIO DE MANTENIMIENTO PREVENTIVO Y CORRECTIVO DE EQUIPOS DE GIMNASIO EN CUMANDA PARQUE URBANO- SCU</t>
  </si>
  <si>
    <t xml:space="preserve"> CE-20220002199097</t>
  </si>
  <si>
    <t xml:space="preserve"> “MANTENIMIENTO DE ÁREAS VERDES Y JARDINES EN PARQUE URBANO CUMANDÁ - SCU”</t>
  </si>
  <si>
    <t>CE-20230002400063</t>
  </si>
  <si>
    <t>31/4/2024</t>
  </si>
  <si>
    <t xml:space="preserve">  SERVICIO DE MANTENIMIENTO DE AREASVERDES Y JARDINES (PAR</t>
  </si>
  <si>
    <t>CONVENIO 077-2022</t>
  </si>
  <si>
    <t xml:space="preserve"> COOPERACIÓN INTERINSTITUCIONAL ENTRE EL GOBIERNO AUTÓNOMO
DESENTRALIZADO DEL DISTRITO METROPOLITANO DE QUITO / SECRETARÍA DE
CULTURA (SECU) Y LA EMPRESA ELÉCTRICA QUITO (EEQ) PARA EL MANTENIMIENTO
DE ILUMINACIÓN EXTERNA DEL PARQUE URBANO CUMANDÁ</t>
  </si>
  <si>
    <t xml:space="preserve"> CONTRATO No. SECU-2022-020</t>
  </si>
  <si>
    <t xml:space="preserve"> SERVICIO DE CONCEPTUALIZACIÓN, PRODUCCIÓN, Y PRESENTACIÓN DEL EVENTO ARTÍSTICO "QUE EL PICHINCHA DECORA" EN EL CENTRO CULTURAL METROPOLITANO 2021-SCU</t>
  </si>
  <si>
    <t xml:space="preserve"> CONTRATO No. SECU-2023-004</t>
  </si>
  <si>
    <t xml:space="preserve"> “SERVICIO DE CONCEPTUALIZACIÓN, MUSEOGRAFÍA Y MONTAJE
DE LA EXPOSICIÓN DE GRAN FORMATO “LA MUJER QUE HABITO 2023
– SCU</t>
  </si>
  <si>
    <t>CONTRATOS SERVICIOS PROFESIONALES</t>
  </si>
  <si>
    <t>IC-MDMQ-SCU-011-2021</t>
  </si>
  <si>
    <t xml:space="preserve"> MANTENIMIENTO PREVENTIVO POR VIGENCIA TECNÓLOGICA DE IMPRESORAS</t>
  </si>
  <si>
    <t xml:space="preserve"> CONTRATO No. SECU-2022-039</t>
  </si>
  <si>
    <t xml:space="preserve"> ADQUISICIÓN DE LIBROS DE VARIAS TEMATICAS PARA LA RED
METROPOLITANA DE BIBLIOTECAS – SCU</t>
  </si>
  <si>
    <t>CONVENIO SECU-2022-028</t>
  </si>
  <si>
    <t>CONVENIO No. SECU-2023-007</t>
  </si>
  <si>
    <t>CONVENIO No. SECU-2023-008</t>
  </si>
  <si>
    <t>UTERO “Fortalecimiento socio-cultural en los barrios de La Mariscal y La Gasca” que supone el fortalecimiento de la trama de espacios e iniciativas socioculturales, así́ como la programación que generan éstos, para incidir en el crecimiento del sentimiento de pertenencia y encuentro de las personas que residen y habitan los barrios citados.</t>
  </si>
  <si>
    <t xml:space="preserve"> CONVENIO No. SECU-2023-005</t>
  </si>
  <si>
    <t xml:space="preserve"> FUNDACIÓN DE COMUNICACIÓN, INVESTIGACIÓN Y ACCIÓN PARA EL DESARROLLO. implementar el proyecto "Realización de actividades en el marco de la conmemoración de marzo, mes de la Mujer" (en adelante, Proyecto) en el marco promover y valorizar el trabajo de las mujeres ecuatorianas en distintas disciplinas artístico-culturales como un homenaje a la mujer por el mes de marzo, en el Distrito Metropolitano de Quito.</t>
  </si>
  <si>
    <t>SECU-2022-063</t>
  </si>
  <si>
    <t>SECU-2022-047</t>
  </si>
  <si>
    <t>SECU-2022-058</t>
  </si>
  <si>
    <t>SECU-2022-061</t>
  </si>
  <si>
    <t>SECU-2022-075</t>
  </si>
  <si>
    <t>SECU-2022-040</t>
  </si>
  <si>
    <t>SECU-2022-073</t>
  </si>
  <si>
    <t>SECU-2022-060</t>
  </si>
  <si>
    <t>SECU-2022-068</t>
  </si>
  <si>
    <t>SECU-2022-055</t>
  </si>
  <si>
    <t>SECU-2022-044</t>
  </si>
  <si>
    <t>SECU-2022-057</t>
  </si>
  <si>
    <t>SECU-2022-056</t>
  </si>
  <si>
    <t>SECU-2022-049</t>
  </si>
  <si>
    <t>SECU-2022-051</t>
  </si>
  <si>
    <t>SECU-2022-053</t>
  </si>
  <si>
    <t>SECU-2022-065</t>
  </si>
  <si>
    <t>SECU-2022-048</t>
  </si>
  <si>
    <t>SECU-2022-046</t>
  </si>
  <si>
    <t>SECU-2022-070</t>
  </si>
  <si>
    <t>SECU-2022-062</t>
  </si>
  <si>
    <t>SECU-2022-071</t>
  </si>
  <si>
    <t>SECU-2022-042</t>
  </si>
  <si>
    <t>SECU-2022-072</t>
  </si>
  <si>
    <t>SECU-2022-076</t>
  </si>
  <si>
    <t>SECU-2022-039</t>
  </si>
  <si>
    <t>SECU-2022-066</t>
  </si>
  <si>
    <t>SECU-2022-059</t>
  </si>
  <si>
    <t>SECU-2022-054</t>
  </si>
  <si>
    <t>SECU-2022-045</t>
  </si>
  <si>
    <t>SECU-2022-069</t>
  </si>
  <si>
    <t>CONTRATO No. SECU-2022-029</t>
  </si>
  <si>
    <t xml:space="preserve"> “SERVICIO DE EDICIÓN Y DIAGRAMACIÓN DE LA OBRA ARTÍSTICA LITERARIA
LIBRO DEL BICENTENARIO DE LA BATALLA DE PICHINCHA DE 1822, EN EL
MARCO DE LA CONMEMORACIÓN DEL BICENTENARIO - SCU”</t>
  </si>
  <si>
    <t xml:space="preserve"> CONTRATO No. SECU-2023-002</t>
  </si>
  <si>
    <t xml:space="preserve"> “SERVICIO DE PRODUCCIÓN Y PRESENTACIÓN DE LOS COMPONENTES ARTÍSTICOS
DENOMINADOS “CONCIERTO PASILLO BICENTENARIO” EN EL MARCO DE
LA CONMEMORACIÓN DEL BICENTENARIO – SCU”</t>
  </si>
  <si>
    <t>No. SECU-2022-018</t>
  </si>
  <si>
    <t xml:space="preserve"> “Servicio de organización, producción y presentación de la obra artística “Fiesta Escénica - FIEQ” en el marco de la conmemoración del Bicentenario 2022 - SCU”</t>
  </si>
  <si>
    <t xml:space="preserve"> CONVENIO No. SECU-2022-085</t>
  </si>
  <si>
    <t xml:space="preserve"> Convenio de Cooperación
Interinstitucional entre la Corporación Editora Nacional y la Secretaría de Cultura del Distrito
Metropolitano de Quito a fin de desarrollar una obra de tres volúmenes sobra la Historia de
Quito.</t>
  </si>
  <si>
    <t>CONTRATO No. SECU-2023-003</t>
  </si>
  <si>
    <t xml:space="preserve"> LICENCIAS AUDIOVISUALES DE OBRAS CINEMATOGRÁFICAS CONTEMPORÁNEAS EN EL MARCO DE LA CONMEMORACIÓN DEL BICENTENARIO-SCU</t>
  </si>
  <si>
    <t>CONTRATO No. SECU-2023-001</t>
  </si>
  <si>
    <t xml:space="preserve"> “LICENCIAS PARA PROYECCIÓN DE CONTENIDO CINEMATOGRÁFICO ALREDEDOR DE LOS 200 AÑOS DE CONSTRUCCIÓN DE LA REPÚBLICA EN EL MARCO DE LA CONMEMORACIÓN DEL BICENTENARIO - SCU</t>
  </si>
  <si>
    <t>DESARROLLO PRODUCTIVO</t>
  </si>
  <si>
    <t>No.
COMPROMISO:            2000078514</t>
  </si>
  <si>
    <t xml:space="preserve">“CONVENIO DE TRANSFERENCIA DE FONDOSNO REEMBOLSABLES ENTRE EL GOBIERNO AUTÓNOMO DESCENTRALIZADO DELDISTRITOMETROPOLITANO DE QUITO Y LA CORPORACIÓN DE PROMOCIÓN ECONOMICA CONQUITO”CONVENIO NRO. SDPC-2023-001, DE 24 DE MARZO DE 2023, MEMORANDO NRO. CPEQ-2023-0506-M       </t>
  </si>
  <si>
    <t>No.
COMPROMISO:            2000077101</t>
  </si>
  <si>
    <t xml:space="preserve">TRANSFERENCIA EMPRESA DE RASTRO, SEGÚN ORDENANZA DE CREACIÓN No.0316 DE26-JULIO-2010, Y ORDENANZA  No. 007-2022 DE 26-SEP-2022, EN EL QUESEAPROBÓ LA REFORMA PRESUPUESTARIA 2022, SIENDO PRESUPUESTO PRORROGADO EL 2023,Y EN BASE A LAS SOLICITUDES DE COMPROMISOS DE GASTO-COMITE DE LIQUIDEZ,SEGÚN MEMORANDOS No.GADDMQ-DMF-2023-0004-M Y GADDMQ-DMF-2023-0036-M DE 4 Y 11 DE ENERO DE 2023 SUSCRITOS POR RENATO PAZ Y MIÑO- DMF Y JEFA DE PRESUPUESTO.     </t>
  </si>
  <si>
    <t>No. COMPROMISO: 2000077095</t>
  </si>
  <si>
    <t>TRANSFERENCIA EPMGDT QUITO TURISMO, SEGÚN ORDENANZA DE CREACIÓN No.0309 DE 16-ABRIL-2010 Y ORDENANZA No.007-2022 DE 26-SEP-2022, EN EL QUE SEAPROBÓ LA REFORMA PRESUPUESTARIA 2022, SIENDO PRESUPUESTO PRORROGADO EL 2023, Y EN BASE A LAS SOLICITUDES DE COMPROMISOS DE GASTO-COMITE DE LIQUIDEZ SEGÚN MEMORANDOS No. GADDMQ-DMF-2023-0004-M Y GADDMQ-DMF-2023-0036-M DE 4 Y 11 DE ENERO DE 2023 SUSCRITOS POR RENATO PAZ Y MIÑO- DMF Y JEFA DE PRESUPUESTO.</t>
  </si>
  <si>
    <t>No. COMPROMISO: 2000077096</t>
  </si>
  <si>
    <t>TRANSFERENCIA EPMSA SERVICIOS AEROPORTUARIOS, SEGÚN ORDENANZA DECREACIÓN No.0309 DE 16-ABRIL-2010, Y ORDENANZA No. 007-2022 DE 26-SEP ENEL QUE SE APROBÓ LA REFORMA PRESUPUESTARIA 2022, SIENDO PRESUPUESTO PRORROGADO EL 2023, Y EN BASE A LAS SOLICITUDES DE COMPROMISOS DE GASTO COMITE DE LIQUIDEZ SEGÚN MEMORANDOS No. GADDMQ-DMF-2023-0004-M Y GADDMQ-DMF-2023-0036-M DE 4 Y 11 DE ENERO DE 2023 SUSCRITOS POR RENATO PAZ Y MIÑO- DMF Y JEFA DE PRESUPUESTO.</t>
  </si>
  <si>
    <t xml:space="preserve">Pago de servicios básicos </t>
  </si>
  <si>
    <t>Doce (12) meses</t>
  </si>
  <si>
    <t xml:space="preserve">SERVICIOS BÁSICOS </t>
  </si>
  <si>
    <t xml:space="preserve">Contrato de frecuencias /Pago de servicios básicos </t>
  </si>
  <si>
    <t>1 de agosto de 2022/ 19 de enero de 2023</t>
  </si>
  <si>
    <t xml:space="preserve">SERVICIO DE ARRENDAMIENTO DE RADIOFRECUENCIAS PARA LA UEMFM / SERVICIO TELEFÓNICO </t>
  </si>
  <si>
    <t>CE-20220002320009 (Enero a Mayo) 2023.
CE-20230002412019 (Junio a Septiembre) 2023.</t>
  </si>
  <si>
    <t>30-12-2022
24-05-2023</t>
  </si>
  <si>
    <t xml:space="preserve">
Cinco ( 5 ) meses
Cuatro ( 4 ) meses</t>
  </si>
  <si>
    <t>SERVICIO DE SEGURIDAD Y VIGILANCIA 2023 UEMFM
SERVICIO DE SEGURIDAD Y VIGILANCIA (JUNIO A SEPTIEMBRE) 2023 UEMFM</t>
  </si>
  <si>
    <t xml:space="preserve">53.656,8081 
42.519,4835 </t>
  </si>
  <si>
    <t xml:space="preserve">
10,629,87</t>
  </si>
  <si>
    <t>CE-20220002319882</t>
  </si>
  <si>
    <t>SERVICIO DE ASEO 2023 UEMFM</t>
  </si>
  <si>
    <t>Siete ( 8 ) meses</t>
  </si>
  <si>
    <t>CONTRATACIÓN DEL SERVICIO DE ABASTECIMIENTO DE COMBUSTIBLE PARA EL PARQUE AUTOMOTOR DE LA UEMFM</t>
  </si>
  <si>
    <t>Pago Revisión Vehícular</t>
  </si>
  <si>
    <t>Tres (3) meses</t>
  </si>
  <si>
    <t xml:space="preserve">Matriculación y Revisión vehícular </t>
  </si>
  <si>
    <t>ADJUDICACION IC-005-SERD-2022</t>
  </si>
  <si>
    <t>SERD GA SERVICIO DE CONSERVACION, LIMPIEZA, DESINFECCION DE LAS INSTALACIONES DE LAS PISCINAS DE GUAPULO Y CDMI SE</t>
  </si>
  <si>
    <t>6 490.00</t>
  </si>
  <si>
    <t>MCO-MDMQ-SE-07-2022</t>
  </si>
  <si>
    <t>“SERD MANTENIMIENTO BATERÍAS Y SISTEMA HIDROSANITARIO EDIFICIO SERD-SE” (RUBROS NUEVOS)</t>
  </si>
  <si>
    <t>1 195.12</t>
  </si>
  <si>
    <t>ADJUDICACION N° IC-011-SERD-2021</t>
  </si>
  <si>
    <t>SERVICIO DE MANTENIMIENTO DE EQUIPOS DEL CUARTO DE MÁQUINAS DE LA PISCINA DEL CDMI</t>
  </si>
  <si>
    <t>3 000.00</t>
  </si>
  <si>
    <t>ADJUDICACION N° IC-10.SERD-2021</t>
  </si>
  <si>
    <t>SERVICIO MANTENIMIENTO DE EQUIPOS DEL GIMNASIO DEL CDMI</t>
  </si>
  <si>
    <t>4 350.06</t>
  </si>
  <si>
    <t>REC-MDMQ-SE-001-2022</t>
  </si>
  <si>
    <t>SERD DMDR SERVICIO DE ORGANIZACIÓN, PRODUCCION Y COMUNICACIÓN PARA PROYECTO QUITO ACTIVO -SE</t>
  </si>
  <si>
    <t>303 405.50</t>
  </si>
  <si>
    <t>CTO-MDMQ-SE-04-2022</t>
  </si>
  <si>
    <t>SERD DMDR MEJORAMIENTO DE LA INFRAESTRUCTURA DEPORTIVA RECREATIVA POLIDEPORTIVO CDMI SE</t>
  </si>
  <si>
    <t>276 775.08</t>
  </si>
  <si>
    <t>ARQ. ALOMOTO YUGSI ALEX PAUL</t>
  </si>
  <si>
    <t>SERVICIOS PROFESIONALES MES DE DICIEMBRE DE 2022</t>
  </si>
  <si>
    <t>1 543.00</t>
  </si>
  <si>
    <t>SR. BARANONA VARGAS ERICK XAVIER</t>
  </si>
  <si>
    <t>918.00</t>
  </si>
  <si>
    <t>ARQ. YUMISEVA DEL POZO VANESSA GABRIELA</t>
  </si>
  <si>
    <t>1 740.00</t>
  </si>
  <si>
    <t>ARQ. JOSE VALENCIA</t>
  </si>
  <si>
    <t>SERVICIOS PROFESIONALES DEL 22/03/2022 AL 31/05/2022</t>
  </si>
  <si>
    <t>4 060.00</t>
  </si>
  <si>
    <t>ING. ALMEIDA NAVARRETE FRANCISCO JAVIER</t>
  </si>
  <si>
    <t>SERVICIOS PROFESIONALES DEL del 11 de noviembre al 31 de diciembre del 2022</t>
  </si>
  <si>
    <t>2 571.60</t>
  </si>
  <si>
    <t>ING. GUTIERREZ PINTO CHRISTIAN DAVID</t>
  </si>
  <si>
    <t>ING. HURTADO PEREZ OSCAR WLADIMIR</t>
  </si>
  <si>
    <t>ARQ. MENA LALAMA ESTEFANY CAROLINA</t>
  </si>
  <si>
    <t>ARQ. MONTNEGRO VILLOTA DIEGO FERNANDO</t>
  </si>
  <si>
    <t>ARQ. PEREZ CARRERA MARIA BELEN</t>
  </si>
  <si>
    <t>ARQ. VALLEJO TORRES CAMILO SEBASTIAN</t>
  </si>
  <si>
    <t>ARQ. SANCHEZ RAMOS RAUL VICENTE</t>
  </si>
  <si>
    <t>1 333.00</t>
  </si>
  <si>
    <t>ING. CARLOS MONTALVO</t>
  </si>
  <si>
    <t>8 MESES</t>
  </si>
  <si>
    <t>SERVICIOS PROFESIONALES MES DE OCTUBRE 2022</t>
  </si>
  <si>
    <t>ARQ. LORENA ROBALINO</t>
  </si>
  <si>
    <t>SERVICIOS PROFESIONALES DEL 18 de octubre al 31 de diciembre del 2022</t>
  </si>
  <si>
    <t>3 806.02</t>
  </si>
  <si>
    <t>ARQ. DIEGO MARMOL</t>
  </si>
  <si>
    <t>SERVICIOS PROFESIONALES DEL 22 DE MARZO AL 31 DE DICIEMBRE DE 2022</t>
  </si>
  <si>
    <t>14 401.30</t>
  </si>
  <si>
    <t>ARQ. PAUL JIMENEZ</t>
  </si>
  <si>
    <t>5 MESES</t>
  </si>
  <si>
    <t>SERVICIOS PROFESIONALES DEL del 22 de marzo al 15 de julio del 2022.</t>
  </si>
  <si>
    <t>6 670.00</t>
  </si>
  <si>
    <t>ARQ. MANOSALVAS GARCIA ANDRES JOAO</t>
  </si>
  <si>
    <t>ARQ. KEVIN VILLACIS</t>
  </si>
  <si>
    <t>4MESES</t>
  </si>
  <si>
    <t>SERVICIOS PROFESIONALES DEL 1 de septiembre al 31 diciembre de 2022</t>
  </si>
  <si>
    <t>6 960.00</t>
  </si>
  <si>
    <t>ARQ. VILLACIS SANCHEZ HENRY KEVIN</t>
  </si>
  <si>
    <t>SERVICIOS PROFESIONALES DEL 1 de junio al 31 de agosto del 2022</t>
  </si>
  <si>
    <t>4 629.00</t>
  </si>
  <si>
    <t>ARQ. LUIS VALLEJO</t>
  </si>
  <si>
    <t>SERVICIOS PROFESIONALES DEL 22/03/2022 AL 18/05/2022</t>
  </si>
  <si>
    <t>2 983.04</t>
  </si>
  <si>
    <t>ARQ. CHRISTIAN CERON</t>
  </si>
  <si>
    <t>SERVICIOS PROFESIONALES DEL 17/96/2922 AL 30/09/2022</t>
  </si>
  <si>
    <t>5 349.02</t>
  </si>
  <si>
    <t>ARQ. MAURICIO ZAPATA</t>
  </si>
  <si>
    <t>SERVICIOS PROFESIONALES DEL 23/03/2023 AL 31/05/2022</t>
  </si>
  <si>
    <t>4 002.00</t>
  </si>
  <si>
    <t>SERVICIOS PROFESIONALES DEL 23/06/2023 AL 15/08/2022</t>
  </si>
  <si>
    <t>3 394.48</t>
  </si>
  <si>
    <t>12 344.00</t>
  </si>
  <si>
    <t>7 344.00</t>
  </si>
  <si>
    <t>ARQ. SANCHEZ MARCILLA ANA ALEXANDRA</t>
  </si>
  <si>
    <t>11 932.46</t>
  </si>
  <si>
    <t>13 920.00</t>
  </si>
  <si>
    <t>10 664.00</t>
  </si>
  <si>
    <t>ARQ. GRANDA RIERA JOHANNA ISABEL</t>
  </si>
  <si>
    <t>ARQ. PORTILLA TANDASO ANDREA MARISELA</t>
  </si>
  <si>
    <t>12 241.04</t>
  </si>
  <si>
    <t>ING. JACOME ANDRADE GRACE LIZETH</t>
  </si>
  <si>
    <t>11 829.60</t>
  </si>
  <si>
    <t>ARQ.SALAZAR NARVAEZ BYRON ROMEO</t>
  </si>
  <si>
    <t>11 726.74</t>
  </si>
  <si>
    <t>SERVICIOS PROFESIONALES CONVENIO DE PAGO</t>
  </si>
  <si>
    <t>4 063.07</t>
  </si>
  <si>
    <t>CTO-MDMQSE-01-2023</t>
  </si>
  <si>
    <t>SERD DMDR CONSTRUCCIÓN Y MEJORAMIENTO INFRAESTRUCTURA DEPORTIVA RECREATIVA LIGA DEPORTIVA SANTA RITA-SE</t>
  </si>
  <si>
    <t>227 485.71</t>
  </si>
  <si>
    <t>CTO-MDMQSE-02-2023</t>
  </si>
  <si>
    <t>SERD DMDR CONSTRUCCIÓN Y MEJORAMIENTO INFRAESTRUCTURA DEPORTIVA RECREATIVA EN LA LIGA DEPORTIVA ECUADOR-SE</t>
  </si>
  <si>
    <t>219 222.78</t>
  </si>
  <si>
    <t>MCO-MDMQSE-11-2022</t>
  </si>
  <si>
    <t>SERD DMDR CONSTRUCCIÓN Y MEJORAMIENTO INFRAESTRUCTURA DEPORTIVA RECREATIVA LIGA DEPORTIVA LA MERCED-SE</t>
  </si>
  <si>
    <t>84 155.74</t>
  </si>
  <si>
    <t>MCO-MDMQSE-14-2022</t>
  </si>
  <si>
    <t>SERD DMDR CONSTRUCCIÓNDE INFRAESTRUCTURA DEPORTIVA RECREATIVA EN LA LIGA DEPORTIVA 23 DE MAYO -SE</t>
  </si>
  <si>
    <t>84 936.31</t>
  </si>
  <si>
    <t>MCO-MDMQSE-15-2022</t>
  </si>
  <si>
    <t>SERD DMDR CONSTRUCCIÓN Y MEJORAMIENTO INFRAESTRUCTURA DEPORTIVA RECREATIVA LIGA DEPORTIVA SAN ANTONIO DE PICHINCHA-SE</t>
  </si>
  <si>
    <t>69 973.25</t>
  </si>
  <si>
    <t>MCO-MDMQSE-16-2022</t>
  </si>
  <si>
    <t>SERD DMDR CONSTRUCCIÓN Y MEJORAMIENTO INFRAESTRUCTURA DEPORTIVA RECREATIVA LIGA DEPORTIVA SANTA MARIA DE COTOCOLLAO-SE</t>
  </si>
  <si>
    <t>159 491.24</t>
  </si>
  <si>
    <t>MCO-MDMQSE-18-2022</t>
  </si>
  <si>
    <t>SERD DMDR CONSTRUCCIÓN Y MEJORAMIENTO INFRAESTRUCTURA DEPORTIVA RECREATIVA LIGA DEPORTIVA CARCELEN-SE</t>
  </si>
  <si>
    <t>35 204.75</t>
  </si>
  <si>
    <t>MCO-MDMQSE-20-2022</t>
  </si>
  <si>
    <t>SERD DMDR CONSTRUCCIÓN Y MEJORAMIENTO INFRAESTRUCTURA DEPORTIVA RECREATIVA LIGA DEPORTIVA IÑAQUITO-SE</t>
  </si>
  <si>
    <t>124 774.28</t>
  </si>
  <si>
    <t>MCO-MDMQSE-22-2022</t>
  </si>
  <si>
    <t>SERD DMDR CONSTRUCCIÓN Y MEJORAMIENTO INFRAESTRUCTURA DEPORTIVA RECREATIVA LIGA DEPORTIVA POMASQUI LA TOLA-SE</t>
  </si>
  <si>
    <t>96 460.31</t>
  </si>
  <si>
    <t>MCO-MDMQSE-23-2022</t>
  </si>
  <si>
    <t>SERD DMDR CONSTRUCCIÓN Y MEJORAMIENTO INFRAESTRUCTURA DEPORTIVA RECREATIVA LIGA DEPORTIVA TUMBACO -SE</t>
  </si>
  <si>
    <t>107 133.66</t>
  </si>
  <si>
    <t>MCO-MDMQSE-24-2022</t>
  </si>
  <si>
    <t>SERD DMDR CONSTRUCCIÓN Y MEJORAMIENTO INFRAESTRUCTURA DEPORTIVA RECREATIVA LIGA DEPORTIVA LA ARCADIA-SE</t>
  </si>
  <si>
    <t>99 608.46</t>
  </si>
  <si>
    <t>IC-MDMQSE-01-2023</t>
  </si>
  <si>
    <t>SERD DMEE SERVICIO DE ORGANIZACIÓN DEL EVENTO JUEGA, DISFRUTA Y APRENDE DMEE SE</t>
  </si>
  <si>
    <t>5 297.00</t>
  </si>
  <si>
    <t>MCO-GADMQ-SE-02-2019</t>
  </si>
  <si>
    <t>READECUACIÓN DE LA INFRAESTRUCTURA FÍSICA DE INSTITUCIONES EDUCATIVAS MUNICIPALES</t>
  </si>
  <si>
    <t>227 678.57</t>
  </si>
  <si>
    <t>MCO-MDMQ-SE-05-2022</t>
  </si>
  <si>
    <t>"SERD DMPPE MANTENIMIENTO CENTROS MUNICIPALES DE EDUCACIÓN INICIAL CENTRO SUR-SE"</t>
  </si>
  <si>
    <t>205 918.70</t>
  </si>
  <si>
    <t>MCO-MDMQ-SE-06-2022</t>
  </si>
  <si>
    <t>"SERD DMPPE MANTENIMIENTO CENTROS MUNICIPALES DE EDUCACIÓN INICIAL NORTE SE"</t>
  </si>
  <si>
    <t>151 224.16</t>
  </si>
  <si>
    <t>MCO-MDMQSE-21-2022</t>
  </si>
  <si>
    <t>SERD DMPPE MANTENIMIENTO DE PINTURA INTERIOR, EXTERIOR Y ADECUACIONES DE ESPACIOS FISICOS EN IEM ENTES NO CONTABLES SE</t>
  </si>
  <si>
    <t>170 535.71</t>
  </si>
  <si>
    <t>CTO-MDMQ-SE-03-2022</t>
  </si>
  <si>
    <t>SERD DMPPE MANTENIMIENTO DE LA UNIDAD EDUCATIVA MUNICIPAL “CALDERON” SE</t>
  </si>
  <si>
    <t>302 175.31</t>
  </si>
  <si>
    <t>CTO-MDMQSE-05-2022</t>
  </si>
  <si>
    <t>SERD DMPPE REPOTENCIACIÓN MURO NORTE DE LA UEM ANTONIO JOSÉ DE SUCRE SE</t>
  </si>
  <si>
    <t>214 176.74</t>
  </si>
  <si>
    <t>CLC-MDMQ-SE-02-2015</t>
  </si>
  <si>
    <t>"LEVANTAMIENTO DE PLANOS ELÉCTRICOS E HIDROSANITARIOS GMSEM.DMGSE.SERD"</t>
  </si>
  <si>
    <t>119 050.00</t>
  </si>
  <si>
    <t>CLC-MDMQ-SE-01-2022</t>
  </si>
  <si>
    <t>ELABORACIÓN DE ESTUDIOS TÉCNICOS PARA LA CONSTRUCCIÓN DE INFRAESTRUCTURA EDUCATIVA NUEVA JULIO MORENO PEÑAHERRERA</t>
  </si>
  <si>
    <t>99 600.00</t>
  </si>
  <si>
    <t>ING. JONATHAN ALEXIS BADILLO LASCANO</t>
  </si>
  <si>
    <t>Arq. Guatemal Guajan Edwin Gonzalo</t>
  </si>
  <si>
    <t>6 994.88</t>
  </si>
  <si>
    <t>SERD DMGSE SERVICIO DE ORGANIZACION, PRODUCCION Y PRESENTACION DEL ENCUENTRO PARTICIPATIVO DEL TALENTO HUMANO DEL SISTEMA EDUCATIVO MUNICIPAL SE</t>
  </si>
  <si>
    <t>6 290.00</t>
  </si>
  <si>
    <t>CONTRATO 001-FI-2022 /FI-MDMQSE-01-2022</t>
  </si>
  <si>
    <t>SERD DMGSE CONTRATACIÓN DEL SERVICIO DE PREPARACIÓN DE ALIMENTACIÓN PARA LOS NINOS Y NINAS DE LOS 14 CEMEI SE</t>
  </si>
  <si>
    <t>360 460.80</t>
  </si>
  <si>
    <t>CONTRATO 002-FI-2022 /FI-MDMQSE-01-2022</t>
  </si>
  <si>
    <t>93 244.20</t>
  </si>
  <si>
    <t>CONTRATO 003-FI-2022 /FI-MDMQSE-01-2022</t>
  </si>
  <si>
    <t>297 255.00</t>
  </si>
  <si>
    <t>CONTRATO 004-FI-2022 / FI-MDMQSE-01-2022</t>
  </si>
  <si>
    <t>250 320.00</t>
  </si>
  <si>
    <t>CE-20220002314680</t>
  </si>
  <si>
    <t>KIT 4 MOBILIARIO ESCOLAR (1ero a 3ero BGU)</t>
  </si>
  <si>
    <t>29 258.10</t>
  </si>
  <si>
    <t>CE-20220002314679</t>
  </si>
  <si>
    <t>33 293.70</t>
  </si>
  <si>
    <t>CE-20220002314677</t>
  </si>
  <si>
    <t>KIT 3 MOBILIARIO ESCOLAR (8avo a 10mo de EGB)</t>
  </si>
  <si>
    <t>27 160.56</t>
  </si>
  <si>
    <t>CE-20220002314676</t>
  </si>
  <si>
    <t>KIT 3 MOBILIARIO ESCOLAR (8avo a 10mo deEGB)</t>
  </si>
  <si>
    <t>28 130.58</t>
  </si>
  <si>
    <t>CE-20220002314578</t>
  </si>
  <si>
    <t>SILLA PARA DOCENTE</t>
  </si>
  <si>
    <t>29 423.52</t>
  </si>
  <si>
    <t>CE-20220002314577</t>
  </si>
  <si>
    <t>ESTACIÓN TIPO 1</t>
  </si>
  <si>
    <t>95 097.60</t>
  </si>
  <si>
    <t>CE-20220002314576</t>
  </si>
  <si>
    <t>ESCRITORIO TIPO 8</t>
  </si>
  <si>
    <t>35 772.35</t>
  </si>
  <si>
    <t>CE-20220002314568</t>
  </si>
  <si>
    <t>ESCRITORIO TIPO 4</t>
  </si>
  <si>
    <t>8 102.00</t>
  </si>
  <si>
    <t>CE-20220002314560</t>
  </si>
  <si>
    <t>MESA DE REUNIONES CIRCULAR 1200MM 6PERSONAS</t>
  </si>
  <si>
    <t>1 375.60</t>
  </si>
  <si>
    <t>CE-20220002314556</t>
  </si>
  <si>
    <t>ARCHIVADOR 480mmX630mmX1300mm</t>
  </si>
  <si>
    <t>2 560.40</t>
  </si>
  <si>
    <t>CE-20220002314519</t>
  </si>
  <si>
    <t>MESA CIRCULAR UNIVERSITARIA TIPO 2</t>
  </si>
  <si>
    <t>4 432.54</t>
  </si>
  <si>
    <t>CE-20220002314490</t>
  </si>
  <si>
    <t>CASILLERO – 9 PUERTAS</t>
  </si>
  <si>
    <t>6 368.04</t>
  </si>
  <si>
    <t>CE-20220002320427</t>
  </si>
  <si>
    <t>NUEVE (9) meses</t>
  </si>
  <si>
    <t>SERVICIO VIGILANCIA Y SEGURIDAD</t>
  </si>
  <si>
    <t>CE-20220002319815</t>
  </si>
  <si>
    <t>SIETE(7) meses</t>
  </si>
  <si>
    <t>SER VICIO ASEO Y LIMPIEZA</t>
  </si>
  <si>
    <t>CE-20230002337721</t>
  </si>
  <si>
    <t>REFRIGERIOS</t>
  </si>
  <si>
    <t>Doce (10) meses</t>
  </si>
  <si>
    <t>SERVICIO DE COMBUSTIBLE</t>
  </si>
  <si>
    <t>CE-20230002358581</t>
  </si>
  <si>
    <t>15 dias</t>
  </si>
  <si>
    <t>ADQUISICION MATERIALES DE OFICINA</t>
  </si>
  <si>
    <t>CE-20230002358565</t>
  </si>
  <si>
    <t>CE-20230002358566</t>
  </si>
  <si>
    <t>CE-20230002358567</t>
  </si>
  <si>
    <t>CE-20230002358577</t>
  </si>
  <si>
    <t>CE-20230002358564</t>
  </si>
  <si>
    <t>CE-20230002358579</t>
  </si>
  <si>
    <t>CE-20230002358586</t>
  </si>
  <si>
    <t>CE-20230002358588</t>
  </si>
  <si>
    <t>CE-20230002358569</t>
  </si>
  <si>
    <t>CE-20230002358570</t>
  </si>
  <si>
    <t>CE-20230002358572</t>
  </si>
  <si>
    <t>CE-20230002358583</t>
  </si>
  <si>
    <t>CE-20230002358573</t>
  </si>
  <si>
    <t>CE-20230002358568</t>
  </si>
  <si>
    <t>CE-20230002358574</t>
  </si>
  <si>
    <t>CE-20230002358584</t>
  </si>
  <si>
    <t>CE-20230002358575</t>
  </si>
  <si>
    <t>CE-20230002358585</t>
  </si>
  <si>
    <t>CE-20230002358576</t>
  </si>
  <si>
    <t>CE-20230002358563</t>
  </si>
  <si>
    <t>CE-20230002358582</t>
  </si>
  <si>
    <t>CE-20230002358580</t>
  </si>
  <si>
    <t>CE-20230002358571</t>
  </si>
  <si>
    <t>CE-20230002358578</t>
  </si>
  <si>
    <t>CE-20230002358587</t>
  </si>
  <si>
    <t>CE-20230002351389</t>
  </si>
  <si>
    <t>ADQUISICION MATERIALES DE ASEO</t>
  </si>
  <si>
    <t>CE-20230002351386</t>
  </si>
  <si>
    <t>CE-20230002351387</t>
  </si>
  <si>
    <t>CE-20230002351388</t>
  </si>
  <si>
    <t>CE-20230002351390</t>
  </si>
  <si>
    <t>CE-20230002351391</t>
  </si>
  <si>
    <t>MCO-MDMQ-UEME-1-2022</t>
  </si>
  <si>
    <t>NOVENTA DIAS</t>
  </si>
  <si>
    <t>MANTENIMIENTO INFRAESTRUCTURA</t>
  </si>
  <si>
    <t>CE-20230002400512</t>
  </si>
  <si>
    <t>ADQUISICION MOBILIARIO</t>
  </si>
  <si>
    <t>CE-20230002400513</t>
  </si>
  <si>
    <t>CE-20230002400516</t>
  </si>
  <si>
    <t>CE-20230002400515</t>
  </si>
  <si>
    <t>CE-20230002400511</t>
  </si>
  <si>
    <t>CE-20230002400514</t>
  </si>
  <si>
    <t>CE-20230002400510</t>
  </si>
  <si>
    <t>PAGO SERVICIO DE TELEFONÍA</t>
  </si>
  <si>
    <t>SERVICIO DE SEGURIDAD Y VIGILANCIA</t>
  </si>
  <si>
    <t>25/01/2022 -26/1/2023</t>
  </si>
  <si>
    <t>12 MESES / 11 MESES</t>
  </si>
  <si>
    <t>SERVICIO DE LIMPIEZA</t>
  </si>
  <si>
    <t>SERVICIO DE DESRATIZACIÓN</t>
  </si>
  <si>
    <t>ABASTECIMIENTO DE COMBUSTIBLE</t>
  </si>
  <si>
    <t>CONTRATACIÓN DEL SERVICIO DE CORREO</t>
  </si>
  <si>
    <t>7 DÍAS</t>
  </si>
  <si>
    <t>MANTENIMIENTO DE BATERÍAS SANITARIAS - MB</t>
  </si>
  <si>
    <t>MANTENIMIENTO PREVENTIVO/CORRECTIVO DEL SISTEMA DE BOMBEO . MB</t>
  </si>
  <si>
    <t>CAPACITACIÓN A PERSONAL - MB</t>
  </si>
  <si>
    <t>LICENCIA SISTEMA ANTIPLAGIO - MB</t>
  </si>
  <si>
    <t>ALMOHADONES</t>
  </si>
  <si>
    <t>ADQUISICIÓN DE ESPEJOS RINCÓN AULA INICIAL</t>
  </si>
  <si>
    <t>ADQUISICIÓN DE COLCHONETAS</t>
  </si>
  <si>
    <t>LIBREROS DIDÁCTICOS</t>
  </si>
  <si>
    <t>CE-20230002322261</t>
  </si>
  <si>
    <t>ADQUISICIÓN DE RINCÓN MÁGICO</t>
  </si>
  <si>
    <t>CE-20230002356720</t>
  </si>
  <si>
    <t>ADQUISICIÓN DE PIZARRAS</t>
  </si>
  <si>
    <t>CE-20220002315604</t>
  </si>
  <si>
    <t>55 DÍAS</t>
  </si>
  <si>
    <t>ADQUISICIÓN DE COMPUTADORES PORTÁTILES</t>
  </si>
  <si>
    <t>ORDEN DE COMPRA N° IC-01-2023</t>
  </si>
  <si>
    <t>CONTRATACION DE SERVICIO DE ELABORACIÓN DE BANDAS PARA ABANDERADOS Y CONSEJO ESTUDIANTIL, CONDECORACIONES, MEDALLAS, PLACAS Y TROFEOS PARA DIFERENTES ACTIVIDADES EDUCATIVAS, CULTURALES Y DEPORTIVAS DE LA UNIDAD EDUCATIVA MUNICIPAL OSWALDO LOMBEYDA –OL</t>
  </si>
  <si>
    <t>CE-20230002403346</t>
  </si>
  <si>
    <t>4 meses</t>
  </si>
  <si>
    <t>CE-20220002234263</t>
  </si>
  <si>
    <t>SERVICIO DE LIMPIEZA DE UNIDADES EDUCATIVAS</t>
  </si>
  <si>
    <t>NIC-1760003410001-2023-00380</t>
  </si>
  <si>
    <t>Impresiòn de formatos institucionales</t>
  </si>
  <si>
    <t>SIE-MDMQ-UEMQ-1-2022</t>
  </si>
  <si>
    <t>12 Meses</t>
  </si>
  <si>
    <t>Servicio de Vigilancia y Seguridad privada para los edificios de la Unidad Educativa quitumbe</t>
  </si>
  <si>
    <t>CE-20220002132085 hasta  02/02/2023 y CE-20230002325627 DEL 3/02 AL 2/10/2023</t>
  </si>
  <si>
    <t>1/02/2022 hasta el 02/02/2023 y 3/02/2023 hasta 02/10/2023</t>
  </si>
  <si>
    <t>12 meses el primero y 8 meses el vigente</t>
  </si>
  <si>
    <t xml:space="preserve">Servicio de limpieza de Unidades Educativas </t>
  </si>
  <si>
    <t>NIC-17600003410001-2023-00397</t>
  </si>
  <si>
    <t>Adquisiciòn de  Resmas de papel bond de 75 gr A4</t>
  </si>
  <si>
    <t>MCO-MDMQ-UEMQ-1-2022</t>
  </si>
  <si>
    <t>100 dias</t>
  </si>
  <si>
    <t>Mantenimiento a la Infraestructura de la Unidad Educativa Municipal Quitumbe UEMQ</t>
  </si>
  <si>
    <t>Compromiso No. 2000077235</t>
  </si>
  <si>
    <t>Compromiso No. 2000077236        30.01.2023        12 meses        TELECOMUNICACIONES</t>
  </si>
  <si>
    <t>ENERGIA ELECTRICA</t>
  </si>
  <si>
    <t>Compromiso No. 2000077239</t>
  </si>
  <si>
    <t>12 MESES (6 MESES 2023 Y 6 MESES 2024)</t>
  </si>
  <si>
    <t>SERVICIO SEGURIDAD Y VIGILANCIA</t>
  </si>
  <si>
    <t>12 MESES (9 MESES 2023 Y 3 MESES 2024)</t>
  </si>
  <si>
    <t>NIC-1760003410001-2023-00245</t>
  </si>
  <si>
    <t>SERVICIO DE RECARGA DE EXTINTORES Y MANTENIMIENTO</t>
  </si>
  <si>
    <t xml:space="preserve"> NIC-1760003410001-2023-00140
 NIC-1760003410001-2023-00475
</t>
  </si>
  <si>
    <t xml:space="preserve">7 de marzo de 2023
08 de junio de 2023
</t>
  </si>
  <si>
    <t xml:space="preserve">5 meses
5 días
</t>
  </si>
  <si>
    <t xml:space="preserve">PROMOTOR ARTISTO Y CULTURAL PARA QUE PRESTE LOS SERVICIOS DE BANDA MUSICAL DE PAZ, BASTONERAS Y DANZA PARA LOS GRUPOS EXTRACURRICULARES
SERVICIOS DE LA LOGÍSTICA PARA LA OBRA DE TEATRO “TUNEL DEL TIEMPO” A EFECTUARSE EN EL TEATRO DE LA UNIDAD EDUCATIVA MUNICIPAL ANTONIO JOSÉ DE SUCRE
</t>
  </si>
  <si>
    <t xml:space="preserve">6300,00
5142,00
</t>
  </si>
  <si>
    <t>CE-20220002320428</t>
  </si>
  <si>
    <t>8 meses</t>
  </si>
  <si>
    <t>SERVICIO DE GUARDIANIA Y VIGILANCIA PARA LOS DOS EDIFICIOS DE LA UNIDAD EDCUATIVA MUNICIPAL SUCRE</t>
  </si>
  <si>
    <t>CE-20230002341575</t>
  </si>
  <si>
    <t>SERVICIO DE ASEO PARA LOS DOS EDIFICIOS DE LA UNIDAD EDCUATIVA MUNICIPAL SUCRE</t>
  </si>
  <si>
    <t>CE-20230002419660</t>
  </si>
  <si>
    <t>5 Días</t>
  </si>
  <si>
    <t>SERVICIO DE REFRIGERIO PARA LA PRESENTACION DE LOS ESTUDIANTES EN UNA OBRA DE TEATRO</t>
  </si>
  <si>
    <t>NIC-1760003410001-2023-00459</t>
  </si>
  <si>
    <t>MANTENIMIENTO PREVENTIVO Y CORRECTIVO QUE INCLUYA REPUESTOS, PARTES Y PIEZAS DEL SISTEMA DE CLIMATIZACIÓN ubicado en el DATA CENTER</t>
  </si>
  <si>
    <t>NIC-1760003410001-2023-00212</t>
  </si>
  <si>
    <t>2 meses</t>
  </si>
  <si>
    <t>ADQUISICIÓN DE UNIFORMES DEPORTIVOS CALENTADORES, TOGAS, BIRRETES Y OTROS PARA LA UNIDAD EDUCATIVA MUNICIPAL SUCRE</t>
  </si>
  <si>
    <t>NIC-1760003410001-2023-00453</t>
  </si>
  <si>
    <t>15 díaS</t>
  </si>
  <si>
    <t>ADQUISICIÓN DE MEDALLAS MÉTALICAS AL MERITO DE LOS EGRESADOS, MEDALLAS Y TROFESOS PARA ENTREGAR A LOS ESTUDIANTES DE CAMPEONATO INTERNO DE LA UEMS</t>
  </si>
  <si>
    <t>DC-MDMQ-UEMS-3-2023</t>
  </si>
  <si>
    <t>FISCALIZACIÓN DE LA COSNTRUCCIÓN DE LA CONTRUCCIÓN DE LA VISERA Y READECUACIÓN DEL PATIO 1</t>
  </si>
  <si>
    <t>MCO-MDMQ-UEMS-2-2022</t>
  </si>
  <si>
    <t>COSNTRUCCIÓN DE LA CONTRUCCIÓN DE LA VISERA Y READECUACIÓN DEL PATIO 1</t>
  </si>
  <si>
    <t>INCLUSIÓN SOCIAL</t>
  </si>
  <si>
    <t>Ínfima Cuantía</t>
  </si>
  <si>
    <t>CONTRATACIÓN DEL SERVICIO DE SERVICIO DE MANTENIMIENTO DE EDIFICACIÓN UTILIZADA POR EL CEJ CALDERÓN</t>
  </si>
  <si>
    <t xml:space="preserve">Publicación Especial (Arriendos)
Acta Entrega Recepción de Custodia CC la Manzana
Arrastre de pagos de Arriendos mes diciembre 2022
Convenio de pago </t>
  </si>
  <si>
    <t>01/01/2023 (2 renovación CEJ TUMBACO - JUNTA CALDERÓN)
01/02/2023 (2 Contrato de arriendo CEJ ELOY ALFARO Y CEJ LOS CHILLOS)
30/10/2020 (Junta Metropolitana de Protección de Derechos NNA Zona Centro)
02/02/2023 (Junta Metropolitana de Protección de Derechos de la Mujer y Adulto Mayor)
30/01/2023 (4 Arrastre de pago CEJ ELOY ALFARO - CEJ LOS CHILLOS - CEJ TUMBACO - JUNTA CALDERÓN)
30/01/2023 (2 Convenio de pago mes de enero CEJ ELOY ALFARO Y CEJ LOS CHILLOS)</t>
  </si>
  <si>
    <t>334 días
334 días
365 días
365 días
365 días (2)
31 días (4)
31 días (2)</t>
  </si>
  <si>
    <t>- “ARRENDAMIENTO DE UN BIEN INMUEBLE PARA EL FUNCIONAMIENTO DEL CENTRO DE EQUIDAD Y JUSTICIA ELOY ALFARO"
-“ARRENDAMIENTO DE UN BIEN INMUEBLE PARA EL FUNCIONAMIENTO DEL CENTRO DE EQUIDAD Y JUSTICIA LOS CHILLOS DE LA SECRETARÍA DE INCLUSIÓN SOCIAL”
-"RENOVACIÓN ARRENDAMIENTO DE UN BIEN INMUEBLE PARA EL FUNCIONAMIENTO DE LA JUNTA METROPOLITANA DE PROTECCIÓN DE DERECHOS ZONA CALDERÓN DEL GAD DEL DISTRITO METROPOLITANO DE QUITO - SIS"
-“RENOVACIÓN ARRENDAMIENTO DE UN BIEN INMUEBLE PARA EL FUNCIONAMIENTO DEL CENTRO DE EQUIDAD Y JUSTICIA TUMBACO DEL GAD DEL DISTRITO METROPOLITANO DE QUITO-SIS"
-Acta entrega -recepción por parte de la Secretaría General de Seguridad y Gobernabilidad - Dirección Metropolitana de Gestión de Bienes Inmuebles de los Locales Nos. 46-48-57-58-59 CC La Manzana a favor de la -SIS  
-Acta entrega -recepción tripartita de los locales de propiedad municipal signados con predio # 651099 clave catastral # 300121003003002001, predio # 651101 clave catastral # 3000121003003002002, predio # 651 clave catastral # 3000121003003002003 y predio # 673309 clave catastral # 3000121003003001006, ubiucados en la parroquia Centro Histórico, entre la Administración Zona Centro (Manuela Saenz), la Dirección Metropolitana de Gestión de Bienes Inmuebles y Secretaría de Inclusión Social 
Arrastre de arriendos mes de diciembre 2022  CEJ ELOY ALFARO - CEJ LOS CHILLOS - CEJ TUMBACO - JUNTA CALDERÓN
Convenio de pago mes enero CEJ ELOY ALFARO Y CEJ LOS CHILLOS</t>
  </si>
  <si>
    <t>Catálogo Electrónico</t>
  </si>
  <si>
    <t>25 días</t>
  </si>
  <si>
    <t>ADQUISICIÓN DE MOBILIARIO PARA LAS JUNTAS METROPOLITANAS DE PROTECCIÓN DE DERECHOS</t>
  </si>
  <si>
    <t>45 días (o hasta que se termine el presupuesto)</t>
  </si>
  <si>
    <t>SERVICIO DE ALIMENTACIÓN PARA MUJERES ADOLESCENTES VÍCTIMAS DIRECTAS DEL DELITO DE TRATA DE PERSONAS-SIS</t>
  </si>
  <si>
    <t>MATERIALES DE OFICINA Y DIDÁCTICO PARA TALLERES Y ACTIVIDADES ESCOLARES REALIZADAS POR LAS USUARIAS DE CASA DE ACOGIDA</t>
  </si>
  <si>
    <t>INSUMOS PARA BIOSEGURIDAD DE LAS USUARIAS MUJERES ADOLESCENTES VÍCTIMAS DIRECTAS DEL DELITO DE TRATA DE PERSONAS DE LA CASA DE ACOGIDA</t>
  </si>
  <si>
    <t>Subasta Inversa Electrónica</t>
  </si>
  <si>
    <t>SERVICIO DE ESPECTÁCULOS CULTURALES Y SOCIALES PARA LA EJECUCIÓN DE ESTRATEGIAS INCLUSIVAS DE DERECHOS PARA LOS GRUPOS DE ATENCIÓN PRIORITARIA, CON ÉNFASIS EN JÓVENES: FERIA INTEGRARTE 2022</t>
  </si>
  <si>
    <t>Consultoría Contratación Directa</t>
  </si>
  <si>
    <t>70 días</t>
  </si>
  <si>
    <t>FORMULACIÓN DEL MODELO DE GESTIÓN DEL SISTEMA DE PROTECCIÓN DE DERECHOS</t>
  </si>
  <si>
    <t>SERVICIO DE UNA CAMPAÑA EDUCOMUNICACIONAL Y DE SENSIBILIZACIÓN DIRIGIDA A TODOS LOS HABITANTES DEL DISTRITO METROPOLITANO DE QUITO, CON MIRAS A LOGRAR CAMBIOS SUSTANCIALES DE COMPORTAMIENTO PARA JUNTOS CONSTRUIR UNA MEJOR SOCIEDAD</t>
  </si>
  <si>
    <t>60 días</t>
  </si>
  <si>
    <t>CONTRATACIÓN DEL SERVICIO DE DIAGNÓSTICO SITUACIONAL DE GRUPOS EN VULNERABILIDAD Y/O EN RIESGO EN EL DISTRITO METROPOLITANO DE QUITO MEDIANTE METODOLOGIA CUANTITATIVA Y LEVANTAMIENTO DE INFORMACIÓN DIRECTA EN NÚCLEOS FAMILIARES</t>
  </si>
  <si>
    <t>Convenio</t>
  </si>
  <si>
    <t>Premio Manuela Espejo 2023</t>
  </si>
  <si>
    <t>05/04/2023(Comité)</t>
  </si>
  <si>
    <t>CONVENIO MARCO DE COOPERACIÓN INTERINSTITUCIONAL ENTRE EL GOBIERNO AUTÓNOMO DESCENTRALIZADO DEL DISTRITO METROPOLITANO DE QUITO, A TRAVÉS DE LA SECRETARÍA DE INCLUSIÓN SOCIAL Y LA UNIVERSIDAD DE LOS HEMISFERIOS”</t>
  </si>
  <si>
    <t>12/4/2023 (Comité)   03/03/2023 (Consejo Metropolitano)</t>
  </si>
  <si>
    <t>15/04/2023
 30/4/2023</t>
  </si>
  <si>
    <t>-“Entrega de Ayudas Educativas a los NNA y jóvenes huérfanos del sector de La Gasca y La Comuna para el periodo lectivo  2022-2023”. 
-"Entrega de 300 Ayudas Económicas aprobadas por Concejo  Metropolitan</t>
  </si>
  <si>
    <t>Servicio Básico</t>
  </si>
  <si>
    <t>DCP-034-2022</t>
  </si>
  <si>
    <t>395 días</t>
  </si>
  <si>
    <t>DCP-038-2022</t>
  </si>
  <si>
    <t>INFC-012-AMT-2022</t>
  </si>
  <si>
    <t>SERVICIOS PARA LA PAGINA WEB Y SISTEMAS</t>
  </si>
  <si>
    <t xml:space="preserve">DCP-023-2022 </t>
  </si>
  <si>
    <t>365 DÍAS</t>
  </si>
  <si>
    <t>ENLACES DE DATOS E INTERNET 2022-2023</t>
  </si>
  <si>
    <t>CNV-R2-AMT-001-2019</t>
  </si>
  <si>
    <t>DCP-007-2023</t>
  </si>
  <si>
    <t>INFC-AMT-28-2022: SERVICIO</t>
  </si>
  <si>
    <t>BRANDEO DE CAMIONETAS</t>
  </si>
  <si>
    <t>UPC-019-2021 (C. Principal)
DCP-031-2022 (PRIMER CONTRATO COMPLEMENTARIO)
DCP-009-2023 (SEGUNDO CONTRATO COMPLEMENTARIO)</t>
  </si>
  <si>
    <t>395 Días</t>
  </si>
  <si>
    <t>DCP-014-2023</t>
  </si>
  <si>
    <t>730 días</t>
  </si>
  <si>
    <t>CE-MDMQ-AMT-09-2022
CE-20220002295849</t>
  </si>
  <si>
    <t>CE-MDMQ-AMT-09-2022
CE-20220002295991</t>
  </si>
  <si>
    <t>CE-MDMQ-AMT-09-2022
CE-20220002295967</t>
  </si>
  <si>
    <t>DCP-013-2022</t>
  </si>
  <si>
    <t>180 días</t>
  </si>
  <si>
    <t>SERVICIO DE VIGILANCIA FISICA</t>
  </si>
  <si>
    <t>CE-MDMQ-AMT-07-2022
CE-20220002292980</t>
  </si>
  <si>
    <t>CE-MDMQ-AMT-07-2022
CE-20220002293005</t>
  </si>
  <si>
    <t>CE-MDMQ-AMT-07-2022
CE-20220002293007</t>
  </si>
  <si>
    <t>No. DCP-031-2022</t>
  </si>
  <si>
    <t>Alimentación a los PPL</t>
  </si>
  <si>
    <t>DCP-012-2023</t>
  </si>
  <si>
    <t>270 DÍAS</t>
  </si>
  <si>
    <t>Combustibles</t>
  </si>
  <si>
    <t>CE-MDMQ-AMT-14-2022
CE-20220002309674
CE-20220002309675
CE-20220002309676
CE-20220002309677
CE-20220002309678
CE-20220002309679
CE-20220002309680
CE-20220002309681
CE-20220002309682
CE-20220002309683
CE-20220002309684
CE-20220002309685</t>
  </si>
  <si>
    <t>90 días</t>
  </si>
  <si>
    <t>INFC-AMT-004-2023; SERVICIO</t>
  </si>
  <si>
    <t>21 días</t>
  </si>
  <si>
    <t>INFC-AMT-001-2023: SERVICIO</t>
  </si>
  <si>
    <t>UCP-005-2021</t>
  </si>
  <si>
    <t>MANTENIMIENTO DE MOBILIARIO PARA LA AMT</t>
  </si>
  <si>
    <t>DCP-033-2022</t>
  </si>
  <si>
    <t>INFC-AMT-24-2022: SERVICIO</t>
  </si>
  <si>
    <t>INFC-AMT-026-2022: BIEN</t>
  </si>
  <si>
    <t>INFC-AMT-023-2022- SERVICIO</t>
  </si>
  <si>
    <t>DCP-015-2022</t>
  </si>
  <si>
    <t>Mantenimiento de motos</t>
  </si>
  <si>
    <t>DCP-024-2022</t>
  </si>
  <si>
    <t>150 días</t>
  </si>
  <si>
    <t>Mantenimiento de vehículos</t>
  </si>
  <si>
    <t>UCP-021-2021</t>
  </si>
  <si>
    <t>DCP-030-2022</t>
  </si>
  <si>
    <t>DCP-036-2022</t>
  </si>
  <si>
    <t>426 días</t>
  </si>
  <si>
    <t>DCP-027-2022</t>
  </si>
  <si>
    <t>ARRENDAMIENTO CONDORCOCHA SECTOR 1</t>
  </si>
  <si>
    <t xml:space="preserve">002-RE-GJ-2019 </t>
  </si>
  <si>
    <t>INFC-027-AMT-2021</t>
  </si>
  <si>
    <t>ARRIENDO SIMON BOLIVAR</t>
  </si>
  <si>
    <t>INFC-AMT-014-2022</t>
  </si>
  <si>
    <t>GARANTIAS EXTENDIDAS PARA SWITCH</t>
  </si>
  <si>
    <t>INFC-026-AMT-2021</t>
  </si>
  <si>
    <t>PLATAFORMA SISTEMA JURÍDICO</t>
  </si>
  <si>
    <t xml:space="preserve"> INFC-AMT-021-2022: SERVICIO</t>
  </si>
  <si>
    <t>380 DÍAS</t>
  </si>
  <si>
    <t>SEGURIDAD ENDPOINT SERVIDORES</t>
  </si>
  <si>
    <t>DCP-011-2022</t>
  </si>
  <si>
    <t>UCP-05-2022</t>
  </si>
  <si>
    <t>395 DÍAS</t>
  </si>
  <si>
    <t>Mantenimiento servidores IBM power</t>
  </si>
  <si>
    <t>UCP-03-2022</t>
  </si>
  <si>
    <t>1140 DÍAS</t>
  </si>
  <si>
    <t>LUBIRCANTES de motos</t>
  </si>
  <si>
    <t>LUBRICANTES PARA MANTENIMIENTO</t>
  </si>
  <si>
    <t>CE-20220002309157
CE-20220002309158
CE-20220002309159</t>
  </si>
  <si>
    <t>SIE-MDMQ-AMT-25-2022</t>
  </si>
  <si>
    <t>INFC-021-AMT-2021</t>
  </si>
  <si>
    <t>REPUESTOS PARA MANTENIMIENTO</t>
  </si>
  <si>
    <t>DCP-025-2022</t>
  </si>
  <si>
    <t>INFC-AMT-027-2022</t>
  </si>
  <si>
    <t>ADQUISICION ASTAS Y VITRINAS</t>
  </si>
  <si>
    <t>INFC-AMT-015-2022</t>
  </si>
  <si>
    <t>CE-MDMQ-AMT-08-2022
CE-20220002295754</t>
  </si>
  <si>
    <t xml:space="preserve"> BANDERAS EXTERIOR </t>
  </si>
  <si>
    <t>Tasas Generales, Impuestos, Contribuciones,</t>
  </si>
  <si>
    <t>PROCESOS NOTARIALES Y FACTURAS</t>
  </si>
  <si>
    <t>CE-MDMQ-AMT-06-2022
CE-20220002291208
CE-20220002291209
CE-20220002291210
CE-20220002291211
CE-20220002291212</t>
  </si>
  <si>
    <t>CE-MDMQ-AMT-08-2022
CE-20220002295753</t>
  </si>
  <si>
    <t>CE-MDMQ-AMT-14-2022
CE-20220002309674
CE-20220002309675
CE-20220002309676
CE-20220002309677
CE-20220002309678
CE-20220002309679
CE-20220002309680
CE-20220002309681
CE-20220002309682
CE-20220002309683
CE-20220002309684
CE-20220002309685</t>
  </si>
  <si>
    <t>SIE-MDMQ-AMT-23-2022</t>
  </si>
  <si>
    <t>ADQUISICION DE CASCOS</t>
  </si>
  <si>
    <t>DCP-002-2023</t>
  </si>
  <si>
    <t>DCP-001-2023</t>
  </si>
  <si>
    <t xml:space="preserve">DCP-038-2022 </t>
  </si>
  <si>
    <t>PROV. CORREO ELECTRONICO</t>
  </si>
  <si>
    <t>DCP-006-2023</t>
  </si>
  <si>
    <t xml:space="preserve">ADHESIVOS DE SEGURIDAD RTV </t>
  </si>
  <si>
    <t>INFC-023-AMT-2021</t>
  </si>
  <si>
    <t>PRENSA ESCRITA JURIDICO</t>
  </si>
  <si>
    <t>DCP-018-2022</t>
  </si>
  <si>
    <t>MANTENIMIENTO DE FOTOMULTAS mano de obra</t>
  </si>
  <si>
    <t>CE-003-AMT-2017</t>
  </si>
  <si>
    <t>MANTENIMIENTO DE FOTOMULTAS repuestos</t>
  </si>
  <si>
    <t>SIE-MDMQ-AMT-08-2022</t>
  </si>
  <si>
    <t>180 DÍAS</t>
  </si>
  <si>
    <t>SERVICIO DE RTV PARA EL DMQ GOIA</t>
  </si>
  <si>
    <t>DCP-020-2022</t>
  </si>
  <si>
    <t>SERVICIO DE OP. CENTROS RTV RETV</t>
  </si>
  <si>
    <t>PAGO DE MATRICULACIÓN VEHÍCULAR PLACAS ,RTV,IMPUESTO AL RODAJE,FONDO VIAL PREFECTURA</t>
  </si>
  <si>
    <t>POR LIQUIDAR EL FONDO</t>
  </si>
  <si>
    <t>TERMINACIÓN DE CONTRATO POR MUTUO ACUERDO, EN ELABORACIÓN DE DOCUMENTOS</t>
  </si>
  <si>
    <t>RE-MDMQ-SM-002-2023</t>
  </si>
  <si>
    <t>410 DIAS</t>
  </si>
  <si>
    <t>IMPLEMENTACIÓN Y OPERACIÓN DEL SISTEMA DE BICICLETA PÚBLICA, EL CUAL
INCENTIVE LA INTEGRACIÓN INTERMODAL DEL SITP</t>
  </si>
  <si>
    <t>CONTRATO No. SIE-MDMQ-SM-004-2022</t>
  </si>
  <si>
    <t>760 DIAS</t>
  </si>
  <si>
    <t>IMPLEMENTACIÓN DE OURSOURCING DE IMPRESIÓN Y ESCANEO PARA REPOTENCIAR LA INFRAESTRUCTURA TECNOLÓGICA PARA LA GESTIÓN DE LA MOVILIDAD / SECRETARIA DE MOVILIDAD</t>
  </si>
  <si>
    <t>RE-MDMQ-SM-001-2022</t>
  </si>
  <si>
    <t>45 DIAS</t>
  </si>
  <si>
    <t>CAMPAÑA DE COMUNICACIÓN PARA DIFUSIÓN E INFORMACIÓN A LOS HABITANTES DEL DISTRITO METROPOLITANO DE QUITO, SOBRE EL PROCESO DE IMPLEMENTACIPOIN Y FUNCIONAMIENTO DEL SISTEMA INTEGRADO DE TRANSPORTE PUBLICO (SITP) EN LA CAPITAL</t>
  </si>
  <si>
    <t>Implementación del servicio de monitoreo</t>
  </si>
  <si>
    <t>POR INICIAR EL PROCESO DE MANTENIMIENTO DE LAPTO</t>
  </si>
  <si>
    <t>CE-20230002369947</t>
  </si>
  <si>
    <t>CAMIONETA DOBLE CABINA 4X4 MODELO 2
MARCA: Chevrolet</t>
  </si>
  <si>
    <t>PLANIFICACIÓN</t>
  </si>
  <si>
    <t>ADENDA AL CONVENIO DE TRANSFERENCIA DE RECURSOS NO REEMBOLSABLES ENTRE EL GOBIERNO AUTÓNOMO DESCENTRALIZADO DEL DISTRITO METROPOLITANO DE QUITO Y LA CORPORACIÓN INSTITUTO DE LA CIUDAD DEL DISTRITO METROPOLITANO DE QUITO, CONVENIO N° MDMQ-SGP-2022-001</t>
  </si>
  <si>
    <t>Ejecutar el proyecto “GENERAR INVESTIGACIONES DE QUITO, EN CAMINO A CONVERTIRSE EN CIUDAD INTELIGENTE "</t>
  </si>
  <si>
    <t>Contrato Civil de Servicios entre el Gobierno Autónomo Descentralizado del Distrito Metropolitano de Quito y la Egresada Michelle Helena Jeria Acurio</t>
  </si>
  <si>
    <t>Ejecutar el proyecto “SEGUIMIENTO Y EVALUACIÓN DE LA GESTIÓN DE LOS PLANES DEL MDMQ"</t>
  </si>
  <si>
    <t>Contrato Civil de Servicios Profesionales entre el Gobierno Autónomo Descentralizado del Distrito Metropolitano de Quito y el Ing. Cristian Enrique Chávez Ureña</t>
  </si>
  <si>
    <t>Contrato Civil de Servicios Profesionales, entre el Gobierno Autónomo Descentralizado del Distrito Metropolitano de Quito y el Ingeniero Kevin Santiago López Coral</t>
  </si>
  <si>
    <t>Contrato Civil de Servicios Profesionales, entre el Gobierno Autónomo Descentralizado del Distrito Metropolitano de Quito y el Licenciado Jonathan Fernando Lozano Loor</t>
  </si>
  <si>
    <t>Contrato Civil de Servicios Profesionales, entre el Gobierno Autónomo Descentralizado del Distrito Metropolitano de Quito y la Ingeniera Ana Irena Olalla Valencia</t>
  </si>
  <si>
    <t>Contrato Civil de Servicios Profesionales, entre el Gobierno Autónomo Descentralizado del Distrito Metropolitano de Quito y la Politóloga Ingeniera Diana Marcela Paz Gómez</t>
  </si>
  <si>
    <t>Contrato Civil de Servicios Profesionales, entre el Gobierno Autónomo Descentralizado del Distrito Metropolitano de Quito y la Licenciada María Caridad Santelices Enríquez</t>
  </si>
  <si>
    <t>Contrato Civil de Servicios Profesionales, entre el Gobierno Autónomo Descentralizado del Distrito Metropolitano de Quito y el Ingeniero Paúl Alberto Meza Molina</t>
  </si>
  <si>
    <t>Contrato Civil de Servicios Profesionales, entre el Gobierno Autónomo Descentralizado del Distrito Metropolitano de Quito y la Economista Alexandra Paulina Cunalata Recalde</t>
  </si>
  <si>
    <t>Contrato Civil de Servicios Profesionales, entre el Gobierno Autónomo Descentralizado del Distrito Metropolitano de Quito y la Licenciada Sara Elízabeth Barrera Jaramillo</t>
  </si>
  <si>
    <t>Contrato Civil de Servicios Profesionales, entre el Gobierno Autónomo Descentralizado del Distrito Metropolitano de Quito y la Ingeniera María Fernanda López Trejo</t>
  </si>
  <si>
    <t>Arrastre año 2022</t>
  </si>
  <si>
    <t>Contrato Civil de servicios Profesionales entre el GADDMQ y el Ingeniero Edgar Germánico Arias Narváez</t>
  </si>
  <si>
    <t>Ejecutar el Proyecto “IMPLEMENTACIÓN DEL PLAN DE OPTIMIZACIÓN, SIMPLIFICACIÓN Y DIGITALIZACIÓN DE TRÁMITES ADMINISTRATIVOS MUNICIPALES EN EL DISTRITO METROPOLITANO DE QUITO”</t>
  </si>
  <si>
    <t>Contrato Civil de servicios Profesionales entre el GADDMQ y la Ingeniera María Inés Mangia Sisalema</t>
  </si>
  <si>
    <t>Contrato Civil de servicios Profesionales entre el GADDMQ y el Ingeniero Edison David Valdivieso Arias</t>
  </si>
  <si>
    <t>Pagos pendidentes año 2022</t>
  </si>
  <si>
    <t>IC-MDMQ-SSU-020-2022</t>
  </si>
  <si>
    <t xml:space="preserve">1841 días </t>
  </si>
  <si>
    <t>ADQUISICIÓN DE UN PROYECTOR PARA LA DMPPS- SSU</t>
  </si>
  <si>
    <t>SIE-MDMQ-SSU-05-2022</t>
  </si>
  <si>
    <t xml:space="preserve">1096 días </t>
  </si>
  <si>
    <t>AQUISICIÓN DE EQUIPOS INFORMÁTICOS PARA EL PROYECTO SIPS-SSU.</t>
  </si>
  <si>
    <t>IC-MDMQ-SSU-002-2023</t>
  </si>
  <si>
    <t>5 días término</t>
  </si>
  <si>
    <t>ADQUISICIÓN DE PERSIANAS PARA LA SECRETARÍA DE SALUD SSU</t>
  </si>
  <si>
    <t>CE-20230002392207</t>
  </si>
  <si>
    <t>ADQUISICIÓN DE COMPUTADORAS PARA LA SECRETARÍA DE SALUD -SSU</t>
  </si>
  <si>
    <t>GADDMQ-SS-2023-001</t>
  </si>
  <si>
    <t>252 días</t>
  </si>
  <si>
    <t>CONTRATACIÓN DEL SERVICIOS DE TRANSPORTE PARA EL PROYECTO SAYN DE LA SS-SSU</t>
  </si>
  <si>
    <t>IC-MDMQ-SSU-00-20233</t>
  </si>
  <si>
    <t>20 días término</t>
  </si>
  <si>
    <t>CONTRATACIÓN DEL SERVICIO DE REPRODUCCIÓN FÍSICA DE DOCUMENTOS CON TEXTO E IMÁGENES-SSU</t>
  </si>
  <si>
    <t xml:space="preserve">CONTRATO DE CIVIL DE SERVICIOS PROFESIONAES </t>
  </si>
  <si>
    <t>del 06 de mayo al 31 de diciembre de 2022</t>
  </si>
  <si>
    <t xml:space="preserve">CONTRATACION DE SERVICIOS PROFESIONALES PARA EJECUTAR EL PROYECTO DE POLITICAS PUBLICAS DE SALUD EN EL DMQ
</t>
  </si>
  <si>
    <t>CONTRATACION DE SERVICIOS PROFESIONALES PARA EJECUTAR EL PROYECTO FORTALECIMIENTO DE LA GESTIÓN INTEGRAL DEL SUSBSISTEMA DE SALUD EN LA RED METROPOLITNA DE SALUD DEL DMQ</t>
  </si>
  <si>
    <t>GADDMQ-SS-2023-003</t>
  </si>
  <si>
    <t xml:space="preserve">90 días </t>
  </si>
  <si>
    <t>ADQUISICIÓN DE PLACAS DE SIEMBRA Y REACTIVOS MICROBIOLOGICOS PARA EL LABORATORIO DE ALIMENTOS DE LA SS-SSU</t>
  </si>
  <si>
    <t>SS-EE-COVID19-2020-001</t>
  </si>
  <si>
    <t>35 días contados a partir del anticipo</t>
  </si>
  <si>
    <t>CONTRATO DE EMERGENCIA PARA LA ADQUISICION DE REACTIVOS PARA LA DETERMINACION DE COVID-19 POR PCR POLIMERSA PARA LA SECRETARIA DE SALUD DEL MUNICIPIO DEL DISTRITO METROPOLITANO DE QUITO</t>
  </si>
  <si>
    <t>IC-MDMQ-UBA-21-2022</t>
  </si>
  <si>
    <t>ERVICIO DE RASTREO SATELITAL INCLUIDO EL ALQUILER DE EQUIPOS PARA EL PARQUE AUTOMOTOR DE LA UNIDAD DE BIENESTAR ANIMAL – UBA</t>
  </si>
  <si>
    <t>SIE-MDMQ-UBA-10-2022</t>
  </si>
  <si>
    <t>07-sep-2022</t>
  </si>
  <si>
    <t>CONTRATACION DEL SERVICIO DE SEGURIDAD Y VIGILANCIA – UBA</t>
  </si>
  <si>
    <t>RE-CEP-MDMQUBA1-2022</t>
  </si>
  <si>
    <t>CONTRATACION DEL SERVICIO DE RECOLECCION DE
DESECHOS GENERADOS EN LAS SUBUNIDADES FIJAS Y MOVILES – UBA</t>
  </si>
  <si>
    <t>IC-MDMQ-UBA-01-2023</t>
  </si>
  <si>
    <t>PROVISION DEL SERVICIO DE ABASTECIMIENTO DE DIESEL DE LA UNIDAD DE BIENESTAR ANIMAL UBA</t>
  </si>
  <si>
    <t>CATE-MDMQ-UBA-02-2023</t>
  </si>
  <si>
    <t>Conforme Convenio Marco</t>
  </si>
  <si>
    <t>ADQUISICION DE MATERIALES Y SUMINISTROS DE OFICINA PARA LA UNIDAD DE BIENESTAR ANIMAL UBA</t>
  </si>
  <si>
    <t>CATE-MDMQ-UBA-01-2023</t>
  </si>
  <si>
    <t>ADQUISICION DE TONERS Y CONSUMIBLES CATALOGADOS PARA LAS IMPRESORAS DE LA UNIDAD DE BIENESTAR ANIMAL UBA</t>
  </si>
  <si>
    <t>IC-MDMQ-UBA-03-2023</t>
  </si>
  <si>
    <t>ADQUISICION DE HERRAMIENTAS PARA LA UNIDAD DE BIENESTAR ANIMAL UBA</t>
  </si>
  <si>
    <t>FI-MDMQ-UBA-03-2022</t>
  </si>
  <si>
    <t>CONTRATACION DEL SERVICIO DE ORGANIZACION
DEL EVENTO UNA SALUD - UBA</t>
  </si>
  <si>
    <t>MCO-MDMQ-UBA-01-2022</t>
  </si>
  <si>
    <t>22-sep-2022</t>
  </si>
  <si>
    <t>FI-MDMQ-UBA-01-2023
Contratos:
GADDMQ-UBA-2023-003 / GADDMQ-UBA-2023-004</t>
  </si>
  <si>
    <t>24 de abril de 2023 / 25 de abril de 2023</t>
  </si>
  <si>
    <t>256 días calendario o hasta el 31 de diciembre de 2023</t>
  </si>
  <si>
    <t>SIE-MDMQ-UBA-15-2022</t>
  </si>
  <si>
    <t>28-sep-2022</t>
  </si>
  <si>
    <t>ADQUISICION DE DESPARASITANTE Y ANTIPULGAS PARA ANIMALES DE COMPAÑIA-UBA”</t>
  </si>
  <si>
    <t>SIE-MDMQ-UBA-25-2022</t>
  </si>
  <si>
    <t>120 días</t>
  </si>
  <si>
    <t>ADQUISICION DE EQUIPOS INFORMATICOS NO CATALOGADOS - UBA</t>
  </si>
  <si>
    <t>CONTRATO CP-UMSN-2021-038</t>
  </si>
  <si>
    <t>455 dias</t>
  </si>
  <si>
    <t>CONTRATACIÓN DEL SERVICIO DE SEGURIDAD Y VIGILANCIA PRIVADA PARA LAS 
INSTALACIONES DE LA UMSN PERÍODO 2022-SN</t>
  </si>
  <si>
    <t>CONTRATACION DEL SERVICIO DE SEGURIDAD Y VIGILANCIA PRIVADA PARA LAS INSTALACIONES DE LA UMSN PERIODO 2023-2024 SN</t>
  </si>
  <si>
    <t>CE-20230002322902</t>
  </si>
  <si>
    <t>CONTRATACIÓN DEL SERVICIO DE SEGURIDAD Y VIGILANCIA DE 24 HORAS PARA LA CASA DE BIENESTAR Y VIDA "UNA SALUD" PERIODO 2023</t>
  </si>
  <si>
    <t>IC-UMSN-019-2022</t>
  </si>
  <si>
    <t>SERVICIO DE ABASTECIMIENTO DE COMBUSTIBLE PARA EL PARQUE AUTOMOTOR DE LA UNIDAD METROPOLITANA DE SALUD NORTE - SN</t>
  </si>
  <si>
    <t>IC-UMSN-017-2023</t>
  </si>
  <si>
    <t>CONTRATACIÓN DEL SERVICIO DE MANTENIMIENTO EN LA INFRAESTRUCTURA Y MEJORAMIENTO DEL PREDIO BIENESTAR Y VIDA BELLAVISTA</t>
  </si>
  <si>
    <t>IC-UMSN-012-2023</t>
  </si>
  <si>
    <t>Contratacion de mantenimiento preventivo y correctivo incluido repuestos de equipos de la especialidad de oftalmologia de la umsn sn</t>
  </si>
  <si>
    <t>CONTRATACION DE MANTENIMIENTO PREVENTIVO Y CORRECTIVO INCLUIDO REPUESTOS DE EQUIPOS DE ESTERILIZACION STERRAD Y ANESTESIA Y MONITORIZACION GENERAL ELE</t>
  </si>
  <si>
    <t>CONTRATACION DE MANTENIMIENTO PREVENTIVO Y CORRECTIVO EQUIPOS DE IMAGEN: MAMOGRAFO, RAYOS X, DIGITALIZADOR E IMPRESORA DE LA UMSN SN</t>
  </si>
  <si>
    <t>CONTRATACION DE MANTENIMIENTO PREVENTIVO Y CORRECTIVO DE EQUIPOS DE LABORATORIO PARA ENDOCRINOLOGIA E IMUNOLOGIA PERTENECIENTES A LA UMSN</t>
  </si>
  <si>
    <t>Contratacion de mantenimiento preventivo y correctivo incluido repuestos del equipo de esterilizacion a vapor de la umsn sn</t>
  </si>
  <si>
    <t>Contratacion de mantenimiento preventivo y correctivo incluido repuestos de equipos de odontologia de la umsn y unidades satelites sn</t>
  </si>
  <si>
    <t>Mantenimiento correctivo de equipos de urologia incluye repuestos para la unidad metropolitana de salud norte - sn</t>
  </si>
  <si>
    <t>CP-UMSN-004-2023</t>
  </si>
  <si>
    <t>255 dias</t>
  </si>
  <si>
    <t>IC-UMSN-005-2023</t>
  </si>
  <si>
    <t>25 dias</t>
  </si>
  <si>
    <t>IC-UMSN-004-2023</t>
  </si>
  <si>
    <t>90 dias</t>
  </si>
  <si>
    <t>CONTRATO CP-UMSN-2022-035</t>
  </si>
  <si>
    <t>IC-UMSN-030-2022</t>
  </si>
  <si>
    <t>IC-UMSN-055-2022</t>
  </si>
  <si>
    <t>CONTRATO CP-UMSN-011-2023</t>
  </si>
  <si>
    <t>7 dias</t>
  </si>
  <si>
    <t>Contratación del servicio de levantamiento planimétrico georeferenciado del predio y edificios existentes de la UMSN</t>
  </si>
  <si>
    <t>IC-UMSN-003-2023</t>
  </si>
  <si>
    <t>Adquisición de materiales de oficina no catalogados para la umsn</t>
  </si>
  <si>
    <t>CE-20230002397548
CE-20230002397549
CE-20230002397550
CE-20230002397551
CE-20230002397552</t>
  </si>
  <si>
    <t>Adquisición de contenedores y tachos de basura catalogados para la UMSN</t>
  </si>
  <si>
    <t>IC-UMSN-019-2023</t>
  </si>
  <si>
    <t>Adquisición de tachos de basura no catalogados para la UMSN</t>
  </si>
  <si>
    <t>CE-20230002385566</t>
  </si>
  <si>
    <t>Adquisición de suministros de impresión catalogados para la umsn</t>
  </si>
  <si>
    <t>IC-UMSN-013-2023</t>
  </si>
  <si>
    <t>ADQUISICIÓN DE SUMINISTROS DE IMPRESIÓN NO CATALOGADOS PARA LA UMSN</t>
  </si>
  <si>
    <t>IC-UMSN-048-2022</t>
  </si>
  <si>
    <t>CONTRATACIÓN DEL SERVICIO DE ABASTECIMIENTO DE GASES MEDICINALES PARA LA UMSN PERIODO 2022-2023</t>
  </si>
  <si>
    <t>IC-UMSN-015-2023</t>
  </si>
  <si>
    <t>ADQUISICION DE MATERIALES VARIOS PARA PLOMERIA CARPINTERIA ELECTRICIDAD Y OTROS PARA LA UMSN</t>
  </si>
  <si>
    <t>IC-UMSN-002-2023</t>
  </si>
  <si>
    <t>ADQUISICIÓN DE MATERIALES PARA PINTAR LAS FACHADAS DE LA UMSN Y CASA DE BIENESTAR Y VIDA BELLAVISTA SN</t>
  </si>
  <si>
    <t>CONTRATACION DE MANTENIMIENTO PREVENTIVO Y CORRECTIVO INCLUIDO REPUESTOS DEL EQUIPO DE ESTERILIZACION A VAPOR DE LA UMSN SN</t>
  </si>
  <si>
    <t>CONTRATACION DE MANTENIMIENTO PREVENTIVO Y CORRECTIVO INCLUIDO REPUESTOS DE EQUIPOS DE ODONTOLOGIA DE LA UMSN Y UNIDADES SATELITES SN</t>
  </si>
  <si>
    <t>MANTENIMIENTO CORRECTIVO DE EQUIPOS DE UROLOGIA INCLUYE REPUESTOS PARA LA UNIDAD METROPOLITANA DE SALUD NORTE - SN</t>
  </si>
  <si>
    <t>IC-UMSN-011-2023</t>
  </si>
  <si>
    <t>ADQUISICIÓN DE REPUESTOS Y ACCESORIOS PARA EQUIPOS INFORMÁTICOS DE LA UMSN</t>
  </si>
  <si>
    <t>CONTRATO CP-UMSN-2022-031</t>
  </si>
  <si>
    <t>ADQUISICIÓN DE CONTENEDORES Y TACHOS DE BASURA CATALOGADOS PARA LA UMSN</t>
  </si>
  <si>
    <t>Adquisición de repuestos y accesorios para equipos informáticos de la UMSN</t>
  </si>
  <si>
    <t>VALORES A PAGAR AMT PARA LA RTV, MATRICULACIÓN DEL PARQUE AUTOMOTOR DE LA UMSN</t>
  </si>
  <si>
    <t>IC-UMSN042-2022</t>
  </si>
  <si>
    <t>SERVICIO DE DISEÑO, DIAGRAMACIÓN E IMPRESIÓN DE PAPELERÍA CON IMAGEN INSTITUCIONAL UMSN</t>
  </si>
  <si>
    <t>CP-UMSN-2021- 038</t>
  </si>
  <si>
    <t>130 dias</t>
  </si>
  <si>
    <t>Contrato complementario seguridad y vigilancia</t>
  </si>
  <si>
    <t>CATE-UMSN-004-2023</t>
  </si>
  <si>
    <t>Adquisición de lencería, prendas de protección y ternos quirúrgicos para la unidad metropolitana de salud norte.</t>
  </si>
  <si>
    <t>CATE-UMSN-002-2023</t>
  </si>
  <si>
    <t>Adquisición de medicamentos de catálogo electrónico</t>
  </si>
  <si>
    <t>Adquisición de medicamentos del grupo a, tracto alimentario y metabolismo</t>
  </si>
  <si>
    <t>Adquisición de medicamentos del grupo b, sangre y organos formadores de la sangre.</t>
  </si>
  <si>
    <t>Adquisición de medicamentos autorizados por el msp, antisépticos y desinfectantes cutáneos</t>
  </si>
  <si>
    <t>Adquisición de medicamentos del grupo h, hormonales sistémicos, corticosteroides</t>
  </si>
  <si>
    <t>Adquisición de medicamentos del grupo m, sistema musculo esquelético</t>
  </si>
  <si>
    <t>Adquisición de medicamentos del grupo n sistema nervioso y analgésicos</t>
  </si>
  <si>
    <t>Adquisición de medicamentos del grupo n, sistema nervioso, lidocaínas</t>
  </si>
  <si>
    <t>Adquisición de medicamentos del grupo p, antiparasitarios, insecticidas y repelentes</t>
  </si>
  <si>
    <t>Adquisición de medicamentos del grupo n, sistema nervioso sevoflurano</t>
  </si>
  <si>
    <t>Adquisición de medicamentos del grupo n, sistema nervioso con acción anestésica y analgésica parenteral.</t>
  </si>
  <si>
    <t>IC-UMSN-010-2023</t>
  </si>
  <si>
    <t xml:space="preserve">CONTRATO CP-UMSN-009-2023
</t>
  </si>
  <si>
    <t>IC-UMSN-016-2023</t>
  </si>
  <si>
    <t>IC-UMSN-006-2023</t>
  </si>
  <si>
    <t xml:space="preserve">CONTRATO CP-UMSN-012-2023
</t>
  </si>
  <si>
    <t xml:space="preserve">CONTRATO CP-UMSN-005-2023
</t>
  </si>
  <si>
    <t>IC-UMSN-009-2023</t>
  </si>
  <si>
    <t>IC-UMSN-014-2023</t>
  </si>
  <si>
    <t>IC-UMSN-007-2023</t>
  </si>
  <si>
    <t xml:space="preserve">CONTRATO CP-UMSN-007-2023
</t>
  </si>
  <si>
    <t>Adquisición de reactivos controles calibradores y consumibles para el área de hormonas e inmunología</t>
  </si>
  <si>
    <t>Adquisición de cultivos antibiogramas consumibles y reactivos para el área de microbiología de laboratorio clínico de SN</t>
  </si>
  <si>
    <t xml:space="preserve">CONTRATO CP-UMSN-006-2023
</t>
  </si>
  <si>
    <t>Adquisicion de insumos y reactivos para el Laboratorio Clinico de la UMSN.</t>
  </si>
  <si>
    <t>CP-UMSN-2022-11</t>
  </si>
  <si>
    <t>200 dias</t>
  </si>
  <si>
    <t xml:space="preserve">CONTRATO CP-UMSN-013-2023
</t>
  </si>
  <si>
    <t>140 dias</t>
  </si>
  <si>
    <t>Adquisición de dispositivos medicos de uso general</t>
  </si>
  <si>
    <t>IC-UMSN-001-2023</t>
  </si>
  <si>
    <t>Adquisición de dispositivos médicos para esterilizador de peroxido de hidrógeno</t>
  </si>
  <si>
    <t>IC-UMSN-008-2023</t>
  </si>
  <si>
    <t>Adquisición de desinfectantes de uso general</t>
  </si>
  <si>
    <t>IC-UMSN-018-2023</t>
  </si>
  <si>
    <t>Adquisición de insumos y dispositivos médicos para procedimiento de odontología</t>
  </si>
  <si>
    <t>Adquisición de mobiliario para la implementación del modelo de intervención comunitaria y actividades de promoción para la UMSN</t>
  </si>
  <si>
    <t>CP-UMSN-2022-036</t>
  </si>
  <si>
    <t>12 dias</t>
  </si>
  <si>
    <t>Adquisición de ups para proteger equipos informáticos de la UMSN</t>
  </si>
  <si>
    <t>CP-UMSN-2022-038</t>
  </si>
  <si>
    <t>Adquisición de un Flat Panel para el equipo de mamografía de la UMSN</t>
  </si>
  <si>
    <t>n/a</t>
  </si>
  <si>
    <t>Pago recurrente de servicios básicos</t>
  </si>
  <si>
    <t>CP-UMSN-2022-037</t>
  </si>
  <si>
    <t>Adquisición de un ecógrafo para el área de imagenología de la Unidad Metropolitana de Salud Norte</t>
  </si>
  <si>
    <t>TERRITORIO</t>
  </si>
  <si>
    <t>IC-MDMQ-IMP-016-2022</t>
  </si>
  <si>
    <t>SERVICIO DE RASTREO SATELITAL PARA EL PARQUE AUTOMOTOR DEL IMP PARA EL AÑO 2023</t>
  </si>
  <si>
    <t>IC-MDMQ-IMP-06-2023</t>
  </si>
  <si>
    <t>MANTENIMINETO Y RECARGA DE EXTINTORES DE PROPIEDAD DEL IMP-AÑO 2023</t>
  </si>
  <si>
    <t>IC-MDMQ-IMP-02-2023</t>
  </si>
  <si>
    <t>SERVICIO DE IMPRESIÓN Y SELLOS INSTITUCIONALES PARA EL IMP AÑO 2023</t>
  </si>
  <si>
    <t>SIE-MDMQ-IMP-12-2022</t>
  </si>
  <si>
    <t>PRESTACIÓN DEL SERVICIO DE VIGILANCIA Y SEGURIDAD PRIVADA PARA PROTECCIÓN DEL PERSONAL, BIENES MUEBLES, BIENES PATRIMONIALES, OBRAS DE ARTE, CASAS PATRIMONIALES Y MUSEOS DE PROPIEDAD DEL INSTITUTO METROPOLITANO DE PATRIMONIO IMP AÑO 2022-2023”</t>
  </si>
  <si>
    <t>CE-20210002121667</t>
  </si>
  <si>
    <t>SERVICIO DE LIMPIEZA Y ASEO PARA LAS OFICINAS DEL INSTITUTO METROPOLITANO DE PATRIMONIO, MUSEOS Y SUS PROYECTOS 2022 Y  3 DÍAS DE ENERO 2023</t>
  </si>
  <si>
    <t>CE-20220002317903</t>
  </si>
  <si>
    <t>SERVICIO DE LIMPIEZA Y ASEO PARA LAS OFICINAS DEL INSTITUTO METROPOLITANO DE PATRIMONIO, MUSEOS Y SUS PROYECTOS 2023 IMP-IMP</t>
  </si>
  <si>
    <t>IC-MDMQ-IMP-04-2023</t>
  </si>
  <si>
    <t>SERVICIO DE FUMIGACIÓN, CONTROL, ELIMINACIÓN DE PLAGAS Y DESINFECCIÓN AMBIENTAL DE LAS INSTALACIONES Y ARCHIVOS DEL IMP AÑO 2023</t>
  </si>
  <si>
    <t>IC-MDMQ-IMP-17-2022</t>
  </si>
  <si>
    <t>HASTA EL DEVENGAMIENTO TOTAL</t>
  </si>
  <si>
    <t>SERVICIO DE ABASTECIMIENTO DE COMBUSTIBLE PARA EL PARQUE AUTOMOTOR DEL IMP - IMP AÑO 2023</t>
  </si>
  <si>
    <t>CAJA CHICA - COMBUSTIBLE</t>
  </si>
  <si>
    <t>VIÁTICOS AL INTERIOR</t>
  </si>
  <si>
    <t>RE-MDMQ-IMP-09-2023</t>
  </si>
  <si>
    <t>MANTENIMIENTO DEL ASCENSOR DE PROPIEDAD DEL IMP AÑO 2023</t>
  </si>
  <si>
    <t>CE-20230002361568</t>
  </si>
  <si>
    <t>MANTENIMIENTO DE AREAS VERDES - MUSEO TULIPE -SITIOS ARQUEOLÓGICOS DMQ-2023-IMP</t>
  </si>
  <si>
    <t>CE-20230002366405</t>
  </si>
  <si>
    <t>MANTENIMIENTO DE AREAS VERDES - MUSEO LA FLORIDA Y PARQUE RUMIPAMBA -SITIOS ARQUEOLÓGICOS DMQ-2023-IMP</t>
  </si>
  <si>
    <t>IC-MDMQ-IMP-03-2023</t>
  </si>
  <si>
    <t>RENOVACIÓN SUSCRIPCION ADOBE CREATIVE CLOUD PARA EL IMP AÑO 2023</t>
  </si>
  <si>
    <t>BIENES ELECTRÓNICOS - CAJA CHICA</t>
  </si>
  <si>
    <t>CAJA CHICA - LUBRICANTES</t>
  </si>
  <si>
    <t>INSUMOS MATERIALES PARA CONSTRUCCIÓN - CAJA CHICA</t>
  </si>
  <si>
    <t>IC-MDMQ-IMP-05-2023</t>
  </si>
  <si>
    <t>ADQUISICIÓN DE REPUESTOS PARA EL MANTENIMIENTO DEL PARQUE AUTOMOTOR DEL IMP, MEDIANTE COOPERACIÓN INTERINSTITUCIONAL ENTRE EL ISUCT Y EL IMP</t>
  </si>
  <si>
    <t>REVISIÓN Y MATRICULACIÓN DE LA FLOTA VEHICULAR - IMP</t>
  </si>
  <si>
    <t>COMISIONES BANCARIAS - CAJACHICA</t>
  </si>
  <si>
    <t>ACTA ACUERDO PROCURADURIA  0074-CMAT-2023-QUI</t>
  </si>
  <si>
    <t>PROCESO DE MEDIACIÓN NO 0949-DNCM-2021-QUI PARA EL PERSONAL QUE PRESTÓ EL SERVICIO DE VIGILANCIA Y SEGURIDAD PRIVADA DEL PERÍODO COMPRENDIDO ENTRE EL 1 DE DICIEMBRE DEL 2020 AL 19 DE MAYO DEL 2021 -  TRAMITES NOTARIALES -CAJA CHICA</t>
  </si>
  <si>
    <t>CE-20230002383391</t>
  </si>
  <si>
    <t>ADQUISICIÓN DE COMPUTADORAS DE ESCRITORIO TODO EN UNO (AIO) PARA EL IMP FASE - 2</t>
  </si>
  <si>
    <t>CE-20230002386562</t>
  </si>
  <si>
    <t>ADQUISICIÓN Y RENOVACIÓN DE EQUIPOS PORTÁTILES PARA EL IMP´AÑO 2023</t>
  </si>
  <si>
    <t>COT-MDMQ-IMP-84-2022</t>
  </si>
  <si>
    <t>CONSERVACIÓN Y RESTAURACIÓN DE BIENES MUEBLES Y MAMPOSTERÍA DE PIEDRA DE LA BASÍLICA DEL VOTO NACIONAL, FASE 2</t>
  </si>
  <si>
    <t>MCO-MDMQ-IMP-63-2022</t>
  </si>
  <si>
    <t>CONSERVACIÓN Y RESTAURACIÓN DE LA PINTURA MURAL Y OTROS, EN EL MUSEO, IGLESIA Y MONASTERIO DEL CARMEN ALTO (ARRASTRE)</t>
  </si>
  <si>
    <t>MCO-MDMQ-IMP-75-2022</t>
  </si>
  <si>
    <t>CONSERVACIÓN Y RESTAURACIÓN DE BIENES MUEBLES EN LA CAPILLA DEL ROSARIO Y CAMARÍN DE LA VIRGEN  IGLESIA DE SANTO DOMINGO</t>
  </si>
  <si>
    <t>MCO-MDMQ-IMP-65-2022</t>
  </si>
  <si>
    <t>CONSERVACIÓN Y RESTAURACIÓN DE BIENES MUEBLES DEL PALACIO ARZOBISPAL</t>
  </si>
  <si>
    <t>CONTRATO COMPLEMENTARIO CONSERVACIÓN Y RESTAURACIÓN DE BIENES MUEBLES DEL PALACIO ARZOBISPAL</t>
  </si>
  <si>
    <t>MCO-MDMQ-IMP-08-2022</t>
  </si>
  <si>
    <t>CONSERVACIÓN EMERGENTE DE BIENES MUEBLES DEL DMQ - 2022 - IMP (ARRASTRE)</t>
  </si>
  <si>
    <t xml:space="preserve">CONTRATO COMPLEMENTARIO CONSERVACIÓN EMERGENTE DE BIENES MUEBLES DEL DMQ - 2022 - IMP (ARRASTRE) </t>
  </si>
  <si>
    <t>CD-MDMQ-IMP-61-2022</t>
  </si>
  <si>
    <t>EVALUACION DE LOS ESTUDIO DE ARQUITECTURA E INGENIERIAS DEL INMUEBLE DENOMINADO CASA GARCIA MORENO - IMP (ARRASTRE)</t>
  </si>
  <si>
    <t>CD-MDMQ-IMP-02-2023</t>
  </si>
  <si>
    <t>FISCALIZACION INTERVENCION UNIDAD EDUCATIVA MARIA DE NAZARETH FASE II: ARQUITECTURA, INGENIERIAS Y ACABADOS - IMP</t>
  </si>
  <si>
    <t>CD-MDMQ-IMP-88-2022</t>
  </si>
  <si>
    <t>FISCALIZACIÓN MANTENIMIENTO PREVENTIVO CORRECTIVO DE EDIFICACIONES PATRIMONIALES DE PROPIEDAD MUNICIPAL FASE V - IMP (ARRASTRE)</t>
  </si>
  <si>
    <t>CD-MDMQ-IMP-79-2022</t>
  </si>
  <si>
    <t>FISCALIZACIÓN INTERVENCIÓN INTEGRAL DEL ANTIGUO COLEGIO SIMON BOLIVAR - FASE I (ARRASTRE)</t>
  </si>
  <si>
    <t>CD-MDMQ-IMP-67-2022</t>
  </si>
  <si>
    <t>ESTUDIO ARQUITECTONICO E INGENIERIAS PARA LA REHABILITACION DEL INMUEBLE DEL PROYECTO CIRCO SOCIAL - IMP (ARRASTRE)</t>
  </si>
  <si>
    <t>CD-MDMQ-IMP-59-2022</t>
  </si>
  <si>
    <t>ACTUALIZACION DE LOS ESTUDIOS PARA LA INTERVENCION EN EL ANTIGUO COLEGIO SIMON BOLIVAR (ARRASTRE)</t>
  </si>
  <si>
    <t>CD-MDMQ-IMP-16-2022</t>
  </si>
  <si>
    <t>ELABORACIÓN DE ESTUDIO DE ARQUITECTURA E INGENIERIAS DEL INMUEBLE DENOMINADO CASA GARCIA MORENO (ARRASTRE)</t>
  </si>
  <si>
    <t>LC-MDMQ-IMP-27-2022</t>
  </si>
  <si>
    <t>ESTUDIO DE CONSOLIDACION Y REFORZAMIENTO ESTRUCTURAL DE INMUEBLES MUNICIPALES - FASE I - IMP (ARRASTRE)</t>
  </si>
  <si>
    <t>ELABORACION DE ESTUDIO ESTRUCTURAL DE BIENES INMUEBLES</t>
  </si>
  <si>
    <t>ANALISIS ESTRUCTURAL DE INMUEBLES PATRIMONIALES DEL DMQ”</t>
  </si>
  <si>
    <t>MCO-MDMQ-IMP-58-2022</t>
  </si>
  <si>
    <t>MANTENIMIENTO PREVENTIVO CORRECTIVO DE EDIFICACIONES PATRIMONIALES DE PROPIEDAD MUNICIPAL FASE IV - IMP (ARRASTRE)</t>
  </si>
  <si>
    <t>COT-MDMQIMP-55-2022R</t>
  </si>
  <si>
    <t>INTERVENCION UNIDAD EDUCATIVA MARIA DE NAZARETH FASE II: ARQUITECTURA, INGENIERIAS Y ACABADOS - IMP</t>
  </si>
  <si>
    <t>MCO-MDMQ-IMP-62-2022</t>
  </si>
  <si>
    <t>OBRAS EMERGENTES EN EL INMUEBLE DENOMINADO HACIENDA MANUELA SÁENZ “CATAHUANGO”</t>
  </si>
  <si>
    <t>MCO-MDMQ-IMP-64-2022</t>
  </si>
  <si>
    <t>OBRAS EMERGENTES EN LAS CUBIERTAS DEL PALACIO DE CARONDELET (ARRASTRE)</t>
  </si>
  <si>
    <t>COT-MDMQ-IMP-83-2022</t>
  </si>
  <si>
    <t>INTERVENCIÓN INTEGRAL EN EL PREDIO # 52667 UBICADO EN LA CALLE GARCÍA MORENO - FASE I</t>
  </si>
  <si>
    <t>MCO-MDMQ-IMP-74-2022</t>
  </si>
  <si>
    <t>INTERVENCIÓN CON PROGRAMAS DE INVERSIÓN: QUINTA FACHADA, RECUPERACIÓN DE IMAGEN URBANA, MANTENIMIENTO MENOR ETAPA 50 - IMP</t>
  </si>
  <si>
    <t>COT-MDMQ-IMP-78-2022</t>
  </si>
  <si>
    <t>MANTENIMIENTO PREVENTIVO CORRECTIVO DE EDIFICACIONES PATRIMONIALES DE PROPIEDAD MUNICIPAL FASE VI - IMP</t>
  </si>
  <si>
    <t>COT-MDMQ-IMP-56-2022</t>
  </si>
  <si>
    <t>MANTENIMIENTO PREVENTIVO CORRECTIVO DE EDIFICACIONES PATRIMONIALES DE PROPIEDAD MUNICIPAL FASE V - IMP (ARRASTRE)</t>
  </si>
  <si>
    <t>COT-MDMQ-IMP-33-2022</t>
  </si>
  <si>
    <t>INTERVENCIÓN CASA MEJÍA -IMP (ARRASTRE)</t>
  </si>
  <si>
    <t>COT-MDMQ-IMP-10-2022</t>
  </si>
  <si>
    <t>MANTENIMIENTO PREVENTIVO CORRECTIVO DE EDIFICACIONES PATRIMONIALES DE PROPIEDAD MUNICIPAL FASE III - IMP (ARRASTRE)</t>
  </si>
  <si>
    <t>MCO-MDMQ-IMP-20-2021</t>
  </si>
  <si>
    <t>REAJUSTE DEFINITIVO OBRAS EMERGENTES EN EL EDIFICIO DEL ANTIGUO COLEGIO SIMON BOLIVAR (ARRASTRE)</t>
  </si>
  <si>
    <t>MCO-MDMQ-IMP-15-2021</t>
  </si>
  <si>
    <t>CONSOLIDACION Y MANTENIMIENTO DE PISOS, ENTREPISOS Y CUBIERTAS DE LA CASA GARCIA MORENO (ARRASTRE)</t>
  </si>
  <si>
    <t>COT-MDMQ-IMP-54-2022</t>
  </si>
  <si>
    <t>INTERVENCIÓN INTEGRAL DEL ANTIGUO COLEGIO SIMON BOLIVAR - FASE I (ARRASTRE)</t>
  </si>
  <si>
    <t>MCO-MDMQ-IMP-09-2021</t>
  </si>
  <si>
    <t>REAJUSTE DEFINITIVO INTERVENCION EN CUBIERTA (QUINTA FACHADA-QF), RECUPERACIÓN DE FACHADA (RECUPERACIÓN DE IMAGEN URBANA-RIU), MANTENIMIENTO MENOR, ETAPA 43 - IMP (ARRASTRE)</t>
  </si>
  <si>
    <t>MCO-MDMQ-IMP-34-2022</t>
  </si>
  <si>
    <t>INTERVENCION EN CUBIERTA (QUINTA FACHADA-QF), RECUPERACIÓN DE FACHADA (RECUPERACIÓN DE IMAGEN URBANA-RIU), MANTENIMIENTO MENOR, ETAPA 44 - IMP (ARRASTRE)</t>
  </si>
  <si>
    <t>MCO-MDMQ-IMP-18-2021</t>
  </si>
  <si>
    <t>INTERVENCIÓN CON PROGRAMAS DE INVERSIÓN: CUBIERTA (QUINTA FACHADA - QF), FACHADA (RECUPERACIÓN DE IMAGEN URBANA - RIU), MANTENIMIENTO MENOR ETAPA 45 (ARRASTRE)</t>
  </si>
  <si>
    <t>MCO-MDMQ-IMP-13-2022</t>
  </si>
  <si>
    <t>INTERVENCIÓN CON PROGRAMAS DE INVERSIÓN: CUBIERTA (QUINTA FACHADA - QF), FACHADA (RECUPERACIÓN DE IMAGEN URBANA - RIU), MANTENIMIENTO MENOR ETAPA 47 (ARRASTRE)</t>
  </si>
  <si>
    <t>MCO-MDMQ-IMP-21-2022</t>
  </si>
  <si>
    <t>INTERVENCIÓN CON PROGRAMAS DE INVERSIÓN: QUINTA FACHADA, RECUPERACIÓN DE IMAGEN URBANA, MANTENIMIENTO MENOR ETAPA 48- IMP (ARRASTRE)</t>
  </si>
  <si>
    <t>MCO-MDMQ-IMP-45-2022</t>
  </si>
  <si>
    <t>INTERVENCIÓN CON PROGRAMAS DE INVERSIÓN: QUINTA FACHADA, RECUPERACIÓN DE IMAGEN URBANA, MANTENIMIENTO MENOR ETAPA 49 - IMP (ARRASTRE)</t>
  </si>
  <si>
    <t>MCO-MDMQ-IMP-72-2022</t>
  </si>
  <si>
    <t>SANEAMIENTO DE HUMEDADES DE LA CAPILLA NUESTRA SEÑORA DEL AMPARO - IMP</t>
  </si>
  <si>
    <t>MCO-MDMQ-IMP-44-2022</t>
  </si>
  <si>
    <t>MANTENIMIENTO E IMPERMEABILIZACIÓN DE CUBIERTA DE LA IGLESIA DE SANTA CLARA DE MILLÁN (ARRASTRE)</t>
  </si>
  <si>
    <t>750105 Urbanización y Embellecimiento</t>
  </si>
  <si>
    <t>MCO-MDMQ-IMP-30-2022</t>
  </si>
  <si>
    <t>SANEAMIENTO DE HUMEDADES DE LA IGLESIA DE ATAHUALPA (ARRASTRE)</t>
  </si>
  <si>
    <t>750106 Urbanización y Embellecimiento</t>
  </si>
  <si>
    <t xml:space="preserve">MCO-MDMQ-IMP-10-2021
</t>
  </si>
  <si>
    <t>REAJUSTE DEFINITIVO SANEAMIENTO DE HUMEDADES PISO - IGLESIA DEL MONASTERIO DEL CARMEN ALTO - IMP</t>
  </si>
  <si>
    <t xml:space="preserve"> RE-MDMQ-IMP-08-2023</t>
  </si>
  <si>
    <t>CREACION E INSTALACION DE OBRA ARTISTICA ESCULTORICA EN EL ESPACIO PUBLICO</t>
  </si>
  <si>
    <t>CD-MDMQ-IMP-23-2022</t>
  </si>
  <si>
    <t>ESTUDIOS PARA LA RECUPERACION DEL SISTEMA VIAL ANDINO  CAMINO DEL INCA -IMP (ARRASTRE)</t>
  </si>
  <si>
    <t>COT-MDMQ-IMP-01-2021</t>
  </si>
  <si>
    <t xml:space="preserve">COT-MDMQ-IMP-02-2021 </t>
  </si>
  <si>
    <t>COT-MDMQ-IMP-06-2022</t>
  </si>
  <si>
    <t>COT-MDMQ-IMP-32-2022</t>
  </si>
  <si>
    <t>INTERVENCION INTEGRAL PANECILLO FASE 1 - ETAPA 1 - IMP (ARRASTRE)</t>
  </si>
  <si>
    <t xml:space="preserve">MCO-MDMQ-IMP-13-2021 </t>
  </si>
  <si>
    <t>COT-MDMQ-IMP-07-2022</t>
  </si>
  <si>
    <t>MANTENIMIENTO INTEGRAL NUCLEOS HISTÓRICOS DE PARROQUIAS URBANAS 2022 - IMP (ARRASTRE)</t>
  </si>
  <si>
    <t>COT-MDMQ-IMP-36-2022</t>
  </si>
  <si>
    <t>MANTENIMIENTO DE SISTEMAS ELECTRICOS E ILUMINACION ORNAMENTAL DE NUCLEOS HISTÓRICOS DE PARROQUIAS URBANAS 2022 - IMP (ARRASTRE)</t>
  </si>
  <si>
    <t>COT-MDMQ-IMP-20-2022</t>
  </si>
  <si>
    <t>INTERVENCION INTEGRAL PASAJES Y CALLES DE PIEDRA DEL CHQ - IMP (ARRASTRE)</t>
  </si>
  <si>
    <t>MCO-MDMQ-IMP-81-2022</t>
  </si>
  <si>
    <t>RECUPERACIÓN DEL SISTEMA VIAL ANDINO - CAMINO DEL INCA - ETAPA I - IMP</t>
  </si>
  <si>
    <t>COT-MDMQ-IMP-01-2023</t>
  </si>
  <si>
    <t>RECUPERACIÓN DEL SISTEMA VIAL ANDINO - CAMINO DEL INCA - ETAPA III- IMP</t>
  </si>
  <si>
    <t>COT-MDMQ-IMP-80-2022</t>
  </si>
  <si>
    <t>MANTENIMIENTO IMAGEN URBANA PANECILLO ETAPA II - IMP</t>
  </si>
  <si>
    <t>COT-MDMQ-IMP-31-2022</t>
  </si>
  <si>
    <t>MANTENIMIENTO INTEGRAL NUCLEOS HISTÓRICOS DE PARROQUIAS RURALES DEL DMQ 2022 - IMP (ARRASTRE)</t>
  </si>
  <si>
    <t>MCO-MDMQ-IMP-2-2022-R</t>
  </si>
  <si>
    <t>INTERVENCIÓN EN EL ÁREA HISTÓRICA DE LA PARROQUIA URBANA DE CHILLOGALLO (ARRASTRE)</t>
  </si>
  <si>
    <t>CÓDIGO: No. RE-MDMQ-IMP-66-2022R</t>
  </si>
  <si>
    <t>PUESTA EN VALOR DE LA ARQUITECTURA Y PATRIMONIO BAQ 2022 - IMP (ARRASTRE)</t>
  </si>
  <si>
    <t>RE-MDMQ-IMP-25-2022</t>
  </si>
  <si>
    <t>PRESTACION DEL SERVICIO DE INVESTIGACION EDICION E IMPRESION DE LIBROS PATRIMONIOS DE QUITO 2022 (ARRASTRE)</t>
  </si>
  <si>
    <t>COTS-DMQIMP-73-2022R</t>
  </si>
  <si>
    <t>SERVICIOS DE PRODUCCIÓN DE EVENTOS PARA LA DIFUSIÓN DEL PATRIMONIO CULTURAL DEL DMQ - IMP</t>
  </si>
  <si>
    <t>LC-MDMQ-IMP-69-2022R</t>
  </si>
  <si>
    <t>INVENTARIO ACTUALIZACION Y O DEPURACION EN EL SIPCE DE FICHAS DEL PATRIMONIO DOCUMENTAL DEL DMQ FASE I - IMP</t>
  </si>
  <si>
    <t>LC-MDMQ-IMP-51-2022</t>
  </si>
  <si>
    <t>INVENTARIO ACTUALIZACION Y O DEPURACION EN EL SIPCE DE FICHAS DEL PATRIMONIO MUEBLE DEL DMQ FASE I - IMP (ARRASTRE)</t>
  </si>
  <si>
    <t>CD-MDMQ-IMP-24-2022RR</t>
  </si>
  <si>
    <t xml:space="preserve">REGISTRAR EL PATRIMONIO SONORO DANCÍSTICO Y PUESTA EN ESCENA PARA EL BICENTENARIO </t>
  </si>
  <si>
    <t>CD-MDMQ-IMP-68-2022</t>
  </si>
  <si>
    <t>ELABORACION DEL INFORME DEL ESTADO DE CONSERVACIÓN DE QUITO COMO SITIO INSCRITO EN LA LISTA DEL PATRIMONIO MUNDIAL DE LA UNESCO AÑO 2021 - IMP (ARRASTRE)</t>
  </si>
  <si>
    <t>CD-MDMQ-IMP-19-2022R</t>
  </si>
  <si>
    <t>ELABORACIÓN DE EXPEDIENTES DE DECLARATORIA DE PATRIMONIO CULTURAL NACIONAL, PARROQUIAS Y BARRIOS SUBURBANOS DE LA ZONA LOS CHILLOS, FASE I - IMP (ARRASTRE)</t>
  </si>
  <si>
    <t>LC-MDMQ-IMP-29-2022</t>
  </si>
  <si>
    <t>ELABORACIÓN DE EXPEDIENTES DE DECLARATORIA DE PATRIMONIO CULTURAL NACIONAL, PARROQUIAS SUBURBANAS DE LA ZONA AEROPUERTO, FASE I - IMP (ARRASTRE)</t>
  </si>
  <si>
    <t>CD-MDMQ-IMP-15-2022</t>
  </si>
  <si>
    <t>ELABORACIÓN DE EXPEDIENTES DE DECLARATORIA DE PATRIMONIO CULTURAL NACIONAL, PARROQUIAS SUBURBANAS ZONAS EQUINOCCIAL, CALDERÓN, ELOY ALFARO, EUGENIO ESPEJO, FASE I - IMP (ARRASTRE)</t>
  </si>
  <si>
    <t>CD-MDMQ-IMP-03-2022R</t>
  </si>
  <si>
    <t>ELABORACION DE EXPEDIENTES Y PLANES DE SALVAGUARDA DE LAS MANIFESTACIONES: "TÉCNICA ARTESANAL TRADICIONAL DE ELABORACIÓN DE FIGURAS DE MASAPAN" Y PASE DEL NIÑO JESÚS PARROQUIA LA MAGDALENA (ARRASTRE)</t>
  </si>
  <si>
    <t>ACTUALIZACIÓN, INGRESO Y/O DEPURACIÓN EN EL SIPCE DE FICHAS DE BIENES INMUEBLES DEL DMQ"</t>
  </si>
  <si>
    <t>ELABORACIÓN DE EXPEDIENTES DE DECLARATORIA COMO PATRIMONIO CULTURAL NACIONAL</t>
  </si>
  <si>
    <t>ACTUALIZACIÓN, INGRESO Y/O DEPURACIÓN EN EL SIPCE DE FICHAS DE BIENES DOCUMENTALES DEL DMQ"</t>
  </si>
  <si>
    <t>ELABORACIÓN DE INVESTIGACIONES HISTÓRICAS PARA EXPEDIENTES DE DECLARATORIA COMO PATRIMONIO CULTURAL NACIONAL DEL DMQ"</t>
  </si>
  <si>
    <t>DEPURACIÓN Y ACTUALIZACIÓN DEL FONDO PATRIMONIO INMATERIAL DEL DISTRITO METROPOLITANO DE QUITO EN EL SISTEMA SIPCE Y REGISTRO DE PATRIMONIO  DEL DMQ</t>
  </si>
  <si>
    <t>CD-MDMQ-IMP-41-2022</t>
  </si>
  <si>
    <t>ELABORACIÓN DE ESTUDIO TIPOLOGICO DE UN PAISAJE CULTURAL DE CONTROL Y DEFENSA - LOS PUCARAES INCAS DEL DMQ (ARRASTRE)</t>
  </si>
  <si>
    <t>CD-MDMQ-IMP-40-2022</t>
  </si>
  <si>
    <t>ELABORACIÓN DE UNA INVESTIGACION ARQUEOLOGICA EN LOS PARAMOS DEL SUR ORIENTE DEL DMQ - LOS CAZADORES RECOLECTORES DEL HOLOCENO TEMPRANO (ARRASTRE)</t>
  </si>
  <si>
    <t>CD-MDMQ-IMP-42-2022</t>
  </si>
  <si>
    <t>ELABORACIÓN DEL DISEÑO DE RUTAS DEL PATRIMONIO CULTURAL - CORREDOR LA FLORIDA Y TULIPE (ARRASTRE)</t>
  </si>
  <si>
    <t>CP-MDMQ-IMP-39-2022</t>
  </si>
  <si>
    <t>ELABORACIÓN DE LA DELIMITACION Y ACTUALIZACION DEL INVENTARIO DE SITIOS ARQUEOLOGICOS EN LAS PARROQUIAS CALACALI, NONO, GUALEA Y NANEGAL - IMP (ARRASTRE)</t>
  </si>
  <si>
    <t>CD-MDMQ-IMP-22-2022</t>
  </si>
  <si>
    <t>ELABORACIÓN DE ESTUDIOS Y ANÁLISIS DE LABORATORIO PARA INVESTIGACIONES ARQUEOLÓGICAS REALIZADAS EN EL DMQ - IMP (ARRASTRE)</t>
  </si>
  <si>
    <t>MCO-MDMQ-IMP-52-2022-R</t>
  </si>
  <si>
    <t>CONSERVACIÓN DE METALES Y TEXTILES MALACOLÓGICOS DE LOS SITIOS LA FLORIDA, NAIQ, Y TAJAMAR - IMP (ARRASTRE)</t>
  </si>
  <si>
    <t>MCO-MDMQ-IMP-37-2022</t>
  </si>
  <si>
    <t>CONSERVACIÓN DE LOS SITIOS ARQUEOLÓGICOS ADMINISTRADOS POR EL IMP - IMP (ARRASTRE)</t>
  </si>
  <si>
    <t>MCO-MDMQ-IMP-38-2022</t>
  </si>
  <si>
    <t>INTERVENCION EN LAS SALAS DE EXPOSICION E IMPLEMENTACION DE MUSEOGRAFIA EN MUSEOS Y SITIOS ARQUEOLOGICOS (ARRASTRE)</t>
  </si>
  <si>
    <t>SIE-MDMQ-IMP-50-2022</t>
  </si>
  <si>
    <t>PROVISIÓN E INSTALACIÓN DE MOBILIARIO TÉCNICO NO CATALOGADO PARA LAS RESERVAS ARQUEOLÓGICAS IMP - IMP (ARRASTRE)</t>
  </si>
  <si>
    <t>No. MDQ-STHV-01-2021</t>
  </si>
  <si>
    <t>1095 días</t>
  </si>
  <si>
    <t>“ADQUISICIÓN DE DRON PARA LA DIRECCIÓN METROPOLITANA DE CATASTRO DE LA SECRETARÍA DE TERRITORIO, HÁBITAT Y VIVIENDA DEL GOBIERNO AUTÓNOMO DESCENTRALIZADO DEL DISTRITO METROPOLITANO DE QUITO" (VIGENCIA TECNOLÓGICA)</t>
  </si>
  <si>
    <t>S/N</t>
  </si>
  <si>
    <t>30 días</t>
  </si>
  <si>
    <t>Contrato Civil de Servicios Profesionales Arq. Elizabeth Aida Cayambe Chicaiza</t>
  </si>
  <si>
    <t>Contrato Civil de Servicios Profesionales  Ing. Leopoldo Marcelo Maila Mayla</t>
  </si>
  <si>
    <t>Contrato Civil de Servicios Profesionales Arq. Cristina Alexandra Conlago</t>
  </si>
  <si>
    <t>Contrato Civil de Servicios Profesionales Ing. Juan Manuel Pullay Coro</t>
  </si>
  <si>
    <t>ORDEN DE COMPRA Nro. CE-20230002365000</t>
  </si>
  <si>
    <t>50 días</t>
  </si>
  <si>
    <t>ADQUISICIÓN DE COMPUTADORAS PARA LA SECRETARÍA DE TERRITORIO, HÁBITAT Y VIVIENDA POR CATÁLOGO ELECTRÓNICO</t>
  </si>
  <si>
    <t>IC-MDMQ-STHV- 001-2023</t>
  </si>
  <si>
    <t>"SERVICIO LOGÍSTICO PARA LA DIFUSIÓN PARA LA APLICACIÓN DEL PLAN DE USO Y GESTIÓN DE SUELO (PUGS)"</t>
  </si>
  <si>
    <t>80 días</t>
  </si>
  <si>
    <t>Contrato Civil de Servicios Profesionales Arq. Franklin Geovany Lema Yungán</t>
  </si>
  <si>
    <t>Contrato Civil de Servicios Profesionales Arq. Daniel Ricardo Hidalgo Beltrán</t>
  </si>
  <si>
    <t>SEGURIDAD</t>
  </si>
  <si>
    <t>Nro. Compromiso  2000076845</t>
  </si>
  <si>
    <t xml:space="preserve">12 Meses </t>
  </si>
  <si>
    <t xml:space="preserve"> PAGO SERVICIO DE AGUA POTABLE AÑO 2023 DEL CUARTEL GENERAL Y UNIDADES OPERATIVAS ZONALES</t>
  </si>
  <si>
    <t>Nro. Compromiso  2000076846</t>
  </si>
  <si>
    <t xml:space="preserve"> PAGO SERVICIO DE ENERGÍA ELÉCTRICA AÑO 2023 DEL CUARTEL GENERAL Y UNIDADES OPERATIVAS ZONALES</t>
  </si>
  <si>
    <t>Nro. Compromiso 2000076847</t>
  </si>
  <si>
    <t xml:space="preserve"> PAGO SERVICIO DE TELEFONÍA FIJA E INTERNET PARA EL CUARTEL GENERAL Y UNIDADES OPERATIVAS 
ZONALES AÑO 2023</t>
  </si>
  <si>
    <t>Nro. Compromiso 4700021031</t>
  </si>
  <si>
    <t>ADQUISICION DE GAS LICUADO A ENI ECUADOR</t>
  </si>
  <si>
    <t>Nro. Compromiso 2000077253</t>
  </si>
  <si>
    <t xml:space="preserve"> COMPROMISO DE GASTO PARA CAJA CHICA</t>
  </si>
  <si>
    <t>Nro. Compromiso 5400003704</t>
  </si>
  <si>
    <t xml:space="preserve">SERVICIO LIMPIEZA CABALLERIZAS </t>
  </si>
  <si>
    <t xml:space="preserve">Nro. Compromiso 4100010404
</t>
  </si>
  <si>
    <t>SERVICIO DE LIMPIEZA 2022-2023</t>
  </si>
  <si>
    <t>Nro. Compromiso 4100010837</t>
  </si>
  <si>
    <t>SERVICIO DE LIMPIEZA 2023-2024</t>
  </si>
  <si>
    <t xml:space="preserve">Nro. Compromiso 4700021031
</t>
  </si>
  <si>
    <t xml:space="preserve">Nro. Compromiso  4200000719
</t>
  </si>
  <si>
    <t>SERVICIO DE ABASTECIMIENTO DE COMBUSTIBLE SÚPER, EXTRA Y DIÉSEL PARA EL PARQUE AUTOMOTOR
DE LA INSTITUCIÓN</t>
  </si>
  <si>
    <t>Nro. Compromiso 4700020950</t>
  </si>
  <si>
    <t>CONTRATACIÓN DEL SERVICIO DE MANTENIMIENTO DE LA CENTRAL TELEFÓNICA</t>
  </si>
  <si>
    <t xml:space="preserve">Nro. Compromiso  5000002625
</t>
  </si>
  <si>
    <t>MANTENIMIENTO DE MOTOS 2022-2023(MANO DE OBRA)</t>
  </si>
  <si>
    <t xml:space="preserve">Nro. Compromiso  4200000689
</t>
  </si>
  <si>
    <t>MANTENIMIENTO PREVENTIVO Y CORRECTIVO DEL PARQUE AUTOMOTOR</t>
  </si>
  <si>
    <t xml:space="preserve">Nro. Compromiso  4100010689
</t>
  </si>
  <si>
    <t>MANTENIMIENTO DE VEHICULOS X VIGENCIA TECNOLOGICA</t>
  </si>
  <si>
    <t>Nro. Compromiso  5400003806</t>
  </si>
  <si>
    <t>MANTENIMIENTO X VIGENCIA TECONOLOGICA POR PARTE DE FOTON</t>
  </si>
  <si>
    <t>Nro. Compromiso 1000065802</t>
  </si>
  <si>
    <t>CONVALIDACIÓN ARRASTRE Y ACTUALIZACIÓN FUTURA CONTRATACION DEL SERVICIO DE HERRAJE PARA 
EQUINOS DEL CACMQ, DOCUMENTO AÑO 2022, EXPEDIENTE NO. 0100006660.</t>
  </si>
  <si>
    <t xml:space="preserve">Nro. Compromiso 4700021222
</t>
  </si>
  <si>
    <t>SERVICIO DE ARRENDAMIENTO CONDORCOCHA</t>
  </si>
  <si>
    <t>Nro. Compromiso 4700021223</t>
  </si>
  <si>
    <t>SERVICIO DE ARRENDAMIENTO LUMBISI</t>
  </si>
  <si>
    <t>Nro. Compromiso 4700021216</t>
  </si>
  <si>
    <t>CONTRATACIÓN DEL SERVICIO DE DOMINIO Y CERTIFICADO SSL</t>
  </si>
  <si>
    <t>Nro. Compromiso 5400003702</t>
  </si>
  <si>
    <t>MANTENIMIENTO X VIGENCIA PREVENTIVO Y CORRECTIVO A LAS COMPUTADORAS PORTATILES</t>
  </si>
  <si>
    <t xml:space="preserve">Nro. Compromiso  5000002627
</t>
  </si>
  <si>
    <t xml:space="preserve">MANTENIMIENTO DE MOTOS 2022-2023(LUBRICANTES) </t>
  </si>
  <si>
    <t xml:space="preserve">Nro. Compromiso 4200000689
</t>
  </si>
  <si>
    <t>Nro. Compromiso  4100010689</t>
  </si>
  <si>
    <t>Nro. Compromiso  4700021180</t>
  </si>
  <si>
    <t>ADQUISICION DE MATERIALES DE OFICINA NO CATALOGADOS</t>
  </si>
  <si>
    <t>Nro. Compromiso  4100010795</t>
  </si>
  <si>
    <t>ADQUISICION DE SUMINISTROS DE OFICINA CATALOGADOS (AGENDAS EJECUTIVAS)</t>
  </si>
  <si>
    <t>Nro. Compromiso 4100010792</t>
  </si>
  <si>
    <t>ADQUISICION DE SUMINISTROS DE OFICINA CATALOGADOS (ARCHIVADOR DE CARTON NO. 15 CON TAPA)</t>
  </si>
  <si>
    <t>Nro. Compromiso 4100010772</t>
  </si>
  <si>
    <t xml:space="preserve"> 
ADQUISICION DE SUMINISTROS DE OFICINA CATALOGADOS (ARCHIVADOR TIPO ACORDEON)</t>
  </si>
  <si>
    <t>Nro. Compromiso 4100010774</t>
  </si>
  <si>
    <t>ADQUISICION DE SUMINISTROS DE OFICINA CATALOGADOS (BORRADOR MEDIANO P/ LAPIZ)</t>
  </si>
  <si>
    <t>Nro. Compromiso : 4100010793</t>
  </si>
  <si>
    <t>ADQUISICION DE SUMINISTROS DE OFICINA CATALOGADOS (BORRADOR DE PIZARRON
PLASTICO) A</t>
  </si>
  <si>
    <t xml:space="preserve">Nro. Compromiso 4100010797
</t>
  </si>
  <si>
    <t xml:space="preserve">ADQUISICION DE SUMINISTROS DE OFICINA CATALOGADOS (CARPETA FOLDER DE CARTULINA) </t>
  </si>
  <si>
    <t>Nro. Compromiso 4100010770</t>
  </si>
  <si>
    <t>ADQUISICION DE SUMINISTROS DE OFICINA CATALOGADOS (CARPETAS PLASTICAS)</t>
  </si>
  <si>
    <t xml:space="preserve">Nro. Compromiso 4100010785
</t>
  </si>
  <si>
    <t>ADQUISICION DE SUMINISTROS DE OFICINA CATALOGADOS (CINTA ADHESIVA TRANSPARENTE 18X25 YDAS</t>
  </si>
  <si>
    <t>Nro. Compromiso  4100010790</t>
  </si>
  <si>
    <t>ADQUISICION DE SUMINISTROS DE OFICINA CATALOGADOS (CINTA DE EMPAQUE 48X80 YDAS COLOR CAFÉ)</t>
  </si>
  <si>
    <t xml:space="preserve">Nro. Compromiso 4100010787
</t>
  </si>
  <si>
    <t>ADQUISICION DE SUMINISTROS DE OFICINA CATALOGADOS(CLIPS MARIPOSA)</t>
  </si>
  <si>
    <t xml:space="preserve">Nro. Compromiso 4100010778
</t>
  </si>
  <si>
    <t>ADQUISICION DE SUMINISTROS DE OFICINA CATALOGADOS (CLIPS STANDAR METALICOS)</t>
  </si>
  <si>
    <t>Nro. Compromiso 4100010799</t>
  </si>
  <si>
    <t>ADQUISICION DE SUMINISTROS DE OFICINA CATALOGADOS (DVD-R CON CAJA)</t>
  </si>
  <si>
    <t xml:space="preserve">Nro. Compromiso : 4100010794
</t>
  </si>
  <si>
    <t>DQUISICION DE SUMINISTROS DE OFICINA CATALOGADOS(ESFEROGRAFICO NEGRO PUNTA FINA)</t>
  </si>
  <si>
    <t>Nro. Compromiso  4100010782</t>
  </si>
  <si>
    <t>ADQUISICION DE SUMINISTROS DE OFICINA CATALOGADOS(ESFEROGRAFICO ROJO PUNTA FINA)</t>
  </si>
  <si>
    <t>Nro. Compromiso : 4100010791</t>
  </si>
  <si>
    <t xml:space="preserve">ADQUISICION DE SUMINISTROS DE OFICINA CATALOGADOS (ESTILETE GRANDE) </t>
  </si>
  <si>
    <t>Nro. Compromiso 4100010773</t>
  </si>
  <si>
    <t xml:space="preserve">ADQUISICION DE SUMINISTROS DE OFICINA CATALOGADOS () </t>
  </si>
  <si>
    <t xml:space="preserve">Nro. Compromiso 4100010789
</t>
  </si>
  <si>
    <t>Nro. Compromiso : 4100010788</t>
  </si>
  <si>
    <t>ADQUISICION DE SUMINISTROS DE OFICINA CATALOGADOS (LAPIZ BICOLOR)</t>
  </si>
  <si>
    <t>Nro. Compromiso 4100010796</t>
  </si>
  <si>
    <t xml:space="preserve">ADQUISICION DE SUMINISTROS DE OFICINA CATALOGADOS (LAPIZ HB CON GOMA) </t>
  </si>
  <si>
    <t xml:space="preserve">Nro. Compromiso 4100010777
</t>
  </si>
  <si>
    <t xml:space="preserve">ADQUISICION DE SUMINISTROS DE OFICINA CATALOGADOS (LIBRO DE ACTAS DE 100 HOJAS) </t>
  </si>
  <si>
    <t xml:space="preserve">Nro. Compromiso  4100010771
</t>
  </si>
  <si>
    <t xml:space="preserve">ADQUISICION DE SUMINISTROS DE OFICINA CATALOGADOS (LIBROS DE ACTAS 200
HOJA) </t>
  </si>
  <si>
    <t xml:space="preserve">Nro. Compromiso 4100010798
</t>
  </si>
  <si>
    <t>ADQUISICION DE SUMINISTROS DE OFICINA CATALOGADOS (MARCADOR PERMANENTE AZUL PUNTA GRUESA)</t>
  </si>
  <si>
    <t xml:space="preserve">Nro. Compromiso 4100010801
</t>
  </si>
  <si>
    <t xml:space="preserve">ADQUISICION DE SUMINISTROS DE OFICINA CATALOGADOS (MARCADOR PARA CD) </t>
  </si>
  <si>
    <t xml:space="preserve">Nro. Compromiso 4100010776
</t>
  </si>
  <si>
    <t xml:space="preserve">ADQUISICION DE SUMINISTROS DE OFICINA CATALOGADOS(MARCADOR PUNTA FINA NEGRO) </t>
  </si>
  <si>
    <t>Nro. Compromiso  4100010802</t>
  </si>
  <si>
    <t>ADQUISICION DE SUMINISTROS DE OFICINA CATALOGADOS (MARCADOR PERMANENTE ROJO PUNTA
GRUESA)</t>
  </si>
  <si>
    <t xml:space="preserve">Nro. Compromiso : 4100010781
</t>
  </si>
  <si>
    <t xml:space="preserve">ADQUISICION DE SUMINISTROS DE OFICINA CATALOGADOS (MASKING DE 1 PULG. X 40 YARDAS) </t>
  </si>
  <si>
    <t>Nro. Compromiso 4100010800</t>
  </si>
  <si>
    <t>ADQUISICION DE SUMINISTROS DE OFICINA CATALOGADOS (MASKING DE 2 PULG. X 40 YARDAS)</t>
  </si>
  <si>
    <t xml:space="preserve">Nro. Compromiso  4100010780
</t>
  </si>
  <si>
    <t xml:space="preserve">ADQUISICION DE SUMINISTROS DE OFICINA CATALOGADOS (CINTA ADHESIVA 18 X 50 YDAS) </t>
  </si>
  <si>
    <t>530811 Insumos, Materiales y Suministros para Construcción</t>
  </si>
  <si>
    <t>Nro. Compromiso 4700020952</t>
  </si>
  <si>
    <t>ADQUISICION DE VIRUTA PARA CABALLERIZAS DE LA UNIDAD EQUINA</t>
  </si>
  <si>
    <t xml:space="preserve">Nro. Compromiso 5400003861
</t>
  </si>
  <si>
    <t xml:space="preserve">ADQUISICION DE VIRUTA </t>
  </si>
  <si>
    <t>COMPROMISO DE GASTO PARA CAJA CHICA</t>
  </si>
  <si>
    <t xml:space="preserve">Nro. Compromiso 5000002626
</t>
  </si>
  <si>
    <t>MANTENIMIENTO DE MOTOS 2022-2023(REPUESTOS)</t>
  </si>
  <si>
    <t>Nro. Compromiso 4700020951</t>
  </si>
  <si>
    <t>CONTRATACIÓN DEL SERVICIO DE MANTENIMIENTO DE LA CENTRAL TELEFÓNICA 2022-2023</t>
  </si>
  <si>
    <t xml:space="preserve"> Nro. Compromiso 4200000689</t>
  </si>
  <si>
    <t xml:space="preserve">Nro. Compromiso 5400003702
</t>
  </si>
  <si>
    <t>MANTENIMIENTO X VIGENCIA TECONOLOGICA  POR PARTE DE FOTON</t>
  </si>
  <si>
    <t>Nro. Compromiso 5400003699</t>
  </si>
  <si>
    <t>ADQUISICIÓN DE ALIMENTO PARA SEMOVIENTES EQUINOS</t>
  </si>
  <si>
    <t xml:space="preserve">Nro. Compromiso  5400003853
</t>
  </si>
  <si>
    <t>ADQUISICION DE ALIMENTO PARA CANES DE LA UNIDAD CANINA DEL CACMQ</t>
  </si>
  <si>
    <t>Nro. Compromiso 2000078257</t>
  </si>
  <si>
    <t xml:space="preserve"> MATRICULACIÓN MOTOS Y VEHÍCULOS PLACA 1 Y 2, VEHÍCULO SINIESTRO YDIRECCIÓN GENERAL</t>
  </si>
  <si>
    <t>Nro. Compromiso 2000078258</t>
  </si>
  <si>
    <t xml:space="preserve"> PAGO REVISIÓN TÉCNICA VEHICULAR E IMPUESTO AL RODAJE DE MOTOS Y VEHÍCULO PLACA 1 Y 2</t>
  </si>
  <si>
    <t>Nro. Compromiso 2000078260</t>
  </si>
  <si>
    <t xml:space="preserve"> FONDO VIAL MOTOS Y VEHÍCULOS PLACA 1 Y 2, VEHÍCULOS SINIESTROS Y VEHICULO DIRECCIÓN GENERAL</t>
  </si>
  <si>
    <t xml:space="preserve"> Nro. Compromiso 5400003701
</t>
  </si>
  <si>
    <t>CONTRATACIÓN DEL SERVICIO DE SISTEMA DE RASTREO SATELITAL DE LA FLOTA VEHICULAR DEL CACMQ</t>
  </si>
  <si>
    <t xml:space="preserve">Nro. Compromiso 4700021233
</t>
  </si>
  <si>
    <t>CONTRATACIÒN DEL SERVICIO DE EVENTOS PARA LA CEREMONIA CASTRENSE DEL CACMQ</t>
  </si>
  <si>
    <t>Nro. Compromiso 5400003843</t>
  </si>
  <si>
    <t>SERVICIO DE MANTENIMIENTO DE LOS EQUIPOS DEL SISTEMA DE RADIO COMUNICACIONES</t>
  </si>
  <si>
    <t>Nro. Compromiso 4100010403</t>
  </si>
  <si>
    <t>MANTENIMIENTO DE AREAS VERDES Y JARDINES (PARQUES, PLAZAS,REDONDELES, PARTERRES</t>
  </si>
  <si>
    <t>Nro. Compromiso 5400003856</t>
  </si>
  <si>
    <t>ADQUISICIÓN DE CALZADO DE PROTECCIÓN</t>
  </si>
  <si>
    <t>Nro. Compromiso  5400003843</t>
  </si>
  <si>
    <t>Nro. Compromiso 5400003703</t>
  </si>
  <si>
    <t>ADQUISICIÓN DE IMPLEMENTOS CANINOS PARA LA UNIDAD CANINA DEL CACMQ</t>
  </si>
  <si>
    <t xml:space="preserve">Nro. Compromiso 5400003792
</t>
  </si>
  <si>
    <t>Nro. Compromiso  5400003792</t>
  </si>
  <si>
    <t xml:space="preserve">ADQUISICIÓN DE IMPLEMENTOS CANINOS PARA LA UNIDAD CANINA DEL CACMQ </t>
  </si>
  <si>
    <t>Nro. Compromiso  5400003793</t>
  </si>
  <si>
    <t xml:space="preserve">Nro. Compromiso 4100010652
</t>
  </si>
  <si>
    <t>ADQUISICION DE COMPUTADORAS TODO EN UNO CATALOGADAS</t>
  </si>
  <si>
    <t xml:space="preserve"> Nro. Compromiso 5400003854</t>
  </si>
  <si>
    <t>ADQUISICIÓN DE INFRAESTRUCTURA HIPERCONVERGENTE</t>
  </si>
  <si>
    <t xml:space="preserve">compromiso de gasto: 2000077454   expedeinte: No 0100003122 </t>
  </si>
  <si>
    <t xml:space="preserve">Transferencia
presupuestaria a la EP EMSEGURIDAD del Fondo Metropolitano para la Gestión de Riesgos y Atención de Emergencias
</t>
  </si>
  <si>
    <t xml:space="preserve">compromiso de gasto: 2000077305  expedeinte: No 0100002525 </t>
  </si>
  <si>
    <t xml:space="preserve">Pago de Ayudas Humanitarias </t>
  </si>
  <si>
    <t>SUM of  % 
Comp.</t>
  </si>
  <si>
    <t>SUM of  % 
Dev.</t>
  </si>
  <si>
    <t>Total general</t>
  </si>
  <si>
    <t>Etiquetas de fila</t>
  </si>
  <si>
    <t>Contrato ChatBot: No. NIC-1760003410001-2022-01736
12 DE DICIEMBRE 2022</t>
  </si>
  <si>
    <t>Adjudicación Omnicanalidad: Nro. NIC-1760003410001-2021-41151</t>
  </si>
  <si>
    <t xml:space="preserve">
Contrato SMS: SIE-MDMQ-AG-08-2022
CONTRATO NRO. 12-2022</t>
  </si>
  <si>
    <t>15 de junio del 20222</t>
  </si>
  <si>
    <t>5 meses consecutivos</t>
  </si>
  <si>
    <t>364 días</t>
  </si>
  <si>
    <t>365 días o una vez consumida la cantidad de sms contratados</t>
  </si>
  <si>
    <t xml:space="preserve">
“SERVICIO DE CHATBOT CON
MOTOR DE INTELIGENCIA ARTIFICIAL Y ACCESIBILIDAD OMNICANALIDAD PARA ESTABLECER COMUNICACIONES
DIGITALES DESDE REDES SOCIALES Y PÁGINA WEB PARA EL GAD DEL DISTRITO METROPOLITANO DE QUITO”</t>
  </si>
  <si>
    <t>"SERVICIO DE OMNICANALIDAD BOT
ESTÁNDAR, HERRAMIENTA PARA RECIBIR
CHATS, VIDEO LLAMADAS Y LLAMADAS
DESDE TODAS LAS REDES SOCIALES,
PÁGINA WEB Y WHATSAPP PAR EL GAD
DEL DISTRITO METROPOLITANO DE
QUITO”</t>
  </si>
  <si>
    <t>“SERVICIO DE TELEFONÍA SMS DE MENSAJERÍA MASIVA,
SERVICIO SMS TWO WAY Y CÓDIGO DE MARCACIÓN CORTA PARA EL GAD DEL
DISTRITO METROPOLITANO DE QUITO”</t>
  </si>
  <si>
    <t>No. COMPROMISO: 2000077092</t>
  </si>
  <si>
    <t>TRANSFERENCIA A LA EPM MERCADO MAYORISTA, SEGÚN ORDENANZA DE CREACIÓN No. 0296 DE 11-OCT-2012, Y ORDENANZA No. 007-2022 DE 26-SEP-2022 EN ELQUE SE APROBÓ LA REFORMA PRESUPUESTARIA 2022, SIENDO PRESUPUESTO PRORROGADO EL 2023, Y EN BASE A LAS SOLICITUDES DE COMPROMISOS DE GASTO -COMITE DE LIQUIDEZ, SEGÚN MEMORANDOS No.GADDMQ-DMF-2023-0004-M Y GADDMQ-DMF-2023-0036-M DE 4 Y 11 DE ENERO DE 2023 SUSCRITOS POR RENATO PAZ Y MIÑO- DMF Y JEFA DE PRESUPUESTO.</t>
  </si>
  <si>
    <t>"CONTRATACIÓN DEL SERVICIO PARA
PUBLICACIÓN DE EXTRACTOS PARA EL PROCESO DE PARTICIÓN ADMINISTRATIVA"</t>
  </si>
  <si>
    <t>SERVICIO DE ALQUILER DE CAMIONETAS PARA LA UNIDAD ESPECIAL REGULA TU BARRIO</t>
  </si>
  <si>
    <t xml:space="preserve">ADQUISICIÓN SUMINISTROS DE OFICINA NO CATALOGADOS         </t>
  </si>
  <si>
    <t>FI-UERB-003-2023</t>
  </si>
  <si>
    <t>INFIMA CUANTIA</t>
  </si>
  <si>
    <t xml:space="preserve"> Proyecto “SISTEMA DISTRITAL MUSEOS DE LA CIUDAD” 2023, para contribuir a la educación no formal de la ciudadanía de Quito a través del fortalecimiento de espacios de reflexión y producción cultural, en los museos y centro de arte bajo su administración y que le han sido encargados por parte del municipio del Distrito Metropolitano de Quito; estos son: Museos de la Ciudad, Museo del Carmen Alto, Yaku Parque Museo del Agua, Museo Interactivo de Ciencia y Centro de Arte Contemporáneo; mediante la ejecución de actividades culturales artísticas, educativas y de mediación con la comunidad.</t>
  </si>
  <si>
    <t xml:space="preserve"> Proyecto “SISTEMA METROPOLITANO DE TEATROS” 2023, para promover el desarrollo, fomento, promoción y producción de las artes escénicas y musicales, mediante el apoyo, producción, coproducción y difusión de eventos artísticos a nivel nacional e internacional; con la finalidad de contar con una programación Artística Cultural mediante una agenda que contemple el desarrollo de Festivales y la creación y participación de artistas y gestores culturales, que fortalezcan la dinámica y las expresiones culturales, tomando como base los derechos constitucionales.</t>
  </si>
  <si>
    <t>SERVICIOS PROFESIONALES AVELINA KIGMAN</t>
  </si>
  <si>
    <t>SERVICIOS PROFESIONALES PATRICIA FLORES</t>
  </si>
  <si>
    <t>SERVICIOS PROFESIONALES  OSWALDO GUERRERO</t>
  </si>
  <si>
    <t>SERVICIOS PROFESIONALES  MARIA JOSE GALVEZ</t>
  </si>
  <si>
    <t>SERVICIOS PROFESIONALES  KEVIN VILLACIS</t>
  </si>
  <si>
    <t xml:space="preserve"> SERVICIOS PROFESIONALES  JENIFFER ZAMBRANO</t>
  </si>
  <si>
    <t>SERVICIOS PROFESIONALES  ZANAFRIA PIEDRA</t>
  </si>
  <si>
    <t>SERVICIOS PROFESIONALES MENDEZ KAROL</t>
  </si>
  <si>
    <t>PONTIFICIA UNIVERSIDAD CATOLICA DEL ECUADOR (PUCE) PARA LA IMPLEMENTACION DE SIETE ESPACIOS DE LECTURA INFANTO JUVENILES EN LAS BIBLIOTECAS MIEMBRO DE LA RED METROPOLITANA DE BIBLIOTECAS</t>
  </si>
  <si>
    <t xml:space="preserve"> ASOCIACIÓN NINA SHUNKU (ANS) Fortalecer los procesos de gestión cultural comunitaria en las parroquias rurales y urbanas del DMQ a través de la articulación, inversión directa, circulación, capacitación e identificación de procesos locales como aporte para la construcción de la agenda de Cultura Viva Comunitaria, así como poner en marcha espacios de diálogo y reflexión colectiva en torno a la importancia de la cultura y la expresión artística como un elemento transversal en la construcción de imaginarios colectivos diversos e incluyentes que permitan la participación de todos los ciudadanos hacia una diversificación de la oferta y agenda cultural de la ciudad</t>
  </si>
  <si>
    <t>EL REZADOR</t>
  </si>
  <si>
    <t>POST PRODUCCIÓN DE LAS OBRAS TIERRA Y LA RESISTENCIA</t>
  </si>
  <si>
    <t>DOLORES</t>
  </si>
  <si>
    <t>CHULPICINE</t>
  </si>
  <si>
    <t>CONMIGO - CINE PERFORMATICO</t>
  </si>
  <si>
    <t>EL CAPULÍ Y LA MAGNOLIA</t>
  </si>
  <si>
    <t xml:space="preserve">GUAÑUNA </t>
  </si>
  <si>
    <t>PELÍCULA DOCUMENTAL: 200 HORAS, MIL POEMAS... UNA PELÍCULA SOBRE LA MARATÓN DE LECTURA POÉTICA MAS GRANDE DEL CONTINENTE AMERICANO</t>
  </si>
  <si>
    <t>TENSADO</t>
  </si>
  <si>
    <t xml:space="preserve">SECU-2022-067 </t>
  </si>
  <si>
    <t>MITO, MEMORIA POPULAR Y LEYENDA DE LO QUITEÑO</t>
  </si>
  <si>
    <t>ALMANAQUE DE LAS HIERBAS GOLOSAS</t>
  </si>
  <si>
    <t>PROMETO NO OBEDECER CUANDO EL DESTINO SE EMANCIPA</t>
  </si>
  <si>
    <t xml:space="preserve">SECU-2022-064 </t>
  </si>
  <si>
    <t>DOS DISRUPCIONES Y UNA OBSERVACIÓN SOSTENIDA: TRES ESCRITURAS ENCARNADAS</t>
  </si>
  <si>
    <t>QUITEÑO QUE SE RESPETAFF</t>
  </si>
  <si>
    <t>ANDES MACHINE</t>
  </si>
  <si>
    <t>AKYA: ¿CÓMO SE ESCUCHA MI EXPRESIÓN AL SER ANDINA, MESTIZA, ECUATORIANA Y MUJER?</t>
  </si>
  <si>
    <t xml:space="preserve">SECU-2022-052 </t>
  </si>
  <si>
    <t>MEDIODIA</t>
  </si>
  <si>
    <t>TANTO LE CUESTA, TANTO LE VALE: IDENTIDAD Y MERCANCÍA</t>
  </si>
  <si>
    <t>ESCULTURA Y ESPACIO PÚBLICO EN LAS CONMEMORACIONES CÍVICAS DEL SIGLO XIX Y CELEBRACIONES CENTENARIAS DEL SIGLO XX</t>
  </si>
  <si>
    <t>CATÁLOGO DE "GÉNEROS MENORES" (POESÍA, CUENTO, ENSAYO)</t>
  </si>
  <si>
    <t>CHUSKUPURA</t>
  </si>
  <si>
    <t>JUAN CASTRO: TESTIMONIOS MUSICALES DE LA PANDEMIA</t>
  </si>
  <si>
    <t>VOLVER A HACER MERCADO</t>
  </si>
  <si>
    <t>14 FESTIVAL INTERNACIONAL DE CINE Y COMUNICACIÓN DE LOS PUEBLOS INDÍGENA</t>
  </si>
  <si>
    <t>LA ÚLTIMA SERENATA</t>
  </si>
  <si>
    <t>FABIÁN</t>
  </si>
  <si>
    <t>ROMANTICISMO Y FRACASO</t>
  </si>
  <si>
    <t>NEISI: LA FUERZA DE UN SUEÑO</t>
  </si>
  <si>
    <t xml:space="preserve">LA PIEL PULPO </t>
  </si>
  <si>
    <t>POÉTICAS VILLANAS</t>
  </si>
  <si>
    <t>RECUPERACIÓN Y TRANSMISIÓN DE LAS MEMORIAS URBANAS DESDE EL ESPACIO DOMÉSTICO EN LOS BARRIOS “LA MARISCAL”, “LARREA”, “AMÉRICA” Y “BELISARIO QUEVEDO” EN LA CIUDAD DE QUITO</t>
  </si>
  <si>
    <t xml:space="preserve">TRES DIAS </t>
  </si>
  <si>
    <t xml:space="preserve">SECU-2022-050 </t>
  </si>
  <si>
    <t>ESTÁ BIEN NO PENSAR EN TODAS LAS COSAS AL MISMO TIEMPO</t>
  </si>
  <si>
    <t>LA FOTOGRAFIA DE ARCHIVO Y DE CREACIÓN COMO HERRAMIENTA ÚTIL PARA LA RESIGNIFICACIÓN DE LA IDENTIDAD DEL PUEBLO QUITU CARA YUMBO</t>
  </si>
  <si>
    <t>EN POESÍA NO HAY QUINTO MALO: CINCO LIBROS PARA DESCUBRIR OTRA POESÍA</t>
  </si>
  <si>
    <t xml:space="preserve">SECU-2022-043 </t>
  </si>
  <si>
    <t>EL CIELO TIENE JARDINES</t>
  </si>
  <si>
    <t xml:space="preserve">SECU-2022-074 </t>
  </si>
  <si>
    <t>PINCEL, ÓLEO Y BASTIDOR: TRES PINTORAS QUITEÑAS DEL SIGLO XIX</t>
  </si>
  <si>
    <t>"SARUSTIO, EL CABALLO ENAMORADO (ADOLESCENTE PARLANCHíN, CON PATAS DE TRAPO Y GEL LA CRIN)"</t>
  </si>
  <si>
    <t>DIRECCIÓN METROPOLITANA ADMINISTATIVA</t>
  </si>
  <si>
    <t xml:space="preserve">Caja Chica </t>
  </si>
  <si>
    <t>530404 Maquinarias y Equipos 
(Instalación, Mant</t>
  </si>
  <si>
    <t>9.904,50</t>
  </si>
  <si>
    <t xml:space="preserve">Matriculación y Revisión Técnica 
Vehicular </t>
  </si>
  <si>
    <t>NO. NIC-1760003410001-2023-00016, a favor</t>
  </si>
  <si>
    <t>PUBLICACIÓN DE DISCULPAS PÚBLICAS</t>
  </si>
  <si>
    <t>10 AÑOS</t>
  </si>
  <si>
    <t>FINANCIAMIENTO EXPROPIACIONES PROYECTO PROLONGACIÓN AV. SIMÓN BOLIVAR</t>
  </si>
  <si>
    <t>BID 1630</t>
  </si>
  <si>
    <t>20 AÑOS</t>
  </si>
  <si>
    <t>II FASE REHABILITACIÓN CENTRO HISTÓRICO</t>
  </si>
  <si>
    <t>BID 1740</t>
  </si>
  <si>
    <t>MEJORAMIENTO BARRIOS</t>
  </si>
  <si>
    <t>CAF 7706</t>
  </si>
  <si>
    <t>12 AÑOS</t>
  </si>
  <si>
    <t>FINANCIAMIENTO PARCIAL PROYECTO RUTA VIVA FASE I</t>
  </si>
  <si>
    <t>CAF 7836</t>
  </si>
  <si>
    <t>15 AÑOS</t>
  </si>
  <si>
    <t>FINANCIAMIENTO PARCIAL PROYECTO RUTA VIVA FASE II</t>
  </si>
  <si>
    <t>CAF 8744</t>
  </si>
  <si>
    <t>FINANCIAMIENTO PARCIAL PROYECTO RUTA VIVA</t>
  </si>
  <si>
    <t>EXIMBANK</t>
  </si>
  <si>
    <t xml:space="preserve">FINANCIAMIENTO DE LA CONSTRUCCIÓN -PROLONGACIÓN DE LA AV SIMÓN BOLÍVAR </t>
  </si>
  <si>
    <t>CAF 10579/10588</t>
  </si>
  <si>
    <t>18 AÑOS</t>
  </si>
  <si>
    <t>METRO DE QUITO</t>
  </si>
  <si>
    <t>BIRF 82850</t>
  </si>
  <si>
    <t>30 AÑOS</t>
  </si>
  <si>
    <t>BIRF 8889</t>
  </si>
  <si>
    <t>FIEM/ICO</t>
  </si>
  <si>
    <t>26 AÑOS</t>
  </si>
  <si>
    <t>BEI 87014</t>
  </si>
  <si>
    <t>BID 2882</t>
  </si>
  <si>
    <t>25 AÑOS</t>
  </si>
  <si>
    <t>SUPERPOLO</t>
  </si>
  <si>
    <t>7 AÑOS</t>
  </si>
  <si>
    <t>ADQUISICIÓN DE 80 BUSES BIARTICULADOS</t>
  </si>
  <si>
    <t>No. Compromiso 2000076891</t>
  </si>
  <si>
    <t>PARA PAGO DE COMISIONES BANCARIAS AÑO 2023</t>
  </si>
  <si>
    <t xml:space="preserve">Almachi Iza Segundo Klever </t>
  </si>
  <si>
    <t xml:space="preserve">Desempeñar las funciones de ABOGADO DIRECTOR DE PROCEDIMIENTOS COACTIVOS DEL “GAD DMQ”, para realizar las actividades encaminadas a la recuperación efectiva de las acreencias asignadas para su cobro y depuración, cumpliendo a satisfacción las necesidades del “GAD DMQ” conforme lo dispuesto en el Código Tributario, Código Orgánico Administrativo, los Lineamientos para el Ejercicio de la Potestad de Ejecución Coactiva del “GAD DMQ” y la normativa complementaria. </t>
  </si>
  <si>
    <t>Alvarez Rivera Rosa Herminia</t>
  </si>
  <si>
    <t>Armas Guaman Luis Humberto</t>
  </si>
  <si>
    <t xml:space="preserve">Bayas Real Glenda Magdalena </t>
  </si>
  <si>
    <t>Borja Borja Hernán William</t>
  </si>
  <si>
    <t>Borja Estevez Rommel Fernando</t>
  </si>
  <si>
    <t>Cadena Vinueza Ramiro Anibal</t>
  </si>
  <si>
    <t>Castellano Cuti Daniel Mauricio</t>
  </si>
  <si>
    <t>Cortes Lara Mario Rodrigo</t>
  </si>
  <si>
    <t>Cueva Nicolalde Rocío Clemencia</t>
  </si>
  <si>
    <t>Desarrollo Empresarial Cohofahim C.A.
Correa Honores Daisy Jeaneth</t>
  </si>
  <si>
    <t xml:space="preserve">Escobar Rueda Marco Rogelio </t>
  </si>
  <si>
    <t>Ganan Ojeda Jaime Abelardo</t>
  </si>
  <si>
    <t>Gavilanez Gavilán Segundo Enrique</t>
  </si>
  <si>
    <t>Gualoto Toctaquiza Fabian Edgar</t>
  </si>
  <si>
    <t>Guerrero Rodríguez Iván Patricio</t>
  </si>
  <si>
    <t>Guijaro Villacres Jorge Estuardo</t>
  </si>
  <si>
    <t>Hernández Matovelle María Gabriela</t>
  </si>
  <si>
    <t>Herrera Sanchez Daniela Cecibel</t>
  </si>
  <si>
    <t>Larco Espinosa Carlos Manuel</t>
  </si>
  <si>
    <t>López Flores Alexis Giovanny</t>
  </si>
  <si>
    <t>López Verdezoto Jhonny Fernando</t>
  </si>
  <si>
    <t>Maldonado Díaz Freddy Edmundo</t>
  </si>
  <si>
    <t>Martinez Muñoz Raul Polibio</t>
  </si>
  <si>
    <t>Molina Larco Esteban Nicolas</t>
  </si>
  <si>
    <t>Ojeda Guerrero Alba Nidia</t>
  </si>
  <si>
    <t>Ortiz Santillán Julio Enrique</t>
  </si>
  <si>
    <t>Palma Teran Fernado Rafael</t>
  </si>
  <si>
    <t>Parra Castro Ángel Patricio</t>
  </si>
  <si>
    <t>Paula Yanez Cesar Mauricio</t>
  </si>
  <si>
    <t>Pinos Manzano Leonor Edelina</t>
  </si>
  <si>
    <t xml:space="preserve">Poveda Camacho Galo Efraín </t>
  </si>
  <si>
    <t>Quito Consulting Company Qcc C.L</t>
  </si>
  <si>
    <t>Riofrío Sánchez Jeanneth Narcisa</t>
  </si>
  <si>
    <t>Salas Arellano Washington Fernando</t>
  </si>
  <si>
    <t xml:space="preserve">Sandoval Suarez Eddy Jordan </t>
  </si>
  <si>
    <t>Segovia Klever Alejandro</t>
  </si>
  <si>
    <t xml:space="preserve">Semanate Guachamín Francisco Sergio </t>
  </si>
  <si>
    <t xml:space="preserve">Suárez Salvador Rómulo Andrés </t>
  </si>
  <si>
    <t xml:space="preserve">Toscano Hernandez  Andres </t>
  </si>
  <si>
    <t>Valdiviezo Sampertegui Mara Iris</t>
  </si>
  <si>
    <t>Vásquez Vela José Napoleón</t>
  </si>
  <si>
    <t>Villamarin Cordova Nelly Susana</t>
  </si>
  <si>
    <t>Viteri Medina Danilo</t>
  </si>
  <si>
    <t xml:space="preserve">Vivar Boada Federico Andrés </t>
  </si>
  <si>
    <t xml:space="preserve">Yánez Yánez Mónica Patricia </t>
  </si>
  <si>
    <t>Yepez Montalvo Diana Elizabeth</t>
  </si>
  <si>
    <t>No, Compromiso 2000076849</t>
  </si>
  <si>
    <t>PARA CUBRIR LA RESOLUCIONES TRIBUTARIAS Y NO TRIBUTARIAS DEL 2023.</t>
  </si>
  <si>
    <t>No. Compromiso 2000076889</t>
  </si>
  <si>
    <t>PARA PAGO POR CONCEPTO DE APORTE A LA AME</t>
  </si>
  <si>
    <t>No. Compromiso 2000076890</t>
  </si>
  <si>
    <t>PARA PAGO POR CONCEPTO DE APORTE A LA CGE</t>
  </si>
  <si>
    <t>Na</t>
  </si>
  <si>
    <t>Devengado Mensual</t>
  </si>
  <si>
    <t>RE-UPMSJ-003-2022</t>
  </si>
  <si>
    <t>CONTRATACIÓN DE SERVICIOS DE PROVISIÓN DE ENLACES DE INTERNET Y DATOS PARA LA UPMSJ</t>
  </si>
  <si>
    <t>IC-UPMSJ-013-2022</t>
  </si>
  <si>
    <t xml:space="preserve">CONTRATACIÓN DEL SERVICIO DE RASTREO SATELITAL PARA EL PARQUE AUTOMOTOR DE LA UPMSJ </t>
  </si>
  <si>
    <t xml:space="preserve">CE-20220002320605 </t>
  </si>
  <si>
    <t xml:space="preserve">SEGURIDAD PRIVADA Y TRANSPORTE DE VALORES CIA.LTDA-SETRACOM </t>
  </si>
  <si>
    <t xml:space="preserve">SIE-UPMSJ-002-2022 </t>
  </si>
  <si>
    <t>266 días calendario (año 2023 del 1 al 25 de enero )</t>
  </si>
  <si>
    <t>CONTRATACIÓN DEL SERVICIO DE VIGILANCIA Y SEGURIDAD PRIVADA PARA LA PLANTA CENTRAL CENTROS Y O PROYECTOS PERTENECIENTES A LA UPMSJ</t>
  </si>
  <si>
    <t>CE-20220002298911</t>
  </si>
  <si>
    <t>CONTRATACIÓN DEL SERVICIO DE LIMPIEZA PARA LOS CENTROS Y/O PROYECTOS PERTENECIENTES A LA UNIDAD PATRONATO MUNICIPAL SAN JOSÉ</t>
  </si>
  <si>
    <t>CE-20220002298912</t>
  </si>
  <si>
    <t>CE-20220002298913</t>
  </si>
  <si>
    <t>CE-2023000243271</t>
  </si>
  <si>
    <t xml:space="preserve">CONTRATACIÓN DEL SERVICIO DE LIMPIEZA PARA LOS CENTROS Y/O  PROYECTOS  PERTENECIENTES  A  LA  UNIDAD  PATRONATO MUNICIPAL SAN JOSÉ </t>
  </si>
  <si>
    <t>CE-20230002403139</t>
  </si>
  <si>
    <t>IC-UPMSJ-005-2023</t>
  </si>
  <si>
    <t xml:space="preserve"> 5 Días (Cinco) días calendario</t>
  </si>
  <si>
    <t>ABASTECIMIENTO DE COMBUSTIBLES TIPO EXTRA Y DIÉSEL PARA EL PARQUE AUTOMOTOR DE LA UNIDAD PATRONATO MUNICIPAL SAN JOSÉ</t>
  </si>
  <si>
    <t>IC-UPMSJ-004-2023</t>
  </si>
  <si>
    <t>CONTRATACIÓN DEL SERVICIO DE MANTENIMIENTO PREVENTIVO Y CORRECTIVO PARA LOS 4 VEHÍCULOS NUEVOS DE MARCA GREAT WALL PERTENECIENTE A LA UNIDAD PATRONATO MUNICIPAL SAN JOSÉ</t>
  </si>
  <si>
    <t>COTBS-UPMSJ-001-2022</t>
  </si>
  <si>
    <t>365 días calendario contados a partir del día siguiente de la fecha de suscripción del contrato.</t>
  </si>
  <si>
    <t>CONTRATACIÓN DEL SERVICIO DE MANTENIMIENTO PREVENTIVO Y CORRECTIVO PARA LOS VEHÍCULOS PERTENECIENTES A LA UNIDAD PATRONATO MUNICIPAL SAN JOSÉ</t>
  </si>
  <si>
    <t>Contrato de Servicios Técnicos Especilizados (REDIN RIVERA JUAN SEBASTIAN)</t>
  </si>
  <si>
    <t>CONTRATO DE SERVICIOS TÉCNICOS ESPECILIZADOS (REDIN RIVERA JUAN SEBASTIAN)</t>
  </si>
  <si>
    <t>Contrato de Servicios Técnicos Especilizados (SEVILLA RUBIO ALVARADO GUILLERMO )</t>
  </si>
  <si>
    <t>CONTRATO DE SERVICIOS TÉCNICOS ESPECILIZADOS (SEVILLA RUBIO ALVARADO GUILLERMO )</t>
  </si>
  <si>
    <t>Personal Mantenimiento (CAÑAR ALEX)</t>
  </si>
  <si>
    <t>PERSONAL MANTENIMIENTO (CAÑAR ALEX)</t>
  </si>
  <si>
    <t>Personal Mantenimiento (CHILLAGANA MARCO)</t>
  </si>
  <si>
    <t>PERSONAL MANTENIMIENTO (CHILLAGANA MARCO)</t>
  </si>
  <si>
    <t>Personal Mantenimiento (VARGAS ALEJANDRO)</t>
  </si>
  <si>
    <t>PERSONAL MANTENIMIENTO (VARGAS ALEJANDRO)</t>
  </si>
  <si>
    <t>Personal Mantenimiento (EDGAR TARAMBIS)</t>
  </si>
  <si>
    <t>PERSONAL MANTENIMIENTO (EDGAR TARAMBIS)</t>
  </si>
  <si>
    <t>Personal Mantenimiento (WILLIAM CLAVIJO)</t>
  </si>
  <si>
    <t>PERSONAL MANTENIMIENTO (WILLIAM CLAVIJO)</t>
  </si>
  <si>
    <t>Personal Mantenimiento (PEDRO TOABANDA)</t>
  </si>
  <si>
    <t>PERSONAL MANTENIMIENTO (PEDRO TOABANDA)</t>
  </si>
  <si>
    <t>Personal Mantenimiento (ANTHONY SUAREZ)</t>
  </si>
  <si>
    <t>PERSONAL MANTENIMIENTO (ANTHONY SUAREZ)</t>
  </si>
  <si>
    <t>Personal Mantenimiento (LOJA WASHINGTON)</t>
  </si>
  <si>
    <t>PERSONAL MANTENIMIENTO (LOJA WASHINGTON)</t>
  </si>
  <si>
    <t>Personal Mantenimiento (MARTINEZ ROMMEL)</t>
  </si>
  <si>
    <t>PERSONAL MANTENIMIENTO (MARTINEZ ROMMEL)</t>
  </si>
  <si>
    <t>IC-UPMSJ-006-2023</t>
  </si>
  <si>
    <t>365 Días</t>
  </si>
  <si>
    <t>CONTRATACIÓN DE UNA HERRAMIENTA INFORMÁTICA LEGAL PARA LA UPMSJ</t>
  </si>
  <si>
    <t>IC-UPMSJ-010-2022</t>
  </si>
  <si>
    <t>20días</t>
  </si>
  <si>
    <t>CONTRATACIÓN DE MANTENIMIENTO DE EQUIPOS DE COMPUTO DE LA DIRECCIÓN DE COMUNICACIÓN</t>
  </si>
  <si>
    <t>CONTRATACIÓN DEL SERVICIO DE MANTENIMIENTO PREVENTIVO Y CORRECTIVO PARA LOS VEHÍCULOS PERTENECIENTES A LA UNIDAD PATRONATO MUNICIPAL SAN JOSE</t>
  </si>
  <si>
    <t>CE-20230002336237</t>
  </si>
  <si>
    <t>ADQUISICION DE MATERIALES DE OFICINA PARA PLANTA CENTRAL DE LA UNIDAD PATRONATO MUNICIPAL SAN JOSE</t>
  </si>
  <si>
    <t>CE-20230002336238</t>
  </si>
  <si>
    <t>CE-20230002336239</t>
  </si>
  <si>
    <t>CE-20230002336240</t>
  </si>
  <si>
    <t>CE-20230002336241</t>
  </si>
  <si>
    <t>CE-20230002336242</t>
  </si>
  <si>
    <t>CE-20230002336243</t>
  </si>
  <si>
    <t>CE-20230002336244</t>
  </si>
  <si>
    <t>CE-20230002336245</t>
  </si>
  <si>
    <t>CE-20230002336246</t>
  </si>
  <si>
    <t>CE-20230002336247</t>
  </si>
  <si>
    <t>CE-20230002336248</t>
  </si>
  <si>
    <t>CE-20230002336249</t>
  </si>
  <si>
    <t>CE-20230002336250</t>
  </si>
  <si>
    <t>CE-20230002336251</t>
  </si>
  <si>
    <t>CE-20230002336252</t>
  </si>
  <si>
    <t>CE-20230002336253</t>
  </si>
  <si>
    <t>CE-20230002336254</t>
  </si>
  <si>
    <t>CE-20230002336255</t>
  </si>
  <si>
    <t>CE-20230002336256</t>
  </si>
  <si>
    <t>CE-20230002336257</t>
  </si>
  <si>
    <t>CE-20230002336258</t>
  </si>
  <si>
    <t>CE-20230002336259</t>
  </si>
  <si>
    <t>CE-20230002336260</t>
  </si>
  <si>
    <t>IC-UPMSJ-003-2023</t>
  </si>
  <si>
    <t>08 (ocho) días calendarios</t>
  </si>
  <si>
    <t>ADQUISICION DE MATERIALES DE OFICINA NO CATALOGADOS PARA PLANTA CENTRAL DE LA UNIDAD PATRONATO MUNICIPAL SAN JOSE</t>
  </si>
  <si>
    <t>CE-20230002334603</t>
  </si>
  <si>
    <t>ADQUISICION DE MATERIALES DEASEO PARA PLANTA CENTRAL DE LA UNIDAD PATRONATO MUNICIPAL SAN JOSE</t>
  </si>
  <si>
    <t>CE-20230002334700</t>
  </si>
  <si>
    <t>CE-20230002334701</t>
  </si>
  <si>
    <t>CE-20230002334702</t>
  </si>
  <si>
    <t>CE-20230002334703</t>
  </si>
  <si>
    <t>CE-20230002334704</t>
  </si>
  <si>
    <t>CE-20230002334705</t>
  </si>
  <si>
    <t>CE-20230002334706</t>
  </si>
  <si>
    <t>CE-20230002334707</t>
  </si>
  <si>
    <t>CE-20230002334708</t>
  </si>
  <si>
    <t>IC-UPMSJ-007-2023</t>
  </si>
  <si>
    <t>14 día calendario</t>
  </si>
  <si>
    <t>ADQUISION DE MATERIAL DE FERRETERIA PARA LA UPMSJ</t>
  </si>
  <si>
    <t>FONDO ARENDIR CUENTAS</t>
  </si>
  <si>
    <t>MATRICULACIÓN DE VEHÍCULOS DE LA UNIDAD PATRONATO MUNICIPAL SAN JOSÉ</t>
  </si>
  <si>
    <t>365 DÁIS CALENDARIO</t>
  </si>
  <si>
    <t>CONTRATACIÓN DEL SERVICIO DE PROVISIÓN DE ENLACES DE INTERNET Y DATOS PARA LA UNIDAD PATRONATO MUNICIPAL SAN JOSÉ</t>
  </si>
  <si>
    <t>CE-20220002254851</t>
  </si>
  <si>
    <t>SERVICIO DE ALIMENTACION PARA LOS USUARIOS DEL PROYECTO ATENCION A HABITANTES DE CALLE</t>
  </si>
  <si>
    <t>ANDRADE ANDRADE MICHALE ISAAC</t>
  </si>
  <si>
    <t>CONTRATACIÓN DE UN EDUCADOR DE CALLE, PARA FORTALECER LAS INTERVENCIONES (ABORDAJES) EN TODO EL DISTRITO METROPOLITANO DE QUITO, COMO PARTE DE LAS ACTIVIDADES EXTRAMURALES DEL PROYECTO DE ATENCIÓN A HABITANTES DE CALLE.</t>
  </si>
  <si>
    <t>BAEZ IVAN MARCELINO</t>
  </si>
  <si>
    <t>CONTRATACIÓN DE UN TALLERISTA PARA FORTALECER LAS INTERVENCIONES DE TERAPIA OCUPACIONAL, ENMARCADA EN LA METODOLOGÍA DE REDUCCIÓN DEL DAÑO, CON LA FINALIDAD DE REDUCIR EL TIEMPO DE CALLE Y CONSUMO DE SUSTANCIAS SUJETAS A FISCALIZACIÓN, DE LOS USUARIOS DE LOS SERVICIOS INTRAMURALES DEL PROYECTO DE ATENCIÓN A HABITANTES A CALLE.</t>
  </si>
  <si>
    <t>JARAMILLO DURAN PATRICIA JANNETH</t>
  </si>
  <si>
    <t>LEMA ESPINOSA KARINA GRIMANEZA</t>
  </si>
  <si>
    <t>MAYORGA MONTENEGRO WILSON ANIBAL</t>
  </si>
  <si>
    <t>NARVÁEZ MORALES  JACQUELINE DE LOS ANGELES</t>
  </si>
  <si>
    <t xml:space="preserve">NOGALES BAUTISTA  GALO PAVEL </t>
  </si>
  <si>
    <t>PILAGUANO  PALLO  BYRON NEPTALI</t>
  </si>
  <si>
    <t>REINOSO ZUMBA RICHARD FERNANDO</t>
  </si>
  <si>
    <t>SILVA CAMPOVERDE DIANA RAQUEL</t>
  </si>
  <si>
    <t>TOAPANTA MURILLO  BRYAN EFRAÍN</t>
  </si>
  <si>
    <t>VALENCIA JARAMILLO DARLYN VANESSA</t>
  </si>
  <si>
    <t>CE-20220002317538</t>
  </si>
  <si>
    <t>ADQUISICIÓN DE MATERIALES DE ASEO</t>
  </si>
  <si>
    <t xml:space="preserve">SIE-UPMSJ-007-2022 </t>
  </si>
  <si>
    <t>15 días calendario</t>
  </si>
  <si>
    <t>ADQUISICIÓN DE MATERIAL DIDÁCTICO PARA LOS USUARIOS DE LOS PROYECTOS Y CENTROS DE LA UNIDAD PATRONATO MUNICIPAL SAN JOSÉ</t>
  </si>
  <si>
    <t>ÁLVAREZ BARBOSA JUAN ESTEBAN</t>
  </si>
  <si>
    <t>CONTRATACIÓN DE 1 EDUCADORA COMUNITARIA PARA LA MODALIDAD DE ATENCIÓN LÚDICA DEL PROYECTO ATENCIÓN A LA PRIMERA INFANCIA</t>
  </si>
  <si>
    <t xml:space="preserve">BRICEÑO TORRES GABRIELA PATRICIA </t>
  </si>
  <si>
    <t xml:space="preserve">HUILCAPI BENAVIDES SONIA DE LAS MERCEDES </t>
  </si>
  <si>
    <t>MARTINEZ GUANÍN JANINA ELIZABETH</t>
  </si>
  <si>
    <t>MARTINEZ NOBOA ANDREA ESTEFANIA</t>
  </si>
  <si>
    <t>MINGA ASTUDILLO ANGELA SUSANA</t>
  </si>
  <si>
    <t xml:space="preserve">PARRA QUISHPE NATHALY PAULINA </t>
  </si>
  <si>
    <t>PAUCAR JACHO ERIKA GISSELA</t>
  </si>
  <si>
    <t>PÉREZ NARANJO ANA LILIANA</t>
  </si>
  <si>
    <t>PILLAJO QUINATOA SANDRA ELIZABETH</t>
  </si>
  <si>
    <t>ROBLES ORTIZ  NANCY JEANNETH</t>
  </si>
  <si>
    <t>CONVENIO NRO. UPMSJ-CONV.CDI/104-2022</t>
  </si>
  <si>
    <t>CONVENIO DE ASIGNACION NO REMBOLSABLE IMPLEMENTACIÓN DEL CENTRO</t>
  </si>
  <si>
    <t>CONVENIO NRO. UPMSJ-CONV.CDI/01-2022</t>
  </si>
  <si>
    <t>CONVENIO NRO. UPMSJ-CONV.CDI/02-2022</t>
  </si>
  <si>
    <t>CONVENIO NRO. UPMSJ-CONV.CDI/03-2022</t>
  </si>
  <si>
    <t>CONVENIO NRO. UPMSJ-CONV.CDI/04-2022</t>
  </si>
  <si>
    <t>CONVENIO NRO. UPMSJ-CONV.CDI/05-2022</t>
  </si>
  <si>
    <t>CONVENIO NRO. UPMSJ-CONV.CDI/06-2022</t>
  </si>
  <si>
    <t>CONVENIO NRO. UPMSJ-CONV.CDI/07-2022</t>
  </si>
  <si>
    <t>CONVENIO NRO. UPMSJ-CONV.CDI/08-2022</t>
  </si>
  <si>
    <t>CONVENIO NRO. UPMSJ-CONV.CDI/09-2022</t>
  </si>
  <si>
    <t>CONVENIO NRO. UPMSJ-CONV.CDI/10-2022</t>
  </si>
  <si>
    <t>CONVENIO NRO. UPMSJ-CONV.CDI/11-2022</t>
  </si>
  <si>
    <t>CONVENIO NRO. UPMSJ-CONV.CDI/13-2022</t>
  </si>
  <si>
    <t>CONVENIO NRO. UPMSJ-CONV.CDI/14-2022</t>
  </si>
  <si>
    <t>CONVENIO NRO. UPMSJ-CONV.CDI/15-2022</t>
  </si>
  <si>
    <t>CONVENIO NRO. UPMSJ-CONV.CDI/16-2022</t>
  </si>
  <si>
    <t>CONVENIO NRO. UPMSJ-CONV.CDI/17-2022</t>
  </si>
  <si>
    <t>CONVENIO NRO. UPMSJ-CONV.CDI/18-2022</t>
  </si>
  <si>
    <t>CONVENIO NRO. UPMSJ-CONV.CDI/19-2022</t>
  </si>
  <si>
    <t>CONVENIO NRO. UPMSJ-CONV.CDI/20-2022</t>
  </si>
  <si>
    <t>CONVENIO NRO. UPMSJ-CONV.CDI/21-2022</t>
  </si>
  <si>
    <t>CONVENIO NRO. UPMSJ-CONV.CDI/22-2022</t>
  </si>
  <si>
    <t>CONVENIO NRO. UPMSJ-CONV.CDI/23-2022</t>
  </si>
  <si>
    <t>CONVENIO NRO. UPMSJ-CONV.CDI/24-2022</t>
  </si>
  <si>
    <t>CONVENIO NRO. UPMSJ-CONV.CDI/25-2022</t>
  </si>
  <si>
    <t>CONVENIO NRO. UPMSJ-CONV.CDI/026-2022</t>
  </si>
  <si>
    <t>CONVENIO NRO. UPMSJ-CONV.CDI/027-2022</t>
  </si>
  <si>
    <t>CONVENIO NRO. UPMSJ-CONV.CDI/28-2022</t>
  </si>
  <si>
    <t>CONVENIO NRO. UPMSJ-CONV.CDI/29-2022</t>
  </si>
  <si>
    <t>CONVENIO NRO. UPMSJ-CONV.CDI/30-2022</t>
  </si>
  <si>
    <t>CONVENIO NRO. UPMSJ-CONV.CDI/31-2022</t>
  </si>
  <si>
    <t>CONVENIO NRO. UPMSJ-CONV.CDI/32-2022</t>
  </si>
  <si>
    <t>CONVENIO NRO. UPMSJ-CONV.CDI/033-2022</t>
  </si>
  <si>
    <t>CONVENIO NRO. UPMSJ-CONV.CDI/34-2022</t>
  </si>
  <si>
    <t>CONVENIO NRO. UPMSJ-CONV.CDI/035-2022</t>
  </si>
  <si>
    <t>CONVENIO NRO. UPMSJ-CONV.CDI/36-2022</t>
  </si>
  <si>
    <t>CONVENIO NRO. UPMSJ-CONV.CDI/38-2022</t>
  </si>
  <si>
    <t>CONVENIO NRO. UPMSJ-CONV.CDI/39-2022</t>
  </si>
  <si>
    <t>CONVENIO NRO. UPMSJ-CONV.CDI/40-2022</t>
  </si>
  <si>
    <t>CONVENIO NRO. UPMSJ-CONV.CDI/41-2022</t>
  </si>
  <si>
    <t>CONVENIO NRO. UPMSJ-CONV.CDI/42-2022</t>
  </si>
  <si>
    <t>CONVENIO NRO. UPMSJ-CONV.CDI/43-2022</t>
  </si>
  <si>
    <t>CONVENIO NRO. UPMSJ-CONV.CDI/44-2022</t>
  </si>
  <si>
    <t>CONVENIO NRO. UPMSJ-CONV.CDI/45-2022</t>
  </si>
  <si>
    <t>CONVENIO NRO. UPMSJ-CONV.CDI/46-2022</t>
  </si>
  <si>
    <t>CONVENIO NRO. UPMSJ-CONV.CDI/47-2022</t>
  </si>
  <si>
    <t>CONVENIO NRO. UPMSJ-CONV.CDI/48-2022</t>
  </si>
  <si>
    <t>CONVENIO NRO. UPMSJ-CONV.CDI/049-2022</t>
  </si>
  <si>
    <t>CONVENIO NRO. UPMSJ-CONV.CDI/50-2022</t>
  </si>
  <si>
    <t>CONVENIO NRO. UPMSJ-CONV.CDI/051-2022</t>
  </si>
  <si>
    <t>CONVENIO NRO. UPMSJ-CONV.CDI/52-2022</t>
  </si>
  <si>
    <t>CONVENIO NRO. UPMSJ-CONV.CDI/53-2022</t>
  </si>
  <si>
    <t>CONVENIO NRO. UPMSJ-CONV.CDI/54-2022</t>
  </si>
  <si>
    <t>CONVENIO NRO. UPMSJ-CONV.CDI/55-2022</t>
  </si>
  <si>
    <t>CONVENIO NRO. UPMSJ-CONV.CDI/57-2022</t>
  </si>
  <si>
    <t>CONVENIO NRO. UPMSJ-CONV.CDI/58-2022</t>
  </si>
  <si>
    <t>CONVENIO NRO. UPMSJ-CONV.CDI/59-2022</t>
  </si>
  <si>
    <t>CONVENIO NRO. UPMSJ-CONV.CDI/60-2022</t>
  </si>
  <si>
    <t>CONVENIO NRO. UPMSJ-CONV.CDI/61-2022</t>
  </si>
  <si>
    <t>CONVENIO NRO. UPMSJ-CONV.CDI/064-2022</t>
  </si>
  <si>
    <t>CONVENIO NRO. UPMSJ-CONV.CDI/065-2022</t>
  </si>
  <si>
    <t>CONVENIO NRO. UPMSJ-CONV.CDI/66-2022</t>
  </si>
  <si>
    <t>CONVENIO NRO. UPMSJ-CONV.CDI/068-2022</t>
  </si>
  <si>
    <t>CONVENIO NRO. UPMSJ-CONV.CDI/069-2022</t>
  </si>
  <si>
    <t>CONVENIO NRO. UPMSJ-CONV.CDI/070-2022</t>
  </si>
  <si>
    <t>CONVENIO NRO. UPMSJ-CONV.CDI/072-2022</t>
  </si>
  <si>
    <t>CONVENIO NRO. UPMSJ-CONV.CDI/073-2022</t>
  </si>
  <si>
    <t>CONVENIO NRO. UPMSJ-CONV.CDI/074-2022</t>
  </si>
  <si>
    <t>CONVENIO NRO. UPMSJ-CONV.CDI/075-2022</t>
  </si>
  <si>
    <t>CONVENIO NRO. UPMSJ-CONV.CDI/076-2022</t>
  </si>
  <si>
    <t>CONVENIO NRO. UPMSJ-CONV.CDI/077-2022</t>
  </si>
  <si>
    <t>CONVENIO NRO. UPMSJ-CONV.CDI/78-2022</t>
  </si>
  <si>
    <t>CONVENIO NRO. UPMSJ-CONV.CDI/079-2022</t>
  </si>
  <si>
    <t>CONVENIO NRO. UPMSJ-CONV.CDI/80-2022</t>
  </si>
  <si>
    <t>CONVENIO NRO. UPMSJ-CONV.CDI/081-2022</t>
  </si>
  <si>
    <t>CONVENIO NRO. UPMSJ-CONV.CDI/082-2022</t>
  </si>
  <si>
    <t>CONVENIO NRO. UPMSJ-CONV.CDI/083-2022</t>
  </si>
  <si>
    <t>CONVENIO NRO. UPMSJ-CONV.CDI/086-2022</t>
  </si>
  <si>
    <t>CONVENIO NRO. UPMSJ-CONV.CDI/88-2022</t>
  </si>
  <si>
    <t>CONVENIO NRO. UPMSJ-CONV.CDI/089-2022</t>
  </si>
  <si>
    <t>CONVENIO NRO. UPMSJ-CONV.CDI/90-2022</t>
  </si>
  <si>
    <t>CONVENIO NRO. UPMSJ-CONV.CDI/92-2022</t>
  </si>
  <si>
    <t>CONVENIO NRO. UPMSJ-CONV.CDI/93-2022</t>
  </si>
  <si>
    <t>CONVENIO NRO. UPMSJ-CONV.CDI/94-2022</t>
  </si>
  <si>
    <t>CONVENIO NRO. UPMSJ-CONV.CDI/096-2022</t>
  </si>
  <si>
    <t>CONVENIO NRO. UPMSJ-CONV.CDI/100-2022</t>
  </si>
  <si>
    <t>CONVENIO NRO. UPMSJ-CONV.CDI/101-2022</t>
  </si>
  <si>
    <t>CONVENIO NRO. UPMSJ-CONV.CDI/102-2022</t>
  </si>
  <si>
    <t>CONVENIO NRO. UPMSJ-CONV.CDI/105-2022</t>
  </si>
  <si>
    <t>CONVENIO NRO. UPMSJ-CONV.CDI/01-2023</t>
  </si>
  <si>
    <t>CONVENIO NRO. UPMSJ-CONV.CDI/03-2023</t>
  </si>
  <si>
    <t>CONVENIO NRO. UPMSJ-CONV.CDI/02-2023</t>
  </si>
  <si>
    <t>CONVENIO NRO. UPMSJ-CONV.CDI/05-2023</t>
  </si>
  <si>
    <t>CONVENIO NRO. UPMSJ-CONV.CDI/12-2022</t>
  </si>
  <si>
    <t>IC-UPMSJ-027-2022</t>
  </si>
  <si>
    <t>270 días</t>
  </si>
  <si>
    <t>CONTRATACIÓN SERVICIO DE RECARGA DE GLP DOMÉSTICO E INDUSTRIAL QUE INCLUYE FLETE PARA LOS CENTROS Y PROYECTOS QUE ADMINISTRA LA UNIDAD</t>
  </si>
  <si>
    <t>CE-20220002249746</t>
  </si>
  <si>
    <t>PATRONATO MUNICIPAL SAN JOSE</t>
  </si>
  <si>
    <t>BURBANO NUÑEZ JUAN ALBERTO</t>
  </si>
  <si>
    <t>CONTRATO CÍVILES DE SERVCIOS TÉCNICOS ESPECIALIZADOS</t>
  </si>
  <si>
    <t>CONDOR PEREZ JOSE LUIS</t>
  </si>
  <si>
    <t>DURAN MERCHAN ALEXANDRA FILOMENA</t>
  </si>
  <si>
    <t>HARO MOYA MANUEL OSWALDO</t>
  </si>
  <si>
    <t>CE-20220002317547</t>
  </si>
  <si>
    <t>CE-20220002253986</t>
  </si>
  <si>
    <t>SERVICIO DE ALMUERZOS PARA LOS USUARIOS DEL PROYECTO CENTRO DE ATENCION DIURNA AL ADULTO MAYOR</t>
  </si>
  <si>
    <t>ANDINO MORILLO JUAN SEBASTIAN</t>
  </si>
  <si>
    <t>CONTAR CON UN TALLERISTA PARA EL DISEÑO Y DESARROLLO DE TALLERES CON ENFOQUE INTERGENERACIONAL Y TERAPÉUTICO PARA EL PROYECTO CENTRO DE ATENCIÓN DIURNA AL ADULTO MAYOR.</t>
  </si>
  <si>
    <t>GARCIA GOMEZ YESENIA MARIAN</t>
  </si>
  <si>
    <t>1 mes</t>
  </si>
  <si>
    <t>PINTADO ZAMBRANO PAOLA ALEJANDRA</t>
  </si>
  <si>
    <t>REINA BENITEZ SONIA NARCIZA</t>
  </si>
  <si>
    <t>VARGAS BORJA CRISTINA SOLANGE</t>
  </si>
  <si>
    <t>SIE-UPMSJ-006-2022</t>
  </si>
  <si>
    <t>ADQUISICIÓN DE INSUMOS Y EQUIPOS DE FISIOTERAPIA PARA LOS CENTROS Y PROYECTOS DE LA UNIDAD PATRONATO MUNICIPAL SAN JOSÉ</t>
  </si>
  <si>
    <t>IC-UPMSJ-002-2023</t>
  </si>
  <si>
    <t>ADQUISICIÓN DE CARPAS PARA EL CENTRO DE ATENCIÓN DIURNA AL ADULTO MAYOR</t>
  </si>
  <si>
    <t xml:space="preserve">CE-20220002291324 </t>
  </si>
  <si>
    <t>SERVICIO DE ALMUERZOS PARA LOS COMEDORES COMUNITARIOS PARA USUARIOS DEL PROYECTO CENTROS DE ATENCION DE LAS DIVERSIDADES CON ENFOQUE INTERGENERACIONAL</t>
  </si>
  <si>
    <t>AGUAS QUEZADA PABLO ANDRÉS</t>
  </si>
  <si>
    <t>CONTRATACIÓN DE TALLERISTAS A TRAVÉS DE SERVICIOS TÉCNICOS ESPECIALIZADOS</t>
  </si>
  <si>
    <t>ALBAN TOSCANO JOEL DILAN</t>
  </si>
  <si>
    <t>ALQUINGA LARA MARIA BELEN</t>
  </si>
  <si>
    <t>ANCHALUISA MULLO JESSICA JOHANNA</t>
  </si>
  <si>
    <t>ANCHUNDIA PONCE EDISON RODOLFO</t>
  </si>
  <si>
    <t>ANZOÁTEGUI MONTEALEGRE FRANKLIN ABEL</t>
  </si>
  <si>
    <t xml:space="preserve">ARAUZ POVEDA LORENA ELIZABETH </t>
  </si>
  <si>
    <t>ARBOLEDA GUERRA GABRIELA ALEXANDRA</t>
  </si>
  <si>
    <t xml:space="preserve">BAQUERIZO TRUJILLO JULIAN DARIO </t>
  </si>
  <si>
    <t>BRACHO CHENAS ANA GABRIELA</t>
  </si>
  <si>
    <t>BRAVO VERA VALERIA STEFANY</t>
  </si>
  <si>
    <t>BUSTILLOS CALVACHE TERESA ADRIANA</t>
  </si>
  <si>
    <t>CAICEDO GUACHAMIN  CINTHYA ELIZABETH</t>
  </si>
  <si>
    <t xml:space="preserve">CAJAMARCA CHILUISA DARWIN GIOVANNY </t>
  </si>
  <si>
    <t xml:space="preserve">CALERO ESTRADA ROBERTO ANIBAL </t>
  </si>
  <si>
    <t>CAMPAÑA ANDRADE JESSICA DANIELA</t>
  </si>
  <si>
    <t>CARANQUI PINTAG ADELA</t>
  </si>
  <si>
    <t>CARRANCO TORRES MAURICIO MARTIN</t>
  </si>
  <si>
    <t>CARRERA DURAN RONNAL IGNACIO</t>
  </si>
  <si>
    <t>CARRERA MORALES NICOLE DOMÉNICA</t>
  </si>
  <si>
    <t>CARRILLO CAYAMBE SOLANGE ESTEFFANY</t>
  </si>
  <si>
    <t xml:space="preserve">CASA YAGUANA MARIA AUGUSTA </t>
  </si>
  <si>
    <t xml:space="preserve">CASTILLO QUITO LIDIA MARLENE </t>
  </si>
  <si>
    <t>CASTRO VASQUEZ JAZMIN KATHERINE</t>
  </si>
  <si>
    <t>CASTRO VERA BYRON MANUEL</t>
  </si>
  <si>
    <t>CEVALLOS RIVADENEIRA MARIA DIOCELINA</t>
  </si>
  <si>
    <t>CHAQUINGA TIPANTUÑA ISMAEL RODRIGO</t>
  </si>
  <si>
    <t>CHASI DELGADO WENDY ARACELY</t>
  </si>
  <si>
    <t>CHERREZ INLAGO WILMER OSWALDO</t>
  </si>
  <si>
    <t>CHICO VINUEZA MARCIA STEFANIA</t>
  </si>
  <si>
    <t>CHUQUIMARCA CUADRA GABRIELA ALEJANDRA</t>
  </si>
  <si>
    <t>CISNEROS MAYORGA JONATHAN ALEXANDER</t>
  </si>
  <si>
    <t>COLLAGUAZO BUITRON ROSA ELVIRA</t>
  </si>
  <si>
    <t>CRIOLLO BASANTE JAIME PATRICIO</t>
  </si>
  <si>
    <t>DAVILA CAZAR PAULO SEBASTIAN</t>
  </si>
  <si>
    <t>DELGADO TAPIA JONATHAN MAURICIO</t>
  </si>
  <si>
    <t xml:space="preserve">DEVISCOUR MEJÍA DANIELA FERNANDA </t>
  </si>
  <si>
    <t>ESPIN VELASQUEZ BRYAN GABRIEL</t>
  </si>
  <si>
    <t>ESPINOSA PILATASIG MATILDE PATRICIA</t>
  </si>
  <si>
    <t>FERNANDEZ MORALES DOMINIQUE GISSELE</t>
  </si>
  <si>
    <t>FLORES CASTILLO SANTIAGO ALEJANDRO</t>
  </si>
  <si>
    <t>FONSECA PUNGUIL MARÍA DEL CARMEN</t>
  </si>
  <si>
    <t>GALVEZ ÁVILA DAVID ALEJANDRO</t>
  </si>
  <si>
    <t>GARCIA PICO ERWIN ISRAEL</t>
  </si>
  <si>
    <t xml:space="preserve">GARCIA ZAMBRANO JORGE ALEXANDER </t>
  </si>
  <si>
    <t>GORDÓN  NANCY SUSANA</t>
  </si>
  <si>
    <t>GRANJA PÉREZ WILSON RODOLFO</t>
  </si>
  <si>
    <t>GUACOLLANTES VELVA CRISTOFER RAUL</t>
  </si>
  <si>
    <t xml:space="preserve">GUAMAN GUALPA DIANA DE LAS MERCEDES </t>
  </si>
  <si>
    <t>GUARAS COYAGO MARIBEL GLORIA</t>
  </si>
  <si>
    <t>GUERRA ROSERO EDMUNDO PATRICIO</t>
  </si>
  <si>
    <t>GUERRERO MAYA MYRIAN DEL ROCIO</t>
  </si>
  <si>
    <t>GUILCAPI MONTANCHES ARMANDO PATRICIO</t>
  </si>
  <si>
    <t>GUTIERREZ MÓNICA ISABEL</t>
  </si>
  <si>
    <t>HERDOIZA VIVERO PATRICIO ANDRES</t>
  </si>
  <si>
    <t>HERRERA MONJE JONATHAN LENIN</t>
  </si>
  <si>
    <t xml:space="preserve">HIDALGO LLIVE VICTOR HUGO </t>
  </si>
  <si>
    <t>INTRIAGO CUSME KENNY JOSE</t>
  </si>
  <si>
    <t>LASCANO GUALSAQUI SUSANA ANGELA</t>
  </si>
  <si>
    <t>LEÓN TOAZA MARÍA GABRIELA</t>
  </si>
  <si>
    <t>LITA ROMERO HENRY MAURICIO</t>
  </si>
  <si>
    <t>LOZANO VACA JUAN CARLOS</t>
  </si>
  <si>
    <t>LUCINA AGUIRRE JOSE ANTONIO</t>
  </si>
  <si>
    <t>LUJE SINGO CÉSAR RICARDO</t>
  </si>
  <si>
    <t>MACAS HERNANDEZ ELSA MARIA</t>
  </si>
  <si>
    <t>MAIQUES LARREA JOSSELYN LEONELA</t>
  </si>
  <si>
    <t>MANTILLA ORTEGA MAX SANTIAGO</t>
  </si>
  <si>
    <t>MARTINEZ POZO TAIS ALEJANDRA</t>
  </si>
  <si>
    <t>MEDINA CHICAIZA SANTIAGO EFRAIN</t>
  </si>
  <si>
    <t>MENA BAEZ JUAN CARLOS</t>
  </si>
  <si>
    <t>MORA MEJIA NANCY BEATRIZ</t>
  </si>
  <si>
    <t>MORA SUAREZ MAURICIO WLADIMIR</t>
  </si>
  <si>
    <t>MORANTE INGRIAGO RAMSES OMAR</t>
  </si>
  <si>
    <t>MOSQUERA NUÑEZ EVELYN JAZMYN</t>
  </si>
  <si>
    <t>MULLO CARMILEMA ALEXANDRA PATRICIA</t>
  </si>
  <si>
    <t>MURILLO GUAMAN DIANA CARINA</t>
  </si>
  <si>
    <t>MUZO MAYANCHA REBECA NATALIA</t>
  </si>
  <si>
    <t>NAMCELA CONTENTO TAMYA VICTORIA</t>
  </si>
  <si>
    <t>OÑA CALAPAQUI MILTON FERNANDO</t>
  </si>
  <si>
    <t>OÑATE TENEGUSÑAY ELIZABETH</t>
  </si>
  <si>
    <t>OÑATE TENEGUSÑAY LUIS STALIN</t>
  </si>
  <si>
    <t>OROZCO VALLE ANDRÉS DENIS</t>
  </si>
  <si>
    <t>ORTEGA MORENO ERIKA ALEXANDRA</t>
  </si>
  <si>
    <t>ORTIZ AULESTIA DAMARIS VIVIANA</t>
  </si>
  <si>
    <t>OSORIO MOSQUERA MARLYN JULIETH</t>
  </si>
  <si>
    <t>PALACIOS CALVACHE RODRIGO ERNESTO</t>
  </si>
  <si>
    <t>PAREDES LLERENA ERNESTO GEOVANNY</t>
  </si>
  <si>
    <t>PAZ CUNALATA ESTIVEN DAVID</t>
  </si>
  <si>
    <t xml:space="preserve">PIEDRA MATA FRANCISCO JAVIER </t>
  </si>
  <si>
    <t>POMBOZA MALDONADO JEANNET PATRICIA</t>
  </si>
  <si>
    <t>POZO DE LA TORRE ALEXANDRA MARISA</t>
  </si>
  <si>
    <t>POZO SAN ANDRES HEINZ ISMAEL</t>
  </si>
  <si>
    <t>QUEZADA SOLIS MIGWIL JOSE</t>
  </si>
  <si>
    <t>QUISHPE TAMBACO SANDRA VERONICA</t>
  </si>
  <si>
    <t>RAMOS PAUCAR JAIRO DAVID</t>
  </si>
  <si>
    <t>REINA MONTENEGRO GISELL GABRIELA</t>
  </si>
  <si>
    <t>RENDON CARATE MARIA JOSE</t>
  </si>
  <si>
    <t>REYES MOREIRA MARÍA DEL CARMEN</t>
  </si>
  <si>
    <t>RIVERA TAPIA SHELISA ALEJANDRA</t>
  </si>
  <si>
    <t>RODRIGUEZ ALCIVAR COCALUISA SALVADOR</t>
  </si>
  <si>
    <t>RODRÍGUEZ LASCANO GINA MARIBEL</t>
  </si>
  <si>
    <t>ROGEL SAMANIEGO JACQUELINE MARISOL</t>
  </si>
  <si>
    <t>ROJAS ENRIQUEZ LUIS VLADIMIR</t>
  </si>
  <si>
    <t>ROJAS TOAZA ANGELA GIOVANNA</t>
  </si>
  <si>
    <t xml:space="preserve">ROMERO ACOSTA ALBA MARISOL </t>
  </si>
  <si>
    <t>ROMERO VILLAVICENCIO SEBASTIAN GIOVANNY</t>
  </si>
  <si>
    <t xml:space="preserve">RUIZ MANOSALVAS MARIA JEANETTE </t>
  </si>
  <si>
    <t>SALGUERO MUÑOZ ELOY LEONARDO</t>
  </si>
  <si>
    <t xml:space="preserve">SAMBACHE YÁNEZ JOSÉ LUIS </t>
  </si>
  <si>
    <t>SANDOVAL GUEVARA MELANY ASHLEY</t>
  </si>
  <si>
    <t>SANDOVAL RUANO DIANA ELIZABETH</t>
  </si>
  <si>
    <t xml:space="preserve">SANTILLLÁN CACHIMUEL JAIME MARCELO </t>
  </si>
  <si>
    <t xml:space="preserve">SARABIA PANCHI DAISY GABRIELA </t>
  </si>
  <si>
    <t>SEGURA VISCARRA CRISTINA PAOLA</t>
  </si>
  <si>
    <t>SEVILLA TAMAYO FRANCISCO DANIEL</t>
  </si>
  <si>
    <t>SIMBAÑA VEGA KELLY NICOLE</t>
  </si>
  <si>
    <t>SOPALO PERACHIMBA  ANGEL ORLANDO</t>
  </si>
  <si>
    <t>TAIPE MONTALVO CHRISTIAN MARCELO</t>
  </si>
  <si>
    <t xml:space="preserve">TAMAMI TUALOMBO MAYRA ALEXANDRA </t>
  </si>
  <si>
    <t>TAPIA CAÑAR HENRY GUSTAVO</t>
  </si>
  <si>
    <t>TAYUPANDA BUCAY KRISTIAN EFRAIN</t>
  </si>
  <si>
    <t xml:space="preserve">TERAN JACOME LIZBETH ANGELICA </t>
  </si>
  <si>
    <t>TONATO JARRIN ROSA VALERIA</t>
  </si>
  <si>
    <t>TORRES PALMA GILMA VERÓNICA</t>
  </si>
  <si>
    <t>TUALOMBO REA MARIA JOSEFINA</t>
  </si>
  <si>
    <t>TUFIÑO HINOJOSA BRYAN ALEXANDER</t>
  </si>
  <si>
    <t>VALENCIA GARCIA LEONARDO XAVIER</t>
  </si>
  <si>
    <t>VALENCIA NARVAEZ EUFEMIA GRACIELA</t>
  </si>
  <si>
    <t xml:space="preserve">VALLADARES VALLADARES JUAN CARLOS </t>
  </si>
  <si>
    <t>VANEGAS ZURITA DAMARIS DANIELA</t>
  </si>
  <si>
    <t>VARGAS ALVAREZ ZOILA KARINA</t>
  </si>
  <si>
    <t xml:space="preserve">VASQUEZ GUTIERREZ JOSHUA DAVID </t>
  </si>
  <si>
    <t>VELA URIBE SIMON JUAN</t>
  </si>
  <si>
    <t>VELASQUEZ PONCE XIMENA DEL PILAR</t>
  </si>
  <si>
    <t>VERA TORRES PAMELA ESTEFANIA</t>
  </si>
  <si>
    <t>VILLAFUERTE ZARATE GUADALUPE</t>
  </si>
  <si>
    <t xml:space="preserve">VILLAVICENCIO LOZADA ANTONIO FREDY </t>
  </si>
  <si>
    <t>YÁNEZ AYALA JORGE ANDRES</t>
  </si>
  <si>
    <t>ZALDUMBIDE BURBANO MELANY ALEJANDRA</t>
  </si>
  <si>
    <t>ZAMBRANO SALAZAR ADRIANA SOLEDAD</t>
  </si>
  <si>
    <t>ZAMBRANO SALAZAR JOHANNA CAROLINA</t>
  </si>
  <si>
    <t xml:space="preserve">ZAMBRANO ZAMBRANO MIRELY MARGOTH </t>
  </si>
  <si>
    <t>ZEA BEDÓN  PABLO ANDRÉS</t>
  </si>
  <si>
    <t>CE-20220002253792</t>
  </si>
  <si>
    <t>CONTRATACIÓN DEL SERVICIO DE ALIMENTACIÓN</t>
  </si>
  <si>
    <t xml:space="preserve">ANALUISA CRUZ RICARDO DANIEL </t>
  </si>
  <si>
    <t>CONTRATACION DE 1 EDUCADOR DE CALLE DE SERVICIOS TÉCNICOS ESPECIALIZADOS SIN RELACIÓN DE DEPENDENCIA PARA FORTALECER LOS EQUIPOS DE TRABAJO ETI; CON LA FINAIDAD DE RESPONDER A LAS EXPECTATIVAS, NECESIDADES Y DEMANDAS DE LOS USUARIOS DEL PROYECTO ERRADICACIÓN DEL TRABAJO INFANTIL, MEDIANTE LOS ABORDAJES EN CALLE.</t>
  </si>
  <si>
    <t xml:space="preserve">BAÑO PAREDES JORGE WILLIAM </t>
  </si>
  <si>
    <t xml:space="preserve">CEVALLOS ALTAMIRANO DAVID ALEXANDER </t>
  </si>
  <si>
    <t>1 meses</t>
  </si>
  <si>
    <t>CEVALLOS REMACHE NICOLAS ESTEFANNO</t>
  </si>
  <si>
    <t>DIAZ VAZCO VERONICA ELIZABETH</t>
  </si>
  <si>
    <t>CONTRATACION DE 1 TALLERISTA DE SERVICIOS TÉCNICOS ESPECIALIZADOS SIN RELACIÓN DE DEPENDENCIA PARA FORTALECER LOS EQUIPOS DE TRABAJO ETI; CON LA FINAIDAD DE REDUCIR EL TIEMPO DE PERMANENCIA EN CALLE Y FACTORES DE RIEAGO EN NIÑAS, NIÑOS Y ADOLESCENTES DE LOS SERVICIOS INTRAMURALES DEL PROYECTO ERRADICACIÓN DEL TRABAJO INFANTIL.</t>
  </si>
  <si>
    <t>EGAS ACOSTA CARLOS VINICIO</t>
  </si>
  <si>
    <t xml:space="preserve">GARRIDO SANTOS ANABEL ELIZABETH </t>
  </si>
  <si>
    <t>GUERRERO GAVILÁNEZ SILVIA JANNETH</t>
  </si>
  <si>
    <t>NINABANDA AMANGANDI GERMAN MARCELO</t>
  </si>
  <si>
    <t>ORTIZ MENDOZA ALEJANDRO PATRICIO</t>
  </si>
  <si>
    <t>PLACENCIA SALCEDO MARCO VINICIO</t>
  </si>
  <si>
    <t>SALME BURGASI MIGUEL ANGEL</t>
  </si>
  <si>
    <t>VARGAS MERO MARGARITA VERONICA</t>
  </si>
  <si>
    <t>CE-20220002317548</t>
  </si>
  <si>
    <t>JACOME ARROBO TATIANA MELISSA</t>
  </si>
  <si>
    <t>CONTRATACIÓN MEDIANTE SERVICIOS PROFESIONALES SIN RELACIÓN DE DEPENDENCIA DE UNA PSICÓLOGA INFANTIL, PARA EL PROYECTO DE INCLUSIÓN Y ATENCIÓN A LAS DISCAPACIDADES.</t>
  </si>
  <si>
    <t>MARTINEZ VINUEZA GABRIELA NATALY</t>
  </si>
  <si>
    <t>SAMANIEGO CAIZA EMMA MARGARITA</t>
  </si>
  <si>
    <t>11meses</t>
  </si>
  <si>
    <t>SANMARTIN PRIETO MARITZA LILIAN</t>
  </si>
  <si>
    <t>CONTRATACIÓN MEDIANTE SERVICIOS PROFESIONALES SIN RELACIÓN DE DEPENDENCIA DE UNA PSICOREHABILITADORA, PARA EL PROYECTO DE INCLUSIÓN Y ATENCIÓN A LAS DISCAPACIDADES.</t>
  </si>
  <si>
    <t>CE-20220002317550</t>
  </si>
  <si>
    <t>RE-UPMSJ-001-2022</t>
  </si>
  <si>
    <t>SERVICIO DE RECOLECCIÓN DE DESECHOS SÓLIDOS INFECCIOSOS PARA LA RESIDENCIA PARA LA ATENCIÓN INTEGRAL DEL ADULTO MAYOR EN SITUACIÓN DE VULNERABILIDAD</t>
  </si>
  <si>
    <t>CE: 20220002249710</t>
  </si>
  <si>
    <t xml:space="preserve">SERVICIO DE ALIMENTACION PARA LOS USUARIOS DEL PROYECTO RESIDENCIA PARA LA ATENCION INTEGRAL DEL ADULTO MAYOR EN SITUACION DE VULNERABILIDAD </t>
  </si>
  <si>
    <t>TADAY INGUILLAY JHON SANTIAGO</t>
  </si>
  <si>
    <t>10 meses</t>
  </si>
  <si>
    <t>CONTRATACIÓN DE UN TALLERISTA BAJO LA MODALIDAD DE SERVICIOS TÉCNICOS ESPECIALIZADOS, SIN RELACIÓN DE DEPENDENCIA PARA EL PROYECTO "CENTRO DE ATENCIÓN A LAS DIVERSIDADES CON ENFOQUE INTERGENERACIONAL". LA CONTRATADA PRESTARÁ LOS SERVICIOS SEGÚN LAS CONDICIONES Y REQUISITOS CONTENIDOS EN LAS CLÁUSULAS QUE COMPONEN EL PRESENTE INSTRUMENTO CONTRACTUAL Y LOS TÉRMINOS DE REFERENCIA.</t>
  </si>
  <si>
    <t>CE-20220002317554</t>
  </si>
  <si>
    <t>Fondo Médico</t>
  </si>
  <si>
    <t>FONDO MÉDICO</t>
  </si>
  <si>
    <t>IC-UPMSJ-001-2023</t>
  </si>
  <si>
    <t>7 días</t>
  </si>
  <si>
    <t>ADQUISICIÓN DE PAÑALES DESECHABLES PARA EL CUIDADO YATENCIÓN DE LOS USUARIOS QUE RESIDEN EN EL PROYECTORESIDENCIA PARA LA ATENCIÓN INTEGRAL DEL</t>
  </si>
  <si>
    <t>CE-20220002246426</t>
  </si>
  <si>
    <t>CE-20220002249645</t>
  </si>
  <si>
    <t>CÓRDOVA VEGA SOFIA DANIELA</t>
  </si>
  <si>
    <t>GAVILÁNEZ VACA NICOLE CAROLINA</t>
  </si>
  <si>
    <t xml:space="preserve">LANDÁZURI PADILLA MARIA LUISA </t>
  </si>
  <si>
    <t>MONCAYO HERRERA MARÍA FERNANDA</t>
  </si>
  <si>
    <t>SALAZAR PÁRAMO JOSEPH ALEJANDRO</t>
  </si>
  <si>
    <t>SHUNTA RONQUILLO NELLY CECILIA</t>
  </si>
  <si>
    <t>VALDIVIESO VÉLEZ  BRENDA SOLEDAD</t>
  </si>
  <si>
    <t xml:space="preserve">BARREIRO GAMBOA JAIME EDUARDO </t>
  </si>
  <si>
    <t>DEL SALTO GONZALEZ KATHERIN CECILIA</t>
  </si>
  <si>
    <t>PAVON SALTOS XIMENA ALEXANDRA</t>
  </si>
  <si>
    <t>TENORIO TORRES ANA LUCIA</t>
  </si>
  <si>
    <t>CE-20220002317545</t>
  </si>
  <si>
    <t>ACARO QUILUMBA JUAN CARLOS</t>
  </si>
  <si>
    <t>CONTRATO CIVIL DE SERVICIOS TECNICOS ESPECIALIZADOS</t>
  </si>
  <si>
    <t>ALVEAR ERAZO ABIGAIL ESTEFANÍA</t>
  </si>
  <si>
    <t>CONTRERAS NAVARRETE SOLEDAD ANALIA</t>
  </si>
  <si>
    <t>CULQUI BARRIONUEVO CYNTHIA MICHELLE</t>
  </si>
  <si>
    <t>GALLEGOS PUENTE MAURICIO XAVIER</t>
  </si>
  <si>
    <t>GARRIDO PUGA BOLIVIA INERBA</t>
  </si>
  <si>
    <t>GUAYASAMIN INGA DANIEL FERNANDO</t>
  </si>
  <si>
    <t>GUDIÑO BONILLA KATERINE TATIANA</t>
  </si>
  <si>
    <t>GUERRA AGUAYO CHRISTIAN GERARDO</t>
  </si>
  <si>
    <t>GUEVARA JARAMILLO SHARON YAJAIRA</t>
  </si>
  <si>
    <t>MÉNDEZ MORALES WILIAN SANTIAGO</t>
  </si>
  <si>
    <t>QUINTANA CHIRIBOGA RICHARD ANTONIO</t>
  </si>
  <si>
    <t>SANDOVAL VÉLEZ CRISTINA MARÍA</t>
  </si>
  <si>
    <t>VILLACRES CHICAIZA ALEX PAUL</t>
  </si>
  <si>
    <t>VILLARROEL PROAÑO STALIN SEBASTIAN</t>
  </si>
  <si>
    <t>GUALPA SISALEMA MONICA ALEXDRA</t>
  </si>
  <si>
    <t>No. COMPROMISO: 2000077088</t>
  </si>
  <si>
    <t>TRANSFERENCIA AL CONSEJO DE PROTECCIÓN DE DERECHOS, SEGÚN ORDENANZA DECREACIÓN No. 0188 DE 04-DIC-2017, Y ORDENANZA No. 007-2022 DE26-SEP-2022, EN EL QUE SE APROBÓ LA REFORMA PRESUPUESTARIA 2022, SIENDO PRESUPUESTO PRORROGADO EL 2023, Y EN BASE A LAS SOLICITUDES DE COMPROMISOS DE GASTO-COMITE DE LIQUIDEZ SEGÚN MEMORANDOS GADDMQ-DMF-2023-0004-M Y GADDMQ-DMF-2023-0036-M DE 4 Y 11 DE ENERO DE 202023 SUSCRITOS POR RENATO PAZ Y MIÑO - DMF Y JEFA DE PRESUPUESTO.</t>
  </si>
  <si>
    <t xml:space="preserve">DE CONVENIO DE COOPERACIONINTERINSTITUCIONAL ENTRE EL GOBIERNO AUTONOMO DESCENTRALIZADO DELDISTRITO METROPOLITANO DE QUITO Y LA WORLD WILDLIFE FUND (WWF- ECUADOR)      </t>
  </si>
  <si>
    <t>CONVENIO 2021-007</t>
  </si>
  <si>
    <t xml:space="preserve">GADDMQ-SA-009-2022 - ORDEN DE COMPRA ÍNFIMA CUANTÍA </t>
  </si>
  <si>
    <t xml:space="preserve">Serv icio de recarga de acetileno para el funcionamiento del espectrofotómetro </t>
  </si>
  <si>
    <t xml:space="preserve">GADDMQ-SA-024-2022 - SUBASTA INVERSA ELECTRONICA </t>
  </si>
  <si>
    <t xml:space="preserve">Servicio de instalación, mantenimiento y reparación del mobiliario de la Secretaría de Ambiente </t>
  </si>
  <si>
    <t>GADDMQ-SA-012-2022</t>
  </si>
  <si>
    <t xml:space="preserve">Servicio de calibración de equipos del Laboratorio </t>
  </si>
  <si>
    <t xml:space="preserve">GADDMQ-SA-001-2023 - ORDEN DE COMPRA ÍNFIMA CUANTÍA </t>
  </si>
  <si>
    <t>Contratación de un programa de formación integral de contratación pública para el personal de la Secrearía de Ambiente del Distrito Metropolitano de Quito</t>
  </si>
  <si>
    <t xml:space="preserve">GADDMQ-SA-011-2022 - ORDEN DE COMPRA ÍNFIMA CUANTÍA </t>
  </si>
  <si>
    <t>Adquisición de Reactivos HACH para el Laboratorio IAMQ</t>
  </si>
  <si>
    <t>CE-20230002339559 - CATALOGO ELECTRÓNICO</t>
  </si>
  <si>
    <t>Adquisición de equipos de computación de la Secretaría de Ambiente del GAD del Distrito Metropolitano de Quito</t>
  </si>
  <si>
    <t xml:space="preserve">GADDMQ-SA-004-2023 - SUBASTA INVERSA ELECTRONICA </t>
  </si>
  <si>
    <t>Servicio de mantenimirno de equipos de Laboratorio IAMQ</t>
  </si>
  <si>
    <t xml:space="preserve">GADDMQ-SA-018-2022 - SUBASTA INVERSA ELECTRONICA </t>
  </si>
  <si>
    <t>Servicio de calibración y mantenimiento patrones meteorológicos y radicación ultravioleta</t>
  </si>
  <si>
    <t xml:space="preserve">GADDMQ-SA-002-2022 - ORDEN DE COMPRA </t>
  </si>
  <si>
    <t>Adquisición del aire acondicionado del centro de control de la Red Metropolitana de Monitoreo Atmosférico</t>
  </si>
  <si>
    <t xml:space="preserve">GADDMQ-SA-009-2022 - FERIA INCLUSIVA </t>
  </si>
  <si>
    <t>Servicio de Alquiler de camioneta con conductor uso exclusivo LAB IAMQ REMMAQ</t>
  </si>
  <si>
    <t xml:space="preserve">GADDMQ-SA-029-2022 - CONTRATACIÓN DIRECTA CONSULTORIA </t>
  </si>
  <si>
    <t>Servicio de auditoria interna para el Laboratorio IAMQ</t>
  </si>
  <si>
    <t xml:space="preserve">GADDMQ-SA-013-2022 - ORDEN DE COMPRA </t>
  </si>
  <si>
    <t xml:space="preserve">Unidad de respaldos y almacenamiento - cumplimiento de vigencia tecnológica </t>
  </si>
  <si>
    <t xml:space="preserve">GADDMQ-SA-028-2022 - SUBASTA INVERSA ELECTRONICA </t>
  </si>
  <si>
    <t>Adquisición de reactivos para el Laboratorio IAMQ</t>
  </si>
  <si>
    <t xml:space="preserve">GADDMQ-SA-002-2022 - SUBASTA INVERSA ELECTRONICA </t>
  </si>
  <si>
    <t xml:space="preserve">Adquisición de estaciones de ruido ambiente para la reportención de la Red Acústica </t>
  </si>
  <si>
    <t xml:space="preserve">GADDMQ-SA-022-2022 - SUBASTA INVERSA ELECTRONICA </t>
  </si>
  <si>
    <t>Adquisición de equipos de refrigeración y secado para el Laboratorio IAMQ</t>
  </si>
  <si>
    <t xml:space="preserve">GADDMQ-SA-030-2022 - SUBASTA INVERSA ELECTRONICA </t>
  </si>
  <si>
    <t>Adquisición de Rotavapor para el Laboratorio de Investigación, Análisis y Monitoreo</t>
  </si>
  <si>
    <t xml:space="preserve">GADDMQ-SA-025-2022 - SUBASTA INVERSA ELECTRONICA </t>
  </si>
  <si>
    <t>Adquisición de servidores, storage y computadoras para información de la Red de Monitoreo Atmosférico de Quito de La Secretaría de Ambiente</t>
  </si>
  <si>
    <t xml:space="preserve">GADDMQ-SA-015-2022 - CONTRATACIÓN DIRECTA CONSULTORIA </t>
  </si>
  <si>
    <t>Elaboración de Plan de Manejo del Área de Intervención Especial y Recuperación AIER ILALO</t>
  </si>
  <si>
    <t>CONVENIO</t>
  </si>
  <si>
    <t>Convenio de Cooperación Interinstitucional entre la Secretaria y la Fundación Zoológico</t>
  </si>
  <si>
    <t xml:space="preserve">GADDMQ-SA-001-2023 - SUBASTA INVERSA ELECTRONICA </t>
  </si>
  <si>
    <t>Servicio de diseño e impresión de material promocional e informativo sobre legislación y gestión del arbolado urbano</t>
  </si>
  <si>
    <t xml:space="preserve">GADDMQ-SA-003-2023 - SUBASTA INVERSA ELECTRONICA </t>
  </si>
  <si>
    <t>Serv icio de capacitación para la Gestión del arbolado urbano en el DMQ</t>
  </si>
  <si>
    <t>Convenio Interinstitucional</t>
  </si>
  <si>
    <t>15 meses</t>
  </si>
  <si>
    <t xml:space="preserve">Convenio Interinstitucional entre la Secretaría de Ambiente y la Fundación Botánica de los Andes </t>
  </si>
  <si>
    <t>Dirección Metropolitana de Recursos Humanos</t>
  </si>
  <si>
    <t>Gasto Administrativo</t>
  </si>
  <si>
    <t>Procesos de jubilación ejecutados de enero -abril de 2023 del personal bajo Código del Trabajo</t>
  </si>
  <si>
    <t>Procesos de jubilación ejecutados de enero -abril de 2023 del personal bajo LOSEP</t>
  </si>
  <si>
    <t>CE-20220002318919/ CE-20220002318920/CE-20220002318921/CE-20220002318922/CE-20220002318923/CE-20220002318924/CE-20220002318925/CE-20220002318926/ CE-20220002318927/CE-20220002318928/CE-20220002318929/CE-20220002318930</t>
  </si>
  <si>
    <t>Varios plazos, según la ficha técnica del bien</t>
  </si>
  <si>
    <t>ADQUISICION DE EQUIPOS E IMPLEMENTOS DE PROTECCION PERSONAL PARA EL PERSONAL DEL GAD DMQ DMRH por Catálogo Electrónico, 12 órdenes de compra</t>
  </si>
  <si>
    <t>PROCEDIMIENTO SIE-MDMQ-AG-26-2022.CONTRATO No. 02-2023</t>
  </si>
  <si>
    <t>ADQUISICION DE EQUIPOS E IMPLEMENTOS DE PROTECCION PERSONAL PARA EL PERSONAL DEL GAD DMQ DMRH por SIE.</t>
  </si>
  <si>
    <t>54 órdenes de compra con varios administradores de órdenes de compra</t>
  </si>
  <si>
    <t>ADQUISICION DE UNIFORMES DE PRESENTACION PARA EL PERSONAL AMPARADO EN LA LOSEP Y LOEI-DMRH POR CATÁLOGO ELECTRÓNICO</t>
  </si>
  <si>
    <t>Varias órdenes de compra -proceso por Catálogo Electrónico</t>
  </si>
  <si>
    <t xml:space="preserve">ROPA DE TRABAJO PERSONAL AMPARADO POR EL CÓDIGO DE TRABAJO Y LA CONTRATACIÓN COLECTIVA 2022 </t>
  </si>
  <si>
    <t>Pago de sentencia judicial por reparación integral según  proceso 17811-2022-01677 a favor de la Sra. Yohana Mogrovejo.</t>
  </si>
  <si>
    <t xml:space="preserve">Pago de pensiones jubilares y transferencias vitalicias a beneficiarios </t>
  </si>
  <si>
    <t>pago mensual</t>
  </si>
  <si>
    <t>Consumo de Agua Potable por el año 2023</t>
  </si>
  <si>
    <t>Consumo de Energía Eléctrica por el año 2023</t>
  </si>
  <si>
    <t>Consumo de Telecomunicaciones por el año 2023</t>
  </si>
  <si>
    <t>CE-20220002320117
CE-20230002331385</t>
  </si>
  <si>
    <t>30/12/2022
09/02/2023</t>
  </si>
  <si>
    <t>CONTRATACIÓN DEL SERVICIO DE SEGURIDAD Y GUARDIANIA DE LA UEMSB
CONTRATACIÓN DE 1 PUNTO DE 24 HORAS CON ARMA PARA EL SERVICIO DE VIGILANCIA Y SEGURIDAD PRIVADA DE LA UEMSB</t>
  </si>
  <si>
    <t>CE-20220002319070</t>
  </si>
  <si>
    <t>SERVICIO DE LIMPIEZA DESINFECCION Y SANITIZACION DE LA UEMSB</t>
  </si>
  <si>
    <t>SIE-MDMQSB-001-2023</t>
  </si>
  <si>
    <t>SERVICIO DE MANTENIMIENTO PREVENTIVO CORRECTIVO CON REPOSICIÓN-ABASTECIMIENTO DE COMBUSTIBLE DE LA PISCINA SEMI OLIMPICA Y AREAS HUMEDAS DE LA UEMSB</t>
  </si>
  <si>
    <t>NIC-1760003410001-2023-00058</t>
  </si>
  <si>
    <t xml:space="preserve">SERVICIO DE MANTENIMIENTO TECNICO PREVENTIVO Y CORRECTIVO DE LA FLOTA VEHICULAR DE LA UEMSB </t>
  </si>
  <si>
    <t>NIC-1760003410001-2023-00445</t>
  </si>
  <si>
    <t>SERVICIO DE IMPRESION, NECESARIOS EN LAS ACTIVIDADES
ADMINISTRATIVAS Y PEDAGOGICAS DE LA UEMSB</t>
  </si>
  <si>
    <t>CE-20230002400692</t>
  </si>
  <si>
    <t>ADQUISICIÓN DE COMPUTADORAS DE ESCRITORIO TODO EN UNO PARA LAS DIFERENTES DEPENDENCIAS ADMINISTRATIVAS DE LA UEMSB</t>
  </si>
  <si>
    <t>GI22L10100013D FORTALECIMIENTO DE LA PLANIFICACIÓN TERRITORIAL PARA EL DESARROLLO SOSTENIBLE E INTELIGENTE DEL DMQ.</t>
  </si>
  <si>
    <t>730606 Honorarios por Contratos Civiles de Servicios profesionales</t>
  </si>
  <si>
    <t>Contrato Civil de Servicios profesionales</t>
  </si>
  <si>
    <t>C01-2022</t>
  </si>
  <si>
    <t>SERVICIO DE TELECOMUNICACIONES Y CORREO ELECTRÓNICO EN LA NUBE PARA EL GAD DMQ PERÍODO 2023 - 2024</t>
  </si>
  <si>
    <t>C11-2022</t>
  </si>
  <si>
    <t>RENOVACIÓN DEL LICENCIAMIENTO MICROSOFT ENTERPRISE AGREEMENT PARA EL GADDMQ - DMI</t>
  </si>
  <si>
    <t> </t>
  </si>
  <si>
    <t>C06-2018</t>
  </si>
  <si>
    <t>SOPORTE Y MANTENIMIENTO INFRAESTRUCTURA DEL DATA CENTER DE LA DIRECCIÓN METROPOLITANA DE INFORMÁTICA 2017-2019</t>
  </si>
  <si>
    <t>C21-2021</t>
  </si>
  <si>
    <t>ADQUISICIÓN DE EQUIPOS DE COMPUTACIÓN PARA EL GAD DMQ – DMI</t>
  </si>
  <si>
    <t>C16-2021</t>
  </si>
  <si>
    <t>MANTENIMIENTO Y SOPORTE DEL SISTEMA DE RESPALDOS DE LA INFORMACION DE LOS SERVIDORES DE LA DIRECCION METROPOLITANA DE INFORMATICA</t>
  </si>
  <si>
    <t>C19-2021</t>
  </si>
  <si>
    <t>SERVICIO DE MANTENIMIENTO DE LA INFRAESTRUCTURA CONVERGENTE
VBLOCK-350 Y SISTEMA DE ALMACENAMIENTO NAS DE ESCALAMIENTO
HORIZONTAL DE LA DIRECCIÓN METROPOLITANA DE INFORMÁTICA</t>
  </si>
  <si>
    <t>C12-2021</t>
  </si>
  <si>
    <t>ADQUISICIÓN DE FIREWALL PARA EL DATA CENTER DEL GAD DEL DISTRITO METROPOLITANO DE QUITO</t>
  </si>
  <si>
    <t>279,000,00</t>
  </si>
  <si>
    <t>C09-2021</t>
  </si>
  <si>
    <t>MANTENIMIENTO Y SOPORTE DE LOS SISTEMAS FÍSICOS Y AMBIENTALES DEL DATA CENTER DE LA DIRECCIÓN METROPOLITANA DE INFORMÁTICA</t>
  </si>
  <si>
    <t>C19-2022</t>
  </si>
  <si>
    <t>SUSCRIPCIONES PARA SERVIDORES LINUX DE LA DIRECCIÓN METROPOLITANA DE INFORMÁTICA DEL GAD DEL DISTRITO METROPOLITANO DE QUITO – DMI</t>
  </si>
  <si>
    <t>C02-2023</t>
  </si>
  <si>
    <t>ADQUISICIÓN DE EQUIPAMIENTO TECNOLÓGICO PARA LA SALA DE SESIONES DEL CONCEJO METROPOLITANO Y LAS SALAS DE COMISIONES DEL GAD DEL DMQ</t>
  </si>
  <si>
    <t xml:space="preserve">                                       C03-2023                                            </t>
  </si>
  <si>
    <t>SERVICIO DE SEGURIDAD INFORMÁTICA PARA EL GAD DEL DMQ STIC</t>
  </si>
  <si>
    <t>C30-2020</t>
  </si>
  <si>
    <t>RENOVACIÓN DEL EQUIPAMIENTO DE SERVIDORES PARA AMBIENTES DE DESARROLLO Y PRUEBAS DE LA DIRECCIÓN METROPOLITANA DE INFORMÁTICA”</t>
  </si>
  <si>
    <t>C23-2020</t>
  </si>
  <si>
    <t>ADQUISICIÓN DE SWITCHES DE CORE PARA EL DATA CENTER DE LA DMI Y SWITCHES PARA DEPENDENCIAS DEL GAD DEL DMQ</t>
  </si>
  <si>
    <t>C32-2020</t>
  </si>
  <si>
    <t>LICENCIAMIENTO Y SERVICIO DE ANTIVIRUS PARA EL GAD DEL DMQ</t>
  </si>
  <si>
    <t>C14-2022</t>
  </si>
  <si>
    <t>SOPORTE DE FÁBRICA Y SOPORTE LOCAL PARA EL SISTEMA DE TELEFONÍA IP Y CONTACT CENTER AVAYA - DMI</t>
  </si>
  <si>
    <t>C24-2022</t>
  </si>
  <si>
    <t>RENOVACIÓN DEL SOPORTE Y GARANTÍA TÉCNICA DEL FABRICANTE DEL EQUIPO DE
SEGURIDAD DE FIREWALL DE BASE DE DATOS Y APLICACIONES - DMI”</t>
  </si>
  <si>
    <t>C08-2020</t>
  </si>
  <si>
    <t>ADQUISICIÓN DE COMPUTADORES PARA EL GAD DEL DISTRITO METROPOLITANO DE QUITO</t>
  </si>
  <si>
    <t>C10-2020</t>
  </si>
  <si>
    <t>ADQUISICIÓN DE EQUIPOS DE CONECTIVIDAD PARA INSTITUCIONES EDUCATIVAS MUNICIPALES</t>
  </si>
  <si>
    <t>C14-2020</t>
  </si>
  <si>
    <t>ADQUISICIÓN DE COMPUTADORES PORTÁTILES PARA EL GAD DEL DMQ</t>
  </si>
  <si>
    <t>CE-20200001947429</t>
  </si>
  <si>
    <t>ADQUISICION DE IMPRESORAS LED B/N A4 MODELO 2</t>
  </si>
  <si>
    <t>10,962,00</t>
  </si>
  <si>
    <t>ADQUISICIÓN DE EQUIPOS DE COMPUTACIÓN PARA EL GAD DEL DMQ</t>
  </si>
  <si>
    <t>C 04-2023</t>
  </si>
  <si>
    <t>27/08/2026</t>
  </si>
  <si>
    <t>ADQUISICIÓN DEL ALMACENAMIENTO EN
DISCO Y LIBRERÍA PARA CINTAS Y CINTAS PARA RESPALDOS DE LA
INFORMACIÓN PARA EL GAD DMQ STIC</t>
  </si>
  <si>
    <t>730804 Materiales Oficina</t>
  </si>
  <si>
    <t>C01-2023</t>
  </si>
  <si>
    <t>SERVICIO DE 
INTERNET PARA LA IMPLEMENTACIÓN DE PUNTOS WIFI PÚBLICOS EN EL 
DISTRITO METROPOLITANO DE QUITO</t>
  </si>
  <si>
    <t>IC-SS-063-2022</t>
  </si>
  <si>
    <t>401 DÍAS</t>
  </si>
  <si>
    <t>CONTRATACIÓN DEL SERVICIO DE RASTREO SATELITAL PARA LA FLOTA VEHICULAR DE LA UMSS</t>
  </si>
  <si>
    <t>IC-SS-074-2022</t>
  </si>
  <si>
    <t>396 DÍAS</t>
  </si>
  <si>
    <t xml:space="preserve">CONTRATACIÓN DEL SERVICIO DE RADIO FRECUENCIA QUE INCLUYE ALQUILER DE EQUIPOS PARA LA UNIDAD METROPOLITANA DE SALUD SUR </t>
  </si>
  <si>
    <t>SIE-MDMQ-SS-25-2022</t>
  </si>
  <si>
    <t>304 DÍAS</t>
  </si>
  <si>
    <t>CONTRATACIÓN DEL SERVICIO DE TRANSPORTE PARA LOS FUNCIONARIOS DE LA UNIDAD METROPOLITANA DE SALUD SU</t>
  </si>
  <si>
    <t>IC-SS-007-2023</t>
  </si>
  <si>
    <t>15 dìas</t>
  </si>
  <si>
    <t>CONTRATACIÓN DEL SERVICIO DE MANTENIMIENTO PREVENTIVO/CORRECTIVO DEL SISTEMA CONTRA INCENDIOS Y RECARGA DE EXTINTORES DE LA UNIDAD METROPOLITANA DE SALUD SUR</t>
  </si>
  <si>
    <t>CE-20220002310595</t>
  </si>
  <si>
    <t xml:space="preserve">CONTRATACION DEL SERVICIO DE SEGURIDAD Y VIGILANCIA DE LA UNIDAD METROPOLITANA DE SALUD SUR </t>
  </si>
  <si>
    <t>FI-MDMQ-SS-01-2022</t>
  </si>
  <si>
    <t>457 DÍAS</t>
  </si>
  <si>
    <t xml:space="preserve">CONTRATACIÓN DE SERVICIO DE LIMPIEZA Y DESINFECCION DE LA UNIDAD METROPOLITANA DE SALUD SUR </t>
  </si>
  <si>
    <t>IC-SS-008-2023</t>
  </si>
  <si>
    <t>15 dìas de cada mes</t>
  </si>
  <si>
    <t>CONTRATACIÓN DEL SERVICIO DE MANTENIMIENTO PREVENTIVO/ CORRECTIVO DE REFRIGERADORAS DE LA UNIDAD METROPOLITANA DE SALUD SUR</t>
  </si>
  <si>
    <t xml:space="preserve">SIE-MDMQ-USS-18-2021 </t>
  </si>
  <si>
    <t>15 Días calendario</t>
  </si>
  <si>
    <t>Convalidación Servicio de mantenimiento preventivo correctivo anual de equipos de medio y bajo riesgo (monitores multiparámetros, monitores fetales, tensiómetros, balanzas), plazo: 15 días calendario según cronograma desde agosto a diciembre 2022, mes de diciembre 2022</t>
  </si>
  <si>
    <t>MCS-MDMQ-USS-01-2022</t>
  </si>
  <si>
    <t>CONTRATACIÓN DEL SERVICIO DE MANTENIMIENTO PREVENTIVO Y CORRECTIVO DE LA FLOTA VEHICULAR</t>
  </si>
  <si>
    <t>IC-SS-064-2022</t>
  </si>
  <si>
    <t>410 DÍAS</t>
  </si>
  <si>
    <t xml:space="preserve">CONTRATACIÓN DEL SERVICIO DE ABASTECIMIENTO DE COMBUSTIBLE PARA EL PARQUE AUTOMOTOR Y GENERADORES DE LA UMSS </t>
  </si>
  <si>
    <t>CATE-MDMQ-SS-003-2023</t>
  </si>
  <si>
    <t>De acuerdo al Convenio Marco</t>
  </si>
  <si>
    <t>ADQUISICIÓN DE INSUMOS Y MATERIALES DE OFICINA PARA STOCK DE BODEGA (28 órdenes de compra)</t>
  </si>
  <si>
    <t>CATE-MDMQ-SS-001-2023</t>
  </si>
  <si>
    <t>ADQUISICIÓN DE INSUMOS Y MATERIALES DE ASEO PARA LA UNIDAD METROPOLITANA DE SALUD SUR ( 6 órdenes de compra)</t>
  </si>
  <si>
    <t>IC-SS-073-2022</t>
  </si>
  <si>
    <t>151 DÍAS</t>
  </si>
  <si>
    <t>CONTRATACIÓN DEL SERVICIO DE DESINFECCIÓN Y LAVADO DE LENCERÍA SANITARIA PARA LA UNIDAD METROPOLITANA DE SALUD SUR</t>
  </si>
  <si>
    <t>RE-MDMQ-SS-01-2023</t>
  </si>
  <si>
    <t>CONTRATACIÓN DEL SERVICIO DE RECOLECCIÓN DE DESECHOS DE LA UMSS SS</t>
  </si>
  <si>
    <t>RE-MDMQ-SS-005-2022</t>
  </si>
  <si>
    <t>SERVICIO DE MANTENIMIENTO DE ASCENSORES DE LA CONSULTA EXTERNA DE LA UNIDAD METROPOLITANA DE SALUD SUR</t>
  </si>
  <si>
    <t>IC-SS-001-2023</t>
  </si>
  <si>
    <t>Desde la firma hasta el 31 Diciembre de 2023</t>
  </si>
  <si>
    <t>CONTRATACIÓN DEL SERVICIO DE MANTENIMIENTO PREVENTIVO Y CORRECTIVO ANUAL DE EQUIPOS DE ESTERILIZACIÓN Y AUTOCLAVES QUE INCLUYE REPUESTOS/ACCESORIOS DE LA UNIDAD METROPOLITANA DE SALUD SUR</t>
  </si>
  <si>
    <t>IC-SS-002-2023</t>
  </si>
  <si>
    <t>CONTRATACIÓN DEL SERVICIO DE MANTENIMIENTO PREVENTIVO Y CORRECTIVO ANUAL DE EQUIPOS DE CLIMATIZACIÓN QUE INCLUYE REPUESTOS DE LA UNIDAD METROPOLITANA DE SALUD SUR</t>
  </si>
  <si>
    <t>IC-SS-003-2023</t>
  </si>
  <si>
    <t>15 dìas calendario</t>
  </si>
  <si>
    <t>CONTRATACIÓN DEL SERVICIO DE MANTENIMIENTO PREVENTIVO Y CORRECTIVO ANUAL DE EQUIPOS DE SOPORTE QUE INCLUYE REPUESTOS/ACCESORIOS DE LA UNIDAD METROPOLITANA DE SALUD SUR</t>
  </si>
  <si>
    <t>IC-SS-004-2023</t>
  </si>
  <si>
    <t>Desde la firma hasta el 31 Agosto de 2023</t>
  </si>
  <si>
    <t>CONTRATACIÓN DEL SERVICIO DE MANTENIMIENTO PREVENTIVO Y CORRECTIVO ANUAL DE UPS QUE INCLUYE REPUESTOS/ACCESORIOS DE LA UNIDAD METROPOLITANA DE SALUD SUR</t>
  </si>
  <si>
    <t>IC-SS-006-2023</t>
  </si>
  <si>
    <t>Desde la suscripción de la orden de compra hasta Diciembre del 2023</t>
  </si>
  <si>
    <t>CONTRATACIÓN DEL SERVICIO DE MANTENIMIENTO PREVENTIVO Y CORRECTIVO ANUAL DE ECÓGRAFOS Y ELECTROCARDIÓGRAFOS QUE INCLUYE REPUESTOS/ACCESORIOS DE LA UNIDAD METROPOLITANA DE SALUD SUR</t>
  </si>
  <si>
    <t>PE-MDMQ-SS-002-2022</t>
  </si>
  <si>
    <t>01 de enero al 31 de julio de 2023</t>
  </si>
  <si>
    <t>CONTRATACIÓN DE ARRENDAMIENTO DE BODEGA PARA EL ALMACENAMIENTO DE BIENES DE LA UNIDAD METROPOLITANA DE SALUD SUR UMSS SS</t>
  </si>
  <si>
    <t>SIE-MDMQ-SS-26-2022</t>
  </si>
  <si>
    <t>CONTRATACIÓN DEL SERVICIO DE TRANSPORTE CON CAMIONETA DOBLE CABINA QUE INCLUYE CONDUCTOR NECESARIO PARA CUMPLIR CON LAS ACTIVIDADES Y MOVILIZACIÓN DEL PERSONAL DE LA ESTRATEGIA DE BRIGADAS DE SALUD COMUNITARIA</t>
  </si>
  <si>
    <t>CATE-MDMQ-SS-002-2023</t>
  </si>
  <si>
    <t xml:space="preserve"> ADQUISICIÓN DE MEDICAMENTOS DE CATALOGO ELECTRÓNICO ( 5 órdenes de compra)</t>
  </si>
  <si>
    <t>SIE-MDMQ-SS-27-2022</t>
  </si>
  <si>
    <t>ADQUISICIÓN DE UN ESTERILIZADOR A VAPOR PARA EL AREA DE ESTERILIZACION DE LA UNIDAD METROPOLITANA DE SALUD SUR</t>
  </si>
  <si>
    <t>CE-20220002317479</t>
  </si>
  <si>
    <t>CONVENIO MARCO (20 DÍAS)</t>
  </si>
  <si>
    <t>ADQUISICIÓN DE COMPUTADORES
PORTÁTILES PARA LA UNIDAD METROPOLITANA DE SALUD SUR Y ANEXOS</t>
  </si>
  <si>
    <t>SIE-MDMQ-SS-01-2023</t>
  </si>
  <si>
    <t>20 DÍAS</t>
  </si>
  <si>
    <t>CONTRATACIÓN DEL SERVICIO DE ADECUACIONES PARA LA IMPLEMENTACIÓN DEL ÁREA DE ESTERILIZACIÓN DE LA UNIDAD METROPOLITANA DE SALUD SUR</t>
  </si>
  <si>
    <t>IC-SS-005-2023</t>
  </si>
  <si>
    <t>15 dias a partir de la suscripcion de la orden de compra</t>
  </si>
  <si>
    <t>CONTRATACIÓN DEL SERVICIO DE ADECUACIONES DE LAS ÁREAS DE LA UNIDAD METROPOLITANA DE SALUD SUR</t>
  </si>
  <si>
    <t>COTS-MDMQ-SS-03-2022</t>
  </si>
  <si>
    <t xml:space="preserve">30 DÍAS </t>
  </si>
  <si>
    <t>SERVICIO DE DEMOLICIÓN, RECOLECCIÓN, DESALOJO DE ESCOMBROS Y TRATAMIENTO DE LAS SUPERFICIES DE LOS BLOQUES 2 Y 3, DE LA UNIDAD METROPOLITANA DE SALUD SUR</t>
  </si>
  <si>
    <t>SERVICIO BÁSICO</t>
  </si>
  <si>
    <t>CONTRATO NRO: 08-2022</t>
  </si>
  <si>
    <t>365 días calendario (12 meses)</t>
  </si>
  <si>
    <t>CONTRATACIÓN DEL SERVICIO DE TRANSPORTE INSTITUCIONAL PARA EL PERSONAL UNIDAD METROPOLITANA DE SALUD CENTRO</t>
  </si>
  <si>
    <t>CONTRATO NRO: 01-2022</t>
  </si>
  <si>
    <t>SERVICIO DE SEGURIDAD Y VIGILANCIA DE LAS INSTALACIONES DE LA UNIDAD METROPOLITANA DE SALUD CENTRO Y CASAS DE BIENESTAR Y VIDA</t>
  </si>
  <si>
    <t xml:space="preserve"> 007-2022</t>
  </si>
  <si>
    <t>SERVICIO DE LIMPIEZA HOSPITALARIA UMSC</t>
  </si>
  <si>
    <t>MDMQ-SC-INFC-042-2022-OC</t>
  </si>
  <si>
    <t>SERVICIO DE LAVADO, PLANCHADO Y ARREGLO DE ROPA UMSC</t>
  </si>
  <si>
    <t>CE-20220002228986</t>
  </si>
  <si>
    <t>SERVICIO DE LIMPIEZA, DESINFECCIÓN DE ÁREA CBYV</t>
  </si>
  <si>
    <t xml:space="preserve"> 005-2021</t>
  </si>
  <si>
    <t>RECOLECCIÓN DE DESECHOS UMSC</t>
  </si>
  <si>
    <t>04-2023</t>
  </si>
  <si>
    <t>IC-GADDMQ-SC-003-2023</t>
  </si>
  <si>
    <t>SERVICIO DE LAVADO, PLANCHADO Y ARREGLO DE ROPA HOSPITALARIA</t>
  </si>
  <si>
    <t>INF-SC-095-2021</t>
  </si>
  <si>
    <t>durante la vida util</t>
  </si>
  <si>
    <t>ADQUISICIÓN DE ELECTROCARDIÓGRAFO PARA LA UNIDAD METROPOLITANA DE SALUD CENTRO</t>
  </si>
  <si>
    <t>IC-GADDMQ-SC-002-2023</t>
  </si>
  <si>
    <t>270 días calendario</t>
  </si>
  <si>
    <t>SERVICIO DE MANTENIMIENTO PREVENTIVO Y
CORRECTIVO DEL PARQUE AUTOMOTOR UNIDAD METROPOLITANA DE SALUD
CENTRO</t>
  </si>
  <si>
    <t>CONTRATO NRO. 17-2022</t>
  </si>
  <si>
    <t>SERVICIO DE ARRENDAMIENTO DE BODEGA PARA
ALMACENAMIENTO DE BIENES Y ARCHIVO PASIVO DE
DOCUMENTOS DE LA UNIDAD METROPOLITANA DE
SALUD CENTRO</t>
  </si>
  <si>
    <t>CE-20230002394110</t>
  </si>
  <si>
    <t>10 díass calendario</t>
  </si>
  <si>
    <t>ADQUISICIÓN DE INSUMOS DE OFICINA PARA LA UNIDAD METROPOLITANAD DE SALUD CENTRO</t>
  </si>
  <si>
    <t>CE-20230002394134</t>
  </si>
  <si>
    <t>CE-20230002394136</t>
  </si>
  <si>
    <t>CE-20230002394138</t>
  </si>
  <si>
    <t>IC-GADDMQ-SC-010-2023</t>
  </si>
  <si>
    <t>CE-20230002393781-84-85-87</t>
  </si>
  <si>
    <t>ADQUISICIÓN DE INSUMOS DE
ASEO PARA USO EN LAS INSTALACIONES DE LA UNIDAD METROPOLITANA DE SALUD CENTRO- UMSC</t>
  </si>
  <si>
    <t>CE-20230002393782-83</t>
  </si>
  <si>
    <t>CE-20230002393789</t>
  </si>
  <si>
    <t>CE-20230002393790</t>
  </si>
  <si>
    <t>CE-20230002393791</t>
  </si>
  <si>
    <t>CE-20230002393792</t>
  </si>
  <si>
    <t>CE-20230002393793</t>
  </si>
  <si>
    <t>CE-20230002393794</t>
  </si>
  <si>
    <t>CE-20230002393795</t>
  </si>
  <si>
    <t>GADDMQ-UMSC-M-2023-0037-M</t>
  </si>
  <si>
    <t>RTV VEHICULAR</t>
  </si>
  <si>
    <t>CONTRATO 01-2023</t>
  </si>
  <si>
    <t>1127 días</t>
  </si>
  <si>
    <t>ADQUISICIÓN DE 1 UPS PARA EL ÁREA
ADMINISTRATIVA FINANCIERA Y 1 UPS PARA EL
ÁREA DE CONSULTA EXTERNA DEL BLOQUE SUR</t>
  </si>
  <si>
    <t xml:space="preserve"> IC-GADDMQ-SC-007-2023</t>
  </si>
  <si>
    <t>20 días calendario</t>
  </si>
  <si>
    <t>ADQUISICIÓN DEL SERVICIO DE IMPRESIÓN, MONTAJE Y DESMONTAJE DE SEÑALÉTICA PARA LA UMSC</t>
  </si>
  <si>
    <t>CE-20230002346069</t>
  </si>
  <si>
    <t xml:space="preserve"> 003-2022</t>
  </si>
  <si>
    <t>275 días</t>
  </si>
  <si>
    <t>SERVICIO DE INFORMES DE DIAGNOSTICO DE RAYOS X Y
MAMOGRAFIAS PARA LA UNIDAD METROPOLITANA DE SALUD CENTRO</t>
  </si>
  <si>
    <t xml:space="preserve"> IC-GADDMQ-SC-004-2023</t>
  </si>
  <si>
    <t>SERVICIO DE DOSIMETRÍA PARA EL
PERSONAL DE IMAGENOLOGÍA DE LA UNIDAD METROPOLITANA DE SALUD
CENTRO</t>
  </si>
  <si>
    <t>CE-20230002397501</t>
  </si>
  <si>
    <t>SERVICIO DE REFRIGERIOS PARA TALLERES Y EVENTOS DE LOS GRUPOS DE ADULTOS MAYORES DE LA UMSC - UMSC</t>
  </si>
  <si>
    <t>IC-GADDMQ-SC-001-2023</t>
  </si>
  <si>
    <t>IC-GADDMQ-SC-006-2023</t>
  </si>
  <si>
    <t xml:space="preserve">SERVICIO DEMANTENIMIENTO PREVENTIVO Y CORRECTIVO DE LOS EQUIPOS ESPECIALIZADOS DE GINECOLOGÍA DE LA UNIDAD METROPOLITANA DE SALUD CENTRO - UMSC </t>
  </si>
  <si>
    <t>CONTRATO 03-2023</t>
  </si>
  <si>
    <t>CONTRATACIÓN DE SERVICIO DE TRANSPORTE DE CAMIONETAS CON CONDUCTOR PARA EQUIPOS DE SALUD COMUNITARIA - UMSC</t>
  </si>
  <si>
    <t>CONTRATO NRO: 006-2021</t>
  </si>
  <si>
    <t>1110 días</t>
  </si>
  <si>
    <t>MANTENIMIENTO DE EQUIPO DE COMPUTO</t>
  </si>
  <si>
    <t>CONTRATO NRO: 005-2023</t>
  </si>
  <si>
    <t>ADQUISICIÓN DE REACTIVOS HEMATOLÓGICOS PARA EQUIPO MYTHIC 22 PERTENECIENTE A LA UNIDAD METROPOLITANA DE SALUD CENTRO- UMSC</t>
  </si>
  <si>
    <t>CE-20230002401420</t>
  </si>
  <si>
    <t>ADQUISICIÓN DE NEUMÁTICOS PARA LOS VEHÍCULOS PLACAS PMA3351 Y PME0244 DE LA UMSC</t>
  </si>
  <si>
    <t>05-2023</t>
  </si>
  <si>
    <t>ADQUISICIÓN DE REACTIVOS HEMATOLÓGICOS PARA EQUIPO MYTHIC 22 PERTENECIENTE A LA UNIDAD METROPOLITANA DE SALUD CENTRO - UMSC</t>
  </si>
  <si>
    <t>IC-GADDMQ-SC-005-2023</t>
  </si>
  <si>
    <t>ADQUISICIPON DE INSUMOS DE MEDICINA ALTERNATIVA</t>
  </si>
  <si>
    <t>IC-GADDMQ-SC-008-2023</t>
  </si>
  <si>
    <t>ADQUISICIÓN DE EQUIPOS DE CONSULTA EXTERNA</t>
  </si>
  <si>
    <t>CE-20230002377061</t>
  </si>
  <si>
    <t>ADQUISICIÓN DE ESTANTERIAS PARA EL ÁREA DE GESTIÓN DOCUMENTAL PARA LA UNIDAD METROPOLITANA DE SALUD CENTRO - UMSC</t>
  </si>
  <si>
    <t>C-GADDMQ-SC-009-2023</t>
  </si>
  <si>
    <t>ADQUISICIÓN DE MESA GINECOLÓGICA ELÉCTRICA PARA EL SERVICIO DE GINECOLOGÍA DE LA CONSULTA EXTERNA DE LA UNIDAD METROPOLITANA SE SALUD CENTRO</t>
  </si>
  <si>
    <t>CE-20230002391523
CE-20230002391524
CE-20230002391525
CE-20230002391526</t>
  </si>
  <si>
    <t>ADQUISICIÓN DE EQUIPOS DE CÓMPUTO PARA LA UNIDAD METROPOLITANA DE SALUD CENTRO - UMSC</t>
  </si>
  <si>
    <t>02-2023</t>
  </si>
  <si>
    <t>SERVICIO PARA FORTALECIMIENTO DE HABILIDADES Y DESTREZAS EN ADOLESCENTES A TRAVES DE TALLERES TERAPEUTICOS: RECREATIVOS, FORMATIVOS, ARTISTICOS - UMSC</t>
  </si>
  <si>
    <t>CE-20230002374453</t>
  </si>
  <si>
    <t>SERVICIO DE REFRIGERIOS PARA FERIAS, EVENTOS Y VACACIONALES DE LA CASA DE BIENESTAR Y VIDA (CSPF) - UMSC</t>
  </si>
  <si>
    <t>Adquisición de Tonners</t>
  </si>
  <si>
    <t>Adquisición de Materiales de Aseo</t>
  </si>
  <si>
    <t>Adquisición de Materiales de oficina</t>
  </si>
  <si>
    <t>No. COMPROMISO: 2000077121</t>
  </si>
  <si>
    <t>TRANSFERENCIA A LA EPM DE TP, SEGÚN ORDENANZA PMU-007-2022 DEL 26 DE SEPTIEMBRE EN EL QUE SE APROBÓ LA REFORMA AL PRESUPUESTO 2022 DEL GADDMQORDENANZA DE CREACIÓN Nro. 0314 DE 13-JUL-2010 Y SOLICITUD DE COMPROMISODE GASTO-COMITE LIQUIDEZ SEGÚN MOMORANDO Nro:GADDMQ-DMF-2023-0004-M Y G ADDMQ-DMF-2023-0036-M SUSCRITOS POR EL DMF Y LA JEFE DE PRESUPUESTO, RE SPECTIVAMENTE.</t>
  </si>
  <si>
    <t>No. COMPROMISO: 2000077123</t>
  </si>
  <si>
    <t>TRANSFERENCIA A LA EPMMOP, SEGÚN ORDENANZA PMU 007-2022 DE 26 DESEPTIEMBRE DE 2022 EN EL QUE SE APROBÓ LA REFORMA AL PRESUPUESTO 2022,ORDENANZA DE CREACIÓN Nro. 0251 DE 17-ABR-2008 Y SOLICITUD DE COMPROMISOS DE GASTO-COMITÉ LIQUIDEZ SEGÚN MEMORANDOS: GADDMQ-DMF-2023-0004-M Y GADDMQ-DMF-2023-0036-M SUSCRITOS POR EL DMF Y LA JEFE DE PRESUPUESTO, RESPECTIVAMENTE.</t>
  </si>
  <si>
    <t>No. COMPROMISO: 2000077124</t>
  </si>
  <si>
    <t>TRANSFERENCIA A LA EPM DE METRO DE QUITO, SEGÚN ORDENANZA PMUNo.006-2021 DE 9-DIC-2021, EN EL QUE SE APROBÓ EL PRESUPUESTO 2022,ORDENANZA PMU 007-2022 DE 26 DESEPTIEMBRE DE 2022 EN EL QUE SE APROBÓ LA REFORMA Al PRESUPUESTO 2022, ORDENANZA DE CREACIÓN No.0237 DE 27-ABR-2012 Y SOLICITUD DE COMPROMISOS DE GASTO-COMITE LIQUIDEZ SEGÚN MEMORNADOS: GADDMQ-DMF-2023-0004-M Y GADDMQ-DMF-2023-0036-M SUSCRITOS POR EL DMF Y Y LA JEFE DE PRESUPUESTO, RESPECTIVAMENTE.</t>
  </si>
  <si>
    <t>No. COMPROMISO: 2000077110</t>
  </si>
  <si>
    <t>TRANSFERENCIA EMPRESA DE HÁBITAT Y VIVIENDA SEGÚN MEMORANDO NRO.GADDMQ-DMF-2023-0004-M DE 4 DE ENERO DE 2023 Y SEGÚN CONFORMIDAD A LA ORDENANZA METROPOLITANA NO.307 DE 19-MAR-2010 Y A LA ORDENANZA PMU No. 007-2022 DE 26 DE SEPTIEMBRE DE 2022</t>
  </si>
  <si>
    <t>PUBLICACIÓN DEL EXTRACTO DE LA RESOLUCIÓN DE
ANUNCIO DE PROYECTO Nro. GADDMQ-AG-2023-0001-RAP</t>
  </si>
  <si>
    <t>Contratación de servicios profesionales Sr. MONTESDEOCA STACEY DIEGO ESTEBAN para ejecutar el Proyecto "Fortalecimiento de la Planificación Territorial para el Desarrollo Sostenible e Inteligente del DMQ                                                OBSERVACIÓN: corresponde al pago pendiente del ultimo mes de diciembre 2023</t>
  </si>
  <si>
    <t>Contratación de servicios profesionales Sra. ESTEVEZ AGUAYO NELLY ELIZABETH para ejecutar el Proyecto "Fortalecimiento de la Planificación Territorial para el Desarrollo Sostenible e Inteligente del DMQ                                                OBSERVACIÓN: corresponde al pago pendiente del ultimo mes de diciembre 2023</t>
  </si>
  <si>
    <t>Contratación de servicios profesionales Sr. ALVAREZ GORDON WILSON PATRICIO  para ejecutar el Proyecto "Fortalecimiento de la Planificación Territorial para el Desarrollo Sostenible e Inteligente del DMQ                                                OBSERVACIÓN: corresponde al pago pendiente del ultimo mes de diciembre 2023</t>
  </si>
  <si>
    <t>Contratación de servicios profesionales Sra. MESTANZA TAPIA MERY LEGARDA para ejecutar el Proyecto "Fortalecimiento de la Planificación Territorial para el Desarrollo Sostenible e Inteligente del DMQ                                                OBSERVACIÓN: corresponde al pago pendiente del ultimo mes de diciembre 2023</t>
  </si>
  <si>
    <t>Contratación de servicios profesionales Sr. ALVAREZ VEINTIMILLA LUIS RODOLFO para ejecutar el Proyecto "Fortalecimiento de la Planificación Territorial para el Desarrollo Sostenible e Inteligente del DMQ                                                OBSERVACIÓN: corresponde al pago pendiente del ultimo mes de diciembre 2023</t>
  </si>
  <si>
    <t>Contratación de servicios profesionales Sr. LOPEZ LOPEZ FREDY para ejecutar el Proyecto "Fortalecimiento de la Planificación Territorial para el Desarrollo Sostenible e Inteligente del DMQ                                                OBSERVACIÓN: corresponde al pago pendiente del ultimo mes de diciembre 2023</t>
  </si>
  <si>
    <t>Contratación de servicios profesionales Sra. ALARCON RUALES MAYARA ALEXANDRA para ejecutar el Proyecto "Fortalecimiento de la Planificación Territorial para el Desarrollo Sostenible e Inteligente del DMQ                                                OBSERVACIÓN: corresponde al pago pendiente del ultimo mes de diciembre 2023</t>
  </si>
  <si>
    <t>Contratación de servicios profesionales Sr. TOSCANO TORRES DARIO  para ejecutar el Proyecto "Fortalecimiento de la Planificación Territorial para el Desarrollo Sostenible e Inteligente del DMQ                                                OBSERVACIÓN: corresponde al pago pendiente del ultimo mes de diciembre 2023</t>
  </si>
  <si>
    <t>Contratación de servicios profesionales Sr. REDROBAN PAZMIÑO SANTIAGO EFRAIN para ejecutar el Proyecto "Fortalecimiento de la Planificación Territorial para el Desarrollo Sostenible e Inteligente del DMQ                                                OBSERVACIÓN: corresponde al pago pendiente del ultimo mes de diciembre 2023</t>
  </si>
  <si>
    <t>Contratación de servicios profesionales Sra. CARRASCO SANCHEZ NADIA PAULINA para ejecutar el Proyecto "Fortalecimiento de la Planificación Territorial para el Desarrollo Sostenible e Inteligente del DMQ                                                OBSERVACIÓN: corresponde al pago pendiente del ultimo mes de diciembre 2023</t>
  </si>
  <si>
    <t>Contratación de servicios profesionales Sra. CRIOLLO ESTRELLA SHARON ABIGAILpara ejecutar el Proyecto "Fortalecimiento de la Planificación Territorial para el Desarrollo Sostenible e Inteligente del DMQ                                                OBSERVACIÓN: corresponde al pago pendiente del ultimo mes de diciembre 2023</t>
  </si>
  <si>
    <t>Contratación de servicios profesionales Sra. VINUEZA LITA JOSETH NATALIA para ejecutar el Proyecto "Fortalecimiento de la Planificación Territorial para el Desarrollo Sostenible e Inteligente del DMQ                                                OBSERVACIÓN: corresponde al pago pendiente del ultimo mes de diciembre 2023</t>
  </si>
  <si>
    <t>Contratación de servicios profesionales Sra. SEGOVIA GARCÍA PAOLA JOHANA para ejecutar el Proyecto "Fortalecimiento de la Planificación Territorial para el Desarrollo Sostenible e Inteligente del DMQ                                                OBSERVACIÓN: corresponde al pago pendiente del ultimo mes de diciembre 2023</t>
  </si>
  <si>
    <t>Contratación de servicios profesionales Sr. BETANCOURT JARAMILLO PABLO  para ejecutar el Proyecto "Fortalecimiento de la Planificación Territorial para el Desarrollo Sostenible e Inteligente del DMQ                                                OBSERVACIÓN: corresponde al pago pendiente del ultimo mes de diciembre 2023</t>
  </si>
  <si>
    <t>Contratación de servicios profesionales Sr. PULLAS ORTIZ EDUARDO ANDRES para ejecutar el Proyecto "Fortalecimiento de la Planificación Territorial para el Desarrollo Sostenible e Inteligente del DMQ                                                OBSERVACIÓN: corresponde al pago pendiente del ultimo mes de diciembre 2023</t>
  </si>
  <si>
    <t>Contratación de servicios profesionales Sr. DE LA TORRE RODRIGUEZ EMILIO para ejecutar el Proyecto "Fortalecimiento de la Planificación Territorial para el Desarrollo Sostenible e Inteligente del DMQ                                                OBSERVACIÓN: corresponde al pago pendiente del ultimo mes de diciembre 2023</t>
  </si>
  <si>
    <t>Contratación de servicios profesionales  Sr. CHAVEZ ROMERO SAMUEL FRANCISCO para ejecutar el Proyecto "Fortalecimiento de la Planificación Territorial para el Desarrollo Sostenible e Inteligente del DMQ                                                OBSERVACIÓN: corresponde al pago pendiente del ultimo mes de diciembre 2023</t>
  </si>
  <si>
    <t xml:space="preserve">Contratación de servicios profesionales Sr.ALFREDO ISRAEL ZEAS NEIRA para ejecutar el Proyecto "Fortalecimiento de la Planificación Territorial para el Desarrollo Sostenible e Inteligente del DMQ                                                </t>
  </si>
  <si>
    <t>RENUNCIA DE ABOGADOS CONTRATADOS POR LIQUIDAR CONTRATOS</t>
  </si>
  <si>
    <t>36 meses + 6 meses 
(suspención de obra y extensiones de plazo por pandemia covid 19)</t>
  </si>
  <si>
    <t>Ejecución de la PLMQ Fase II: Construcción de las obras civiles, provisión y montaje del sistema de  equipamiento e instalaciones sin reajuste de precios (SIR)</t>
  </si>
  <si>
    <t>EC-EPM METRO QUITO-203538-CS-QCBS</t>
  </si>
  <si>
    <t>15 MESES</t>
  </si>
  <si>
    <t>Estructuración técnica de la operación y mantenimiento de la PLMQ</t>
  </si>
  <si>
    <t>EC-EPM METRO QUITO-47319-CS-QCBS</t>
  </si>
  <si>
    <t>120 DÍAS CALENDARIO</t>
  </si>
  <si>
    <t>Consultoría para la actualización del estudio de Impacto Ammbiental para la Operación de la PLMQ</t>
  </si>
  <si>
    <t>EC-EPM METRO QUITO-282318-CS-INDV</t>
  </si>
  <si>
    <t xml:space="preserve">180 DÍAS </t>
  </si>
  <si>
    <t xml:space="preserve">Asesoría técnica para mecanismos de obtención de fondos vinculados a la reducción de emisiones es de carbono en la PLMQ y salvaguardas ambientales y sociales. </t>
  </si>
  <si>
    <t>EC-EPM METRO QUITO-293641-CS-INDV</t>
  </si>
  <si>
    <t>Asesoría y asistencia técnica para realizar los estudios para la implementación de la explotación de servicios digitales y de telecomunicaciones dentro de la PLQ</t>
  </si>
  <si>
    <t>EC-EPM METRO QUITO-282323-CS-CDS</t>
  </si>
  <si>
    <t>Elaboración del diseño de la exposición permanente Quito Patrimonio de la Humanidad, historia de la ciudadn en la estación del metro San francisco</t>
  </si>
  <si>
    <t>Fiscalización de la ejecución de las Obras de la PLMQ Fase II ENMIENDA 10</t>
  </si>
  <si>
    <t>Fiscalización de la ejecución de las Obras de la PLMQ Fase II ENMIENDA 11</t>
  </si>
  <si>
    <t>Gerencia del Proyecto PLMQ
Productos de ingeniería de detalle ENMIENDA 7</t>
  </si>
  <si>
    <t>EC-EPM METRO QUITO-300800-CS-INDV</t>
  </si>
  <si>
    <t>Asesoría técnica para efectuar el levantamiento de los espacios disponibles y óptimo s en las estaciones y trenes del Metro de Quito y determinar el modelo de negocio idóneo para rentabilizar dichos espacios relativo s a actividades publicitarias físicas</t>
  </si>
  <si>
    <t xml:space="preserve"> EC-EPM METRO QUITO
-142877-CS-QCBS</t>
  </si>
  <si>
    <t>Estudio que permita estructurar y
conformar la entidad Administradora del sistema integrado
de Transporte Público del DMQ, (Autoridad Única de
Transporte)</t>
  </si>
  <si>
    <t>EC-EPM METRO QUITO
-142877-CS-QCBS</t>
  </si>
  <si>
    <t>EC-EPM METRO
QUITO-112684-CS-QCBS</t>
  </si>
  <si>
    <t>Plan Maestro de Movilidad</t>
  </si>
  <si>
    <t>EC-EPM METRO
QUITO-227137-CSINDV</t>
  </si>
  <si>
    <t>Asesoría Técnica en la revisión
y recepción de los productos del Estudio que permita
Estructurar y conformar la Entidad Administradora del SIT
Publico del DM Q (Autoridad Única de Transporte) dentro
del ámbito financiero.</t>
  </si>
  <si>
    <t>EC-EPM METRO
QUITO-270846-CS-CDS</t>
  </si>
  <si>
    <t>Asesoría externa para la gestión
de relaciones estratégicas interinstitucionales y corporativas
en el marco gestión para la operación del Metro de Quito</t>
  </si>
  <si>
    <t>EC-EPM METRO
QUITO-270848-CS-CDS</t>
  </si>
  <si>
    <t>Asesoría de alto nivel a la
gerencia de la EPMMQ durante el proceso de contratación
de la operación de la de PLMQ</t>
  </si>
  <si>
    <t>EC-EPM METRO QUITO-286933-CS-INDV</t>
  </si>
  <si>
    <t xml:space="preserve"> Asesoría para la inspección  estudio y diagnóstico de edificaciones en Solanda</t>
  </si>
  <si>
    <t>EC-EPM METRO QUITO-230663-CS-QCBS</t>
  </si>
  <si>
    <t>Consultoría destinada a establecer las causas de asentamientos y daños a las edificaciones en las etapas 1 y 4 de la ciudadela Solanda y propuestas de solución</t>
  </si>
  <si>
    <t>Ejecución de la PLMQ Fase II: Construcción de las obras civiles, provisión y montaje del sistema de  equipamiento e instalaciones sin reajuste de precios</t>
  </si>
  <si>
    <t>2465.76</t>
  </si>
  <si>
    <t>Administración Zonal Tumbaco</t>
  </si>
  <si>
    <t>SIE-AZT-007-2022</t>
  </si>
  <si>
    <t>Contratación del Servicio de Transporte de Personal con 6 Rutas de Recorrido</t>
  </si>
  <si>
    <t>CE-20220002320147</t>
  </si>
  <si>
    <t>Servicio de Vigilancia y Seguridad Privada para las Dependencias y Edificios de la Administración Zonal Tumbaco</t>
  </si>
  <si>
    <t>CE-20220002316004</t>
  </si>
  <si>
    <t>Servicio de Limpieza de Interiores y Exteriores tipo III para las Dependencias y Edificios de la Administración Zonal Tumbaco</t>
  </si>
  <si>
    <t>Infima Cuantía</t>
  </si>
  <si>
    <t>Provisión de combustible para vehículos de la AZT</t>
  </si>
  <si>
    <t>SIE-AZT-006-2022</t>
  </si>
  <si>
    <t>Servicio de Arrendamiento de Camionetas de la administración Zonal Tumbaco para el 2023</t>
  </si>
  <si>
    <t>Renovación del software ZWCAD para funcioanrios de la Dirección de Gestión del Territorio de la AZT</t>
  </si>
  <si>
    <t>Provisión de aceite para las siete motoguadañas de propiedad de la AZT</t>
  </si>
  <si>
    <t>Matriculaciíon vehicular</t>
  </si>
  <si>
    <t>Infraestructura Comunitaria</t>
  </si>
  <si>
    <t>Contrato</t>
  </si>
  <si>
    <t>Contratación de geologos y técnicos para Gestión de Territorio</t>
  </si>
  <si>
    <t>CE-20220002316990 // CE-20220002308161 // CE-20220002308160</t>
  </si>
  <si>
    <t>Adquisición de camionetas y volqueta para la administración Zonal Tumbaco</t>
  </si>
  <si>
    <t>Presupuestos Participativos</t>
  </si>
  <si>
    <t>MCO-AZT-002-2023</t>
  </si>
  <si>
    <t>REHABILITACIÓN DE LA
CALLE CARLOS SÁNCHEZ (PSJ. A), DESDE LA AVENIDA DEL ESTADIO, HASTA
LA CALLE QUITO, SECTOR BARRIO LA DELICIA, PARROQUIA DE CHECA;
READOQUINADO CALLE MANUEL BURBANO DESDE CALLE JUAN AGUIRRE
HASTA CALLE 2 DE AGOSTO, BARRIO PUEMBO CABECERA, PARROQUIA DE
PUEMBO</t>
  </si>
  <si>
    <t>MCO-AZT-001-2023</t>
  </si>
  <si>
    <t>REASFALTADO CALLE
GONZALO DE VERA, DESDE CALLE VICENTE ROCAFUERTE HASTA CALLE
GASPAR DE CARVAJAL, BARRIO CENTRO, PARROQUIA TUMBACO</t>
  </si>
  <si>
    <t>Colonias Vacacionales</t>
  </si>
  <si>
    <t>CE-20230002400696</t>
  </si>
  <si>
    <t xml:space="preserve">Adquisición de refrigerios para niñas y niños de colonias vacacionales </t>
  </si>
  <si>
    <t>Seguridad Alimentaria y Nutrición</t>
  </si>
  <si>
    <t>Contratación de Asistente de Salud en Nutrición y Salud Alimentaria</t>
  </si>
  <si>
    <t>CONTRATACIÓN DEL SERVICIO DE TRANSPORTE DEL PERSONAL PARA
LOS FUNCIONARIOS DE LA ADMINISTRACIÓN ZONAL CALDERÓN AÑO
2023</t>
  </si>
  <si>
    <t xml:space="preserve"> -</t>
  </si>
  <si>
    <t>14/12/201</t>
  </si>
  <si>
    <t>CONTRATACIÓN DEL SERVICIO DE TRANSPORTE DEL PERSONAL PARA
LOS FUNCIONARIOS DE LA ADMINISTRACIÓN ZONAL CALDERÓN AÑO
2022</t>
  </si>
  <si>
    <t xml:space="preserve"> - </t>
  </si>
  <si>
    <t xml:space="preserve">PAGO DE SERVICIO BÁSICO AGUA POTABLE </t>
  </si>
  <si>
    <t xml:space="preserve">PAGO DEL SERVICIO DE AGUA POTABLE </t>
  </si>
  <si>
    <t>PAGO DEL SERVICIO DE ENERGIA ELECTRICA</t>
  </si>
  <si>
    <t>SI-MDMQ-AZC-06-2021</t>
  </si>
  <si>
    <t>CONTRATACION DEL SERVICIO DE LIMPIEZA DE OFICINAS PARA LA
ADMINISTRACION ZONAL CALDERON Y SUS DEPENDENCIAS ANEXAS AÑO 2023-AZCA</t>
  </si>
  <si>
    <t>CONTRATACION DEL SERVICIO DE LIMPIEZA DE OFICINAS PARA LA
ADMINISTRACION ZONAL CALDERON Y SUS DEPENDENCIAS ANEXAS AÑO 2022-AZCA</t>
  </si>
  <si>
    <t>IC-MDMQ-AZC-005-2023</t>
  </si>
  <si>
    <t xml:space="preserve">Durará hasta que se devengue el valor total </t>
  </si>
  <si>
    <t>CONTRATACION DEL SERVICIO DE ABASTECIMIENTO DE COMBUSTIBLE PARA LOS VEHICULOS Y MAQUINARIA DE LA ADMINISTRACION ZONAL CALDERON-AZCA</t>
  </si>
  <si>
    <t xml:space="preserve">45 DÍAS </t>
  </si>
  <si>
    <t>IC-MDMQ-AZC-001-2023</t>
  </si>
  <si>
    <t>3 DIAS</t>
  </si>
  <si>
    <t>ADQUISICIÓN DE PERSIANAS PARA EL AUDITORIO DE LA ADMINISTRACIÓN ZONAL CALDERÓN INCLUIDA SU
INSTALACIÓN – AZCA</t>
  </si>
  <si>
    <t>CONTRATACIÓN DEL “SERVICIO DE MANTENIMIENTO DE ÁREAS VERDES DE LAS PARROQUIAS DE LA ADMINISTRACIÓN ZONAL
CALDERÓN – AZCA.”</t>
  </si>
  <si>
    <t>CONTRATOS CIVILES DE SERVICIOS PROFESIONALES PLANVIAL No AZCA-CC-2023-007</t>
  </si>
  <si>
    <t>CONTRATOS CIVILES DE SERVICIOS PROFESIONALES PLANVIAL</t>
  </si>
  <si>
    <t>CONTRATO CIVILES DE SERVICIOS PROFESIONALESPLANVIAL  No. AZCA-CC-2023-004</t>
  </si>
  <si>
    <t>CONTRATO CIVILES DE SERVICIO PROFESIONALES PLANVIAL  No AZCA-CC-2023-009</t>
  </si>
  <si>
    <t>CONTRATO CIVILES DE SERVICIOS PROFESIONALES PLANVIAL  No AZCA-CC-2023-010</t>
  </si>
  <si>
    <t>CONTRATO CIVILES DE SERVICIOS PROFESIONALESPLANVIAL No AZCA-CC-2023-011</t>
  </si>
  <si>
    <t>CONTRATO CIVILES DE SERVICIOS PROFESIONALESPLANVIAL  No AZCA-CC-2023-012</t>
  </si>
  <si>
    <t>CONTRATO CIVILES DE SERVICIOS PROFESIONALESPLANVIAL No AZCA-CC-2023-008</t>
  </si>
  <si>
    <t>CONTRATOS CIVILES DE SERVICIOS PROFESIONALESPLAN VIAL No AZCA-CC-2023-006</t>
  </si>
  <si>
    <t>CONTRATO CIVILES DE SERVICIOS PROFESIONALESPLANVIAL No AZCA-CC-2023-005</t>
  </si>
  <si>
    <t>SIE-MDMQ-AZC-02-2022</t>
  </si>
  <si>
    <t>ADQUISICION DE UNPLOTER SCANER PARA LA DIRECCIÓNDE GESTIÓN DEL TERRITORIO DE ACUERDO AL CONTRATO No AZCA-C2022-034</t>
  </si>
  <si>
    <t>CONTRATO HONORARIOS PROFESIONALES REVELO RUIZ GIANINA GIULIANA</t>
  </si>
  <si>
    <t>CONTRATO HONORARIOS PROFESIONALES  CUZCO NARANJO ANA MARÍA</t>
  </si>
  <si>
    <t>CONTRATO HONORARIOS PROFESIONALES  VACA ORTIZ DIEGO MAURICIO</t>
  </si>
  <si>
    <t xml:space="preserve">306 DÍAS </t>
  </si>
  <si>
    <t>CONTRATACION DEL SERVICIO DE PRODUCCION ARTISTICA PARA LA
EJECUCION DE EVENTOS ARTISTICOS CULTURALES EN EL TERRITORIO DE LA ZONA CALDERÓN-AZCA.</t>
  </si>
  <si>
    <t>CONTRATACION DEL SERVICIO DE PRODUCCION ARTISTICA PARA LA
EJECUCION DE EVENTOS ARTISTICOS CULTURALES EN EL TERRITORIO DE LA ZONA CALDERÓN-AZCA</t>
  </si>
  <si>
    <t xml:space="preserve">10 DÍAS </t>
  </si>
  <si>
    <t>ADQUISICIÓN DE LAPTOPS PARA EL DESARROLLO DE PROCESOS FORMATIVOS DE INNOVACIÓN Y TECNIFICACIÓN PRODUCTIVA DE MIPYMES LOCALES DE LA ADMINISTRACIÓN ZONAL CALDERÓN
AZCA.</t>
  </si>
  <si>
    <t>CONTRATO Nro. AZCA-CC-2023-014</t>
  </si>
  <si>
    <t>CONTRATOS CIVILES DE SERVICIOSSEGURIDAD ALIMENTARIA Y NUTRICION</t>
  </si>
  <si>
    <t>Nro. AZCA-CC-2023-013</t>
  </si>
  <si>
    <t>CONTRATOS CIVILES POR SERVICIOS PROFESIONALESSISTEMA INTEGRAL DE PROMOCION DE LA SALUD</t>
  </si>
  <si>
    <t>CONTRATACIÓN DEL SERVICIO DE MANTENIMIENTO PARA LA RECUPERACIÓN DE LA COBERTURA VEGETAL EN ESPACIOS PÚBLICOS Y
PREDIOS MUNICIPALES, A TRAVÉS DE OBRAS MENORES DE MITIGACIÓN DE RIESGO, UBICADOS EN LAS PARROQUIAS DE CALDERÓN LLANO CHICO - AZCA</t>
  </si>
  <si>
    <t>ADQUISICION DE SUMINISTROS DE OFICINA CATALOGADOS(GRAPADORA NORMAL</t>
  </si>
  <si>
    <r>
      <t xml:space="preserve">COMPROMISO DE GASTO No.
2000076990 
</t>
    </r>
    <r>
      <rPr>
        <b/>
        <sz val="10"/>
        <color theme="1"/>
        <rFont val="Calibri"/>
        <family val="2"/>
      </rPr>
      <t xml:space="preserve">Valor Total: </t>
    </r>
    <r>
      <rPr>
        <sz val="10"/>
        <color theme="1"/>
        <rFont val="Calibri"/>
        <family val="2"/>
      </rPr>
      <t xml:space="preserve">
$ 1.016.720,86</t>
    </r>
  </si>
  <si>
    <r>
      <rPr>
        <b/>
        <sz val="10"/>
        <color theme="1"/>
        <rFont val="Calibri"/>
        <family val="2"/>
        <scheme val="major"/>
      </rPr>
      <t>REAJUSTE DEFINITIVO</t>
    </r>
    <r>
      <rPr>
        <sz val="10"/>
        <color theme="1"/>
        <rFont val="Calibri"/>
        <family val="2"/>
        <scheme val="major"/>
      </rPr>
      <t xml:space="preserve"> MANTENIMIENTO INTEGRAL NUCLEOS HISTÓRICOS DE PARROQUIAS URBANAS 2021 - IMP (ARRASTRE)</t>
    </r>
  </si>
  <si>
    <r>
      <rPr>
        <b/>
        <sz val="10"/>
        <color theme="1"/>
        <rFont val="Calibri"/>
        <family val="2"/>
        <scheme val="major"/>
      </rPr>
      <t>REAJUSTE DEFINITIVO</t>
    </r>
    <r>
      <rPr>
        <sz val="10"/>
        <color theme="1"/>
        <rFont val="Calibri"/>
        <family val="2"/>
        <scheme val="major"/>
      </rPr>
      <t xml:space="preserve"> MANTENIMIENTO DE SISTEMAS ELECTRICOS E ILUMINACION ORNAMENTAL DE NUCLEOS HISTÓRICOS DE PARROQUIAS URBANAS 2021 - IMP (ARRASTRE)</t>
    </r>
  </si>
  <si>
    <r>
      <rPr>
        <b/>
        <sz val="10"/>
        <color theme="1"/>
        <rFont val="Calibri"/>
        <family val="2"/>
        <scheme val="major"/>
      </rPr>
      <t>REAJUSTE DEFINITIVO</t>
    </r>
    <r>
      <rPr>
        <sz val="10"/>
        <color theme="1"/>
        <rFont val="Calibri"/>
        <family val="2"/>
        <scheme val="major"/>
      </rPr>
      <t xml:space="preserve"> INTERVENCION EN EL EJE 24 DE MAYO - CAMINO A LA LIBERTAD - IMP (ARRASTRE)</t>
    </r>
  </si>
  <si>
    <r>
      <rPr>
        <b/>
        <sz val="10"/>
        <color theme="1"/>
        <rFont val="Calibri"/>
        <family val="2"/>
        <scheme val="major"/>
      </rPr>
      <t>CONTRATO COMPLEMENTARIO</t>
    </r>
    <r>
      <rPr>
        <sz val="10"/>
        <color theme="1"/>
        <rFont val="Calibri"/>
        <family val="2"/>
        <scheme val="major"/>
      </rPr>
      <t xml:space="preserve"> INTERVENCION INTEGRAL PANECILLO FASE 1 - ETAPA 1 - IMP (ARRASTRE)</t>
    </r>
  </si>
  <si>
    <r>
      <rPr>
        <b/>
        <sz val="10"/>
        <color theme="1"/>
        <rFont val="Calibri"/>
        <family val="2"/>
        <scheme val="major"/>
      </rPr>
      <t>REAJUSTE DE PRECIOS DEFINITIVO</t>
    </r>
    <r>
      <rPr>
        <sz val="10"/>
        <color theme="1"/>
        <rFont val="Calibri"/>
        <family val="2"/>
        <scheme val="major"/>
      </rPr>
      <t xml:space="preserve"> INTERVENCION IMAGEN URBANA SECTOR YAVIRAC FASE I </t>
    </r>
  </si>
  <si>
    <r>
      <rPr>
        <b/>
        <sz val="10"/>
        <color theme="1"/>
        <rFont val="Calibri"/>
        <family val="2"/>
        <scheme val="major"/>
      </rPr>
      <t>CONTRATO COMPLEMENTARIO 1</t>
    </r>
    <r>
      <rPr>
        <sz val="10"/>
        <color theme="1"/>
        <rFont val="Calibri"/>
        <family val="2"/>
        <scheme val="major"/>
      </rPr>
      <t xml:space="preserve"> MANTENIMIENTO INTEGRAL NUCLEOS HISTÓRICOS DE PARROQUIAS URBANAS 2022 - IMP (ARRASTRE)</t>
    </r>
  </si>
  <si>
    <r>
      <rPr>
        <b/>
        <sz val="10"/>
        <color theme="1"/>
        <rFont val="Calibri"/>
        <family val="2"/>
        <scheme val="major"/>
      </rPr>
      <t>CONTRATO COMPLEMENTARIO  2</t>
    </r>
    <r>
      <rPr>
        <sz val="10"/>
        <color theme="1"/>
        <rFont val="Calibri"/>
        <family val="2"/>
        <scheme val="major"/>
      </rPr>
      <t xml:space="preserve"> MANTENIMIENTO INTEGRAL NUCLEOS HISTÓRICOS DE PARROQUIAS URBANAS 2022 - IMP (ARRASTRE)</t>
    </r>
  </si>
  <si>
    <r>
      <rPr>
        <b/>
        <sz val="10"/>
        <color theme="1"/>
        <rFont val="Calibri"/>
        <family val="2"/>
        <scheme val="major"/>
      </rPr>
      <t>INCREMENTO DE CANTIDADES</t>
    </r>
    <r>
      <rPr>
        <sz val="10"/>
        <color theme="1"/>
        <rFont val="Calibri"/>
        <family val="2"/>
        <scheme val="major"/>
      </rPr>
      <t xml:space="preserve"> MANTENIMIENTO INTEGRAL NUCLEOS HISTÓRICOS DE PARROQUIAS URBANAS 2022 - IMP (ARRASTRE)</t>
    </r>
  </si>
  <si>
    <r>
      <rPr>
        <b/>
        <sz val="10"/>
        <color theme="1"/>
        <rFont val="Calibri"/>
        <family val="2"/>
        <scheme val="major"/>
      </rPr>
      <t>CONTRATO COMPLEMENTARIO</t>
    </r>
    <r>
      <rPr>
        <sz val="10"/>
        <color theme="1"/>
        <rFont val="Calibri"/>
        <family val="2"/>
        <scheme val="major"/>
      </rPr>
      <t xml:space="preserve"> MANTENIMIENTO DE SISTEMAS ELECTRICOS E ILUMINACION ORNAMENTAL DE NUCLEOS HISTÓRICOS DE PARROQUIAS URBANAS 2022 - IMP (ARRASTRE)</t>
    </r>
  </si>
  <si>
    <r>
      <rPr>
        <b/>
        <sz val="10"/>
        <color theme="1"/>
        <rFont val="Calibri"/>
        <family val="2"/>
        <scheme val="major"/>
      </rPr>
      <t>CONTRATO COMPLEMENTARIO</t>
    </r>
    <r>
      <rPr>
        <sz val="10"/>
        <color theme="1"/>
        <rFont val="Calibri"/>
        <family val="2"/>
        <scheme val="major"/>
      </rPr>
      <t xml:space="preserve"> INTERVENCION INTEGRAL PASAJES Y CALLES DE PIEDRA DEL CHQ - IMP (ARRASTRE)</t>
    </r>
  </si>
  <si>
    <r>
      <rPr>
        <b/>
        <sz val="10"/>
        <color theme="1"/>
        <rFont val="Calibri"/>
        <family val="2"/>
        <scheme val="major"/>
      </rPr>
      <t>COSTO MAS PORCENTAJE</t>
    </r>
    <r>
      <rPr>
        <sz val="10"/>
        <color theme="1"/>
        <rFont val="Calibri"/>
        <family val="2"/>
        <scheme val="major"/>
      </rPr>
      <t xml:space="preserve"> MANTENIMIENTO INTEGRAL NUCLEOS HISTÓRICOS DE PARROQUIAS RURALES DEL DMQ 2022 - IMP (ARRASTRE)  </t>
    </r>
  </si>
  <si>
    <r>
      <rPr>
        <b/>
        <sz val="10"/>
        <color theme="1"/>
        <rFont val="Calibri"/>
        <family val="2"/>
        <scheme val="major"/>
      </rPr>
      <t>INCREMENTO DE CANTIDADES</t>
    </r>
    <r>
      <rPr>
        <sz val="10"/>
        <color theme="1"/>
        <rFont val="Calibri"/>
        <family val="2"/>
        <scheme val="major"/>
      </rPr>
      <t xml:space="preserve"> MANTENIMIENTO INTEGRAL NUCLEOS HISTÓRICOS DE PARROQUIAS RURALES DEL DMQ 2022 - IMP (ARRASTRE) </t>
    </r>
  </si>
  <si>
    <r>
      <rPr>
        <b/>
        <sz val="10"/>
        <color theme="1"/>
        <rFont val="Calibri"/>
        <family val="2"/>
        <scheme val="major"/>
      </rPr>
      <t>CONTRATO COMPLEMENTARIO</t>
    </r>
    <r>
      <rPr>
        <sz val="10"/>
        <color theme="1"/>
        <rFont val="Calibri"/>
        <family val="2"/>
        <scheme val="major"/>
      </rPr>
      <t xml:space="preserve"> MANTENIMIENTO INTEGRAL NUCLEOS HISTÓRICOS DE PARROQUIAS RURALES DEL DMQ 2022 - IMP (ARRASTRE)  </t>
    </r>
  </si>
  <si>
    <r>
      <rPr>
        <b/>
        <sz val="10"/>
        <color theme="1"/>
        <rFont val="Calibri"/>
        <family val="2"/>
        <scheme val="major"/>
      </rPr>
      <t>COSTO MAS PORCENTAJE</t>
    </r>
    <r>
      <rPr>
        <sz val="10"/>
        <color theme="1"/>
        <rFont val="Calibri"/>
        <family val="2"/>
        <scheme val="major"/>
      </rPr>
      <t xml:space="preserve"> INTERVENCIÓN EN EL ÁREA HISTÓRICA DE LA PARROQUIA URBANA DE CHILLOGALLO (ARRASTRE)</t>
    </r>
  </si>
  <si>
    <r>
      <rPr>
        <b/>
        <sz val="10"/>
        <color theme="1"/>
        <rFont val="Calibri"/>
        <family val="2"/>
        <scheme val="major"/>
      </rPr>
      <t>CONTRATO COMPLEMENTARIO</t>
    </r>
    <r>
      <rPr>
        <sz val="10"/>
        <color theme="1"/>
        <rFont val="Calibri"/>
        <family val="2"/>
        <scheme val="major"/>
      </rPr>
      <t xml:space="preserve"> SERVICIOS DE PRODUCCIÓN DE EVENTOS PARA LA DIFUSIÓN DEL PATRIMONIO CULTURAL DEL DMQ - IMP</t>
    </r>
  </si>
  <si>
    <t>CP-UMSN-01-2023
CP-UMSN-02-2023</t>
  </si>
  <si>
    <t>CONTRATACIÓN DEL SERVICIO DE TRANSPORTE INSTITUCIONAL PARA EL PERSONAL UMSN SN</t>
  </si>
  <si>
    <t xml:space="preserve">CE-20230002364131 
</t>
  </si>
  <si>
    <t>CP-UMSN-10-2023</t>
  </si>
  <si>
    <t>CONTRATACIÓN DEL SERVICIO DE LIMPIEZA HOSPITALARIA Y 
DESINFECCIÓN DE ÁREAS INTERNAS Y EXTERNAS DE LA 
INFRAESTRUCTURA Y CONSTRUCCIONES EXISTENTES DE LA UNIDAD METROPOLITANA DE SALUD NORTE PERIODO 2023-2024</t>
  </si>
  <si>
    <t>CE-20230002347640</t>
  </si>
  <si>
    <t>CONTRATACIÓN DEL SERVICIO DE LIMPIEZA DE INTERIORES Y EXTERIORES TIPO III PARA LAS INSTALACIONES DE LA CASA BIENESTAR Y VIDA NORTE PERIODO 2023-2024</t>
  </si>
  <si>
    <t>CE-20220002151878</t>
  </si>
  <si>
    <t>CONTRATACIÓN DEL SERVICIO DE LIMPIEZA DE INTERIORES Y EXTERIORES TIPO III PARA LAS INSTALACIONES DE LA CASA BIENESTAR Y VIDA NORTE</t>
  </si>
  <si>
    <t>CONTRATO CP-UMSN-2022-06</t>
  </si>
  <si>
    <t>CONTRATACIÓN DEL SERVICIO ESPECIALIZADO DE LIMPIEZA Y DESINFECCIÓN DE AREAS HOSPITALARIAS
Y AREAS ADMINISTRATIVAS DE LA UMSN</t>
  </si>
  <si>
    <t>CONTRATO CP-UMSN-2022-018</t>
  </si>
  <si>
    <t>RECOLECCIÓN DE DESECHOS HOSPITALARIOS</t>
  </si>
  <si>
    <t>CE-202200002279856</t>
  </si>
  <si>
    <t>LAVANDERIA ESTERNALIZADA PARA ROPA DE TRABAJO VITUALLA Y LENCERIA HOSPITALARIA</t>
  </si>
  <si>
    <t>ADQUISICIÓN DE MOBILIARIO PARA LA IMPLEMENTACIÓN DEL MODELO DE INTERVENCIÓN COMUNITARIA Y ACTIVIDADES DE PROMOCIÓN PARA LA UMSN</t>
  </si>
  <si>
    <t>CONTRATO CP-UMSN-008-2023</t>
  </si>
  <si>
    <t>Adquisición de medicamentos del grupo d, dermatológicos, 1342antimicoticos y antifungicos</t>
  </si>
  <si>
    <t xml:space="preserve">CONTRATO CP-UMSN-004-2023
</t>
  </si>
  <si>
    <t>2022</t>
  </si>
  <si>
    <t>No. DE ORDEN DE COMPRA: 001 SERVICIO
NIC:_ 2023-00348</t>
  </si>
  <si>
    <r>
      <t xml:space="preserve">MANTENIMIENTO Y ADECUACION DEL CAVRAT CALDERON - UBA
</t>
    </r>
    <r>
      <rPr>
        <b/>
        <sz val="10"/>
        <color theme="1"/>
        <rFont val="Calibri"/>
        <family val="2"/>
      </rPr>
      <t>*Nota: la primera planilla se pagó en el 2022. Con este pago 2023 se cerró la planilla definitiva  del contrato.</t>
    </r>
  </si>
  <si>
    <r>
      <t xml:space="preserve">CONTRATACION DEL SERVICIO DE ALQUILER DE VEHICULOS UBA
</t>
    </r>
    <r>
      <rPr>
        <b/>
        <sz val="10"/>
        <color theme="1"/>
        <rFont val="Calibri"/>
        <family val="2"/>
      </rPr>
      <t>*Nota. Se realizó la adjudicación parcial a 2 proveedores(2 contratos)</t>
    </r>
  </si>
  <si>
    <t xml:space="preserve">C03-2023  AG                              </t>
  </si>
  <si>
    <t>CERT. AGUA POTABLE -CGAF-2023-001</t>
  </si>
  <si>
    <t>CONV. Servicios Básicos Agua Potable. CAF</t>
  </si>
  <si>
    <t>COMPROMISO DE GASTO ENERGIA ELECTRICA DA-2023-0042</t>
  </si>
  <si>
    <t>CONV. Servicio de Energía Eléctrica CAF</t>
  </si>
  <si>
    <t>CERT. ENLACES 19 CHIPS PCAST-2023-00828-M</t>
  </si>
  <si>
    <t>COMPROMISO 19 CHIPS TELEMETRIAT-CGAF-2023-0012</t>
  </si>
  <si>
    <t>COMPROMISO CHIPS TELEMETRÍA CGFTPCAST-2023-00829-M</t>
  </si>
  <si>
    <t>COMPROMISO LINEA 1800 2023 -DSC-2023-0041-M</t>
  </si>
  <si>
    <t>CONV. Chips de Telemetría AMT FISCALIZACIÓN</t>
  </si>
  <si>
    <t>CONV. PAGO DE SERVICIO  LINEA 1800-268268</t>
  </si>
  <si>
    <t>HOUSING Y MOVING</t>
  </si>
  <si>
    <t>RASTREO SATELITAL PARA LA FLOTA</t>
  </si>
  <si>
    <t>SERVICIO DE DUCTOS Y POZOS 2022 - 2023</t>
  </si>
  <si>
    <t>OUTSOURCING DE IMPRESIÓN, DIGITALIZACIÓN</t>
  </si>
  <si>
    <t>SERV. IMPRENTA PARA LA AMT</t>
  </si>
  <si>
    <t>SERVICIO OUTSOURSING DE IMPRESION 2022</t>
  </si>
  <si>
    <t>SEGURIDAD 2023 - 10 HORAS</t>
  </si>
  <si>
    <t>SEGURIDAD 2023 - 12 HORAS</t>
  </si>
  <si>
    <t>SEGURIDAD 24 HORAS</t>
  </si>
  <si>
    <t>LIMPIEZA 2022  - 2023- 2245</t>
  </si>
  <si>
    <t>LIMPIEZA 2022 - 2023 - 15365</t>
  </si>
  <si>
    <t>LIMPIEZA 2022- 2023 - 2087</t>
  </si>
  <si>
    <t>PANEL MEDIA ALTURA MELAMINICO Y</t>
  </si>
  <si>
    <t>PANEL PISO TECHO MELAMINICO</t>
  </si>
  <si>
    <t>PANEL PISO TECHO MELAMINICO Y VIDRIO</t>
  </si>
  <si>
    <t>PUERTA PISO TECHO EN VIDRIO</t>
  </si>
  <si>
    <t>SERVICIO DE MANT. VARIOS EDIF. PERSEUS</t>
  </si>
  <si>
    <t>SERVICIO DE PINTURA EDIF PERSEUS</t>
  </si>
  <si>
    <t>CONV, MANT. ASCENSOR MATTER</t>
  </si>
  <si>
    <t>GENERACION ELECTRICA EDIF. MATTER 2023</t>
  </si>
  <si>
    <t>M.O MANT. RADARES</t>
  </si>
  <si>
    <t>MANTENIMIENTO DE HIDRICO MATTER</t>
  </si>
  <si>
    <t>ARRIENDO CONDORCOCHA II</t>
  </si>
  <si>
    <t>ARRIENDO ED. PERSEUS</t>
  </si>
  <si>
    <t>ARRIENDO EDIF. MATTER 2023</t>
  </si>
  <si>
    <t>ARRIENDO EJE SIMON BOLIVAR 2023</t>
  </si>
  <si>
    <t>INFC-AMT-003-2023</t>
  </si>
  <si>
    <t>ARRIENDO NANEGALITO 2023</t>
  </si>
  <si>
    <t>ACP-008-2019</t>
  </si>
  <si>
    <t>ARRIENDO OLIVO</t>
  </si>
  <si>
    <t>* ültimo pago se encuentra en revisión judicial</t>
  </si>
  <si>
    <t>ARRIENDO QUITO TURISMo</t>
  </si>
  <si>
    <t>COMP. ARRIENDO PERSEUS</t>
  </si>
  <si>
    <t>21 de octubre al 31 de diciembre 2022</t>
  </si>
  <si>
    <t>Honorarios ProfesionalesGUERRERO BORJAJOSE RAFAEL</t>
  </si>
  <si>
    <t>Honorarios ProfesionalesBORJA TAPIAJOSUE PATRICIO</t>
  </si>
  <si>
    <t>Honorarios ProfesionalesESPINOSA PAZ Y MIÑOANDREA</t>
  </si>
  <si>
    <t>Honorarios ProfesionalesLARA NIACATADIANA CAROLINA</t>
  </si>
  <si>
    <t>Honorarios ProfesionalesCASTRO MONTEROCRISTINA</t>
  </si>
  <si>
    <t>Honorarios ProfesionalesAGUILAR JARAMILLOVERÓNICA ELIZABETH</t>
  </si>
  <si>
    <t>27 de octubre al 31 de diciembre 2022</t>
  </si>
  <si>
    <t>Honorarios ProfesionalesBERNAL BELLOURSULA MELANIE</t>
  </si>
  <si>
    <t>Honorarios ProfesionalesCORONEL REYESPABLO DAVID</t>
  </si>
  <si>
    <t>Honorarios ProfesionalesLUZÓN TOSCANOMATEO SEBASTIÁN</t>
  </si>
  <si>
    <t>Honorarios ProfesionalesLOOR SOLEDISPANEVARDO ANDRES</t>
  </si>
  <si>
    <t>Honorarios ProfesionalesROBAYO MOREJONMELANY TAHICE</t>
  </si>
  <si>
    <t>Honorarios ProfesionalesMANOSALVAS ESTÉVEZXIMENA PATRICIA</t>
  </si>
  <si>
    <t>01  al 31 de diciembre 2022</t>
  </si>
  <si>
    <t>Honorarios ProfesionalesSUQUILLO CHUMAÑALUIS ALBERTO</t>
  </si>
  <si>
    <t>Honorarios ProfesionalesMorales ImbaquingoJennifer Paola</t>
  </si>
  <si>
    <t>21 de noviembre al 31 de diciembre 2022</t>
  </si>
  <si>
    <t>Honorarios ProfesionalesTORRES MONTENEGROJAVIER PATRICIO</t>
  </si>
  <si>
    <t>Honorarios ProfesionalesOSCULLO QUIMBITAANA YOMARA</t>
  </si>
  <si>
    <t>01/11/20222</t>
  </si>
  <si>
    <t>1 de noviembre al 31 de diciembre 2022</t>
  </si>
  <si>
    <t>Honorarios ProfesionalesEGAS QUINTANILLAANGEL MAURICIO</t>
  </si>
  <si>
    <t>24 de octubre al 31 de diciembre 2022</t>
  </si>
  <si>
    <t>Honorarios ProfesionalesEGAS PONCEJOSE IGNACIO</t>
  </si>
  <si>
    <t>Honorarios ProfesionalesSANCHEZ MARFETANJORGE ANDRES</t>
  </si>
  <si>
    <t>Honorarios ProfesionalesTAPIA PULLABRYAN ALEXANDER</t>
  </si>
  <si>
    <t>Honorarios ProfesionalesMONTEROS VALLEJOKATHERINE ELIZABETH</t>
  </si>
  <si>
    <t>Honorarios ProfesionalesCUCHIPARTE GUAMANGATEKLEVER FAUSTO</t>
  </si>
  <si>
    <t>Honorarios ProfesionalesGORDON VELOZALISSON MICHELLE</t>
  </si>
  <si>
    <t>Honorarios ProfesionalesHERRERA SANCHEZCRISTIAN STALIN</t>
  </si>
  <si>
    <t>26 de octubre al 31 de diciembre 2022</t>
  </si>
  <si>
    <t>Honorarios ProfesionalesCHAVEZ PAREDESMONICA PATRICIA</t>
  </si>
  <si>
    <t>DESARROLLO Y ACTUALIZACION RADARES</t>
  </si>
  <si>
    <t>ARRENDAMIENTO AXIS CLOUD 2022 - 2023</t>
  </si>
  <si>
    <t>MANTENIMIENTO PLAT. VIRTUALIZACION</t>
  </si>
  <si>
    <t>ARCHIVADOR DE CARTON No.15 CON TAPA</t>
  </si>
  <si>
    <t>ARCHIVADOR OFICIO LOMO 8CM SIN RADO</t>
  </si>
  <si>
    <t>CARPETA FOLDER COLGANTE C/PESTAÑA S/LOGO</t>
  </si>
  <si>
    <t>CONOS CONTROL TRANSITO</t>
  </si>
  <si>
    <t>SEÑALETICA AFORO 30X40 CM.</t>
  </si>
  <si>
    <t>SEÑALETICA FLECHA 21x30CM ACRIL.REFLEC.</t>
  </si>
  <si>
    <t>SEÑALETICA SALIDA 21x30CM ACRIL.REFLEC.</t>
  </si>
  <si>
    <t>LLANTA 120/70 ZR 17 P/MOTO</t>
  </si>
  <si>
    <t>LLANTA 120/80 X 18 PARA MOTO</t>
  </si>
  <si>
    <t>LLANTA 160-60ZR-17</t>
  </si>
  <si>
    <t>LLANTA 90/90 X 21 PARA MOTO</t>
  </si>
  <si>
    <t>REPUESTOS PARA MANTENIMIENTO MOTOS SANT</t>
  </si>
  <si>
    <t>CARTUCHO DE LIMPIEZA PARA LTO ULTRIUM</t>
  </si>
  <si>
    <t>CINTA DE RESPALDO LTO 6</t>
  </si>
  <si>
    <t>CERT. PAGO NOTARIA 18  CGRAV-2023-0886-M</t>
  </si>
  <si>
    <t>CERT. TITULOS DE CREDITO CRTV GUAJALO AV-2023-0817</t>
  </si>
  <si>
    <t>COMPROMISO REVISION TECNICA VEHICULARCAF-2023-0090</t>
  </si>
  <si>
    <t>COMRPOMISO MATRICULA Y FONDO CAF-2023-0089-M</t>
  </si>
  <si>
    <t xml:space="preserve">Costas Judiciales, Trámites Notariales, Leg- COORDINACION LEGAL PROCESO JUDICIAL NRO. 17811-2020-01242 </t>
  </si>
  <si>
    <t>COMPROMISO VIVIANA CHIRIBOGA CGJ-2023-01611-M</t>
  </si>
  <si>
    <t>ADQ. ESTANTERIAS METALICAS</t>
  </si>
  <si>
    <t>BANDERA TERCIOPELO 1.50 M X 1.00 M TIPO</t>
  </si>
  <si>
    <t>ESCRITORIO TIPO 1</t>
  </si>
  <si>
    <t>ESCRITORIO TIPO 10</t>
  </si>
  <si>
    <t>ESCRITORIO TIPO 9</t>
  </si>
  <si>
    <t>ESTANTERIA METALICA</t>
  </si>
  <si>
    <t>ESTANTERÍA METÁLICA</t>
  </si>
  <si>
    <t>Mesa de trabajo (900mm X 900mm X 750mm)</t>
  </si>
  <si>
    <t>Mesa rectangular 1500mm x 600mm</t>
  </si>
  <si>
    <t>Mesa sala de reuniones 8P</t>
  </si>
  <si>
    <t>VITRINAS PORTA ESTANDARTE</t>
  </si>
  <si>
    <t>DISCOS IBM POWER 9</t>
  </si>
  <si>
    <t>EQUIPOS FIREWALL Citrix, modelo ADC MPX</t>
  </si>
  <si>
    <t>EQUIPOS FUREWALL Equipo Citrix, modelo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</si>
</sst>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 &quot;$&quot;* #,##0.00_ ;_ &quot;$&quot;* \-#,##0.00_ ;_ &quot;$&quot;* &quot;-&quot;??_ ;_ @_ "/>
    <numFmt numFmtId="43" formatCode="_ * #,##0.00_ ;_ * \-#,##0.00_ ;_ * &quot;-&quot;??_ ;_ @_ "/>
    <numFmt numFmtId="164" formatCode="d\-mmm\-yyyy"/>
    <numFmt numFmtId="165" formatCode="mmm\-d"/>
    <numFmt numFmtId="166" formatCode="dd/mm/yyyy"/>
    <numFmt numFmtId="167" formatCode="dd\-mm\-yyyy"/>
    <numFmt numFmtId="168" formatCode="d\-m\-yyyy"/>
    <numFmt numFmtId="169" formatCode="d\ mmmm\ yyyy"/>
    <numFmt numFmtId="170" formatCode="dd\ mmmm\ yyyy"/>
    <numFmt numFmtId="171" formatCode="dd&quot; de &quot;mmmm&quot; de &quot;yyyy"/>
    <numFmt numFmtId="172" formatCode="d/mm/yyyy"/>
    <numFmt numFmtId="173" formatCode="mmmm\ yyyy"/>
    <numFmt numFmtId="174" formatCode="yyyy\-mm\-dd"/>
    <numFmt numFmtId="175" formatCode="yyyy/mm/dd"/>
    <numFmt numFmtId="176" formatCode="yyyy/m/d"/>
    <numFmt numFmtId="177" formatCode="dd\.mm\.yyyy"/>
    <numFmt numFmtId="178" formatCode="[$$]#,##0.00"/>
    <numFmt numFmtId="179" formatCode="dd/mm/yyyy;@"/>
    <numFmt numFmtId="180" formatCode="_(* #,##0.00_);_(* \(#,##0.00\);_(* &quot;-&quot;??_);_(@_)"/>
  </numFmts>
  <fonts count="5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3"/>
      <color theme="1"/>
      <name val="Calibri"/>
    </font>
    <font>
      <b/>
      <sz val="18"/>
      <color theme="1"/>
      <name val="Calibri"/>
    </font>
    <font>
      <sz val="11"/>
      <name val="Calibri"/>
    </font>
    <font>
      <sz val="11"/>
      <color theme="1"/>
      <name val="Calibri"/>
      <scheme val="minor"/>
    </font>
    <font>
      <b/>
      <sz val="16"/>
      <color theme="1"/>
      <name val="Calibri"/>
    </font>
    <font>
      <b/>
      <sz val="11"/>
      <color theme="1"/>
      <name val="Calibri"/>
    </font>
    <font>
      <b/>
      <sz val="11"/>
      <color theme="0"/>
      <name val="Calibri"/>
    </font>
    <font>
      <b/>
      <sz val="14"/>
      <color theme="1"/>
      <name val="Calibri"/>
    </font>
    <font>
      <sz val="9"/>
      <color rgb="FF1F1F1F"/>
      <name val="&quot;Google Sans&quot;"/>
    </font>
    <font>
      <sz val="11"/>
      <color rgb="FF006100"/>
      <name val="Calibri"/>
      <family val="2"/>
      <scheme val="minor"/>
    </font>
    <font>
      <sz val="11"/>
      <color rgb="FF9C0006"/>
      <name val="Calibri"/>
      <family val="2"/>
      <scheme val="minor"/>
    </font>
    <font>
      <sz val="11"/>
      <color rgb="FF9C6500"/>
      <name val="Calibri"/>
      <family val="2"/>
      <scheme val="minor"/>
    </font>
    <font>
      <b/>
      <sz val="11"/>
      <color theme="1"/>
      <name val="Calibri"/>
      <family val="2"/>
      <scheme val="minor"/>
    </font>
    <font>
      <sz val="11"/>
      <color theme="1"/>
      <name val="Calibri"/>
      <family val="2"/>
    </font>
    <font>
      <b/>
      <sz val="16"/>
      <color theme="1"/>
      <name val="Calibri"/>
      <family val="2"/>
    </font>
    <font>
      <b/>
      <sz val="11"/>
      <color theme="1"/>
      <name val="Calibri"/>
      <family val="2"/>
    </font>
    <font>
      <b/>
      <sz val="11"/>
      <color theme="0"/>
      <name val="Calibri"/>
      <family val="2"/>
    </font>
    <font>
      <sz val="11"/>
      <name val="Calibri"/>
      <family val="2"/>
    </font>
    <font>
      <sz val="11"/>
      <color rgb="FF000000"/>
      <name val="Calibri"/>
      <family val="2"/>
    </font>
    <font>
      <sz val="11"/>
      <color theme="1"/>
      <name val="Times New Roman"/>
      <family val="1"/>
    </font>
    <font>
      <sz val="10"/>
      <color rgb="FF000000"/>
      <name val="Calibri"/>
      <family val="2"/>
      <scheme val="major"/>
    </font>
    <font>
      <sz val="11"/>
      <color theme="1"/>
      <name val="Calibri"/>
      <family val="2"/>
      <scheme val="major"/>
    </font>
    <font>
      <sz val="10"/>
      <color theme="1"/>
      <name val="Calibri"/>
      <family val="2"/>
    </font>
    <font>
      <sz val="10"/>
      <color rgb="FF000000"/>
      <name val="Calibri"/>
      <family val="2"/>
    </font>
    <font>
      <sz val="10"/>
      <color rgb="FF5B9BD5"/>
      <name val="Calibri"/>
      <family val="2"/>
    </font>
    <font>
      <sz val="10"/>
      <name val="Calibri"/>
      <family val="2"/>
    </font>
    <font>
      <sz val="10"/>
      <color theme="4"/>
      <name val="Calibri"/>
      <family val="2"/>
    </font>
    <font>
      <b/>
      <sz val="10"/>
      <color theme="1"/>
      <name val="Calibri"/>
      <family val="2"/>
    </font>
    <font>
      <sz val="10"/>
      <color theme="1"/>
      <name val="Calibri"/>
      <family val="2"/>
      <scheme val="minor"/>
    </font>
    <font>
      <sz val="10"/>
      <color rgb="FFFF0000"/>
      <name val="Calibri"/>
      <family val="2"/>
    </font>
    <font>
      <sz val="10"/>
      <color rgb="FF1F1F1F"/>
      <name val="&quot;Google Sans&quot;"/>
    </font>
    <font>
      <sz val="10"/>
      <color theme="1"/>
      <name val="Calibri"/>
      <family val="2"/>
      <scheme val="major"/>
    </font>
    <font>
      <sz val="10"/>
      <name val="Calibri"/>
      <family val="2"/>
      <scheme val="major"/>
    </font>
    <font>
      <sz val="10"/>
      <color rgb="FF000000"/>
      <name val="&quot;Times New Roman&quot;"/>
    </font>
    <font>
      <sz val="10"/>
      <color theme="1"/>
      <name val="Arial"/>
      <family val="2"/>
    </font>
    <font>
      <sz val="10"/>
      <color rgb="FF1F1F1F"/>
      <name val="Calibri"/>
      <family val="2"/>
    </font>
    <font>
      <b/>
      <sz val="10"/>
      <color theme="1"/>
      <name val="Calibri"/>
      <family val="2"/>
      <scheme val="major"/>
    </font>
    <font>
      <sz val="11"/>
      <name val="Calibri"/>
      <family val="2"/>
      <scheme val="major"/>
    </font>
    <font>
      <sz val="11"/>
      <color rgb="FF000000"/>
      <name val="Calibri"/>
      <family val="2"/>
      <scheme val="major"/>
    </font>
    <font>
      <b/>
      <sz val="10"/>
      <color theme="1"/>
      <name val="Calibri"/>
      <family val="2"/>
      <scheme val="minor"/>
    </font>
    <font>
      <b/>
      <sz val="14"/>
      <color theme="1"/>
      <name val="Calibri"/>
      <family val="2"/>
    </font>
    <font>
      <sz val="14"/>
      <color theme="1"/>
      <name val="Calibri"/>
      <family val="2"/>
      <scheme val="minor"/>
    </font>
    <font>
      <sz val="14"/>
      <color theme="1"/>
      <name val="Calibri"/>
      <family val="2"/>
    </font>
    <font>
      <b/>
      <sz val="14"/>
      <color theme="1"/>
      <name val="Calibri"/>
      <family val="2"/>
      <scheme val="major"/>
    </font>
    <font>
      <sz val="14"/>
      <color theme="1"/>
      <name val="Calibri"/>
      <family val="2"/>
      <scheme val="major"/>
    </font>
    <font>
      <b/>
      <sz val="16"/>
      <color theme="1"/>
      <name val="Calibri"/>
      <family val="2"/>
      <scheme val="major"/>
    </font>
    <font>
      <b/>
      <sz val="11"/>
      <color theme="1"/>
      <name val="Calibri"/>
      <family val="2"/>
      <scheme val="major"/>
    </font>
    <font>
      <b/>
      <sz val="11"/>
      <color theme="0"/>
      <name val="Calibri"/>
      <family val="2"/>
      <scheme val="major"/>
    </font>
  </fonts>
  <fills count="14">
    <fill>
      <patternFill patternType="none"/>
    </fill>
    <fill>
      <patternFill patternType="gray125"/>
    </fill>
    <fill>
      <patternFill patternType="solid">
        <fgColor rgb="FFC0C0C0"/>
        <bgColor rgb="FFC0C0C0"/>
      </patternFill>
    </fill>
    <fill>
      <patternFill patternType="solid">
        <fgColor rgb="FFFFFF00"/>
        <bgColor rgb="FFFFFF00"/>
      </patternFill>
    </fill>
    <fill>
      <patternFill patternType="solid">
        <fgColor rgb="FFD6DCE4"/>
        <bgColor rgb="FFD6DCE4"/>
      </patternFill>
    </fill>
    <fill>
      <patternFill patternType="solid">
        <fgColor rgb="FF9CC2E5"/>
        <bgColor rgb="FF9CC2E5"/>
      </patternFill>
    </fill>
    <fill>
      <patternFill patternType="solid">
        <fgColor rgb="FF0070C0"/>
        <bgColor rgb="FF0070C0"/>
      </patternFill>
    </fill>
    <fill>
      <patternFill patternType="solid">
        <fgColor rgb="FF2E75B5"/>
        <bgColor rgb="FF2E75B5"/>
      </patternFill>
    </fill>
    <fill>
      <patternFill patternType="solid">
        <fgColor rgb="FFFFFFFF"/>
        <bgColor rgb="FFFFFFFF"/>
      </patternFill>
    </fill>
    <fill>
      <patternFill patternType="solid">
        <fgColor rgb="FFF2F2F2"/>
        <bgColor rgb="FFF2F2F2"/>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s>
  <borders count="84">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right/>
      <top style="thin">
        <color theme="4"/>
      </top>
      <bottom style="double">
        <color theme="4"/>
      </bottom>
      <diagonal/>
    </border>
    <border>
      <left/>
      <right/>
      <top/>
      <bottom style="double">
        <color theme="4"/>
      </bottom>
      <diagonal/>
    </border>
    <border>
      <left style="thin">
        <color rgb="FF000000"/>
      </left>
      <right/>
      <top style="thin">
        <color rgb="FF000000"/>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s>
  <cellStyleXfs count="10">
    <xf numFmtId="0" fontId="0" fillId="0" borderId="0"/>
    <xf numFmtId="43" fontId="8" fillId="0" borderId="0" applyFont="0" applyFill="0" applyBorder="0" applyAlignment="0" applyProtection="0"/>
    <xf numFmtId="44" fontId="8" fillId="0" borderId="0" applyFont="0" applyFill="0" applyBorder="0" applyAlignment="0" applyProtection="0"/>
    <xf numFmtId="0" fontId="14" fillId="10"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3" fillId="0" borderId="0"/>
    <xf numFmtId="0" fontId="17" fillId="0" borderId="50" applyNumberFormat="0" applyFill="0" applyAlignment="0" applyProtection="0"/>
    <xf numFmtId="0" fontId="1" fillId="0" borderId="0"/>
    <xf numFmtId="43" fontId="1" fillId="0" borderId="0" applyFont="0" applyFill="0" applyBorder="0" applyAlignment="0" applyProtection="0"/>
  </cellStyleXfs>
  <cellXfs count="887">
    <xf numFmtId="0" fontId="0" fillId="0" borderId="0" xfId="0" applyFont="1" applyAlignment="1"/>
    <xf numFmtId="0" fontId="4" fillId="2" borderId="1" xfId="0" applyFont="1" applyFill="1" applyBorder="1" applyAlignment="1">
      <alignment vertical="top"/>
    </xf>
    <xf numFmtId="0" fontId="4" fillId="2" borderId="1" xfId="0" applyFont="1" applyFill="1" applyBorder="1" applyAlignment="1">
      <alignment vertical="top" wrapText="1"/>
    </xf>
    <xf numFmtId="0" fontId="4" fillId="0" borderId="0" xfId="0" applyFont="1" applyAlignment="1">
      <alignment vertical="top"/>
    </xf>
    <xf numFmtId="2" fontId="4" fillId="0" borderId="0" xfId="0" applyNumberFormat="1" applyFont="1" applyAlignment="1">
      <alignment horizontal="right" vertical="top"/>
    </xf>
    <xf numFmtId="0" fontId="4" fillId="3" borderId="1" xfId="0" applyFont="1" applyFill="1" applyBorder="1" applyAlignment="1">
      <alignment vertical="top"/>
    </xf>
    <xf numFmtId="2" fontId="4" fillId="3" borderId="1" xfId="0" applyNumberFormat="1" applyFont="1" applyFill="1" applyBorder="1" applyAlignment="1">
      <alignment horizontal="right" vertical="top"/>
    </xf>
    <xf numFmtId="10" fontId="4" fillId="0" borderId="0" xfId="0" applyNumberFormat="1" applyFont="1" applyAlignment="1">
      <alignment vertical="top"/>
    </xf>
    <xf numFmtId="0" fontId="5" fillId="0" borderId="0" xfId="0" applyFont="1" applyAlignment="1">
      <alignment vertical="top"/>
    </xf>
    <xf numFmtId="4" fontId="5" fillId="0" borderId="0" xfId="0" applyNumberFormat="1" applyFont="1" applyAlignment="1">
      <alignment vertical="top"/>
    </xf>
    <xf numFmtId="0" fontId="5" fillId="0" borderId="0" xfId="0" applyFont="1" applyAlignment="1">
      <alignment horizontal="left"/>
    </xf>
    <xf numFmtId="4" fontId="5" fillId="0" borderId="0" xfId="0" applyNumberFormat="1" applyFont="1"/>
    <xf numFmtId="10" fontId="5" fillId="0" borderId="0" xfId="0" applyNumberFormat="1" applyFont="1"/>
    <xf numFmtId="4" fontId="8" fillId="0" borderId="0" xfId="0" applyNumberFormat="1" applyFont="1"/>
    <xf numFmtId="10" fontId="5" fillId="0" borderId="0" xfId="0" applyNumberFormat="1" applyFont="1" applyAlignment="1">
      <alignment vertical="top"/>
    </xf>
    <xf numFmtId="0" fontId="9" fillId="0" borderId="0" xfId="0" applyFont="1" applyAlignment="1">
      <alignment horizontal="center" wrapText="1"/>
    </xf>
    <xf numFmtId="43" fontId="9" fillId="0" borderId="0" xfId="0" applyNumberFormat="1" applyFont="1" applyAlignment="1">
      <alignment horizontal="center" wrapText="1"/>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7" xfId="0" applyFont="1" applyFill="1" applyBorder="1" applyAlignment="1">
      <alignment horizontal="center" vertical="center"/>
    </xf>
    <xf numFmtId="43" fontId="10" fillId="4" borderId="8" xfId="0" applyNumberFormat="1"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9"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xf>
    <xf numFmtId="0" fontId="10" fillId="4" borderId="14" xfId="0" applyFont="1" applyFill="1" applyBorder="1" applyAlignment="1">
      <alignment horizontal="center" vertical="center"/>
    </xf>
    <xf numFmtId="43" fontId="10" fillId="4" borderId="15" xfId="0" applyNumberFormat="1"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3" xfId="0" applyFont="1" applyFill="1" applyBorder="1" applyAlignment="1">
      <alignment horizontal="center" vertical="center"/>
    </xf>
    <xf numFmtId="0" fontId="10" fillId="5"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18" xfId="0" applyFont="1" applyFill="1" applyBorder="1" applyAlignment="1">
      <alignment horizontal="center" vertical="center"/>
    </xf>
    <xf numFmtId="0" fontId="11" fillId="5" borderId="18" xfId="0" applyFont="1" applyFill="1" applyBorder="1" applyAlignment="1">
      <alignment horizontal="center" vertical="center"/>
    </xf>
    <xf numFmtId="0" fontId="11" fillId="7" borderId="19" xfId="0" applyFont="1" applyFill="1" applyBorder="1" applyAlignment="1">
      <alignment horizontal="center" vertical="center"/>
    </xf>
    <xf numFmtId="0" fontId="10" fillId="0" borderId="0" xfId="0" applyFont="1"/>
    <xf numFmtId="0" fontId="4" fillId="0" borderId="21" xfId="0" applyFont="1" applyBorder="1" applyAlignment="1">
      <alignment vertical="center"/>
    </xf>
    <xf numFmtId="0" fontId="4" fillId="0" borderId="21" xfId="0" applyFont="1" applyBorder="1"/>
    <xf numFmtId="43" fontId="4" fillId="0" borderId="22" xfId="0" applyNumberFormat="1" applyFont="1" applyBorder="1"/>
    <xf numFmtId="43" fontId="4" fillId="0" borderId="23" xfId="0" applyNumberFormat="1" applyFont="1" applyBorder="1"/>
    <xf numFmtId="0" fontId="4" fillId="0" borderId="24" xfId="0" applyFont="1" applyBorder="1"/>
    <xf numFmtId="14" fontId="4" fillId="0" borderId="21" xfId="0" applyNumberFormat="1" applyFont="1" applyBorder="1"/>
    <xf numFmtId="43" fontId="4" fillId="0" borderId="25" xfId="0" applyNumberFormat="1" applyFont="1" applyBorder="1"/>
    <xf numFmtId="43" fontId="4" fillId="0" borderId="26" xfId="0" applyNumberFormat="1" applyFont="1" applyBorder="1"/>
    <xf numFmtId="43" fontId="4" fillId="0" borderId="27" xfId="0" applyNumberFormat="1" applyFont="1" applyBorder="1"/>
    <xf numFmtId="0" fontId="4" fillId="0" borderId="1" xfId="0" applyFont="1" applyBorder="1" applyAlignment="1"/>
    <xf numFmtId="14" fontId="4" fillId="0" borderId="1" xfId="0" applyNumberFormat="1" applyFont="1" applyBorder="1" applyAlignment="1"/>
    <xf numFmtId="43" fontId="4" fillId="0" borderId="31" xfId="0" applyNumberFormat="1" applyFont="1" applyBorder="1" applyAlignment="1"/>
    <xf numFmtId="43" fontId="4" fillId="0" borderId="32" xfId="0" applyNumberFormat="1" applyFont="1" applyBorder="1" applyAlignment="1"/>
    <xf numFmtId="43" fontId="4" fillId="0" borderId="1" xfId="0" applyNumberFormat="1" applyFont="1" applyBorder="1" applyAlignment="1"/>
    <xf numFmtId="43" fontId="4" fillId="0" borderId="1" xfId="0" applyNumberFormat="1" applyFont="1" applyBorder="1"/>
    <xf numFmtId="43" fontId="4" fillId="0" borderId="31" xfId="0" applyNumberFormat="1" applyFont="1" applyBorder="1"/>
    <xf numFmtId="0" fontId="4" fillId="0" borderId="1" xfId="0" applyFont="1" applyBorder="1"/>
    <xf numFmtId="43" fontId="4" fillId="0" borderId="32" xfId="0" applyNumberFormat="1" applyFont="1" applyBorder="1"/>
    <xf numFmtId="0" fontId="4" fillId="0" borderId="1" xfId="0" applyFont="1" applyBorder="1" applyAlignment="1">
      <alignment vertical="center"/>
    </xf>
    <xf numFmtId="43" fontId="4" fillId="0" borderId="3" xfId="0" applyNumberFormat="1" applyFont="1" applyBorder="1"/>
    <xf numFmtId="0" fontId="4" fillId="0" borderId="32" xfId="0" applyFont="1" applyBorder="1"/>
    <xf numFmtId="0" fontId="4" fillId="0" borderId="28" xfId="0" applyFont="1" applyBorder="1"/>
    <xf numFmtId="43" fontId="4" fillId="0" borderId="29" xfId="0" applyNumberFormat="1" applyFont="1" applyBorder="1"/>
    <xf numFmtId="43" fontId="4" fillId="0" borderId="37" xfId="0" applyNumberFormat="1" applyFont="1" applyBorder="1"/>
    <xf numFmtId="0" fontId="4" fillId="0" borderId="38" xfId="0" applyFont="1" applyBorder="1"/>
    <xf numFmtId="43" fontId="4" fillId="0" borderId="38" xfId="0" applyNumberFormat="1" applyFont="1" applyBorder="1"/>
    <xf numFmtId="43" fontId="4" fillId="0" borderId="28" xfId="0" applyNumberFormat="1" applyFont="1" applyBorder="1"/>
    <xf numFmtId="43" fontId="10" fillId="0" borderId="42" xfId="0" applyNumberFormat="1" applyFont="1" applyBorder="1"/>
    <xf numFmtId="0" fontId="4" fillId="0" borderId="43" xfId="0" applyFont="1" applyBorder="1"/>
    <xf numFmtId="0" fontId="4" fillId="0" borderId="44" xfId="0" applyFont="1" applyBorder="1"/>
    <xf numFmtId="43" fontId="10" fillId="0" borderId="43" xfId="0" applyNumberFormat="1" applyFont="1" applyBorder="1"/>
    <xf numFmtId="43" fontId="10" fillId="0" borderId="44" xfId="0" applyNumberFormat="1" applyFont="1" applyBorder="1"/>
    <xf numFmtId="43" fontId="4" fillId="0" borderId="0" xfId="0" applyNumberFormat="1" applyFont="1"/>
    <xf numFmtId="0" fontId="4" fillId="0" borderId="0" xfId="0" applyFont="1" applyAlignment="1">
      <alignment vertical="center" wrapText="1"/>
    </xf>
    <xf numFmtId="0" fontId="9" fillId="0" borderId="0" xfId="0" applyFont="1" applyAlignment="1">
      <alignment horizontal="center" vertical="center" wrapText="1"/>
    </xf>
    <xf numFmtId="0" fontId="10"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0" borderId="0" xfId="0" applyFont="1" applyAlignment="1">
      <alignment vertical="center" wrapText="1"/>
    </xf>
    <xf numFmtId="0" fontId="10" fillId="0" borderId="50"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0" fillId="0" borderId="50" xfId="0" applyFont="1" applyBorder="1" applyAlignment="1">
      <alignment horizontal="center" vertical="center" wrapText="1"/>
    </xf>
    <xf numFmtId="0" fontId="10" fillId="0" borderId="51" xfId="0" applyFont="1" applyBorder="1" applyAlignment="1">
      <alignment vertical="center" wrapText="1"/>
    </xf>
    <xf numFmtId="0" fontId="10" fillId="0" borderId="0" xfId="0" applyFont="1" applyAlignment="1">
      <alignment horizontal="center" vertical="center" wrapText="1"/>
    </xf>
    <xf numFmtId="0" fontId="0" fillId="0" borderId="0" xfId="0" applyFont="1" applyAlignment="1"/>
    <xf numFmtId="0" fontId="9" fillId="0" borderId="0" xfId="0" applyFont="1" applyAlignment="1">
      <alignment horizontal="center" vertical="center" wrapText="1"/>
    </xf>
    <xf numFmtId="0" fontId="0" fillId="0" borderId="53" xfId="0" applyFont="1" applyBorder="1" applyAlignment="1"/>
    <xf numFmtId="0" fontId="0" fillId="0" borderId="54" xfId="0" applyFont="1" applyBorder="1" applyAlignment="1"/>
    <xf numFmtId="0" fontId="0" fillId="0" borderId="53" xfId="0" pivotButton="1" applyFont="1" applyBorder="1" applyAlignment="1"/>
    <xf numFmtId="0" fontId="0" fillId="0" borderId="55" xfId="0" applyFont="1" applyBorder="1" applyAlignment="1"/>
    <xf numFmtId="0" fontId="0" fillId="0" borderId="56" xfId="0" applyFont="1" applyBorder="1" applyAlignment="1"/>
    <xf numFmtId="0" fontId="0" fillId="0" borderId="57" xfId="0" applyFont="1" applyBorder="1" applyAlignment="1"/>
    <xf numFmtId="0" fontId="0" fillId="0" borderId="53" xfId="0" applyNumberFormat="1" applyFont="1" applyBorder="1" applyAlignment="1"/>
    <xf numFmtId="0" fontId="0" fillId="0" borderId="56" xfId="0" applyNumberFormat="1" applyFont="1" applyBorder="1" applyAlignment="1"/>
    <xf numFmtId="0" fontId="0" fillId="0" borderId="57" xfId="0" applyNumberFormat="1" applyFont="1" applyBorder="1" applyAlignment="1"/>
    <xf numFmtId="0" fontId="0" fillId="0" borderId="58" xfId="0" applyFont="1" applyBorder="1" applyAlignment="1"/>
    <xf numFmtId="0" fontId="0" fillId="0" borderId="59" xfId="0" applyFont="1" applyBorder="1" applyAlignment="1"/>
    <xf numFmtId="0" fontId="0" fillId="0" borderId="59" xfId="0" applyNumberFormat="1" applyFont="1" applyBorder="1" applyAlignment="1"/>
    <xf numFmtId="0" fontId="0" fillId="0" borderId="0" xfId="0" applyNumberFormat="1" applyFont="1" applyAlignment="1"/>
    <xf numFmtId="0" fontId="0" fillId="0" borderId="60" xfId="0" applyNumberFormat="1" applyFont="1" applyBorder="1" applyAlignment="1"/>
    <xf numFmtId="0" fontId="0" fillId="0" borderId="61" xfId="0" applyFont="1" applyBorder="1" applyAlignment="1"/>
    <xf numFmtId="0" fontId="0" fillId="0" borderId="62" xfId="0" applyFont="1" applyBorder="1" applyAlignment="1"/>
    <xf numFmtId="0" fontId="0" fillId="0" borderId="61" xfId="0" applyNumberFormat="1" applyFont="1" applyBorder="1" applyAlignment="1"/>
    <xf numFmtId="0" fontId="0" fillId="0" borderId="63" xfId="0" applyNumberFormat="1" applyFont="1" applyBorder="1" applyAlignment="1"/>
    <xf numFmtId="0" fontId="0" fillId="0" borderId="64" xfId="0" applyNumberFormat="1" applyFont="1" applyBorder="1" applyAlignment="1"/>
    <xf numFmtId="43" fontId="9" fillId="0" borderId="0" xfId="1" applyFont="1" applyAlignment="1">
      <alignment horizontal="center" vertical="center" wrapText="1"/>
    </xf>
    <xf numFmtId="43" fontId="10" fillId="4" borderId="1" xfId="1" applyFont="1" applyFill="1" applyBorder="1" applyAlignment="1">
      <alignment horizontal="center" vertical="center" wrapText="1"/>
    </xf>
    <xf numFmtId="43" fontId="10" fillId="0" borderId="50" xfId="1" applyFont="1" applyBorder="1" applyAlignment="1">
      <alignment vertical="center" wrapText="1"/>
    </xf>
    <xf numFmtId="43" fontId="4" fillId="0" borderId="0" xfId="1" applyFont="1" applyAlignment="1">
      <alignment vertical="center" wrapText="1"/>
    </xf>
    <xf numFmtId="43" fontId="10" fillId="0" borderId="0" xfId="1" applyFont="1" applyAlignment="1">
      <alignment vertical="center" wrapText="1"/>
    </xf>
    <xf numFmtId="43" fontId="0" fillId="0" borderId="0" xfId="1" applyFont="1" applyAlignment="1"/>
    <xf numFmtId="43" fontId="11" fillId="6" borderId="1" xfId="1" applyFont="1" applyFill="1" applyBorder="1" applyAlignment="1">
      <alignment horizontal="center" vertical="center" wrapText="1"/>
    </xf>
    <xf numFmtId="43" fontId="11" fillId="5" borderId="1" xfId="1" applyFont="1" applyFill="1" applyBorder="1" applyAlignment="1">
      <alignment horizontal="center" vertical="center" wrapText="1"/>
    </xf>
    <xf numFmtId="43" fontId="11" fillId="7" borderId="1" xfId="1" applyFont="1" applyFill="1" applyBorder="1" applyAlignment="1">
      <alignment horizontal="center" vertical="center" wrapText="1"/>
    </xf>
    <xf numFmtId="43" fontId="4" fillId="0" borderId="0" xfId="1" applyFont="1" applyAlignment="1">
      <alignment wrapText="1"/>
    </xf>
    <xf numFmtId="0" fontId="0" fillId="0" borderId="0" xfId="0" applyFont="1" applyAlignment="1">
      <alignment vertical="center"/>
    </xf>
    <xf numFmtId="0" fontId="0" fillId="0" borderId="0" xfId="0" applyFont="1" applyAlignment="1">
      <alignment vertical="center" wrapText="1"/>
    </xf>
    <xf numFmtId="0" fontId="0" fillId="0" borderId="0" xfId="0" applyFont="1" applyAlignment="1">
      <alignment wrapText="1"/>
    </xf>
    <xf numFmtId="43" fontId="0" fillId="0" borderId="0" xfId="1" applyFont="1" applyAlignment="1">
      <alignment wrapText="1"/>
    </xf>
    <xf numFmtId="0" fontId="0" fillId="0" borderId="0" xfId="0" applyFont="1" applyAlignment="1">
      <alignment wrapText="1"/>
    </xf>
    <xf numFmtId="43" fontId="9" fillId="0" borderId="0" xfId="1" applyFont="1" applyAlignment="1">
      <alignment horizontal="center" wrapText="1"/>
    </xf>
    <xf numFmtId="43" fontId="0" fillId="0" borderId="0" xfId="1" applyFont="1" applyAlignment="1">
      <alignment vertical="center" wrapText="1"/>
    </xf>
    <xf numFmtId="0" fontId="0" fillId="0" borderId="0" xfId="0" pivotButton="1" applyFont="1" applyAlignment="1"/>
    <xf numFmtId="0" fontId="0" fillId="0" borderId="0" xfId="0" applyFont="1" applyAlignment="1">
      <alignment horizontal="left"/>
    </xf>
    <xf numFmtId="0" fontId="0" fillId="0" borderId="0" xfId="0" applyFont="1" applyAlignment="1">
      <alignment horizontal="left" indent="2"/>
    </xf>
    <xf numFmtId="0" fontId="0" fillId="0" borderId="0" xfId="0" applyFont="1" applyAlignment="1">
      <alignment horizontal="left" indent="4"/>
    </xf>
    <xf numFmtId="0" fontId="0" fillId="0" borderId="0" xfId="0" applyFont="1" applyAlignment="1">
      <alignment horizontal="left" indent="6"/>
    </xf>
    <xf numFmtId="0" fontId="0" fillId="0" borderId="0" xfId="0" applyFont="1" applyAlignment="1">
      <alignment horizontal="left" indent="8"/>
    </xf>
    <xf numFmtId="4" fontId="0" fillId="0" borderId="0" xfId="0" applyNumberFormat="1" applyFont="1" applyAlignment="1"/>
    <xf numFmtId="43" fontId="4" fillId="0" borderId="0" xfId="1" applyFont="1" applyAlignment="1">
      <alignment horizontal="center" vertical="center" wrapText="1"/>
    </xf>
    <xf numFmtId="0" fontId="18" fillId="0" borderId="0" xfId="0" applyFont="1" applyAlignment="1">
      <alignment vertical="center" wrapText="1"/>
    </xf>
    <xf numFmtId="43" fontId="10" fillId="5" borderId="1" xfId="1" applyFont="1" applyFill="1" applyBorder="1" applyAlignment="1">
      <alignment horizontal="center" vertical="center" wrapText="1"/>
    </xf>
    <xf numFmtId="43" fontId="10" fillId="0" borderId="50" xfId="1" applyFont="1" applyBorder="1" applyAlignment="1">
      <alignment horizontal="center" vertical="center" wrapText="1"/>
    </xf>
    <xf numFmtId="0" fontId="0" fillId="0" borderId="0" xfId="0" applyFont="1" applyAlignment="1">
      <alignment horizontal="center" vertical="center" wrapText="1"/>
    </xf>
    <xf numFmtId="43" fontId="5" fillId="0" borderId="0" xfId="1" applyFont="1" applyAlignment="1">
      <alignment vertical="top"/>
    </xf>
    <xf numFmtId="0" fontId="19" fillId="0" borderId="0" xfId="0" applyFont="1" applyAlignment="1">
      <alignment horizontal="center" vertical="center" wrapText="1"/>
    </xf>
    <xf numFmtId="0" fontId="20" fillId="4" borderId="1" xfId="0" applyFont="1" applyFill="1" applyBorder="1" applyAlignment="1">
      <alignment horizontal="center" vertical="center" wrapText="1"/>
    </xf>
    <xf numFmtId="43" fontId="20" fillId="4" borderId="1" xfId="0" applyNumberFormat="1"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0" borderId="0" xfId="0" applyFont="1" applyAlignment="1">
      <alignment vertical="center" wrapText="1"/>
    </xf>
    <xf numFmtId="4" fontId="18" fillId="0" borderId="0" xfId="0" applyNumberFormat="1" applyFont="1" applyAlignment="1">
      <alignment vertical="center" wrapText="1"/>
    </xf>
    <xf numFmtId="43" fontId="18" fillId="0" borderId="0" xfId="0" applyNumberFormat="1" applyFont="1" applyAlignment="1">
      <alignment vertical="center" wrapText="1"/>
    </xf>
    <xf numFmtId="0" fontId="20" fillId="0" borderId="51" xfId="0" applyFont="1" applyBorder="1" applyAlignment="1">
      <alignment vertical="center" wrapText="1"/>
    </xf>
    <xf numFmtId="43" fontId="0" fillId="0" borderId="0" xfId="1" applyFont="1" applyAlignment="1">
      <alignment vertical="center"/>
    </xf>
    <xf numFmtId="43" fontId="0" fillId="0" borderId="0" xfId="0" applyNumberFormat="1" applyFont="1" applyAlignment="1"/>
    <xf numFmtId="43" fontId="19" fillId="0" borderId="0" xfId="1" applyFont="1" applyAlignment="1">
      <alignment horizontal="center" vertical="center" wrapText="1"/>
    </xf>
    <xf numFmtId="43" fontId="20" fillId="4" borderId="1" xfId="1" applyFont="1" applyFill="1" applyBorder="1" applyAlignment="1">
      <alignment horizontal="center" vertical="center" wrapText="1"/>
    </xf>
    <xf numFmtId="43" fontId="20" fillId="4" borderId="28" xfId="1" applyFont="1" applyFill="1" applyBorder="1" applyAlignment="1">
      <alignment horizontal="center" vertical="center" wrapText="1"/>
    </xf>
    <xf numFmtId="0" fontId="20" fillId="4" borderId="28" xfId="0" applyFont="1" applyFill="1" applyBorder="1" applyAlignment="1">
      <alignment horizontal="center" vertical="center" wrapText="1"/>
    </xf>
    <xf numFmtId="43" fontId="20" fillId="4" borderId="52" xfId="1" applyFont="1" applyFill="1" applyBorder="1" applyAlignment="1">
      <alignment horizontal="center" vertical="center" wrapText="1"/>
    </xf>
    <xf numFmtId="0" fontId="20" fillId="5" borderId="45" xfId="0" applyFont="1" applyFill="1" applyBorder="1" applyAlignment="1">
      <alignment horizontal="center" vertical="center" wrapText="1"/>
    </xf>
    <xf numFmtId="0" fontId="20" fillId="5" borderId="28"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1" fillId="7" borderId="28" xfId="0" applyFont="1" applyFill="1" applyBorder="1" applyAlignment="1">
      <alignment horizontal="center" vertical="center" wrapText="1"/>
    </xf>
    <xf numFmtId="43" fontId="0" fillId="0" borderId="0" xfId="1" applyFont="1" applyAlignment="1">
      <alignment horizontal="center" vertical="center"/>
    </xf>
    <xf numFmtId="43" fontId="18" fillId="0" borderId="0" xfId="1" applyFont="1" applyBorder="1" applyAlignment="1">
      <alignment vertical="center" wrapText="1"/>
    </xf>
    <xf numFmtId="43" fontId="26" fillId="0" borderId="0" xfId="1" applyFont="1" applyBorder="1" applyAlignment="1">
      <alignment horizontal="right" vertical="center"/>
    </xf>
    <xf numFmtId="43" fontId="24" fillId="0" borderId="0" xfId="1" applyFont="1" applyBorder="1" applyAlignment="1">
      <alignment horizontal="right" vertical="center"/>
    </xf>
    <xf numFmtId="43" fontId="18" fillId="13" borderId="0" xfId="1" applyFont="1" applyFill="1" applyBorder="1" applyAlignment="1">
      <alignment vertical="center" wrapText="1"/>
    </xf>
    <xf numFmtId="43" fontId="18" fillId="0" borderId="0" xfId="1" applyFont="1" applyFill="1" applyBorder="1" applyAlignment="1">
      <alignment vertical="center" wrapText="1"/>
    </xf>
    <xf numFmtId="43" fontId="18" fillId="0" borderId="0" xfId="1" applyFont="1" applyBorder="1" applyAlignment="1">
      <alignment horizontal="center" vertical="center" wrapText="1"/>
    </xf>
    <xf numFmtId="43" fontId="3" fillId="0" borderId="0" xfId="1" applyFont="1" applyBorder="1" applyAlignment="1">
      <alignment horizontal="right" vertical="center"/>
    </xf>
    <xf numFmtId="0" fontId="3" fillId="0" borderId="0" xfId="0" applyFont="1" applyAlignment="1"/>
    <xf numFmtId="0" fontId="20" fillId="0" borderId="0" xfId="0" applyFont="1" applyAlignment="1">
      <alignment horizontal="center" vertical="center" wrapText="1"/>
    </xf>
    <xf numFmtId="43" fontId="20" fillId="0" borderId="0" xfId="1" applyFont="1" applyAlignment="1">
      <alignment horizontal="center" vertical="center" wrapText="1"/>
    </xf>
    <xf numFmtId="43" fontId="18" fillId="0" borderId="1" xfId="1" applyFont="1" applyBorder="1" applyAlignment="1">
      <alignment vertical="center" wrapText="1"/>
    </xf>
    <xf numFmtId="43" fontId="18" fillId="0" borderId="0" xfId="1" applyFont="1" applyAlignment="1">
      <alignment vertical="center" wrapText="1"/>
    </xf>
    <xf numFmtId="43" fontId="3" fillId="0" borderId="0" xfId="1" applyFont="1" applyAlignment="1"/>
    <xf numFmtId="43" fontId="20" fillId="5" borderId="1" xfId="1" applyFont="1" applyFill="1" applyBorder="1" applyAlignment="1">
      <alignment horizontal="center" vertical="center" wrapText="1"/>
    </xf>
    <xf numFmtId="43" fontId="20" fillId="4" borderId="66" xfId="1" applyFont="1" applyFill="1" applyBorder="1" applyAlignment="1">
      <alignment horizontal="center" vertical="center" wrapText="1"/>
    </xf>
    <xf numFmtId="0" fontId="18" fillId="0" borderId="65" xfId="0" applyFont="1" applyFill="1" applyBorder="1" applyAlignment="1">
      <alignment vertical="center" wrapText="1"/>
    </xf>
    <xf numFmtId="43" fontId="21" fillId="6" borderId="28" xfId="1" applyFont="1" applyFill="1" applyBorder="1" applyAlignment="1">
      <alignment horizontal="center" vertical="center" wrapText="1"/>
    </xf>
    <xf numFmtId="43" fontId="21" fillId="5" borderId="28" xfId="1" applyFont="1" applyFill="1" applyBorder="1" applyAlignment="1">
      <alignment horizontal="center" vertical="center" wrapText="1"/>
    </xf>
    <xf numFmtId="0" fontId="0" fillId="0" borderId="0" xfId="0" applyAlignment="1">
      <alignment vertical="center"/>
    </xf>
    <xf numFmtId="43" fontId="3" fillId="0" borderId="0" xfId="1" applyFont="1" applyAlignment="1">
      <alignment vertical="center" wrapText="1"/>
    </xf>
    <xf numFmtId="43" fontId="23" fillId="0" borderId="0" xfId="1" applyFont="1" applyBorder="1" applyAlignment="1">
      <alignment vertical="center" wrapText="1"/>
    </xf>
    <xf numFmtId="43" fontId="21" fillId="6" borderId="1" xfId="1" applyFont="1" applyFill="1" applyBorder="1" applyAlignment="1">
      <alignment horizontal="center" vertical="center" wrapText="1"/>
    </xf>
    <xf numFmtId="43" fontId="21" fillId="5" borderId="1" xfId="1" applyFont="1" applyFill="1" applyBorder="1" applyAlignment="1">
      <alignment horizontal="center" vertical="center" wrapText="1"/>
    </xf>
    <xf numFmtId="43" fontId="21" fillId="7" borderId="1" xfId="1" applyFont="1" applyFill="1" applyBorder="1" applyAlignment="1">
      <alignment horizontal="center" vertical="center" wrapText="1"/>
    </xf>
    <xf numFmtId="43" fontId="20" fillId="0" borderId="51" xfId="1" applyFont="1" applyBorder="1" applyAlignment="1">
      <alignment vertical="center" wrapText="1"/>
    </xf>
    <xf numFmtId="43" fontId="10" fillId="0" borderId="0" xfId="1" applyFont="1" applyAlignment="1">
      <alignment horizontal="center" vertical="center" wrapText="1"/>
    </xf>
    <xf numFmtId="43" fontId="19" fillId="0" borderId="0" xfId="0" applyNumberFormat="1" applyFont="1" applyAlignment="1">
      <alignment horizontal="center" vertical="center" wrapText="1"/>
    </xf>
    <xf numFmtId="4" fontId="19" fillId="0" borderId="0" xfId="0" applyNumberFormat="1" applyFont="1" applyAlignment="1">
      <alignment horizontal="center" vertical="center" wrapText="1"/>
    </xf>
    <xf numFmtId="4" fontId="20" fillId="5" borderId="1" xfId="0" applyNumberFormat="1" applyFont="1" applyFill="1" applyBorder="1" applyAlignment="1">
      <alignment horizontal="center" vertical="center" wrapText="1"/>
    </xf>
    <xf numFmtId="0" fontId="21" fillId="7" borderId="1" xfId="0" applyFont="1" applyFill="1" applyBorder="1" applyAlignment="1">
      <alignment horizontal="center" vertical="center" wrapText="1"/>
    </xf>
    <xf numFmtId="0" fontId="18" fillId="0" borderId="1" xfId="0" applyFont="1" applyBorder="1" applyAlignment="1">
      <alignment horizontal="left" vertical="center" wrapText="1"/>
    </xf>
    <xf numFmtId="43" fontId="20" fillId="0" borderId="51" xfId="0" applyNumberFormat="1" applyFont="1" applyBorder="1" applyAlignment="1">
      <alignment vertical="center" wrapText="1"/>
    </xf>
    <xf numFmtId="4" fontId="20" fillId="0" borderId="51" xfId="0" applyNumberFormat="1" applyFont="1" applyBorder="1" applyAlignment="1">
      <alignment vertical="center" wrapText="1"/>
    </xf>
    <xf numFmtId="0" fontId="10" fillId="4" borderId="28" xfId="0" applyFont="1" applyFill="1" applyBorder="1" applyAlignment="1">
      <alignment horizontal="center" vertical="center" wrapText="1"/>
    </xf>
    <xf numFmtId="43" fontId="10" fillId="4" borderId="28" xfId="1" applyFont="1" applyFill="1" applyBorder="1" applyAlignment="1">
      <alignment horizontal="center" vertical="center" wrapText="1"/>
    </xf>
    <xf numFmtId="0" fontId="10" fillId="5" borderId="28" xfId="0" applyFont="1" applyFill="1" applyBorder="1" applyAlignment="1">
      <alignment horizontal="center" vertical="center" wrapText="1"/>
    </xf>
    <xf numFmtId="43" fontId="10" fillId="0" borderId="51" xfId="1" applyFont="1" applyBorder="1" applyAlignment="1">
      <alignment horizontal="right" vertical="center" wrapText="1"/>
    </xf>
    <xf numFmtId="0" fontId="17" fillId="0" borderId="50" xfId="7" applyAlignment="1">
      <alignment vertical="center" wrapText="1"/>
    </xf>
    <xf numFmtId="43" fontId="10" fillId="5" borderId="28" xfId="1" applyFont="1" applyFill="1" applyBorder="1" applyAlignment="1">
      <alignment horizontal="center" vertical="center" wrapText="1"/>
    </xf>
    <xf numFmtId="43" fontId="11" fillId="6" borderId="28" xfId="1" applyFont="1" applyFill="1" applyBorder="1" applyAlignment="1">
      <alignment horizontal="center" vertical="center" wrapText="1"/>
    </xf>
    <xf numFmtId="43" fontId="11" fillId="5" borderId="28" xfId="1" applyFont="1" applyFill="1" applyBorder="1" applyAlignment="1">
      <alignment horizontal="center" vertical="center" wrapText="1"/>
    </xf>
    <xf numFmtId="0" fontId="17" fillId="0" borderId="51" xfId="7" applyBorder="1" applyAlignment="1">
      <alignment vertical="center" wrapText="1"/>
    </xf>
    <xf numFmtId="43" fontId="17" fillId="0" borderId="50" xfId="7" applyNumberFormat="1" applyAlignment="1">
      <alignment horizontal="center" vertical="center" wrapText="1"/>
    </xf>
    <xf numFmtId="0" fontId="17" fillId="0" borderId="50" xfId="7" applyAlignment="1">
      <alignment vertical="center"/>
    </xf>
    <xf numFmtId="0" fontId="21" fillId="5" borderId="1" xfId="0" applyFont="1" applyFill="1" applyBorder="1" applyAlignment="1">
      <alignment horizontal="center" vertical="center" wrapText="1"/>
    </xf>
    <xf numFmtId="0" fontId="17" fillId="0" borderId="50" xfId="7" applyAlignment="1"/>
    <xf numFmtId="0" fontId="17" fillId="0" borderId="51" xfId="7" applyBorder="1" applyAlignment="1">
      <alignment vertical="center"/>
    </xf>
    <xf numFmtId="4" fontId="20" fillId="5" borderId="1" xfId="1" applyNumberFormat="1" applyFont="1" applyFill="1" applyBorder="1" applyAlignment="1">
      <alignment horizontal="center" vertical="center" wrapText="1"/>
    </xf>
    <xf numFmtId="43" fontId="19" fillId="0" borderId="0" xfId="1" applyFont="1" applyAlignment="1">
      <alignment horizontal="right" vertical="center" wrapText="1"/>
    </xf>
    <xf numFmtId="0" fontId="18" fillId="0" borderId="65" xfId="0" applyFont="1" applyFill="1" applyBorder="1" applyAlignment="1">
      <alignment horizontal="left" vertical="center" wrapText="1"/>
    </xf>
    <xf numFmtId="43" fontId="18" fillId="0" borderId="0" xfId="1" applyFont="1" applyAlignment="1">
      <alignment horizontal="right" vertical="center" wrapText="1"/>
    </xf>
    <xf numFmtId="0" fontId="21" fillId="6" borderId="28" xfId="0" applyFont="1" applyFill="1" applyBorder="1" applyAlignment="1">
      <alignment horizontal="center" vertical="center" wrapText="1"/>
    </xf>
    <xf numFmtId="43" fontId="20" fillId="0" borderId="0" xfId="0" applyNumberFormat="1" applyFont="1" applyAlignment="1">
      <alignment vertical="center" wrapText="1"/>
    </xf>
    <xf numFmtId="43" fontId="20" fillId="4" borderId="28" xfId="0" applyNumberFormat="1" applyFont="1" applyFill="1" applyBorder="1" applyAlignment="1">
      <alignment horizontal="center" vertical="center" wrapText="1"/>
    </xf>
    <xf numFmtId="0" fontId="20" fillId="4" borderId="28" xfId="0" applyFont="1" applyFill="1" applyBorder="1" applyAlignment="1">
      <alignment horizontal="left" vertical="center" wrapText="1"/>
    </xf>
    <xf numFmtId="0" fontId="20" fillId="5" borderId="28" xfId="0" applyFont="1" applyFill="1" applyBorder="1" applyAlignment="1">
      <alignment horizontal="left" vertical="center" wrapText="1"/>
    </xf>
    <xf numFmtId="43" fontId="21" fillId="6" borderId="28" xfId="1" applyFont="1" applyFill="1" applyBorder="1" applyAlignment="1">
      <alignment horizontal="left" vertical="center" wrapText="1"/>
    </xf>
    <xf numFmtId="43" fontId="21" fillId="5" borderId="28" xfId="1" applyFont="1" applyFill="1" applyBorder="1" applyAlignment="1">
      <alignment horizontal="left" vertical="center" wrapText="1"/>
    </xf>
    <xf numFmtId="0" fontId="21" fillId="5" borderId="28" xfId="0" applyFont="1" applyFill="1" applyBorder="1" applyAlignment="1">
      <alignment horizontal="left" vertical="center" wrapText="1"/>
    </xf>
    <xf numFmtId="0" fontId="21" fillId="7" borderId="28" xfId="0" applyFont="1" applyFill="1" applyBorder="1" applyAlignment="1">
      <alignment horizontal="left" vertical="center" wrapText="1"/>
    </xf>
    <xf numFmtId="4" fontId="20" fillId="0" borderId="0" xfId="1" applyNumberFormat="1" applyFont="1" applyAlignment="1">
      <alignment horizontal="center" vertical="center" wrapText="1"/>
    </xf>
    <xf numFmtId="4" fontId="20" fillId="4" borderId="1" xfId="1" applyNumberFormat="1" applyFont="1" applyFill="1" applyBorder="1" applyAlignment="1">
      <alignment horizontal="center" vertical="center" wrapText="1"/>
    </xf>
    <xf numFmtId="4" fontId="20" fillId="4" borderId="28" xfId="1" applyNumberFormat="1" applyFont="1" applyFill="1" applyBorder="1" applyAlignment="1">
      <alignment horizontal="left" vertical="center" wrapText="1"/>
    </xf>
    <xf numFmtId="4" fontId="3" fillId="0" borderId="0" xfId="1" applyNumberFormat="1" applyFont="1" applyAlignment="1"/>
    <xf numFmtId="4" fontId="20" fillId="5" borderId="28" xfId="1" applyNumberFormat="1" applyFont="1" applyFill="1" applyBorder="1" applyAlignment="1">
      <alignment horizontal="left" vertical="center" wrapText="1"/>
    </xf>
    <xf numFmtId="0" fontId="0" fillId="0" borderId="65" xfId="0" applyFont="1" applyFill="1" applyBorder="1" applyAlignment="1">
      <alignment wrapText="1"/>
    </xf>
    <xf numFmtId="0" fontId="0" fillId="0" borderId="0" xfId="0" applyAlignment="1">
      <alignment wrapText="1"/>
    </xf>
    <xf numFmtId="0" fontId="17" fillId="0" borderId="50" xfId="7" applyAlignment="1">
      <alignment wrapText="1"/>
    </xf>
    <xf numFmtId="43" fontId="0" fillId="0" borderId="0" xfId="1" applyFont="1" applyAlignment="1"/>
    <xf numFmtId="0" fontId="18" fillId="0" borderId="0" xfId="0" applyFont="1" applyFill="1" applyAlignment="1">
      <alignment vertical="center" wrapText="1"/>
    </xf>
    <xf numFmtId="0" fontId="0" fillId="0" borderId="0" xfId="0" applyFont="1" applyFill="1" applyAlignment="1">
      <alignment vertical="center" wrapText="1"/>
    </xf>
    <xf numFmtId="0" fontId="18" fillId="0" borderId="0" xfId="0" applyFont="1" applyFill="1" applyAlignment="1">
      <alignment horizontal="center" vertical="center" wrapText="1"/>
    </xf>
    <xf numFmtId="0" fontId="0" fillId="0" borderId="0" xfId="0" applyFont="1" applyFill="1" applyAlignment="1">
      <alignment horizontal="center" vertical="center" wrapText="1"/>
    </xf>
    <xf numFmtId="0" fontId="20" fillId="0" borderId="0" xfId="0" applyFont="1" applyFill="1" applyAlignment="1">
      <alignment vertical="center" wrapText="1"/>
    </xf>
    <xf numFmtId="0" fontId="0" fillId="0" borderId="0" xfId="0" applyFont="1" applyBorder="1" applyAlignment="1">
      <alignment vertical="center" wrapText="1"/>
    </xf>
    <xf numFmtId="0" fontId="17" fillId="0" borderId="0" xfId="7" applyBorder="1" applyAlignment="1">
      <alignment vertical="center" wrapText="1"/>
    </xf>
    <xf numFmtId="43" fontId="11" fillId="7" borderId="82" xfId="1" applyFont="1" applyFill="1" applyBorder="1" applyAlignment="1">
      <alignment horizontal="center" vertical="center" wrapText="1"/>
    </xf>
    <xf numFmtId="0" fontId="27" fillId="0" borderId="65" xfId="0" applyFont="1" applyFill="1" applyBorder="1" applyAlignment="1">
      <alignment vertical="center" wrapText="1"/>
    </xf>
    <xf numFmtId="0" fontId="27" fillId="0" borderId="0" xfId="0" applyFont="1" applyFill="1" applyBorder="1" applyAlignment="1">
      <alignment vertical="center" wrapText="1"/>
    </xf>
    <xf numFmtId="0" fontId="28" fillId="0" borderId="65" xfId="0" applyFont="1" applyFill="1" applyBorder="1" applyAlignment="1">
      <alignment vertical="center" wrapText="1"/>
    </xf>
    <xf numFmtId="43" fontId="28" fillId="0" borderId="65" xfId="1" applyFont="1" applyFill="1" applyBorder="1" applyAlignment="1">
      <alignment horizontal="left" vertical="center" wrapText="1"/>
    </xf>
    <xf numFmtId="0" fontId="28" fillId="0" borderId="65" xfId="0" applyFont="1" applyFill="1" applyBorder="1" applyAlignment="1">
      <alignment horizontal="left" vertical="center" wrapText="1"/>
    </xf>
    <xf numFmtId="43" fontId="28" fillId="0" borderId="65" xfId="1" applyFont="1" applyFill="1" applyBorder="1" applyAlignment="1">
      <alignment vertical="center" wrapText="1"/>
    </xf>
    <xf numFmtId="43" fontId="29" fillId="0" borderId="65" xfId="1" applyFont="1" applyFill="1" applyBorder="1" applyAlignment="1">
      <alignment vertical="center" wrapText="1"/>
    </xf>
    <xf numFmtId="43" fontId="29" fillId="0" borderId="65" xfId="1" applyFont="1" applyFill="1" applyBorder="1" applyAlignment="1">
      <alignment horizontal="right" vertical="center" wrapText="1"/>
    </xf>
    <xf numFmtId="0" fontId="27" fillId="0" borderId="65" xfId="0" applyFont="1" applyFill="1" applyBorder="1" applyAlignment="1">
      <alignment horizontal="left" vertical="center" wrapText="1"/>
    </xf>
    <xf numFmtId="14" fontId="27" fillId="0" borderId="65" xfId="0" applyNumberFormat="1" applyFont="1" applyFill="1" applyBorder="1" applyAlignment="1">
      <alignment horizontal="right" vertical="center" wrapText="1"/>
    </xf>
    <xf numFmtId="14" fontId="28" fillId="0" borderId="65" xfId="0" applyNumberFormat="1" applyFont="1" applyFill="1" applyBorder="1" applyAlignment="1">
      <alignment horizontal="right" vertical="center" wrapText="1"/>
    </xf>
    <xf numFmtId="0" fontId="27" fillId="0" borderId="65" xfId="0" applyFont="1" applyFill="1" applyBorder="1" applyAlignment="1">
      <alignment vertical="center"/>
    </xf>
    <xf numFmtId="43" fontId="27" fillId="0" borderId="65" xfId="1" applyFont="1" applyFill="1" applyBorder="1" applyAlignment="1">
      <alignment horizontal="right" vertical="center"/>
    </xf>
    <xf numFmtId="0" fontId="27" fillId="0" borderId="65" xfId="0" applyFont="1" applyFill="1" applyBorder="1" applyAlignment="1">
      <alignment horizontal="left" vertical="center"/>
    </xf>
    <xf numFmtId="0" fontId="27" fillId="0" borderId="0" xfId="0" applyFont="1" applyFill="1" applyBorder="1" applyAlignment="1">
      <alignment horizontal="left" vertical="center"/>
    </xf>
    <xf numFmtId="43" fontId="27" fillId="0" borderId="65" xfId="1" applyFont="1" applyFill="1" applyBorder="1" applyAlignment="1">
      <alignment horizontal="right" vertical="center" wrapText="1"/>
    </xf>
    <xf numFmtId="17" fontId="27" fillId="0" borderId="65" xfId="0" applyNumberFormat="1" applyFont="1" applyFill="1" applyBorder="1" applyAlignment="1">
      <alignment horizontal="left" vertical="center" wrapText="1"/>
    </xf>
    <xf numFmtId="14" fontId="27" fillId="0" borderId="65" xfId="0" applyNumberFormat="1" applyFont="1" applyFill="1" applyBorder="1" applyAlignment="1">
      <alignment horizontal="left" vertical="center" wrapText="1"/>
    </xf>
    <xf numFmtId="0" fontId="27" fillId="0" borderId="65" xfId="0" applyFont="1" applyFill="1" applyBorder="1" applyAlignment="1">
      <alignment horizontal="left" vertical="center" wrapText="1"/>
    </xf>
    <xf numFmtId="43" fontId="30" fillId="0" borderId="65" xfId="1" applyFont="1" applyFill="1" applyBorder="1" applyAlignment="1">
      <alignment vertical="center"/>
    </xf>
    <xf numFmtId="0" fontId="28" fillId="0" borderId="65" xfId="0" applyFont="1" applyFill="1" applyBorder="1" applyAlignment="1">
      <alignment vertical="center"/>
    </xf>
    <xf numFmtId="0" fontId="30" fillId="0" borderId="65" xfId="3" applyFont="1" applyFill="1" applyBorder="1" applyAlignment="1">
      <alignment horizontal="left" vertical="center"/>
    </xf>
    <xf numFmtId="0" fontId="30" fillId="0" borderId="65" xfId="5" applyFont="1" applyFill="1" applyBorder="1" applyAlignment="1">
      <alignment horizontal="left" vertical="center"/>
    </xf>
    <xf numFmtId="0" fontId="30" fillId="0" borderId="65" xfId="4" applyFont="1" applyFill="1" applyBorder="1" applyAlignment="1">
      <alignment horizontal="left" vertical="center"/>
    </xf>
    <xf numFmtId="0" fontId="27" fillId="0" borderId="0" xfId="0" applyFont="1" applyFill="1" applyBorder="1" applyAlignment="1">
      <alignment vertical="center"/>
    </xf>
    <xf numFmtId="43" fontId="27" fillId="0" borderId="65" xfId="1" applyFont="1" applyFill="1" applyBorder="1" applyAlignment="1">
      <alignment vertical="center" wrapText="1"/>
    </xf>
    <xf numFmtId="43" fontId="27" fillId="0" borderId="65" xfId="1" applyFont="1" applyFill="1" applyBorder="1" applyAlignment="1">
      <alignment vertical="center"/>
    </xf>
    <xf numFmtId="0" fontId="27" fillId="0" borderId="28" xfId="0" applyFont="1" applyBorder="1" applyAlignment="1">
      <alignment horizontal="left" vertical="center" wrapText="1"/>
    </xf>
    <xf numFmtId="0" fontId="27" fillId="0" borderId="1" xfId="0" applyFont="1" applyBorder="1" applyAlignment="1">
      <alignment horizontal="left" vertical="center" wrapText="1"/>
    </xf>
    <xf numFmtId="4" fontId="27" fillId="0" borderId="1" xfId="0" applyNumberFormat="1" applyFont="1" applyBorder="1" applyAlignment="1">
      <alignment vertical="center" wrapText="1"/>
    </xf>
    <xf numFmtId="0" fontId="28" fillId="0" borderId="1" xfId="0" applyFont="1" applyBorder="1" applyAlignment="1">
      <alignment horizontal="center" vertical="center" wrapText="1"/>
    </xf>
    <xf numFmtId="0" fontId="28" fillId="0" borderId="4" xfId="0" applyFont="1" applyBorder="1" applyAlignment="1">
      <alignment horizontal="center" vertical="center" wrapText="1"/>
    </xf>
    <xf numFmtId="43" fontId="28" fillId="0" borderId="4" xfId="1" applyFont="1" applyBorder="1" applyAlignment="1">
      <alignment horizontal="center" vertical="center"/>
    </xf>
    <xf numFmtId="43" fontId="28" fillId="0" borderId="1" xfId="1" applyFont="1" applyBorder="1" applyAlignment="1">
      <alignment horizontal="center" vertical="center"/>
    </xf>
    <xf numFmtId="43" fontId="27" fillId="0" borderId="1" xfId="1" applyFont="1" applyBorder="1" applyAlignment="1">
      <alignment horizontal="center" vertical="center" wrapText="1"/>
    </xf>
    <xf numFmtId="0" fontId="27" fillId="0" borderId="0" xfId="0" applyFont="1" applyAlignment="1">
      <alignment vertical="center" wrapText="1"/>
    </xf>
    <xf numFmtId="0" fontId="27" fillId="0" borderId="0" xfId="0" applyFont="1" applyAlignment="1"/>
    <xf numFmtId="166" fontId="28" fillId="0" borderId="4" xfId="0" applyNumberFormat="1" applyFont="1" applyBorder="1" applyAlignment="1">
      <alignment horizontal="right" vertical="center"/>
    </xf>
    <xf numFmtId="43" fontId="28" fillId="0" borderId="21" xfId="1" applyFont="1" applyBorder="1" applyAlignment="1">
      <alignment horizontal="center" vertical="center"/>
    </xf>
    <xf numFmtId="43" fontId="28" fillId="0" borderId="47" xfId="1" applyFont="1" applyBorder="1" applyAlignment="1">
      <alignment horizontal="center" vertical="center"/>
    </xf>
    <xf numFmtId="0" fontId="28" fillId="0" borderId="21" xfId="0" applyFont="1" applyBorder="1" applyAlignment="1">
      <alignment horizontal="center" vertical="center" wrapText="1"/>
    </xf>
    <xf numFmtId="166" fontId="28" fillId="0" borderId="47" xfId="0" applyNumberFormat="1" applyFont="1" applyBorder="1" applyAlignment="1">
      <alignment horizontal="right" vertical="center"/>
    </xf>
    <xf numFmtId="0" fontId="28" fillId="0" borderId="47" xfId="0" applyFont="1" applyBorder="1" applyAlignment="1">
      <alignment horizontal="center" vertical="center" wrapText="1"/>
    </xf>
    <xf numFmtId="14" fontId="28" fillId="0" borderId="4" xfId="0" applyNumberFormat="1" applyFont="1" applyBorder="1" applyAlignment="1">
      <alignment horizontal="right" vertical="center"/>
    </xf>
    <xf numFmtId="0" fontId="28" fillId="0" borderId="33" xfId="0" applyFont="1" applyBorder="1" applyAlignment="1">
      <alignment horizontal="center" vertical="center" wrapText="1"/>
    </xf>
    <xf numFmtId="166" fontId="28" fillId="0" borderId="46" xfId="0" applyNumberFormat="1" applyFont="1" applyBorder="1" applyAlignment="1">
      <alignment horizontal="right" vertical="center"/>
    </xf>
    <xf numFmtId="0" fontId="28" fillId="0" borderId="46" xfId="0" applyFont="1" applyBorder="1" applyAlignment="1">
      <alignment horizontal="center" vertical="center" wrapText="1"/>
    </xf>
    <xf numFmtId="14" fontId="28" fillId="0" borderId="47" xfId="0" applyNumberFormat="1" applyFont="1" applyBorder="1" applyAlignment="1">
      <alignment horizontal="right" vertical="center"/>
    </xf>
    <xf numFmtId="0" fontId="27" fillId="0" borderId="1" xfId="0" applyFont="1" applyBorder="1" applyAlignment="1">
      <alignment horizontal="center" vertical="center" wrapText="1"/>
    </xf>
    <xf numFmtId="14" fontId="27" fillId="0" borderId="1" xfId="0" applyNumberFormat="1" applyFont="1" applyBorder="1" applyAlignment="1">
      <alignment vertical="center" wrapText="1"/>
    </xf>
    <xf numFmtId="0" fontId="27" fillId="0" borderId="1" xfId="0" applyFont="1" applyBorder="1" applyAlignment="1">
      <alignment vertical="center" wrapText="1"/>
    </xf>
    <xf numFmtId="0" fontId="33" fillId="0" borderId="0" xfId="0" applyFont="1" applyAlignment="1"/>
    <xf numFmtId="169" fontId="27" fillId="0" borderId="1" xfId="0" applyNumberFormat="1" applyFont="1" applyBorder="1" applyAlignment="1">
      <alignment vertical="center" wrapText="1"/>
    </xf>
    <xf numFmtId="0" fontId="27" fillId="0" borderId="28" xfId="0" applyFont="1" applyBorder="1" applyAlignment="1">
      <alignment vertical="center" wrapText="1"/>
    </xf>
    <xf numFmtId="169" fontId="27" fillId="0" borderId="28" xfId="0" applyNumberFormat="1" applyFont="1" applyBorder="1" applyAlignment="1">
      <alignment vertical="center" wrapText="1"/>
    </xf>
    <xf numFmtId="4" fontId="27" fillId="0" borderId="28" xfId="0" applyNumberFormat="1" applyFont="1" applyBorder="1" applyAlignment="1">
      <alignment vertical="center" wrapText="1"/>
    </xf>
    <xf numFmtId="0" fontId="27" fillId="0" borderId="65" xfId="0" applyFont="1" applyBorder="1" applyAlignment="1">
      <alignment vertical="center" wrapText="1"/>
    </xf>
    <xf numFmtId="169" fontId="27" fillId="0" borderId="65" xfId="0" applyNumberFormat="1" applyFont="1" applyBorder="1" applyAlignment="1">
      <alignment vertical="center" wrapText="1"/>
    </xf>
    <xf numFmtId="4" fontId="27" fillId="0" borderId="65" xfId="0" applyNumberFormat="1" applyFont="1" applyBorder="1" applyAlignment="1">
      <alignment vertical="center" wrapText="1"/>
    </xf>
    <xf numFmtId="170" fontId="27" fillId="0" borderId="65" xfId="0" applyNumberFormat="1" applyFont="1" applyBorder="1" applyAlignment="1">
      <alignment vertical="center" wrapText="1"/>
    </xf>
    <xf numFmtId="0" fontId="27" fillId="0" borderId="65" xfId="0" applyFont="1" applyBorder="1" applyAlignment="1">
      <alignment horizontal="left" vertical="center" wrapText="1"/>
    </xf>
    <xf numFmtId="171" fontId="27" fillId="0" borderId="65" xfId="0" applyNumberFormat="1" applyFont="1" applyBorder="1" applyAlignment="1">
      <alignment vertical="center" wrapText="1"/>
    </xf>
    <xf numFmtId="0" fontId="35" fillId="8" borderId="65" xfId="0" applyFont="1" applyFill="1" applyBorder="1" applyAlignment="1"/>
    <xf numFmtId="43" fontId="27" fillId="0" borderId="1" xfId="1" applyFont="1" applyBorder="1" applyAlignment="1">
      <alignment vertical="center" wrapText="1"/>
    </xf>
    <xf numFmtId="0" fontId="36" fillId="0" borderId="28" xfId="0" applyFont="1" applyBorder="1" applyAlignment="1">
      <alignment horizontal="left" vertical="center" wrapText="1"/>
    </xf>
    <xf numFmtId="0" fontId="36" fillId="0" borderId="1" xfId="0" applyFont="1" applyBorder="1" applyAlignment="1">
      <alignment horizontal="left" vertical="center" wrapText="1"/>
    </xf>
    <xf numFmtId="0" fontId="36" fillId="0" borderId="1" xfId="0" applyFont="1" applyBorder="1" applyAlignment="1">
      <alignment vertical="center" wrapText="1"/>
    </xf>
    <xf numFmtId="164" fontId="36" fillId="0" borderId="1" xfId="0" applyNumberFormat="1" applyFont="1" applyBorder="1" applyAlignment="1">
      <alignment vertical="center" wrapText="1"/>
    </xf>
    <xf numFmtId="43" fontId="36" fillId="0" borderId="1" xfId="1" applyFont="1" applyBorder="1" applyAlignment="1">
      <alignment vertical="center" wrapText="1"/>
    </xf>
    <xf numFmtId="0" fontId="36" fillId="0" borderId="0" xfId="0" applyFont="1" applyAlignment="1">
      <alignment vertical="center" wrapText="1"/>
    </xf>
    <xf numFmtId="0" fontId="36" fillId="0" borderId="0" xfId="0" applyFont="1" applyAlignment="1"/>
    <xf numFmtId="0" fontId="36" fillId="0" borderId="65" xfId="0" applyFont="1" applyBorder="1" applyAlignment="1">
      <alignment horizontal="left" vertical="center" wrapText="1"/>
    </xf>
    <xf numFmtId="0" fontId="36" fillId="0" borderId="4" xfId="0" applyFont="1" applyBorder="1" applyAlignment="1">
      <alignment horizontal="left" vertical="center" wrapText="1"/>
    </xf>
    <xf numFmtId="0" fontId="36" fillId="0" borderId="65" xfId="0" applyFont="1" applyBorder="1" applyAlignment="1">
      <alignment vertical="center" wrapText="1"/>
    </xf>
    <xf numFmtId="179" fontId="37" fillId="0" borderId="68" xfId="0" applyNumberFormat="1" applyFont="1" applyFill="1" applyBorder="1" applyAlignment="1">
      <alignment horizontal="left" vertical="center" wrapText="1"/>
    </xf>
    <xf numFmtId="43" fontId="37" fillId="0" borderId="69" xfId="1" applyFont="1" applyFill="1" applyBorder="1" applyAlignment="1">
      <alignment horizontal="right" vertical="center"/>
    </xf>
    <xf numFmtId="43" fontId="37" fillId="0" borderId="65" xfId="1" applyFont="1" applyFill="1" applyBorder="1" applyAlignment="1">
      <alignment horizontal="center" vertical="center"/>
    </xf>
    <xf numFmtId="43" fontId="36" fillId="0" borderId="65" xfId="1" applyFont="1" applyBorder="1" applyAlignment="1">
      <alignment vertical="center" wrapText="1"/>
    </xf>
    <xf numFmtId="166" fontId="27" fillId="0" borderId="65" xfId="0" applyNumberFormat="1" applyFont="1" applyFill="1" applyBorder="1" applyAlignment="1">
      <alignment vertical="center" wrapText="1"/>
    </xf>
    <xf numFmtId="0" fontId="27" fillId="0" borderId="0" xfId="0" applyFont="1" applyFill="1" applyAlignment="1">
      <alignment vertical="center" wrapText="1"/>
    </xf>
    <xf numFmtId="43" fontId="28" fillId="0" borderId="65" xfId="1" applyFont="1" applyFill="1" applyBorder="1" applyAlignment="1">
      <alignment horizontal="right" vertical="center" wrapText="1"/>
    </xf>
    <xf numFmtId="4" fontId="27" fillId="0" borderId="0" xfId="0" applyNumberFormat="1" applyFont="1" applyFill="1" applyAlignment="1">
      <alignment vertical="center" wrapText="1"/>
    </xf>
    <xf numFmtId="167" fontId="27" fillId="0" borderId="65" xfId="0" applyNumberFormat="1" applyFont="1" applyFill="1" applyBorder="1" applyAlignment="1">
      <alignment vertical="center" wrapText="1"/>
    </xf>
    <xf numFmtId="168" fontId="27" fillId="0" borderId="65" xfId="0" applyNumberFormat="1" applyFont="1" applyFill="1" applyBorder="1" applyAlignment="1">
      <alignment vertical="center" wrapText="1"/>
    </xf>
    <xf numFmtId="167" fontId="27" fillId="0" borderId="65" xfId="0" applyNumberFormat="1" applyFont="1" applyFill="1" applyBorder="1" applyAlignment="1">
      <alignment horizontal="right" vertical="center" wrapText="1"/>
    </xf>
    <xf numFmtId="168" fontId="27" fillId="0" borderId="65" xfId="0" applyNumberFormat="1" applyFont="1" applyFill="1" applyBorder="1" applyAlignment="1">
      <alignment horizontal="right" vertical="center" wrapText="1"/>
    </xf>
    <xf numFmtId="174" fontId="27" fillId="0" borderId="65" xfId="0" applyNumberFormat="1" applyFont="1" applyFill="1" applyBorder="1" applyAlignment="1">
      <alignment horizontal="right" vertical="center" wrapText="1"/>
    </xf>
    <xf numFmtId="177" fontId="27" fillId="0" borderId="65" xfId="0" applyNumberFormat="1" applyFont="1" applyFill="1" applyBorder="1" applyAlignment="1">
      <alignment vertical="center" wrapText="1"/>
    </xf>
    <xf numFmtId="177" fontId="27" fillId="0" borderId="65" xfId="0" applyNumberFormat="1" applyFont="1" applyFill="1" applyBorder="1" applyAlignment="1">
      <alignment horizontal="right" vertical="center" wrapText="1"/>
    </xf>
    <xf numFmtId="43" fontId="27" fillId="0" borderId="0" xfId="1" applyFont="1" applyFill="1"/>
    <xf numFmtId="43" fontId="27" fillId="0" borderId="0" xfId="0" applyNumberFormat="1" applyFont="1" applyFill="1"/>
    <xf numFmtId="0" fontId="27" fillId="0" borderId="0" xfId="0" applyFont="1" applyFill="1"/>
    <xf numFmtId="0" fontId="27" fillId="0" borderId="0" xfId="0" applyFont="1"/>
    <xf numFmtId="43" fontId="27" fillId="0" borderId="65" xfId="1" applyFont="1" applyFill="1" applyBorder="1" applyAlignment="1">
      <alignment horizontal="left" vertical="center"/>
    </xf>
    <xf numFmtId="0" fontId="27" fillId="0" borderId="0" xfId="0" applyFont="1" applyFill="1" applyAlignment="1">
      <alignment horizontal="left" vertical="center"/>
    </xf>
    <xf numFmtId="0" fontId="27" fillId="0" borderId="0" xfId="0" applyFont="1" applyAlignment="1">
      <alignment horizontal="left" vertical="center"/>
    </xf>
    <xf numFmtId="0" fontId="27" fillId="0" borderId="0" xfId="0" applyFont="1" applyFill="1" applyAlignment="1">
      <alignment vertical="center"/>
    </xf>
    <xf numFmtId="0" fontId="27" fillId="0" borderId="0" xfId="0" applyFont="1" applyAlignment="1">
      <alignment vertical="center"/>
    </xf>
    <xf numFmtId="4" fontId="27" fillId="0" borderId="0" xfId="0" applyNumberFormat="1" applyFont="1" applyFill="1"/>
    <xf numFmtId="0" fontId="27" fillId="0" borderId="65" xfId="0" applyFont="1" applyFill="1" applyBorder="1" applyAlignment="1">
      <alignment horizontal="right" vertical="center" wrapText="1"/>
    </xf>
    <xf numFmtId="4" fontId="27" fillId="0" borderId="65" xfId="0" applyNumberFormat="1" applyFont="1" applyBorder="1" applyAlignment="1">
      <alignment horizontal="left" vertical="center" wrapText="1"/>
    </xf>
    <xf numFmtId="43" fontId="27" fillId="0" borderId="65" xfId="1" applyFont="1" applyBorder="1" applyAlignment="1">
      <alignment horizontal="right" vertical="center" wrapText="1"/>
    </xf>
    <xf numFmtId="0" fontId="33" fillId="0" borderId="0" xfId="0" applyFont="1" applyAlignment="1">
      <alignment vertical="center" wrapText="1"/>
    </xf>
    <xf numFmtId="172" fontId="28" fillId="0" borderId="65" xfId="0" applyNumberFormat="1" applyFont="1" applyBorder="1" applyAlignment="1">
      <alignment horizontal="right" vertical="center" wrapText="1"/>
    </xf>
    <xf numFmtId="43" fontId="33" fillId="0" borderId="0" xfId="1" applyFont="1" applyAlignment="1"/>
    <xf numFmtId="166" fontId="36" fillId="0" borderId="1" xfId="0" applyNumberFormat="1" applyFont="1" applyBorder="1" applyAlignment="1">
      <alignment vertical="center" wrapText="1"/>
    </xf>
    <xf numFmtId="14" fontId="36" fillId="0" borderId="1" xfId="0" applyNumberFormat="1" applyFont="1" applyBorder="1" applyAlignment="1">
      <alignment vertical="center" wrapText="1"/>
    </xf>
    <xf numFmtId="0" fontId="36" fillId="0" borderId="28" xfId="0" applyFont="1" applyBorder="1" applyAlignment="1">
      <alignment vertical="center" wrapText="1"/>
    </xf>
    <xf numFmtId="4" fontId="36" fillId="0" borderId="0" xfId="0" applyNumberFormat="1" applyFont="1" applyAlignment="1">
      <alignment vertical="center" wrapText="1"/>
    </xf>
    <xf numFmtId="43" fontId="36" fillId="0" borderId="0" xfId="0" applyNumberFormat="1" applyFont="1" applyAlignment="1">
      <alignment vertical="center" wrapText="1"/>
    </xf>
    <xf numFmtId="0" fontId="36" fillId="0" borderId="1" xfId="0" applyFont="1" applyBorder="1" applyAlignment="1">
      <alignment vertical="top" wrapText="1"/>
    </xf>
    <xf numFmtId="43" fontId="27" fillId="0" borderId="0" xfId="1" applyFont="1" applyAlignment="1">
      <alignment vertical="center" wrapText="1"/>
    </xf>
    <xf numFmtId="43" fontId="36" fillId="0" borderId="0" xfId="1" applyFont="1" applyAlignment="1">
      <alignment vertical="center" wrapText="1"/>
    </xf>
    <xf numFmtId="0" fontId="36" fillId="0" borderId="0" xfId="0" applyFont="1" applyAlignment="1">
      <alignment wrapText="1"/>
    </xf>
    <xf numFmtId="0" fontId="28" fillId="0" borderId="65" xfId="0" applyFont="1" applyFill="1" applyBorder="1" applyAlignment="1">
      <alignment horizontal="left" vertical="center"/>
    </xf>
    <xf numFmtId="43" fontId="27" fillId="0" borderId="65" xfId="1" applyFont="1" applyFill="1" applyBorder="1" applyAlignment="1">
      <alignment horizontal="left" vertical="center" wrapText="1"/>
    </xf>
    <xf numFmtId="179" fontId="36" fillId="0" borderId="65" xfId="0" applyNumberFormat="1" applyFont="1" applyBorder="1" applyAlignment="1">
      <alignment vertical="center" wrapText="1"/>
    </xf>
    <xf numFmtId="43" fontId="36" fillId="0" borderId="65" xfId="0" applyNumberFormat="1" applyFont="1" applyFill="1" applyBorder="1" applyAlignment="1">
      <alignment vertical="center" wrapText="1"/>
    </xf>
    <xf numFmtId="166" fontId="36" fillId="0" borderId="65" xfId="0" applyNumberFormat="1" applyFont="1" applyBorder="1" applyAlignment="1">
      <alignment vertical="center" wrapText="1"/>
    </xf>
    <xf numFmtId="14" fontId="36" fillId="0" borderId="65" xfId="0" applyNumberFormat="1" applyFont="1" applyBorder="1" applyAlignment="1">
      <alignment vertical="center" wrapText="1"/>
    </xf>
    <xf numFmtId="0" fontId="25" fillId="9" borderId="65" xfId="0" applyFont="1" applyFill="1" applyBorder="1" applyAlignment="1">
      <alignment horizontal="left"/>
    </xf>
    <xf numFmtId="0" fontId="27" fillId="0" borderId="1" xfId="0" applyFont="1" applyFill="1" applyBorder="1" applyAlignment="1">
      <alignment vertical="center" wrapText="1"/>
    </xf>
    <xf numFmtId="43" fontId="27" fillId="0" borderId="1" xfId="1" applyFont="1" applyFill="1" applyBorder="1" applyAlignment="1">
      <alignment vertical="center" wrapText="1"/>
    </xf>
    <xf numFmtId="43" fontId="27" fillId="0" borderId="1" xfId="1" applyFont="1" applyFill="1" applyBorder="1" applyAlignment="1">
      <alignment horizontal="right" vertical="center" wrapText="1"/>
    </xf>
    <xf numFmtId="43" fontId="33" fillId="0" borderId="65" xfId="1" applyFont="1" applyFill="1" applyBorder="1" applyAlignment="1">
      <alignment horizontal="right" vertical="center"/>
    </xf>
    <xf numFmtId="43" fontId="27" fillId="0" borderId="28" xfId="1" applyFont="1" applyFill="1" applyBorder="1" applyAlignment="1">
      <alignment horizontal="right" vertical="center" wrapText="1"/>
    </xf>
    <xf numFmtId="43" fontId="33" fillId="0" borderId="66" xfId="1" applyFont="1" applyFill="1" applyBorder="1" applyAlignment="1">
      <alignment horizontal="right" vertical="center"/>
    </xf>
    <xf numFmtId="180" fontId="27" fillId="0" borderId="0" xfId="0" applyNumberFormat="1" applyFont="1" applyAlignment="1">
      <alignment vertical="center" wrapText="1"/>
    </xf>
    <xf numFmtId="43" fontId="27" fillId="0" borderId="28" xfId="1" applyFont="1" applyBorder="1" applyAlignment="1">
      <alignment vertical="center" wrapText="1"/>
    </xf>
    <xf numFmtId="0" fontId="32" fillId="0" borderId="51" xfId="0" applyFont="1" applyBorder="1" applyAlignment="1">
      <alignment vertical="center" wrapText="1"/>
    </xf>
    <xf numFmtId="43" fontId="32" fillId="0" borderId="51" xfId="1" applyFont="1" applyBorder="1" applyAlignment="1">
      <alignment vertical="center" wrapText="1"/>
    </xf>
    <xf numFmtId="0" fontId="28" fillId="0" borderId="65" xfId="0" applyFont="1" applyFill="1" applyBorder="1" applyAlignment="1"/>
    <xf numFmtId="4" fontId="27" fillId="0" borderId="65" xfId="1" applyNumberFormat="1" applyFont="1" applyFill="1" applyBorder="1" applyAlignment="1">
      <alignment horizontal="right" vertical="top"/>
    </xf>
    <xf numFmtId="4" fontId="27" fillId="0" borderId="65" xfId="1" applyNumberFormat="1" applyFont="1" applyFill="1" applyBorder="1" applyAlignment="1">
      <alignment horizontal="right" vertical="center" wrapText="1"/>
    </xf>
    <xf numFmtId="4" fontId="27" fillId="0" borderId="65" xfId="1" applyNumberFormat="1" applyFont="1" applyFill="1" applyBorder="1" applyAlignment="1">
      <alignment horizontal="right" wrapText="1"/>
    </xf>
    <xf numFmtId="4" fontId="27" fillId="0" borderId="65" xfId="1" applyNumberFormat="1" applyFont="1" applyFill="1" applyBorder="1" applyAlignment="1">
      <alignment horizontal="right" vertical="center"/>
    </xf>
    <xf numFmtId="0" fontId="28" fillId="0" borderId="65" xfId="0" applyFont="1" applyFill="1" applyBorder="1" applyAlignment="1">
      <alignment wrapText="1"/>
    </xf>
    <xf numFmtId="43" fontId="27" fillId="0" borderId="65" xfId="1" applyFont="1" applyFill="1" applyBorder="1" applyAlignment="1">
      <alignment horizontal="right" vertical="top"/>
    </xf>
    <xf numFmtId="43" fontId="36" fillId="0" borderId="65" xfId="1" applyFont="1" applyFill="1" applyBorder="1" applyAlignment="1">
      <alignment horizontal="right" vertical="center"/>
    </xf>
    <xf numFmtId="0" fontId="36" fillId="0" borderId="65" xfId="0" applyFont="1" applyFill="1" applyBorder="1" applyAlignment="1">
      <alignment horizontal="left" vertical="center" wrapText="1"/>
    </xf>
    <xf numFmtId="43" fontId="36" fillId="0" borderId="65" xfId="1" applyFont="1" applyFill="1" applyBorder="1" applyAlignment="1">
      <alignment horizontal="center" vertical="center"/>
    </xf>
    <xf numFmtId="0" fontId="36" fillId="0" borderId="0" xfId="0" applyFont="1" applyAlignment="1">
      <alignment vertical="center"/>
    </xf>
    <xf numFmtId="0" fontId="25" fillId="0" borderId="65" xfId="0" applyFont="1" applyFill="1" applyBorder="1" applyAlignment="1">
      <alignment horizontal="left" vertical="center" wrapText="1"/>
    </xf>
    <xf numFmtId="43" fontId="25" fillId="0" borderId="65" xfId="1" applyFont="1" applyFill="1" applyBorder="1" applyAlignment="1">
      <alignment horizontal="center" vertical="center" wrapText="1"/>
    </xf>
    <xf numFmtId="0" fontId="36" fillId="0" borderId="0" xfId="0" applyFont="1" applyFill="1" applyAlignment="1">
      <alignment vertical="center"/>
    </xf>
    <xf numFmtId="43" fontId="36" fillId="0" borderId="65" xfId="1" applyFont="1" applyFill="1" applyBorder="1" applyAlignment="1">
      <alignment horizontal="right" vertical="center" wrapText="1"/>
    </xf>
    <xf numFmtId="43" fontId="36" fillId="0" borderId="65" xfId="1" applyFont="1" applyFill="1" applyBorder="1" applyAlignment="1">
      <alignment vertical="center"/>
    </xf>
    <xf numFmtId="43" fontId="37" fillId="0" borderId="65" xfId="1" applyFont="1" applyFill="1" applyBorder="1" applyAlignment="1">
      <alignment horizontal="right" vertical="center" wrapText="1"/>
    </xf>
    <xf numFmtId="14" fontId="36" fillId="0" borderId="65" xfId="0" applyNumberFormat="1" applyFont="1" applyFill="1" applyBorder="1" applyAlignment="1">
      <alignment horizontal="right"/>
    </xf>
    <xf numFmtId="0" fontId="36" fillId="0" borderId="65" xfId="0" applyFont="1" applyFill="1" applyBorder="1" applyAlignment="1">
      <alignment horizontal="right"/>
    </xf>
    <xf numFmtId="4" fontId="36" fillId="0" borderId="65" xfId="0" applyNumberFormat="1" applyFont="1" applyFill="1" applyBorder="1" applyAlignment="1">
      <alignment horizontal="right"/>
    </xf>
    <xf numFmtId="4" fontId="36" fillId="13" borderId="0" xfId="0" applyNumberFormat="1" applyFont="1" applyFill="1" applyAlignment="1">
      <alignment horizontal="right"/>
    </xf>
    <xf numFmtId="0" fontId="36" fillId="13" borderId="0" xfId="0" applyFont="1" applyFill="1" applyAlignment="1">
      <alignment vertical="center" wrapText="1"/>
    </xf>
    <xf numFmtId="4" fontId="36" fillId="13" borderId="0" xfId="0" applyNumberFormat="1" applyFont="1" applyFill="1" applyAlignment="1">
      <alignment vertical="center" wrapText="1"/>
    </xf>
    <xf numFmtId="178" fontId="36" fillId="0" borderId="65" xfId="0" applyNumberFormat="1" applyFont="1" applyFill="1" applyBorder="1" applyAlignment="1">
      <alignment vertical="center" wrapText="1"/>
    </xf>
    <xf numFmtId="0" fontId="27" fillId="0" borderId="65" xfId="0" applyFont="1" applyFill="1" applyBorder="1" applyAlignment="1">
      <alignment vertical="center" wrapText="1"/>
    </xf>
    <xf numFmtId="0" fontId="27" fillId="0" borderId="65" xfId="0" applyFont="1" applyFill="1" applyBorder="1" applyAlignment="1">
      <alignment horizontal="left" vertical="center" wrapText="1"/>
    </xf>
    <xf numFmtId="0" fontId="27" fillId="0" borderId="65" xfId="0" applyFont="1" applyFill="1" applyBorder="1" applyAlignment="1">
      <alignment horizontal="left" vertical="center"/>
    </xf>
    <xf numFmtId="0" fontId="27" fillId="0" borderId="65" xfId="0" applyFont="1" applyFill="1" applyBorder="1" applyAlignment="1">
      <alignment vertical="center"/>
    </xf>
    <xf numFmtId="43" fontId="27" fillId="0" borderId="65" xfId="1" applyFont="1" applyFill="1" applyBorder="1" applyAlignment="1">
      <alignment horizontal="right" vertical="center" wrapText="1"/>
    </xf>
    <xf numFmtId="0" fontId="28" fillId="0" borderId="65" xfId="0" applyFont="1" applyFill="1" applyBorder="1" applyAlignment="1">
      <alignment vertical="center" wrapText="1"/>
    </xf>
    <xf numFmtId="0" fontId="30" fillId="0" borderId="65" xfId="0" applyFont="1" applyFill="1" applyBorder="1" applyAlignment="1">
      <alignment vertical="center" wrapText="1"/>
    </xf>
    <xf numFmtId="0" fontId="27" fillId="0" borderId="65" xfId="0" applyFont="1" applyBorder="1" applyAlignment="1">
      <alignment horizontal="left" vertical="center" wrapText="1"/>
    </xf>
    <xf numFmtId="43" fontId="30" fillId="0" borderId="65" xfId="1" applyFont="1" applyFill="1" applyBorder="1" applyAlignment="1">
      <alignment horizontal="right" vertical="center" wrapText="1"/>
    </xf>
    <xf numFmtId="14" fontId="27" fillId="0" borderId="65" xfId="0" applyNumberFormat="1" applyFont="1" applyFill="1" applyBorder="1" applyAlignment="1">
      <alignment vertical="center" wrapText="1"/>
    </xf>
    <xf numFmtId="43" fontId="28" fillId="0" borderId="65" xfId="1" applyFont="1" applyFill="1" applyBorder="1" applyAlignment="1">
      <alignment horizontal="right" vertical="center" wrapText="1"/>
    </xf>
    <xf numFmtId="43" fontId="28" fillId="0" borderId="65" xfId="1" applyFont="1" applyBorder="1" applyAlignment="1">
      <alignment horizontal="right" vertical="center" wrapText="1"/>
    </xf>
    <xf numFmtId="43" fontId="27" fillId="0" borderId="65" xfId="1" applyFont="1" applyFill="1" applyBorder="1" applyAlignment="1">
      <alignment horizontal="left" vertical="center" wrapText="1"/>
    </xf>
    <xf numFmtId="0" fontId="25" fillId="0" borderId="65" xfId="0" applyFont="1" applyFill="1" applyBorder="1" applyAlignment="1">
      <alignment horizontal="left" vertical="center" wrapText="1"/>
    </xf>
    <xf numFmtId="0" fontId="36" fillId="0" borderId="65" xfId="0" applyFont="1" applyFill="1" applyBorder="1" applyAlignment="1">
      <alignment horizontal="left" vertical="center" wrapText="1"/>
    </xf>
    <xf numFmtId="43" fontId="36" fillId="0" borderId="65" xfId="1" applyFont="1" applyFill="1" applyBorder="1" applyAlignment="1">
      <alignment horizontal="center" vertical="center"/>
    </xf>
    <xf numFmtId="43" fontId="21" fillId="7" borderId="28" xfId="1" applyFont="1" applyFill="1" applyBorder="1" applyAlignment="1">
      <alignment horizontal="center" vertical="center" wrapText="1"/>
    </xf>
    <xf numFmtId="43" fontId="18" fillId="0" borderId="65" xfId="1" applyFont="1" applyFill="1" applyBorder="1" applyAlignment="1">
      <alignment vertical="center" wrapText="1"/>
    </xf>
    <xf numFmtId="43" fontId="17" fillId="0" borderId="50" xfId="1" applyFont="1" applyBorder="1" applyAlignment="1">
      <alignment vertical="center" wrapText="1"/>
    </xf>
    <xf numFmtId="0" fontId="3" fillId="0" borderId="0" xfId="0" applyFont="1" applyFill="1" applyAlignment="1"/>
    <xf numFmtId="0" fontId="20" fillId="0" borderId="0" xfId="0" applyFont="1" applyFill="1" applyAlignment="1">
      <alignment horizontal="left" vertical="center" wrapText="1"/>
    </xf>
    <xf numFmtId="0" fontId="27" fillId="0" borderId="0" xfId="0" applyFont="1" applyFill="1" applyAlignment="1"/>
    <xf numFmtId="0" fontId="40" fillId="0" borderId="0" xfId="0" applyFont="1" applyFill="1" applyAlignment="1"/>
    <xf numFmtId="0" fontId="27" fillId="0" borderId="71" xfId="0" applyFont="1" applyFill="1" applyBorder="1"/>
    <xf numFmtId="0" fontId="27" fillId="0" borderId="65" xfId="0" applyFont="1" applyFill="1" applyBorder="1"/>
    <xf numFmtId="44" fontId="27" fillId="0" borderId="0" xfId="0" applyNumberFormat="1" applyFont="1" applyFill="1" applyAlignment="1">
      <alignment vertical="center" wrapText="1"/>
    </xf>
    <xf numFmtId="0" fontId="17" fillId="0" borderId="50" xfId="7" applyFill="1" applyAlignment="1"/>
    <xf numFmtId="43" fontId="17" fillId="0" borderId="51" xfId="1" applyFont="1" applyBorder="1" applyAlignment="1">
      <alignment vertical="center"/>
    </xf>
    <xf numFmtId="43" fontId="20" fillId="5" borderId="28" xfId="1" applyFont="1" applyFill="1" applyBorder="1" applyAlignment="1">
      <alignment horizontal="center" vertical="center" wrapText="1"/>
    </xf>
    <xf numFmtId="43" fontId="28" fillId="0" borderId="65" xfId="1" applyFont="1" applyFill="1" applyBorder="1" applyAlignment="1">
      <alignment horizontal="right" vertical="center"/>
    </xf>
    <xf numFmtId="43" fontId="32" fillId="0" borderId="65" xfId="1" applyFont="1" applyFill="1" applyBorder="1" applyAlignment="1">
      <alignment horizontal="right" vertical="center" wrapText="1"/>
    </xf>
    <xf numFmtId="43" fontId="36" fillId="0" borderId="0" xfId="1" applyFont="1" applyAlignment="1">
      <alignment horizontal="right" vertical="top" wrapText="1"/>
    </xf>
    <xf numFmtId="43" fontId="36" fillId="0" borderId="1" xfId="1" applyFont="1" applyBorder="1" applyAlignment="1">
      <alignment horizontal="center" vertical="center" wrapText="1"/>
    </xf>
    <xf numFmtId="43" fontId="20" fillId="0" borderId="51" xfId="1" applyFont="1" applyBorder="1" applyAlignment="1">
      <alignment horizontal="center" vertical="center" wrapText="1"/>
    </xf>
    <xf numFmtId="43" fontId="18" fillId="0" borderId="0" xfId="1" applyFont="1" applyAlignment="1">
      <alignment horizontal="center" vertical="center" wrapText="1"/>
    </xf>
    <xf numFmtId="43" fontId="3" fillId="0" borderId="0" xfId="1" applyFont="1" applyAlignment="1">
      <alignment horizontal="center"/>
    </xf>
    <xf numFmtId="43" fontId="9" fillId="0" borderId="0" xfId="1" applyFont="1" applyAlignment="1">
      <alignment horizontal="right" vertical="center" wrapText="1"/>
    </xf>
    <xf numFmtId="43" fontId="10" fillId="5" borderId="1" xfId="1" applyFont="1" applyFill="1" applyBorder="1" applyAlignment="1">
      <alignment horizontal="right" vertical="center" wrapText="1"/>
    </xf>
    <xf numFmtId="43" fontId="10" fillId="5" borderId="28" xfId="1" applyFont="1" applyFill="1" applyBorder="1" applyAlignment="1">
      <alignment horizontal="right" vertical="center" wrapText="1"/>
    </xf>
    <xf numFmtId="43" fontId="11" fillId="7" borderId="28" xfId="1" applyFont="1" applyFill="1" applyBorder="1" applyAlignment="1">
      <alignment horizontal="center" vertical="center" wrapText="1"/>
    </xf>
    <xf numFmtId="43" fontId="28" fillId="0" borderId="65" xfId="1" applyFont="1" applyBorder="1" applyAlignment="1">
      <alignment horizontal="left" vertical="center" wrapText="1"/>
    </xf>
    <xf numFmtId="43" fontId="28" fillId="0" borderId="65" xfId="1" applyFont="1" applyBorder="1" applyAlignment="1">
      <alignment vertical="center" wrapText="1"/>
    </xf>
    <xf numFmtId="43" fontId="38" fillId="0" borderId="65" xfId="1" applyFont="1" applyBorder="1" applyAlignment="1">
      <alignment horizontal="right" vertical="center" wrapText="1"/>
    </xf>
    <xf numFmtId="43" fontId="10" fillId="0" borderId="51" xfId="1" applyFont="1" applyBorder="1" applyAlignment="1">
      <alignment vertical="center" wrapText="1"/>
    </xf>
    <xf numFmtId="43" fontId="4" fillId="0" borderId="0" xfId="1" applyFont="1" applyAlignment="1">
      <alignment horizontal="right" vertical="center" wrapText="1"/>
    </xf>
    <xf numFmtId="43" fontId="0" fillId="0" borderId="0" xfId="1" applyFont="1" applyAlignment="1">
      <alignment horizontal="right" vertical="center" wrapText="1"/>
    </xf>
    <xf numFmtId="43" fontId="27" fillId="0" borderId="65" xfId="1" applyFont="1" applyBorder="1" applyAlignment="1">
      <alignment vertical="center" wrapText="1"/>
    </xf>
    <xf numFmtId="43" fontId="27" fillId="0" borderId="4" xfId="1" applyFont="1" applyBorder="1" applyAlignment="1">
      <alignment vertical="center" wrapText="1"/>
    </xf>
    <xf numFmtId="43" fontId="17" fillId="0" borderId="51" xfId="1" applyFont="1" applyBorder="1" applyAlignment="1">
      <alignment vertical="center" wrapText="1"/>
    </xf>
    <xf numFmtId="43" fontId="31" fillId="0" borderId="65" xfId="1" applyFont="1" applyFill="1" applyBorder="1" applyAlignment="1">
      <alignment vertical="center" wrapText="1"/>
    </xf>
    <xf numFmtId="0" fontId="26" fillId="0" borderId="65" xfId="0" applyFont="1" applyFill="1" applyBorder="1" applyAlignment="1">
      <alignment vertical="center" wrapText="1"/>
    </xf>
    <xf numFmtId="4" fontId="26" fillId="0" borderId="0" xfId="0" applyNumberFormat="1" applyFont="1" applyAlignment="1">
      <alignment horizontal="center" vertical="center"/>
    </xf>
    <xf numFmtId="0" fontId="26" fillId="0" borderId="0" xfId="0" applyFont="1"/>
    <xf numFmtId="14" fontId="26" fillId="0" borderId="65" xfId="0" applyNumberFormat="1" applyFont="1" applyFill="1" applyBorder="1" applyAlignment="1">
      <alignment horizontal="right" vertical="center" wrapText="1"/>
    </xf>
    <xf numFmtId="0" fontId="43" fillId="0" borderId="65" xfId="0" applyFont="1" applyFill="1" applyBorder="1" applyAlignment="1">
      <alignment vertical="center" wrapText="1"/>
    </xf>
    <xf numFmtId="4" fontId="26" fillId="0" borderId="0" xfId="0" applyNumberFormat="1" applyFont="1" applyFill="1" applyAlignment="1">
      <alignment horizontal="center" vertical="center"/>
    </xf>
    <xf numFmtId="0" fontId="26" fillId="0" borderId="0" xfId="0" applyFont="1" applyFill="1"/>
    <xf numFmtId="0" fontId="26" fillId="0" borderId="65" xfId="0" applyFont="1" applyFill="1" applyBorder="1" applyAlignment="1">
      <alignment horizontal="right" vertical="center" wrapText="1"/>
    </xf>
    <xf numFmtId="0" fontId="17" fillId="0" borderId="51" xfId="7" applyBorder="1" applyAlignment="1"/>
    <xf numFmtId="4" fontId="17" fillId="0" borderId="51" xfId="7" applyNumberFormat="1" applyBorder="1" applyAlignment="1"/>
    <xf numFmtId="0" fontId="27" fillId="0" borderId="1" xfId="0" applyFont="1" applyBorder="1" applyAlignment="1">
      <alignment horizontal="right" vertical="center" wrapText="1"/>
    </xf>
    <xf numFmtId="169" fontId="27" fillId="0" borderId="28" xfId="0" applyNumberFormat="1" applyFont="1" applyBorder="1" applyAlignment="1">
      <alignment horizontal="right" vertical="center" wrapText="1"/>
    </xf>
    <xf numFmtId="169" fontId="27" fillId="0" borderId="65" xfId="0" applyNumberFormat="1" applyFont="1" applyBorder="1" applyAlignment="1">
      <alignment horizontal="right" vertical="center" wrapText="1"/>
    </xf>
    <xf numFmtId="0" fontId="27" fillId="0" borderId="65" xfId="0" applyFont="1" applyBorder="1" applyAlignment="1">
      <alignment horizontal="right" vertical="center" wrapText="1"/>
    </xf>
    <xf numFmtId="164" fontId="27" fillId="0" borderId="65" xfId="0" applyNumberFormat="1" applyFont="1" applyFill="1" applyBorder="1" applyAlignment="1">
      <alignment horizontal="right" vertical="center" wrapText="1"/>
    </xf>
    <xf numFmtId="165" fontId="27" fillId="0" borderId="65" xfId="0" applyNumberFormat="1" applyFont="1" applyFill="1" applyBorder="1" applyAlignment="1">
      <alignment horizontal="right" vertical="center" wrapText="1"/>
    </xf>
    <xf numFmtId="15" fontId="27" fillId="0" borderId="65" xfId="0" applyNumberFormat="1" applyFont="1" applyFill="1" applyBorder="1" applyAlignment="1">
      <alignment horizontal="right" vertical="center" wrapText="1"/>
    </xf>
    <xf numFmtId="0" fontId="28" fillId="0" borderId="65" xfId="0" applyFont="1" applyFill="1" applyBorder="1" applyAlignment="1">
      <alignment horizontal="right" vertical="center" wrapText="1"/>
    </xf>
    <xf numFmtId="0" fontId="27" fillId="0" borderId="65" xfId="0" applyFont="1" applyFill="1" applyBorder="1" applyAlignment="1">
      <alignment horizontal="right" vertical="center"/>
    </xf>
    <xf numFmtId="14" fontId="27" fillId="0" borderId="65" xfId="0" applyNumberFormat="1" applyFont="1" applyFill="1" applyBorder="1" applyAlignment="1">
      <alignment horizontal="right" vertical="center"/>
    </xf>
    <xf numFmtId="179" fontId="27" fillId="0" borderId="65" xfId="0" applyNumberFormat="1" applyFont="1" applyFill="1" applyBorder="1" applyAlignment="1">
      <alignment horizontal="right" vertical="center"/>
    </xf>
    <xf numFmtId="14" fontId="28" fillId="0" borderId="4" xfId="0" applyNumberFormat="1" applyFont="1" applyBorder="1" applyAlignment="1">
      <alignment horizontal="right" vertical="center" wrapText="1"/>
    </xf>
    <xf numFmtId="166" fontId="28" fillId="0" borderId="4" xfId="0" applyNumberFormat="1" applyFont="1" applyBorder="1" applyAlignment="1">
      <alignment horizontal="right" vertical="center" wrapText="1"/>
    </xf>
    <xf numFmtId="166" fontId="28" fillId="0" borderId="47" xfId="0" applyNumberFormat="1" applyFont="1" applyBorder="1" applyAlignment="1">
      <alignment horizontal="right" vertical="center" wrapText="1"/>
    </xf>
    <xf numFmtId="14" fontId="28" fillId="0" borderId="47" xfId="0" applyNumberFormat="1" applyFont="1" applyBorder="1" applyAlignment="1">
      <alignment horizontal="right" vertical="center" wrapText="1"/>
    </xf>
    <xf numFmtId="166" fontId="28" fillId="0" borderId="46" xfId="0" applyNumberFormat="1" applyFont="1" applyBorder="1" applyAlignment="1">
      <alignment horizontal="right" vertical="center" wrapText="1"/>
    </xf>
    <xf numFmtId="0" fontId="28" fillId="0" borderId="4" xfId="0" applyFont="1" applyBorder="1" applyAlignment="1">
      <alignment horizontal="right" vertical="center" wrapText="1"/>
    </xf>
    <xf numFmtId="0" fontId="28" fillId="0" borderId="47" xfId="0" applyFont="1" applyBorder="1" applyAlignment="1">
      <alignment horizontal="right" vertical="center" wrapText="1"/>
    </xf>
    <xf numFmtId="14" fontId="27" fillId="0" borderId="1" xfId="0" applyNumberFormat="1" applyFont="1" applyBorder="1" applyAlignment="1">
      <alignment horizontal="right" vertical="center" wrapText="1"/>
    </xf>
    <xf numFmtId="167" fontId="27" fillId="0" borderId="1" xfId="0" applyNumberFormat="1" applyFont="1" applyBorder="1" applyAlignment="1">
      <alignment horizontal="right" vertical="center" wrapText="1"/>
    </xf>
    <xf numFmtId="168" fontId="27" fillId="0" borderId="1" xfId="0" applyNumberFormat="1" applyFont="1" applyBorder="1" applyAlignment="1">
      <alignment horizontal="right" vertical="center" wrapText="1"/>
    </xf>
    <xf numFmtId="164" fontId="36" fillId="0" borderId="1" xfId="0" applyNumberFormat="1" applyFont="1" applyBorder="1" applyAlignment="1">
      <alignment horizontal="right" vertical="center" wrapText="1"/>
    </xf>
    <xf numFmtId="0" fontId="36" fillId="0" borderId="1" xfId="0" applyFont="1" applyBorder="1" applyAlignment="1">
      <alignment horizontal="right" vertical="center" wrapText="1"/>
    </xf>
    <xf numFmtId="179" fontId="36" fillId="0" borderId="65" xfId="0" applyNumberFormat="1" applyFont="1" applyBorder="1" applyAlignment="1">
      <alignment horizontal="right" vertical="center" wrapText="1"/>
    </xf>
    <xf numFmtId="179" fontId="37" fillId="0" borderId="65" xfId="0" applyNumberFormat="1" applyFont="1" applyFill="1" applyBorder="1" applyAlignment="1">
      <alignment horizontal="right" vertical="center"/>
    </xf>
    <xf numFmtId="166" fontId="27" fillId="0" borderId="65" xfId="0" applyNumberFormat="1" applyFont="1" applyFill="1" applyBorder="1" applyAlignment="1">
      <alignment horizontal="right" vertical="center" wrapText="1"/>
    </xf>
    <xf numFmtId="172" fontId="27" fillId="0" borderId="65" xfId="0" applyNumberFormat="1" applyFont="1" applyFill="1" applyBorder="1" applyAlignment="1">
      <alignment horizontal="right" vertical="center" wrapText="1"/>
    </xf>
    <xf numFmtId="173" fontId="27" fillId="0" borderId="65" xfId="0" applyNumberFormat="1" applyFont="1" applyFill="1" applyBorder="1" applyAlignment="1">
      <alignment horizontal="right" vertical="center" wrapText="1"/>
    </xf>
    <xf numFmtId="175" fontId="27" fillId="0" borderId="65" xfId="0" applyNumberFormat="1" applyFont="1" applyFill="1" applyBorder="1" applyAlignment="1">
      <alignment horizontal="right" vertical="center" wrapText="1"/>
    </xf>
    <xf numFmtId="176" fontId="27" fillId="0" borderId="65" xfId="0" applyNumberFormat="1" applyFont="1" applyFill="1" applyBorder="1" applyAlignment="1">
      <alignment horizontal="right" vertical="center" wrapText="1"/>
    </xf>
    <xf numFmtId="43" fontId="27" fillId="0" borderId="1" xfId="1" applyFont="1" applyBorder="1" applyAlignment="1">
      <alignment horizontal="right" vertical="center" wrapText="1"/>
    </xf>
    <xf numFmtId="14" fontId="28" fillId="0" borderId="65" xfId="0" applyNumberFormat="1" applyFont="1" applyFill="1" applyBorder="1" applyAlignment="1">
      <alignment vertical="center" wrapText="1"/>
    </xf>
    <xf numFmtId="0" fontId="28" fillId="0" borderId="65" xfId="0" applyFont="1" applyBorder="1" applyAlignment="1">
      <alignment horizontal="left" vertical="center" wrapText="1"/>
    </xf>
    <xf numFmtId="172" fontId="27" fillId="0" borderId="65" xfId="0" applyNumberFormat="1" applyFont="1" applyBorder="1" applyAlignment="1">
      <alignment horizontal="right" vertical="center" wrapText="1"/>
    </xf>
    <xf numFmtId="43" fontId="36" fillId="0" borderId="1" xfId="1" applyFont="1" applyBorder="1" applyAlignment="1">
      <alignment horizontal="right" vertical="center" wrapText="1"/>
    </xf>
    <xf numFmtId="43" fontId="10" fillId="0" borderId="50" xfId="1" applyFont="1" applyBorder="1" applyAlignment="1">
      <alignment horizontal="right" vertical="center" wrapText="1"/>
    </xf>
    <xf numFmtId="167" fontId="27" fillId="0" borderId="65" xfId="0" quotePrefix="1" applyNumberFormat="1" applyFont="1" applyFill="1" applyBorder="1" applyAlignment="1">
      <alignment vertical="center" wrapText="1"/>
    </xf>
    <xf numFmtId="166" fontId="28" fillId="0" borderId="65" xfId="0" applyNumberFormat="1" applyFont="1" applyFill="1" applyBorder="1" applyAlignment="1">
      <alignment vertical="center"/>
    </xf>
    <xf numFmtId="14" fontId="28" fillId="0" borderId="65" xfId="0" applyNumberFormat="1" applyFont="1" applyFill="1" applyBorder="1" applyAlignment="1">
      <alignment vertical="center"/>
    </xf>
    <xf numFmtId="167" fontId="28" fillId="0" borderId="65" xfId="0" applyNumberFormat="1" applyFont="1" applyFill="1" applyBorder="1" applyAlignment="1">
      <alignment vertical="center"/>
    </xf>
    <xf numFmtId="43" fontId="17" fillId="0" borderId="51" xfId="1" applyFont="1" applyBorder="1" applyAlignment="1">
      <alignment horizontal="right" vertical="center"/>
    </xf>
    <xf numFmtId="43" fontId="0" fillId="0" borderId="0" xfId="1" applyFont="1" applyAlignment="1">
      <alignment horizontal="right" vertical="center"/>
    </xf>
    <xf numFmtId="0" fontId="33" fillId="0" borderId="0" xfId="0" applyFont="1" applyAlignment="1">
      <alignment horizontal="left"/>
    </xf>
    <xf numFmtId="0" fontId="27" fillId="0" borderId="1" xfId="0" applyFont="1" applyFill="1" applyBorder="1" applyAlignment="1">
      <alignment horizontal="left" vertical="center" wrapText="1"/>
    </xf>
    <xf numFmtId="0" fontId="33" fillId="0" borderId="65" xfId="0" applyFont="1" applyBorder="1" applyAlignment="1">
      <alignment horizontal="left" wrapText="1"/>
    </xf>
    <xf numFmtId="0" fontId="33" fillId="0" borderId="66" xfId="0" applyFont="1" applyBorder="1" applyAlignment="1">
      <alignment horizontal="left" wrapText="1"/>
    </xf>
    <xf numFmtId="0" fontId="27" fillId="0" borderId="21" xfId="0" applyFont="1" applyBorder="1" applyAlignment="1">
      <alignment horizontal="left" vertical="center" wrapText="1"/>
    </xf>
    <xf numFmtId="167" fontId="27" fillId="0" borderId="1" xfId="0" applyNumberFormat="1" applyFont="1" applyFill="1" applyBorder="1" applyAlignment="1">
      <alignment horizontal="right" vertical="center" wrapText="1"/>
    </xf>
    <xf numFmtId="0" fontId="27" fillId="0" borderId="1" xfId="0" applyFont="1" applyFill="1" applyBorder="1" applyAlignment="1">
      <alignment horizontal="right" vertical="center" wrapText="1"/>
    </xf>
    <xf numFmtId="14" fontId="33" fillId="0" borderId="65" xfId="0" applyNumberFormat="1" applyFont="1" applyBorder="1" applyAlignment="1">
      <alignment horizontal="right" wrapText="1"/>
    </xf>
    <xf numFmtId="14" fontId="33" fillId="0" borderId="66" xfId="0" applyNumberFormat="1" applyFont="1" applyBorder="1" applyAlignment="1">
      <alignment horizontal="right" wrapText="1"/>
    </xf>
    <xf numFmtId="0" fontId="33" fillId="0" borderId="65" xfId="0" applyFont="1" applyBorder="1" applyAlignment="1">
      <alignment horizontal="right" wrapText="1"/>
    </xf>
    <xf numFmtId="14" fontId="27" fillId="0" borderId="21" xfId="0" applyNumberFormat="1" applyFont="1" applyBorder="1" applyAlignment="1">
      <alignment horizontal="right" vertical="center" wrapText="1"/>
    </xf>
    <xf numFmtId="0" fontId="27" fillId="0" borderId="21" xfId="0" applyFont="1" applyBorder="1" applyAlignment="1">
      <alignment horizontal="right" vertical="center" wrapText="1"/>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33" fillId="0" borderId="65" xfId="0" applyFont="1" applyBorder="1" applyAlignment="1">
      <alignment horizontal="left"/>
    </xf>
    <xf numFmtId="0" fontId="33" fillId="0" borderId="66" xfId="0" applyFont="1" applyBorder="1" applyAlignment="1">
      <alignment horizontal="left"/>
    </xf>
    <xf numFmtId="0" fontId="27" fillId="0" borderId="21" xfId="0" applyFont="1" applyBorder="1" applyAlignment="1">
      <alignment horizontal="left" vertical="center"/>
    </xf>
    <xf numFmtId="43" fontId="27" fillId="0" borderId="21" xfId="1" applyFont="1" applyBorder="1" applyAlignment="1">
      <alignment horizontal="right" vertical="center" wrapText="1"/>
    </xf>
    <xf numFmtId="43" fontId="1" fillId="0" borderId="0" xfId="1" applyFont="1" applyAlignment="1">
      <alignment horizontal="right"/>
    </xf>
    <xf numFmtId="0" fontId="27" fillId="0" borderId="2" xfId="0" applyFont="1" applyBorder="1" applyAlignment="1">
      <alignment horizontal="left" vertical="center" wrapText="1"/>
    </xf>
    <xf numFmtId="14" fontId="39" fillId="0" borderId="65" xfId="0" applyNumberFormat="1" applyFont="1" applyBorder="1" applyAlignment="1">
      <alignment horizontal="right"/>
    </xf>
    <xf numFmtId="0" fontId="27" fillId="0" borderId="4" xfId="0" applyFont="1" applyBorder="1" applyAlignment="1">
      <alignment horizontal="right" vertical="center" wrapText="1"/>
    </xf>
    <xf numFmtId="14" fontId="27" fillId="0" borderId="65" xfId="0" applyNumberFormat="1" applyFont="1" applyBorder="1" applyAlignment="1">
      <alignment horizontal="right" vertical="center" wrapText="1"/>
    </xf>
    <xf numFmtId="14" fontId="27" fillId="0" borderId="1" xfId="0" applyNumberFormat="1" applyFont="1" applyBorder="1" applyAlignment="1">
      <alignment horizontal="left" vertical="center" wrapText="1"/>
    </xf>
    <xf numFmtId="0" fontId="32" fillId="0" borderId="51" xfId="0" applyFont="1" applyBorder="1" applyAlignment="1">
      <alignment horizontal="left" vertical="center" wrapText="1"/>
    </xf>
    <xf numFmtId="0" fontId="27" fillId="0" borderId="0" xfId="0" applyFont="1" applyAlignment="1">
      <alignment horizontal="left" vertical="center" wrapText="1"/>
    </xf>
    <xf numFmtId="43" fontId="32" fillId="0" borderId="51" xfId="1" applyFont="1" applyBorder="1" applyAlignment="1">
      <alignment horizontal="right" vertical="center" wrapText="1"/>
    </xf>
    <xf numFmtId="0" fontId="36" fillId="0" borderId="65" xfId="0" applyFont="1" applyFill="1" applyBorder="1" applyAlignment="1">
      <alignment horizontal="left" wrapText="1"/>
    </xf>
    <xf numFmtId="0" fontId="28" fillId="0" borderId="65" xfId="0" applyFont="1" applyFill="1" applyBorder="1" applyAlignment="1">
      <alignment horizontal="right"/>
    </xf>
    <xf numFmtId="17" fontId="27" fillId="0" borderId="65" xfId="0" applyNumberFormat="1" applyFont="1" applyFill="1" applyBorder="1" applyAlignment="1">
      <alignment horizontal="right" vertical="center" wrapText="1"/>
    </xf>
    <xf numFmtId="14" fontId="26" fillId="0" borderId="65" xfId="0" applyNumberFormat="1" applyFont="1" applyFill="1" applyBorder="1" applyAlignment="1">
      <alignment horizontal="right"/>
    </xf>
    <xf numFmtId="0" fontId="26" fillId="0" borderId="65" xfId="0" applyFont="1" applyFill="1" applyBorder="1" applyAlignment="1">
      <alignment horizontal="right"/>
    </xf>
    <xf numFmtId="0" fontId="32" fillId="0" borderId="51" xfId="7" applyFont="1" applyBorder="1" applyAlignment="1"/>
    <xf numFmtId="0" fontId="25" fillId="0" borderId="65" xfId="0" applyFont="1" applyFill="1" applyBorder="1" applyAlignment="1">
      <alignment horizontal="left" vertical="center" wrapText="1" readingOrder="1"/>
    </xf>
    <xf numFmtId="0" fontId="25" fillId="0" borderId="65" xfId="0" applyFont="1" applyFill="1" applyBorder="1" applyAlignment="1">
      <alignment horizontal="left" vertical="center"/>
    </xf>
    <xf numFmtId="49" fontId="36" fillId="0" borderId="65" xfId="0" applyNumberFormat="1" applyFont="1" applyFill="1" applyBorder="1" applyAlignment="1">
      <alignment horizontal="left" vertical="center"/>
    </xf>
    <xf numFmtId="17" fontId="36" fillId="0" borderId="65" xfId="0" applyNumberFormat="1" applyFont="1" applyFill="1" applyBorder="1" applyAlignment="1">
      <alignment horizontal="left" vertical="center" wrapText="1"/>
    </xf>
    <xf numFmtId="14" fontId="36" fillId="0" borderId="65" xfId="0" applyNumberFormat="1" applyFont="1" applyFill="1" applyBorder="1" applyAlignment="1">
      <alignment horizontal="right" vertical="center" wrapText="1"/>
    </xf>
    <xf numFmtId="14" fontId="25" fillId="0" borderId="65" xfId="0" applyNumberFormat="1" applyFont="1" applyFill="1" applyBorder="1" applyAlignment="1">
      <alignment horizontal="right" vertical="center" wrapText="1"/>
    </xf>
    <xf numFmtId="0" fontId="36" fillId="0" borderId="65" xfId="0" applyFont="1" applyFill="1" applyBorder="1" applyAlignment="1">
      <alignment horizontal="right" vertical="center" wrapText="1"/>
    </xf>
    <xf numFmtId="0" fontId="36" fillId="0" borderId="65" xfId="0" applyFont="1" applyFill="1" applyBorder="1" applyAlignment="1">
      <alignment horizontal="left"/>
    </xf>
    <xf numFmtId="43" fontId="20" fillId="0" borderId="51" xfId="0" applyNumberFormat="1" applyFont="1" applyBorder="1" applyAlignment="1">
      <alignment horizontal="left" vertical="center" wrapText="1"/>
    </xf>
    <xf numFmtId="166" fontId="36" fillId="0" borderId="65" xfId="0" applyNumberFormat="1" applyFont="1" applyFill="1" applyBorder="1" applyAlignment="1">
      <alignment horizontal="right" vertical="center" wrapText="1"/>
    </xf>
    <xf numFmtId="4" fontId="36" fillId="0" borderId="65" xfId="0" applyNumberFormat="1" applyFont="1" applyFill="1" applyBorder="1" applyAlignment="1">
      <alignment horizontal="right" vertical="center" wrapText="1"/>
    </xf>
    <xf numFmtId="4" fontId="41" fillId="0" borderId="65" xfId="0" applyNumberFormat="1" applyFont="1" applyFill="1" applyBorder="1" applyAlignment="1">
      <alignment horizontal="right" vertical="center" wrapText="1"/>
    </xf>
    <xf numFmtId="0" fontId="2" fillId="0" borderId="1" xfId="0" applyFont="1" applyBorder="1" applyAlignment="1">
      <alignment horizontal="left" vertical="center" wrapText="1"/>
    </xf>
    <xf numFmtId="166" fontId="2" fillId="0" borderId="65" xfId="0" applyNumberFormat="1" applyFont="1" applyFill="1" applyBorder="1" applyAlignment="1">
      <alignment horizontal="right" vertical="center" wrapText="1"/>
    </xf>
    <xf numFmtId="0" fontId="18" fillId="0" borderId="65" xfId="0" applyFont="1" applyFill="1" applyBorder="1" applyAlignment="1">
      <alignment horizontal="right" vertical="center" wrapText="1"/>
    </xf>
    <xf numFmtId="14" fontId="18" fillId="0" borderId="65" xfId="0" applyNumberFormat="1" applyFont="1" applyFill="1" applyBorder="1" applyAlignment="1">
      <alignment horizontal="right" vertical="center" wrapText="1"/>
    </xf>
    <xf numFmtId="166" fontId="18" fillId="0" borderId="1" xfId="0" applyNumberFormat="1" applyFont="1" applyBorder="1" applyAlignment="1">
      <alignment horizontal="right" vertical="center" wrapText="1"/>
    </xf>
    <xf numFmtId="0" fontId="18" fillId="0" borderId="1" xfId="0" applyFont="1" applyBorder="1" applyAlignment="1">
      <alignment horizontal="righ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wrapText="1"/>
    </xf>
    <xf numFmtId="166" fontId="2" fillId="0" borderId="1" xfId="0" applyNumberFormat="1" applyFont="1" applyBorder="1" applyAlignment="1">
      <alignment horizontal="right" wrapText="1"/>
    </xf>
    <xf numFmtId="0" fontId="2" fillId="0" borderId="0" xfId="0" applyFont="1" applyAlignment="1">
      <alignment horizontal="left" vertical="center" wrapText="1"/>
    </xf>
    <xf numFmtId="0" fontId="2" fillId="0" borderId="0" xfId="0" applyFont="1" applyAlignment="1">
      <alignment horizontal="left" wrapText="1"/>
    </xf>
    <xf numFmtId="4" fontId="18" fillId="0" borderId="1" xfId="1" applyNumberFormat="1" applyFont="1" applyBorder="1" applyAlignment="1">
      <alignment horizontal="right" vertical="center" wrapText="1"/>
    </xf>
    <xf numFmtId="4" fontId="17" fillId="0" borderId="50" xfId="7" applyNumberFormat="1" applyAlignment="1">
      <alignment vertical="center" wrapText="1"/>
    </xf>
    <xf numFmtId="4" fontId="18" fillId="0" borderId="65" xfId="0" applyNumberFormat="1" applyFont="1" applyFill="1" applyBorder="1" applyAlignment="1">
      <alignment horizontal="right" vertical="center" wrapText="1"/>
    </xf>
    <xf numFmtId="4" fontId="18" fillId="0" borderId="65" xfId="1" applyNumberFormat="1" applyFont="1" applyFill="1" applyBorder="1" applyAlignment="1">
      <alignment horizontal="right" vertical="center" wrapText="1"/>
    </xf>
    <xf numFmtId="4" fontId="18" fillId="0" borderId="1" xfId="0" applyNumberFormat="1" applyFont="1" applyBorder="1" applyAlignment="1">
      <alignment horizontal="right" vertical="center" wrapText="1"/>
    </xf>
    <xf numFmtId="4" fontId="2" fillId="0" borderId="1" xfId="0" applyNumberFormat="1" applyFont="1" applyBorder="1" applyAlignment="1">
      <alignment horizontal="right" vertical="center" wrapText="1"/>
    </xf>
    <xf numFmtId="4" fontId="2" fillId="0" borderId="0" xfId="0" applyNumberFormat="1" applyFont="1" applyAlignment="1">
      <alignment horizontal="right" vertical="center" wrapText="1"/>
    </xf>
    <xf numFmtId="4" fontId="2" fillId="0" borderId="83" xfId="0" applyNumberFormat="1" applyFont="1" applyBorder="1" applyAlignment="1">
      <alignment horizontal="right" vertical="center" wrapText="1"/>
    </xf>
    <xf numFmtId="4" fontId="2" fillId="0" borderId="0" xfId="0" applyNumberFormat="1" applyFont="1" applyAlignment="1">
      <alignment horizontal="right" wrapText="1"/>
    </xf>
    <xf numFmtId="4" fontId="17" fillId="0" borderId="50" xfId="7" applyNumberFormat="1" applyAlignment="1">
      <alignment horizontal="right" vertical="center" wrapText="1"/>
    </xf>
    <xf numFmtId="4" fontId="17" fillId="0" borderId="50" xfId="1" applyNumberFormat="1" applyFont="1" applyBorder="1" applyAlignment="1">
      <alignment horizontal="right" vertical="center" wrapText="1"/>
    </xf>
    <xf numFmtId="4" fontId="36" fillId="0" borderId="65" xfId="1" applyNumberFormat="1" applyFont="1" applyFill="1" applyBorder="1" applyAlignment="1">
      <alignment horizontal="right" vertical="center" wrapText="1"/>
    </xf>
    <xf numFmtId="4" fontId="20" fillId="0" borderId="51" xfId="0" applyNumberFormat="1" applyFont="1" applyBorder="1" applyAlignment="1">
      <alignment horizontal="right" vertical="center" wrapText="1"/>
    </xf>
    <xf numFmtId="4" fontId="25" fillId="0" borderId="65" xfId="1" applyNumberFormat="1" applyFont="1" applyFill="1" applyBorder="1" applyAlignment="1">
      <alignment horizontal="right" vertical="center"/>
    </xf>
    <xf numFmtId="4" fontId="25" fillId="0" borderId="65" xfId="1" applyNumberFormat="1" applyFont="1" applyFill="1" applyBorder="1" applyAlignment="1">
      <alignment horizontal="right" vertical="center" wrapText="1"/>
    </xf>
    <xf numFmtId="4" fontId="25" fillId="0" borderId="65" xfId="1" applyNumberFormat="1" applyFont="1" applyFill="1" applyBorder="1" applyAlignment="1">
      <alignment horizontal="right" vertical="center" wrapText="1" readingOrder="1"/>
    </xf>
    <xf numFmtId="4" fontId="27" fillId="0" borderId="65" xfId="0" applyNumberFormat="1" applyFont="1" applyFill="1" applyBorder="1" applyAlignment="1">
      <alignment horizontal="right" vertical="center" wrapText="1"/>
    </xf>
    <xf numFmtId="4" fontId="30" fillId="0" borderId="65" xfId="1" applyNumberFormat="1" applyFont="1" applyFill="1" applyBorder="1" applyAlignment="1">
      <alignment horizontal="right" vertical="top"/>
    </xf>
    <xf numFmtId="4" fontId="30" fillId="0" borderId="65" xfId="2" applyNumberFormat="1" applyFont="1" applyFill="1" applyBorder="1" applyAlignment="1">
      <alignment horizontal="right" vertical="top"/>
    </xf>
    <xf numFmtId="43" fontId="36" fillId="0" borderId="1" xfId="1" applyFont="1" applyBorder="1" applyAlignment="1">
      <alignment horizontal="right" vertical="center"/>
    </xf>
    <xf numFmtId="43" fontId="36" fillId="13" borderId="1" xfId="1" applyFont="1" applyFill="1" applyBorder="1" applyAlignment="1">
      <alignment horizontal="right" vertical="center" wrapText="1"/>
    </xf>
    <xf numFmtId="43" fontId="36" fillId="13" borderId="0" xfId="1" applyFont="1" applyFill="1" applyAlignment="1">
      <alignment horizontal="right"/>
    </xf>
    <xf numFmtId="43" fontId="36" fillId="0" borderId="1" xfId="1" applyFont="1" applyBorder="1" applyAlignment="1">
      <alignment horizontal="right"/>
    </xf>
    <xf numFmtId="43" fontId="36" fillId="13" borderId="1" xfId="1" applyFont="1" applyFill="1" applyBorder="1" applyAlignment="1">
      <alignment horizontal="right"/>
    </xf>
    <xf numFmtId="43" fontId="36" fillId="0" borderId="28" xfId="1" applyFont="1" applyBorder="1" applyAlignment="1">
      <alignment horizontal="right" vertical="center" wrapText="1"/>
    </xf>
    <xf numFmtId="43" fontId="36" fillId="13" borderId="2" xfId="1" applyFont="1" applyFill="1" applyBorder="1" applyAlignment="1">
      <alignment horizontal="right" vertical="center" wrapText="1"/>
    </xf>
    <xf numFmtId="43" fontId="36" fillId="13" borderId="65" xfId="1" applyFont="1" applyFill="1" applyBorder="1" applyAlignment="1">
      <alignment horizontal="right"/>
    </xf>
    <xf numFmtId="43" fontId="36" fillId="13" borderId="4" xfId="1" applyFont="1" applyFill="1" applyBorder="1" applyAlignment="1">
      <alignment horizontal="right" vertical="center" wrapText="1"/>
    </xf>
    <xf numFmtId="43" fontId="36" fillId="0" borderId="21" xfId="1" applyFont="1" applyBorder="1" applyAlignment="1">
      <alignment horizontal="right" vertical="center" wrapText="1"/>
    </xf>
    <xf numFmtId="43" fontId="36" fillId="0" borderId="0" xfId="1" applyFont="1" applyAlignment="1">
      <alignment horizontal="right"/>
    </xf>
    <xf numFmtId="43" fontId="44" fillId="0" borderId="50" xfId="1" applyFont="1" applyBorder="1" applyAlignment="1">
      <alignment vertical="center" wrapText="1"/>
    </xf>
    <xf numFmtId="4" fontId="30" fillId="0" borderId="65" xfId="1" applyNumberFormat="1" applyFont="1" applyFill="1" applyBorder="1" applyAlignment="1">
      <alignment horizontal="right"/>
    </xf>
    <xf numFmtId="4" fontId="30" fillId="0" borderId="65" xfId="0" applyNumberFormat="1" applyFont="1" applyFill="1" applyBorder="1" applyAlignment="1">
      <alignment horizontal="right"/>
    </xf>
    <xf numFmtId="4" fontId="26" fillId="0" borderId="65" xfId="1" applyNumberFormat="1" applyFont="1" applyFill="1" applyBorder="1" applyAlignment="1">
      <alignment horizontal="right" vertical="center" wrapText="1"/>
    </xf>
    <xf numFmtId="4" fontId="43" fillId="0" borderId="65" xfId="1" applyNumberFormat="1" applyFont="1" applyFill="1" applyBorder="1" applyAlignment="1">
      <alignment horizontal="right" vertical="center"/>
    </xf>
    <xf numFmtId="4" fontId="26" fillId="0" borderId="65" xfId="1" applyNumberFormat="1" applyFont="1" applyFill="1" applyBorder="1" applyAlignment="1">
      <alignment horizontal="right" vertical="center"/>
    </xf>
    <xf numFmtId="4" fontId="42" fillId="0" borderId="65" xfId="1" applyNumberFormat="1" applyFont="1" applyFill="1" applyBorder="1" applyAlignment="1">
      <alignment horizontal="right" vertical="center" wrapText="1"/>
    </xf>
    <xf numFmtId="4" fontId="17" fillId="0" borderId="51" xfId="7" applyNumberFormat="1" applyBorder="1" applyAlignment="1">
      <alignment horizontal="right"/>
    </xf>
    <xf numFmtId="4" fontId="3" fillId="0" borderId="0" xfId="1" applyNumberFormat="1" applyFont="1" applyAlignment="1">
      <alignment horizontal="right"/>
    </xf>
    <xf numFmtId="4" fontId="3" fillId="0" borderId="0" xfId="0" applyNumberFormat="1" applyFont="1" applyAlignment="1">
      <alignment horizontal="right"/>
    </xf>
    <xf numFmtId="4" fontId="36" fillId="0" borderId="65" xfId="1" applyNumberFormat="1" applyFont="1" applyFill="1" applyBorder="1" applyAlignment="1">
      <alignment vertical="center" wrapText="1"/>
    </xf>
    <xf numFmtId="4" fontId="36" fillId="0" borderId="65" xfId="1" applyNumberFormat="1" applyFont="1" applyFill="1" applyBorder="1" applyAlignment="1">
      <alignment vertical="center"/>
    </xf>
    <xf numFmtId="4" fontId="25" fillId="0" borderId="65" xfId="1" applyNumberFormat="1" applyFont="1" applyFill="1" applyBorder="1" applyAlignment="1">
      <alignment vertical="center"/>
    </xf>
    <xf numFmtId="4" fontId="25" fillId="0" borderId="65" xfId="1" applyNumberFormat="1" applyFont="1" applyFill="1" applyBorder="1" applyAlignment="1">
      <alignment vertical="center" wrapText="1"/>
    </xf>
    <xf numFmtId="4" fontId="25" fillId="0" borderId="65" xfId="1" applyNumberFormat="1" applyFont="1" applyFill="1" applyBorder="1" applyAlignment="1">
      <alignment vertical="center" wrapText="1" readingOrder="1"/>
    </xf>
    <xf numFmtId="4" fontId="36" fillId="0" borderId="65" xfId="0" applyNumberFormat="1" applyFont="1" applyFill="1" applyBorder="1" applyAlignment="1">
      <alignment vertical="center"/>
    </xf>
    <xf numFmtId="4" fontId="37" fillId="0" borderId="65" xfId="1" applyNumberFormat="1" applyFont="1" applyFill="1" applyBorder="1" applyAlignment="1">
      <alignment vertical="center" wrapText="1"/>
    </xf>
    <xf numFmtId="43" fontId="18" fillId="0" borderId="0" xfId="9" applyFont="1" applyAlignment="1">
      <alignment vertical="center" wrapText="1"/>
    </xf>
    <xf numFmtId="0" fontId="18" fillId="0" borderId="0" xfId="8" applyFont="1" applyAlignment="1">
      <alignment vertical="center" wrapText="1"/>
    </xf>
    <xf numFmtId="0" fontId="1" fillId="0" borderId="0" xfId="8" applyFont="1" applyAlignment="1"/>
    <xf numFmtId="0" fontId="19" fillId="0" borderId="0" xfId="8" applyFont="1" applyAlignment="1">
      <alignment horizontal="center" vertical="center" wrapText="1"/>
    </xf>
    <xf numFmtId="43" fontId="19" fillId="0" borderId="0" xfId="9" applyFont="1" applyAlignment="1">
      <alignment horizontal="center" vertical="center" wrapText="1"/>
    </xf>
    <xf numFmtId="0" fontId="20" fillId="4" borderId="1" xfId="8" applyFont="1" applyFill="1" applyBorder="1" applyAlignment="1">
      <alignment horizontal="center" vertical="center" wrapText="1"/>
    </xf>
    <xf numFmtId="43" fontId="20" fillId="4" borderId="1" xfId="9" applyFont="1" applyFill="1" applyBorder="1" applyAlignment="1">
      <alignment horizontal="center" vertical="center" wrapText="1"/>
    </xf>
    <xf numFmtId="0" fontId="20" fillId="5" borderId="1" xfId="8" applyFont="1" applyFill="1" applyBorder="1" applyAlignment="1">
      <alignment horizontal="center" vertical="center" wrapText="1"/>
    </xf>
    <xf numFmtId="43" fontId="20" fillId="5" borderId="1" xfId="9" applyFont="1" applyFill="1" applyBorder="1" applyAlignment="1">
      <alignment horizontal="center" vertical="center" wrapText="1"/>
    </xf>
    <xf numFmtId="43" fontId="21" fillId="6" borderId="1" xfId="9" applyFont="1" applyFill="1" applyBorder="1" applyAlignment="1">
      <alignment horizontal="center" vertical="center" wrapText="1"/>
    </xf>
    <xf numFmtId="43" fontId="21" fillId="5" borderId="1" xfId="9" applyFont="1" applyFill="1" applyBorder="1" applyAlignment="1">
      <alignment horizontal="center" vertical="center" wrapText="1"/>
    </xf>
    <xf numFmtId="43" fontId="21" fillId="7" borderId="1" xfId="9" applyFont="1" applyFill="1" applyBorder="1" applyAlignment="1">
      <alignment horizontal="center" vertical="center" wrapText="1"/>
    </xf>
    <xf numFmtId="0" fontId="20" fillId="0" borderId="0" xfId="8" applyFont="1" applyAlignment="1">
      <alignment vertical="center" wrapText="1"/>
    </xf>
    <xf numFmtId="0" fontId="27" fillId="0" borderId="1" xfId="8" applyFont="1" applyBorder="1" applyAlignment="1">
      <alignment horizontal="left" vertical="center" wrapText="1"/>
    </xf>
    <xf numFmtId="0" fontId="27" fillId="0" borderId="1" xfId="8" applyFont="1" applyBorder="1" applyAlignment="1">
      <alignment vertical="center" wrapText="1"/>
    </xf>
    <xf numFmtId="0" fontId="27" fillId="0" borderId="0" xfId="8" applyFont="1" applyAlignment="1">
      <alignment vertical="center" wrapText="1"/>
    </xf>
    <xf numFmtId="0" fontId="33" fillId="0" borderId="0" xfId="8" applyFont="1" applyAlignment="1"/>
    <xf numFmtId="0" fontId="30" fillId="13" borderId="28" xfId="8" applyFont="1" applyFill="1" applyBorder="1" applyAlignment="1">
      <alignment horizontal="left" vertical="center" wrapText="1"/>
    </xf>
    <xf numFmtId="0" fontId="30" fillId="13" borderId="1" xfId="8" applyFont="1" applyFill="1" applyBorder="1" applyAlignment="1">
      <alignment horizontal="left" vertical="center" wrapText="1"/>
    </xf>
    <xf numFmtId="0" fontId="30" fillId="13" borderId="1" xfId="8" applyFont="1" applyFill="1" applyBorder="1" applyAlignment="1">
      <alignment vertical="center" wrapText="1"/>
    </xf>
    <xf numFmtId="0" fontId="34" fillId="13" borderId="0" xfId="8" applyFont="1" applyFill="1" applyAlignment="1">
      <alignment vertical="center" wrapText="1"/>
    </xf>
    <xf numFmtId="0" fontId="27" fillId="13" borderId="28" xfId="8" applyFont="1" applyFill="1" applyBorder="1" applyAlignment="1">
      <alignment horizontal="left" vertical="center" wrapText="1"/>
    </xf>
    <xf numFmtId="0" fontId="27" fillId="13" borderId="1" xfId="8" applyFont="1" applyFill="1" applyBorder="1" applyAlignment="1">
      <alignment horizontal="left" vertical="center" wrapText="1"/>
    </xf>
    <xf numFmtId="0" fontId="27" fillId="13" borderId="1" xfId="8" applyFont="1" applyFill="1" applyBorder="1" applyAlignment="1">
      <alignment vertical="center" wrapText="1"/>
    </xf>
    <xf numFmtId="0" fontId="27" fillId="13" borderId="0" xfId="8" applyFont="1" applyFill="1" applyAlignment="1">
      <alignment vertical="center" wrapText="1"/>
    </xf>
    <xf numFmtId="43" fontId="27" fillId="13" borderId="0" xfId="8" applyNumberFormat="1" applyFont="1" applyFill="1" applyAlignment="1">
      <alignment vertical="center" wrapText="1"/>
    </xf>
    <xf numFmtId="0" fontId="30" fillId="13" borderId="0" xfId="8" applyFont="1" applyFill="1" applyAlignment="1">
      <alignment vertical="center" wrapText="1"/>
    </xf>
    <xf numFmtId="43" fontId="0" fillId="0" borderId="0" xfId="9" applyFont="1" applyAlignment="1"/>
    <xf numFmtId="43" fontId="27" fillId="0" borderId="1" xfId="9" applyFont="1" applyBorder="1" applyAlignment="1">
      <alignment horizontal="right" vertical="center" wrapText="1"/>
    </xf>
    <xf numFmtId="43" fontId="30" fillId="13" borderId="1" xfId="9" applyFont="1" applyFill="1" applyBorder="1" applyAlignment="1">
      <alignment horizontal="right" vertical="center" wrapText="1"/>
    </xf>
    <xf numFmtId="43" fontId="27" fillId="13" borderId="1" xfId="9" applyFont="1" applyFill="1" applyBorder="1" applyAlignment="1">
      <alignment horizontal="right" vertical="center" wrapText="1"/>
    </xf>
    <xf numFmtId="43" fontId="27" fillId="13" borderId="28" xfId="9" applyFont="1" applyFill="1" applyBorder="1" applyAlignment="1">
      <alignment horizontal="right" vertical="center" wrapText="1"/>
    </xf>
    <xf numFmtId="43" fontId="33" fillId="0" borderId="0" xfId="9" applyFont="1" applyAlignment="1">
      <alignment horizontal="right"/>
    </xf>
    <xf numFmtId="43" fontId="17" fillId="0" borderId="50" xfId="7" applyNumberFormat="1" applyAlignment="1">
      <alignment horizontal="right" vertical="center" wrapText="1"/>
    </xf>
    <xf numFmtId="43" fontId="18" fillId="0" borderId="0" xfId="9" applyFont="1" applyAlignment="1">
      <alignment horizontal="right" vertical="center" wrapText="1"/>
    </xf>
    <xf numFmtId="0" fontId="17" fillId="0" borderId="50" xfId="7" applyAlignment="1">
      <alignment horizontal="left" vertical="center" wrapText="1"/>
    </xf>
    <xf numFmtId="0" fontId="18" fillId="0" borderId="0" xfId="8" applyFont="1" applyAlignment="1">
      <alignment horizontal="left" vertical="center" wrapText="1"/>
    </xf>
    <xf numFmtId="167" fontId="27" fillId="0" borderId="1" xfId="8" applyNumberFormat="1" applyFont="1" applyBorder="1" applyAlignment="1">
      <alignment horizontal="right" vertical="center" wrapText="1"/>
    </xf>
    <xf numFmtId="168" fontId="27" fillId="0" borderId="1" xfId="8" applyNumberFormat="1" applyFont="1" applyBorder="1" applyAlignment="1">
      <alignment horizontal="right" vertical="center" wrapText="1"/>
    </xf>
    <xf numFmtId="14" fontId="30" fillId="13" borderId="1" xfId="8" applyNumberFormat="1" applyFont="1" applyFill="1" applyBorder="1" applyAlignment="1">
      <alignment horizontal="right" vertical="center" wrapText="1"/>
    </xf>
    <xf numFmtId="0" fontId="30" fillId="13" borderId="1" xfId="8" applyFont="1" applyFill="1" applyBorder="1" applyAlignment="1">
      <alignment horizontal="right" vertical="center" wrapText="1"/>
    </xf>
    <xf numFmtId="14" fontId="27" fillId="13" borderId="1" xfId="8" applyNumberFormat="1" applyFont="1" applyFill="1" applyBorder="1" applyAlignment="1">
      <alignment horizontal="right" vertical="center" wrapText="1"/>
    </xf>
    <xf numFmtId="0" fontId="27" fillId="13" borderId="1" xfId="8" applyFont="1" applyFill="1" applyBorder="1" applyAlignment="1">
      <alignment horizontal="right" vertical="center" wrapText="1"/>
    </xf>
    <xf numFmtId="4" fontId="27" fillId="0" borderId="1" xfId="1" applyNumberFormat="1" applyFont="1" applyBorder="1" applyAlignment="1">
      <alignment horizontal="right" vertical="center" wrapText="1"/>
    </xf>
    <xf numFmtId="4" fontId="27" fillId="0" borderId="1" xfId="0" applyNumberFormat="1" applyFont="1" applyBorder="1" applyAlignment="1">
      <alignment horizontal="right" vertical="center" wrapText="1"/>
    </xf>
    <xf numFmtId="4" fontId="27" fillId="0" borderId="2" xfId="1" applyNumberFormat="1" applyFont="1" applyBorder="1" applyAlignment="1">
      <alignment horizontal="right" vertical="center" wrapText="1"/>
    </xf>
    <xf numFmtId="4" fontId="32" fillId="0" borderId="51" xfId="1" applyNumberFormat="1" applyFont="1" applyBorder="1" applyAlignment="1">
      <alignment horizontal="right" vertical="center" wrapText="1"/>
    </xf>
    <xf numFmtId="0" fontId="9" fillId="0" borderId="0" xfId="0" applyFont="1" applyAlignment="1">
      <alignment horizontal="center" vertical="center" wrapText="1"/>
    </xf>
    <xf numFmtId="0" fontId="36" fillId="0" borderId="65" xfId="0" applyFont="1" applyBorder="1" applyAlignment="1">
      <alignment horizontal="left" vertical="center" wrapText="1"/>
    </xf>
    <xf numFmtId="43" fontId="36" fillId="0" borderId="65" xfId="1" applyFont="1" applyBorder="1" applyAlignment="1">
      <alignment horizontal="right" vertical="center" wrapText="1"/>
    </xf>
    <xf numFmtId="43" fontId="37" fillId="0" borderId="65" xfId="1" applyFont="1" applyFill="1" applyBorder="1" applyAlignment="1">
      <alignment horizontal="right" vertical="center" wrapText="1"/>
    </xf>
    <xf numFmtId="43" fontId="36" fillId="0" borderId="65" xfId="1" applyFont="1" applyFill="1" applyBorder="1" applyAlignment="1">
      <alignment horizontal="right" vertical="center" wrapText="1"/>
    </xf>
    <xf numFmtId="43" fontId="17" fillId="0" borderId="50" xfId="7" applyNumberFormat="1" applyAlignment="1">
      <alignment vertical="center" wrapText="1"/>
    </xf>
    <xf numFmtId="0" fontId="0" fillId="0" borderId="0" xfId="0" applyFont="1" applyAlignment="1"/>
    <xf numFmtId="0" fontId="9" fillId="0" borderId="0" xfId="0" applyFont="1" applyAlignment="1">
      <alignment horizontal="left" vertical="center" wrapText="1"/>
    </xf>
    <xf numFmtId="0" fontId="19" fillId="0" borderId="0" xfId="0" applyFont="1" applyAlignment="1">
      <alignment vertical="center" wrapText="1"/>
    </xf>
    <xf numFmtId="43" fontId="47" fillId="0" borderId="0" xfId="1" applyFont="1" applyAlignment="1">
      <alignment horizontal="center" vertical="center" wrapText="1"/>
    </xf>
    <xf numFmtId="0" fontId="47" fillId="0" borderId="0" xfId="0" applyFont="1" applyAlignment="1">
      <alignment vertical="center" wrapText="1"/>
    </xf>
    <xf numFmtId="0" fontId="46" fillId="0" borderId="0" xfId="0" applyFont="1" applyAlignment="1"/>
    <xf numFmtId="43" fontId="47" fillId="0" borderId="0" xfId="9" applyFont="1" applyAlignment="1">
      <alignment vertical="center" wrapText="1"/>
    </xf>
    <xf numFmtId="0" fontId="47" fillId="0" borderId="0" xfId="8" applyFont="1" applyAlignment="1">
      <alignment vertical="center" wrapText="1"/>
    </xf>
    <xf numFmtId="0" fontId="46" fillId="0" borderId="0" xfId="8" applyFont="1" applyAlignment="1"/>
    <xf numFmtId="43" fontId="47" fillId="0" borderId="0" xfId="1" applyFont="1" applyAlignment="1">
      <alignment vertical="center" wrapText="1"/>
    </xf>
    <xf numFmtId="0" fontId="47" fillId="0" borderId="0" xfId="0" applyFont="1" applyFill="1" applyAlignment="1">
      <alignment vertical="center" wrapText="1"/>
    </xf>
    <xf numFmtId="0" fontId="46" fillId="0" borderId="0" xfId="0" applyFont="1" applyFill="1" applyAlignment="1">
      <alignment vertical="center" wrapText="1"/>
    </xf>
    <xf numFmtId="0" fontId="46" fillId="0" borderId="0" xfId="0" applyFont="1" applyAlignment="1">
      <alignment vertical="center" wrapText="1"/>
    </xf>
    <xf numFmtId="43" fontId="47" fillId="0" borderId="0" xfId="1" applyFont="1" applyAlignment="1">
      <alignment wrapText="1"/>
    </xf>
    <xf numFmtId="0" fontId="47" fillId="0" borderId="0" xfId="0" applyFont="1" applyAlignment="1">
      <alignment wrapText="1"/>
    </xf>
    <xf numFmtId="0" fontId="46" fillId="0" borderId="0" xfId="0" applyFont="1" applyAlignment="1">
      <alignment wrapText="1"/>
    </xf>
    <xf numFmtId="0" fontId="46" fillId="0" borderId="0" xfId="0" applyFont="1" applyFill="1" applyAlignment="1">
      <alignment vertical="center"/>
    </xf>
    <xf numFmtId="0" fontId="4" fillId="0" borderId="0" xfId="0" applyFont="1" applyFill="1" applyAlignment="1">
      <alignment vertical="center" wrapText="1"/>
    </xf>
    <xf numFmtId="0" fontId="0" fillId="0" borderId="0" xfId="0" applyFont="1" applyFill="1" applyAlignment="1">
      <alignment vertical="center"/>
    </xf>
    <xf numFmtId="0" fontId="10" fillId="0" borderId="0" xfId="0" applyFont="1" applyFill="1" applyAlignment="1">
      <alignment vertical="center" wrapText="1"/>
    </xf>
    <xf numFmtId="0" fontId="17" fillId="0" borderId="50" xfId="7" applyFill="1" applyAlignment="1">
      <alignment vertical="center"/>
    </xf>
    <xf numFmtId="43" fontId="49" fillId="0" borderId="0" xfId="1" applyFont="1" applyAlignment="1">
      <alignment vertical="center" wrapText="1"/>
    </xf>
    <xf numFmtId="0" fontId="49" fillId="0" borderId="0" xfId="0" applyFont="1" applyAlignment="1"/>
    <xf numFmtId="0" fontId="50" fillId="0" borderId="0" xfId="0" applyFont="1" applyAlignment="1">
      <alignment horizontal="center" vertical="center" wrapText="1"/>
    </xf>
    <xf numFmtId="43" fontId="50" fillId="0" borderId="0" xfId="1" applyFont="1" applyAlignment="1">
      <alignment horizontal="center" vertical="center" wrapText="1"/>
    </xf>
    <xf numFmtId="179" fontId="50" fillId="0" borderId="0" xfId="0" applyNumberFormat="1" applyFont="1" applyAlignment="1">
      <alignment horizontal="center" vertical="center" wrapText="1"/>
    </xf>
    <xf numFmtId="43" fontId="26" fillId="0" borderId="0" xfId="1" applyFont="1" applyAlignment="1">
      <alignment vertical="center" wrapText="1"/>
    </xf>
    <xf numFmtId="0" fontId="26" fillId="0" borderId="0" xfId="0" applyFont="1" applyAlignment="1"/>
    <xf numFmtId="0" fontId="51" fillId="4" borderId="1" xfId="0" applyFont="1" applyFill="1" applyBorder="1" applyAlignment="1">
      <alignment horizontal="center" vertical="center" wrapText="1"/>
    </xf>
    <xf numFmtId="43" fontId="51" fillId="4" borderId="1" xfId="1" applyFont="1" applyFill="1" applyBorder="1" applyAlignment="1">
      <alignment horizontal="center" vertical="center" wrapText="1"/>
    </xf>
    <xf numFmtId="0" fontId="51" fillId="5" borderId="1" xfId="0" applyFont="1" applyFill="1" applyBorder="1" applyAlignment="1">
      <alignment horizontal="center" vertical="center" wrapText="1"/>
    </xf>
    <xf numFmtId="179" fontId="51" fillId="5" borderId="1" xfId="0" applyNumberFormat="1" applyFont="1" applyFill="1" applyBorder="1" applyAlignment="1">
      <alignment horizontal="center" vertical="center" wrapText="1"/>
    </xf>
    <xf numFmtId="43" fontId="51" fillId="5" borderId="1" xfId="1" applyFont="1" applyFill="1" applyBorder="1" applyAlignment="1">
      <alignment horizontal="center" vertical="center" wrapText="1"/>
    </xf>
    <xf numFmtId="0" fontId="51" fillId="4" borderId="28" xfId="0" applyFont="1" applyFill="1" applyBorder="1" applyAlignment="1">
      <alignment horizontal="center" vertical="center" wrapText="1"/>
    </xf>
    <xf numFmtId="43" fontId="51" fillId="4" borderId="28" xfId="1" applyFont="1" applyFill="1" applyBorder="1" applyAlignment="1">
      <alignment horizontal="center" vertical="center" wrapText="1"/>
    </xf>
    <xf numFmtId="0" fontId="51" fillId="5" borderId="28" xfId="0" applyFont="1" applyFill="1" applyBorder="1" applyAlignment="1">
      <alignment horizontal="center" vertical="center" wrapText="1"/>
    </xf>
    <xf numFmtId="179" fontId="51" fillId="5" borderId="28" xfId="0" applyNumberFormat="1" applyFont="1" applyFill="1" applyBorder="1" applyAlignment="1">
      <alignment horizontal="center" vertical="center" wrapText="1"/>
    </xf>
    <xf numFmtId="43" fontId="51" fillId="5" borderId="28" xfId="1" applyFont="1" applyFill="1" applyBorder="1" applyAlignment="1">
      <alignment horizontal="center" vertical="center" wrapText="1"/>
    </xf>
    <xf numFmtId="43" fontId="52" fillId="6" borderId="28" xfId="1" applyFont="1" applyFill="1" applyBorder="1" applyAlignment="1">
      <alignment horizontal="center" vertical="center" wrapText="1"/>
    </xf>
    <xf numFmtId="43" fontId="52" fillId="5" borderId="28" xfId="1" applyFont="1" applyFill="1" applyBorder="1" applyAlignment="1">
      <alignment horizontal="center" vertical="center" wrapText="1"/>
    </xf>
    <xf numFmtId="43" fontId="52" fillId="7" borderId="28" xfId="1" applyFont="1" applyFill="1" applyBorder="1" applyAlignment="1">
      <alignment horizontal="center" vertical="center" wrapText="1"/>
    </xf>
    <xf numFmtId="0" fontId="51" fillId="0" borderId="50" xfId="7" applyFont="1" applyAlignment="1">
      <alignment vertical="center" wrapText="1"/>
    </xf>
    <xf numFmtId="43" fontId="51" fillId="0" borderId="50" xfId="1" applyFont="1" applyBorder="1" applyAlignment="1">
      <alignment vertical="center" wrapText="1"/>
    </xf>
    <xf numFmtId="179" fontId="51" fillId="0" borderId="50" xfId="7" applyNumberFormat="1" applyFont="1" applyAlignment="1">
      <alignment vertical="center" wrapText="1"/>
    </xf>
    <xf numFmtId="43" fontId="51" fillId="0" borderId="50" xfId="1" applyFont="1" applyBorder="1" applyAlignment="1">
      <alignment horizontal="right" vertical="center" wrapText="1"/>
    </xf>
    <xf numFmtId="0" fontId="51" fillId="0" borderId="50" xfId="7" applyFont="1" applyAlignment="1"/>
    <xf numFmtId="43" fontId="26" fillId="0" borderId="0" xfId="1" applyFont="1" applyAlignment="1"/>
    <xf numFmtId="179" fontId="26" fillId="0" borderId="0" xfId="0" applyNumberFormat="1" applyFont="1" applyAlignment="1"/>
    <xf numFmtId="43" fontId="26" fillId="0" borderId="0" xfId="1" applyFont="1" applyFill="1" applyAlignment="1"/>
    <xf numFmtId="0" fontId="46" fillId="0" borderId="0" xfId="0" applyFont="1" applyFill="1" applyAlignment="1"/>
    <xf numFmtId="0" fontId="6" fillId="0" borderId="2" xfId="0" applyFont="1" applyBorder="1" applyAlignment="1">
      <alignment horizontal="center" vertical="center" wrapText="1"/>
    </xf>
    <xf numFmtId="0" fontId="7" fillId="0" borderId="3" xfId="0" applyFont="1" applyBorder="1"/>
    <xf numFmtId="0" fontId="7" fillId="0" borderId="4" xfId="0" applyFont="1" applyBorder="1"/>
    <xf numFmtId="0" fontId="10" fillId="0" borderId="39" xfId="0" applyFont="1" applyBorder="1" applyAlignment="1">
      <alignment horizontal="center"/>
    </xf>
    <xf numFmtId="0" fontId="7" fillId="0" borderId="40" xfId="0" applyFont="1" applyBorder="1"/>
    <xf numFmtId="0" fontId="7" fillId="0" borderId="41" xfId="0" applyFont="1" applyBorder="1"/>
    <xf numFmtId="0" fontId="9" fillId="0" borderId="0" xfId="0" applyFont="1" applyAlignment="1">
      <alignment horizontal="center" wrapText="1"/>
    </xf>
    <xf numFmtId="0" fontId="0" fillId="0" borderId="0" xfId="0" applyFont="1" applyAlignment="1"/>
    <xf numFmtId="0" fontId="11" fillId="6" borderId="10" xfId="0" applyFont="1" applyFill="1" applyBorder="1" applyAlignment="1">
      <alignment horizontal="center"/>
    </xf>
    <xf numFmtId="0" fontId="7" fillId="0" borderId="10" xfId="0" applyFont="1" applyBorder="1"/>
    <xf numFmtId="0" fontId="7" fillId="0" borderId="11" xfId="0" applyFont="1" applyBorder="1"/>
    <xf numFmtId="0" fontId="4" fillId="0" borderId="20" xfId="0" applyFont="1" applyBorder="1" applyAlignment="1">
      <alignment horizontal="center" vertical="center"/>
    </xf>
    <xf numFmtId="0" fontId="7" fillId="0" borderId="20" xfId="0" applyFont="1" applyBorder="1"/>
    <xf numFmtId="0" fontId="7" fillId="0" borderId="24" xfId="0" applyFont="1" applyBorder="1"/>
    <xf numFmtId="0" fontId="4" fillId="0" borderId="28" xfId="0" applyFont="1" applyBorder="1" applyAlignment="1">
      <alignment horizontal="left" vertical="center"/>
    </xf>
    <xf numFmtId="0" fontId="7" fillId="0" borderId="33" xfId="0" applyFont="1" applyBorder="1"/>
    <xf numFmtId="0" fontId="7" fillId="0" borderId="21" xfId="0" applyFont="1" applyBorder="1"/>
    <xf numFmtId="43" fontId="4" fillId="0" borderId="29" xfId="0" applyNumberFormat="1" applyFont="1" applyBorder="1" applyAlignment="1">
      <alignment horizontal="center" vertical="center"/>
    </xf>
    <xf numFmtId="0" fontId="7" fillId="0" borderId="34" xfId="0" applyFont="1" applyBorder="1"/>
    <xf numFmtId="0" fontId="7" fillId="0" borderId="22" xfId="0" applyFont="1" applyBorder="1"/>
    <xf numFmtId="43" fontId="4" fillId="0" borderId="30" xfId="0" applyNumberFormat="1" applyFont="1" applyBorder="1" applyAlignment="1">
      <alignment horizontal="center" vertical="center"/>
    </xf>
    <xf numFmtId="0" fontId="7" fillId="0" borderId="35" xfId="0" applyFont="1" applyBorder="1"/>
    <xf numFmtId="0" fontId="7" fillId="0" borderId="36" xfId="0" applyFont="1" applyBorder="1"/>
    <xf numFmtId="0" fontId="9" fillId="0" borderId="23" xfId="0" applyFont="1" applyBorder="1" applyAlignment="1">
      <alignment horizontal="center" vertical="center" wrapText="1"/>
    </xf>
    <xf numFmtId="0" fontId="27" fillId="0" borderId="65" xfId="0" applyFont="1" applyFill="1" applyBorder="1" applyAlignment="1">
      <alignment vertical="center" wrapText="1"/>
    </xf>
    <xf numFmtId="43" fontId="27" fillId="0" borderId="65" xfId="1" applyFont="1" applyFill="1" applyBorder="1" applyAlignment="1">
      <alignment vertical="center" wrapText="1"/>
    </xf>
    <xf numFmtId="43" fontId="27" fillId="0" borderId="65" xfId="1" applyFont="1" applyFill="1" applyBorder="1" applyAlignment="1">
      <alignment vertical="center"/>
    </xf>
    <xf numFmtId="43" fontId="27" fillId="0" borderId="65" xfId="1" applyFont="1" applyFill="1" applyBorder="1" applyAlignment="1">
      <alignment horizontal="center" vertical="center"/>
    </xf>
    <xf numFmtId="0" fontId="27" fillId="0" borderId="65" xfId="0" applyFont="1" applyFill="1" applyBorder="1" applyAlignment="1">
      <alignment horizontal="left" vertical="center" wrapText="1"/>
    </xf>
    <xf numFmtId="0" fontId="27" fillId="0" borderId="65" xfId="0" applyFont="1" applyFill="1" applyBorder="1" applyAlignment="1">
      <alignment horizontal="left" vertical="center"/>
    </xf>
    <xf numFmtId="43" fontId="27" fillId="0" borderId="65" xfId="1" applyFont="1" applyFill="1" applyBorder="1" applyAlignment="1">
      <alignment horizontal="center" vertical="center" wrapText="1"/>
    </xf>
    <xf numFmtId="0" fontId="27" fillId="0" borderId="65" xfId="0" applyFont="1" applyFill="1" applyBorder="1" applyAlignment="1">
      <alignment vertical="center"/>
    </xf>
    <xf numFmtId="43" fontId="27" fillId="0" borderId="65" xfId="1" applyFont="1" applyFill="1" applyBorder="1" applyAlignment="1">
      <alignment horizontal="right" vertical="center" wrapText="1"/>
    </xf>
    <xf numFmtId="4" fontId="27" fillId="0" borderId="65" xfId="0" applyNumberFormat="1" applyFont="1" applyFill="1" applyBorder="1" applyAlignment="1">
      <alignment vertical="center" wrapText="1"/>
    </xf>
    <xf numFmtId="43" fontId="28" fillId="0" borderId="65" xfId="1" applyFont="1" applyFill="1" applyBorder="1" applyAlignment="1">
      <alignment horizontal="center" vertical="center" wrapText="1"/>
    </xf>
    <xf numFmtId="43" fontId="30" fillId="0" borderId="65" xfId="1" applyFont="1" applyFill="1" applyBorder="1" applyAlignment="1">
      <alignment vertical="center" wrapText="1"/>
    </xf>
    <xf numFmtId="0" fontId="28" fillId="0" borderId="65" xfId="0" applyFont="1" applyFill="1" applyBorder="1" applyAlignment="1">
      <alignment vertical="center" wrapText="1"/>
    </xf>
    <xf numFmtId="0" fontId="30" fillId="0" borderId="65" xfId="0" applyFont="1" applyFill="1" applyBorder="1" applyAlignment="1">
      <alignment vertical="center" wrapText="1"/>
    </xf>
    <xf numFmtId="0" fontId="12" fillId="0" borderId="0" xfId="0" applyFont="1" applyAlignment="1">
      <alignment horizontal="center" vertical="center" wrapText="1"/>
    </xf>
    <xf numFmtId="0" fontId="0" fillId="0" borderId="0" xfId="0" applyFont="1" applyAlignment="1">
      <alignment vertical="center" wrapText="1"/>
    </xf>
    <xf numFmtId="43" fontId="11" fillId="6" borderId="2" xfId="1" applyFont="1" applyFill="1" applyBorder="1" applyAlignment="1">
      <alignment horizontal="center" vertical="center" wrapText="1"/>
    </xf>
    <xf numFmtId="43" fontId="7" fillId="0" borderId="3" xfId="1" applyFont="1" applyBorder="1" applyAlignment="1">
      <alignment vertical="center" wrapText="1"/>
    </xf>
    <xf numFmtId="43" fontId="7" fillId="0" borderId="81" xfId="1" applyFont="1" applyBorder="1" applyAlignment="1">
      <alignment vertical="center" wrapText="1"/>
    </xf>
    <xf numFmtId="0" fontId="9" fillId="0" borderId="23" xfId="0" applyFont="1" applyBorder="1" applyAlignment="1">
      <alignment horizontal="left" vertical="center" wrapText="1"/>
    </xf>
    <xf numFmtId="0" fontId="27" fillId="0" borderId="28" xfId="0" applyFont="1" applyBorder="1" applyAlignment="1">
      <alignment horizontal="left" vertical="center" wrapText="1"/>
    </xf>
    <xf numFmtId="0" fontId="30" fillId="0" borderId="33" xfId="0" applyFont="1" applyBorder="1" applyAlignment="1">
      <alignment horizontal="left"/>
    </xf>
    <xf numFmtId="0" fontId="30" fillId="0" borderId="21" xfId="0" applyFont="1" applyBorder="1" applyAlignment="1">
      <alignment horizontal="left"/>
    </xf>
    <xf numFmtId="43" fontId="27" fillId="0" borderId="28" xfId="1" applyFont="1" applyBorder="1" applyAlignment="1">
      <alignment vertical="center" wrapText="1"/>
    </xf>
    <xf numFmtId="43" fontId="30" fillId="0" borderId="33" xfId="1" applyFont="1" applyBorder="1"/>
    <xf numFmtId="43" fontId="30" fillId="0" borderId="21" xfId="1" applyFont="1" applyBorder="1"/>
    <xf numFmtId="43" fontId="27" fillId="0" borderId="28" xfId="1" applyFont="1" applyBorder="1" applyAlignment="1">
      <alignment horizontal="center" vertical="center" wrapText="1"/>
    </xf>
    <xf numFmtId="0" fontId="28" fillId="0" borderId="28" xfId="0" applyFont="1" applyBorder="1" applyAlignment="1">
      <alignment horizontal="center" vertical="center" wrapText="1"/>
    </xf>
    <xf numFmtId="0" fontId="30" fillId="0" borderId="33" xfId="0" applyFont="1" applyBorder="1"/>
    <xf numFmtId="0" fontId="30" fillId="0" borderId="21" xfId="0" applyFont="1" applyBorder="1"/>
    <xf numFmtId="0" fontId="28" fillId="0" borderId="33" xfId="0" applyFont="1" applyBorder="1" applyAlignment="1">
      <alignment horizontal="center" vertical="center" wrapText="1"/>
    </xf>
    <xf numFmtId="0" fontId="45" fillId="0" borderId="0" xfId="0" applyFont="1" applyAlignment="1">
      <alignment horizontal="center" vertical="center" wrapText="1"/>
    </xf>
    <xf numFmtId="0" fontId="46" fillId="0" borderId="0" xfId="0" applyFont="1" applyAlignment="1"/>
    <xf numFmtId="43" fontId="7" fillId="0" borderId="3" xfId="1" applyFont="1" applyBorder="1"/>
    <xf numFmtId="43" fontId="7" fillId="0" borderId="4" xfId="1" applyFont="1" applyBorder="1"/>
    <xf numFmtId="43" fontId="27" fillId="13" borderId="28" xfId="9" applyFont="1" applyFill="1" applyBorder="1" applyAlignment="1">
      <alignment horizontal="right" vertical="center" wrapText="1"/>
    </xf>
    <xf numFmtId="43" fontId="27" fillId="13" borderId="33" xfId="9" applyFont="1" applyFill="1" applyBorder="1" applyAlignment="1">
      <alignment horizontal="right" vertical="center" wrapText="1"/>
    </xf>
    <xf numFmtId="43" fontId="27" fillId="13" borderId="21" xfId="9" applyFont="1" applyFill="1" applyBorder="1" applyAlignment="1">
      <alignment horizontal="right" vertical="center" wrapText="1"/>
    </xf>
    <xf numFmtId="0" fontId="27" fillId="13" borderId="28" xfId="8" applyFont="1" applyFill="1" applyBorder="1" applyAlignment="1">
      <alignment horizontal="left" vertical="center" wrapText="1"/>
    </xf>
    <xf numFmtId="0" fontId="27" fillId="13" borderId="33" xfId="8" applyFont="1" applyFill="1" applyBorder="1" applyAlignment="1">
      <alignment horizontal="left" vertical="center" wrapText="1"/>
    </xf>
    <xf numFmtId="0" fontId="27" fillId="13" borderId="21" xfId="8" applyFont="1" applyFill="1" applyBorder="1" applyAlignment="1">
      <alignment horizontal="left" vertical="center" wrapText="1"/>
    </xf>
    <xf numFmtId="0" fontId="45" fillId="0" borderId="0" xfId="8" applyFont="1" applyAlignment="1">
      <alignment horizontal="center" vertical="center" wrapText="1"/>
    </xf>
    <xf numFmtId="0" fontId="46" fillId="0" borderId="0" xfId="8" applyFont="1" applyAlignment="1"/>
    <xf numFmtId="43" fontId="21" fillId="6" borderId="2" xfId="9" applyFont="1" applyFill="1" applyBorder="1" applyAlignment="1">
      <alignment horizontal="center" vertical="center" wrapText="1"/>
    </xf>
    <xf numFmtId="43" fontId="22" fillId="0" borderId="3" xfId="9" applyFont="1" applyBorder="1"/>
    <xf numFmtId="43" fontId="22" fillId="0" borderId="4" xfId="9" applyFont="1" applyBorder="1"/>
    <xf numFmtId="14" fontId="27" fillId="13" borderId="28" xfId="8" applyNumberFormat="1" applyFont="1" applyFill="1" applyBorder="1" applyAlignment="1">
      <alignment horizontal="right" vertical="center" wrapText="1"/>
    </xf>
    <xf numFmtId="0" fontId="27" fillId="13" borderId="21" xfId="8" applyFont="1" applyFill="1" applyBorder="1" applyAlignment="1">
      <alignment horizontal="right" vertical="center" wrapText="1"/>
    </xf>
    <xf numFmtId="0" fontId="27" fillId="13" borderId="28" xfId="8" applyFont="1" applyFill="1" applyBorder="1" applyAlignment="1">
      <alignment horizontal="right" vertical="center" wrapText="1"/>
    </xf>
    <xf numFmtId="0" fontId="27" fillId="13" borderId="28" xfId="8" applyFont="1" applyFill="1" applyBorder="1" applyAlignment="1">
      <alignment horizontal="center" vertical="center" wrapText="1"/>
    </xf>
    <xf numFmtId="0" fontId="27" fillId="13" borderId="21" xfId="8" applyFont="1" applyFill="1" applyBorder="1" applyAlignment="1">
      <alignment horizontal="center" vertical="center" wrapText="1"/>
    </xf>
    <xf numFmtId="0" fontId="27" fillId="0" borderId="65" xfId="0" applyFont="1" applyBorder="1" applyAlignment="1">
      <alignment horizontal="left" vertical="center" wrapText="1"/>
    </xf>
    <xf numFmtId="43" fontId="27" fillId="0" borderId="65" xfId="1" applyFont="1" applyBorder="1" applyAlignment="1">
      <alignment horizontal="center" vertical="center" wrapText="1"/>
    </xf>
    <xf numFmtId="43" fontId="21" fillId="6" borderId="2" xfId="1" applyFont="1" applyFill="1" applyBorder="1" applyAlignment="1">
      <alignment horizontal="center" vertical="center" wrapText="1"/>
    </xf>
    <xf numFmtId="43" fontId="22" fillId="0" borderId="3" xfId="1" applyFont="1" applyBorder="1"/>
    <xf numFmtId="43" fontId="22" fillId="0" borderId="4" xfId="1" applyFont="1" applyBorder="1"/>
    <xf numFmtId="43" fontId="46" fillId="0" borderId="0" xfId="1" applyFont="1" applyAlignment="1"/>
    <xf numFmtId="0" fontId="36" fillId="0" borderId="66" xfId="0" applyFont="1" applyBorder="1" applyAlignment="1">
      <alignment horizontal="left" vertical="center" wrapText="1"/>
    </xf>
    <xf numFmtId="0" fontId="36" fillId="0" borderId="67" xfId="0" applyFont="1" applyBorder="1" applyAlignment="1">
      <alignment horizontal="left" vertical="center" wrapText="1"/>
    </xf>
    <xf numFmtId="0" fontId="36" fillId="0" borderId="68" xfId="0" applyFont="1" applyBorder="1" applyAlignment="1">
      <alignment horizontal="left" vertical="center" wrapText="1"/>
    </xf>
    <xf numFmtId="0" fontId="36" fillId="0" borderId="70" xfId="0" applyFont="1" applyBorder="1" applyAlignment="1">
      <alignment horizontal="left" vertical="center" wrapText="1"/>
    </xf>
    <xf numFmtId="43" fontId="37" fillId="0" borderId="70" xfId="1" applyFont="1" applyFill="1" applyBorder="1" applyAlignment="1">
      <alignment horizontal="center" vertical="center"/>
    </xf>
    <xf numFmtId="43" fontId="37" fillId="0" borderId="67" xfId="1" applyFont="1" applyFill="1" applyBorder="1" applyAlignment="1">
      <alignment horizontal="center" vertical="center"/>
    </xf>
    <xf numFmtId="43" fontId="37" fillId="0" borderId="68" xfId="1" applyFont="1" applyFill="1" applyBorder="1" applyAlignment="1">
      <alignment horizontal="center" vertical="center"/>
    </xf>
    <xf numFmtId="0" fontId="27" fillId="0" borderId="65" xfId="0" applyFont="1" applyFill="1" applyBorder="1" applyAlignment="1">
      <alignment horizontal="left" vertical="top" wrapText="1"/>
    </xf>
    <xf numFmtId="43" fontId="27" fillId="0" borderId="65" xfId="1" applyFont="1" applyFill="1" applyBorder="1" applyAlignment="1">
      <alignment horizontal="right" vertical="top" wrapText="1"/>
    </xf>
    <xf numFmtId="0" fontId="30" fillId="0" borderId="65" xfId="0" applyFont="1" applyFill="1" applyBorder="1" applyAlignment="1">
      <alignment horizontal="left" vertical="center" wrapText="1"/>
    </xf>
    <xf numFmtId="172" fontId="27" fillId="0" borderId="65" xfId="0" applyNumberFormat="1" applyFont="1" applyFill="1" applyBorder="1" applyAlignment="1">
      <alignment horizontal="right" vertical="center" wrapText="1"/>
    </xf>
    <xf numFmtId="0" fontId="30" fillId="0" borderId="65" xfId="0" applyFont="1" applyFill="1" applyBorder="1" applyAlignment="1">
      <alignment horizontal="right" vertical="center" wrapText="1"/>
    </xf>
    <xf numFmtId="0" fontId="27" fillId="0" borderId="65" xfId="0" applyFont="1" applyFill="1" applyBorder="1" applyAlignment="1">
      <alignment horizontal="right" vertical="center" wrapText="1"/>
    </xf>
    <xf numFmtId="43" fontId="30" fillId="0" borderId="65" xfId="1" applyFont="1" applyFill="1" applyBorder="1" applyAlignment="1">
      <alignment horizontal="right" vertical="center" wrapText="1"/>
    </xf>
    <xf numFmtId="43" fontId="28" fillId="0" borderId="65" xfId="1" applyFont="1" applyFill="1" applyBorder="1" applyAlignment="1">
      <alignment horizontal="right" vertical="center" wrapText="1"/>
    </xf>
    <xf numFmtId="0" fontId="46" fillId="0" borderId="0" xfId="0" applyFont="1" applyAlignment="1">
      <alignment vertical="center" wrapText="1"/>
    </xf>
    <xf numFmtId="0" fontId="19" fillId="0" borderId="23" xfId="0" applyFont="1" applyBorder="1" applyAlignment="1">
      <alignment horizontal="left" vertical="center" wrapText="1"/>
    </xf>
    <xf numFmtId="0" fontId="22" fillId="0" borderId="23" xfId="0" applyFont="1" applyBorder="1" applyAlignment="1">
      <alignment vertical="center" wrapText="1"/>
    </xf>
    <xf numFmtId="43" fontId="22" fillId="0" borderId="3" xfId="1" applyFont="1" applyBorder="1" applyAlignment="1">
      <alignment horizontal="center" vertical="center" wrapText="1"/>
    </xf>
    <xf numFmtId="43" fontId="22" fillId="0" borderId="4" xfId="1" applyFont="1" applyBorder="1" applyAlignment="1">
      <alignment horizontal="center" vertical="center" wrapText="1"/>
    </xf>
    <xf numFmtId="14" fontId="27" fillId="0" borderId="65" xfId="0" applyNumberFormat="1" applyFont="1" applyFill="1" applyBorder="1" applyAlignment="1">
      <alignment horizontal="right" vertical="center" wrapText="1"/>
    </xf>
    <xf numFmtId="43" fontId="7" fillId="0" borderId="4" xfId="1" applyFont="1" applyBorder="1" applyAlignment="1">
      <alignment vertical="center" wrapText="1"/>
    </xf>
    <xf numFmtId="43" fontId="28" fillId="0" borderId="65" xfId="1" applyFont="1" applyBorder="1" applyAlignment="1">
      <alignment horizontal="right" vertical="center" wrapText="1"/>
    </xf>
    <xf numFmtId="0" fontId="36" fillId="0" borderId="28" xfId="0" applyFont="1" applyBorder="1" applyAlignment="1">
      <alignment horizontal="center" vertical="center" wrapText="1"/>
    </xf>
    <xf numFmtId="0" fontId="36" fillId="0" borderId="21" xfId="0" applyFont="1" applyBorder="1" applyAlignment="1">
      <alignment horizontal="center" vertical="center" wrapText="1"/>
    </xf>
    <xf numFmtId="43" fontId="36" fillId="0" borderId="28" xfId="1" applyFont="1" applyBorder="1" applyAlignment="1">
      <alignment horizontal="center" vertical="center" wrapText="1"/>
    </xf>
    <xf numFmtId="43" fontId="36" fillId="0" borderId="21" xfId="1" applyFont="1" applyBorder="1" applyAlignment="1">
      <alignment horizontal="center" vertical="center" wrapText="1"/>
    </xf>
    <xf numFmtId="43" fontId="36" fillId="0" borderId="33" xfId="1" applyFont="1" applyBorder="1" applyAlignment="1">
      <alignment horizontal="center" vertical="center" wrapText="1"/>
    </xf>
    <xf numFmtId="0" fontId="36" fillId="0" borderId="33" xfId="0" applyFont="1" applyBorder="1" applyAlignment="1">
      <alignment horizontal="center" vertical="center" wrapText="1"/>
    </xf>
    <xf numFmtId="0" fontId="45" fillId="0" borderId="0" xfId="0" applyFont="1" applyAlignment="1">
      <alignment horizontal="center" wrapText="1"/>
    </xf>
    <xf numFmtId="0" fontId="46" fillId="0" borderId="0" xfId="0" applyFont="1" applyAlignment="1">
      <alignment wrapText="1"/>
    </xf>
    <xf numFmtId="43" fontId="11" fillId="6" borderId="3" xfId="1" applyFont="1" applyFill="1" applyBorder="1" applyAlignment="1">
      <alignment horizontal="center" vertical="center" wrapText="1"/>
    </xf>
    <xf numFmtId="43" fontId="11" fillId="6" borderId="4" xfId="1" applyFont="1" applyFill="1" applyBorder="1" applyAlignment="1">
      <alignment horizontal="center" vertical="center" wrapText="1"/>
    </xf>
    <xf numFmtId="0" fontId="9" fillId="0" borderId="23" xfId="0" applyFont="1" applyBorder="1" applyAlignment="1">
      <alignment horizontal="left" wrapText="1"/>
    </xf>
    <xf numFmtId="43" fontId="27" fillId="0" borderId="65" xfId="1" applyFont="1" applyFill="1" applyBorder="1" applyAlignment="1">
      <alignment horizontal="left" vertical="center" wrapText="1"/>
    </xf>
    <xf numFmtId="0" fontId="46" fillId="0" borderId="0" xfId="0" applyFont="1" applyAlignment="1">
      <alignment vertical="center"/>
    </xf>
    <xf numFmtId="0" fontId="22" fillId="0" borderId="23" xfId="0" applyFont="1" applyBorder="1" applyAlignment="1">
      <alignment vertical="center"/>
    </xf>
    <xf numFmtId="4" fontId="21" fillId="6" borderId="2" xfId="0" applyNumberFormat="1" applyFont="1" applyFill="1" applyBorder="1" applyAlignment="1">
      <alignment horizontal="center" vertical="center" wrapText="1"/>
    </xf>
    <xf numFmtId="4" fontId="22" fillId="0" borderId="3" xfId="0" applyNumberFormat="1" applyFont="1" applyBorder="1" applyAlignment="1">
      <alignment vertical="center"/>
    </xf>
    <xf numFmtId="4" fontId="22" fillId="0" borderId="4" xfId="0" applyNumberFormat="1" applyFont="1" applyBorder="1" applyAlignment="1">
      <alignment vertical="center"/>
    </xf>
    <xf numFmtId="0" fontId="36" fillId="0" borderId="65" xfId="0" applyFont="1" applyBorder="1" applyAlignment="1">
      <alignment horizontal="center" vertical="center" wrapText="1"/>
    </xf>
    <xf numFmtId="0" fontId="36" fillId="0" borderId="65" xfId="0" applyFont="1" applyBorder="1" applyAlignment="1">
      <alignment horizontal="left" vertical="center" wrapText="1"/>
    </xf>
    <xf numFmtId="43" fontId="36" fillId="0" borderId="65" xfId="1" applyFont="1" applyBorder="1" applyAlignment="1">
      <alignment horizontal="right" vertical="center" wrapText="1"/>
    </xf>
    <xf numFmtId="0" fontId="48" fillId="0" borderId="0" xfId="0" applyFont="1" applyAlignment="1">
      <alignment horizontal="center" vertical="center" wrapText="1"/>
    </xf>
    <xf numFmtId="0" fontId="49" fillId="0" borderId="0" xfId="0" applyFont="1" applyAlignment="1"/>
    <xf numFmtId="43" fontId="52" fillId="6" borderId="2" xfId="1" applyFont="1" applyFill="1" applyBorder="1" applyAlignment="1">
      <alignment horizontal="center" vertical="center" wrapText="1"/>
    </xf>
    <xf numFmtId="43" fontId="42" fillId="0" borderId="3" xfId="1" applyFont="1" applyBorder="1"/>
    <xf numFmtId="43" fontId="42" fillId="0" borderId="4" xfId="1" applyFont="1" applyBorder="1"/>
    <xf numFmtId="0" fontId="27" fillId="0" borderId="33" xfId="0" applyFont="1" applyBorder="1" applyAlignment="1">
      <alignment horizontal="left" vertical="center" wrapText="1"/>
    </xf>
    <xf numFmtId="0" fontId="27" fillId="0" borderId="21" xfId="0" applyFont="1" applyBorder="1" applyAlignment="1">
      <alignment horizontal="left" vertical="center" wrapText="1"/>
    </xf>
    <xf numFmtId="43" fontId="27" fillId="0" borderId="33" xfId="1" applyFont="1" applyBorder="1" applyAlignment="1">
      <alignment horizontal="center" vertical="center" wrapText="1"/>
    </xf>
    <xf numFmtId="43" fontId="27" fillId="0" borderId="21" xfId="1" applyFont="1" applyBorder="1" applyAlignment="1">
      <alignment horizontal="center" vertical="center" wrapText="1"/>
    </xf>
    <xf numFmtId="0" fontId="27" fillId="0" borderId="28"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33" xfId="0" applyFont="1" applyBorder="1" applyAlignment="1">
      <alignment horizontal="center" vertical="center" wrapText="1"/>
    </xf>
    <xf numFmtId="43" fontId="27" fillId="0" borderId="52" xfId="1" applyFont="1" applyBorder="1" applyAlignment="1">
      <alignment horizontal="center" vertical="center" wrapText="1"/>
    </xf>
    <xf numFmtId="43" fontId="27" fillId="0" borderId="49" xfId="1" applyFont="1" applyBorder="1" applyAlignment="1">
      <alignment horizontal="center" vertical="center" wrapText="1"/>
    </xf>
    <xf numFmtId="43" fontId="27" fillId="0" borderId="48" xfId="1" applyFont="1" applyBorder="1" applyAlignment="1">
      <alignment horizontal="center" vertical="center" wrapText="1"/>
    </xf>
    <xf numFmtId="43" fontId="27" fillId="0" borderId="28" xfId="1" applyFont="1" applyBorder="1" applyAlignment="1">
      <alignment horizontal="right" vertical="center" wrapText="1"/>
    </xf>
    <xf numFmtId="43" fontId="27" fillId="0" borderId="33" xfId="1" applyFont="1" applyBorder="1" applyAlignment="1">
      <alignment horizontal="right" vertical="center" wrapText="1"/>
    </xf>
    <xf numFmtId="43" fontId="27" fillId="0" borderId="21" xfId="1" applyFont="1" applyBorder="1" applyAlignment="1">
      <alignment horizontal="right" vertical="center" wrapText="1"/>
    </xf>
    <xf numFmtId="0" fontId="21" fillId="6" borderId="2" xfId="0" applyFont="1" applyFill="1" applyBorder="1" applyAlignment="1">
      <alignment horizontal="center" vertical="center" wrapText="1"/>
    </xf>
    <xf numFmtId="0" fontId="22" fillId="0" borderId="3" xfId="0" applyFont="1" applyBorder="1"/>
    <xf numFmtId="0" fontId="22" fillId="0" borderId="4" xfId="0" applyFont="1" applyBorder="1"/>
    <xf numFmtId="0" fontId="27" fillId="0" borderId="28" xfId="0" applyFont="1" applyBorder="1" applyAlignment="1">
      <alignment vertical="center" wrapText="1"/>
    </xf>
    <xf numFmtId="43" fontId="27" fillId="0" borderId="28" xfId="0" applyNumberFormat="1" applyFont="1" applyBorder="1" applyAlignment="1">
      <alignment vertical="center" wrapText="1"/>
    </xf>
    <xf numFmtId="4" fontId="27" fillId="0" borderId="65" xfId="1" applyNumberFormat="1" applyFont="1" applyFill="1" applyBorder="1" applyAlignment="1">
      <alignment horizontal="right" vertical="center" wrapText="1"/>
    </xf>
    <xf numFmtId="43" fontId="27" fillId="0" borderId="65" xfId="1" applyFont="1" applyFill="1" applyBorder="1" applyAlignment="1">
      <alignment horizontal="right" vertical="center"/>
    </xf>
    <xf numFmtId="4" fontId="27" fillId="0" borderId="65" xfId="1" applyNumberFormat="1" applyFont="1" applyFill="1" applyBorder="1" applyAlignment="1">
      <alignment horizontal="right" vertical="center"/>
    </xf>
    <xf numFmtId="43" fontId="37" fillId="0" borderId="65" xfId="1" applyFont="1" applyFill="1" applyBorder="1" applyAlignment="1">
      <alignment horizontal="right" vertical="center" wrapText="1"/>
    </xf>
    <xf numFmtId="43" fontId="36" fillId="0" borderId="65" xfId="1" applyFont="1" applyFill="1" applyBorder="1" applyAlignment="1">
      <alignment horizontal="right" vertical="center" wrapText="1"/>
    </xf>
    <xf numFmtId="43" fontId="25" fillId="0" borderId="65" xfId="1" applyFont="1" applyFill="1" applyBorder="1" applyAlignment="1">
      <alignment horizontal="right" vertical="center" wrapText="1"/>
    </xf>
    <xf numFmtId="4" fontId="25" fillId="0" borderId="65" xfId="0" applyNumberFormat="1" applyFont="1" applyFill="1" applyBorder="1" applyAlignment="1">
      <alignment horizontal="right" vertical="center" wrapText="1" readingOrder="1"/>
    </xf>
    <xf numFmtId="0" fontId="25" fillId="0" borderId="65" xfId="0" applyFont="1" applyFill="1" applyBorder="1" applyAlignment="1">
      <alignment horizontal="left" vertical="center" wrapText="1"/>
    </xf>
    <xf numFmtId="0" fontId="36" fillId="0" borderId="65" xfId="0" applyFont="1" applyFill="1" applyBorder="1" applyAlignment="1">
      <alignment horizontal="left" vertical="center" wrapText="1"/>
    </xf>
    <xf numFmtId="43" fontId="36" fillId="0" borderId="65" xfId="1" applyFont="1" applyFill="1" applyBorder="1" applyAlignment="1">
      <alignment horizontal="right" vertical="center"/>
    </xf>
    <xf numFmtId="0" fontId="36" fillId="0" borderId="65" xfId="0" applyFont="1" applyFill="1" applyBorder="1" applyAlignment="1">
      <alignment horizontal="right" vertical="center"/>
    </xf>
    <xf numFmtId="0" fontId="36" fillId="0" borderId="65" xfId="0" applyFont="1" applyFill="1" applyBorder="1" applyAlignment="1">
      <alignment vertical="center"/>
    </xf>
    <xf numFmtId="43" fontId="36" fillId="0" borderId="65" xfId="1" applyFont="1" applyFill="1" applyBorder="1" applyAlignment="1">
      <alignment horizontal="center" vertical="center"/>
    </xf>
    <xf numFmtId="0" fontId="22" fillId="0" borderId="3" xfId="0" applyFont="1" applyBorder="1" applyAlignment="1">
      <alignment vertical="center"/>
    </xf>
    <xf numFmtId="0" fontId="22" fillId="0" borderId="4" xfId="0" applyFont="1" applyBorder="1" applyAlignment="1">
      <alignment vertical="center"/>
    </xf>
    <xf numFmtId="0" fontId="36" fillId="0" borderId="65" xfId="0" applyFont="1" applyFill="1" applyBorder="1" applyAlignment="1">
      <alignment horizontal="center" vertical="center"/>
    </xf>
    <xf numFmtId="43" fontId="36" fillId="0" borderId="65" xfId="0" applyNumberFormat="1" applyFont="1" applyFill="1" applyBorder="1" applyAlignment="1">
      <alignment horizontal="center" vertical="center" wrapText="1"/>
    </xf>
    <xf numFmtId="43" fontId="36" fillId="0" borderId="65" xfId="1" applyFont="1" applyFill="1" applyBorder="1" applyAlignment="1">
      <alignment horizontal="center" vertical="center" wrapText="1"/>
    </xf>
    <xf numFmtId="43" fontId="22" fillId="0" borderId="3" xfId="1" applyFont="1" applyBorder="1" applyAlignment="1">
      <alignment wrapText="1"/>
    </xf>
    <xf numFmtId="43" fontId="22" fillId="0" borderId="4" xfId="1" applyFont="1" applyBorder="1" applyAlignment="1">
      <alignment wrapText="1"/>
    </xf>
    <xf numFmtId="0" fontId="18" fillId="0" borderId="28" xfId="0" applyFont="1" applyBorder="1" applyAlignment="1">
      <alignment horizontal="left" vertical="center" wrapText="1"/>
    </xf>
    <xf numFmtId="0" fontId="22" fillId="0" borderId="33" xfId="0" applyFont="1" applyBorder="1" applyAlignment="1">
      <alignment horizontal="left" wrapText="1"/>
    </xf>
    <xf numFmtId="0" fontId="22" fillId="0" borderId="21" xfId="0" applyFont="1" applyBorder="1" applyAlignment="1">
      <alignment horizontal="left" wrapText="1"/>
    </xf>
    <xf numFmtId="43" fontId="18" fillId="0" borderId="28" xfId="1" applyFont="1" applyBorder="1" applyAlignment="1">
      <alignment horizontal="center" vertical="center" wrapText="1"/>
    </xf>
    <xf numFmtId="43" fontId="22" fillId="0" borderId="33" xfId="1" applyFont="1" applyBorder="1" applyAlignment="1">
      <alignment wrapText="1"/>
    </xf>
    <xf numFmtId="43" fontId="22" fillId="0" borderId="21" xfId="1" applyFont="1" applyBorder="1" applyAlignment="1">
      <alignment wrapText="1"/>
    </xf>
    <xf numFmtId="4" fontId="18" fillId="0" borderId="72" xfId="1" applyNumberFormat="1" applyFont="1" applyFill="1" applyBorder="1" applyAlignment="1">
      <alignment horizontal="right" vertical="center" wrapText="1"/>
    </xf>
    <xf numFmtId="4" fontId="18" fillId="0" borderId="73" xfId="1" applyNumberFormat="1" applyFont="1" applyFill="1" applyBorder="1" applyAlignment="1">
      <alignment horizontal="right" vertical="center" wrapText="1"/>
    </xf>
    <xf numFmtId="4" fontId="18" fillId="0" borderId="74" xfId="1" applyNumberFormat="1" applyFont="1" applyFill="1" applyBorder="1" applyAlignment="1">
      <alignment horizontal="right" vertical="center" wrapText="1"/>
    </xf>
    <xf numFmtId="4" fontId="18" fillId="0" borderId="66" xfId="1" applyNumberFormat="1" applyFont="1" applyFill="1" applyBorder="1" applyAlignment="1">
      <alignment horizontal="right" vertical="center" wrapText="1"/>
    </xf>
    <xf numFmtId="4" fontId="18" fillId="0" borderId="67" xfId="1" applyNumberFormat="1" applyFont="1" applyFill="1" applyBorder="1" applyAlignment="1">
      <alignment horizontal="right" vertical="center" wrapText="1"/>
    </xf>
    <xf numFmtId="4" fontId="18" fillId="0" borderId="68" xfId="1" applyNumberFormat="1" applyFont="1" applyFill="1" applyBorder="1" applyAlignment="1">
      <alignment horizontal="right" vertical="center" wrapText="1"/>
    </xf>
    <xf numFmtId="4" fontId="18" fillId="0" borderId="75" xfId="1" applyNumberFormat="1" applyFont="1" applyFill="1" applyBorder="1" applyAlignment="1">
      <alignment horizontal="right" vertical="center" wrapText="1"/>
    </xf>
    <xf numFmtId="4" fontId="18" fillId="0" borderId="76" xfId="1" applyNumberFormat="1" applyFont="1" applyFill="1" applyBorder="1" applyAlignment="1">
      <alignment horizontal="right" vertical="center" wrapText="1"/>
    </xf>
    <xf numFmtId="4" fontId="18" fillId="0" borderId="77" xfId="1" applyNumberFormat="1" applyFont="1" applyFill="1" applyBorder="1" applyAlignment="1">
      <alignment horizontal="right" vertical="center" wrapText="1"/>
    </xf>
    <xf numFmtId="4" fontId="18" fillId="0" borderId="28" xfId="1" applyNumberFormat="1" applyFont="1" applyBorder="1" applyAlignment="1">
      <alignment horizontal="right" vertical="center" wrapText="1"/>
    </xf>
    <xf numFmtId="4" fontId="22" fillId="0" borderId="33" xfId="1" applyNumberFormat="1" applyFont="1" applyBorder="1" applyAlignment="1">
      <alignment horizontal="right" wrapText="1"/>
    </xf>
    <xf numFmtId="4" fontId="22" fillId="0" borderId="21" xfId="1" applyNumberFormat="1" applyFont="1" applyBorder="1" applyAlignment="1">
      <alignment horizontal="right" wrapText="1"/>
    </xf>
    <xf numFmtId="4" fontId="18" fillId="0" borderId="33" xfId="1" applyNumberFormat="1" applyFont="1" applyBorder="1" applyAlignment="1">
      <alignment horizontal="right" vertical="center" wrapText="1"/>
    </xf>
    <xf numFmtId="4" fontId="18" fillId="0" borderId="21" xfId="1" applyNumberFormat="1" applyFont="1" applyBorder="1" applyAlignment="1">
      <alignment horizontal="right" vertical="center" wrapText="1"/>
    </xf>
    <xf numFmtId="4" fontId="18" fillId="0" borderId="78" xfId="1" applyNumberFormat="1" applyFont="1" applyFill="1" applyBorder="1" applyAlignment="1">
      <alignment horizontal="right" vertical="center" wrapText="1"/>
    </xf>
    <xf numFmtId="4" fontId="18" fillId="0" borderId="79" xfId="1" applyNumberFormat="1" applyFont="1" applyFill="1" applyBorder="1" applyAlignment="1">
      <alignment horizontal="right" vertical="center" wrapText="1"/>
    </xf>
    <xf numFmtId="43" fontId="18" fillId="0" borderId="28" xfId="1" applyFont="1" applyBorder="1" applyAlignment="1">
      <alignment vertical="center" wrapText="1"/>
    </xf>
    <xf numFmtId="4" fontId="18" fillId="0" borderId="80" xfId="1" applyNumberFormat="1" applyFont="1" applyFill="1" applyBorder="1" applyAlignment="1">
      <alignment horizontal="right" vertical="center" wrapText="1"/>
    </xf>
    <xf numFmtId="4" fontId="13" fillId="8" borderId="46" xfId="1" applyNumberFormat="1" applyFont="1" applyFill="1" applyBorder="1" applyAlignment="1">
      <alignment horizontal="right" vertical="center" wrapText="1"/>
    </xf>
    <xf numFmtId="4" fontId="22" fillId="0" borderId="46" xfId="1" applyNumberFormat="1" applyFont="1" applyBorder="1" applyAlignment="1">
      <alignment horizontal="right" wrapText="1"/>
    </xf>
    <xf numFmtId="4" fontId="22" fillId="0" borderId="47" xfId="1" applyNumberFormat="1" applyFont="1" applyBorder="1" applyAlignment="1">
      <alignment horizontal="right" wrapText="1"/>
    </xf>
  </cellXfs>
  <cellStyles count="10">
    <cellStyle name="Bueno" xfId="3" builtinId="26"/>
    <cellStyle name="Incorrecto" xfId="4" builtinId="27"/>
    <cellStyle name="Millares" xfId="1" builtinId="3"/>
    <cellStyle name="Millares 2" xfId="9"/>
    <cellStyle name="Moneda" xfId="2" builtinId="4"/>
    <cellStyle name="Neutral" xfId="5" builtinId="28"/>
    <cellStyle name="Normal" xfId="0" builtinId="0"/>
    <cellStyle name="Normal 2" xfId="8"/>
    <cellStyle name="Normal 3" xfId="6"/>
    <cellStyle name="Total" xfId="7"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15</xdr:row>
      <xdr:rowOff>0</xdr:rowOff>
    </xdr:from>
    <xdr:to>
      <xdr:col>4</xdr:col>
      <xdr:colOff>304800</xdr:colOff>
      <xdr:row>15</xdr:row>
      <xdr:rowOff>304800</xdr:rowOff>
    </xdr:to>
    <xdr:sp macro="" textlink="">
      <xdr:nvSpPr>
        <xdr:cNvPr id="18456" name="AutoShape 24" descr="blob:https://web.whatsapp.com/7612a267-1c6e-4b97-8a77-40debe24324d"/>
        <xdr:cNvSpPr>
          <a:spLocks noChangeAspect="1" noChangeArrowheads="1"/>
        </xdr:cNvSpPr>
      </xdr:nvSpPr>
      <xdr:spPr bwMode="auto">
        <a:xfrm>
          <a:off x="8401050" y="1723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20PRESUPUESTO%202023\2.COMPROMISOS\COMPROMISOS%202023%20(Recup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3"/>
      <sheetName val="SERV BÁSICOS"/>
      <sheetName val="CÁLCULO jose"/>
      <sheetName val="CÁLCULO LIMPIEZA UMSC"/>
      <sheetName val="CÁLCULO LIMPIEZA cvyb"/>
      <sheetName val="con 20%"/>
    </sheetNames>
    <sheetDataSet>
      <sheetData sheetId="0" refreshError="1"/>
      <sheetData sheetId="1" refreshError="1"/>
      <sheetData sheetId="2" refreshError="1"/>
      <sheetData sheetId="3" refreshError="1"/>
      <sheetData sheetId="4" refreshError="1"/>
      <sheetData sheetId="5" refreshError="1">
        <row r="5">
          <cell r="L5">
            <v>386.31</v>
          </cell>
        </row>
        <row r="6">
          <cell r="L6">
            <v>470.99</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Marcia Cecilia Telpis Llivichuzca" refreshedDate="45097.672093518515" refreshedVersion="6" recordCount="3144">
  <cacheSource type="worksheet">
    <worksheetSource ref="A1:X3145" sheet="hoja 31 may 2023"/>
  </cacheSource>
  <cacheFields count="26">
    <cacheField name="Grupo" numFmtId="0">
      <sharedItems/>
    </cacheField>
    <cacheField name="Area" numFmtId="0">
      <sharedItems count="4">
        <s v="COMUNALES"/>
        <s v="GENERALES"/>
        <s v="ECONÓMICOS"/>
        <s v="SOCIALES"/>
      </sharedItems>
    </cacheField>
    <cacheField name="Sector Texto" numFmtId="0">
      <sharedItems count="17">
        <s v="COORDINACION TERRITORIAL Y PARTICIPACION CIUDADANA"/>
        <s v="ADMINISTRACION GENERAL"/>
        <s v="AGENCIA DE COORDINACIÓN DISTRITAL DE COMERCIO"/>
        <s v="MOVILIDAD"/>
        <s v="AGENCIA METROPOLITANA DE CONTROL"/>
        <s v="COORDINACION DE ALCALDIA Y SECRETARIA DEL CONCEJO"/>
        <s v="EDUCACION, RECREACION Y DEPORTE"/>
        <s v="DESARROLLO PRODUCTIVO Y COMPETITIVIDAD"/>
        <s v="INCLUSION SOCIAL"/>
        <s v="SEGURIDAD Y GOBERNABILIDAD"/>
        <s v="AMBIENTE"/>
        <s v="TERRITORIO HABITAT Y VIVIENDA"/>
        <s v="CULTURA"/>
        <s v="PLANIFICACION"/>
        <s v="COMUNICACION"/>
        <s v="SALUD"/>
        <s v="TECNOLOGÍA"/>
      </sharedItems>
    </cacheField>
    <cacheField name="Centro gestor" numFmtId="0">
      <sharedItems/>
    </cacheField>
    <cacheField name="Des.Centro Gestor" numFmtId="0">
      <sharedItems count="72">
        <s v="Adm Zonal Equinoccia - La Delicia"/>
        <s v="Administración General"/>
        <s v="Administración Z Eugenio Espejo (Norte)"/>
        <s v="Administración Zonal Calderón"/>
        <s v="Administración Zonal Eloy Alfaro (Sur)"/>
        <s v="Administración Zonal Manuela Sáenz"/>
        <s v="Administración Zonal Quitumbe"/>
        <s v="Administración Zonal Valle de Tumbaco"/>
        <s v="Administración Zonal Valle los Chillos"/>
        <s v="Agencia de Coord. Distrital del Comercio"/>
        <s v="Agencia Metrop Control Transito Seg vial"/>
        <s v="Agencia Metropolitana de Control"/>
        <s v="Alcaldía Metropolitana"/>
        <s v="COLEGIO BENALCAZAR"/>
        <s v="Colegio Fernández Madrid"/>
        <s v="Concejo Metropolitano"/>
        <s v="CONQUITO"/>
        <s v="CONSEJO DE PROTECCION DE DERECHOS"/>
        <s v="Cuerpo de Agentes de Control"/>
        <s v="DM Administrativa"/>
        <s v="DM de Gestión de Bienes Inmuebles"/>
        <s v="DM de Gestión documental y Archivo"/>
        <s v="DM de Recursos Humanos"/>
        <s v="DM de Servicios Ciudadanos"/>
        <s v="DM Financiera"/>
        <s v="DM Relaciones Internacionales"/>
        <s v="EMASEO"/>
        <s v="EMPRESA DE RASTRO"/>
        <s v="EPM GESTION DE DESTINO TURISTICO"/>
        <s v="EPM GESTION INTEGRAL DE RESIDUOS SOLIDOS"/>
        <s v="EPM HABITAT Y VIVENDA"/>
        <s v="EPM MERCADO MAYORISTA"/>
        <s v="EPM METRO QUITO"/>
        <s v="EPM MOVILIDAD Y OBRAS PUBLICAS"/>
        <s v="EPM SERVICIOS AEROPORTUARIOS Y GESTION D"/>
        <s v="EPM TRANSPORTE DE PASAJEROS"/>
        <s v="FUNDACION MUSEOS DE LA CIUDAD"/>
        <s v="FUNDACION TEATRO NACIONAL SUCRE"/>
        <s v="IMPU"/>
        <s v="INSTITUTO DE LA CIUDAD"/>
        <s v="Instituto Metropolitano de Capacitación"/>
        <s v="Instituto Metropolitano de Patrimonio"/>
        <s v="Procuraduría Metropolitana"/>
        <s v="QUITO HONESTO"/>
        <s v="Registro de la Propiedad"/>
        <s v="Secretaría De Ambiente"/>
        <s v="Secretaría De Comunicación"/>
        <s v="Secretaría De Cultura"/>
        <s v="Secretaría De Inclusión Social"/>
        <s v="Secretaría De Movilidad"/>
        <s v="Secretaría De Salud"/>
        <s v="Secretaría de Tecnología de Información"/>
        <s v="Secretaría Desarrollo Productivo Competi"/>
        <s v="Secretaría Educación, Recreación Deporte"/>
        <s v="Secretaría General Coordinac Territorial"/>
        <s v="Secretaría General de Planificación"/>
        <s v="Secretaría General Seguridad Gobernabili"/>
        <s v="Secretaría Territorio, Hábitat  Vivienda"/>
        <s v="Unidad de Bienestar Animal"/>
        <s v="Unidad de Salud Centro"/>
        <s v="Unidad de Salud Norte"/>
        <s v="Unidad de Salud Sur"/>
        <s v="Unidad Educativa Espejo"/>
        <s v="Unidad Educativa Julio E.Moreno"/>
        <s v="Unidad Educativa Milenio Bicentenario"/>
        <s v="Unidad Educativa Oswaldo Lombeyda"/>
        <s v="Unidad Educativa Quitumbe"/>
        <s v="Unidad Educativa San Francisco de Quito"/>
        <s v="Unidad Educativa Sucre"/>
        <s v="Unidad Especial Regula Tu Barrio"/>
        <s v="Unidad Especial Turística La Mariscal"/>
        <s v="Unidad Patronato Municipal San José"/>
      </sharedItems>
    </cacheField>
    <cacheField name="Programa" numFmtId="0">
      <sharedItems/>
    </cacheField>
    <cacheField name="Programa Texto" numFmtId="0">
      <sharedItems/>
    </cacheField>
    <cacheField name="Proyecto" numFmtId="0">
      <sharedItems/>
    </cacheField>
    <cacheField name="Des.Proyecto" numFmtId="0">
      <sharedItems count="103">
        <s v="GC00A10100004D REMUNERACION PERSONAL"/>
        <s v="GC00A10100001D GASTOS ADMINISTRATIVOS"/>
        <s v="GI22D20300004D RECUPERACIÓN DE QUEBRADAS PRIORIZADAS EN"/>
        <s v="GI22F10100001D BUENAS PRÁCTICAS AMBIENTALES EN EL DMQ"/>
        <s v="GI22F10100002D INFRAESTRUCTURA COMUNITARIA"/>
        <s v="GI22F10100003D PRESUPUESTOS PARTICIPATIVOS"/>
        <s v="GI22F10200001D  SOMOS QUITO"/>
        <s v="GI22F10200002D SISTEMA DE PARTICIPACIÓN CIUDADANA"/>
        <s v="GI22F10200003D VOLUNTARIADO QUITO ACCIÓN"/>
        <s v="GI22F10200004D COLONIAS VACACIONALES"/>
        <s v="GI22G40100001D AGENDA CULTURAL METROPOLITANA"/>
        <s v="GI22G40100002D TERRITORIO Y CULTURA"/>
        <s v="GI22H30300004D FOMENTO PRODUCTIVO TERRITORIAL"/>
        <s v="GI22J40200001D PROMOCIÓN DE DERECHOS DE GRUPOS DE ATENC"/>
        <s v="GI22M40200001D SEGURIDAD ALIMENTARIA Y NUTRICIÓN"/>
        <s v="GI22M40200002D SISTEMA INTEGRAL DE PROMOCIÓN DE LA SALU"/>
        <s v="GI22N20100002D REDUCCIÓN DE RIESGOS DE DESASTRES EN EL"/>
        <s v="GI22N40200001D PREVENCIÓN SITUACIONAL Y CONVIVENCIA PAC"/>
        <s v="GI22D20300002D RECUPERACIÓN,PROTECCIÓN Y MONITOREO DE L"/>
        <s v="GI22H30200004D REPOTENCIACIÓN DE INFRAESTRUCTURA DE MER"/>
        <s v="GI22H30200005D MEJORAMIENTO DE LA GESTIÓN Y SERVICIO DE"/>
        <s v="GI22K20200002D FOMENTO DE LA SEGURIDAD VIAL Y CONTROL D"/>
        <s v="GI22L10100007D  AUTOMATIZACIÓN Y SISTEMATIZACIÓN DE LOS"/>
        <s v="GI22L10100008D CONTROL DEL CUMPLIMIENTO DE LA NORMATIVA"/>
        <s v="GI22I40200005D FORTALECIMIENTO PEDAGÓGICO"/>
        <s v="GI00A10200008T PROMOCION DEL DESARROLLO ECONOMICO"/>
        <s v="GI00A10200018T VELAR EL EJERCICIO DE DERECHOS DE NIÑOS"/>
        <s v="GI22L10100003D MODERNIZACIÓN DE LA GESTIÓN DOCUMENTAL,"/>
        <s v="GI22L10100006D ADMINISTRACIÓN FINANCIERA"/>
        <s v="GI22L10100012D RELACIONES Y COOPERACIÓN INTERNACIONAL P"/>
        <s v="GI00A10200004T EMASEO"/>
        <s v="GI00A10200002T SISTEMA DE FAENAMIENTO Y COMERCIALIZACIO"/>
        <s v="GI00A10200009T PROMOCION Y COMERCIALIZACION DE PRODUCTO"/>
        <s v="GI00A10200003T EPM GESTION INTEGRAL DE RESIDUOS SOLIDOS"/>
        <s v="GI00A10200016T PLAN DE VIVIENDA"/>
        <s v="GI00A10200001T EPM MERCADO MAYORISTA"/>
        <s v="GI00A10200013T METRO DE QUITO"/>
        <s v="GI00A10200011T MOVILIDAD Y OBRAS PUBLICAS"/>
        <s v="GI00A10200017T SERVICIOS AEROPORTUARIOS Y GESTION DE ZO"/>
        <s v="GI00A10200012T OPERACIÓN DEL SERVICIO DE TRANSPORTE PUB"/>
        <s v="GI00A10200006T GESTION DE MUSEOS Y CENTROS CULTURALES"/>
        <s v="GI00A10200007T GESTION CULTURAL DE TEATROS"/>
        <s v="GI22L10100013D FORTALECIMIENTO DE LA PLANFICACIÓN TERRI"/>
        <s v="GI00A10200014T INVESTIGACION DE LA CIUDAD"/>
        <s v="GI22L10100010D DESARROLLO DE CAPACIDADES DEL TALENTO HU"/>
        <s v="GI22P20100002D CONSERVACIÓN DE EDIFICACIONES PATRIMONIA"/>
        <s v="GI22P20100004D CONSERVACIÓN DEL ESPACIO PÚBLICO EN EL C"/>
        <s v="GI22P20100005D SISTEMA DE INFORMACIÓN DE PATRIMONIO CUL"/>
        <s v="GI22P20100006D INTERVENCIÓN Y CONSERVACIÓN DEL PATRIMON"/>
        <s v="GI22P20100001D CONSERVACIÓN DE BIENES MUEBLES CULTURALE"/>
        <s v="GI22P20100003D CONSERVACIÓN DE LA ARQUITECTURA RELIGIOS"/>
        <s v="GI00A10200005T PREVENCION Y CONTROL DE ACTOS DE CORRUPC"/>
        <s v="GI22L10100018D MODERNIZACIÓN INTEGRAL DEL REGISTRO DE L"/>
        <s v="GI22D20100001D ACCIÓN CIMÁTICA PARA LA REDUCCIÓN DE LA"/>
        <s v="GI22D20100002D MONITOREO CONTINUO DE LA CONTAMINACIÓN D"/>
        <s v="GI22D20300001D FORTALECIMIENTO DEL SISTEMA METROPOLITAN"/>
        <s v="GI22D20300003D ARBOLADO URBANO Y CONFORMACIÓN DE INTERC"/>
        <s v="GI22L10100001D DIFUSIÓN DE LA GESTIÓN INSTITUCIONAL"/>
        <s v="GI22G40100003D SERVICIOS CULTURALES COMUNITARIOS Y"/>
        <s v="GI22G40100004D FOMENTO Y PROTECCIÓN DE LA DIVERSIDAD CU"/>
        <s v="GI22G40100005D PROGRAMACIÓN ARTÍSTICO-CULTURAL Y ACADÉM"/>
        <s v="GI22J40100001D INCLUSIÓN EDUCATIVA"/>
        <s v="GI22J40300001D IMPLEMENTACIÓN DE POLÍTICAS DE INCLUSIÓN"/>
        <s v="GI22J40300002D GARANTÍA DE PROTECCIÓN DE DERECHOS"/>
        <s v="GI22J40300003D ATENCIÓN, PREVENCIÓN Y PROTECCIÓN DE VIO"/>
        <s v="GI22K20200001D MEJORAMIENTO DE LA CIRCULACIÓN DEL TRÁFI"/>
        <s v="GI22K20300001D PROMOCION DE LOS MODOS DE TRANSPORTE SOS"/>
        <s v="GI22K20500001D MEJORAMIENTO DEL SERVICIO EN EL SISTEMA"/>
        <s v="GI22K20500002D PRIMERA LÍNEA DEL METRO DE QUITO"/>
        <s v="GI22M40200003D POLITICAS PÚBLICAS DE SALUD EN EL DMQ"/>
        <s v="GI22M40200004D FORTALECIMIENTO DE LA GESTIÓN INTEGRAL D"/>
        <s v="GI22L10100004D FORTALECIMIENTO DE LA INFRAESTRUCTURA TE"/>
        <s v="GI22L10100005D CONECTIVIDAD ACTIVA A INTERNET GRATUITO"/>
        <s v="GI22H30100001D QUITO COMPETITIVA Y DE INVERSIONES"/>
        <s v="GI22H30300001D SISTEMA DE POTENCIACIÓN Y CREACIÓN DE"/>
        <s v="GI22I40100001D QUITO ACTIVO"/>
        <s v="GI22I40100002D QUITO A LA CANCHA"/>
        <s v="GI22I40200001D ATENCIÓN PSICOPEDAGÓGICA INTEGRAL PARA E"/>
        <s v="GI22I40200002D AMPLIACIÓN DE LA OFERTA EDUCATIVA EXTRAO"/>
        <s v="GI22I40200003D INFRAESTRUCTURA EDUCATIVA INTEGRAL E INC"/>
        <s v="GI22I40200004D MODELO EDUCATIVO MUNICIPAL INNOVADOR"/>
        <s v="GI22F10200005D FORTALECIMIENTO A PARROQUIAS RURALES Y C"/>
        <s v="GI22F10200006D MEGAMINGAS EN BARRIOS DEL DMQ"/>
        <s v="GI22L10100009D SEGUIMIENTO Y EVALUACIÓN DE LA GESTIÓN D"/>
        <s v="GI22L10100014D IMPLEMENTACIÓN DEL PLAN DE OPTIMIZACIÓN,"/>
        <s v="GI22N20100001D ANÁLISIS DE RIESGOS NATURALES Y ANTRÓPIC"/>
        <s v="GI22L10100002D FORTALECIMIENTO DE LA GESTIÓN CATASTRAL"/>
        <s v="GI22P20400001D PLANIFICACIÓN Y REGULACIÓN DEL USO Y GES"/>
        <s v="GI22M40100001D MANEJO DE FAUNA URBANA DMQ"/>
        <s v="GI22M40200005D ATENCIÓN INTEGRAL DE SALUD"/>
        <s v="GI22M40200006D ADOLESCENTES INFORMADOS EN SEXUALIDAD RE"/>
        <s v="GI22M40200007D REHABILITACIÓN DE LA UNIDAD METROPOLIANA"/>
        <s v="GI22P20400002D REGULA TU BARRIO"/>
        <s v="GI22J40100002D ATENCIÓN A HABITANTES DE CALLE"/>
        <s v="GI22J40100003D ATENCIÓN A LA PRIMERA INFANCIA"/>
        <s v="GI22J40100004D ATENCIÓN INTEGRAL EN ADICCIONES"/>
        <s v="GI22J40100005D CENTRO DE ATENCIÓN DIURNA AL ADULTO MAYO"/>
        <s v="GI22J40100006D CENTROS DE ATENCIÓN DE LAS DIVERSIDADES"/>
        <s v="GI22J40100007D ERRADICACIÓN DEL TRABAJO INFANTIL"/>
        <s v="GI22J40100008D INCLUSIÓN Y ATENCIÓN A LAS DISCAPACIDADE"/>
        <s v="GI22J40100009D RESIDENCIA PARA LA ATENCIÓN INTEGRAL DEL"/>
        <s v="GI22J40100010D PREVENCIÓN Y ATENCIÓN DE LA VIOLENCIA DE"/>
        <s v="GI22J40100011D CIRCO DE LUZ DE QUITO"/>
      </sharedItems>
    </cacheField>
    <cacheField name="Partida - Descripción" numFmtId="0">
      <sharedItems/>
    </cacheField>
    <cacheField name="Partida" numFmtId="0">
      <sharedItems count="228">
        <s v="510105 Remuneraciones Unificadas"/>
        <s v="510106 Salarios Unificados"/>
        <s v="510203 Decimotercer Sueldo"/>
        <s v="510204 Decimocuarto Sueldo"/>
        <s v="510304 Compensación por Transporte"/>
        <s v="510306 Alimentación"/>
        <s v="510401 Por Cargas Familiares"/>
        <s v="510408 Subsidio de Antigüedad"/>
        <s v="510509 Horas Extraordinarias y Suplementarias"/>
        <s v="510510 Servicios Personales por Contrato"/>
        <s v="510512 Subrogación"/>
        <s v="510513 Encargos"/>
        <s v="510601 Aporte Patronal"/>
        <s v="510602 Fondo de Reserva"/>
        <s v="510707 Compensación por Vacaciones no Gozadas por"/>
        <s v="530101 Agua Potable"/>
        <s v="530104 Energía Eléctrica"/>
        <s v="530105 Telecomunicaciones"/>
        <s v="530201 Transporte de Personal"/>
        <s v="530204 Edición, Impresión, Reproducción, Public"/>
        <s v="530207 Difusión, Información y Publicidad"/>
        <s v="530208 Servicio de Seguridad y Vigilancia"/>
        <s v="530209 Servicios de Aseo, Lavado de Vestimenta"/>
        <s v="530255 Combustibles"/>
        <s v="530402 Edificios, Locales, Residencias y Cablea"/>
        <s v="530403 Mobiliarios (Instalación, Mantenimiento"/>
        <s v="530404 Maquinarias y Equipos (Instalación, Mant"/>
        <s v="530405 Vehículos (Servicio para Mantenimiento y Re"/>
        <s v="530418 Mantenimiento de Áreas Verdes y Arreglo de"/>
        <s v="530505 Vehículos (Arrendamiento)"/>
        <s v="530702 Arrendamiento y Licencias de Uso de Paquete"/>
        <s v="530704 Mantenimiento y Reparación de Equipos y Sis"/>
        <s v="530803 Lubricantes"/>
        <s v="530804 Materiales de Oficina"/>
        <s v="530805 Materiales de Aseo"/>
        <s v="530807 Materiales de Impresión, Fotografía, Rep"/>
        <s v="530813 Repuestos y Accesorios"/>
        <s v="570102 Tasas Generales, Impuestos, Contribuciones,"/>
        <s v="730236 Servicios en Plantaciones Forestales"/>
        <s v="730804 Materiales de Oficina"/>
        <s v="730418 Mantenimiento de Áreas Verdes y Arreglo de"/>
        <s v="730504 Maquinarias y Equipos (Arrendamiento)"/>
        <s v="730606 Honorarios por Contratos Civiles de Servici"/>
        <s v="730702 Arrendamiento y Licencias de Uso de Paquete"/>
        <s v="730811 Insumos, Materiales y Suministros para Cons"/>
        <s v="730235 Servicio de Alimentación"/>
        <s v="730249 Eventos Públicos Promocionales"/>
        <s v="730503 Mobiliario (Arrendamiento)"/>
        <s v="730505 Vehículos (Arrendamiento)"/>
        <s v="730605 Estudio y Diseño de Proyectos"/>
        <s v="730613 Capacitación para la Ciudadanía en General"/>
        <s v="731403 Mobiliarios"/>
        <s v="730203 Almacenamiento, Embalaje, Desembalaje, Enva"/>
        <s v="730402 Edificios, Locales, Residencias y Cableado"/>
        <s v="730807 Materiales de Impresión, Fotografía, Reprod"/>
        <s v="730812 Materiales Didácticos"/>
        <s v="730204 Edición, Impresión, Reproducción, Publicaci"/>
        <s v="730824 Insumos, Bienes y Materiales para la Produc"/>
        <s v="730814 Suministros para Actividades Agropecuarias"/>
        <s v="730209 Servicios de Aseo, Lavado de Vestimenta de"/>
        <s v="750104 Urbanización y Embellecimiento"/>
        <s v="750105 Transporte y Vías"/>
        <s v="750107 Construcciones y Edificaciones"/>
        <s v="840103 Mobiliarios"/>
        <s v="840104 Maquinarias y Equipos"/>
        <s v="840107 Equipos, Sistemas y Paquetes Informáticos"/>
        <s v="840105 Vehículos"/>
        <s v="990101 Obligaciones de Ejercicios Anteriores por"/>
        <s v="510409 Beneficios Sociales"/>
        <s v="510507 Honorarios"/>
        <s v="530235 Servicio de Alimentación"/>
        <s v="530301 Pasajes al Interior"/>
        <s v="530303 Viáticos y Subsistencias en el Interior"/>
        <s v="530304 Viáticos y Subsistencias en el Exterior"/>
        <s v="570206 Costas Judiciales, Trámites Notariales, Leg"/>
        <s v="530203 Almacenamiento, Embalaje, Desembalaje, Enva"/>
        <s v="530502 Edificios, Locales y Residencias, Parque"/>
        <s v="530810 Dispositivos Médicos para Laboratorio Cl"/>
        <s v="530811 Insumos, Materiales y Suministros para Cons"/>
        <s v="530814 Suministros para Actividades Agropecuarias,"/>
        <s v="530819 Accesorios e Insumos Químicos y Orgánicos"/>
        <s v="531406 Herramientas y Equipos menores"/>
        <s v="570203 Comisiones Bancarias"/>
        <s v="731406 Herramientas y equipos menores"/>
        <s v="731404 Maquinarias y Equipos"/>
        <s v="730820 Menaje y Accesorios Descartables"/>
        <s v="730802 Vestuario, Lencería, Prendas de Protección"/>
        <s v="730205 Espectáculos Culturales y Sociales"/>
        <s v="531403 Mobiliario"/>
        <s v="580103 A Empresas Públicas"/>
        <s v="730417 Infraestructura"/>
        <s v="730805 Materiales de Aseo"/>
        <s v="730248 Eventos Oficiales"/>
        <s v="750501 Obras de Infraestructura"/>
        <s v="840301 Terrenos (Expropiación)"/>
        <s v="530408 Bienes Artísticos y Culturales"/>
        <s v="730601 Consultoría, Asesoría e Investigación"/>
        <s v="730704 Mantenimiento y Reparación de Equipos y Sis"/>
        <s v="780103 A Empresas Públicas"/>
        <s v="530243 Garantía extendida de bienes"/>
        <s v="530504 Maquinarias y Equipos (Arrendamiento)"/>
        <s v="530601 Consultoría, Asesoría e Investigación Espec"/>
        <s v="530604 Fiscalización e Inspecciones Técnicas"/>
        <s v="531404 Maquinarias y Equipos"/>
        <s v="531407 Equipos, Sistemas y Paquetes Informáticos"/>
        <s v="730403 Mobiliarios (Instalación, Mantenimiento y R"/>
        <s v="730404 Maquinarias y Equipos (Instalación, Manteni"/>
        <s v="730406 Herramientas (Mantenimiento y Reparación)"/>
        <s v="530106 Servicio de Correo"/>
        <s v="530246 Servicios de Identificación, Marcación, Aut"/>
        <s v="530826 Dispositivos Médicos de Uso General"/>
        <s v="531408 Bienes Artísticos, Culturales, Deportivos y"/>
        <s v="730237 Remediación, Restauración y Descontaminació"/>
        <s v="840106 Herramientas"/>
        <s v="530230 Digitalización de Información y Datos Públi"/>
        <s v="530417 Infraestructura"/>
        <s v="730823 Egresos para Sanidad Agropecuaria"/>
        <s v="530801 Alimentos y Bebidas"/>
        <s v="730105 Telecomunicaciones"/>
        <s v="730207 Difusión, Información y Publicidad"/>
        <s v="730701 Desarrollo, Actualización, Asistencia Técni"/>
        <s v="530606 Honorarios por Contratos Civiles de Servici"/>
        <s v="530701 Desarrollo, Actualización, Asistencia Técni"/>
        <s v="530802 Vestuario, Lencería, Prendas de Protecc"/>
        <s v="530812 Materiales Didácticos"/>
        <s v="530820 Menaje y Accesorios Descartables"/>
        <s v="530832 Dispositivos Médicos para Odontología"/>
        <s v="531411 Partes y Repuestos"/>
        <s v="570215 Indemnizaciones por Sentencias Judiciales"/>
        <s v="730202 Fletes y Maniobras"/>
        <s v="730208 Servicio de Seguridad y Vigilancia"/>
        <s v="730405 Vehículos (Servicio para Mantenimiento y"/>
        <s v="730612 Capacitación a Servidores Públicos"/>
        <s v="730703 Arrendamiento de Equipos Informáticos"/>
        <s v="730803 Lubricantes"/>
        <s v="730813 Repuestos y Accesorios"/>
        <s v="731407 Equipos, Sistemas y Paquetes Informáticos"/>
        <s v="770102 Tasas Generales, Impuestos, Contribuciones,"/>
        <s v="840111 Partes y Repuestos"/>
        <s v="730230 Digitalización de Información y Datos Públi"/>
        <s v="530248 Eventos Oficiales"/>
        <s v="530822 Condecoraciones"/>
        <s v="530824 Insumos, Bienes y Materiales para Producció"/>
        <s v="510108 Remuneración Mensual Unificada de Docentes"/>
        <s v="530205 Espectáculos Culturales y Sociales"/>
        <s v="730106 Servicio de Correo"/>
        <s v="730239 Membrecías"/>
        <s v="730810 Dispositivos Médicos para Laboratorio Cl"/>
        <s v="730819 Accesorios e Insumos Químicos y Orgánicos"/>
        <s v="731408 Bienes Artísticos, Culturales, Bienes Depor"/>
        <s v="530202 Fletes y Maniobras"/>
        <s v="530829 Insumos, Materiales, Suministros y Bienes p"/>
        <s v="780204 Transferencias o Donaciones al Sector Priva"/>
        <s v="780102 A Entidades Descentralizadas y Autónomas"/>
        <s v="530415 Bienes Biológicos"/>
        <s v="530605 Estudio y Diseño de Proyectos"/>
        <s v="530809 Medicamentos"/>
        <s v="530823 Egresos para Sanidad Agropecuaria"/>
        <s v="570201 Seguros"/>
        <s v="730415 Bienes Biológicos"/>
        <s v="730809 Medicamentos"/>
        <s v="730826 Dispositivos Médicos de Uso General"/>
        <s v="730832 Dispositivos Médicos para Odontología"/>
        <s v="840402 Licencias Computacionales"/>
        <s v="840115 Equipos Odontológicos"/>
        <s v="840512 Semovientes"/>
        <s v="510606 Asignación Global de Jubilación Patronal pa"/>
        <s v="510706 Beneficio por Jubilación"/>
        <s v="580209 A Jubilados Patronales"/>
        <s v="530602 Servicio de Auditoría"/>
        <s v="560201 Sector Público Financiero"/>
        <s v="560301 A Organismos Multilaterales"/>
        <s v="560304 Al Sector Privado No Financiero"/>
        <s v="570219 Devoluciones"/>
        <s v="580101 A Entidades del Presupuesto General del"/>
        <s v="580102 A Entidades Descentralizadas y Autónomas"/>
        <s v="960201 Al Sector Público Financiero"/>
        <s v="960301 A Organismos Multilaterales"/>
        <s v="960604 Al Sector Privado no Financiero"/>
        <s v="530239 Membrecías"/>
        <s v="730302 Pasajes al Exterior"/>
        <s v="730304 Viáticos y Subsistencias en el Exterior"/>
        <s v="530249 Eventos Públicos Promocionales"/>
        <s v="530302 Pasajes al Exterior"/>
        <s v="730604 Fiscalización e Inspecciones Técnicas"/>
        <s v="730425 Instalación, Readecuación, Montaje de Expos"/>
        <s v="730609 Investigaciones Profesionales y Análisis de"/>
        <s v="510704 Compensación por Desahucio"/>
        <s v="530612 Capacitación a Servidores Públicos"/>
        <s v="530609 Investigaciones Profesionales y Análisis"/>
        <s v="730225 Servicio de Incineración de Documentos Públ"/>
        <s v="730602 Servicio de Auditoría"/>
        <s v="730829 Insumos, Materiales, Suministros y Bienes p"/>
        <s v="730222 Servicios y Derechos en Producción y Progra"/>
        <s v="730241 Servicios de Monitoreo de la Información en"/>
        <s v="840401 Patentes, Derechos de Autor, Marcas Registr"/>
        <s v="731409 Libros y Colecciones"/>
        <s v="780104 A Gobiernos Autónomos Descentralizados"/>
        <s v="730502 Edificios, Locales, Residencias, Parqueader"/>
        <s v="780206 Becas"/>
        <s v="731411 Partes y Repuestos"/>
        <s v="770203 Comisiones Bancarias"/>
        <s v="770206 Costas Judiciales, Trámites Notariales, Leg"/>
        <s v="840404 Páginas Web"/>
        <s v="730801 Alimentos y Bebidas"/>
        <s v="840113 Equipos Médicos"/>
        <s v="990102 Obligaciones de Ejercicios Anteriores por E"/>
        <s v="730201 Transporte de Personal"/>
        <s v="840302 Edificios, Locales y Residencias (Expropiac"/>
        <s v="730610 Servicios de Cartografía"/>
        <s v="530225 Servicio de Incineración de Documentos Públ"/>
        <s v="730808 Instrumental Médico Quirúrgico"/>
        <s v="710203 Decimo Tercer Sueldo"/>
        <s v="710204 Decimo Cuarto Sueldo"/>
        <s v="710510 Servicios Personales por Contrato"/>
        <s v="710601 Aporte Patronal"/>
        <s v="710602 Fondo de Reserva"/>
        <s v="710707 Compensación por Vacaciones no Gozadas p"/>
        <s v="730226 Servicios Médicos Hospitalarios y Complemen"/>
        <s v="730846 Insumos para Medicina Alternativa"/>
        <s v="730825 Ayudas Técnicas para Compensar Discapacidad"/>
        <s v="730426 Demoliciones de Edificios, Locales, Residen"/>
        <s v="750108 Hospitales, Centros de Asistencia Social"/>
        <s v="730101 Agua Potable"/>
        <s v="730104 Energía Eléctrica"/>
        <s v="730255 Combustibles"/>
        <s v="770201 Seguros"/>
        <s v="780301 Al Exterior"/>
      </sharedItems>
    </cacheField>
    <cacheField name="Posición Presupuestaria" numFmtId="0">
      <sharedItems/>
    </cacheField>
    <cacheField name="Fondo" numFmtId="0">
      <sharedItems/>
    </cacheField>
    <cacheField name="Asignación inicial" numFmtId="2">
      <sharedItems containsSemiMixedTypes="0" containsString="0" containsNumber="1" minValue="0" maxValue="96829898.840000004"/>
    </cacheField>
    <cacheField name="Traspasos" numFmtId="2">
      <sharedItems containsSemiMixedTypes="0" containsString="0" containsNumber="1" minValue="-4927271.03" maxValue="3439933.68"/>
    </cacheField>
    <cacheField name="Reformas" numFmtId="2">
      <sharedItems containsSemiMixedTypes="0" containsString="0" containsNumber="1" containsInteger="1" minValue="0" maxValue="0"/>
    </cacheField>
    <cacheField name="Codificado" numFmtId="2">
      <sharedItems containsSemiMixedTypes="0" containsString="0" containsNumber="1" minValue="0" maxValue="96829898.840000004"/>
    </cacheField>
    <cacheField name="Certificado" numFmtId="2">
      <sharedItems containsSemiMixedTypes="0" containsString="0" containsNumber="1" minValue="0" maxValue="4983520.51"/>
    </cacheField>
    <cacheField name="Comprometido" numFmtId="2">
      <sharedItems containsSemiMixedTypes="0" containsString="0" containsNumber="1" minValue="0" maxValue="96829898.840000004"/>
    </cacheField>
    <cacheField name="Devengado" numFmtId="2">
      <sharedItems containsSemiMixedTypes="0" containsString="0" containsNumber="1" minValue="0" maxValue="45510176.479999997"/>
    </cacheField>
    <cacheField name="Saldo por Comprometer" numFmtId="2">
      <sharedItems containsSemiMixedTypes="0" containsString="0" containsNumber="1" minValue="0" maxValue="50437995.450000003"/>
    </cacheField>
    <cacheField name="Saldo por Devengar" numFmtId="2">
      <sharedItems containsSemiMixedTypes="0" containsString="0" containsNumber="1" minValue="0" maxValue="62419899.140000001"/>
    </cacheField>
    <cacheField name="Disponible" numFmtId="2">
      <sharedItems containsSemiMixedTypes="0" containsString="0" containsNumber="1" minValue="0" maxValue="50437995.450000003"/>
    </cacheField>
    <cacheField name="Posición Presupuestaria Superior" numFmtId="0">
      <sharedItems/>
    </cacheField>
    <cacheField name=" % _x000a_Comp." numFmtId="0" formula="Comprometido/Codificado" databaseField="0"/>
    <cacheField name=" % _x000a_Dev." numFmtId="0" formula="Devengado/Codificado"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44">
  <r>
    <s v="51"/>
    <x v="0"/>
    <x v="0"/>
    <s v="ZD07F070"/>
    <x v="0"/>
    <s v="A101"/>
    <s v="FORTALECIMIENTO INSTITUCIONAL"/>
    <s v="GC00A10100004D"/>
    <x v="0"/>
    <s v="51 GASTOS EN PERSONAL"/>
    <x v="0"/>
    <s v="G/510105/1FA101"/>
    <s v="002"/>
    <n v="1247682.77"/>
    <n v="-76633.52"/>
    <n v="0"/>
    <n v="1171049.25"/>
    <n v="0"/>
    <n v="422171.55"/>
    <n v="422171.55"/>
    <n v="748877.7"/>
    <n v="748877.7"/>
    <n v="748877.7"/>
    <s v="G/AAAAAA/AAAAAA"/>
  </r>
  <r>
    <s v="51"/>
    <x v="0"/>
    <x v="0"/>
    <s v="ZD07F070"/>
    <x v="0"/>
    <s v="A101"/>
    <s v="FORTALECIMIENTO INSTITUCIONAL"/>
    <s v="GC00A10100004D"/>
    <x v="0"/>
    <s v="51 GASTOS EN PERSONAL"/>
    <x v="1"/>
    <s v="G/510106/1FA101"/>
    <s v="002"/>
    <n v="107391.96"/>
    <n v="-20472.72"/>
    <n v="0"/>
    <n v="86919.24"/>
    <n v="0"/>
    <n v="35057.800000000003"/>
    <n v="35057.800000000003"/>
    <n v="51861.440000000002"/>
    <n v="51861.440000000002"/>
    <n v="51861.440000000002"/>
    <s v="G/AAAAAA/AAAAAA"/>
  </r>
  <r>
    <s v="51"/>
    <x v="0"/>
    <x v="0"/>
    <s v="ZD07F070"/>
    <x v="0"/>
    <s v="A101"/>
    <s v="FORTALECIMIENTO INSTITUCIONAL"/>
    <s v="GC00A10100004D"/>
    <x v="0"/>
    <s v="51 GASTOS EN PERSONAL"/>
    <x v="2"/>
    <s v="G/510203/1FA101"/>
    <s v="002"/>
    <n v="136973.99"/>
    <n v="-1158.55"/>
    <n v="0"/>
    <n v="135815.44"/>
    <n v="20013.55"/>
    <n v="7337.94"/>
    <n v="7337.94"/>
    <n v="128477.5"/>
    <n v="128477.5"/>
    <n v="108463.95"/>
    <s v="G/AAAAAA/AAAAAA"/>
  </r>
  <r>
    <s v="51"/>
    <x v="0"/>
    <x v="0"/>
    <s v="ZD07F070"/>
    <x v="0"/>
    <s v="A101"/>
    <s v="FORTALECIMIENTO INSTITUCIONAL"/>
    <s v="GC00A10100004D"/>
    <x v="0"/>
    <s v="51 GASTOS EN PERSONAL"/>
    <x v="3"/>
    <s v="G/510204/1FA101"/>
    <s v="002"/>
    <n v="62025.01"/>
    <n v="-375"/>
    <n v="0"/>
    <n v="61650.01"/>
    <n v="9712.5"/>
    <n v="2550"/>
    <n v="2550"/>
    <n v="59100.01"/>
    <n v="59100.01"/>
    <n v="49387.51"/>
    <s v="G/AAAAAA/AAAAAA"/>
  </r>
  <r>
    <s v="51"/>
    <x v="0"/>
    <x v="0"/>
    <s v="ZD07F070"/>
    <x v="0"/>
    <s v="A101"/>
    <s v="FORTALECIMIENTO INSTITUCIONAL"/>
    <s v="GC00A10100004D"/>
    <x v="0"/>
    <s v="51 GASTOS EN PERSONAL"/>
    <x v="4"/>
    <s v="G/510304/1FA101"/>
    <s v="002"/>
    <n v="1980"/>
    <n v="607.20000000000005"/>
    <n v="0"/>
    <n v="2587.1999999999998"/>
    <n v="0"/>
    <n v="571.20000000000005"/>
    <n v="571.20000000000005"/>
    <n v="2016"/>
    <n v="2016"/>
    <n v="2016"/>
    <s v="G/AAAAAA/AAAAAA"/>
  </r>
  <r>
    <s v="51"/>
    <x v="0"/>
    <x v="0"/>
    <s v="ZD07F070"/>
    <x v="0"/>
    <s v="A101"/>
    <s v="FORTALECIMIENTO INSTITUCIONAL"/>
    <s v="GC00A10100004D"/>
    <x v="0"/>
    <s v="51 GASTOS EN PERSONAL"/>
    <x v="5"/>
    <s v="G/510306/1FA101"/>
    <s v="002"/>
    <n v="15520"/>
    <n v="-1076.97"/>
    <n v="0"/>
    <n v="14443.03"/>
    <n v="0"/>
    <n v="4896"/>
    <n v="4896"/>
    <n v="9547.0300000000007"/>
    <n v="9547.0300000000007"/>
    <n v="9547.0300000000007"/>
    <s v="G/AAAAAA/AAAAAA"/>
  </r>
  <r>
    <s v="51"/>
    <x v="0"/>
    <x v="0"/>
    <s v="ZD07F070"/>
    <x v="0"/>
    <s v="A101"/>
    <s v="FORTALECIMIENTO INSTITUCIONAL"/>
    <s v="GC00A10100004D"/>
    <x v="0"/>
    <s v="51 GASTOS EN PERSONAL"/>
    <x v="6"/>
    <s v="G/510401/1FA101"/>
    <s v="002"/>
    <n v="2432.04"/>
    <n v="428.04"/>
    <n v="0"/>
    <n v="2860.08"/>
    <n v="0"/>
    <n v="94.5"/>
    <n v="94.5"/>
    <n v="2765.58"/>
    <n v="2765.58"/>
    <n v="2765.58"/>
    <s v="G/AAAAAA/AAAAAA"/>
  </r>
  <r>
    <s v="51"/>
    <x v="0"/>
    <x v="0"/>
    <s v="ZD07F070"/>
    <x v="0"/>
    <s v="A101"/>
    <s v="FORTALECIMIENTO INSTITUCIONAL"/>
    <s v="GC00A10100004D"/>
    <x v="0"/>
    <s v="51 GASTOS EN PERSONAL"/>
    <x v="7"/>
    <s v="G/510408/1FA101"/>
    <s v="002"/>
    <n v="4525.24"/>
    <n v="-2921.32"/>
    <n v="0"/>
    <n v="1603.92"/>
    <n v="0"/>
    <n v="668.3"/>
    <n v="668.3"/>
    <n v="935.62"/>
    <n v="935.62"/>
    <n v="935.62"/>
    <s v="G/AAAAAA/AAAAAA"/>
  </r>
  <r>
    <s v="51"/>
    <x v="0"/>
    <x v="0"/>
    <s v="ZD07F070"/>
    <x v="0"/>
    <s v="A101"/>
    <s v="FORTALECIMIENTO INSTITUCIONAL"/>
    <s v="GC00A10100004D"/>
    <x v="0"/>
    <s v="51 GASTOS EN PERSONAL"/>
    <x v="8"/>
    <s v="G/510509/1FA101"/>
    <s v="002"/>
    <n v="22033.31"/>
    <n v="0"/>
    <n v="0"/>
    <n v="22033.31"/>
    <n v="0"/>
    <n v="13426.31"/>
    <n v="13426.31"/>
    <n v="8607"/>
    <n v="8607"/>
    <n v="8607"/>
    <s v="G/AAAAAA/AAAAAA"/>
  </r>
  <r>
    <s v="51"/>
    <x v="0"/>
    <x v="0"/>
    <s v="ZD07F070"/>
    <x v="0"/>
    <s v="A101"/>
    <s v="FORTALECIMIENTO INSTITUCIONAL"/>
    <s v="GC00A10100004D"/>
    <x v="0"/>
    <s v="51 GASTOS EN PERSONAL"/>
    <x v="9"/>
    <s v="G/510510/1FA101"/>
    <s v="002"/>
    <n v="290020"/>
    <n v="0"/>
    <n v="0"/>
    <n v="290020"/>
    <n v="176433.33"/>
    <n v="92306.67"/>
    <n v="92306.67"/>
    <n v="197713.33"/>
    <n v="197713.33"/>
    <n v="21280"/>
    <s v="G/AAAAAA/AAAAAA"/>
  </r>
  <r>
    <s v="51"/>
    <x v="0"/>
    <x v="0"/>
    <s v="ZD07F070"/>
    <x v="0"/>
    <s v="A101"/>
    <s v="FORTALECIMIENTO INSTITUCIONAL"/>
    <s v="GC00A10100004D"/>
    <x v="0"/>
    <s v="51 GASTOS EN PERSONAL"/>
    <x v="10"/>
    <s v="G/510512/1FA101"/>
    <s v="002"/>
    <n v="3702.16"/>
    <n v="-1000"/>
    <n v="0"/>
    <n v="2702.16"/>
    <n v="0"/>
    <n v="55.67"/>
    <n v="55.67"/>
    <n v="2646.49"/>
    <n v="2646.49"/>
    <n v="2646.49"/>
    <s v="G/AAAAAA/AAAAAA"/>
  </r>
  <r>
    <s v="51"/>
    <x v="0"/>
    <x v="0"/>
    <s v="ZD07F070"/>
    <x v="0"/>
    <s v="A101"/>
    <s v="FORTALECIMIENTO INSTITUCIONAL"/>
    <s v="GC00A10100004D"/>
    <x v="0"/>
    <s v="51 GASTOS EN PERSONAL"/>
    <x v="11"/>
    <s v="G/510513/1FA101"/>
    <s v="002"/>
    <n v="0"/>
    <n v="1000"/>
    <n v="0"/>
    <n v="1000"/>
    <n v="0"/>
    <n v="500"/>
    <n v="500"/>
    <n v="500"/>
    <n v="500"/>
    <n v="500"/>
    <s v="G/AAAAAA/AAAAAA"/>
  </r>
  <r>
    <s v="51"/>
    <x v="0"/>
    <x v="0"/>
    <s v="ZD07F070"/>
    <x v="0"/>
    <s v="A101"/>
    <s v="FORTALECIMIENTO INSTITUCIONAL"/>
    <s v="GC00A10100004D"/>
    <x v="0"/>
    <s v="51 GASTOS EN PERSONAL"/>
    <x v="12"/>
    <s v="G/510601/1FA101"/>
    <s v="002"/>
    <n v="207389.56"/>
    <n v="-24578.25"/>
    <n v="0"/>
    <n v="182811.31"/>
    <n v="22318.69"/>
    <n v="69649.86"/>
    <n v="69649.86"/>
    <n v="113161.45"/>
    <n v="113161.45"/>
    <n v="90842.76"/>
    <s v="G/AAAAAA/AAAAAA"/>
  </r>
  <r>
    <s v="51"/>
    <x v="0"/>
    <x v="0"/>
    <s v="ZD07F070"/>
    <x v="0"/>
    <s v="A101"/>
    <s v="FORTALECIMIENTO INSTITUCIONAL"/>
    <s v="GC00A10100004D"/>
    <x v="0"/>
    <s v="51 GASTOS EN PERSONAL"/>
    <x v="13"/>
    <s v="G/510602/1FA101"/>
    <s v="002"/>
    <n v="136973.99"/>
    <n v="-10448.07"/>
    <n v="0"/>
    <n v="126525.92"/>
    <n v="16885.740000000002"/>
    <n v="40899.82"/>
    <n v="40899.82"/>
    <n v="85626.1"/>
    <n v="85626.1"/>
    <n v="68740.36"/>
    <s v="G/AAAAAA/AAAAAA"/>
  </r>
  <r>
    <s v="51"/>
    <x v="0"/>
    <x v="0"/>
    <s v="ZD07F070"/>
    <x v="0"/>
    <s v="A101"/>
    <s v="FORTALECIMIENTO INSTITUCIONAL"/>
    <s v="GC00A10100004D"/>
    <x v="0"/>
    <s v="51 GASTOS EN PERSONAL"/>
    <x v="14"/>
    <s v="G/510707/1FA101"/>
    <s v="002"/>
    <n v="59394.38"/>
    <n v="0"/>
    <n v="0"/>
    <n v="59394.38"/>
    <n v="0"/>
    <n v="0"/>
    <n v="0"/>
    <n v="59394.38"/>
    <n v="59394.38"/>
    <n v="59394.38"/>
    <s v="G/AAAAAA/AAAAAA"/>
  </r>
  <r>
    <s v="53"/>
    <x v="0"/>
    <x v="0"/>
    <s v="ZD07F070"/>
    <x v="0"/>
    <s v="A101"/>
    <s v="FORTALECIMIENTO INSTITUCIONAL"/>
    <s v="GC00A10100001D"/>
    <x v="1"/>
    <s v="53 BIENES Y SERVICIOS DE CONSUMO"/>
    <x v="15"/>
    <s v="G/530101/1FA101"/>
    <s v="002"/>
    <n v="36541.82"/>
    <n v="265964.77"/>
    <n v="0"/>
    <n v="302506.59000000003"/>
    <n v="0"/>
    <n v="290964.77"/>
    <n v="273704.43"/>
    <n v="11541.82"/>
    <n v="28802.16"/>
    <n v="11541.82"/>
    <s v="G/AAAAAA/AAAAAA"/>
  </r>
  <r>
    <s v="53"/>
    <x v="0"/>
    <x v="0"/>
    <s v="ZD07F070"/>
    <x v="0"/>
    <s v="A101"/>
    <s v="FORTALECIMIENTO INSTITUCIONAL"/>
    <s v="GC00A10100001D"/>
    <x v="1"/>
    <s v="53 BIENES Y SERVICIOS DE CONSUMO"/>
    <x v="16"/>
    <s v="G/530104/1FA101"/>
    <s v="002"/>
    <n v="20734"/>
    <n v="0"/>
    <n v="0"/>
    <n v="20734"/>
    <n v="0"/>
    <n v="20734"/>
    <n v="5498.92"/>
    <n v="0"/>
    <n v="15235.08"/>
    <n v="0"/>
    <s v="G/AAAAAA/AAAAAA"/>
  </r>
  <r>
    <s v="53"/>
    <x v="0"/>
    <x v="0"/>
    <s v="ZD07F070"/>
    <x v="0"/>
    <s v="A101"/>
    <s v="FORTALECIMIENTO INSTITUCIONAL"/>
    <s v="GC00A10100001D"/>
    <x v="1"/>
    <s v="53 BIENES Y SERVICIOS DE CONSUMO"/>
    <x v="17"/>
    <s v="G/530105/1FA101"/>
    <s v="002"/>
    <n v="7363.15"/>
    <n v="0"/>
    <n v="0"/>
    <n v="7363.15"/>
    <n v="45"/>
    <n v="2285"/>
    <n v="1002.81"/>
    <n v="5078.1499999999996"/>
    <n v="6360.34"/>
    <n v="5033.1499999999996"/>
    <s v="G/AAAAAA/AAAAAA"/>
  </r>
  <r>
    <s v="53"/>
    <x v="0"/>
    <x v="0"/>
    <s v="ZD07F070"/>
    <x v="0"/>
    <s v="A101"/>
    <s v="FORTALECIMIENTO INSTITUCIONAL"/>
    <s v="GC00A10100001D"/>
    <x v="1"/>
    <s v="53 BIENES Y SERVICIOS DE CONSUMO"/>
    <x v="18"/>
    <s v="G/530201/1FA101"/>
    <s v="002"/>
    <n v="28340"/>
    <n v="26860"/>
    <n v="0"/>
    <n v="55200"/>
    <n v="0"/>
    <n v="27600"/>
    <n v="18400"/>
    <n v="27600"/>
    <n v="36800"/>
    <n v="27600"/>
    <s v="G/AAAAAA/AAAAAA"/>
  </r>
  <r>
    <s v="53"/>
    <x v="0"/>
    <x v="0"/>
    <s v="ZD07F070"/>
    <x v="0"/>
    <s v="A101"/>
    <s v="FORTALECIMIENTO INSTITUCIONAL"/>
    <s v="GC00A10100001D"/>
    <x v="1"/>
    <s v="53 BIENES Y SERVICIOS DE CONSUMO"/>
    <x v="19"/>
    <s v="G/530204/1FA101"/>
    <s v="002"/>
    <n v="4995"/>
    <n v="0"/>
    <n v="0"/>
    <n v="4995"/>
    <n v="0"/>
    <n v="0"/>
    <n v="0"/>
    <n v="4995"/>
    <n v="4995"/>
    <n v="4995"/>
    <s v="G/AAAAAA/AAAAAA"/>
  </r>
  <r>
    <s v="53"/>
    <x v="0"/>
    <x v="0"/>
    <s v="ZD07F070"/>
    <x v="0"/>
    <s v="A101"/>
    <s v="FORTALECIMIENTO INSTITUCIONAL"/>
    <s v="GC00A10100001D"/>
    <x v="1"/>
    <s v="53 BIENES Y SERVICIOS DE CONSUMO"/>
    <x v="20"/>
    <s v="G/530207/1FA101"/>
    <s v="002"/>
    <n v="6000"/>
    <n v="0"/>
    <n v="0"/>
    <n v="6000"/>
    <n v="0"/>
    <n v="0"/>
    <n v="0"/>
    <n v="6000"/>
    <n v="6000"/>
    <n v="6000"/>
    <s v="G/AAAAAA/AAAAAA"/>
  </r>
  <r>
    <s v="53"/>
    <x v="0"/>
    <x v="0"/>
    <s v="ZD07F070"/>
    <x v="0"/>
    <s v="A101"/>
    <s v="FORTALECIMIENTO INSTITUCIONAL"/>
    <s v="GC00A10100001D"/>
    <x v="1"/>
    <s v="53 BIENES Y SERVICIOS DE CONSUMO"/>
    <x v="21"/>
    <s v="G/530208/1FA101"/>
    <s v="002"/>
    <n v="409281.71"/>
    <n v="119487.17"/>
    <n v="0"/>
    <n v="528768.88"/>
    <n v="0"/>
    <n v="291780.90000000002"/>
    <n v="191390.12"/>
    <n v="236987.98"/>
    <n v="337378.76"/>
    <n v="236987.98"/>
    <s v="G/AAAAAA/AAAAAA"/>
  </r>
  <r>
    <s v="53"/>
    <x v="0"/>
    <x v="0"/>
    <s v="ZD07F070"/>
    <x v="0"/>
    <s v="A101"/>
    <s v="FORTALECIMIENTO INSTITUCIONAL"/>
    <s v="GC00A10100001D"/>
    <x v="1"/>
    <s v="53 BIENES Y SERVICIOS DE CONSUMO"/>
    <x v="22"/>
    <s v="G/530209/1FA101"/>
    <s v="002"/>
    <n v="85000"/>
    <n v="0"/>
    <n v="0"/>
    <n v="85000"/>
    <n v="0"/>
    <n v="69708.100000000006"/>
    <n v="27883.24"/>
    <n v="15291.9"/>
    <n v="57116.76"/>
    <n v="15291.9"/>
    <s v="G/AAAAAA/AAAAAA"/>
  </r>
  <r>
    <s v="53"/>
    <x v="0"/>
    <x v="0"/>
    <s v="ZD07F070"/>
    <x v="0"/>
    <s v="A101"/>
    <s v="FORTALECIMIENTO INSTITUCIONAL"/>
    <s v="GC00A10100001D"/>
    <x v="1"/>
    <s v="53 BIENES Y SERVICIOS DE CONSUMO"/>
    <x v="23"/>
    <s v="G/530255/1FA101"/>
    <s v="002"/>
    <n v="0"/>
    <n v="6000"/>
    <n v="0"/>
    <n v="6000"/>
    <n v="0"/>
    <n v="6000"/>
    <n v="6000"/>
    <n v="0"/>
    <n v="0"/>
    <n v="0"/>
    <s v="G/AAAAAA/AAAAAA"/>
  </r>
  <r>
    <s v="53"/>
    <x v="0"/>
    <x v="0"/>
    <s v="ZD07F070"/>
    <x v="0"/>
    <s v="A101"/>
    <s v="FORTALECIMIENTO INSTITUCIONAL"/>
    <s v="GC00A10100001D"/>
    <x v="1"/>
    <s v="53 BIENES Y SERVICIOS DE CONSUMO"/>
    <x v="24"/>
    <s v="G/530402/1FA101"/>
    <s v="002"/>
    <n v="23436.09"/>
    <n v="0"/>
    <n v="0"/>
    <n v="23436.09"/>
    <n v="0"/>
    <n v="0"/>
    <n v="0"/>
    <n v="23436.09"/>
    <n v="23436.09"/>
    <n v="23436.09"/>
    <s v="G/AAAAAA/AAAAAA"/>
  </r>
  <r>
    <s v="53"/>
    <x v="0"/>
    <x v="0"/>
    <s v="ZD07F070"/>
    <x v="0"/>
    <s v="A101"/>
    <s v="FORTALECIMIENTO INSTITUCIONAL"/>
    <s v="GC00A10100001D"/>
    <x v="1"/>
    <s v="53 BIENES Y SERVICIOS DE CONSUMO"/>
    <x v="25"/>
    <s v="G/530403/1FA101"/>
    <s v="002"/>
    <n v="2942"/>
    <n v="0"/>
    <n v="0"/>
    <n v="2942"/>
    <n v="0"/>
    <n v="0"/>
    <n v="0"/>
    <n v="2942"/>
    <n v="2942"/>
    <n v="2942"/>
    <s v="G/AAAAAA/AAAAAA"/>
  </r>
  <r>
    <s v="53"/>
    <x v="0"/>
    <x v="0"/>
    <s v="ZD07F070"/>
    <x v="0"/>
    <s v="A101"/>
    <s v="FORTALECIMIENTO INSTITUCIONAL"/>
    <s v="GC00A10100001D"/>
    <x v="1"/>
    <s v="53 BIENES Y SERVICIOS DE CONSUMO"/>
    <x v="26"/>
    <s v="G/530404/1FA101"/>
    <s v="002"/>
    <n v="1210"/>
    <n v="0"/>
    <n v="0"/>
    <n v="1210"/>
    <n v="0"/>
    <n v="0"/>
    <n v="0"/>
    <n v="1210"/>
    <n v="1210"/>
    <n v="1210"/>
    <s v="G/AAAAAA/AAAAAA"/>
  </r>
  <r>
    <s v="53"/>
    <x v="0"/>
    <x v="0"/>
    <s v="ZD07F070"/>
    <x v="0"/>
    <s v="A101"/>
    <s v="FORTALECIMIENTO INSTITUCIONAL"/>
    <s v="GC00A10100001D"/>
    <x v="1"/>
    <s v="53 BIENES Y SERVICIOS DE CONSUMO"/>
    <x v="27"/>
    <s v="G/530405/1FA101"/>
    <s v="002"/>
    <n v="6416"/>
    <n v="0"/>
    <n v="0"/>
    <n v="6416"/>
    <n v="0"/>
    <n v="4916"/>
    <n v="1696.73"/>
    <n v="1500"/>
    <n v="4719.2700000000004"/>
    <n v="1500"/>
    <s v="G/AAAAAA/AAAAAA"/>
  </r>
  <r>
    <s v="53"/>
    <x v="0"/>
    <x v="0"/>
    <s v="ZD07F070"/>
    <x v="0"/>
    <s v="A101"/>
    <s v="FORTALECIMIENTO INSTITUCIONAL"/>
    <s v="GC00A10100001D"/>
    <x v="1"/>
    <s v="53 BIENES Y SERVICIOS DE CONSUMO"/>
    <x v="28"/>
    <s v="G/530418/1FA101"/>
    <s v="002"/>
    <n v="3696"/>
    <n v="0"/>
    <n v="0"/>
    <n v="3696"/>
    <n v="0"/>
    <n v="0"/>
    <n v="0"/>
    <n v="3696"/>
    <n v="3696"/>
    <n v="3696"/>
    <s v="G/AAAAAA/AAAAAA"/>
  </r>
  <r>
    <s v="53"/>
    <x v="0"/>
    <x v="0"/>
    <s v="ZD07F070"/>
    <x v="0"/>
    <s v="A101"/>
    <s v="FORTALECIMIENTO INSTITUCIONAL"/>
    <s v="GC00A10100001D"/>
    <x v="1"/>
    <s v="53 BIENES Y SERVICIOS DE CONSUMO"/>
    <x v="29"/>
    <s v="G/530505/1FA101"/>
    <s v="002"/>
    <n v="126000"/>
    <n v="-59000"/>
    <n v="0"/>
    <n v="67000"/>
    <n v="0"/>
    <n v="67000"/>
    <n v="6802.64"/>
    <n v="0"/>
    <n v="60197.36"/>
    <n v="0"/>
    <s v="G/AAAAAA/AAAAAA"/>
  </r>
  <r>
    <s v="53"/>
    <x v="0"/>
    <x v="0"/>
    <s v="ZD07F070"/>
    <x v="0"/>
    <s v="A101"/>
    <s v="FORTALECIMIENTO INSTITUCIONAL"/>
    <s v="GC00A10100001D"/>
    <x v="1"/>
    <s v="53 BIENES Y SERVICIOS DE CONSUMO"/>
    <x v="30"/>
    <s v="G/530702/1FA101"/>
    <s v="002"/>
    <n v="9530"/>
    <n v="0"/>
    <n v="0"/>
    <n v="9530"/>
    <n v="0"/>
    <n v="9100"/>
    <n v="9100"/>
    <n v="430"/>
    <n v="430"/>
    <n v="430"/>
    <s v="G/AAAAAA/AAAAAA"/>
  </r>
  <r>
    <s v="53"/>
    <x v="0"/>
    <x v="0"/>
    <s v="ZD07F070"/>
    <x v="0"/>
    <s v="A101"/>
    <s v="FORTALECIMIENTO INSTITUCIONAL"/>
    <s v="GC00A10100001D"/>
    <x v="1"/>
    <s v="53 BIENES Y SERVICIOS DE CONSUMO"/>
    <x v="31"/>
    <s v="G/530704/1FA101"/>
    <s v="002"/>
    <n v="2930"/>
    <n v="2832.3"/>
    <n v="0"/>
    <n v="5762.3"/>
    <n v="34.869999999999997"/>
    <n v="5727.43"/>
    <n v="5727.43"/>
    <n v="34.869999999999997"/>
    <n v="34.869999999999997"/>
    <n v="0"/>
    <s v="G/AAAAAA/AAAAAA"/>
  </r>
  <r>
    <s v="53"/>
    <x v="0"/>
    <x v="0"/>
    <s v="ZD07F070"/>
    <x v="0"/>
    <s v="A101"/>
    <s v="FORTALECIMIENTO INSTITUCIONAL"/>
    <s v="GC00A10100001D"/>
    <x v="1"/>
    <s v="53 BIENES Y SERVICIOS DE CONSUMO"/>
    <x v="32"/>
    <s v="G/530803/1FA101"/>
    <s v="002"/>
    <n v="6000"/>
    <n v="-6000"/>
    <n v="0"/>
    <n v="0"/>
    <n v="0"/>
    <n v="0"/>
    <n v="0"/>
    <n v="0"/>
    <n v="0"/>
    <n v="0"/>
    <s v="G/AAAAAA/AAAAAA"/>
  </r>
  <r>
    <s v="53"/>
    <x v="0"/>
    <x v="0"/>
    <s v="ZD07F070"/>
    <x v="0"/>
    <s v="A101"/>
    <s v="FORTALECIMIENTO INSTITUCIONAL"/>
    <s v="GC00A10100001D"/>
    <x v="1"/>
    <s v="53 BIENES Y SERVICIOS DE CONSUMO"/>
    <x v="33"/>
    <s v="G/530804/1FA101"/>
    <s v="002"/>
    <n v="6500"/>
    <n v="0"/>
    <n v="0"/>
    <n v="6500"/>
    <n v="1130.99"/>
    <n v="4178.96"/>
    <n v="4178.96"/>
    <n v="2321.04"/>
    <n v="2321.04"/>
    <n v="1190.05"/>
    <s v="G/AAAAAA/AAAAAA"/>
  </r>
  <r>
    <s v="53"/>
    <x v="0"/>
    <x v="0"/>
    <s v="ZD07F070"/>
    <x v="0"/>
    <s v="A101"/>
    <s v="FORTALECIMIENTO INSTITUCIONAL"/>
    <s v="GC00A10100001D"/>
    <x v="1"/>
    <s v="53 BIENES Y SERVICIOS DE CONSUMO"/>
    <x v="34"/>
    <s v="G/530805/1FA101"/>
    <s v="002"/>
    <n v="1500"/>
    <n v="0"/>
    <n v="0"/>
    <n v="1500"/>
    <n v="0"/>
    <n v="0"/>
    <n v="0"/>
    <n v="1500"/>
    <n v="1500"/>
    <n v="1500"/>
    <s v="G/AAAAAA/AAAAAA"/>
  </r>
  <r>
    <s v="53"/>
    <x v="0"/>
    <x v="0"/>
    <s v="ZD07F070"/>
    <x v="0"/>
    <s v="A101"/>
    <s v="FORTALECIMIENTO INSTITUCIONAL"/>
    <s v="GC00A10100001D"/>
    <x v="1"/>
    <s v="53 BIENES Y SERVICIOS DE CONSUMO"/>
    <x v="35"/>
    <s v="G/530807/1FA101"/>
    <s v="002"/>
    <n v="17069.86"/>
    <n v="0"/>
    <n v="0"/>
    <n v="17069.86"/>
    <n v="4806.97"/>
    <n v="9392"/>
    <n v="9392"/>
    <n v="7677.86"/>
    <n v="7677.86"/>
    <n v="2870.89"/>
    <s v="G/AAAAAA/AAAAAA"/>
  </r>
  <r>
    <s v="53"/>
    <x v="0"/>
    <x v="0"/>
    <s v="ZD07F070"/>
    <x v="0"/>
    <s v="A101"/>
    <s v="FORTALECIMIENTO INSTITUCIONAL"/>
    <s v="GC00A10100001D"/>
    <x v="1"/>
    <s v="53 BIENES Y SERVICIOS DE CONSUMO"/>
    <x v="36"/>
    <s v="G/530813/1FA101"/>
    <s v="002"/>
    <n v="1590"/>
    <n v="0"/>
    <n v="0"/>
    <n v="1590"/>
    <n v="0"/>
    <n v="0"/>
    <n v="0"/>
    <n v="1590"/>
    <n v="1590"/>
    <n v="1590"/>
    <s v="G/AAAAAA/AAAAAA"/>
  </r>
  <r>
    <s v="57"/>
    <x v="0"/>
    <x v="0"/>
    <s v="ZD07F070"/>
    <x v="0"/>
    <s v="A101"/>
    <s v="FORTALECIMIENTO INSTITUCIONAL"/>
    <s v="GC00A10100001D"/>
    <x v="1"/>
    <s v="57 OTROS GASTOS CORRIENTES"/>
    <x v="37"/>
    <s v="G/570102/1FA101"/>
    <s v="002"/>
    <n v="3000"/>
    <n v="300"/>
    <n v="0"/>
    <n v="3300"/>
    <n v="0"/>
    <n v="3193.29"/>
    <n v="0"/>
    <n v="106.71"/>
    <n v="3300"/>
    <n v="106.71"/>
    <s v="G/AAAAAA/AAAAAA"/>
  </r>
  <r>
    <s v="73"/>
    <x v="0"/>
    <x v="0"/>
    <s v="ZD07F070"/>
    <x v="0"/>
    <s v="D203"/>
    <s v="PATRIMONIO NATURAL"/>
    <s v="GI22D20300004D"/>
    <x v="2"/>
    <s v="73 BIENES Y SERVICIOS PARA INVERSIÓN"/>
    <x v="38"/>
    <s v="G/730236/2FD203"/>
    <s v="001"/>
    <n v="15000"/>
    <n v="0"/>
    <n v="0"/>
    <n v="15000"/>
    <n v="0"/>
    <n v="15000"/>
    <n v="3750"/>
    <n v="0"/>
    <n v="11250"/>
    <n v="0"/>
    <s v="G/BBBBB2/BBBBB2"/>
  </r>
  <r>
    <s v="73"/>
    <x v="0"/>
    <x v="0"/>
    <s v="ZD07F070"/>
    <x v="0"/>
    <s v="F101"/>
    <s v="CORRESPONSABILIDAD CIUDADANA"/>
    <s v="GI22F10100001D"/>
    <x v="3"/>
    <s v="73 BIENES Y SERVICIOS PARA INVERSIÓN"/>
    <x v="39"/>
    <s v="G/730804/1FF101"/>
    <s v="001"/>
    <n v="0"/>
    <n v="500"/>
    <n v="0"/>
    <n v="500"/>
    <n v="0"/>
    <n v="0"/>
    <n v="0"/>
    <n v="500"/>
    <n v="500"/>
    <n v="500"/>
    <s v="G/BBBBB2/BBBBB2"/>
  </r>
  <r>
    <s v="73"/>
    <x v="0"/>
    <x v="0"/>
    <s v="ZD07F070"/>
    <x v="0"/>
    <s v="F101"/>
    <s v="CORRESPONSABILIDAD CIUDADANA"/>
    <s v="GI22F10100002D"/>
    <x v="4"/>
    <s v="73 BIENES Y SERVICIOS PARA INVERSIÓN"/>
    <x v="40"/>
    <s v="G/730418/1FF101"/>
    <s v="001"/>
    <n v="70000"/>
    <n v="0"/>
    <n v="0"/>
    <n v="70000"/>
    <n v="0.49"/>
    <n v="52264.800000000003"/>
    <n v="9634.1"/>
    <n v="17735.2"/>
    <n v="60365.9"/>
    <n v="17734.71"/>
    <s v="G/BBBBB2/BBBBB2"/>
  </r>
  <r>
    <s v="73"/>
    <x v="0"/>
    <x v="0"/>
    <s v="ZD07F070"/>
    <x v="0"/>
    <s v="F101"/>
    <s v="CORRESPONSABILIDAD CIUDADANA"/>
    <s v="GI22F10100002D"/>
    <x v="4"/>
    <s v="73 BIENES Y SERVICIOS PARA INVERSIÓN"/>
    <x v="41"/>
    <s v="G/730504/1FF101"/>
    <s v="001"/>
    <n v="18894.86"/>
    <n v="0"/>
    <n v="0"/>
    <n v="18894.86"/>
    <n v="0"/>
    <n v="0"/>
    <n v="0"/>
    <n v="18894.86"/>
    <n v="18894.86"/>
    <n v="18894.86"/>
    <s v="G/BBBBB2/BBBBB2"/>
  </r>
  <r>
    <s v="73"/>
    <x v="0"/>
    <x v="0"/>
    <s v="ZD07F070"/>
    <x v="0"/>
    <s v="F101"/>
    <s v="CORRESPONSABILIDAD CIUDADANA"/>
    <s v="GI22F10100002D"/>
    <x v="4"/>
    <s v="73 BIENES Y SERVICIOS PARA INVERSIÓN"/>
    <x v="42"/>
    <s v="G/730606/1FF101"/>
    <s v="001"/>
    <n v="40116"/>
    <n v="0"/>
    <n v="0"/>
    <n v="40116"/>
    <n v="0"/>
    <n v="37716"/>
    <n v="5170.72"/>
    <n v="2400"/>
    <n v="34945.279999999999"/>
    <n v="2400"/>
    <s v="G/BBBBB2/BBBBB2"/>
  </r>
  <r>
    <s v="73"/>
    <x v="0"/>
    <x v="0"/>
    <s v="ZD07F070"/>
    <x v="0"/>
    <s v="F101"/>
    <s v="CORRESPONSABILIDAD CIUDADANA"/>
    <s v="GI22F10100002D"/>
    <x v="4"/>
    <s v="73 BIENES Y SERVICIOS PARA INVERSIÓN"/>
    <x v="43"/>
    <s v="G/730702/1FF101"/>
    <s v="001"/>
    <n v="5468.8"/>
    <n v="0"/>
    <n v="0"/>
    <n v="5468.8"/>
    <n v="0"/>
    <n v="0"/>
    <n v="0"/>
    <n v="5468.8"/>
    <n v="5468.8"/>
    <n v="5468.8"/>
    <s v="G/BBBBB2/BBBBB2"/>
  </r>
  <r>
    <s v="73"/>
    <x v="0"/>
    <x v="0"/>
    <s v="ZD07F070"/>
    <x v="0"/>
    <s v="F101"/>
    <s v="CORRESPONSABILIDAD CIUDADANA"/>
    <s v="GI22F10100002D"/>
    <x v="4"/>
    <s v="73 BIENES Y SERVICIOS PARA INVERSIÓN"/>
    <x v="44"/>
    <s v="G/730811/1FF101"/>
    <s v="001"/>
    <n v="0"/>
    <n v="12900"/>
    <n v="0"/>
    <n v="12900"/>
    <n v="0"/>
    <n v="0"/>
    <n v="0"/>
    <n v="12900"/>
    <n v="12900"/>
    <n v="12900"/>
    <s v="G/BBBBB2/BBBBB2"/>
  </r>
  <r>
    <s v="73"/>
    <x v="0"/>
    <x v="0"/>
    <s v="ZD07F070"/>
    <x v="0"/>
    <s v="F101"/>
    <s v="CORRESPONSABILIDAD CIUDADANA"/>
    <s v="GI22F10100003D"/>
    <x v="5"/>
    <s v="73 BIENES Y SERVICIOS PARA INVERSIÓN"/>
    <x v="45"/>
    <s v="G/730235/1FF101"/>
    <s v="001"/>
    <n v="1000"/>
    <n v="0"/>
    <n v="0"/>
    <n v="1000"/>
    <n v="0"/>
    <n v="0"/>
    <n v="0"/>
    <n v="1000"/>
    <n v="1000"/>
    <n v="1000"/>
    <s v="G/BBBBB2/BBBBB2"/>
  </r>
  <r>
    <s v="73"/>
    <x v="0"/>
    <x v="0"/>
    <s v="ZD07F070"/>
    <x v="0"/>
    <s v="F101"/>
    <s v="CORRESPONSABILIDAD CIUDADANA"/>
    <s v="GI22F10100003D"/>
    <x v="5"/>
    <s v="73 BIENES Y SERVICIOS PARA INVERSIÓN"/>
    <x v="46"/>
    <s v="G/730249/1FF101"/>
    <s v="001"/>
    <n v="96450.92"/>
    <n v="-37892.410000000003"/>
    <n v="0"/>
    <n v="58558.51"/>
    <n v="0"/>
    <n v="7310"/>
    <n v="0"/>
    <n v="51248.51"/>
    <n v="58558.51"/>
    <n v="51248.51"/>
    <s v="G/BBBBB2/BBBBB2"/>
  </r>
  <r>
    <s v="73"/>
    <x v="0"/>
    <x v="0"/>
    <s v="ZD07F070"/>
    <x v="0"/>
    <s v="F101"/>
    <s v="CORRESPONSABILIDAD CIUDADANA"/>
    <s v="GI22F10100003D"/>
    <x v="5"/>
    <s v="73 BIENES Y SERVICIOS PARA INVERSIÓN"/>
    <x v="47"/>
    <s v="G/730503/1FF101"/>
    <s v="001"/>
    <n v="1026"/>
    <n v="0"/>
    <n v="0"/>
    <n v="1026"/>
    <n v="0"/>
    <n v="0"/>
    <n v="0"/>
    <n v="1026"/>
    <n v="1026"/>
    <n v="1026"/>
    <s v="G/BBBBB2/BBBBB2"/>
  </r>
  <r>
    <s v="73"/>
    <x v="0"/>
    <x v="0"/>
    <s v="ZD07F070"/>
    <x v="0"/>
    <s v="F101"/>
    <s v="CORRESPONSABILIDAD CIUDADANA"/>
    <s v="GI22F10100003D"/>
    <x v="5"/>
    <s v="73 BIENES Y SERVICIOS PARA INVERSIÓN"/>
    <x v="48"/>
    <s v="G/730505/1FF101"/>
    <s v="001"/>
    <n v="1000"/>
    <n v="0"/>
    <n v="0"/>
    <n v="1000"/>
    <n v="0"/>
    <n v="0"/>
    <n v="0"/>
    <n v="1000"/>
    <n v="1000"/>
    <n v="1000"/>
    <s v="G/BBBBB2/BBBBB2"/>
  </r>
  <r>
    <s v="73"/>
    <x v="0"/>
    <x v="0"/>
    <s v="ZD07F070"/>
    <x v="0"/>
    <s v="F101"/>
    <s v="CORRESPONSABILIDAD CIUDADANA"/>
    <s v="GI22F10100003D"/>
    <x v="5"/>
    <s v="73 BIENES Y SERVICIOS PARA INVERSIÓN"/>
    <x v="49"/>
    <s v="G/730605/1FF101"/>
    <s v="001"/>
    <n v="9510"/>
    <n v="0"/>
    <n v="0"/>
    <n v="9510"/>
    <n v="5443.2"/>
    <n v="0"/>
    <n v="0"/>
    <n v="9510"/>
    <n v="9510"/>
    <n v="4066.8"/>
    <s v="G/BBBBB2/BBBBB2"/>
  </r>
  <r>
    <s v="73"/>
    <x v="0"/>
    <x v="0"/>
    <s v="ZD07F070"/>
    <x v="0"/>
    <s v="F101"/>
    <s v="CORRESPONSABILIDAD CIUDADANA"/>
    <s v="GI22F10100003D"/>
    <x v="5"/>
    <s v="73 BIENES Y SERVICIOS PARA INVERSIÓN"/>
    <x v="42"/>
    <s v="G/730606/1FF101"/>
    <s v="001"/>
    <n v="16415"/>
    <n v="0"/>
    <n v="0"/>
    <n v="16415"/>
    <n v="0"/>
    <n v="0"/>
    <n v="0"/>
    <n v="16415"/>
    <n v="16415"/>
    <n v="16415"/>
    <s v="G/BBBBB2/BBBBB2"/>
  </r>
  <r>
    <s v="73"/>
    <x v="0"/>
    <x v="0"/>
    <s v="ZD07F070"/>
    <x v="0"/>
    <s v="F101"/>
    <s v="CORRESPONSABILIDAD CIUDADANA"/>
    <s v="GI22F10100003D"/>
    <x v="5"/>
    <s v="73 BIENES Y SERVICIOS PARA INVERSIÓN"/>
    <x v="50"/>
    <s v="G/730613/1FF101"/>
    <s v="001"/>
    <n v="14660"/>
    <n v="0"/>
    <n v="0"/>
    <n v="14660"/>
    <n v="0"/>
    <n v="0"/>
    <n v="0"/>
    <n v="14660"/>
    <n v="14660"/>
    <n v="14660"/>
    <s v="G/BBBBB2/BBBBB2"/>
  </r>
  <r>
    <s v="73"/>
    <x v="0"/>
    <x v="0"/>
    <s v="ZD07F070"/>
    <x v="0"/>
    <s v="F101"/>
    <s v="CORRESPONSABILIDAD CIUDADANA"/>
    <s v="GI22F10100003D"/>
    <x v="5"/>
    <s v="73 BIENES Y SERVICIOS PARA INVERSIÓN"/>
    <x v="44"/>
    <s v="G/730811/1FF101"/>
    <s v="001"/>
    <n v="6400"/>
    <n v="0"/>
    <n v="0"/>
    <n v="6400"/>
    <n v="0"/>
    <n v="0"/>
    <n v="0"/>
    <n v="6400"/>
    <n v="6400"/>
    <n v="6400"/>
    <s v="G/BBBBB2/BBBBB2"/>
  </r>
  <r>
    <s v="73"/>
    <x v="0"/>
    <x v="0"/>
    <s v="ZD07F070"/>
    <x v="0"/>
    <s v="F101"/>
    <s v="CORRESPONSABILIDAD CIUDADANA"/>
    <s v="GI22F10100003D"/>
    <x v="5"/>
    <s v="73 BIENES Y SERVICIOS PARA INVERSIÓN"/>
    <x v="51"/>
    <s v="G/731403/1FF101"/>
    <s v="001"/>
    <n v="860"/>
    <n v="0"/>
    <n v="0"/>
    <n v="860"/>
    <n v="0"/>
    <n v="0"/>
    <n v="0"/>
    <n v="860"/>
    <n v="860"/>
    <n v="860"/>
    <s v="G/BBBBB2/BBBBB2"/>
  </r>
  <r>
    <s v="73"/>
    <x v="0"/>
    <x v="0"/>
    <s v="ZD07F070"/>
    <x v="0"/>
    <s v="F102"/>
    <s v="FORTALECIMIENTO DE LA GOBERNANZA DEMOCRÁTICA"/>
    <s v="GI22F10200001D"/>
    <x v="6"/>
    <s v="73 BIENES Y SERVICIOS PARA INVERSIÓN"/>
    <x v="52"/>
    <s v="G/730203/1FF102"/>
    <s v="001"/>
    <n v="500"/>
    <n v="0"/>
    <n v="0"/>
    <n v="500"/>
    <n v="0"/>
    <n v="0"/>
    <n v="0"/>
    <n v="500"/>
    <n v="500"/>
    <n v="500"/>
    <s v="G/BBBBB2/BBBBB2"/>
  </r>
  <r>
    <s v="73"/>
    <x v="0"/>
    <x v="0"/>
    <s v="ZD07F070"/>
    <x v="0"/>
    <s v="F102"/>
    <s v="FORTALECIMIENTO DE LA GOBERNANZA DEMOCRÁTICA"/>
    <s v="GI22F10200001D"/>
    <x v="6"/>
    <s v="73 BIENES Y SERVICIOS PARA INVERSIÓN"/>
    <x v="46"/>
    <s v="G/730249/1FF102"/>
    <s v="001"/>
    <n v="8000"/>
    <n v="0"/>
    <n v="0"/>
    <n v="8000"/>
    <n v="0"/>
    <n v="7642.5"/>
    <n v="0"/>
    <n v="357.5"/>
    <n v="8000"/>
    <n v="357.5"/>
    <s v="G/BBBBB2/BBBBB2"/>
  </r>
  <r>
    <s v="73"/>
    <x v="0"/>
    <x v="0"/>
    <s v="ZD07F070"/>
    <x v="0"/>
    <s v="F102"/>
    <s v="FORTALECIMIENTO DE LA GOBERNANZA DEMOCRÁTICA"/>
    <s v="GI22F10200001D"/>
    <x v="6"/>
    <s v="73 BIENES Y SERVICIOS PARA INVERSIÓN"/>
    <x v="53"/>
    <s v="G/730402/1FF102"/>
    <s v="001"/>
    <n v="11607.14"/>
    <n v="4850"/>
    <n v="0"/>
    <n v="16457.14"/>
    <n v="15963.29"/>
    <n v="493.85"/>
    <n v="493.85"/>
    <n v="15963.29"/>
    <n v="15963.29"/>
    <n v="0"/>
    <s v="G/BBBBB2/BBBBB2"/>
  </r>
  <r>
    <s v="73"/>
    <x v="0"/>
    <x v="0"/>
    <s v="ZD07F070"/>
    <x v="0"/>
    <s v="F102"/>
    <s v="FORTALECIMIENTO DE LA GOBERNANZA DEMOCRÁTICA"/>
    <s v="GI22F10200001D"/>
    <x v="6"/>
    <s v="73 BIENES Y SERVICIOS PARA INVERSIÓN"/>
    <x v="50"/>
    <s v="G/730613/1FF102"/>
    <s v="001"/>
    <n v="7350"/>
    <n v="-4850"/>
    <n v="0"/>
    <n v="2500"/>
    <n v="0"/>
    <n v="0"/>
    <n v="0"/>
    <n v="2500"/>
    <n v="2500"/>
    <n v="2500"/>
    <s v="G/BBBBB2/BBBBB2"/>
  </r>
  <r>
    <s v="73"/>
    <x v="0"/>
    <x v="0"/>
    <s v="ZD07F070"/>
    <x v="0"/>
    <s v="F102"/>
    <s v="FORTALECIMIENTO DE LA GOBERNANZA DEMOCRÁTICA"/>
    <s v="GI22F10200001D"/>
    <x v="6"/>
    <s v="73 BIENES Y SERVICIOS PARA INVERSIÓN"/>
    <x v="54"/>
    <s v="G/730807/1FF102"/>
    <s v="001"/>
    <n v="1700"/>
    <n v="0"/>
    <n v="0"/>
    <n v="1700"/>
    <n v="0"/>
    <n v="0"/>
    <n v="0"/>
    <n v="1700"/>
    <n v="1700"/>
    <n v="1700"/>
    <s v="G/BBBBB2/BBBBB2"/>
  </r>
  <r>
    <s v="73"/>
    <x v="0"/>
    <x v="0"/>
    <s v="ZD07F070"/>
    <x v="0"/>
    <s v="F102"/>
    <s v="FORTALECIMIENTO DE LA GOBERNANZA DEMOCRÁTICA"/>
    <s v="GI22F10200001D"/>
    <x v="6"/>
    <s v="73 BIENES Y SERVICIOS PARA INVERSIÓN"/>
    <x v="55"/>
    <s v="G/730812/1FF102"/>
    <s v="001"/>
    <n v="3400"/>
    <n v="0"/>
    <n v="0"/>
    <n v="3400"/>
    <n v="0"/>
    <n v="0"/>
    <n v="0"/>
    <n v="3400"/>
    <n v="3400"/>
    <n v="3400"/>
    <s v="G/BBBBB2/BBBBB2"/>
  </r>
  <r>
    <s v="73"/>
    <x v="0"/>
    <x v="0"/>
    <s v="ZD07F070"/>
    <x v="0"/>
    <s v="F102"/>
    <s v="FORTALECIMIENTO DE LA GOBERNANZA DEMOCRÁTICA"/>
    <s v="GI22F10200002D"/>
    <x v="7"/>
    <s v="73 BIENES Y SERVICIOS PARA INVERSIÓN"/>
    <x v="56"/>
    <s v="G/730204/1FF102"/>
    <s v="001"/>
    <n v="2806.44"/>
    <n v="0"/>
    <n v="0"/>
    <n v="2806.44"/>
    <n v="0"/>
    <n v="0"/>
    <n v="0"/>
    <n v="2806.44"/>
    <n v="2806.44"/>
    <n v="2806.44"/>
    <s v="G/BBBBB2/BBBBB2"/>
  </r>
  <r>
    <s v="73"/>
    <x v="0"/>
    <x v="0"/>
    <s v="ZD07F070"/>
    <x v="0"/>
    <s v="F102"/>
    <s v="FORTALECIMIENTO DE LA GOBERNANZA DEMOCRÁTICA"/>
    <s v="GI22F10200002D"/>
    <x v="7"/>
    <s v="73 BIENES Y SERVICIOS PARA INVERSIÓN"/>
    <x v="45"/>
    <s v="G/730235/1FF102"/>
    <s v="001"/>
    <n v="1750"/>
    <n v="0"/>
    <n v="0"/>
    <n v="1750"/>
    <n v="0"/>
    <n v="0"/>
    <n v="0"/>
    <n v="1750"/>
    <n v="1750"/>
    <n v="1750"/>
    <s v="G/BBBBB2/BBBBB2"/>
  </r>
  <r>
    <s v="73"/>
    <x v="0"/>
    <x v="0"/>
    <s v="ZD07F070"/>
    <x v="0"/>
    <s v="F102"/>
    <s v="FORTALECIMIENTO DE LA GOBERNANZA DEMOCRÁTICA"/>
    <s v="GI22F10200002D"/>
    <x v="7"/>
    <s v="73 BIENES Y SERVICIOS PARA INVERSIÓN"/>
    <x v="46"/>
    <s v="G/730249/1FF102"/>
    <s v="001"/>
    <n v="9399.57"/>
    <n v="0"/>
    <n v="0"/>
    <n v="9399.57"/>
    <n v="0"/>
    <n v="0"/>
    <n v="0"/>
    <n v="9399.57"/>
    <n v="9399.57"/>
    <n v="9399.57"/>
    <s v="G/BBBBB2/BBBBB2"/>
  </r>
  <r>
    <s v="73"/>
    <x v="0"/>
    <x v="0"/>
    <s v="ZD07F070"/>
    <x v="0"/>
    <s v="F102"/>
    <s v="FORTALECIMIENTO DE LA GOBERNANZA DEMOCRÁTICA"/>
    <s v="GI22F10200002D"/>
    <x v="7"/>
    <s v="73 BIENES Y SERVICIOS PARA INVERSIÓN"/>
    <x v="48"/>
    <s v="G/730505/1FF102"/>
    <s v="001"/>
    <n v="8680"/>
    <n v="0"/>
    <n v="0"/>
    <n v="8680"/>
    <n v="0"/>
    <n v="7680"/>
    <n v="0"/>
    <n v="1000"/>
    <n v="8680"/>
    <n v="1000"/>
    <s v="G/BBBBB2/BBBBB2"/>
  </r>
  <r>
    <s v="73"/>
    <x v="0"/>
    <x v="0"/>
    <s v="ZD07F070"/>
    <x v="0"/>
    <s v="F102"/>
    <s v="FORTALECIMIENTO DE LA GOBERNANZA DEMOCRÁTICA"/>
    <s v="GI22F10200002D"/>
    <x v="7"/>
    <s v="73 BIENES Y SERVICIOS PARA INVERSIÓN"/>
    <x v="50"/>
    <s v="G/730613/1FF102"/>
    <s v="001"/>
    <n v="3475"/>
    <n v="0"/>
    <n v="0"/>
    <n v="3475"/>
    <n v="0"/>
    <n v="0"/>
    <n v="0"/>
    <n v="3475"/>
    <n v="3475"/>
    <n v="3475"/>
    <s v="G/BBBBB2/BBBBB2"/>
  </r>
  <r>
    <s v="73"/>
    <x v="0"/>
    <x v="0"/>
    <s v="ZD07F070"/>
    <x v="0"/>
    <s v="F102"/>
    <s v="FORTALECIMIENTO DE LA GOBERNANZA DEMOCRÁTICA"/>
    <s v="GI22F10200002D"/>
    <x v="7"/>
    <s v="73 BIENES Y SERVICIOS PARA INVERSIÓN"/>
    <x v="39"/>
    <s v="G/730804/1FF102"/>
    <s v="001"/>
    <n v="284.69"/>
    <n v="0"/>
    <n v="0"/>
    <n v="284.69"/>
    <n v="0"/>
    <n v="0"/>
    <n v="0"/>
    <n v="284.69"/>
    <n v="284.69"/>
    <n v="284.69"/>
    <s v="G/BBBBB2/BBBBB2"/>
  </r>
  <r>
    <s v="73"/>
    <x v="0"/>
    <x v="0"/>
    <s v="ZD07F070"/>
    <x v="0"/>
    <s v="F102"/>
    <s v="FORTALECIMIENTO DE LA GOBERNANZA DEMOCRÁTICA"/>
    <s v="GI22F10200002D"/>
    <x v="7"/>
    <s v="73 BIENES Y SERVICIOS PARA INVERSIÓN"/>
    <x v="44"/>
    <s v="G/730811/1FF102"/>
    <s v="001"/>
    <n v="1961.3"/>
    <n v="0"/>
    <n v="0"/>
    <n v="1961.3"/>
    <n v="0"/>
    <n v="1959.7"/>
    <n v="1959.7"/>
    <n v="1.6"/>
    <n v="1.6"/>
    <n v="1.6"/>
    <s v="G/BBBBB2/BBBBB2"/>
  </r>
  <r>
    <s v="73"/>
    <x v="0"/>
    <x v="0"/>
    <s v="ZD07F070"/>
    <x v="0"/>
    <s v="F102"/>
    <s v="FORTALECIMIENTO DE LA GOBERNANZA DEMOCRÁTICA"/>
    <s v="GI22F10200003D"/>
    <x v="8"/>
    <s v="73 BIENES Y SERVICIOS PARA INVERSIÓN"/>
    <x v="45"/>
    <s v="G/730235/1FF102"/>
    <s v="001"/>
    <n v="3300"/>
    <n v="0"/>
    <n v="0"/>
    <n v="3300"/>
    <n v="1.5"/>
    <n v="3298.5"/>
    <n v="0"/>
    <n v="1.5"/>
    <n v="3300"/>
    <n v="0"/>
    <s v="G/BBBBB2/BBBBB2"/>
  </r>
  <r>
    <s v="73"/>
    <x v="0"/>
    <x v="0"/>
    <s v="ZD07F070"/>
    <x v="0"/>
    <s v="F102"/>
    <s v="FORTALECIMIENTO DE LA GOBERNANZA DEMOCRÁTICA"/>
    <s v="GI22F10200003D"/>
    <x v="8"/>
    <s v="73 BIENES Y SERVICIOS PARA INVERSIÓN"/>
    <x v="46"/>
    <s v="G/730249/1FF102"/>
    <s v="001"/>
    <n v="8227.61"/>
    <n v="-1600"/>
    <n v="0"/>
    <n v="6627.61"/>
    <n v="206"/>
    <n v="944"/>
    <n v="944"/>
    <n v="5683.61"/>
    <n v="5683.61"/>
    <n v="5477.61"/>
    <s v="G/BBBBB2/BBBBB2"/>
  </r>
  <r>
    <s v="73"/>
    <x v="0"/>
    <x v="0"/>
    <s v="ZD07F070"/>
    <x v="0"/>
    <s v="F102"/>
    <s v="FORTALECIMIENTO DE LA GOBERNANZA DEMOCRÁTICA"/>
    <s v="GI22F10200003D"/>
    <x v="8"/>
    <s v="73 BIENES Y SERVICIOS PARA INVERSIÓN"/>
    <x v="48"/>
    <s v="G/730505/1FF102"/>
    <s v="001"/>
    <n v="2000"/>
    <n v="0"/>
    <n v="0"/>
    <n v="2000"/>
    <n v="0"/>
    <n v="2000"/>
    <n v="0"/>
    <n v="0"/>
    <n v="2000"/>
    <n v="0"/>
    <s v="G/BBBBB2/BBBBB2"/>
  </r>
  <r>
    <s v="73"/>
    <x v="0"/>
    <x v="0"/>
    <s v="ZD07F070"/>
    <x v="0"/>
    <s v="F102"/>
    <s v="FORTALECIMIENTO DE LA GOBERNANZA DEMOCRÁTICA"/>
    <s v="GI22F10200003D"/>
    <x v="8"/>
    <s v="73 BIENES Y SERVICIOS PARA INVERSIÓN"/>
    <x v="50"/>
    <s v="G/730613/1FF102"/>
    <s v="001"/>
    <n v="1400"/>
    <n v="1600"/>
    <n v="0"/>
    <n v="3000"/>
    <n v="0"/>
    <n v="0"/>
    <n v="0"/>
    <n v="3000"/>
    <n v="3000"/>
    <n v="3000"/>
    <s v="G/BBBBB2/BBBBB2"/>
  </r>
  <r>
    <s v="73"/>
    <x v="0"/>
    <x v="0"/>
    <s v="ZD07F070"/>
    <x v="0"/>
    <s v="F102"/>
    <s v="FORTALECIMIENTO DE LA GOBERNANZA DEMOCRÁTICA"/>
    <s v="GI22F10200003D"/>
    <x v="8"/>
    <s v="73 BIENES Y SERVICIOS PARA INVERSIÓN"/>
    <x v="39"/>
    <s v="G/730804/1FF102"/>
    <s v="001"/>
    <n v="272.39"/>
    <n v="0"/>
    <n v="0"/>
    <n v="272.39"/>
    <n v="105.89"/>
    <n v="166.39"/>
    <n v="166.39"/>
    <n v="106"/>
    <n v="106"/>
    <n v="0.11"/>
    <s v="G/BBBBB2/BBBBB2"/>
  </r>
  <r>
    <s v="73"/>
    <x v="0"/>
    <x v="0"/>
    <s v="ZD07F070"/>
    <x v="0"/>
    <s v="F102"/>
    <s v="FORTALECIMIENTO DE LA GOBERNANZA DEMOCRÁTICA"/>
    <s v="GI22F10200003D"/>
    <x v="8"/>
    <s v="73 BIENES Y SERVICIOS PARA INVERSIÓN"/>
    <x v="44"/>
    <s v="G/730811/1FF102"/>
    <s v="001"/>
    <n v="4800"/>
    <n v="0"/>
    <n v="0"/>
    <n v="4800"/>
    <n v="0"/>
    <n v="4611.3500000000004"/>
    <n v="4611.3500000000004"/>
    <n v="188.65"/>
    <n v="188.65"/>
    <n v="188.65"/>
    <s v="G/BBBBB2/BBBBB2"/>
  </r>
  <r>
    <s v="73"/>
    <x v="0"/>
    <x v="0"/>
    <s v="ZD07F070"/>
    <x v="0"/>
    <s v="F102"/>
    <s v="FORTALECIMIENTO DE LA GOBERNANZA DEMOCRÁTICA"/>
    <s v="GI22F10200004D"/>
    <x v="9"/>
    <s v="73 BIENES Y SERVICIOS PARA INVERSIÓN"/>
    <x v="45"/>
    <s v="G/730235/1FF102"/>
    <s v="001"/>
    <n v="13999"/>
    <n v="-699"/>
    <n v="0"/>
    <n v="13300"/>
    <n v="0"/>
    <n v="5862.5"/>
    <n v="5862.5"/>
    <n v="7437.5"/>
    <n v="7437.5"/>
    <n v="7437.5"/>
    <s v="G/BBBBB2/BBBBB2"/>
  </r>
  <r>
    <s v="73"/>
    <x v="0"/>
    <x v="0"/>
    <s v="ZD07F070"/>
    <x v="0"/>
    <s v="F102"/>
    <s v="FORTALECIMIENTO DE LA GOBERNANZA DEMOCRÁTICA"/>
    <s v="GI22F10200004D"/>
    <x v="9"/>
    <s v="73 BIENES Y SERVICIOS PARA INVERSIÓN"/>
    <x v="46"/>
    <s v="G/730249/1FF102"/>
    <s v="001"/>
    <n v="9020"/>
    <n v="-770"/>
    <n v="0"/>
    <n v="8250"/>
    <n v="20"/>
    <n v="2380"/>
    <n v="2380"/>
    <n v="5870"/>
    <n v="5870"/>
    <n v="5850"/>
    <s v="G/BBBBB2/BBBBB2"/>
  </r>
  <r>
    <s v="73"/>
    <x v="0"/>
    <x v="0"/>
    <s v="ZD07F070"/>
    <x v="0"/>
    <s v="F102"/>
    <s v="FORTALECIMIENTO DE LA GOBERNANZA DEMOCRÁTICA"/>
    <s v="GI22F10200004D"/>
    <x v="9"/>
    <s v="73 BIENES Y SERVICIOS PARA INVERSIÓN"/>
    <x v="48"/>
    <s v="G/730505/1FF102"/>
    <s v="001"/>
    <n v="6670"/>
    <n v="260"/>
    <n v="0"/>
    <n v="6930"/>
    <n v="0"/>
    <n v="2900"/>
    <n v="2900"/>
    <n v="4030"/>
    <n v="4030"/>
    <n v="4030"/>
    <s v="G/BBBBB2/BBBBB2"/>
  </r>
  <r>
    <s v="73"/>
    <x v="0"/>
    <x v="0"/>
    <s v="ZD07F070"/>
    <x v="0"/>
    <s v="F102"/>
    <s v="FORTALECIMIENTO DE LA GOBERNANZA DEMOCRÁTICA"/>
    <s v="GI22F10200004D"/>
    <x v="9"/>
    <s v="73 BIENES Y SERVICIOS PARA INVERSIÓN"/>
    <x v="39"/>
    <s v="G/730804/1FF102"/>
    <s v="001"/>
    <n v="1889.15"/>
    <n v="-4.1500000000000004"/>
    <n v="0"/>
    <n v="1885"/>
    <n v="345.24"/>
    <n v="1486.84"/>
    <n v="1486.84"/>
    <n v="398.16"/>
    <n v="398.16"/>
    <n v="52.92"/>
    <s v="G/BBBBB2/BBBBB2"/>
  </r>
  <r>
    <s v="73"/>
    <x v="0"/>
    <x v="0"/>
    <s v="ZD07F070"/>
    <x v="0"/>
    <s v="F102"/>
    <s v="FORTALECIMIENTO DE LA GOBERNANZA DEMOCRÁTICA"/>
    <s v="GI22F10200004D"/>
    <x v="9"/>
    <s v="73 BIENES Y SERVICIOS PARA INVERSIÓN"/>
    <x v="55"/>
    <s v="G/730812/1FF102"/>
    <s v="001"/>
    <n v="2632.25"/>
    <n v="67.75"/>
    <n v="0"/>
    <n v="2700"/>
    <n v="1.25"/>
    <n v="2692.75"/>
    <n v="2692.75"/>
    <n v="7.25"/>
    <n v="7.25"/>
    <n v="6"/>
    <s v="G/BBBBB2/BBBBB2"/>
  </r>
  <r>
    <s v="73"/>
    <x v="0"/>
    <x v="0"/>
    <s v="ZD07F070"/>
    <x v="0"/>
    <s v="F102"/>
    <s v="FORTALECIMIENTO DE LA GOBERNANZA DEMOCRÁTICA"/>
    <s v="GI22F10200004D"/>
    <x v="9"/>
    <s v="73 BIENES Y SERVICIOS PARA INVERSIÓN"/>
    <x v="57"/>
    <s v="G/730824/1FF102"/>
    <s v="001"/>
    <n v="0"/>
    <n v="8935"/>
    <n v="0"/>
    <n v="8935"/>
    <n v="1.7"/>
    <n v="2888.1"/>
    <n v="2888.1"/>
    <n v="6046.9"/>
    <n v="6046.9"/>
    <n v="6045.2"/>
    <s v="G/BBBBB2/BBBBB2"/>
  </r>
  <r>
    <s v="73"/>
    <x v="0"/>
    <x v="0"/>
    <s v="ZD07F070"/>
    <x v="0"/>
    <s v="G401"/>
    <s v="ARTE, CULTURA Y PATRIMONIO"/>
    <s v="GI22G40100001D"/>
    <x v="10"/>
    <s v="73 BIENES Y SERVICIOS PARA INVERSIÓN"/>
    <x v="46"/>
    <s v="G/730249/4FG401"/>
    <s v="001"/>
    <n v="25000"/>
    <n v="0"/>
    <n v="0"/>
    <n v="25000"/>
    <n v="25"/>
    <n v="24342"/>
    <n v="2125"/>
    <n v="658"/>
    <n v="22875"/>
    <n v="633"/>
    <s v="G/BBBBB2/BBBBB2"/>
  </r>
  <r>
    <s v="73"/>
    <x v="0"/>
    <x v="0"/>
    <s v="ZD07F070"/>
    <x v="0"/>
    <s v="G401"/>
    <s v="ARTE, CULTURA Y PATRIMONIO"/>
    <s v="GI22G40100002D"/>
    <x v="11"/>
    <s v="73 BIENES Y SERVICIOS PARA INVERSIÓN"/>
    <x v="46"/>
    <s v="G/730249/4FG401"/>
    <s v="001"/>
    <n v="22000"/>
    <n v="0"/>
    <n v="0"/>
    <n v="22000"/>
    <n v="0"/>
    <n v="21715"/>
    <n v="0"/>
    <n v="285"/>
    <n v="22000"/>
    <n v="285"/>
    <s v="G/BBBBB2/BBBBB2"/>
  </r>
  <r>
    <s v="73"/>
    <x v="0"/>
    <x v="0"/>
    <s v="ZD07F070"/>
    <x v="0"/>
    <s v="H303"/>
    <s v="PRODUCTIVIDAD SOSTENIBLE"/>
    <s v="GI22H30300004D"/>
    <x v="12"/>
    <s v="73 BIENES Y SERVICIOS PARA INVERSIÓN"/>
    <x v="46"/>
    <s v="G/730249/3FH303"/>
    <s v="001"/>
    <n v="11300"/>
    <n v="0"/>
    <n v="0"/>
    <n v="11300"/>
    <n v="978"/>
    <n v="4998"/>
    <n v="833"/>
    <n v="6302"/>
    <n v="10467"/>
    <n v="5324"/>
    <s v="G/BBBBB2/BBBBB2"/>
  </r>
  <r>
    <s v="73"/>
    <x v="0"/>
    <x v="0"/>
    <s v="ZD07F070"/>
    <x v="0"/>
    <s v="H303"/>
    <s v="PRODUCTIVIDAD SOSTENIBLE"/>
    <s v="GI22H30300004D"/>
    <x v="12"/>
    <s v="73 BIENES Y SERVICIOS PARA INVERSIÓN"/>
    <x v="48"/>
    <s v="G/730505/3FH303"/>
    <s v="001"/>
    <n v="9000"/>
    <n v="0"/>
    <n v="0"/>
    <n v="9000"/>
    <n v="0"/>
    <n v="9000"/>
    <n v="0"/>
    <n v="0"/>
    <n v="9000"/>
    <n v="0"/>
    <s v="G/BBBBB2/BBBBB2"/>
  </r>
  <r>
    <s v="73"/>
    <x v="0"/>
    <x v="0"/>
    <s v="ZD07F070"/>
    <x v="0"/>
    <s v="H303"/>
    <s v="PRODUCTIVIDAD SOSTENIBLE"/>
    <s v="GI22H30300004D"/>
    <x v="12"/>
    <s v="73 BIENES Y SERVICIOS PARA INVERSIÓN"/>
    <x v="50"/>
    <s v="G/730613/3FH303"/>
    <s v="001"/>
    <n v="6510"/>
    <n v="0"/>
    <n v="0"/>
    <n v="6510"/>
    <n v="0"/>
    <n v="0"/>
    <n v="0"/>
    <n v="6510"/>
    <n v="6510"/>
    <n v="6510"/>
    <s v="G/BBBBB2/BBBBB2"/>
  </r>
  <r>
    <s v="73"/>
    <x v="0"/>
    <x v="0"/>
    <s v="ZD07F070"/>
    <x v="0"/>
    <s v="H303"/>
    <s v="PRODUCTIVIDAD SOSTENIBLE"/>
    <s v="GI22H30300004D"/>
    <x v="12"/>
    <s v="73 BIENES Y SERVICIOS PARA INVERSIÓN"/>
    <x v="58"/>
    <s v="G/730814/3FH303"/>
    <s v="001"/>
    <n v="4469.8999999999996"/>
    <n v="0"/>
    <n v="0"/>
    <n v="4469.8999999999996"/>
    <n v="0"/>
    <n v="0"/>
    <n v="0"/>
    <n v="4469.8999999999996"/>
    <n v="4469.8999999999996"/>
    <n v="4469.8999999999996"/>
    <s v="G/BBBBB2/BBBBB2"/>
  </r>
  <r>
    <s v="73"/>
    <x v="0"/>
    <x v="0"/>
    <s v="ZD07F070"/>
    <x v="0"/>
    <s v="J402"/>
    <s v="PROMOCIÓN DE DERECHOS"/>
    <s v="GI22J40200001D"/>
    <x v="13"/>
    <s v="73 BIENES Y SERVICIOS PARA INVERSIÓN"/>
    <x v="46"/>
    <s v="G/730249/4FJ402"/>
    <s v="001"/>
    <n v="16031.25"/>
    <n v="0"/>
    <n v="0"/>
    <n v="16031.25"/>
    <n v="0"/>
    <n v="9247.5"/>
    <n v="0"/>
    <n v="6783.75"/>
    <n v="16031.25"/>
    <n v="6783.75"/>
    <s v="G/BBBBB2/BBBBB2"/>
  </r>
  <r>
    <s v="73"/>
    <x v="0"/>
    <x v="0"/>
    <s v="ZD07F070"/>
    <x v="0"/>
    <s v="M402"/>
    <s v="SALUD AL DIA"/>
    <s v="GI22M40200001D"/>
    <x v="14"/>
    <s v="73 BIENES Y SERVICIOS PARA INVERSIÓN"/>
    <x v="46"/>
    <s v="G/730249/4FM402"/>
    <s v="001"/>
    <n v="4423.3999999999996"/>
    <n v="-3943.4"/>
    <n v="0"/>
    <n v="480"/>
    <n v="0"/>
    <n v="0"/>
    <n v="0"/>
    <n v="480"/>
    <n v="480"/>
    <n v="480"/>
    <s v="G/BBBBB2/BBBBB2"/>
  </r>
  <r>
    <s v="73"/>
    <x v="0"/>
    <x v="0"/>
    <s v="ZD07F070"/>
    <x v="0"/>
    <s v="M402"/>
    <s v="SALUD AL DIA"/>
    <s v="GI22M40200001D"/>
    <x v="14"/>
    <s v="73 BIENES Y SERVICIOS PARA INVERSIÓN"/>
    <x v="48"/>
    <s v="G/730505/4FM402"/>
    <s v="001"/>
    <n v="13510"/>
    <n v="0"/>
    <n v="0"/>
    <n v="13510"/>
    <n v="0"/>
    <n v="13510"/>
    <n v="1692.6"/>
    <n v="0"/>
    <n v="11817.4"/>
    <n v="0"/>
    <s v="G/BBBBB2/BBBBB2"/>
  </r>
  <r>
    <s v="73"/>
    <x v="0"/>
    <x v="0"/>
    <s v="ZD07F070"/>
    <x v="0"/>
    <s v="M402"/>
    <s v="SALUD AL DIA"/>
    <s v="GI22M40200001D"/>
    <x v="14"/>
    <s v="73 BIENES Y SERVICIOS PARA INVERSIÓN"/>
    <x v="42"/>
    <s v="G/730606/4FM402"/>
    <s v="001"/>
    <n v="12000"/>
    <n v="1200"/>
    <n v="0"/>
    <n v="13200"/>
    <n v="232.25"/>
    <n v="11767.75"/>
    <n v="2167.7399999999998"/>
    <n v="1432.25"/>
    <n v="11032.26"/>
    <n v="1200"/>
    <s v="G/BBBBB2/BBBBB2"/>
  </r>
  <r>
    <s v="73"/>
    <x v="0"/>
    <x v="0"/>
    <s v="ZD07F070"/>
    <x v="0"/>
    <s v="M402"/>
    <s v="SALUD AL DIA"/>
    <s v="GI22M40200002D"/>
    <x v="15"/>
    <s v="73 BIENES Y SERVICIOS PARA INVERSIÓN"/>
    <x v="46"/>
    <s v="G/730249/4FM402"/>
    <s v="001"/>
    <n v="2211.92"/>
    <n v="-2211.92"/>
    <n v="0"/>
    <n v="0"/>
    <n v="0"/>
    <n v="0"/>
    <n v="0"/>
    <n v="0"/>
    <n v="0"/>
    <n v="0"/>
    <s v="G/BBBBB2/BBBBB2"/>
  </r>
  <r>
    <s v="73"/>
    <x v="0"/>
    <x v="0"/>
    <s v="ZD07F070"/>
    <x v="0"/>
    <s v="M402"/>
    <s v="SALUD AL DIA"/>
    <s v="GI22M40200002D"/>
    <x v="15"/>
    <s v="73 BIENES Y SERVICIOS PARA INVERSIÓN"/>
    <x v="42"/>
    <s v="G/730606/4FM402"/>
    <s v="001"/>
    <n v="7343.8"/>
    <n v="5856.2"/>
    <n v="0"/>
    <n v="13200"/>
    <n v="232.25"/>
    <n v="11767.75"/>
    <n v="2167.7399999999998"/>
    <n v="1432.25"/>
    <n v="11032.26"/>
    <n v="1200"/>
    <s v="G/BBBBB2/BBBBB2"/>
  </r>
  <r>
    <s v="73"/>
    <x v="0"/>
    <x v="0"/>
    <s v="ZD07F070"/>
    <x v="0"/>
    <s v="N201"/>
    <s v="GESTIÓN DE RIESGOS"/>
    <s v="GI22N20100002D"/>
    <x v="16"/>
    <s v="73 BIENES Y SERVICIOS PARA INVERSIÓN"/>
    <x v="59"/>
    <s v="G/730209/2FN201"/>
    <s v="001"/>
    <n v="355.65"/>
    <n v="0"/>
    <n v="0"/>
    <n v="355.65"/>
    <n v="0"/>
    <n v="0"/>
    <n v="0"/>
    <n v="355.65"/>
    <n v="355.65"/>
    <n v="355.65"/>
    <s v="G/BBBBB2/BBBBB2"/>
  </r>
  <r>
    <s v="73"/>
    <x v="0"/>
    <x v="0"/>
    <s v="ZD07F070"/>
    <x v="0"/>
    <s v="N201"/>
    <s v="GESTIÓN DE RIESGOS"/>
    <s v="GI22N20100002D"/>
    <x v="16"/>
    <s v="73 BIENES Y SERVICIOS PARA INVERSIÓN"/>
    <x v="40"/>
    <s v="G/730418/2FN201"/>
    <s v="001"/>
    <n v="2395"/>
    <n v="0"/>
    <n v="0"/>
    <n v="2395"/>
    <n v="0"/>
    <n v="0"/>
    <n v="0"/>
    <n v="2395"/>
    <n v="2395"/>
    <n v="2395"/>
    <s v="G/BBBBB2/BBBBB2"/>
  </r>
  <r>
    <s v="73"/>
    <x v="0"/>
    <x v="0"/>
    <s v="ZD07F070"/>
    <x v="0"/>
    <s v="N201"/>
    <s v="GESTIÓN DE RIESGOS"/>
    <s v="GI22N20100002D"/>
    <x v="16"/>
    <s v="73 BIENES Y SERVICIOS PARA INVERSIÓN"/>
    <x v="41"/>
    <s v="G/730504/2FN201"/>
    <s v="001"/>
    <n v="5871"/>
    <n v="0"/>
    <n v="0"/>
    <n v="5871"/>
    <n v="0"/>
    <n v="0"/>
    <n v="0"/>
    <n v="5871"/>
    <n v="5871"/>
    <n v="5871"/>
    <s v="G/BBBBB2/BBBBB2"/>
  </r>
  <r>
    <s v="73"/>
    <x v="0"/>
    <x v="0"/>
    <s v="ZD07F070"/>
    <x v="0"/>
    <s v="N201"/>
    <s v="GESTIÓN DE RIESGOS"/>
    <s v="GI22N20100002D"/>
    <x v="16"/>
    <s v="73 BIENES Y SERVICIOS PARA INVERSIÓN"/>
    <x v="44"/>
    <s v="G/730811/2FN201"/>
    <s v="001"/>
    <n v="4017.57"/>
    <n v="0"/>
    <n v="0"/>
    <n v="4017.57"/>
    <n v="0"/>
    <n v="4013.65"/>
    <n v="4013.65"/>
    <n v="3.92"/>
    <n v="3.92"/>
    <n v="3.92"/>
    <s v="G/BBBBB2/BBBBB2"/>
  </r>
  <r>
    <s v="73"/>
    <x v="0"/>
    <x v="0"/>
    <s v="ZD07F070"/>
    <x v="0"/>
    <s v="N402"/>
    <s v="QUITO SIN MIEDO"/>
    <s v="GI22N40200001D"/>
    <x v="17"/>
    <s v="73 BIENES Y SERVICIOS PARA INVERSIÓN"/>
    <x v="46"/>
    <s v="G/730249/4FN402"/>
    <s v="001"/>
    <n v="2004.78"/>
    <n v="0"/>
    <n v="0"/>
    <n v="2004.78"/>
    <n v="0"/>
    <n v="0"/>
    <n v="0"/>
    <n v="2004.78"/>
    <n v="2004.78"/>
    <n v="2004.78"/>
    <s v="G/BBBBB2/BBBBB2"/>
  </r>
  <r>
    <s v="73"/>
    <x v="0"/>
    <x v="0"/>
    <s v="ZD07F070"/>
    <x v="0"/>
    <s v="N402"/>
    <s v="QUITO SIN MIEDO"/>
    <s v="GI22N40200001D"/>
    <x v="17"/>
    <s v="73 BIENES Y SERVICIOS PARA INVERSIÓN"/>
    <x v="44"/>
    <s v="G/730811/4FN402"/>
    <s v="001"/>
    <n v="4756"/>
    <n v="0"/>
    <n v="0"/>
    <n v="4756"/>
    <n v="0"/>
    <n v="4752.7"/>
    <n v="4752.7"/>
    <n v="3.3"/>
    <n v="3.3"/>
    <n v="3.3"/>
    <s v="G/BBBBB2/BBBBB2"/>
  </r>
  <r>
    <s v="75"/>
    <x v="0"/>
    <x v="0"/>
    <s v="ZD07F070"/>
    <x v="0"/>
    <s v="F101"/>
    <s v="CORRESPONSABILIDAD CIUDADANA"/>
    <s v="GI22F10100002D"/>
    <x v="4"/>
    <s v="75 OBRAS PÚBLICAS"/>
    <x v="60"/>
    <s v="G/750104/1FF101"/>
    <s v="001"/>
    <n v="194490.15"/>
    <n v="6282.24"/>
    <n v="0"/>
    <n v="200772.39"/>
    <n v="0"/>
    <n v="0"/>
    <n v="0"/>
    <n v="200772.39"/>
    <n v="200772.39"/>
    <n v="200772.39"/>
    <s v="G/BBBBB2/BBBBB2"/>
  </r>
  <r>
    <s v="75"/>
    <x v="0"/>
    <x v="0"/>
    <s v="ZD07F070"/>
    <x v="0"/>
    <s v="F101"/>
    <s v="CORRESPONSABILIDAD CIUDADANA"/>
    <s v="GI22F10100002D"/>
    <x v="4"/>
    <s v="75 OBRAS PÚBLICAS"/>
    <x v="61"/>
    <s v="G/750105/1FF101"/>
    <s v="001"/>
    <n v="559868.81000000006"/>
    <n v="0"/>
    <n v="0"/>
    <n v="559868.81000000006"/>
    <n v="0"/>
    <n v="232901.15"/>
    <n v="0"/>
    <n v="326967.65999999997"/>
    <n v="559868.81000000006"/>
    <n v="326967.65999999997"/>
    <s v="G/BBBBB2/BBBBB2"/>
  </r>
  <r>
    <s v="75"/>
    <x v="0"/>
    <x v="0"/>
    <s v="ZD07F070"/>
    <x v="0"/>
    <s v="F101"/>
    <s v="CORRESPONSABILIDAD CIUDADANA"/>
    <s v="GI22F10100002D"/>
    <x v="4"/>
    <s v="75 OBRAS PÚBLICAS"/>
    <x v="62"/>
    <s v="G/750107/1FF101"/>
    <s v="001"/>
    <n v="164156.65"/>
    <n v="0"/>
    <n v="0"/>
    <n v="164156.65"/>
    <n v="0"/>
    <n v="0"/>
    <n v="0"/>
    <n v="164156.65"/>
    <n v="164156.65"/>
    <n v="164156.65"/>
    <s v="G/BBBBB2/BBBBB2"/>
  </r>
  <r>
    <s v="75"/>
    <x v="0"/>
    <x v="0"/>
    <s v="ZD07F070"/>
    <x v="0"/>
    <s v="F101"/>
    <s v="CORRESPONSABILIDAD CIUDADANA"/>
    <s v="GI22F10100003D"/>
    <x v="5"/>
    <s v="75 OBRAS PÚBLICAS"/>
    <x v="60"/>
    <s v="G/750104/1FF101"/>
    <s v="001"/>
    <n v="1064456.82"/>
    <n v="722605.98"/>
    <n v="0"/>
    <n v="1787062.8"/>
    <n v="0"/>
    <n v="269745.11"/>
    <n v="0"/>
    <n v="1517317.69"/>
    <n v="1787062.8"/>
    <n v="1517317.69"/>
    <s v="G/BBBBB2/BBBBB2"/>
  </r>
  <r>
    <s v="75"/>
    <x v="0"/>
    <x v="0"/>
    <s v="ZD07F070"/>
    <x v="0"/>
    <s v="F101"/>
    <s v="CORRESPONSABILIDAD CIUDADANA"/>
    <s v="GI22F10100003D"/>
    <x v="5"/>
    <s v="75 OBRAS PÚBLICAS"/>
    <x v="61"/>
    <s v="G/750105/1FF101"/>
    <s v="001"/>
    <n v="1340132.47"/>
    <n v="-757073.05"/>
    <n v="0"/>
    <n v="583059.42000000004"/>
    <n v="0"/>
    <n v="225894.57"/>
    <n v="0"/>
    <n v="357164.85"/>
    <n v="583059.42000000004"/>
    <n v="357164.85"/>
    <s v="G/BBBBB2/BBBBB2"/>
  </r>
  <r>
    <s v="75"/>
    <x v="0"/>
    <x v="0"/>
    <s v="ZD07F070"/>
    <x v="0"/>
    <s v="F101"/>
    <s v="CORRESPONSABILIDAD CIUDADANA"/>
    <s v="GI22F10100003D"/>
    <x v="5"/>
    <s v="75 OBRAS PÚBLICAS"/>
    <x v="62"/>
    <s v="G/750107/1FF101"/>
    <s v="001"/>
    <n v="191344.23"/>
    <n v="72359.48"/>
    <n v="0"/>
    <n v="263703.71000000002"/>
    <n v="0"/>
    <n v="0"/>
    <n v="0"/>
    <n v="263703.71000000002"/>
    <n v="263703.71000000002"/>
    <n v="263703.71000000002"/>
    <s v="G/BBBBB2/BBBBB2"/>
  </r>
  <r>
    <s v="84"/>
    <x v="0"/>
    <x v="0"/>
    <s v="ZD07F070"/>
    <x v="0"/>
    <s v="A101"/>
    <s v="FORTALECIMIENTO INSTITUCIONAL"/>
    <s v="GC00A10100001D"/>
    <x v="1"/>
    <s v="84 BIENES DE LARGA DURACIÓN"/>
    <x v="63"/>
    <s v="G/840103/1FA101"/>
    <s v="002"/>
    <n v="2238"/>
    <n v="0"/>
    <n v="0"/>
    <n v="2238"/>
    <n v="0"/>
    <n v="0"/>
    <n v="0"/>
    <n v="2238"/>
    <n v="2238"/>
    <n v="2238"/>
    <s v="G/BBBBB3/BBBBB3"/>
  </r>
  <r>
    <s v="84"/>
    <x v="0"/>
    <x v="0"/>
    <s v="ZD07F070"/>
    <x v="0"/>
    <s v="A101"/>
    <s v="FORTALECIMIENTO INSTITUCIONAL"/>
    <s v="GC00A10100001D"/>
    <x v="1"/>
    <s v="84 BIENES DE LARGA DURACIÓN"/>
    <x v="64"/>
    <s v="G/840104/1FA101"/>
    <s v="002"/>
    <n v="6000"/>
    <n v="0"/>
    <n v="0"/>
    <n v="6000"/>
    <n v="0"/>
    <n v="0"/>
    <n v="0"/>
    <n v="6000"/>
    <n v="6000"/>
    <n v="6000"/>
    <s v="G/BBBBB3/BBBBB3"/>
  </r>
  <r>
    <s v="84"/>
    <x v="0"/>
    <x v="0"/>
    <s v="ZD07F070"/>
    <x v="0"/>
    <s v="A101"/>
    <s v="FORTALECIMIENTO INSTITUCIONAL"/>
    <s v="GC00A10100001D"/>
    <x v="1"/>
    <s v="84 BIENES DE LARGA DURACIÓN"/>
    <x v="65"/>
    <s v="G/840107/1FA101"/>
    <s v="002"/>
    <n v="50098.29"/>
    <n v="0"/>
    <n v="0"/>
    <n v="50098.29"/>
    <n v="0"/>
    <n v="0"/>
    <n v="0"/>
    <n v="50098.29"/>
    <n v="50098.29"/>
    <n v="50098.29"/>
    <s v="G/BBBBB3/BBBBB3"/>
  </r>
  <r>
    <s v="84"/>
    <x v="0"/>
    <x v="0"/>
    <s v="ZD07F070"/>
    <x v="0"/>
    <s v="F101"/>
    <s v="CORRESPONSABILIDAD CIUDADANA"/>
    <s v="GI22F10100001D"/>
    <x v="3"/>
    <s v="84 BIENES DE LARGA DURACIÓN"/>
    <x v="63"/>
    <s v="G/840103/1FF101"/>
    <s v="001"/>
    <n v="0"/>
    <n v="1500"/>
    <n v="0"/>
    <n v="1500"/>
    <n v="0"/>
    <n v="0"/>
    <n v="0"/>
    <n v="1500"/>
    <n v="1500"/>
    <n v="1500"/>
    <s v="G/BBBBB3/BBBBB3"/>
  </r>
  <r>
    <s v="84"/>
    <x v="0"/>
    <x v="0"/>
    <s v="ZD07F070"/>
    <x v="0"/>
    <s v="F101"/>
    <s v="CORRESPONSABILIDAD CIUDADANA"/>
    <s v="GI22F10100002D"/>
    <x v="4"/>
    <s v="84 BIENES DE LARGA DURACIÓN"/>
    <x v="64"/>
    <s v="G/840104/1FF101"/>
    <s v="001"/>
    <n v="126103.57"/>
    <n v="0"/>
    <n v="0"/>
    <n v="126103.57"/>
    <n v="125700"/>
    <n v="0"/>
    <n v="0"/>
    <n v="126103.57"/>
    <n v="126103.57"/>
    <n v="403.57"/>
    <s v="G/BBBBB3/BBBBB3"/>
  </r>
  <r>
    <s v="84"/>
    <x v="0"/>
    <x v="0"/>
    <s v="ZD07F070"/>
    <x v="0"/>
    <s v="F101"/>
    <s v="CORRESPONSABILIDAD CIUDADANA"/>
    <s v="GI22F10100002D"/>
    <x v="4"/>
    <s v="84 BIENES DE LARGA DURACIÓN"/>
    <x v="66"/>
    <s v="G/840105/1FF101"/>
    <s v="001"/>
    <n v="131657.85999999999"/>
    <n v="-19182.240000000002"/>
    <n v="0"/>
    <n v="112475.62"/>
    <n v="0"/>
    <n v="0"/>
    <n v="0"/>
    <n v="112475.62"/>
    <n v="112475.62"/>
    <n v="112475.62"/>
    <s v="G/BBBBB3/BBBBB3"/>
  </r>
  <r>
    <s v="84"/>
    <x v="0"/>
    <x v="0"/>
    <s v="ZD07F070"/>
    <x v="0"/>
    <s v="F101"/>
    <s v="CORRESPONSABILIDAD CIUDADANA"/>
    <s v="GI22F10100003D"/>
    <x v="5"/>
    <s v="84 BIENES DE LARGA DURACIÓN"/>
    <x v="64"/>
    <s v="G/840104/1FF101"/>
    <s v="001"/>
    <n v="6140"/>
    <n v="0"/>
    <n v="0"/>
    <n v="6140"/>
    <n v="0"/>
    <n v="0"/>
    <n v="0"/>
    <n v="6140"/>
    <n v="6140"/>
    <n v="6140"/>
    <s v="G/BBBBB3/BBBBB3"/>
  </r>
  <r>
    <s v="84"/>
    <x v="0"/>
    <x v="0"/>
    <s v="ZD07F070"/>
    <x v="0"/>
    <s v="F102"/>
    <s v="FORTALECIMIENTO DE LA GOBERNANZA DEMOCRÁTICA"/>
    <s v="GI22F10200001D"/>
    <x v="6"/>
    <s v="84 BIENES DE LARGA DURACIÓN"/>
    <x v="64"/>
    <s v="G/840104/1FF102"/>
    <s v="001"/>
    <n v="9942.86"/>
    <n v="0"/>
    <n v="0"/>
    <n v="9942.86"/>
    <n v="0"/>
    <n v="5187.49"/>
    <n v="5187.49"/>
    <n v="4755.37"/>
    <n v="4755.37"/>
    <n v="4755.37"/>
    <s v="G/BBBBB3/BBBBB3"/>
  </r>
  <r>
    <s v="84"/>
    <x v="0"/>
    <x v="0"/>
    <s v="ZD07F070"/>
    <x v="0"/>
    <s v="F102"/>
    <s v="FORTALECIMIENTO DE LA GOBERNANZA DEMOCRÁTICA"/>
    <s v="GI22F10200001D"/>
    <x v="6"/>
    <s v="84 BIENES DE LARGA DURACIÓN"/>
    <x v="65"/>
    <s v="G/840107/1FF102"/>
    <s v="001"/>
    <n v="4000"/>
    <n v="0"/>
    <n v="0"/>
    <n v="4000"/>
    <n v="7"/>
    <n v="3839.56"/>
    <n v="3839.56"/>
    <n v="160.44"/>
    <n v="160.44"/>
    <n v="153.44"/>
    <s v="G/BBBBB3/BBBBB3"/>
  </r>
  <r>
    <s v="84"/>
    <x v="0"/>
    <x v="0"/>
    <s v="ZD07F070"/>
    <x v="0"/>
    <s v="F102"/>
    <s v="FORTALECIMIENTO DE LA GOBERNANZA DEMOCRÁTICA"/>
    <s v="GI22F10200002D"/>
    <x v="7"/>
    <s v="84 BIENES DE LARGA DURACIÓN"/>
    <x v="65"/>
    <s v="G/840107/1FF102"/>
    <s v="001"/>
    <n v="7789.6"/>
    <n v="-7789.6"/>
    <n v="0"/>
    <n v="0"/>
    <n v="0"/>
    <n v="0"/>
    <n v="0"/>
    <n v="0"/>
    <n v="0"/>
    <n v="0"/>
    <s v="G/BBBBB3/BBBBB3"/>
  </r>
  <r>
    <s v="84"/>
    <x v="0"/>
    <x v="0"/>
    <s v="ZD07F070"/>
    <x v="0"/>
    <s v="H303"/>
    <s v="PRODUCTIVIDAD SOSTENIBLE"/>
    <s v="GI22H30300004D"/>
    <x v="12"/>
    <s v="84 BIENES DE LARGA DURACIÓN"/>
    <x v="64"/>
    <s v="G/840104/3FH303"/>
    <s v="001"/>
    <n v="556.1"/>
    <n v="0"/>
    <n v="0"/>
    <n v="556.1"/>
    <n v="0"/>
    <n v="0"/>
    <n v="0"/>
    <n v="556.1"/>
    <n v="556.1"/>
    <n v="556.1"/>
    <s v="G/BBBBB3/BBBBB3"/>
  </r>
  <r>
    <s v="84"/>
    <x v="0"/>
    <x v="0"/>
    <s v="ZD07F070"/>
    <x v="0"/>
    <s v="H303"/>
    <s v="PRODUCTIVIDAD SOSTENIBLE"/>
    <s v="GI22H30300004D"/>
    <x v="12"/>
    <s v="84 BIENES DE LARGA DURACIÓN"/>
    <x v="65"/>
    <s v="G/840107/3FH303"/>
    <s v="001"/>
    <n v="3164"/>
    <n v="0"/>
    <n v="0"/>
    <n v="3164"/>
    <n v="0"/>
    <n v="0"/>
    <n v="0"/>
    <n v="3164"/>
    <n v="3164"/>
    <n v="3164"/>
    <s v="G/BBBBB3/BBBBB3"/>
  </r>
  <r>
    <s v="84"/>
    <x v="0"/>
    <x v="0"/>
    <s v="ZD07F070"/>
    <x v="0"/>
    <s v="M402"/>
    <s v="SALUD AL DIA"/>
    <s v="GI22M40200001D"/>
    <x v="14"/>
    <s v="84 BIENES DE LARGA DURACIÓN"/>
    <x v="64"/>
    <s v="G/840104/4FM402"/>
    <s v="001"/>
    <n v="900.88"/>
    <n v="-900.88"/>
    <n v="0"/>
    <n v="0"/>
    <n v="0"/>
    <n v="0"/>
    <n v="0"/>
    <n v="0"/>
    <n v="0"/>
    <n v="0"/>
    <s v="G/BBBBB3/BBBBB3"/>
  </r>
  <r>
    <s v="84"/>
    <x v="0"/>
    <x v="0"/>
    <s v="ZD07F070"/>
    <x v="0"/>
    <s v="N201"/>
    <s v="GESTIÓN DE RIESGOS"/>
    <s v="GI22N20100002D"/>
    <x v="16"/>
    <s v="84 BIENES DE LARGA DURACIÓN"/>
    <x v="64"/>
    <s v="G/840104/2FN201"/>
    <s v="001"/>
    <n v="1009.33"/>
    <n v="0"/>
    <n v="0"/>
    <n v="1009.33"/>
    <n v="0"/>
    <n v="0"/>
    <n v="0"/>
    <n v="1009.33"/>
    <n v="1009.33"/>
    <n v="1009.33"/>
    <s v="G/BBBBB3/BBBBB3"/>
  </r>
  <r>
    <s v="99"/>
    <x v="0"/>
    <x v="0"/>
    <s v="ZD07F070"/>
    <x v="0"/>
    <s v="A101"/>
    <s v="FORTALECIMIENTO INSTITUCIONAL"/>
    <s v="GC00A10100004D"/>
    <x v="0"/>
    <s v="99 OTROS PASIVOS"/>
    <x v="67"/>
    <s v="G/990101/1FA101"/>
    <s v="002"/>
    <n v="25051.72"/>
    <n v="0"/>
    <n v="0"/>
    <n v="25051.72"/>
    <n v="0"/>
    <n v="1102.8900000000001"/>
    <n v="1102.8900000000001"/>
    <n v="23948.83"/>
    <n v="23948.83"/>
    <n v="23948.83"/>
    <s v="G/CCCCC1/CCCCC1"/>
  </r>
  <r>
    <s v="51"/>
    <x v="1"/>
    <x v="1"/>
    <s v="ZA01A000"/>
    <x v="1"/>
    <s v="A101"/>
    <s v="FORTALECIMIENTO INSTITUCIONAL"/>
    <s v="GC00A10100004D"/>
    <x v="0"/>
    <s v="51 GASTOS EN PERSONAL"/>
    <x v="0"/>
    <s v="G/510105/1AA101"/>
    <s v="002"/>
    <n v="6557929.6399999997"/>
    <n v="-1429878.14"/>
    <n v="0"/>
    <n v="5128051.5"/>
    <n v="0"/>
    <n v="1761606.08"/>
    <n v="1761606.08"/>
    <n v="3366445.42"/>
    <n v="3366445.42"/>
    <n v="3366445.42"/>
    <s v="G/AAAAAA/AAAAAA"/>
  </r>
  <r>
    <s v="51"/>
    <x v="1"/>
    <x v="1"/>
    <s v="ZA01A000"/>
    <x v="1"/>
    <s v="A101"/>
    <s v="FORTALECIMIENTO INSTITUCIONAL"/>
    <s v="GC00A10100004D"/>
    <x v="0"/>
    <s v="51 GASTOS EN PERSONAL"/>
    <x v="1"/>
    <s v="G/510106/1AA101"/>
    <s v="002"/>
    <n v="715073.82"/>
    <n v="-48621.03"/>
    <n v="0"/>
    <n v="666452.79"/>
    <n v="0"/>
    <n v="238336.07"/>
    <n v="238336.07"/>
    <n v="428116.72"/>
    <n v="428116.72"/>
    <n v="428116.72"/>
    <s v="G/AAAAAA/AAAAAA"/>
  </r>
  <r>
    <s v="51"/>
    <x v="1"/>
    <x v="1"/>
    <s v="ZA01A000"/>
    <x v="1"/>
    <s v="A101"/>
    <s v="FORTALECIMIENTO INSTITUCIONAL"/>
    <s v="GC00A10100004D"/>
    <x v="0"/>
    <s v="51 GASTOS EN PERSONAL"/>
    <x v="2"/>
    <s v="G/510203/1AA101"/>
    <s v="002"/>
    <n v="712183.08"/>
    <n v="-51845.71"/>
    <n v="0"/>
    <n v="660337.37"/>
    <n v="151334.88"/>
    <n v="55701.5"/>
    <n v="55701.5"/>
    <n v="604635.87"/>
    <n v="604635.87"/>
    <n v="453300.99"/>
    <s v="G/AAAAAA/AAAAAA"/>
  </r>
  <r>
    <s v="51"/>
    <x v="1"/>
    <x v="1"/>
    <s v="ZA01A000"/>
    <x v="1"/>
    <s v="A101"/>
    <s v="FORTALECIMIENTO INSTITUCIONAL"/>
    <s v="GC00A10100004D"/>
    <x v="0"/>
    <s v="51 GASTOS EN PERSONAL"/>
    <x v="3"/>
    <s v="G/510204/1AA101"/>
    <s v="002"/>
    <n v="336763.57"/>
    <n v="-70776.070000000007"/>
    <n v="0"/>
    <n v="265987.5"/>
    <n v="57491.7"/>
    <n v="20020.349999999999"/>
    <n v="20020.349999999999"/>
    <n v="245967.15"/>
    <n v="245967.15"/>
    <n v="188475.45"/>
    <s v="G/AAAAAA/AAAAAA"/>
  </r>
  <r>
    <s v="51"/>
    <x v="1"/>
    <x v="1"/>
    <s v="ZA01A000"/>
    <x v="1"/>
    <s v="A101"/>
    <s v="FORTALECIMIENTO INSTITUCIONAL"/>
    <s v="GC00A10100004D"/>
    <x v="0"/>
    <s v="51 GASTOS EN PERSONAL"/>
    <x v="4"/>
    <s v="G/510304/1AA101"/>
    <s v="002"/>
    <n v="13562"/>
    <n v="3070"/>
    <n v="0"/>
    <n v="16632"/>
    <n v="0"/>
    <n v="4279.8"/>
    <n v="4279.8"/>
    <n v="12352.2"/>
    <n v="12352.2"/>
    <n v="12352.2"/>
    <s v="G/AAAAAA/AAAAAA"/>
  </r>
  <r>
    <s v="51"/>
    <x v="1"/>
    <x v="1"/>
    <s v="ZA01A000"/>
    <x v="1"/>
    <s v="A101"/>
    <s v="FORTALECIMIENTO INSTITUCIONAL"/>
    <s v="GC00A10100004D"/>
    <x v="0"/>
    <s v="51 GASTOS EN PERSONAL"/>
    <x v="5"/>
    <s v="G/510306/1AA101"/>
    <s v="002"/>
    <n v="105005.92"/>
    <n v="-9363.76"/>
    <n v="0"/>
    <n v="95642.16"/>
    <n v="0"/>
    <n v="34088"/>
    <n v="34088"/>
    <n v="61554.16"/>
    <n v="61554.16"/>
    <n v="61554.16"/>
    <s v="G/AAAAAA/AAAAAA"/>
  </r>
  <r>
    <s v="51"/>
    <x v="1"/>
    <x v="1"/>
    <s v="ZA01A000"/>
    <x v="1"/>
    <s v="A101"/>
    <s v="FORTALECIMIENTO INSTITUCIONAL"/>
    <s v="GC00A10100004D"/>
    <x v="0"/>
    <s v="51 GASTOS EN PERSONAL"/>
    <x v="6"/>
    <s v="G/510401/1AA101"/>
    <s v="002"/>
    <n v="23243.45"/>
    <n v="-2500"/>
    <n v="0"/>
    <n v="20743.45"/>
    <n v="0"/>
    <n v="333"/>
    <n v="333"/>
    <n v="20410.45"/>
    <n v="20410.45"/>
    <n v="20410.45"/>
    <s v="G/AAAAAA/AAAAAA"/>
  </r>
  <r>
    <s v="51"/>
    <x v="1"/>
    <x v="1"/>
    <s v="ZA01A000"/>
    <x v="1"/>
    <s v="A101"/>
    <s v="FORTALECIMIENTO INSTITUCIONAL"/>
    <s v="GC00A10100004D"/>
    <x v="0"/>
    <s v="51 GASTOS EN PERSONAL"/>
    <x v="7"/>
    <s v="G/510408/1AA101"/>
    <s v="002"/>
    <n v="37942.26"/>
    <n v="-3568.36"/>
    <n v="0"/>
    <n v="34373.9"/>
    <n v="0"/>
    <n v="9049.01"/>
    <n v="9049.01"/>
    <n v="25324.89"/>
    <n v="25324.89"/>
    <n v="25324.89"/>
    <s v="G/AAAAAA/AAAAAA"/>
  </r>
  <r>
    <s v="51"/>
    <x v="1"/>
    <x v="1"/>
    <s v="ZA01A000"/>
    <x v="1"/>
    <s v="A101"/>
    <s v="FORTALECIMIENTO INSTITUCIONAL"/>
    <s v="GC00A10100004D"/>
    <x v="0"/>
    <s v="51 GASTOS EN PERSONAL"/>
    <x v="68"/>
    <s v="G/510409/1AA101"/>
    <s v="002"/>
    <n v="0"/>
    <n v="9549.31"/>
    <n v="0"/>
    <n v="9549.31"/>
    <n v="0"/>
    <n v="9549.31"/>
    <n v="9549.31"/>
    <n v="0"/>
    <n v="0"/>
    <n v="0"/>
    <s v="G/AAAAAA/AAAAAA"/>
  </r>
  <r>
    <s v="51"/>
    <x v="1"/>
    <x v="1"/>
    <s v="ZA01A000"/>
    <x v="1"/>
    <s v="A101"/>
    <s v="FORTALECIMIENTO INSTITUCIONAL"/>
    <s v="GC00A10100004D"/>
    <x v="0"/>
    <s v="51 GASTOS EN PERSONAL"/>
    <x v="69"/>
    <s v="G/510507/1AA101"/>
    <s v="002"/>
    <n v="2742.05"/>
    <n v="0"/>
    <n v="0"/>
    <n v="2742.05"/>
    <n v="0"/>
    <n v="0"/>
    <n v="0"/>
    <n v="2742.05"/>
    <n v="2742.05"/>
    <n v="2742.05"/>
    <s v="G/AAAAAA/AAAAAA"/>
  </r>
  <r>
    <s v="51"/>
    <x v="1"/>
    <x v="1"/>
    <s v="ZA01A000"/>
    <x v="1"/>
    <s v="A101"/>
    <s v="FORTALECIMIENTO INSTITUCIONAL"/>
    <s v="GC00A10100004D"/>
    <x v="0"/>
    <s v="51 GASTOS EN PERSONAL"/>
    <x v="8"/>
    <s v="G/510509/1AA101"/>
    <s v="002"/>
    <n v="415197.73"/>
    <n v="-254769"/>
    <n v="0"/>
    <n v="160428.73000000001"/>
    <n v="0"/>
    <n v="129857.72"/>
    <n v="129857.72"/>
    <n v="30571.01"/>
    <n v="30571.01"/>
    <n v="30571.01"/>
    <s v="G/AAAAAA/AAAAAA"/>
  </r>
  <r>
    <s v="51"/>
    <x v="1"/>
    <x v="1"/>
    <s v="ZA01A000"/>
    <x v="1"/>
    <s v="A101"/>
    <s v="FORTALECIMIENTO INSTITUCIONAL"/>
    <s v="GC00A10100004D"/>
    <x v="0"/>
    <s v="51 GASTOS EN PERSONAL"/>
    <x v="9"/>
    <s v="G/510510/1AA101"/>
    <s v="002"/>
    <n v="1762359"/>
    <n v="366366"/>
    <n v="0"/>
    <n v="2128725"/>
    <n v="1298542.1100000001"/>
    <n v="830182.89"/>
    <n v="830182.89"/>
    <n v="1298542.1100000001"/>
    <n v="1298542.1100000001"/>
    <n v="0"/>
    <s v="G/AAAAAA/AAAAAA"/>
  </r>
  <r>
    <s v="51"/>
    <x v="1"/>
    <x v="1"/>
    <s v="ZA01A000"/>
    <x v="1"/>
    <s v="A101"/>
    <s v="FORTALECIMIENTO INSTITUCIONAL"/>
    <s v="GC00A10100004D"/>
    <x v="0"/>
    <s v="51 GASTOS EN PERSONAL"/>
    <x v="10"/>
    <s v="G/510512/1AA101"/>
    <s v="002"/>
    <n v="65305.07"/>
    <n v="0"/>
    <n v="0"/>
    <n v="65305.07"/>
    <n v="0"/>
    <n v="11527.49"/>
    <n v="11527.49"/>
    <n v="53777.58"/>
    <n v="53777.58"/>
    <n v="53777.58"/>
    <s v="G/AAAAAA/AAAAAA"/>
  </r>
  <r>
    <s v="51"/>
    <x v="1"/>
    <x v="1"/>
    <s v="ZA01A000"/>
    <x v="1"/>
    <s v="A101"/>
    <s v="FORTALECIMIENTO INSTITUCIONAL"/>
    <s v="GC00A10100004D"/>
    <x v="0"/>
    <s v="51 GASTOS EN PERSONAL"/>
    <x v="11"/>
    <s v="G/510513/1AA101"/>
    <s v="002"/>
    <n v="39656.19"/>
    <n v="0"/>
    <n v="0"/>
    <n v="39656.19"/>
    <n v="0"/>
    <n v="22454.13"/>
    <n v="22454.13"/>
    <n v="17202.060000000001"/>
    <n v="17202.060000000001"/>
    <n v="17202.060000000001"/>
    <s v="G/AAAAAA/AAAAAA"/>
  </r>
  <r>
    <s v="51"/>
    <x v="1"/>
    <x v="1"/>
    <s v="ZA01A000"/>
    <x v="1"/>
    <s v="A101"/>
    <s v="FORTALECIMIENTO INSTITUCIONAL"/>
    <s v="GC00A10100004D"/>
    <x v="0"/>
    <s v="51 GASTOS EN PERSONAL"/>
    <x v="12"/>
    <s v="G/510601/1AA101"/>
    <s v="002"/>
    <n v="1168496.67"/>
    <n v="-169434.34"/>
    <n v="0"/>
    <n v="999062.33"/>
    <n v="163264.38"/>
    <n v="366587.84"/>
    <n v="366587.84"/>
    <n v="632474.49"/>
    <n v="632474.49"/>
    <n v="469210.11"/>
    <s v="G/AAAAAA/AAAAAA"/>
  </r>
  <r>
    <s v="51"/>
    <x v="1"/>
    <x v="1"/>
    <s v="ZA01A000"/>
    <x v="1"/>
    <s v="A101"/>
    <s v="FORTALECIMIENTO INSTITUCIONAL"/>
    <s v="GC00A10100004D"/>
    <x v="0"/>
    <s v="51 GASTOS EN PERSONAL"/>
    <x v="13"/>
    <s v="G/510602/1AA101"/>
    <s v="002"/>
    <n v="772183.09"/>
    <n v="-111845.72"/>
    <n v="0"/>
    <n v="660337.37"/>
    <n v="136268.88"/>
    <n v="202422.58"/>
    <n v="202422.58"/>
    <n v="457914.79"/>
    <n v="457914.79"/>
    <n v="321645.90999999997"/>
    <s v="G/AAAAAA/AAAAAA"/>
  </r>
  <r>
    <s v="51"/>
    <x v="1"/>
    <x v="1"/>
    <s v="ZA01A000"/>
    <x v="1"/>
    <s v="A101"/>
    <s v="FORTALECIMIENTO INSTITUCIONAL"/>
    <s v="GC00A10100004D"/>
    <x v="0"/>
    <s v="51 GASTOS EN PERSONAL"/>
    <x v="14"/>
    <s v="G/510707/1AA101"/>
    <s v="002"/>
    <n v="102443.07"/>
    <n v="0"/>
    <n v="0"/>
    <n v="102443.07"/>
    <n v="0"/>
    <n v="24025.57"/>
    <n v="24025.57"/>
    <n v="78417.5"/>
    <n v="78417.5"/>
    <n v="78417.5"/>
    <s v="G/AAAAAA/AAAAAA"/>
  </r>
  <r>
    <s v="53"/>
    <x v="1"/>
    <x v="1"/>
    <s v="ZA01A000"/>
    <x v="1"/>
    <s v="A101"/>
    <s v="FORTALECIMIENTO INSTITUCIONAL"/>
    <s v="GC00A10100001D"/>
    <x v="1"/>
    <s v="53 BIENES Y SERVICIOS DE CONSUMO"/>
    <x v="70"/>
    <s v="G/530235/1AA101"/>
    <s v="002"/>
    <n v="1000"/>
    <n v="0"/>
    <n v="0"/>
    <n v="1000"/>
    <n v="0"/>
    <n v="0"/>
    <n v="0"/>
    <n v="1000"/>
    <n v="1000"/>
    <n v="1000"/>
    <s v="G/AAAAAA/AAAAAA"/>
  </r>
  <r>
    <s v="53"/>
    <x v="1"/>
    <x v="1"/>
    <s v="ZA01A000"/>
    <x v="1"/>
    <s v="A101"/>
    <s v="FORTALECIMIENTO INSTITUCIONAL"/>
    <s v="GC00A10100001D"/>
    <x v="1"/>
    <s v="53 BIENES Y SERVICIOS DE CONSUMO"/>
    <x v="71"/>
    <s v="G/530301/1AA101"/>
    <s v="002"/>
    <n v="8000"/>
    <n v="0"/>
    <n v="0"/>
    <n v="8000"/>
    <n v="0"/>
    <n v="0"/>
    <n v="0"/>
    <n v="8000"/>
    <n v="8000"/>
    <n v="8000"/>
    <s v="G/AAAAAA/AAAAAA"/>
  </r>
  <r>
    <s v="53"/>
    <x v="1"/>
    <x v="1"/>
    <s v="ZA01A000"/>
    <x v="1"/>
    <s v="A101"/>
    <s v="FORTALECIMIENTO INSTITUCIONAL"/>
    <s v="GC00A10100001D"/>
    <x v="1"/>
    <s v="53 BIENES Y SERVICIOS DE CONSUMO"/>
    <x v="72"/>
    <s v="G/530303/1AA101"/>
    <s v="002"/>
    <n v="7000"/>
    <n v="0"/>
    <n v="0"/>
    <n v="7000"/>
    <n v="0"/>
    <n v="0"/>
    <n v="0"/>
    <n v="7000"/>
    <n v="7000"/>
    <n v="7000"/>
    <s v="G/AAAAAA/AAAAAA"/>
  </r>
  <r>
    <s v="53"/>
    <x v="1"/>
    <x v="1"/>
    <s v="ZA01A000"/>
    <x v="1"/>
    <s v="A101"/>
    <s v="FORTALECIMIENTO INSTITUCIONAL"/>
    <s v="GC00A10100001D"/>
    <x v="1"/>
    <s v="53 BIENES Y SERVICIOS DE CONSUMO"/>
    <x v="73"/>
    <s v="G/530304/1AA101"/>
    <s v="002"/>
    <n v="5000"/>
    <n v="0"/>
    <n v="0"/>
    <n v="5000"/>
    <n v="0"/>
    <n v="0"/>
    <n v="0"/>
    <n v="5000"/>
    <n v="5000"/>
    <n v="5000"/>
    <s v="G/AAAAAA/AAAAAA"/>
  </r>
  <r>
    <s v="57"/>
    <x v="1"/>
    <x v="1"/>
    <s v="ZA01A000"/>
    <x v="1"/>
    <s v="A101"/>
    <s v="FORTALECIMIENTO INSTITUCIONAL"/>
    <s v="GC00A10100001D"/>
    <x v="1"/>
    <s v="57 OTROS GASTOS CORRIENTES"/>
    <x v="74"/>
    <s v="G/570206/1AA101"/>
    <s v="002"/>
    <n v="2150"/>
    <n v="0"/>
    <n v="0"/>
    <n v="2150"/>
    <n v="0"/>
    <n v="332.29"/>
    <n v="253.25"/>
    <n v="1817.71"/>
    <n v="1896.75"/>
    <n v="1817.71"/>
    <s v="G/AAAAAA/AAAAAA"/>
  </r>
  <r>
    <s v="99"/>
    <x v="1"/>
    <x v="1"/>
    <s v="ZA01A000"/>
    <x v="1"/>
    <s v="A101"/>
    <s v="FORTALECIMIENTO INSTITUCIONAL"/>
    <s v="GC00A10100004D"/>
    <x v="0"/>
    <s v="99 OTROS PASIVOS"/>
    <x v="67"/>
    <s v="G/990101/1AA101"/>
    <s v="002"/>
    <n v="154048.57"/>
    <n v="0"/>
    <n v="0"/>
    <n v="154048.57"/>
    <n v="0"/>
    <n v="40222.589999999997"/>
    <n v="40222.58"/>
    <n v="113825.98"/>
    <n v="113825.99"/>
    <n v="113825.98"/>
    <s v="G/CCCCC1/CCCCC1"/>
  </r>
  <r>
    <s v="51"/>
    <x v="0"/>
    <x v="0"/>
    <s v="ZN02F020"/>
    <x v="2"/>
    <s v="A101"/>
    <s v="FORTALECIMIENTO INSTITUCIONAL"/>
    <s v="GC00A10100004D"/>
    <x v="0"/>
    <s v="51 GASTOS EN PERSONAL"/>
    <x v="0"/>
    <s v="G/510105/1FA101"/>
    <s v="002"/>
    <n v="1388390"/>
    <n v="-43139.46"/>
    <n v="0"/>
    <n v="1345250.54"/>
    <n v="0"/>
    <n v="492615.2"/>
    <n v="492615.2"/>
    <n v="852635.34"/>
    <n v="852635.34"/>
    <n v="852635.34"/>
    <s v="G/AAAAAA/AAAAAA"/>
  </r>
  <r>
    <s v="51"/>
    <x v="0"/>
    <x v="0"/>
    <s v="ZN02F020"/>
    <x v="2"/>
    <s v="A101"/>
    <s v="FORTALECIMIENTO INSTITUCIONAL"/>
    <s v="GC00A10100004D"/>
    <x v="0"/>
    <s v="51 GASTOS EN PERSONAL"/>
    <x v="1"/>
    <s v="G/510106/1FA101"/>
    <s v="002"/>
    <n v="380950.88"/>
    <n v="-5777.36"/>
    <n v="0"/>
    <n v="375173.52"/>
    <n v="0"/>
    <n v="156322.29999999999"/>
    <n v="156322.29999999999"/>
    <n v="218851.22"/>
    <n v="218851.22"/>
    <n v="218851.22"/>
    <s v="G/AAAAAA/AAAAAA"/>
  </r>
  <r>
    <s v="51"/>
    <x v="0"/>
    <x v="0"/>
    <s v="ZN02F020"/>
    <x v="2"/>
    <s v="A101"/>
    <s v="FORTALECIMIENTO INSTITUCIONAL"/>
    <s v="GC00A10100004D"/>
    <x v="0"/>
    <s v="51 GASTOS EN PERSONAL"/>
    <x v="2"/>
    <s v="G/510203/1FA101"/>
    <s v="002"/>
    <n v="178556.57"/>
    <n v="-16608.11"/>
    <n v="0"/>
    <n v="161948.46"/>
    <n v="23488.71"/>
    <n v="11423.13"/>
    <n v="11423.13"/>
    <n v="150525.32999999999"/>
    <n v="150525.32999999999"/>
    <n v="127036.62"/>
    <s v="G/AAAAAA/AAAAAA"/>
  </r>
  <r>
    <s v="51"/>
    <x v="0"/>
    <x v="0"/>
    <s v="ZN02F020"/>
    <x v="2"/>
    <s v="A101"/>
    <s v="FORTALECIMIENTO INSTITUCIONAL"/>
    <s v="GC00A10100004D"/>
    <x v="0"/>
    <s v="51 GASTOS EN PERSONAL"/>
    <x v="3"/>
    <s v="G/510204/1FA101"/>
    <s v="002"/>
    <n v="91189.8"/>
    <n v="-15589.8"/>
    <n v="0"/>
    <n v="75600"/>
    <n v="10655"/>
    <n v="4433.33"/>
    <n v="4433.33"/>
    <n v="71166.67"/>
    <n v="71166.67"/>
    <n v="60511.67"/>
    <s v="G/AAAAAA/AAAAAA"/>
  </r>
  <r>
    <s v="51"/>
    <x v="0"/>
    <x v="0"/>
    <s v="ZN02F020"/>
    <x v="2"/>
    <s v="A101"/>
    <s v="FORTALECIMIENTO INSTITUCIONAL"/>
    <s v="GC00A10100004D"/>
    <x v="0"/>
    <s v="51 GASTOS EN PERSONAL"/>
    <x v="4"/>
    <s v="G/510304/1FA101"/>
    <s v="002"/>
    <n v="7524"/>
    <n v="2455.1999999999998"/>
    <n v="0"/>
    <n v="9979.2000000000007"/>
    <n v="0"/>
    <n v="3096.1"/>
    <n v="3096.1"/>
    <n v="6883.1"/>
    <n v="6883.1"/>
    <n v="6883.1"/>
    <s v="G/AAAAAA/AAAAAA"/>
  </r>
  <r>
    <s v="51"/>
    <x v="0"/>
    <x v="0"/>
    <s v="ZN02F020"/>
    <x v="2"/>
    <s v="A101"/>
    <s v="FORTALECIMIENTO INSTITUCIONAL"/>
    <s v="GC00A10100004D"/>
    <x v="0"/>
    <s v="51 GASTOS EN PERSONAL"/>
    <x v="5"/>
    <s v="G/510306/1FA101"/>
    <s v="002"/>
    <n v="57866.8"/>
    <n v="0"/>
    <n v="0"/>
    <n v="57866.8"/>
    <n v="0"/>
    <n v="23256"/>
    <n v="23256"/>
    <n v="34610.800000000003"/>
    <n v="34610.800000000003"/>
    <n v="34610.800000000003"/>
    <s v="G/AAAAAA/AAAAAA"/>
  </r>
  <r>
    <s v="51"/>
    <x v="0"/>
    <x v="0"/>
    <s v="ZN02F020"/>
    <x v="2"/>
    <s v="A101"/>
    <s v="FORTALECIMIENTO INSTITUCIONAL"/>
    <s v="GC00A10100004D"/>
    <x v="0"/>
    <s v="51 GASTOS EN PERSONAL"/>
    <x v="6"/>
    <s v="G/510401/1FA101"/>
    <s v="002"/>
    <n v="11478.39"/>
    <n v="-6478.39"/>
    <n v="0"/>
    <n v="5000"/>
    <n v="0"/>
    <n v="778.5"/>
    <n v="778.5"/>
    <n v="4221.5"/>
    <n v="4221.5"/>
    <n v="4221.5"/>
    <s v="G/AAAAAA/AAAAAA"/>
  </r>
  <r>
    <s v="51"/>
    <x v="0"/>
    <x v="0"/>
    <s v="ZN02F020"/>
    <x v="2"/>
    <s v="A101"/>
    <s v="FORTALECIMIENTO INSTITUCIONAL"/>
    <s v="GC00A10100004D"/>
    <x v="0"/>
    <s v="51 GASTOS EN PERSONAL"/>
    <x v="7"/>
    <s v="G/510408/1FA101"/>
    <s v="002"/>
    <n v="19312.169999999998"/>
    <n v="0"/>
    <n v="0"/>
    <n v="19312.169999999998"/>
    <n v="0"/>
    <n v="4883.1099999999997"/>
    <n v="4883.1099999999997"/>
    <n v="14429.06"/>
    <n v="14429.06"/>
    <n v="14429.06"/>
    <s v="G/AAAAAA/AAAAAA"/>
  </r>
  <r>
    <s v="51"/>
    <x v="0"/>
    <x v="0"/>
    <s v="ZN02F020"/>
    <x v="2"/>
    <s v="A101"/>
    <s v="FORTALECIMIENTO INSTITUCIONAL"/>
    <s v="GC00A10100004D"/>
    <x v="0"/>
    <s v="51 GASTOS EN PERSONAL"/>
    <x v="69"/>
    <s v="G/510507/1FA101"/>
    <s v="002"/>
    <n v="4690.1499999999996"/>
    <n v="0"/>
    <n v="0"/>
    <n v="4690.1499999999996"/>
    <n v="0"/>
    <n v="0"/>
    <n v="0"/>
    <n v="4690.1499999999996"/>
    <n v="4690.1499999999996"/>
    <n v="4690.1499999999996"/>
    <s v="G/AAAAAA/AAAAAA"/>
  </r>
  <r>
    <s v="51"/>
    <x v="0"/>
    <x v="0"/>
    <s v="ZN02F020"/>
    <x v="2"/>
    <s v="A101"/>
    <s v="FORTALECIMIENTO INSTITUCIONAL"/>
    <s v="GC00A10100004D"/>
    <x v="0"/>
    <s v="51 GASTOS EN PERSONAL"/>
    <x v="8"/>
    <s v="G/510509/1FA101"/>
    <s v="002"/>
    <n v="41874.78"/>
    <n v="0"/>
    <n v="0"/>
    <n v="41874.78"/>
    <n v="0"/>
    <n v="32673.75"/>
    <n v="32673.75"/>
    <n v="9201.0300000000007"/>
    <n v="9201.0300000000007"/>
    <n v="9201.0300000000007"/>
    <s v="G/AAAAAA/AAAAAA"/>
  </r>
  <r>
    <s v="51"/>
    <x v="0"/>
    <x v="0"/>
    <s v="ZN02F020"/>
    <x v="2"/>
    <s v="A101"/>
    <s v="FORTALECIMIENTO INSTITUCIONAL"/>
    <s v="GC00A10100004D"/>
    <x v="0"/>
    <s v="51 GASTOS EN PERSONAL"/>
    <x v="9"/>
    <s v="G/510510/1FA101"/>
    <s v="002"/>
    <n v="373338"/>
    <n v="-50946"/>
    <n v="0"/>
    <n v="322392"/>
    <n v="192262.67"/>
    <n v="130129.33"/>
    <n v="130129.33"/>
    <n v="192262.67"/>
    <n v="192262.67"/>
    <n v="0"/>
    <s v="G/AAAAAA/AAAAAA"/>
  </r>
  <r>
    <s v="51"/>
    <x v="0"/>
    <x v="0"/>
    <s v="ZN02F020"/>
    <x v="2"/>
    <s v="A101"/>
    <s v="FORTALECIMIENTO INSTITUCIONAL"/>
    <s v="GC00A10100004D"/>
    <x v="0"/>
    <s v="51 GASTOS EN PERSONAL"/>
    <x v="10"/>
    <s v="G/510512/1FA101"/>
    <s v="002"/>
    <n v="4522.2700000000004"/>
    <n v="0"/>
    <n v="0"/>
    <n v="4522.2700000000004"/>
    <n v="0"/>
    <n v="2938.06"/>
    <n v="2794.89"/>
    <n v="1584.21"/>
    <n v="1727.38"/>
    <n v="1584.21"/>
    <s v="G/AAAAAA/AAAAAA"/>
  </r>
  <r>
    <s v="51"/>
    <x v="0"/>
    <x v="0"/>
    <s v="ZN02F020"/>
    <x v="2"/>
    <s v="A101"/>
    <s v="FORTALECIMIENTO INSTITUCIONAL"/>
    <s v="GC00A10100004D"/>
    <x v="0"/>
    <s v="51 GASTOS EN PERSONAL"/>
    <x v="11"/>
    <s v="G/510513/1FA101"/>
    <s v="002"/>
    <n v="10141.799999999999"/>
    <n v="0"/>
    <n v="0"/>
    <n v="10141.799999999999"/>
    <n v="0"/>
    <n v="2310.86"/>
    <n v="2310.86"/>
    <n v="7830.94"/>
    <n v="7830.94"/>
    <n v="7830.94"/>
    <s v="G/AAAAAA/AAAAAA"/>
  </r>
  <r>
    <s v="51"/>
    <x v="0"/>
    <x v="0"/>
    <s v="ZN02F020"/>
    <x v="2"/>
    <s v="A101"/>
    <s v="FORTALECIMIENTO INSTITUCIONAL"/>
    <s v="GC00A10100004D"/>
    <x v="0"/>
    <s v="51 GASTOS EN PERSONAL"/>
    <x v="12"/>
    <s v="G/510601/1FA101"/>
    <s v="002"/>
    <n v="269144.13"/>
    <n v="-25152.23"/>
    <n v="0"/>
    <n v="243991.9"/>
    <n v="24131.88"/>
    <n v="98990.27"/>
    <n v="98972.160000000003"/>
    <n v="145001.63"/>
    <n v="145019.74"/>
    <n v="120869.75"/>
    <s v="G/AAAAAA/AAAAAA"/>
  </r>
  <r>
    <s v="51"/>
    <x v="0"/>
    <x v="0"/>
    <s v="ZN02F020"/>
    <x v="2"/>
    <s v="A101"/>
    <s v="FORTALECIMIENTO INSTITUCIONAL"/>
    <s v="GC00A10100004D"/>
    <x v="0"/>
    <s v="51 GASTOS EN PERSONAL"/>
    <x v="13"/>
    <s v="G/510602/1FA101"/>
    <s v="002"/>
    <n v="178556.57"/>
    <n v="-16608.11"/>
    <n v="0"/>
    <n v="161948.46"/>
    <n v="19128.95"/>
    <n v="60809.75"/>
    <n v="60809.75"/>
    <n v="101138.71"/>
    <n v="101138.71"/>
    <n v="82009.759999999995"/>
    <s v="G/AAAAAA/AAAAAA"/>
  </r>
  <r>
    <s v="51"/>
    <x v="0"/>
    <x v="0"/>
    <s v="ZN02F020"/>
    <x v="2"/>
    <s v="A101"/>
    <s v="FORTALECIMIENTO INSTITUCIONAL"/>
    <s v="GC00A10100004D"/>
    <x v="0"/>
    <s v="51 GASTOS EN PERSONAL"/>
    <x v="14"/>
    <s v="G/510707/1FA101"/>
    <s v="002"/>
    <n v="31819.17"/>
    <n v="0"/>
    <n v="0"/>
    <n v="31819.17"/>
    <n v="0"/>
    <n v="214.2"/>
    <n v="183.6"/>
    <n v="31604.97"/>
    <n v="31635.57"/>
    <n v="31604.97"/>
    <s v="G/AAAAAA/AAAAAA"/>
  </r>
  <r>
    <s v="53"/>
    <x v="0"/>
    <x v="0"/>
    <s v="ZN02F020"/>
    <x v="2"/>
    <s v="A101"/>
    <s v="FORTALECIMIENTO INSTITUCIONAL"/>
    <s v="GC00A10100001D"/>
    <x v="1"/>
    <s v="53 BIENES Y SERVICIOS DE CONSUMO"/>
    <x v="15"/>
    <s v="G/530101/1FA101"/>
    <s v="002"/>
    <n v="28490.81"/>
    <n v="-5000"/>
    <n v="0"/>
    <n v="23490.81"/>
    <n v="0"/>
    <n v="21000"/>
    <n v="15801.3"/>
    <n v="2490.81"/>
    <n v="7689.51"/>
    <n v="2490.81"/>
    <s v="G/AAAAAA/AAAAAA"/>
  </r>
  <r>
    <s v="53"/>
    <x v="0"/>
    <x v="0"/>
    <s v="ZN02F020"/>
    <x v="2"/>
    <s v="A101"/>
    <s v="FORTALECIMIENTO INSTITUCIONAL"/>
    <s v="GC00A10100001D"/>
    <x v="1"/>
    <s v="53 BIENES Y SERVICIOS DE CONSUMO"/>
    <x v="16"/>
    <s v="G/530104/1FA101"/>
    <s v="002"/>
    <n v="29693.79"/>
    <n v="-10383.11"/>
    <n v="0"/>
    <n v="19310.68"/>
    <n v="0"/>
    <n v="19310"/>
    <n v="12782.12"/>
    <n v="0.68"/>
    <n v="6528.56"/>
    <n v="0.68"/>
    <s v="G/AAAAAA/AAAAAA"/>
  </r>
  <r>
    <s v="53"/>
    <x v="0"/>
    <x v="0"/>
    <s v="ZN02F020"/>
    <x v="2"/>
    <s v="A101"/>
    <s v="FORTALECIMIENTO INSTITUCIONAL"/>
    <s v="GC00A10100001D"/>
    <x v="1"/>
    <s v="53 BIENES Y SERVICIOS DE CONSUMO"/>
    <x v="17"/>
    <s v="G/530105/1FA101"/>
    <s v="002"/>
    <n v="2342"/>
    <n v="1000"/>
    <n v="0"/>
    <n v="3342"/>
    <n v="0"/>
    <n v="2373.37"/>
    <n v="318.81"/>
    <n v="968.63"/>
    <n v="3023.19"/>
    <n v="968.63"/>
    <s v="G/AAAAAA/AAAAAA"/>
  </r>
  <r>
    <s v="53"/>
    <x v="0"/>
    <x v="0"/>
    <s v="ZN02F020"/>
    <x v="2"/>
    <s v="A101"/>
    <s v="FORTALECIMIENTO INSTITUCIONAL"/>
    <s v="GC00A10100001D"/>
    <x v="1"/>
    <s v="53 BIENES Y SERVICIOS DE CONSUMO"/>
    <x v="18"/>
    <s v="G/530201/1FA101"/>
    <s v="002"/>
    <n v="86648.02"/>
    <n v="14039.91"/>
    <n v="0"/>
    <n v="100687.93"/>
    <n v="0"/>
    <n v="100687.93"/>
    <n v="19495.43"/>
    <n v="0"/>
    <n v="81192.5"/>
    <n v="0"/>
    <s v="G/AAAAAA/AAAAAA"/>
  </r>
  <r>
    <s v="53"/>
    <x v="0"/>
    <x v="0"/>
    <s v="ZN02F020"/>
    <x v="2"/>
    <s v="A101"/>
    <s v="FORTALECIMIENTO INSTITUCIONAL"/>
    <s v="GC00A10100001D"/>
    <x v="1"/>
    <s v="53 BIENES Y SERVICIOS DE CONSUMO"/>
    <x v="75"/>
    <s v="G/530203/1FA101"/>
    <s v="002"/>
    <n v="797.5"/>
    <n v="402.5"/>
    <n v="0"/>
    <n v="1200"/>
    <n v="0"/>
    <n v="0"/>
    <n v="0"/>
    <n v="1200"/>
    <n v="1200"/>
    <n v="1200"/>
    <s v="G/AAAAAA/AAAAAA"/>
  </r>
  <r>
    <s v="53"/>
    <x v="0"/>
    <x v="0"/>
    <s v="ZN02F020"/>
    <x v="2"/>
    <s v="A101"/>
    <s v="FORTALECIMIENTO INSTITUCIONAL"/>
    <s v="GC00A10100001D"/>
    <x v="1"/>
    <s v="53 BIENES Y SERVICIOS DE CONSUMO"/>
    <x v="19"/>
    <s v="G/530204/1FA101"/>
    <s v="002"/>
    <n v="38496.480000000003"/>
    <n v="-639.98"/>
    <n v="0"/>
    <n v="37856.5"/>
    <n v="1819.86"/>
    <n v="36036.639999999999"/>
    <n v="3519.68"/>
    <n v="1819.86"/>
    <n v="34336.82"/>
    <n v="0"/>
    <s v="G/AAAAAA/AAAAAA"/>
  </r>
  <r>
    <s v="53"/>
    <x v="0"/>
    <x v="0"/>
    <s v="ZN02F020"/>
    <x v="2"/>
    <s v="A101"/>
    <s v="FORTALECIMIENTO INSTITUCIONAL"/>
    <s v="GC00A10100001D"/>
    <x v="1"/>
    <s v="53 BIENES Y SERVICIOS DE CONSUMO"/>
    <x v="20"/>
    <s v="G/530207/1FA101"/>
    <s v="002"/>
    <n v="1134"/>
    <n v="0"/>
    <n v="0"/>
    <n v="1134"/>
    <n v="0"/>
    <n v="0"/>
    <n v="0"/>
    <n v="1134"/>
    <n v="1134"/>
    <n v="1134"/>
    <s v="G/AAAAAA/AAAAAA"/>
  </r>
  <r>
    <s v="53"/>
    <x v="0"/>
    <x v="0"/>
    <s v="ZN02F020"/>
    <x v="2"/>
    <s v="A101"/>
    <s v="FORTALECIMIENTO INSTITUCIONAL"/>
    <s v="GC00A10100001D"/>
    <x v="1"/>
    <s v="53 BIENES Y SERVICIOS DE CONSUMO"/>
    <x v="21"/>
    <s v="G/530208/1FA101"/>
    <s v="002"/>
    <n v="333136.93"/>
    <n v="202096.75"/>
    <n v="0"/>
    <n v="535233.68000000005"/>
    <n v="2955.76"/>
    <n v="427849.98"/>
    <n v="87247.8"/>
    <n v="107383.7"/>
    <n v="447985.88"/>
    <n v="104427.94"/>
    <s v="G/AAAAAA/AAAAAA"/>
  </r>
  <r>
    <s v="53"/>
    <x v="0"/>
    <x v="0"/>
    <s v="ZN02F020"/>
    <x v="2"/>
    <s v="A101"/>
    <s v="FORTALECIMIENTO INSTITUCIONAL"/>
    <s v="GC00A10100001D"/>
    <x v="1"/>
    <s v="53 BIENES Y SERVICIOS DE CONSUMO"/>
    <x v="22"/>
    <s v="G/530209/1FA101"/>
    <s v="002"/>
    <n v="139366.44"/>
    <n v="23640.54"/>
    <n v="0"/>
    <n v="163006.98000000001"/>
    <n v="0"/>
    <n v="163006.98000000001"/>
    <n v="52902.9"/>
    <n v="0"/>
    <n v="110104.08"/>
    <n v="0"/>
    <s v="G/AAAAAA/AAAAAA"/>
  </r>
  <r>
    <s v="53"/>
    <x v="0"/>
    <x v="0"/>
    <s v="ZN02F020"/>
    <x v="2"/>
    <s v="A101"/>
    <s v="FORTALECIMIENTO INSTITUCIONAL"/>
    <s v="GC00A10100001D"/>
    <x v="1"/>
    <s v="53 BIENES Y SERVICIOS DE CONSUMO"/>
    <x v="23"/>
    <s v="G/530255/1FA101"/>
    <s v="002"/>
    <n v="0"/>
    <n v="16811.03"/>
    <n v="0"/>
    <n v="16811.03"/>
    <n v="0"/>
    <n v="12600"/>
    <n v="9916.9699999999993"/>
    <n v="4211.03"/>
    <n v="6894.06"/>
    <n v="4211.03"/>
    <s v="G/AAAAAA/AAAAAA"/>
  </r>
  <r>
    <s v="53"/>
    <x v="0"/>
    <x v="0"/>
    <s v="ZN02F020"/>
    <x v="2"/>
    <s v="A101"/>
    <s v="FORTALECIMIENTO INSTITUCIONAL"/>
    <s v="GC00A10100001D"/>
    <x v="1"/>
    <s v="53 BIENES Y SERVICIOS DE CONSUMO"/>
    <x v="25"/>
    <s v="G/530403/1FA101"/>
    <s v="002"/>
    <n v="1960"/>
    <n v="-1960"/>
    <n v="0"/>
    <n v="0"/>
    <n v="0"/>
    <n v="0"/>
    <n v="0"/>
    <n v="0"/>
    <n v="0"/>
    <n v="0"/>
    <s v="G/AAAAAA/AAAAAA"/>
  </r>
  <r>
    <s v="53"/>
    <x v="0"/>
    <x v="0"/>
    <s v="ZN02F020"/>
    <x v="2"/>
    <s v="A101"/>
    <s v="FORTALECIMIENTO INSTITUCIONAL"/>
    <s v="GC00A10100001D"/>
    <x v="1"/>
    <s v="53 BIENES Y SERVICIOS DE CONSUMO"/>
    <x v="26"/>
    <s v="G/530404/1FA101"/>
    <s v="002"/>
    <n v="4891.28"/>
    <n v="1100"/>
    <n v="0"/>
    <n v="5991.28"/>
    <n v="0"/>
    <n v="3400"/>
    <n v="0"/>
    <n v="2591.2800000000002"/>
    <n v="5991.28"/>
    <n v="2591.2800000000002"/>
    <s v="G/AAAAAA/AAAAAA"/>
  </r>
  <r>
    <s v="53"/>
    <x v="0"/>
    <x v="0"/>
    <s v="ZN02F020"/>
    <x v="2"/>
    <s v="A101"/>
    <s v="FORTALECIMIENTO INSTITUCIONAL"/>
    <s v="GC00A10100001D"/>
    <x v="1"/>
    <s v="53 BIENES Y SERVICIOS DE CONSUMO"/>
    <x v="27"/>
    <s v="G/530405/1FA101"/>
    <s v="002"/>
    <n v="6000"/>
    <n v="1987.67"/>
    <n v="0"/>
    <n v="7987.67"/>
    <n v="0"/>
    <n v="7987.67"/>
    <n v="0"/>
    <n v="0"/>
    <n v="7987.67"/>
    <n v="0"/>
    <s v="G/AAAAAA/AAAAAA"/>
  </r>
  <r>
    <s v="53"/>
    <x v="0"/>
    <x v="0"/>
    <s v="ZN02F020"/>
    <x v="2"/>
    <s v="A101"/>
    <s v="FORTALECIMIENTO INSTITUCIONAL"/>
    <s v="GC00A10100001D"/>
    <x v="1"/>
    <s v="53 BIENES Y SERVICIOS DE CONSUMO"/>
    <x v="76"/>
    <s v="G/530502/1FA101"/>
    <s v="002"/>
    <n v="40.32"/>
    <n v="-40.32"/>
    <n v="0"/>
    <n v="0"/>
    <n v="0"/>
    <n v="0"/>
    <n v="0"/>
    <n v="0"/>
    <n v="0"/>
    <n v="0"/>
    <s v="G/AAAAAA/AAAAAA"/>
  </r>
  <r>
    <s v="53"/>
    <x v="0"/>
    <x v="0"/>
    <s v="ZN02F020"/>
    <x v="2"/>
    <s v="A101"/>
    <s v="FORTALECIMIENTO INSTITUCIONAL"/>
    <s v="GC00A10100001D"/>
    <x v="1"/>
    <s v="53 BIENES Y SERVICIOS DE CONSUMO"/>
    <x v="30"/>
    <s v="G/530702/1FA101"/>
    <s v="002"/>
    <n v="6760"/>
    <n v="-6760"/>
    <n v="0"/>
    <n v="0"/>
    <n v="0"/>
    <n v="0"/>
    <n v="0"/>
    <n v="0"/>
    <n v="0"/>
    <n v="0"/>
    <s v="G/AAAAAA/AAAAAA"/>
  </r>
  <r>
    <s v="53"/>
    <x v="0"/>
    <x v="0"/>
    <s v="ZN02F020"/>
    <x v="2"/>
    <s v="A101"/>
    <s v="FORTALECIMIENTO INSTITUCIONAL"/>
    <s v="GC00A10100001D"/>
    <x v="1"/>
    <s v="53 BIENES Y SERVICIOS DE CONSUMO"/>
    <x v="32"/>
    <s v="G/530803/1FA101"/>
    <s v="002"/>
    <n v="22746.240000000002"/>
    <n v="-17365.43"/>
    <n v="0"/>
    <n v="5380.81"/>
    <n v="0"/>
    <n v="5380.81"/>
    <n v="0"/>
    <n v="0"/>
    <n v="5380.81"/>
    <n v="0"/>
    <s v="G/AAAAAA/AAAAAA"/>
  </r>
  <r>
    <s v="53"/>
    <x v="0"/>
    <x v="0"/>
    <s v="ZN02F020"/>
    <x v="2"/>
    <s v="A101"/>
    <s v="FORTALECIMIENTO INSTITUCIONAL"/>
    <s v="GC00A10100001D"/>
    <x v="1"/>
    <s v="53 BIENES Y SERVICIOS DE CONSUMO"/>
    <x v="33"/>
    <s v="G/530804/1FA101"/>
    <s v="002"/>
    <n v="6925.79"/>
    <n v="-4000"/>
    <n v="0"/>
    <n v="2925.79"/>
    <n v="0"/>
    <n v="0"/>
    <n v="0"/>
    <n v="2925.79"/>
    <n v="2925.79"/>
    <n v="2925.79"/>
    <s v="G/AAAAAA/AAAAAA"/>
  </r>
  <r>
    <s v="53"/>
    <x v="0"/>
    <x v="0"/>
    <s v="ZN02F020"/>
    <x v="2"/>
    <s v="A101"/>
    <s v="FORTALECIMIENTO INSTITUCIONAL"/>
    <s v="GC00A10100001D"/>
    <x v="1"/>
    <s v="53 BIENES Y SERVICIOS DE CONSUMO"/>
    <x v="34"/>
    <s v="G/530805/1FA101"/>
    <s v="002"/>
    <n v="2375.17"/>
    <n v="-1875.17"/>
    <n v="0"/>
    <n v="500"/>
    <n v="0"/>
    <n v="0"/>
    <n v="0"/>
    <n v="500"/>
    <n v="500"/>
    <n v="500"/>
    <s v="G/AAAAAA/AAAAAA"/>
  </r>
  <r>
    <s v="53"/>
    <x v="0"/>
    <x v="0"/>
    <s v="ZN02F020"/>
    <x v="2"/>
    <s v="A101"/>
    <s v="FORTALECIMIENTO INSTITUCIONAL"/>
    <s v="GC00A10100001D"/>
    <x v="1"/>
    <s v="53 BIENES Y SERVICIOS DE CONSUMO"/>
    <x v="77"/>
    <s v="G/530810/1FA101"/>
    <s v="002"/>
    <n v="600"/>
    <n v="-600"/>
    <n v="0"/>
    <n v="0"/>
    <n v="0"/>
    <n v="0"/>
    <n v="0"/>
    <n v="0"/>
    <n v="0"/>
    <n v="0"/>
    <s v="G/AAAAAA/AAAAAA"/>
  </r>
  <r>
    <s v="53"/>
    <x v="0"/>
    <x v="0"/>
    <s v="ZN02F020"/>
    <x v="2"/>
    <s v="A101"/>
    <s v="FORTALECIMIENTO INSTITUCIONAL"/>
    <s v="GC00A10100001D"/>
    <x v="1"/>
    <s v="53 BIENES Y SERVICIOS DE CONSUMO"/>
    <x v="78"/>
    <s v="G/530811/1FA101"/>
    <s v="002"/>
    <n v="14157.86"/>
    <n v="-13157.86"/>
    <n v="0"/>
    <n v="1000"/>
    <n v="0"/>
    <n v="0"/>
    <n v="0"/>
    <n v="1000"/>
    <n v="1000"/>
    <n v="1000"/>
    <s v="G/AAAAAA/AAAAAA"/>
  </r>
  <r>
    <s v="53"/>
    <x v="0"/>
    <x v="0"/>
    <s v="ZN02F020"/>
    <x v="2"/>
    <s v="A101"/>
    <s v="FORTALECIMIENTO INSTITUCIONAL"/>
    <s v="GC00A10100001D"/>
    <x v="1"/>
    <s v="53 BIENES Y SERVICIOS DE CONSUMO"/>
    <x v="36"/>
    <s v="G/530813/1FA101"/>
    <s v="002"/>
    <n v="29059.5"/>
    <n v="-6000"/>
    <n v="0"/>
    <n v="23059.5"/>
    <n v="0"/>
    <n v="18200"/>
    <n v="0"/>
    <n v="4859.5"/>
    <n v="23059.5"/>
    <n v="4859.5"/>
    <s v="G/AAAAAA/AAAAAA"/>
  </r>
  <r>
    <s v="53"/>
    <x v="0"/>
    <x v="0"/>
    <s v="ZN02F020"/>
    <x v="2"/>
    <s v="A101"/>
    <s v="FORTALECIMIENTO INSTITUCIONAL"/>
    <s v="GC00A10100001D"/>
    <x v="1"/>
    <s v="53 BIENES Y SERVICIOS DE CONSUMO"/>
    <x v="79"/>
    <s v="G/530814/1FA101"/>
    <s v="002"/>
    <n v="0"/>
    <n v="550"/>
    <n v="0"/>
    <n v="550"/>
    <n v="402.44"/>
    <n v="147.56"/>
    <n v="147.56"/>
    <n v="402.44"/>
    <n v="402.44"/>
    <n v="0"/>
    <s v="G/AAAAAA/AAAAAA"/>
  </r>
  <r>
    <s v="53"/>
    <x v="0"/>
    <x v="0"/>
    <s v="ZN02F020"/>
    <x v="2"/>
    <s v="A101"/>
    <s v="FORTALECIMIENTO INSTITUCIONAL"/>
    <s v="GC00A10100001D"/>
    <x v="1"/>
    <s v="53 BIENES Y SERVICIOS DE CONSUMO"/>
    <x v="80"/>
    <s v="G/530819/1FA101"/>
    <s v="002"/>
    <n v="0"/>
    <n v="1300"/>
    <n v="0"/>
    <n v="1300"/>
    <n v="77.7"/>
    <n v="1222.3"/>
    <n v="1222.3"/>
    <n v="77.7"/>
    <n v="77.7"/>
    <n v="0"/>
    <s v="G/AAAAAA/AAAAAA"/>
  </r>
  <r>
    <s v="53"/>
    <x v="0"/>
    <x v="0"/>
    <s v="ZN02F020"/>
    <x v="2"/>
    <s v="A101"/>
    <s v="FORTALECIMIENTO INSTITUCIONAL"/>
    <s v="GC00A10100001D"/>
    <x v="1"/>
    <s v="53 BIENES Y SERVICIOS DE CONSUMO"/>
    <x v="81"/>
    <s v="G/531406/1FA101"/>
    <s v="002"/>
    <n v="179.8"/>
    <n v="-179.8"/>
    <n v="0"/>
    <n v="0"/>
    <n v="0"/>
    <n v="0"/>
    <n v="0"/>
    <n v="0"/>
    <n v="0"/>
    <n v="0"/>
    <s v="G/AAAAAA/AAAAAA"/>
  </r>
  <r>
    <s v="57"/>
    <x v="0"/>
    <x v="0"/>
    <s v="ZN02F020"/>
    <x v="2"/>
    <s v="A101"/>
    <s v="FORTALECIMIENTO INSTITUCIONAL"/>
    <s v="GC00A10100001D"/>
    <x v="1"/>
    <s v="57 OTROS GASTOS CORRIENTES"/>
    <x v="37"/>
    <s v="G/570102/1FA101"/>
    <s v="002"/>
    <n v="5500"/>
    <n v="-2269.98"/>
    <n v="0"/>
    <n v="3230.02"/>
    <n v="0"/>
    <n v="3230.02"/>
    <n v="0"/>
    <n v="0"/>
    <n v="3230.02"/>
    <n v="0"/>
    <s v="G/AAAAAA/AAAAAA"/>
  </r>
  <r>
    <s v="57"/>
    <x v="0"/>
    <x v="0"/>
    <s v="ZN02F020"/>
    <x v="2"/>
    <s v="A101"/>
    <s v="FORTALECIMIENTO INSTITUCIONAL"/>
    <s v="GC00A10100001D"/>
    <x v="1"/>
    <s v="57 OTROS GASTOS CORRIENTES"/>
    <x v="82"/>
    <s v="G/570203/1FA101"/>
    <s v="002"/>
    <n v="200"/>
    <n v="0"/>
    <n v="0"/>
    <n v="200"/>
    <n v="0"/>
    <n v="200"/>
    <n v="16.2"/>
    <n v="0"/>
    <n v="183.8"/>
    <n v="0"/>
    <s v="G/AAAAAA/AAAAAA"/>
  </r>
  <r>
    <s v="73"/>
    <x v="0"/>
    <x v="0"/>
    <s v="ZN02F020"/>
    <x v="2"/>
    <s v="D203"/>
    <s v="PATRIMONIO NATURAL"/>
    <s v="GI22D20300002D"/>
    <x v="18"/>
    <s v="73 BIENES Y SERVICIOS PARA INVERSIÓN"/>
    <x v="38"/>
    <s v="G/730236/2FD203"/>
    <s v="001"/>
    <n v="13392.86"/>
    <n v="0"/>
    <n v="0"/>
    <n v="13392.86"/>
    <n v="0"/>
    <n v="0"/>
    <n v="0"/>
    <n v="13392.86"/>
    <n v="13392.86"/>
    <n v="13392.86"/>
    <s v="G/BBBBB2/BBBBB2"/>
  </r>
  <r>
    <s v="73"/>
    <x v="0"/>
    <x v="0"/>
    <s v="ZN02F020"/>
    <x v="2"/>
    <s v="D203"/>
    <s v="PATRIMONIO NATURAL"/>
    <s v="GI22D20300002D"/>
    <x v="18"/>
    <s v="73 BIENES Y SERVICIOS PARA INVERSIÓN"/>
    <x v="83"/>
    <s v="G/731406/2FD203"/>
    <s v="001"/>
    <n v="255"/>
    <n v="0"/>
    <n v="0"/>
    <n v="255"/>
    <n v="0"/>
    <n v="0"/>
    <n v="0"/>
    <n v="255"/>
    <n v="255"/>
    <n v="255"/>
    <s v="G/BBBBB2/BBBBB2"/>
  </r>
  <r>
    <s v="73"/>
    <x v="0"/>
    <x v="0"/>
    <s v="ZN02F020"/>
    <x v="2"/>
    <s v="F101"/>
    <s v="CORRESPONSABILIDAD CIUDADANA"/>
    <s v="GI22F10100001D"/>
    <x v="3"/>
    <s v="73 BIENES Y SERVICIOS PARA INVERSIÓN"/>
    <x v="39"/>
    <s v="G/730804/1FF101"/>
    <s v="001"/>
    <n v="0"/>
    <n v="500"/>
    <n v="0"/>
    <n v="500"/>
    <n v="0"/>
    <n v="0"/>
    <n v="0"/>
    <n v="500"/>
    <n v="500"/>
    <n v="500"/>
    <s v="G/BBBBB2/BBBBB2"/>
  </r>
  <r>
    <s v="73"/>
    <x v="0"/>
    <x v="0"/>
    <s v="ZN02F020"/>
    <x v="2"/>
    <s v="F101"/>
    <s v="CORRESPONSABILIDAD CIUDADANA"/>
    <s v="GI22F10100002D"/>
    <x v="4"/>
    <s v="73 BIENES Y SERVICIOS PARA INVERSIÓN"/>
    <x v="48"/>
    <s v="G/730505/1FF101"/>
    <s v="001"/>
    <n v="13200"/>
    <n v="0"/>
    <n v="0"/>
    <n v="13200"/>
    <n v="0"/>
    <n v="0"/>
    <n v="0"/>
    <n v="13200"/>
    <n v="13200"/>
    <n v="13200"/>
    <s v="G/BBBBB2/BBBBB2"/>
  </r>
  <r>
    <s v="73"/>
    <x v="0"/>
    <x v="0"/>
    <s v="ZN02F020"/>
    <x v="2"/>
    <s v="F101"/>
    <s v="CORRESPONSABILIDAD CIUDADANA"/>
    <s v="GI22F10100002D"/>
    <x v="4"/>
    <s v="73 BIENES Y SERVICIOS PARA INVERSIÓN"/>
    <x v="42"/>
    <s v="G/730606/1FF101"/>
    <s v="001"/>
    <n v="38058"/>
    <n v="0"/>
    <n v="0"/>
    <n v="38058"/>
    <n v="12000"/>
    <n v="22972"/>
    <n v="11486"/>
    <n v="15086"/>
    <n v="26572"/>
    <n v="3086"/>
    <s v="G/BBBBB2/BBBBB2"/>
  </r>
  <r>
    <s v="73"/>
    <x v="0"/>
    <x v="0"/>
    <s v="ZN02F020"/>
    <x v="2"/>
    <s v="F101"/>
    <s v="CORRESPONSABILIDAD CIUDADANA"/>
    <s v="GI22F10100002D"/>
    <x v="4"/>
    <s v="73 BIENES Y SERVICIOS PARA INVERSIÓN"/>
    <x v="43"/>
    <s v="G/730702/1FF101"/>
    <s v="001"/>
    <n v="5915.8"/>
    <n v="0"/>
    <n v="0"/>
    <n v="5915.8"/>
    <n v="0"/>
    <n v="0"/>
    <n v="0"/>
    <n v="5915.8"/>
    <n v="5915.8"/>
    <n v="5915.8"/>
    <s v="G/BBBBB2/BBBBB2"/>
  </r>
  <r>
    <s v="73"/>
    <x v="0"/>
    <x v="0"/>
    <s v="ZN02F020"/>
    <x v="2"/>
    <s v="F101"/>
    <s v="CORRESPONSABILIDAD CIUDADANA"/>
    <s v="GI22F10100002D"/>
    <x v="4"/>
    <s v="73 BIENES Y SERVICIOS PARA INVERSIÓN"/>
    <x v="44"/>
    <s v="G/730811/1FF101"/>
    <s v="001"/>
    <n v="39202.71"/>
    <n v="0"/>
    <n v="0"/>
    <n v="39202.71"/>
    <n v="0"/>
    <n v="0"/>
    <n v="0"/>
    <n v="39202.71"/>
    <n v="39202.71"/>
    <n v="39202.71"/>
    <s v="G/BBBBB2/BBBBB2"/>
  </r>
  <r>
    <s v="73"/>
    <x v="0"/>
    <x v="0"/>
    <s v="ZN02F020"/>
    <x v="2"/>
    <s v="F101"/>
    <s v="CORRESPONSABILIDAD CIUDADANA"/>
    <s v="GI22F10100002D"/>
    <x v="4"/>
    <s v="73 BIENES Y SERVICIOS PARA INVERSIÓN"/>
    <x v="51"/>
    <s v="G/731403/1FF101"/>
    <s v="001"/>
    <n v="17024.310000000001"/>
    <n v="0"/>
    <n v="0"/>
    <n v="17024.310000000001"/>
    <n v="0"/>
    <n v="0"/>
    <n v="0"/>
    <n v="17024.310000000001"/>
    <n v="17024.310000000001"/>
    <n v="17024.310000000001"/>
    <s v="G/BBBBB2/BBBBB2"/>
  </r>
  <r>
    <s v="73"/>
    <x v="0"/>
    <x v="0"/>
    <s v="ZN02F020"/>
    <x v="2"/>
    <s v="F101"/>
    <s v="CORRESPONSABILIDAD CIUDADANA"/>
    <s v="GI22F10100002D"/>
    <x v="4"/>
    <s v="73 BIENES Y SERVICIOS PARA INVERSIÓN"/>
    <x v="84"/>
    <s v="G/731404/1FF101"/>
    <s v="001"/>
    <n v="268.70999999999998"/>
    <n v="0"/>
    <n v="0"/>
    <n v="268.70999999999998"/>
    <n v="0"/>
    <n v="0"/>
    <n v="0"/>
    <n v="268.70999999999998"/>
    <n v="268.70999999999998"/>
    <n v="268.70999999999998"/>
    <s v="G/BBBBB2/BBBBB2"/>
  </r>
  <r>
    <s v="73"/>
    <x v="0"/>
    <x v="0"/>
    <s v="ZN02F020"/>
    <x v="2"/>
    <s v="F101"/>
    <s v="CORRESPONSABILIDAD CIUDADANA"/>
    <s v="GI22F10100003D"/>
    <x v="5"/>
    <s v="73 BIENES Y SERVICIOS PARA INVERSIÓN"/>
    <x v="38"/>
    <s v="G/730236/1FF101"/>
    <s v="001"/>
    <n v="5803.14"/>
    <n v="-5803.14"/>
    <n v="0"/>
    <n v="0"/>
    <n v="0"/>
    <n v="0"/>
    <n v="0"/>
    <n v="0"/>
    <n v="0"/>
    <n v="0"/>
    <s v="G/BBBBB2/BBBBB2"/>
  </r>
  <r>
    <s v="73"/>
    <x v="0"/>
    <x v="0"/>
    <s v="ZN02F020"/>
    <x v="2"/>
    <s v="F101"/>
    <s v="CORRESPONSABILIDAD CIUDADANA"/>
    <s v="GI22F10100003D"/>
    <x v="5"/>
    <s v="73 BIENES Y SERVICIOS PARA INVERSIÓN"/>
    <x v="42"/>
    <s v="G/730606/1FF101"/>
    <s v="001"/>
    <n v="22352.47"/>
    <n v="0"/>
    <n v="0"/>
    <n v="22352.47"/>
    <n v="0"/>
    <n v="0"/>
    <n v="0"/>
    <n v="22352.47"/>
    <n v="22352.47"/>
    <n v="22352.47"/>
    <s v="G/BBBBB2/BBBBB2"/>
  </r>
  <r>
    <s v="73"/>
    <x v="0"/>
    <x v="0"/>
    <s v="ZN02F020"/>
    <x v="2"/>
    <s v="F101"/>
    <s v="CORRESPONSABILIDAD CIUDADANA"/>
    <s v="GI22F10100003D"/>
    <x v="5"/>
    <s v="73 BIENES Y SERVICIOS PARA INVERSIÓN"/>
    <x v="50"/>
    <s v="G/730613/1FF101"/>
    <s v="001"/>
    <n v="886.2"/>
    <n v="-886.2"/>
    <n v="0"/>
    <n v="0"/>
    <n v="0"/>
    <n v="0"/>
    <n v="0"/>
    <n v="0"/>
    <n v="0"/>
    <n v="0"/>
    <s v="G/BBBBB2/BBBBB2"/>
  </r>
  <r>
    <s v="73"/>
    <x v="0"/>
    <x v="0"/>
    <s v="ZN02F020"/>
    <x v="2"/>
    <s v="F101"/>
    <s v="CORRESPONSABILIDAD CIUDADANA"/>
    <s v="GI22F10100003D"/>
    <x v="5"/>
    <s v="73 BIENES Y SERVICIOS PARA INVERSIÓN"/>
    <x v="44"/>
    <s v="G/730811/1FF101"/>
    <s v="001"/>
    <n v="2499.36"/>
    <n v="-2499.36"/>
    <n v="0"/>
    <n v="0"/>
    <n v="0"/>
    <n v="0"/>
    <n v="0"/>
    <n v="0"/>
    <n v="0"/>
    <n v="0"/>
    <s v="G/BBBBB2/BBBBB2"/>
  </r>
  <r>
    <s v="73"/>
    <x v="0"/>
    <x v="0"/>
    <s v="ZN02F020"/>
    <x v="2"/>
    <s v="F101"/>
    <s v="CORRESPONSABILIDAD CIUDADANA"/>
    <s v="GI22F10100003D"/>
    <x v="5"/>
    <s v="73 BIENES Y SERVICIOS PARA INVERSIÓN"/>
    <x v="58"/>
    <s v="G/730814/1FF101"/>
    <s v="001"/>
    <n v="6174"/>
    <n v="-6174"/>
    <n v="0"/>
    <n v="0"/>
    <n v="0"/>
    <n v="0"/>
    <n v="0"/>
    <n v="0"/>
    <n v="0"/>
    <n v="0"/>
    <s v="G/BBBBB2/BBBBB2"/>
  </r>
  <r>
    <s v="73"/>
    <x v="0"/>
    <x v="0"/>
    <s v="ZN02F020"/>
    <x v="2"/>
    <s v="F102"/>
    <s v="FORTALECIMIENTO DE LA GOBERNANZA DEMOCRÁTICA"/>
    <s v="GI22F10200001D"/>
    <x v="6"/>
    <s v="73 BIENES Y SERVICIOS PARA INVERSIÓN"/>
    <x v="50"/>
    <s v="G/730613/1FF102"/>
    <s v="001"/>
    <n v="3785.34"/>
    <n v="0"/>
    <n v="0"/>
    <n v="3785.34"/>
    <n v="3439.8"/>
    <n v="0"/>
    <n v="0"/>
    <n v="3785.34"/>
    <n v="3785.34"/>
    <n v="345.54"/>
    <s v="G/BBBBB2/BBBBB2"/>
  </r>
  <r>
    <s v="73"/>
    <x v="0"/>
    <x v="0"/>
    <s v="ZN02F020"/>
    <x v="2"/>
    <s v="F102"/>
    <s v="FORTALECIMIENTO DE LA GOBERNANZA DEMOCRÁTICA"/>
    <s v="GI22F10200001D"/>
    <x v="6"/>
    <s v="73 BIENES Y SERVICIOS PARA INVERSIÓN"/>
    <x v="44"/>
    <s v="G/730811/1FF102"/>
    <s v="001"/>
    <n v="4500"/>
    <n v="0"/>
    <n v="0"/>
    <n v="4500"/>
    <n v="0"/>
    <n v="0"/>
    <n v="0"/>
    <n v="4500"/>
    <n v="4500"/>
    <n v="4500"/>
    <s v="G/BBBBB2/BBBBB2"/>
  </r>
  <r>
    <s v="73"/>
    <x v="0"/>
    <x v="0"/>
    <s v="ZN02F020"/>
    <x v="2"/>
    <s v="F102"/>
    <s v="FORTALECIMIENTO DE LA GOBERNANZA DEMOCRÁTICA"/>
    <s v="GI22F10200001D"/>
    <x v="6"/>
    <s v="73 BIENES Y SERVICIOS PARA INVERSIÓN"/>
    <x v="55"/>
    <s v="G/730812/1FF102"/>
    <s v="001"/>
    <n v="12358.31"/>
    <n v="0"/>
    <n v="0"/>
    <n v="12358.31"/>
    <n v="0"/>
    <n v="0"/>
    <n v="0"/>
    <n v="12358.31"/>
    <n v="12358.31"/>
    <n v="12358.31"/>
    <s v="G/BBBBB2/BBBBB2"/>
  </r>
  <r>
    <s v="73"/>
    <x v="0"/>
    <x v="0"/>
    <s v="ZN02F020"/>
    <x v="2"/>
    <s v="F102"/>
    <s v="FORTALECIMIENTO DE LA GOBERNANZA DEMOCRÁTICA"/>
    <s v="GI22F10200001D"/>
    <x v="6"/>
    <s v="73 BIENES Y SERVICIOS PARA INVERSIÓN"/>
    <x v="85"/>
    <s v="G/730820/1FF102"/>
    <s v="001"/>
    <n v="1805.64"/>
    <n v="0"/>
    <n v="0"/>
    <n v="1805.64"/>
    <n v="0"/>
    <n v="0"/>
    <n v="0"/>
    <n v="1805.64"/>
    <n v="1805.64"/>
    <n v="1805.64"/>
    <s v="G/BBBBB2/BBBBB2"/>
  </r>
  <r>
    <s v="73"/>
    <x v="0"/>
    <x v="0"/>
    <s v="ZN02F020"/>
    <x v="2"/>
    <s v="F102"/>
    <s v="FORTALECIMIENTO DE LA GOBERNANZA DEMOCRÁTICA"/>
    <s v="GI22F10200002D"/>
    <x v="7"/>
    <s v="73 BIENES Y SERVICIOS PARA INVERSIÓN"/>
    <x v="45"/>
    <s v="G/730235/1FF102"/>
    <s v="001"/>
    <n v="5089.28"/>
    <n v="0"/>
    <n v="0"/>
    <n v="5089.28"/>
    <n v="0"/>
    <n v="5087.25"/>
    <n v="112.5"/>
    <n v="2.0299999999999998"/>
    <n v="4976.78"/>
    <n v="2.0299999999999998"/>
    <s v="G/BBBBB2/BBBBB2"/>
  </r>
  <r>
    <s v="73"/>
    <x v="0"/>
    <x v="0"/>
    <s v="ZN02F020"/>
    <x v="2"/>
    <s v="F102"/>
    <s v="FORTALECIMIENTO DE LA GOBERNANZA DEMOCRÁTICA"/>
    <s v="GI22F10200002D"/>
    <x v="7"/>
    <s v="73 BIENES Y SERVICIOS PARA INVERSIÓN"/>
    <x v="46"/>
    <s v="G/730249/1FF102"/>
    <s v="001"/>
    <n v="3499.82"/>
    <n v="0"/>
    <n v="0"/>
    <n v="3499.82"/>
    <n v="0"/>
    <n v="0"/>
    <n v="0"/>
    <n v="3499.82"/>
    <n v="3499.82"/>
    <n v="3499.82"/>
    <s v="G/BBBBB2/BBBBB2"/>
  </r>
  <r>
    <s v="73"/>
    <x v="0"/>
    <x v="0"/>
    <s v="ZN02F020"/>
    <x v="2"/>
    <s v="F102"/>
    <s v="FORTALECIMIENTO DE LA GOBERNANZA DEMOCRÁTICA"/>
    <s v="GI22F10200002D"/>
    <x v="7"/>
    <s v="73 BIENES Y SERVICIOS PARA INVERSIÓN"/>
    <x v="48"/>
    <s v="G/730505/1FF102"/>
    <s v="001"/>
    <n v="14898.8"/>
    <n v="0"/>
    <n v="0"/>
    <n v="14898.8"/>
    <n v="0"/>
    <n v="14897.88"/>
    <n v="0"/>
    <n v="0.92"/>
    <n v="14898.8"/>
    <n v="0.92"/>
    <s v="G/BBBBB2/BBBBB2"/>
  </r>
  <r>
    <s v="73"/>
    <x v="0"/>
    <x v="0"/>
    <s v="ZN02F020"/>
    <x v="2"/>
    <s v="F102"/>
    <s v="FORTALECIMIENTO DE LA GOBERNANZA DEMOCRÁTICA"/>
    <s v="GI22F10200002D"/>
    <x v="7"/>
    <s v="73 BIENES Y SERVICIOS PARA INVERSIÓN"/>
    <x v="50"/>
    <s v="G/730613/1FF102"/>
    <s v="001"/>
    <n v="1700"/>
    <n v="0"/>
    <n v="0"/>
    <n v="1700"/>
    <n v="0"/>
    <n v="0"/>
    <n v="0"/>
    <n v="1700"/>
    <n v="1700"/>
    <n v="1700"/>
    <s v="G/BBBBB2/BBBBB2"/>
  </r>
  <r>
    <s v="73"/>
    <x v="0"/>
    <x v="0"/>
    <s v="ZN02F020"/>
    <x v="2"/>
    <s v="F102"/>
    <s v="FORTALECIMIENTO DE LA GOBERNANZA DEMOCRÁTICA"/>
    <s v="GI22F10200002D"/>
    <x v="7"/>
    <s v="73 BIENES Y SERVICIOS PARA INVERSIÓN"/>
    <x v="44"/>
    <s v="G/730811/1FF102"/>
    <s v="001"/>
    <n v="3899.17"/>
    <n v="0"/>
    <n v="0"/>
    <n v="3899.17"/>
    <n v="0"/>
    <n v="0"/>
    <n v="0"/>
    <n v="3899.17"/>
    <n v="3899.17"/>
    <n v="3899.17"/>
    <s v="G/BBBBB2/BBBBB2"/>
  </r>
  <r>
    <s v="73"/>
    <x v="0"/>
    <x v="0"/>
    <s v="ZN02F020"/>
    <x v="2"/>
    <s v="F102"/>
    <s v="FORTALECIMIENTO DE LA GOBERNANZA DEMOCRÁTICA"/>
    <s v="GI22F10200003D"/>
    <x v="8"/>
    <s v="73 BIENES Y SERVICIOS PARA INVERSIÓN"/>
    <x v="45"/>
    <s v="G/730235/1FF102"/>
    <s v="001"/>
    <n v="1785.71"/>
    <n v="0"/>
    <n v="0"/>
    <n v="1785.71"/>
    <n v="0"/>
    <n v="1784.25"/>
    <n v="135"/>
    <n v="1.46"/>
    <n v="1650.71"/>
    <n v="1.46"/>
    <s v="G/BBBBB2/BBBBB2"/>
  </r>
  <r>
    <s v="73"/>
    <x v="0"/>
    <x v="0"/>
    <s v="ZN02F020"/>
    <x v="2"/>
    <s v="F102"/>
    <s v="FORTALECIMIENTO DE LA GOBERNANZA DEMOCRÁTICA"/>
    <s v="GI22F10200003D"/>
    <x v="8"/>
    <s v="73 BIENES Y SERVICIOS PARA INVERSIÓN"/>
    <x v="46"/>
    <s v="G/730249/1FF102"/>
    <s v="001"/>
    <n v="5999.85"/>
    <n v="0"/>
    <n v="0"/>
    <n v="5999.85"/>
    <n v="0"/>
    <n v="0"/>
    <n v="0"/>
    <n v="5999.85"/>
    <n v="5999.85"/>
    <n v="5999.85"/>
    <s v="G/BBBBB2/BBBBB2"/>
  </r>
  <r>
    <s v="73"/>
    <x v="0"/>
    <x v="0"/>
    <s v="ZN02F020"/>
    <x v="2"/>
    <s v="F102"/>
    <s v="FORTALECIMIENTO DE LA GOBERNANZA DEMOCRÁTICA"/>
    <s v="GI22F10200003D"/>
    <x v="8"/>
    <s v="73 BIENES Y SERVICIOS PARA INVERSIÓN"/>
    <x v="48"/>
    <s v="G/730505/1FF102"/>
    <s v="001"/>
    <n v="1500"/>
    <n v="0"/>
    <n v="0"/>
    <n v="1500"/>
    <n v="0"/>
    <n v="0"/>
    <n v="0"/>
    <n v="1500"/>
    <n v="1500"/>
    <n v="1500"/>
    <s v="G/BBBBB2/BBBBB2"/>
  </r>
  <r>
    <s v="73"/>
    <x v="0"/>
    <x v="0"/>
    <s v="ZN02F020"/>
    <x v="2"/>
    <s v="F102"/>
    <s v="FORTALECIMIENTO DE LA GOBERNANZA DEMOCRÁTICA"/>
    <s v="GI22F10200003D"/>
    <x v="8"/>
    <s v="73 BIENES Y SERVICIOS PARA INVERSIÓN"/>
    <x v="50"/>
    <s v="G/730613/1FF102"/>
    <s v="001"/>
    <n v="1266"/>
    <n v="0"/>
    <n v="0"/>
    <n v="1266"/>
    <n v="1146.5999999999999"/>
    <n v="0"/>
    <n v="0"/>
    <n v="1266"/>
    <n v="1266"/>
    <n v="119.4"/>
    <s v="G/BBBBB2/BBBBB2"/>
  </r>
  <r>
    <s v="73"/>
    <x v="0"/>
    <x v="0"/>
    <s v="ZN02F020"/>
    <x v="2"/>
    <s v="F102"/>
    <s v="FORTALECIMIENTO DE LA GOBERNANZA DEMOCRÁTICA"/>
    <s v="GI22F10200003D"/>
    <x v="8"/>
    <s v="73 BIENES Y SERVICIOS PARA INVERSIÓN"/>
    <x v="44"/>
    <s v="G/730811/1FF102"/>
    <s v="001"/>
    <n v="2999.61"/>
    <n v="0"/>
    <n v="0"/>
    <n v="2999.61"/>
    <n v="0"/>
    <n v="0"/>
    <n v="0"/>
    <n v="2999.61"/>
    <n v="2999.61"/>
    <n v="2999.61"/>
    <s v="G/BBBBB2/BBBBB2"/>
  </r>
  <r>
    <s v="73"/>
    <x v="0"/>
    <x v="0"/>
    <s v="ZN02F020"/>
    <x v="2"/>
    <s v="F102"/>
    <s v="FORTALECIMIENTO DE LA GOBERNANZA DEMOCRÁTICA"/>
    <s v="GI22F10200004D"/>
    <x v="9"/>
    <s v="73 BIENES Y SERVICIOS PARA INVERSIÓN"/>
    <x v="45"/>
    <s v="G/730235/1FF102"/>
    <s v="001"/>
    <n v="15937.5"/>
    <n v="0"/>
    <n v="0"/>
    <n v="15937.5"/>
    <n v="0"/>
    <n v="15937.5"/>
    <n v="567"/>
    <n v="0"/>
    <n v="15370.5"/>
    <n v="0"/>
    <s v="G/BBBBB2/BBBBB2"/>
  </r>
  <r>
    <s v="73"/>
    <x v="0"/>
    <x v="0"/>
    <s v="ZN02F020"/>
    <x v="2"/>
    <s v="F102"/>
    <s v="FORTALECIMIENTO DE LA GOBERNANZA DEMOCRÁTICA"/>
    <s v="GI22F10200004D"/>
    <x v="9"/>
    <s v="73 BIENES Y SERVICIOS PARA INVERSIÓN"/>
    <x v="46"/>
    <s v="G/730249/1FF102"/>
    <s v="001"/>
    <n v="1799.87"/>
    <n v="0"/>
    <n v="0"/>
    <n v="1799.87"/>
    <n v="0"/>
    <n v="0"/>
    <n v="0"/>
    <n v="1799.87"/>
    <n v="1799.87"/>
    <n v="1799.87"/>
    <s v="G/BBBBB2/BBBBB2"/>
  </r>
  <r>
    <s v="73"/>
    <x v="0"/>
    <x v="0"/>
    <s v="ZN02F020"/>
    <x v="2"/>
    <s v="F102"/>
    <s v="FORTALECIMIENTO DE LA GOBERNANZA DEMOCRÁTICA"/>
    <s v="GI22F10200004D"/>
    <x v="9"/>
    <s v="73 BIENES Y SERVICIOS PARA INVERSIÓN"/>
    <x v="48"/>
    <s v="G/730505/1FF102"/>
    <s v="001"/>
    <n v="8395"/>
    <n v="0"/>
    <n v="0"/>
    <n v="8395"/>
    <n v="0"/>
    <n v="0"/>
    <n v="0"/>
    <n v="8395"/>
    <n v="8395"/>
    <n v="8395"/>
    <s v="G/BBBBB2/BBBBB2"/>
  </r>
  <r>
    <s v="73"/>
    <x v="0"/>
    <x v="0"/>
    <s v="ZN02F020"/>
    <x v="2"/>
    <s v="F102"/>
    <s v="FORTALECIMIENTO DE LA GOBERNANZA DEMOCRÁTICA"/>
    <s v="GI22F10200004D"/>
    <x v="9"/>
    <s v="73 BIENES Y SERVICIOS PARA INVERSIÓN"/>
    <x v="50"/>
    <s v="G/730613/1FF102"/>
    <s v="001"/>
    <n v="217.66"/>
    <n v="0"/>
    <n v="0"/>
    <n v="217.66"/>
    <n v="191.1"/>
    <n v="0"/>
    <n v="0"/>
    <n v="217.66"/>
    <n v="217.66"/>
    <n v="26.56"/>
    <s v="G/BBBBB2/BBBBB2"/>
  </r>
  <r>
    <s v="73"/>
    <x v="0"/>
    <x v="0"/>
    <s v="ZN02F020"/>
    <x v="2"/>
    <s v="F102"/>
    <s v="FORTALECIMIENTO DE LA GOBERNANZA DEMOCRÁTICA"/>
    <s v="GI22F10200004D"/>
    <x v="9"/>
    <s v="73 BIENES Y SERVICIOS PARA INVERSIÓN"/>
    <x v="86"/>
    <s v="G/730802/1FF102"/>
    <s v="001"/>
    <n v="5802.74"/>
    <n v="0"/>
    <n v="0"/>
    <n v="5802.74"/>
    <n v="0"/>
    <n v="5800.52"/>
    <n v="1892"/>
    <n v="2.2200000000000002"/>
    <n v="3910.74"/>
    <n v="2.2200000000000002"/>
    <s v="G/BBBBB2/BBBBB2"/>
  </r>
  <r>
    <s v="73"/>
    <x v="0"/>
    <x v="0"/>
    <s v="ZN02F020"/>
    <x v="2"/>
    <s v="F102"/>
    <s v="FORTALECIMIENTO DE LA GOBERNANZA DEMOCRÁTICA"/>
    <s v="GI22F10200004D"/>
    <x v="9"/>
    <s v="73 BIENES Y SERVICIOS PARA INVERSIÓN"/>
    <x v="39"/>
    <s v="G/730804/1FF102"/>
    <s v="001"/>
    <n v="990.2"/>
    <n v="0"/>
    <n v="0"/>
    <n v="990.2"/>
    <n v="0"/>
    <n v="0"/>
    <n v="0"/>
    <n v="990.2"/>
    <n v="990.2"/>
    <n v="990.2"/>
    <s v="G/BBBBB2/BBBBB2"/>
  </r>
  <r>
    <s v="73"/>
    <x v="0"/>
    <x v="0"/>
    <s v="ZN02F020"/>
    <x v="2"/>
    <s v="F102"/>
    <s v="FORTALECIMIENTO DE LA GOBERNANZA DEMOCRÁTICA"/>
    <s v="GI22F10200004D"/>
    <x v="9"/>
    <s v="73 BIENES Y SERVICIOS PARA INVERSIÓN"/>
    <x v="55"/>
    <s v="G/730812/1FF102"/>
    <s v="001"/>
    <n v="3040"/>
    <n v="0"/>
    <n v="0"/>
    <n v="3040"/>
    <n v="0"/>
    <n v="0"/>
    <n v="0"/>
    <n v="3040"/>
    <n v="3040"/>
    <n v="3040"/>
    <s v="G/BBBBB2/BBBBB2"/>
  </r>
  <r>
    <s v="73"/>
    <x v="0"/>
    <x v="0"/>
    <s v="ZN02F020"/>
    <x v="2"/>
    <s v="G401"/>
    <s v="ARTE, CULTURA Y PATRIMONIO"/>
    <s v="GI22G40100001D"/>
    <x v="10"/>
    <s v="73 BIENES Y SERVICIOS PARA INVERSIÓN"/>
    <x v="87"/>
    <s v="G/730205/4FG401"/>
    <s v="001"/>
    <n v="25000"/>
    <n v="0"/>
    <n v="0"/>
    <n v="25000"/>
    <n v="0"/>
    <n v="0"/>
    <n v="0"/>
    <n v="25000"/>
    <n v="25000"/>
    <n v="25000"/>
    <s v="G/BBBBB2/BBBBB2"/>
  </r>
  <r>
    <s v="73"/>
    <x v="0"/>
    <x v="0"/>
    <s v="ZN02F020"/>
    <x v="2"/>
    <s v="G401"/>
    <s v="ARTE, CULTURA Y PATRIMONIO"/>
    <s v="GI22G40100002D"/>
    <x v="11"/>
    <s v="73 BIENES Y SERVICIOS PARA INVERSIÓN"/>
    <x v="87"/>
    <s v="G/730205/4FG401"/>
    <s v="001"/>
    <n v="10000"/>
    <n v="0"/>
    <n v="0"/>
    <n v="10000"/>
    <n v="0"/>
    <n v="0"/>
    <n v="0"/>
    <n v="10000"/>
    <n v="10000"/>
    <n v="10000"/>
    <s v="G/BBBBB2/BBBBB2"/>
  </r>
  <r>
    <s v="73"/>
    <x v="0"/>
    <x v="0"/>
    <s v="ZN02F020"/>
    <x v="2"/>
    <s v="H303"/>
    <s v="PRODUCTIVIDAD SOSTENIBLE"/>
    <s v="GI22H30300004D"/>
    <x v="12"/>
    <s v="73 BIENES Y SERVICIOS PARA INVERSIÓN"/>
    <x v="56"/>
    <s v="G/730204/3FH303"/>
    <s v="001"/>
    <n v="4457"/>
    <n v="0"/>
    <n v="0"/>
    <n v="4457"/>
    <n v="0"/>
    <n v="0"/>
    <n v="0"/>
    <n v="4457"/>
    <n v="4457"/>
    <n v="4457"/>
    <s v="G/BBBBB2/BBBBB2"/>
  </r>
  <r>
    <s v="73"/>
    <x v="0"/>
    <x v="0"/>
    <s v="ZN02F020"/>
    <x v="2"/>
    <s v="H303"/>
    <s v="PRODUCTIVIDAD SOSTENIBLE"/>
    <s v="GI22H30300004D"/>
    <x v="12"/>
    <s v="73 BIENES Y SERVICIOS PARA INVERSIÓN"/>
    <x v="45"/>
    <s v="G/730235/3FH303"/>
    <s v="001"/>
    <n v="1822.63"/>
    <n v="0"/>
    <n v="0"/>
    <n v="1822.63"/>
    <n v="0"/>
    <n v="0"/>
    <n v="0"/>
    <n v="1822.63"/>
    <n v="1822.63"/>
    <n v="1822.63"/>
    <s v="G/BBBBB2/BBBBB2"/>
  </r>
  <r>
    <s v="73"/>
    <x v="0"/>
    <x v="0"/>
    <s v="ZN02F020"/>
    <x v="2"/>
    <s v="H303"/>
    <s v="PRODUCTIVIDAD SOSTENIBLE"/>
    <s v="GI22H30300004D"/>
    <x v="12"/>
    <s v="73 BIENES Y SERVICIOS PARA INVERSIÓN"/>
    <x v="46"/>
    <s v="G/730249/3FH303"/>
    <s v="001"/>
    <n v="3000"/>
    <n v="0"/>
    <n v="0"/>
    <n v="3000"/>
    <n v="0"/>
    <n v="0"/>
    <n v="0"/>
    <n v="3000"/>
    <n v="3000"/>
    <n v="3000"/>
    <s v="G/BBBBB2/BBBBB2"/>
  </r>
  <r>
    <s v="73"/>
    <x v="0"/>
    <x v="0"/>
    <s v="ZN02F020"/>
    <x v="2"/>
    <s v="H303"/>
    <s v="PRODUCTIVIDAD SOSTENIBLE"/>
    <s v="GI22H30300004D"/>
    <x v="12"/>
    <s v="73 BIENES Y SERVICIOS PARA INVERSIÓN"/>
    <x v="48"/>
    <s v="G/730505/3FH303"/>
    <s v="001"/>
    <n v="7000"/>
    <n v="0"/>
    <n v="0"/>
    <n v="7000"/>
    <n v="0"/>
    <n v="0"/>
    <n v="0"/>
    <n v="7000"/>
    <n v="7000"/>
    <n v="7000"/>
    <s v="G/BBBBB2/BBBBB2"/>
  </r>
  <r>
    <s v="73"/>
    <x v="0"/>
    <x v="0"/>
    <s v="ZN02F020"/>
    <x v="2"/>
    <s v="H303"/>
    <s v="PRODUCTIVIDAD SOSTENIBLE"/>
    <s v="GI22H30300004D"/>
    <x v="12"/>
    <s v="73 BIENES Y SERVICIOS PARA INVERSIÓN"/>
    <x v="50"/>
    <s v="G/730613/3FH303"/>
    <s v="001"/>
    <n v="3544.8"/>
    <n v="0"/>
    <n v="0"/>
    <n v="3544.8"/>
    <n v="3221.4"/>
    <n v="0"/>
    <n v="0"/>
    <n v="3544.8"/>
    <n v="3544.8"/>
    <n v="323.39999999999998"/>
    <s v="G/BBBBB2/BBBBB2"/>
  </r>
  <r>
    <s v="73"/>
    <x v="0"/>
    <x v="0"/>
    <s v="ZN02F020"/>
    <x v="2"/>
    <s v="H303"/>
    <s v="PRODUCTIVIDAD SOSTENIBLE"/>
    <s v="GI22H30300004D"/>
    <x v="12"/>
    <s v="73 BIENES Y SERVICIOS PARA INVERSIÓN"/>
    <x v="44"/>
    <s v="G/730811/3FH303"/>
    <s v="001"/>
    <n v="6416.57"/>
    <n v="0"/>
    <n v="0"/>
    <n v="6416.57"/>
    <n v="0"/>
    <n v="0"/>
    <n v="0"/>
    <n v="6416.57"/>
    <n v="6416.57"/>
    <n v="6416.57"/>
    <s v="G/BBBBB2/BBBBB2"/>
  </r>
  <r>
    <s v="73"/>
    <x v="0"/>
    <x v="0"/>
    <s v="ZN02F020"/>
    <x v="2"/>
    <s v="H303"/>
    <s v="PRODUCTIVIDAD SOSTENIBLE"/>
    <s v="GI22H30300004D"/>
    <x v="12"/>
    <s v="73 BIENES Y SERVICIOS PARA INVERSIÓN"/>
    <x v="58"/>
    <s v="G/730814/3FH303"/>
    <s v="001"/>
    <n v="5220"/>
    <n v="0"/>
    <n v="0"/>
    <n v="5220"/>
    <n v="0"/>
    <n v="0"/>
    <n v="0"/>
    <n v="5220"/>
    <n v="5220"/>
    <n v="5220"/>
    <s v="G/BBBBB2/BBBBB2"/>
  </r>
  <r>
    <s v="73"/>
    <x v="0"/>
    <x v="0"/>
    <s v="ZN02F020"/>
    <x v="2"/>
    <s v="H303"/>
    <s v="PRODUCTIVIDAD SOSTENIBLE"/>
    <s v="GI22H30300004D"/>
    <x v="12"/>
    <s v="73 BIENES Y SERVICIOS PARA INVERSIÓN"/>
    <x v="83"/>
    <s v="G/731406/3FH303"/>
    <s v="001"/>
    <n v="2640"/>
    <n v="0"/>
    <n v="0"/>
    <n v="2640"/>
    <n v="0"/>
    <n v="0"/>
    <n v="0"/>
    <n v="2640"/>
    <n v="2640"/>
    <n v="2640"/>
    <s v="G/BBBBB2/BBBBB2"/>
  </r>
  <r>
    <s v="73"/>
    <x v="0"/>
    <x v="0"/>
    <s v="ZN02F020"/>
    <x v="2"/>
    <s v="J402"/>
    <s v="PROMOCIÓN DE DERECHOS"/>
    <s v="GI22J40200001D"/>
    <x v="13"/>
    <s v="73 BIENES Y SERVICIOS PARA INVERSIÓN"/>
    <x v="46"/>
    <s v="G/730249/4FJ402"/>
    <s v="001"/>
    <n v="10073.99"/>
    <n v="0"/>
    <n v="0"/>
    <n v="10073.99"/>
    <n v="0"/>
    <n v="0"/>
    <n v="0"/>
    <n v="10073.99"/>
    <n v="10073.99"/>
    <n v="10073.99"/>
    <s v="G/BBBBB2/BBBBB2"/>
  </r>
  <r>
    <s v="73"/>
    <x v="0"/>
    <x v="0"/>
    <s v="ZN02F020"/>
    <x v="2"/>
    <s v="J402"/>
    <s v="PROMOCIÓN DE DERECHOS"/>
    <s v="GI22J40200001D"/>
    <x v="13"/>
    <s v="73 BIENES Y SERVICIOS PARA INVERSIÓN"/>
    <x v="42"/>
    <s v="G/730606/4FJ402"/>
    <s v="001"/>
    <n v="8262.01"/>
    <n v="0"/>
    <n v="0"/>
    <n v="8262.01"/>
    <n v="0"/>
    <n v="8262.01"/>
    <n v="3018"/>
    <n v="0"/>
    <n v="5244.01"/>
    <n v="0"/>
    <s v="G/BBBBB2/BBBBB2"/>
  </r>
  <r>
    <s v="73"/>
    <x v="0"/>
    <x v="0"/>
    <s v="ZN02F020"/>
    <x v="2"/>
    <s v="J402"/>
    <s v="PROMOCIÓN DE DERECHOS"/>
    <s v="GI22J40200001D"/>
    <x v="13"/>
    <s v="73 BIENES Y SERVICIOS PARA INVERSIÓN"/>
    <x v="39"/>
    <s v="G/730804/4FJ402"/>
    <s v="001"/>
    <n v="2045.42"/>
    <n v="0"/>
    <n v="0"/>
    <n v="2045.42"/>
    <n v="0"/>
    <n v="0"/>
    <n v="0"/>
    <n v="2045.42"/>
    <n v="2045.42"/>
    <n v="2045.42"/>
    <s v="G/BBBBB2/BBBBB2"/>
  </r>
  <r>
    <s v="73"/>
    <x v="0"/>
    <x v="0"/>
    <s v="ZN02F020"/>
    <x v="2"/>
    <s v="J402"/>
    <s v="PROMOCIÓN DE DERECHOS"/>
    <s v="GI22J40200001D"/>
    <x v="13"/>
    <s v="73 BIENES Y SERVICIOS PARA INVERSIÓN"/>
    <x v="55"/>
    <s v="G/730812/4FJ402"/>
    <s v="001"/>
    <n v="1462.33"/>
    <n v="0"/>
    <n v="0"/>
    <n v="1462.33"/>
    <n v="0"/>
    <n v="0"/>
    <n v="0"/>
    <n v="1462.33"/>
    <n v="1462.33"/>
    <n v="1462.33"/>
    <s v="G/BBBBB2/BBBBB2"/>
  </r>
  <r>
    <s v="73"/>
    <x v="0"/>
    <x v="0"/>
    <s v="ZN02F020"/>
    <x v="2"/>
    <s v="M402"/>
    <s v="SALUD AL DIA"/>
    <s v="GI22M40200001D"/>
    <x v="14"/>
    <s v="73 BIENES Y SERVICIOS PARA INVERSIÓN"/>
    <x v="87"/>
    <s v="G/730205/4FM402"/>
    <s v="001"/>
    <n v="7416.96"/>
    <n v="0"/>
    <n v="0"/>
    <n v="7416.96"/>
    <n v="0"/>
    <n v="0"/>
    <n v="0"/>
    <n v="7416.96"/>
    <n v="7416.96"/>
    <n v="7416.96"/>
    <s v="G/BBBBB2/BBBBB2"/>
  </r>
  <r>
    <s v="73"/>
    <x v="0"/>
    <x v="0"/>
    <s v="ZN02F020"/>
    <x v="2"/>
    <s v="M402"/>
    <s v="SALUD AL DIA"/>
    <s v="GI22M40200001D"/>
    <x v="14"/>
    <s v="73 BIENES Y SERVICIOS PARA INVERSIÓN"/>
    <x v="48"/>
    <s v="G/730505/4FM402"/>
    <s v="001"/>
    <n v="13119.04"/>
    <n v="0"/>
    <n v="0"/>
    <n v="13119.04"/>
    <n v="0"/>
    <n v="13118.12"/>
    <n v="0"/>
    <n v="0.92"/>
    <n v="13119.04"/>
    <n v="0.92"/>
    <s v="G/BBBBB2/BBBBB2"/>
  </r>
  <r>
    <s v="73"/>
    <x v="0"/>
    <x v="0"/>
    <s v="ZN02F020"/>
    <x v="2"/>
    <s v="M402"/>
    <s v="SALUD AL DIA"/>
    <s v="GI22M40200001D"/>
    <x v="14"/>
    <s v="73 BIENES Y SERVICIOS PARA INVERSIÓN"/>
    <x v="42"/>
    <s v="G/730606/4FM402"/>
    <s v="001"/>
    <n v="10800"/>
    <n v="0"/>
    <n v="0"/>
    <n v="10800"/>
    <n v="0"/>
    <n v="10800"/>
    <n v="2400"/>
    <n v="0"/>
    <n v="8400"/>
    <n v="0"/>
    <s v="G/BBBBB2/BBBBB2"/>
  </r>
  <r>
    <s v="73"/>
    <x v="0"/>
    <x v="0"/>
    <s v="ZN02F020"/>
    <x v="2"/>
    <s v="M402"/>
    <s v="SALUD AL DIA"/>
    <s v="GI22M40200002D"/>
    <x v="15"/>
    <s v="73 BIENES Y SERVICIOS PARA INVERSIÓN"/>
    <x v="42"/>
    <s v="G/730606/4FM402"/>
    <s v="001"/>
    <n v="9054"/>
    <n v="0"/>
    <n v="0"/>
    <n v="9054"/>
    <n v="0"/>
    <n v="8400"/>
    <n v="2400"/>
    <n v="654"/>
    <n v="6654"/>
    <n v="654"/>
    <s v="G/BBBBB2/BBBBB2"/>
  </r>
  <r>
    <s v="73"/>
    <x v="0"/>
    <x v="0"/>
    <s v="ZN02F020"/>
    <x v="2"/>
    <s v="N201"/>
    <s v="GESTIÓN DE RIESGOS"/>
    <s v="GI22N20100002D"/>
    <x v="16"/>
    <s v="73 BIENES Y SERVICIOS PARA INVERSIÓN"/>
    <x v="86"/>
    <s v="G/730802/2FN201"/>
    <s v="001"/>
    <n v="2000"/>
    <n v="0"/>
    <n v="0"/>
    <n v="2000"/>
    <n v="0"/>
    <n v="0"/>
    <n v="0"/>
    <n v="2000"/>
    <n v="2000"/>
    <n v="2000"/>
    <s v="G/BBBBB2/BBBBB2"/>
  </r>
  <r>
    <s v="73"/>
    <x v="0"/>
    <x v="0"/>
    <s v="ZN02F020"/>
    <x v="2"/>
    <s v="N201"/>
    <s v="GESTIÓN DE RIESGOS"/>
    <s v="GI22N20100002D"/>
    <x v="16"/>
    <s v="73 BIENES Y SERVICIOS PARA INVERSIÓN"/>
    <x v="44"/>
    <s v="G/730811/2FN201"/>
    <s v="001"/>
    <n v="5372.55"/>
    <n v="0"/>
    <n v="0"/>
    <n v="5372.55"/>
    <n v="0"/>
    <n v="0"/>
    <n v="0"/>
    <n v="5372.55"/>
    <n v="5372.55"/>
    <n v="5372.55"/>
    <s v="G/BBBBB2/BBBBB2"/>
  </r>
  <r>
    <s v="73"/>
    <x v="0"/>
    <x v="0"/>
    <s v="ZN02F020"/>
    <x v="2"/>
    <s v="N201"/>
    <s v="GESTIÓN DE RIESGOS"/>
    <s v="GI22N20100002D"/>
    <x v="16"/>
    <s v="73 BIENES Y SERVICIOS PARA INVERSIÓN"/>
    <x v="85"/>
    <s v="G/730820/2FN201"/>
    <s v="001"/>
    <n v="3000"/>
    <n v="0"/>
    <n v="0"/>
    <n v="3000"/>
    <n v="0"/>
    <n v="0"/>
    <n v="0"/>
    <n v="3000"/>
    <n v="3000"/>
    <n v="3000"/>
    <s v="G/BBBBB2/BBBBB2"/>
  </r>
  <r>
    <s v="73"/>
    <x v="0"/>
    <x v="0"/>
    <s v="ZN02F020"/>
    <x v="2"/>
    <s v="N402"/>
    <s v="QUITO SIN MIEDO"/>
    <s v="GI22N40200001D"/>
    <x v="17"/>
    <s v="73 BIENES Y SERVICIOS PARA INVERSIÓN"/>
    <x v="44"/>
    <s v="G/730811/4FN402"/>
    <s v="001"/>
    <n v="5500"/>
    <n v="0"/>
    <n v="0"/>
    <n v="5500"/>
    <n v="0"/>
    <n v="0"/>
    <n v="0"/>
    <n v="5500"/>
    <n v="5500"/>
    <n v="5500"/>
    <s v="G/BBBBB2/BBBBB2"/>
  </r>
  <r>
    <s v="73"/>
    <x v="0"/>
    <x v="0"/>
    <s v="ZN02F020"/>
    <x v="2"/>
    <s v="N402"/>
    <s v="QUITO SIN MIEDO"/>
    <s v="GI22N40200001D"/>
    <x v="17"/>
    <s v="73 BIENES Y SERVICIOS PARA INVERSIÓN"/>
    <x v="83"/>
    <s v="G/731406/4FN402"/>
    <s v="001"/>
    <n v="1000"/>
    <n v="0"/>
    <n v="0"/>
    <n v="1000"/>
    <n v="0"/>
    <n v="0"/>
    <n v="0"/>
    <n v="1000"/>
    <n v="1000"/>
    <n v="1000"/>
    <s v="G/BBBBB2/BBBBB2"/>
  </r>
  <r>
    <s v="75"/>
    <x v="0"/>
    <x v="0"/>
    <s v="ZN02F020"/>
    <x v="2"/>
    <s v="F101"/>
    <s v="CORRESPONSABILIDAD CIUDADANA"/>
    <s v="GI22F10100002D"/>
    <x v="4"/>
    <s v="75 OBRAS PÚBLICAS"/>
    <x v="60"/>
    <s v="G/750104/1FF101"/>
    <s v="001"/>
    <n v="557345.21"/>
    <n v="-139213.92000000001"/>
    <n v="0"/>
    <n v="418131.29"/>
    <n v="0"/>
    <n v="24845.99"/>
    <n v="24839.33"/>
    <n v="393285.3"/>
    <n v="393291.96"/>
    <n v="393285.3"/>
    <s v="G/BBBBB2/BBBBB2"/>
  </r>
  <r>
    <s v="75"/>
    <x v="0"/>
    <x v="0"/>
    <s v="ZN02F020"/>
    <x v="2"/>
    <s v="F101"/>
    <s v="CORRESPONSABILIDAD CIUDADANA"/>
    <s v="GI22F10100002D"/>
    <x v="4"/>
    <s v="75 OBRAS PÚBLICAS"/>
    <x v="61"/>
    <s v="G/750105/1FF101"/>
    <s v="001"/>
    <n v="899724.62"/>
    <n v="93401.33"/>
    <n v="0"/>
    <n v="993125.95"/>
    <n v="120456.72"/>
    <n v="792922.95"/>
    <n v="81209.09"/>
    <n v="200203"/>
    <n v="911916.86"/>
    <n v="79746.28"/>
    <s v="G/BBBBB2/BBBBB2"/>
  </r>
  <r>
    <s v="75"/>
    <x v="0"/>
    <x v="0"/>
    <s v="ZN02F020"/>
    <x v="2"/>
    <s v="F101"/>
    <s v="CORRESPONSABILIDAD CIUDADANA"/>
    <s v="GI22F10100002D"/>
    <x v="4"/>
    <s v="75 OBRAS PÚBLICAS"/>
    <x v="62"/>
    <s v="G/750107/1FF101"/>
    <s v="001"/>
    <n v="292591.51"/>
    <n v="-274501.63"/>
    <n v="0"/>
    <n v="18089.88"/>
    <n v="0"/>
    <n v="17373.439999999999"/>
    <n v="17373.439999999999"/>
    <n v="716.44"/>
    <n v="716.44"/>
    <n v="716.44"/>
    <s v="G/BBBBB2/BBBBB2"/>
  </r>
  <r>
    <s v="75"/>
    <x v="0"/>
    <x v="0"/>
    <s v="ZN02F020"/>
    <x v="2"/>
    <s v="F101"/>
    <s v="CORRESPONSABILIDAD CIUDADANA"/>
    <s v="GI22F10100003D"/>
    <x v="5"/>
    <s v="75 OBRAS PÚBLICAS"/>
    <x v="60"/>
    <s v="G/750104/1FF101"/>
    <s v="001"/>
    <n v="1546439.55"/>
    <n v="575504.71"/>
    <n v="0"/>
    <n v="2121944.2599999998"/>
    <n v="105463.8"/>
    <n v="1078191.78"/>
    <n v="116103.42"/>
    <n v="1043752.48"/>
    <n v="2005840.84"/>
    <n v="938288.68"/>
    <s v="G/BBBBB2/BBBBB2"/>
  </r>
  <r>
    <s v="75"/>
    <x v="0"/>
    <x v="0"/>
    <s v="ZN02F020"/>
    <x v="2"/>
    <s v="F101"/>
    <s v="CORRESPONSABILIDAD CIUDADANA"/>
    <s v="GI22F10100003D"/>
    <x v="5"/>
    <s v="75 OBRAS PÚBLICAS"/>
    <x v="61"/>
    <s v="G/750105/1FF101"/>
    <s v="001"/>
    <n v="1632844.34"/>
    <n v="-239827.79"/>
    <n v="0"/>
    <n v="1393016.55"/>
    <n v="14120.81"/>
    <n v="495711.95"/>
    <n v="105287.16"/>
    <n v="897304.6"/>
    <n v="1287729.3899999999"/>
    <n v="883183.79"/>
    <s v="G/BBBBB2/BBBBB2"/>
  </r>
  <r>
    <s v="84"/>
    <x v="0"/>
    <x v="0"/>
    <s v="ZN02F020"/>
    <x v="2"/>
    <s v="A101"/>
    <s v="FORTALECIMIENTO INSTITUCIONAL"/>
    <s v="GC00A10100001D"/>
    <x v="1"/>
    <s v="84 BIENES DE LARGA DURACIÓN"/>
    <x v="64"/>
    <s v="G/840104/1FA101"/>
    <s v="002"/>
    <n v="5330"/>
    <n v="0"/>
    <n v="0"/>
    <n v="5330"/>
    <n v="0"/>
    <n v="0"/>
    <n v="0"/>
    <n v="5330"/>
    <n v="5330"/>
    <n v="5330"/>
    <s v="G/BBBBB3/BBBBB3"/>
  </r>
  <r>
    <s v="84"/>
    <x v="0"/>
    <x v="0"/>
    <s v="ZN02F020"/>
    <x v="2"/>
    <s v="A101"/>
    <s v="FORTALECIMIENTO INSTITUCIONAL"/>
    <s v="GC00A10100001D"/>
    <x v="1"/>
    <s v="84 BIENES DE LARGA DURACIÓN"/>
    <x v="66"/>
    <s v="G/840105/1FA101"/>
    <s v="002"/>
    <n v="51768.07"/>
    <n v="0"/>
    <n v="0"/>
    <n v="51768.07"/>
    <n v="0"/>
    <n v="0"/>
    <n v="0"/>
    <n v="51768.07"/>
    <n v="51768.07"/>
    <n v="51768.07"/>
    <s v="G/BBBBB3/BBBBB3"/>
  </r>
  <r>
    <s v="84"/>
    <x v="0"/>
    <x v="0"/>
    <s v="ZN02F020"/>
    <x v="2"/>
    <s v="D203"/>
    <s v="PATRIMONIO NATURAL"/>
    <s v="GI22D20300002D"/>
    <x v="18"/>
    <s v="84 BIENES DE LARGA DURACIÓN"/>
    <x v="64"/>
    <s v="G/840104/2FD203"/>
    <s v="001"/>
    <n v="1352.14"/>
    <n v="0"/>
    <n v="0"/>
    <n v="1352.14"/>
    <n v="0"/>
    <n v="0"/>
    <n v="0"/>
    <n v="1352.14"/>
    <n v="1352.14"/>
    <n v="1352.14"/>
    <s v="G/BBBBB3/BBBBB3"/>
  </r>
  <r>
    <s v="84"/>
    <x v="0"/>
    <x v="0"/>
    <s v="ZN02F020"/>
    <x v="2"/>
    <s v="F101"/>
    <s v="CORRESPONSABILIDAD CIUDADANA"/>
    <s v="GI22F10100001D"/>
    <x v="3"/>
    <s v="84 BIENES DE LARGA DURACIÓN"/>
    <x v="63"/>
    <s v="G/840103/1FF101"/>
    <s v="001"/>
    <n v="0"/>
    <n v="1500"/>
    <n v="0"/>
    <n v="1500"/>
    <n v="0"/>
    <n v="0"/>
    <n v="0"/>
    <n v="1500"/>
    <n v="1500"/>
    <n v="1500"/>
    <s v="G/BBBBB3/BBBBB3"/>
  </r>
  <r>
    <s v="84"/>
    <x v="0"/>
    <x v="0"/>
    <s v="ZN02F020"/>
    <x v="2"/>
    <s v="F101"/>
    <s v="CORRESPONSABILIDAD CIUDADANA"/>
    <s v="GI22F10100002D"/>
    <x v="4"/>
    <s v="84 BIENES DE LARGA DURACIÓN"/>
    <x v="63"/>
    <s v="G/840103/1FF101"/>
    <s v="001"/>
    <n v="4285.3500000000004"/>
    <n v="0"/>
    <n v="0"/>
    <n v="4285.3500000000004"/>
    <n v="0"/>
    <n v="0"/>
    <n v="0"/>
    <n v="4285.3500000000004"/>
    <n v="4285.3500000000004"/>
    <n v="4285.3500000000004"/>
    <s v="G/BBBBB3/BBBBB3"/>
  </r>
  <r>
    <s v="84"/>
    <x v="0"/>
    <x v="0"/>
    <s v="ZN02F020"/>
    <x v="2"/>
    <s v="F101"/>
    <s v="CORRESPONSABILIDAD CIUDADANA"/>
    <s v="GI22F10100002D"/>
    <x v="4"/>
    <s v="84 BIENES DE LARGA DURACIÓN"/>
    <x v="64"/>
    <s v="G/840104/1FF101"/>
    <s v="001"/>
    <n v="113300"/>
    <n v="0"/>
    <n v="0"/>
    <n v="113300"/>
    <n v="0"/>
    <n v="0"/>
    <n v="0"/>
    <n v="113300"/>
    <n v="113300"/>
    <n v="113300"/>
    <s v="G/BBBBB3/BBBBB3"/>
  </r>
  <r>
    <s v="84"/>
    <x v="0"/>
    <x v="0"/>
    <s v="ZN02F020"/>
    <x v="2"/>
    <s v="F101"/>
    <s v="CORRESPONSABILIDAD CIUDADANA"/>
    <s v="GI22F10100002D"/>
    <x v="4"/>
    <s v="84 BIENES DE LARGA DURACIÓN"/>
    <x v="66"/>
    <s v="G/840105/1FF101"/>
    <s v="001"/>
    <n v="79890"/>
    <n v="0"/>
    <n v="0"/>
    <n v="79890"/>
    <n v="0"/>
    <n v="0"/>
    <n v="0"/>
    <n v="79890"/>
    <n v="79890"/>
    <n v="79890"/>
    <s v="G/BBBBB3/BBBBB3"/>
  </r>
  <r>
    <s v="84"/>
    <x v="0"/>
    <x v="0"/>
    <s v="ZN02F020"/>
    <x v="2"/>
    <s v="F101"/>
    <s v="CORRESPONSABILIDAD CIUDADANA"/>
    <s v="GI22F10100002D"/>
    <x v="4"/>
    <s v="84 BIENES DE LARGA DURACIÓN"/>
    <x v="65"/>
    <s v="G/840107/1FF101"/>
    <s v="001"/>
    <n v="11850"/>
    <n v="0"/>
    <n v="0"/>
    <n v="11850"/>
    <n v="0"/>
    <n v="0"/>
    <n v="0"/>
    <n v="11850"/>
    <n v="11850"/>
    <n v="11850"/>
    <s v="G/BBBBB3/BBBBB3"/>
  </r>
  <r>
    <s v="84"/>
    <x v="0"/>
    <x v="0"/>
    <s v="ZN02F020"/>
    <x v="2"/>
    <s v="F102"/>
    <s v="FORTALECIMIENTO DE LA GOBERNANZA DEMOCRÁTICA"/>
    <s v="GI22F10200001D"/>
    <x v="6"/>
    <s v="84 BIENES DE LARGA DURACIÓN"/>
    <x v="64"/>
    <s v="G/840104/1FF102"/>
    <s v="001"/>
    <n v="7260.81"/>
    <n v="0"/>
    <n v="0"/>
    <n v="7260.81"/>
    <n v="0"/>
    <n v="0"/>
    <n v="0"/>
    <n v="7260.81"/>
    <n v="7260.81"/>
    <n v="7260.81"/>
    <s v="G/BBBBB3/BBBBB3"/>
  </r>
  <r>
    <s v="84"/>
    <x v="0"/>
    <x v="0"/>
    <s v="ZN02F020"/>
    <x v="2"/>
    <s v="F102"/>
    <s v="FORTALECIMIENTO DE LA GOBERNANZA DEMOCRÁTICA"/>
    <s v="GI22F10200001D"/>
    <x v="6"/>
    <s v="84 BIENES DE LARGA DURACIÓN"/>
    <x v="65"/>
    <s v="G/840107/1FF102"/>
    <s v="001"/>
    <n v="9228"/>
    <n v="0"/>
    <n v="0"/>
    <n v="9228"/>
    <n v="0"/>
    <n v="0"/>
    <n v="0"/>
    <n v="9228"/>
    <n v="9228"/>
    <n v="9228"/>
    <s v="G/BBBBB3/BBBBB3"/>
  </r>
  <r>
    <s v="84"/>
    <x v="0"/>
    <x v="0"/>
    <s v="ZN02F020"/>
    <x v="2"/>
    <s v="H303"/>
    <s v="PRODUCTIVIDAD SOSTENIBLE"/>
    <s v="GI22H30300004D"/>
    <x v="12"/>
    <s v="84 BIENES DE LARGA DURACIÓN"/>
    <x v="65"/>
    <s v="G/840107/3FH303"/>
    <s v="001"/>
    <n v="1899"/>
    <n v="0"/>
    <n v="0"/>
    <n v="1899"/>
    <n v="0"/>
    <n v="0"/>
    <n v="0"/>
    <n v="1899"/>
    <n v="1899"/>
    <n v="1899"/>
    <s v="G/BBBBB3/BBBBB3"/>
  </r>
  <r>
    <s v="84"/>
    <x v="0"/>
    <x v="0"/>
    <s v="ZN02F020"/>
    <x v="2"/>
    <s v="N201"/>
    <s v="GESTIÓN DE RIESGOS"/>
    <s v="GI22N20100002D"/>
    <x v="16"/>
    <s v="84 BIENES DE LARGA DURACIÓN"/>
    <x v="65"/>
    <s v="G/840107/2FN201"/>
    <s v="001"/>
    <n v="3128"/>
    <n v="0"/>
    <n v="0"/>
    <n v="3128"/>
    <n v="0"/>
    <n v="0"/>
    <n v="0"/>
    <n v="3128"/>
    <n v="3128"/>
    <n v="3128"/>
    <s v="G/BBBBB3/BBBBB3"/>
  </r>
  <r>
    <s v="99"/>
    <x v="0"/>
    <x v="0"/>
    <s v="ZN02F020"/>
    <x v="2"/>
    <s v="A101"/>
    <s v="FORTALECIMIENTO INSTITUCIONAL"/>
    <s v="GC00A10100004D"/>
    <x v="0"/>
    <s v="99 OTROS PASIVOS"/>
    <x v="67"/>
    <s v="G/990101/1FA101"/>
    <s v="002"/>
    <n v="28032.03"/>
    <n v="0"/>
    <n v="0"/>
    <n v="28032.03"/>
    <n v="0"/>
    <n v="4297.82"/>
    <n v="4297.82"/>
    <n v="23734.21"/>
    <n v="23734.21"/>
    <n v="23734.21"/>
    <s v="G/CCCCC1/CCCCC1"/>
  </r>
  <r>
    <s v="51"/>
    <x v="0"/>
    <x v="0"/>
    <s v="ZC09F090"/>
    <x v="3"/>
    <s v="A101"/>
    <s v="FORTALECIMIENTO INSTITUCIONAL"/>
    <s v="GC00A10100004D"/>
    <x v="0"/>
    <s v="51 GASTOS EN PERSONAL"/>
    <x v="0"/>
    <s v="G/510105/1FA101"/>
    <s v="002"/>
    <n v="711708"/>
    <n v="-72257.52"/>
    <n v="0"/>
    <n v="639450.48"/>
    <n v="0"/>
    <n v="261406.97"/>
    <n v="261406.97"/>
    <n v="378043.51"/>
    <n v="378043.51"/>
    <n v="378043.51"/>
    <s v="G/AAAAAA/AAAAAA"/>
  </r>
  <r>
    <s v="51"/>
    <x v="0"/>
    <x v="0"/>
    <s v="ZC09F090"/>
    <x v="3"/>
    <s v="A101"/>
    <s v="FORTALECIMIENTO INSTITUCIONAL"/>
    <s v="GC00A10100004D"/>
    <x v="0"/>
    <s v="51 GASTOS EN PERSONAL"/>
    <x v="1"/>
    <s v="G/510106/1FA101"/>
    <s v="002"/>
    <n v="74374.490000000005"/>
    <n v="-5839.83"/>
    <n v="0"/>
    <n v="68534.66"/>
    <n v="0"/>
    <n v="26609.66"/>
    <n v="26609.66"/>
    <n v="41925"/>
    <n v="41925"/>
    <n v="41925"/>
    <s v="G/AAAAAA/AAAAAA"/>
  </r>
  <r>
    <s v="51"/>
    <x v="0"/>
    <x v="0"/>
    <s v="ZC09F090"/>
    <x v="3"/>
    <s v="A101"/>
    <s v="FORTALECIMIENTO INSTITUCIONAL"/>
    <s v="GC00A10100004D"/>
    <x v="0"/>
    <s v="51 GASTOS EN PERSONAL"/>
    <x v="2"/>
    <s v="G/510203/1FA101"/>
    <s v="002"/>
    <n v="80967.39"/>
    <n v="-543.96"/>
    <n v="0"/>
    <n v="80423.429999999993"/>
    <n v="18526.79"/>
    <n v="5959.32"/>
    <n v="5959.32"/>
    <n v="74464.11"/>
    <n v="74464.11"/>
    <n v="55937.32"/>
    <s v="G/AAAAAA/AAAAAA"/>
  </r>
  <r>
    <s v="51"/>
    <x v="0"/>
    <x v="0"/>
    <s v="ZC09F090"/>
    <x v="3"/>
    <s v="A101"/>
    <s v="FORTALECIMIENTO INSTITUCIONAL"/>
    <s v="GC00A10100004D"/>
    <x v="0"/>
    <s v="51 GASTOS EN PERSONAL"/>
    <x v="3"/>
    <s v="G/510204/1FA101"/>
    <s v="002"/>
    <n v="37025"/>
    <n v="-375"/>
    <n v="0"/>
    <n v="36650"/>
    <n v="9150"/>
    <n v="1740.9"/>
    <n v="1740.9"/>
    <n v="34909.1"/>
    <n v="34909.1"/>
    <n v="25759.1"/>
    <s v="G/AAAAAA/AAAAAA"/>
  </r>
  <r>
    <s v="51"/>
    <x v="0"/>
    <x v="0"/>
    <s v="ZC09F090"/>
    <x v="3"/>
    <s v="A101"/>
    <s v="FORTALECIMIENTO INSTITUCIONAL"/>
    <s v="GC00A10100004D"/>
    <x v="0"/>
    <s v="51 GASTOS EN PERSONAL"/>
    <x v="4"/>
    <s v="G/510304/1FA101"/>
    <s v="002"/>
    <n v="1233.5"/>
    <n v="614.5"/>
    <n v="0"/>
    <n v="1848"/>
    <n v="0"/>
    <n v="329"/>
    <n v="329"/>
    <n v="1519"/>
    <n v="1519"/>
    <n v="1519"/>
    <s v="G/AAAAAA/AAAAAA"/>
  </r>
  <r>
    <s v="51"/>
    <x v="0"/>
    <x v="0"/>
    <s v="ZC09F090"/>
    <x v="3"/>
    <s v="A101"/>
    <s v="FORTALECIMIENTO INSTITUCIONAL"/>
    <s v="GC00A10100004D"/>
    <x v="0"/>
    <s v="51 GASTOS EN PERSONAL"/>
    <x v="5"/>
    <s v="G/510306/1FA101"/>
    <s v="002"/>
    <n v="10240"/>
    <n v="-560"/>
    <n v="0"/>
    <n v="9680"/>
    <n v="0"/>
    <n v="3512"/>
    <n v="3512"/>
    <n v="6168"/>
    <n v="6168"/>
    <n v="6168"/>
    <s v="G/AAAAAA/AAAAAA"/>
  </r>
  <r>
    <s v="51"/>
    <x v="0"/>
    <x v="0"/>
    <s v="ZC09F090"/>
    <x v="3"/>
    <s v="A101"/>
    <s v="FORTALECIMIENTO INSTITUCIONAL"/>
    <s v="GC00A10100004D"/>
    <x v="0"/>
    <s v="51 GASTOS EN PERSONAL"/>
    <x v="6"/>
    <s v="G/510401/1FA101"/>
    <s v="002"/>
    <n v="2002.49"/>
    <n v="249.37"/>
    <n v="0"/>
    <n v="2251.86"/>
    <n v="0"/>
    <n v="126"/>
    <n v="126"/>
    <n v="2125.86"/>
    <n v="2125.86"/>
    <n v="2125.86"/>
    <s v="G/AAAAAA/AAAAAA"/>
  </r>
  <r>
    <s v="51"/>
    <x v="0"/>
    <x v="0"/>
    <s v="ZC09F090"/>
    <x v="3"/>
    <s v="A101"/>
    <s v="FORTALECIMIENTO INSTITUCIONAL"/>
    <s v="GC00A10100004D"/>
    <x v="0"/>
    <s v="51 GASTOS EN PERSONAL"/>
    <x v="7"/>
    <s v="G/510408/1FA101"/>
    <s v="002"/>
    <n v="3429.61"/>
    <n v="323.5"/>
    <n v="0"/>
    <n v="3753.11"/>
    <n v="0"/>
    <n v="1040.1600000000001"/>
    <n v="1040.1600000000001"/>
    <n v="2712.95"/>
    <n v="2712.95"/>
    <n v="2712.95"/>
    <s v="G/AAAAAA/AAAAAA"/>
  </r>
  <r>
    <s v="51"/>
    <x v="0"/>
    <x v="0"/>
    <s v="ZC09F090"/>
    <x v="3"/>
    <s v="A101"/>
    <s v="FORTALECIMIENTO INSTITUCIONAL"/>
    <s v="GC00A10100004D"/>
    <x v="0"/>
    <s v="51 GASTOS EN PERSONAL"/>
    <x v="69"/>
    <s v="G/510507/1FA101"/>
    <s v="002"/>
    <n v="1035.1500000000001"/>
    <n v="0"/>
    <n v="0"/>
    <n v="1035.1500000000001"/>
    <n v="0"/>
    <n v="0"/>
    <n v="0"/>
    <n v="1035.1500000000001"/>
    <n v="1035.1500000000001"/>
    <n v="1035.1500000000001"/>
    <s v="G/AAAAAA/AAAAAA"/>
  </r>
  <r>
    <s v="51"/>
    <x v="0"/>
    <x v="0"/>
    <s v="ZC09F090"/>
    <x v="3"/>
    <s v="A101"/>
    <s v="FORTALECIMIENTO INSTITUCIONAL"/>
    <s v="GC00A10100004D"/>
    <x v="0"/>
    <s v="51 GASTOS EN PERSONAL"/>
    <x v="8"/>
    <s v="G/510509/1FA101"/>
    <s v="002"/>
    <n v="18448.32"/>
    <n v="0"/>
    <n v="0"/>
    <n v="18448.32"/>
    <n v="0"/>
    <n v="6918.77"/>
    <n v="6918.77"/>
    <n v="11529.55"/>
    <n v="11529.55"/>
    <n v="11529.55"/>
    <s v="G/AAAAAA/AAAAAA"/>
  </r>
  <r>
    <s v="51"/>
    <x v="0"/>
    <x v="0"/>
    <s v="ZC09F090"/>
    <x v="3"/>
    <s v="A101"/>
    <s v="FORTALECIMIENTO INSTITUCIONAL"/>
    <s v="GC00A10100004D"/>
    <x v="0"/>
    <s v="51 GASTOS EN PERSONAL"/>
    <x v="9"/>
    <s v="G/510510/1FA101"/>
    <s v="002"/>
    <n v="189014"/>
    <n v="55990"/>
    <n v="0"/>
    <n v="245004"/>
    <n v="143837"/>
    <n v="101167"/>
    <n v="101167"/>
    <n v="143837"/>
    <n v="143837"/>
    <n v="0"/>
    <s v="G/AAAAAA/AAAAAA"/>
  </r>
  <r>
    <s v="51"/>
    <x v="0"/>
    <x v="0"/>
    <s v="ZC09F090"/>
    <x v="3"/>
    <s v="A101"/>
    <s v="FORTALECIMIENTO INSTITUCIONAL"/>
    <s v="GC00A10100004D"/>
    <x v="0"/>
    <s v="51 GASTOS EN PERSONAL"/>
    <x v="10"/>
    <s v="G/510512/1FA101"/>
    <s v="002"/>
    <n v="4955.18"/>
    <n v="5000"/>
    <n v="0"/>
    <n v="9955.18"/>
    <n v="0"/>
    <n v="7034.77"/>
    <n v="7034.77"/>
    <n v="2920.41"/>
    <n v="2920.41"/>
    <n v="2920.41"/>
    <s v="G/AAAAAA/AAAAAA"/>
  </r>
  <r>
    <s v="51"/>
    <x v="0"/>
    <x v="0"/>
    <s v="ZC09F090"/>
    <x v="3"/>
    <s v="A101"/>
    <s v="FORTALECIMIENTO INSTITUCIONAL"/>
    <s v="GC00A10100004D"/>
    <x v="0"/>
    <s v="51 GASTOS EN PERSONAL"/>
    <x v="11"/>
    <s v="G/510513/1FA101"/>
    <s v="002"/>
    <n v="21063.119999999999"/>
    <n v="-5000"/>
    <n v="0"/>
    <n v="16063.12"/>
    <n v="0"/>
    <n v="1171.33"/>
    <n v="1171.33"/>
    <n v="14891.79"/>
    <n v="14891.79"/>
    <n v="14891.79"/>
    <s v="G/AAAAAA/AAAAAA"/>
  </r>
  <r>
    <s v="51"/>
    <x v="0"/>
    <x v="0"/>
    <s v="ZC09F090"/>
    <x v="3"/>
    <s v="A101"/>
    <s v="FORTALECIMIENTO INSTITUCIONAL"/>
    <s v="GC00A10100004D"/>
    <x v="0"/>
    <s v="51 GASTOS EN PERSONAL"/>
    <x v="12"/>
    <s v="G/510601/1FA101"/>
    <s v="002"/>
    <n v="122554.06"/>
    <n v="-793.09"/>
    <n v="0"/>
    <n v="121760.97"/>
    <n v="18184.88"/>
    <n v="50512.36"/>
    <n v="50512.36"/>
    <n v="71248.61"/>
    <n v="71248.61"/>
    <n v="53063.73"/>
    <s v="G/AAAAAA/AAAAAA"/>
  </r>
  <r>
    <s v="51"/>
    <x v="0"/>
    <x v="0"/>
    <s v="ZC09F090"/>
    <x v="3"/>
    <s v="A101"/>
    <s v="FORTALECIMIENTO INSTITUCIONAL"/>
    <s v="GC00A10100004D"/>
    <x v="0"/>
    <s v="51 GASTOS EN PERSONAL"/>
    <x v="13"/>
    <s v="G/510602/1FA101"/>
    <s v="002"/>
    <n v="80967.39"/>
    <n v="-543.96"/>
    <n v="0"/>
    <n v="80423.429999999993"/>
    <n v="15467.76"/>
    <n v="28816.720000000001"/>
    <n v="28816.720000000001"/>
    <n v="51606.71"/>
    <n v="51606.71"/>
    <n v="36138.949999999997"/>
    <s v="G/AAAAAA/AAAAAA"/>
  </r>
  <r>
    <s v="51"/>
    <x v="0"/>
    <x v="0"/>
    <s v="ZC09F090"/>
    <x v="3"/>
    <s v="A101"/>
    <s v="FORTALECIMIENTO INSTITUCIONAL"/>
    <s v="GC00A10100004D"/>
    <x v="0"/>
    <s v="51 GASTOS EN PERSONAL"/>
    <x v="14"/>
    <s v="G/510707/1FA101"/>
    <s v="002"/>
    <n v="20950.37"/>
    <n v="0"/>
    <n v="0"/>
    <n v="20950.37"/>
    <n v="0"/>
    <n v="1634"/>
    <n v="1634"/>
    <n v="19316.37"/>
    <n v="19316.37"/>
    <n v="19316.37"/>
    <s v="G/AAAAAA/AAAAAA"/>
  </r>
  <r>
    <s v="53"/>
    <x v="0"/>
    <x v="0"/>
    <s v="ZC09F090"/>
    <x v="3"/>
    <s v="A101"/>
    <s v="FORTALECIMIENTO INSTITUCIONAL"/>
    <s v="GC00A10100001D"/>
    <x v="1"/>
    <s v="53 BIENES Y SERVICIOS DE CONSUMO"/>
    <x v="15"/>
    <s v="G/530101/1FA101"/>
    <s v="002"/>
    <n v="18693.830000000002"/>
    <n v="78197.39"/>
    <n v="0"/>
    <n v="96891.22"/>
    <n v="0"/>
    <n v="71145.509999999995"/>
    <n v="54042.01"/>
    <n v="25745.71"/>
    <n v="42849.21"/>
    <n v="25745.71"/>
    <s v="G/AAAAAA/AAAAAA"/>
  </r>
  <r>
    <s v="53"/>
    <x v="0"/>
    <x v="0"/>
    <s v="ZC09F090"/>
    <x v="3"/>
    <s v="A101"/>
    <s v="FORTALECIMIENTO INSTITUCIONAL"/>
    <s v="GC00A10100001D"/>
    <x v="1"/>
    <s v="53 BIENES Y SERVICIOS DE CONSUMO"/>
    <x v="16"/>
    <s v="G/530104/1FA101"/>
    <s v="002"/>
    <n v="13000"/>
    <n v="0"/>
    <n v="0"/>
    <n v="13000"/>
    <n v="0"/>
    <n v="13000"/>
    <n v="3897.92"/>
    <n v="0"/>
    <n v="9102.08"/>
    <n v="0"/>
    <s v="G/AAAAAA/AAAAAA"/>
  </r>
  <r>
    <s v="53"/>
    <x v="0"/>
    <x v="0"/>
    <s v="ZC09F090"/>
    <x v="3"/>
    <s v="A101"/>
    <s v="FORTALECIMIENTO INSTITUCIONAL"/>
    <s v="GC00A10100001D"/>
    <x v="1"/>
    <s v="53 BIENES Y SERVICIOS DE CONSUMO"/>
    <x v="18"/>
    <s v="G/530201/1FA101"/>
    <s v="002"/>
    <n v="57957.24"/>
    <n v="0"/>
    <n v="0"/>
    <n v="57957.24"/>
    <n v="0"/>
    <n v="52001"/>
    <n v="17369.560000000001"/>
    <n v="5956.24"/>
    <n v="40587.68"/>
    <n v="5956.24"/>
    <s v="G/AAAAAA/AAAAAA"/>
  </r>
  <r>
    <s v="53"/>
    <x v="0"/>
    <x v="0"/>
    <s v="ZC09F090"/>
    <x v="3"/>
    <s v="A101"/>
    <s v="FORTALECIMIENTO INSTITUCIONAL"/>
    <s v="GC00A10100001D"/>
    <x v="1"/>
    <s v="53 BIENES Y SERVICIOS DE CONSUMO"/>
    <x v="19"/>
    <s v="G/530204/1FA101"/>
    <s v="002"/>
    <n v="5209.6000000000004"/>
    <n v="0"/>
    <n v="0"/>
    <n v="5209.6000000000004"/>
    <n v="1666.68"/>
    <n v="0"/>
    <n v="0"/>
    <n v="5209.6000000000004"/>
    <n v="5209.6000000000004"/>
    <n v="3542.92"/>
    <s v="G/AAAAAA/AAAAAA"/>
  </r>
  <r>
    <s v="53"/>
    <x v="0"/>
    <x v="0"/>
    <s v="ZC09F090"/>
    <x v="3"/>
    <s v="A101"/>
    <s v="FORTALECIMIENTO INSTITUCIONAL"/>
    <s v="GC00A10100001D"/>
    <x v="1"/>
    <s v="53 BIENES Y SERVICIOS DE CONSUMO"/>
    <x v="21"/>
    <s v="G/530208/1FA101"/>
    <s v="002"/>
    <n v="176403.83"/>
    <n v="13916.41"/>
    <n v="0"/>
    <n v="190320.24"/>
    <n v="0"/>
    <n v="179583.51"/>
    <n v="93180.12"/>
    <n v="10736.73"/>
    <n v="97140.12"/>
    <n v="10736.73"/>
    <s v="G/AAAAAA/AAAAAA"/>
  </r>
  <r>
    <s v="53"/>
    <x v="0"/>
    <x v="0"/>
    <s v="ZC09F090"/>
    <x v="3"/>
    <s v="A101"/>
    <s v="FORTALECIMIENTO INSTITUCIONAL"/>
    <s v="GC00A10100001D"/>
    <x v="1"/>
    <s v="53 BIENES Y SERVICIOS DE CONSUMO"/>
    <x v="22"/>
    <s v="G/530209/1FA101"/>
    <s v="002"/>
    <n v="84305.15"/>
    <n v="-1043.71"/>
    <n v="0"/>
    <n v="83261.440000000002"/>
    <n v="0"/>
    <n v="83236.63"/>
    <n v="29746.25"/>
    <n v="24.81"/>
    <n v="53515.19"/>
    <n v="24.81"/>
    <s v="G/AAAAAA/AAAAAA"/>
  </r>
  <r>
    <s v="53"/>
    <x v="0"/>
    <x v="0"/>
    <s v="ZC09F090"/>
    <x v="3"/>
    <s v="A101"/>
    <s v="FORTALECIMIENTO INSTITUCIONAL"/>
    <s v="GC00A10100001D"/>
    <x v="1"/>
    <s v="53 BIENES Y SERVICIOS DE CONSUMO"/>
    <x v="23"/>
    <s v="G/530255/1FA101"/>
    <s v="002"/>
    <n v="0"/>
    <n v="6300"/>
    <n v="0"/>
    <n v="6300"/>
    <n v="0"/>
    <n v="6299.88"/>
    <n v="6299.88"/>
    <n v="0.12"/>
    <n v="0.12"/>
    <n v="0.12"/>
    <s v="G/AAAAAA/AAAAAA"/>
  </r>
  <r>
    <s v="53"/>
    <x v="0"/>
    <x v="0"/>
    <s v="ZC09F090"/>
    <x v="3"/>
    <s v="A101"/>
    <s v="FORTALECIMIENTO INSTITUCIONAL"/>
    <s v="GC00A10100001D"/>
    <x v="1"/>
    <s v="53 BIENES Y SERVICIOS DE CONSUMO"/>
    <x v="26"/>
    <s v="G/530404/1FA101"/>
    <s v="002"/>
    <n v="2690"/>
    <n v="10000"/>
    <n v="0"/>
    <n v="12690"/>
    <n v="5574"/>
    <n v="0"/>
    <n v="0"/>
    <n v="12690"/>
    <n v="12690"/>
    <n v="7116"/>
    <s v="G/AAAAAA/AAAAAA"/>
  </r>
  <r>
    <s v="53"/>
    <x v="0"/>
    <x v="0"/>
    <s v="ZC09F090"/>
    <x v="3"/>
    <s v="A101"/>
    <s v="FORTALECIMIENTO INSTITUCIONAL"/>
    <s v="GC00A10100001D"/>
    <x v="1"/>
    <s v="53 BIENES Y SERVICIOS DE CONSUMO"/>
    <x v="27"/>
    <s v="G/530405/1FA101"/>
    <s v="002"/>
    <n v="3181"/>
    <n v="709"/>
    <n v="0"/>
    <n v="3890"/>
    <n v="3890"/>
    <n v="0"/>
    <n v="0"/>
    <n v="3890"/>
    <n v="3890"/>
    <n v="0"/>
    <s v="G/AAAAAA/AAAAAA"/>
  </r>
  <r>
    <s v="53"/>
    <x v="0"/>
    <x v="0"/>
    <s v="ZC09F090"/>
    <x v="3"/>
    <s v="A101"/>
    <s v="FORTALECIMIENTO INSTITUCIONAL"/>
    <s v="GC00A10100001D"/>
    <x v="1"/>
    <s v="53 BIENES Y SERVICIOS DE CONSUMO"/>
    <x v="29"/>
    <s v="G/530505/1FA101"/>
    <s v="002"/>
    <n v="14820.5"/>
    <n v="0"/>
    <n v="0"/>
    <n v="14820.5"/>
    <n v="0"/>
    <n v="14484.6"/>
    <n v="0"/>
    <n v="335.9"/>
    <n v="14820.5"/>
    <n v="335.9"/>
    <s v="G/AAAAAA/AAAAAA"/>
  </r>
  <r>
    <s v="53"/>
    <x v="0"/>
    <x v="0"/>
    <s v="ZC09F090"/>
    <x v="3"/>
    <s v="A101"/>
    <s v="FORTALECIMIENTO INSTITUCIONAL"/>
    <s v="GC00A10100001D"/>
    <x v="1"/>
    <s v="53 BIENES Y SERVICIOS DE CONSUMO"/>
    <x v="30"/>
    <s v="G/530702/1FA101"/>
    <s v="002"/>
    <n v="6618"/>
    <n v="0"/>
    <n v="0"/>
    <n v="6618"/>
    <n v="0"/>
    <n v="0"/>
    <n v="0"/>
    <n v="6618"/>
    <n v="6618"/>
    <n v="6618"/>
    <s v="G/AAAAAA/AAAAAA"/>
  </r>
  <r>
    <s v="53"/>
    <x v="0"/>
    <x v="0"/>
    <s v="ZC09F090"/>
    <x v="3"/>
    <s v="A101"/>
    <s v="FORTALECIMIENTO INSTITUCIONAL"/>
    <s v="GC00A10100001D"/>
    <x v="1"/>
    <s v="53 BIENES Y SERVICIOS DE CONSUMO"/>
    <x v="32"/>
    <s v="G/530803/1FA101"/>
    <s v="002"/>
    <n v="17380"/>
    <n v="-6300"/>
    <n v="0"/>
    <n v="11080"/>
    <n v="0"/>
    <n v="0"/>
    <n v="0"/>
    <n v="11080"/>
    <n v="11080"/>
    <n v="11080"/>
    <s v="G/AAAAAA/AAAAAA"/>
  </r>
  <r>
    <s v="53"/>
    <x v="0"/>
    <x v="0"/>
    <s v="ZC09F090"/>
    <x v="3"/>
    <s v="A101"/>
    <s v="FORTALECIMIENTO INSTITUCIONAL"/>
    <s v="GC00A10100001D"/>
    <x v="1"/>
    <s v="53 BIENES Y SERVICIOS DE CONSUMO"/>
    <x v="33"/>
    <s v="G/530804/1FA101"/>
    <s v="002"/>
    <n v="2709.4"/>
    <n v="0"/>
    <n v="0"/>
    <n v="2709.4"/>
    <n v="358.7"/>
    <n v="641.29999999999995"/>
    <n v="641.29999999999995"/>
    <n v="2068.1"/>
    <n v="2068.1"/>
    <n v="1709.4"/>
    <s v="G/AAAAAA/AAAAAA"/>
  </r>
  <r>
    <s v="53"/>
    <x v="0"/>
    <x v="0"/>
    <s v="ZC09F090"/>
    <x v="3"/>
    <s v="A101"/>
    <s v="FORTALECIMIENTO INSTITUCIONAL"/>
    <s v="GC00A10100001D"/>
    <x v="1"/>
    <s v="53 BIENES Y SERVICIOS DE CONSUMO"/>
    <x v="34"/>
    <s v="G/530805/1FA101"/>
    <s v="002"/>
    <n v="813.05"/>
    <n v="225"/>
    <n v="0"/>
    <n v="1038.05"/>
    <n v="0"/>
    <n v="0"/>
    <n v="0"/>
    <n v="1038.05"/>
    <n v="1038.05"/>
    <n v="1038.05"/>
    <s v="G/AAAAAA/AAAAAA"/>
  </r>
  <r>
    <s v="53"/>
    <x v="0"/>
    <x v="0"/>
    <s v="ZC09F090"/>
    <x v="3"/>
    <s v="A101"/>
    <s v="FORTALECIMIENTO INSTITUCIONAL"/>
    <s v="GC00A10100001D"/>
    <x v="1"/>
    <s v="53 BIENES Y SERVICIOS DE CONSUMO"/>
    <x v="35"/>
    <s v="G/530807/1FA101"/>
    <s v="002"/>
    <n v="1845"/>
    <n v="0"/>
    <n v="0"/>
    <n v="1845"/>
    <n v="0"/>
    <n v="0"/>
    <n v="0"/>
    <n v="1845"/>
    <n v="1845"/>
    <n v="1845"/>
    <s v="G/AAAAAA/AAAAAA"/>
  </r>
  <r>
    <s v="53"/>
    <x v="0"/>
    <x v="0"/>
    <s v="ZC09F090"/>
    <x v="3"/>
    <s v="A101"/>
    <s v="FORTALECIMIENTO INSTITUCIONAL"/>
    <s v="GC00A10100001D"/>
    <x v="1"/>
    <s v="53 BIENES Y SERVICIOS DE CONSUMO"/>
    <x v="36"/>
    <s v="G/530813/1FA101"/>
    <s v="002"/>
    <n v="15562"/>
    <n v="0"/>
    <n v="0"/>
    <n v="15562"/>
    <n v="0"/>
    <n v="0"/>
    <n v="0"/>
    <n v="15562"/>
    <n v="15562"/>
    <n v="15562"/>
    <s v="G/AAAAAA/AAAAAA"/>
  </r>
  <r>
    <s v="53"/>
    <x v="0"/>
    <x v="0"/>
    <s v="ZC09F090"/>
    <x v="3"/>
    <s v="A101"/>
    <s v="FORTALECIMIENTO INSTITUCIONAL"/>
    <s v="GC00A10100001D"/>
    <x v="1"/>
    <s v="53 BIENES Y SERVICIOS DE CONSUMO"/>
    <x v="88"/>
    <s v="G/531403/1FA101"/>
    <s v="002"/>
    <n v="0"/>
    <n v="778.3"/>
    <n v="0"/>
    <n v="778.3"/>
    <n v="0"/>
    <n v="778.3"/>
    <n v="778.3"/>
    <n v="0"/>
    <n v="0"/>
    <n v="0"/>
    <s v="G/AAAAAA/AAAAAA"/>
  </r>
  <r>
    <s v="57"/>
    <x v="0"/>
    <x v="0"/>
    <s v="ZC09F090"/>
    <x v="3"/>
    <s v="A101"/>
    <s v="FORTALECIMIENTO INSTITUCIONAL"/>
    <s v="GC00A10100001D"/>
    <x v="1"/>
    <s v="57 OTROS GASTOS CORRIENTES"/>
    <x v="37"/>
    <s v="G/570102/1FA101"/>
    <s v="002"/>
    <n v="2000"/>
    <n v="0"/>
    <n v="0"/>
    <n v="2000"/>
    <n v="0"/>
    <n v="0"/>
    <n v="0"/>
    <n v="2000"/>
    <n v="2000"/>
    <n v="2000"/>
    <s v="G/AAAAAA/AAAAAA"/>
  </r>
  <r>
    <s v="58"/>
    <x v="0"/>
    <x v="0"/>
    <s v="ZC09F090"/>
    <x v="3"/>
    <s v="A101"/>
    <s v="FORTALECIMIENTO INSTITUCIONAL"/>
    <s v="GC00A10100001D"/>
    <x v="1"/>
    <s v="58 TRANSFERENCIAS Y DONACIONES CORRIENTES"/>
    <x v="89"/>
    <s v="G/580103/1FA101"/>
    <s v="002"/>
    <n v="14585"/>
    <n v="-14585"/>
    <n v="0"/>
    <n v="0"/>
    <n v="0"/>
    <n v="0"/>
    <n v="0"/>
    <n v="0"/>
    <n v="0"/>
    <n v="0"/>
    <s v="G/AAAAAA/AAAAAA"/>
  </r>
  <r>
    <s v="73"/>
    <x v="0"/>
    <x v="0"/>
    <s v="ZC09F090"/>
    <x v="3"/>
    <s v="D203"/>
    <s v="PATRIMONIO NATURAL"/>
    <s v="GI22D20300002D"/>
    <x v="18"/>
    <s v="73 BIENES Y SERVICIOS PARA INVERSIÓN"/>
    <x v="38"/>
    <s v="G/730236/2FD203"/>
    <s v="001"/>
    <n v="15000"/>
    <n v="0"/>
    <n v="0"/>
    <n v="15000"/>
    <n v="0"/>
    <n v="0"/>
    <n v="0"/>
    <n v="15000"/>
    <n v="15000"/>
    <n v="15000"/>
    <s v="G/BBBBB2/BBBBB2"/>
  </r>
  <r>
    <s v="73"/>
    <x v="0"/>
    <x v="0"/>
    <s v="ZC09F090"/>
    <x v="3"/>
    <s v="F101"/>
    <s v="CORRESPONSABILIDAD CIUDADANA"/>
    <s v="GI22F10100001D"/>
    <x v="3"/>
    <s v="73 BIENES Y SERVICIOS PARA INVERSIÓN"/>
    <x v="39"/>
    <s v="G/730804/1FF101"/>
    <s v="001"/>
    <n v="0"/>
    <n v="500"/>
    <n v="0"/>
    <n v="500"/>
    <n v="0"/>
    <n v="0"/>
    <n v="0"/>
    <n v="500"/>
    <n v="500"/>
    <n v="500"/>
    <s v="G/BBBBB2/BBBBB2"/>
  </r>
  <r>
    <s v="73"/>
    <x v="0"/>
    <x v="0"/>
    <s v="ZC09F090"/>
    <x v="3"/>
    <s v="F101"/>
    <s v="CORRESPONSABILIDAD CIUDADANA"/>
    <s v="GI22F10100002D"/>
    <x v="4"/>
    <s v="73 BIENES Y SERVICIOS PARA INVERSIÓN"/>
    <x v="40"/>
    <s v="G/730418/1FF101"/>
    <s v="001"/>
    <n v="40000"/>
    <n v="0"/>
    <n v="0"/>
    <n v="40000"/>
    <n v="0"/>
    <n v="39999.96"/>
    <n v="10909.08"/>
    <n v="0.04"/>
    <n v="29090.92"/>
    <n v="0.04"/>
    <s v="G/BBBBB2/BBBBB2"/>
  </r>
  <r>
    <s v="73"/>
    <x v="0"/>
    <x v="0"/>
    <s v="ZC09F090"/>
    <x v="3"/>
    <s v="F101"/>
    <s v="CORRESPONSABILIDAD CIUDADANA"/>
    <s v="GI22F10100002D"/>
    <x v="4"/>
    <s v="73 BIENES Y SERVICIOS PARA INVERSIÓN"/>
    <x v="48"/>
    <s v="G/730505/1FF101"/>
    <s v="001"/>
    <n v="0"/>
    <n v="9000"/>
    <n v="0"/>
    <n v="9000"/>
    <n v="0"/>
    <n v="0"/>
    <n v="0"/>
    <n v="9000"/>
    <n v="9000"/>
    <n v="9000"/>
    <s v="G/BBBBB2/BBBBB2"/>
  </r>
  <r>
    <s v="73"/>
    <x v="0"/>
    <x v="0"/>
    <s v="ZC09F090"/>
    <x v="3"/>
    <s v="F101"/>
    <s v="CORRESPONSABILIDAD CIUDADANA"/>
    <s v="GI22F10100002D"/>
    <x v="4"/>
    <s v="73 BIENES Y SERVICIOS PARA INVERSIÓN"/>
    <x v="42"/>
    <s v="G/730606/1FF101"/>
    <s v="001"/>
    <n v="33606"/>
    <n v="25539"/>
    <n v="0"/>
    <n v="59145"/>
    <n v="0"/>
    <n v="27955.4"/>
    <n v="17326.400000000001"/>
    <n v="31189.599999999999"/>
    <n v="41818.6"/>
    <n v="31189.599999999999"/>
    <s v="G/BBBBB2/BBBBB2"/>
  </r>
  <r>
    <s v="73"/>
    <x v="0"/>
    <x v="0"/>
    <s v="ZC09F090"/>
    <x v="3"/>
    <s v="F101"/>
    <s v="CORRESPONSABILIDAD CIUDADANA"/>
    <s v="GI22F10100002D"/>
    <x v="4"/>
    <s v="73 BIENES Y SERVICIOS PARA INVERSIÓN"/>
    <x v="43"/>
    <s v="G/730702/1FF101"/>
    <s v="001"/>
    <n v="5562.32"/>
    <n v="-5562.32"/>
    <n v="0"/>
    <n v="0"/>
    <n v="0"/>
    <n v="0"/>
    <n v="0"/>
    <n v="0"/>
    <n v="0"/>
    <n v="0"/>
    <s v="G/BBBBB2/BBBBB2"/>
  </r>
  <r>
    <s v="73"/>
    <x v="0"/>
    <x v="0"/>
    <s v="ZC09F090"/>
    <x v="3"/>
    <s v="F101"/>
    <s v="CORRESPONSABILIDAD CIUDADANA"/>
    <s v="GI22F10100003D"/>
    <x v="5"/>
    <s v="73 BIENES Y SERVICIOS PARA INVERSIÓN"/>
    <x v="42"/>
    <s v="G/730606/1FF101"/>
    <s v="001"/>
    <n v="17852.400000000001"/>
    <n v="0"/>
    <n v="0"/>
    <n v="17852.400000000001"/>
    <n v="5031.17"/>
    <n v="12821.23"/>
    <n v="12821.23"/>
    <n v="5031.17"/>
    <n v="5031.17"/>
    <n v="0"/>
    <s v="G/BBBBB2/BBBBB2"/>
  </r>
  <r>
    <s v="73"/>
    <x v="0"/>
    <x v="0"/>
    <s v="ZC09F090"/>
    <x v="3"/>
    <s v="F102"/>
    <s v="FORTALECIMIENTO DE LA GOBERNANZA DEMOCRÁTICA"/>
    <s v="GI22F10200001D"/>
    <x v="6"/>
    <s v="73 BIENES Y SERVICIOS PARA INVERSIÓN"/>
    <x v="56"/>
    <s v="G/730204/1FF102"/>
    <s v="001"/>
    <n v="1000"/>
    <n v="-500"/>
    <n v="0"/>
    <n v="500"/>
    <n v="0"/>
    <n v="0"/>
    <n v="0"/>
    <n v="500"/>
    <n v="500"/>
    <n v="500"/>
    <s v="G/BBBBB2/BBBBB2"/>
  </r>
  <r>
    <s v="73"/>
    <x v="0"/>
    <x v="0"/>
    <s v="ZC09F090"/>
    <x v="3"/>
    <s v="F102"/>
    <s v="FORTALECIMIENTO DE LA GOBERNANZA DEMOCRÁTICA"/>
    <s v="GI22F10200001D"/>
    <x v="6"/>
    <s v="73 BIENES Y SERVICIOS PARA INVERSIÓN"/>
    <x v="46"/>
    <s v="G/730249/1FF102"/>
    <s v="001"/>
    <n v="2000"/>
    <n v="0"/>
    <n v="0"/>
    <n v="2000"/>
    <n v="1990"/>
    <n v="0"/>
    <n v="0"/>
    <n v="2000"/>
    <n v="2000"/>
    <n v="10"/>
    <s v="G/BBBBB2/BBBBB2"/>
  </r>
  <r>
    <s v="73"/>
    <x v="0"/>
    <x v="0"/>
    <s v="ZC09F090"/>
    <x v="3"/>
    <s v="F102"/>
    <s v="FORTALECIMIENTO DE LA GOBERNANZA DEMOCRÁTICA"/>
    <s v="GI22F10200001D"/>
    <x v="6"/>
    <s v="73 BIENES Y SERVICIOS PARA INVERSIÓN"/>
    <x v="53"/>
    <s v="G/730402/1FF102"/>
    <s v="001"/>
    <n v="21500"/>
    <n v="-14000"/>
    <n v="0"/>
    <n v="7500"/>
    <n v="0"/>
    <n v="0"/>
    <n v="0"/>
    <n v="7500"/>
    <n v="7500"/>
    <n v="7500"/>
    <s v="G/BBBBB2/BBBBB2"/>
  </r>
  <r>
    <s v="73"/>
    <x v="0"/>
    <x v="0"/>
    <s v="ZC09F090"/>
    <x v="3"/>
    <s v="F102"/>
    <s v="FORTALECIMIENTO DE LA GOBERNANZA DEMOCRÁTICA"/>
    <s v="GI22F10200001D"/>
    <x v="6"/>
    <s v="73 BIENES Y SERVICIOS PARA INVERSIÓN"/>
    <x v="90"/>
    <s v="G/730417/1FF102"/>
    <s v="001"/>
    <n v="8128"/>
    <n v="51872"/>
    <n v="0"/>
    <n v="60000"/>
    <n v="0"/>
    <n v="0"/>
    <n v="0"/>
    <n v="60000"/>
    <n v="60000"/>
    <n v="60000"/>
    <s v="G/BBBBB2/BBBBB2"/>
  </r>
  <r>
    <s v="73"/>
    <x v="0"/>
    <x v="0"/>
    <s v="ZC09F090"/>
    <x v="3"/>
    <s v="F102"/>
    <s v="FORTALECIMIENTO DE LA GOBERNANZA DEMOCRÁTICA"/>
    <s v="GI22F10200001D"/>
    <x v="6"/>
    <s v="73 BIENES Y SERVICIOS PARA INVERSIÓN"/>
    <x v="50"/>
    <s v="G/730613/1FF102"/>
    <s v="001"/>
    <n v="3900"/>
    <n v="1100"/>
    <n v="0"/>
    <n v="5000"/>
    <n v="0"/>
    <n v="0"/>
    <n v="0"/>
    <n v="5000"/>
    <n v="5000"/>
    <n v="5000"/>
    <s v="G/BBBBB2/BBBBB2"/>
  </r>
  <r>
    <s v="73"/>
    <x v="0"/>
    <x v="0"/>
    <s v="ZC09F090"/>
    <x v="3"/>
    <s v="F102"/>
    <s v="FORTALECIMIENTO DE LA GOBERNANZA DEMOCRÁTICA"/>
    <s v="GI22F10200001D"/>
    <x v="6"/>
    <s v="73 BIENES Y SERVICIOS PARA INVERSIÓN"/>
    <x v="39"/>
    <s v="G/730804/1FF102"/>
    <s v="001"/>
    <n v="0"/>
    <n v="592.15"/>
    <n v="0"/>
    <n v="592.15"/>
    <n v="0"/>
    <n v="0"/>
    <n v="0"/>
    <n v="592.15"/>
    <n v="592.15"/>
    <n v="592.15"/>
    <s v="G/BBBBB2/BBBBB2"/>
  </r>
  <r>
    <s v="73"/>
    <x v="0"/>
    <x v="0"/>
    <s v="ZC09F090"/>
    <x v="3"/>
    <s v="F102"/>
    <s v="FORTALECIMIENTO DE LA GOBERNANZA DEMOCRÁTICA"/>
    <s v="GI22F10200001D"/>
    <x v="6"/>
    <s v="73 BIENES Y SERVICIOS PARA INVERSIÓN"/>
    <x v="91"/>
    <s v="G/730805/1FF102"/>
    <s v="001"/>
    <n v="252"/>
    <n v="-252"/>
    <n v="0"/>
    <n v="0"/>
    <n v="0"/>
    <n v="0"/>
    <n v="0"/>
    <n v="0"/>
    <n v="0"/>
    <n v="0"/>
    <s v="G/BBBBB2/BBBBB2"/>
  </r>
  <r>
    <s v="73"/>
    <x v="0"/>
    <x v="0"/>
    <s v="ZC09F090"/>
    <x v="3"/>
    <s v="F102"/>
    <s v="FORTALECIMIENTO DE LA GOBERNANZA DEMOCRÁTICA"/>
    <s v="GI22F10200001D"/>
    <x v="6"/>
    <s v="73 BIENES Y SERVICIOS PARA INVERSIÓN"/>
    <x v="54"/>
    <s v="G/730807/1FF102"/>
    <s v="001"/>
    <n v="2943.5"/>
    <n v="-1943.5"/>
    <n v="0"/>
    <n v="1000"/>
    <n v="0"/>
    <n v="0"/>
    <n v="0"/>
    <n v="1000"/>
    <n v="1000"/>
    <n v="1000"/>
    <s v="G/BBBBB2/BBBBB2"/>
  </r>
  <r>
    <s v="73"/>
    <x v="0"/>
    <x v="0"/>
    <s v="ZC09F090"/>
    <x v="3"/>
    <s v="F102"/>
    <s v="FORTALECIMIENTO DE LA GOBERNANZA DEMOCRÁTICA"/>
    <s v="GI22F10200001D"/>
    <x v="6"/>
    <s v="73 BIENES Y SERVICIOS PARA INVERSIÓN"/>
    <x v="55"/>
    <s v="G/730812/1FF102"/>
    <s v="001"/>
    <n v="2398.12"/>
    <n v="-2398.12"/>
    <n v="0"/>
    <n v="0"/>
    <n v="0"/>
    <n v="0"/>
    <n v="0"/>
    <n v="0"/>
    <n v="0"/>
    <n v="0"/>
    <s v="G/BBBBB2/BBBBB2"/>
  </r>
  <r>
    <s v="73"/>
    <x v="0"/>
    <x v="0"/>
    <s v="ZC09F090"/>
    <x v="3"/>
    <s v="F102"/>
    <s v="FORTALECIMIENTO DE LA GOBERNANZA DEMOCRÁTICA"/>
    <s v="GI22F10200001D"/>
    <x v="6"/>
    <s v="73 BIENES Y SERVICIOS PARA INVERSIÓN"/>
    <x v="85"/>
    <s v="G/730820/1FF102"/>
    <s v="001"/>
    <n v="565"/>
    <n v="-565"/>
    <n v="0"/>
    <n v="0"/>
    <n v="0"/>
    <n v="0"/>
    <n v="0"/>
    <n v="0"/>
    <n v="0"/>
    <n v="0"/>
    <s v="G/BBBBB2/BBBBB2"/>
  </r>
  <r>
    <s v="73"/>
    <x v="0"/>
    <x v="0"/>
    <s v="ZC09F090"/>
    <x v="3"/>
    <s v="F102"/>
    <s v="FORTALECIMIENTO DE LA GOBERNANZA DEMOCRÁTICA"/>
    <s v="GI22F10200001D"/>
    <x v="6"/>
    <s v="73 BIENES Y SERVICIOS PARA INVERSIÓN"/>
    <x v="51"/>
    <s v="G/731403/1FF102"/>
    <s v="001"/>
    <n v="11275.15"/>
    <n v="-10275.15"/>
    <n v="0"/>
    <n v="1000"/>
    <n v="0"/>
    <n v="0"/>
    <n v="0"/>
    <n v="1000"/>
    <n v="1000"/>
    <n v="1000"/>
    <s v="G/BBBBB2/BBBBB2"/>
  </r>
  <r>
    <s v="73"/>
    <x v="0"/>
    <x v="0"/>
    <s v="ZC09F090"/>
    <x v="3"/>
    <s v="F102"/>
    <s v="FORTALECIMIENTO DE LA GOBERNANZA DEMOCRÁTICA"/>
    <s v="GI22F10200001D"/>
    <x v="6"/>
    <s v="73 BIENES Y SERVICIOS PARA INVERSIÓN"/>
    <x v="84"/>
    <s v="G/731404/1FF102"/>
    <s v="001"/>
    <n v="1059.9000000000001"/>
    <n v="-359.9"/>
    <n v="0"/>
    <n v="700"/>
    <n v="0"/>
    <n v="0"/>
    <n v="0"/>
    <n v="700"/>
    <n v="700"/>
    <n v="700"/>
    <s v="G/BBBBB2/BBBBB2"/>
  </r>
  <r>
    <s v="73"/>
    <x v="0"/>
    <x v="0"/>
    <s v="ZC09F090"/>
    <x v="3"/>
    <s v="F102"/>
    <s v="FORTALECIMIENTO DE LA GOBERNANZA DEMOCRÁTICA"/>
    <s v="GI22F10200002D"/>
    <x v="7"/>
    <s v="73 BIENES Y SERVICIOS PARA INVERSIÓN"/>
    <x v="45"/>
    <s v="G/730235/1FF102"/>
    <s v="001"/>
    <n v="2869"/>
    <n v="0"/>
    <n v="0"/>
    <n v="2869"/>
    <n v="2869"/>
    <n v="0"/>
    <n v="0"/>
    <n v="2869"/>
    <n v="2869"/>
    <n v="0"/>
    <s v="G/BBBBB2/BBBBB2"/>
  </r>
  <r>
    <s v="73"/>
    <x v="0"/>
    <x v="0"/>
    <s v="ZC09F090"/>
    <x v="3"/>
    <s v="F102"/>
    <s v="FORTALECIMIENTO DE LA GOBERNANZA DEMOCRÁTICA"/>
    <s v="GI22F10200002D"/>
    <x v="7"/>
    <s v="73 BIENES Y SERVICIOS PARA INVERSIÓN"/>
    <x v="92"/>
    <s v="G/730248/1FF102"/>
    <s v="001"/>
    <n v="4990"/>
    <n v="0"/>
    <n v="0"/>
    <n v="4990"/>
    <n v="0"/>
    <n v="0"/>
    <n v="0"/>
    <n v="4990"/>
    <n v="4990"/>
    <n v="4990"/>
    <s v="G/BBBBB2/BBBBB2"/>
  </r>
  <r>
    <s v="73"/>
    <x v="0"/>
    <x v="0"/>
    <s v="ZC09F090"/>
    <x v="3"/>
    <s v="F102"/>
    <s v="FORTALECIMIENTO DE LA GOBERNANZA DEMOCRÁTICA"/>
    <s v="GI22F10200002D"/>
    <x v="7"/>
    <s v="73 BIENES Y SERVICIOS PARA INVERSIÓN"/>
    <x v="48"/>
    <s v="G/730505/1FF102"/>
    <s v="001"/>
    <n v="1470"/>
    <n v="0"/>
    <n v="0"/>
    <n v="1470"/>
    <n v="0"/>
    <n v="0"/>
    <n v="0"/>
    <n v="1470"/>
    <n v="1470"/>
    <n v="1470"/>
    <s v="G/BBBBB2/BBBBB2"/>
  </r>
  <r>
    <s v="73"/>
    <x v="0"/>
    <x v="0"/>
    <s v="ZC09F090"/>
    <x v="3"/>
    <s v="F102"/>
    <s v="FORTALECIMIENTO DE LA GOBERNANZA DEMOCRÁTICA"/>
    <s v="GI22F10200002D"/>
    <x v="7"/>
    <s v="73 BIENES Y SERVICIOS PARA INVERSIÓN"/>
    <x v="50"/>
    <s v="G/730613/1FF102"/>
    <s v="001"/>
    <n v="3559"/>
    <n v="0"/>
    <n v="0"/>
    <n v="3559"/>
    <n v="0"/>
    <n v="0"/>
    <n v="0"/>
    <n v="3559"/>
    <n v="3559"/>
    <n v="3559"/>
    <s v="G/BBBBB2/BBBBB2"/>
  </r>
  <r>
    <s v="73"/>
    <x v="0"/>
    <x v="0"/>
    <s v="ZC09F090"/>
    <x v="3"/>
    <s v="F102"/>
    <s v="FORTALECIMIENTO DE LA GOBERNANZA DEMOCRÁTICA"/>
    <s v="GI22F10200002D"/>
    <x v="7"/>
    <s v="73 BIENES Y SERVICIOS PARA INVERSIÓN"/>
    <x v="44"/>
    <s v="G/730811/1FF102"/>
    <s v="001"/>
    <n v="998.38"/>
    <n v="0"/>
    <n v="0"/>
    <n v="998.38"/>
    <n v="0"/>
    <n v="0"/>
    <n v="0"/>
    <n v="998.38"/>
    <n v="998.38"/>
    <n v="998.38"/>
    <s v="G/BBBBB2/BBBBB2"/>
  </r>
  <r>
    <s v="73"/>
    <x v="0"/>
    <x v="0"/>
    <s v="ZC09F090"/>
    <x v="3"/>
    <s v="F102"/>
    <s v="FORTALECIMIENTO DE LA GOBERNANZA DEMOCRÁTICA"/>
    <s v="GI22F10200003D"/>
    <x v="8"/>
    <s v="73 BIENES Y SERVICIOS PARA INVERSIÓN"/>
    <x v="45"/>
    <s v="G/730235/1FF102"/>
    <s v="001"/>
    <n v="999"/>
    <n v="0"/>
    <n v="0"/>
    <n v="999"/>
    <n v="999"/>
    <n v="0"/>
    <n v="0"/>
    <n v="999"/>
    <n v="999"/>
    <n v="0"/>
    <s v="G/BBBBB2/BBBBB2"/>
  </r>
  <r>
    <s v="73"/>
    <x v="0"/>
    <x v="0"/>
    <s v="ZC09F090"/>
    <x v="3"/>
    <s v="F102"/>
    <s v="FORTALECIMIENTO DE LA GOBERNANZA DEMOCRÁTICA"/>
    <s v="GI22F10200003D"/>
    <x v="8"/>
    <s v="73 BIENES Y SERVICIOS PARA INVERSIÓN"/>
    <x v="46"/>
    <s v="G/730249/1FF102"/>
    <s v="001"/>
    <n v="2862"/>
    <n v="-862"/>
    <n v="0"/>
    <n v="2000"/>
    <n v="0"/>
    <n v="0"/>
    <n v="0"/>
    <n v="2000"/>
    <n v="2000"/>
    <n v="2000"/>
    <s v="G/BBBBB2/BBBBB2"/>
  </r>
  <r>
    <s v="73"/>
    <x v="0"/>
    <x v="0"/>
    <s v="ZC09F090"/>
    <x v="3"/>
    <s v="F102"/>
    <s v="FORTALECIMIENTO DE LA GOBERNANZA DEMOCRÁTICA"/>
    <s v="GI22F10200003D"/>
    <x v="8"/>
    <s v="73 BIENES Y SERVICIOS PARA INVERSIÓN"/>
    <x v="48"/>
    <s v="G/730505/1FF102"/>
    <s v="001"/>
    <n v="910"/>
    <n v="0"/>
    <n v="0"/>
    <n v="910"/>
    <n v="0"/>
    <n v="0"/>
    <n v="0"/>
    <n v="910"/>
    <n v="910"/>
    <n v="910"/>
    <s v="G/BBBBB2/BBBBB2"/>
  </r>
  <r>
    <s v="73"/>
    <x v="0"/>
    <x v="0"/>
    <s v="ZC09F090"/>
    <x v="3"/>
    <s v="F102"/>
    <s v="FORTALECIMIENTO DE LA GOBERNANZA DEMOCRÁTICA"/>
    <s v="GI22F10200003D"/>
    <x v="8"/>
    <s v="73 BIENES Y SERVICIOS PARA INVERSIÓN"/>
    <x v="50"/>
    <s v="G/730613/1FF102"/>
    <s v="001"/>
    <n v="0"/>
    <n v="2819.35"/>
    <n v="0"/>
    <n v="2819.35"/>
    <n v="0"/>
    <n v="0"/>
    <n v="0"/>
    <n v="2819.35"/>
    <n v="2819.35"/>
    <n v="2819.35"/>
    <s v="G/BBBBB2/BBBBB2"/>
  </r>
  <r>
    <s v="73"/>
    <x v="0"/>
    <x v="0"/>
    <s v="ZC09F090"/>
    <x v="3"/>
    <s v="F102"/>
    <s v="FORTALECIMIENTO DE LA GOBERNANZA DEMOCRÁTICA"/>
    <s v="GI22F10200003D"/>
    <x v="8"/>
    <s v="73 BIENES Y SERVICIOS PARA INVERSIÓN"/>
    <x v="44"/>
    <s v="G/730811/1FF102"/>
    <s v="001"/>
    <n v="2957.35"/>
    <n v="-1957.35"/>
    <n v="0"/>
    <n v="1000"/>
    <n v="0"/>
    <n v="0"/>
    <n v="0"/>
    <n v="1000"/>
    <n v="1000"/>
    <n v="1000"/>
    <s v="G/BBBBB2/BBBBB2"/>
  </r>
  <r>
    <s v="73"/>
    <x v="0"/>
    <x v="0"/>
    <s v="ZC09F090"/>
    <x v="3"/>
    <s v="F102"/>
    <s v="FORTALECIMIENTO DE LA GOBERNANZA DEMOCRÁTICA"/>
    <s v="GI22F10200004D"/>
    <x v="9"/>
    <s v="73 BIENES Y SERVICIOS PARA INVERSIÓN"/>
    <x v="56"/>
    <s v="G/730204/1FF102"/>
    <s v="001"/>
    <n v="490"/>
    <n v="-490"/>
    <n v="0"/>
    <n v="0"/>
    <n v="0"/>
    <n v="0"/>
    <n v="0"/>
    <n v="0"/>
    <n v="0"/>
    <n v="0"/>
    <s v="G/BBBBB2/BBBBB2"/>
  </r>
  <r>
    <s v="73"/>
    <x v="0"/>
    <x v="0"/>
    <s v="ZC09F090"/>
    <x v="3"/>
    <s v="F102"/>
    <s v="FORTALECIMIENTO DE LA GOBERNANZA DEMOCRÁTICA"/>
    <s v="GI22F10200004D"/>
    <x v="9"/>
    <s v="73 BIENES Y SERVICIOS PARA INVERSIÓN"/>
    <x v="45"/>
    <s v="G/730235/1FF102"/>
    <s v="001"/>
    <n v="11403"/>
    <n v="4347"/>
    <n v="0"/>
    <n v="15750"/>
    <n v="15750"/>
    <n v="0"/>
    <n v="0"/>
    <n v="15750"/>
    <n v="15750"/>
    <n v="0"/>
    <s v="G/BBBBB2/BBBBB2"/>
  </r>
  <r>
    <s v="73"/>
    <x v="0"/>
    <x v="0"/>
    <s v="ZC09F090"/>
    <x v="3"/>
    <s v="F102"/>
    <s v="FORTALECIMIENTO DE LA GOBERNANZA DEMOCRÁTICA"/>
    <s v="GI22F10200004D"/>
    <x v="9"/>
    <s v="73 BIENES Y SERVICIOS PARA INVERSIÓN"/>
    <x v="48"/>
    <s v="G/730505/1FF102"/>
    <s v="001"/>
    <n v="3290"/>
    <n v="0"/>
    <n v="0"/>
    <n v="3290"/>
    <n v="0"/>
    <n v="0"/>
    <n v="0"/>
    <n v="3290"/>
    <n v="3290"/>
    <n v="3290"/>
    <s v="G/BBBBB2/BBBBB2"/>
  </r>
  <r>
    <s v="73"/>
    <x v="0"/>
    <x v="0"/>
    <s v="ZC09F090"/>
    <x v="3"/>
    <s v="F102"/>
    <s v="FORTALECIMIENTO DE LA GOBERNANZA DEMOCRÁTICA"/>
    <s v="GI22F10200004D"/>
    <x v="9"/>
    <s v="73 BIENES Y SERVICIOS PARA INVERSIÓN"/>
    <x v="55"/>
    <s v="G/730812/1FF102"/>
    <s v="001"/>
    <n v="1088"/>
    <n v="-497"/>
    <n v="0"/>
    <n v="591"/>
    <n v="0"/>
    <n v="0"/>
    <n v="0"/>
    <n v="591"/>
    <n v="591"/>
    <n v="591"/>
    <s v="G/BBBBB2/BBBBB2"/>
  </r>
  <r>
    <s v="73"/>
    <x v="0"/>
    <x v="0"/>
    <s v="ZC09F090"/>
    <x v="3"/>
    <s v="F102"/>
    <s v="FORTALECIMIENTO DE LA GOBERNANZA DEMOCRÁTICA"/>
    <s v="GI22F10200004D"/>
    <x v="9"/>
    <s v="73 BIENES Y SERVICIOS PARA INVERSIÓN"/>
    <x v="57"/>
    <s v="G/730824/1FF102"/>
    <s v="001"/>
    <n v="3360"/>
    <n v="-3360"/>
    <n v="0"/>
    <n v="0"/>
    <n v="0"/>
    <n v="0"/>
    <n v="0"/>
    <n v="0"/>
    <n v="0"/>
    <n v="0"/>
    <s v="G/BBBBB2/BBBBB2"/>
  </r>
  <r>
    <s v="73"/>
    <x v="0"/>
    <x v="0"/>
    <s v="ZC09F090"/>
    <x v="3"/>
    <s v="G401"/>
    <s v="ARTE, CULTURA Y PATRIMONIO"/>
    <s v="GI22G40100001D"/>
    <x v="10"/>
    <s v="73 BIENES Y SERVICIOS PARA INVERSIÓN"/>
    <x v="87"/>
    <s v="G/730205/4FG401"/>
    <s v="001"/>
    <n v="27000"/>
    <n v="0"/>
    <n v="0"/>
    <n v="27000"/>
    <n v="0"/>
    <n v="27000"/>
    <n v="950"/>
    <n v="0"/>
    <n v="26050"/>
    <n v="0"/>
    <s v="G/BBBBB2/BBBBB2"/>
  </r>
  <r>
    <s v="73"/>
    <x v="0"/>
    <x v="0"/>
    <s v="ZC09F090"/>
    <x v="3"/>
    <s v="G401"/>
    <s v="ARTE, CULTURA Y PATRIMONIO"/>
    <s v="GI22G40100002D"/>
    <x v="11"/>
    <s v="73 BIENES Y SERVICIOS PARA INVERSIÓN"/>
    <x v="87"/>
    <s v="G/730205/4FG401"/>
    <s v="001"/>
    <n v="12000"/>
    <n v="0"/>
    <n v="0"/>
    <n v="12000"/>
    <n v="0"/>
    <n v="12000"/>
    <n v="2050"/>
    <n v="0"/>
    <n v="9950"/>
    <n v="0"/>
    <s v="G/BBBBB2/BBBBB2"/>
  </r>
  <r>
    <s v="73"/>
    <x v="0"/>
    <x v="0"/>
    <s v="ZC09F090"/>
    <x v="3"/>
    <s v="H303"/>
    <s v="PRODUCTIVIDAD SOSTENIBLE"/>
    <s v="GI22H30300004D"/>
    <x v="12"/>
    <s v="73 BIENES Y SERVICIOS PARA INVERSIÓN"/>
    <x v="46"/>
    <s v="G/730249/3FH303"/>
    <s v="001"/>
    <n v="15000"/>
    <n v="0"/>
    <n v="0"/>
    <n v="15000"/>
    <n v="0"/>
    <n v="0"/>
    <n v="0"/>
    <n v="15000"/>
    <n v="15000"/>
    <n v="15000"/>
    <s v="G/BBBBB2/BBBBB2"/>
  </r>
  <r>
    <s v="73"/>
    <x v="0"/>
    <x v="0"/>
    <s v="ZC09F090"/>
    <x v="3"/>
    <s v="H303"/>
    <s v="PRODUCTIVIDAD SOSTENIBLE"/>
    <s v="GI22H30300004D"/>
    <x v="12"/>
    <s v="73 BIENES Y SERVICIOS PARA INVERSIÓN"/>
    <x v="50"/>
    <s v="G/730613/3FH303"/>
    <s v="001"/>
    <n v="4319.93"/>
    <n v="0"/>
    <n v="0"/>
    <n v="4319.93"/>
    <n v="0"/>
    <n v="0"/>
    <n v="0"/>
    <n v="4319.93"/>
    <n v="4319.93"/>
    <n v="4319.93"/>
    <s v="G/BBBBB2/BBBBB2"/>
  </r>
  <r>
    <s v="73"/>
    <x v="0"/>
    <x v="0"/>
    <s v="ZC09F090"/>
    <x v="3"/>
    <s v="H303"/>
    <s v="PRODUCTIVIDAD SOSTENIBLE"/>
    <s v="GI22H30300004D"/>
    <x v="12"/>
    <s v="73 BIENES Y SERVICIOS PARA INVERSIÓN"/>
    <x v="58"/>
    <s v="G/730814/3FH303"/>
    <s v="001"/>
    <n v="3000"/>
    <n v="0"/>
    <n v="0"/>
    <n v="3000"/>
    <n v="0"/>
    <n v="0"/>
    <n v="0"/>
    <n v="3000"/>
    <n v="3000"/>
    <n v="3000"/>
    <s v="G/BBBBB2/BBBBB2"/>
  </r>
  <r>
    <s v="73"/>
    <x v="0"/>
    <x v="0"/>
    <s v="ZC09F090"/>
    <x v="3"/>
    <s v="J402"/>
    <s v="PROMOCIÓN DE DERECHOS"/>
    <s v="GI22J40200001D"/>
    <x v="13"/>
    <s v="73 BIENES Y SERVICIOS PARA INVERSIÓN"/>
    <x v="56"/>
    <s v="G/730204/4FJ402"/>
    <s v="001"/>
    <n v="3000"/>
    <n v="-2100"/>
    <n v="0"/>
    <n v="900"/>
    <n v="0"/>
    <n v="0"/>
    <n v="0"/>
    <n v="900"/>
    <n v="900"/>
    <n v="900"/>
    <s v="G/BBBBB2/BBBBB2"/>
  </r>
  <r>
    <s v="73"/>
    <x v="0"/>
    <x v="0"/>
    <s v="ZC09F090"/>
    <x v="3"/>
    <s v="J402"/>
    <s v="PROMOCIÓN DE DERECHOS"/>
    <s v="GI22J40200001D"/>
    <x v="13"/>
    <s v="73 BIENES Y SERVICIOS PARA INVERSIÓN"/>
    <x v="45"/>
    <s v="G/730235/4FJ402"/>
    <s v="001"/>
    <n v="1500"/>
    <n v="0"/>
    <n v="0"/>
    <n v="1500"/>
    <n v="666"/>
    <n v="832.5"/>
    <n v="832.5"/>
    <n v="667.5"/>
    <n v="667.5"/>
    <n v="1.5"/>
    <s v="G/BBBBB2/BBBBB2"/>
  </r>
  <r>
    <s v="73"/>
    <x v="0"/>
    <x v="0"/>
    <s v="ZC09F090"/>
    <x v="3"/>
    <s v="J402"/>
    <s v="PROMOCIÓN DE DERECHOS"/>
    <s v="GI22J40200001D"/>
    <x v="13"/>
    <s v="73 BIENES Y SERVICIOS PARA INVERSIÓN"/>
    <x v="46"/>
    <s v="G/730249/4FJ402"/>
    <s v="001"/>
    <n v="0"/>
    <n v="3731.25"/>
    <n v="0"/>
    <n v="3731.25"/>
    <n v="0"/>
    <n v="0"/>
    <n v="0"/>
    <n v="3731.25"/>
    <n v="3731.25"/>
    <n v="3731.25"/>
    <s v="G/BBBBB2/BBBBB2"/>
  </r>
  <r>
    <s v="73"/>
    <x v="0"/>
    <x v="0"/>
    <s v="ZC09F090"/>
    <x v="3"/>
    <s v="J402"/>
    <s v="PROMOCIÓN DE DERECHOS"/>
    <s v="GI22J40200001D"/>
    <x v="13"/>
    <s v="73 BIENES Y SERVICIOS PARA INVERSIÓN"/>
    <x v="48"/>
    <s v="G/730505/4FJ402"/>
    <s v="001"/>
    <n v="7750"/>
    <n v="-250"/>
    <n v="0"/>
    <n v="7500"/>
    <n v="0"/>
    <n v="0"/>
    <n v="0"/>
    <n v="7500"/>
    <n v="7500"/>
    <n v="7500"/>
    <s v="G/BBBBB2/BBBBB2"/>
  </r>
  <r>
    <s v="73"/>
    <x v="0"/>
    <x v="0"/>
    <s v="ZC09F090"/>
    <x v="3"/>
    <s v="J402"/>
    <s v="PROMOCIÓN DE DERECHOS"/>
    <s v="GI22J40200001D"/>
    <x v="13"/>
    <s v="73 BIENES Y SERVICIOS PARA INVERSIÓN"/>
    <x v="54"/>
    <s v="G/730807/4FJ402"/>
    <s v="001"/>
    <n v="1381.25"/>
    <n v="-1381.25"/>
    <n v="0"/>
    <n v="0"/>
    <n v="0"/>
    <n v="0"/>
    <n v="0"/>
    <n v="0"/>
    <n v="0"/>
    <n v="0"/>
    <s v="G/BBBBB2/BBBBB2"/>
  </r>
  <r>
    <s v="73"/>
    <x v="0"/>
    <x v="0"/>
    <s v="ZC09F090"/>
    <x v="3"/>
    <s v="M402"/>
    <s v="SALUD AL DIA"/>
    <s v="GI22M40200001D"/>
    <x v="14"/>
    <s v="73 BIENES Y SERVICIOS PARA INVERSIÓN"/>
    <x v="48"/>
    <s v="G/730505/4FM402"/>
    <s v="001"/>
    <n v="13250"/>
    <n v="260"/>
    <n v="0"/>
    <n v="13510"/>
    <n v="13500"/>
    <n v="0"/>
    <n v="0"/>
    <n v="13510"/>
    <n v="13510"/>
    <n v="10"/>
    <s v="G/BBBBB2/BBBBB2"/>
  </r>
  <r>
    <s v="73"/>
    <x v="0"/>
    <x v="0"/>
    <s v="ZC09F090"/>
    <x v="3"/>
    <s v="M402"/>
    <s v="SALUD AL DIA"/>
    <s v="GI22M40200001D"/>
    <x v="14"/>
    <s v="73 BIENES Y SERVICIOS PARA INVERSIÓN"/>
    <x v="42"/>
    <s v="G/730606/4FM402"/>
    <s v="001"/>
    <n v="11800"/>
    <n v="1640"/>
    <n v="0"/>
    <n v="13440"/>
    <n v="0"/>
    <n v="10720"/>
    <n v="1120"/>
    <n v="2720"/>
    <n v="12320"/>
    <n v="2720"/>
    <s v="G/BBBBB2/BBBBB2"/>
  </r>
  <r>
    <s v="73"/>
    <x v="0"/>
    <x v="0"/>
    <s v="ZC09F090"/>
    <x v="3"/>
    <s v="M402"/>
    <s v="SALUD AL DIA"/>
    <s v="GI22M40200001D"/>
    <x v="14"/>
    <s v="73 BIENES Y SERVICIOS PARA INVERSIÓN"/>
    <x v="54"/>
    <s v="G/730807/4FM402"/>
    <s v="001"/>
    <n v="1200"/>
    <n v="-1200"/>
    <n v="0"/>
    <n v="0"/>
    <n v="0"/>
    <n v="0"/>
    <n v="0"/>
    <n v="0"/>
    <n v="0"/>
    <n v="0"/>
    <s v="G/BBBBB2/BBBBB2"/>
  </r>
  <r>
    <s v="73"/>
    <x v="0"/>
    <x v="0"/>
    <s v="ZC09F090"/>
    <x v="3"/>
    <s v="M402"/>
    <s v="SALUD AL DIA"/>
    <s v="GI22M40200001D"/>
    <x v="14"/>
    <s v="73 BIENES Y SERVICIOS PARA INVERSIÓN"/>
    <x v="84"/>
    <s v="G/731404/4FM402"/>
    <s v="001"/>
    <n v="700"/>
    <n v="-700"/>
    <n v="0"/>
    <n v="0"/>
    <n v="0"/>
    <n v="0"/>
    <n v="0"/>
    <n v="0"/>
    <n v="0"/>
    <n v="0"/>
    <s v="G/BBBBB2/BBBBB2"/>
  </r>
  <r>
    <s v="73"/>
    <x v="0"/>
    <x v="0"/>
    <s v="ZC09F090"/>
    <x v="3"/>
    <s v="M402"/>
    <s v="SALUD AL DIA"/>
    <s v="GI22M40200002D"/>
    <x v="15"/>
    <s v="73 BIENES Y SERVICIOS PARA INVERSIÓN"/>
    <x v="42"/>
    <s v="G/730606/4FM402"/>
    <s v="001"/>
    <n v="9858.7199999999993"/>
    <n v="3581.28"/>
    <n v="0"/>
    <n v="13440"/>
    <n v="0"/>
    <n v="10720"/>
    <n v="1120"/>
    <n v="2720"/>
    <n v="12320"/>
    <n v="2720"/>
    <s v="G/BBBBB2/BBBBB2"/>
  </r>
  <r>
    <s v="73"/>
    <x v="0"/>
    <x v="0"/>
    <s v="ZC09F090"/>
    <x v="3"/>
    <s v="N201"/>
    <s v="GESTIÓN DE RIESGOS"/>
    <s v="GI22N20100002D"/>
    <x v="16"/>
    <s v="73 BIENES Y SERVICIOS PARA INVERSIÓN"/>
    <x v="40"/>
    <s v="G/730418/2FN201"/>
    <s v="001"/>
    <n v="9448.4"/>
    <n v="0"/>
    <n v="0"/>
    <n v="9448.4"/>
    <n v="2750"/>
    <n v="4999.96"/>
    <n v="4999.96"/>
    <n v="4448.4399999999996"/>
    <n v="4448.4399999999996"/>
    <n v="1698.44"/>
    <s v="G/BBBBB2/BBBBB2"/>
  </r>
  <r>
    <s v="73"/>
    <x v="0"/>
    <x v="0"/>
    <s v="ZC09F090"/>
    <x v="3"/>
    <s v="N201"/>
    <s v="GESTIÓN DE RIESGOS"/>
    <s v="GI22N20100002D"/>
    <x v="16"/>
    <s v="73 BIENES Y SERVICIOS PARA INVERSIÓN"/>
    <x v="86"/>
    <s v="G/730802/2FN201"/>
    <s v="001"/>
    <n v="3870"/>
    <n v="0"/>
    <n v="0"/>
    <n v="3870"/>
    <n v="0"/>
    <n v="0"/>
    <n v="0"/>
    <n v="3870"/>
    <n v="3870"/>
    <n v="3870"/>
    <s v="G/BBBBB2/BBBBB2"/>
  </r>
  <r>
    <s v="73"/>
    <x v="0"/>
    <x v="0"/>
    <s v="ZC09F090"/>
    <x v="3"/>
    <s v="N402"/>
    <s v="QUITO SIN MIEDO"/>
    <s v="GI22N40200001D"/>
    <x v="17"/>
    <s v="73 BIENES Y SERVICIOS PARA INVERSIÓN"/>
    <x v="44"/>
    <s v="G/730811/4FN402"/>
    <s v="001"/>
    <n v="5375.84"/>
    <n v="0"/>
    <n v="0"/>
    <n v="5375.84"/>
    <n v="0"/>
    <n v="0"/>
    <n v="0"/>
    <n v="5375.84"/>
    <n v="5375.84"/>
    <n v="5375.84"/>
    <s v="G/BBBBB2/BBBBB2"/>
  </r>
  <r>
    <s v="75"/>
    <x v="0"/>
    <x v="0"/>
    <s v="ZC09F090"/>
    <x v="3"/>
    <s v="F101"/>
    <s v="CORRESPONSABILIDAD CIUDADANA"/>
    <s v="GI22F10100002D"/>
    <x v="4"/>
    <s v="75 OBRAS PÚBLICAS"/>
    <x v="60"/>
    <s v="G/750104/1FF101"/>
    <s v="001"/>
    <n v="282000"/>
    <n v="-146800"/>
    <n v="0"/>
    <n v="135200"/>
    <n v="134157.01"/>
    <n v="0"/>
    <n v="0"/>
    <n v="135200"/>
    <n v="135200"/>
    <n v="1042.99"/>
    <s v="G/BBBBB2/BBBBB2"/>
  </r>
  <r>
    <s v="75"/>
    <x v="0"/>
    <x v="0"/>
    <s v="ZC09F090"/>
    <x v="3"/>
    <s v="F101"/>
    <s v="CORRESPONSABILIDAD CIUDADANA"/>
    <s v="GI22F10100002D"/>
    <x v="4"/>
    <s v="75 OBRAS PÚBLICAS"/>
    <x v="61"/>
    <s v="G/750105/1FF101"/>
    <s v="001"/>
    <n v="266011.67"/>
    <n v="542930.59"/>
    <n v="0"/>
    <n v="808942.26"/>
    <n v="220506.79"/>
    <n v="0"/>
    <n v="0"/>
    <n v="808942.26"/>
    <n v="808942.26"/>
    <n v="588435.47"/>
    <s v="G/BBBBB2/BBBBB2"/>
  </r>
  <r>
    <s v="75"/>
    <x v="0"/>
    <x v="0"/>
    <s v="ZC09F090"/>
    <x v="3"/>
    <s v="F101"/>
    <s v="CORRESPONSABILIDAD CIUDADANA"/>
    <s v="GI22F10100002D"/>
    <x v="4"/>
    <s v="75 OBRAS PÚBLICAS"/>
    <x v="62"/>
    <s v="G/750107/1FF101"/>
    <s v="001"/>
    <n v="390674.27"/>
    <n v="-390674.27"/>
    <n v="0"/>
    <n v="0"/>
    <n v="0"/>
    <n v="0"/>
    <n v="0"/>
    <n v="0"/>
    <n v="0"/>
    <n v="0"/>
    <s v="G/BBBBB2/BBBBB2"/>
  </r>
  <r>
    <s v="75"/>
    <x v="0"/>
    <x v="0"/>
    <s v="ZC09F090"/>
    <x v="3"/>
    <s v="F101"/>
    <s v="CORRESPONSABILIDAD CIUDADANA"/>
    <s v="GI22F10100002D"/>
    <x v="4"/>
    <s v="75 OBRAS PÚBLICAS"/>
    <x v="93"/>
    <s v="G/750501/1FF101"/>
    <s v="001"/>
    <n v="72000"/>
    <n v="-52000"/>
    <n v="0"/>
    <n v="20000"/>
    <n v="0"/>
    <n v="0"/>
    <n v="0"/>
    <n v="20000"/>
    <n v="20000"/>
    <n v="20000"/>
    <s v="G/BBBBB2/BBBBB2"/>
  </r>
  <r>
    <s v="75"/>
    <x v="0"/>
    <x v="0"/>
    <s v="ZC09F090"/>
    <x v="3"/>
    <s v="F101"/>
    <s v="CORRESPONSABILIDAD CIUDADANA"/>
    <s v="GI22F10100003D"/>
    <x v="5"/>
    <s v="75 OBRAS PÚBLICAS"/>
    <x v="60"/>
    <s v="G/750104/1FF101"/>
    <s v="001"/>
    <n v="252428.71"/>
    <n v="1748361.3"/>
    <n v="0"/>
    <n v="2000790.01"/>
    <n v="1823054.06"/>
    <n v="0"/>
    <n v="0"/>
    <n v="2000790.01"/>
    <n v="2000790.01"/>
    <n v="177735.95"/>
    <s v="G/BBBBB2/BBBBB2"/>
  </r>
  <r>
    <s v="75"/>
    <x v="0"/>
    <x v="0"/>
    <s v="ZC09F090"/>
    <x v="3"/>
    <s v="F101"/>
    <s v="CORRESPONSABILIDAD CIUDADANA"/>
    <s v="GI22F10100003D"/>
    <x v="5"/>
    <s v="75 OBRAS PÚBLICAS"/>
    <x v="61"/>
    <s v="G/750105/1FF101"/>
    <s v="001"/>
    <n v="2099107.4700000002"/>
    <n v="-1378000"/>
    <n v="0"/>
    <n v="721107.47"/>
    <n v="212115.25"/>
    <n v="351941.1"/>
    <n v="43379.32"/>
    <n v="369166.37"/>
    <n v="677728.15"/>
    <n v="157051.12"/>
    <s v="G/BBBBB2/BBBBB2"/>
  </r>
  <r>
    <s v="75"/>
    <x v="0"/>
    <x v="0"/>
    <s v="ZC09F090"/>
    <x v="3"/>
    <s v="F101"/>
    <s v="CORRESPONSABILIDAD CIUDADANA"/>
    <s v="GI22F10100003D"/>
    <x v="5"/>
    <s v="75 OBRAS PÚBLICAS"/>
    <x v="62"/>
    <s v="G/750107/1FF101"/>
    <s v="001"/>
    <n v="791361.3"/>
    <n v="-480361.3"/>
    <n v="0"/>
    <n v="311000"/>
    <n v="2.15"/>
    <n v="58832.49"/>
    <n v="58832.49"/>
    <n v="252167.51"/>
    <n v="252167.51"/>
    <n v="252165.36"/>
    <s v="G/BBBBB2/BBBBB2"/>
  </r>
  <r>
    <s v="75"/>
    <x v="0"/>
    <x v="0"/>
    <s v="ZC09F090"/>
    <x v="3"/>
    <s v="F101"/>
    <s v="CORRESPONSABILIDAD CIUDADANA"/>
    <s v="GI22F10100003D"/>
    <x v="5"/>
    <s v="75 OBRAS PÚBLICAS"/>
    <x v="93"/>
    <s v="G/750501/1FF101"/>
    <s v="001"/>
    <n v="0"/>
    <n v="110000"/>
    <n v="0"/>
    <n v="110000"/>
    <n v="108321.14"/>
    <n v="0"/>
    <n v="0"/>
    <n v="110000"/>
    <n v="110000"/>
    <n v="1678.86"/>
    <s v="G/BBBBB2/BBBBB2"/>
  </r>
  <r>
    <s v="84"/>
    <x v="0"/>
    <x v="0"/>
    <s v="ZC09F090"/>
    <x v="3"/>
    <s v="A101"/>
    <s v="FORTALECIMIENTO INSTITUCIONAL"/>
    <s v="GC00A10100001D"/>
    <x v="1"/>
    <s v="84 BIENES DE LARGA DURACIÓN"/>
    <x v="63"/>
    <s v="G/840103/1FA101"/>
    <s v="002"/>
    <n v="11015.75"/>
    <n v="13596"/>
    <n v="0"/>
    <n v="24611.75"/>
    <n v="0.09"/>
    <n v="6497.2"/>
    <n v="6497.2"/>
    <n v="18114.55"/>
    <n v="18114.55"/>
    <n v="18114.46"/>
    <s v="G/BBBBB3/BBBBB3"/>
  </r>
  <r>
    <s v="84"/>
    <x v="0"/>
    <x v="0"/>
    <s v="ZC09F090"/>
    <x v="3"/>
    <s v="A101"/>
    <s v="FORTALECIMIENTO INSTITUCIONAL"/>
    <s v="GC00A10100001D"/>
    <x v="1"/>
    <s v="84 BIENES DE LARGA DURACIÓN"/>
    <x v="64"/>
    <s v="G/840104/1FA101"/>
    <s v="002"/>
    <n v="0"/>
    <n v="1000"/>
    <n v="0"/>
    <n v="1000"/>
    <n v="845.54"/>
    <n v="0"/>
    <n v="0"/>
    <n v="1000"/>
    <n v="1000"/>
    <n v="154.46"/>
    <s v="G/BBBBB3/BBBBB3"/>
  </r>
  <r>
    <s v="84"/>
    <x v="0"/>
    <x v="0"/>
    <s v="ZC09F090"/>
    <x v="3"/>
    <s v="A101"/>
    <s v="FORTALECIMIENTO INSTITUCIONAL"/>
    <s v="GC00A10100001D"/>
    <x v="1"/>
    <s v="84 BIENES DE LARGA DURACIÓN"/>
    <x v="65"/>
    <s v="G/840107/1FA101"/>
    <s v="002"/>
    <n v="76864.850000000006"/>
    <n v="-14596"/>
    <n v="0"/>
    <n v="62268.85"/>
    <n v="0"/>
    <n v="0"/>
    <n v="0"/>
    <n v="62268.85"/>
    <n v="62268.85"/>
    <n v="62268.85"/>
    <s v="G/BBBBB3/BBBBB3"/>
  </r>
  <r>
    <s v="84"/>
    <x v="0"/>
    <x v="0"/>
    <s v="ZC09F090"/>
    <x v="3"/>
    <s v="F101"/>
    <s v="CORRESPONSABILIDAD CIUDADANA"/>
    <s v="GI22F10100001D"/>
    <x v="3"/>
    <s v="84 BIENES DE LARGA DURACIÓN"/>
    <x v="63"/>
    <s v="G/840103/1FF101"/>
    <s v="001"/>
    <n v="0"/>
    <n v="1500"/>
    <n v="0"/>
    <n v="1500"/>
    <n v="0"/>
    <n v="0"/>
    <n v="0"/>
    <n v="1500"/>
    <n v="1500"/>
    <n v="1500"/>
    <s v="G/BBBBB3/BBBBB3"/>
  </r>
  <r>
    <s v="84"/>
    <x v="0"/>
    <x v="0"/>
    <s v="ZC09F090"/>
    <x v="3"/>
    <s v="F101"/>
    <s v="CORRESPONSABILIDAD CIUDADANA"/>
    <s v="GI22F10100002D"/>
    <x v="4"/>
    <s v="84 BIENES DE LARGA DURACIÓN"/>
    <x v="64"/>
    <s v="G/840104/1FF101"/>
    <s v="001"/>
    <n v="84432"/>
    <n v="-6233"/>
    <n v="0"/>
    <n v="78199"/>
    <n v="46549"/>
    <n v="25199"/>
    <n v="25199"/>
    <n v="53000"/>
    <n v="53000"/>
    <n v="6451"/>
    <s v="G/BBBBB3/BBBBB3"/>
  </r>
  <r>
    <s v="84"/>
    <x v="0"/>
    <x v="0"/>
    <s v="ZC09F090"/>
    <x v="3"/>
    <s v="F101"/>
    <s v="CORRESPONSABILIDAD CIUDADANA"/>
    <s v="GI22F10100002D"/>
    <x v="4"/>
    <s v="84 BIENES DE LARGA DURACIÓN"/>
    <x v="65"/>
    <s v="G/840107/1FF101"/>
    <s v="001"/>
    <n v="41394"/>
    <n v="-28200"/>
    <n v="0"/>
    <n v="13194"/>
    <n v="0"/>
    <n v="13194"/>
    <n v="13194"/>
    <n v="0"/>
    <n v="0"/>
    <n v="0"/>
    <s v="G/BBBBB3/BBBBB3"/>
  </r>
  <r>
    <s v="84"/>
    <x v="0"/>
    <x v="0"/>
    <s v="ZC09F090"/>
    <x v="3"/>
    <s v="F101"/>
    <s v="CORRESPONSABILIDAD CIUDADANA"/>
    <s v="GI22F10100002D"/>
    <x v="4"/>
    <s v="84 BIENES DE LARGA DURACIÓN"/>
    <x v="94"/>
    <s v="G/840301/1FF101"/>
    <s v="001"/>
    <n v="0"/>
    <n v="52000"/>
    <n v="0"/>
    <n v="52000"/>
    <n v="0"/>
    <n v="0"/>
    <n v="0"/>
    <n v="52000"/>
    <n v="52000"/>
    <n v="52000"/>
    <s v="G/BBBBB3/BBBBB3"/>
  </r>
  <r>
    <s v="84"/>
    <x v="0"/>
    <x v="0"/>
    <s v="ZC09F090"/>
    <x v="3"/>
    <s v="F102"/>
    <s v="FORTALECIMIENTO DE LA GOBERNANZA DEMOCRÁTICA"/>
    <s v="GI22F10200001D"/>
    <x v="6"/>
    <s v="84 BIENES DE LARGA DURACIÓN"/>
    <x v="63"/>
    <s v="G/840103/1FF102"/>
    <s v="001"/>
    <n v="8873.34"/>
    <n v="-5373.34"/>
    <n v="0"/>
    <n v="3500"/>
    <n v="0"/>
    <n v="0"/>
    <n v="0"/>
    <n v="3500"/>
    <n v="3500"/>
    <n v="3500"/>
    <s v="G/BBBBB3/BBBBB3"/>
  </r>
  <r>
    <s v="84"/>
    <x v="0"/>
    <x v="0"/>
    <s v="ZC09F090"/>
    <x v="3"/>
    <s v="F102"/>
    <s v="FORTALECIMIENTO DE LA GOBERNANZA DEMOCRÁTICA"/>
    <s v="GI22F10200001D"/>
    <x v="6"/>
    <s v="84 BIENES DE LARGA DURACIÓN"/>
    <x v="64"/>
    <s v="G/840104/1FF102"/>
    <s v="001"/>
    <n v="3374"/>
    <n v="-3374"/>
    <n v="0"/>
    <n v="0"/>
    <n v="0"/>
    <n v="0"/>
    <n v="0"/>
    <n v="0"/>
    <n v="0"/>
    <n v="0"/>
    <s v="G/BBBBB3/BBBBB3"/>
  </r>
  <r>
    <s v="84"/>
    <x v="0"/>
    <x v="0"/>
    <s v="ZC09F090"/>
    <x v="3"/>
    <s v="F102"/>
    <s v="FORTALECIMIENTO DE LA GOBERNANZA DEMOCRÁTICA"/>
    <s v="GI22F10200001D"/>
    <x v="6"/>
    <s v="84 BIENES DE LARGA DURACIÓN"/>
    <x v="65"/>
    <s v="G/840107/1FF102"/>
    <s v="001"/>
    <n v="14523.14"/>
    <n v="-14523.14"/>
    <n v="0"/>
    <n v="0"/>
    <n v="0"/>
    <n v="0"/>
    <n v="0"/>
    <n v="0"/>
    <n v="0"/>
    <n v="0"/>
    <s v="G/BBBBB3/BBBBB3"/>
  </r>
  <r>
    <s v="84"/>
    <x v="0"/>
    <x v="0"/>
    <s v="ZC09F090"/>
    <x v="3"/>
    <s v="F102"/>
    <s v="FORTALECIMIENTO DE LA GOBERNANZA DEMOCRÁTICA"/>
    <s v="GI22F10200002D"/>
    <x v="7"/>
    <s v="84 BIENES DE LARGA DURACIÓN"/>
    <x v="65"/>
    <s v="G/840107/1FF102"/>
    <s v="001"/>
    <n v="1482.62"/>
    <n v="0"/>
    <n v="0"/>
    <n v="1482.62"/>
    <n v="0"/>
    <n v="0"/>
    <n v="0"/>
    <n v="1482.62"/>
    <n v="1482.62"/>
    <n v="1482.62"/>
    <s v="G/BBBBB3/BBBBB3"/>
  </r>
  <r>
    <s v="84"/>
    <x v="0"/>
    <x v="0"/>
    <s v="ZC09F090"/>
    <x v="3"/>
    <s v="H303"/>
    <s v="PRODUCTIVIDAD SOSTENIBLE"/>
    <s v="GI22H30300004D"/>
    <x v="12"/>
    <s v="84 BIENES DE LARGA DURACIÓN"/>
    <x v="64"/>
    <s v="G/840104/3FH303"/>
    <s v="001"/>
    <n v="4968.07"/>
    <n v="5000"/>
    <n v="0"/>
    <n v="9968.07"/>
    <n v="0"/>
    <n v="0"/>
    <n v="0"/>
    <n v="9968.07"/>
    <n v="9968.07"/>
    <n v="9968.07"/>
    <s v="G/BBBBB3/BBBBB3"/>
  </r>
  <r>
    <s v="84"/>
    <x v="0"/>
    <x v="0"/>
    <s v="ZC09F090"/>
    <x v="3"/>
    <s v="H303"/>
    <s v="PRODUCTIVIDAD SOSTENIBLE"/>
    <s v="GI22H30300004D"/>
    <x v="12"/>
    <s v="84 BIENES DE LARGA DURACIÓN"/>
    <x v="65"/>
    <s v="G/840107/3FH303"/>
    <s v="001"/>
    <n v="7712"/>
    <n v="-5000"/>
    <n v="0"/>
    <n v="2712"/>
    <n v="827.4"/>
    <n v="1796"/>
    <n v="1796"/>
    <n v="916"/>
    <n v="916"/>
    <n v="88.6"/>
    <s v="G/BBBBB3/BBBBB3"/>
  </r>
  <r>
    <s v="84"/>
    <x v="0"/>
    <x v="0"/>
    <s v="ZC09F090"/>
    <x v="3"/>
    <s v="M402"/>
    <s v="SALUD AL DIA"/>
    <s v="GI22M40200002D"/>
    <x v="15"/>
    <s v="84 BIENES DE LARGA DURACIÓN"/>
    <x v="65"/>
    <s v="G/840107/4FM402"/>
    <s v="001"/>
    <n v="3581.28"/>
    <n v="-3581.28"/>
    <n v="0"/>
    <n v="0"/>
    <n v="0"/>
    <n v="0"/>
    <n v="0"/>
    <n v="0"/>
    <n v="0"/>
    <n v="0"/>
    <s v="G/BBBBB3/BBBBB3"/>
  </r>
  <r>
    <s v="99"/>
    <x v="0"/>
    <x v="0"/>
    <s v="ZC09F090"/>
    <x v="3"/>
    <s v="A101"/>
    <s v="FORTALECIMIENTO INSTITUCIONAL"/>
    <s v="GC00A10100004D"/>
    <x v="0"/>
    <s v="99 OTROS PASIVOS"/>
    <x v="67"/>
    <s v="G/990101/1FA101"/>
    <s v="002"/>
    <n v="9719.92"/>
    <n v="0"/>
    <n v="0"/>
    <n v="9719.92"/>
    <n v="0"/>
    <n v="0"/>
    <n v="0"/>
    <n v="9719.92"/>
    <n v="9719.92"/>
    <n v="9719.92"/>
    <s v="G/CCCCC1/CCCCC1"/>
  </r>
  <r>
    <s v="51"/>
    <x v="0"/>
    <x v="0"/>
    <s v="ZS03F030"/>
    <x v="4"/>
    <s v="A101"/>
    <s v="FORTALECIMIENTO INSTITUCIONAL"/>
    <s v="GC00A10100004D"/>
    <x v="0"/>
    <s v="51 GASTOS EN PERSONAL"/>
    <x v="0"/>
    <s v="G/510105/1FA101"/>
    <s v="002"/>
    <n v="1100840"/>
    <n v="-70676"/>
    <n v="0"/>
    <n v="1030164"/>
    <n v="0"/>
    <n v="396730"/>
    <n v="396730"/>
    <n v="633434"/>
    <n v="633434"/>
    <n v="633434"/>
    <s v="G/AAAAAA/AAAAAA"/>
  </r>
  <r>
    <s v="51"/>
    <x v="0"/>
    <x v="0"/>
    <s v="ZS03F030"/>
    <x v="4"/>
    <s v="A101"/>
    <s v="FORTALECIMIENTO INSTITUCIONAL"/>
    <s v="GC00A10100004D"/>
    <x v="0"/>
    <s v="51 GASTOS EN PERSONAL"/>
    <x v="1"/>
    <s v="G/510106/1FA101"/>
    <s v="002"/>
    <n v="192987.04"/>
    <n v="-33781.9"/>
    <n v="0"/>
    <n v="159205.14000000001"/>
    <n v="0"/>
    <n v="65325.599999999999"/>
    <n v="65325.599999999999"/>
    <n v="93879.54"/>
    <n v="93879.54"/>
    <n v="93879.54"/>
    <s v="G/AAAAAA/AAAAAA"/>
  </r>
  <r>
    <s v="51"/>
    <x v="0"/>
    <x v="0"/>
    <s v="ZS03F030"/>
    <x v="4"/>
    <s v="A101"/>
    <s v="FORTALECIMIENTO INSTITUCIONAL"/>
    <s v="GC00A10100004D"/>
    <x v="0"/>
    <s v="51 GASTOS EN PERSONAL"/>
    <x v="2"/>
    <s v="G/510203/1FA101"/>
    <s v="002"/>
    <n v="130663.25"/>
    <n v="-7698.16"/>
    <n v="0"/>
    <n v="122965.09"/>
    <n v="22446.46"/>
    <n v="7000.95"/>
    <n v="7000.95"/>
    <n v="115964.14"/>
    <n v="115964.14"/>
    <n v="93517.68"/>
    <s v="G/AAAAAA/AAAAAA"/>
  </r>
  <r>
    <s v="51"/>
    <x v="0"/>
    <x v="0"/>
    <s v="ZS03F030"/>
    <x v="4"/>
    <s v="A101"/>
    <s v="FORTALECIMIENTO INSTITUCIONAL"/>
    <s v="GC00A10100004D"/>
    <x v="0"/>
    <s v="51 GASTOS EN PERSONAL"/>
    <x v="3"/>
    <s v="G/510204/1FA101"/>
    <s v="002"/>
    <n v="60908.34"/>
    <n v="-9458.34"/>
    <n v="0"/>
    <n v="51450"/>
    <n v="10987.5"/>
    <n v="2335.4"/>
    <n v="2335.4"/>
    <n v="49114.6"/>
    <n v="49114.6"/>
    <n v="38127.1"/>
    <s v="G/AAAAAA/AAAAAA"/>
  </r>
  <r>
    <s v="51"/>
    <x v="0"/>
    <x v="0"/>
    <s v="ZS03F030"/>
    <x v="4"/>
    <s v="A101"/>
    <s v="FORTALECIMIENTO INSTITUCIONAL"/>
    <s v="GC00A10100004D"/>
    <x v="0"/>
    <s v="51 GASTOS EN PERSONAL"/>
    <x v="4"/>
    <s v="G/510304/1FA101"/>
    <s v="002"/>
    <n v="3260"/>
    <n v="-437.6"/>
    <n v="0"/>
    <n v="2822.4"/>
    <n v="0"/>
    <n v="1016.4"/>
    <n v="1016.4"/>
    <n v="1806"/>
    <n v="1806"/>
    <n v="1806"/>
    <s v="G/AAAAAA/AAAAAA"/>
  </r>
  <r>
    <s v="51"/>
    <x v="0"/>
    <x v="0"/>
    <s v="ZS03F030"/>
    <x v="4"/>
    <s v="A101"/>
    <s v="FORTALECIMIENTO INSTITUCIONAL"/>
    <s v="GC00A10100004D"/>
    <x v="0"/>
    <s v="51 GASTOS EN PERSONAL"/>
    <x v="5"/>
    <s v="G/510306/1FA101"/>
    <s v="002"/>
    <n v="26080"/>
    <n v="-5664"/>
    <n v="0"/>
    <n v="20416"/>
    <n v="0"/>
    <n v="8664"/>
    <n v="8664"/>
    <n v="11752"/>
    <n v="11752"/>
    <n v="11752"/>
    <s v="G/AAAAAA/AAAAAA"/>
  </r>
  <r>
    <s v="51"/>
    <x v="0"/>
    <x v="0"/>
    <s v="ZS03F030"/>
    <x v="4"/>
    <s v="A101"/>
    <s v="FORTALECIMIENTO INSTITUCIONAL"/>
    <s v="GC00A10100004D"/>
    <x v="0"/>
    <s v="51 GASTOS EN PERSONAL"/>
    <x v="6"/>
    <s v="G/510401/1FA101"/>
    <s v="002"/>
    <n v="5148.96"/>
    <n v="-4770.96"/>
    <n v="0"/>
    <n v="378"/>
    <n v="0"/>
    <n v="112.5"/>
    <n v="112.5"/>
    <n v="265.5"/>
    <n v="265.5"/>
    <n v="265.5"/>
    <s v="G/AAAAAA/AAAAAA"/>
  </r>
  <r>
    <s v="51"/>
    <x v="0"/>
    <x v="0"/>
    <s v="ZS03F030"/>
    <x v="4"/>
    <s v="A101"/>
    <s v="FORTALECIMIENTO INSTITUCIONAL"/>
    <s v="GC00A10100004D"/>
    <x v="0"/>
    <s v="51 GASTOS EN PERSONAL"/>
    <x v="7"/>
    <s v="G/510408/1FA101"/>
    <s v="002"/>
    <n v="8949.5499999999993"/>
    <n v="-2413.87"/>
    <n v="0"/>
    <n v="6535.68"/>
    <n v="0"/>
    <n v="2418.1"/>
    <n v="2418.1"/>
    <n v="4117.58"/>
    <n v="4117.58"/>
    <n v="4117.58"/>
    <s v="G/AAAAAA/AAAAAA"/>
  </r>
  <r>
    <s v="51"/>
    <x v="0"/>
    <x v="0"/>
    <s v="ZS03F030"/>
    <x v="4"/>
    <s v="A101"/>
    <s v="FORTALECIMIENTO INSTITUCIONAL"/>
    <s v="GC00A10100004D"/>
    <x v="0"/>
    <s v="51 GASTOS EN PERSONAL"/>
    <x v="69"/>
    <s v="G/510507/1FA101"/>
    <s v="002"/>
    <n v="39.75"/>
    <n v="-39.75"/>
    <n v="0"/>
    <n v="0"/>
    <n v="0"/>
    <n v="0"/>
    <n v="0"/>
    <n v="0"/>
    <n v="0"/>
    <n v="0"/>
    <s v="G/AAAAAA/AAAAAA"/>
  </r>
  <r>
    <s v="51"/>
    <x v="0"/>
    <x v="0"/>
    <s v="ZS03F030"/>
    <x v="4"/>
    <s v="A101"/>
    <s v="FORTALECIMIENTO INSTITUCIONAL"/>
    <s v="GC00A10100004D"/>
    <x v="0"/>
    <s v="51 GASTOS EN PERSONAL"/>
    <x v="8"/>
    <s v="G/510509/1FA101"/>
    <s v="002"/>
    <n v="70826.47"/>
    <n v="-3500"/>
    <n v="0"/>
    <n v="67326.47"/>
    <n v="0"/>
    <n v="30908.080000000002"/>
    <n v="30908.080000000002"/>
    <n v="36418.39"/>
    <n v="36418.39"/>
    <n v="36418.39"/>
    <s v="G/AAAAAA/AAAAAA"/>
  </r>
  <r>
    <s v="51"/>
    <x v="0"/>
    <x v="0"/>
    <s v="ZS03F030"/>
    <x v="4"/>
    <s v="A101"/>
    <s v="FORTALECIMIENTO INSTITUCIONAL"/>
    <s v="GC00A10100004D"/>
    <x v="0"/>
    <s v="51 GASTOS EN PERSONAL"/>
    <x v="9"/>
    <s v="G/510510/1FA101"/>
    <s v="002"/>
    <n v="274132"/>
    <n v="12080"/>
    <n v="0"/>
    <n v="286212"/>
    <n v="168874"/>
    <n v="117338"/>
    <n v="117338"/>
    <n v="168874"/>
    <n v="168874"/>
    <n v="0"/>
    <s v="G/AAAAAA/AAAAAA"/>
  </r>
  <r>
    <s v="51"/>
    <x v="0"/>
    <x v="0"/>
    <s v="ZS03F030"/>
    <x v="4"/>
    <s v="A101"/>
    <s v="FORTALECIMIENTO INSTITUCIONAL"/>
    <s v="GC00A10100004D"/>
    <x v="0"/>
    <s v="51 GASTOS EN PERSONAL"/>
    <x v="10"/>
    <s v="G/510512/1FA101"/>
    <s v="002"/>
    <n v="10327.879999999999"/>
    <n v="-3000"/>
    <n v="0"/>
    <n v="7327.88"/>
    <n v="0"/>
    <n v="2480.73"/>
    <n v="2480.73"/>
    <n v="4847.1499999999996"/>
    <n v="4847.1499999999996"/>
    <n v="4847.1499999999996"/>
    <s v="G/AAAAAA/AAAAAA"/>
  </r>
  <r>
    <s v="51"/>
    <x v="0"/>
    <x v="0"/>
    <s v="ZS03F030"/>
    <x v="4"/>
    <s v="A101"/>
    <s v="FORTALECIMIENTO INSTITUCIONAL"/>
    <s v="GC00A10100004D"/>
    <x v="0"/>
    <s v="51 GASTOS EN PERSONAL"/>
    <x v="11"/>
    <s v="G/510513/1FA101"/>
    <s v="002"/>
    <n v="4877.76"/>
    <n v="6500"/>
    <n v="0"/>
    <n v="11377.76"/>
    <n v="0"/>
    <n v="6711.93"/>
    <n v="6711.93"/>
    <n v="4665.83"/>
    <n v="4665.83"/>
    <n v="4665.83"/>
    <s v="G/AAAAAA/AAAAAA"/>
  </r>
  <r>
    <s v="51"/>
    <x v="0"/>
    <x v="0"/>
    <s v="ZS03F030"/>
    <x v="4"/>
    <s v="A101"/>
    <s v="FORTALECIMIENTO INSTITUCIONAL"/>
    <s v="GC00A10100004D"/>
    <x v="0"/>
    <s v="51 GASTOS EN PERSONAL"/>
    <x v="12"/>
    <s v="G/510601/1FA101"/>
    <s v="002"/>
    <n v="197381.88"/>
    <n v="-10660.28"/>
    <n v="0"/>
    <n v="186721.6"/>
    <n v="20737.900000000001"/>
    <n v="75479.039999999994"/>
    <n v="75479.039999999994"/>
    <n v="111242.56"/>
    <n v="111242.56"/>
    <n v="90504.66"/>
    <s v="G/AAAAAA/AAAAAA"/>
  </r>
  <r>
    <s v="51"/>
    <x v="0"/>
    <x v="0"/>
    <s v="ZS03F030"/>
    <x v="4"/>
    <s v="A101"/>
    <s v="FORTALECIMIENTO INSTITUCIONAL"/>
    <s v="GC00A10100004D"/>
    <x v="0"/>
    <s v="51 GASTOS EN PERSONAL"/>
    <x v="13"/>
    <s v="G/510602/1FA101"/>
    <s v="002"/>
    <n v="130663.25"/>
    <n v="-7698.16"/>
    <n v="0"/>
    <n v="122965.09"/>
    <n v="17492.05"/>
    <n v="42420.08"/>
    <n v="42420.08"/>
    <n v="80545.009999999995"/>
    <n v="80545.009999999995"/>
    <n v="63052.959999999999"/>
    <s v="G/AAAAAA/AAAAAA"/>
  </r>
  <r>
    <s v="51"/>
    <x v="0"/>
    <x v="0"/>
    <s v="ZS03F030"/>
    <x v="4"/>
    <s v="A101"/>
    <s v="FORTALECIMIENTO INSTITUCIONAL"/>
    <s v="GC00A10100004D"/>
    <x v="0"/>
    <s v="51 GASTOS EN PERSONAL"/>
    <x v="14"/>
    <s v="G/510707/1FA101"/>
    <s v="002"/>
    <n v="38509.480000000003"/>
    <n v="0"/>
    <n v="0"/>
    <n v="38509.480000000003"/>
    <n v="0"/>
    <n v="2032.63"/>
    <n v="2032.63"/>
    <n v="36476.85"/>
    <n v="36476.85"/>
    <n v="36476.85"/>
    <s v="G/AAAAAA/AAAAAA"/>
  </r>
  <r>
    <s v="53"/>
    <x v="0"/>
    <x v="0"/>
    <s v="ZS03F030"/>
    <x v="4"/>
    <s v="A101"/>
    <s v="FORTALECIMIENTO INSTITUCIONAL"/>
    <s v="GC00A10100001D"/>
    <x v="1"/>
    <s v="53 BIENES Y SERVICIOS DE CONSUMO"/>
    <x v="15"/>
    <s v="G/530101/1FA101"/>
    <s v="002"/>
    <n v="5918.91"/>
    <n v="0"/>
    <n v="0"/>
    <n v="5918.91"/>
    <n v="0"/>
    <n v="5918.91"/>
    <n v="2179.66"/>
    <n v="0"/>
    <n v="3739.25"/>
    <n v="0"/>
    <s v="G/AAAAAA/AAAAAA"/>
  </r>
  <r>
    <s v="53"/>
    <x v="0"/>
    <x v="0"/>
    <s v="ZS03F030"/>
    <x v="4"/>
    <s v="A101"/>
    <s v="FORTALECIMIENTO INSTITUCIONAL"/>
    <s v="GC00A10100001D"/>
    <x v="1"/>
    <s v="53 BIENES Y SERVICIOS DE CONSUMO"/>
    <x v="16"/>
    <s v="G/530104/1FA101"/>
    <s v="002"/>
    <n v="21960.98"/>
    <n v="0"/>
    <n v="0"/>
    <n v="21960.98"/>
    <n v="0"/>
    <n v="21960.98"/>
    <n v="9985.85"/>
    <n v="0"/>
    <n v="11975.13"/>
    <n v="0"/>
    <s v="G/AAAAAA/AAAAAA"/>
  </r>
  <r>
    <s v="53"/>
    <x v="0"/>
    <x v="0"/>
    <s v="ZS03F030"/>
    <x v="4"/>
    <s v="A101"/>
    <s v="FORTALECIMIENTO INSTITUCIONAL"/>
    <s v="GC00A10100001D"/>
    <x v="1"/>
    <s v="53 BIENES Y SERVICIOS DE CONSUMO"/>
    <x v="17"/>
    <s v="G/530105/1FA101"/>
    <s v="002"/>
    <n v="2000"/>
    <n v="0"/>
    <n v="0"/>
    <n v="2000"/>
    <n v="0"/>
    <n v="2000"/>
    <n v="683.01"/>
    <n v="0"/>
    <n v="1316.99"/>
    <n v="0"/>
    <s v="G/AAAAAA/AAAAAA"/>
  </r>
  <r>
    <s v="53"/>
    <x v="0"/>
    <x v="0"/>
    <s v="ZS03F030"/>
    <x v="4"/>
    <s v="A101"/>
    <s v="FORTALECIMIENTO INSTITUCIONAL"/>
    <s v="GC00A10100001D"/>
    <x v="1"/>
    <s v="53 BIENES Y SERVICIOS DE CONSUMO"/>
    <x v="18"/>
    <s v="G/530201/1FA101"/>
    <s v="002"/>
    <n v="25500"/>
    <n v="6600"/>
    <n v="0"/>
    <n v="32100"/>
    <n v="0"/>
    <n v="32100"/>
    <n v="6000"/>
    <n v="0"/>
    <n v="26100"/>
    <n v="0"/>
    <s v="G/AAAAAA/AAAAAA"/>
  </r>
  <r>
    <s v="53"/>
    <x v="0"/>
    <x v="0"/>
    <s v="ZS03F030"/>
    <x v="4"/>
    <s v="A101"/>
    <s v="FORTALECIMIENTO INSTITUCIONAL"/>
    <s v="GC00A10100001D"/>
    <x v="1"/>
    <s v="53 BIENES Y SERVICIOS DE CONSUMO"/>
    <x v="75"/>
    <s v="G/530203/1FA101"/>
    <s v="002"/>
    <n v="161.5"/>
    <n v="0"/>
    <n v="0"/>
    <n v="161.5"/>
    <n v="0"/>
    <n v="161.5"/>
    <n v="161.5"/>
    <n v="0"/>
    <n v="0"/>
    <n v="0"/>
    <s v="G/AAAAAA/AAAAAA"/>
  </r>
  <r>
    <s v="53"/>
    <x v="0"/>
    <x v="0"/>
    <s v="ZS03F030"/>
    <x v="4"/>
    <s v="A101"/>
    <s v="FORTALECIMIENTO INSTITUCIONAL"/>
    <s v="GC00A10100001D"/>
    <x v="1"/>
    <s v="53 BIENES Y SERVICIOS DE CONSUMO"/>
    <x v="19"/>
    <s v="G/530204/1FA101"/>
    <s v="002"/>
    <n v="6500"/>
    <n v="2599.75"/>
    <n v="0"/>
    <n v="9099.75"/>
    <n v="0"/>
    <n v="8549.75"/>
    <n v="2635.79"/>
    <n v="550"/>
    <n v="6463.96"/>
    <n v="550"/>
    <s v="G/AAAAAA/AAAAAA"/>
  </r>
  <r>
    <s v="53"/>
    <x v="0"/>
    <x v="0"/>
    <s v="ZS03F030"/>
    <x v="4"/>
    <s v="A101"/>
    <s v="FORTALECIMIENTO INSTITUCIONAL"/>
    <s v="GC00A10100001D"/>
    <x v="1"/>
    <s v="53 BIENES Y SERVICIOS DE CONSUMO"/>
    <x v="21"/>
    <s v="G/530208/1FA101"/>
    <s v="002"/>
    <n v="244997.05"/>
    <n v="13355.82"/>
    <n v="0"/>
    <n v="258352.87"/>
    <n v="45168.62"/>
    <n v="213184.25"/>
    <n v="170547.4"/>
    <n v="45168.62"/>
    <n v="87805.47"/>
    <n v="0"/>
    <s v="G/AAAAAA/AAAAAA"/>
  </r>
  <r>
    <s v="53"/>
    <x v="0"/>
    <x v="0"/>
    <s v="ZS03F030"/>
    <x v="4"/>
    <s v="A101"/>
    <s v="FORTALECIMIENTO INSTITUCIONAL"/>
    <s v="GC00A10100001D"/>
    <x v="1"/>
    <s v="53 BIENES Y SERVICIOS DE CONSUMO"/>
    <x v="22"/>
    <s v="G/530209/1FA101"/>
    <s v="002"/>
    <n v="122857.14"/>
    <n v="-0.54"/>
    <n v="0"/>
    <n v="122856.6"/>
    <n v="0"/>
    <n v="122856.6"/>
    <n v="36011.53"/>
    <n v="0"/>
    <n v="86845.07"/>
    <n v="0"/>
    <s v="G/AAAAAA/AAAAAA"/>
  </r>
  <r>
    <s v="53"/>
    <x v="0"/>
    <x v="0"/>
    <s v="ZS03F030"/>
    <x v="4"/>
    <s v="A101"/>
    <s v="FORTALECIMIENTO INSTITUCIONAL"/>
    <s v="GC00A10100001D"/>
    <x v="1"/>
    <s v="53 BIENES Y SERVICIOS DE CONSUMO"/>
    <x v="23"/>
    <s v="G/530255/1FA101"/>
    <s v="002"/>
    <n v="0"/>
    <n v="14000"/>
    <n v="0"/>
    <n v="14000"/>
    <n v="0"/>
    <n v="6224.66"/>
    <n v="0"/>
    <n v="7775.34"/>
    <n v="14000"/>
    <n v="7775.34"/>
    <s v="G/AAAAAA/AAAAAA"/>
  </r>
  <r>
    <s v="53"/>
    <x v="0"/>
    <x v="0"/>
    <s v="ZS03F030"/>
    <x v="4"/>
    <s v="A101"/>
    <s v="FORTALECIMIENTO INSTITUCIONAL"/>
    <s v="GC00A10100001D"/>
    <x v="1"/>
    <s v="53 BIENES Y SERVICIOS DE CONSUMO"/>
    <x v="26"/>
    <s v="G/530404/1FA101"/>
    <s v="002"/>
    <n v="5596"/>
    <n v="-3936"/>
    <n v="0"/>
    <n v="1660"/>
    <n v="0"/>
    <n v="1660"/>
    <n v="0"/>
    <n v="0"/>
    <n v="1660"/>
    <n v="0"/>
    <s v="G/AAAAAA/AAAAAA"/>
  </r>
  <r>
    <s v="53"/>
    <x v="0"/>
    <x v="0"/>
    <s v="ZS03F030"/>
    <x v="4"/>
    <s v="A101"/>
    <s v="FORTALECIMIENTO INSTITUCIONAL"/>
    <s v="GC00A10100001D"/>
    <x v="1"/>
    <s v="53 BIENES Y SERVICIOS DE CONSUMO"/>
    <x v="27"/>
    <s v="G/530405/1FA101"/>
    <s v="002"/>
    <n v="13392.86"/>
    <n v="16151.68"/>
    <n v="0"/>
    <n v="29544.54"/>
    <n v="0"/>
    <n v="29544.54"/>
    <n v="0"/>
    <n v="0"/>
    <n v="29544.54"/>
    <n v="0"/>
    <s v="G/AAAAAA/AAAAAA"/>
  </r>
  <r>
    <s v="53"/>
    <x v="0"/>
    <x v="0"/>
    <s v="ZS03F030"/>
    <x v="4"/>
    <s v="A101"/>
    <s v="FORTALECIMIENTO INSTITUCIONAL"/>
    <s v="GC00A10100001D"/>
    <x v="1"/>
    <s v="53 BIENES Y SERVICIOS DE CONSUMO"/>
    <x v="95"/>
    <s v="G/530408/1FA101"/>
    <s v="002"/>
    <n v="3200"/>
    <n v="-900"/>
    <n v="0"/>
    <n v="2300"/>
    <n v="0"/>
    <n v="2300"/>
    <n v="2300"/>
    <n v="0"/>
    <n v="0"/>
    <n v="0"/>
    <s v="G/AAAAAA/AAAAAA"/>
  </r>
  <r>
    <s v="53"/>
    <x v="0"/>
    <x v="0"/>
    <s v="ZS03F030"/>
    <x v="4"/>
    <s v="A101"/>
    <s v="FORTALECIMIENTO INSTITUCIONAL"/>
    <s v="GC00A10100001D"/>
    <x v="1"/>
    <s v="53 BIENES Y SERVICIOS DE CONSUMO"/>
    <x v="30"/>
    <s v="G/530702/1FA101"/>
    <s v="002"/>
    <n v="6779.95"/>
    <n v="0"/>
    <n v="0"/>
    <n v="6779.95"/>
    <n v="0"/>
    <n v="0"/>
    <n v="0"/>
    <n v="6779.95"/>
    <n v="6779.95"/>
    <n v="6779.95"/>
    <s v="G/AAAAAA/AAAAAA"/>
  </r>
  <r>
    <s v="53"/>
    <x v="0"/>
    <x v="0"/>
    <s v="ZS03F030"/>
    <x v="4"/>
    <s v="A101"/>
    <s v="FORTALECIMIENTO INSTITUCIONAL"/>
    <s v="GC00A10100001D"/>
    <x v="1"/>
    <s v="53 BIENES Y SERVICIOS DE CONSUMO"/>
    <x v="31"/>
    <s v="G/530704/1FA101"/>
    <s v="002"/>
    <n v="10000"/>
    <n v="-10000"/>
    <n v="0"/>
    <n v="0"/>
    <n v="0"/>
    <n v="0"/>
    <n v="0"/>
    <n v="0"/>
    <n v="0"/>
    <n v="0"/>
    <s v="G/AAAAAA/AAAAAA"/>
  </r>
  <r>
    <s v="53"/>
    <x v="0"/>
    <x v="0"/>
    <s v="ZS03F030"/>
    <x v="4"/>
    <s v="A101"/>
    <s v="FORTALECIMIENTO INSTITUCIONAL"/>
    <s v="GC00A10100001D"/>
    <x v="1"/>
    <s v="53 BIENES Y SERVICIOS DE CONSUMO"/>
    <x v="32"/>
    <s v="G/530803/1FA101"/>
    <s v="002"/>
    <n v="14000"/>
    <n v="-14000"/>
    <n v="0"/>
    <n v="0"/>
    <n v="0"/>
    <n v="0"/>
    <n v="0"/>
    <n v="0"/>
    <n v="0"/>
    <n v="0"/>
    <s v="G/AAAAAA/AAAAAA"/>
  </r>
  <r>
    <s v="53"/>
    <x v="0"/>
    <x v="0"/>
    <s v="ZS03F030"/>
    <x v="4"/>
    <s v="A101"/>
    <s v="FORTALECIMIENTO INSTITUCIONAL"/>
    <s v="GC00A10100001D"/>
    <x v="1"/>
    <s v="53 BIENES Y SERVICIOS DE CONSUMO"/>
    <x v="33"/>
    <s v="G/530804/1FA101"/>
    <s v="002"/>
    <n v="6034.27"/>
    <n v="2088.41"/>
    <n v="0"/>
    <n v="8122.68"/>
    <n v="576.13"/>
    <n v="7546.55"/>
    <n v="7546.55"/>
    <n v="576.13"/>
    <n v="576.13"/>
    <n v="0"/>
    <s v="G/AAAAAA/AAAAAA"/>
  </r>
  <r>
    <s v="53"/>
    <x v="0"/>
    <x v="0"/>
    <s v="ZS03F030"/>
    <x v="4"/>
    <s v="A101"/>
    <s v="FORTALECIMIENTO INSTITUCIONAL"/>
    <s v="GC00A10100001D"/>
    <x v="1"/>
    <s v="53 BIENES Y SERVICIOS DE CONSUMO"/>
    <x v="34"/>
    <s v="G/530805/1FA101"/>
    <s v="002"/>
    <n v="8394"/>
    <n v="-5255.1"/>
    <n v="0"/>
    <n v="3138.9"/>
    <n v="823.9"/>
    <n v="2315"/>
    <n v="2315"/>
    <n v="823.9"/>
    <n v="823.9"/>
    <n v="0"/>
    <s v="G/AAAAAA/AAAAAA"/>
  </r>
  <r>
    <s v="53"/>
    <x v="0"/>
    <x v="0"/>
    <s v="ZS03F030"/>
    <x v="4"/>
    <s v="A101"/>
    <s v="FORTALECIMIENTO INSTITUCIONAL"/>
    <s v="GC00A10100001D"/>
    <x v="1"/>
    <s v="53 BIENES Y SERVICIOS DE CONSUMO"/>
    <x v="35"/>
    <s v="G/530807/1FA101"/>
    <s v="002"/>
    <n v="27607.34"/>
    <n v="-6304.02"/>
    <n v="0"/>
    <n v="21303.32"/>
    <n v="504.42"/>
    <n v="20798.900000000001"/>
    <n v="20798.900000000001"/>
    <n v="504.42"/>
    <n v="504.42"/>
    <n v="0"/>
    <s v="G/AAAAAA/AAAAAA"/>
  </r>
  <r>
    <s v="53"/>
    <x v="0"/>
    <x v="0"/>
    <s v="ZS03F030"/>
    <x v="4"/>
    <s v="A101"/>
    <s v="FORTALECIMIENTO INSTITUCIONAL"/>
    <s v="GC00A10100001D"/>
    <x v="1"/>
    <s v="53 BIENES Y SERVICIOS DE CONSUMO"/>
    <x v="78"/>
    <s v="G/530811/1FA101"/>
    <s v="002"/>
    <n v="12000"/>
    <n v="-12000"/>
    <n v="0"/>
    <n v="0"/>
    <n v="0"/>
    <n v="0"/>
    <n v="0"/>
    <n v="0"/>
    <n v="0"/>
    <n v="0"/>
    <s v="G/AAAAAA/AAAAAA"/>
  </r>
  <r>
    <s v="53"/>
    <x v="0"/>
    <x v="0"/>
    <s v="ZS03F030"/>
    <x v="4"/>
    <s v="A101"/>
    <s v="FORTALECIMIENTO INSTITUCIONAL"/>
    <s v="GC00A10100001D"/>
    <x v="1"/>
    <s v="53 BIENES Y SERVICIOS DE CONSUMO"/>
    <x v="81"/>
    <s v="G/531406/1FA101"/>
    <s v="002"/>
    <n v="400"/>
    <n v="-400"/>
    <n v="0"/>
    <n v="0"/>
    <n v="0"/>
    <n v="0"/>
    <n v="0"/>
    <n v="0"/>
    <n v="0"/>
    <n v="0"/>
    <s v="G/AAAAAA/AAAAAA"/>
  </r>
  <r>
    <s v="57"/>
    <x v="0"/>
    <x v="0"/>
    <s v="ZS03F030"/>
    <x v="4"/>
    <s v="A101"/>
    <s v="FORTALECIMIENTO INSTITUCIONAL"/>
    <s v="GC00A10100001D"/>
    <x v="1"/>
    <s v="57 OTROS GASTOS CORRIENTES"/>
    <x v="37"/>
    <s v="G/570102/1FA101"/>
    <s v="002"/>
    <n v="6000"/>
    <n v="0"/>
    <n v="0"/>
    <n v="6000"/>
    <n v="2000"/>
    <n v="1974.88"/>
    <n v="0"/>
    <n v="4025.12"/>
    <n v="6000"/>
    <n v="2025.12"/>
    <s v="G/AAAAAA/AAAAAA"/>
  </r>
  <r>
    <s v="57"/>
    <x v="0"/>
    <x v="0"/>
    <s v="ZS03F030"/>
    <x v="4"/>
    <s v="A101"/>
    <s v="FORTALECIMIENTO INSTITUCIONAL"/>
    <s v="GC00A10100001D"/>
    <x v="1"/>
    <s v="57 OTROS GASTOS CORRIENTES"/>
    <x v="74"/>
    <s v="G/570206/1FA101"/>
    <s v="002"/>
    <n v="200"/>
    <n v="0"/>
    <n v="0"/>
    <n v="200"/>
    <n v="200"/>
    <n v="0"/>
    <n v="0"/>
    <n v="200"/>
    <n v="200"/>
    <n v="0"/>
    <s v="G/AAAAAA/AAAAAA"/>
  </r>
  <r>
    <s v="73"/>
    <x v="0"/>
    <x v="0"/>
    <s v="ZS03F030"/>
    <x v="4"/>
    <s v="D203"/>
    <s v="PATRIMONIO NATURAL"/>
    <s v="GI22D20300004D"/>
    <x v="2"/>
    <s v="73 BIENES Y SERVICIOS PARA INVERSIÓN"/>
    <x v="38"/>
    <s v="G/730236/2FD203"/>
    <s v="001"/>
    <n v="13000"/>
    <n v="2000"/>
    <n v="0"/>
    <n v="15000"/>
    <n v="0"/>
    <n v="0"/>
    <n v="0"/>
    <n v="15000"/>
    <n v="15000"/>
    <n v="15000"/>
    <s v="G/BBBBB2/BBBBB2"/>
  </r>
  <r>
    <s v="73"/>
    <x v="0"/>
    <x v="0"/>
    <s v="ZS03F030"/>
    <x v="4"/>
    <s v="D203"/>
    <s v="PATRIMONIO NATURAL"/>
    <s v="GI22D20300004D"/>
    <x v="2"/>
    <s v="73 BIENES Y SERVICIOS PARA INVERSIÓN"/>
    <x v="83"/>
    <s v="G/731406/2FD203"/>
    <s v="001"/>
    <n v="240"/>
    <n v="-240"/>
    <n v="0"/>
    <n v="0"/>
    <n v="0"/>
    <n v="0"/>
    <n v="0"/>
    <n v="0"/>
    <n v="0"/>
    <n v="0"/>
    <s v="G/BBBBB2/BBBBB2"/>
  </r>
  <r>
    <s v="73"/>
    <x v="0"/>
    <x v="0"/>
    <s v="ZS03F030"/>
    <x v="4"/>
    <s v="F101"/>
    <s v="CORRESPONSABILIDAD CIUDADANA"/>
    <s v="GI22F10100001D"/>
    <x v="3"/>
    <s v="73 BIENES Y SERVICIOS PARA INVERSIÓN"/>
    <x v="39"/>
    <s v="G/730804/1FF101"/>
    <s v="001"/>
    <n v="0"/>
    <n v="500"/>
    <n v="0"/>
    <n v="500"/>
    <n v="0"/>
    <n v="0"/>
    <n v="0"/>
    <n v="500"/>
    <n v="500"/>
    <n v="500"/>
    <s v="G/BBBBB2/BBBBB2"/>
  </r>
  <r>
    <s v="73"/>
    <x v="0"/>
    <x v="0"/>
    <s v="ZS03F030"/>
    <x v="4"/>
    <s v="F101"/>
    <s v="CORRESPONSABILIDAD CIUDADANA"/>
    <s v="GI22F10100002D"/>
    <x v="4"/>
    <s v="73 BIENES Y SERVICIOS PARA INVERSIÓN"/>
    <x v="40"/>
    <s v="G/730418/1FF101"/>
    <s v="001"/>
    <n v="74600"/>
    <n v="0"/>
    <n v="0"/>
    <n v="74600"/>
    <n v="6216"/>
    <n v="68376"/>
    <n v="12432"/>
    <n v="6224"/>
    <n v="62168"/>
    <n v="8"/>
    <s v="G/BBBBB2/BBBBB2"/>
  </r>
  <r>
    <s v="73"/>
    <x v="0"/>
    <x v="0"/>
    <s v="ZS03F030"/>
    <x v="4"/>
    <s v="F101"/>
    <s v="CORRESPONSABILIDAD CIUDADANA"/>
    <s v="GI22F10100002D"/>
    <x v="4"/>
    <s v="73 BIENES Y SERVICIOS PARA INVERSIÓN"/>
    <x v="41"/>
    <s v="G/730504/1FF101"/>
    <s v="001"/>
    <n v="234523.86"/>
    <n v="0"/>
    <n v="0"/>
    <n v="234523.86"/>
    <n v="234523.86"/>
    <n v="0"/>
    <n v="0"/>
    <n v="234523.86"/>
    <n v="234523.86"/>
    <n v="0"/>
    <s v="G/BBBBB2/BBBBB2"/>
  </r>
  <r>
    <s v="73"/>
    <x v="0"/>
    <x v="0"/>
    <s v="ZS03F030"/>
    <x v="4"/>
    <s v="F101"/>
    <s v="CORRESPONSABILIDAD CIUDADANA"/>
    <s v="GI22F10100002D"/>
    <x v="4"/>
    <s v="73 BIENES Y SERVICIOS PARA INVERSIÓN"/>
    <x v="96"/>
    <s v="G/730601/1FF101"/>
    <s v="001"/>
    <n v="3000"/>
    <n v="0"/>
    <n v="0"/>
    <n v="3000"/>
    <n v="0"/>
    <n v="0"/>
    <n v="0"/>
    <n v="3000"/>
    <n v="3000"/>
    <n v="3000"/>
    <s v="G/BBBBB2/BBBBB2"/>
  </r>
  <r>
    <s v="73"/>
    <x v="0"/>
    <x v="0"/>
    <s v="ZS03F030"/>
    <x v="4"/>
    <s v="F101"/>
    <s v="CORRESPONSABILIDAD CIUDADANA"/>
    <s v="GI22F10100002D"/>
    <x v="4"/>
    <s v="73 BIENES Y SERVICIOS PARA INVERSIÓN"/>
    <x v="42"/>
    <s v="G/730606/1FF101"/>
    <s v="001"/>
    <n v="65547.759999999995"/>
    <n v="0"/>
    <n v="0"/>
    <n v="65547.759999999995"/>
    <n v="26083.49"/>
    <n v="39464.269999999997"/>
    <n v="26995.27"/>
    <n v="26083.49"/>
    <n v="38552.49"/>
    <n v="0"/>
    <s v="G/BBBBB2/BBBBB2"/>
  </r>
  <r>
    <s v="73"/>
    <x v="0"/>
    <x v="0"/>
    <s v="ZS03F030"/>
    <x v="4"/>
    <s v="F101"/>
    <s v="CORRESPONSABILIDAD CIUDADANA"/>
    <s v="GI22F10100002D"/>
    <x v="4"/>
    <s v="73 BIENES Y SERVICIOS PARA INVERSIÓN"/>
    <x v="43"/>
    <s v="G/730702/1FF101"/>
    <s v="001"/>
    <n v="4500"/>
    <n v="0"/>
    <n v="0"/>
    <n v="4500"/>
    <n v="0"/>
    <n v="0"/>
    <n v="0"/>
    <n v="4500"/>
    <n v="4500"/>
    <n v="4500"/>
    <s v="G/BBBBB2/BBBBB2"/>
  </r>
  <r>
    <s v="73"/>
    <x v="0"/>
    <x v="0"/>
    <s v="ZS03F030"/>
    <x v="4"/>
    <s v="F101"/>
    <s v="CORRESPONSABILIDAD CIUDADANA"/>
    <s v="GI22F10100002D"/>
    <x v="4"/>
    <s v="73 BIENES Y SERVICIOS PARA INVERSIÓN"/>
    <x v="44"/>
    <s v="G/730811/1FF101"/>
    <s v="001"/>
    <n v="184279.09"/>
    <n v="0"/>
    <n v="0"/>
    <n v="184279.09"/>
    <n v="184279.09"/>
    <n v="0"/>
    <n v="0"/>
    <n v="184279.09"/>
    <n v="184279.09"/>
    <n v="0"/>
    <s v="G/BBBBB2/BBBBB2"/>
  </r>
  <r>
    <s v="73"/>
    <x v="0"/>
    <x v="0"/>
    <s v="ZS03F030"/>
    <x v="4"/>
    <s v="F101"/>
    <s v="CORRESPONSABILIDAD CIUDADANA"/>
    <s v="GI22F10100003D"/>
    <x v="5"/>
    <s v="73 BIENES Y SERVICIOS PARA INVERSIÓN"/>
    <x v="42"/>
    <s v="G/730606/1FF101"/>
    <s v="001"/>
    <n v="25665.16"/>
    <n v="0"/>
    <n v="0"/>
    <n v="25665.16"/>
    <n v="5305.16"/>
    <n v="20360"/>
    <n v="20360"/>
    <n v="5305.16"/>
    <n v="5305.16"/>
    <n v="0"/>
    <s v="G/BBBBB2/BBBBB2"/>
  </r>
  <r>
    <s v="73"/>
    <x v="0"/>
    <x v="0"/>
    <s v="ZS03F030"/>
    <x v="4"/>
    <s v="F101"/>
    <s v="CORRESPONSABILIDAD CIUDADANA"/>
    <s v="GI22F10100003D"/>
    <x v="5"/>
    <s v="73 BIENES Y SERVICIOS PARA INVERSIÓN"/>
    <x v="50"/>
    <s v="G/730613/1FF101"/>
    <s v="001"/>
    <n v="23850"/>
    <n v="0"/>
    <n v="0"/>
    <n v="23850"/>
    <n v="0"/>
    <n v="0"/>
    <n v="0"/>
    <n v="23850"/>
    <n v="23850"/>
    <n v="23850"/>
    <s v="G/BBBBB2/BBBBB2"/>
  </r>
  <r>
    <s v="73"/>
    <x v="0"/>
    <x v="0"/>
    <s v="ZS03F030"/>
    <x v="4"/>
    <s v="F102"/>
    <s v="FORTALECIMIENTO DE LA GOBERNANZA DEMOCRÁTICA"/>
    <s v="GI22F10200001D"/>
    <x v="6"/>
    <s v="73 BIENES Y SERVICIOS PARA INVERSIÓN"/>
    <x v="87"/>
    <s v="G/730205/1FF102"/>
    <s v="001"/>
    <n v="2000"/>
    <n v="0"/>
    <n v="0"/>
    <n v="2000"/>
    <n v="0"/>
    <n v="0"/>
    <n v="0"/>
    <n v="2000"/>
    <n v="2000"/>
    <n v="2000"/>
    <s v="G/BBBBB2/BBBBB2"/>
  </r>
  <r>
    <s v="73"/>
    <x v="0"/>
    <x v="0"/>
    <s v="ZS03F030"/>
    <x v="4"/>
    <s v="F102"/>
    <s v="FORTALECIMIENTO DE LA GOBERNANZA DEMOCRÁTICA"/>
    <s v="GI22F10200001D"/>
    <x v="6"/>
    <s v="73 BIENES Y SERVICIOS PARA INVERSIÓN"/>
    <x v="53"/>
    <s v="G/730402/1FF102"/>
    <s v="001"/>
    <n v="0"/>
    <n v="28315.47"/>
    <n v="0"/>
    <n v="28315.47"/>
    <n v="0"/>
    <n v="3120"/>
    <n v="3120"/>
    <n v="25195.47"/>
    <n v="25195.47"/>
    <n v="25195.47"/>
    <s v="G/BBBBB2/BBBBB2"/>
  </r>
  <r>
    <s v="73"/>
    <x v="0"/>
    <x v="0"/>
    <s v="ZS03F030"/>
    <x v="4"/>
    <s v="F102"/>
    <s v="FORTALECIMIENTO DE LA GOBERNANZA DEMOCRÁTICA"/>
    <s v="GI22F10200001D"/>
    <x v="6"/>
    <s v="73 BIENES Y SERVICIOS PARA INVERSIÓN"/>
    <x v="50"/>
    <s v="G/730613/1FF102"/>
    <s v="001"/>
    <n v="18581.400000000001"/>
    <n v="-18581.400000000001"/>
    <n v="0"/>
    <n v="0"/>
    <n v="0"/>
    <n v="0"/>
    <n v="0"/>
    <n v="0"/>
    <n v="0"/>
    <n v="0"/>
    <s v="G/BBBBB2/BBBBB2"/>
  </r>
  <r>
    <s v="73"/>
    <x v="0"/>
    <x v="0"/>
    <s v="ZS03F030"/>
    <x v="4"/>
    <s v="F102"/>
    <s v="FORTALECIMIENTO DE LA GOBERNANZA DEMOCRÁTICA"/>
    <s v="GI22F10200001D"/>
    <x v="6"/>
    <s v="73 BIENES Y SERVICIOS PARA INVERSIÓN"/>
    <x v="97"/>
    <s v="G/730704/1FF102"/>
    <s v="001"/>
    <n v="7734.07"/>
    <n v="-7734.07"/>
    <n v="0"/>
    <n v="0"/>
    <n v="0"/>
    <n v="0"/>
    <n v="0"/>
    <n v="0"/>
    <n v="0"/>
    <n v="0"/>
    <s v="G/BBBBB2/BBBBB2"/>
  </r>
  <r>
    <s v="73"/>
    <x v="0"/>
    <x v="0"/>
    <s v="ZS03F030"/>
    <x v="4"/>
    <s v="F102"/>
    <s v="FORTALECIMIENTO DE LA GOBERNANZA DEMOCRÁTICA"/>
    <s v="GI22F10200001D"/>
    <x v="6"/>
    <s v="73 BIENES Y SERVICIOS PARA INVERSIÓN"/>
    <x v="39"/>
    <s v="G/730804/1FF102"/>
    <s v="001"/>
    <n v="2000"/>
    <n v="0"/>
    <n v="0"/>
    <n v="2000"/>
    <n v="0"/>
    <n v="0"/>
    <n v="0"/>
    <n v="2000"/>
    <n v="2000"/>
    <n v="2000"/>
    <s v="G/BBBBB2/BBBBB2"/>
  </r>
  <r>
    <s v="73"/>
    <x v="0"/>
    <x v="0"/>
    <s v="ZS03F030"/>
    <x v="4"/>
    <s v="F102"/>
    <s v="FORTALECIMIENTO DE LA GOBERNANZA DEMOCRÁTICA"/>
    <s v="GI22F10200001D"/>
    <x v="6"/>
    <s v="73 BIENES Y SERVICIOS PARA INVERSIÓN"/>
    <x v="54"/>
    <s v="G/730807/1FF102"/>
    <s v="001"/>
    <n v="4392.21"/>
    <n v="0"/>
    <n v="0"/>
    <n v="4392.21"/>
    <n v="0"/>
    <n v="0"/>
    <n v="0"/>
    <n v="4392.21"/>
    <n v="4392.21"/>
    <n v="4392.21"/>
    <s v="G/BBBBB2/BBBBB2"/>
  </r>
  <r>
    <s v="73"/>
    <x v="0"/>
    <x v="0"/>
    <s v="ZS03F030"/>
    <x v="4"/>
    <s v="F102"/>
    <s v="FORTALECIMIENTO DE LA GOBERNANZA DEMOCRÁTICA"/>
    <s v="GI22F10200001D"/>
    <x v="6"/>
    <s v="73 BIENES Y SERVICIOS PARA INVERSIÓN"/>
    <x v="44"/>
    <s v="G/730811/1FF102"/>
    <s v="001"/>
    <n v="2000"/>
    <n v="-2000"/>
    <n v="0"/>
    <n v="0"/>
    <n v="0"/>
    <n v="0"/>
    <n v="0"/>
    <n v="0"/>
    <n v="0"/>
    <n v="0"/>
    <s v="G/BBBBB2/BBBBB2"/>
  </r>
  <r>
    <s v="73"/>
    <x v="0"/>
    <x v="0"/>
    <s v="ZS03F030"/>
    <x v="4"/>
    <s v="F102"/>
    <s v="FORTALECIMIENTO DE LA GOBERNANZA DEMOCRÁTICA"/>
    <s v="GI22F10200001D"/>
    <x v="6"/>
    <s v="73 BIENES Y SERVICIOS PARA INVERSIÓN"/>
    <x v="85"/>
    <s v="G/730820/1FF102"/>
    <s v="001"/>
    <n v="4920.22"/>
    <n v="0"/>
    <n v="0"/>
    <n v="4920.22"/>
    <n v="0"/>
    <n v="0"/>
    <n v="0"/>
    <n v="4920.22"/>
    <n v="4920.22"/>
    <n v="4920.22"/>
    <s v="G/BBBBB2/BBBBB2"/>
  </r>
  <r>
    <s v="73"/>
    <x v="0"/>
    <x v="0"/>
    <s v="ZS03F030"/>
    <x v="4"/>
    <s v="F102"/>
    <s v="FORTALECIMIENTO DE LA GOBERNANZA DEMOCRÁTICA"/>
    <s v="GI22F10200002D"/>
    <x v="7"/>
    <s v="73 BIENES Y SERVICIOS PARA INVERSIÓN"/>
    <x v="56"/>
    <s v="G/730204/1FF102"/>
    <s v="001"/>
    <n v="5224.54"/>
    <n v="0"/>
    <n v="0"/>
    <n v="5224.54"/>
    <n v="0"/>
    <n v="0"/>
    <n v="0"/>
    <n v="5224.54"/>
    <n v="5224.54"/>
    <n v="5224.54"/>
    <s v="G/BBBBB2/BBBBB2"/>
  </r>
  <r>
    <s v="73"/>
    <x v="0"/>
    <x v="0"/>
    <s v="ZS03F030"/>
    <x v="4"/>
    <s v="F102"/>
    <s v="FORTALECIMIENTO DE LA GOBERNANZA DEMOCRÁTICA"/>
    <s v="GI22F10200002D"/>
    <x v="7"/>
    <s v="73 BIENES Y SERVICIOS PARA INVERSIÓN"/>
    <x v="45"/>
    <s v="G/730235/1FF102"/>
    <s v="001"/>
    <n v="2000"/>
    <n v="0"/>
    <n v="0"/>
    <n v="2000"/>
    <n v="0"/>
    <n v="0"/>
    <n v="0"/>
    <n v="2000"/>
    <n v="2000"/>
    <n v="2000"/>
    <s v="G/BBBBB2/BBBBB2"/>
  </r>
  <r>
    <s v="73"/>
    <x v="0"/>
    <x v="0"/>
    <s v="ZS03F030"/>
    <x v="4"/>
    <s v="F102"/>
    <s v="FORTALECIMIENTO DE LA GOBERNANZA DEMOCRÁTICA"/>
    <s v="GI22F10200002D"/>
    <x v="7"/>
    <s v="73 BIENES Y SERVICIOS PARA INVERSIÓN"/>
    <x v="41"/>
    <s v="G/730504/1FF102"/>
    <s v="001"/>
    <n v="10000"/>
    <n v="0"/>
    <n v="0"/>
    <n v="10000"/>
    <n v="10000"/>
    <n v="0"/>
    <n v="0"/>
    <n v="10000"/>
    <n v="10000"/>
    <n v="0"/>
    <s v="G/BBBBB2/BBBBB2"/>
  </r>
  <r>
    <s v="73"/>
    <x v="0"/>
    <x v="0"/>
    <s v="ZS03F030"/>
    <x v="4"/>
    <s v="F102"/>
    <s v="FORTALECIMIENTO DE LA GOBERNANZA DEMOCRÁTICA"/>
    <s v="GI22F10200002D"/>
    <x v="7"/>
    <s v="73 BIENES Y SERVICIOS PARA INVERSIÓN"/>
    <x v="48"/>
    <s v="G/730505/1FF102"/>
    <s v="001"/>
    <n v="1705.2"/>
    <n v="0"/>
    <n v="0"/>
    <n v="1705.2"/>
    <n v="0"/>
    <n v="0"/>
    <n v="0"/>
    <n v="1705.2"/>
    <n v="1705.2"/>
    <n v="1705.2"/>
    <s v="G/BBBBB2/BBBBB2"/>
  </r>
  <r>
    <s v="73"/>
    <x v="0"/>
    <x v="0"/>
    <s v="ZS03F030"/>
    <x v="4"/>
    <s v="F102"/>
    <s v="FORTALECIMIENTO DE LA GOBERNANZA DEMOCRÁTICA"/>
    <s v="GI22F10200002D"/>
    <x v="7"/>
    <s v="73 BIENES Y SERVICIOS PARA INVERSIÓN"/>
    <x v="50"/>
    <s v="G/730613/1FF102"/>
    <s v="001"/>
    <n v="4000"/>
    <n v="0"/>
    <n v="0"/>
    <n v="4000"/>
    <n v="0"/>
    <n v="0"/>
    <n v="0"/>
    <n v="4000"/>
    <n v="4000"/>
    <n v="4000"/>
    <s v="G/BBBBB2/BBBBB2"/>
  </r>
  <r>
    <s v="73"/>
    <x v="0"/>
    <x v="0"/>
    <s v="ZS03F030"/>
    <x v="4"/>
    <s v="F102"/>
    <s v="FORTALECIMIENTO DE LA GOBERNANZA DEMOCRÁTICA"/>
    <s v="GI22F10200002D"/>
    <x v="7"/>
    <s v="73 BIENES Y SERVICIOS PARA INVERSIÓN"/>
    <x v="44"/>
    <s v="G/730811/1FF102"/>
    <s v="001"/>
    <n v="5000"/>
    <n v="0"/>
    <n v="0"/>
    <n v="5000"/>
    <n v="5000"/>
    <n v="0"/>
    <n v="0"/>
    <n v="5000"/>
    <n v="5000"/>
    <n v="0"/>
    <s v="G/BBBBB2/BBBBB2"/>
  </r>
  <r>
    <s v="73"/>
    <x v="0"/>
    <x v="0"/>
    <s v="ZS03F030"/>
    <x v="4"/>
    <s v="F102"/>
    <s v="FORTALECIMIENTO DE LA GOBERNANZA DEMOCRÁTICA"/>
    <s v="GI22F10200003D"/>
    <x v="8"/>
    <s v="73 BIENES Y SERVICIOS PARA INVERSIÓN"/>
    <x v="45"/>
    <s v="G/730235/1FF102"/>
    <s v="001"/>
    <n v="1000"/>
    <n v="2000"/>
    <n v="0"/>
    <n v="3000"/>
    <n v="0"/>
    <n v="3000"/>
    <n v="0"/>
    <n v="0"/>
    <n v="3000"/>
    <n v="0"/>
    <s v="G/BBBBB2/BBBBB2"/>
  </r>
  <r>
    <s v="73"/>
    <x v="0"/>
    <x v="0"/>
    <s v="ZS03F030"/>
    <x v="4"/>
    <s v="F102"/>
    <s v="FORTALECIMIENTO DE LA GOBERNANZA DEMOCRÁTICA"/>
    <s v="GI22F10200003D"/>
    <x v="8"/>
    <s v="73 BIENES Y SERVICIOS PARA INVERSIÓN"/>
    <x v="48"/>
    <s v="G/730505/1FF102"/>
    <s v="001"/>
    <n v="3000"/>
    <n v="0"/>
    <n v="0"/>
    <n v="3000"/>
    <n v="0"/>
    <n v="0"/>
    <n v="0"/>
    <n v="3000"/>
    <n v="3000"/>
    <n v="3000"/>
    <s v="G/BBBBB2/BBBBB2"/>
  </r>
  <r>
    <s v="73"/>
    <x v="0"/>
    <x v="0"/>
    <s v="ZS03F030"/>
    <x v="4"/>
    <s v="F102"/>
    <s v="FORTALECIMIENTO DE LA GOBERNANZA DEMOCRÁTICA"/>
    <s v="GI22F10200003D"/>
    <x v="8"/>
    <s v="73 BIENES Y SERVICIOS PARA INVERSIÓN"/>
    <x v="50"/>
    <s v="G/730613/1FF102"/>
    <s v="001"/>
    <n v="5300"/>
    <n v="-5300"/>
    <n v="0"/>
    <n v="0"/>
    <n v="0"/>
    <n v="0"/>
    <n v="0"/>
    <n v="0"/>
    <n v="0"/>
    <n v="0"/>
    <s v="G/BBBBB2/BBBBB2"/>
  </r>
  <r>
    <s v="73"/>
    <x v="0"/>
    <x v="0"/>
    <s v="ZS03F030"/>
    <x v="4"/>
    <s v="F102"/>
    <s v="FORTALECIMIENTO DE LA GOBERNANZA DEMOCRÁTICA"/>
    <s v="GI22F10200003D"/>
    <x v="8"/>
    <s v="73 BIENES Y SERVICIOS PARA INVERSIÓN"/>
    <x v="44"/>
    <s v="G/730811/1FF102"/>
    <s v="001"/>
    <n v="5073.24"/>
    <n v="0"/>
    <n v="0"/>
    <n v="5073.24"/>
    <n v="5073.24"/>
    <n v="0"/>
    <n v="0"/>
    <n v="5073.24"/>
    <n v="5073.24"/>
    <n v="0"/>
    <s v="G/BBBBB2/BBBBB2"/>
  </r>
  <r>
    <s v="73"/>
    <x v="0"/>
    <x v="0"/>
    <s v="ZS03F030"/>
    <x v="4"/>
    <s v="F102"/>
    <s v="FORTALECIMIENTO DE LA GOBERNANZA DEMOCRÁTICA"/>
    <s v="GI22F10200003D"/>
    <x v="8"/>
    <s v="73 BIENES Y SERVICIOS PARA INVERSIÓN"/>
    <x v="57"/>
    <s v="G/730824/1FF102"/>
    <s v="001"/>
    <n v="0"/>
    <n v="3300"/>
    <n v="0"/>
    <n v="3300"/>
    <n v="3300"/>
    <n v="0"/>
    <n v="0"/>
    <n v="3300"/>
    <n v="3300"/>
    <n v="0"/>
    <s v="G/BBBBB2/BBBBB2"/>
  </r>
  <r>
    <s v="73"/>
    <x v="0"/>
    <x v="0"/>
    <s v="ZS03F030"/>
    <x v="4"/>
    <s v="F102"/>
    <s v="FORTALECIMIENTO DE LA GOBERNANZA DEMOCRÁTICA"/>
    <s v="GI22F10200004D"/>
    <x v="9"/>
    <s v="73 BIENES Y SERVICIOS PARA INVERSIÓN"/>
    <x v="45"/>
    <s v="G/730235/1FF102"/>
    <s v="001"/>
    <n v="12000"/>
    <n v="0"/>
    <n v="0"/>
    <n v="12000"/>
    <n v="0"/>
    <n v="0"/>
    <n v="0"/>
    <n v="12000"/>
    <n v="12000"/>
    <n v="12000"/>
    <s v="G/BBBBB2/BBBBB2"/>
  </r>
  <r>
    <s v="73"/>
    <x v="0"/>
    <x v="0"/>
    <s v="ZS03F030"/>
    <x v="4"/>
    <s v="F102"/>
    <s v="FORTALECIMIENTO DE LA GOBERNANZA DEMOCRÁTICA"/>
    <s v="GI22F10200004D"/>
    <x v="9"/>
    <s v="73 BIENES Y SERVICIOS PARA INVERSIÓN"/>
    <x v="48"/>
    <s v="G/730505/1FF102"/>
    <s v="001"/>
    <n v="4680"/>
    <n v="0"/>
    <n v="0"/>
    <n v="4680"/>
    <n v="0"/>
    <n v="0"/>
    <n v="0"/>
    <n v="4680"/>
    <n v="4680"/>
    <n v="4680"/>
    <s v="G/BBBBB2/BBBBB2"/>
  </r>
  <r>
    <s v="73"/>
    <x v="0"/>
    <x v="0"/>
    <s v="ZS03F030"/>
    <x v="4"/>
    <s v="F102"/>
    <s v="FORTALECIMIENTO DE LA GOBERNANZA DEMOCRÁTICA"/>
    <s v="GI22F10200004D"/>
    <x v="9"/>
    <s v="73 BIENES Y SERVICIOS PARA INVERSIÓN"/>
    <x v="39"/>
    <s v="G/730804/1FF102"/>
    <s v="001"/>
    <n v="4275.46"/>
    <n v="0"/>
    <n v="0"/>
    <n v="4275.46"/>
    <n v="0"/>
    <n v="0"/>
    <n v="0"/>
    <n v="4275.46"/>
    <n v="4275.46"/>
    <n v="4275.46"/>
    <s v="G/BBBBB2/BBBBB2"/>
  </r>
  <r>
    <s v="73"/>
    <x v="0"/>
    <x v="0"/>
    <s v="ZS03F030"/>
    <x v="4"/>
    <s v="F102"/>
    <s v="FORTALECIMIENTO DE LA GOBERNANZA DEMOCRÁTICA"/>
    <s v="GI22F10200004D"/>
    <x v="9"/>
    <s v="73 BIENES Y SERVICIOS PARA INVERSIÓN"/>
    <x v="55"/>
    <s v="G/730812/1FF102"/>
    <s v="001"/>
    <n v="2665.68"/>
    <n v="0"/>
    <n v="0"/>
    <n v="2665.68"/>
    <n v="0"/>
    <n v="0"/>
    <n v="0"/>
    <n v="2665.68"/>
    <n v="2665.68"/>
    <n v="2665.68"/>
    <s v="G/BBBBB2/BBBBB2"/>
  </r>
  <r>
    <s v="73"/>
    <x v="0"/>
    <x v="0"/>
    <s v="ZS03F030"/>
    <x v="4"/>
    <s v="F102"/>
    <s v="FORTALECIMIENTO DE LA GOBERNANZA DEMOCRÁTICA"/>
    <s v="GI22F10200004D"/>
    <x v="9"/>
    <s v="73 BIENES Y SERVICIOS PARA INVERSIÓN"/>
    <x v="57"/>
    <s v="G/730824/1FF102"/>
    <s v="001"/>
    <n v="4075.88"/>
    <n v="0"/>
    <n v="0"/>
    <n v="4075.88"/>
    <n v="0"/>
    <n v="0"/>
    <n v="0"/>
    <n v="4075.88"/>
    <n v="4075.88"/>
    <n v="4075.88"/>
    <s v="G/BBBBB2/BBBBB2"/>
  </r>
  <r>
    <s v="73"/>
    <x v="0"/>
    <x v="0"/>
    <s v="ZS03F030"/>
    <x v="4"/>
    <s v="G401"/>
    <s v="ARTE, CULTURA Y PATRIMONIO"/>
    <s v="GI22G40100001D"/>
    <x v="10"/>
    <s v="73 BIENES Y SERVICIOS PARA INVERSIÓN"/>
    <x v="87"/>
    <s v="G/730205/4FG401"/>
    <s v="001"/>
    <n v="21000"/>
    <n v="0"/>
    <n v="0"/>
    <n v="21000"/>
    <n v="0"/>
    <n v="0"/>
    <n v="0"/>
    <n v="21000"/>
    <n v="21000"/>
    <n v="21000"/>
    <s v="G/BBBBB2/BBBBB2"/>
  </r>
  <r>
    <s v="73"/>
    <x v="0"/>
    <x v="0"/>
    <s v="ZS03F030"/>
    <x v="4"/>
    <s v="G401"/>
    <s v="ARTE, CULTURA Y PATRIMONIO"/>
    <s v="GI22G40100002D"/>
    <x v="11"/>
    <s v="73 BIENES Y SERVICIOS PARA INVERSIÓN"/>
    <x v="87"/>
    <s v="G/730205/4FG401"/>
    <s v="001"/>
    <n v="14000"/>
    <n v="0"/>
    <n v="0"/>
    <n v="14000"/>
    <n v="0"/>
    <n v="0"/>
    <n v="0"/>
    <n v="14000"/>
    <n v="14000"/>
    <n v="14000"/>
    <s v="G/BBBBB2/BBBBB2"/>
  </r>
  <r>
    <s v="73"/>
    <x v="0"/>
    <x v="0"/>
    <s v="ZS03F030"/>
    <x v="4"/>
    <s v="H303"/>
    <s v="PRODUCTIVIDAD SOSTENIBLE"/>
    <s v="GI22H30300004D"/>
    <x v="12"/>
    <s v="73 BIENES Y SERVICIOS PARA INVERSIÓN"/>
    <x v="87"/>
    <s v="G/730205/3FH303"/>
    <s v="001"/>
    <n v="1000"/>
    <n v="0"/>
    <n v="0"/>
    <n v="1000"/>
    <n v="0"/>
    <n v="0"/>
    <n v="0"/>
    <n v="1000"/>
    <n v="1000"/>
    <n v="1000"/>
    <s v="G/BBBBB2/BBBBB2"/>
  </r>
  <r>
    <s v="73"/>
    <x v="0"/>
    <x v="0"/>
    <s v="ZS03F030"/>
    <x v="4"/>
    <s v="H303"/>
    <s v="PRODUCTIVIDAD SOSTENIBLE"/>
    <s v="GI22H30300004D"/>
    <x v="12"/>
    <s v="73 BIENES Y SERVICIOS PARA INVERSIÓN"/>
    <x v="46"/>
    <s v="G/730249/3FH303"/>
    <s v="001"/>
    <n v="11000"/>
    <n v="-9000"/>
    <n v="0"/>
    <n v="2000"/>
    <n v="0"/>
    <n v="0"/>
    <n v="0"/>
    <n v="2000"/>
    <n v="2000"/>
    <n v="2000"/>
    <s v="G/BBBBB2/BBBBB2"/>
  </r>
  <r>
    <s v="73"/>
    <x v="0"/>
    <x v="0"/>
    <s v="ZS03F030"/>
    <x v="4"/>
    <s v="H303"/>
    <s v="PRODUCTIVIDAD SOSTENIBLE"/>
    <s v="GI22H30300004D"/>
    <x v="12"/>
    <s v="73 BIENES Y SERVICIOS PARA INVERSIÓN"/>
    <x v="50"/>
    <s v="G/730613/3FH303"/>
    <s v="001"/>
    <n v="3000"/>
    <n v="3000"/>
    <n v="0"/>
    <n v="6000"/>
    <n v="0"/>
    <n v="0"/>
    <n v="0"/>
    <n v="6000"/>
    <n v="6000"/>
    <n v="6000"/>
    <s v="G/BBBBB2/BBBBB2"/>
  </r>
  <r>
    <s v="73"/>
    <x v="0"/>
    <x v="0"/>
    <s v="ZS03F030"/>
    <x v="4"/>
    <s v="H303"/>
    <s v="PRODUCTIVIDAD SOSTENIBLE"/>
    <s v="GI22H30300004D"/>
    <x v="12"/>
    <s v="73 BIENES Y SERVICIOS PARA INVERSIÓN"/>
    <x v="58"/>
    <s v="G/730814/3FH303"/>
    <s v="001"/>
    <n v="5000"/>
    <n v="0"/>
    <n v="0"/>
    <n v="5000"/>
    <n v="0"/>
    <n v="0"/>
    <n v="0"/>
    <n v="5000"/>
    <n v="5000"/>
    <n v="5000"/>
    <s v="G/BBBBB2/BBBBB2"/>
  </r>
  <r>
    <s v="73"/>
    <x v="0"/>
    <x v="0"/>
    <s v="ZS03F030"/>
    <x v="4"/>
    <s v="J402"/>
    <s v="PROMOCIÓN DE DERECHOS"/>
    <s v="GI22J40200001D"/>
    <x v="13"/>
    <s v="73 BIENES Y SERVICIOS PARA INVERSIÓN"/>
    <x v="56"/>
    <s v="G/730204/4FJ402"/>
    <s v="001"/>
    <n v="2000"/>
    <n v="0"/>
    <n v="0"/>
    <n v="2000"/>
    <n v="0"/>
    <n v="0"/>
    <n v="0"/>
    <n v="2000"/>
    <n v="2000"/>
    <n v="2000"/>
    <s v="G/BBBBB2/BBBBB2"/>
  </r>
  <r>
    <s v="73"/>
    <x v="0"/>
    <x v="0"/>
    <s v="ZS03F030"/>
    <x v="4"/>
    <s v="J402"/>
    <s v="PROMOCIÓN DE DERECHOS"/>
    <s v="GI22J40200001D"/>
    <x v="13"/>
    <s v="73 BIENES Y SERVICIOS PARA INVERSIÓN"/>
    <x v="87"/>
    <s v="G/730205/4FJ402"/>
    <s v="001"/>
    <n v="6000"/>
    <n v="0"/>
    <n v="0"/>
    <n v="6000"/>
    <n v="0"/>
    <n v="0"/>
    <n v="0"/>
    <n v="6000"/>
    <n v="6000"/>
    <n v="6000"/>
    <s v="G/BBBBB2/BBBBB2"/>
  </r>
  <r>
    <s v="73"/>
    <x v="0"/>
    <x v="0"/>
    <s v="ZS03F030"/>
    <x v="4"/>
    <s v="J402"/>
    <s v="PROMOCIÓN DE DERECHOS"/>
    <s v="GI22J40200001D"/>
    <x v="13"/>
    <s v="73 BIENES Y SERVICIOS PARA INVERSIÓN"/>
    <x v="45"/>
    <s v="G/730235/4FJ402"/>
    <s v="001"/>
    <n v="2031.25"/>
    <n v="0"/>
    <n v="0"/>
    <n v="2031.25"/>
    <n v="0"/>
    <n v="0"/>
    <n v="0"/>
    <n v="2031.25"/>
    <n v="2031.25"/>
    <n v="2031.25"/>
    <s v="G/BBBBB2/BBBBB2"/>
  </r>
  <r>
    <s v="73"/>
    <x v="0"/>
    <x v="0"/>
    <s v="ZS03F030"/>
    <x v="4"/>
    <s v="J402"/>
    <s v="PROMOCIÓN DE DERECHOS"/>
    <s v="GI22J40200001D"/>
    <x v="13"/>
    <s v="73 BIENES Y SERVICIOS PARA INVERSIÓN"/>
    <x v="50"/>
    <s v="G/730613/4FJ402"/>
    <s v="001"/>
    <n v="6000"/>
    <n v="0"/>
    <n v="0"/>
    <n v="6000"/>
    <n v="0"/>
    <n v="0"/>
    <n v="0"/>
    <n v="6000"/>
    <n v="6000"/>
    <n v="6000"/>
    <s v="G/BBBBB2/BBBBB2"/>
  </r>
  <r>
    <s v="73"/>
    <x v="0"/>
    <x v="0"/>
    <s v="ZS03F030"/>
    <x v="4"/>
    <s v="M402"/>
    <s v="SALUD AL DIA"/>
    <s v="GI22M40200001D"/>
    <x v="14"/>
    <s v="73 BIENES Y SERVICIOS PARA INVERSIÓN"/>
    <x v="87"/>
    <s v="G/730205/4FM402"/>
    <s v="001"/>
    <n v="1800"/>
    <n v="0"/>
    <n v="0"/>
    <n v="1800"/>
    <n v="0"/>
    <n v="0"/>
    <n v="0"/>
    <n v="1800"/>
    <n v="1800"/>
    <n v="1800"/>
    <s v="G/BBBBB2/BBBBB2"/>
  </r>
  <r>
    <s v="73"/>
    <x v="0"/>
    <x v="0"/>
    <s v="ZS03F030"/>
    <x v="4"/>
    <s v="M402"/>
    <s v="SALUD AL DIA"/>
    <s v="GI22M40200001D"/>
    <x v="14"/>
    <s v="73 BIENES Y SERVICIOS PARA INVERSIÓN"/>
    <x v="48"/>
    <s v="G/730505/4FM402"/>
    <s v="001"/>
    <n v="13510"/>
    <n v="0"/>
    <n v="0"/>
    <n v="13510"/>
    <n v="0"/>
    <n v="0"/>
    <n v="0"/>
    <n v="13510"/>
    <n v="13510"/>
    <n v="13510"/>
    <s v="G/BBBBB2/BBBBB2"/>
  </r>
  <r>
    <s v="73"/>
    <x v="0"/>
    <x v="0"/>
    <s v="ZS03F030"/>
    <x v="4"/>
    <s v="M402"/>
    <s v="SALUD AL DIA"/>
    <s v="GI22M40200001D"/>
    <x v="14"/>
    <s v="73 BIENES Y SERVICIOS PARA INVERSIÓN"/>
    <x v="42"/>
    <s v="G/730606/4FM402"/>
    <s v="001"/>
    <n v="11920"/>
    <n v="0"/>
    <n v="0"/>
    <n v="11920"/>
    <n v="3240"/>
    <n v="8680"/>
    <n v="2680"/>
    <n v="3240"/>
    <n v="9240"/>
    <n v="0"/>
    <s v="G/BBBBB2/BBBBB2"/>
  </r>
  <r>
    <s v="73"/>
    <x v="0"/>
    <x v="0"/>
    <s v="ZS03F030"/>
    <x v="4"/>
    <s v="M402"/>
    <s v="SALUD AL DIA"/>
    <s v="GI22M40200002D"/>
    <x v="15"/>
    <s v="73 BIENES Y SERVICIOS PARA INVERSIÓN"/>
    <x v="42"/>
    <s v="G/730606/4FM402"/>
    <s v="001"/>
    <n v="9560"/>
    <n v="0"/>
    <n v="0"/>
    <n v="9560"/>
    <n v="880"/>
    <n v="8680"/>
    <n v="2680"/>
    <n v="880"/>
    <n v="6880"/>
    <n v="0"/>
    <s v="G/BBBBB2/BBBBB2"/>
  </r>
  <r>
    <s v="73"/>
    <x v="0"/>
    <x v="0"/>
    <s v="ZS03F030"/>
    <x v="4"/>
    <s v="N201"/>
    <s v="GESTIÓN DE RIESGOS"/>
    <s v="GI22N20100002D"/>
    <x v="16"/>
    <s v="73 BIENES Y SERVICIOS PARA INVERSIÓN"/>
    <x v="41"/>
    <s v="G/730504/2FN201"/>
    <s v="001"/>
    <n v="6324.14"/>
    <n v="5000"/>
    <n v="0"/>
    <n v="11324.14"/>
    <n v="11324.14"/>
    <n v="0"/>
    <n v="0"/>
    <n v="11324.14"/>
    <n v="11324.14"/>
    <n v="0"/>
    <s v="G/BBBBB2/BBBBB2"/>
  </r>
  <r>
    <s v="73"/>
    <x v="0"/>
    <x v="0"/>
    <s v="ZS03F030"/>
    <x v="4"/>
    <s v="N201"/>
    <s v="GESTIÓN DE RIESGOS"/>
    <s v="GI22N20100002D"/>
    <x v="16"/>
    <s v="73 BIENES Y SERVICIOS PARA INVERSIÓN"/>
    <x v="86"/>
    <s v="G/730802/2FN201"/>
    <s v="001"/>
    <n v="5000"/>
    <n v="-5000"/>
    <n v="0"/>
    <n v="0"/>
    <n v="0"/>
    <n v="0"/>
    <n v="0"/>
    <n v="0"/>
    <n v="0"/>
    <n v="0"/>
    <s v="G/BBBBB2/BBBBB2"/>
  </r>
  <r>
    <s v="73"/>
    <x v="0"/>
    <x v="0"/>
    <s v="ZS03F030"/>
    <x v="4"/>
    <s v="N201"/>
    <s v="GESTIÓN DE RIESGOS"/>
    <s v="GI22N20100002D"/>
    <x v="16"/>
    <s v="73 BIENES Y SERVICIOS PARA INVERSIÓN"/>
    <x v="44"/>
    <s v="G/730811/2FN201"/>
    <s v="001"/>
    <n v="4500"/>
    <n v="0"/>
    <n v="0"/>
    <n v="4500"/>
    <n v="4500"/>
    <n v="0"/>
    <n v="0"/>
    <n v="4500"/>
    <n v="4500"/>
    <n v="0"/>
    <s v="G/BBBBB2/BBBBB2"/>
  </r>
  <r>
    <s v="73"/>
    <x v="0"/>
    <x v="0"/>
    <s v="ZS03F030"/>
    <x v="4"/>
    <s v="N402"/>
    <s v="QUITO SIN MIEDO"/>
    <s v="GI22N40200001D"/>
    <x v="17"/>
    <s v="73 BIENES Y SERVICIOS PARA INVERSIÓN"/>
    <x v="44"/>
    <s v="G/730811/4FN402"/>
    <s v="001"/>
    <n v="4500"/>
    <n v="0"/>
    <n v="0"/>
    <n v="4500"/>
    <n v="4500"/>
    <n v="0"/>
    <n v="0"/>
    <n v="4500"/>
    <n v="4500"/>
    <n v="0"/>
    <s v="G/BBBBB2/BBBBB2"/>
  </r>
  <r>
    <s v="75"/>
    <x v="0"/>
    <x v="0"/>
    <s v="ZS03F030"/>
    <x v="4"/>
    <s v="F101"/>
    <s v="CORRESPONSABILIDAD CIUDADANA"/>
    <s v="GI22F10100002D"/>
    <x v="4"/>
    <s v="75 OBRAS PÚBLICAS"/>
    <x v="60"/>
    <s v="G/750104/1FF101"/>
    <s v="001"/>
    <n v="369243.04"/>
    <n v="0"/>
    <n v="0"/>
    <n v="369243.04"/>
    <n v="168000"/>
    <n v="0"/>
    <n v="0"/>
    <n v="369243.04"/>
    <n v="369243.04"/>
    <n v="201243.04"/>
    <s v="G/BBBBB2/BBBBB2"/>
  </r>
  <r>
    <s v="75"/>
    <x v="0"/>
    <x v="0"/>
    <s v="ZS03F030"/>
    <x v="4"/>
    <s v="F101"/>
    <s v="CORRESPONSABILIDAD CIUDADANA"/>
    <s v="GI22F10100002D"/>
    <x v="4"/>
    <s v="75 OBRAS PÚBLICAS"/>
    <x v="61"/>
    <s v="G/750105/1FF101"/>
    <s v="001"/>
    <n v="491941.82"/>
    <n v="0"/>
    <n v="0"/>
    <n v="491941.82"/>
    <n v="0"/>
    <n v="0"/>
    <n v="0"/>
    <n v="491941.82"/>
    <n v="491941.82"/>
    <n v="491941.82"/>
    <s v="G/BBBBB2/BBBBB2"/>
  </r>
  <r>
    <s v="75"/>
    <x v="0"/>
    <x v="0"/>
    <s v="ZS03F030"/>
    <x v="4"/>
    <s v="F101"/>
    <s v="CORRESPONSABILIDAD CIUDADANA"/>
    <s v="GI22F10100003D"/>
    <x v="5"/>
    <s v="75 OBRAS PÚBLICAS"/>
    <x v="60"/>
    <s v="G/750104/1FF101"/>
    <s v="001"/>
    <n v="1914660.72"/>
    <n v="0"/>
    <n v="0"/>
    <n v="1914660.72"/>
    <n v="240090.73"/>
    <n v="64776.91"/>
    <n v="64206.74"/>
    <n v="1849883.81"/>
    <n v="1850453.98"/>
    <n v="1609793.08"/>
    <s v="G/BBBBB2/BBBBB2"/>
  </r>
  <r>
    <s v="75"/>
    <x v="0"/>
    <x v="0"/>
    <s v="ZS03F030"/>
    <x v="4"/>
    <s v="F101"/>
    <s v="CORRESPONSABILIDAD CIUDADANA"/>
    <s v="GI22F10100003D"/>
    <x v="5"/>
    <s v="75 OBRAS PÚBLICAS"/>
    <x v="61"/>
    <s v="G/750105/1FF101"/>
    <s v="001"/>
    <n v="734196.86"/>
    <n v="0"/>
    <n v="0"/>
    <n v="734196.86"/>
    <n v="229944.59"/>
    <n v="201565.96"/>
    <n v="0"/>
    <n v="532630.9"/>
    <n v="734196.86"/>
    <n v="302686.31"/>
    <s v="G/BBBBB2/BBBBB2"/>
  </r>
  <r>
    <s v="78"/>
    <x v="0"/>
    <x v="0"/>
    <s v="ZS03F030"/>
    <x v="4"/>
    <s v="F101"/>
    <s v="CORRESPONSABILIDAD CIUDADANA"/>
    <s v="GI22F10100002D"/>
    <x v="4"/>
    <s v="78 TRANSFERENCIAS Y DONACIONES PARA INVERSIÓN"/>
    <x v="98"/>
    <s v="G/780103/1FF101"/>
    <s v="001"/>
    <n v="10997.6"/>
    <n v="0"/>
    <n v="0"/>
    <n v="10997.6"/>
    <n v="0"/>
    <n v="0"/>
    <n v="0"/>
    <n v="10997.6"/>
    <n v="10997.6"/>
    <n v="10997.6"/>
    <s v="G/BBBBB2/BBBBB2"/>
  </r>
  <r>
    <s v="78"/>
    <x v="0"/>
    <x v="0"/>
    <s v="ZS03F030"/>
    <x v="4"/>
    <s v="F101"/>
    <s v="CORRESPONSABILIDAD CIUDADANA"/>
    <s v="GI22F10100003D"/>
    <x v="5"/>
    <s v="78 TRANSFERENCIAS Y DONACIONES PARA INVERSIÓN"/>
    <x v="98"/>
    <s v="G/780103/1FF101"/>
    <s v="001"/>
    <n v="135100.07999999999"/>
    <n v="0"/>
    <n v="0"/>
    <n v="135100.07999999999"/>
    <n v="0"/>
    <n v="0"/>
    <n v="0"/>
    <n v="135100.07999999999"/>
    <n v="135100.07999999999"/>
    <n v="135100.07999999999"/>
    <s v="G/BBBBB2/BBBBB2"/>
  </r>
  <r>
    <s v="84"/>
    <x v="0"/>
    <x v="0"/>
    <s v="ZS03F030"/>
    <x v="4"/>
    <s v="A101"/>
    <s v="FORTALECIMIENTO INSTITUCIONAL"/>
    <s v="GC00A10100001D"/>
    <x v="1"/>
    <s v="84 BIENES DE LARGA DURACIÓN"/>
    <x v="64"/>
    <s v="G/840104/1FA101"/>
    <s v="002"/>
    <n v="2000"/>
    <n v="-2000"/>
    <n v="0"/>
    <n v="0"/>
    <n v="0"/>
    <n v="0"/>
    <n v="0"/>
    <n v="0"/>
    <n v="0"/>
    <n v="0"/>
    <s v="G/BBBBB3/BBBBB3"/>
  </r>
  <r>
    <s v="84"/>
    <x v="0"/>
    <x v="0"/>
    <s v="ZS03F030"/>
    <x v="4"/>
    <s v="D203"/>
    <s v="PATRIMONIO NATURAL"/>
    <s v="GI22D20300004D"/>
    <x v="2"/>
    <s v="84 BIENES DE LARGA DURACIÓN"/>
    <x v="64"/>
    <s v="G/840104/2FD203"/>
    <s v="001"/>
    <n v="1760"/>
    <n v="-1760"/>
    <n v="0"/>
    <n v="0"/>
    <n v="0"/>
    <n v="0"/>
    <n v="0"/>
    <n v="0"/>
    <n v="0"/>
    <n v="0"/>
    <s v="G/BBBBB3/BBBBB3"/>
  </r>
  <r>
    <s v="84"/>
    <x v="0"/>
    <x v="0"/>
    <s v="ZS03F030"/>
    <x v="4"/>
    <s v="F101"/>
    <s v="CORRESPONSABILIDAD CIUDADANA"/>
    <s v="GI22F10100001D"/>
    <x v="3"/>
    <s v="84 BIENES DE LARGA DURACIÓN"/>
    <x v="63"/>
    <s v="G/840103/1FF101"/>
    <s v="001"/>
    <n v="0"/>
    <n v="1500"/>
    <n v="0"/>
    <n v="1500"/>
    <n v="0"/>
    <n v="0"/>
    <n v="0"/>
    <n v="1500"/>
    <n v="1500"/>
    <n v="1500"/>
    <s v="G/BBBBB3/BBBBB3"/>
  </r>
  <r>
    <s v="84"/>
    <x v="0"/>
    <x v="0"/>
    <s v="ZS03F030"/>
    <x v="4"/>
    <s v="F101"/>
    <s v="CORRESPONSABILIDAD CIUDADANA"/>
    <s v="GI22F10100002D"/>
    <x v="4"/>
    <s v="84 BIENES DE LARGA DURACIÓN"/>
    <x v="64"/>
    <s v="G/840104/1FF101"/>
    <s v="001"/>
    <n v="6390"/>
    <n v="0"/>
    <n v="0"/>
    <n v="6390"/>
    <n v="0"/>
    <n v="0"/>
    <n v="0"/>
    <n v="6390"/>
    <n v="6390"/>
    <n v="6390"/>
    <s v="G/BBBBB3/BBBBB3"/>
  </r>
  <r>
    <s v="84"/>
    <x v="0"/>
    <x v="0"/>
    <s v="ZS03F030"/>
    <x v="4"/>
    <s v="F101"/>
    <s v="CORRESPONSABILIDAD CIUDADANA"/>
    <s v="GI22F10100002D"/>
    <x v="4"/>
    <s v="84 BIENES DE LARGA DURACIÓN"/>
    <x v="66"/>
    <s v="G/840105/1FF101"/>
    <s v="001"/>
    <n v="158000"/>
    <n v="0"/>
    <n v="0"/>
    <n v="158000"/>
    <n v="0"/>
    <n v="0"/>
    <n v="0"/>
    <n v="158000"/>
    <n v="158000"/>
    <n v="158000"/>
    <s v="G/BBBBB3/BBBBB3"/>
  </r>
  <r>
    <s v="84"/>
    <x v="0"/>
    <x v="0"/>
    <s v="ZS03F030"/>
    <x v="4"/>
    <s v="F101"/>
    <s v="CORRESPONSABILIDAD CIUDADANA"/>
    <s v="GI22F10100002D"/>
    <x v="4"/>
    <s v="84 BIENES DE LARGA DURACIÓN"/>
    <x v="65"/>
    <s v="G/840107/1FF101"/>
    <s v="001"/>
    <n v="30535"/>
    <n v="0"/>
    <n v="0"/>
    <n v="30535"/>
    <n v="0"/>
    <n v="0"/>
    <n v="0"/>
    <n v="30535"/>
    <n v="30535"/>
    <n v="30535"/>
    <s v="G/BBBBB3/BBBBB3"/>
  </r>
  <r>
    <s v="84"/>
    <x v="0"/>
    <x v="0"/>
    <s v="ZS03F030"/>
    <x v="4"/>
    <s v="F102"/>
    <s v="FORTALECIMIENTO DE LA GOBERNANZA DEMOCRÁTICA"/>
    <s v="GI22F10200001D"/>
    <x v="6"/>
    <s v="84 BIENES DE LARGA DURACIÓN"/>
    <x v="63"/>
    <s v="G/840103/1FF102"/>
    <s v="001"/>
    <n v="1051"/>
    <n v="0"/>
    <n v="0"/>
    <n v="1051"/>
    <n v="956.96"/>
    <n v="0"/>
    <n v="0"/>
    <n v="1051"/>
    <n v="1051"/>
    <n v="94.04"/>
    <s v="G/BBBBB3/BBBBB3"/>
  </r>
  <r>
    <s v="84"/>
    <x v="0"/>
    <x v="0"/>
    <s v="ZS03F030"/>
    <x v="4"/>
    <s v="F102"/>
    <s v="FORTALECIMIENTO DE LA GOBERNANZA DEMOCRÁTICA"/>
    <s v="GI22F10200001D"/>
    <x v="6"/>
    <s v="84 BIENES DE LARGA DURACIÓN"/>
    <x v="64"/>
    <s v="G/840104/1FF102"/>
    <s v="001"/>
    <n v="4321.1000000000004"/>
    <n v="0"/>
    <n v="0"/>
    <n v="4321.1000000000004"/>
    <n v="0"/>
    <n v="0"/>
    <n v="0"/>
    <n v="4321.1000000000004"/>
    <n v="4321.1000000000004"/>
    <n v="4321.1000000000004"/>
    <s v="G/BBBBB3/BBBBB3"/>
  </r>
  <r>
    <s v="84"/>
    <x v="0"/>
    <x v="0"/>
    <s v="ZS03F030"/>
    <x v="4"/>
    <s v="H303"/>
    <s v="PRODUCTIVIDAD SOSTENIBLE"/>
    <s v="GI22H30300004D"/>
    <x v="12"/>
    <s v="84 BIENES DE LARGA DURACIÓN"/>
    <x v="64"/>
    <s v="G/840104/3FH303"/>
    <s v="001"/>
    <n v="0"/>
    <n v="6000"/>
    <n v="0"/>
    <n v="6000"/>
    <n v="0"/>
    <n v="0"/>
    <n v="0"/>
    <n v="6000"/>
    <n v="6000"/>
    <n v="6000"/>
    <s v="G/BBBBB3/BBBBB3"/>
  </r>
  <r>
    <s v="84"/>
    <x v="0"/>
    <x v="0"/>
    <s v="ZS03F030"/>
    <x v="4"/>
    <s v="M402"/>
    <s v="SALUD AL DIA"/>
    <s v="GI22M40200001D"/>
    <x v="14"/>
    <s v="84 BIENES DE LARGA DURACIÓN"/>
    <x v="64"/>
    <s v="G/840104/4FM402"/>
    <s v="001"/>
    <n v="800"/>
    <n v="0"/>
    <n v="0"/>
    <n v="800"/>
    <n v="0"/>
    <n v="0"/>
    <n v="0"/>
    <n v="800"/>
    <n v="800"/>
    <n v="800"/>
    <s v="G/BBBBB3/BBBBB3"/>
  </r>
  <r>
    <s v="84"/>
    <x v="0"/>
    <x v="0"/>
    <s v="ZS03F030"/>
    <x v="4"/>
    <s v="M402"/>
    <s v="SALUD AL DIA"/>
    <s v="GI22M40200002D"/>
    <x v="15"/>
    <s v="84 BIENES DE LARGA DURACIÓN"/>
    <x v="64"/>
    <s v="G/840104/4FM402"/>
    <s v="001"/>
    <n v="300"/>
    <n v="0"/>
    <n v="0"/>
    <n v="300"/>
    <n v="0"/>
    <n v="0"/>
    <n v="0"/>
    <n v="300"/>
    <n v="300"/>
    <n v="300"/>
    <s v="G/BBBBB3/BBBBB3"/>
  </r>
  <r>
    <s v="84"/>
    <x v="0"/>
    <x v="0"/>
    <s v="ZS03F030"/>
    <x v="4"/>
    <s v="M402"/>
    <s v="SALUD AL DIA"/>
    <s v="GI22M40200002D"/>
    <x v="15"/>
    <s v="84 BIENES DE LARGA DURACIÓN"/>
    <x v="65"/>
    <s v="G/840107/4FM402"/>
    <s v="001"/>
    <n v="2500"/>
    <n v="0"/>
    <n v="0"/>
    <n v="2500"/>
    <n v="0"/>
    <n v="0"/>
    <n v="0"/>
    <n v="2500"/>
    <n v="2500"/>
    <n v="2500"/>
    <s v="G/BBBBB3/BBBBB3"/>
  </r>
  <r>
    <s v="84"/>
    <x v="0"/>
    <x v="0"/>
    <s v="ZS03F030"/>
    <x v="4"/>
    <s v="N201"/>
    <s v="GESTIÓN DE RIESGOS"/>
    <s v="GI22N20100002D"/>
    <x v="16"/>
    <s v="84 BIENES DE LARGA DURACIÓN"/>
    <x v="64"/>
    <s v="G/840104/2FN201"/>
    <s v="001"/>
    <n v="0"/>
    <n v="4500"/>
    <n v="0"/>
    <n v="4500"/>
    <n v="0"/>
    <n v="0"/>
    <n v="0"/>
    <n v="4500"/>
    <n v="4500"/>
    <n v="4500"/>
    <s v="G/BBBBB3/BBBBB3"/>
  </r>
  <r>
    <s v="84"/>
    <x v="0"/>
    <x v="0"/>
    <s v="ZS03F030"/>
    <x v="4"/>
    <s v="N201"/>
    <s v="GESTIÓN DE RIESGOS"/>
    <s v="GI22N20100002D"/>
    <x v="16"/>
    <s v="84 BIENES DE LARGA DURACIÓN"/>
    <x v="65"/>
    <s v="G/840107/2FN201"/>
    <s v="001"/>
    <n v="4500"/>
    <n v="-4500"/>
    <n v="0"/>
    <n v="0"/>
    <n v="0"/>
    <n v="0"/>
    <n v="0"/>
    <n v="0"/>
    <n v="0"/>
    <n v="0"/>
    <s v="G/BBBBB3/BBBBB3"/>
  </r>
  <r>
    <s v="99"/>
    <x v="0"/>
    <x v="0"/>
    <s v="ZS03F030"/>
    <x v="4"/>
    <s v="A101"/>
    <s v="FORTALECIMIENTO INSTITUCIONAL"/>
    <s v="GC00A10100004D"/>
    <x v="0"/>
    <s v="99 OTROS PASIVOS"/>
    <x v="67"/>
    <s v="G/990101/1FA101"/>
    <s v="002"/>
    <n v="39008.379999999997"/>
    <n v="0"/>
    <n v="0"/>
    <n v="39008.379999999997"/>
    <n v="0"/>
    <n v="12577.58"/>
    <n v="12577.58"/>
    <n v="26430.799999999999"/>
    <n v="26430.799999999999"/>
    <n v="26430.799999999999"/>
    <s v="G/CCCCC1/CCCCC1"/>
  </r>
  <r>
    <s v="51"/>
    <x v="0"/>
    <x v="0"/>
    <s v="ZM04F040"/>
    <x v="5"/>
    <s v="A101"/>
    <s v="FORTALECIMIENTO INSTITUCIONAL"/>
    <s v="GC00A10100004D"/>
    <x v="0"/>
    <s v="51 GASTOS EN PERSONAL"/>
    <x v="0"/>
    <s v="G/510105/1FA101"/>
    <s v="002"/>
    <n v="1023494"/>
    <n v="-36610"/>
    <n v="0"/>
    <n v="986884"/>
    <n v="0"/>
    <n v="336043.73"/>
    <n v="336043.73"/>
    <n v="650840.27"/>
    <n v="650840.27"/>
    <n v="650840.27"/>
    <s v="G/AAAAAA/AAAAAA"/>
  </r>
  <r>
    <s v="51"/>
    <x v="0"/>
    <x v="0"/>
    <s v="ZM04F040"/>
    <x v="5"/>
    <s v="A101"/>
    <s v="FORTALECIMIENTO INSTITUCIONAL"/>
    <s v="GC00A10100004D"/>
    <x v="0"/>
    <s v="51 GASTOS EN PERSONAL"/>
    <x v="1"/>
    <s v="G/510106/1FA101"/>
    <s v="002"/>
    <n v="94122.64"/>
    <n v="-6127"/>
    <n v="0"/>
    <n v="87995.64"/>
    <n v="0"/>
    <n v="32967.620000000003"/>
    <n v="32967.620000000003"/>
    <n v="55028.02"/>
    <n v="55028.02"/>
    <n v="55028.02"/>
    <s v="G/AAAAAA/AAAAAA"/>
  </r>
  <r>
    <s v="51"/>
    <x v="0"/>
    <x v="0"/>
    <s v="ZM04F040"/>
    <x v="5"/>
    <s v="A101"/>
    <s v="FORTALECIMIENTO INSTITUCIONAL"/>
    <s v="GC00A10100004D"/>
    <x v="0"/>
    <s v="51 GASTOS EN PERSONAL"/>
    <x v="2"/>
    <s v="G/510203/1FA101"/>
    <s v="002"/>
    <n v="123220.89"/>
    <n v="-510.58"/>
    <n v="0"/>
    <n v="122710.31"/>
    <n v="29352.400000000001"/>
    <n v="8180.43"/>
    <n v="8180.43"/>
    <n v="114529.88"/>
    <n v="114529.88"/>
    <n v="85177.48"/>
    <s v="G/AAAAAA/AAAAAA"/>
  </r>
  <r>
    <s v="51"/>
    <x v="0"/>
    <x v="0"/>
    <s v="ZM04F040"/>
    <x v="5"/>
    <s v="A101"/>
    <s v="FORTALECIMIENTO INSTITUCIONAL"/>
    <s v="GC00A10100004D"/>
    <x v="0"/>
    <s v="51 GASTOS EN PERSONAL"/>
    <x v="3"/>
    <s v="G/510204/1FA101"/>
    <s v="002"/>
    <n v="58325"/>
    <n v="0"/>
    <n v="0"/>
    <n v="58325"/>
    <n v="13500"/>
    <n v="3368.75"/>
    <n v="3368.75"/>
    <n v="54956.25"/>
    <n v="54956.25"/>
    <n v="41456.25"/>
    <s v="G/AAAAAA/AAAAAA"/>
  </r>
  <r>
    <s v="51"/>
    <x v="0"/>
    <x v="0"/>
    <s v="ZM04F040"/>
    <x v="5"/>
    <s v="A101"/>
    <s v="FORTALECIMIENTO INSTITUCIONAL"/>
    <s v="GC00A10100004D"/>
    <x v="0"/>
    <s v="51 GASTOS EN PERSONAL"/>
    <x v="4"/>
    <s v="G/510304/1FA101"/>
    <s v="002"/>
    <n v="2244"/>
    <n v="0"/>
    <n v="0"/>
    <n v="2244"/>
    <n v="0"/>
    <n v="497"/>
    <n v="497"/>
    <n v="1747"/>
    <n v="1747"/>
    <n v="1747"/>
    <s v="G/AAAAAA/AAAAAA"/>
  </r>
  <r>
    <s v="51"/>
    <x v="0"/>
    <x v="0"/>
    <s v="ZM04F040"/>
    <x v="5"/>
    <s v="A101"/>
    <s v="FORTALECIMIENTO INSTITUCIONAL"/>
    <s v="GC00A10100004D"/>
    <x v="0"/>
    <s v="51 GASTOS EN PERSONAL"/>
    <x v="5"/>
    <s v="G/510306/1FA101"/>
    <s v="002"/>
    <n v="13408"/>
    <n v="-812.9"/>
    <n v="0"/>
    <n v="12595.1"/>
    <n v="0"/>
    <n v="4404"/>
    <n v="4404"/>
    <n v="8191.1"/>
    <n v="8191.1"/>
    <n v="8191.1"/>
    <s v="G/AAAAAA/AAAAAA"/>
  </r>
  <r>
    <s v="51"/>
    <x v="0"/>
    <x v="0"/>
    <s v="ZM04F040"/>
    <x v="5"/>
    <s v="A101"/>
    <s v="FORTALECIMIENTO INSTITUCIONAL"/>
    <s v="GC00A10100004D"/>
    <x v="0"/>
    <s v="51 GASTOS EN PERSONAL"/>
    <x v="6"/>
    <s v="G/510401/1FA101"/>
    <s v="002"/>
    <n v="3193.87"/>
    <n v="0"/>
    <n v="0"/>
    <n v="3193.87"/>
    <n v="0"/>
    <n v="67.5"/>
    <n v="67.5"/>
    <n v="3126.37"/>
    <n v="3126.37"/>
    <n v="3126.37"/>
    <s v="G/AAAAAA/AAAAAA"/>
  </r>
  <r>
    <s v="51"/>
    <x v="0"/>
    <x v="0"/>
    <s v="ZM04F040"/>
    <x v="5"/>
    <s v="A101"/>
    <s v="FORTALECIMIENTO INSTITUCIONAL"/>
    <s v="GC00A10100004D"/>
    <x v="0"/>
    <s v="51 GASTOS EN PERSONAL"/>
    <x v="7"/>
    <s v="G/510408/1FA101"/>
    <s v="002"/>
    <n v="5649.04"/>
    <n v="0"/>
    <n v="0"/>
    <n v="5649.04"/>
    <n v="0"/>
    <n v="988.34"/>
    <n v="988.34"/>
    <n v="4660.7"/>
    <n v="4660.7"/>
    <n v="4660.7"/>
    <s v="G/AAAAAA/AAAAAA"/>
  </r>
  <r>
    <s v="51"/>
    <x v="0"/>
    <x v="0"/>
    <s v="ZM04F040"/>
    <x v="5"/>
    <s v="A101"/>
    <s v="FORTALECIMIENTO INSTITUCIONAL"/>
    <s v="GC00A10100004D"/>
    <x v="0"/>
    <s v="51 GASTOS EN PERSONAL"/>
    <x v="69"/>
    <s v="G/510507/1FA101"/>
    <s v="002"/>
    <n v="2656.29"/>
    <n v="0"/>
    <n v="0"/>
    <n v="2656.29"/>
    <n v="0"/>
    <n v="0"/>
    <n v="0"/>
    <n v="2656.29"/>
    <n v="2656.29"/>
    <n v="2656.29"/>
    <s v="G/AAAAAA/AAAAAA"/>
  </r>
  <r>
    <s v="51"/>
    <x v="0"/>
    <x v="0"/>
    <s v="ZM04F040"/>
    <x v="5"/>
    <s v="A101"/>
    <s v="FORTALECIMIENTO INSTITUCIONAL"/>
    <s v="GC00A10100004D"/>
    <x v="0"/>
    <s v="51 GASTOS EN PERSONAL"/>
    <x v="8"/>
    <s v="G/510509/1FA101"/>
    <s v="002"/>
    <n v="69951.53"/>
    <n v="0"/>
    <n v="0"/>
    <n v="69951.53"/>
    <n v="0"/>
    <n v="37430.629999999997"/>
    <n v="37430.629999999997"/>
    <n v="32520.9"/>
    <n v="32520.9"/>
    <n v="32520.9"/>
    <s v="G/AAAAAA/AAAAAA"/>
  </r>
  <r>
    <s v="51"/>
    <x v="0"/>
    <x v="0"/>
    <s v="ZM04F040"/>
    <x v="5"/>
    <s v="A101"/>
    <s v="FORTALECIMIENTO INSTITUCIONAL"/>
    <s v="GC00A10100004D"/>
    <x v="0"/>
    <s v="51 GASTOS EN PERSONAL"/>
    <x v="9"/>
    <s v="G/510510/1FA101"/>
    <s v="002"/>
    <n v="361034"/>
    <n v="36610"/>
    <n v="0"/>
    <n v="397644"/>
    <n v="239719"/>
    <n v="157925"/>
    <n v="157925"/>
    <n v="239719"/>
    <n v="239719"/>
    <n v="0"/>
    <s v="G/AAAAAA/AAAAAA"/>
  </r>
  <r>
    <s v="51"/>
    <x v="0"/>
    <x v="0"/>
    <s v="ZM04F040"/>
    <x v="5"/>
    <s v="A101"/>
    <s v="FORTALECIMIENTO INSTITUCIONAL"/>
    <s v="GC00A10100004D"/>
    <x v="0"/>
    <s v="51 GASTOS EN PERSONAL"/>
    <x v="10"/>
    <s v="G/510512/1FA101"/>
    <s v="002"/>
    <n v="9689.18"/>
    <n v="0"/>
    <n v="0"/>
    <n v="9689.18"/>
    <n v="0"/>
    <n v="240.43"/>
    <n v="240.43"/>
    <n v="9448.75"/>
    <n v="9448.75"/>
    <n v="9448.75"/>
    <s v="G/AAAAAA/AAAAAA"/>
  </r>
  <r>
    <s v="51"/>
    <x v="0"/>
    <x v="0"/>
    <s v="ZM04F040"/>
    <x v="5"/>
    <s v="A101"/>
    <s v="FORTALECIMIENTO INSTITUCIONAL"/>
    <s v="GC00A10100004D"/>
    <x v="0"/>
    <s v="51 GASTOS EN PERSONAL"/>
    <x v="11"/>
    <s v="G/510513/1FA101"/>
    <s v="002"/>
    <n v="6043.47"/>
    <n v="0"/>
    <n v="0"/>
    <n v="6043.47"/>
    <n v="0"/>
    <n v="1207"/>
    <n v="1207"/>
    <n v="4836.47"/>
    <n v="4836.47"/>
    <n v="4836.47"/>
    <s v="G/AAAAAA/AAAAAA"/>
  </r>
  <r>
    <s v="51"/>
    <x v="0"/>
    <x v="0"/>
    <s v="ZM04F040"/>
    <x v="5"/>
    <s v="A101"/>
    <s v="FORTALECIMIENTO INSTITUCIONAL"/>
    <s v="GC00A10100004D"/>
    <x v="0"/>
    <s v="51 GASTOS EN PERSONAL"/>
    <x v="12"/>
    <s v="G/510601/1FA101"/>
    <s v="002"/>
    <n v="186578.69"/>
    <n v="-744.43"/>
    <n v="0"/>
    <n v="185834.26"/>
    <n v="30319.32"/>
    <n v="66923.360000000001"/>
    <n v="66923.360000000001"/>
    <n v="118910.9"/>
    <n v="118910.9"/>
    <n v="88591.58"/>
    <s v="G/AAAAAA/AAAAAA"/>
  </r>
  <r>
    <s v="51"/>
    <x v="0"/>
    <x v="0"/>
    <s v="ZM04F040"/>
    <x v="5"/>
    <s v="A101"/>
    <s v="FORTALECIMIENTO INSTITUCIONAL"/>
    <s v="GC00A10100004D"/>
    <x v="0"/>
    <s v="51 GASTOS EN PERSONAL"/>
    <x v="13"/>
    <s v="G/510602/1FA101"/>
    <s v="002"/>
    <n v="123220.89"/>
    <n v="0"/>
    <n v="0"/>
    <n v="123220.89"/>
    <n v="25193.08"/>
    <n v="35840.370000000003"/>
    <n v="35840.370000000003"/>
    <n v="87380.52"/>
    <n v="87380.52"/>
    <n v="62187.44"/>
    <s v="G/AAAAAA/AAAAAA"/>
  </r>
  <r>
    <s v="51"/>
    <x v="0"/>
    <x v="0"/>
    <s v="ZM04F040"/>
    <x v="5"/>
    <s v="A101"/>
    <s v="FORTALECIMIENTO INSTITUCIONAL"/>
    <s v="GC00A10100004D"/>
    <x v="0"/>
    <s v="51 GASTOS EN PERSONAL"/>
    <x v="14"/>
    <s v="G/510707/1FA101"/>
    <s v="002"/>
    <n v="37544.51"/>
    <n v="0"/>
    <n v="0"/>
    <n v="37544.51"/>
    <n v="0"/>
    <n v="11856.08"/>
    <n v="11856.08"/>
    <n v="25688.43"/>
    <n v="25688.43"/>
    <n v="25688.43"/>
    <s v="G/AAAAAA/AAAAAA"/>
  </r>
  <r>
    <s v="53"/>
    <x v="0"/>
    <x v="0"/>
    <s v="ZM04F040"/>
    <x v="5"/>
    <s v="A101"/>
    <s v="FORTALECIMIENTO INSTITUCIONAL"/>
    <s v="GC00A10100001D"/>
    <x v="1"/>
    <s v="53 BIENES Y SERVICIOS DE CONSUMO"/>
    <x v="15"/>
    <s v="G/530101/1FA101"/>
    <s v="002"/>
    <n v="282207.94"/>
    <n v="-237207.94"/>
    <n v="0"/>
    <n v="45000"/>
    <n v="0"/>
    <n v="45000"/>
    <n v="2117.2199999999998"/>
    <n v="0"/>
    <n v="42882.78"/>
    <n v="0"/>
    <s v="G/AAAAAA/AAAAAA"/>
  </r>
  <r>
    <s v="53"/>
    <x v="0"/>
    <x v="0"/>
    <s v="ZM04F040"/>
    <x v="5"/>
    <s v="A101"/>
    <s v="FORTALECIMIENTO INSTITUCIONAL"/>
    <s v="GC00A10100001D"/>
    <x v="1"/>
    <s v="53 BIENES Y SERVICIOS DE CONSUMO"/>
    <x v="16"/>
    <s v="G/530104/1FA101"/>
    <s v="002"/>
    <n v="22000"/>
    <n v="0"/>
    <n v="0"/>
    <n v="22000"/>
    <n v="0"/>
    <n v="22000"/>
    <n v="8532.67"/>
    <n v="0"/>
    <n v="13467.33"/>
    <n v="0"/>
    <s v="G/AAAAAA/AAAAAA"/>
  </r>
  <r>
    <s v="53"/>
    <x v="0"/>
    <x v="0"/>
    <s v="ZM04F040"/>
    <x v="5"/>
    <s v="A101"/>
    <s v="FORTALECIMIENTO INSTITUCIONAL"/>
    <s v="GC00A10100001D"/>
    <x v="1"/>
    <s v="53 BIENES Y SERVICIOS DE CONSUMO"/>
    <x v="17"/>
    <s v="G/530105/1FA101"/>
    <s v="002"/>
    <n v="1236.6400000000001"/>
    <n v="880"/>
    <n v="0"/>
    <n v="2116.64"/>
    <n v="0"/>
    <n v="2002"/>
    <n v="186"/>
    <n v="114.64"/>
    <n v="1930.64"/>
    <n v="114.64"/>
    <s v="G/AAAAAA/AAAAAA"/>
  </r>
  <r>
    <s v="53"/>
    <x v="0"/>
    <x v="0"/>
    <s v="ZM04F040"/>
    <x v="5"/>
    <s v="A101"/>
    <s v="FORTALECIMIENTO INSTITUCIONAL"/>
    <s v="GC00A10100001D"/>
    <x v="1"/>
    <s v="53 BIENES Y SERVICIOS DE CONSUMO"/>
    <x v="19"/>
    <s v="G/530204/1FA101"/>
    <s v="002"/>
    <n v="1996"/>
    <n v="-1996"/>
    <n v="0"/>
    <n v="0"/>
    <n v="0"/>
    <n v="0"/>
    <n v="0"/>
    <n v="0"/>
    <n v="0"/>
    <n v="0"/>
    <s v="G/AAAAAA/AAAAAA"/>
  </r>
  <r>
    <s v="53"/>
    <x v="0"/>
    <x v="0"/>
    <s v="ZM04F040"/>
    <x v="5"/>
    <s v="A101"/>
    <s v="FORTALECIMIENTO INSTITUCIONAL"/>
    <s v="GC00A10100001D"/>
    <x v="1"/>
    <s v="53 BIENES Y SERVICIOS DE CONSUMO"/>
    <x v="20"/>
    <s v="G/530207/1FA101"/>
    <s v="002"/>
    <n v="1646.4"/>
    <n v="3353.6"/>
    <n v="0"/>
    <n v="5000"/>
    <n v="0"/>
    <n v="0"/>
    <n v="0"/>
    <n v="5000"/>
    <n v="5000"/>
    <n v="5000"/>
    <s v="G/AAAAAA/AAAAAA"/>
  </r>
  <r>
    <s v="53"/>
    <x v="0"/>
    <x v="0"/>
    <s v="ZM04F040"/>
    <x v="5"/>
    <s v="A101"/>
    <s v="FORTALECIMIENTO INSTITUCIONAL"/>
    <s v="GC00A10100001D"/>
    <x v="1"/>
    <s v="53 BIENES Y SERVICIOS DE CONSUMO"/>
    <x v="21"/>
    <s v="G/530208/1FA101"/>
    <s v="002"/>
    <n v="352691.88"/>
    <n v="186329.05"/>
    <n v="0"/>
    <n v="539020.93000000005"/>
    <n v="0"/>
    <n v="539020.93000000005"/>
    <n v="174682.71"/>
    <n v="0"/>
    <n v="364338.22"/>
    <n v="0"/>
    <s v="G/AAAAAA/AAAAAA"/>
  </r>
  <r>
    <s v="53"/>
    <x v="0"/>
    <x v="0"/>
    <s v="ZM04F040"/>
    <x v="5"/>
    <s v="A101"/>
    <s v="FORTALECIMIENTO INSTITUCIONAL"/>
    <s v="GC00A10100001D"/>
    <x v="1"/>
    <s v="53 BIENES Y SERVICIOS DE CONSUMO"/>
    <x v="22"/>
    <s v="G/530209/1FA101"/>
    <s v="002"/>
    <n v="173437.61"/>
    <n v="1"/>
    <n v="0"/>
    <n v="173438.61"/>
    <n v="0.69"/>
    <n v="173437.92"/>
    <n v="57812.639999999999"/>
    <n v="0.69"/>
    <n v="115625.97"/>
    <n v="0"/>
    <s v="G/AAAAAA/AAAAAA"/>
  </r>
  <r>
    <s v="53"/>
    <x v="0"/>
    <x v="0"/>
    <s v="ZM04F040"/>
    <x v="5"/>
    <s v="A101"/>
    <s v="FORTALECIMIENTO INSTITUCIONAL"/>
    <s v="GC00A10100001D"/>
    <x v="1"/>
    <s v="53 BIENES Y SERVICIOS DE CONSUMO"/>
    <x v="99"/>
    <s v="G/530243/1FA101"/>
    <s v="002"/>
    <n v="3441.18"/>
    <n v="0"/>
    <n v="0"/>
    <n v="3441.18"/>
    <n v="0"/>
    <n v="0"/>
    <n v="0"/>
    <n v="3441.18"/>
    <n v="3441.18"/>
    <n v="3441.18"/>
    <s v="G/AAAAAA/AAAAAA"/>
  </r>
  <r>
    <s v="53"/>
    <x v="0"/>
    <x v="0"/>
    <s v="ZM04F040"/>
    <x v="5"/>
    <s v="A101"/>
    <s v="FORTALECIMIENTO INSTITUCIONAL"/>
    <s v="GC00A10100001D"/>
    <x v="1"/>
    <s v="53 BIENES Y SERVICIOS DE CONSUMO"/>
    <x v="23"/>
    <s v="G/530255/1FA101"/>
    <s v="002"/>
    <n v="0"/>
    <n v="6300"/>
    <n v="0"/>
    <n v="6300"/>
    <n v="0"/>
    <n v="6300"/>
    <n v="6300"/>
    <n v="0"/>
    <n v="0"/>
    <n v="0"/>
    <s v="G/AAAAAA/AAAAAA"/>
  </r>
  <r>
    <s v="53"/>
    <x v="0"/>
    <x v="0"/>
    <s v="ZM04F040"/>
    <x v="5"/>
    <s v="A101"/>
    <s v="FORTALECIMIENTO INSTITUCIONAL"/>
    <s v="GC00A10100001D"/>
    <x v="1"/>
    <s v="53 BIENES Y SERVICIOS DE CONSUMO"/>
    <x v="24"/>
    <s v="G/530402/1FA101"/>
    <s v="002"/>
    <n v="374210.63"/>
    <n v="-278080.96999999997"/>
    <n v="0"/>
    <n v="96129.66"/>
    <n v="0"/>
    <n v="0"/>
    <n v="0"/>
    <n v="96129.66"/>
    <n v="96129.66"/>
    <n v="96129.66"/>
    <s v="G/AAAAAA/AAAAAA"/>
  </r>
  <r>
    <s v="53"/>
    <x v="0"/>
    <x v="0"/>
    <s v="ZM04F040"/>
    <x v="5"/>
    <s v="A101"/>
    <s v="FORTALECIMIENTO INSTITUCIONAL"/>
    <s v="GC00A10100001D"/>
    <x v="1"/>
    <s v="53 BIENES Y SERVICIOS DE CONSUMO"/>
    <x v="26"/>
    <s v="G/530404/1FA101"/>
    <s v="002"/>
    <n v="11690"/>
    <n v="2996"/>
    <n v="0"/>
    <n v="14686"/>
    <n v="0"/>
    <n v="0"/>
    <n v="0"/>
    <n v="14686"/>
    <n v="14686"/>
    <n v="14686"/>
    <s v="G/AAAAAA/AAAAAA"/>
  </r>
  <r>
    <s v="53"/>
    <x v="0"/>
    <x v="0"/>
    <s v="ZM04F040"/>
    <x v="5"/>
    <s v="A101"/>
    <s v="FORTALECIMIENTO INSTITUCIONAL"/>
    <s v="GC00A10100001D"/>
    <x v="1"/>
    <s v="53 BIENES Y SERVICIOS DE CONSUMO"/>
    <x v="27"/>
    <s v="G/530405/1FA101"/>
    <s v="002"/>
    <n v="10918.21"/>
    <n v="8066.79"/>
    <n v="0"/>
    <n v="18985"/>
    <n v="0"/>
    <n v="3985"/>
    <n v="3985"/>
    <n v="15000"/>
    <n v="15000"/>
    <n v="15000"/>
    <s v="G/AAAAAA/AAAAAA"/>
  </r>
  <r>
    <s v="53"/>
    <x v="0"/>
    <x v="0"/>
    <s v="ZM04F040"/>
    <x v="5"/>
    <s v="A101"/>
    <s v="FORTALECIMIENTO INSTITUCIONAL"/>
    <s v="GC00A10100001D"/>
    <x v="1"/>
    <s v="53 BIENES Y SERVICIOS DE CONSUMO"/>
    <x v="28"/>
    <s v="G/530418/1FA101"/>
    <s v="002"/>
    <n v="91498.33"/>
    <n v="56943.6"/>
    <n v="0"/>
    <n v="148441.93"/>
    <n v="0"/>
    <n v="137445"/>
    <n v="15190"/>
    <n v="10996.93"/>
    <n v="133251.93"/>
    <n v="10996.93"/>
    <s v="G/AAAAAA/AAAAAA"/>
  </r>
  <r>
    <s v="53"/>
    <x v="0"/>
    <x v="0"/>
    <s v="ZM04F040"/>
    <x v="5"/>
    <s v="A101"/>
    <s v="FORTALECIMIENTO INSTITUCIONAL"/>
    <s v="GC00A10100001D"/>
    <x v="1"/>
    <s v="53 BIENES Y SERVICIOS DE CONSUMO"/>
    <x v="76"/>
    <s v="G/530502/1FA101"/>
    <s v="002"/>
    <n v="31678.240000000002"/>
    <n v="0"/>
    <n v="0"/>
    <n v="31678.240000000002"/>
    <n v="22652.240000000002"/>
    <n v="9026"/>
    <n v="9026"/>
    <n v="22652.240000000002"/>
    <n v="22652.240000000002"/>
    <n v="0"/>
    <s v="G/AAAAAA/AAAAAA"/>
  </r>
  <r>
    <s v="53"/>
    <x v="0"/>
    <x v="0"/>
    <s v="ZM04F040"/>
    <x v="5"/>
    <s v="A101"/>
    <s v="FORTALECIMIENTO INSTITUCIONAL"/>
    <s v="GC00A10100001D"/>
    <x v="1"/>
    <s v="53 BIENES Y SERVICIOS DE CONSUMO"/>
    <x v="100"/>
    <s v="G/530504/1FA101"/>
    <s v="002"/>
    <n v="0"/>
    <n v="84000"/>
    <n v="0"/>
    <n v="84000"/>
    <n v="0"/>
    <n v="0"/>
    <n v="0"/>
    <n v="84000"/>
    <n v="84000"/>
    <n v="84000"/>
    <s v="G/AAAAAA/AAAAAA"/>
  </r>
  <r>
    <s v="53"/>
    <x v="0"/>
    <x v="0"/>
    <s v="ZM04F040"/>
    <x v="5"/>
    <s v="A101"/>
    <s v="FORTALECIMIENTO INSTITUCIONAL"/>
    <s v="GC00A10100001D"/>
    <x v="1"/>
    <s v="53 BIENES Y SERVICIOS DE CONSUMO"/>
    <x v="29"/>
    <s v="G/530505/1FA101"/>
    <s v="002"/>
    <n v="18403"/>
    <n v="-18403"/>
    <n v="0"/>
    <n v="0"/>
    <n v="0"/>
    <n v="0"/>
    <n v="0"/>
    <n v="0"/>
    <n v="0"/>
    <n v="0"/>
    <s v="G/AAAAAA/AAAAAA"/>
  </r>
  <r>
    <s v="53"/>
    <x v="0"/>
    <x v="0"/>
    <s v="ZM04F040"/>
    <x v="5"/>
    <s v="A101"/>
    <s v="FORTALECIMIENTO INSTITUCIONAL"/>
    <s v="GC00A10100001D"/>
    <x v="1"/>
    <s v="53 BIENES Y SERVICIOS DE CONSUMO"/>
    <x v="101"/>
    <s v="G/530601/1FA101"/>
    <s v="002"/>
    <n v="64570"/>
    <n v="-64570"/>
    <n v="0"/>
    <n v="0"/>
    <n v="0"/>
    <n v="0"/>
    <n v="0"/>
    <n v="0"/>
    <n v="0"/>
    <n v="0"/>
    <s v="G/AAAAAA/AAAAAA"/>
  </r>
  <r>
    <s v="53"/>
    <x v="0"/>
    <x v="0"/>
    <s v="ZM04F040"/>
    <x v="5"/>
    <s v="A101"/>
    <s v="FORTALECIMIENTO INSTITUCIONAL"/>
    <s v="GC00A10100001D"/>
    <x v="1"/>
    <s v="53 BIENES Y SERVICIOS DE CONSUMO"/>
    <x v="102"/>
    <s v="G/530604/1FA101"/>
    <s v="002"/>
    <n v="0"/>
    <n v="425"/>
    <n v="0"/>
    <n v="425"/>
    <n v="0"/>
    <n v="0"/>
    <n v="0"/>
    <n v="425"/>
    <n v="425"/>
    <n v="425"/>
    <s v="G/AAAAAA/AAAAAA"/>
  </r>
  <r>
    <s v="53"/>
    <x v="0"/>
    <x v="0"/>
    <s v="ZM04F040"/>
    <x v="5"/>
    <s v="A101"/>
    <s v="FORTALECIMIENTO INSTITUCIONAL"/>
    <s v="GC00A10100001D"/>
    <x v="1"/>
    <s v="53 BIENES Y SERVICIOS DE CONSUMO"/>
    <x v="31"/>
    <s v="G/530704/1FA101"/>
    <s v="002"/>
    <n v="4428"/>
    <n v="1872"/>
    <n v="0"/>
    <n v="6300"/>
    <n v="0"/>
    <n v="0"/>
    <n v="0"/>
    <n v="6300"/>
    <n v="6300"/>
    <n v="6300"/>
    <s v="G/AAAAAA/AAAAAA"/>
  </r>
  <r>
    <s v="53"/>
    <x v="0"/>
    <x v="0"/>
    <s v="ZM04F040"/>
    <x v="5"/>
    <s v="A101"/>
    <s v="FORTALECIMIENTO INSTITUCIONAL"/>
    <s v="GC00A10100001D"/>
    <x v="1"/>
    <s v="53 BIENES Y SERVICIOS DE CONSUMO"/>
    <x v="32"/>
    <s v="G/530803/1FA101"/>
    <s v="002"/>
    <n v="10422.65"/>
    <n v="-4350.6499999999996"/>
    <n v="0"/>
    <n v="6072"/>
    <n v="0"/>
    <n v="1072"/>
    <n v="1072"/>
    <n v="5000"/>
    <n v="5000"/>
    <n v="5000"/>
    <s v="G/AAAAAA/AAAAAA"/>
  </r>
  <r>
    <s v="53"/>
    <x v="0"/>
    <x v="0"/>
    <s v="ZM04F040"/>
    <x v="5"/>
    <s v="A101"/>
    <s v="FORTALECIMIENTO INSTITUCIONAL"/>
    <s v="GC00A10100001D"/>
    <x v="1"/>
    <s v="53 BIENES Y SERVICIOS DE CONSUMO"/>
    <x v="33"/>
    <s v="G/530804/1FA101"/>
    <s v="002"/>
    <n v="8663.4699999999993"/>
    <n v="0"/>
    <n v="0"/>
    <n v="8663.4699999999993"/>
    <n v="0"/>
    <n v="0"/>
    <n v="0"/>
    <n v="8663.4699999999993"/>
    <n v="8663.4699999999993"/>
    <n v="8663.4699999999993"/>
    <s v="G/AAAAAA/AAAAAA"/>
  </r>
  <r>
    <s v="53"/>
    <x v="0"/>
    <x v="0"/>
    <s v="ZM04F040"/>
    <x v="5"/>
    <s v="A101"/>
    <s v="FORTALECIMIENTO INSTITUCIONAL"/>
    <s v="GC00A10100001D"/>
    <x v="1"/>
    <s v="53 BIENES Y SERVICIOS DE CONSUMO"/>
    <x v="34"/>
    <s v="G/530805/1FA101"/>
    <s v="002"/>
    <n v="1439.08"/>
    <n v="0"/>
    <n v="0"/>
    <n v="1439.08"/>
    <n v="0"/>
    <n v="0"/>
    <n v="0"/>
    <n v="1439.08"/>
    <n v="1439.08"/>
    <n v="1439.08"/>
    <s v="G/AAAAAA/AAAAAA"/>
  </r>
  <r>
    <s v="53"/>
    <x v="0"/>
    <x v="0"/>
    <s v="ZM04F040"/>
    <x v="5"/>
    <s v="A101"/>
    <s v="FORTALECIMIENTO INSTITUCIONAL"/>
    <s v="GC00A10100001D"/>
    <x v="1"/>
    <s v="53 BIENES Y SERVICIOS DE CONSUMO"/>
    <x v="35"/>
    <s v="G/530807/1FA101"/>
    <s v="002"/>
    <n v="5562.7"/>
    <n v="32000"/>
    <n v="0"/>
    <n v="37562.699999999997"/>
    <n v="0"/>
    <n v="0"/>
    <n v="0"/>
    <n v="37562.699999999997"/>
    <n v="37562.699999999997"/>
    <n v="37562.699999999997"/>
    <s v="G/AAAAAA/AAAAAA"/>
  </r>
  <r>
    <s v="53"/>
    <x v="0"/>
    <x v="0"/>
    <s v="ZM04F040"/>
    <x v="5"/>
    <s v="A101"/>
    <s v="FORTALECIMIENTO INSTITUCIONAL"/>
    <s v="GC00A10100001D"/>
    <x v="1"/>
    <s v="53 BIENES Y SERVICIOS DE CONSUMO"/>
    <x v="78"/>
    <s v="G/530811/1FA101"/>
    <s v="002"/>
    <n v="0"/>
    <n v="6068.33"/>
    <n v="0"/>
    <n v="6068.33"/>
    <n v="0"/>
    <n v="0"/>
    <n v="0"/>
    <n v="6068.33"/>
    <n v="6068.33"/>
    <n v="6068.33"/>
    <s v="G/AAAAAA/AAAAAA"/>
  </r>
  <r>
    <s v="53"/>
    <x v="0"/>
    <x v="0"/>
    <s v="ZM04F040"/>
    <x v="5"/>
    <s v="A101"/>
    <s v="FORTALECIMIENTO INSTITUCIONAL"/>
    <s v="GC00A10100001D"/>
    <x v="1"/>
    <s v="53 BIENES Y SERVICIOS DE CONSUMO"/>
    <x v="36"/>
    <s v="G/530813/1FA101"/>
    <s v="002"/>
    <n v="8041.82"/>
    <n v="5876.18"/>
    <n v="0"/>
    <n v="13918"/>
    <n v="0"/>
    <n v="3918"/>
    <n v="3918"/>
    <n v="10000"/>
    <n v="10000"/>
    <n v="10000"/>
    <s v="G/AAAAAA/AAAAAA"/>
  </r>
  <r>
    <s v="53"/>
    <x v="0"/>
    <x v="0"/>
    <s v="ZM04F040"/>
    <x v="5"/>
    <s v="A101"/>
    <s v="FORTALECIMIENTO INSTITUCIONAL"/>
    <s v="GC00A10100001D"/>
    <x v="1"/>
    <s v="53 BIENES Y SERVICIOS DE CONSUMO"/>
    <x v="103"/>
    <s v="G/531404/1FA101"/>
    <s v="002"/>
    <n v="0"/>
    <n v="1400"/>
    <n v="0"/>
    <n v="1400"/>
    <n v="0"/>
    <n v="0"/>
    <n v="0"/>
    <n v="1400"/>
    <n v="1400"/>
    <n v="1400"/>
    <s v="G/AAAAAA/AAAAAA"/>
  </r>
  <r>
    <s v="53"/>
    <x v="0"/>
    <x v="0"/>
    <s v="ZM04F040"/>
    <x v="5"/>
    <s v="A101"/>
    <s v="FORTALECIMIENTO INSTITUCIONAL"/>
    <s v="GC00A10100001D"/>
    <x v="1"/>
    <s v="53 BIENES Y SERVICIOS DE CONSUMO"/>
    <x v="104"/>
    <s v="G/531407/1FA101"/>
    <s v="002"/>
    <n v="0"/>
    <n v="700"/>
    <n v="0"/>
    <n v="700"/>
    <n v="0"/>
    <n v="0"/>
    <n v="0"/>
    <n v="700"/>
    <n v="700"/>
    <n v="700"/>
    <s v="G/AAAAAA/AAAAAA"/>
  </r>
  <r>
    <s v="57"/>
    <x v="0"/>
    <x v="0"/>
    <s v="ZM04F040"/>
    <x v="5"/>
    <s v="A101"/>
    <s v="FORTALECIMIENTO INSTITUCIONAL"/>
    <s v="GC00A10100001D"/>
    <x v="1"/>
    <s v="57 OTROS GASTOS CORRIENTES"/>
    <x v="37"/>
    <s v="G/570102/1FA101"/>
    <s v="002"/>
    <n v="3780.28"/>
    <n v="0"/>
    <n v="0"/>
    <n v="3780.28"/>
    <n v="0"/>
    <n v="3127.69"/>
    <n v="3063.13"/>
    <n v="652.59"/>
    <n v="717.15"/>
    <n v="652.59"/>
    <s v="G/AAAAAA/AAAAAA"/>
  </r>
  <r>
    <s v="57"/>
    <x v="0"/>
    <x v="0"/>
    <s v="ZM04F040"/>
    <x v="5"/>
    <s v="A101"/>
    <s v="FORTALECIMIENTO INSTITUCIONAL"/>
    <s v="GC00A10100001D"/>
    <x v="1"/>
    <s v="57 OTROS GASTOS CORRIENTES"/>
    <x v="82"/>
    <s v="G/570203/1FA101"/>
    <s v="002"/>
    <n v="147"/>
    <n v="0"/>
    <n v="0"/>
    <n v="147"/>
    <n v="0"/>
    <n v="0"/>
    <n v="0"/>
    <n v="147"/>
    <n v="147"/>
    <n v="147"/>
    <s v="G/AAAAAA/AAAAAA"/>
  </r>
  <r>
    <s v="73"/>
    <x v="0"/>
    <x v="0"/>
    <s v="ZM04F040"/>
    <x v="5"/>
    <s v="D203"/>
    <s v="PATRIMONIO NATURAL"/>
    <s v="GI22D20300002D"/>
    <x v="18"/>
    <s v="73 BIENES Y SERVICIOS PARA INVERSIÓN"/>
    <x v="38"/>
    <s v="G/730236/2FD203"/>
    <s v="001"/>
    <n v="15000"/>
    <n v="0"/>
    <n v="0"/>
    <n v="15000"/>
    <n v="0"/>
    <n v="0"/>
    <n v="0"/>
    <n v="15000"/>
    <n v="15000"/>
    <n v="15000"/>
    <s v="G/BBBBB2/BBBBB2"/>
  </r>
  <r>
    <s v="73"/>
    <x v="0"/>
    <x v="0"/>
    <s v="ZM04F040"/>
    <x v="5"/>
    <s v="F101"/>
    <s v="CORRESPONSABILIDAD CIUDADANA"/>
    <s v="GI22F10100001D"/>
    <x v="3"/>
    <s v="73 BIENES Y SERVICIOS PARA INVERSIÓN"/>
    <x v="39"/>
    <s v="G/730804/1FF101"/>
    <s v="001"/>
    <n v="0"/>
    <n v="500"/>
    <n v="0"/>
    <n v="500"/>
    <n v="0"/>
    <n v="0"/>
    <n v="0"/>
    <n v="500"/>
    <n v="500"/>
    <n v="500"/>
    <s v="G/BBBBB2/BBBBB2"/>
  </r>
  <r>
    <s v="73"/>
    <x v="0"/>
    <x v="0"/>
    <s v="ZM04F040"/>
    <x v="5"/>
    <s v="F101"/>
    <s v="CORRESPONSABILIDAD CIUDADANA"/>
    <s v="GI22F10100002D"/>
    <x v="4"/>
    <s v="73 BIENES Y SERVICIOS PARA INVERSIÓN"/>
    <x v="42"/>
    <s v="G/730606/1FF101"/>
    <s v="001"/>
    <n v="15852.1"/>
    <n v="47577.9"/>
    <n v="0"/>
    <n v="63430"/>
    <n v="15851.74"/>
    <n v="47578.26"/>
    <n v="9600.26"/>
    <n v="15851.74"/>
    <n v="53829.74"/>
    <n v="0"/>
    <s v="G/BBBBB2/BBBBB2"/>
  </r>
  <r>
    <s v="73"/>
    <x v="0"/>
    <x v="0"/>
    <s v="ZM04F040"/>
    <x v="5"/>
    <s v="F101"/>
    <s v="CORRESPONSABILIDAD CIUDADANA"/>
    <s v="GI22F10100002D"/>
    <x v="4"/>
    <s v="73 BIENES Y SERVICIOS PARA INVERSIÓN"/>
    <x v="43"/>
    <s v="G/730702/1FF101"/>
    <s v="001"/>
    <n v="4966.3599999999997"/>
    <n v="0"/>
    <n v="0"/>
    <n v="4966.3599999999997"/>
    <n v="0"/>
    <n v="0"/>
    <n v="0"/>
    <n v="4966.3599999999997"/>
    <n v="4966.3599999999997"/>
    <n v="4966.3599999999997"/>
    <s v="G/BBBBB2/BBBBB2"/>
  </r>
  <r>
    <s v="73"/>
    <x v="0"/>
    <x v="0"/>
    <s v="ZM04F040"/>
    <x v="5"/>
    <s v="F101"/>
    <s v="CORRESPONSABILIDAD CIUDADANA"/>
    <s v="GI22F10100003D"/>
    <x v="5"/>
    <s v="73 BIENES Y SERVICIOS PARA INVERSIÓN"/>
    <x v="56"/>
    <s v="G/730204/1FF101"/>
    <s v="001"/>
    <n v="0"/>
    <n v="10300"/>
    <n v="0"/>
    <n v="10300"/>
    <n v="0"/>
    <n v="0"/>
    <n v="0"/>
    <n v="10300"/>
    <n v="10300"/>
    <n v="10300"/>
    <s v="G/BBBBB2/BBBBB2"/>
  </r>
  <r>
    <s v="73"/>
    <x v="0"/>
    <x v="0"/>
    <s v="ZM04F040"/>
    <x v="5"/>
    <s v="F101"/>
    <s v="CORRESPONSABILIDAD CIUDADANA"/>
    <s v="GI22F10100003D"/>
    <x v="5"/>
    <s v="73 BIENES Y SERVICIOS PARA INVERSIÓN"/>
    <x v="87"/>
    <s v="G/730205/1FF101"/>
    <s v="001"/>
    <n v="9858.6299999999992"/>
    <n v="24041.37"/>
    <n v="0"/>
    <n v="33900"/>
    <n v="0"/>
    <n v="0"/>
    <n v="0"/>
    <n v="33900"/>
    <n v="33900"/>
    <n v="33900"/>
    <s v="G/BBBBB2/BBBBB2"/>
  </r>
  <r>
    <s v="73"/>
    <x v="0"/>
    <x v="0"/>
    <s v="ZM04F040"/>
    <x v="5"/>
    <s v="F101"/>
    <s v="CORRESPONSABILIDAD CIUDADANA"/>
    <s v="GI22F10100003D"/>
    <x v="5"/>
    <s v="73 BIENES Y SERVICIOS PARA INVERSIÓN"/>
    <x v="45"/>
    <s v="G/730235/1FF101"/>
    <s v="001"/>
    <n v="1697.5"/>
    <n v="10422.5"/>
    <n v="0"/>
    <n v="12120"/>
    <n v="0"/>
    <n v="0"/>
    <n v="0"/>
    <n v="12120"/>
    <n v="12120"/>
    <n v="12120"/>
    <s v="G/BBBBB2/BBBBB2"/>
  </r>
  <r>
    <s v="73"/>
    <x v="0"/>
    <x v="0"/>
    <s v="ZM04F040"/>
    <x v="5"/>
    <s v="F101"/>
    <s v="CORRESPONSABILIDAD CIUDADANA"/>
    <s v="GI22F10100003D"/>
    <x v="5"/>
    <s v="73 BIENES Y SERVICIOS PARA INVERSIÓN"/>
    <x v="48"/>
    <s v="G/730505/1FF101"/>
    <s v="001"/>
    <n v="930.72"/>
    <n v="69.28"/>
    <n v="0"/>
    <n v="1000"/>
    <n v="0"/>
    <n v="0"/>
    <n v="0"/>
    <n v="1000"/>
    <n v="1000"/>
    <n v="1000"/>
    <s v="G/BBBBB2/BBBBB2"/>
  </r>
  <r>
    <s v="73"/>
    <x v="0"/>
    <x v="0"/>
    <s v="ZM04F040"/>
    <x v="5"/>
    <s v="F101"/>
    <s v="CORRESPONSABILIDAD CIUDADANA"/>
    <s v="GI22F10100003D"/>
    <x v="5"/>
    <s v="73 BIENES Y SERVICIOS PARA INVERSIÓN"/>
    <x v="42"/>
    <s v="G/730606/1FF101"/>
    <s v="001"/>
    <n v="18346.2"/>
    <n v="-18346.2"/>
    <n v="0"/>
    <n v="0"/>
    <n v="0"/>
    <n v="0"/>
    <n v="0"/>
    <n v="0"/>
    <n v="0"/>
    <n v="0"/>
    <s v="G/BBBBB2/BBBBB2"/>
  </r>
  <r>
    <s v="73"/>
    <x v="0"/>
    <x v="0"/>
    <s v="ZM04F040"/>
    <x v="5"/>
    <s v="F101"/>
    <s v="CORRESPONSABILIDAD CIUDADANA"/>
    <s v="GI22F10100003D"/>
    <x v="5"/>
    <s v="73 BIENES Y SERVICIOS PARA INVERSIÓN"/>
    <x v="50"/>
    <s v="G/730613/1FF101"/>
    <s v="001"/>
    <n v="17192.3"/>
    <n v="16007.7"/>
    <n v="0"/>
    <n v="33200"/>
    <n v="0"/>
    <n v="0"/>
    <n v="0"/>
    <n v="33200"/>
    <n v="33200"/>
    <n v="33200"/>
    <s v="G/BBBBB2/BBBBB2"/>
  </r>
  <r>
    <s v="73"/>
    <x v="0"/>
    <x v="0"/>
    <s v="ZM04F040"/>
    <x v="5"/>
    <s v="F101"/>
    <s v="CORRESPONSABILIDAD CIUDADANA"/>
    <s v="GI22F10100003D"/>
    <x v="5"/>
    <s v="73 BIENES Y SERVICIOS PARA INVERSIÓN"/>
    <x v="39"/>
    <s v="G/730804/1FF101"/>
    <s v="001"/>
    <n v="1798.33"/>
    <n v="1401.67"/>
    <n v="0"/>
    <n v="3200"/>
    <n v="0"/>
    <n v="0"/>
    <n v="0"/>
    <n v="3200"/>
    <n v="3200"/>
    <n v="3200"/>
    <s v="G/BBBBB2/BBBBB2"/>
  </r>
  <r>
    <s v="73"/>
    <x v="0"/>
    <x v="0"/>
    <s v="ZM04F040"/>
    <x v="5"/>
    <s v="F101"/>
    <s v="CORRESPONSABILIDAD CIUDADANA"/>
    <s v="GI22F10100003D"/>
    <x v="5"/>
    <s v="73 BIENES Y SERVICIOS PARA INVERSIÓN"/>
    <x v="54"/>
    <s v="G/730807/1FF101"/>
    <s v="001"/>
    <n v="5000"/>
    <n v="-5000"/>
    <n v="0"/>
    <n v="0"/>
    <n v="0"/>
    <n v="0"/>
    <n v="0"/>
    <n v="0"/>
    <n v="0"/>
    <n v="0"/>
    <s v="G/BBBBB2/BBBBB2"/>
  </r>
  <r>
    <s v="73"/>
    <x v="0"/>
    <x v="0"/>
    <s v="ZM04F040"/>
    <x v="5"/>
    <s v="F101"/>
    <s v="CORRESPONSABILIDAD CIUDADANA"/>
    <s v="GI22F10100003D"/>
    <x v="5"/>
    <s v="73 BIENES Y SERVICIOS PARA INVERSIÓN"/>
    <x v="44"/>
    <s v="G/730811/1FF101"/>
    <s v="001"/>
    <n v="8858.1"/>
    <n v="15441.9"/>
    <n v="0"/>
    <n v="24300"/>
    <n v="0"/>
    <n v="0"/>
    <n v="0"/>
    <n v="24300"/>
    <n v="24300"/>
    <n v="24300"/>
    <s v="G/BBBBB2/BBBBB2"/>
  </r>
  <r>
    <s v="73"/>
    <x v="0"/>
    <x v="0"/>
    <s v="ZM04F040"/>
    <x v="5"/>
    <s v="F101"/>
    <s v="CORRESPONSABILIDAD CIUDADANA"/>
    <s v="GI22F10100003D"/>
    <x v="5"/>
    <s v="73 BIENES Y SERVICIOS PARA INVERSIÓN"/>
    <x v="55"/>
    <s v="G/730812/1FF101"/>
    <s v="001"/>
    <n v="2732.47"/>
    <n v="-232.47"/>
    <n v="0"/>
    <n v="2500"/>
    <n v="0"/>
    <n v="0"/>
    <n v="0"/>
    <n v="2500"/>
    <n v="2500"/>
    <n v="2500"/>
    <s v="G/BBBBB2/BBBBB2"/>
  </r>
  <r>
    <s v="73"/>
    <x v="0"/>
    <x v="0"/>
    <s v="ZM04F040"/>
    <x v="5"/>
    <s v="F101"/>
    <s v="CORRESPONSABILIDAD CIUDADANA"/>
    <s v="GI22F10100003D"/>
    <x v="5"/>
    <s v="73 BIENES Y SERVICIOS PARA INVERSIÓN"/>
    <x v="58"/>
    <s v="G/730814/1FF101"/>
    <s v="001"/>
    <n v="2928.46"/>
    <n v="2771.54"/>
    <n v="0"/>
    <n v="5700"/>
    <n v="0"/>
    <n v="0"/>
    <n v="0"/>
    <n v="5700"/>
    <n v="5700"/>
    <n v="5700"/>
    <s v="G/BBBBB2/BBBBB2"/>
  </r>
  <r>
    <s v="73"/>
    <x v="0"/>
    <x v="0"/>
    <s v="ZM04F040"/>
    <x v="5"/>
    <s v="F101"/>
    <s v="CORRESPONSABILIDAD CIUDADANA"/>
    <s v="GI22F10100003D"/>
    <x v="5"/>
    <s v="73 BIENES Y SERVICIOS PARA INVERSIÓN"/>
    <x v="57"/>
    <s v="G/730824/1FF101"/>
    <s v="001"/>
    <n v="3303.07"/>
    <n v="3926.93"/>
    <n v="0"/>
    <n v="7230"/>
    <n v="0"/>
    <n v="0"/>
    <n v="0"/>
    <n v="7230"/>
    <n v="7230"/>
    <n v="7230"/>
    <s v="G/BBBBB2/BBBBB2"/>
  </r>
  <r>
    <s v="73"/>
    <x v="0"/>
    <x v="0"/>
    <s v="ZM04F040"/>
    <x v="5"/>
    <s v="F102"/>
    <s v="FORTALECIMIENTO DE LA GOBERNANZA DEMOCRÁTICA"/>
    <s v="GI22F10200001D"/>
    <x v="6"/>
    <s v="73 BIENES Y SERVICIOS PARA INVERSIÓN"/>
    <x v="56"/>
    <s v="G/730204/1FF102"/>
    <s v="001"/>
    <n v="549.85"/>
    <n v="-549.85"/>
    <n v="0"/>
    <n v="0"/>
    <n v="0"/>
    <n v="0"/>
    <n v="0"/>
    <n v="0"/>
    <n v="0"/>
    <n v="0"/>
    <s v="G/BBBBB2/BBBBB2"/>
  </r>
  <r>
    <s v="73"/>
    <x v="0"/>
    <x v="0"/>
    <s v="ZM04F040"/>
    <x v="5"/>
    <s v="F102"/>
    <s v="FORTALECIMIENTO DE LA GOBERNANZA DEMOCRÁTICA"/>
    <s v="GI22F10200001D"/>
    <x v="6"/>
    <s v="73 BIENES Y SERVICIOS PARA INVERSIÓN"/>
    <x v="87"/>
    <s v="G/730205/1FF102"/>
    <s v="001"/>
    <n v="3481.15"/>
    <n v="18.850000000000001"/>
    <n v="0"/>
    <n v="3500"/>
    <n v="0"/>
    <n v="0"/>
    <n v="0"/>
    <n v="3500"/>
    <n v="3500"/>
    <n v="3500"/>
    <s v="G/BBBBB2/BBBBB2"/>
  </r>
  <r>
    <s v="73"/>
    <x v="0"/>
    <x v="0"/>
    <s v="ZM04F040"/>
    <x v="5"/>
    <s v="F102"/>
    <s v="FORTALECIMIENTO DE LA GOBERNANZA DEMOCRÁTICA"/>
    <s v="GI22F10200001D"/>
    <x v="6"/>
    <s v="73 BIENES Y SERVICIOS PARA INVERSIÓN"/>
    <x v="45"/>
    <s v="G/730235/1FF102"/>
    <s v="001"/>
    <n v="0"/>
    <n v="2500"/>
    <n v="0"/>
    <n v="2500"/>
    <n v="0"/>
    <n v="0"/>
    <n v="0"/>
    <n v="2500"/>
    <n v="2500"/>
    <n v="2500"/>
    <s v="G/BBBBB2/BBBBB2"/>
  </r>
  <r>
    <s v="73"/>
    <x v="0"/>
    <x v="0"/>
    <s v="ZM04F040"/>
    <x v="5"/>
    <s v="F102"/>
    <s v="FORTALECIMIENTO DE LA GOBERNANZA DEMOCRÁTICA"/>
    <s v="GI22F10200001D"/>
    <x v="6"/>
    <s v="73 BIENES Y SERVICIOS PARA INVERSIÓN"/>
    <x v="53"/>
    <s v="G/730402/1FF102"/>
    <s v="001"/>
    <n v="0"/>
    <n v="14000"/>
    <n v="0"/>
    <n v="14000"/>
    <n v="0"/>
    <n v="0"/>
    <n v="0"/>
    <n v="14000"/>
    <n v="14000"/>
    <n v="14000"/>
    <s v="G/BBBBB2/BBBBB2"/>
  </r>
  <r>
    <s v="73"/>
    <x v="0"/>
    <x v="0"/>
    <s v="ZM04F040"/>
    <x v="5"/>
    <s v="F102"/>
    <s v="FORTALECIMIENTO DE LA GOBERNANZA DEMOCRÁTICA"/>
    <s v="GI22F10200001D"/>
    <x v="6"/>
    <s v="73 BIENES Y SERVICIOS PARA INVERSIÓN"/>
    <x v="105"/>
    <s v="G/730403/1FF102"/>
    <s v="001"/>
    <n v="0"/>
    <n v="2500"/>
    <n v="0"/>
    <n v="2500"/>
    <n v="0"/>
    <n v="0"/>
    <n v="0"/>
    <n v="2500"/>
    <n v="2500"/>
    <n v="2500"/>
    <s v="G/BBBBB2/BBBBB2"/>
  </r>
  <r>
    <s v="73"/>
    <x v="0"/>
    <x v="0"/>
    <s v="ZM04F040"/>
    <x v="5"/>
    <s v="F102"/>
    <s v="FORTALECIMIENTO DE LA GOBERNANZA DEMOCRÁTICA"/>
    <s v="GI22F10200001D"/>
    <x v="6"/>
    <s v="73 BIENES Y SERVICIOS PARA INVERSIÓN"/>
    <x v="106"/>
    <s v="G/730404/1FF102"/>
    <s v="001"/>
    <n v="0"/>
    <n v="1500"/>
    <n v="0"/>
    <n v="1500"/>
    <n v="0"/>
    <n v="0"/>
    <n v="0"/>
    <n v="1500"/>
    <n v="1500"/>
    <n v="1500"/>
    <s v="G/BBBBB2/BBBBB2"/>
  </r>
  <r>
    <s v="73"/>
    <x v="0"/>
    <x v="0"/>
    <s v="ZM04F040"/>
    <x v="5"/>
    <s v="F102"/>
    <s v="FORTALECIMIENTO DE LA GOBERNANZA DEMOCRÁTICA"/>
    <s v="GI22F10200001D"/>
    <x v="6"/>
    <s v="73 BIENES Y SERVICIOS PARA INVERSIÓN"/>
    <x v="48"/>
    <s v="G/730505/1FF102"/>
    <s v="001"/>
    <n v="0"/>
    <n v="1900"/>
    <n v="0"/>
    <n v="1900"/>
    <n v="0"/>
    <n v="0"/>
    <n v="0"/>
    <n v="1900"/>
    <n v="1900"/>
    <n v="1900"/>
    <s v="G/BBBBB2/BBBBB2"/>
  </r>
  <r>
    <s v="73"/>
    <x v="0"/>
    <x v="0"/>
    <s v="ZM04F040"/>
    <x v="5"/>
    <s v="F102"/>
    <s v="FORTALECIMIENTO DE LA GOBERNANZA DEMOCRÁTICA"/>
    <s v="GI22F10200001D"/>
    <x v="6"/>
    <s v="73 BIENES Y SERVICIOS PARA INVERSIÓN"/>
    <x v="50"/>
    <s v="G/730613/1FF102"/>
    <s v="001"/>
    <n v="4620.03"/>
    <n v="-4620.03"/>
    <n v="0"/>
    <n v="0"/>
    <n v="0"/>
    <n v="0"/>
    <n v="0"/>
    <n v="0"/>
    <n v="0"/>
    <n v="0"/>
    <s v="G/BBBBB2/BBBBB2"/>
  </r>
  <r>
    <s v="73"/>
    <x v="0"/>
    <x v="0"/>
    <s v="ZM04F040"/>
    <x v="5"/>
    <s v="F102"/>
    <s v="FORTALECIMIENTO DE LA GOBERNANZA DEMOCRÁTICA"/>
    <s v="GI22F10200001D"/>
    <x v="6"/>
    <s v="73 BIENES Y SERVICIOS PARA INVERSIÓN"/>
    <x v="39"/>
    <s v="G/730804/1FF102"/>
    <s v="001"/>
    <n v="1976.71"/>
    <n v="-476.71"/>
    <n v="0"/>
    <n v="1500"/>
    <n v="0"/>
    <n v="0"/>
    <n v="0"/>
    <n v="1500"/>
    <n v="1500"/>
    <n v="1500"/>
    <s v="G/BBBBB2/BBBBB2"/>
  </r>
  <r>
    <s v="73"/>
    <x v="0"/>
    <x v="0"/>
    <s v="ZM04F040"/>
    <x v="5"/>
    <s v="F102"/>
    <s v="FORTALECIMIENTO DE LA GOBERNANZA DEMOCRÁTICA"/>
    <s v="GI22F10200001D"/>
    <x v="6"/>
    <s v="73 BIENES Y SERVICIOS PARA INVERSIÓN"/>
    <x v="44"/>
    <s v="G/730811/1FF102"/>
    <s v="001"/>
    <n v="986.35"/>
    <n v="2613.65"/>
    <n v="0"/>
    <n v="3600"/>
    <n v="0"/>
    <n v="0"/>
    <n v="0"/>
    <n v="3600"/>
    <n v="3600"/>
    <n v="3600"/>
    <s v="G/BBBBB2/BBBBB2"/>
  </r>
  <r>
    <s v="73"/>
    <x v="0"/>
    <x v="0"/>
    <s v="ZM04F040"/>
    <x v="5"/>
    <s v="F102"/>
    <s v="FORTALECIMIENTO DE LA GOBERNANZA DEMOCRÁTICA"/>
    <s v="GI22F10200001D"/>
    <x v="6"/>
    <s v="73 BIENES Y SERVICIOS PARA INVERSIÓN"/>
    <x v="55"/>
    <s v="G/730812/1FF102"/>
    <s v="001"/>
    <n v="893.75"/>
    <n v="-893.75"/>
    <n v="0"/>
    <n v="0"/>
    <n v="0"/>
    <n v="0"/>
    <n v="0"/>
    <n v="0"/>
    <n v="0"/>
    <n v="0"/>
    <s v="G/BBBBB2/BBBBB2"/>
  </r>
  <r>
    <s v="73"/>
    <x v="0"/>
    <x v="0"/>
    <s v="ZM04F040"/>
    <x v="5"/>
    <s v="F102"/>
    <s v="FORTALECIMIENTO DE LA GOBERNANZA DEMOCRÁTICA"/>
    <s v="GI22F10200001D"/>
    <x v="6"/>
    <s v="73 BIENES Y SERVICIOS PARA INVERSIÓN"/>
    <x v="85"/>
    <s v="G/730820/1FF102"/>
    <s v="001"/>
    <n v="3570.56"/>
    <n v="-3030.66"/>
    <n v="0"/>
    <n v="539.9"/>
    <n v="0"/>
    <n v="0"/>
    <n v="0"/>
    <n v="539.9"/>
    <n v="539.9"/>
    <n v="539.9"/>
    <s v="G/BBBBB2/BBBBB2"/>
  </r>
  <r>
    <s v="73"/>
    <x v="0"/>
    <x v="0"/>
    <s v="ZM04F040"/>
    <x v="5"/>
    <s v="F102"/>
    <s v="FORTALECIMIENTO DE LA GOBERNANZA DEMOCRÁTICA"/>
    <s v="GI22F10200001D"/>
    <x v="6"/>
    <s v="73 BIENES Y SERVICIOS PARA INVERSIÓN"/>
    <x v="57"/>
    <s v="G/730824/1FF102"/>
    <s v="001"/>
    <n v="2581.5"/>
    <n v="-2581.5"/>
    <n v="0"/>
    <n v="0"/>
    <n v="0"/>
    <n v="0"/>
    <n v="0"/>
    <n v="0"/>
    <n v="0"/>
    <n v="0"/>
    <s v="G/BBBBB2/BBBBB2"/>
  </r>
  <r>
    <s v="73"/>
    <x v="0"/>
    <x v="0"/>
    <s v="ZM04F040"/>
    <x v="5"/>
    <s v="F102"/>
    <s v="FORTALECIMIENTO DE LA GOBERNANZA DEMOCRÁTICA"/>
    <s v="GI22F10200002D"/>
    <x v="7"/>
    <s v="73 BIENES Y SERVICIOS PARA INVERSIÓN"/>
    <x v="50"/>
    <s v="G/730613/1FF102"/>
    <s v="001"/>
    <n v="14134.92"/>
    <n v="0"/>
    <n v="0"/>
    <n v="14134.92"/>
    <n v="0"/>
    <n v="0"/>
    <n v="0"/>
    <n v="14134.92"/>
    <n v="14134.92"/>
    <n v="14134.92"/>
    <s v="G/BBBBB2/BBBBB2"/>
  </r>
  <r>
    <s v="73"/>
    <x v="0"/>
    <x v="0"/>
    <s v="ZM04F040"/>
    <x v="5"/>
    <s v="F102"/>
    <s v="FORTALECIMIENTO DE LA GOBERNANZA DEMOCRÁTICA"/>
    <s v="GI22F10200002D"/>
    <x v="7"/>
    <s v="73 BIENES Y SERVICIOS PARA INVERSIÓN"/>
    <x v="44"/>
    <s v="G/730811/1FF102"/>
    <s v="001"/>
    <n v="6996.3"/>
    <n v="0"/>
    <n v="0"/>
    <n v="6996.3"/>
    <n v="0"/>
    <n v="0"/>
    <n v="0"/>
    <n v="6996.3"/>
    <n v="6996.3"/>
    <n v="6996.3"/>
    <s v="G/BBBBB2/BBBBB2"/>
  </r>
  <r>
    <s v="73"/>
    <x v="0"/>
    <x v="0"/>
    <s v="ZM04F040"/>
    <x v="5"/>
    <s v="F102"/>
    <s v="FORTALECIMIENTO DE LA GOBERNANZA DEMOCRÁTICA"/>
    <s v="GI22F10200002D"/>
    <x v="7"/>
    <s v="73 BIENES Y SERVICIOS PARA INVERSIÓN"/>
    <x v="57"/>
    <s v="G/730824/1FF102"/>
    <s v="001"/>
    <n v="984"/>
    <n v="0"/>
    <n v="0"/>
    <n v="984"/>
    <n v="0"/>
    <n v="0"/>
    <n v="0"/>
    <n v="984"/>
    <n v="984"/>
    <n v="984"/>
    <s v="G/BBBBB2/BBBBB2"/>
  </r>
  <r>
    <s v="73"/>
    <x v="0"/>
    <x v="0"/>
    <s v="ZM04F040"/>
    <x v="5"/>
    <s v="F102"/>
    <s v="FORTALECIMIENTO DE LA GOBERNANZA DEMOCRÁTICA"/>
    <s v="GI22F10200003D"/>
    <x v="8"/>
    <s v="73 BIENES Y SERVICIOS PARA INVERSIÓN"/>
    <x v="87"/>
    <s v="G/730205/1FF102"/>
    <s v="001"/>
    <n v="1871.21"/>
    <n v="0"/>
    <n v="0"/>
    <n v="1871.21"/>
    <n v="0"/>
    <n v="0"/>
    <n v="0"/>
    <n v="1871.21"/>
    <n v="1871.21"/>
    <n v="1871.21"/>
    <s v="G/BBBBB2/BBBBB2"/>
  </r>
  <r>
    <s v="73"/>
    <x v="0"/>
    <x v="0"/>
    <s v="ZM04F040"/>
    <x v="5"/>
    <s v="F102"/>
    <s v="FORTALECIMIENTO DE LA GOBERNANZA DEMOCRÁTICA"/>
    <s v="GI22F10200003D"/>
    <x v="8"/>
    <s v="73 BIENES Y SERVICIOS PARA INVERSIÓN"/>
    <x v="45"/>
    <s v="G/730235/1FF102"/>
    <s v="001"/>
    <n v="1496.25"/>
    <n v="0"/>
    <n v="0"/>
    <n v="1496.25"/>
    <n v="0"/>
    <n v="0"/>
    <n v="0"/>
    <n v="1496.25"/>
    <n v="1496.25"/>
    <n v="1496.25"/>
    <s v="G/BBBBB2/BBBBB2"/>
  </r>
  <r>
    <s v="73"/>
    <x v="0"/>
    <x v="0"/>
    <s v="ZM04F040"/>
    <x v="5"/>
    <s v="F102"/>
    <s v="FORTALECIMIENTO DE LA GOBERNANZA DEMOCRÁTICA"/>
    <s v="GI22F10200003D"/>
    <x v="8"/>
    <s v="73 BIENES Y SERVICIOS PARA INVERSIÓN"/>
    <x v="48"/>
    <s v="G/730505/1FF102"/>
    <s v="001"/>
    <n v="1396.08"/>
    <n v="0"/>
    <n v="0"/>
    <n v="1396.08"/>
    <n v="0"/>
    <n v="0"/>
    <n v="0"/>
    <n v="1396.08"/>
    <n v="1396.08"/>
    <n v="1396.08"/>
    <s v="G/BBBBB2/BBBBB2"/>
  </r>
  <r>
    <s v="73"/>
    <x v="0"/>
    <x v="0"/>
    <s v="ZM04F040"/>
    <x v="5"/>
    <s v="F102"/>
    <s v="FORTALECIMIENTO DE LA GOBERNANZA DEMOCRÁTICA"/>
    <s v="GI22F10200003D"/>
    <x v="8"/>
    <s v="73 BIENES Y SERVICIOS PARA INVERSIÓN"/>
    <x v="50"/>
    <s v="G/730613/1FF102"/>
    <s v="001"/>
    <n v="2031.42"/>
    <n v="-2031.42"/>
    <n v="0"/>
    <n v="0"/>
    <n v="0"/>
    <n v="0"/>
    <n v="0"/>
    <n v="0"/>
    <n v="0"/>
    <n v="0"/>
    <s v="G/BBBBB2/BBBBB2"/>
  </r>
  <r>
    <s v="73"/>
    <x v="0"/>
    <x v="0"/>
    <s v="ZM04F040"/>
    <x v="5"/>
    <s v="F102"/>
    <s v="FORTALECIMIENTO DE LA GOBERNANZA DEMOCRÁTICA"/>
    <s v="GI22F10200003D"/>
    <x v="8"/>
    <s v="73 BIENES Y SERVICIOS PARA INVERSIÓN"/>
    <x v="44"/>
    <s v="G/730811/1FF102"/>
    <s v="001"/>
    <n v="2770.95"/>
    <n v="1031.42"/>
    <n v="0"/>
    <n v="3802.37"/>
    <n v="0"/>
    <n v="0"/>
    <n v="0"/>
    <n v="3802.37"/>
    <n v="3802.37"/>
    <n v="3802.37"/>
    <s v="G/BBBBB2/BBBBB2"/>
  </r>
  <r>
    <s v="73"/>
    <x v="0"/>
    <x v="0"/>
    <s v="ZM04F040"/>
    <x v="5"/>
    <s v="F102"/>
    <s v="FORTALECIMIENTO DE LA GOBERNANZA DEMOCRÁTICA"/>
    <s v="GI22F10200004D"/>
    <x v="9"/>
    <s v="73 BIENES Y SERVICIOS PARA INVERSIÓN"/>
    <x v="87"/>
    <s v="G/730205/1FF102"/>
    <s v="001"/>
    <n v="1873.38"/>
    <n v="0"/>
    <n v="0"/>
    <n v="1873.38"/>
    <n v="0"/>
    <n v="0"/>
    <n v="0"/>
    <n v="1873.38"/>
    <n v="1873.38"/>
    <n v="1873.38"/>
    <s v="G/BBBBB2/BBBBB2"/>
  </r>
  <r>
    <s v="73"/>
    <x v="0"/>
    <x v="0"/>
    <s v="ZM04F040"/>
    <x v="5"/>
    <s v="F102"/>
    <s v="FORTALECIMIENTO DE LA GOBERNANZA DEMOCRÁTICA"/>
    <s v="GI22F10200004D"/>
    <x v="9"/>
    <s v="73 BIENES Y SERVICIOS PARA INVERSIÓN"/>
    <x v="45"/>
    <s v="G/730235/1FF102"/>
    <s v="001"/>
    <n v="17500"/>
    <n v="0"/>
    <n v="0"/>
    <n v="17500"/>
    <n v="0"/>
    <n v="0"/>
    <n v="0"/>
    <n v="17500"/>
    <n v="17500"/>
    <n v="17500"/>
    <s v="G/BBBBB2/BBBBB2"/>
  </r>
  <r>
    <s v="73"/>
    <x v="0"/>
    <x v="0"/>
    <s v="ZM04F040"/>
    <x v="5"/>
    <s v="F102"/>
    <s v="FORTALECIMIENTO DE LA GOBERNANZA DEMOCRÁTICA"/>
    <s v="GI22F10200004D"/>
    <x v="9"/>
    <s v="73 BIENES Y SERVICIOS PARA INVERSIÓN"/>
    <x v="48"/>
    <s v="G/730505/1FF102"/>
    <s v="001"/>
    <n v="8273.2000000000007"/>
    <n v="0"/>
    <n v="0"/>
    <n v="8273.2000000000007"/>
    <n v="0"/>
    <n v="0"/>
    <n v="0"/>
    <n v="8273.2000000000007"/>
    <n v="8273.2000000000007"/>
    <n v="8273.2000000000007"/>
    <s v="G/BBBBB2/BBBBB2"/>
  </r>
  <r>
    <s v="73"/>
    <x v="0"/>
    <x v="0"/>
    <s v="ZM04F040"/>
    <x v="5"/>
    <s v="F102"/>
    <s v="FORTALECIMIENTO DE LA GOBERNANZA DEMOCRÁTICA"/>
    <s v="GI22F10200004D"/>
    <x v="9"/>
    <s v="73 BIENES Y SERVICIOS PARA INVERSIÓN"/>
    <x v="55"/>
    <s v="G/730812/1FF102"/>
    <s v="001"/>
    <n v="593.41"/>
    <n v="0"/>
    <n v="0"/>
    <n v="593.41"/>
    <n v="0"/>
    <n v="0"/>
    <n v="0"/>
    <n v="593.41"/>
    <n v="593.41"/>
    <n v="593.41"/>
    <s v="G/BBBBB2/BBBBB2"/>
  </r>
  <r>
    <s v="73"/>
    <x v="0"/>
    <x v="0"/>
    <s v="ZM04F040"/>
    <x v="5"/>
    <s v="F102"/>
    <s v="FORTALECIMIENTO DE LA GOBERNANZA DEMOCRÁTICA"/>
    <s v="GI22F10200004D"/>
    <x v="9"/>
    <s v="73 BIENES Y SERVICIOS PARA INVERSIÓN"/>
    <x v="57"/>
    <s v="G/730824/1FF102"/>
    <s v="001"/>
    <n v="2616"/>
    <n v="1000"/>
    <n v="0"/>
    <n v="3616"/>
    <n v="0"/>
    <n v="0"/>
    <n v="0"/>
    <n v="3616"/>
    <n v="3616"/>
    <n v="3616"/>
    <s v="G/BBBBB2/BBBBB2"/>
  </r>
  <r>
    <s v="73"/>
    <x v="0"/>
    <x v="0"/>
    <s v="ZM04F040"/>
    <x v="5"/>
    <s v="G401"/>
    <s v="ARTE, CULTURA Y PATRIMONIO"/>
    <s v="GI22G40100001D"/>
    <x v="10"/>
    <s v="73 BIENES Y SERVICIOS PARA INVERSIÓN"/>
    <x v="87"/>
    <s v="G/730205/4FG401"/>
    <s v="001"/>
    <n v="12689.53"/>
    <n v="9484.7199999999993"/>
    <n v="0"/>
    <n v="22174.25"/>
    <n v="0"/>
    <n v="0"/>
    <n v="0"/>
    <n v="22174.25"/>
    <n v="22174.25"/>
    <n v="22174.25"/>
    <s v="G/BBBBB2/BBBBB2"/>
  </r>
  <r>
    <s v="73"/>
    <x v="0"/>
    <x v="0"/>
    <s v="ZM04F040"/>
    <x v="5"/>
    <s v="G401"/>
    <s v="ARTE, CULTURA Y PATRIMONIO"/>
    <s v="GI22G40100001D"/>
    <x v="10"/>
    <s v="73 BIENES Y SERVICIOS PARA INVERSIÓN"/>
    <x v="53"/>
    <s v="G/730402/4FG401"/>
    <s v="001"/>
    <n v="6310.47"/>
    <n v="-6310.47"/>
    <n v="0"/>
    <n v="0"/>
    <n v="0"/>
    <n v="0"/>
    <n v="0"/>
    <n v="0"/>
    <n v="0"/>
    <n v="0"/>
    <s v="G/BBBBB2/BBBBB2"/>
  </r>
  <r>
    <s v="73"/>
    <x v="0"/>
    <x v="0"/>
    <s v="ZM04F040"/>
    <x v="5"/>
    <s v="G401"/>
    <s v="ARTE, CULTURA Y PATRIMONIO"/>
    <s v="GI22G40100002D"/>
    <x v="11"/>
    <s v="73 BIENES Y SERVICIOS PARA INVERSIÓN"/>
    <x v="56"/>
    <s v="G/730204/4FG401"/>
    <s v="001"/>
    <n v="2308"/>
    <n v="-2308"/>
    <n v="0"/>
    <n v="0"/>
    <n v="0"/>
    <n v="0"/>
    <n v="0"/>
    <n v="0"/>
    <n v="0"/>
    <n v="0"/>
    <s v="G/BBBBB2/BBBBB2"/>
  </r>
  <r>
    <s v="73"/>
    <x v="0"/>
    <x v="0"/>
    <s v="ZM04F040"/>
    <x v="5"/>
    <s v="G401"/>
    <s v="ARTE, CULTURA Y PATRIMONIO"/>
    <s v="GI22G40100002D"/>
    <x v="11"/>
    <s v="73 BIENES Y SERVICIOS PARA INVERSIÓN"/>
    <x v="87"/>
    <s v="G/730205/4FG401"/>
    <s v="001"/>
    <n v="9587.5499999999993"/>
    <n v="0"/>
    <n v="0"/>
    <n v="9587.5499999999993"/>
    <n v="0"/>
    <n v="0"/>
    <n v="0"/>
    <n v="9587.5499999999993"/>
    <n v="9587.5499999999993"/>
    <n v="9587.5499999999993"/>
    <s v="G/BBBBB2/BBBBB2"/>
  </r>
  <r>
    <s v="73"/>
    <x v="0"/>
    <x v="0"/>
    <s v="ZM04F040"/>
    <x v="5"/>
    <s v="G401"/>
    <s v="ARTE, CULTURA Y PATRIMONIO"/>
    <s v="GI22G40100002D"/>
    <x v="11"/>
    <s v="73 BIENES Y SERVICIOS PARA INVERSIÓN"/>
    <x v="50"/>
    <s v="G/730613/4FG401"/>
    <s v="001"/>
    <n v="866.25"/>
    <n v="-866.25"/>
    <n v="0"/>
    <n v="0"/>
    <n v="0"/>
    <n v="0"/>
    <n v="0"/>
    <n v="0"/>
    <n v="0"/>
    <n v="0"/>
    <s v="G/BBBBB2/BBBBB2"/>
  </r>
  <r>
    <s v="73"/>
    <x v="0"/>
    <x v="0"/>
    <s v="ZM04F040"/>
    <x v="5"/>
    <s v="H303"/>
    <s v="PRODUCTIVIDAD SOSTENIBLE"/>
    <s v="GI22H30300004D"/>
    <x v="12"/>
    <s v="73 BIENES Y SERVICIOS PARA INVERSIÓN"/>
    <x v="46"/>
    <s v="G/730249/3FH303"/>
    <s v="001"/>
    <n v="7484.66"/>
    <n v="3700"/>
    <n v="0"/>
    <n v="11184.66"/>
    <n v="0"/>
    <n v="0"/>
    <n v="0"/>
    <n v="11184.66"/>
    <n v="11184.66"/>
    <n v="11184.66"/>
    <s v="G/BBBBB2/BBBBB2"/>
  </r>
  <r>
    <s v="73"/>
    <x v="0"/>
    <x v="0"/>
    <s v="ZM04F040"/>
    <x v="5"/>
    <s v="H303"/>
    <s v="PRODUCTIVIDAD SOSTENIBLE"/>
    <s v="GI22H30300004D"/>
    <x v="12"/>
    <s v="73 BIENES Y SERVICIOS PARA INVERSIÓN"/>
    <x v="50"/>
    <s v="G/730613/3FH303"/>
    <s v="001"/>
    <n v="6580.21"/>
    <n v="0"/>
    <n v="0"/>
    <n v="6580.21"/>
    <n v="0"/>
    <n v="0"/>
    <n v="0"/>
    <n v="6580.21"/>
    <n v="6580.21"/>
    <n v="6580.21"/>
    <s v="G/BBBBB2/BBBBB2"/>
  </r>
  <r>
    <s v="73"/>
    <x v="0"/>
    <x v="0"/>
    <s v="ZM04F040"/>
    <x v="5"/>
    <s v="H303"/>
    <s v="PRODUCTIVIDAD SOSTENIBLE"/>
    <s v="GI22H30300004D"/>
    <x v="12"/>
    <s v="73 BIENES Y SERVICIOS PARA INVERSIÓN"/>
    <x v="58"/>
    <s v="G/730814/3FH303"/>
    <s v="001"/>
    <n v="6046.75"/>
    <n v="-3700"/>
    <n v="0"/>
    <n v="2346.75"/>
    <n v="0"/>
    <n v="0"/>
    <n v="0"/>
    <n v="2346.75"/>
    <n v="2346.75"/>
    <n v="2346.75"/>
    <s v="G/BBBBB2/BBBBB2"/>
  </r>
  <r>
    <s v="73"/>
    <x v="0"/>
    <x v="0"/>
    <s v="ZM04F040"/>
    <x v="5"/>
    <s v="J402"/>
    <s v="PROMOCIÓN DE DERECHOS"/>
    <s v="GI22J40200001D"/>
    <x v="13"/>
    <s v="73 BIENES Y SERVICIOS PARA INVERSIÓN"/>
    <x v="87"/>
    <s v="G/730205/4FJ402"/>
    <s v="001"/>
    <n v="4546.03"/>
    <n v="0"/>
    <n v="0"/>
    <n v="4546.03"/>
    <n v="0"/>
    <n v="0"/>
    <n v="0"/>
    <n v="4546.03"/>
    <n v="4546.03"/>
    <n v="4546.03"/>
    <s v="G/BBBBB2/BBBBB2"/>
  </r>
  <r>
    <s v="73"/>
    <x v="0"/>
    <x v="0"/>
    <s v="ZM04F040"/>
    <x v="5"/>
    <s v="J402"/>
    <s v="PROMOCIÓN DE DERECHOS"/>
    <s v="GI22J40200001D"/>
    <x v="13"/>
    <s v="73 BIENES Y SERVICIOS PARA INVERSIÓN"/>
    <x v="45"/>
    <s v="G/730235/4FJ402"/>
    <s v="001"/>
    <n v="2166.75"/>
    <n v="0"/>
    <n v="0"/>
    <n v="2166.75"/>
    <n v="0"/>
    <n v="0"/>
    <n v="0"/>
    <n v="2166.75"/>
    <n v="2166.75"/>
    <n v="2166.75"/>
    <s v="G/BBBBB2/BBBBB2"/>
  </r>
  <r>
    <s v="73"/>
    <x v="0"/>
    <x v="0"/>
    <s v="ZM04F040"/>
    <x v="5"/>
    <s v="J402"/>
    <s v="PROMOCIÓN DE DERECHOS"/>
    <s v="GI22J40200001D"/>
    <x v="13"/>
    <s v="73 BIENES Y SERVICIOS PARA INVERSIÓN"/>
    <x v="50"/>
    <s v="G/730613/4FJ402"/>
    <s v="001"/>
    <n v="4313.95"/>
    <n v="0"/>
    <n v="0"/>
    <n v="4313.95"/>
    <n v="0"/>
    <n v="0"/>
    <n v="0"/>
    <n v="4313.95"/>
    <n v="4313.95"/>
    <n v="4313.95"/>
    <s v="G/BBBBB2/BBBBB2"/>
  </r>
  <r>
    <s v="73"/>
    <x v="0"/>
    <x v="0"/>
    <s v="ZM04F040"/>
    <x v="5"/>
    <s v="J402"/>
    <s v="PROMOCIÓN DE DERECHOS"/>
    <s v="GI22J40200001D"/>
    <x v="13"/>
    <s v="73 BIENES Y SERVICIOS PARA INVERSIÓN"/>
    <x v="55"/>
    <s v="G/730812/4FJ402"/>
    <s v="001"/>
    <n v="1196.69"/>
    <n v="0"/>
    <n v="0"/>
    <n v="1196.69"/>
    <n v="0"/>
    <n v="0"/>
    <n v="0"/>
    <n v="1196.69"/>
    <n v="1196.69"/>
    <n v="1196.69"/>
    <s v="G/BBBBB2/BBBBB2"/>
  </r>
  <r>
    <s v="73"/>
    <x v="0"/>
    <x v="0"/>
    <s v="ZM04F040"/>
    <x v="5"/>
    <s v="M402"/>
    <s v="SALUD AL DIA"/>
    <s v="GI22M40200001D"/>
    <x v="14"/>
    <s v="73 BIENES Y SERVICIOS PARA INVERSIÓN"/>
    <x v="48"/>
    <s v="G/730505/4FM402"/>
    <s v="001"/>
    <n v="13510"/>
    <n v="0"/>
    <n v="0"/>
    <n v="13510"/>
    <n v="0"/>
    <n v="0"/>
    <n v="0"/>
    <n v="13510"/>
    <n v="13510"/>
    <n v="13510"/>
    <s v="G/BBBBB2/BBBBB2"/>
  </r>
  <r>
    <s v="73"/>
    <x v="0"/>
    <x v="0"/>
    <s v="ZM04F040"/>
    <x v="5"/>
    <s v="M402"/>
    <s v="SALUD AL DIA"/>
    <s v="GI22M40200001D"/>
    <x v="14"/>
    <s v="73 BIENES Y SERVICIOS PARA INVERSIÓN"/>
    <x v="42"/>
    <s v="G/730606/4FM402"/>
    <s v="001"/>
    <n v="9280"/>
    <n v="4160"/>
    <n v="0"/>
    <n v="13440"/>
    <n v="0"/>
    <n v="11080"/>
    <n v="1480"/>
    <n v="2360"/>
    <n v="11960"/>
    <n v="2360"/>
    <s v="G/BBBBB2/BBBBB2"/>
  </r>
  <r>
    <s v="73"/>
    <x v="0"/>
    <x v="0"/>
    <s v="ZM04F040"/>
    <x v="5"/>
    <s v="M402"/>
    <s v="SALUD AL DIA"/>
    <s v="GI22M40200001D"/>
    <x v="14"/>
    <s v="73 BIENES Y SERVICIOS PARA INVERSIÓN"/>
    <x v="39"/>
    <s v="G/730804/4FM402"/>
    <s v="001"/>
    <n v="4346.5200000000004"/>
    <n v="-4346.5200000000004"/>
    <n v="0"/>
    <n v="0"/>
    <n v="0"/>
    <n v="0"/>
    <n v="0"/>
    <n v="0"/>
    <n v="0"/>
    <n v="0"/>
    <s v="G/BBBBB2/BBBBB2"/>
  </r>
  <r>
    <s v="73"/>
    <x v="0"/>
    <x v="0"/>
    <s v="ZM04F040"/>
    <x v="5"/>
    <s v="M402"/>
    <s v="SALUD AL DIA"/>
    <s v="GI22M40200002D"/>
    <x v="15"/>
    <s v="73 BIENES Y SERVICIOS PARA INVERSIÓN"/>
    <x v="42"/>
    <s v="G/730606/4FM402"/>
    <s v="001"/>
    <n v="2693.48"/>
    <n v="10746.52"/>
    <n v="0"/>
    <n v="13440"/>
    <n v="0"/>
    <n v="11080"/>
    <n v="1480"/>
    <n v="2360"/>
    <n v="11960"/>
    <n v="2360"/>
    <s v="G/BBBBB2/BBBBB2"/>
  </r>
  <r>
    <s v="73"/>
    <x v="0"/>
    <x v="0"/>
    <s v="ZM04F040"/>
    <x v="5"/>
    <s v="N201"/>
    <s v="GESTIÓN DE RIESGOS"/>
    <s v="GI22N20100002D"/>
    <x v="16"/>
    <s v="73 BIENES Y SERVICIOS PARA INVERSIÓN"/>
    <x v="107"/>
    <s v="G/730406/2FN201"/>
    <s v="001"/>
    <n v="909"/>
    <n v="1195.5999999999999"/>
    <n v="0"/>
    <n v="2104.6"/>
    <n v="0"/>
    <n v="0"/>
    <n v="0"/>
    <n v="2104.6"/>
    <n v="2104.6"/>
    <n v="2104.6"/>
    <s v="G/BBBBB2/BBBBB2"/>
  </r>
  <r>
    <s v="73"/>
    <x v="0"/>
    <x v="0"/>
    <s v="ZM04F040"/>
    <x v="5"/>
    <s v="N201"/>
    <s v="GESTIÓN DE RIESGOS"/>
    <s v="GI22N20100002D"/>
    <x v="16"/>
    <s v="73 BIENES Y SERVICIOS PARA INVERSIÓN"/>
    <x v="86"/>
    <s v="G/730802/2FN201"/>
    <s v="001"/>
    <n v="4085"/>
    <n v="0"/>
    <n v="0"/>
    <n v="4085"/>
    <n v="4072"/>
    <n v="0"/>
    <n v="0"/>
    <n v="4085"/>
    <n v="4085"/>
    <n v="13"/>
    <s v="G/BBBBB2/BBBBB2"/>
  </r>
  <r>
    <s v="73"/>
    <x v="0"/>
    <x v="0"/>
    <s v="ZM04F040"/>
    <x v="5"/>
    <s v="N201"/>
    <s v="GESTIÓN DE RIESGOS"/>
    <s v="GI22N20100002D"/>
    <x v="16"/>
    <s v="73 BIENES Y SERVICIOS PARA INVERSIÓN"/>
    <x v="44"/>
    <s v="G/730811/2FN201"/>
    <s v="001"/>
    <n v="13315.5"/>
    <n v="0"/>
    <n v="0"/>
    <n v="13315.5"/>
    <n v="0"/>
    <n v="0"/>
    <n v="0"/>
    <n v="13315.5"/>
    <n v="13315.5"/>
    <n v="13315.5"/>
    <s v="G/BBBBB2/BBBBB2"/>
  </r>
  <r>
    <s v="73"/>
    <x v="0"/>
    <x v="0"/>
    <s v="ZM04F040"/>
    <x v="5"/>
    <s v="N201"/>
    <s v="GESTIÓN DE RIESGOS"/>
    <s v="GI22N20100002D"/>
    <x v="16"/>
    <s v="73 BIENES Y SERVICIOS PARA INVERSIÓN"/>
    <x v="83"/>
    <s v="G/731406/2FN201"/>
    <s v="001"/>
    <n v="1195.5999999999999"/>
    <n v="-1195.5999999999999"/>
    <n v="0"/>
    <n v="0"/>
    <n v="0"/>
    <n v="0"/>
    <n v="0"/>
    <n v="0"/>
    <n v="0"/>
    <n v="0"/>
    <s v="G/BBBBB2/BBBBB2"/>
  </r>
  <r>
    <s v="73"/>
    <x v="0"/>
    <x v="0"/>
    <s v="ZM04F040"/>
    <x v="5"/>
    <s v="N402"/>
    <s v="QUITO SIN MIEDO"/>
    <s v="GI22N40200001D"/>
    <x v="17"/>
    <s v="73 BIENES Y SERVICIOS PARA INVERSIÓN"/>
    <x v="44"/>
    <s v="G/730811/4FN402"/>
    <s v="001"/>
    <n v="4379.9799999999996"/>
    <n v="0"/>
    <n v="0"/>
    <n v="4379.9799999999996"/>
    <n v="0"/>
    <n v="0"/>
    <n v="0"/>
    <n v="4379.9799999999996"/>
    <n v="4379.9799999999996"/>
    <n v="4379.9799999999996"/>
    <s v="G/BBBBB2/BBBBB2"/>
  </r>
  <r>
    <s v="75"/>
    <x v="0"/>
    <x v="0"/>
    <s v="ZM04F040"/>
    <x v="5"/>
    <s v="F101"/>
    <s v="CORRESPONSABILIDAD CIUDADANA"/>
    <s v="GI22F10100002D"/>
    <x v="4"/>
    <s v="75 OBRAS PÚBLICAS"/>
    <x v="60"/>
    <s v="G/750104/1FF101"/>
    <s v="001"/>
    <n v="366615.19"/>
    <n v="0"/>
    <n v="0"/>
    <n v="366615.19"/>
    <n v="0"/>
    <n v="0"/>
    <n v="0"/>
    <n v="366615.19"/>
    <n v="366615.19"/>
    <n v="366615.19"/>
    <s v="G/BBBBB2/BBBBB2"/>
  </r>
  <r>
    <s v="75"/>
    <x v="0"/>
    <x v="0"/>
    <s v="ZM04F040"/>
    <x v="5"/>
    <s v="F101"/>
    <s v="CORRESPONSABILIDAD CIUDADANA"/>
    <s v="GI22F10100002D"/>
    <x v="4"/>
    <s v="75 OBRAS PÚBLICAS"/>
    <x v="61"/>
    <s v="G/750105/1FF101"/>
    <s v="001"/>
    <n v="527585.16"/>
    <n v="0"/>
    <n v="0"/>
    <n v="527585.16"/>
    <n v="0"/>
    <n v="487200"/>
    <n v="0"/>
    <n v="40385.160000000003"/>
    <n v="527585.16"/>
    <n v="40385.160000000003"/>
    <s v="G/BBBBB2/BBBBB2"/>
  </r>
  <r>
    <s v="75"/>
    <x v="0"/>
    <x v="0"/>
    <s v="ZM04F040"/>
    <x v="5"/>
    <s v="F101"/>
    <s v="CORRESPONSABILIDAD CIUDADANA"/>
    <s v="GI22F10100003D"/>
    <x v="5"/>
    <s v="75 OBRAS PÚBLICAS"/>
    <x v="60"/>
    <s v="G/750104/1FF101"/>
    <s v="001"/>
    <n v="1103075.26"/>
    <n v="0"/>
    <n v="0"/>
    <n v="1103075.26"/>
    <n v="0"/>
    <n v="0"/>
    <n v="0"/>
    <n v="1103075.26"/>
    <n v="1103075.26"/>
    <n v="1103075.26"/>
    <s v="G/BBBBB2/BBBBB2"/>
  </r>
  <r>
    <s v="75"/>
    <x v="0"/>
    <x v="0"/>
    <s v="ZM04F040"/>
    <x v="5"/>
    <s v="F101"/>
    <s v="CORRESPONSABILIDAD CIUDADANA"/>
    <s v="GI22F10100003D"/>
    <x v="5"/>
    <s v="75 OBRAS PÚBLICAS"/>
    <x v="61"/>
    <s v="G/750105/1FF101"/>
    <s v="001"/>
    <n v="989647.39"/>
    <n v="-108382.12"/>
    <n v="0"/>
    <n v="881265.27"/>
    <n v="0"/>
    <n v="493150"/>
    <n v="0"/>
    <n v="388115.27"/>
    <n v="881265.27"/>
    <n v="388115.27"/>
    <s v="G/BBBBB2/BBBBB2"/>
  </r>
  <r>
    <s v="78"/>
    <x v="0"/>
    <x v="0"/>
    <s v="ZM04F040"/>
    <x v="5"/>
    <s v="F101"/>
    <s v="CORRESPONSABILIDAD CIUDADANA"/>
    <s v="GI22F10100002D"/>
    <x v="4"/>
    <s v="78 TRANSFERENCIAS Y DONACIONES PARA INVERSIÓN"/>
    <x v="98"/>
    <s v="G/780103/1FF101"/>
    <s v="001"/>
    <n v="221873"/>
    <n v="0"/>
    <n v="0"/>
    <n v="221873"/>
    <n v="0"/>
    <n v="0"/>
    <n v="0"/>
    <n v="221873"/>
    <n v="221873"/>
    <n v="221873"/>
    <s v="G/BBBBB2/BBBBB2"/>
  </r>
  <r>
    <s v="84"/>
    <x v="0"/>
    <x v="0"/>
    <s v="ZM04F040"/>
    <x v="5"/>
    <s v="A101"/>
    <s v="FORTALECIMIENTO INSTITUCIONAL"/>
    <s v="GC00A10100001D"/>
    <x v="1"/>
    <s v="84 BIENES DE LARGA DURACIÓN"/>
    <x v="63"/>
    <s v="G/840103/1FA101"/>
    <s v="002"/>
    <n v="5800"/>
    <n v="3000"/>
    <n v="0"/>
    <n v="8800"/>
    <n v="0"/>
    <n v="2180"/>
    <n v="2180"/>
    <n v="6620"/>
    <n v="6620"/>
    <n v="6620"/>
    <s v="G/BBBBB3/BBBBB3"/>
  </r>
  <r>
    <s v="84"/>
    <x v="0"/>
    <x v="0"/>
    <s v="ZM04F040"/>
    <x v="5"/>
    <s v="A101"/>
    <s v="FORTALECIMIENTO INSTITUCIONAL"/>
    <s v="GC00A10100001D"/>
    <x v="1"/>
    <s v="84 BIENES DE LARGA DURACIÓN"/>
    <x v="64"/>
    <s v="G/840104/1FA101"/>
    <s v="002"/>
    <n v="13090.39"/>
    <n v="-1400"/>
    <n v="0"/>
    <n v="11690.39"/>
    <n v="0"/>
    <n v="0"/>
    <n v="0"/>
    <n v="11690.39"/>
    <n v="11690.39"/>
    <n v="11690.39"/>
    <s v="G/BBBBB3/BBBBB3"/>
  </r>
  <r>
    <s v="84"/>
    <x v="0"/>
    <x v="0"/>
    <s v="ZM04F040"/>
    <x v="5"/>
    <s v="A101"/>
    <s v="FORTALECIMIENTO INSTITUCIONAL"/>
    <s v="GC00A10100001D"/>
    <x v="1"/>
    <s v="84 BIENES DE LARGA DURACIÓN"/>
    <x v="66"/>
    <s v="G/840105/1FA101"/>
    <s v="002"/>
    <n v="104313.93"/>
    <n v="-104313.93"/>
    <n v="0"/>
    <n v="0"/>
    <n v="0"/>
    <n v="0"/>
    <n v="0"/>
    <n v="0"/>
    <n v="0"/>
    <n v="0"/>
    <s v="G/BBBBB3/BBBBB3"/>
  </r>
  <r>
    <s v="84"/>
    <x v="0"/>
    <x v="0"/>
    <s v="ZM04F040"/>
    <x v="5"/>
    <s v="A101"/>
    <s v="FORTALECIMIENTO INSTITUCIONAL"/>
    <s v="GC00A10100001D"/>
    <x v="1"/>
    <s v="84 BIENES DE LARGA DURACIÓN"/>
    <x v="65"/>
    <s v="G/840107/1FA101"/>
    <s v="002"/>
    <n v="194700"/>
    <n v="-187200"/>
    <n v="0"/>
    <n v="7500"/>
    <n v="0"/>
    <n v="0"/>
    <n v="0"/>
    <n v="7500"/>
    <n v="7500"/>
    <n v="7500"/>
    <s v="G/BBBBB3/BBBBB3"/>
  </r>
  <r>
    <s v="84"/>
    <x v="0"/>
    <x v="0"/>
    <s v="ZM04F040"/>
    <x v="5"/>
    <s v="F101"/>
    <s v="CORRESPONSABILIDAD CIUDADANA"/>
    <s v="GI22F10100001D"/>
    <x v="3"/>
    <s v="84 BIENES DE LARGA DURACIÓN"/>
    <x v="63"/>
    <s v="G/840103/1FF101"/>
    <s v="001"/>
    <n v="0"/>
    <n v="1500"/>
    <n v="0"/>
    <n v="1500"/>
    <n v="0"/>
    <n v="0"/>
    <n v="0"/>
    <n v="1500"/>
    <n v="1500"/>
    <n v="1500"/>
    <s v="G/BBBBB3/BBBBB3"/>
  </r>
  <r>
    <s v="84"/>
    <x v="0"/>
    <x v="0"/>
    <s v="ZM04F040"/>
    <x v="5"/>
    <s v="F101"/>
    <s v="CORRESPONSABILIDAD CIUDADANA"/>
    <s v="GI22F10100002D"/>
    <x v="4"/>
    <s v="84 BIENES DE LARGA DURACIÓN"/>
    <x v="64"/>
    <s v="G/840104/1FF101"/>
    <s v="001"/>
    <n v="85900"/>
    <n v="0"/>
    <n v="0"/>
    <n v="85900"/>
    <n v="0"/>
    <n v="0"/>
    <n v="0"/>
    <n v="85900"/>
    <n v="85900"/>
    <n v="85900"/>
    <s v="G/BBBBB3/BBBBB3"/>
  </r>
  <r>
    <s v="84"/>
    <x v="0"/>
    <x v="0"/>
    <s v="ZM04F040"/>
    <x v="5"/>
    <s v="F102"/>
    <s v="FORTALECIMIENTO DE LA GOBERNANZA DEMOCRÁTICA"/>
    <s v="GI22F10200001D"/>
    <x v="6"/>
    <s v="84 BIENES DE LARGA DURACIÓN"/>
    <x v="64"/>
    <s v="G/840104/1FF102"/>
    <s v="001"/>
    <n v="3880"/>
    <n v="2120"/>
    <n v="0"/>
    <n v="6000"/>
    <n v="0"/>
    <n v="0"/>
    <n v="0"/>
    <n v="6000"/>
    <n v="6000"/>
    <n v="6000"/>
    <s v="G/BBBBB3/BBBBB3"/>
  </r>
  <r>
    <s v="84"/>
    <x v="0"/>
    <x v="0"/>
    <s v="ZM04F040"/>
    <x v="5"/>
    <s v="F102"/>
    <s v="FORTALECIMIENTO DE LA GOBERNANZA DEMOCRÁTICA"/>
    <s v="GI22F10200001D"/>
    <x v="6"/>
    <s v="84 BIENES DE LARGA DURACIÓN"/>
    <x v="65"/>
    <s v="G/840107/1FF102"/>
    <s v="001"/>
    <n v="15000"/>
    <n v="-15000"/>
    <n v="0"/>
    <n v="0"/>
    <n v="0"/>
    <n v="0"/>
    <n v="0"/>
    <n v="0"/>
    <n v="0"/>
    <n v="0"/>
    <s v="G/BBBBB3/BBBBB3"/>
  </r>
  <r>
    <s v="84"/>
    <x v="0"/>
    <x v="0"/>
    <s v="ZM04F040"/>
    <x v="5"/>
    <s v="M402"/>
    <s v="SALUD AL DIA"/>
    <s v="GI22M40200001D"/>
    <x v="14"/>
    <s v="84 BIENES DE LARGA DURACIÓN"/>
    <x v="64"/>
    <s v="G/840104/4FM402"/>
    <s v="001"/>
    <n v="6400"/>
    <n v="-6400"/>
    <n v="0"/>
    <n v="0"/>
    <n v="0"/>
    <n v="0"/>
    <n v="0"/>
    <n v="0"/>
    <n v="0"/>
    <n v="0"/>
    <s v="G/BBBBB3/BBBBB3"/>
  </r>
  <r>
    <s v="84"/>
    <x v="0"/>
    <x v="0"/>
    <s v="ZM04F040"/>
    <x v="5"/>
    <s v="M402"/>
    <s v="SALUD AL DIA"/>
    <s v="GI22M40200001D"/>
    <x v="14"/>
    <s v="84 BIENES DE LARGA DURACIÓN"/>
    <x v="65"/>
    <s v="G/840107/4FM402"/>
    <s v="001"/>
    <n v="4160"/>
    <n v="-4160"/>
    <n v="0"/>
    <n v="0"/>
    <n v="0"/>
    <n v="0"/>
    <n v="0"/>
    <n v="0"/>
    <n v="0"/>
    <n v="0"/>
    <s v="G/BBBBB3/BBBBB3"/>
  </r>
  <r>
    <s v="99"/>
    <x v="0"/>
    <x v="0"/>
    <s v="ZM04F040"/>
    <x v="5"/>
    <s v="A101"/>
    <s v="FORTALECIMIENTO INSTITUCIONAL"/>
    <s v="GC00A10100004D"/>
    <x v="0"/>
    <s v="99 OTROS PASIVOS"/>
    <x v="67"/>
    <s v="G/990101/1FA101"/>
    <s v="002"/>
    <n v="18612.150000000001"/>
    <n v="0"/>
    <n v="0"/>
    <n v="18612.150000000001"/>
    <n v="0"/>
    <n v="5256.61"/>
    <n v="5256.61"/>
    <n v="13355.54"/>
    <n v="13355.54"/>
    <n v="13355.54"/>
    <s v="G/CCCCC1/CCCCC1"/>
  </r>
  <r>
    <s v="51"/>
    <x v="0"/>
    <x v="0"/>
    <s v="ZQ08F080"/>
    <x v="6"/>
    <s v="A101"/>
    <s v="FORTALECIMIENTO INSTITUCIONAL"/>
    <s v="GC00A10100004D"/>
    <x v="0"/>
    <s v="51 GASTOS EN PERSONAL"/>
    <x v="0"/>
    <s v="G/510105/1FA101"/>
    <s v="002"/>
    <n v="959838"/>
    <n v="12198"/>
    <n v="0"/>
    <n v="972036"/>
    <n v="0"/>
    <n v="373556.2"/>
    <n v="373556.2"/>
    <n v="598479.80000000005"/>
    <n v="598479.80000000005"/>
    <n v="598479.80000000005"/>
    <s v="G/AAAAAA/AAAAAA"/>
  </r>
  <r>
    <s v="51"/>
    <x v="0"/>
    <x v="0"/>
    <s v="ZQ08F080"/>
    <x v="6"/>
    <s v="A101"/>
    <s v="FORTALECIMIENTO INSTITUCIONAL"/>
    <s v="GC00A10100004D"/>
    <x v="0"/>
    <s v="51 GASTOS EN PERSONAL"/>
    <x v="1"/>
    <s v="G/510106/1FA101"/>
    <s v="002"/>
    <n v="117360.24"/>
    <n v="-3987.83"/>
    <n v="0"/>
    <n v="113372.41"/>
    <n v="0"/>
    <n v="42495.15"/>
    <n v="42495.15"/>
    <n v="70877.259999999995"/>
    <n v="70877.259999999995"/>
    <n v="70877.259999999995"/>
    <s v="G/AAAAAA/AAAAAA"/>
  </r>
  <r>
    <s v="51"/>
    <x v="0"/>
    <x v="0"/>
    <s v="ZQ08F080"/>
    <x v="6"/>
    <s v="A101"/>
    <s v="FORTALECIMIENTO INSTITUCIONAL"/>
    <s v="GC00A10100004D"/>
    <x v="0"/>
    <s v="51 GASTOS EN PERSONAL"/>
    <x v="2"/>
    <s v="G/510203/1FA101"/>
    <s v="002"/>
    <n v="102878.03"/>
    <n v="2954.68"/>
    <n v="0"/>
    <n v="105832.71"/>
    <n v="13264.73"/>
    <n v="7396.7"/>
    <n v="7396.7"/>
    <n v="98436.01"/>
    <n v="98436.01"/>
    <n v="85171.28"/>
    <s v="G/AAAAAA/AAAAAA"/>
  </r>
  <r>
    <s v="51"/>
    <x v="0"/>
    <x v="0"/>
    <s v="ZQ08F080"/>
    <x v="6"/>
    <s v="A101"/>
    <s v="FORTALECIMIENTO INSTITUCIONAL"/>
    <s v="GC00A10100004D"/>
    <x v="0"/>
    <s v="51 GASTOS EN PERSONAL"/>
    <x v="3"/>
    <s v="G/510204/1FA101"/>
    <s v="002"/>
    <n v="49239.58"/>
    <n v="0"/>
    <n v="0"/>
    <n v="49239.58"/>
    <n v="6452.5"/>
    <n v="4010"/>
    <n v="4010"/>
    <n v="45229.58"/>
    <n v="45229.58"/>
    <n v="38777.08"/>
    <s v="G/AAAAAA/AAAAAA"/>
  </r>
  <r>
    <s v="51"/>
    <x v="0"/>
    <x v="0"/>
    <s v="ZQ08F080"/>
    <x v="6"/>
    <s v="A101"/>
    <s v="FORTALECIMIENTO INSTITUCIONAL"/>
    <s v="GC00A10100004D"/>
    <x v="0"/>
    <s v="51 GASTOS EN PERSONAL"/>
    <x v="4"/>
    <s v="G/510304/1FA101"/>
    <s v="002"/>
    <n v="2244"/>
    <n v="528"/>
    <n v="0"/>
    <n v="2772"/>
    <n v="0"/>
    <n v="928.2"/>
    <n v="928.2"/>
    <n v="1843.8"/>
    <n v="1843.8"/>
    <n v="1843.8"/>
    <s v="G/AAAAAA/AAAAAA"/>
  </r>
  <r>
    <s v="51"/>
    <x v="0"/>
    <x v="0"/>
    <s v="ZQ08F080"/>
    <x v="6"/>
    <s v="A101"/>
    <s v="FORTALECIMIENTO INSTITUCIONAL"/>
    <s v="GC00A10100004D"/>
    <x v="0"/>
    <s v="51 GASTOS EN PERSONAL"/>
    <x v="5"/>
    <s v="G/510306/1FA101"/>
    <s v="002"/>
    <n v="17952"/>
    <n v="0"/>
    <n v="0"/>
    <n v="17952"/>
    <n v="0"/>
    <n v="5712"/>
    <n v="5712"/>
    <n v="12240"/>
    <n v="12240"/>
    <n v="12240"/>
    <s v="G/AAAAAA/AAAAAA"/>
  </r>
  <r>
    <s v="51"/>
    <x v="0"/>
    <x v="0"/>
    <s v="ZQ08F080"/>
    <x v="6"/>
    <s v="A101"/>
    <s v="FORTALECIMIENTO INSTITUCIONAL"/>
    <s v="GC00A10100004D"/>
    <x v="0"/>
    <s v="51 GASTOS EN PERSONAL"/>
    <x v="6"/>
    <s v="G/510401/1FA101"/>
    <s v="002"/>
    <n v="2925.55"/>
    <n v="406.15"/>
    <n v="0"/>
    <n v="3331.7"/>
    <n v="0"/>
    <n v="67.5"/>
    <n v="67.5"/>
    <n v="3264.2"/>
    <n v="3264.2"/>
    <n v="3264.2"/>
    <s v="G/AAAAAA/AAAAAA"/>
  </r>
  <r>
    <s v="51"/>
    <x v="0"/>
    <x v="0"/>
    <s v="ZQ08F080"/>
    <x v="6"/>
    <s v="A101"/>
    <s v="FORTALECIMIENTO INSTITUCIONAL"/>
    <s v="GC00A10100004D"/>
    <x v="0"/>
    <s v="51 GASTOS EN PERSONAL"/>
    <x v="7"/>
    <s v="G/510408/1FA101"/>
    <s v="002"/>
    <n v="5453.83"/>
    <n v="99"/>
    <n v="0"/>
    <n v="5552.83"/>
    <n v="0"/>
    <n v="949.14"/>
    <n v="949.14"/>
    <n v="4603.6899999999996"/>
    <n v="4603.6899999999996"/>
    <n v="4603.6899999999996"/>
    <s v="G/AAAAAA/AAAAAA"/>
  </r>
  <r>
    <s v="51"/>
    <x v="0"/>
    <x v="0"/>
    <s v="ZQ08F080"/>
    <x v="6"/>
    <s v="A101"/>
    <s v="FORTALECIMIENTO INSTITUCIONAL"/>
    <s v="GC00A10100004D"/>
    <x v="0"/>
    <s v="51 GASTOS EN PERSONAL"/>
    <x v="69"/>
    <s v="G/510507/1FA101"/>
    <s v="002"/>
    <n v="3165.22"/>
    <n v="0"/>
    <n v="0"/>
    <n v="3165.22"/>
    <n v="0"/>
    <n v="0"/>
    <n v="0"/>
    <n v="3165.22"/>
    <n v="3165.22"/>
    <n v="3165.22"/>
    <s v="G/AAAAAA/AAAAAA"/>
  </r>
  <r>
    <s v="51"/>
    <x v="0"/>
    <x v="0"/>
    <s v="ZQ08F080"/>
    <x v="6"/>
    <s v="A101"/>
    <s v="FORTALECIMIENTO INSTITUCIONAL"/>
    <s v="GC00A10100004D"/>
    <x v="0"/>
    <s v="51 GASTOS EN PERSONAL"/>
    <x v="8"/>
    <s v="G/510509/1FA101"/>
    <s v="002"/>
    <n v="47261.3"/>
    <n v="0"/>
    <n v="0"/>
    <n v="47261.3"/>
    <n v="0"/>
    <n v="23271.62"/>
    <n v="23271.62"/>
    <n v="23989.68"/>
    <n v="23989.68"/>
    <n v="23989.68"/>
    <s v="G/AAAAAA/AAAAAA"/>
  </r>
  <r>
    <s v="51"/>
    <x v="0"/>
    <x v="0"/>
    <s v="ZQ08F080"/>
    <x v="6"/>
    <s v="A101"/>
    <s v="FORTALECIMIENTO INSTITUCIONAL"/>
    <s v="GC00A10100004D"/>
    <x v="0"/>
    <s v="51 GASTOS EN PERSONAL"/>
    <x v="9"/>
    <s v="G/510510/1FA101"/>
    <s v="002"/>
    <n v="157338"/>
    <n v="29562"/>
    <n v="0"/>
    <n v="186900"/>
    <n v="111306.82"/>
    <n v="75593.179999999993"/>
    <n v="75593.179999999993"/>
    <n v="111306.82"/>
    <n v="111306.82"/>
    <n v="0"/>
    <s v="G/AAAAAA/AAAAAA"/>
  </r>
  <r>
    <s v="51"/>
    <x v="0"/>
    <x v="0"/>
    <s v="ZQ08F080"/>
    <x v="6"/>
    <s v="A101"/>
    <s v="FORTALECIMIENTO INSTITUCIONAL"/>
    <s v="GC00A10100004D"/>
    <x v="0"/>
    <s v="51 GASTOS EN PERSONAL"/>
    <x v="10"/>
    <s v="G/510512/1FA101"/>
    <s v="002"/>
    <n v="4147.12"/>
    <n v="0"/>
    <n v="0"/>
    <n v="4147.12"/>
    <n v="0"/>
    <n v="3397.14"/>
    <n v="3397.14"/>
    <n v="749.98"/>
    <n v="749.98"/>
    <n v="749.98"/>
    <s v="G/AAAAAA/AAAAAA"/>
  </r>
  <r>
    <s v="51"/>
    <x v="0"/>
    <x v="0"/>
    <s v="ZQ08F080"/>
    <x v="6"/>
    <s v="A101"/>
    <s v="FORTALECIMIENTO INSTITUCIONAL"/>
    <s v="GC00A10100004D"/>
    <x v="0"/>
    <s v="51 GASTOS EN PERSONAL"/>
    <x v="11"/>
    <s v="G/510513/1FA101"/>
    <s v="002"/>
    <n v="6328.55"/>
    <n v="0"/>
    <n v="0"/>
    <n v="6328.55"/>
    <n v="0"/>
    <n v="1989.56"/>
    <n v="1989.56"/>
    <n v="4338.99"/>
    <n v="4338.99"/>
    <n v="4338.99"/>
    <s v="G/AAAAAA/AAAAAA"/>
  </r>
  <r>
    <s v="51"/>
    <x v="0"/>
    <x v="0"/>
    <s v="ZQ08F080"/>
    <x v="6"/>
    <s v="A101"/>
    <s v="FORTALECIMIENTO INSTITUCIONAL"/>
    <s v="GC00A10100004D"/>
    <x v="0"/>
    <s v="51 GASTOS EN PERSONAL"/>
    <x v="12"/>
    <s v="G/510601/1FA101"/>
    <s v="002"/>
    <n v="155536.76999999999"/>
    <n v="4562"/>
    <n v="0"/>
    <n v="160098.76999999999"/>
    <n v="14181.81"/>
    <n v="63805.95"/>
    <n v="63805.95"/>
    <n v="96292.82"/>
    <n v="96292.82"/>
    <n v="82111.009999999995"/>
    <s v="G/AAAAAA/AAAAAA"/>
  </r>
  <r>
    <s v="51"/>
    <x v="0"/>
    <x v="0"/>
    <s v="ZQ08F080"/>
    <x v="6"/>
    <s v="A101"/>
    <s v="FORTALECIMIENTO INSTITUCIONAL"/>
    <s v="GC00A10100004D"/>
    <x v="0"/>
    <s v="51 GASTOS EN PERSONAL"/>
    <x v="13"/>
    <s v="G/510602/1FA101"/>
    <s v="002"/>
    <n v="102878.03"/>
    <n v="2954.68"/>
    <n v="0"/>
    <n v="105832.71"/>
    <n v="11002.47"/>
    <n v="38330.14"/>
    <n v="38330.14"/>
    <n v="67502.570000000007"/>
    <n v="67502.570000000007"/>
    <n v="56500.1"/>
    <s v="G/AAAAAA/AAAAAA"/>
  </r>
  <r>
    <s v="51"/>
    <x v="0"/>
    <x v="0"/>
    <s v="ZQ08F080"/>
    <x v="6"/>
    <s v="A101"/>
    <s v="FORTALECIMIENTO INSTITUCIONAL"/>
    <s v="GC00A10100004D"/>
    <x v="0"/>
    <s v="51 GASTOS EN PERSONAL"/>
    <x v="14"/>
    <s v="G/510707/1FA101"/>
    <s v="002"/>
    <n v="20026.080000000002"/>
    <n v="0"/>
    <n v="0"/>
    <n v="20026.080000000002"/>
    <n v="0"/>
    <n v="0"/>
    <n v="0"/>
    <n v="20026.080000000002"/>
    <n v="20026.080000000002"/>
    <n v="20026.080000000002"/>
    <s v="G/AAAAAA/AAAAAA"/>
  </r>
  <r>
    <s v="53"/>
    <x v="0"/>
    <x v="0"/>
    <s v="ZQ08F080"/>
    <x v="6"/>
    <s v="A101"/>
    <s v="FORTALECIMIENTO INSTITUCIONAL"/>
    <s v="GC00A10100001D"/>
    <x v="1"/>
    <s v="53 BIENES Y SERVICIOS DE CONSUMO"/>
    <x v="15"/>
    <s v="G/530101/1FA101"/>
    <s v="002"/>
    <n v="8128.38"/>
    <n v="42880.93"/>
    <n v="0"/>
    <n v="51009.31"/>
    <n v="0"/>
    <n v="51009.31"/>
    <n v="46135.71"/>
    <n v="0"/>
    <n v="4873.6000000000004"/>
    <n v="0"/>
    <s v="G/AAAAAA/AAAAAA"/>
  </r>
  <r>
    <s v="53"/>
    <x v="0"/>
    <x v="0"/>
    <s v="ZQ08F080"/>
    <x v="6"/>
    <s v="A101"/>
    <s v="FORTALECIMIENTO INSTITUCIONAL"/>
    <s v="GC00A10100001D"/>
    <x v="1"/>
    <s v="53 BIENES Y SERVICIOS DE CONSUMO"/>
    <x v="16"/>
    <s v="G/530104/1FA101"/>
    <s v="002"/>
    <n v="13000"/>
    <n v="0"/>
    <n v="0"/>
    <n v="13000"/>
    <n v="0"/>
    <n v="13000"/>
    <n v="4314.8900000000003"/>
    <n v="0"/>
    <n v="8685.11"/>
    <n v="0"/>
    <s v="G/AAAAAA/AAAAAA"/>
  </r>
  <r>
    <s v="53"/>
    <x v="0"/>
    <x v="0"/>
    <s v="ZQ08F080"/>
    <x v="6"/>
    <s v="A101"/>
    <s v="FORTALECIMIENTO INSTITUCIONAL"/>
    <s v="GC00A10100001D"/>
    <x v="1"/>
    <s v="53 BIENES Y SERVICIOS DE CONSUMO"/>
    <x v="17"/>
    <s v="G/530105/1FA101"/>
    <s v="002"/>
    <n v="4240.07"/>
    <n v="0"/>
    <n v="0"/>
    <n v="4240.07"/>
    <n v="0"/>
    <n v="1440.07"/>
    <n v="473.19"/>
    <n v="2800"/>
    <n v="3766.88"/>
    <n v="2800"/>
    <s v="G/AAAAAA/AAAAAA"/>
  </r>
  <r>
    <s v="53"/>
    <x v="0"/>
    <x v="0"/>
    <s v="ZQ08F080"/>
    <x v="6"/>
    <s v="A101"/>
    <s v="FORTALECIMIENTO INSTITUCIONAL"/>
    <s v="GC00A10100001D"/>
    <x v="1"/>
    <s v="53 BIENES Y SERVICIOS DE CONSUMO"/>
    <x v="108"/>
    <s v="G/530106/1FA101"/>
    <s v="002"/>
    <n v="6080.32"/>
    <n v="-880.32"/>
    <n v="0"/>
    <n v="5200"/>
    <n v="0"/>
    <n v="5120"/>
    <n v="0"/>
    <n v="80"/>
    <n v="5200"/>
    <n v="80"/>
    <s v="G/AAAAAA/AAAAAA"/>
  </r>
  <r>
    <s v="53"/>
    <x v="0"/>
    <x v="0"/>
    <s v="ZQ08F080"/>
    <x v="6"/>
    <s v="A101"/>
    <s v="FORTALECIMIENTO INSTITUCIONAL"/>
    <s v="GC00A10100001D"/>
    <x v="1"/>
    <s v="53 BIENES Y SERVICIOS DE CONSUMO"/>
    <x v="18"/>
    <s v="G/530201/1FA101"/>
    <s v="002"/>
    <n v="32036.93"/>
    <n v="6690.31"/>
    <n v="0"/>
    <n v="38727.24"/>
    <n v="0"/>
    <n v="29045.43"/>
    <n v="12909.08"/>
    <n v="9681.81"/>
    <n v="25818.16"/>
    <n v="9681.81"/>
    <s v="G/AAAAAA/AAAAAA"/>
  </r>
  <r>
    <s v="53"/>
    <x v="0"/>
    <x v="0"/>
    <s v="ZQ08F080"/>
    <x v="6"/>
    <s v="A101"/>
    <s v="FORTALECIMIENTO INSTITUCIONAL"/>
    <s v="GC00A10100001D"/>
    <x v="1"/>
    <s v="53 BIENES Y SERVICIOS DE CONSUMO"/>
    <x v="75"/>
    <s v="G/530203/1FA101"/>
    <s v="002"/>
    <n v="0"/>
    <n v="386"/>
    <n v="0"/>
    <n v="386"/>
    <n v="0"/>
    <n v="0"/>
    <n v="0"/>
    <n v="386"/>
    <n v="386"/>
    <n v="386"/>
    <s v="G/AAAAAA/AAAAAA"/>
  </r>
  <r>
    <s v="53"/>
    <x v="0"/>
    <x v="0"/>
    <s v="ZQ08F080"/>
    <x v="6"/>
    <s v="A101"/>
    <s v="FORTALECIMIENTO INSTITUCIONAL"/>
    <s v="GC00A10100001D"/>
    <x v="1"/>
    <s v="53 BIENES Y SERVICIOS DE CONSUMO"/>
    <x v="21"/>
    <s v="G/530208/1FA101"/>
    <s v="002"/>
    <n v="270536.28999999998"/>
    <n v="194988.76"/>
    <n v="0"/>
    <n v="465525.05"/>
    <n v="218428.96"/>
    <n v="247095.99"/>
    <n v="153199.51999999999"/>
    <n v="218429.06"/>
    <n v="312325.53000000003"/>
    <n v="0.1"/>
    <s v="G/AAAAAA/AAAAAA"/>
  </r>
  <r>
    <s v="53"/>
    <x v="0"/>
    <x v="0"/>
    <s v="ZQ08F080"/>
    <x v="6"/>
    <s v="A101"/>
    <s v="FORTALECIMIENTO INSTITUCIONAL"/>
    <s v="GC00A10100001D"/>
    <x v="1"/>
    <s v="53 BIENES Y SERVICIOS DE CONSUMO"/>
    <x v="22"/>
    <s v="G/530209/1FA101"/>
    <s v="002"/>
    <n v="145676.5"/>
    <n v="-1693.35"/>
    <n v="0"/>
    <n v="143983.15"/>
    <n v="0"/>
    <n v="139836.5"/>
    <n v="58999.94"/>
    <n v="4146.6499999999996"/>
    <n v="84983.21"/>
    <n v="4146.6499999999996"/>
    <s v="G/AAAAAA/AAAAAA"/>
  </r>
  <r>
    <s v="53"/>
    <x v="0"/>
    <x v="0"/>
    <s v="ZQ08F080"/>
    <x v="6"/>
    <s v="A101"/>
    <s v="FORTALECIMIENTO INSTITUCIONAL"/>
    <s v="GC00A10100001D"/>
    <x v="1"/>
    <s v="53 BIENES Y SERVICIOS DE CONSUMO"/>
    <x v="23"/>
    <s v="G/530255/1FA101"/>
    <s v="002"/>
    <n v="0"/>
    <n v="20754.88"/>
    <n v="0"/>
    <n v="20754.88"/>
    <n v="0"/>
    <n v="6300"/>
    <n v="6300"/>
    <n v="14454.88"/>
    <n v="14454.88"/>
    <n v="14454.88"/>
    <s v="G/AAAAAA/AAAAAA"/>
  </r>
  <r>
    <s v="53"/>
    <x v="0"/>
    <x v="0"/>
    <s v="ZQ08F080"/>
    <x v="6"/>
    <s v="A101"/>
    <s v="FORTALECIMIENTO INSTITUCIONAL"/>
    <s v="GC00A10100001D"/>
    <x v="1"/>
    <s v="53 BIENES Y SERVICIOS DE CONSUMO"/>
    <x v="26"/>
    <s v="G/530404/1FA101"/>
    <s v="002"/>
    <n v="15348.39"/>
    <n v="-224.75"/>
    <n v="0"/>
    <n v="15123.64"/>
    <n v="0"/>
    <n v="13538.36"/>
    <n v="1279.08"/>
    <n v="1585.28"/>
    <n v="13844.56"/>
    <n v="1585.28"/>
    <s v="G/AAAAAA/AAAAAA"/>
  </r>
  <r>
    <s v="53"/>
    <x v="0"/>
    <x v="0"/>
    <s v="ZQ08F080"/>
    <x v="6"/>
    <s v="A101"/>
    <s v="FORTALECIMIENTO INSTITUCIONAL"/>
    <s v="GC00A10100001D"/>
    <x v="1"/>
    <s v="53 BIENES Y SERVICIOS DE CONSUMO"/>
    <x v="27"/>
    <s v="G/530405/1FA101"/>
    <s v="002"/>
    <n v="9228.67"/>
    <n v="1330.64"/>
    <n v="0"/>
    <n v="10559.31"/>
    <n v="1334.72"/>
    <n v="9224.59"/>
    <n v="2767.51"/>
    <n v="1334.72"/>
    <n v="7791.8"/>
    <n v="0"/>
    <s v="G/AAAAAA/AAAAAA"/>
  </r>
  <r>
    <s v="53"/>
    <x v="0"/>
    <x v="0"/>
    <s v="ZQ08F080"/>
    <x v="6"/>
    <s v="A101"/>
    <s v="FORTALECIMIENTO INSTITUCIONAL"/>
    <s v="GC00A10100001D"/>
    <x v="1"/>
    <s v="53 BIENES Y SERVICIOS DE CONSUMO"/>
    <x v="31"/>
    <s v="G/530704/1FA101"/>
    <s v="002"/>
    <n v="6586"/>
    <n v="-286"/>
    <n v="0"/>
    <n v="6300"/>
    <n v="0"/>
    <n v="0"/>
    <n v="0"/>
    <n v="6300"/>
    <n v="6300"/>
    <n v="6300"/>
    <s v="G/AAAAAA/AAAAAA"/>
  </r>
  <r>
    <s v="53"/>
    <x v="0"/>
    <x v="0"/>
    <s v="ZQ08F080"/>
    <x v="6"/>
    <s v="A101"/>
    <s v="FORTALECIMIENTO INSTITUCIONAL"/>
    <s v="GC00A10100001D"/>
    <x v="1"/>
    <s v="53 BIENES Y SERVICIOS DE CONSUMO"/>
    <x v="32"/>
    <s v="G/530803/1FA101"/>
    <s v="002"/>
    <n v="23592.97"/>
    <n v="-20345.080000000002"/>
    <n v="0"/>
    <n v="3247.89"/>
    <n v="409.8"/>
    <n v="2838.09"/>
    <n v="424.09"/>
    <n v="409.8"/>
    <n v="2823.8"/>
    <n v="0"/>
    <s v="G/AAAAAA/AAAAAA"/>
  </r>
  <r>
    <s v="53"/>
    <x v="0"/>
    <x v="0"/>
    <s v="ZQ08F080"/>
    <x v="6"/>
    <s v="A101"/>
    <s v="FORTALECIMIENTO INSTITUCIONAL"/>
    <s v="GC00A10100001D"/>
    <x v="1"/>
    <s v="53 BIENES Y SERVICIOS DE CONSUMO"/>
    <x v="33"/>
    <s v="G/530804/1FA101"/>
    <s v="002"/>
    <n v="6150.99"/>
    <n v="1559.5"/>
    <n v="0"/>
    <n v="7710.49"/>
    <n v="2323.11"/>
    <n v="0"/>
    <n v="0"/>
    <n v="7710.49"/>
    <n v="7710.49"/>
    <n v="5387.38"/>
    <s v="G/AAAAAA/AAAAAA"/>
  </r>
  <r>
    <s v="53"/>
    <x v="0"/>
    <x v="0"/>
    <s v="ZQ08F080"/>
    <x v="6"/>
    <s v="A101"/>
    <s v="FORTALECIMIENTO INSTITUCIONAL"/>
    <s v="GC00A10100001D"/>
    <x v="1"/>
    <s v="53 BIENES Y SERVICIOS DE CONSUMO"/>
    <x v="35"/>
    <s v="G/530807/1FA101"/>
    <s v="002"/>
    <n v="13282"/>
    <n v="8155.49"/>
    <n v="0"/>
    <n v="21437.49"/>
    <n v="254.47"/>
    <n v="17722.22"/>
    <n v="0"/>
    <n v="3715.27"/>
    <n v="21437.49"/>
    <n v="3460.8"/>
    <s v="G/AAAAAA/AAAAAA"/>
  </r>
  <r>
    <s v="53"/>
    <x v="0"/>
    <x v="0"/>
    <s v="ZQ08F080"/>
    <x v="6"/>
    <s v="A101"/>
    <s v="FORTALECIMIENTO INSTITUCIONAL"/>
    <s v="GC00A10100001D"/>
    <x v="1"/>
    <s v="53 BIENES Y SERVICIOS DE CONSUMO"/>
    <x v="36"/>
    <s v="G/530813/1FA101"/>
    <s v="002"/>
    <n v="29095.56"/>
    <n v="5676.63"/>
    <n v="0"/>
    <n v="34772.19"/>
    <n v="691.24"/>
    <n v="27783.91"/>
    <n v="5732.27"/>
    <n v="6988.28"/>
    <n v="29039.919999999998"/>
    <n v="6297.04"/>
    <s v="G/AAAAAA/AAAAAA"/>
  </r>
  <r>
    <s v="57"/>
    <x v="0"/>
    <x v="0"/>
    <s v="ZQ08F080"/>
    <x v="6"/>
    <s v="A101"/>
    <s v="FORTALECIMIENTO INSTITUCIONAL"/>
    <s v="GC00A10100001D"/>
    <x v="1"/>
    <s v="57 OTROS GASTOS CORRIENTES"/>
    <x v="37"/>
    <s v="G/570102/1FA101"/>
    <s v="002"/>
    <n v="1727.93"/>
    <n v="482.01"/>
    <n v="0"/>
    <n v="2209.94"/>
    <n v="1714.41"/>
    <n v="0"/>
    <n v="0"/>
    <n v="2209.94"/>
    <n v="2209.94"/>
    <n v="495.53"/>
    <s v="G/AAAAAA/AAAAAA"/>
  </r>
  <r>
    <s v="73"/>
    <x v="0"/>
    <x v="0"/>
    <s v="ZQ08F080"/>
    <x v="6"/>
    <s v="D203"/>
    <s v="PATRIMONIO NATURAL"/>
    <s v="GI22D20300004D"/>
    <x v="2"/>
    <s v="73 BIENES Y SERVICIOS PARA INVERSIÓN"/>
    <x v="38"/>
    <s v="G/730236/2FD203"/>
    <s v="001"/>
    <n v="12200"/>
    <n v="2800"/>
    <n v="0"/>
    <n v="15000"/>
    <n v="0"/>
    <n v="0"/>
    <n v="0"/>
    <n v="15000"/>
    <n v="15000"/>
    <n v="15000"/>
    <s v="G/BBBBB2/BBBBB2"/>
  </r>
  <r>
    <s v="73"/>
    <x v="0"/>
    <x v="0"/>
    <s v="ZQ08F080"/>
    <x v="6"/>
    <s v="F101"/>
    <s v="CORRESPONSABILIDAD CIUDADANA"/>
    <s v="GI22F10100001D"/>
    <x v="3"/>
    <s v="73 BIENES Y SERVICIOS PARA INVERSIÓN"/>
    <x v="39"/>
    <s v="G/730804/1FF101"/>
    <s v="001"/>
    <n v="0"/>
    <n v="500"/>
    <n v="0"/>
    <n v="500"/>
    <n v="0"/>
    <n v="0"/>
    <n v="0"/>
    <n v="500"/>
    <n v="500"/>
    <n v="500"/>
    <s v="G/BBBBB2/BBBBB2"/>
  </r>
  <r>
    <s v="73"/>
    <x v="0"/>
    <x v="0"/>
    <s v="ZQ08F080"/>
    <x v="6"/>
    <s v="F101"/>
    <s v="CORRESPONSABILIDAD CIUDADANA"/>
    <s v="GI22F10100002D"/>
    <x v="4"/>
    <s v="73 BIENES Y SERVICIOS PARA INVERSIÓN"/>
    <x v="40"/>
    <s v="G/730418/1FF101"/>
    <s v="001"/>
    <n v="318060.89"/>
    <n v="-93130.53"/>
    <n v="0"/>
    <n v="224930.36"/>
    <n v="0"/>
    <n v="172813.2"/>
    <n v="62745.11"/>
    <n v="52117.16"/>
    <n v="162185.25"/>
    <n v="52117.16"/>
    <s v="G/BBBBB2/BBBBB2"/>
  </r>
  <r>
    <s v="73"/>
    <x v="0"/>
    <x v="0"/>
    <s v="ZQ08F080"/>
    <x v="6"/>
    <s v="F101"/>
    <s v="CORRESPONSABILIDAD CIUDADANA"/>
    <s v="GI22F10100002D"/>
    <x v="4"/>
    <s v="73 BIENES Y SERVICIOS PARA INVERSIÓN"/>
    <x v="41"/>
    <s v="G/730504/1FF101"/>
    <s v="001"/>
    <n v="76395"/>
    <n v="0"/>
    <n v="0"/>
    <n v="76395"/>
    <n v="0"/>
    <n v="0"/>
    <n v="0"/>
    <n v="76395"/>
    <n v="76395"/>
    <n v="76395"/>
    <s v="G/BBBBB2/BBBBB2"/>
  </r>
  <r>
    <s v="73"/>
    <x v="0"/>
    <x v="0"/>
    <s v="ZQ08F080"/>
    <x v="6"/>
    <s v="F101"/>
    <s v="CORRESPONSABILIDAD CIUDADANA"/>
    <s v="GI22F10100002D"/>
    <x v="4"/>
    <s v="73 BIENES Y SERVICIOS PARA INVERSIÓN"/>
    <x v="42"/>
    <s v="G/730606/1FF101"/>
    <s v="001"/>
    <n v="13935.48"/>
    <n v="62180.52"/>
    <n v="0"/>
    <n v="76116"/>
    <n v="0"/>
    <n v="66601.5"/>
    <n v="28543.5"/>
    <n v="9514.5"/>
    <n v="47572.5"/>
    <n v="9514.5"/>
    <s v="G/BBBBB2/BBBBB2"/>
  </r>
  <r>
    <s v="73"/>
    <x v="0"/>
    <x v="0"/>
    <s v="ZQ08F080"/>
    <x v="6"/>
    <s v="F101"/>
    <s v="CORRESPONSABILIDAD CIUDADANA"/>
    <s v="GI22F10100002D"/>
    <x v="4"/>
    <s v="73 BIENES Y SERVICIOS PARA INVERSIÓN"/>
    <x v="43"/>
    <s v="G/730702/1FF101"/>
    <s v="001"/>
    <n v="4822.91"/>
    <n v="-4822.91"/>
    <n v="0"/>
    <n v="0"/>
    <n v="0"/>
    <n v="0"/>
    <n v="0"/>
    <n v="0"/>
    <n v="0"/>
    <n v="0"/>
    <s v="G/BBBBB2/BBBBB2"/>
  </r>
  <r>
    <s v="73"/>
    <x v="0"/>
    <x v="0"/>
    <s v="ZQ08F080"/>
    <x v="6"/>
    <s v="F101"/>
    <s v="CORRESPONSABILIDAD CIUDADANA"/>
    <s v="GI22F10100003D"/>
    <x v="5"/>
    <s v="73 BIENES Y SERVICIOS PARA INVERSIÓN"/>
    <x v="42"/>
    <s v="G/730606/1FF101"/>
    <s v="001"/>
    <n v="12913.14"/>
    <n v="0"/>
    <n v="0"/>
    <n v="12913.14"/>
    <n v="0"/>
    <n v="0"/>
    <n v="0"/>
    <n v="12913.14"/>
    <n v="12913.14"/>
    <n v="12913.14"/>
    <s v="G/BBBBB2/BBBBB2"/>
  </r>
  <r>
    <s v="73"/>
    <x v="0"/>
    <x v="0"/>
    <s v="ZQ08F080"/>
    <x v="6"/>
    <s v="F102"/>
    <s v="FORTALECIMIENTO DE LA GOBERNANZA DEMOCRÁTICA"/>
    <s v="GI22F10200001D"/>
    <x v="6"/>
    <s v="73 BIENES Y SERVICIOS PARA INVERSIÓN"/>
    <x v="53"/>
    <s v="G/730402/1FF102"/>
    <s v="001"/>
    <n v="14647.99"/>
    <n v="-14647.99"/>
    <n v="0"/>
    <n v="0"/>
    <n v="0"/>
    <n v="0"/>
    <n v="0"/>
    <n v="0"/>
    <n v="0"/>
    <n v="0"/>
    <s v="G/BBBBB2/BBBBB2"/>
  </r>
  <r>
    <s v="73"/>
    <x v="0"/>
    <x v="0"/>
    <s v="ZQ08F080"/>
    <x v="6"/>
    <s v="F102"/>
    <s v="FORTALECIMIENTO DE LA GOBERNANZA DEMOCRÁTICA"/>
    <s v="GI22F10200001D"/>
    <x v="6"/>
    <s v="73 BIENES Y SERVICIOS PARA INVERSIÓN"/>
    <x v="50"/>
    <s v="G/730613/1FF102"/>
    <s v="001"/>
    <n v="4636.8"/>
    <n v="-4636.8"/>
    <n v="0"/>
    <n v="0"/>
    <n v="0"/>
    <n v="0"/>
    <n v="0"/>
    <n v="0"/>
    <n v="0"/>
    <n v="0"/>
    <s v="G/BBBBB2/BBBBB2"/>
  </r>
  <r>
    <s v="73"/>
    <x v="0"/>
    <x v="0"/>
    <s v="ZQ08F080"/>
    <x v="6"/>
    <s v="F102"/>
    <s v="FORTALECIMIENTO DE LA GOBERNANZA DEMOCRÁTICA"/>
    <s v="GI22F10200001D"/>
    <x v="6"/>
    <s v="73 BIENES Y SERVICIOS PARA INVERSIÓN"/>
    <x v="39"/>
    <s v="G/730804/1FF102"/>
    <s v="001"/>
    <n v="0"/>
    <n v="3136.12"/>
    <n v="0"/>
    <n v="3136.12"/>
    <n v="0"/>
    <n v="0"/>
    <n v="0"/>
    <n v="3136.12"/>
    <n v="3136.12"/>
    <n v="3136.12"/>
    <s v="G/BBBBB2/BBBBB2"/>
  </r>
  <r>
    <s v="73"/>
    <x v="0"/>
    <x v="0"/>
    <s v="ZQ08F080"/>
    <x v="6"/>
    <s v="F102"/>
    <s v="FORTALECIMIENTO DE LA GOBERNANZA DEMOCRÁTICA"/>
    <s v="GI22F10200001D"/>
    <x v="6"/>
    <s v="73 BIENES Y SERVICIOS PARA INVERSIÓN"/>
    <x v="55"/>
    <s v="G/730812/1FF102"/>
    <s v="001"/>
    <n v="482.25"/>
    <n v="-482.25"/>
    <n v="0"/>
    <n v="0"/>
    <n v="0"/>
    <n v="0"/>
    <n v="0"/>
    <n v="0"/>
    <n v="0"/>
    <n v="0"/>
    <s v="G/BBBBB2/BBBBB2"/>
  </r>
  <r>
    <s v="73"/>
    <x v="0"/>
    <x v="0"/>
    <s v="ZQ08F080"/>
    <x v="6"/>
    <s v="F102"/>
    <s v="FORTALECIMIENTO DE LA GOBERNANZA DEMOCRÁTICA"/>
    <s v="GI22F10200001D"/>
    <x v="6"/>
    <s v="73 BIENES Y SERVICIOS PARA INVERSIÓN"/>
    <x v="85"/>
    <s v="G/730820/1FF102"/>
    <s v="001"/>
    <n v="0"/>
    <n v="1531.47"/>
    <n v="0"/>
    <n v="1531.47"/>
    <n v="0"/>
    <n v="0"/>
    <n v="0"/>
    <n v="1531.47"/>
    <n v="1531.47"/>
    <n v="1531.47"/>
    <s v="G/BBBBB2/BBBBB2"/>
  </r>
  <r>
    <s v="73"/>
    <x v="0"/>
    <x v="0"/>
    <s v="ZQ08F080"/>
    <x v="6"/>
    <s v="F102"/>
    <s v="FORTALECIMIENTO DE LA GOBERNANZA DEMOCRÁTICA"/>
    <s v="GI22F10200002D"/>
    <x v="7"/>
    <s v="73 BIENES Y SERVICIOS PARA INVERSIÓN"/>
    <x v="56"/>
    <s v="G/730204/1FF102"/>
    <s v="001"/>
    <n v="1998.27"/>
    <n v="0"/>
    <n v="0"/>
    <n v="1998.27"/>
    <n v="0"/>
    <n v="0"/>
    <n v="0"/>
    <n v="1998.27"/>
    <n v="1998.27"/>
    <n v="1998.27"/>
    <s v="G/BBBBB2/BBBBB2"/>
  </r>
  <r>
    <s v="73"/>
    <x v="0"/>
    <x v="0"/>
    <s v="ZQ08F080"/>
    <x v="6"/>
    <s v="F102"/>
    <s v="FORTALECIMIENTO DE LA GOBERNANZA DEMOCRÁTICA"/>
    <s v="GI22F10200002D"/>
    <x v="7"/>
    <s v="73 BIENES Y SERVICIOS PARA INVERSIÓN"/>
    <x v="87"/>
    <s v="G/730205/1FF102"/>
    <s v="001"/>
    <n v="3835.2"/>
    <n v="0"/>
    <n v="0"/>
    <n v="3835.2"/>
    <n v="0"/>
    <n v="0"/>
    <n v="0"/>
    <n v="3835.2"/>
    <n v="3835.2"/>
    <n v="3835.2"/>
    <s v="G/BBBBB2/BBBBB2"/>
  </r>
  <r>
    <s v="73"/>
    <x v="0"/>
    <x v="0"/>
    <s v="ZQ08F080"/>
    <x v="6"/>
    <s v="F102"/>
    <s v="FORTALECIMIENTO DE LA GOBERNANZA DEMOCRÁTICA"/>
    <s v="GI22F10200002D"/>
    <x v="7"/>
    <s v="73 BIENES Y SERVICIOS PARA INVERSIÓN"/>
    <x v="45"/>
    <s v="G/730235/1FF102"/>
    <s v="001"/>
    <n v="2515.33"/>
    <n v="0"/>
    <n v="0"/>
    <n v="2515.33"/>
    <n v="0"/>
    <n v="2513.25"/>
    <n v="0"/>
    <n v="2.08"/>
    <n v="2515.33"/>
    <n v="2.08"/>
    <s v="G/BBBBB2/BBBBB2"/>
  </r>
  <r>
    <s v="73"/>
    <x v="0"/>
    <x v="0"/>
    <s v="ZQ08F080"/>
    <x v="6"/>
    <s v="F102"/>
    <s v="FORTALECIMIENTO DE LA GOBERNANZA DEMOCRÁTICA"/>
    <s v="GI22F10200002D"/>
    <x v="7"/>
    <s v="73 BIENES Y SERVICIOS PARA INVERSIÓN"/>
    <x v="50"/>
    <s v="G/730613/1FF102"/>
    <s v="001"/>
    <n v="2318.3000000000002"/>
    <n v="0"/>
    <n v="0"/>
    <n v="2318.3000000000002"/>
    <n v="0"/>
    <n v="0"/>
    <n v="0"/>
    <n v="2318.3000000000002"/>
    <n v="2318.3000000000002"/>
    <n v="2318.3000000000002"/>
    <s v="G/BBBBB2/BBBBB2"/>
  </r>
  <r>
    <s v="73"/>
    <x v="0"/>
    <x v="0"/>
    <s v="ZQ08F080"/>
    <x v="6"/>
    <s v="F102"/>
    <s v="FORTALECIMIENTO DE LA GOBERNANZA DEMOCRÁTICA"/>
    <s v="GI22F10200002D"/>
    <x v="7"/>
    <s v="73 BIENES Y SERVICIOS PARA INVERSIÓN"/>
    <x v="44"/>
    <s v="G/730811/1FF102"/>
    <s v="001"/>
    <n v="2400"/>
    <n v="0"/>
    <n v="0"/>
    <n v="2400"/>
    <n v="0"/>
    <n v="0"/>
    <n v="0"/>
    <n v="2400"/>
    <n v="2400"/>
    <n v="2400"/>
    <s v="G/BBBBB2/BBBBB2"/>
  </r>
  <r>
    <s v="73"/>
    <x v="0"/>
    <x v="0"/>
    <s v="ZQ08F080"/>
    <x v="6"/>
    <s v="F102"/>
    <s v="FORTALECIMIENTO DE LA GOBERNANZA DEMOCRÁTICA"/>
    <s v="GI22F10200003D"/>
    <x v="8"/>
    <s v="73 BIENES Y SERVICIOS PARA INVERSIÓN"/>
    <x v="87"/>
    <s v="G/730205/1FF102"/>
    <s v="001"/>
    <n v="3623.8"/>
    <n v="0"/>
    <n v="0"/>
    <n v="3623.8"/>
    <n v="0"/>
    <n v="0"/>
    <n v="0"/>
    <n v="3623.8"/>
    <n v="3623.8"/>
    <n v="3623.8"/>
    <s v="G/BBBBB2/BBBBB2"/>
  </r>
  <r>
    <s v="73"/>
    <x v="0"/>
    <x v="0"/>
    <s v="ZQ08F080"/>
    <x v="6"/>
    <s v="F102"/>
    <s v="FORTALECIMIENTO DE LA GOBERNANZA DEMOCRÁTICA"/>
    <s v="GI22F10200003D"/>
    <x v="8"/>
    <s v="73 BIENES Y SERVICIOS PARA INVERSIÓN"/>
    <x v="45"/>
    <s v="G/730235/1FF102"/>
    <s v="001"/>
    <n v="1998"/>
    <n v="0"/>
    <n v="0"/>
    <n v="1998"/>
    <n v="0"/>
    <n v="1998"/>
    <n v="0"/>
    <n v="0"/>
    <n v="1998"/>
    <n v="0"/>
    <s v="G/BBBBB2/BBBBB2"/>
  </r>
  <r>
    <s v="73"/>
    <x v="0"/>
    <x v="0"/>
    <s v="ZQ08F080"/>
    <x v="6"/>
    <s v="F102"/>
    <s v="FORTALECIMIENTO DE LA GOBERNANZA DEMOCRÁTICA"/>
    <s v="GI22F10200003D"/>
    <x v="8"/>
    <s v="73 BIENES Y SERVICIOS PARA INVERSIÓN"/>
    <x v="48"/>
    <s v="G/730505/1FF102"/>
    <s v="001"/>
    <n v="950"/>
    <n v="0"/>
    <n v="0"/>
    <n v="950"/>
    <n v="0"/>
    <n v="0"/>
    <n v="0"/>
    <n v="950"/>
    <n v="950"/>
    <n v="950"/>
    <s v="G/BBBBB2/BBBBB2"/>
  </r>
  <r>
    <s v="73"/>
    <x v="0"/>
    <x v="0"/>
    <s v="ZQ08F080"/>
    <x v="6"/>
    <s v="F102"/>
    <s v="FORTALECIMIENTO DE LA GOBERNANZA DEMOCRÁTICA"/>
    <s v="GI22F10200003D"/>
    <x v="8"/>
    <s v="73 BIENES Y SERVICIOS PARA INVERSIÓN"/>
    <x v="50"/>
    <s v="G/730613/1FF102"/>
    <s v="001"/>
    <n v="2028.6"/>
    <n v="0"/>
    <n v="0"/>
    <n v="2028.6"/>
    <n v="0"/>
    <n v="0"/>
    <n v="0"/>
    <n v="2028.6"/>
    <n v="2028.6"/>
    <n v="2028.6"/>
    <s v="G/BBBBB2/BBBBB2"/>
  </r>
  <r>
    <s v="73"/>
    <x v="0"/>
    <x v="0"/>
    <s v="ZQ08F080"/>
    <x v="6"/>
    <s v="F102"/>
    <s v="FORTALECIMIENTO DE LA GOBERNANZA DEMOCRÁTICA"/>
    <s v="GI22F10200003D"/>
    <x v="8"/>
    <s v="73 BIENES Y SERVICIOS PARA INVERSIÓN"/>
    <x v="39"/>
    <s v="G/730804/1FF102"/>
    <s v="001"/>
    <n v="372.86"/>
    <n v="0"/>
    <n v="0"/>
    <n v="372.86"/>
    <n v="0"/>
    <n v="0"/>
    <n v="0"/>
    <n v="372.86"/>
    <n v="372.86"/>
    <n v="372.86"/>
    <s v="G/BBBBB2/BBBBB2"/>
  </r>
  <r>
    <s v="73"/>
    <x v="0"/>
    <x v="0"/>
    <s v="ZQ08F080"/>
    <x v="6"/>
    <s v="F102"/>
    <s v="FORTALECIMIENTO DE LA GOBERNANZA DEMOCRÁTICA"/>
    <s v="GI22F10200003D"/>
    <x v="8"/>
    <s v="73 BIENES Y SERVICIOS PARA INVERSIÓN"/>
    <x v="44"/>
    <s v="G/730811/1FF102"/>
    <s v="001"/>
    <n v="2000"/>
    <n v="0"/>
    <n v="0"/>
    <n v="2000"/>
    <n v="0"/>
    <n v="0"/>
    <n v="0"/>
    <n v="2000"/>
    <n v="2000"/>
    <n v="2000"/>
    <s v="G/BBBBB2/BBBBB2"/>
  </r>
  <r>
    <s v="73"/>
    <x v="0"/>
    <x v="0"/>
    <s v="ZQ08F080"/>
    <x v="6"/>
    <s v="F102"/>
    <s v="FORTALECIMIENTO DE LA GOBERNANZA DEMOCRÁTICA"/>
    <s v="GI22F10200003D"/>
    <x v="8"/>
    <s v="73 BIENES Y SERVICIOS PARA INVERSIÓN"/>
    <x v="55"/>
    <s v="G/730812/1FF102"/>
    <s v="001"/>
    <n v="797"/>
    <n v="0"/>
    <n v="0"/>
    <n v="797"/>
    <n v="0"/>
    <n v="0"/>
    <n v="0"/>
    <n v="797"/>
    <n v="797"/>
    <n v="797"/>
    <s v="G/BBBBB2/BBBBB2"/>
  </r>
  <r>
    <s v="73"/>
    <x v="0"/>
    <x v="0"/>
    <s v="ZQ08F080"/>
    <x v="6"/>
    <s v="F102"/>
    <s v="FORTALECIMIENTO DE LA GOBERNANZA DEMOCRÁTICA"/>
    <s v="GI22F10200004D"/>
    <x v="9"/>
    <s v="73 BIENES Y SERVICIOS PARA INVERSIÓN"/>
    <x v="87"/>
    <s v="G/730205/1FF102"/>
    <s v="001"/>
    <n v="5600"/>
    <n v="0"/>
    <n v="0"/>
    <n v="5600"/>
    <n v="0"/>
    <n v="0"/>
    <n v="0"/>
    <n v="5600"/>
    <n v="5600"/>
    <n v="5600"/>
    <s v="G/BBBBB2/BBBBB2"/>
  </r>
  <r>
    <s v="73"/>
    <x v="0"/>
    <x v="0"/>
    <s v="ZQ08F080"/>
    <x v="6"/>
    <s v="F102"/>
    <s v="FORTALECIMIENTO DE LA GOBERNANZA DEMOCRÁTICA"/>
    <s v="GI22F10200004D"/>
    <x v="9"/>
    <s v="73 BIENES Y SERVICIOS PARA INVERSIÓN"/>
    <x v="45"/>
    <s v="G/730235/1FF102"/>
    <s v="001"/>
    <n v="15700"/>
    <n v="0"/>
    <n v="0"/>
    <n v="15700"/>
    <n v="0"/>
    <n v="15700"/>
    <n v="0"/>
    <n v="0"/>
    <n v="15700"/>
    <n v="0"/>
    <s v="G/BBBBB2/BBBBB2"/>
  </r>
  <r>
    <s v="73"/>
    <x v="0"/>
    <x v="0"/>
    <s v="ZQ08F080"/>
    <x v="6"/>
    <s v="F102"/>
    <s v="FORTALECIMIENTO DE LA GOBERNANZA DEMOCRÁTICA"/>
    <s v="GI22F10200004D"/>
    <x v="9"/>
    <s v="73 BIENES Y SERVICIOS PARA INVERSIÓN"/>
    <x v="48"/>
    <s v="G/730505/1FF102"/>
    <s v="001"/>
    <n v="7600"/>
    <n v="0"/>
    <n v="0"/>
    <n v="7600"/>
    <n v="0"/>
    <n v="0"/>
    <n v="0"/>
    <n v="7600"/>
    <n v="7600"/>
    <n v="7600"/>
    <s v="G/BBBBB2/BBBBB2"/>
  </r>
  <r>
    <s v="73"/>
    <x v="0"/>
    <x v="0"/>
    <s v="ZQ08F080"/>
    <x v="6"/>
    <s v="F102"/>
    <s v="FORTALECIMIENTO DE LA GOBERNANZA DEMOCRÁTICA"/>
    <s v="GI22F10200004D"/>
    <x v="9"/>
    <s v="73 BIENES Y SERVICIOS PARA INVERSIÓN"/>
    <x v="39"/>
    <s v="G/730804/1FF102"/>
    <s v="001"/>
    <n v="984.57"/>
    <n v="0"/>
    <n v="0"/>
    <n v="984.57"/>
    <n v="0"/>
    <n v="0"/>
    <n v="0"/>
    <n v="984.57"/>
    <n v="984.57"/>
    <n v="984.57"/>
    <s v="G/BBBBB2/BBBBB2"/>
  </r>
  <r>
    <s v="73"/>
    <x v="0"/>
    <x v="0"/>
    <s v="ZQ08F080"/>
    <x v="6"/>
    <s v="F102"/>
    <s v="FORTALECIMIENTO DE LA GOBERNANZA DEMOCRÁTICA"/>
    <s v="GI22F10200004D"/>
    <x v="9"/>
    <s v="73 BIENES Y SERVICIOS PARA INVERSIÓN"/>
    <x v="55"/>
    <s v="G/730812/1FF102"/>
    <s v="001"/>
    <n v="3594.2"/>
    <n v="0"/>
    <n v="0"/>
    <n v="3594.2"/>
    <n v="0"/>
    <n v="0"/>
    <n v="0"/>
    <n v="3594.2"/>
    <n v="3594.2"/>
    <n v="3594.2"/>
    <s v="G/BBBBB2/BBBBB2"/>
  </r>
  <r>
    <s v="73"/>
    <x v="0"/>
    <x v="0"/>
    <s v="ZQ08F080"/>
    <x v="6"/>
    <s v="F102"/>
    <s v="FORTALECIMIENTO DE LA GOBERNANZA DEMOCRÁTICA"/>
    <s v="GI22F10200004D"/>
    <x v="9"/>
    <s v="73 BIENES Y SERVICIOS PARA INVERSIÓN"/>
    <x v="57"/>
    <s v="G/730824/1FF102"/>
    <s v="001"/>
    <n v="10242.94"/>
    <n v="0"/>
    <n v="0"/>
    <n v="10242.94"/>
    <n v="0"/>
    <n v="10241.4"/>
    <n v="0"/>
    <n v="1.54"/>
    <n v="10242.94"/>
    <n v="1.54"/>
    <s v="G/BBBBB2/BBBBB2"/>
  </r>
  <r>
    <s v="73"/>
    <x v="0"/>
    <x v="0"/>
    <s v="ZQ08F080"/>
    <x v="6"/>
    <s v="G401"/>
    <s v="ARTE, CULTURA Y PATRIMONIO"/>
    <s v="GI22G40100001D"/>
    <x v="10"/>
    <s v="73 BIENES Y SERVICIOS PARA INVERSIÓN"/>
    <x v="87"/>
    <s v="G/730205/4FG401"/>
    <s v="001"/>
    <n v="18426.16"/>
    <n v="0"/>
    <n v="0"/>
    <n v="18426.16"/>
    <n v="0"/>
    <n v="0"/>
    <n v="0"/>
    <n v="18426.16"/>
    <n v="18426.16"/>
    <n v="18426.16"/>
    <s v="G/BBBBB2/BBBBB2"/>
  </r>
  <r>
    <s v="73"/>
    <x v="0"/>
    <x v="0"/>
    <s v="ZQ08F080"/>
    <x v="6"/>
    <s v="G401"/>
    <s v="ARTE, CULTURA Y PATRIMONIO"/>
    <s v="GI22G40100002D"/>
    <x v="11"/>
    <s v="73 BIENES Y SERVICIOS PARA INVERSIÓN"/>
    <x v="87"/>
    <s v="G/730205/4FG401"/>
    <s v="001"/>
    <n v="8708.86"/>
    <n v="0"/>
    <n v="0"/>
    <n v="8708.86"/>
    <n v="0"/>
    <n v="0"/>
    <n v="0"/>
    <n v="8708.86"/>
    <n v="8708.86"/>
    <n v="8708.86"/>
    <s v="G/BBBBB2/BBBBB2"/>
  </r>
  <r>
    <s v="73"/>
    <x v="0"/>
    <x v="0"/>
    <s v="ZQ08F080"/>
    <x v="6"/>
    <s v="H303"/>
    <s v="PRODUCTIVIDAD SOSTENIBLE"/>
    <s v="GI22H30300004D"/>
    <x v="12"/>
    <s v="73 BIENES Y SERVICIOS PARA INVERSIÓN"/>
    <x v="56"/>
    <s v="G/730204/3FH303"/>
    <s v="001"/>
    <n v="2000"/>
    <n v="0"/>
    <n v="0"/>
    <n v="2000"/>
    <n v="0"/>
    <n v="0"/>
    <n v="0"/>
    <n v="2000"/>
    <n v="2000"/>
    <n v="2000"/>
    <s v="G/BBBBB2/BBBBB2"/>
  </r>
  <r>
    <s v="73"/>
    <x v="0"/>
    <x v="0"/>
    <s v="ZQ08F080"/>
    <x v="6"/>
    <s v="H303"/>
    <s v="PRODUCTIVIDAD SOSTENIBLE"/>
    <s v="GI22H30300004D"/>
    <x v="12"/>
    <s v="73 BIENES Y SERVICIOS PARA INVERSIÓN"/>
    <x v="87"/>
    <s v="G/730205/3FH303"/>
    <s v="001"/>
    <n v="14841.35"/>
    <n v="5480.7"/>
    <n v="0"/>
    <n v="20322.05"/>
    <n v="0"/>
    <n v="0"/>
    <n v="0"/>
    <n v="20322.05"/>
    <n v="20322.05"/>
    <n v="20322.05"/>
    <s v="G/BBBBB2/BBBBB2"/>
  </r>
  <r>
    <s v="73"/>
    <x v="0"/>
    <x v="0"/>
    <s v="ZQ08F080"/>
    <x v="6"/>
    <s v="H303"/>
    <s v="PRODUCTIVIDAD SOSTENIBLE"/>
    <s v="GI22H30300004D"/>
    <x v="12"/>
    <s v="73 BIENES Y SERVICIOS PARA INVERSIÓN"/>
    <x v="45"/>
    <s v="G/730235/3FH303"/>
    <s v="001"/>
    <n v="5480.7"/>
    <n v="-5480.7"/>
    <n v="0"/>
    <n v="0"/>
    <n v="0"/>
    <n v="0"/>
    <n v="0"/>
    <n v="0"/>
    <n v="0"/>
    <n v="0"/>
    <s v="G/BBBBB2/BBBBB2"/>
  </r>
  <r>
    <s v="73"/>
    <x v="0"/>
    <x v="0"/>
    <s v="ZQ08F080"/>
    <x v="6"/>
    <s v="H303"/>
    <s v="PRODUCTIVIDAD SOSTENIBLE"/>
    <s v="GI22H30300004D"/>
    <x v="12"/>
    <s v="73 BIENES Y SERVICIOS PARA INVERSIÓN"/>
    <x v="50"/>
    <s v="G/730613/3FH303"/>
    <s v="001"/>
    <n v="2898"/>
    <n v="0"/>
    <n v="0"/>
    <n v="2898"/>
    <n v="0"/>
    <n v="0"/>
    <n v="0"/>
    <n v="2898"/>
    <n v="2898"/>
    <n v="2898"/>
    <s v="G/BBBBB2/BBBBB2"/>
  </r>
  <r>
    <s v="73"/>
    <x v="0"/>
    <x v="0"/>
    <s v="ZQ08F080"/>
    <x v="6"/>
    <s v="H303"/>
    <s v="PRODUCTIVIDAD SOSTENIBLE"/>
    <s v="GI22H30300004D"/>
    <x v="12"/>
    <s v="73 BIENES Y SERVICIOS PARA INVERSIÓN"/>
    <x v="58"/>
    <s v="G/730814/3FH303"/>
    <s v="001"/>
    <n v="6779.95"/>
    <n v="0"/>
    <n v="0"/>
    <n v="6779.95"/>
    <n v="0"/>
    <n v="0"/>
    <n v="0"/>
    <n v="6779.95"/>
    <n v="6779.95"/>
    <n v="6779.95"/>
    <s v="G/BBBBB2/BBBBB2"/>
  </r>
  <r>
    <s v="73"/>
    <x v="0"/>
    <x v="0"/>
    <s v="ZQ08F080"/>
    <x v="6"/>
    <s v="J402"/>
    <s v="PROMOCIÓN DE DERECHOS"/>
    <s v="GI22J40200001D"/>
    <x v="13"/>
    <s v="73 BIENES Y SERVICIOS PARA INVERSIÓN"/>
    <x v="56"/>
    <s v="G/730204/4FJ402"/>
    <s v="001"/>
    <n v="1994.9"/>
    <n v="0"/>
    <n v="0"/>
    <n v="1994.9"/>
    <n v="0"/>
    <n v="0"/>
    <n v="0"/>
    <n v="1994.9"/>
    <n v="1994.9"/>
    <n v="1994.9"/>
    <s v="G/BBBBB2/BBBBB2"/>
  </r>
  <r>
    <s v="73"/>
    <x v="0"/>
    <x v="0"/>
    <s v="ZQ08F080"/>
    <x v="6"/>
    <s v="J402"/>
    <s v="PROMOCIÓN DE DERECHOS"/>
    <s v="GI22J40200001D"/>
    <x v="13"/>
    <s v="73 BIENES Y SERVICIOS PARA INVERSIÓN"/>
    <x v="87"/>
    <s v="G/730205/4FJ402"/>
    <s v="001"/>
    <n v="6560.27"/>
    <n v="0"/>
    <n v="0"/>
    <n v="6560.27"/>
    <n v="0"/>
    <n v="0"/>
    <n v="0"/>
    <n v="6560.27"/>
    <n v="6560.27"/>
    <n v="6560.27"/>
    <s v="G/BBBBB2/BBBBB2"/>
  </r>
  <r>
    <s v="73"/>
    <x v="0"/>
    <x v="0"/>
    <s v="ZQ08F080"/>
    <x v="6"/>
    <s v="J402"/>
    <s v="PROMOCIÓN DE DERECHOS"/>
    <s v="GI22J40200001D"/>
    <x v="13"/>
    <s v="73 BIENES Y SERVICIOS PARA INVERSIÓN"/>
    <x v="45"/>
    <s v="G/730235/4FJ402"/>
    <s v="001"/>
    <n v="2993.78"/>
    <n v="0"/>
    <n v="0"/>
    <n v="2993.78"/>
    <n v="0"/>
    <n v="2992.5"/>
    <n v="0"/>
    <n v="1.28"/>
    <n v="2993.78"/>
    <n v="1.28"/>
    <s v="G/BBBBB2/BBBBB2"/>
  </r>
  <r>
    <s v="73"/>
    <x v="0"/>
    <x v="0"/>
    <s v="ZQ08F080"/>
    <x v="6"/>
    <s v="J402"/>
    <s v="PROMOCIÓN DE DERECHOS"/>
    <s v="GI22J40200001D"/>
    <x v="13"/>
    <s v="73 BIENES Y SERVICIOS PARA INVERSIÓN"/>
    <x v="48"/>
    <s v="G/730505/4FJ402"/>
    <s v="001"/>
    <n v="1520"/>
    <n v="0"/>
    <n v="0"/>
    <n v="1520"/>
    <n v="0"/>
    <n v="0"/>
    <n v="0"/>
    <n v="1520"/>
    <n v="1520"/>
    <n v="1520"/>
    <s v="G/BBBBB2/BBBBB2"/>
  </r>
  <r>
    <s v="73"/>
    <x v="0"/>
    <x v="0"/>
    <s v="ZQ08F080"/>
    <x v="6"/>
    <s v="J402"/>
    <s v="PROMOCIÓN DE DERECHOS"/>
    <s v="GI22J40200001D"/>
    <x v="13"/>
    <s v="73 BIENES Y SERVICIOS PARA INVERSIÓN"/>
    <x v="50"/>
    <s v="G/730613/4FJ402"/>
    <s v="001"/>
    <n v="2318.3000000000002"/>
    <n v="0"/>
    <n v="0"/>
    <n v="2318.3000000000002"/>
    <n v="0"/>
    <n v="0"/>
    <n v="0"/>
    <n v="2318.3000000000002"/>
    <n v="2318.3000000000002"/>
    <n v="2318.3000000000002"/>
    <s v="G/BBBBB2/BBBBB2"/>
  </r>
  <r>
    <s v="73"/>
    <x v="0"/>
    <x v="0"/>
    <s v="ZQ08F080"/>
    <x v="6"/>
    <s v="J402"/>
    <s v="PROMOCIÓN DE DERECHOS"/>
    <s v="GI22J40200001D"/>
    <x v="13"/>
    <s v="73 BIENES Y SERVICIOS PARA INVERSIÓN"/>
    <x v="44"/>
    <s v="G/730811/4FJ402"/>
    <s v="001"/>
    <n v="2000"/>
    <n v="0"/>
    <n v="0"/>
    <n v="2000"/>
    <n v="0"/>
    <n v="0"/>
    <n v="0"/>
    <n v="2000"/>
    <n v="2000"/>
    <n v="2000"/>
    <s v="G/BBBBB2/BBBBB2"/>
  </r>
  <r>
    <s v="73"/>
    <x v="0"/>
    <x v="0"/>
    <s v="ZQ08F080"/>
    <x v="6"/>
    <s v="J402"/>
    <s v="PROMOCIÓN DE DERECHOS"/>
    <s v="GI22J40200001D"/>
    <x v="13"/>
    <s v="73 BIENES Y SERVICIOS PARA INVERSIÓN"/>
    <x v="55"/>
    <s v="G/730812/4FJ402"/>
    <s v="001"/>
    <n v="1456.5"/>
    <n v="0"/>
    <n v="0"/>
    <n v="1456.5"/>
    <n v="0"/>
    <n v="0"/>
    <n v="0"/>
    <n v="1456.5"/>
    <n v="1456.5"/>
    <n v="1456.5"/>
    <s v="G/BBBBB2/BBBBB2"/>
  </r>
  <r>
    <s v="73"/>
    <x v="0"/>
    <x v="0"/>
    <s v="ZQ08F080"/>
    <x v="6"/>
    <s v="M402"/>
    <s v="SALUD AL DIA"/>
    <s v="GI22M40200001D"/>
    <x v="14"/>
    <s v="73 BIENES Y SERVICIOS PARA INVERSIÓN"/>
    <x v="45"/>
    <s v="G/730235/4FM402"/>
    <s v="001"/>
    <n v="1012.5"/>
    <n v="-1012.5"/>
    <n v="0"/>
    <n v="0"/>
    <n v="0"/>
    <n v="0"/>
    <n v="0"/>
    <n v="0"/>
    <n v="0"/>
    <n v="0"/>
    <s v="G/BBBBB2/BBBBB2"/>
  </r>
  <r>
    <s v="73"/>
    <x v="0"/>
    <x v="0"/>
    <s v="ZQ08F080"/>
    <x v="6"/>
    <s v="M402"/>
    <s v="SALUD AL DIA"/>
    <s v="GI22M40200001D"/>
    <x v="14"/>
    <s v="73 BIENES Y SERVICIOS PARA INVERSIÓN"/>
    <x v="48"/>
    <s v="G/730505/4FM402"/>
    <s v="001"/>
    <n v="9916.9500000000007"/>
    <n v="6207.05"/>
    <n v="0"/>
    <n v="16124"/>
    <n v="0"/>
    <n v="0"/>
    <n v="0"/>
    <n v="16124"/>
    <n v="16124"/>
    <n v="16124"/>
    <s v="G/BBBBB2/BBBBB2"/>
  </r>
  <r>
    <s v="73"/>
    <x v="0"/>
    <x v="0"/>
    <s v="ZQ08F080"/>
    <x v="6"/>
    <s v="M402"/>
    <s v="SALUD AL DIA"/>
    <s v="GI22M40200001D"/>
    <x v="14"/>
    <s v="73 BIENES Y SERVICIOS PARA INVERSIÓN"/>
    <x v="42"/>
    <s v="G/730606/4FM402"/>
    <s v="001"/>
    <n v="11961.29"/>
    <n v="1238.71"/>
    <n v="0"/>
    <n v="13200"/>
    <n v="0"/>
    <n v="12000"/>
    <n v="2400"/>
    <n v="1200"/>
    <n v="10800"/>
    <n v="1200"/>
    <s v="G/BBBBB2/BBBBB2"/>
  </r>
  <r>
    <s v="73"/>
    <x v="0"/>
    <x v="0"/>
    <s v="ZQ08F080"/>
    <x v="6"/>
    <s v="M402"/>
    <s v="SALUD AL DIA"/>
    <s v="GI22M40200001D"/>
    <x v="14"/>
    <s v="73 BIENES Y SERVICIOS PARA INVERSIÓN"/>
    <x v="55"/>
    <s v="G/730812/4FM402"/>
    <s v="001"/>
    <n v="3009.44"/>
    <n v="-3009.44"/>
    <n v="0"/>
    <n v="0"/>
    <n v="0"/>
    <n v="0"/>
    <n v="0"/>
    <n v="0"/>
    <n v="0"/>
    <n v="0"/>
    <s v="G/BBBBB2/BBBBB2"/>
  </r>
  <r>
    <s v="73"/>
    <x v="0"/>
    <x v="0"/>
    <s v="ZQ08F080"/>
    <x v="6"/>
    <s v="M402"/>
    <s v="SALUD AL DIA"/>
    <s v="GI22M40200002D"/>
    <x v="15"/>
    <s v="73 BIENES Y SERVICIOS PARA INVERSIÓN"/>
    <x v="45"/>
    <s v="G/730235/4FM402"/>
    <s v="001"/>
    <n v="2025"/>
    <n v="-2025"/>
    <n v="0"/>
    <n v="0"/>
    <n v="0"/>
    <n v="0"/>
    <n v="0"/>
    <n v="0"/>
    <n v="0"/>
    <n v="0"/>
    <s v="G/BBBBB2/BBBBB2"/>
  </r>
  <r>
    <s v="73"/>
    <x v="0"/>
    <x v="0"/>
    <s v="ZQ08F080"/>
    <x v="6"/>
    <s v="M402"/>
    <s v="SALUD AL DIA"/>
    <s v="GI22M40200002D"/>
    <x v="15"/>
    <s v="73 BIENES Y SERVICIOS PARA INVERSIÓN"/>
    <x v="42"/>
    <s v="G/730606/4FM402"/>
    <s v="001"/>
    <n v="9281.16"/>
    <n v="1784.84"/>
    <n v="0"/>
    <n v="11066"/>
    <n v="0"/>
    <n v="10993.55"/>
    <n v="1393.55"/>
    <n v="72.45"/>
    <n v="9672.4500000000007"/>
    <n v="72.45"/>
    <s v="G/BBBBB2/BBBBB2"/>
  </r>
  <r>
    <s v="73"/>
    <x v="0"/>
    <x v="0"/>
    <s v="ZQ08F080"/>
    <x v="6"/>
    <s v="M402"/>
    <s v="SALUD AL DIA"/>
    <s v="GI22M40200002D"/>
    <x v="15"/>
    <s v="73 BIENES Y SERVICIOS PARA INVERSIÓN"/>
    <x v="39"/>
    <s v="G/730804/4FM402"/>
    <s v="001"/>
    <n v="1853.66"/>
    <n v="-1853.66"/>
    <n v="0"/>
    <n v="0"/>
    <n v="0"/>
    <n v="0"/>
    <n v="0"/>
    <n v="0"/>
    <n v="0"/>
    <n v="0"/>
    <s v="G/BBBBB2/BBBBB2"/>
  </r>
  <r>
    <s v="73"/>
    <x v="0"/>
    <x v="0"/>
    <s v="ZQ08F080"/>
    <x v="6"/>
    <s v="N201"/>
    <s v="GESTIÓN DE RIESGOS"/>
    <s v="GI22N20100002D"/>
    <x v="16"/>
    <s v="73 BIENES Y SERVICIOS PARA INVERSIÓN"/>
    <x v="40"/>
    <s v="G/730418/2FN201"/>
    <s v="001"/>
    <n v="25622.55"/>
    <n v="0"/>
    <n v="0"/>
    <n v="25622.55"/>
    <n v="0"/>
    <n v="0"/>
    <n v="0"/>
    <n v="25622.55"/>
    <n v="25622.55"/>
    <n v="25622.55"/>
    <s v="G/BBBBB2/BBBBB2"/>
  </r>
  <r>
    <s v="73"/>
    <x v="0"/>
    <x v="0"/>
    <s v="ZQ08F080"/>
    <x v="6"/>
    <s v="N402"/>
    <s v="QUITO SIN MIEDO"/>
    <s v="GI22N40200001D"/>
    <x v="17"/>
    <s v="73 BIENES Y SERVICIOS PARA INVERSIÓN"/>
    <x v="45"/>
    <s v="G/730235/4FN402"/>
    <s v="001"/>
    <n v="1076.44"/>
    <n v="0"/>
    <n v="0"/>
    <n v="1076.44"/>
    <n v="0"/>
    <n v="1075.5"/>
    <n v="0"/>
    <n v="0.94"/>
    <n v="1076.44"/>
    <n v="0.94"/>
    <s v="G/BBBBB2/BBBBB2"/>
  </r>
  <r>
    <s v="73"/>
    <x v="0"/>
    <x v="0"/>
    <s v="ZQ08F080"/>
    <x v="6"/>
    <s v="N402"/>
    <s v="QUITO SIN MIEDO"/>
    <s v="GI22N40200001D"/>
    <x v="17"/>
    <s v="73 BIENES Y SERVICIOS PARA INVERSIÓN"/>
    <x v="86"/>
    <s v="G/730802/4FN402"/>
    <s v="001"/>
    <n v="1423.56"/>
    <n v="0"/>
    <n v="0"/>
    <n v="1423.56"/>
    <n v="0"/>
    <n v="0"/>
    <n v="0"/>
    <n v="1423.56"/>
    <n v="1423.56"/>
    <n v="1423.56"/>
    <s v="G/BBBBB2/BBBBB2"/>
  </r>
  <r>
    <s v="75"/>
    <x v="0"/>
    <x v="0"/>
    <s v="ZQ08F080"/>
    <x v="6"/>
    <s v="F101"/>
    <s v="CORRESPONSABILIDAD CIUDADANA"/>
    <s v="GI22F10100002D"/>
    <x v="4"/>
    <s v="75 OBRAS PÚBLICAS"/>
    <x v="60"/>
    <s v="G/750104/1FF101"/>
    <s v="001"/>
    <n v="323692.25"/>
    <n v="0"/>
    <n v="0"/>
    <n v="323692.25"/>
    <n v="0"/>
    <n v="0"/>
    <n v="0"/>
    <n v="323692.25"/>
    <n v="323692.25"/>
    <n v="323692.25"/>
    <s v="G/BBBBB2/BBBBB2"/>
  </r>
  <r>
    <s v="75"/>
    <x v="0"/>
    <x v="0"/>
    <s v="ZQ08F080"/>
    <x v="6"/>
    <s v="F101"/>
    <s v="CORRESPONSABILIDAD CIUDADANA"/>
    <s v="GI22F10100002D"/>
    <x v="4"/>
    <s v="75 OBRAS PÚBLICAS"/>
    <x v="61"/>
    <s v="G/750105/1FF101"/>
    <s v="001"/>
    <n v="553913.69999999995"/>
    <n v="255567.35"/>
    <n v="0"/>
    <n v="809481.05"/>
    <n v="0"/>
    <n v="0"/>
    <n v="0"/>
    <n v="809481.05"/>
    <n v="809481.05"/>
    <n v="809481.05"/>
    <s v="G/BBBBB2/BBBBB2"/>
  </r>
  <r>
    <s v="75"/>
    <x v="0"/>
    <x v="0"/>
    <s v="ZQ08F080"/>
    <x v="6"/>
    <s v="F101"/>
    <s v="CORRESPONSABILIDAD CIUDADANA"/>
    <s v="GI22F10100002D"/>
    <x v="4"/>
    <s v="75 OBRAS PÚBLICAS"/>
    <x v="62"/>
    <s v="G/750107/1FF101"/>
    <s v="001"/>
    <n v="267916.39"/>
    <n v="0"/>
    <n v="0"/>
    <n v="267916.39"/>
    <n v="0"/>
    <n v="0"/>
    <n v="0"/>
    <n v="267916.39"/>
    <n v="267916.39"/>
    <n v="267916.39"/>
    <s v="G/BBBBB2/BBBBB2"/>
  </r>
  <r>
    <s v="75"/>
    <x v="0"/>
    <x v="0"/>
    <s v="ZQ08F080"/>
    <x v="6"/>
    <s v="F101"/>
    <s v="CORRESPONSABILIDAD CIUDADANA"/>
    <s v="GI22F10100003D"/>
    <x v="5"/>
    <s v="75 OBRAS PÚBLICAS"/>
    <x v="60"/>
    <s v="G/750104/1FF101"/>
    <s v="001"/>
    <n v="2011101.53"/>
    <n v="0"/>
    <n v="0"/>
    <n v="2011101.53"/>
    <n v="0"/>
    <n v="0"/>
    <n v="0"/>
    <n v="2011101.53"/>
    <n v="2011101.53"/>
    <n v="2011101.53"/>
    <s v="G/BBBBB2/BBBBB2"/>
  </r>
  <r>
    <s v="75"/>
    <x v="0"/>
    <x v="0"/>
    <s v="ZQ08F080"/>
    <x v="6"/>
    <s v="F101"/>
    <s v="CORRESPONSABILIDAD CIUDADANA"/>
    <s v="GI22F10100003D"/>
    <x v="5"/>
    <s v="75 OBRAS PÚBLICAS"/>
    <x v="61"/>
    <s v="G/750105/1FF101"/>
    <s v="001"/>
    <n v="1470902.14"/>
    <n v="0"/>
    <n v="0"/>
    <n v="1470902.14"/>
    <n v="0"/>
    <n v="397006.46"/>
    <n v="0"/>
    <n v="1073895.68"/>
    <n v="1470902.14"/>
    <n v="1073895.68"/>
    <s v="G/BBBBB2/BBBBB2"/>
  </r>
  <r>
    <s v="78"/>
    <x v="0"/>
    <x v="0"/>
    <s v="ZQ08F080"/>
    <x v="6"/>
    <s v="F101"/>
    <s v="CORRESPONSABILIDAD CIUDADANA"/>
    <s v="GI22F10100002D"/>
    <x v="4"/>
    <s v="78 TRANSFERENCIAS Y DONACIONES PARA INVERSIÓN"/>
    <x v="98"/>
    <s v="G/780103/1FF101"/>
    <s v="001"/>
    <n v="30720.5"/>
    <n v="-30720.5"/>
    <n v="0"/>
    <n v="0"/>
    <n v="0"/>
    <n v="0"/>
    <n v="0"/>
    <n v="0"/>
    <n v="0"/>
    <n v="0"/>
    <s v="G/BBBBB2/BBBBB2"/>
  </r>
  <r>
    <s v="84"/>
    <x v="0"/>
    <x v="0"/>
    <s v="ZQ08F080"/>
    <x v="6"/>
    <s v="A101"/>
    <s v="FORTALECIMIENTO INSTITUCIONAL"/>
    <s v="GC00A10100001D"/>
    <x v="1"/>
    <s v="84 BIENES DE LARGA DURACIÓN"/>
    <x v="64"/>
    <s v="G/840104/1FA101"/>
    <s v="002"/>
    <n v="0"/>
    <n v="540"/>
    <n v="0"/>
    <n v="540"/>
    <n v="0"/>
    <n v="0"/>
    <n v="0"/>
    <n v="540"/>
    <n v="540"/>
    <n v="540"/>
    <s v="G/BBBBB3/BBBBB3"/>
  </r>
  <r>
    <s v="84"/>
    <x v="0"/>
    <x v="0"/>
    <s v="ZQ08F080"/>
    <x v="6"/>
    <s v="A101"/>
    <s v="FORTALECIMIENTO INSTITUCIONAL"/>
    <s v="GC00A10100001D"/>
    <x v="1"/>
    <s v="84 BIENES DE LARGA DURACIÓN"/>
    <x v="65"/>
    <s v="G/840107/1FA101"/>
    <s v="002"/>
    <n v="17389"/>
    <n v="0"/>
    <n v="0"/>
    <n v="17389"/>
    <n v="0"/>
    <n v="0"/>
    <n v="0"/>
    <n v="17389"/>
    <n v="17389"/>
    <n v="17389"/>
    <s v="G/BBBBB3/BBBBB3"/>
  </r>
  <r>
    <s v="84"/>
    <x v="0"/>
    <x v="0"/>
    <s v="ZQ08F080"/>
    <x v="6"/>
    <s v="D203"/>
    <s v="PATRIMONIO NATURAL"/>
    <s v="GI22D20300004D"/>
    <x v="2"/>
    <s v="84 BIENES DE LARGA DURACIÓN"/>
    <x v="64"/>
    <s v="G/840104/2FD203"/>
    <s v="001"/>
    <n v="2800"/>
    <n v="-2800"/>
    <n v="0"/>
    <n v="0"/>
    <n v="0"/>
    <n v="0"/>
    <n v="0"/>
    <n v="0"/>
    <n v="0"/>
    <n v="0"/>
    <s v="G/BBBBB3/BBBBB3"/>
  </r>
  <r>
    <s v="84"/>
    <x v="0"/>
    <x v="0"/>
    <s v="ZQ08F080"/>
    <x v="6"/>
    <s v="F101"/>
    <s v="CORRESPONSABILIDAD CIUDADANA"/>
    <s v="GI22F10100001D"/>
    <x v="3"/>
    <s v="84 BIENES DE LARGA DURACIÓN"/>
    <x v="63"/>
    <s v="G/840103/1FF101"/>
    <s v="001"/>
    <n v="0"/>
    <n v="1500"/>
    <n v="0"/>
    <n v="1500"/>
    <n v="0"/>
    <n v="0"/>
    <n v="0"/>
    <n v="1500"/>
    <n v="1500"/>
    <n v="1500"/>
    <s v="G/BBBBB3/BBBBB3"/>
  </r>
  <r>
    <s v="84"/>
    <x v="0"/>
    <x v="0"/>
    <s v="ZQ08F080"/>
    <x v="6"/>
    <s v="F101"/>
    <s v="CORRESPONSABILIDAD CIUDADANA"/>
    <s v="GI22F10100002D"/>
    <x v="4"/>
    <s v="84 BIENES DE LARGA DURACIÓN"/>
    <x v="64"/>
    <s v="G/840104/1FF101"/>
    <s v="001"/>
    <n v="83300"/>
    <n v="-83300"/>
    <n v="0"/>
    <n v="0"/>
    <n v="0"/>
    <n v="0"/>
    <n v="0"/>
    <n v="0"/>
    <n v="0"/>
    <n v="0"/>
    <s v="G/BBBBB3/BBBBB3"/>
  </r>
  <r>
    <s v="84"/>
    <x v="0"/>
    <x v="0"/>
    <s v="ZQ08F080"/>
    <x v="6"/>
    <s v="F101"/>
    <s v="CORRESPONSABILIDAD CIUDADANA"/>
    <s v="GI22F10100002D"/>
    <x v="4"/>
    <s v="84 BIENES DE LARGA DURACIÓN"/>
    <x v="66"/>
    <s v="G/840105/1FF101"/>
    <s v="001"/>
    <n v="131657.85999999999"/>
    <n v="-105773.93"/>
    <n v="0"/>
    <n v="25883.93"/>
    <n v="0"/>
    <n v="0"/>
    <n v="0"/>
    <n v="25883.93"/>
    <n v="25883.93"/>
    <n v="25883.93"/>
    <s v="G/BBBBB3/BBBBB3"/>
  </r>
  <r>
    <s v="84"/>
    <x v="0"/>
    <x v="0"/>
    <s v="ZQ08F080"/>
    <x v="6"/>
    <s v="F101"/>
    <s v="CORRESPONSABILIDAD CIUDADANA"/>
    <s v="GI22F10100002D"/>
    <x v="4"/>
    <s v="84 BIENES DE LARGA DURACIÓN"/>
    <x v="94"/>
    <s v="G/840301/1FF101"/>
    <s v="001"/>
    <n v="171912.01"/>
    <n v="0"/>
    <n v="0"/>
    <n v="171912.01"/>
    <n v="145687.53"/>
    <n v="0"/>
    <n v="0"/>
    <n v="171912.01"/>
    <n v="171912.01"/>
    <n v="26224.48"/>
    <s v="G/BBBBB3/BBBBB3"/>
  </r>
  <r>
    <s v="84"/>
    <x v="0"/>
    <x v="0"/>
    <s v="ZQ08F080"/>
    <x v="6"/>
    <s v="F102"/>
    <s v="FORTALECIMIENTO DE LA GOBERNANZA DEMOCRÁTICA"/>
    <s v="GI22F10200001D"/>
    <x v="6"/>
    <s v="84 BIENES DE LARGA DURACIÓN"/>
    <x v="63"/>
    <s v="G/840103/1FF102"/>
    <s v="001"/>
    <n v="10232.959999999999"/>
    <n v="0"/>
    <n v="0"/>
    <n v="10232.959999999999"/>
    <n v="0"/>
    <n v="5862.07"/>
    <n v="5644.23"/>
    <n v="4370.8900000000003"/>
    <n v="4588.7299999999996"/>
    <n v="4370.8900000000003"/>
    <s v="G/BBBBB3/BBBBB3"/>
  </r>
  <r>
    <s v="84"/>
    <x v="0"/>
    <x v="0"/>
    <s v="ZQ08F080"/>
    <x v="6"/>
    <s v="F102"/>
    <s v="FORTALECIMIENTO DE LA GOBERNANZA DEMOCRÁTICA"/>
    <s v="GI22F10200001D"/>
    <x v="6"/>
    <s v="84 BIENES DE LARGA DURACIÓN"/>
    <x v="64"/>
    <s v="G/840104/1FF102"/>
    <s v="001"/>
    <n v="0"/>
    <n v="15099.45"/>
    <n v="0"/>
    <n v="15099.45"/>
    <n v="0"/>
    <n v="0"/>
    <n v="0"/>
    <n v="15099.45"/>
    <n v="15099.45"/>
    <n v="15099.45"/>
    <s v="G/BBBBB3/BBBBB3"/>
  </r>
  <r>
    <s v="84"/>
    <x v="0"/>
    <x v="0"/>
    <s v="ZQ08F080"/>
    <x v="6"/>
    <s v="F102"/>
    <s v="FORTALECIMIENTO DE LA GOBERNANZA DEMOCRÁTICA"/>
    <s v="GI22F10200002D"/>
    <x v="7"/>
    <s v="84 BIENES DE LARGA DURACIÓN"/>
    <x v="64"/>
    <s v="G/840104/1FF102"/>
    <s v="001"/>
    <n v="1640.93"/>
    <n v="0"/>
    <n v="0"/>
    <n v="1640.93"/>
    <n v="0"/>
    <n v="0"/>
    <n v="0"/>
    <n v="1640.93"/>
    <n v="1640.93"/>
    <n v="1640.93"/>
    <s v="G/BBBBB3/BBBBB3"/>
  </r>
  <r>
    <s v="84"/>
    <x v="0"/>
    <x v="0"/>
    <s v="ZQ08F080"/>
    <x v="6"/>
    <s v="G401"/>
    <s v="ARTE, CULTURA Y PATRIMONIO"/>
    <s v="GI22G40100002D"/>
    <x v="11"/>
    <s v="84 BIENES DE LARGA DURACIÓN"/>
    <x v="64"/>
    <s v="G/840104/4FG401"/>
    <s v="001"/>
    <n v="2864.98"/>
    <n v="0"/>
    <n v="0"/>
    <n v="2864.98"/>
    <n v="0"/>
    <n v="2860"/>
    <n v="2860"/>
    <n v="4.9800000000000004"/>
    <n v="4.9800000000000004"/>
    <n v="4.9800000000000004"/>
    <s v="G/BBBBB3/BBBBB3"/>
  </r>
  <r>
    <s v="84"/>
    <x v="0"/>
    <x v="0"/>
    <s v="ZQ08F080"/>
    <x v="6"/>
    <s v="M402"/>
    <s v="SALUD AL DIA"/>
    <s v="GI22M40200002D"/>
    <x v="15"/>
    <s v="84 BIENES DE LARGA DURACIÓN"/>
    <x v="65"/>
    <s v="G/840107/4FM402"/>
    <s v="001"/>
    <n v="1330"/>
    <n v="-1330"/>
    <n v="0"/>
    <n v="0"/>
    <n v="0"/>
    <n v="0"/>
    <n v="0"/>
    <n v="0"/>
    <n v="0"/>
    <n v="0"/>
    <s v="G/BBBBB3/BBBBB3"/>
  </r>
  <r>
    <s v="99"/>
    <x v="0"/>
    <x v="0"/>
    <s v="ZQ08F080"/>
    <x v="6"/>
    <s v="A101"/>
    <s v="FORTALECIMIENTO INSTITUCIONAL"/>
    <s v="GC00A10100004D"/>
    <x v="0"/>
    <s v="99 OTROS PASIVOS"/>
    <x v="67"/>
    <s v="G/990101/1FA101"/>
    <s v="002"/>
    <n v="39455.040000000001"/>
    <n v="0"/>
    <n v="0"/>
    <n v="39455.040000000001"/>
    <n v="0"/>
    <n v="2215.5300000000002"/>
    <n v="2215.5300000000002"/>
    <n v="37239.51"/>
    <n v="37239.51"/>
    <n v="37239.51"/>
    <s v="G/CCCCC1/CCCCC1"/>
  </r>
  <r>
    <s v="51"/>
    <x v="0"/>
    <x v="0"/>
    <s v="ZT06F060"/>
    <x v="7"/>
    <s v="A101"/>
    <s v="FORTALECIMIENTO INSTITUCIONAL"/>
    <s v="GC00A10100004D"/>
    <x v="0"/>
    <s v="51 GASTOS EN PERSONAL"/>
    <x v="0"/>
    <s v="G/510105/1FA101"/>
    <s v="002"/>
    <n v="963454"/>
    <n v="-91000.28"/>
    <n v="0"/>
    <n v="872453.72"/>
    <n v="0"/>
    <n v="274987.99"/>
    <n v="274987.99"/>
    <n v="597465.73"/>
    <n v="597465.73"/>
    <n v="597465.73"/>
    <s v="G/AAAAAA/AAAAAA"/>
  </r>
  <r>
    <s v="51"/>
    <x v="0"/>
    <x v="0"/>
    <s v="ZT06F060"/>
    <x v="7"/>
    <s v="A101"/>
    <s v="FORTALECIMIENTO INSTITUCIONAL"/>
    <s v="GC00A10100004D"/>
    <x v="0"/>
    <s v="51 GASTOS EN PERSONAL"/>
    <x v="1"/>
    <s v="G/510106/1FA101"/>
    <s v="002"/>
    <n v="147081.79999999999"/>
    <n v="-6316.3"/>
    <n v="0"/>
    <n v="140765.5"/>
    <n v="0"/>
    <n v="47947.62"/>
    <n v="47947.62"/>
    <n v="92817.88"/>
    <n v="92817.88"/>
    <n v="92817.88"/>
    <s v="G/AAAAAA/AAAAAA"/>
  </r>
  <r>
    <s v="51"/>
    <x v="0"/>
    <x v="0"/>
    <s v="ZT06F060"/>
    <x v="7"/>
    <s v="A101"/>
    <s v="FORTALECIMIENTO INSTITUCIONAL"/>
    <s v="GC00A10100004D"/>
    <x v="0"/>
    <s v="51 GASTOS EN PERSONAL"/>
    <x v="2"/>
    <s v="G/510203/1FA101"/>
    <s v="002"/>
    <n v="112373.32"/>
    <n v="1076.97"/>
    <n v="0"/>
    <n v="113450.29"/>
    <n v="21026.36"/>
    <n v="6873.4"/>
    <n v="6873.4"/>
    <n v="106576.89"/>
    <n v="106576.89"/>
    <n v="85550.53"/>
    <s v="G/AAAAAA/AAAAAA"/>
  </r>
  <r>
    <s v="51"/>
    <x v="0"/>
    <x v="0"/>
    <s v="ZT06F060"/>
    <x v="7"/>
    <s v="A101"/>
    <s v="FORTALECIMIENTO INSTITUCIONAL"/>
    <s v="GC00A10100004D"/>
    <x v="0"/>
    <s v="51 GASTOS EN PERSONAL"/>
    <x v="3"/>
    <s v="G/510204/1FA101"/>
    <s v="002"/>
    <n v="53235.41"/>
    <n v="375"/>
    <n v="0"/>
    <n v="53610.41"/>
    <n v="9900"/>
    <n v="2517.48"/>
    <n v="2517.48"/>
    <n v="51092.93"/>
    <n v="51092.93"/>
    <n v="41192.93"/>
    <s v="G/AAAAAA/AAAAAA"/>
  </r>
  <r>
    <s v="51"/>
    <x v="0"/>
    <x v="0"/>
    <s v="ZT06F060"/>
    <x v="7"/>
    <s v="A101"/>
    <s v="FORTALECIMIENTO INSTITUCIONAL"/>
    <s v="GC00A10100004D"/>
    <x v="0"/>
    <s v="51 GASTOS EN PERSONAL"/>
    <x v="4"/>
    <s v="G/510304/1FA101"/>
    <s v="002"/>
    <n v="2510"/>
    <n v="631.6"/>
    <n v="0"/>
    <n v="3141.6"/>
    <n v="0"/>
    <n v="880.6"/>
    <n v="880.6"/>
    <n v="2261"/>
    <n v="2261"/>
    <n v="2261"/>
    <s v="G/AAAAAA/AAAAAA"/>
  </r>
  <r>
    <s v="51"/>
    <x v="0"/>
    <x v="0"/>
    <s v="ZT06F060"/>
    <x v="7"/>
    <s v="A101"/>
    <s v="FORTALECIMIENTO INSTITUCIONAL"/>
    <s v="GC00A10100004D"/>
    <x v="0"/>
    <s v="51 GASTOS EN PERSONAL"/>
    <x v="5"/>
    <s v="G/510306/1FA101"/>
    <s v="002"/>
    <n v="20080"/>
    <n v="0"/>
    <n v="0"/>
    <n v="20080"/>
    <n v="0"/>
    <n v="6612"/>
    <n v="6612"/>
    <n v="13468"/>
    <n v="13468"/>
    <n v="13468"/>
    <s v="G/AAAAAA/AAAAAA"/>
  </r>
  <r>
    <s v="51"/>
    <x v="0"/>
    <x v="0"/>
    <s v="ZT06F060"/>
    <x v="7"/>
    <s v="A101"/>
    <s v="FORTALECIMIENTO INSTITUCIONAL"/>
    <s v="GC00A10100004D"/>
    <x v="0"/>
    <s v="51 GASTOS EN PERSONAL"/>
    <x v="6"/>
    <s v="G/510401/1FA101"/>
    <s v="002"/>
    <n v="4346.75"/>
    <n v="0"/>
    <n v="0"/>
    <n v="4346.75"/>
    <n v="0"/>
    <n v="40.5"/>
    <n v="40.5"/>
    <n v="4306.25"/>
    <n v="4306.25"/>
    <n v="4306.25"/>
    <s v="G/AAAAAA/AAAAAA"/>
  </r>
  <r>
    <s v="51"/>
    <x v="0"/>
    <x v="0"/>
    <s v="ZT06F060"/>
    <x v="7"/>
    <s v="A101"/>
    <s v="FORTALECIMIENTO INSTITUCIONAL"/>
    <s v="GC00A10100004D"/>
    <x v="0"/>
    <s v="51 GASTOS EN PERSONAL"/>
    <x v="7"/>
    <s v="G/510408/1FA101"/>
    <s v="002"/>
    <n v="7126.42"/>
    <n v="-149.28"/>
    <n v="0"/>
    <n v="6977.14"/>
    <n v="0"/>
    <n v="1992.45"/>
    <n v="1992.45"/>
    <n v="4984.6899999999996"/>
    <n v="4984.6899999999996"/>
    <n v="4984.6899999999996"/>
    <s v="G/AAAAAA/AAAAAA"/>
  </r>
  <r>
    <s v="51"/>
    <x v="0"/>
    <x v="0"/>
    <s v="ZT06F060"/>
    <x v="7"/>
    <s v="A101"/>
    <s v="FORTALECIMIENTO INSTITUCIONAL"/>
    <s v="GC00A10100004D"/>
    <x v="0"/>
    <s v="51 GASTOS EN PERSONAL"/>
    <x v="8"/>
    <s v="G/510509/1FA101"/>
    <s v="002"/>
    <n v="25325.68"/>
    <n v="0"/>
    <n v="0"/>
    <n v="25325.68"/>
    <n v="0"/>
    <n v="11996.08"/>
    <n v="11996.08"/>
    <n v="13329.6"/>
    <n v="13329.6"/>
    <n v="13329.6"/>
    <s v="G/AAAAAA/AAAAAA"/>
  </r>
  <r>
    <s v="51"/>
    <x v="0"/>
    <x v="0"/>
    <s v="ZT06F060"/>
    <x v="7"/>
    <s v="A101"/>
    <s v="FORTALECIMIENTO INSTITUCIONAL"/>
    <s v="GC00A10100004D"/>
    <x v="0"/>
    <s v="51 GASTOS EN PERSONAL"/>
    <x v="9"/>
    <s v="G/510510/1FA101"/>
    <s v="002"/>
    <n v="237944"/>
    <n v="60332"/>
    <n v="0"/>
    <n v="298276"/>
    <n v="202507"/>
    <n v="95769"/>
    <n v="95769"/>
    <n v="202507"/>
    <n v="202507"/>
    <n v="0"/>
    <s v="G/AAAAAA/AAAAAA"/>
  </r>
  <r>
    <s v="51"/>
    <x v="0"/>
    <x v="0"/>
    <s v="ZT06F060"/>
    <x v="7"/>
    <s v="A101"/>
    <s v="FORTALECIMIENTO INSTITUCIONAL"/>
    <s v="GC00A10100004D"/>
    <x v="0"/>
    <s v="51 GASTOS EN PERSONAL"/>
    <x v="10"/>
    <s v="G/510512/1FA101"/>
    <s v="002"/>
    <n v="8277.69"/>
    <n v="0"/>
    <n v="0"/>
    <n v="8277.69"/>
    <n v="0"/>
    <n v="386.83"/>
    <n v="386.83"/>
    <n v="7890.86"/>
    <n v="7890.86"/>
    <n v="7890.86"/>
    <s v="G/AAAAAA/AAAAAA"/>
  </r>
  <r>
    <s v="51"/>
    <x v="0"/>
    <x v="0"/>
    <s v="ZT06F060"/>
    <x v="7"/>
    <s v="A101"/>
    <s v="FORTALECIMIENTO INSTITUCIONAL"/>
    <s v="GC00A10100004D"/>
    <x v="0"/>
    <s v="51 GASTOS EN PERSONAL"/>
    <x v="11"/>
    <s v="G/510513/1FA101"/>
    <s v="002"/>
    <n v="18165.18"/>
    <n v="7000"/>
    <n v="0"/>
    <n v="25165.18"/>
    <n v="0"/>
    <n v="23973.53"/>
    <n v="23973.53"/>
    <n v="1191.6500000000001"/>
    <n v="1191.6500000000001"/>
    <n v="1191.6500000000001"/>
    <s v="G/AAAAAA/AAAAAA"/>
  </r>
  <r>
    <s v="51"/>
    <x v="0"/>
    <x v="0"/>
    <s v="ZT06F060"/>
    <x v="7"/>
    <s v="A101"/>
    <s v="FORTALECIMIENTO INSTITUCIONAL"/>
    <s v="GC00A10100004D"/>
    <x v="0"/>
    <s v="51 GASTOS EN PERSONAL"/>
    <x v="12"/>
    <s v="G/510601/1FA101"/>
    <s v="002"/>
    <n v="169847.29"/>
    <n v="1666.43"/>
    <n v="0"/>
    <n v="171513.72"/>
    <n v="24733.05"/>
    <n v="55842.48"/>
    <n v="55842.48"/>
    <n v="115671.24"/>
    <n v="115671.24"/>
    <n v="90938.19"/>
    <s v="G/AAAAAA/AAAAAA"/>
  </r>
  <r>
    <s v="51"/>
    <x v="0"/>
    <x v="0"/>
    <s v="ZT06F060"/>
    <x v="7"/>
    <s v="A101"/>
    <s v="FORTALECIMIENTO INSTITUCIONAL"/>
    <s v="GC00A10100004D"/>
    <x v="0"/>
    <s v="51 GASTOS EN PERSONAL"/>
    <x v="13"/>
    <s v="G/510602/1FA101"/>
    <s v="002"/>
    <n v="112373.32"/>
    <n v="1076.97"/>
    <n v="0"/>
    <n v="113450.29"/>
    <n v="20359.830000000002"/>
    <n v="31460.400000000001"/>
    <n v="31460.400000000001"/>
    <n v="81989.89"/>
    <n v="81989.89"/>
    <n v="61630.06"/>
    <s v="G/AAAAAA/AAAAAA"/>
  </r>
  <r>
    <s v="51"/>
    <x v="0"/>
    <x v="0"/>
    <s v="ZT06F060"/>
    <x v="7"/>
    <s v="A101"/>
    <s v="FORTALECIMIENTO INSTITUCIONAL"/>
    <s v="GC00A10100004D"/>
    <x v="0"/>
    <s v="51 GASTOS EN PERSONAL"/>
    <x v="14"/>
    <s v="G/510707/1FA101"/>
    <s v="002"/>
    <n v="21287.919999999998"/>
    <n v="0"/>
    <n v="0"/>
    <n v="21287.919999999998"/>
    <n v="0"/>
    <n v="5947.17"/>
    <n v="5947.17"/>
    <n v="15340.75"/>
    <n v="15340.75"/>
    <n v="15340.75"/>
    <s v="G/AAAAAA/AAAAAA"/>
  </r>
  <r>
    <s v="53"/>
    <x v="0"/>
    <x v="0"/>
    <s v="ZT06F060"/>
    <x v="7"/>
    <s v="A101"/>
    <s v="FORTALECIMIENTO INSTITUCIONAL"/>
    <s v="GC00A10100001D"/>
    <x v="1"/>
    <s v="53 BIENES Y SERVICIOS DE CONSUMO"/>
    <x v="15"/>
    <s v="G/530101/1FA101"/>
    <s v="002"/>
    <n v="212642.21"/>
    <n v="-162642.21"/>
    <n v="0"/>
    <n v="50000"/>
    <n v="0"/>
    <n v="50000"/>
    <n v="14043.27"/>
    <n v="0"/>
    <n v="35956.730000000003"/>
    <n v="0"/>
    <s v="G/AAAAAA/AAAAAA"/>
  </r>
  <r>
    <s v="53"/>
    <x v="0"/>
    <x v="0"/>
    <s v="ZT06F060"/>
    <x v="7"/>
    <s v="A101"/>
    <s v="FORTALECIMIENTO INSTITUCIONAL"/>
    <s v="GC00A10100001D"/>
    <x v="1"/>
    <s v="53 BIENES Y SERVICIOS DE CONSUMO"/>
    <x v="16"/>
    <s v="G/530104/1FA101"/>
    <s v="002"/>
    <n v="17270"/>
    <n v="0"/>
    <n v="0"/>
    <n v="17270"/>
    <n v="0"/>
    <n v="17270"/>
    <n v="6874.9"/>
    <n v="0"/>
    <n v="10395.1"/>
    <n v="0"/>
    <s v="G/AAAAAA/AAAAAA"/>
  </r>
  <r>
    <s v="53"/>
    <x v="0"/>
    <x v="0"/>
    <s v="ZT06F060"/>
    <x v="7"/>
    <s v="A101"/>
    <s v="FORTALECIMIENTO INSTITUCIONAL"/>
    <s v="GC00A10100001D"/>
    <x v="1"/>
    <s v="53 BIENES Y SERVICIOS DE CONSUMO"/>
    <x v="17"/>
    <s v="G/530105/1FA101"/>
    <s v="002"/>
    <n v="6000"/>
    <n v="0"/>
    <n v="0"/>
    <n v="6000"/>
    <n v="0"/>
    <n v="6000"/>
    <n v="894.98"/>
    <n v="0"/>
    <n v="5105.0200000000004"/>
    <n v="0"/>
    <s v="G/AAAAAA/AAAAAA"/>
  </r>
  <r>
    <s v="53"/>
    <x v="0"/>
    <x v="0"/>
    <s v="ZT06F060"/>
    <x v="7"/>
    <s v="A101"/>
    <s v="FORTALECIMIENTO INSTITUCIONAL"/>
    <s v="GC00A10100001D"/>
    <x v="1"/>
    <s v="53 BIENES Y SERVICIOS DE CONSUMO"/>
    <x v="18"/>
    <s v="G/530201/1FA101"/>
    <s v="002"/>
    <n v="47600"/>
    <n v="15000"/>
    <n v="0"/>
    <n v="62600"/>
    <n v="2600"/>
    <n v="45000"/>
    <n v="20000"/>
    <n v="17600"/>
    <n v="42600"/>
    <n v="15000"/>
    <s v="G/AAAAAA/AAAAAA"/>
  </r>
  <r>
    <s v="53"/>
    <x v="0"/>
    <x v="0"/>
    <s v="ZT06F060"/>
    <x v="7"/>
    <s v="A101"/>
    <s v="FORTALECIMIENTO INSTITUCIONAL"/>
    <s v="GC00A10100001D"/>
    <x v="1"/>
    <s v="53 BIENES Y SERVICIOS DE CONSUMO"/>
    <x v="75"/>
    <s v="G/530203/1FA101"/>
    <s v="002"/>
    <n v="303"/>
    <n v="0"/>
    <n v="0"/>
    <n v="303"/>
    <n v="0"/>
    <n v="0"/>
    <n v="0"/>
    <n v="303"/>
    <n v="303"/>
    <n v="303"/>
    <s v="G/AAAAAA/AAAAAA"/>
  </r>
  <r>
    <s v="53"/>
    <x v="0"/>
    <x v="0"/>
    <s v="ZT06F060"/>
    <x v="7"/>
    <s v="A101"/>
    <s v="FORTALECIMIENTO INSTITUCIONAL"/>
    <s v="GC00A10100001D"/>
    <x v="1"/>
    <s v="53 BIENES Y SERVICIOS DE CONSUMO"/>
    <x v="19"/>
    <s v="G/530204/1FA101"/>
    <s v="002"/>
    <n v="30"/>
    <n v="0"/>
    <n v="0"/>
    <n v="30"/>
    <n v="0"/>
    <n v="0"/>
    <n v="0"/>
    <n v="30"/>
    <n v="30"/>
    <n v="30"/>
    <s v="G/AAAAAA/AAAAAA"/>
  </r>
  <r>
    <s v="53"/>
    <x v="0"/>
    <x v="0"/>
    <s v="ZT06F060"/>
    <x v="7"/>
    <s v="A101"/>
    <s v="FORTALECIMIENTO INSTITUCIONAL"/>
    <s v="GC00A10100001D"/>
    <x v="1"/>
    <s v="53 BIENES Y SERVICIOS DE CONSUMO"/>
    <x v="20"/>
    <s v="G/530207/1FA101"/>
    <s v="002"/>
    <n v="2500"/>
    <n v="0"/>
    <n v="0"/>
    <n v="2500"/>
    <n v="0"/>
    <n v="0"/>
    <n v="0"/>
    <n v="2500"/>
    <n v="2500"/>
    <n v="2500"/>
    <s v="G/AAAAAA/AAAAAA"/>
  </r>
  <r>
    <s v="53"/>
    <x v="0"/>
    <x v="0"/>
    <s v="ZT06F060"/>
    <x v="7"/>
    <s v="A101"/>
    <s v="FORTALECIMIENTO INSTITUCIONAL"/>
    <s v="GC00A10100001D"/>
    <x v="1"/>
    <s v="53 BIENES Y SERVICIOS DE CONSUMO"/>
    <x v="21"/>
    <s v="G/530208/1FA101"/>
    <s v="002"/>
    <n v="110000"/>
    <n v="201546.72"/>
    <n v="0"/>
    <n v="311546.71999999997"/>
    <n v="212029.62"/>
    <n v="99517.1"/>
    <n v="74637.87"/>
    <n v="212029.62"/>
    <n v="236908.85"/>
    <n v="0"/>
    <s v="G/AAAAAA/AAAAAA"/>
  </r>
  <r>
    <s v="53"/>
    <x v="0"/>
    <x v="0"/>
    <s v="ZT06F060"/>
    <x v="7"/>
    <s v="A101"/>
    <s v="FORTALECIMIENTO INSTITUCIONAL"/>
    <s v="GC00A10100001D"/>
    <x v="1"/>
    <s v="53 BIENES Y SERVICIOS DE CONSUMO"/>
    <x v="22"/>
    <s v="G/530209/1FA101"/>
    <s v="002"/>
    <n v="56997.36"/>
    <n v="50307.1"/>
    <n v="0"/>
    <n v="107304.46"/>
    <n v="5465.41"/>
    <n v="101839.05"/>
    <n v="25129.200000000001"/>
    <n v="5465.41"/>
    <n v="82175.259999999995"/>
    <n v="0"/>
    <s v="G/AAAAAA/AAAAAA"/>
  </r>
  <r>
    <s v="53"/>
    <x v="0"/>
    <x v="0"/>
    <s v="ZT06F060"/>
    <x v="7"/>
    <s v="A101"/>
    <s v="FORTALECIMIENTO INSTITUCIONAL"/>
    <s v="GC00A10100001D"/>
    <x v="1"/>
    <s v="53 BIENES Y SERVICIOS DE CONSUMO"/>
    <x v="109"/>
    <s v="G/530246/1FA101"/>
    <s v="002"/>
    <n v="864.5"/>
    <n v="0"/>
    <n v="0"/>
    <n v="864.5"/>
    <n v="0"/>
    <n v="0"/>
    <n v="0"/>
    <n v="864.5"/>
    <n v="864.5"/>
    <n v="864.5"/>
    <s v="G/AAAAAA/AAAAAA"/>
  </r>
  <r>
    <s v="53"/>
    <x v="0"/>
    <x v="0"/>
    <s v="ZT06F060"/>
    <x v="7"/>
    <s v="A101"/>
    <s v="FORTALECIMIENTO INSTITUCIONAL"/>
    <s v="GC00A10100001D"/>
    <x v="1"/>
    <s v="53 BIENES Y SERVICIOS DE CONSUMO"/>
    <x v="23"/>
    <s v="G/530255/1FA101"/>
    <s v="002"/>
    <n v="0"/>
    <n v="5100"/>
    <n v="0"/>
    <n v="5100"/>
    <n v="0"/>
    <n v="5100"/>
    <n v="986.36"/>
    <n v="0"/>
    <n v="4113.6400000000003"/>
    <n v="0"/>
    <s v="G/AAAAAA/AAAAAA"/>
  </r>
  <r>
    <s v="53"/>
    <x v="0"/>
    <x v="0"/>
    <s v="ZT06F060"/>
    <x v="7"/>
    <s v="A101"/>
    <s v="FORTALECIMIENTO INSTITUCIONAL"/>
    <s v="GC00A10100001D"/>
    <x v="1"/>
    <s v="53 BIENES Y SERVICIOS DE CONSUMO"/>
    <x v="24"/>
    <s v="G/530402/1FA101"/>
    <s v="002"/>
    <n v="134000"/>
    <n v="0"/>
    <n v="0"/>
    <n v="134000"/>
    <n v="65996.490000000005"/>
    <n v="0"/>
    <n v="0"/>
    <n v="134000"/>
    <n v="134000"/>
    <n v="68003.509999999995"/>
    <s v="G/AAAAAA/AAAAAA"/>
  </r>
  <r>
    <s v="53"/>
    <x v="0"/>
    <x v="0"/>
    <s v="ZT06F060"/>
    <x v="7"/>
    <s v="A101"/>
    <s v="FORTALECIMIENTO INSTITUCIONAL"/>
    <s v="GC00A10100001D"/>
    <x v="1"/>
    <s v="53 BIENES Y SERVICIOS DE CONSUMO"/>
    <x v="25"/>
    <s v="G/530403/1FA101"/>
    <s v="002"/>
    <n v="200"/>
    <n v="0"/>
    <n v="0"/>
    <n v="200"/>
    <n v="0"/>
    <n v="0"/>
    <n v="0"/>
    <n v="200"/>
    <n v="200"/>
    <n v="200"/>
    <s v="G/AAAAAA/AAAAAA"/>
  </r>
  <r>
    <s v="53"/>
    <x v="0"/>
    <x v="0"/>
    <s v="ZT06F060"/>
    <x v="7"/>
    <s v="A101"/>
    <s v="FORTALECIMIENTO INSTITUCIONAL"/>
    <s v="GC00A10100001D"/>
    <x v="1"/>
    <s v="53 BIENES Y SERVICIOS DE CONSUMO"/>
    <x v="26"/>
    <s v="G/530404/1FA101"/>
    <s v="002"/>
    <n v="1200"/>
    <n v="0"/>
    <n v="0"/>
    <n v="1200"/>
    <n v="0"/>
    <n v="0"/>
    <n v="0"/>
    <n v="1200"/>
    <n v="1200"/>
    <n v="1200"/>
    <s v="G/AAAAAA/AAAAAA"/>
  </r>
  <r>
    <s v="53"/>
    <x v="0"/>
    <x v="0"/>
    <s v="ZT06F060"/>
    <x v="7"/>
    <s v="A101"/>
    <s v="FORTALECIMIENTO INSTITUCIONAL"/>
    <s v="GC00A10100001D"/>
    <x v="1"/>
    <s v="53 BIENES Y SERVICIOS DE CONSUMO"/>
    <x v="27"/>
    <s v="G/530405/1FA101"/>
    <s v="002"/>
    <n v="5000"/>
    <n v="0"/>
    <n v="0"/>
    <n v="5000"/>
    <n v="0"/>
    <n v="0"/>
    <n v="0"/>
    <n v="5000"/>
    <n v="5000"/>
    <n v="5000"/>
    <s v="G/AAAAAA/AAAAAA"/>
  </r>
  <r>
    <s v="53"/>
    <x v="0"/>
    <x v="0"/>
    <s v="ZT06F060"/>
    <x v="7"/>
    <s v="A101"/>
    <s v="FORTALECIMIENTO INSTITUCIONAL"/>
    <s v="GC00A10100001D"/>
    <x v="1"/>
    <s v="53 BIENES Y SERVICIOS DE CONSUMO"/>
    <x v="29"/>
    <s v="G/530505/1FA101"/>
    <s v="002"/>
    <n v="97812"/>
    <n v="0"/>
    <n v="0"/>
    <n v="97812"/>
    <n v="7922.78"/>
    <n v="89889.22"/>
    <n v="29963.040000000001"/>
    <n v="7922.78"/>
    <n v="67848.960000000006"/>
    <n v="0"/>
    <s v="G/AAAAAA/AAAAAA"/>
  </r>
  <r>
    <s v="53"/>
    <x v="0"/>
    <x v="0"/>
    <s v="ZT06F060"/>
    <x v="7"/>
    <s v="A101"/>
    <s v="FORTALECIMIENTO INSTITUCIONAL"/>
    <s v="GC00A10100001D"/>
    <x v="1"/>
    <s v="53 BIENES Y SERVICIOS DE CONSUMO"/>
    <x v="30"/>
    <s v="G/530702/1FA101"/>
    <s v="002"/>
    <n v="6775"/>
    <n v="0"/>
    <n v="0"/>
    <n v="6775"/>
    <n v="0"/>
    <n v="6300"/>
    <n v="6300"/>
    <n v="475"/>
    <n v="475"/>
    <n v="475"/>
    <s v="G/AAAAAA/AAAAAA"/>
  </r>
  <r>
    <s v="53"/>
    <x v="0"/>
    <x v="0"/>
    <s v="ZT06F060"/>
    <x v="7"/>
    <s v="A101"/>
    <s v="FORTALECIMIENTO INSTITUCIONAL"/>
    <s v="GC00A10100001D"/>
    <x v="1"/>
    <s v="53 BIENES Y SERVICIOS DE CONSUMO"/>
    <x v="31"/>
    <s v="G/530704/1FA101"/>
    <s v="002"/>
    <n v="13652.24"/>
    <n v="0"/>
    <n v="0"/>
    <n v="13652.24"/>
    <n v="0"/>
    <n v="0"/>
    <n v="0"/>
    <n v="13652.24"/>
    <n v="13652.24"/>
    <n v="13652.24"/>
    <s v="G/AAAAAA/AAAAAA"/>
  </r>
  <r>
    <s v="53"/>
    <x v="0"/>
    <x v="0"/>
    <s v="ZT06F060"/>
    <x v="7"/>
    <s v="A101"/>
    <s v="FORTALECIMIENTO INSTITUCIONAL"/>
    <s v="GC00A10100001D"/>
    <x v="1"/>
    <s v="53 BIENES Y SERVICIOS DE CONSUMO"/>
    <x v="32"/>
    <s v="G/530803/1FA101"/>
    <s v="002"/>
    <n v="5100"/>
    <n v="-4311.6099999999997"/>
    <n v="0"/>
    <n v="788.39"/>
    <n v="0"/>
    <n v="249"/>
    <n v="249"/>
    <n v="539.39"/>
    <n v="539.39"/>
    <n v="539.39"/>
    <s v="G/AAAAAA/AAAAAA"/>
  </r>
  <r>
    <s v="53"/>
    <x v="0"/>
    <x v="0"/>
    <s v="ZT06F060"/>
    <x v="7"/>
    <s v="A101"/>
    <s v="FORTALECIMIENTO INSTITUCIONAL"/>
    <s v="GC00A10100001D"/>
    <x v="1"/>
    <s v="53 BIENES Y SERVICIOS DE CONSUMO"/>
    <x v="33"/>
    <s v="G/530804/1FA101"/>
    <s v="002"/>
    <n v="9050.94"/>
    <n v="0"/>
    <n v="0"/>
    <n v="9050.94"/>
    <n v="0"/>
    <n v="0"/>
    <n v="0"/>
    <n v="9050.94"/>
    <n v="9050.94"/>
    <n v="9050.94"/>
    <s v="G/AAAAAA/AAAAAA"/>
  </r>
  <r>
    <s v="53"/>
    <x v="0"/>
    <x v="0"/>
    <s v="ZT06F060"/>
    <x v="7"/>
    <s v="A101"/>
    <s v="FORTALECIMIENTO INSTITUCIONAL"/>
    <s v="GC00A10100001D"/>
    <x v="1"/>
    <s v="53 BIENES Y SERVICIOS DE CONSUMO"/>
    <x v="34"/>
    <s v="G/530805/1FA101"/>
    <s v="002"/>
    <n v="238.59"/>
    <n v="0"/>
    <n v="0"/>
    <n v="238.59"/>
    <n v="0"/>
    <n v="0"/>
    <n v="0"/>
    <n v="238.59"/>
    <n v="238.59"/>
    <n v="238.59"/>
    <s v="G/AAAAAA/AAAAAA"/>
  </r>
  <r>
    <s v="53"/>
    <x v="0"/>
    <x v="0"/>
    <s v="ZT06F060"/>
    <x v="7"/>
    <s v="A101"/>
    <s v="FORTALECIMIENTO INSTITUCIONAL"/>
    <s v="GC00A10100001D"/>
    <x v="1"/>
    <s v="53 BIENES Y SERVICIOS DE CONSUMO"/>
    <x v="35"/>
    <s v="G/530807/1FA101"/>
    <s v="002"/>
    <n v="15785.33"/>
    <n v="0"/>
    <n v="0"/>
    <n v="15785.33"/>
    <n v="0"/>
    <n v="0"/>
    <n v="0"/>
    <n v="15785.33"/>
    <n v="15785.33"/>
    <n v="15785.33"/>
    <s v="G/AAAAAA/AAAAAA"/>
  </r>
  <r>
    <s v="53"/>
    <x v="0"/>
    <x v="0"/>
    <s v="ZT06F060"/>
    <x v="7"/>
    <s v="A101"/>
    <s v="FORTALECIMIENTO INSTITUCIONAL"/>
    <s v="GC00A10100001D"/>
    <x v="1"/>
    <s v="53 BIENES Y SERVICIOS DE CONSUMO"/>
    <x v="78"/>
    <s v="G/530811/1FA101"/>
    <s v="002"/>
    <n v="300"/>
    <n v="0"/>
    <n v="0"/>
    <n v="300"/>
    <n v="0"/>
    <n v="0"/>
    <n v="0"/>
    <n v="300"/>
    <n v="300"/>
    <n v="300"/>
    <s v="G/AAAAAA/AAAAAA"/>
  </r>
  <r>
    <s v="53"/>
    <x v="0"/>
    <x v="0"/>
    <s v="ZT06F060"/>
    <x v="7"/>
    <s v="A101"/>
    <s v="FORTALECIMIENTO INSTITUCIONAL"/>
    <s v="GC00A10100001D"/>
    <x v="1"/>
    <s v="53 BIENES Y SERVICIOS DE CONSUMO"/>
    <x v="36"/>
    <s v="G/530813/1FA101"/>
    <s v="002"/>
    <n v="10313.379999999999"/>
    <n v="0"/>
    <n v="0"/>
    <n v="10313.379999999999"/>
    <n v="0"/>
    <n v="0"/>
    <n v="0"/>
    <n v="10313.379999999999"/>
    <n v="10313.379999999999"/>
    <n v="10313.379999999999"/>
    <s v="G/AAAAAA/AAAAAA"/>
  </r>
  <r>
    <s v="53"/>
    <x v="0"/>
    <x v="0"/>
    <s v="ZT06F060"/>
    <x v="7"/>
    <s v="A101"/>
    <s v="FORTALECIMIENTO INSTITUCIONAL"/>
    <s v="GC00A10100001D"/>
    <x v="1"/>
    <s v="53 BIENES Y SERVICIOS DE CONSUMO"/>
    <x v="110"/>
    <s v="G/530826/1FA101"/>
    <s v="002"/>
    <n v="69.599999999999994"/>
    <n v="0"/>
    <n v="0"/>
    <n v="69.599999999999994"/>
    <n v="0"/>
    <n v="0"/>
    <n v="0"/>
    <n v="69.599999999999994"/>
    <n v="69.599999999999994"/>
    <n v="69.599999999999994"/>
    <s v="G/AAAAAA/AAAAAA"/>
  </r>
  <r>
    <s v="53"/>
    <x v="0"/>
    <x v="0"/>
    <s v="ZT06F060"/>
    <x v="7"/>
    <s v="A101"/>
    <s v="FORTALECIMIENTO INSTITUCIONAL"/>
    <s v="GC00A10100001D"/>
    <x v="1"/>
    <s v="53 BIENES Y SERVICIOS DE CONSUMO"/>
    <x v="81"/>
    <s v="G/531406/1FA101"/>
    <s v="002"/>
    <n v="866.83"/>
    <n v="0"/>
    <n v="0"/>
    <n v="866.83"/>
    <n v="0"/>
    <n v="0"/>
    <n v="0"/>
    <n v="866.83"/>
    <n v="866.83"/>
    <n v="866.83"/>
    <s v="G/AAAAAA/AAAAAA"/>
  </r>
  <r>
    <s v="53"/>
    <x v="0"/>
    <x v="0"/>
    <s v="ZT06F060"/>
    <x v="7"/>
    <s v="A101"/>
    <s v="FORTALECIMIENTO INSTITUCIONAL"/>
    <s v="GC00A10100001D"/>
    <x v="1"/>
    <s v="53 BIENES Y SERVICIOS DE CONSUMO"/>
    <x v="111"/>
    <s v="G/531408/1FA101"/>
    <s v="002"/>
    <n v="540"/>
    <n v="0"/>
    <n v="0"/>
    <n v="540"/>
    <n v="0"/>
    <n v="0"/>
    <n v="0"/>
    <n v="540"/>
    <n v="540"/>
    <n v="540"/>
    <s v="G/AAAAAA/AAAAAA"/>
  </r>
  <r>
    <s v="57"/>
    <x v="0"/>
    <x v="0"/>
    <s v="ZT06F060"/>
    <x v="7"/>
    <s v="A101"/>
    <s v="FORTALECIMIENTO INSTITUCIONAL"/>
    <s v="GC00A10100001D"/>
    <x v="1"/>
    <s v="57 OTROS GASTOS CORRIENTES"/>
    <x v="37"/>
    <s v="G/570102/1FA101"/>
    <s v="002"/>
    <n v="893.64"/>
    <n v="0"/>
    <n v="0"/>
    <n v="893.64"/>
    <n v="813.76"/>
    <n v="79.239999999999995"/>
    <n v="79.239999999999995"/>
    <n v="814.4"/>
    <n v="814.4"/>
    <n v="0.64"/>
    <s v="G/AAAAAA/AAAAAA"/>
  </r>
  <r>
    <s v="57"/>
    <x v="0"/>
    <x v="0"/>
    <s v="ZT06F060"/>
    <x v="7"/>
    <s v="A101"/>
    <s v="FORTALECIMIENTO INSTITUCIONAL"/>
    <s v="GC00A10100001D"/>
    <x v="1"/>
    <s v="57 OTROS GASTOS CORRIENTES"/>
    <x v="82"/>
    <s v="G/570203/1FA101"/>
    <s v="002"/>
    <n v="150"/>
    <n v="0"/>
    <n v="0"/>
    <n v="150"/>
    <n v="0"/>
    <n v="0"/>
    <n v="0"/>
    <n v="150"/>
    <n v="150"/>
    <n v="150"/>
    <s v="G/AAAAAA/AAAAAA"/>
  </r>
  <r>
    <s v="57"/>
    <x v="0"/>
    <x v="0"/>
    <s v="ZT06F060"/>
    <x v="7"/>
    <s v="A101"/>
    <s v="FORTALECIMIENTO INSTITUCIONAL"/>
    <s v="GC00A10100001D"/>
    <x v="1"/>
    <s v="57 OTROS GASTOS CORRIENTES"/>
    <x v="74"/>
    <s v="G/570206/1FA101"/>
    <s v="002"/>
    <n v="30"/>
    <n v="0"/>
    <n v="0"/>
    <n v="30"/>
    <n v="0"/>
    <n v="0"/>
    <n v="0"/>
    <n v="30"/>
    <n v="30"/>
    <n v="30"/>
    <s v="G/AAAAAA/AAAAAA"/>
  </r>
  <r>
    <s v="73"/>
    <x v="0"/>
    <x v="0"/>
    <s v="ZT06F060"/>
    <x v="7"/>
    <s v="D203"/>
    <s v="PATRIMONIO NATURAL"/>
    <s v="GI22D20300004D"/>
    <x v="2"/>
    <s v="73 BIENES Y SERVICIOS PARA INVERSIÓN"/>
    <x v="38"/>
    <s v="G/730236/2FD203"/>
    <s v="001"/>
    <n v="15000"/>
    <n v="0"/>
    <n v="0"/>
    <n v="15000"/>
    <n v="15000"/>
    <n v="0"/>
    <n v="0"/>
    <n v="15000"/>
    <n v="15000"/>
    <n v="0"/>
    <s v="G/BBBBB2/BBBBB2"/>
  </r>
  <r>
    <s v="73"/>
    <x v="0"/>
    <x v="0"/>
    <s v="ZT06F060"/>
    <x v="7"/>
    <s v="F101"/>
    <s v="CORRESPONSABILIDAD CIUDADANA"/>
    <s v="GI22F10100001D"/>
    <x v="3"/>
    <s v="73 BIENES Y SERVICIOS PARA INVERSIÓN"/>
    <x v="39"/>
    <s v="G/730804/1FF101"/>
    <s v="001"/>
    <n v="0"/>
    <n v="500"/>
    <n v="0"/>
    <n v="500"/>
    <n v="0"/>
    <n v="0"/>
    <n v="0"/>
    <n v="500"/>
    <n v="500"/>
    <n v="500"/>
    <s v="G/BBBBB2/BBBBB2"/>
  </r>
  <r>
    <s v="73"/>
    <x v="0"/>
    <x v="0"/>
    <s v="ZT06F060"/>
    <x v="7"/>
    <s v="F101"/>
    <s v="CORRESPONSABILIDAD CIUDADANA"/>
    <s v="GI22F10100002D"/>
    <x v="4"/>
    <s v="73 BIENES Y SERVICIOS PARA INVERSIÓN"/>
    <x v="40"/>
    <s v="G/730418/1FF101"/>
    <s v="001"/>
    <n v="37080.400000000001"/>
    <n v="47507.6"/>
    <n v="0"/>
    <n v="84588"/>
    <n v="0"/>
    <n v="0"/>
    <n v="0"/>
    <n v="84588"/>
    <n v="84588"/>
    <n v="84588"/>
    <s v="G/BBBBB2/BBBBB2"/>
  </r>
  <r>
    <s v="73"/>
    <x v="0"/>
    <x v="0"/>
    <s v="ZT06F060"/>
    <x v="7"/>
    <s v="F101"/>
    <s v="CORRESPONSABILIDAD CIUDADANA"/>
    <s v="GI22F10100002D"/>
    <x v="4"/>
    <s v="73 BIENES Y SERVICIOS PARA INVERSIÓN"/>
    <x v="41"/>
    <s v="G/730504/1FF101"/>
    <s v="001"/>
    <n v="30000"/>
    <n v="-30000"/>
    <n v="0"/>
    <n v="0"/>
    <n v="0"/>
    <n v="0"/>
    <n v="0"/>
    <n v="0"/>
    <n v="0"/>
    <n v="0"/>
    <s v="G/BBBBB2/BBBBB2"/>
  </r>
  <r>
    <s v="73"/>
    <x v="0"/>
    <x v="0"/>
    <s v="ZT06F060"/>
    <x v="7"/>
    <s v="F101"/>
    <s v="CORRESPONSABILIDAD CIUDADANA"/>
    <s v="GI22F10100002D"/>
    <x v="4"/>
    <s v="73 BIENES Y SERVICIOS PARA INVERSIÓN"/>
    <x v="42"/>
    <s v="G/730606/1FF101"/>
    <s v="001"/>
    <n v="30858"/>
    <n v="19886"/>
    <n v="0"/>
    <n v="50744"/>
    <n v="25372"/>
    <n v="25372"/>
    <n v="0"/>
    <n v="25372"/>
    <n v="50744"/>
    <n v="0"/>
    <s v="G/BBBBB2/BBBBB2"/>
  </r>
  <r>
    <s v="73"/>
    <x v="0"/>
    <x v="0"/>
    <s v="ZT06F060"/>
    <x v="7"/>
    <s v="F101"/>
    <s v="CORRESPONSABILIDAD CIUDADANA"/>
    <s v="GI22F10100002D"/>
    <x v="4"/>
    <s v="73 BIENES Y SERVICIOS PARA INVERSIÓN"/>
    <x v="43"/>
    <s v="G/730702/1FF101"/>
    <s v="001"/>
    <n v="6628.25"/>
    <n v="-6628.25"/>
    <n v="0"/>
    <n v="0"/>
    <n v="0"/>
    <n v="0"/>
    <n v="0"/>
    <n v="0"/>
    <n v="0"/>
    <n v="0"/>
    <s v="G/BBBBB2/BBBBB2"/>
  </r>
  <r>
    <s v="73"/>
    <x v="0"/>
    <x v="0"/>
    <s v="ZT06F060"/>
    <x v="7"/>
    <s v="F101"/>
    <s v="CORRESPONSABILIDAD CIUDADANA"/>
    <s v="GI22F10100003D"/>
    <x v="5"/>
    <s v="73 BIENES Y SERVICIOS PARA INVERSIÓN"/>
    <x v="112"/>
    <s v="G/730237/1FF101"/>
    <s v="001"/>
    <n v="0"/>
    <n v="47000"/>
    <n v="0"/>
    <n v="47000"/>
    <n v="0"/>
    <n v="0"/>
    <n v="0"/>
    <n v="47000"/>
    <n v="47000"/>
    <n v="47000"/>
    <s v="G/BBBBB2/BBBBB2"/>
  </r>
  <r>
    <s v="73"/>
    <x v="0"/>
    <x v="0"/>
    <s v="ZT06F060"/>
    <x v="7"/>
    <s v="F101"/>
    <s v="CORRESPONSABILIDAD CIUDADANA"/>
    <s v="GI22F10100003D"/>
    <x v="5"/>
    <s v="73 BIENES Y SERVICIOS PARA INVERSIÓN"/>
    <x v="46"/>
    <s v="G/730249/1FF101"/>
    <s v="001"/>
    <n v="15000"/>
    <n v="-15000"/>
    <n v="0"/>
    <n v="0"/>
    <n v="0"/>
    <n v="0"/>
    <n v="0"/>
    <n v="0"/>
    <n v="0"/>
    <n v="0"/>
    <s v="G/BBBBB2/BBBBB2"/>
  </r>
  <r>
    <s v="73"/>
    <x v="0"/>
    <x v="0"/>
    <s v="ZT06F060"/>
    <x v="7"/>
    <s v="F101"/>
    <s v="CORRESPONSABILIDAD CIUDADANA"/>
    <s v="GI22F10100003D"/>
    <x v="5"/>
    <s v="73 BIENES Y SERVICIOS PARA INVERSIÓN"/>
    <x v="42"/>
    <s v="G/730606/1FF101"/>
    <s v="001"/>
    <n v="19698"/>
    <n v="-19698"/>
    <n v="0"/>
    <n v="0"/>
    <n v="0"/>
    <n v="0"/>
    <n v="0"/>
    <n v="0"/>
    <n v="0"/>
    <n v="0"/>
    <s v="G/BBBBB2/BBBBB2"/>
  </r>
  <r>
    <s v="73"/>
    <x v="0"/>
    <x v="0"/>
    <s v="ZT06F060"/>
    <x v="7"/>
    <s v="F101"/>
    <s v="CORRESPONSABILIDAD CIUDADANA"/>
    <s v="GI22F10100003D"/>
    <x v="5"/>
    <s v="73 BIENES Y SERVICIOS PARA INVERSIÓN"/>
    <x v="50"/>
    <s v="G/730613/1FF101"/>
    <s v="001"/>
    <n v="0"/>
    <n v="16679.099999999999"/>
    <n v="0"/>
    <n v="16679.099999999999"/>
    <n v="0"/>
    <n v="0"/>
    <n v="0"/>
    <n v="16679.099999999999"/>
    <n v="16679.099999999999"/>
    <n v="16679.099999999999"/>
    <s v="G/BBBBB2/BBBBB2"/>
  </r>
  <r>
    <s v="73"/>
    <x v="0"/>
    <x v="0"/>
    <s v="ZT06F060"/>
    <x v="7"/>
    <s v="F101"/>
    <s v="CORRESPONSABILIDAD CIUDADANA"/>
    <s v="GI22F10100003D"/>
    <x v="5"/>
    <s v="73 BIENES Y SERVICIOS PARA INVERSIÓN"/>
    <x v="44"/>
    <s v="G/730811/1FF101"/>
    <s v="001"/>
    <n v="75000.289999999994"/>
    <n v="149999.71"/>
    <n v="0"/>
    <n v="225000"/>
    <n v="0"/>
    <n v="0"/>
    <n v="0"/>
    <n v="225000"/>
    <n v="225000"/>
    <n v="225000"/>
    <s v="G/BBBBB2/BBBBB2"/>
  </r>
  <r>
    <s v="73"/>
    <x v="0"/>
    <x v="0"/>
    <s v="ZT06F060"/>
    <x v="7"/>
    <s v="F102"/>
    <s v="FORTALECIMIENTO DE LA GOBERNANZA DEMOCRÁTICA"/>
    <s v="GI22F10200001D"/>
    <x v="6"/>
    <s v="73 BIENES Y SERVICIOS PARA INVERSIÓN"/>
    <x v="45"/>
    <s v="G/730235/1FF102"/>
    <s v="001"/>
    <n v="0"/>
    <n v="450"/>
    <n v="0"/>
    <n v="450"/>
    <n v="0"/>
    <n v="0"/>
    <n v="0"/>
    <n v="450"/>
    <n v="450"/>
    <n v="450"/>
    <s v="G/BBBBB2/BBBBB2"/>
  </r>
  <r>
    <s v="73"/>
    <x v="0"/>
    <x v="0"/>
    <s v="ZT06F060"/>
    <x v="7"/>
    <s v="F102"/>
    <s v="FORTALECIMIENTO DE LA GOBERNANZA DEMOCRÁTICA"/>
    <s v="GI22F10200001D"/>
    <x v="6"/>
    <s v="73 BIENES Y SERVICIOS PARA INVERSIÓN"/>
    <x v="53"/>
    <s v="G/730402/1FF102"/>
    <s v="001"/>
    <n v="6346.9"/>
    <n v="5653.1"/>
    <n v="0"/>
    <n v="12000"/>
    <n v="12000"/>
    <n v="0"/>
    <n v="0"/>
    <n v="12000"/>
    <n v="12000"/>
    <n v="0"/>
    <s v="G/BBBBB2/BBBBB2"/>
  </r>
  <r>
    <s v="73"/>
    <x v="0"/>
    <x v="0"/>
    <s v="ZT06F060"/>
    <x v="7"/>
    <s v="F102"/>
    <s v="FORTALECIMIENTO DE LA GOBERNANZA DEMOCRÁTICA"/>
    <s v="GI22F10200001D"/>
    <x v="6"/>
    <s v="73 BIENES Y SERVICIOS PARA INVERSIÓN"/>
    <x v="48"/>
    <s v="G/730505/1FF102"/>
    <s v="001"/>
    <n v="0"/>
    <n v="1000"/>
    <n v="0"/>
    <n v="1000"/>
    <n v="0"/>
    <n v="0"/>
    <n v="0"/>
    <n v="1000"/>
    <n v="1000"/>
    <n v="1000"/>
    <s v="G/BBBBB2/BBBBB2"/>
  </r>
  <r>
    <s v="73"/>
    <x v="0"/>
    <x v="0"/>
    <s v="ZT06F060"/>
    <x v="7"/>
    <s v="F102"/>
    <s v="FORTALECIMIENTO DE LA GOBERNANZA DEMOCRÁTICA"/>
    <s v="GI22F10200001D"/>
    <x v="6"/>
    <s v="73 BIENES Y SERVICIOS PARA INVERSIÓN"/>
    <x v="50"/>
    <s v="G/730613/1FF102"/>
    <s v="001"/>
    <n v="10116.6"/>
    <n v="-5616.6"/>
    <n v="0"/>
    <n v="4500"/>
    <n v="0"/>
    <n v="0"/>
    <n v="0"/>
    <n v="4500"/>
    <n v="4500"/>
    <n v="4500"/>
    <s v="G/BBBBB2/BBBBB2"/>
  </r>
  <r>
    <s v="73"/>
    <x v="0"/>
    <x v="0"/>
    <s v="ZT06F060"/>
    <x v="7"/>
    <s v="F102"/>
    <s v="FORTALECIMIENTO DE LA GOBERNANZA DEMOCRÁTICA"/>
    <s v="GI22F10200001D"/>
    <x v="6"/>
    <s v="73 BIENES Y SERVICIOS PARA INVERSIÓN"/>
    <x v="39"/>
    <s v="G/730804/1FF102"/>
    <s v="001"/>
    <n v="0"/>
    <n v="600"/>
    <n v="0"/>
    <n v="600"/>
    <n v="0"/>
    <n v="0"/>
    <n v="0"/>
    <n v="600"/>
    <n v="600"/>
    <n v="600"/>
    <s v="G/BBBBB2/BBBBB2"/>
  </r>
  <r>
    <s v="73"/>
    <x v="0"/>
    <x v="0"/>
    <s v="ZT06F060"/>
    <x v="7"/>
    <s v="F102"/>
    <s v="FORTALECIMIENTO DE LA GOBERNANZA DEMOCRÁTICA"/>
    <s v="GI22F10200001D"/>
    <x v="6"/>
    <s v="73 BIENES Y SERVICIOS PARA INVERSIÓN"/>
    <x v="44"/>
    <s v="G/730811/1FF102"/>
    <s v="001"/>
    <n v="0"/>
    <n v="450"/>
    <n v="0"/>
    <n v="450"/>
    <n v="0"/>
    <n v="0"/>
    <n v="0"/>
    <n v="450"/>
    <n v="450"/>
    <n v="450"/>
    <s v="G/BBBBB2/BBBBB2"/>
  </r>
  <r>
    <s v="73"/>
    <x v="0"/>
    <x v="0"/>
    <s v="ZT06F060"/>
    <x v="7"/>
    <s v="F102"/>
    <s v="FORTALECIMIENTO DE LA GOBERNANZA DEMOCRÁTICA"/>
    <s v="GI22F10200001D"/>
    <x v="6"/>
    <s v="73 BIENES Y SERVICIOS PARA INVERSIÓN"/>
    <x v="55"/>
    <s v="G/730812/1FF102"/>
    <s v="001"/>
    <n v="0"/>
    <n v="3000"/>
    <n v="0"/>
    <n v="3000"/>
    <n v="0"/>
    <n v="0"/>
    <n v="0"/>
    <n v="3000"/>
    <n v="3000"/>
    <n v="3000"/>
    <s v="G/BBBBB2/BBBBB2"/>
  </r>
  <r>
    <s v="73"/>
    <x v="0"/>
    <x v="0"/>
    <s v="ZT06F060"/>
    <x v="7"/>
    <s v="F102"/>
    <s v="FORTALECIMIENTO DE LA GOBERNANZA DEMOCRÁTICA"/>
    <s v="GI22F10200001D"/>
    <x v="6"/>
    <s v="73 BIENES Y SERVICIOS PARA INVERSIÓN"/>
    <x v="85"/>
    <s v="G/730820/1FF102"/>
    <s v="001"/>
    <n v="2521.48"/>
    <n v="-2521.48"/>
    <n v="0"/>
    <n v="0"/>
    <n v="0"/>
    <n v="0"/>
    <n v="0"/>
    <n v="0"/>
    <n v="0"/>
    <n v="0"/>
    <s v="G/BBBBB2/BBBBB2"/>
  </r>
  <r>
    <s v="73"/>
    <x v="0"/>
    <x v="0"/>
    <s v="ZT06F060"/>
    <x v="7"/>
    <s v="F102"/>
    <s v="FORTALECIMIENTO DE LA GOBERNANZA DEMOCRÁTICA"/>
    <s v="GI22F10200001D"/>
    <x v="6"/>
    <s v="73 BIENES Y SERVICIOS PARA INVERSIÓN"/>
    <x v="51"/>
    <s v="G/731403/1FF102"/>
    <s v="001"/>
    <n v="2836.5"/>
    <n v="-1336.5"/>
    <n v="0"/>
    <n v="1500"/>
    <n v="0"/>
    <n v="0"/>
    <n v="0"/>
    <n v="1500"/>
    <n v="1500"/>
    <n v="1500"/>
    <s v="G/BBBBB2/BBBBB2"/>
  </r>
  <r>
    <s v="73"/>
    <x v="0"/>
    <x v="0"/>
    <s v="ZT06F060"/>
    <x v="7"/>
    <s v="F102"/>
    <s v="FORTALECIMIENTO DE LA GOBERNANZA DEMOCRÁTICA"/>
    <s v="GI22F10200002D"/>
    <x v="7"/>
    <s v="73 BIENES Y SERVICIOS PARA INVERSIÓN"/>
    <x v="87"/>
    <s v="G/730205/1FF102"/>
    <s v="001"/>
    <n v="8341.67"/>
    <n v="758.33"/>
    <n v="0"/>
    <n v="9100"/>
    <n v="0"/>
    <n v="0"/>
    <n v="0"/>
    <n v="9100"/>
    <n v="9100"/>
    <n v="9100"/>
    <s v="G/BBBBB2/BBBBB2"/>
  </r>
  <r>
    <s v="73"/>
    <x v="0"/>
    <x v="0"/>
    <s v="ZT06F060"/>
    <x v="7"/>
    <s v="F102"/>
    <s v="FORTALECIMIENTO DE LA GOBERNANZA DEMOCRÁTICA"/>
    <s v="GI22F10200002D"/>
    <x v="7"/>
    <s v="73 BIENES Y SERVICIOS PARA INVERSIÓN"/>
    <x v="45"/>
    <s v="G/730235/1FF102"/>
    <s v="001"/>
    <n v="4649.03"/>
    <n v="-3149.03"/>
    <n v="0"/>
    <n v="1500"/>
    <n v="0"/>
    <n v="0"/>
    <n v="0"/>
    <n v="1500"/>
    <n v="1500"/>
    <n v="1500"/>
    <s v="G/BBBBB2/BBBBB2"/>
  </r>
  <r>
    <s v="73"/>
    <x v="0"/>
    <x v="0"/>
    <s v="ZT06F060"/>
    <x v="7"/>
    <s v="F102"/>
    <s v="FORTALECIMIENTO DE LA GOBERNANZA DEMOCRÁTICA"/>
    <s v="GI22F10200002D"/>
    <x v="7"/>
    <s v="73 BIENES Y SERVICIOS PARA INVERSIÓN"/>
    <x v="48"/>
    <s v="G/730505/1FF102"/>
    <s v="001"/>
    <n v="1861.2"/>
    <n v="138.80000000000001"/>
    <n v="0"/>
    <n v="2000"/>
    <n v="0"/>
    <n v="0"/>
    <n v="0"/>
    <n v="2000"/>
    <n v="2000"/>
    <n v="2000"/>
    <s v="G/BBBBB2/BBBBB2"/>
  </r>
  <r>
    <s v="73"/>
    <x v="0"/>
    <x v="0"/>
    <s v="ZT06F060"/>
    <x v="7"/>
    <s v="F102"/>
    <s v="FORTALECIMIENTO DE LA GOBERNANZA DEMOCRÁTICA"/>
    <s v="GI22F10200002D"/>
    <x v="7"/>
    <s v="73 BIENES Y SERVICIOS PARA INVERSIÓN"/>
    <x v="50"/>
    <s v="G/730613/1FF102"/>
    <s v="001"/>
    <n v="1345.97"/>
    <n v="654.03"/>
    <n v="0"/>
    <n v="2000"/>
    <n v="0"/>
    <n v="0"/>
    <n v="0"/>
    <n v="2000"/>
    <n v="2000"/>
    <n v="2000"/>
    <s v="G/BBBBB2/BBBBB2"/>
  </r>
  <r>
    <s v="73"/>
    <x v="0"/>
    <x v="0"/>
    <s v="ZT06F060"/>
    <x v="7"/>
    <s v="F102"/>
    <s v="FORTALECIMIENTO DE LA GOBERNANZA DEMOCRÁTICA"/>
    <s v="GI22F10200002D"/>
    <x v="7"/>
    <s v="73 BIENES Y SERVICIOS PARA INVERSIÓN"/>
    <x v="44"/>
    <s v="G/730811/1FF102"/>
    <s v="001"/>
    <n v="668.6"/>
    <n v="-268.60000000000002"/>
    <n v="0"/>
    <n v="400"/>
    <n v="0"/>
    <n v="0"/>
    <n v="0"/>
    <n v="400"/>
    <n v="400"/>
    <n v="400"/>
    <s v="G/BBBBB2/BBBBB2"/>
  </r>
  <r>
    <s v="73"/>
    <x v="0"/>
    <x v="0"/>
    <s v="ZT06F060"/>
    <x v="7"/>
    <s v="F102"/>
    <s v="FORTALECIMIENTO DE LA GOBERNANZA DEMOCRÁTICA"/>
    <s v="GI22F10200003D"/>
    <x v="8"/>
    <s v="73 BIENES Y SERVICIOS PARA INVERSIÓN"/>
    <x v="87"/>
    <s v="G/730205/1FF102"/>
    <s v="001"/>
    <n v="7166.67"/>
    <n v="961.46"/>
    <n v="0"/>
    <n v="8128.13"/>
    <n v="0"/>
    <n v="0"/>
    <n v="0"/>
    <n v="8128.13"/>
    <n v="8128.13"/>
    <n v="8128.13"/>
    <s v="G/BBBBB2/BBBBB2"/>
  </r>
  <r>
    <s v="73"/>
    <x v="0"/>
    <x v="0"/>
    <s v="ZT06F060"/>
    <x v="7"/>
    <s v="F102"/>
    <s v="FORTALECIMIENTO DE LA GOBERNANZA DEMOCRÁTICA"/>
    <s v="GI22F10200003D"/>
    <x v="8"/>
    <s v="73 BIENES Y SERVICIOS PARA INVERSIÓN"/>
    <x v="45"/>
    <s v="G/730235/1FF102"/>
    <s v="001"/>
    <n v="1000"/>
    <n v="0"/>
    <n v="0"/>
    <n v="1000"/>
    <n v="0"/>
    <n v="0"/>
    <n v="0"/>
    <n v="1000"/>
    <n v="1000"/>
    <n v="1000"/>
    <s v="G/BBBBB2/BBBBB2"/>
  </r>
  <r>
    <s v="73"/>
    <x v="0"/>
    <x v="0"/>
    <s v="ZT06F060"/>
    <x v="7"/>
    <s v="F102"/>
    <s v="FORTALECIMIENTO DE LA GOBERNANZA DEMOCRÁTICA"/>
    <s v="GI22F10200003D"/>
    <x v="8"/>
    <s v="73 BIENES Y SERVICIOS PARA INVERSIÓN"/>
    <x v="48"/>
    <s v="G/730505/1FF102"/>
    <s v="001"/>
    <n v="1870.6"/>
    <n v="0"/>
    <n v="0"/>
    <n v="1870.6"/>
    <n v="0"/>
    <n v="0"/>
    <n v="0"/>
    <n v="1870.6"/>
    <n v="1870.6"/>
    <n v="1870.6"/>
    <s v="G/BBBBB2/BBBBB2"/>
  </r>
  <r>
    <s v="73"/>
    <x v="0"/>
    <x v="0"/>
    <s v="ZT06F060"/>
    <x v="7"/>
    <s v="F102"/>
    <s v="FORTALECIMIENTO DE LA GOBERNANZA DEMOCRÁTICA"/>
    <s v="GI22F10200003D"/>
    <x v="8"/>
    <s v="73 BIENES Y SERVICIOS PARA INVERSIÓN"/>
    <x v="50"/>
    <s v="G/730613/1FF102"/>
    <s v="001"/>
    <n v="1001.27"/>
    <n v="0"/>
    <n v="0"/>
    <n v="1001.27"/>
    <n v="0"/>
    <n v="0"/>
    <n v="0"/>
    <n v="1001.27"/>
    <n v="1001.27"/>
    <n v="1001.27"/>
    <s v="G/BBBBB2/BBBBB2"/>
  </r>
  <r>
    <s v="73"/>
    <x v="0"/>
    <x v="0"/>
    <s v="ZT06F060"/>
    <x v="7"/>
    <s v="F102"/>
    <s v="FORTALECIMIENTO DE LA GOBERNANZA DEMOCRÁTICA"/>
    <s v="GI22F10200003D"/>
    <x v="8"/>
    <s v="73 BIENES Y SERVICIOS PARA INVERSIÓN"/>
    <x v="44"/>
    <s v="G/730811/1FF102"/>
    <s v="001"/>
    <n v="2857.85"/>
    <n v="142.15"/>
    <n v="0"/>
    <n v="3000"/>
    <n v="0"/>
    <n v="0"/>
    <n v="0"/>
    <n v="3000"/>
    <n v="3000"/>
    <n v="3000"/>
    <s v="G/BBBBB2/BBBBB2"/>
  </r>
  <r>
    <s v="73"/>
    <x v="0"/>
    <x v="0"/>
    <s v="ZT06F060"/>
    <x v="7"/>
    <s v="F102"/>
    <s v="FORTALECIMIENTO DE LA GOBERNANZA DEMOCRÁTICA"/>
    <s v="GI22F10200004D"/>
    <x v="9"/>
    <s v="73 BIENES Y SERVICIOS PARA INVERSIÓN"/>
    <x v="56"/>
    <s v="G/730204/1FF102"/>
    <s v="001"/>
    <n v="0"/>
    <n v="4200"/>
    <n v="0"/>
    <n v="4200"/>
    <n v="0"/>
    <n v="0"/>
    <n v="0"/>
    <n v="4200"/>
    <n v="4200"/>
    <n v="4200"/>
    <s v="G/BBBBB2/BBBBB2"/>
  </r>
  <r>
    <s v="73"/>
    <x v="0"/>
    <x v="0"/>
    <s v="ZT06F060"/>
    <x v="7"/>
    <s v="F102"/>
    <s v="FORTALECIMIENTO DE LA GOBERNANZA DEMOCRÁTICA"/>
    <s v="GI22F10200004D"/>
    <x v="9"/>
    <s v="73 BIENES Y SERVICIOS PARA INVERSIÓN"/>
    <x v="87"/>
    <s v="G/730205/1FF102"/>
    <s v="001"/>
    <n v="3230"/>
    <n v="0"/>
    <n v="0"/>
    <n v="3230"/>
    <n v="0"/>
    <n v="0"/>
    <n v="0"/>
    <n v="3230"/>
    <n v="3230"/>
    <n v="3230"/>
    <s v="G/BBBBB2/BBBBB2"/>
  </r>
  <r>
    <s v="73"/>
    <x v="0"/>
    <x v="0"/>
    <s v="ZT06F060"/>
    <x v="7"/>
    <s v="F102"/>
    <s v="FORTALECIMIENTO DE LA GOBERNANZA DEMOCRÁTICA"/>
    <s v="GI22F10200004D"/>
    <x v="9"/>
    <s v="73 BIENES Y SERVICIOS PARA INVERSIÓN"/>
    <x v="45"/>
    <s v="G/730235/1FF102"/>
    <s v="001"/>
    <n v="18200"/>
    <n v="-8300"/>
    <n v="0"/>
    <n v="9900"/>
    <n v="0"/>
    <n v="9900"/>
    <n v="0"/>
    <n v="0"/>
    <n v="9900"/>
    <n v="0"/>
    <s v="G/BBBBB2/BBBBB2"/>
  </r>
  <r>
    <s v="73"/>
    <x v="0"/>
    <x v="0"/>
    <s v="ZT06F060"/>
    <x v="7"/>
    <s v="F102"/>
    <s v="FORTALECIMIENTO DE LA GOBERNANZA DEMOCRÁTICA"/>
    <s v="GI22F10200004D"/>
    <x v="9"/>
    <s v="73 BIENES Y SERVICIOS PARA INVERSIÓN"/>
    <x v="48"/>
    <s v="G/730505/1FF102"/>
    <s v="001"/>
    <n v="4624.8"/>
    <n v="-1124.8"/>
    <n v="0"/>
    <n v="3500"/>
    <n v="0"/>
    <n v="0"/>
    <n v="0"/>
    <n v="3500"/>
    <n v="3500"/>
    <n v="3500"/>
    <s v="G/BBBBB2/BBBBB2"/>
  </r>
  <r>
    <s v="73"/>
    <x v="0"/>
    <x v="0"/>
    <s v="ZT06F060"/>
    <x v="7"/>
    <s v="F102"/>
    <s v="FORTALECIMIENTO DE LA GOBERNANZA DEMOCRÁTICA"/>
    <s v="GI22F10200004D"/>
    <x v="9"/>
    <s v="73 BIENES Y SERVICIOS PARA INVERSIÓN"/>
    <x v="55"/>
    <s v="G/730812/1FF102"/>
    <s v="001"/>
    <n v="1182.3399999999999"/>
    <n v="1087.6600000000001"/>
    <n v="0"/>
    <n v="2270"/>
    <n v="0"/>
    <n v="0"/>
    <n v="0"/>
    <n v="2270"/>
    <n v="2270"/>
    <n v="2270"/>
    <s v="G/BBBBB2/BBBBB2"/>
  </r>
  <r>
    <s v="73"/>
    <x v="0"/>
    <x v="0"/>
    <s v="ZT06F060"/>
    <x v="7"/>
    <s v="F102"/>
    <s v="FORTALECIMIENTO DE LA GOBERNANZA DEMOCRÁTICA"/>
    <s v="GI22F10200004D"/>
    <x v="9"/>
    <s v="73 BIENES Y SERVICIOS PARA INVERSIÓN"/>
    <x v="57"/>
    <s v="G/730824/1FF102"/>
    <s v="001"/>
    <n v="2000"/>
    <n v="4900"/>
    <n v="0"/>
    <n v="6900"/>
    <n v="0"/>
    <n v="0"/>
    <n v="0"/>
    <n v="6900"/>
    <n v="6900"/>
    <n v="6900"/>
    <s v="G/BBBBB2/BBBBB2"/>
  </r>
  <r>
    <s v="73"/>
    <x v="0"/>
    <x v="0"/>
    <s v="ZT06F060"/>
    <x v="7"/>
    <s v="G401"/>
    <s v="ARTE, CULTURA Y PATRIMONIO"/>
    <s v="GI22G40100001D"/>
    <x v="10"/>
    <s v="73 BIENES Y SERVICIOS PARA INVERSIÓN"/>
    <x v="87"/>
    <s v="G/730205/4FG401"/>
    <s v="001"/>
    <n v="23000"/>
    <n v="0"/>
    <n v="0"/>
    <n v="23000"/>
    <n v="0"/>
    <n v="0"/>
    <n v="0"/>
    <n v="23000"/>
    <n v="23000"/>
    <n v="23000"/>
    <s v="G/BBBBB2/BBBBB2"/>
  </r>
  <r>
    <s v="73"/>
    <x v="0"/>
    <x v="0"/>
    <s v="ZT06F060"/>
    <x v="7"/>
    <s v="G401"/>
    <s v="ARTE, CULTURA Y PATRIMONIO"/>
    <s v="GI22G40100002D"/>
    <x v="11"/>
    <s v="73 BIENES Y SERVICIOS PARA INVERSIÓN"/>
    <x v="87"/>
    <s v="G/730205/4FG401"/>
    <s v="001"/>
    <n v="16000"/>
    <n v="0"/>
    <n v="0"/>
    <n v="16000"/>
    <n v="0"/>
    <n v="0"/>
    <n v="0"/>
    <n v="16000"/>
    <n v="16000"/>
    <n v="16000"/>
    <s v="G/BBBBB2/BBBBB2"/>
  </r>
  <r>
    <s v="73"/>
    <x v="0"/>
    <x v="0"/>
    <s v="ZT06F060"/>
    <x v="7"/>
    <s v="H303"/>
    <s v="PRODUCTIVIDAD SOSTENIBLE"/>
    <s v="GI22H30300004D"/>
    <x v="12"/>
    <s v="73 BIENES Y SERVICIOS PARA INVERSIÓN"/>
    <x v="46"/>
    <s v="G/730249/3FH303"/>
    <s v="001"/>
    <n v="12900"/>
    <n v="0"/>
    <n v="0"/>
    <n v="12900"/>
    <n v="0"/>
    <n v="0"/>
    <n v="0"/>
    <n v="12900"/>
    <n v="12900"/>
    <n v="12900"/>
    <s v="G/BBBBB2/BBBBB2"/>
  </r>
  <r>
    <s v="73"/>
    <x v="0"/>
    <x v="0"/>
    <s v="ZT06F060"/>
    <x v="7"/>
    <s v="H303"/>
    <s v="PRODUCTIVIDAD SOSTENIBLE"/>
    <s v="GI22H30300004D"/>
    <x v="12"/>
    <s v="73 BIENES Y SERVICIOS PARA INVERSIÓN"/>
    <x v="48"/>
    <s v="G/730505/3FH303"/>
    <s v="001"/>
    <n v="1908.2"/>
    <n v="0"/>
    <n v="0"/>
    <n v="1908.2"/>
    <n v="0"/>
    <n v="0"/>
    <n v="0"/>
    <n v="1908.2"/>
    <n v="1908.2"/>
    <n v="1908.2"/>
    <s v="G/BBBBB2/BBBBB2"/>
  </r>
  <r>
    <s v="73"/>
    <x v="0"/>
    <x v="0"/>
    <s v="ZT06F060"/>
    <x v="7"/>
    <s v="H303"/>
    <s v="PRODUCTIVIDAD SOSTENIBLE"/>
    <s v="GI22H30300004D"/>
    <x v="12"/>
    <s v="73 BIENES Y SERVICIOS PARA INVERSIÓN"/>
    <x v="50"/>
    <s v="G/730613/3FH303"/>
    <s v="001"/>
    <n v="3367.4"/>
    <n v="0"/>
    <n v="0"/>
    <n v="3367.4"/>
    <n v="0"/>
    <n v="0"/>
    <n v="0"/>
    <n v="3367.4"/>
    <n v="3367.4"/>
    <n v="3367.4"/>
    <s v="G/BBBBB2/BBBBB2"/>
  </r>
  <r>
    <s v="73"/>
    <x v="0"/>
    <x v="0"/>
    <s v="ZT06F060"/>
    <x v="7"/>
    <s v="H303"/>
    <s v="PRODUCTIVIDAD SOSTENIBLE"/>
    <s v="GI22H30300004D"/>
    <x v="12"/>
    <s v="73 BIENES Y SERVICIOS PARA INVERSIÓN"/>
    <x v="39"/>
    <s v="G/730804/3FH303"/>
    <s v="001"/>
    <n v="92"/>
    <n v="0"/>
    <n v="0"/>
    <n v="92"/>
    <n v="0"/>
    <n v="0"/>
    <n v="0"/>
    <n v="92"/>
    <n v="92"/>
    <n v="92"/>
    <s v="G/BBBBB2/BBBBB2"/>
  </r>
  <r>
    <s v="73"/>
    <x v="0"/>
    <x v="0"/>
    <s v="ZT06F060"/>
    <x v="7"/>
    <s v="H303"/>
    <s v="PRODUCTIVIDAD SOSTENIBLE"/>
    <s v="GI22H30300004D"/>
    <x v="12"/>
    <s v="73 BIENES Y SERVICIOS PARA INVERSIÓN"/>
    <x v="44"/>
    <s v="G/730811/3FH303"/>
    <s v="001"/>
    <n v="1667.2"/>
    <n v="0"/>
    <n v="0"/>
    <n v="1667.2"/>
    <n v="0"/>
    <n v="0"/>
    <n v="0"/>
    <n v="1667.2"/>
    <n v="1667.2"/>
    <n v="1667.2"/>
    <s v="G/BBBBB2/BBBBB2"/>
  </r>
  <r>
    <s v="73"/>
    <x v="0"/>
    <x v="0"/>
    <s v="ZT06F060"/>
    <x v="7"/>
    <s v="H303"/>
    <s v="PRODUCTIVIDAD SOSTENIBLE"/>
    <s v="GI22H30300004D"/>
    <x v="12"/>
    <s v="73 BIENES Y SERVICIOS PARA INVERSIÓN"/>
    <x v="58"/>
    <s v="G/730814/3FH303"/>
    <s v="001"/>
    <n v="3988"/>
    <n v="0"/>
    <n v="0"/>
    <n v="3988"/>
    <n v="2069.9"/>
    <n v="0"/>
    <n v="0"/>
    <n v="3988"/>
    <n v="3988"/>
    <n v="1918.1"/>
    <s v="G/BBBBB2/BBBBB2"/>
  </r>
  <r>
    <s v="73"/>
    <x v="0"/>
    <x v="0"/>
    <s v="ZT06F060"/>
    <x v="7"/>
    <s v="J402"/>
    <s v="PROMOCIÓN DE DERECHOS"/>
    <s v="GI22J40200001D"/>
    <x v="13"/>
    <s v="73 BIENES Y SERVICIOS PARA INVERSIÓN"/>
    <x v="87"/>
    <s v="G/730205/4FJ402"/>
    <s v="001"/>
    <n v="9243.75"/>
    <n v="0"/>
    <n v="0"/>
    <n v="9243.75"/>
    <n v="0"/>
    <n v="0"/>
    <n v="0"/>
    <n v="9243.75"/>
    <n v="9243.75"/>
    <n v="9243.75"/>
    <s v="G/BBBBB2/BBBBB2"/>
  </r>
  <r>
    <s v="73"/>
    <x v="0"/>
    <x v="0"/>
    <s v="ZT06F060"/>
    <x v="7"/>
    <s v="J402"/>
    <s v="PROMOCIÓN DE DERECHOS"/>
    <s v="GI22J40200001D"/>
    <x v="13"/>
    <s v="73 BIENES Y SERVICIOS PARA INVERSIÓN"/>
    <x v="50"/>
    <s v="G/730613/4FJ402"/>
    <s v="001"/>
    <n v="6000"/>
    <n v="0"/>
    <n v="0"/>
    <n v="6000"/>
    <n v="0"/>
    <n v="0"/>
    <n v="0"/>
    <n v="6000"/>
    <n v="6000"/>
    <n v="6000"/>
    <s v="G/BBBBB2/BBBBB2"/>
  </r>
  <r>
    <s v="73"/>
    <x v="0"/>
    <x v="0"/>
    <s v="ZT06F060"/>
    <x v="7"/>
    <s v="M402"/>
    <s v="SALUD AL DIA"/>
    <s v="GI22M40200001D"/>
    <x v="14"/>
    <s v="73 BIENES Y SERVICIOS PARA INVERSIÓN"/>
    <x v="48"/>
    <s v="G/730505/4FM402"/>
    <s v="001"/>
    <n v="6792.5"/>
    <n v="0"/>
    <n v="0"/>
    <n v="6792.5"/>
    <n v="0"/>
    <n v="0"/>
    <n v="0"/>
    <n v="6792.5"/>
    <n v="6792.5"/>
    <n v="6792.5"/>
    <s v="G/BBBBB2/BBBBB2"/>
  </r>
  <r>
    <s v="73"/>
    <x v="0"/>
    <x v="0"/>
    <s v="ZT06F060"/>
    <x v="7"/>
    <s v="M402"/>
    <s v="SALUD AL DIA"/>
    <s v="GI22M40200001D"/>
    <x v="14"/>
    <s v="73 BIENES Y SERVICIOS PARA INVERSIÓN"/>
    <x v="42"/>
    <s v="G/730606/4FM402"/>
    <s v="001"/>
    <n v="10800"/>
    <n v="1200"/>
    <n v="0"/>
    <n v="12000"/>
    <n v="0"/>
    <n v="10800"/>
    <n v="1200"/>
    <n v="1200"/>
    <n v="10800"/>
    <n v="1200"/>
    <s v="G/BBBBB2/BBBBB2"/>
  </r>
  <r>
    <s v="73"/>
    <x v="0"/>
    <x v="0"/>
    <s v="ZT06F060"/>
    <x v="7"/>
    <s v="M402"/>
    <s v="SALUD AL DIA"/>
    <s v="GI22M40200002D"/>
    <x v="15"/>
    <s v="73 BIENES Y SERVICIOS PARA INVERSIÓN"/>
    <x v="46"/>
    <s v="G/730249/4FM402"/>
    <s v="001"/>
    <n v="0"/>
    <n v="9000"/>
    <n v="0"/>
    <n v="9000"/>
    <n v="0"/>
    <n v="0"/>
    <n v="0"/>
    <n v="9000"/>
    <n v="9000"/>
    <n v="9000"/>
    <s v="G/BBBBB2/BBBBB2"/>
  </r>
  <r>
    <s v="73"/>
    <x v="0"/>
    <x v="0"/>
    <s v="ZT06F060"/>
    <x v="7"/>
    <s v="M402"/>
    <s v="SALUD AL DIA"/>
    <s v="GI22M40200002D"/>
    <x v="15"/>
    <s v="73 BIENES Y SERVICIOS PARA INVERSIÓN"/>
    <x v="42"/>
    <s v="G/730606/4FM402"/>
    <s v="001"/>
    <n v="8048"/>
    <n v="3952"/>
    <n v="0"/>
    <n v="12000"/>
    <n v="8400"/>
    <n v="0"/>
    <n v="0"/>
    <n v="12000"/>
    <n v="12000"/>
    <n v="3600"/>
    <s v="G/BBBBB2/BBBBB2"/>
  </r>
  <r>
    <s v="73"/>
    <x v="0"/>
    <x v="0"/>
    <s v="ZT06F060"/>
    <x v="7"/>
    <s v="M402"/>
    <s v="SALUD AL DIA"/>
    <s v="GI22M40200002D"/>
    <x v="15"/>
    <s v="73 BIENES Y SERVICIOS PARA INVERSIÓN"/>
    <x v="39"/>
    <s v="G/730804/4FM402"/>
    <s v="001"/>
    <n v="14749.5"/>
    <n v="-14152"/>
    <n v="0"/>
    <n v="597.5"/>
    <n v="0"/>
    <n v="0"/>
    <n v="0"/>
    <n v="597.5"/>
    <n v="597.5"/>
    <n v="597.5"/>
    <s v="G/BBBBB2/BBBBB2"/>
  </r>
  <r>
    <s v="73"/>
    <x v="0"/>
    <x v="0"/>
    <s v="ZT06F060"/>
    <x v="7"/>
    <s v="N201"/>
    <s v="GESTIÓN DE RIESGOS"/>
    <s v="GI22N20100002D"/>
    <x v="16"/>
    <s v="73 BIENES Y SERVICIOS PARA INVERSIÓN"/>
    <x v="40"/>
    <s v="G/730418/2FN201"/>
    <s v="001"/>
    <n v="0"/>
    <n v="5133.9399999999996"/>
    <n v="0"/>
    <n v="5133.9399999999996"/>
    <n v="0"/>
    <n v="0"/>
    <n v="0"/>
    <n v="5133.9399999999996"/>
    <n v="5133.9399999999996"/>
    <n v="5133.9399999999996"/>
    <s v="G/BBBBB2/BBBBB2"/>
  </r>
  <r>
    <s v="73"/>
    <x v="0"/>
    <x v="0"/>
    <s v="ZT06F060"/>
    <x v="7"/>
    <s v="N201"/>
    <s v="GESTIÓN DE RIESGOS"/>
    <s v="GI22N20100002D"/>
    <x v="16"/>
    <s v="73 BIENES Y SERVICIOS PARA INVERSIÓN"/>
    <x v="42"/>
    <s v="G/730606/2FN201"/>
    <s v="001"/>
    <n v="10200"/>
    <n v="0"/>
    <n v="0"/>
    <n v="10200"/>
    <n v="10200"/>
    <n v="0"/>
    <n v="0"/>
    <n v="10200"/>
    <n v="10200"/>
    <n v="0"/>
    <s v="G/BBBBB2/BBBBB2"/>
  </r>
  <r>
    <s v="73"/>
    <x v="0"/>
    <x v="0"/>
    <s v="ZT06F060"/>
    <x v="7"/>
    <s v="N402"/>
    <s v="QUITO SIN MIEDO"/>
    <s v="GI22N40200001D"/>
    <x v="17"/>
    <s v="73 BIENES Y SERVICIOS PARA INVERSIÓN"/>
    <x v="86"/>
    <s v="G/730802/4FN402"/>
    <s v="001"/>
    <n v="5500"/>
    <n v="-5500"/>
    <n v="0"/>
    <n v="0"/>
    <n v="0"/>
    <n v="0"/>
    <n v="0"/>
    <n v="0"/>
    <n v="0"/>
    <n v="0"/>
    <s v="G/BBBBB2/BBBBB2"/>
  </r>
  <r>
    <s v="73"/>
    <x v="0"/>
    <x v="0"/>
    <s v="ZT06F060"/>
    <x v="7"/>
    <s v="N402"/>
    <s v="QUITO SIN MIEDO"/>
    <s v="GI22N40200001D"/>
    <x v="17"/>
    <s v="73 BIENES Y SERVICIOS PARA INVERSIÓN"/>
    <x v="44"/>
    <s v="G/730811/4FN402"/>
    <s v="001"/>
    <n v="0"/>
    <n v="5500"/>
    <n v="0"/>
    <n v="5500"/>
    <n v="0"/>
    <n v="0"/>
    <n v="0"/>
    <n v="5500"/>
    <n v="5500"/>
    <n v="5500"/>
    <s v="G/BBBBB2/BBBBB2"/>
  </r>
  <r>
    <s v="75"/>
    <x v="0"/>
    <x v="0"/>
    <s v="ZT06F060"/>
    <x v="7"/>
    <s v="F101"/>
    <s v="CORRESPONSABILIDAD CIUDADANA"/>
    <s v="GI22F10100002D"/>
    <x v="4"/>
    <s v="75 OBRAS PÚBLICAS"/>
    <x v="60"/>
    <s v="G/750104/1FF101"/>
    <s v="001"/>
    <n v="582166.97"/>
    <n v="-2166.9699999999998"/>
    <n v="0"/>
    <n v="580000"/>
    <n v="204901.98"/>
    <n v="0"/>
    <n v="0"/>
    <n v="580000"/>
    <n v="580000"/>
    <n v="375098.02"/>
    <s v="G/BBBBB2/BBBBB2"/>
  </r>
  <r>
    <s v="75"/>
    <x v="0"/>
    <x v="0"/>
    <s v="ZT06F060"/>
    <x v="7"/>
    <s v="F101"/>
    <s v="CORRESPONSABILIDAD CIUDADANA"/>
    <s v="GI22F10100002D"/>
    <x v="4"/>
    <s v="75 OBRAS PÚBLICAS"/>
    <x v="61"/>
    <s v="G/750105/1FF101"/>
    <s v="001"/>
    <n v="397982.32"/>
    <n v="-47982.32"/>
    <n v="0"/>
    <n v="350000"/>
    <n v="174858.74"/>
    <n v="0"/>
    <n v="0"/>
    <n v="350000"/>
    <n v="350000"/>
    <n v="175141.26"/>
    <s v="G/BBBBB2/BBBBB2"/>
  </r>
  <r>
    <s v="75"/>
    <x v="0"/>
    <x v="0"/>
    <s v="ZT06F060"/>
    <x v="7"/>
    <s v="F101"/>
    <s v="CORRESPONSABILIDAD CIUDADANA"/>
    <s v="GI22F10100003D"/>
    <x v="5"/>
    <s v="75 OBRAS PÚBLICAS"/>
    <x v="60"/>
    <s v="G/750104/1FF101"/>
    <s v="001"/>
    <n v="767625.35"/>
    <n v="-257443.53"/>
    <n v="0"/>
    <n v="510181.82"/>
    <n v="0"/>
    <n v="0"/>
    <n v="0"/>
    <n v="510181.82"/>
    <n v="510181.82"/>
    <n v="510181.82"/>
    <s v="G/BBBBB2/BBBBB2"/>
  </r>
  <r>
    <s v="75"/>
    <x v="0"/>
    <x v="0"/>
    <s v="ZT06F060"/>
    <x v="7"/>
    <s v="F101"/>
    <s v="CORRESPONSABILIDAD CIUDADANA"/>
    <s v="GI22F10100003D"/>
    <x v="5"/>
    <s v="75 OBRAS PÚBLICAS"/>
    <x v="61"/>
    <s v="G/750105/1FF101"/>
    <s v="001"/>
    <n v="920378.99"/>
    <n v="213921.93"/>
    <n v="0"/>
    <n v="1134300.92"/>
    <n v="407359.17"/>
    <n v="302661.3"/>
    <n v="0"/>
    <n v="831639.62"/>
    <n v="1134300.92"/>
    <n v="424280.45"/>
    <s v="G/BBBBB2/BBBBB2"/>
  </r>
  <r>
    <s v="75"/>
    <x v="0"/>
    <x v="0"/>
    <s v="ZT06F060"/>
    <x v="7"/>
    <s v="F101"/>
    <s v="CORRESPONSABILIDAD CIUDADANA"/>
    <s v="GI22F10100003D"/>
    <x v="5"/>
    <s v="75 OBRAS PÚBLICAS"/>
    <x v="62"/>
    <s v="G/750107/1FF101"/>
    <s v="001"/>
    <n v="120000"/>
    <n v="43200"/>
    <n v="0"/>
    <n v="163200"/>
    <n v="0"/>
    <n v="0"/>
    <n v="0"/>
    <n v="163200"/>
    <n v="163200"/>
    <n v="163200"/>
    <s v="G/BBBBB2/BBBBB2"/>
  </r>
  <r>
    <s v="78"/>
    <x v="0"/>
    <x v="0"/>
    <s v="ZT06F060"/>
    <x v="7"/>
    <s v="F101"/>
    <s v="CORRESPONSABILIDAD CIUDADANA"/>
    <s v="GI22F10100002D"/>
    <x v="4"/>
    <s v="78 TRANSFERENCIAS Y DONACIONES PARA INVERSIÓN"/>
    <x v="98"/>
    <s v="G/780103/1FF101"/>
    <s v="001"/>
    <n v="125005"/>
    <n v="-125005"/>
    <n v="0"/>
    <n v="0"/>
    <n v="0"/>
    <n v="0"/>
    <n v="0"/>
    <n v="0"/>
    <n v="0"/>
    <n v="0"/>
    <s v="G/BBBBB2/BBBBB2"/>
  </r>
  <r>
    <s v="84"/>
    <x v="0"/>
    <x v="0"/>
    <s v="ZT06F060"/>
    <x v="7"/>
    <s v="A101"/>
    <s v="FORTALECIMIENTO INSTITUCIONAL"/>
    <s v="GC00A10100001D"/>
    <x v="1"/>
    <s v="84 BIENES DE LARGA DURACIÓN"/>
    <x v="63"/>
    <s v="G/840103/1FA101"/>
    <s v="002"/>
    <n v="100"/>
    <n v="0"/>
    <n v="0"/>
    <n v="100"/>
    <n v="0"/>
    <n v="0"/>
    <n v="0"/>
    <n v="100"/>
    <n v="100"/>
    <n v="100"/>
    <s v="G/BBBBB3/BBBBB3"/>
  </r>
  <r>
    <s v="84"/>
    <x v="0"/>
    <x v="0"/>
    <s v="ZT06F060"/>
    <x v="7"/>
    <s v="A101"/>
    <s v="FORTALECIMIENTO INSTITUCIONAL"/>
    <s v="GC00A10100001D"/>
    <x v="1"/>
    <s v="84 BIENES DE LARGA DURACIÓN"/>
    <x v="64"/>
    <s v="G/840104/1FA101"/>
    <s v="002"/>
    <n v="100"/>
    <n v="0"/>
    <n v="0"/>
    <n v="100"/>
    <n v="0"/>
    <n v="0"/>
    <n v="0"/>
    <n v="100"/>
    <n v="100"/>
    <n v="100"/>
    <s v="G/BBBBB3/BBBBB3"/>
  </r>
  <r>
    <s v="84"/>
    <x v="0"/>
    <x v="0"/>
    <s v="ZT06F060"/>
    <x v="7"/>
    <s v="A101"/>
    <s v="FORTALECIMIENTO INSTITUCIONAL"/>
    <s v="GC00A10100001D"/>
    <x v="1"/>
    <s v="84 BIENES DE LARGA DURACIÓN"/>
    <x v="65"/>
    <s v="G/840107/1FA101"/>
    <s v="002"/>
    <n v="135100"/>
    <n v="-105000"/>
    <n v="0"/>
    <n v="30100"/>
    <n v="0"/>
    <n v="0"/>
    <n v="0"/>
    <n v="30100"/>
    <n v="30100"/>
    <n v="30100"/>
    <s v="G/BBBBB3/BBBBB3"/>
  </r>
  <r>
    <s v="84"/>
    <x v="0"/>
    <x v="0"/>
    <s v="ZT06F060"/>
    <x v="7"/>
    <s v="F101"/>
    <s v="CORRESPONSABILIDAD CIUDADANA"/>
    <s v="GI22F10100001D"/>
    <x v="3"/>
    <s v="84 BIENES DE LARGA DURACIÓN"/>
    <x v="63"/>
    <s v="G/840103/1FF101"/>
    <s v="001"/>
    <n v="0"/>
    <n v="1500"/>
    <n v="0"/>
    <n v="1500"/>
    <n v="0"/>
    <n v="0"/>
    <n v="0"/>
    <n v="1500"/>
    <n v="1500"/>
    <n v="1500"/>
    <s v="G/BBBBB3/BBBBB3"/>
  </r>
  <r>
    <s v="84"/>
    <x v="0"/>
    <x v="0"/>
    <s v="ZT06F060"/>
    <x v="7"/>
    <s v="F101"/>
    <s v="CORRESPONSABILIDAD CIUDADANA"/>
    <s v="GI22F10100002D"/>
    <x v="4"/>
    <s v="84 BIENES DE LARGA DURACIÓN"/>
    <x v="64"/>
    <s v="G/840104/1FF101"/>
    <s v="001"/>
    <n v="150013.75"/>
    <n v="43371.519999999997"/>
    <n v="0"/>
    <n v="193385.27"/>
    <n v="153366.67000000001"/>
    <n v="0"/>
    <n v="0"/>
    <n v="193385.27"/>
    <n v="193385.27"/>
    <n v="40018.6"/>
    <s v="G/BBBBB3/BBBBB3"/>
  </r>
  <r>
    <s v="84"/>
    <x v="0"/>
    <x v="0"/>
    <s v="ZT06F060"/>
    <x v="7"/>
    <s v="F101"/>
    <s v="CORRESPONSABILIDAD CIUDADANA"/>
    <s v="GI22F10100002D"/>
    <x v="4"/>
    <s v="84 BIENES DE LARGA DURACIÓN"/>
    <x v="66"/>
    <s v="G/840105/1FF101"/>
    <s v="001"/>
    <n v="157541.79"/>
    <n v="-77641.789999999994"/>
    <n v="0"/>
    <n v="79900"/>
    <n v="0"/>
    <n v="79850"/>
    <n v="79850"/>
    <n v="50"/>
    <n v="50"/>
    <n v="50"/>
    <s v="G/BBBBB3/BBBBB3"/>
  </r>
  <r>
    <s v="84"/>
    <x v="0"/>
    <x v="0"/>
    <s v="ZT06F060"/>
    <x v="7"/>
    <s v="F102"/>
    <s v="FORTALECIMIENTO DE LA GOBERNANZA DEMOCRÁTICA"/>
    <s v="GI22F10200001D"/>
    <x v="6"/>
    <s v="84 BIENES DE LARGA DURACIÓN"/>
    <x v="63"/>
    <s v="G/840103/1FF102"/>
    <s v="001"/>
    <n v="0"/>
    <n v="2500"/>
    <n v="0"/>
    <n v="2500"/>
    <n v="2500"/>
    <n v="0"/>
    <n v="0"/>
    <n v="2500"/>
    <n v="2500"/>
    <n v="0"/>
    <s v="G/BBBBB3/BBBBB3"/>
  </r>
  <r>
    <s v="84"/>
    <x v="0"/>
    <x v="0"/>
    <s v="ZT06F060"/>
    <x v="7"/>
    <s v="F102"/>
    <s v="FORTALECIMIENTO DE LA GOBERNANZA DEMOCRÁTICA"/>
    <s v="GI22F10200001D"/>
    <x v="6"/>
    <s v="84 BIENES DE LARGA DURACIÓN"/>
    <x v="64"/>
    <s v="G/840104/1FF102"/>
    <s v="001"/>
    <n v="9178.52"/>
    <n v="-9178.52"/>
    <n v="0"/>
    <n v="0"/>
    <n v="0"/>
    <n v="0"/>
    <n v="0"/>
    <n v="0"/>
    <n v="0"/>
    <n v="0"/>
    <s v="G/BBBBB3/BBBBB3"/>
  </r>
  <r>
    <s v="84"/>
    <x v="0"/>
    <x v="0"/>
    <s v="ZT06F060"/>
    <x v="7"/>
    <s v="F102"/>
    <s v="FORTALECIMIENTO DE LA GOBERNANZA DEMOCRÁTICA"/>
    <s v="GI22F10200001D"/>
    <x v="6"/>
    <s v="84 BIENES DE LARGA DURACIÓN"/>
    <x v="65"/>
    <s v="G/840107/1FF102"/>
    <s v="001"/>
    <n v="0"/>
    <n v="5000"/>
    <n v="0"/>
    <n v="5000"/>
    <n v="0"/>
    <n v="0"/>
    <n v="0"/>
    <n v="5000"/>
    <n v="5000"/>
    <n v="5000"/>
    <s v="G/BBBBB3/BBBBB3"/>
  </r>
  <r>
    <s v="84"/>
    <x v="0"/>
    <x v="0"/>
    <s v="ZT06F060"/>
    <x v="7"/>
    <s v="H303"/>
    <s v="PRODUCTIVIDAD SOSTENIBLE"/>
    <s v="GI22H30300004D"/>
    <x v="12"/>
    <s v="84 BIENES DE LARGA DURACIÓN"/>
    <x v="63"/>
    <s v="G/840103/3FH303"/>
    <s v="001"/>
    <n v="4077.2"/>
    <n v="0"/>
    <n v="0"/>
    <n v="4077.2"/>
    <n v="0"/>
    <n v="0"/>
    <n v="0"/>
    <n v="4077.2"/>
    <n v="4077.2"/>
    <n v="4077.2"/>
    <s v="G/BBBBB3/BBBBB3"/>
  </r>
  <r>
    <s v="84"/>
    <x v="0"/>
    <x v="0"/>
    <s v="ZT06F060"/>
    <x v="7"/>
    <s v="N201"/>
    <s v="GESTIÓN DE RIESGOS"/>
    <s v="GI22N20100002D"/>
    <x v="16"/>
    <s v="84 BIENES DE LARGA DURACIÓN"/>
    <x v="64"/>
    <s v="G/840104/2FN201"/>
    <s v="001"/>
    <n v="4748"/>
    <n v="-4748"/>
    <n v="0"/>
    <n v="0"/>
    <n v="0"/>
    <n v="0"/>
    <n v="0"/>
    <n v="0"/>
    <n v="0"/>
    <n v="0"/>
    <s v="G/BBBBB3/BBBBB3"/>
  </r>
  <r>
    <s v="84"/>
    <x v="0"/>
    <x v="0"/>
    <s v="ZT06F060"/>
    <x v="7"/>
    <s v="N402"/>
    <s v="QUITO SIN MIEDO"/>
    <s v="GI22N40200001D"/>
    <x v="17"/>
    <s v="84 BIENES DE LARGA DURACIÓN"/>
    <x v="63"/>
    <s v="G/840103/4FN402"/>
    <s v="001"/>
    <n v="1385.94"/>
    <n v="-1385.94"/>
    <n v="0"/>
    <n v="0"/>
    <n v="0"/>
    <n v="0"/>
    <n v="0"/>
    <n v="0"/>
    <n v="0"/>
    <n v="0"/>
    <s v="G/BBBBB3/BBBBB3"/>
  </r>
  <r>
    <s v="84"/>
    <x v="0"/>
    <x v="0"/>
    <s v="ZT06F060"/>
    <x v="7"/>
    <s v="N402"/>
    <s v="QUITO SIN MIEDO"/>
    <s v="GI22N40200001D"/>
    <x v="17"/>
    <s v="84 BIENES DE LARGA DURACIÓN"/>
    <x v="113"/>
    <s v="G/840106/4FN402"/>
    <s v="001"/>
    <n v="0"/>
    <n v="1000"/>
    <n v="0"/>
    <n v="1000"/>
    <n v="0"/>
    <n v="0"/>
    <n v="0"/>
    <n v="1000"/>
    <n v="1000"/>
    <n v="1000"/>
    <s v="G/BBBBB3/BBBBB3"/>
  </r>
  <r>
    <s v="99"/>
    <x v="0"/>
    <x v="0"/>
    <s v="ZT06F060"/>
    <x v="7"/>
    <s v="A101"/>
    <s v="FORTALECIMIENTO INSTITUCIONAL"/>
    <s v="GC00A10100004D"/>
    <x v="0"/>
    <s v="99 OTROS PASIVOS"/>
    <x v="67"/>
    <s v="G/990101/1FA101"/>
    <s v="002"/>
    <n v="45143.24"/>
    <n v="-7000"/>
    <n v="0"/>
    <n v="38143.24"/>
    <n v="0"/>
    <n v="18506.12"/>
    <n v="18506.12"/>
    <n v="19637.12"/>
    <n v="19637.12"/>
    <n v="19637.12"/>
    <s v="G/CCCCC1/CCCCC1"/>
  </r>
  <r>
    <s v="51"/>
    <x v="0"/>
    <x v="0"/>
    <s v="ZV05F050"/>
    <x v="8"/>
    <s v="A101"/>
    <s v="FORTALECIMIENTO INSTITUCIONAL"/>
    <s v="GC00A10100004D"/>
    <x v="0"/>
    <s v="51 GASTOS EN PERSONAL"/>
    <x v="0"/>
    <s v="G/510105/1FA101"/>
    <s v="002"/>
    <n v="978909"/>
    <n v="-40857"/>
    <n v="0"/>
    <n v="938052"/>
    <n v="0"/>
    <n v="382634.29"/>
    <n v="382634.29"/>
    <n v="555417.71"/>
    <n v="555417.71"/>
    <n v="555417.71"/>
    <s v="G/AAAAAA/AAAAAA"/>
  </r>
  <r>
    <s v="51"/>
    <x v="0"/>
    <x v="0"/>
    <s v="ZV05F050"/>
    <x v="8"/>
    <s v="A101"/>
    <s v="FORTALECIMIENTO INSTITUCIONAL"/>
    <s v="GC00A10100004D"/>
    <x v="0"/>
    <s v="51 GASTOS EN PERSONAL"/>
    <x v="1"/>
    <s v="G/510106/1FA101"/>
    <s v="002"/>
    <n v="103305.72"/>
    <n v="-10363.44"/>
    <n v="0"/>
    <n v="92942.28"/>
    <n v="0"/>
    <n v="35371.25"/>
    <n v="35371.25"/>
    <n v="57571.03"/>
    <n v="57571.03"/>
    <n v="57571.03"/>
    <s v="G/AAAAAA/AAAAAA"/>
  </r>
  <r>
    <s v="51"/>
    <x v="0"/>
    <x v="0"/>
    <s v="ZV05F050"/>
    <x v="8"/>
    <s v="A101"/>
    <s v="FORTALECIMIENTO INSTITUCIONAL"/>
    <s v="GC00A10100004D"/>
    <x v="0"/>
    <s v="51 GASTOS EN PERSONAL"/>
    <x v="2"/>
    <s v="G/510203/1FA101"/>
    <s v="002"/>
    <n v="116965.22"/>
    <n v="1098.47"/>
    <n v="0"/>
    <n v="118063.69"/>
    <n v="20590.21"/>
    <n v="13266.3"/>
    <n v="13266.3"/>
    <n v="104797.39"/>
    <n v="104797.39"/>
    <n v="84207.18"/>
    <s v="G/AAAAAA/AAAAAA"/>
  </r>
  <r>
    <s v="51"/>
    <x v="0"/>
    <x v="0"/>
    <s v="ZV05F050"/>
    <x v="8"/>
    <s v="A101"/>
    <s v="FORTALECIMIENTO INSTITUCIONAL"/>
    <s v="GC00A10100004D"/>
    <x v="0"/>
    <s v="51 GASTOS EN PERSONAL"/>
    <x v="3"/>
    <s v="G/510204/1FA101"/>
    <s v="002"/>
    <n v="51125"/>
    <n v="1125"/>
    <n v="0"/>
    <n v="52250"/>
    <n v="10015"/>
    <n v="5494.48"/>
    <n v="5494.48"/>
    <n v="46755.519999999997"/>
    <n v="46755.519999999997"/>
    <n v="36740.519999999997"/>
    <s v="G/AAAAAA/AAAAAA"/>
  </r>
  <r>
    <s v="51"/>
    <x v="0"/>
    <x v="0"/>
    <s v="ZV05F050"/>
    <x v="8"/>
    <s v="A101"/>
    <s v="FORTALECIMIENTO INSTITUCIONAL"/>
    <s v="GC00A10100004D"/>
    <x v="0"/>
    <s v="51 GASTOS EN PERSONAL"/>
    <x v="4"/>
    <s v="G/510304/1FA101"/>
    <s v="002"/>
    <n v="1804"/>
    <n v="413.6"/>
    <n v="0"/>
    <n v="2217.6"/>
    <n v="0"/>
    <n v="642.6"/>
    <n v="642.6"/>
    <n v="1575"/>
    <n v="1575"/>
    <n v="1575"/>
    <s v="G/AAAAAA/AAAAAA"/>
  </r>
  <r>
    <s v="51"/>
    <x v="0"/>
    <x v="0"/>
    <s v="ZV05F050"/>
    <x v="8"/>
    <s v="A101"/>
    <s v="FORTALECIMIENTO INSTITUCIONAL"/>
    <s v="GC00A10100004D"/>
    <x v="0"/>
    <s v="51 GASTOS EN PERSONAL"/>
    <x v="5"/>
    <s v="G/510306/1FA101"/>
    <s v="002"/>
    <n v="14080"/>
    <n v="0"/>
    <n v="0"/>
    <n v="14080"/>
    <n v="0"/>
    <n v="4488"/>
    <n v="4488"/>
    <n v="9592"/>
    <n v="9592"/>
    <n v="9592"/>
    <s v="G/AAAAAA/AAAAAA"/>
  </r>
  <r>
    <s v="51"/>
    <x v="0"/>
    <x v="0"/>
    <s v="ZV05F050"/>
    <x v="8"/>
    <s v="A101"/>
    <s v="FORTALECIMIENTO INSTITUCIONAL"/>
    <s v="GC00A10100004D"/>
    <x v="0"/>
    <s v="51 GASTOS EN PERSONAL"/>
    <x v="6"/>
    <s v="G/510401/1FA101"/>
    <s v="002"/>
    <n v="2667.8"/>
    <n v="120.47"/>
    <n v="0"/>
    <n v="2788.27"/>
    <n v="0"/>
    <n v="45"/>
    <n v="45"/>
    <n v="2743.27"/>
    <n v="2743.27"/>
    <n v="2743.27"/>
    <s v="G/AAAAAA/AAAAAA"/>
  </r>
  <r>
    <s v="51"/>
    <x v="0"/>
    <x v="0"/>
    <s v="ZV05F050"/>
    <x v="8"/>
    <s v="A101"/>
    <s v="FORTALECIMIENTO INSTITUCIONAL"/>
    <s v="GC00A10100004D"/>
    <x v="0"/>
    <s v="51 GASTOS EN PERSONAL"/>
    <x v="7"/>
    <s v="G/510408/1FA101"/>
    <s v="002"/>
    <n v="4621.8500000000004"/>
    <n v="25.26"/>
    <n v="0"/>
    <n v="4647.1099999999997"/>
    <n v="0"/>
    <n v="831.45"/>
    <n v="831.45"/>
    <n v="3815.66"/>
    <n v="3815.66"/>
    <n v="3815.66"/>
    <s v="G/AAAAAA/AAAAAA"/>
  </r>
  <r>
    <s v="51"/>
    <x v="0"/>
    <x v="0"/>
    <s v="ZV05F050"/>
    <x v="8"/>
    <s v="A101"/>
    <s v="FORTALECIMIENTO INSTITUCIONAL"/>
    <s v="GC00A10100004D"/>
    <x v="0"/>
    <s v="51 GASTOS EN PERSONAL"/>
    <x v="69"/>
    <s v="G/510507/1FA101"/>
    <s v="002"/>
    <n v="4142.82"/>
    <n v="0"/>
    <n v="0"/>
    <n v="4142.82"/>
    <n v="0"/>
    <n v="0"/>
    <n v="0"/>
    <n v="4142.82"/>
    <n v="4142.82"/>
    <n v="4142.82"/>
    <s v="G/AAAAAA/AAAAAA"/>
  </r>
  <r>
    <s v="51"/>
    <x v="0"/>
    <x v="0"/>
    <s v="ZV05F050"/>
    <x v="8"/>
    <s v="A101"/>
    <s v="FORTALECIMIENTO INSTITUCIONAL"/>
    <s v="GC00A10100004D"/>
    <x v="0"/>
    <s v="51 GASTOS EN PERSONAL"/>
    <x v="8"/>
    <s v="G/510509/1FA101"/>
    <s v="002"/>
    <n v="53729.85"/>
    <n v="0"/>
    <n v="0"/>
    <n v="53729.85"/>
    <n v="0"/>
    <n v="30329.46"/>
    <n v="30329.46"/>
    <n v="23400.39"/>
    <n v="23400.39"/>
    <n v="23400.39"/>
    <s v="G/AAAAAA/AAAAAA"/>
  </r>
  <r>
    <s v="51"/>
    <x v="0"/>
    <x v="0"/>
    <s v="ZV05F050"/>
    <x v="8"/>
    <s v="A101"/>
    <s v="FORTALECIMIENTO INSTITUCIONAL"/>
    <s v="GC00A10100004D"/>
    <x v="0"/>
    <s v="51 GASTOS EN PERSONAL"/>
    <x v="9"/>
    <s v="G/510510/1FA101"/>
    <s v="002"/>
    <n v="231368"/>
    <n v="52604"/>
    <n v="0"/>
    <n v="283972"/>
    <n v="194903.47"/>
    <n v="89068.53"/>
    <n v="89068.53"/>
    <n v="194903.47"/>
    <n v="194903.47"/>
    <n v="0"/>
    <s v="G/AAAAAA/AAAAAA"/>
  </r>
  <r>
    <s v="51"/>
    <x v="0"/>
    <x v="0"/>
    <s v="ZV05F050"/>
    <x v="8"/>
    <s v="A101"/>
    <s v="FORTALECIMIENTO INSTITUCIONAL"/>
    <s v="GC00A10100004D"/>
    <x v="0"/>
    <s v="51 GASTOS EN PERSONAL"/>
    <x v="10"/>
    <s v="G/510512/1FA101"/>
    <s v="002"/>
    <n v="6748.53"/>
    <n v="0"/>
    <n v="0"/>
    <n v="6748.53"/>
    <n v="0"/>
    <n v="2099.3000000000002"/>
    <n v="2099.3000000000002"/>
    <n v="4649.2299999999996"/>
    <n v="4649.2299999999996"/>
    <n v="4649.2299999999996"/>
    <s v="G/AAAAAA/AAAAAA"/>
  </r>
  <r>
    <s v="51"/>
    <x v="0"/>
    <x v="0"/>
    <s v="ZV05F050"/>
    <x v="8"/>
    <s v="A101"/>
    <s v="FORTALECIMIENTO INSTITUCIONAL"/>
    <s v="GC00A10100004D"/>
    <x v="0"/>
    <s v="51 GASTOS EN PERSONAL"/>
    <x v="11"/>
    <s v="G/510513/1FA101"/>
    <s v="002"/>
    <n v="13693.46"/>
    <n v="0"/>
    <n v="0"/>
    <n v="13693.46"/>
    <n v="0"/>
    <n v="3802.67"/>
    <n v="3802.67"/>
    <n v="9890.7900000000009"/>
    <n v="9890.7900000000009"/>
    <n v="9890.7900000000009"/>
    <s v="G/AAAAAA/AAAAAA"/>
  </r>
  <r>
    <s v="51"/>
    <x v="0"/>
    <x v="0"/>
    <s v="ZV05F050"/>
    <x v="8"/>
    <s v="A101"/>
    <s v="FORTALECIMIENTO INSTITUCIONAL"/>
    <s v="GC00A10100004D"/>
    <x v="0"/>
    <s v="51 GASTOS EN PERSONAL"/>
    <x v="12"/>
    <s v="G/510601/1FA101"/>
    <s v="002"/>
    <n v="165651.69"/>
    <n v="3595.13"/>
    <n v="0"/>
    <n v="169246.82"/>
    <n v="24476.77"/>
    <n v="65593.679999999993"/>
    <n v="65593.679999999993"/>
    <n v="103653.14"/>
    <n v="103653.14"/>
    <n v="79176.37"/>
    <s v="G/AAAAAA/AAAAAA"/>
  </r>
  <r>
    <s v="51"/>
    <x v="0"/>
    <x v="0"/>
    <s v="ZV05F050"/>
    <x v="8"/>
    <s v="A101"/>
    <s v="FORTALECIMIENTO INSTITUCIONAL"/>
    <s v="GC00A10100004D"/>
    <x v="0"/>
    <s v="51 GASTOS EN PERSONAL"/>
    <x v="13"/>
    <s v="G/510602/1FA101"/>
    <s v="002"/>
    <n v="79465.22"/>
    <n v="30115.3"/>
    <n v="0"/>
    <n v="109580.52"/>
    <n v="19467.189999999999"/>
    <n v="36411.06"/>
    <n v="36411.06"/>
    <n v="73169.460000000006"/>
    <n v="73169.460000000006"/>
    <n v="53702.27"/>
    <s v="G/AAAAAA/AAAAAA"/>
  </r>
  <r>
    <s v="51"/>
    <x v="0"/>
    <x v="0"/>
    <s v="ZV05F050"/>
    <x v="8"/>
    <s v="A101"/>
    <s v="FORTALECIMIENTO INSTITUCIONAL"/>
    <s v="GC00A10100004D"/>
    <x v="0"/>
    <s v="51 GASTOS EN PERSONAL"/>
    <x v="14"/>
    <s v="G/510707/1FA101"/>
    <s v="002"/>
    <n v="39534.92"/>
    <n v="0"/>
    <n v="0"/>
    <n v="39534.92"/>
    <n v="0"/>
    <n v="11713.4"/>
    <n v="11713.4"/>
    <n v="27821.52"/>
    <n v="27821.52"/>
    <n v="27821.52"/>
    <s v="G/AAAAAA/AAAAAA"/>
  </r>
  <r>
    <s v="53"/>
    <x v="0"/>
    <x v="0"/>
    <s v="ZV05F050"/>
    <x v="8"/>
    <s v="A101"/>
    <s v="FORTALECIMIENTO INSTITUCIONAL"/>
    <s v="GC00A10100001D"/>
    <x v="1"/>
    <s v="53 BIENES Y SERVICIOS DE CONSUMO"/>
    <x v="15"/>
    <s v="G/530101/1FA101"/>
    <s v="002"/>
    <n v="18717.900000000001"/>
    <n v="7725.03"/>
    <n v="0"/>
    <n v="26442.93"/>
    <n v="0"/>
    <n v="26100.84"/>
    <n v="20135.39"/>
    <n v="342.09"/>
    <n v="6307.54"/>
    <n v="342.09"/>
    <s v="G/AAAAAA/AAAAAA"/>
  </r>
  <r>
    <s v="53"/>
    <x v="0"/>
    <x v="0"/>
    <s v="ZV05F050"/>
    <x v="8"/>
    <s v="A101"/>
    <s v="FORTALECIMIENTO INSTITUCIONAL"/>
    <s v="GC00A10100001D"/>
    <x v="1"/>
    <s v="53 BIENES Y SERVICIOS DE CONSUMO"/>
    <x v="16"/>
    <s v="G/530104/1FA101"/>
    <s v="002"/>
    <n v="38628.26"/>
    <n v="0"/>
    <n v="0"/>
    <n v="38628.26"/>
    <n v="0"/>
    <n v="38628.26"/>
    <n v="17911.43"/>
    <n v="0"/>
    <n v="20716.830000000002"/>
    <n v="0"/>
    <s v="G/AAAAAA/AAAAAA"/>
  </r>
  <r>
    <s v="53"/>
    <x v="0"/>
    <x v="0"/>
    <s v="ZV05F050"/>
    <x v="8"/>
    <s v="A101"/>
    <s v="FORTALECIMIENTO INSTITUCIONAL"/>
    <s v="GC00A10100001D"/>
    <x v="1"/>
    <s v="53 BIENES Y SERVICIOS DE CONSUMO"/>
    <x v="17"/>
    <s v="G/530105/1FA101"/>
    <s v="002"/>
    <n v="4008.51"/>
    <n v="0"/>
    <n v="0"/>
    <n v="4008.51"/>
    <n v="0"/>
    <n v="4008.51"/>
    <n v="1399.34"/>
    <n v="0"/>
    <n v="2609.17"/>
    <n v="0"/>
    <s v="G/AAAAAA/AAAAAA"/>
  </r>
  <r>
    <s v="53"/>
    <x v="0"/>
    <x v="0"/>
    <s v="ZV05F050"/>
    <x v="8"/>
    <s v="A101"/>
    <s v="FORTALECIMIENTO INSTITUCIONAL"/>
    <s v="GC00A10100001D"/>
    <x v="1"/>
    <s v="53 BIENES Y SERVICIOS DE CONSUMO"/>
    <x v="18"/>
    <s v="G/530201/1FA101"/>
    <s v="002"/>
    <n v="42830.07"/>
    <n v="-3830.07"/>
    <n v="0"/>
    <n v="39000"/>
    <n v="0"/>
    <n v="39000"/>
    <n v="16817.75"/>
    <n v="0"/>
    <n v="22182.25"/>
    <n v="0"/>
    <s v="G/AAAAAA/AAAAAA"/>
  </r>
  <r>
    <s v="53"/>
    <x v="0"/>
    <x v="0"/>
    <s v="ZV05F050"/>
    <x v="8"/>
    <s v="A101"/>
    <s v="FORTALECIMIENTO INSTITUCIONAL"/>
    <s v="GC00A10100001D"/>
    <x v="1"/>
    <s v="53 BIENES Y SERVICIOS DE CONSUMO"/>
    <x v="75"/>
    <s v="G/530203/1FA101"/>
    <s v="002"/>
    <n v="216"/>
    <n v="-216"/>
    <n v="0"/>
    <n v="0"/>
    <n v="0"/>
    <n v="0"/>
    <n v="0"/>
    <n v="0"/>
    <n v="0"/>
    <n v="0"/>
    <s v="G/AAAAAA/AAAAAA"/>
  </r>
  <r>
    <s v="53"/>
    <x v="0"/>
    <x v="0"/>
    <s v="ZV05F050"/>
    <x v="8"/>
    <s v="A101"/>
    <s v="FORTALECIMIENTO INSTITUCIONAL"/>
    <s v="GC00A10100001D"/>
    <x v="1"/>
    <s v="53 BIENES Y SERVICIOS DE CONSUMO"/>
    <x v="19"/>
    <s v="G/530204/1FA101"/>
    <s v="002"/>
    <n v="168.68"/>
    <n v="3131.32"/>
    <n v="0"/>
    <n v="3300"/>
    <n v="0"/>
    <n v="3055.09"/>
    <n v="3055.09"/>
    <n v="244.91"/>
    <n v="244.91"/>
    <n v="244.91"/>
    <s v="G/AAAAAA/AAAAAA"/>
  </r>
  <r>
    <s v="53"/>
    <x v="0"/>
    <x v="0"/>
    <s v="ZV05F050"/>
    <x v="8"/>
    <s v="A101"/>
    <s v="FORTALECIMIENTO INSTITUCIONAL"/>
    <s v="GC00A10100001D"/>
    <x v="1"/>
    <s v="53 BIENES Y SERVICIOS DE CONSUMO"/>
    <x v="20"/>
    <s v="G/530207/1FA101"/>
    <s v="002"/>
    <n v="2868.12"/>
    <n v="-2868.12"/>
    <n v="0"/>
    <n v="0"/>
    <n v="0"/>
    <n v="0"/>
    <n v="0"/>
    <n v="0"/>
    <n v="0"/>
    <n v="0"/>
    <s v="G/AAAAAA/AAAAAA"/>
  </r>
  <r>
    <s v="53"/>
    <x v="0"/>
    <x v="0"/>
    <s v="ZV05F050"/>
    <x v="8"/>
    <s v="A101"/>
    <s v="FORTALECIMIENTO INSTITUCIONAL"/>
    <s v="GC00A10100001D"/>
    <x v="1"/>
    <s v="53 BIENES Y SERVICIOS DE CONSUMO"/>
    <x v="21"/>
    <s v="G/530208/1FA101"/>
    <s v="002"/>
    <n v="251989.38"/>
    <n v="201010.62"/>
    <n v="0"/>
    <n v="453000"/>
    <n v="1959.08"/>
    <n v="212297.72"/>
    <n v="120826.19"/>
    <n v="240702.28"/>
    <n v="332173.81"/>
    <n v="238743.2"/>
    <s v="G/AAAAAA/AAAAAA"/>
  </r>
  <r>
    <s v="53"/>
    <x v="0"/>
    <x v="0"/>
    <s v="ZV05F050"/>
    <x v="8"/>
    <s v="A101"/>
    <s v="FORTALECIMIENTO INSTITUCIONAL"/>
    <s v="GC00A10100001D"/>
    <x v="1"/>
    <s v="53 BIENES Y SERVICIOS DE CONSUMO"/>
    <x v="22"/>
    <s v="G/530209/1FA101"/>
    <s v="002"/>
    <n v="215365.5"/>
    <n v="-2289.5"/>
    <n v="0"/>
    <n v="213076"/>
    <n v="0"/>
    <n v="212085.12"/>
    <n v="69522.92"/>
    <n v="990.88"/>
    <n v="143553.07999999999"/>
    <n v="990.88"/>
    <s v="G/AAAAAA/AAAAAA"/>
  </r>
  <r>
    <s v="53"/>
    <x v="0"/>
    <x v="0"/>
    <s v="ZV05F050"/>
    <x v="8"/>
    <s v="A101"/>
    <s v="FORTALECIMIENTO INSTITUCIONAL"/>
    <s v="GC00A10100001D"/>
    <x v="1"/>
    <s v="53 BIENES Y SERVICIOS DE CONSUMO"/>
    <x v="114"/>
    <s v="G/530230/1FA101"/>
    <s v="002"/>
    <n v="0"/>
    <n v="11888"/>
    <n v="0"/>
    <n v="11888"/>
    <n v="0"/>
    <n v="11888"/>
    <n v="11888"/>
    <n v="0"/>
    <n v="0"/>
    <n v="0"/>
    <s v="G/AAAAAA/AAAAAA"/>
  </r>
  <r>
    <s v="53"/>
    <x v="0"/>
    <x v="0"/>
    <s v="ZV05F050"/>
    <x v="8"/>
    <s v="A101"/>
    <s v="FORTALECIMIENTO INSTITUCIONAL"/>
    <s v="GC00A10100001D"/>
    <x v="1"/>
    <s v="53 BIENES Y SERVICIOS DE CONSUMO"/>
    <x v="109"/>
    <s v="G/530246/1FA101"/>
    <s v="002"/>
    <n v="1149.5"/>
    <n v="850.5"/>
    <n v="0"/>
    <n v="2000"/>
    <n v="0"/>
    <n v="869.59"/>
    <n v="0"/>
    <n v="1130.4100000000001"/>
    <n v="2000"/>
    <n v="1130.4100000000001"/>
    <s v="G/AAAAAA/AAAAAA"/>
  </r>
  <r>
    <s v="53"/>
    <x v="0"/>
    <x v="0"/>
    <s v="ZV05F050"/>
    <x v="8"/>
    <s v="A101"/>
    <s v="FORTALECIMIENTO INSTITUCIONAL"/>
    <s v="GC00A10100001D"/>
    <x v="1"/>
    <s v="53 BIENES Y SERVICIOS DE CONSUMO"/>
    <x v="23"/>
    <s v="G/530255/1FA101"/>
    <s v="002"/>
    <n v="0"/>
    <n v="19000"/>
    <n v="0"/>
    <n v="19000"/>
    <n v="0"/>
    <n v="14109.99"/>
    <n v="3830.54"/>
    <n v="4890.01"/>
    <n v="15169.46"/>
    <n v="4890.01"/>
    <s v="G/AAAAAA/AAAAAA"/>
  </r>
  <r>
    <s v="53"/>
    <x v="0"/>
    <x v="0"/>
    <s v="ZV05F050"/>
    <x v="8"/>
    <s v="A101"/>
    <s v="FORTALECIMIENTO INSTITUCIONAL"/>
    <s v="GC00A10100001D"/>
    <x v="1"/>
    <s v="53 BIENES Y SERVICIOS DE CONSUMO"/>
    <x v="24"/>
    <s v="G/530402/1FA101"/>
    <s v="002"/>
    <n v="43137.2"/>
    <n v="-20044.62"/>
    <n v="0"/>
    <n v="23092.58"/>
    <n v="4231.2"/>
    <n v="11835"/>
    <n v="6035"/>
    <n v="11257.58"/>
    <n v="17057.580000000002"/>
    <n v="7026.38"/>
    <s v="G/AAAAAA/AAAAAA"/>
  </r>
  <r>
    <s v="53"/>
    <x v="0"/>
    <x v="0"/>
    <s v="ZV05F050"/>
    <x v="8"/>
    <s v="A101"/>
    <s v="FORTALECIMIENTO INSTITUCIONAL"/>
    <s v="GC00A10100001D"/>
    <x v="1"/>
    <s v="53 BIENES Y SERVICIOS DE CONSUMO"/>
    <x v="26"/>
    <s v="G/530404/1FA101"/>
    <s v="002"/>
    <n v="14076.5"/>
    <n v="-1600.21"/>
    <n v="0"/>
    <n v="12476.29"/>
    <n v="0"/>
    <n v="2284.79"/>
    <n v="284.79000000000002"/>
    <n v="10191.5"/>
    <n v="12191.5"/>
    <n v="10191.5"/>
    <s v="G/AAAAAA/AAAAAA"/>
  </r>
  <r>
    <s v="53"/>
    <x v="0"/>
    <x v="0"/>
    <s v="ZV05F050"/>
    <x v="8"/>
    <s v="A101"/>
    <s v="FORTALECIMIENTO INSTITUCIONAL"/>
    <s v="GC00A10100001D"/>
    <x v="1"/>
    <s v="53 BIENES Y SERVICIOS DE CONSUMO"/>
    <x v="27"/>
    <s v="G/530405/1FA101"/>
    <s v="002"/>
    <n v="4203"/>
    <n v="0"/>
    <n v="0"/>
    <n v="4203"/>
    <n v="0"/>
    <n v="2952.04"/>
    <n v="190"/>
    <n v="1250.96"/>
    <n v="4013"/>
    <n v="1250.96"/>
    <s v="G/AAAAAA/AAAAAA"/>
  </r>
  <r>
    <s v="53"/>
    <x v="0"/>
    <x v="0"/>
    <s v="ZV05F050"/>
    <x v="8"/>
    <s v="A101"/>
    <s v="FORTALECIMIENTO INSTITUCIONAL"/>
    <s v="GC00A10100001D"/>
    <x v="1"/>
    <s v="53 BIENES Y SERVICIOS DE CONSUMO"/>
    <x v="115"/>
    <s v="G/530417/1FA101"/>
    <s v="002"/>
    <n v="181945.56"/>
    <n v="-181945.56"/>
    <n v="0"/>
    <n v="0"/>
    <n v="0"/>
    <n v="0"/>
    <n v="0"/>
    <n v="0"/>
    <n v="0"/>
    <n v="0"/>
    <s v="G/AAAAAA/AAAAAA"/>
  </r>
  <r>
    <s v="53"/>
    <x v="0"/>
    <x v="0"/>
    <s v="ZV05F050"/>
    <x v="8"/>
    <s v="A101"/>
    <s v="FORTALECIMIENTO INSTITUCIONAL"/>
    <s v="GC00A10100001D"/>
    <x v="1"/>
    <s v="53 BIENES Y SERVICIOS DE CONSUMO"/>
    <x v="31"/>
    <s v="G/530704/1FA101"/>
    <s v="002"/>
    <n v="4968.96"/>
    <n v="1331.04"/>
    <n v="0"/>
    <n v="6300"/>
    <n v="0"/>
    <n v="795.42"/>
    <n v="0"/>
    <n v="5504.58"/>
    <n v="6300"/>
    <n v="5504.58"/>
    <s v="G/AAAAAA/AAAAAA"/>
  </r>
  <r>
    <s v="53"/>
    <x v="0"/>
    <x v="0"/>
    <s v="ZV05F050"/>
    <x v="8"/>
    <s v="A101"/>
    <s v="FORTALECIMIENTO INSTITUCIONAL"/>
    <s v="GC00A10100001D"/>
    <x v="1"/>
    <s v="53 BIENES Y SERVICIOS DE CONSUMO"/>
    <x v="32"/>
    <s v="G/530803/1FA101"/>
    <s v="002"/>
    <n v="27848.47"/>
    <n v="-20000"/>
    <n v="0"/>
    <n v="7848.47"/>
    <n v="0"/>
    <n v="4474.26"/>
    <n v="62.5"/>
    <n v="3374.21"/>
    <n v="7785.97"/>
    <n v="3374.21"/>
    <s v="G/AAAAAA/AAAAAA"/>
  </r>
  <r>
    <s v="53"/>
    <x v="0"/>
    <x v="0"/>
    <s v="ZV05F050"/>
    <x v="8"/>
    <s v="A101"/>
    <s v="FORTALECIMIENTO INSTITUCIONAL"/>
    <s v="GC00A10100001D"/>
    <x v="1"/>
    <s v="53 BIENES Y SERVICIOS DE CONSUMO"/>
    <x v="33"/>
    <s v="G/530804/1FA101"/>
    <s v="002"/>
    <n v="6759.84"/>
    <n v="3240.16"/>
    <n v="0"/>
    <n v="10000"/>
    <n v="0"/>
    <n v="8321.2800000000007"/>
    <n v="8181.54"/>
    <n v="1678.72"/>
    <n v="1818.46"/>
    <n v="1678.72"/>
    <s v="G/AAAAAA/AAAAAA"/>
  </r>
  <r>
    <s v="53"/>
    <x v="0"/>
    <x v="0"/>
    <s v="ZV05F050"/>
    <x v="8"/>
    <s v="A101"/>
    <s v="FORTALECIMIENTO INSTITUCIONAL"/>
    <s v="GC00A10100001D"/>
    <x v="1"/>
    <s v="53 BIENES Y SERVICIOS DE CONSUMO"/>
    <x v="35"/>
    <s v="G/530807/1FA101"/>
    <s v="002"/>
    <n v="13560"/>
    <n v="-9560"/>
    <n v="0"/>
    <n v="4000"/>
    <n v="119.42"/>
    <n v="3880.58"/>
    <n v="3880.58"/>
    <n v="119.42"/>
    <n v="119.42"/>
    <n v="0"/>
    <s v="G/AAAAAA/AAAAAA"/>
  </r>
  <r>
    <s v="53"/>
    <x v="0"/>
    <x v="0"/>
    <s v="ZV05F050"/>
    <x v="8"/>
    <s v="A101"/>
    <s v="FORTALECIMIENTO INSTITUCIONAL"/>
    <s v="GC00A10100001D"/>
    <x v="1"/>
    <s v="53 BIENES Y SERVICIOS DE CONSUMO"/>
    <x v="78"/>
    <s v="G/530811/1FA101"/>
    <s v="002"/>
    <n v="656.69"/>
    <n v="3043.31"/>
    <n v="0"/>
    <n v="3700"/>
    <n v="0"/>
    <n v="3602.07"/>
    <n v="3602.06"/>
    <n v="97.93"/>
    <n v="97.94"/>
    <n v="97.93"/>
    <s v="G/AAAAAA/AAAAAA"/>
  </r>
  <r>
    <s v="53"/>
    <x v="0"/>
    <x v="0"/>
    <s v="ZV05F050"/>
    <x v="8"/>
    <s v="A101"/>
    <s v="FORTALECIMIENTO INSTITUCIONAL"/>
    <s v="GC00A10100001D"/>
    <x v="1"/>
    <s v="53 BIENES Y SERVICIOS DE CONSUMO"/>
    <x v="36"/>
    <s v="G/530813/1FA101"/>
    <s v="002"/>
    <n v="19831.03"/>
    <n v="9168.9699999999993"/>
    <n v="0"/>
    <n v="29000"/>
    <n v="205.6"/>
    <n v="4987.43"/>
    <n v="31.93"/>
    <n v="24012.57"/>
    <n v="28968.07"/>
    <n v="23806.97"/>
    <s v="G/AAAAAA/AAAAAA"/>
  </r>
  <r>
    <s v="53"/>
    <x v="0"/>
    <x v="0"/>
    <s v="ZV05F050"/>
    <x v="8"/>
    <s v="A101"/>
    <s v="FORTALECIMIENTO INSTITUCIONAL"/>
    <s v="GC00A10100001D"/>
    <x v="1"/>
    <s v="53 BIENES Y SERVICIOS DE CONSUMO"/>
    <x v="80"/>
    <s v="G/530819/1FA101"/>
    <s v="002"/>
    <n v="4759.6000000000004"/>
    <n v="4240.3999999999996"/>
    <n v="0"/>
    <n v="9000"/>
    <n v="0"/>
    <n v="0"/>
    <n v="0"/>
    <n v="9000"/>
    <n v="9000"/>
    <n v="9000"/>
    <s v="G/AAAAAA/AAAAAA"/>
  </r>
  <r>
    <s v="53"/>
    <x v="0"/>
    <x v="0"/>
    <s v="ZV05F050"/>
    <x v="8"/>
    <s v="A101"/>
    <s v="FORTALECIMIENTO INSTITUCIONAL"/>
    <s v="GC00A10100001D"/>
    <x v="1"/>
    <s v="53 BIENES Y SERVICIOS DE CONSUMO"/>
    <x v="103"/>
    <s v="G/531404/1FA101"/>
    <s v="002"/>
    <n v="86.35"/>
    <n v="-86.35"/>
    <n v="0"/>
    <n v="0"/>
    <n v="0"/>
    <n v="0"/>
    <n v="0"/>
    <n v="0"/>
    <n v="0"/>
    <n v="0"/>
    <s v="G/AAAAAA/AAAAAA"/>
  </r>
  <r>
    <s v="57"/>
    <x v="0"/>
    <x v="0"/>
    <s v="ZV05F050"/>
    <x v="8"/>
    <s v="A101"/>
    <s v="FORTALECIMIENTO INSTITUCIONAL"/>
    <s v="GC00A10100001D"/>
    <x v="1"/>
    <s v="57 OTROS GASTOS CORRIENTES"/>
    <x v="37"/>
    <s v="G/570102/1FA101"/>
    <s v="002"/>
    <n v="2609.86"/>
    <n v="5656.11"/>
    <n v="0"/>
    <n v="8265.9699999999993"/>
    <n v="1198.32"/>
    <n v="3388.56"/>
    <n v="3386.27"/>
    <n v="4877.41"/>
    <n v="4879.7"/>
    <n v="3679.09"/>
    <s v="G/AAAAAA/AAAAAA"/>
  </r>
  <r>
    <s v="73"/>
    <x v="0"/>
    <x v="0"/>
    <s v="ZV05F050"/>
    <x v="8"/>
    <s v="D203"/>
    <s v="PATRIMONIO NATURAL"/>
    <s v="GI22D20300002D"/>
    <x v="18"/>
    <s v="73 BIENES Y SERVICIOS PARA INVERSIÓN"/>
    <x v="38"/>
    <s v="G/730236/2FD203"/>
    <s v="001"/>
    <n v="13790"/>
    <n v="1210"/>
    <n v="0"/>
    <n v="15000"/>
    <n v="0"/>
    <n v="0"/>
    <n v="0"/>
    <n v="15000"/>
    <n v="15000"/>
    <n v="15000"/>
    <s v="G/BBBBB2/BBBBB2"/>
  </r>
  <r>
    <s v="73"/>
    <x v="0"/>
    <x v="0"/>
    <s v="ZV05F050"/>
    <x v="8"/>
    <s v="D203"/>
    <s v="PATRIMONIO NATURAL"/>
    <s v="GI22D20300002D"/>
    <x v="18"/>
    <s v="73 BIENES Y SERVICIOS PARA INVERSIÓN"/>
    <x v="44"/>
    <s v="G/730811/2FD203"/>
    <s v="001"/>
    <n v="350"/>
    <n v="-350"/>
    <n v="0"/>
    <n v="0"/>
    <n v="0"/>
    <n v="0"/>
    <n v="0"/>
    <n v="0"/>
    <n v="0"/>
    <n v="0"/>
    <s v="G/BBBBB2/BBBBB2"/>
  </r>
  <r>
    <s v="73"/>
    <x v="0"/>
    <x v="0"/>
    <s v="ZV05F050"/>
    <x v="8"/>
    <s v="F101"/>
    <s v="CORRESPONSABILIDAD CIUDADANA"/>
    <s v="GI22F10100001D"/>
    <x v="3"/>
    <s v="73 BIENES Y SERVICIOS PARA INVERSIÓN"/>
    <x v="39"/>
    <s v="G/730804/1FF101"/>
    <s v="001"/>
    <n v="0"/>
    <n v="500"/>
    <n v="0"/>
    <n v="500"/>
    <n v="0"/>
    <n v="0"/>
    <n v="0"/>
    <n v="500"/>
    <n v="500"/>
    <n v="500"/>
    <s v="G/BBBBB2/BBBBB2"/>
  </r>
  <r>
    <s v="73"/>
    <x v="0"/>
    <x v="0"/>
    <s v="ZV05F050"/>
    <x v="8"/>
    <s v="F101"/>
    <s v="CORRESPONSABILIDAD CIUDADANA"/>
    <s v="GI22F10100002D"/>
    <x v="4"/>
    <s v="73 BIENES Y SERVICIOS PARA INVERSIÓN"/>
    <x v="56"/>
    <s v="G/730204/1FF101"/>
    <s v="001"/>
    <n v="5000"/>
    <n v="0"/>
    <n v="0"/>
    <n v="5000"/>
    <n v="0"/>
    <n v="0"/>
    <n v="0"/>
    <n v="5000"/>
    <n v="5000"/>
    <n v="5000"/>
    <s v="G/BBBBB2/BBBBB2"/>
  </r>
  <r>
    <s v="73"/>
    <x v="0"/>
    <x v="0"/>
    <s v="ZV05F050"/>
    <x v="8"/>
    <s v="F101"/>
    <s v="CORRESPONSABILIDAD CIUDADANA"/>
    <s v="GI22F10100002D"/>
    <x v="4"/>
    <s v="73 BIENES Y SERVICIOS PARA INVERSIÓN"/>
    <x v="40"/>
    <s v="G/730418/1FF101"/>
    <s v="001"/>
    <n v="30717.98"/>
    <n v="0"/>
    <n v="0"/>
    <n v="30717.98"/>
    <n v="20478.66"/>
    <n v="10239.32"/>
    <n v="10239.32"/>
    <n v="20478.66"/>
    <n v="20478.66"/>
    <n v="0"/>
    <s v="G/BBBBB2/BBBBB2"/>
  </r>
  <r>
    <s v="73"/>
    <x v="0"/>
    <x v="0"/>
    <s v="ZV05F050"/>
    <x v="8"/>
    <s v="F101"/>
    <s v="CORRESPONSABILIDAD CIUDADANA"/>
    <s v="GI22F10100002D"/>
    <x v="4"/>
    <s v="73 BIENES Y SERVICIOS PARA INVERSIÓN"/>
    <x v="49"/>
    <s v="G/730605/1FF101"/>
    <s v="001"/>
    <n v="52811.24"/>
    <n v="0"/>
    <n v="0"/>
    <n v="52811.24"/>
    <n v="263.19"/>
    <n v="52375.48"/>
    <n v="52375.48"/>
    <n v="435.76"/>
    <n v="435.76"/>
    <n v="172.57"/>
    <s v="G/BBBBB2/BBBBB2"/>
  </r>
  <r>
    <s v="73"/>
    <x v="0"/>
    <x v="0"/>
    <s v="ZV05F050"/>
    <x v="8"/>
    <s v="F101"/>
    <s v="CORRESPONSABILIDAD CIUDADANA"/>
    <s v="GI22F10100002D"/>
    <x v="4"/>
    <s v="73 BIENES Y SERVICIOS PARA INVERSIÓN"/>
    <x v="42"/>
    <s v="G/730606/1FF101"/>
    <s v="001"/>
    <n v="61716"/>
    <n v="0"/>
    <n v="0"/>
    <n v="61716"/>
    <n v="0"/>
    <n v="61716"/>
    <n v="34863.800000000003"/>
    <n v="0"/>
    <n v="26852.2"/>
    <n v="0"/>
    <s v="G/BBBBB2/BBBBB2"/>
  </r>
  <r>
    <s v="73"/>
    <x v="0"/>
    <x v="0"/>
    <s v="ZV05F050"/>
    <x v="8"/>
    <s v="F101"/>
    <s v="CORRESPONSABILIDAD CIUDADANA"/>
    <s v="GI22F10100002D"/>
    <x v="4"/>
    <s v="73 BIENES Y SERVICIOS PARA INVERSIÓN"/>
    <x v="43"/>
    <s v="G/730702/1FF101"/>
    <s v="001"/>
    <n v="6628.23"/>
    <n v="0"/>
    <n v="0"/>
    <n v="6628.23"/>
    <n v="0"/>
    <n v="0"/>
    <n v="0"/>
    <n v="6628.23"/>
    <n v="6628.23"/>
    <n v="6628.23"/>
    <s v="G/BBBBB2/BBBBB2"/>
  </r>
  <r>
    <s v="73"/>
    <x v="0"/>
    <x v="0"/>
    <s v="ZV05F050"/>
    <x v="8"/>
    <s v="F101"/>
    <s v="CORRESPONSABILIDAD CIUDADANA"/>
    <s v="GI22F10100003D"/>
    <x v="5"/>
    <s v="73 BIENES Y SERVICIOS PARA INVERSIÓN"/>
    <x v="56"/>
    <s v="G/730204/1FF101"/>
    <s v="001"/>
    <n v="2900"/>
    <n v="0"/>
    <n v="0"/>
    <n v="2900"/>
    <n v="0"/>
    <n v="0"/>
    <n v="0"/>
    <n v="2900"/>
    <n v="2900"/>
    <n v="2900"/>
    <s v="G/BBBBB2/BBBBB2"/>
  </r>
  <r>
    <s v="73"/>
    <x v="0"/>
    <x v="0"/>
    <s v="ZV05F050"/>
    <x v="8"/>
    <s v="F101"/>
    <s v="CORRESPONSABILIDAD CIUDADANA"/>
    <s v="GI22F10100003D"/>
    <x v="5"/>
    <s v="73 BIENES Y SERVICIOS PARA INVERSIÓN"/>
    <x v="42"/>
    <s v="G/730606/1FF101"/>
    <s v="001"/>
    <n v="10801"/>
    <n v="0"/>
    <n v="0"/>
    <n v="10801"/>
    <n v="0"/>
    <n v="0"/>
    <n v="0"/>
    <n v="10801"/>
    <n v="10801"/>
    <n v="10801"/>
    <s v="G/BBBBB2/BBBBB2"/>
  </r>
  <r>
    <s v="73"/>
    <x v="0"/>
    <x v="0"/>
    <s v="ZV05F050"/>
    <x v="8"/>
    <s v="F101"/>
    <s v="CORRESPONSABILIDAD CIUDADANA"/>
    <s v="GI22F10100003D"/>
    <x v="5"/>
    <s v="73 BIENES Y SERVICIOS PARA INVERSIÓN"/>
    <x v="50"/>
    <s v="G/730613/1FF101"/>
    <s v="001"/>
    <n v="3000"/>
    <n v="0"/>
    <n v="0"/>
    <n v="3000"/>
    <n v="0"/>
    <n v="0"/>
    <n v="0"/>
    <n v="3000"/>
    <n v="3000"/>
    <n v="3000"/>
    <s v="G/BBBBB2/BBBBB2"/>
  </r>
  <r>
    <s v="73"/>
    <x v="0"/>
    <x v="0"/>
    <s v="ZV05F050"/>
    <x v="8"/>
    <s v="F101"/>
    <s v="CORRESPONSABILIDAD CIUDADANA"/>
    <s v="GI22F10100003D"/>
    <x v="5"/>
    <s v="73 BIENES Y SERVICIOS PARA INVERSIÓN"/>
    <x v="44"/>
    <s v="G/730811/1FF101"/>
    <s v="001"/>
    <n v="392410.36"/>
    <n v="0"/>
    <n v="0"/>
    <n v="392410.36"/>
    <n v="0"/>
    <n v="0"/>
    <n v="0"/>
    <n v="392410.36"/>
    <n v="392410.36"/>
    <n v="392410.36"/>
    <s v="G/BBBBB2/BBBBB2"/>
  </r>
  <r>
    <s v="73"/>
    <x v="0"/>
    <x v="0"/>
    <s v="ZV05F050"/>
    <x v="8"/>
    <s v="F102"/>
    <s v="FORTALECIMIENTO DE LA GOBERNANZA DEMOCRÁTICA"/>
    <s v="GI22F10200001D"/>
    <x v="6"/>
    <s v="73 BIENES Y SERVICIOS PARA INVERSIÓN"/>
    <x v="56"/>
    <s v="G/730204/1FF102"/>
    <s v="001"/>
    <n v="2875"/>
    <n v="-2875"/>
    <n v="0"/>
    <n v="0"/>
    <n v="0"/>
    <n v="0"/>
    <n v="0"/>
    <n v="0"/>
    <n v="0"/>
    <n v="0"/>
    <s v="G/BBBBB2/BBBBB2"/>
  </r>
  <r>
    <s v="73"/>
    <x v="0"/>
    <x v="0"/>
    <s v="ZV05F050"/>
    <x v="8"/>
    <s v="F102"/>
    <s v="FORTALECIMIENTO DE LA GOBERNANZA DEMOCRÁTICA"/>
    <s v="GI22F10200001D"/>
    <x v="6"/>
    <s v="73 BIENES Y SERVICIOS PARA INVERSIÓN"/>
    <x v="87"/>
    <s v="G/730205/1FF102"/>
    <s v="001"/>
    <n v="4000"/>
    <n v="-4000"/>
    <n v="0"/>
    <n v="0"/>
    <n v="0"/>
    <n v="0"/>
    <n v="0"/>
    <n v="0"/>
    <n v="0"/>
    <n v="0"/>
    <s v="G/BBBBB2/BBBBB2"/>
  </r>
  <r>
    <s v="73"/>
    <x v="0"/>
    <x v="0"/>
    <s v="ZV05F050"/>
    <x v="8"/>
    <s v="F102"/>
    <s v="FORTALECIMIENTO DE LA GOBERNANZA DEMOCRÁTICA"/>
    <s v="GI22F10200001D"/>
    <x v="6"/>
    <s v="73 BIENES Y SERVICIOS PARA INVERSIÓN"/>
    <x v="53"/>
    <s v="G/730402/1FF102"/>
    <s v="001"/>
    <n v="9443.1200000000008"/>
    <n v="0"/>
    <n v="0"/>
    <n v="9443.1200000000008"/>
    <n v="0"/>
    <n v="3820"/>
    <n v="3820"/>
    <n v="5623.12"/>
    <n v="5623.12"/>
    <n v="5623.12"/>
    <s v="G/BBBBB2/BBBBB2"/>
  </r>
  <r>
    <s v="73"/>
    <x v="0"/>
    <x v="0"/>
    <s v="ZV05F050"/>
    <x v="8"/>
    <s v="F102"/>
    <s v="FORTALECIMIENTO DE LA GOBERNANZA DEMOCRÁTICA"/>
    <s v="GI22F10200001D"/>
    <x v="6"/>
    <s v="73 BIENES Y SERVICIOS PARA INVERSIÓN"/>
    <x v="106"/>
    <s v="G/730404/1FF102"/>
    <s v="001"/>
    <n v="700"/>
    <n v="-700"/>
    <n v="0"/>
    <n v="0"/>
    <n v="0"/>
    <n v="0"/>
    <n v="0"/>
    <n v="0"/>
    <n v="0"/>
    <n v="0"/>
    <s v="G/BBBBB2/BBBBB2"/>
  </r>
  <r>
    <s v="73"/>
    <x v="0"/>
    <x v="0"/>
    <s v="ZV05F050"/>
    <x v="8"/>
    <s v="F102"/>
    <s v="FORTALECIMIENTO DE LA GOBERNANZA DEMOCRÁTICA"/>
    <s v="GI22F10200001D"/>
    <x v="6"/>
    <s v="73 BIENES Y SERVICIOS PARA INVERSIÓN"/>
    <x v="50"/>
    <s v="G/730613/1FF102"/>
    <s v="001"/>
    <n v="16993"/>
    <n v="-10000"/>
    <n v="0"/>
    <n v="6993"/>
    <n v="0"/>
    <n v="0"/>
    <n v="0"/>
    <n v="6993"/>
    <n v="6993"/>
    <n v="6993"/>
    <s v="G/BBBBB2/BBBBB2"/>
  </r>
  <r>
    <s v="73"/>
    <x v="0"/>
    <x v="0"/>
    <s v="ZV05F050"/>
    <x v="8"/>
    <s v="F102"/>
    <s v="FORTALECIMIENTO DE LA GOBERNANZA DEMOCRÁTICA"/>
    <s v="GI22F10200001D"/>
    <x v="6"/>
    <s v="73 BIENES Y SERVICIOS PARA INVERSIÓN"/>
    <x v="39"/>
    <s v="G/730804/1FF102"/>
    <s v="001"/>
    <n v="2038.18"/>
    <n v="0"/>
    <n v="0"/>
    <n v="2038.18"/>
    <n v="202.05"/>
    <n v="970.97"/>
    <n v="970.97"/>
    <n v="1067.21"/>
    <n v="1067.21"/>
    <n v="865.16"/>
    <s v="G/BBBBB2/BBBBB2"/>
  </r>
  <r>
    <s v="73"/>
    <x v="0"/>
    <x v="0"/>
    <s v="ZV05F050"/>
    <x v="8"/>
    <s v="F102"/>
    <s v="FORTALECIMIENTO DE LA GOBERNANZA DEMOCRÁTICA"/>
    <s v="GI22F10200001D"/>
    <x v="6"/>
    <s v="73 BIENES Y SERVICIOS PARA INVERSIÓN"/>
    <x v="54"/>
    <s v="G/730807/1FF102"/>
    <s v="001"/>
    <n v="444.38"/>
    <n v="0"/>
    <n v="0"/>
    <n v="444.38"/>
    <n v="0"/>
    <n v="444.38"/>
    <n v="444.38"/>
    <n v="0"/>
    <n v="0"/>
    <n v="0"/>
    <s v="G/BBBBB2/BBBBB2"/>
  </r>
  <r>
    <s v="73"/>
    <x v="0"/>
    <x v="0"/>
    <s v="ZV05F050"/>
    <x v="8"/>
    <s v="F102"/>
    <s v="FORTALECIMIENTO DE LA GOBERNANZA DEMOCRÁTICA"/>
    <s v="GI22F10200001D"/>
    <x v="6"/>
    <s v="73 BIENES Y SERVICIOS PARA INVERSIÓN"/>
    <x v="85"/>
    <s v="G/730820/1FF102"/>
    <s v="001"/>
    <n v="635"/>
    <n v="2000"/>
    <n v="0"/>
    <n v="2635"/>
    <n v="0"/>
    <n v="1809.4"/>
    <n v="1809.4"/>
    <n v="825.6"/>
    <n v="825.6"/>
    <n v="825.6"/>
    <s v="G/BBBBB2/BBBBB2"/>
  </r>
  <r>
    <s v="73"/>
    <x v="0"/>
    <x v="0"/>
    <s v="ZV05F050"/>
    <x v="8"/>
    <s v="F102"/>
    <s v="FORTALECIMIENTO DE LA GOBERNANZA DEMOCRÁTICA"/>
    <s v="GI22F10200001D"/>
    <x v="6"/>
    <s v="73 BIENES Y SERVICIOS PARA INVERSIÓN"/>
    <x v="84"/>
    <s v="G/731404/1FF102"/>
    <s v="001"/>
    <n v="686.32"/>
    <n v="1940"/>
    <n v="0"/>
    <n v="2626.32"/>
    <n v="0"/>
    <n v="2618.6999999999998"/>
    <n v="2618.6999999999998"/>
    <n v="7.62"/>
    <n v="7.62"/>
    <n v="7.62"/>
    <s v="G/BBBBB2/BBBBB2"/>
  </r>
  <r>
    <s v="73"/>
    <x v="0"/>
    <x v="0"/>
    <s v="ZV05F050"/>
    <x v="8"/>
    <s v="F102"/>
    <s v="FORTALECIMIENTO DE LA GOBERNANZA DEMOCRÁTICA"/>
    <s v="GI22F10200002D"/>
    <x v="7"/>
    <s v="73 BIENES Y SERVICIOS PARA INVERSIÓN"/>
    <x v="87"/>
    <s v="G/730205/1FF102"/>
    <s v="001"/>
    <n v="7920"/>
    <n v="0"/>
    <n v="0"/>
    <n v="7920"/>
    <n v="0"/>
    <n v="0"/>
    <n v="0"/>
    <n v="7920"/>
    <n v="7920"/>
    <n v="7920"/>
    <s v="G/BBBBB2/BBBBB2"/>
  </r>
  <r>
    <s v="73"/>
    <x v="0"/>
    <x v="0"/>
    <s v="ZV05F050"/>
    <x v="8"/>
    <s v="F102"/>
    <s v="FORTALECIMIENTO DE LA GOBERNANZA DEMOCRÁTICA"/>
    <s v="GI22F10200002D"/>
    <x v="7"/>
    <s v="73 BIENES Y SERVICIOS PARA INVERSIÓN"/>
    <x v="45"/>
    <s v="G/730235/1FF102"/>
    <s v="001"/>
    <n v="3500"/>
    <n v="0"/>
    <n v="0"/>
    <n v="3500"/>
    <n v="0"/>
    <n v="1800"/>
    <n v="0"/>
    <n v="1700"/>
    <n v="3500"/>
    <n v="1700"/>
    <s v="G/BBBBB2/BBBBB2"/>
  </r>
  <r>
    <s v="73"/>
    <x v="0"/>
    <x v="0"/>
    <s v="ZV05F050"/>
    <x v="8"/>
    <s v="F102"/>
    <s v="FORTALECIMIENTO DE LA GOBERNANZA DEMOCRÁTICA"/>
    <s v="GI22F10200002D"/>
    <x v="7"/>
    <s v="73 BIENES Y SERVICIOS PARA INVERSIÓN"/>
    <x v="48"/>
    <s v="G/730505/1FF102"/>
    <s v="001"/>
    <n v="4000"/>
    <n v="0"/>
    <n v="0"/>
    <n v="4000"/>
    <n v="0"/>
    <n v="3400"/>
    <n v="0"/>
    <n v="600"/>
    <n v="4000"/>
    <n v="600"/>
    <s v="G/BBBBB2/BBBBB2"/>
  </r>
  <r>
    <s v="73"/>
    <x v="0"/>
    <x v="0"/>
    <s v="ZV05F050"/>
    <x v="8"/>
    <s v="F102"/>
    <s v="FORTALECIMIENTO DE LA GOBERNANZA DEMOCRÁTICA"/>
    <s v="GI22F10200002D"/>
    <x v="7"/>
    <s v="73 BIENES Y SERVICIOS PARA INVERSIÓN"/>
    <x v="50"/>
    <s v="G/730613/1FF102"/>
    <s v="001"/>
    <n v="2080"/>
    <n v="0"/>
    <n v="0"/>
    <n v="2080"/>
    <n v="0"/>
    <n v="0"/>
    <n v="0"/>
    <n v="2080"/>
    <n v="2080"/>
    <n v="2080"/>
    <s v="G/BBBBB2/BBBBB2"/>
  </r>
  <r>
    <s v="73"/>
    <x v="0"/>
    <x v="0"/>
    <s v="ZV05F050"/>
    <x v="8"/>
    <s v="F102"/>
    <s v="FORTALECIMIENTO DE LA GOBERNANZA DEMOCRÁTICA"/>
    <s v="GI22F10200002D"/>
    <x v="7"/>
    <s v="73 BIENES Y SERVICIOS PARA INVERSIÓN"/>
    <x v="44"/>
    <s v="G/730811/1FF102"/>
    <s v="001"/>
    <n v="2500"/>
    <n v="0"/>
    <n v="0"/>
    <n v="2500"/>
    <n v="0"/>
    <n v="0"/>
    <n v="0"/>
    <n v="2500"/>
    <n v="2500"/>
    <n v="2500"/>
    <s v="G/BBBBB2/BBBBB2"/>
  </r>
  <r>
    <s v="73"/>
    <x v="0"/>
    <x v="0"/>
    <s v="ZV05F050"/>
    <x v="8"/>
    <s v="F102"/>
    <s v="FORTALECIMIENTO DE LA GOBERNANZA DEMOCRÁTICA"/>
    <s v="GI22F10200003D"/>
    <x v="8"/>
    <s v="73 BIENES Y SERVICIOS PARA INVERSIÓN"/>
    <x v="56"/>
    <s v="G/730204/1FF102"/>
    <s v="001"/>
    <n v="2000"/>
    <n v="0"/>
    <n v="0"/>
    <n v="2000"/>
    <n v="2000"/>
    <n v="0"/>
    <n v="0"/>
    <n v="2000"/>
    <n v="2000"/>
    <n v="0"/>
    <s v="G/BBBBB2/BBBBB2"/>
  </r>
  <r>
    <s v="73"/>
    <x v="0"/>
    <x v="0"/>
    <s v="ZV05F050"/>
    <x v="8"/>
    <s v="F102"/>
    <s v="FORTALECIMIENTO DE LA GOBERNANZA DEMOCRÁTICA"/>
    <s v="GI22F10200003D"/>
    <x v="8"/>
    <s v="73 BIENES Y SERVICIOS PARA INVERSIÓN"/>
    <x v="87"/>
    <s v="G/730205/1FF102"/>
    <s v="001"/>
    <n v="11383.75"/>
    <n v="0"/>
    <n v="0"/>
    <n v="11383.75"/>
    <n v="0"/>
    <n v="3700"/>
    <n v="3700"/>
    <n v="7683.75"/>
    <n v="7683.75"/>
    <n v="7683.75"/>
    <s v="G/BBBBB2/BBBBB2"/>
  </r>
  <r>
    <s v="73"/>
    <x v="0"/>
    <x v="0"/>
    <s v="ZV05F050"/>
    <x v="8"/>
    <s v="F102"/>
    <s v="FORTALECIMIENTO DE LA GOBERNANZA DEMOCRÁTICA"/>
    <s v="GI22F10200003D"/>
    <x v="8"/>
    <s v="73 BIENES Y SERVICIOS PARA INVERSIÓN"/>
    <x v="45"/>
    <s v="G/730235/1FF102"/>
    <s v="001"/>
    <n v="1000"/>
    <n v="0"/>
    <n v="0"/>
    <n v="1000"/>
    <n v="0"/>
    <n v="0"/>
    <n v="0"/>
    <n v="1000"/>
    <n v="1000"/>
    <n v="1000"/>
    <s v="G/BBBBB2/BBBBB2"/>
  </r>
  <r>
    <s v="73"/>
    <x v="0"/>
    <x v="0"/>
    <s v="ZV05F050"/>
    <x v="8"/>
    <s v="F102"/>
    <s v="FORTALECIMIENTO DE LA GOBERNANZA DEMOCRÁTICA"/>
    <s v="GI22F10200003D"/>
    <x v="8"/>
    <s v="73 BIENES Y SERVICIOS PARA INVERSIÓN"/>
    <x v="48"/>
    <s v="G/730505/1FF102"/>
    <s v="001"/>
    <n v="1000"/>
    <n v="0"/>
    <n v="0"/>
    <n v="1000"/>
    <n v="0"/>
    <n v="0"/>
    <n v="0"/>
    <n v="1000"/>
    <n v="1000"/>
    <n v="1000"/>
    <s v="G/BBBBB2/BBBBB2"/>
  </r>
  <r>
    <s v="73"/>
    <x v="0"/>
    <x v="0"/>
    <s v="ZV05F050"/>
    <x v="8"/>
    <s v="F102"/>
    <s v="FORTALECIMIENTO DE LA GOBERNANZA DEMOCRÁTICA"/>
    <s v="GI22F10200003D"/>
    <x v="8"/>
    <s v="73 BIENES Y SERVICIOS PARA INVERSIÓN"/>
    <x v="50"/>
    <s v="G/730613/1FF102"/>
    <s v="001"/>
    <n v="2700"/>
    <n v="0"/>
    <n v="0"/>
    <n v="2700"/>
    <n v="0"/>
    <n v="0"/>
    <n v="0"/>
    <n v="2700"/>
    <n v="2700"/>
    <n v="2700"/>
    <s v="G/BBBBB2/BBBBB2"/>
  </r>
  <r>
    <s v="73"/>
    <x v="0"/>
    <x v="0"/>
    <s v="ZV05F050"/>
    <x v="8"/>
    <s v="F102"/>
    <s v="FORTALECIMIENTO DE LA GOBERNANZA DEMOCRÁTICA"/>
    <s v="GI22F10200003D"/>
    <x v="8"/>
    <s v="73 BIENES Y SERVICIOS PARA INVERSIÓN"/>
    <x v="44"/>
    <s v="G/730811/1FF102"/>
    <s v="001"/>
    <n v="1965"/>
    <n v="0"/>
    <n v="0"/>
    <n v="1965"/>
    <n v="0"/>
    <n v="0"/>
    <n v="0"/>
    <n v="1965"/>
    <n v="1965"/>
    <n v="1965"/>
    <s v="G/BBBBB2/BBBBB2"/>
  </r>
  <r>
    <s v="73"/>
    <x v="0"/>
    <x v="0"/>
    <s v="ZV05F050"/>
    <x v="8"/>
    <s v="F102"/>
    <s v="FORTALECIMIENTO DE LA GOBERNANZA DEMOCRÁTICA"/>
    <s v="GI22F10200004D"/>
    <x v="9"/>
    <s v="73 BIENES Y SERVICIOS PARA INVERSIÓN"/>
    <x v="56"/>
    <s v="G/730204/1FF102"/>
    <s v="001"/>
    <n v="5992.7"/>
    <n v="0"/>
    <n v="0"/>
    <n v="5992.7"/>
    <n v="5992.7"/>
    <n v="0"/>
    <n v="0"/>
    <n v="5992.7"/>
    <n v="5992.7"/>
    <n v="0"/>
    <s v="G/BBBBB2/BBBBB2"/>
  </r>
  <r>
    <s v="73"/>
    <x v="0"/>
    <x v="0"/>
    <s v="ZV05F050"/>
    <x v="8"/>
    <s v="F102"/>
    <s v="FORTALECIMIENTO DE LA GOBERNANZA DEMOCRÁTICA"/>
    <s v="GI22F10200004D"/>
    <x v="9"/>
    <s v="73 BIENES Y SERVICIOS PARA INVERSIÓN"/>
    <x v="87"/>
    <s v="G/730205/1FF102"/>
    <s v="001"/>
    <n v="7450"/>
    <n v="0"/>
    <n v="0"/>
    <n v="7450"/>
    <n v="0"/>
    <n v="0"/>
    <n v="0"/>
    <n v="7450"/>
    <n v="7450"/>
    <n v="7450"/>
    <s v="G/BBBBB2/BBBBB2"/>
  </r>
  <r>
    <s v="73"/>
    <x v="0"/>
    <x v="0"/>
    <s v="ZV05F050"/>
    <x v="8"/>
    <s v="F102"/>
    <s v="FORTALECIMIENTO DE LA GOBERNANZA DEMOCRÁTICA"/>
    <s v="GI22F10200004D"/>
    <x v="9"/>
    <s v="73 BIENES Y SERVICIOS PARA INVERSIÓN"/>
    <x v="45"/>
    <s v="G/730235/1FF102"/>
    <s v="001"/>
    <n v="10837.5"/>
    <n v="0"/>
    <n v="0"/>
    <n v="10837.5"/>
    <n v="0"/>
    <n v="0"/>
    <n v="0"/>
    <n v="10837.5"/>
    <n v="10837.5"/>
    <n v="10837.5"/>
    <s v="G/BBBBB2/BBBBB2"/>
  </r>
  <r>
    <s v="73"/>
    <x v="0"/>
    <x v="0"/>
    <s v="ZV05F050"/>
    <x v="8"/>
    <s v="F102"/>
    <s v="FORTALECIMIENTO DE LA GOBERNANZA DEMOCRÁTICA"/>
    <s v="GI22F10200004D"/>
    <x v="9"/>
    <s v="73 BIENES Y SERVICIOS PARA INVERSIÓN"/>
    <x v="48"/>
    <s v="G/730505/1FF102"/>
    <s v="001"/>
    <n v="8199.0499999999993"/>
    <n v="0"/>
    <n v="0"/>
    <n v="8199.0499999999993"/>
    <n v="0"/>
    <n v="0"/>
    <n v="0"/>
    <n v="8199.0499999999993"/>
    <n v="8199.0499999999993"/>
    <n v="8199.0499999999993"/>
    <s v="G/BBBBB2/BBBBB2"/>
  </r>
  <r>
    <s v="73"/>
    <x v="0"/>
    <x v="0"/>
    <s v="ZV05F050"/>
    <x v="8"/>
    <s v="F102"/>
    <s v="FORTALECIMIENTO DE LA GOBERNANZA DEMOCRÁTICA"/>
    <s v="GI22F10200004D"/>
    <x v="9"/>
    <s v="73 BIENES Y SERVICIOS PARA INVERSIÓN"/>
    <x v="50"/>
    <s v="G/730613/1FF102"/>
    <s v="001"/>
    <n v="2500"/>
    <n v="0"/>
    <n v="0"/>
    <n v="2500"/>
    <n v="0"/>
    <n v="0"/>
    <n v="0"/>
    <n v="2500"/>
    <n v="2500"/>
    <n v="2500"/>
    <s v="G/BBBBB2/BBBBB2"/>
  </r>
  <r>
    <s v="73"/>
    <x v="0"/>
    <x v="0"/>
    <s v="ZV05F050"/>
    <x v="8"/>
    <s v="F102"/>
    <s v="FORTALECIMIENTO DE LA GOBERNANZA DEMOCRÁTICA"/>
    <s v="GI22F10200004D"/>
    <x v="9"/>
    <s v="73 BIENES Y SERVICIOS PARA INVERSIÓN"/>
    <x v="55"/>
    <s v="G/730812/1FF102"/>
    <s v="001"/>
    <n v="4972"/>
    <n v="0"/>
    <n v="0"/>
    <n v="4972"/>
    <n v="0"/>
    <n v="4968"/>
    <n v="4968"/>
    <n v="4"/>
    <n v="4"/>
    <n v="4"/>
    <s v="G/BBBBB2/BBBBB2"/>
  </r>
  <r>
    <s v="73"/>
    <x v="0"/>
    <x v="0"/>
    <s v="ZV05F050"/>
    <x v="8"/>
    <s v="G401"/>
    <s v="ARTE, CULTURA Y PATRIMONIO"/>
    <s v="GI22G40100001D"/>
    <x v="10"/>
    <s v="73 BIENES Y SERVICIOS PARA INVERSIÓN"/>
    <x v="87"/>
    <s v="G/730205/4FG401"/>
    <s v="001"/>
    <n v="73000"/>
    <n v="0"/>
    <n v="0"/>
    <n v="73000"/>
    <n v="1400.99"/>
    <n v="49279.01"/>
    <n v="49279.01"/>
    <n v="23720.99"/>
    <n v="23720.99"/>
    <n v="22320"/>
    <s v="G/BBBBB2/BBBBB2"/>
  </r>
  <r>
    <s v="73"/>
    <x v="0"/>
    <x v="0"/>
    <s v="ZV05F050"/>
    <x v="8"/>
    <s v="G401"/>
    <s v="ARTE, CULTURA Y PATRIMONIO"/>
    <s v="GI22G40100002D"/>
    <x v="11"/>
    <s v="73 BIENES Y SERVICIOS PARA INVERSIÓN"/>
    <x v="87"/>
    <s v="G/730205/4FG401"/>
    <s v="001"/>
    <n v="14000"/>
    <n v="0"/>
    <n v="0"/>
    <n v="14000"/>
    <n v="0"/>
    <n v="0"/>
    <n v="0"/>
    <n v="14000"/>
    <n v="14000"/>
    <n v="14000"/>
    <s v="G/BBBBB2/BBBBB2"/>
  </r>
  <r>
    <s v="73"/>
    <x v="0"/>
    <x v="0"/>
    <s v="ZV05F050"/>
    <x v="8"/>
    <s v="H303"/>
    <s v="PRODUCTIVIDAD SOSTENIBLE"/>
    <s v="GI22H30300004D"/>
    <x v="12"/>
    <s v="73 BIENES Y SERVICIOS PARA INVERSIÓN"/>
    <x v="56"/>
    <s v="G/730204/3FH303"/>
    <s v="001"/>
    <n v="1325"/>
    <n v="1675"/>
    <n v="0"/>
    <n v="3000"/>
    <n v="0"/>
    <n v="1060"/>
    <n v="1060"/>
    <n v="1940"/>
    <n v="1940"/>
    <n v="1940"/>
    <s v="G/BBBBB2/BBBBB2"/>
  </r>
  <r>
    <s v="73"/>
    <x v="0"/>
    <x v="0"/>
    <s v="ZV05F050"/>
    <x v="8"/>
    <s v="H303"/>
    <s v="PRODUCTIVIDAD SOSTENIBLE"/>
    <s v="GI22H30300004D"/>
    <x v="12"/>
    <s v="73 BIENES Y SERVICIOS PARA INVERSIÓN"/>
    <x v="87"/>
    <s v="G/730205/3FH303"/>
    <s v="001"/>
    <n v="4000"/>
    <n v="1400"/>
    <n v="0"/>
    <n v="5400"/>
    <n v="0"/>
    <n v="0"/>
    <n v="0"/>
    <n v="5400"/>
    <n v="5400"/>
    <n v="5400"/>
    <s v="G/BBBBB2/BBBBB2"/>
  </r>
  <r>
    <s v="73"/>
    <x v="0"/>
    <x v="0"/>
    <s v="ZV05F050"/>
    <x v="8"/>
    <s v="H303"/>
    <s v="PRODUCTIVIDAD SOSTENIBLE"/>
    <s v="GI22H30300004D"/>
    <x v="12"/>
    <s v="73 BIENES Y SERVICIOS PARA INVERSIÓN"/>
    <x v="46"/>
    <s v="G/730249/3FH303"/>
    <s v="001"/>
    <n v="6369.33"/>
    <n v="-69.33"/>
    <n v="0"/>
    <n v="6300"/>
    <n v="0"/>
    <n v="0"/>
    <n v="0"/>
    <n v="6300"/>
    <n v="6300"/>
    <n v="6300"/>
    <s v="G/BBBBB2/BBBBB2"/>
  </r>
  <r>
    <s v="73"/>
    <x v="0"/>
    <x v="0"/>
    <s v="ZV05F050"/>
    <x v="8"/>
    <s v="H303"/>
    <s v="PRODUCTIVIDAD SOSTENIBLE"/>
    <s v="GI22H30300004D"/>
    <x v="12"/>
    <s v="73 BIENES Y SERVICIOS PARA INVERSIÓN"/>
    <x v="48"/>
    <s v="G/730505/3FH303"/>
    <s v="001"/>
    <n v="1900"/>
    <n v="100"/>
    <n v="0"/>
    <n v="2000"/>
    <n v="0"/>
    <n v="0"/>
    <n v="0"/>
    <n v="2000"/>
    <n v="2000"/>
    <n v="2000"/>
    <s v="G/BBBBB2/BBBBB2"/>
  </r>
  <r>
    <s v="73"/>
    <x v="0"/>
    <x v="0"/>
    <s v="ZV05F050"/>
    <x v="8"/>
    <s v="H303"/>
    <s v="PRODUCTIVIDAD SOSTENIBLE"/>
    <s v="GI22H30300004D"/>
    <x v="12"/>
    <s v="73 BIENES Y SERVICIOS PARA INVERSIÓN"/>
    <x v="50"/>
    <s v="G/730613/3FH303"/>
    <s v="001"/>
    <n v="1508.93"/>
    <n v="4791.07"/>
    <n v="0"/>
    <n v="6300"/>
    <n v="0"/>
    <n v="0"/>
    <n v="0"/>
    <n v="6300"/>
    <n v="6300"/>
    <n v="6300"/>
    <s v="G/BBBBB2/BBBBB2"/>
  </r>
  <r>
    <s v="73"/>
    <x v="0"/>
    <x v="0"/>
    <s v="ZV05F050"/>
    <x v="8"/>
    <s v="H303"/>
    <s v="PRODUCTIVIDAD SOSTENIBLE"/>
    <s v="GI22H30300004D"/>
    <x v="12"/>
    <s v="73 BIENES Y SERVICIOS PARA INVERSIÓN"/>
    <x v="44"/>
    <s v="G/730811/3FH303"/>
    <s v="001"/>
    <n v="4555"/>
    <n v="-4555"/>
    <n v="0"/>
    <n v="0"/>
    <n v="0"/>
    <n v="0"/>
    <n v="0"/>
    <n v="0"/>
    <n v="0"/>
    <n v="0"/>
    <s v="G/BBBBB2/BBBBB2"/>
  </r>
  <r>
    <s v="73"/>
    <x v="0"/>
    <x v="0"/>
    <s v="ZV05F050"/>
    <x v="8"/>
    <s v="H303"/>
    <s v="PRODUCTIVIDAD SOSTENIBLE"/>
    <s v="GI22H30300004D"/>
    <x v="12"/>
    <s v="73 BIENES Y SERVICIOS PARA INVERSIÓN"/>
    <x v="58"/>
    <s v="G/730814/3FH303"/>
    <s v="001"/>
    <n v="4323"/>
    <n v="-2323"/>
    <n v="0"/>
    <n v="2000"/>
    <n v="0"/>
    <n v="1875.9"/>
    <n v="1875.9"/>
    <n v="124.1"/>
    <n v="124.1"/>
    <n v="124.1"/>
    <s v="G/BBBBB2/BBBBB2"/>
  </r>
  <r>
    <s v="73"/>
    <x v="0"/>
    <x v="0"/>
    <s v="ZV05F050"/>
    <x v="8"/>
    <s v="H303"/>
    <s v="PRODUCTIVIDAD SOSTENIBLE"/>
    <s v="GI22H30300004D"/>
    <x v="12"/>
    <s v="73 BIENES Y SERVICIOS PARA INVERSIÓN"/>
    <x v="116"/>
    <s v="G/730823/3FH303"/>
    <s v="001"/>
    <n v="1927.1"/>
    <n v="-1927.1"/>
    <n v="0"/>
    <n v="0"/>
    <n v="0"/>
    <n v="0"/>
    <n v="0"/>
    <n v="0"/>
    <n v="0"/>
    <n v="0"/>
    <s v="G/BBBBB2/BBBBB2"/>
  </r>
  <r>
    <s v="73"/>
    <x v="0"/>
    <x v="0"/>
    <s v="ZV05F050"/>
    <x v="8"/>
    <s v="H303"/>
    <s v="PRODUCTIVIDAD SOSTENIBLE"/>
    <s v="GI22H30300004D"/>
    <x v="12"/>
    <s v="73 BIENES Y SERVICIOS PARA INVERSIÓN"/>
    <x v="83"/>
    <s v="G/731406/3FH303"/>
    <s v="001"/>
    <n v="291.64"/>
    <n v="-291.64"/>
    <n v="0"/>
    <n v="0"/>
    <n v="0"/>
    <n v="0"/>
    <n v="0"/>
    <n v="0"/>
    <n v="0"/>
    <n v="0"/>
    <s v="G/BBBBB2/BBBBB2"/>
  </r>
  <r>
    <s v="73"/>
    <x v="0"/>
    <x v="0"/>
    <s v="ZV05F050"/>
    <x v="8"/>
    <s v="J402"/>
    <s v="PROMOCIÓN DE DERECHOS"/>
    <s v="GI22J40200001D"/>
    <x v="13"/>
    <s v="73 BIENES Y SERVICIOS PARA INVERSIÓN"/>
    <x v="87"/>
    <s v="G/730205/4FJ402"/>
    <s v="001"/>
    <n v="8397.75"/>
    <n v="0"/>
    <n v="0"/>
    <n v="8397.75"/>
    <n v="0"/>
    <n v="2600"/>
    <n v="2600"/>
    <n v="5797.75"/>
    <n v="5797.75"/>
    <n v="5797.75"/>
    <s v="G/BBBBB2/BBBBB2"/>
  </r>
  <r>
    <s v="73"/>
    <x v="0"/>
    <x v="0"/>
    <s v="ZV05F050"/>
    <x v="8"/>
    <s v="J402"/>
    <s v="PROMOCIÓN DE DERECHOS"/>
    <s v="GI22J40200001D"/>
    <x v="13"/>
    <s v="73 BIENES Y SERVICIOS PARA INVERSIÓN"/>
    <x v="48"/>
    <s v="G/730505/4FJ402"/>
    <s v="001"/>
    <n v="4450"/>
    <n v="0"/>
    <n v="0"/>
    <n v="4450"/>
    <n v="0"/>
    <n v="0"/>
    <n v="0"/>
    <n v="4450"/>
    <n v="4450"/>
    <n v="4450"/>
    <s v="G/BBBBB2/BBBBB2"/>
  </r>
  <r>
    <s v="73"/>
    <x v="0"/>
    <x v="0"/>
    <s v="ZV05F050"/>
    <x v="8"/>
    <s v="J402"/>
    <s v="PROMOCIÓN DE DERECHOS"/>
    <s v="GI22J40200001D"/>
    <x v="13"/>
    <s v="73 BIENES Y SERVICIOS PARA INVERSIÓN"/>
    <x v="50"/>
    <s v="G/730613/4FJ402"/>
    <s v="001"/>
    <n v="1000"/>
    <n v="0"/>
    <n v="0"/>
    <n v="1000"/>
    <n v="0"/>
    <n v="0"/>
    <n v="0"/>
    <n v="1000"/>
    <n v="1000"/>
    <n v="1000"/>
    <s v="G/BBBBB2/BBBBB2"/>
  </r>
  <r>
    <s v="73"/>
    <x v="0"/>
    <x v="0"/>
    <s v="ZV05F050"/>
    <x v="8"/>
    <s v="J402"/>
    <s v="PROMOCIÓN DE DERECHOS"/>
    <s v="GI22J40200001D"/>
    <x v="13"/>
    <s v="73 BIENES Y SERVICIOS PARA INVERSIÓN"/>
    <x v="44"/>
    <s v="G/730811/4FJ402"/>
    <s v="001"/>
    <n v="1996"/>
    <n v="0"/>
    <n v="0"/>
    <n v="1996"/>
    <n v="0"/>
    <n v="0"/>
    <n v="0"/>
    <n v="1996"/>
    <n v="1996"/>
    <n v="1996"/>
    <s v="G/BBBBB2/BBBBB2"/>
  </r>
  <r>
    <s v="73"/>
    <x v="0"/>
    <x v="0"/>
    <s v="ZV05F050"/>
    <x v="8"/>
    <s v="M402"/>
    <s v="SALUD AL DIA"/>
    <s v="GI22M40200001D"/>
    <x v="14"/>
    <s v="73 BIENES Y SERVICIOS PARA INVERSIÓN"/>
    <x v="87"/>
    <s v="G/730205/4FM402"/>
    <s v="001"/>
    <n v="2951.41"/>
    <n v="-2951.41"/>
    <n v="0"/>
    <n v="0"/>
    <n v="0"/>
    <n v="0"/>
    <n v="0"/>
    <n v="0"/>
    <n v="0"/>
    <n v="0"/>
    <s v="G/BBBBB2/BBBBB2"/>
  </r>
  <r>
    <s v="73"/>
    <x v="0"/>
    <x v="0"/>
    <s v="ZV05F050"/>
    <x v="8"/>
    <s v="M402"/>
    <s v="SALUD AL DIA"/>
    <s v="GI22M40200001D"/>
    <x v="14"/>
    <s v="73 BIENES Y SERVICIOS PARA INVERSIÓN"/>
    <x v="48"/>
    <s v="G/730505/4FM402"/>
    <s v="001"/>
    <n v="12568.59"/>
    <n v="2381.41"/>
    <n v="0"/>
    <n v="14950"/>
    <n v="0"/>
    <n v="0"/>
    <n v="0"/>
    <n v="14950"/>
    <n v="14950"/>
    <n v="14950"/>
    <s v="G/BBBBB2/BBBBB2"/>
  </r>
  <r>
    <s v="73"/>
    <x v="0"/>
    <x v="0"/>
    <s v="ZV05F050"/>
    <x v="8"/>
    <s v="M402"/>
    <s v="SALUD AL DIA"/>
    <s v="GI22M40200001D"/>
    <x v="14"/>
    <s v="73 BIENES Y SERVICIOS PARA INVERSIÓN"/>
    <x v="42"/>
    <s v="G/730606/4FM402"/>
    <s v="001"/>
    <n v="10680"/>
    <n v="1320"/>
    <n v="0"/>
    <n v="12000"/>
    <n v="0"/>
    <n v="12000"/>
    <n v="1680"/>
    <n v="0"/>
    <n v="10320"/>
    <n v="0"/>
    <s v="G/BBBBB2/BBBBB2"/>
  </r>
  <r>
    <s v="73"/>
    <x v="0"/>
    <x v="0"/>
    <s v="ZV05F050"/>
    <x v="8"/>
    <s v="M402"/>
    <s v="SALUD AL DIA"/>
    <s v="GI22M40200002D"/>
    <x v="15"/>
    <s v="73 BIENES Y SERVICIOS PARA INVERSIÓN"/>
    <x v="87"/>
    <s v="G/730205/4FM402"/>
    <s v="001"/>
    <n v="2966.5"/>
    <n v="-2966.5"/>
    <n v="0"/>
    <n v="0"/>
    <n v="0"/>
    <n v="0"/>
    <n v="0"/>
    <n v="0"/>
    <n v="0"/>
    <n v="0"/>
    <s v="G/BBBBB2/BBBBB2"/>
  </r>
  <r>
    <s v="73"/>
    <x v="0"/>
    <x v="0"/>
    <s v="ZV05F050"/>
    <x v="8"/>
    <s v="M402"/>
    <s v="SALUD AL DIA"/>
    <s v="GI22M40200002D"/>
    <x v="15"/>
    <s v="73 BIENES Y SERVICIOS PARA INVERSIÓN"/>
    <x v="48"/>
    <s v="G/730505/4FM402"/>
    <s v="001"/>
    <n v="0"/>
    <n v="1440"/>
    <n v="0"/>
    <n v="1440"/>
    <n v="0"/>
    <n v="0"/>
    <n v="0"/>
    <n v="1440"/>
    <n v="1440"/>
    <n v="1440"/>
    <s v="G/BBBBB2/BBBBB2"/>
  </r>
  <r>
    <s v="73"/>
    <x v="0"/>
    <x v="0"/>
    <s v="ZV05F050"/>
    <x v="8"/>
    <s v="M402"/>
    <s v="SALUD AL DIA"/>
    <s v="GI22M40200002D"/>
    <x v="15"/>
    <s v="73 BIENES Y SERVICIOS PARA INVERSIÓN"/>
    <x v="42"/>
    <s v="G/730606/4FM402"/>
    <s v="001"/>
    <n v="9523.5"/>
    <n v="2476.5"/>
    <n v="0"/>
    <n v="12000"/>
    <n v="0"/>
    <n v="12000"/>
    <n v="1680"/>
    <n v="0"/>
    <n v="10320"/>
    <n v="0"/>
    <s v="G/BBBBB2/BBBBB2"/>
  </r>
  <r>
    <s v="73"/>
    <x v="0"/>
    <x v="0"/>
    <s v="ZV05F050"/>
    <x v="8"/>
    <s v="N201"/>
    <s v="GESTIÓN DE RIESGOS"/>
    <s v="GI22N20100002D"/>
    <x v="16"/>
    <s v="73 BIENES Y SERVICIOS PARA INVERSIÓN"/>
    <x v="106"/>
    <s v="G/730404/2FN201"/>
    <s v="001"/>
    <n v="1620.7"/>
    <n v="-1620.7"/>
    <n v="0"/>
    <n v="0"/>
    <n v="0"/>
    <n v="0"/>
    <n v="0"/>
    <n v="0"/>
    <n v="0"/>
    <n v="0"/>
    <s v="G/BBBBB2/BBBBB2"/>
  </r>
  <r>
    <s v="73"/>
    <x v="0"/>
    <x v="0"/>
    <s v="ZV05F050"/>
    <x v="8"/>
    <s v="N201"/>
    <s v="GESTIÓN DE RIESGOS"/>
    <s v="GI22N20100002D"/>
    <x v="16"/>
    <s v="73 BIENES Y SERVICIOS PARA INVERSIÓN"/>
    <x v="107"/>
    <s v="G/730406/2FN201"/>
    <s v="001"/>
    <n v="2000"/>
    <n v="-2000"/>
    <n v="0"/>
    <n v="0"/>
    <n v="0"/>
    <n v="0"/>
    <n v="0"/>
    <n v="0"/>
    <n v="0"/>
    <n v="0"/>
    <s v="G/BBBBB2/BBBBB2"/>
  </r>
  <r>
    <s v="73"/>
    <x v="0"/>
    <x v="0"/>
    <s v="ZV05F050"/>
    <x v="8"/>
    <s v="N201"/>
    <s v="GESTIÓN DE RIESGOS"/>
    <s v="GI22N20100002D"/>
    <x v="16"/>
    <s v="73 BIENES Y SERVICIOS PARA INVERSIÓN"/>
    <x v="44"/>
    <s v="G/730811/2FN201"/>
    <s v="001"/>
    <n v="5911"/>
    <n v="3620.7"/>
    <n v="0"/>
    <n v="9531.7000000000007"/>
    <n v="0"/>
    <n v="0"/>
    <n v="0"/>
    <n v="9531.7000000000007"/>
    <n v="9531.7000000000007"/>
    <n v="9531.7000000000007"/>
    <s v="G/BBBBB2/BBBBB2"/>
  </r>
  <r>
    <s v="73"/>
    <x v="0"/>
    <x v="0"/>
    <s v="ZV05F050"/>
    <x v="8"/>
    <s v="N402"/>
    <s v="QUITO SIN MIEDO"/>
    <s v="GI22N40200001D"/>
    <x v="17"/>
    <s v="73 BIENES Y SERVICIOS PARA INVERSIÓN"/>
    <x v="56"/>
    <s v="G/730204/4FN402"/>
    <s v="001"/>
    <n v="2000"/>
    <n v="-2000"/>
    <n v="0"/>
    <n v="0"/>
    <n v="0"/>
    <n v="0"/>
    <n v="0"/>
    <n v="0"/>
    <n v="0"/>
    <n v="0"/>
    <s v="G/BBBBB2/BBBBB2"/>
  </r>
  <r>
    <s v="73"/>
    <x v="0"/>
    <x v="0"/>
    <s v="ZV05F050"/>
    <x v="8"/>
    <s v="N402"/>
    <s v="QUITO SIN MIEDO"/>
    <s v="GI22N40200001D"/>
    <x v="17"/>
    <s v="73 BIENES Y SERVICIOS PARA INVERSIÓN"/>
    <x v="87"/>
    <s v="G/730205/4FN402"/>
    <s v="001"/>
    <n v="1962"/>
    <n v="-1962"/>
    <n v="0"/>
    <n v="0"/>
    <n v="0"/>
    <n v="0"/>
    <n v="0"/>
    <n v="0"/>
    <n v="0"/>
    <n v="0"/>
    <s v="G/BBBBB2/BBBBB2"/>
  </r>
  <r>
    <s v="73"/>
    <x v="0"/>
    <x v="0"/>
    <s v="ZV05F050"/>
    <x v="8"/>
    <s v="N402"/>
    <s v="QUITO SIN MIEDO"/>
    <s v="GI22N40200001D"/>
    <x v="17"/>
    <s v="73 BIENES Y SERVICIOS PARA INVERSIÓN"/>
    <x v="106"/>
    <s v="G/730404/4FN402"/>
    <s v="001"/>
    <n v="0"/>
    <n v="6962"/>
    <n v="0"/>
    <n v="6962"/>
    <n v="0"/>
    <n v="0"/>
    <n v="0"/>
    <n v="6962"/>
    <n v="6962"/>
    <n v="6962"/>
    <s v="G/BBBBB2/BBBBB2"/>
  </r>
  <r>
    <s v="73"/>
    <x v="0"/>
    <x v="0"/>
    <s v="ZV05F050"/>
    <x v="8"/>
    <s v="N402"/>
    <s v="QUITO SIN MIEDO"/>
    <s v="GI22N40200001D"/>
    <x v="17"/>
    <s v="73 BIENES Y SERVICIOS PARA INVERSIÓN"/>
    <x v="86"/>
    <s v="G/730802/4FN402"/>
    <s v="001"/>
    <n v="1000"/>
    <n v="-1000"/>
    <n v="0"/>
    <n v="0"/>
    <n v="0"/>
    <n v="0"/>
    <n v="0"/>
    <n v="0"/>
    <n v="0"/>
    <n v="0"/>
    <s v="G/BBBBB2/BBBBB2"/>
  </r>
  <r>
    <s v="73"/>
    <x v="0"/>
    <x v="0"/>
    <s v="ZV05F050"/>
    <x v="8"/>
    <s v="N402"/>
    <s v="QUITO SIN MIEDO"/>
    <s v="GI22N40200001D"/>
    <x v="17"/>
    <s v="73 BIENES Y SERVICIOS PARA INVERSIÓN"/>
    <x v="44"/>
    <s v="G/730811/4FN402"/>
    <s v="001"/>
    <n v="3627"/>
    <n v="0"/>
    <n v="0"/>
    <n v="3627"/>
    <n v="0"/>
    <n v="2778.96"/>
    <n v="2778.96"/>
    <n v="848.04"/>
    <n v="848.04"/>
    <n v="848.04"/>
    <s v="G/BBBBB2/BBBBB2"/>
  </r>
  <r>
    <s v="75"/>
    <x v="0"/>
    <x v="0"/>
    <s v="ZV05F050"/>
    <x v="8"/>
    <s v="F101"/>
    <s v="CORRESPONSABILIDAD CIUDADANA"/>
    <s v="GI22F10100002D"/>
    <x v="4"/>
    <s v="75 OBRAS PÚBLICAS"/>
    <x v="60"/>
    <s v="G/750104/1FF101"/>
    <s v="001"/>
    <n v="566371.51"/>
    <n v="0"/>
    <n v="0"/>
    <n v="566371.51"/>
    <n v="269994.78999999998"/>
    <n v="166922"/>
    <n v="0"/>
    <n v="399449.51"/>
    <n v="566371.51"/>
    <n v="129454.72"/>
    <s v="G/BBBBB2/BBBBB2"/>
  </r>
  <r>
    <s v="75"/>
    <x v="0"/>
    <x v="0"/>
    <s v="ZV05F050"/>
    <x v="8"/>
    <s v="F101"/>
    <s v="CORRESPONSABILIDAD CIUDADANA"/>
    <s v="GI22F10100002D"/>
    <x v="4"/>
    <s v="75 OBRAS PÚBLICAS"/>
    <x v="61"/>
    <s v="G/750105/1FF101"/>
    <s v="001"/>
    <n v="498209.2"/>
    <n v="0"/>
    <n v="0"/>
    <n v="498209.2"/>
    <n v="34918.74"/>
    <n v="0"/>
    <n v="0"/>
    <n v="498209.2"/>
    <n v="498209.2"/>
    <n v="463290.46"/>
    <s v="G/BBBBB2/BBBBB2"/>
  </r>
  <r>
    <s v="75"/>
    <x v="0"/>
    <x v="0"/>
    <s v="ZV05F050"/>
    <x v="8"/>
    <s v="F101"/>
    <s v="CORRESPONSABILIDAD CIUDADANA"/>
    <s v="GI22F10100003D"/>
    <x v="5"/>
    <s v="75 OBRAS PÚBLICAS"/>
    <x v="60"/>
    <s v="G/750104/1FF101"/>
    <s v="001"/>
    <n v="501584.86"/>
    <n v="0"/>
    <n v="0"/>
    <n v="501584.86"/>
    <n v="14227.01"/>
    <n v="0"/>
    <n v="0"/>
    <n v="501584.86"/>
    <n v="501584.86"/>
    <n v="487357.85"/>
    <s v="G/BBBBB2/BBBBB2"/>
  </r>
  <r>
    <s v="75"/>
    <x v="0"/>
    <x v="0"/>
    <s v="ZV05F050"/>
    <x v="8"/>
    <s v="F101"/>
    <s v="CORRESPONSABILIDAD CIUDADANA"/>
    <s v="GI22F10100003D"/>
    <x v="5"/>
    <s v="75 OBRAS PÚBLICAS"/>
    <x v="61"/>
    <s v="G/750105/1FF101"/>
    <s v="001"/>
    <n v="1034701.89"/>
    <n v="0"/>
    <n v="0"/>
    <n v="1034701.89"/>
    <n v="183833.24"/>
    <n v="426614.45"/>
    <n v="0"/>
    <n v="608087.43999999994"/>
    <n v="1034701.89"/>
    <n v="424254.2"/>
    <s v="G/BBBBB2/BBBBB2"/>
  </r>
  <r>
    <s v="78"/>
    <x v="0"/>
    <x v="0"/>
    <s v="ZV05F050"/>
    <x v="8"/>
    <s v="F101"/>
    <s v="CORRESPONSABILIDAD CIUDADANA"/>
    <s v="GI22F10100002D"/>
    <x v="4"/>
    <s v="78 TRANSFERENCIAS Y DONACIONES PARA INVERSIÓN"/>
    <x v="98"/>
    <s v="G/780103/1FF101"/>
    <s v="001"/>
    <n v="122740"/>
    <n v="0"/>
    <n v="0"/>
    <n v="122740"/>
    <n v="0"/>
    <n v="0"/>
    <n v="0"/>
    <n v="122740"/>
    <n v="122740"/>
    <n v="122740"/>
    <s v="G/BBBBB2/BBBBB2"/>
  </r>
  <r>
    <s v="84"/>
    <x v="0"/>
    <x v="0"/>
    <s v="ZV05F050"/>
    <x v="8"/>
    <s v="A101"/>
    <s v="FORTALECIMIENTO INSTITUCIONAL"/>
    <s v="GC00A10100001D"/>
    <x v="1"/>
    <s v="84 BIENES DE LARGA DURACIÓN"/>
    <x v="64"/>
    <s v="G/840104/1FA101"/>
    <s v="002"/>
    <n v="370.24"/>
    <n v="6429.76"/>
    <n v="0"/>
    <n v="6800"/>
    <n v="0"/>
    <n v="6300"/>
    <n v="6300"/>
    <n v="500"/>
    <n v="500"/>
    <n v="500"/>
    <s v="G/BBBBB3/BBBBB3"/>
  </r>
  <r>
    <s v="84"/>
    <x v="0"/>
    <x v="0"/>
    <s v="ZV05F050"/>
    <x v="8"/>
    <s v="A101"/>
    <s v="FORTALECIMIENTO INSTITUCIONAL"/>
    <s v="GC00A10100001D"/>
    <x v="1"/>
    <s v="84 BIENES DE LARGA DURACIÓN"/>
    <x v="66"/>
    <s v="G/840105/1FA101"/>
    <s v="002"/>
    <n v="24098"/>
    <n v="0.21"/>
    <n v="0"/>
    <n v="24098.21"/>
    <n v="0.21"/>
    <n v="24098"/>
    <n v="24098"/>
    <n v="0.21"/>
    <n v="0.21"/>
    <n v="0"/>
    <s v="G/BBBBB3/BBBBB3"/>
  </r>
  <r>
    <s v="84"/>
    <x v="0"/>
    <x v="0"/>
    <s v="ZV05F050"/>
    <x v="8"/>
    <s v="A101"/>
    <s v="FORTALECIMIENTO INSTITUCIONAL"/>
    <s v="GC00A10100001D"/>
    <x v="1"/>
    <s v="84 BIENES DE LARGA DURACIÓN"/>
    <x v="113"/>
    <s v="G/840106/1FA101"/>
    <s v="002"/>
    <n v="0"/>
    <n v="1600"/>
    <n v="0"/>
    <n v="1600"/>
    <n v="0"/>
    <n v="0"/>
    <n v="0"/>
    <n v="1600"/>
    <n v="1600"/>
    <n v="1600"/>
    <s v="G/BBBBB3/BBBBB3"/>
  </r>
  <r>
    <s v="84"/>
    <x v="0"/>
    <x v="0"/>
    <s v="ZV05F050"/>
    <x v="8"/>
    <s v="A101"/>
    <s v="FORTALECIMIENTO INSTITUCIONAL"/>
    <s v="GC00A10100001D"/>
    <x v="1"/>
    <s v="84 BIENES DE LARGA DURACIÓN"/>
    <x v="65"/>
    <s v="G/840107/1FA101"/>
    <s v="002"/>
    <n v="35875"/>
    <n v="-35875"/>
    <n v="0"/>
    <n v="0"/>
    <n v="0"/>
    <n v="0"/>
    <n v="0"/>
    <n v="0"/>
    <n v="0"/>
    <n v="0"/>
    <s v="G/BBBBB3/BBBBB3"/>
  </r>
  <r>
    <s v="84"/>
    <x v="0"/>
    <x v="0"/>
    <s v="ZV05F050"/>
    <x v="8"/>
    <s v="D203"/>
    <s v="PATRIMONIO NATURAL"/>
    <s v="GI22D20300002D"/>
    <x v="18"/>
    <s v="84 BIENES DE LARGA DURACIÓN"/>
    <x v="64"/>
    <s v="G/840104/2FD203"/>
    <s v="001"/>
    <n v="860"/>
    <n v="-860"/>
    <n v="0"/>
    <n v="0"/>
    <n v="0"/>
    <n v="0"/>
    <n v="0"/>
    <n v="0"/>
    <n v="0"/>
    <n v="0"/>
    <s v="G/BBBBB3/BBBBB3"/>
  </r>
  <r>
    <s v="84"/>
    <x v="0"/>
    <x v="0"/>
    <s v="ZV05F050"/>
    <x v="8"/>
    <s v="F101"/>
    <s v="CORRESPONSABILIDAD CIUDADANA"/>
    <s v="GI22F10100001D"/>
    <x v="3"/>
    <s v="84 BIENES DE LARGA DURACIÓN"/>
    <x v="63"/>
    <s v="G/840103/1FF101"/>
    <s v="001"/>
    <n v="0"/>
    <n v="1500"/>
    <n v="0"/>
    <n v="1500"/>
    <n v="0"/>
    <n v="0"/>
    <n v="0"/>
    <n v="1500"/>
    <n v="1500"/>
    <n v="1500"/>
    <s v="G/BBBBB3/BBBBB3"/>
  </r>
  <r>
    <s v="84"/>
    <x v="0"/>
    <x v="0"/>
    <s v="ZV05F050"/>
    <x v="8"/>
    <s v="F101"/>
    <s v="CORRESPONSABILIDAD CIUDADANA"/>
    <s v="GI22F10100002D"/>
    <x v="4"/>
    <s v="84 BIENES DE LARGA DURACIÓN"/>
    <x v="64"/>
    <s v="G/840104/1FF101"/>
    <s v="001"/>
    <n v="78000"/>
    <n v="0"/>
    <n v="0"/>
    <n v="78000"/>
    <n v="2962.5"/>
    <n v="42937.5"/>
    <n v="0"/>
    <n v="35062.5"/>
    <n v="78000"/>
    <n v="32100"/>
    <s v="G/BBBBB3/BBBBB3"/>
  </r>
  <r>
    <s v="84"/>
    <x v="0"/>
    <x v="0"/>
    <s v="ZV05F050"/>
    <x v="8"/>
    <s v="F101"/>
    <s v="CORRESPONSABILIDAD CIUDADANA"/>
    <s v="GI22F10100002D"/>
    <x v="4"/>
    <s v="84 BIENES DE LARGA DURACIÓN"/>
    <x v="66"/>
    <s v="G/840105/1FF101"/>
    <s v="001"/>
    <n v="131827.85999999999"/>
    <n v="0"/>
    <n v="0"/>
    <n v="131827.85999999999"/>
    <n v="0"/>
    <n v="0"/>
    <n v="0"/>
    <n v="131827.85999999999"/>
    <n v="131827.85999999999"/>
    <n v="131827.85999999999"/>
    <s v="G/BBBBB3/BBBBB3"/>
  </r>
  <r>
    <s v="84"/>
    <x v="0"/>
    <x v="0"/>
    <s v="ZV05F050"/>
    <x v="8"/>
    <s v="F101"/>
    <s v="CORRESPONSABILIDAD CIUDADANA"/>
    <s v="GI22F10100002D"/>
    <x v="4"/>
    <s v="84 BIENES DE LARGA DURACIÓN"/>
    <x v="65"/>
    <s v="G/840107/1FF101"/>
    <s v="001"/>
    <n v="7900"/>
    <n v="0"/>
    <n v="0"/>
    <n v="7900"/>
    <n v="0"/>
    <n v="0"/>
    <n v="0"/>
    <n v="7900"/>
    <n v="7900"/>
    <n v="7900"/>
    <s v="G/BBBBB3/BBBBB3"/>
  </r>
  <r>
    <s v="84"/>
    <x v="0"/>
    <x v="0"/>
    <s v="ZV05F050"/>
    <x v="8"/>
    <s v="F102"/>
    <s v="FORTALECIMIENTO DE LA GOBERNANZA DEMOCRÁTICA"/>
    <s v="GI22F10200001D"/>
    <x v="6"/>
    <s v="84 BIENES DE LARGA DURACIÓN"/>
    <x v="63"/>
    <s v="G/840103/1FF102"/>
    <s v="001"/>
    <n v="1635"/>
    <n v="0"/>
    <n v="0"/>
    <n v="1635"/>
    <n v="0"/>
    <n v="1600"/>
    <n v="1600"/>
    <n v="35"/>
    <n v="35"/>
    <n v="35"/>
    <s v="G/BBBBB3/BBBBB3"/>
  </r>
  <r>
    <s v="84"/>
    <x v="0"/>
    <x v="0"/>
    <s v="ZV05F050"/>
    <x v="8"/>
    <s v="F102"/>
    <s v="FORTALECIMIENTO DE LA GOBERNANZA DEMOCRÁTICA"/>
    <s v="GI22F10200001D"/>
    <x v="6"/>
    <s v="84 BIENES DE LARGA DURACIÓN"/>
    <x v="64"/>
    <s v="G/840104/1FF102"/>
    <s v="001"/>
    <n v="1050"/>
    <n v="0"/>
    <n v="0"/>
    <n v="1050"/>
    <n v="0"/>
    <n v="920"/>
    <n v="920"/>
    <n v="130"/>
    <n v="130"/>
    <n v="130"/>
    <s v="G/BBBBB3/BBBBB3"/>
  </r>
  <r>
    <s v="84"/>
    <x v="0"/>
    <x v="0"/>
    <s v="ZV05F050"/>
    <x v="8"/>
    <s v="F102"/>
    <s v="FORTALECIMIENTO DE LA GOBERNANZA DEMOCRÁTICA"/>
    <s v="GI22F10200001D"/>
    <x v="6"/>
    <s v="84 BIENES DE LARGA DURACIÓN"/>
    <x v="65"/>
    <s v="G/840107/1FF102"/>
    <s v="001"/>
    <n v="0"/>
    <n v="13635"/>
    <n v="0"/>
    <n v="13635"/>
    <n v="975"/>
    <n v="12660"/>
    <n v="12660"/>
    <n v="975"/>
    <n v="975"/>
    <n v="0"/>
    <s v="G/BBBBB3/BBBBB3"/>
  </r>
  <r>
    <s v="84"/>
    <x v="0"/>
    <x v="0"/>
    <s v="ZV05F050"/>
    <x v="8"/>
    <s v="H303"/>
    <s v="PRODUCTIVIDAD SOSTENIBLE"/>
    <s v="GI22H30300004D"/>
    <x v="12"/>
    <s v="84 BIENES DE LARGA DURACIÓN"/>
    <x v="64"/>
    <s v="G/840104/3FH303"/>
    <s v="001"/>
    <n v="1800"/>
    <n v="1200"/>
    <n v="0"/>
    <n v="3000"/>
    <n v="0"/>
    <n v="2670"/>
    <n v="2670"/>
    <n v="330"/>
    <n v="330"/>
    <n v="330"/>
    <s v="G/BBBBB3/BBBBB3"/>
  </r>
  <r>
    <s v="84"/>
    <x v="0"/>
    <x v="0"/>
    <s v="ZV05F050"/>
    <x v="8"/>
    <s v="M402"/>
    <s v="SALUD AL DIA"/>
    <s v="GI22M40200001D"/>
    <x v="14"/>
    <s v="84 BIENES DE LARGA DURACIÓN"/>
    <x v="63"/>
    <s v="G/840103/4FM402"/>
    <s v="001"/>
    <n v="750"/>
    <n v="-750"/>
    <n v="0"/>
    <n v="0"/>
    <n v="0"/>
    <n v="0"/>
    <n v="0"/>
    <n v="0"/>
    <n v="0"/>
    <n v="0"/>
    <s v="G/BBBBB3/BBBBB3"/>
  </r>
  <r>
    <s v="84"/>
    <x v="0"/>
    <x v="0"/>
    <s v="ZV05F050"/>
    <x v="8"/>
    <s v="M402"/>
    <s v="SALUD AL DIA"/>
    <s v="GI22M40200002D"/>
    <x v="15"/>
    <s v="84 BIENES DE LARGA DURACIÓN"/>
    <x v="63"/>
    <s v="G/840103/4FM402"/>
    <s v="001"/>
    <n v="750"/>
    <n v="-750"/>
    <n v="0"/>
    <n v="0"/>
    <n v="0"/>
    <n v="0"/>
    <n v="0"/>
    <n v="0"/>
    <n v="0"/>
    <n v="0"/>
    <s v="G/BBBBB3/BBBBB3"/>
  </r>
  <r>
    <s v="84"/>
    <x v="0"/>
    <x v="0"/>
    <s v="ZV05F050"/>
    <x v="8"/>
    <s v="M402"/>
    <s v="SALUD AL DIA"/>
    <s v="GI22M40200002D"/>
    <x v="15"/>
    <s v="84 BIENES DE LARGA DURACIÓN"/>
    <x v="64"/>
    <s v="G/840104/4FM402"/>
    <s v="001"/>
    <n v="200"/>
    <n v="-200"/>
    <n v="0"/>
    <n v="0"/>
    <n v="0"/>
    <n v="0"/>
    <n v="0"/>
    <n v="0"/>
    <n v="0"/>
    <n v="0"/>
    <s v="G/BBBBB3/BBBBB3"/>
  </r>
  <r>
    <s v="84"/>
    <x v="0"/>
    <x v="0"/>
    <s v="ZV05F050"/>
    <x v="8"/>
    <s v="N402"/>
    <s v="QUITO SIN MIEDO"/>
    <s v="GI22N40200001D"/>
    <x v="17"/>
    <s v="84 BIENES DE LARGA DURACIÓN"/>
    <x v="63"/>
    <s v="G/840103/4FN402"/>
    <s v="001"/>
    <n v="2000"/>
    <n v="-2000"/>
    <n v="0"/>
    <n v="0"/>
    <n v="0"/>
    <n v="0"/>
    <n v="0"/>
    <n v="0"/>
    <n v="0"/>
    <n v="0"/>
    <s v="G/BBBBB3/BBBBB3"/>
  </r>
  <r>
    <s v="84"/>
    <x v="0"/>
    <x v="0"/>
    <s v="ZV05F050"/>
    <x v="8"/>
    <s v="N402"/>
    <s v="QUITO SIN MIEDO"/>
    <s v="GI22N40200001D"/>
    <x v="17"/>
    <s v="84 BIENES DE LARGA DURACIÓN"/>
    <x v="64"/>
    <s v="G/840104/4FN402"/>
    <s v="001"/>
    <n v="0"/>
    <n v="3000"/>
    <n v="0"/>
    <n v="3000"/>
    <n v="0"/>
    <n v="0"/>
    <n v="0"/>
    <n v="3000"/>
    <n v="3000"/>
    <n v="3000"/>
    <s v="G/BBBBB3/BBBBB3"/>
  </r>
  <r>
    <s v="84"/>
    <x v="0"/>
    <x v="0"/>
    <s v="ZV05F050"/>
    <x v="8"/>
    <s v="N402"/>
    <s v="QUITO SIN MIEDO"/>
    <s v="GI22N40200001D"/>
    <x v="17"/>
    <s v="84 BIENES DE LARGA DURACIÓN"/>
    <x v="113"/>
    <s v="G/840106/4FN402"/>
    <s v="001"/>
    <n v="3000"/>
    <n v="-3000"/>
    <n v="0"/>
    <n v="0"/>
    <n v="0"/>
    <n v="0"/>
    <n v="0"/>
    <n v="0"/>
    <n v="0"/>
    <n v="0"/>
    <s v="G/BBBBB3/BBBBB3"/>
  </r>
  <r>
    <s v="99"/>
    <x v="0"/>
    <x v="0"/>
    <s v="ZV05F050"/>
    <x v="8"/>
    <s v="A101"/>
    <s v="FORTALECIMIENTO INSTITUCIONAL"/>
    <s v="GC00A10100004D"/>
    <x v="0"/>
    <s v="99 OTROS PASIVOS"/>
    <x v="67"/>
    <s v="G/990101/1FA101"/>
    <s v="002"/>
    <n v="32413.360000000001"/>
    <n v="0"/>
    <n v="0"/>
    <n v="32413.360000000001"/>
    <n v="0"/>
    <n v="0"/>
    <n v="0"/>
    <n v="32413.360000000001"/>
    <n v="32413.360000000001"/>
    <n v="32413.360000000001"/>
    <s v="G/CCCCC1/CCCCC1"/>
  </r>
  <r>
    <s v="51"/>
    <x v="2"/>
    <x v="2"/>
    <s v="AC67Q000"/>
    <x v="9"/>
    <s v="A101"/>
    <s v="FORTALECIMIENTO INSTITUCIONAL"/>
    <s v="GC00A10100004D"/>
    <x v="0"/>
    <s v="51 GASTOS EN PERSONAL"/>
    <x v="0"/>
    <s v="G/510105/1QA101"/>
    <s v="002"/>
    <n v="1148872"/>
    <n v="-6130"/>
    <n v="0"/>
    <n v="1142742"/>
    <n v="0"/>
    <n v="464734.24"/>
    <n v="464734.24"/>
    <n v="678007.76"/>
    <n v="678007.76"/>
    <n v="678007.76"/>
    <s v="G/AAAAAA/AAAAAA"/>
  </r>
  <r>
    <s v="51"/>
    <x v="2"/>
    <x v="2"/>
    <s v="AC67Q000"/>
    <x v="9"/>
    <s v="A101"/>
    <s v="FORTALECIMIENTO INSTITUCIONAL"/>
    <s v="GC00A10100004D"/>
    <x v="0"/>
    <s v="51 GASTOS EN PERSONAL"/>
    <x v="1"/>
    <s v="G/510106/1QA101"/>
    <s v="002"/>
    <n v="151395.75"/>
    <n v="-17957"/>
    <n v="0"/>
    <n v="133438.75"/>
    <n v="0"/>
    <n v="52487.31"/>
    <n v="52487.31"/>
    <n v="80951.44"/>
    <n v="80951.44"/>
    <n v="80951.44"/>
    <s v="G/AAAAAA/AAAAAA"/>
  </r>
  <r>
    <s v="51"/>
    <x v="2"/>
    <x v="2"/>
    <s v="AC67Q000"/>
    <x v="9"/>
    <s v="A101"/>
    <s v="FORTALECIMIENTO INSTITUCIONAL"/>
    <s v="GC00A10100004D"/>
    <x v="0"/>
    <s v="51 GASTOS EN PERSONAL"/>
    <x v="2"/>
    <s v="G/510203/1QA101"/>
    <s v="002"/>
    <n v="118994"/>
    <n v="0"/>
    <n v="0"/>
    <n v="118994"/>
    <n v="11864.95"/>
    <n v="6599.14"/>
    <n v="6599.14"/>
    <n v="112394.86"/>
    <n v="112394.86"/>
    <n v="100529.91"/>
    <s v="G/AAAAAA/AAAAAA"/>
  </r>
  <r>
    <s v="51"/>
    <x v="2"/>
    <x v="2"/>
    <s v="AC67Q000"/>
    <x v="9"/>
    <s v="A101"/>
    <s v="FORTALECIMIENTO INSTITUCIONAL"/>
    <s v="GC00A10100004D"/>
    <x v="0"/>
    <s v="51 GASTOS EN PERSONAL"/>
    <x v="3"/>
    <s v="G/510204/1QA101"/>
    <s v="002"/>
    <n v="52002.93"/>
    <n v="0"/>
    <n v="0"/>
    <n v="52002.93"/>
    <n v="5871.25"/>
    <n v="2177.5"/>
    <n v="2177.5"/>
    <n v="49825.43"/>
    <n v="49825.43"/>
    <n v="43954.18"/>
    <s v="G/AAAAAA/AAAAAA"/>
  </r>
  <r>
    <s v="51"/>
    <x v="2"/>
    <x v="2"/>
    <s v="AC67Q000"/>
    <x v="9"/>
    <s v="A101"/>
    <s v="FORTALECIMIENTO INSTITUCIONAL"/>
    <s v="GC00A10100004D"/>
    <x v="0"/>
    <s v="51 GASTOS EN PERSONAL"/>
    <x v="4"/>
    <s v="G/510304/1QA101"/>
    <s v="002"/>
    <n v="2685"/>
    <n v="456.6"/>
    <n v="0"/>
    <n v="3141.6"/>
    <n v="0"/>
    <n v="1085"/>
    <n v="1085"/>
    <n v="2056.6"/>
    <n v="2056.6"/>
    <n v="2056.6"/>
    <s v="G/AAAAAA/AAAAAA"/>
  </r>
  <r>
    <s v="51"/>
    <x v="2"/>
    <x v="2"/>
    <s v="AC67Q000"/>
    <x v="9"/>
    <s v="A101"/>
    <s v="FORTALECIMIENTO INSTITUCIONAL"/>
    <s v="GC00A10100004D"/>
    <x v="0"/>
    <s v="51 GASTOS EN PERSONAL"/>
    <x v="5"/>
    <s v="G/510306/1QA101"/>
    <s v="002"/>
    <n v="20840"/>
    <n v="0"/>
    <n v="0"/>
    <n v="20840"/>
    <n v="0"/>
    <n v="6608"/>
    <n v="6608"/>
    <n v="14232"/>
    <n v="14232"/>
    <n v="14232"/>
    <s v="G/AAAAAA/AAAAAA"/>
  </r>
  <r>
    <s v="51"/>
    <x v="2"/>
    <x v="2"/>
    <s v="AC67Q000"/>
    <x v="9"/>
    <s v="A101"/>
    <s v="FORTALECIMIENTO INSTITUCIONAL"/>
    <s v="GC00A10100004D"/>
    <x v="0"/>
    <s v="51 GASTOS EN PERSONAL"/>
    <x v="6"/>
    <s v="G/510401/1QA101"/>
    <s v="002"/>
    <n v="6149.96"/>
    <n v="0"/>
    <n v="0"/>
    <n v="6149.96"/>
    <n v="0"/>
    <n v="45"/>
    <n v="45"/>
    <n v="6104.96"/>
    <n v="6104.96"/>
    <n v="6104.96"/>
    <s v="G/AAAAAA/AAAAAA"/>
  </r>
  <r>
    <s v="51"/>
    <x v="2"/>
    <x v="2"/>
    <s v="AC67Q000"/>
    <x v="9"/>
    <s v="A101"/>
    <s v="FORTALECIMIENTO INSTITUCIONAL"/>
    <s v="GC00A10100004D"/>
    <x v="0"/>
    <s v="51 GASTOS EN PERSONAL"/>
    <x v="7"/>
    <s v="G/510408/1QA101"/>
    <s v="002"/>
    <n v="8105.81"/>
    <n v="0"/>
    <n v="0"/>
    <n v="8105.81"/>
    <n v="0"/>
    <n v="2493.19"/>
    <n v="2493.19"/>
    <n v="5612.62"/>
    <n v="5612.62"/>
    <n v="5612.62"/>
    <s v="G/AAAAAA/AAAAAA"/>
  </r>
  <r>
    <s v="51"/>
    <x v="2"/>
    <x v="2"/>
    <s v="AC67Q000"/>
    <x v="9"/>
    <s v="A101"/>
    <s v="FORTALECIMIENTO INSTITUCIONAL"/>
    <s v="GC00A10100004D"/>
    <x v="0"/>
    <s v="51 GASTOS EN PERSONAL"/>
    <x v="69"/>
    <s v="G/510507/1QA101"/>
    <s v="002"/>
    <n v="4703.63"/>
    <n v="0"/>
    <n v="0"/>
    <n v="4703.63"/>
    <n v="0"/>
    <n v="0"/>
    <n v="0"/>
    <n v="4703.63"/>
    <n v="4703.63"/>
    <n v="4703.63"/>
    <s v="G/AAAAAA/AAAAAA"/>
  </r>
  <r>
    <s v="51"/>
    <x v="2"/>
    <x v="2"/>
    <s v="AC67Q000"/>
    <x v="9"/>
    <s v="A101"/>
    <s v="FORTALECIMIENTO INSTITUCIONAL"/>
    <s v="GC00A10100004D"/>
    <x v="0"/>
    <s v="51 GASTOS EN PERSONAL"/>
    <x v="8"/>
    <s v="G/510509/1QA101"/>
    <s v="002"/>
    <n v="35450.42"/>
    <n v="0"/>
    <n v="0"/>
    <n v="35450.42"/>
    <n v="0"/>
    <n v="30577"/>
    <n v="30577"/>
    <n v="4873.42"/>
    <n v="4873.42"/>
    <n v="4873.42"/>
    <s v="G/AAAAAA/AAAAAA"/>
  </r>
  <r>
    <s v="51"/>
    <x v="2"/>
    <x v="2"/>
    <s v="AC67Q000"/>
    <x v="9"/>
    <s v="A101"/>
    <s v="FORTALECIMIENTO INSTITUCIONAL"/>
    <s v="GC00A10100004D"/>
    <x v="0"/>
    <s v="51 GASTOS EN PERSONAL"/>
    <x v="9"/>
    <s v="G/510510/1QA101"/>
    <s v="002"/>
    <n v="126199.6"/>
    <n v="23630.400000000001"/>
    <n v="0"/>
    <n v="149830"/>
    <n v="90690.59"/>
    <n v="59139.41"/>
    <n v="59139.41"/>
    <n v="90690.59"/>
    <n v="90690.59"/>
    <n v="0"/>
    <s v="G/AAAAAA/AAAAAA"/>
  </r>
  <r>
    <s v="51"/>
    <x v="2"/>
    <x v="2"/>
    <s v="AC67Q000"/>
    <x v="9"/>
    <s v="A101"/>
    <s v="FORTALECIMIENTO INSTITUCIONAL"/>
    <s v="GC00A10100004D"/>
    <x v="0"/>
    <s v="51 GASTOS EN PERSONAL"/>
    <x v="10"/>
    <s v="G/510512/1QA101"/>
    <s v="002"/>
    <n v="5000"/>
    <n v="0"/>
    <n v="0"/>
    <n v="5000"/>
    <n v="0"/>
    <n v="1232.47"/>
    <n v="1232.47"/>
    <n v="3767.53"/>
    <n v="3767.53"/>
    <n v="3767.53"/>
    <s v="G/AAAAAA/AAAAAA"/>
  </r>
  <r>
    <s v="51"/>
    <x v="2"/>
    <x v="2"/>
    <s v="AC67Q000"/>
    <x v="9"/>
    <s v="A101"/>
    <s v="FORTALECIMIENTO INSTITUCIONAL"/>
    <s v="GC00A10100004D"/>
    <x v="0"/>
    <s v="51 GASTOS EN PERSONAL"/>
    <x v="11"/>
    <s v="G/510513/1QA101"/>
    <s v="002"/>
    <n v="7596.79"/>
    <n v="0"/>
    <n v="0"/>
    <n v="7596.79"/>
    <n v="0"/>
    <n v="3132"/>
    <n v="3132"/>
    <n v="4464.79"/>
    <n v="4464.79"/>
    <n v="4464.79"/>
    <s v="G/AAAAAA/AAAAAA"/>
  </r>
  <r>
    <s v="51"/>
    <x v="2"/>
    <x v="2"/>
    <s v="AC67Q000"/>
    <x v="9"/>
    <s v="A101"/>
    <s v="FORTALECIMIENTO INSTITUCIONAL"/>
    <s v="GC00A10100004D"/>
    <x v="0"/>
    <s v="51 GASTOS EN PERSONAL"/>
    <x v="12"/>
    <s v="G/510601/1QA101"/>
    <s v="002"/>
    <n v="179593.24"/>
    <n v="0"/>
    <n v="0"/>
    <n v="179593.24"/>
    <n v="11472.48"/>
    <n v="73646.53"/>
    <n v="73646.53"/>
    <n v="105946.71"/>
    <n v="105946.71"/>
    <n v="94474.23"/>
    <s v="G/AAAAAA/AAAAAA"/>
  </r>
  <r>
    <s v="51"/>
    <x v="2"/>
    <x v="2"/>
    <s v="AC67Q000"/>
    <x v="9"/>
    <s v="A101"/>
    <s v="FORTALECIMIENTO INSTITUCIONAL"/>
    <s v="GC00A10100004D"/>
    <x v="0"/>
    <s v="51 GASTOS EN PERSONAL"/>
    <x v="13"/>
    <s v="G/510602/1QA101"/>
    <s v="002"/>
    <n v="118993.8"/>
    <n v="0"/>
    <n v="0"/>
    <n v="118993.8"/>
    <n v="9063.4699999999993"/>
    <n v="43630.57"/>
    <n v="43630.57"/>
    <n v="75363.23"/>
    <n v="75363.23"/>
    <n v="66299.759999999995"/>
    <s v="G/AAAAAA/AAAAAA"/>
  </r>
  <r>
    <s v="51"/>
    <x v="2"/>
    <x v="2"/>
    <s v="AC67Q000"/>
    <x v="9"/>
    <s v="A101"/>
    <s v="FORTALECIMIENTO INSTITUCIONAL"/>
    <s v="GC00A10100004D"/>
    <x v="0"/>
    <s v="51 GASTOS EN PERSONAL"/>
    <x v="14"/>
    <s v="G/510707/1QA101"/>
    <s v="002"/>
    <n v="19875.490000000002"/>
    <n v="0"/>
    <n v="0"/>
    <n v="19875.490000000002"/>
    <n v="0"/>
    <n v="735.32"/>
    <n v="735.32"/>
    <n v="19140.169999999998"/>
    <n v="19140.169999999998"/>
    <n v="19140.169999999998"/>
    <s v="G/AAAAAA/AAAAAA"/>
  </r>
  <r>
    <s v="53"/>
    <x v="2"/>
    <x v="2"/>
    <s v="AC67Q000"/>
    <x v="9"/>
    <s v="A101"/>
    <s v="FORTALECIMIENTO INSTITUCIONAL"/>
    <s v="GC00A10100001D"/>
    <x v="1"/>
    <s v="53 BIENES Y SERVICIOS DE CONSUMO"/>
    <x v="16"/>
    <s v="G/530104/1QA101"/>
    <s v="002"/>
    <n v="4800"/>
    <n v="0"/>
    <n v="0"/>
    <n v="4800"/>
    <n v="0"/>
    <n v="3008.29"/>
    <n v="1397.18"/>
    <n v="1791.71"/>
    <n v="3402.82"/>
    <n v="1791.71"/>
    <s v="G/AAAAAA/AAAAAA"/>
  </r>
  <r>
    <s v="53"/>
    <x v="2"/>
    <x v="2"/>
    <s v="AC67Q000"/>
    <x v="9"/>
    <s v="A101"/>
    <s v="FORTALECIMIENTO INSTITUCIONAL"/>
    <s v="GC00A10100001D"/>
    <x v="1"/>
    <s v="53 BIENES Y SERVICIOS DE CONSUMO"/>
    <x v="17"/>
    <s v="G/530105/1QA101"/>
    <s v="002"/>
    <n v="1391"/>
    <n v="0"/>
    <n v="0"/>
    <n v="1391"/>
    <n v="0"/>
    <n v="1187.19"/>
    <n v="327.29000000000002"/>
    <n v="203.81"/>
    <n v="1063.71"/>
    <n v="203.81"/>
    <s v="G/AAAAAA/AAAAAA"/>
  </r>
  <r>
    <s v="53"/>
    <x v="2"/>
    <x v="2"/>
    <s v="AC67Q000"/>
    <x v="9"/>
    <s v="A101"/>
    <s v="FORTALECIMIENTO INSTITUCIONAL"/>
    <s v="GC00A10100001D"/>
    <x v="1"/>
    <s v="53 BIENES Y SERVICIOS DE CONSUMO"/>
    <x v="19"/>
    <s v="G/530204/1QA101"/>
    <s v="002"/>
    <n v="2355"/>
    <n v="-2200"/>
    <n v="0"/>
    <n v="155"/>
    <n v="0"/>
    <n v="0"/>
    <n v="0"/>
    <n v="155"/>
    <n v="155"/>
    <n v="155"/>
    <s v="G/AAAAAA/AAAAAA"/>
  </r>
  <r>
    <s v="53"/>
    <x v="2"/>
    <x v="2"/>
    <s v="AC67Q000"/>
    <x v="9"/>
    <s v="A101"/>
    <s v="FORTALECIMIENTO INSTITUCIONAL"/>
    <s v="GC00A10100001D"/>
    <x v="1"/>
    <s v="53 BIENES Y SERVICIOS DE CONSUMO"/>
    <x v="23"/>
    <s v="G/530255/1QA101"/>
    <s v="002"/>
    <n v="0"/>
    <n v="4852.5"/>
    <n v="0"/>
    <n v="4852.5"/>
    <n v="0"/>
    <n v="4852.5"/>
    <n v="4852.5"/>
    <n v="0"/>
    <n v="0"/>
    <n v="0"/>
    <s v="G/AAAAAA/AAAAAA"/>
  </r>
  <r>
    <s v="53"/>
    <x v="2"/>
    <x v="2"/>
    <s v="AC67Q000"/>
    <x v="9"/>
    <s v="A101"/>
    <s v="FORTALECIMIENTO INSTITUCIONAL"/>
    <s v="GC00A10100001D"/>
    <x v="1"/>
    <s v="53 BIENES Y SERVICIOS DE CONSUMO"/>
    <x v="27"/>
    <s v="G/530405/1QA101"/>
    <s v="002"/>
    <n v="13050"/>
    <n v="-3048.88"/>
    <n v="0"/>
    <n v="10001.120000000001"/>
    <n v="2935.76"/>
    <n v="6001.12"/>
    <n v="6000"/>
    <n v="4000"/>
    <n v="4001.12"/>
    <n v="1064.24"/>
    <s v="G/AAAAAA/AAAAAA"/>
  </r>
  <r>
    <s v="53"/>
    <x v="2"/>
    <x v="2"/>
    <s v="AC67Q000"/>
    <x v="9"/>
    <s v="A101"/>
    <s v="FORTALECIMIENTO INSTITUCIONAL"/>
    <s v="GC00A10100001D"/>
    <x v="1"/>
    <s v="53 BIENES Y SERVICIOS DE CONSUMO"/>
    <x v="31"/>
    <s v="G/530704/1QA101"/>
    <s v="002"/>
    <n v="3000"/>
    <n v="0"/>
    <n v="0"/>
    <n v="3000"/>
    <n v="0"/>
    <n v="0"/>
    <n v="0"/>
    <n v="3000"/>
    <n v="3000"/>
    <n v="3000"/>
    <s v="G/AAAAAA/AAAAAA"/>
  </r>
  <r>
    <s v="53"/>
    <x v="2"/>
    <x v="2"/>
    <s v="AC67Q000"/>
    <x v="9"/>
    <s v="A101"/>
    <s v="FORTALECIMIENTO INSTITUCIONAL"/>
    <s v="GC00A10100001D"/>
    <x v="1"/>
    <s v="53 BIENES Y SERVICIOS DE CONSUMO"/>
    <x v="117"/>
    <s v="G/530801/1QA101"/>
    <s v="002"/>
    <n v="300"/>
    <n v="-300"/>
    <n v="0"/>
    <n v="0"/>
    <n v="0"/>
    <n v="0"/>
    <n v="0"/>
    <n v="0"/>
    <n v="0"/>
    <n v="0"/>
    <s v="G/AAAAAA/AAAAAA"/>
  </r>
  <r>
    <s v="53"/>
    <x v="2"/>
    <x v="2"/>
    <s v="AC67Q000"/>
    <x v="9"/>
    <s v="A101"/>
    <s v="FORTALECIMIENTO INSTITUCIONAL"/>
    <s v="GC00A10100001D"/>
    <x v="1"/>
    <s v="53 BIENES Y SERVICIOS DE CONSUMO"/>
    <x v="32"/>
    <s v="G/530803/1QA101"/>
    <s v="002"/>
    <n v="6700"/>
    <n v="-4852.5"/>
    <n v="0"/>
    <n v="1847.5"/>
    <n v="1300"/>
    <n v="200"/>
    <n v="125.45"/>
    <n v="1647.5"/>
    <n v="1722.05"/>
    <n v="347.5"/>
    <s v="G/AAAAAA/AAAAAA"/>
  </r>
  <r>
    <s v="53"/>
    <x v="2"/>
    <x v="2"/>
    <s v="AC67Q000"/>
    <x v="9"/>
    <s v="A101"/>
    <s v="FORTALECIMIENTO INSTITUCIONAL"/>
    <s v="GC00A10100001D"/>
    <x v="1"/>
    <s v="53 BIENES Y SERVICIOS DE CONSUMO"/>
    <x v="33"/>
    <s v="G/530804/1QA101"/>
    <s v="002"/>
    <n v="829.5"/>
    <n v="3700"/>
    <n v="0"/>
    <n v="4529.5"/>
    <n v="499.29"/>
    <n v="3263.08"/>
    <n v="3263.08"/>
    <n v="1266.42"/>
    <n v="1266.42"/>
    <n v="767.13"/>
    <s v="G/AAAAAA/AAAAAA"/>
  </r>
  <r>
    <s v="53"/>
    <x v="2"/>
    <x v="2"/>
    <s v="AC67Q000"/>
    <x v="9"/>
    <s v="A101"/>
    <s v="FORTALECIMIENTO INSTITUCIONAL"/>
    <s v="GC00A10100001D"/>
    <x v="1"/>
    <s v="53 BIENES Y SERVICIOS DE CONSUMO"/>
    <x v="34"/>
    <s v="G/530805/1QA101"/>
    <s v="002"/>
    <n v="1140.5"/>
    <n v="300"/>
    <n v="0"/>
    <n v="1440.5"/>
    <n v="286.07"/>
    <n v="1115"/>
    <n v="1115"/>
    <n v="325.5"/>
    <n v="325.5"/>
    <n v="39.43"/>
    <s v="G/AAAAAA/AAAAAA"/>
  </r>
  <r>
    <s v="53"/>
    <x v="2"/>
    <x v="2"/>
    <s v="AC67Q000"/>
    <x v="9"/>
    <s v="A101"/>
    <s v="FORTALECIMIENTO INSTITUCIONAL"/>
    <s v="GC00A10100001D"/>
    <x v="1"/>
    <s v="53 BIENES Y SERVICIOS DE CONSUMO"/>
    <x v="35"/>
    <s v="G/530807/1QA101"/>
    <s v="002"/>
    <n v="4250.04"/>
    <n v="1729.96"/>
    <n v="0"/>
    <n v="5980"/>
    <n v="79.22"/>
    <n v="4284.04"/>
    <n v="4104.04"/>
    <n v="1695.96"/>
    <n v="1875.96"/>
    <n v="1616.74"/>
    <s v="G/AAAAAA/AAAAAA"/>
  </r>
  <r>
    <s v="53"/>
    <x v="2"/>
    <x v="2"/>
    <s v="AC67Q000"/>
    <x v="9"/>
    <s v="A101"/>
    <s v="FORTALECIMIENTO INSTITUCIONAL"/>
    <s v="GC00A10100001D"/>
    <x v="1"/>
    <s v="53 BIENES Y SERVICIOS DE CONSUMO"/>
    <x v="78"/>
    <s v="G/530811/1QA101"/>
    <s v="002"/>
    <n v="6045.5"/>
    <n v="-5429.96"/>
    <n v="0"/>
    <n v="615.54"/>
    <n v="0"/>
    <n v="0"/>
    <n v="0"/>
    <n v="615.54"/>
    <n v="615.54"/>
    <n v="615.54"/>
    <s v="G/AAAAAA/AAAAAA"/>
  </r>
  <r>
    <s v="53"/>
    <x v="2"/>
    <x v="2"/>
    <s v="AC67Q000"/>
    <x v="9"/>
    <s v="A101"/>
    <s v="FORTALECIMIENTO INSTITUCIONAL"/>
    <s v="GC00A10100001D"/>
    <x v="1"/>
    <s v="53 BIENES Y SERVICIOS DE CONSUMO"/>
    <x v="36"/>
    <s v="G/530813/1QA101"/>
    <s v="002"/>
    <n v="1067.96"/>
    <n v="5248.88"/>
    <n v="0"/>
    <n v="6316.84"/>
    <n v="3882.92"/>
    <n v="1993.48"/>
    <n v="1993.48"/>
    <n v="4323.3599999999997"/>
    <n v="4323.3599999999997"/>
    <n v="440.44"/>
    <s v="G/AAAAAA/AAAAAA"/>
  </r>
  <r>
    <s v="53"/>
    <x v="2"/>
    <x v="2"/>
    <s v="AC67Q000"/>
    <x v="9"/>
    <s v="A101"/>
    <s v="FORTALECIMIENTO INSTITUCIONAL"/>
    <s v="GC00A10100001D"/>
    <x v="1"/>
    <s v="53 BIENES Y SERVICIOS DE CONSUMO"/>
    <x v="81"/>
    <s v="G/531406/1QA101"/>
    <s v="002"/>
    <n v="16.5"/>
    <n v="0"/>
    <n v="0"/>
    <n v="16.5"/>
    <n v="0"/>
    <n v="0"/>
    <n v="0"/>
    <n v="16.5"/>
    <n v="16.5"/>
    <n v="16.5"/>
    <s v="G/AAAAAA/AAAAAA"/>
  </r>
  <r>
    <s v="57"/>
    <x v="2"/>
    <x v="2"/>
    <s v="AC67Q000"/>
    <x v="9"/>
    <s v="A101"/>
    <s v="FORTALECIMIENTO INSTITUCIONAL"/>
    <s v="GC00A10100001D"/>
    <x v="1"/>
    <s v="57 OTROS GASTOS CORRIENTES"/>
    <x v="37"/>
    <s v="G/570102/1QA101"/>
    <s v="002"/>
    <n v="1540"/>
    <n v="899"/>
    <n v="0"/>
    <n v="2439"/>
    <n v="0"/>
    <n v="835.53"/>
    <n v="735.53"/>
    <n v="1603.47"/>
    <n v="1703.47"/>
    <n v="1603.47"/>
    <s v="G/AAAAAA/AAAAAA"/>
  </r>
  <r>
    <s v="57"/>
    <x v="2"/>
    <x v="2"/>
    <s v="AC67Q000"/>
    <x v="9"/>
    <s v="A101"/>
    <s v="FORTALECIMIENTO INSTITUCIONAL"/>
    <s v="GC00A10100001D"/>
    <x v="1"/>
    <s v="57 OTROS GASTOS CORRIENTES"/>
    <x v="82"/>
    <s v="G/570203/1QA101"/>
    <s v="002"/>
    <n v="15"/>
    <n v="50"/>
    <n v="0"/>
    <n v="65"/>
    <n v="0"/>
    <n v="9.69"/>
    <n v="2.85"/>
    <n v="55.31"/>
    <n v="62.15"/>
    <n v="55.31"/>
    <s v="G/AAAAAA/AAAAAA"/>
  </r>
  <r>
    <s v="57"/>
    <x v="2"/>
    <x v="2"/>
    <s v="AC67Q000"/>
    <x v="9"/>
    <s v="A101"/>
    <s v="FORTALECIMIENTO INSTITUCIONAL"/>
    <s v="GC00A10100001D"/>
    <x v="1"/>
    <s v="57 OTROS GASTOS CORRIENTES"/>
    <x v="74"/>
    <s v="G/570206/1QA101"/>
    <s v="002"/>
    <n v="1049"/>
    <n v="-949"/>
    <n v="0"/>
    <n v="100"/>
    <n v="0"/>
    <n v="0"/>
    <n v="0"/>
    <n v="100"/>
    <n v="100"/>
    <n v="100"/>
    <s v="G/AAAAAA/AAAAAA"/>
  </r>
  <r>
    <s v="73"/>
    <x v="2"/>
    <x v="2"/>
    <s v="AC67Q000"/>
    <x v="9"/>
    <s v="H302"/>
    <s v="DESARROLLO ECONÓMICO LOCAL"/>
    <s v="GI22H30200004D"/>
    <x v="19"/>
    <s v="73 BIENES Y SERVICIOS PARA INVERSIÓN"/>
    <x v="96"/>
    <s v="G/730601/3QH302"/>
    <s v="001"/>
    <n v="2400"/>
    <n v="0"/>
    <n v="0"/>
    <n v="2400"/>
    <n v="0"/>
    <n v="0"/>
    <n v="0"/>
    <n v="2400"/>
    <n v="2400"/>
    <n v="2400"/>
    <s v="G/BBBBB2/BBBBB2"/>
  </r>
  <r>
    <s v="73"/>
    <x v="2"/>
    <x v="2"/>
    <s v="AC67Q000"/>
    <x v="9"/>
    <s v="H302"/>
    <s v="DESARROLLO ECONÓMICO LOCAL"/>
    <s v="GI22H30200004D"/>
    <x v="19"/>
    <s v="73 BIENES Y SERVICIOS PARA INVERSIÓN"/>
    <x v="42"/>
    <s v="G/730606/3QH302"/>
    <s v="001"/>
    <n v="199349"/>
    <n v="0"/>
    <n v="0"/>
    <n v="199349"/>
    <n v="34800"/>
    <n v="125280"/>
    <n v="36540"/>
    <n v="74069"/>
    <n v="162809"/>
    <n v="39269"/>
    <s v="G/BBBBB2/BBBBB2"/>
  </r>
  <r>
    <s v="73"/>
    <x v="2"/>
    <x v="2"/>
    <s v="AC67Q000"/>
    <x v="9"/>
    <s v="H302"/>
    <s v="DESARROLLO ECONÓMICO LOCAL"/>
    <s v="GI22H30200005D"/>
    <x v="20"/>
    <s v="73 BIENES Y SERVICIOS PARA INVERSIÓN"/>
    <x v="118"/>
    <s v="G/730105/3QH302"/>
    <s v="001"/>
    <n v="10000"/>
    <n v="0"/>
    <n v="0"/>
    <n v="10000"/>
    <n v="0"/>
    <n v="2080"/>
    <n v="1300"/>
    <n v="7920"/>
    <n v="8700"/>
    <n v="7920"/>
    <s v="G/BBBBB2/BBBBB2"/>
  </r>
  <r>
    <s v="73"/>
    <x v="2"/>
    <x v="2"/>
    <s v="AC67Q000"/>
    <x v="9"/>
    <s v="H302"/>
    <s v="DESARROLLO ECONÓMICO LOCAL"/>
    <s v="GI22H30200005D"/>
    <x v="20"/>
    <s v="73 BIENES Y SERVICIOS PARA INVERSIÓN"/>
    <x v="87"/>
    <s v="G/730205/3QH302"/>
    <s v="001"/>
    <n v="100000"/>
    <n v="63312.74"/>
    <n v="0"/>
    <n v="163312.74"/>
    <n v="0"/>
    <n v="163312.74"/>
    <n v="24809.15"/>
    <n v="0"/>
    <n v="138503.59"/>
    <n v="0"/>
    <s v="G/BBBBB2/BBBBB2"/>
  </r>
  <r>
    <s v="73"/>
    <x v="2"/>
    <x v="2"/>
    <s v="AC67Q000"/>
    <x v="9"/>
    <s v="H302"/>
    <s v="DESARROLLO ECONÓMICO LOCAL"/>
    <s v="GI22H30200005D"/>
    <x v="20"/>
    <s v="73 BIENES Y SERVICIOS PARA INVERSIÓN"/>
    <x v="119"/>
    <s v="G/730207/3QH302"/>
    <s v="001"/>
    <n v="125000"/>
    <n v="0"/>
    <n v="0"/>
    <n v="125000"/>
    <n v="0"/>
    <n v="0"/>
    <n v="0"/>
    <n v="125000"/>
    <n v="125000"/>
    <n v="125000"/>
    <s v="G/BBBBB2/BBBBB2"/>
  </r>
  <r>
    <s v="73"/>
    <x v="2"/>
    <x v="2"/>
    <s v="AC67Q000"/>
    <x v="9"/>
    <s v="H302"/>
    <s v="DESARROLLO ECONÓMICO LOCAL"/>
    <s v="GI22H30200005D"/>
    <x v="20"/>
    <s v="73 BIENES Y SERVICIOS PARA INVERSIÓN"/>
    <x v="59"/>
    <s v="G/730209/3QH302"/>
    <s v="001"/>
    <n v="155000"/>
    <n v="0"/>
    <n v="0"/>
    <n v="155000"/>
    <n v="0"/>
    <n v="93906"/>
    <n v="39127.5"/>
    <n v="61094"/>
    <n v="115872.5"/>
    <n v="61094"/>
    <s v="G/BBBBB2/BBBBB2"/>
  </r>
  <r>
    <s v="73"/>
    <x v="2"/>
    <x v="2"/>
    <s v="AC67Q000"/>
    <x v="9"/>
    <s v="H302"/>
    <s v="DESARROLLO ECONÓMICO LOCAL"/>
    <s v="GI22H30200005D"/>
    <x v="20"/>
    <s v="73 BIENES Y SERVICIOS PARA INVERSIÓN"/>
    <x v="53"/>
    <s v="G/730402/3QH302"/>
    <s v="001"/>
    <n v="76533"/>
    <n v="0"/>
    <n v="0"/>
    <n v="76533"/>
    <n v="0"/>
    <n v="0"/>
    <n v="0"/>
    <n v="76533"/>
    <n v="76533"/>
    <n v="76533"/>
    <s v="G/BBBBB2/BBBBB2"/>
  </r>
  <r>
    <s v="73"/>
    <x v="2"/>
    <x v="2"/>
    <s v="AC67Q000"/>
    <x v="9"/>
    <s v="H302"/>
    <s v="DESARROLLO ECONÓMICO LOCAL"/>
    <s v="GI22H30200005D"/>
    <x v="20"/>
    <s v="73 BIENES Y SERVICIOS PARA INVERSIÓN"/>
    <x v="96"/>
    <s v="G/730601/3QH302"/>
    <s v="001"/>
    <n v="51518.9"/>
    <n v="0"/>
    <n v="0"/>
    <n v="51518.9"/>
    <n v="0"/>
    <n v="0"/>
    <n v="0"/>
    <n v="51518.9"/>
    <n v="51518.9"/>
    <n v="51518.9"/>
    <s v="G/BBBBB2/BBBBB2"/>
  </r>
  <r>
    <s v="73"/>
    <x v="2"/>
    <x v="2"/>
    <s v="AC67Q000"/>
    <x v="9"/>
    <s v="H302"/>
    <s v="DESARROLLO ECONÓMICO LOCAL"/>
    <s v="GI22H30200005D"/>
    <x v="20"/>
    <s v="73 BIENES Y SERVICIOS PARA INVERSIÓN"/>
    <x v="120"/>
    <s v="G/730701/3QH302"/>
    <s v="001"/>
    <n v="42000"/>
    <n v="0"/>
    <n v="0"/>
    <n v="42000"/>
    <n v="210"/>
    <n v="41790"/>
    <n v="0"/>
    <n v="210"/>
    <n v="42000"/>
    <n v="0"/>
    <s v="G/BBBBB2/BBBBB2"/>
  </r>
  <r>
    <s v="73"/>
    <x v="2"/>
    <x v="2"/>
    <s v="AC67Q000"/>
    <x v="9"/>
    <s v="H302"/>
    <s v="DESARROLLO ECONÓMICO LOCAL"/>
    <s v="GI22H30200005D"/>
    <x v="20"/>
    <s v="73 BIENES Y SERVICIOS PARA INVERSIÓN"/>
    <x v="39"/>
    <s v="G/730804/3QH302"/>
    <s v="001"/>
    <n v="1305"/>
    <n v="0"/>
    <n v="0"/>
    <n v="1305"/>
    <n v="0"/>
    <n v="0"/>
    <n v="0"/>
    <n v="1305"/>
    <n v="1305"/>
    <n v="1305"/>
    <s v="G/BBBBB2/BBBBB2"/>
  </r>
  <r>
    <s v="73"/>
    <x v="2"/>
    <x v="2"/>
    <s v="AC67Q000"/>
    <x v="9"/>
    <s v="H302"/>
    <s v="DESARROLLO ECONÓMICO LOCAL"/>
    <s v="GI22H30200005D"/>
    <x v="20"/>
    <s v="73 BIENES Y SERVICIOS PARA INVERSIÓN"/>
    <x v="54"/>
    <s v="G/730807/3QH302"/>
    <s v="001"/>
    <n v="2500"/>
    <n v="0"/>
    <n v="0"/>
    <n v="2500"/>
    <n v="0"/>
    <n v="1738.55"/>
    <n v="1738.55"/>
    <n v="761.45"/>
    <n v="761.45"/>
    <n v="761.45"/>
    <s v="G/BBBBB2/BBBBB2"/>
  </r>
  <r>
    <s v="75"/>
    <x v="2"/>
    <x v="2"/>
    <s v="AC67Q000"/>
    <x v="9"/>
    <s v="H302"/>
    <s v="DESARROLLO ECONÓMICO LOCAL"/>
    <s v="GI22H30200004D"/>
    <x v="19"/>
    <s v="75 OBRAS PÚBLICAS"/>
    <x v="62"/>
    <s v="G/750107/3QH302"/>
    <s v="001"/>
    <n v="2781155.48"/>
    <n v="95107.47"/>
    <n v="0"/>
    <n v="2876262.95"/>
    <n v="702970.28"/>
    <n v="1987844.45"/>
    <n v="1154961.04"/>
    <n v="888418.5"/>
    <n v="1721301.91"/>
    <n v="185448.22"/>
    <s v="G/BBBBB2/BBBBB2"/>
  </r>
  <r>
    <s v="75"/>
    <x v="2"/>
    <x v="2"/>
    <s v="AC67Q000"/>
    <x v="9"/>
    <s v="H302"/>
    <s v="DESARROLLO ECONÓMICO LOCAL"/>
    <s v="GI22H30200004D"/>
    <x v="19"/>
    <s v="75 OBRAS PÚBLICAS"/>
    <x v="93"/>
    <s v="G/750501/3QH302"/>
    <s v="001"/>
    <n v="662989.78"/>
    <n v="324010.21999999997"/>
    <n v="0"/>
    <n v="987000"/>
    <n v="589688.54"/>
    <n v="260147.99"/>
    <n v="10313.27"/>
    <n v="726852.01"/>
    <n v="976686.73"/>
    <n v="137163.47"/>
    <s v="G/BBBBB2/BBBBB2"/>
  </r>
  <r>
    <s v="78"/>
    <x v="2"/>
    <x v="2"/>
    <s v="AC67Q000"/>
    <x v="9"/>
    <s v="H302"/>
    <s v="DESARROLLO ECONÓMICO LOCAL"/>
    <s v="GI22H30200004D"/>
    <x v="19"/>
    <s v="78 TRANSFERENCIAS Y DONACIONES PARA INVERSIÓN"/>
    <x v="98"/>
    <s v="G/780103/3QH302"/>
    <s v="001"/>
    <n v="794310.84"/>
    <n v="-419117.69"/>
    <n v="0"/>
    <n v="375193.15"/>
    <n v="0"/>
    <n v="0"/>
    <n v="0"/>
    <n v="375193.15"/>
    <n v="375193.15"/>
    <n v="375193.15"/>
    <s v="G/BBBBB2/BBBBB2"/>
  </r>
  <r>
    <s v="84"/>
    <x v="2"/>
    <x v="2"/>
    <s v="AC67Q000"/>
    <x v="9"/>
    <s v="H302"/>
    <s v="DESARROLLO ECONÓMICO LOCAL"/>
    <s v="GI22H30200005D"/>
    <x v="20"/>
    <s v="84 BIENES DE LARGA DURACIÓN"/>
    <x v="64"/>
    <s v="G/840104/3QH302"/>
    <s v="001"/>
    <n v="304511.21999999997"/>
    <n v="-63312.74"/>
    <n v="0"/>
    <n v="241198.48"/>
    <n v="11622.08"/>
    <n v="213500"/>
    <n v="213500"/>
    <n v="27698.48"/>
    <n v="27698.48"/>
    <n v="16076.4"/>
    <s v="G/BBBBB3/BBBBB3"/>
  </r>
  <r>
    <s v="84"/>
    <x v="2"/>
    <x v="2"/>
    <s v="AC67Q000"/>
    <x v="9"/>
    <s v="H302"/>
    <s v="DESARROLLO ECONÓMICO LOCAL"/>
    <s v="GI22H30200005D"/>
    <x v="20"/>
    <s v="84 BIENES DE LARGA DURACIÓN"/>
    <x v="66"/>
    <s v="G/840105/3QH302"/>
    <s v="001"/>
    <n v="71426.78"/>
    <n v="0"/>
    <n v="0"/>
    <n v="71426.78"/>
    <n v="0"/>
    <n v="0"/>
    <n v="0"/>
    <n v="71426.78"/>
    <n v="71426.78"/>
    <n v="71426.78"/>
    <s v="G/BBBBB3/BBBBB3"/>
  </r>
  <r>
    <s v="84"/>
    <x v="2"/>
    <x v="2"/>
    <s v="AC67Q000"/>
    <x v="9"/>
    <s v="H302"/>
    <s v="DESARROLLO ECONÓMICO LOCAL"/>
    <s v="GI22H30200005D"/>
    <x v="20"/>
    <s v="84 BIENES DE LARGA DURACIÓN"/>
    <x v="65"/>
    <s v="G/840107/3QH302"/>
    <s v="001"/>
    <n v="20000"/>
    <n v="0"/>
    <n v="0"/>
    <n v="20000"/>
    <n v="4741"/>
    <n v="9889"/>
    <n v="9889"/>
    <n v="10111"/>
    <n v="10111"/>
    <n v="5370"/>
    <s v="G/BBBBB3/BBBBB3"/>
  </r>
  <r>
    <s v="99"/>
    <x v="2"/>
    <x v="2"/>
    <s v="AC67Q000"/>
    <x v="9"/>
    <s v="A101"/>
    <s v="FORTALECIMIENTO INSTITUCIONAL"/>
    <s v="GC00A10100004D"/>
    <x v="0"/>
    <s v="99 OTROS PASIVOS"/>
    <x v="67"/>
    <s v="G/990101/1QA101"/>
    <s v="002"/>
    <n v="30000"/>
    <n v="0"/>
    <n v="0"/>
    <n v="30000"/>
    <n v="0"/>
    <n v="6425.39"/>
    <n v="6425.39"/>
    <n v="23574.61"/>
    <n v="23574.61"/>
    <n v="23574.61"/>
    <s v="G/CCCCC1/CCCCC1"/>
  </r>
  <r>
    <s v="51"/>
    <x v="0"/>
    <x v="3"/>
    <s v="AT69K040"/>
    <x v="10"/>
    <s v="A101"/>
    <s v="FORTALECIMIENTO INSTITUCIONAL"/>
    <s v="GC00A10100004D"/>
    <x v="0"/>
    <s v="51 GASTOS EN PERSONAL"/>
    <x v="0"/>
    <s v="G/510105/1KA101"/>
    <s v="002"/>
    <n v="27253824"/>
    <n v="-122220"/>
    <n v="0"/>
    <n v="27131604"/>
    <n v="0"/>
    <n v="11090945.710000001"/>
    <n v="11090945.710000001"/>
    <n v="16040658.289999999"/>
    <n v="16040658.289999999"/>
    <n v="16040658.289999999"/>
    <s v="G/AAAAAA/AAAAAA"/>
  </r>
  <r>
    <s v="51"/>
    <x v="0"/>
    <x v="3"/>
    <s v="AT69K040"/>
    <x v="10"/>
    <s v="A101"/>
    <s v="FORTALECIMIENTO INSTITUCIONAL"/>
    <s v="GC00A10100004D"/>
    <x v="0"/>
    <s v="51 GASTOS EN PERSONAL"/>
    <x v="1"/>
    <s v="G/510106/1KA101"/>
    <s v="002"/>
    <n v="14515.92"/>
    <n v="0"/>
    <n v="0"/>
    <n v="14515.92"/>
    <n v="0"/>
    <n v="6048.3"/>
    <n v="6048.3"/>
    <n v="8467.6200000000008"/>
    <n v="8467.6200000000008"/>
    <n v="8467.6200000000008"/>
    <s v="G/AAAAAA/AAAAAA"/>
  </r>
  <r>
    <s v="51"/>
    <x v="0"/>
    <x v="3"/>
    <s v="AT69K040"/>
    <x v="10"/>
    <s v="A101"/>
    <s v="FORTALECIMIENTO INSTITUCIONAL"/>
    <s v="GC00A10100004D"/>
    <x v="0"/>
    <s v="51 GASTOS EN PERSONAL"/>
    <x v="2"/>
    <s v="G/510203/1KA101"/>
    <s v="002"/>
    <n v="2295195.66"/>
    <n v="20492.52"/>
    <n v="0"/>
    <n v="2315688.1800000002"/>
    <n v="38472.25"/>
    <n v="107152.67"/>
    <n v="107152.67"/>
    <n v="2208535.5099999998"/>
    <n v="2208535.5099999998"/>
    <n v="2170063.2599999998"/>
    <s v="G/AAAAAA/AAAAAA"/>
  </r>
  <r>
    <s v="51"/>
    <x v="0"/>
    <x v="3"/>
    <s v="AT69K040"/>
    <x v="10"/>
    <s v="A101"/>
    <s v="FORTALECIMIENTO INSTITUCIONAL"/>
    <s v="GC00A10100004D"/>
    <x v="0"/>
    <s v="51 GASTOS EN PERSONAL"/>
    <x v="3"/>
    <s v="G/510204/1KA101"/>
    <s v="002"/>
    <n v="1238500"/>
    <n v="0"/>
    <n v="0"/>
    <n v="1238500"/>
    <n v="14743.75"/>
    <n v="43324.03"/>
    <n v="43324.03"/>
    <n v="1195175.97"/>
    <n v="1195175.97"/>
    <n v="1180432.22"/>
    <s v="G/AAAAAA/AAAAAA"/>
  </r>
  <r>
    <s v="51"/>
    <x v="0"/>
    <x v="3"/>
    <s v="AT69K040"/>
    <x v="10"/>
    <s v="A101"/>
    <s v="FORTALECIMIENTO INSTITUCIONAL"/>
    <s v="GC00A10100004D"/>
    <x v="0"/>
    <s v="51 GASTOS EN PERSONAL"/>
    <x v="4"/>
    <s v="G/510304/1KA101"/>
    <s v="002"/>
    <n v="294"/>
    <n v="75.599999999999994"/>
    <n v="0"/>
    <n v="369.6"/>
    <n v="0"/>
    <n v="142.80000000000001"/>
    <n v="142.80000000000001"/>
    <n v="226.8"/>
    <n v="226.8"/>
    <n v="226.8"/>
    <s v="G/AAAAAA/AAAAAA"/>
  </r>
  <r>
    <s v="51"/>
    <x v="0"/>
    <x v="3"/>
    <s v="AT69K040"/>
    <x v="10"/>
    <s v="A101"/>
    <s v="FORTALECIMIENTO INSTITUCIONAL"/>
    <s v="GC00A10100004D"/>
    <x v="0"/>
    <s v="51 GASTOS EN PERSONAL"/>
    <x v="5"/>
    <s v="G/510306/1KA101"/>
    <s v="002"/>
    <n v="2112"/>
    <n v="0"/>
    <n v="0"/>
    <n v="2112"/>
    <n v="0"/>
    <n v="816"/>
    <n v="816"/>
    <n v="1296"/>
    <n v="1296"/>
    <n v="1296"/>
    <s v="G/AAAAAA/AAAAAA"/>
  </r>
  <r>
    <s v="51"/>
    <x v="0"/>
    <x v="3"/>
    <s v="AT69K040"/>
    <x v="10"/>
    <s v="A101"/>
    <s v="FORTALECIMIENTO INSTITUCIONAL"/>
    <s v="GC00A10100004D"/>
    <x v="0"/>
    <s v="51 GASTOS EN PERSONAL"/>
    <x v="6"/>
    <s v="G/510401/1KA101"/>
    <s v="002"/>
    <n v="405.48"/>
    <n v="30"/>
    <n v="0"/>
    <n v="435.48"/>
    <n v="0"/>
    <n v="0"/>
    <n v="0"/>
    <n v="435.48"/>
    <n v="435.48"/>
    <n v="435.48"/>
    <s v="G/AAAAAA/AAAAAA"/>
  </r>
  <r>
    <s v="51"/>
    <x v="0"/>
    <x v="3"/>
    <s v="AT69K040"/>
    <x v="10"/>
    <s v="A101"/>
    <s v="FORTALECIMIENTO INSTITUCIONAL"/>
    <s v="GC00A10100004D"/>
    <x v="0"/>
    <s v="51 GASTOS EN PERSONAL"/>
    <x v="7"/>
    <s v="G/510408/1KA101"/>
    <s v="002"/>
    <n v="725.8"/>
    <n v="0"/>
    <n v="0"/>
    <n v="725.8"/>
    <n v="0"/>
    <n v="142.13999999999999"/>
    <n v="142.13999999999999"/>
    <n v="583.66"/>
    <n v="583.66"/>
    <n v="583.66"/>
    <s v="G/AAAAAA/AAAAAA"/>
  </r>
  <r>
    <s v="51"/>
    <x v="0"/>
    <x v="3"/>
    <s v="AT69K040"/>
    <x v="10"/>
    <s v="A101"/>
    <s v="FORTALECIMIENTO INSTITUCIONAL"/>
    <s v="GC00A10100004D"/>
    <x v="0"/>
    <s v="51 GASTOS EN PERSONAL"/>
    <x v="69"/>
    <s v="G/510507/1KA101"/>
    <s v="002"/>
    <n v="64532.42"/>
    <n v="-64433.84"/>
    <n v="0"/>
    <n v="98.58"/>
    <n v="0"/>
    <n v="0"/>
    <n v="0"/>
    <n v="98.58"/>
    <n v="98.58"/>
    <n v="98.58"/>
    <s v="G/AAAAAA/AAAAAA"/>
  </r>
  <r>
    <s v="51"/>
    <x v="0"/>
    <x v="3"/>
    <s v="AT69K040"/>
    <x v="10"/>
    <s v="A101"/>
    <s v="FORTALECIMIENTO INSTITUCIONAL"/>
    <s v="GC00A10100004D"/>
    <x v="0"/>
    <s v="51 GASTOS EN PERSONAL"/>
    <x v="8"/>
    <s v="G/510509/1KA101"/>
    <s v="002"/>
    <n v="129442.89"/>
    <n v="-114442"/>
    <n v="0"/>
    <n v="15000.89"/>
    <n v="0"/>
    <n v="14866.72"/>
    <n v="14866.72"/>
    <n v="134.16999999999999"/>
    <n v="134.16999999999999"/>
    <n v="134.16999999999999"/>
    <s v="G/AAAAAA/AAAAAA"/>
  </r>
  <r>
    <s v="51"/>
    <x v="0"/>
    <x v="3"/>
    <s v="AT69K040"/>
    <x v="10"/>
    <s v="A101"/>
    <s v="FORTALECIMIENTO INSTITUCIONAL"/>
    <s v="GC00A10100004D"/>
    <x v="0"/>
    <s v="51 GASTOS EN PERSONAL"/>
    <x v="9"/>
    <s v="G/510510/1KA101"/>
    <s v="002"/>
    <n v="353153.26"/>
    <n v="261434.74"/>
    <n v="0"/>
    <n v="614588"/>
    <n v="284324.06"/>
    <n v="330263.94"/>
    <n v="330263.94"/>
    <n v="284324.06"/>
    <n v="284324.06"/>
    <n v="0"/>
    <s v="G/AAAAAA/AAAAAA"/>
  </r>
  <r>
    <s v="51"/>
    <x v="0"/>
    <x v="3"/>
    <s v="AT69K040"/>
    <x v="10"/>
    <s v="A101"/>
    <s v="FORTALECIMIENTO INSTITUCIONAL"/>
    <s v="GC00A10100004D"/>
    <x v="0"/>
    <s v="51 GASTOS EN PERSONAL"/>
    <x v="10"/>
    <s v="G/510512/1KA101"/>
    <s v="002"/>
    <n v="40377.879999999997"/>
    <n v="0"/>
    <n v="0"/>
    <n v="40377.879999999997"/>
    <n v="0"/>
    <n v="5101.78"/>
    <n v="5101.78"/>
    <n v="35276.1"/>
    <n v="35276.1"/>
    <n v="35276.1"/>
    <s v="G/AAAAAA/AAAAAA"/>
  </r>
  <r>
    <s v="51"/>
    <x v="0"/>
    <x v="3"/>
    <s v="AT69K040"/>
    <x v="10"/>
    <s v="A101"/>
    <s v="FORTALECIMIENTO INSTITUCIONAL"/>
    <s v="GC00A10100004D"/>
    <x v="0"/>
    <s v="51 GASTOS EN PERSONAL"/>
    <x v="11"/>
    <s v="G/510513/1KA101"/>
    <s v="002"/>
    <n v="77375.22"/>
    <n v="0"/>
    <n v="0"/>
    <n v="77375.22"/>
    <n v="0"/>
    <n v="8724.2000000000007"/>
    <n v="8724.2000000000007"/>
    <n v="68651.02"/>
    <n v="68651.02"/>
    <n v="68651.02"/>
    <s v="G/AAAAAA/AAAAAA"/>
  </r>
  <r>
    <s v="51"/>
    <x v="0"/>
    <x v="3"/>
    <s v="AT69K040"/>
    <x v="10"/>
    <s v="A101"/>
    <s v="FORTALECIMIENTO INSTITUCIONAL"/>
    <s v="GC00A10100004D"/>
    <x v="0"/>
    <s v="51 GASTOS EN PERSONAL"/>
    <x v="12"/>
    <s v="G/510601/1KA101"/>
    <s v="002"/>
    <n v="3484034.43"/>
    <n v="27161.1"/>
    <n v="0"/>
    <n v="3511195.53"/>
    <n v="36072.99"/>
    <n v="1446329.44"/>
    <n v="1446329.44"/>
    <n v="2064866.09"/>
    <n v="2064866.09"/>
    <n v="2028793.1"/>
    <s v="G/AAAAAA/AAAAAA"/>
  </r>
  <r>
    <s v="51"/>
    <x v="0"/>
    <x v="3"/>
    <s v="AT69K040"/>
    <x v="10"/>
    <s v="A101"/>
    <s v="FORTALECIMIENTO INSTITUCIONAL"/>
    <s v="GC00A10100004D"/>
    <x v="0"/>
    <s v="51 GASTOS EN PERSONAL"/>
    <x v="13"/>
    <s v="G/510602/1KA101"/>
    <s v="002"/>
    <n v="2295195.66"/>
    <n v="17654.919999999998"/>
    <n v="0"/>
    <n v="2312850.58"/>
    <n v="40089.71"/>
    <n v="918578.87"/>
    <n v="918578.87"/>
    <n v="1394271.71"/>
    <n v="1394271.71"/>
    <n v="1354182"/>
    <s v="G/AAAAAA/AAAAAA"/>
  </r>
  <r>
    <s v="51"/>
    <x v="0"/>
    <x v="3"/>
    <s v="AT69K040"/>
    <x v="10"/>
    <s v="A101"/>
    <s v="FORTALECIMIENTO INSTITUCIONAL"/>
    <s v="GC00A10100004D"/>
    <x v="0"/>
    <s v="51 GASTOS EN PERSONAL"/>
    <x v="14"/>
    <s v="G/510707/1KA101"/>
    <s v="002"/>
    <n v="205938.03"/>
    <n v="-25753.040000000001"/>
    <n v="0"/>
    <n v="180184.99"/>
    <n v="0"/>
    <n v="7052.5"/>
    <n v="7052.5"/>
    <n v="173132.49"/>
    <n v="173132.49"/>
    <n v="173132.49"/>
    <s v="G/AAAAAA/AAAAAA"/>
  </r>
  <r>
    <s v="53"/>
    <x v="0"/>
    <x v="3"/>
    <s v="AT69K040"/>
    <x v="10"/>
    <s v="A101"/>
    <s v="FORTALECIMIENTO INSTITUCIONAL"/>
    <s v="GC00A10100001D"/>
    <x v="1"/>
    <s v="53 BIENES Y SERVICIOS DE CONSUMO"/>
    <x v="15"/>
    <s v="G/530101/1KA101"/>
    <s v="002"/>
    <n v="25000"/>
    <n v="8400.85"/>
    <n v="0"/>
    <n v="33400.85"/>
    <n v="0"/>
    <n v="25000"/>
    <n v="10164.67"/>
    <n v="8400.85"/>
    <n v="23236.18"/>
    <n v="8400.85"/>
    <s v="G/AAAAAA/AAAAAA"/>
  </r>
  <r>
    <s v="53"/>
    <x v="0"/>
    <x v="3"/>
    <s v="AT69K040"/>
    <x v="10"/>
    <s v="A101"/>
    <s v="FORTALECIMIENTO INSTITUCIONAL"/>
    <s v="GC00A10100001D"/>
    <x v="1"/>
    <s v="53 BIENES Y SERVICIOS DE CONSUMO"/>
    <x v="16"/>
    <s v="G/530104/1KA101"/>
    <s v="002"/>
    <n v="73492.289999999994"/>
    <n v="-11242.14"/>
    <n v="0"/>
    <n v="62250.15"/>
    <n v="0"/>
    <n v="62250.15"/>
    <n v="37628.43"/>
    <n v="0"/>
    <n v="24621.72"/>
    <n v="0"/>
    <s v="G/AAAAAA/AAAAAA"/>
  </r>
  <r>
    <s v="53"/>
    <x v="0"/>
    <x v="3"/>
    <s v="AT69K040"/>
    <x v="10"/>
    <s v="A101"/>
    <s v="FORTALECIMIENTO INSTITUCIONAL"/>
    <s v="GC00A10100001D"/>
    <x v="1"/>
    <s v="53 BIENES Y SERVICIOS DE CONSUMO"/>
    <x v="17"/>
    <s v="G/530105/1KA101"/>
    <s v="002"/>
    <n v="455105.58"/>
    <n v="-13506.11"/>
    <n v="0"/>
    <n v="441599.47"/>
    <n v="19582.919999999998"/>
    <n v="418372.94"/>
    <n v="121228.71"/>
    <n v="23226.53"/>
    <n v="320370.76"/>
    <n v="3643.61"/>
    <s v="G/AAAAAA/AAAAAA"/>
  </r>
  <r>
    <s v="53"/>
    <x v="0"/>
    <x v="3"/>
    <s v="AT69K040"/>
    <x v="10"/>
    <s v="A101"/>
    <s v="FORTALECIMIENTO INSTITUCIONAL"/>
    <s v="GC00A10100001D"/>
    <x v="1"/>
    <s v="53 BIENES Y SERVICIOS DE CONSUMO"/>
    <x v="19"/>
    <s v="G/530204/1KA101"/>
    <s v="002"/>
    <n v="630260.03"/>
    <n v="-193751.42"/>
    <n v="0"/>
    <n v="436508.61"/>
    <n v="7756.69"/>
    <n v="414132.58"/>
    <n v="50681.02"/>
    <n v="22376.03"/>
    <n v="385827.59"/>
    <n v="14619.34"/>
    <s v="G/AAAAAA/AAAAAA"/>
  </r>
  <r>
    <s v="53"/>
    <x v="0"/>
    <x v="3"/>
    <s v="AT69K040"/>
    <x v="10"/>
    <s v="A101"/>
    <s v="FORTALECIMIENTO INSTITUCIONAL"/>
    <s v="GC00A10100001D"/>
    <x v="1"/>
    <s v="53 BIENES Y SERVICIOS DE CONSUMO"/>
    <x v="20"/>
    <s v="G/530207/1KA101"/>
    <s v="002"/>
    <n v="374.4"/>
    <n v="-374.4"/>
    <n v="0"/>
    <n v="0"/>
    <n v="0"/>
    <n v="0"/>
    <n v="0"/>
    <n v="0"/>
    <n v="0"/>
    <n v="0"/>
    <s v="G/AAAAAA/AAAAAA"/>
  </r>
  <r>
    <s v="53"/>
    <x v="0"/>
    <x v="3"/>
    <s v="AT69K040"/>
    <x v="10"/>
    <s v="A101"/>
    <s v="FORTALECIMIENTO INSTITUCIONAL"/>
    <s v="GC00A10100001D"/>
    <x v="1"/>
    <s v="53 BIENES Y SERVICIOS DE CONSUMO"/>
    <x v="21"/>
    <s v="G/530208/1KA101"/>
    <s v="002"/>
    <n v="1087339.51"/>
    <n v="1624870.08"/>
    <n v="0"/>
    <n v="2712209.59"/>
    <n v="75157.11"/>
    <n v="2637052.48"/>
    <n v="587967.63"/>
    <n v="75157.11"/>
    <n v="2124241.96"/>
    <n v="0"/>
    <s v="G/AAAAAA/AAAAAA"/>
  </r>
  <r>
    <s v="53"/>
    <x v="0"/>
    <x v="3"/>
    <s v="AT69K040"/>
    <x v="10"/>
    <s v="A101"/>
    <s v="FORTALECIMIENTO INSTITUCIONAL"/>
    <s v="GC00A10100001D"/>
    <x v="1"/>
    <s v="53 BIENES Y SERVICIOS DE CONSUMO"/>
    <x v="22"/>
    <s v="G/530209/1KA101"/>
    <s v="002"/>
    <n v="351238.47"/>
    <n v="40500.61"/>
    <n v="0"/>
    <n v="391739.08"/>
    <n v="54321.54"/>
    <n v="304909.55"/>
    <n v="76893.89"/>
    <n v="86829.53"/>
    <n v="314845.19"/>
    <n v="32507.99"/>
    <s v="G/AAAAAA/AAAAAA"/>
  </r>
  <r>
    <s v="53"/>
    <x v="0"/>
    <x v="3"/>
    <s v="AT69K040"/>
    <x v="10"/>
    <s v="A101"/>
    <s v="FORTALECIMIENTO INSTITUCIONAL"/>
    <s v="GC00A10100001D"/>
    <x v="1"/>
    <s v="53 BIENES Y SERVICIOS DE CONSUMO"/>
    <x v="70"/>
    <s v="G/530235/1KA101"/>
    <s v="002"/>
    <n v="169459.02"/>
    <n v="16057.73"/>
    <n v="0"/>
    <n v="185516.75"/>
    <n v="0"/>
    <n v="185516.75"/>
    <n v="52371.5"/>
    <n v="0"/>
    <n v="133145.25"/>
    <n v="0"/>
    <s v="G/AAAAAA/AAAAAA"/>
  </r>
  <r>
    <s v="53"/>
    <x v="0"/>
    <x v="3"/>
    <s v="AT69K040"/>
    <x v="10"/>
    <s v="A101"/>
    <s v="FORTALECIMIENTO INSTITUCIONAL"/>
    <s v="GC00A10100001D"/>
    <x v="1"/>
    <s v="53 BIENES Y SERVICIOS DE CONSUMO"/>
    <x v="23"/>
    <s v="G/530255/1KA101"/>
    <s v="002"/>
    <n v="0"/>
    <n v="317688.67"/>
    <n v="0"/>
    <n v="317688.67"/>
    <n v="27000"/>
    <n v="276070.63"/>
    <n v="0"/>
    <n v="41618.04"/>
    <n v="317688.67"/>
    <n v="14618.04"/>
    <s v="G/AAAAAA/AAAAAA"/>
  </r>
  <r>
    <s v="53"/>
    <x v="0"/>
    <x v="3"/>
    <s v="AT69K040"/>
    <x v="10"/>
    <s v="A101"/>
    <s v="FORTALECIMIENTO INSTITUCIONAL"/>
    <s v="GC00A10100001D"/>
    <x v="1"/>
    <s v="53 BIENES Y SERVICIOS DE CONSUMO"/>
    <x v="24"/>
    <s v="G/530402/1KA101"/>
    <s v="002"/>
    <n v="67300.990000000005"/>
    <n v="-16996.080000000002"/>
    <n v="0"/>
    <n v="50304.91"/>
    <n v="6237"/>
    <n v="41480.980000000003"/>
    <n v="4021.9"/>
    <n v="8823.93"/>
    <n v="46283.01"/>
    <n v="2586.9299999999998"/>
    <s v="G/AAAAAA/AAAAAA"/>
  </r>
  <r>
    <s v="53"/>
    <x v="0"/>
    <x v="3"/>
    <s v="AT69K040"/>
    <x v="10"/>
    <s v="A101"/>
    <s v="FORTALECIMIENTO INSTITUCIONAL"/>
    <s v="GC00A10100001D"/>
    <x v="1"/>
    <s v="53 BIENES Y SERVICIOS DE CONSUMO"/>
    <x v="25"/>
    <s v="G/530403/1KA101"/>
    <s v="002"/>
    <n v="4508"/>
    <n v="-200"/>
    <n v="0"/>
    <n v="4308"/>
    <n v="0"/>
    <n v="4308"/>
    <n v="0"/>
    <n v="0"/>
    <n v="4308"/>
    <n v="0"/>
    <s v="G/AAAAAA/AAAAAA"/>
  </r>
  <r>
    <s v="53"/>
    <x v="0"/>
    <x v="3"/>
    <s v="AT69K040"/>
    <x v="10"/>
    <s v="A101"/>
    <s v="FORTALECIMIENTO INSTITUCIONAL"/>
    <s v="GC00A10100001D"/>
    <x v="1"/>
    <s v="53 BIENES Y SERVICIOS DE CONSUMO"/>
    <x v="26"/>
    <s v="G/530404/1KA101"/>
    <s v="002"/>
    <n v="131266.13"/>
    <n v="-63485.13"/>
    <n v="0"/>
    <n v="67781"/>
    <n v="0"/>
    <n v="63656"/>
    <n v="10043.219999999999"/>
    <n v="4125"/>
    <n v="57737.78"/>
    <n v="4125"/>
    <s v="G/AAAAAA/AAAAAA"/>
  </r>
  <r>
    <s v="53"/>
    <x v="0"/>
    <x v="3"/>
    <s v="AT69K040"/>
    <x v="10"/>
    <s v="A101"/>
    <s v="FORTALECIMIENTO INSTITUCIONAL"/>
    <s v="GC00A10100001D"/>
    <x v="1"/>
    <s v="53 BIENES Y SERVICIOS DE CONSUMO"/>
    <x v="27"/>
    <s v="G/530405/1KA101"/>
    <s v="002"/>
    <n v="141493.4"/>
    <n v="74960.27"/>
    <n v="0"/>
    <n v="216453.67"/>
    <n v="82322.05"/>
    <n v="129342.6"/>
    <n v="73506.92"/>
    <n v="87111.07"/>
    <n v="142946.75"/>
    <n v="4789.0200000000004"/>
    <s v="G/AAAAAA/AAAAAA"/>
  </r>
  <r>
    <s v="53"/>
    <x v="0"/>
    <x v="3"/>
    <s v="AT69K040"/>
    <x v="10"/>
    <s v="A101"/>
    <s v="FORTALECIMIENTO INSTITUCIONAL"/>
    <s v="GC00A10100001D"/>
    <x v="1"/>
    <s v="53 BIENES Y SERVICIOS DE CONSUMO"/>
    <x v="28"/>
    <s v="G/530418/1KA101"/>
    <s v="002"/>
    <n v="38186.410000000003"/>
    <n v="23944.47"/>
    <n v="0"/>
    <n v="62130.879999999997"/>
    <n v="62130.879999999997"/>
    <n v="0"/>
    <n v="0"/>
    <n v="62130.879999999997"/>
    <n v="62130.879999999997"/>
    <n v="0"/>
    <s v="G/AAAAAA/AAAAAA"/>
  </r>
  <r>
    <s v="53"/>
    <x v="0"/>
    <x v="3"/>
    <s v="AT69K040"/>
    <x v="10"/>
    <s v="A101"/>
    <s v="FORTALECIMIENTO INSTITUCIONAL"/>
    <s v="GC00A10100001D"/>
    <x v="1"/>
    <s v="53 BIENES Y SERVICIOS DE CONSUMO"/>
    <x v="76"/>
    <s v="G/530502/1KA101"/>
    <s v="002"/>
    <n v="465482.6"/>
    <n v="139013.98000000001"/>
    <n v="0"/>
    <n v="604496.57999999996"/>
    <n v="223906.46"/>
    <n v="320109.48"/>
    <n v="114408.71"/>
    <n v="284387.09999999998"/>
    <n v="490087.87"/>
    <n v="60480.639999999999"/>
    <s v="G/AAAAAA/AAAAAA"/>
  </r>
  <r>
    <s v="53"/>
    <x v="0"/>
    <x v="3"/>
    <s v="AT69K040"/>
    <x v="10"/>
    <s v="A101"/>
    <s v="FORTALECIMIENTO INSTITUCIONAL"/>
    <s v="GC00A10100001D"/>
    <x v="1"/>
    <s v="53 BIENES Y SERVICIOS DE CONSUMO"/>
    <x v="101"/>
    <s v="G/530601/1KA101"/>
    <s v="002"/>
    <n v="31539.200000000001"/>
    <n v="-31539.200000000001"/>
    <n v="0"/>
    <n v="0"/>
    <n v="0"/>
    <n v="0"/>
    <n v="0"/>
    <n v="0"/>
    <n v="0"/>
    <n v="0"/>
    <s v="G/AAAAAA/AAAAAA"/>
  </r>
  <r>
    <s v="53"/>
    <x v="0"/>
    <x v="3"/>
    <s v="AT69K040"/>
    <x v="10"/>
    <s v="A101"/>
    <s v="FORTALECIMIENTO INSTITUCIONAL"/>
    <s v="GC00A10100001D"/>
    <x v="1"/>
    <s v="53 BIENES Y SERVICIOS DE CONSUMO"/>
    <x v="121"/>
    <s v="G/530606/1KA101"/>
    <s v="002"/>
    <n v="101404.8"/>
    <n v="-29375.11"/>
    <n v="0"/>
    <n v="72029.69"/>
    <n v="19553.3"/>
    <n v="25569.119999999999"/>
    <n v="23557.119999999999"/>
    <n v="46460.57"/>
    <n v="48472.57"/>
    <n v="26907.27"/>
    <s v="G/AAAAAA/AAAAAA"/>
  </r>
  <r>
    <s v="53"/>
    <x v="0"/>
    <x v="3"/>
    <s v="AT69K040"/>
    <x v="10"/>
    <s v="A101"/>
    <s v="FORTALECIMIENTO INSTITUCIONAL"/>
    <s v="GC00A10100001D"/>
    <x v="1"/>
    <s v="53 BIENES Y SERVICIOS DE CONSUMO"/>
    <x v="122"/>
    <s v="G/530701/1KA101"/>
    <s v="002"/>
    <n v="183722.99"/>
    <n v="-32386.53"/>
    <n v="0"/>
    <n v="151336.46"/>
    <n v="0"/>
    <n v="25950"/>
    <n v="450"/>
    <n v="125386.46"/>
    <n v="150886.46"/>
    <n v="125386.46"/>
    <s v="G/AAAAAA/AAAAAA"/>
  </r>
  <r>
    <s v="53"/>
    <x v="0"/>
    <x v="3"/>
    <s v="AT69K040"/>
    <x v="10"/>
    <s v="A101"/>
    <s v="FORTALECIMIENTO INSTITUCIONAL"/>
    <s v="GC00A10100001D"/>
    <x v="1"/>
    <s v="53 BIENES Y SERVICIOS DE CONSUMO"/>
    <x v="30"/>
    <s v="G/530702/1KA101"/>
    <s v="002"/>
    <n v="135547.45000000001"/>
    <n v="-78780.350000000006"/>
    <n v="0"/>
    <n v="56767.1"/>
    <n v="0"/>
    <n v="56767.1"/>
    <n v="49500"/>
    <n v="0"/>
    <n v="7267.1"/>
    <n v="0"/>
    <s v="G/AAAAAA/AAAAAA"/>
  </r>
  <r>
    <s v="53"/>
    <x v="0"/>
    <x v="3"/>
    <s v="AT69K040"/>
    <x v="10"/>
    <s v="A101"/>
    <s v="FORTALECIMIENTO INSTITUCIONAL"/>
    <s v="GC00A10100001D"/>
    <x v="1"/>
    <s v="53 BIENES Y SERVICIOS DE CONSUMO"/>
    <x v="31"/>
    <s v="G/530704/1KA101"/>
    <s v="002"/>
    <n v="94975.3"/>
    <n v="-86378.82"/>
    <n v="0"/>
    <n v="8596.48"/>
    <n v="0"/>
    <n v="8596.48"/>
    <n v="4998.7"/>
    <n v="0"/>
    <n v="3597.78"/>
    <n v="0"/>
    <s v="G/AAAAAA/AAAAAA"/>
  </r>
  <r>
    <s v="53"/>
    <x v="0"/>
    <x v="3"/>
    <s v="AT69K040"/>
    <x v="10"/>
    <s v="A101"/>
    <s v="FORTALECIMIENTO INSTITUCIONAL"/>
    <s v="GC00A10100001D"/>
    <x v="1"/>
    <s v="53 BIENES Y SERVICIOS DE CONSUMO"/>
    <x v="117"/>
    <s v="G/530801/1KA101"/>
    <s v="002"/>
    <n v="600"/>
    <n v="-600"/>
    <n v="0"/>
    <n v="0"/>
    <n v="0"/>
    <n v="0"/>
    <n v="0"/>
    <n v="0"/>
    <n v="0"/>
    <n v="0"/>
    <s v="G/AAAAAA/AAAAAA"/>
  </r>
  <r>
    <s v="53"/>
    <x v="0"/>
    <x v="3"/>
    <s v="AT69K040"/>
    <x v="10"/>
    <s v="A101"/>
    <s v="FORTALECIMIENTO INSTITUCIONAL"/>
    <s v="GC00A10100001D"/>
    <x v="1"/>
    <s v="53 BIENES Y SERVICIOS DE CONSUMO"/>
    <x v="123"/>
    <s v="G/530802/1KA101"/>
    <s v="002"/>
    <n v="24165.040000000001"/>
    <n v="-23860.04"/>
    <n v="0"/>
    <n v="305"/>
    <n v="0"/>
    <n v="0"/>
    <n v="0"/>
    <n v="305"/>
    <n v="305"/>
    <n v="305"/>
    <s v="G/AAAAAA/AAAAAA"/>
  </r>
  <r>
    <s v="53"/>
    <x v="0"/>
    <x v="3"/>
    <s v="AT69K040"/>
    <x v="10"/>
    <s v="A101"/>
    <s v="FORTALECIMIENTO INSTITUCIONAL"/>
    <s v="GC00A10100001D"/>
    <x v="1"/>
    <s v="53 BIENES Y SERVICIOS DE CONSUMO"/>
    <x v="32"/>
    <s v="G/530803/1KA101"/>
    <s v="002"/>
    <n v="307131.34999999998"/>
    <n v="-274064.12"/>
    <n v="0"/>
    <n v="33067.230000000003"/>
    <n v="11425.79"/>
    <n v="21641.439999999999"/>
    <n v="10704.39"/>
    <n v="11425.79"/>
    <n v="22362.84"/>
    <n v="0"/>
    <s v="G/AAAAAA/AAAAAA"/>
  </r>
  <r>
    <s v="53"/>
    <x v="0"/>
    <x v="3"/>
    <s v="AT69K040"/>
    <x v="10"/>
    <s v="A101"/>
    <s v="FORTALECIMIENTO INSTITUCIONAL"/>
    <s v="GC00A10100001D"/>
    <x v="1"/>
    <s v="53 BIENES Y SERVICIOS DE CONSUMO"/>
    <x v="33"/>
    <s v="G/530804/1KA101"/>
    <s v="002"/>
    <n v="32067.24"/>
    <n v="-17411.240000000002"/>
    <n v="0"/>
    <n v="14656"/>
    <n v="0"/>
    <n v="11480"/>
    <n v="11480"/>
    <n v="3176"/>
    <n v="3176"/>
    <n v="3176"/>
    <s v="G/AAAAAA/AAAAAA"/>
  </r>
  <r>
    <s v="53"/>
    <x v="0"/>
    <x v="3"/>
    <s v="AT69K040"/>
    <x v="10"/>
    <s v="A101"/>
    <s v="FORTALECIMIENTO INSTITUCIONAL"/>
    <s v="GC00A10100001D"/>
    <x v="1"/>
    <s v="53 BIENES Y SERVICIOS DE CONSUMO"/>
    <x v="34"/>
    <s v="G/530805/1KA101"/>
    <s v="002"/>
    <n v="349.83"/>
    <n v="-199.28"/>
    <n v="0"/>
    <n v="150.55000000000001"/>
    <n v="0"/>
    <n v="0"/>
    <n v="0"/>
    <n v="150.55000000000001"/>
    <n v="150.55000000000001"/>
    <n v="150.55000000000001"/>
    <s v="G/AAAAAA/AAAAAA"/>
  </r>
  <r>
    <s v="53"/>
    <x v="0"/>
    <x v="3"/>
    <s v="AT69K040"/>
    <x v="10"/>
    <s v="A101"/>
    <s v="FORTALECIMIENTO INSTITUCIONAL"/>
    <s v="GC00A10100001D"/>
    <x v="1"/>
    <s v="53 BIENES Y SERVICIOS DE CONSUMO"/>
    <x v="35"/>
    <s v="G/530807/1KA101"/>
    <s v="002"/>
    <n v="0"/>
    <n v="10000"/>
    <n v="0"/>
    <n v="10000"/>
    <n v="0"/>
    <n v="0"/>
    <n v="0"/>
    <n v="10000"/>
    <n v="10000"/>
    <n v="10000"/>
    <s v="G/AAAAAA/AAAAAA"/>
  </r>
  <r>
    <s v="53"/>
    <x v="0"/>
    <x v="3"/>
    <s v="AT69K040"/>
    <x v="10"/>
    <s v="A101"/>
    <s v="FORTALECIMIENTO INSTITUCIONAL"/>
    <s v="GC00A10100001D"/>
    <x v="1"/>
    <s v="53 BIENES Y SERVICIOS DE CONSUMO"/>
    <x v="77"/>
    <s v="G/530810/1KA101"/>
    <s v="002"/>
    <n v="0"/>
    <n v="32500"/>
    <n v="0"/>
    <n v="32500"/>
    <n v="0"/>
    <n v="0"/>
    <n v="0"/>
    <n v="32500"/>
    <n v="32500"/>
    <n v="32500"/>
    <s v="G/AAAAAA/AAAAAA"/>
  </r>
  <r>
    <s v="53"/>
    <x v="0"/>
    <x v="3"/>
    <s v="AT69K040"/>
    <x v="10"/>
    <s v="A101"/>
    <s v="FORTALECIMIENTO INSTITUCIONAL"/>
    <s v="GC00A10100001D"/>
    <x v="1"/>
    <s v="53 BIENES Y SERVICIOS DE CONSUMO"/>
    <x v="78"/>
    <s v="G/530811/1KA101"/>
    <s v="002"/>
    <n v="72189.98"/>
    <n v="-40149.339999999997"/>
    <n v="0"/>
    <n v="32040.639999999999"/>
    <n v="0"/>
    <n v="28382.9"/>
    <n v="0"/>
    <n v="3657.74"/>
    <n v="32040.639999999999"/>
    <n v="3657.74"/>
    <s v="G/AAAAAA/AAAAAA"/>
  </r>
  <r>
    <s v="53"/>
    <x v="0"/>
    <x v="3"/>
    <s v="AT69K040"/>
    <x v="10"/>
    <s v="A101"/>
    <s v="FORTALECIMIENTO INSTITUCIONAL"/>
    <s v="GC00A10100001D"/>
    <x v="1"/>
    <s v="53 BIENES Y SERVICIOS DE CONSUMO"/>
    <x v="124"/>
    <s v="G/530812/1KA101"/>
    <s v="002"/>
    <n v="5505"/>
    <n v="-5505"/>
    <n v="0"/>
    <n v="0"/>
    <n v="0"/>
    <n v="0"/>
    <n v="0"/>
    <n v="0"/>
    <n v="0"/>
    <n v="0"/>
    <s v="G/AAAAAA/AAAAAA"/>
  </r>
  <r>
    <s v="53"/>
    <x v="0"/>
    <x v="3"/>
    <s v="AT69K040"/>
    <x v="10"/>
    <s v="A101"/>
    <s v="FORTALECIMIENTO INSTITUCIONAL"/>
    <s v="GC00A10100001D"/>
    <x v="1"/>
    <s v="53 BIENES Y SERVICIOS DE CONSUMO"/>
    <x v="36"/>
    <s v="G/530813/1KA101"/>
    <s v="002"/>
    <n v="542230.88"/>
    <n v="93553.16"/>
    <n v="0"/>
    <n v="635784.04"/>
    <n v="124690.39"/>
    <n v="463730.53"/>
    <n v="286623.65999999997"/>
    <n v="172053.51"/>
    <n v="349160.38"/>
    <n v="47363.12"/>
    <s v="G/AAAAAA/AAAAAA"/>
  </r>
  <r>
    <s v="53"/>
    <x v="0"/>
    <x v="3"/>
    <s v="AT69K040"/>
    <x v="10"/>
    <s v="A101"/>
    <s v="FORTALECIMIENTO INSTITUCIONAL"/>
    <s v="GC00A10100001D"/>
    <x v="1"/>
    <s v="53 BIENES Y SERVICIOS DE CONSUMO"/>
    <x v="80"/>
    <s v="G/530819/1KA101"/>
    <s v="002"/>
    <n v="20.18"/>
    <n v="-20.18"/>
    <n v="0"/>
    <n v="0"/>
    <n v="0"/>
    <n v="0"/>
    <n v="0"/>
    <n v="0"/>
    <n v="0"/>
    <n v="0"/>
    <s v="G/AAAAAA/AAAAAA"/>
  </r>
  <r>
    <s v="53"/>
    <x v="0"/>
    <x v="3"/>
    <s v="AT69K040"/>
    <x v="10"/>
    <s v="A101"/>
    <s v="FORTALECIMIENTO INSTITUCIONAL"/>
    <s v="GC00A10100001D"/>
    <x v="1"/>
    <s v="53 BIENES Y SERVICIOS DE CONSUMO"/>
    <x v="125"/>
    <s v="G/530820/1KA101"/>
    <s v="002"/>
    <n v="540.17999999999995"/>
    <n v="-540.17999999999995"/>
    <n v="0"/>
    <n v="0"/>
    <n v="0"/>
    <n v="0"/>
    <n v="0"/>
    <n v="0"/>
    <n v="0"/>
    <n v="0"/>
    <s v="G/AAAAAA/AAAAAA"/>
  </r>
  <r>
    <s v="53"/>
    <x v="0"/>
    <x v="3"/>
    <s v="AT69K040"/>
    <x v="10"/>
    <s v="A101"/>
    <s v="FORTALECIMIENTO INSTITUCIONAL"/>
    <s v="GC00A10100001D"/>
    <x v="1"/>
    <s v="53 BIENES Y SERVICIOS DE CONSUMO"/>
    <x v="110"/>
    <s v="G/530826/1KA101"/>
    <s v="002"/>
    <n v="3947.42"/>
    <n v="-3502.44"/>
    <n v="0"/>
    <n v="444.98"/>
    <n v="0"/>
    <n v="0"/>
    <n v="0"/>
    <n v="444.98"/>
    <n v="444.98"/>
    <n v="444.98"/>
    <s v="G/AAAAAA/AAAAAA"/>
  </r>
  <r>
    <s v="53"/>
    <x v="0"/>
    <x v="3"/>
    <s v="AT69K040"/>
    <x v="10"/>
    <s v="A101"/>
    <s v="FORTALECIMIENTO INSTITUCIONAL"/>
    <s v="GC00A10100001D"/>
    <x v="1"/>
    <s v="53 BIENES Y SERVICIOS DE CONSUMO"/>
    <x v="126"/>
    <s v="G/530832/1KA101"/>
    <s v="002"/>
    <n v="0"/>
    <n v="997.25"/>
    <n v="0"/>
    <n v="997.25"/>
    <n v="0"/>
    <n v="0"/>
    <n v="0"/>
    <n v="997.25"/>
    <n v="997.25"/>
    <n v="997.25"/>
    <s v="G/AAAAAA/AAAAAA"/>
  </r>
  <r>
    <s v="53"/>
    <x v="0"/>
    <x v="3"/>
    <s v="AT69K040"/>
    <x v="10"/>
    <s v="A101"/>
    <s v="FORTALECIMIENTO INSTITUCIONAL"/>
    <s v="GC00A10100001D"/>
    <x v="1"/>
    <s v="53 BIENES Y SERVICIOS DE CONSUMO"/>
    <x v="88"/>
    <s v="G/531403/1KA101"/>
    <s v="002"/>
    <n v="5736"/>
    <n v="-3561"/>
    <n v="0"/>
    <n v="2175"/>
    <n v="0"/>
    <n v="1680"/>
    <n v="1680"/>
    <n v="495"/>
    <n v="495"/>
    <n v="495"/>
    <s v="G/AAAAAA/AAAAAA"/>
  </r>
  <r>
    <s v="53"/>
    <x v="0"/>
    <x v="3"/>
    <s v="AT69K040"/>
    <x v="10"/>
    <s v="A101"/>
    <s v="FORTALECIMIENTO INSTITUCIONAL"/>
    <s v="GC00A10100001D"/>
    <x v="1"/>
    <s v="53 BIENES Y SERVICIOS DE CONSUMO"/>
    <x v="103"/>
    <s v="G/531404/1KA101"/>
    <s v="002"/>
    <n v="3836.9"/>
    <n v="-3836.9"/>
    <n v="0"/>
    <n v="0"/>
    <n v="0"/>
    <n v="0"/>
    <n v="0"/>
    <n v="0"/>
    <n v="0"/>
    <n v="0"/>
    <s v="G/AAAAAA/AAAAAA"/>
  </r>
  <r>
    <s v="53"/>
    <x v="0"/>
    <x v="3"/>
    <s v="AT69K040"/>
    <x v="10"/>
    <s v="A101"/>
    <s v="FORTALECIMIENTO INSTITUCIONAL"/>
    <s v="GC00A10100001D"/>
    <x v="1"/>
    <s v="53 BIENES Y SERVICIOS DE CONSUMO"/>
    <x v="81"/>
    <s v="G/531406/1KA101"/>
    <s v="002"/>
    <n v="787"/>
    <n v="-307"/>
    <n v="0"/>
    <n v="480"/>
    <n v="0"/>
    <n v="0"/>
    <n v="0"/>
    <n v="480"/>
    <n v="480"/>
    <n v="480"/>
    <s v="G/AAAAAA/AAAAAA"/>
  </r>
  <r>
    <s v="53"/>
    <x v="0"/>
    <x v="3"/>
    <s v="AT69K040"/>
    <x v="10"/>
    <s v="A101"/>
    <s v="FORTALECIMIENTO INSTITUCIONAL"/>
    <s v="GC00A10100001D"/>
    <x v="1"/>
    <s v="53 BIENES Y SERVICIOS DE CONSUMO"/>
    <x v="104"/>
    <s v="G/531407/1KA101"/>
    <s v="002"/>
    <n v="7305.26"/>
    <n v="-547.36"/>
    <n v="0"/>
    <n v="6757.9"/>
    <n v="0"/>
    <n v="6757.9"/>
    <n v="6757.9"/>
    <n v="0"/>
    <n v="0"/>
    <n v="0"/>
    <s v="G/AAAAAA/AAAAAA"/>
  </r>
  <r>
    <s v="53"/>
    <x v="0"/>
    <x v="3"/>
    <s v="AT69K040"/>
    <x v="10"/>
    <s v="A101"/>
    <s v="FORTALECIMIENTO INSTITUCIONAL"/>
    <s v="GC00A10100001D"/>
    <x v="1"/>
    <s v="53 BIENES Y SERVICIOS DE CONSUMO"/>
    <x v="111"/>
    <s v="G/531408/1KA101"/>
    <s v="002"/>
    <n v="1695.36"/>
    <n v="0"/>
    <n v="0"/>
    <n v="1695.36"/>
    <n v="0"/>
    <n v="1695.36"/>
    <n v="1695.36"/>
    <n v="0"/>
    <n v="0"/>
    <n v="0"/>
    <s v="G/AAAAAA/AAAAAA"/>
  </r>
  <r>
    <s v="53"/>
    <x v="0"/>
    <x v="3"/>
    <s v="AT69K040"/>
    <x v="10"/>
    <s v="A101"/>
    <s v="FORTALECIMIENTO INSTITUCIONAL"/>
    <s v="GC00A10100001D"/>
    <x v="1"/>
    <s v="53 BIENES Y SERVICIOS DE CONSUMO"/>
    <x v="127"/>
    <s v="G/531411/1KA101"/>
    <s v="002"/>
    <n v="85"/>
    <n v="-85"/>
    <n v="0"/>
    <n v="0"/>
    <n v="0"/>
    <n v="0"/>
    <n v="0"/>
    <n v="0"/>
    <n v="0"/>
    <n v="0"/>
    <s v="G/AAAAAA/AAAAAA"/>
  </r>
  <r>
    <s v="57"/>
    <x v="0"/>
    <x v="3"/>
    <s v="AT69K040"/>
    <x v="10"/>
    <s v="A101"/>
    <s v="FORTALECIMIENTO INSTITUCIONAL"/>
    <s v="GC00A10100001D"/>
    <x v="1"/>
    <s v="57 OTROS GASTOS CORRIENTES"/>
    <x v="37"/>
    <s v="G/570102/1KA101"/>
    <s v="002"/>
    <n v="120000"/>
    <n v="-11425.79"/>
    <n v="0"/>
    <n v="108574.21"/>
    <n v="385.8"/>
    <n v="19902.169999999998"/>
    <n v="19902.169999999998"/>
    <n v="88672.04"/>
    <n v="88672.04"/>
    <n v="88286.24"/>
    <s v="G/AAAAAA/AAAAAA"/>
  </r>
  <r>
    <s v="57"/>
    <x v="0"/>
    <x v="3"/>
    <s v="AT69K040"/>
    <x v="10"/>
    <s v="A101"/>
    <s v="FORTALECIMIENTO INSTITUCIONAL"/>
    <s v="GC00A10100001D"/>
    <x v="1"/>
    <s v="57 OTROS GASTOS CORRIENTES"/>
    <x v="82"/>
    <s v="G/570203/1KA101"/>
    <s v="002"/>
    <n v="500"/>
    <n v="0"/>
    <n v="0"/>
    <n v="500"/>
    <n v="0"/>
    <n v="0"/>
    <n v="0"/>
    <n v="500"/>
    <n v="500"/>
    <n v="500"/>
    <s v="G/AAAAAA/AAAAAA"/>
  </r>
  <r>
    <s v="57"/>
    <x v="0"/>
    <x v="3"/>
    <s v="AT69K040"/>
    <x v="10"/>
    <s v="A101"/>
    <s v="FORTALECIMIENTO INSTITUCIONAL"/>
    <s v="GC00A10100001D"/>
    <x v="1"/>
    <s v="57 OTROS GASTOS CORRIENTES"/>
    <x v="74"/>
    <s v="G/570206/1KA101"/>
    <s v="002"/>
    <n v="2000"/>
    <n v="2000"/>
    <n v="0"/>
    <n v="4000"/>
    <n v="0"/>
    <n v="150"/>
    <n v="150"/>
    <n v="3850"/>
    <n v="3850"/>
    <n v="3850"/>
    <s v="G/AAAAAA/AAAAAA"/>
  </r>
  <r>
    <s v="57"/>
    <x v="0"/>
    <x v="3"/>
    <s v="AT69K040"/>
    <x v="10"/>
    <s v="A101"/>
    <s v="FORTALECIMIENTO INSTITUCIONAL"/>
    <s v="GC00A10100001D"/>
    <x v="1"/>
    <s v="57 OTROS GASTOS CORRIENTES"/>
    <x v="128"/>
    <s v="G/570215/1KA101"/>
    <s v="002"/>
    <n v="99"/>
    <n v="0"/>
    <n v="0"/>
    <n v="99"/>
    <n v="0"/>
    <n v="0"/>
    <n v="0"/>
    <n v="99"/>
    <n v="99"/>
    <n v="99"/>
    <s v="G/AAAAAA/AAAAAA"/>
  </r>
  <r>
    <s v="73"/>
    <x v="0"/>
    <x v="3"/>
    <s v="AT69K040"/>
    <x v="10"/>
    <s v="K202"/>
    <s v="MOVILIDAD SEGURA"/>
    <s v="GI22K20200002D"/>
    <x v="21"/>
    <s v="73 BIENES Y SERVICIOS PARA INVERSIÓN"/>
    <x v="118"/>
    <s v="G/730105/2KK202"/>
    <s v="001"/>
    <n v="114000"/>
    <n v="19030.64"/>
    <n v="0"/>
    <n v="133030.64000000001"/>
    <n v="0"/>
    <n v="118777.36"/>
    <n v="46087.199999999997"/>
    <n v="14253.28"/>
    <n v="86943.44"/>
    <n v="14253.28"/>
    <s v="G/BBBBB2/BBBBB2"/>
  </r>
  <r>
    <s v="73"/>
    <x v="0"/>
    <x v="3"/>
    <s v="AT69K040"/>
    <x v="10"/>
    <s v="K202"/>
    <s v="MOVILIDAD SEGURA"/>
    <s v="GI22K20200002D"/>
    <x v="21"/>
    <s v="73 BIENES Y SERVICIOS PARA INVERSIÓN"/>
    <x v="129"/>
    <s v="G/730202/2KK202"/>
    <s v="001"/>
    <n v="0"/>
    <n v="2340"/>
    <n v="0"/>
    <n v="2340"/>
    <n v="0"/>
    <n v="0"/>
    <n v="0"/>
    <n v="2340"/>
    <n v="2340"/>
    <n v="2340"/>
    <s v="G/BBBBB2/BBBBB2"/>
  </r>
  <r>
    <s v="73"/>
    <x v="0"/>
    <x v="3"/>
    <s v="AT69K040"/>
    <x v="10"/>
    <s v="K202"/>
    <s v="MOVILIDAD SEGURA"/>
    <s v="GI22K20200002D"/>
    <x v="21"/>
    <s v="73 BIENES Y SERVICIOS PARA INVERSIÓN"/>
    <x v="56"/>
    <s v="G/730204/2KK202"/>
    <s v="001"/>
    <n v="855955.21"/>
    <n v="0"/>
    <n v="0"/>
    <n v="855955.21"/>
    <n v="19218.57"/>
    <n v="238891"/>
    <n v="238891"/>
    <n v="617064.21"/>
    <n v="617064.21"/>
    <n v="597845.64"/>
    <s v="G/BBBBB2/BBBBB2"/>
  </r>
  <r>
    <s v="73"/>
    <x v="0"/>
    <x v="3"/>
    <s v="AT69K040"/>
    <x v="10"/>
    <s v="K202"/>
    <s v="MOVILIDAD SEGURA"/>
    <s v="GI22K20200002D"/>
    <x v="21"/>
    <s v="73 BIENES Y SERVICIOS PARA INVERSIÓN"/>
    <x v="119"/>
    <s v="G/730207/2KK202"/>
    <s v="001"/>
    <n v="12985.24"/>
    <n v="0"/>
    <n v="0"/>
    <n v="12985.24"/>
    <n v="6569.24"/>
    <n v="6416"/>
    <n v="0"/>
    <n v="6569.24"/>
    <n v="12985.24"/>
    <n v="0"/>
    <s v="G/BBBBB2/BBBBB2"/>
  </r>
  <r>
    <s v="73"/>
    <x v="0"/>
    <x v="3"/>
    <s v="AT69K040"/>
    <x v="10"/>
    <s v="K202"/>
    <s v="MOVILIDAD SEGURA"/>
    <s v="GI22K20200002D"/>
    <x v="21"/>
    <s v="73 BIENES Y SERVICIOS PARA INVERSIÓN"/>
    <x v="130"/>
    <s v="G/730208/2KK202"/>
    <s v="001"/>
    <n v="658381.94999999995"/>
    <n v="0"/>
    <n v="0"/>
    <n v="658381.94999999995"/>
    <n v="0"/>
    <n v="0"/>
    <n v="0"/>
    <n v="658381.94999999995"/>
    <n v="658381.94999999995"/>
    <n v="658381.94999999995"/>
    <s v="G/BBBBB2/BBBBB2"/>
  </r>
  <r>
    <s v="73"/>
    <x v="0"/>
    <x v="3"/>
    <s v="AT69K040"/>
    <x v="10"/>
    <s v="K202"/>
    <s v="MOVILIDAD SEGURA"/>
    <s v="GI22K20200002D"/>
    <x v="21"/>
    <s v="73 BIENES Y SERVICIOS PARA INVERSIÓN"/>
    <x v="53"/>
    <s v="G/730402/2KK202"/>
    <s v="001"/>
    <n v="0"/>
    <n v="90000"/>
    <n v="0"/>
    <n v="90000"/>
    <n v="0"/>
    <n v="0"/>
    <n v="0"/>
    <n v="90000"/>
    <n v="90000"/>
    <n v="90000"/>
    <s v="G/BBBBB2/BBBBB2"/>
  </r>
  <r>
    <s v="73"/>
    <x v="0"/>
    <x v="3"/>
    <s v="AT69K040"/>
    <x v="10"/>
    <s v="K202"/>
    <s v="MOVILIDAD SEGURA"/>
    <s v="GI22K20200002D"/>
    <x v="21"/>
    <s v="73 BIENES Y SERVICIOS PARA INVERSIÓN"/>
    <x v="106"/>
    <s v="G/730404/2KK202"/>
    <s v="001"/>
    <n v="48167"/>
    <n v="61170.8"/>
    <n v="0"/>
    <n v="109337.8"/>
    <n v="0"/>
    <n v="38268.199999999997"/>
    <n v="16711"/>
    <n v="71069.600000000006"/>
    <n v="92626.8"/>
    <n v="71069.600000000006"/>
    <s v="G/BBBBB2/BBBBB2"/>
  </r>
  <r>
    <s v="73"/>
    <x v="0"/>
    <x v="3"/>
    <s v="AT69K040"/>
    <x v="10"/>
    <s v="K202"/>
    <s v="MOVILIDAD SEGURA"/>
    <s v="GI22K20200002D"/>
    <x v="21"/>
    <s v="73 BIENES Y SERVICIOS PARA INVERSIÓN"/>
    <x v="131"/>
    <s v="G/730405/2KK202"/>
    <s v="001"/>
    <n v="142806.01"/>
    <n v="41263.85"/>
    <n v="0"/>
    <n v="184069.86"/>
    <n v="140005.26999999999"/>
    <n v="0"/>
    <n v="0"/>
    <n v="184069.86"/>
    <n v="184069.86"/>
    <n v="44064.59"/>
    <s v="G/BBBBB2/BBBBB2"/>
  </r>
  <r>
    <s v="73"/>
    <x v="0"/>
    <x v="3"/>
    <s v="AT69K040"/>
    <x v="10"/>
    <s v="K202"/>
    <s v="MOVILIDAD SEGURA"/>
    <s v="GI22K20200002D"/>
    <x v="21"/>
    <s v="73 BIENES Y SERVICIOS PARA INVERSIÓN"/>
    <x v="96"/>
    <s v="G/730601/2KK202"/>
    <s v="001"/>
    <n v="56754.51"/>
    <n v="0"/>
    <n v="0"/>
    <n v="56754.51"/>
    <n v="56754.51"/>
    <n v="0"/>
    <n v="0"/>
    <n v="56754.51"/>
    <n v="56754.51"/>
    <n v="0"/>
    <s v="G/BBBBB2/BBBBB2"/>
  </r>
  <r>
    <s v="73"/>
    <x v="0"/>
    <x v="3"/>
    <s v="AT69K040"/>
    <x v="10"/>
    <s v="K202"/>
    <s v="MOVILIDAD SEGURA"/>
    <s v="GI22K20200002D"/>
    <x v="21"/>
    <s v="73 BIENES Y SERVICIOS PARA INVERSIÓN"/>
    <x v="132"/>
    <s v="G/730612/2KK202"/>
    <s v="001"/>
    <n v="0"/>
    <n v="6770"/>
    <n v="0"/>
    <n v="6770"/>
    <n v="0"/>
    <n v="0"/>
    <n v="0"/>
    <n v="6770"/>
    <n v="6770"/>
    <n v="6770"/>
    <s v="G/BBBBB2/BBBBB2"/>
  </r>
  <r>
    <s v="73"/>
    <x v="0"/>
    <x v="3"/>
    <s v="AT69K040"/>
    <x v="10"/>
    <s v="K202"/>
    <s v="MOVILIDAD SEGURA"/>
    <s v="GI22K20200002D"/>
    <x v="21"/>
    <s v="73 BIENES Y SERVICIOS PARA INVERSIÓN"/>
    <x v="120"/>
    <s v="G/730701/2KK202"/>
    <s v="001"/>
    <n v="170000"/>
    <n v="0"/>
    <n v="0"/>
    <n v="170000"/>
    <n v="170000"/>
    <n v="0"/>
    <n v="0"/>
    <n v="170000"/>
    <n v="170000"/>
    <n v="0"/>
    <s v="G/BBBBB2/BBBBB2"/>
  </r>
  <r>
    <s v="73"/>
    <x v="0"/>
    <x v="3"/>
    <s v="AT69K040"/>
    <x v="10"/>
    <s v="K202"/>
    <s v="MOVILIDAD SEGURA"/>
    <s v="GI22K20200002D"/>
    <x v="21"/>
    <s v="73 BIENES Y SERVICIOS PARA INVERSIÓN"/>
    <x v="43"/>
    <s v="G/730702/2KK202"/>
    <s v="001"/>
    <n v="24451.200000000001"/>
    <n v="204000"/>
    <n v="0"/>
    <n v="228451.20000000001"/>
    <n v="204000"/>
    <n v="0"/>
    <n v="0"/>
    <n v="228451.20000000001"/>
    <n v="228451.20000000001"/>
    <n v="24451.200000000001"/>
    <s v="G/BBBBB2/BBBBB2"/>
  </r>
  <r>
    <s v="73"/>
    <x v="0"/>
    <x v="3"/>
    <s v="AT69K040"/>
    <x v="10"/>
    <s v="K202"/>
    <s v="MOVILIDAD SEGURA"/>
    <s v="GI22K20200002D"/>
    <x v="21"/>
    <s v="73 BIENES Y SERVICIOS PARA INVERSIÓN"/>
    <x v="133"/>
    <s v="G/730703/2KK202"/>
    <s v="001"/>
    <n v="11607.14"/>
    <n v="0"/>
    <n v="0"/>
    <n v="11607.14"/>
    <n v="0"/>
    <n v="0"/>
    <n v="0"/>
    <n v="11607.14"/>
    <n v="11607.14"/>
    <n v="11607.14"/>
    <s v="G/BBBBB2/BBBBB2"/>
  </r>
  <r>
    <s v="73"/>
    <x v="0"/>
    <x v="3"/>
    <s v="AT69K040"/>
    <x v="10"/>
    <s v="K202"/>
    <s v="MOVILIDAD SEGURA"/>
    <s v="GI22K20200002D"/>
    <x v="21"/>
    <s v="73 BIENES Y SERVICIOS PARA INVERSIÓN"/>
    <x v="97"/>
    <s v="G/730704/2KK202"/>
    <s v="001"/>
    <n v="0"/>
    <n v="170350"/>
    <n v="0"/>
    <n v="170350"/>
    <n v="170350"/>
    <n v="0"/>
    <n v="0"/>
    <n v="170350"/>
    <n v="170350"/>
    <n v="0"/>
    <s v="G/BBBBB2/BBBBB2"/>
  </r>
  <r>
    <s v="73"/>
    <x v="0"/>
    <x v="3"/>
    <s v="AT69K040"/>
    <x v="10"/>
    <s v="K202"/>
    <s v="MOVILIDAD SEGURA"/>
    <s v="GI22K20200002D"/>
    <x v="21"/>
    <s v="73 BIENES Y SERVICIOS PARA INVERSIÓN"/>
    <x v="86"/>
    <s v="G/730802/2KK202"/>
    <s v="001"/>
    <n v="0"/>
    <n v="1546333.11"/>
    <n v="0"/>
    <n v="1546333.11"/>
    <n v="0"/>
    <n v="0"/>
    <n v="0"/>
    <n v="1546333.11"/>
    <n v="1546333.11"/>
    <n v="1546333.11"/>
    <s v="G/BBBBB2/BBBBB2"/>
  </r>
  <r>
    <s v="73"/>
    <x v="0"/>
    <x v="3"/>
    <s v="AT69K040"/>
    <x v="10"/>
    <s v="K202"/>
    <s v="MOVILIDAD SEGURA"/>
    <s v="GI22K20200002D"/>
    <x v="21"/>
    <s v="73 BIENES Y SERVICIOS PARA INVERSIÓN"/>
    <x v="134"/>
    <s v="G/730803/2KK202"/>
    <s v="001"/>
    <n v="56126.5"/>
    <n v="0"/>
    <n v="0"/>
    <n v="56126.5"/>
    <n v="33290.03"/>
    <n v="5912.47"/>
    <n v="0"/>
    <n v="50214.03"/>
    <n v="56126.5"/>
    <n v="16924"/>
    <s v="G/BBBBB2/BBBBB2"/>
  </r>
  <r>
    <s v="73"/>
    <x v="0"/>
    <x v="3"/>
    <s v="AT69K040"/>
    <x v="10"/>
    <s v="K202"/>
    <s v="MOVILIDAD SEGURA"/>
    <s v="GI22K20200002D"/>
    <x v="21"/>
    <s v="73 BIENES Y SERVICIOS PARA INVERSIÓN"/>
    <x v="91"/>
    <s v="G/730805/2KK202"/>
    <s v="001"/>
    <n v="0"/>
    <n v="877.5"/>
    <n v="0"/>
    <n v="877.5"/>
    <n v="0"/>
    <n v="0"/>
    <n v="0"/>
    <n v="877.5"/>
    <n v="877.5"/>
    <n v="877.5"/>
    <s v="G/BBBBB2/BBBBB2"/>
  </r>
  <r>
    <s v="73"/>
    <x v="0"/>
    <x v="3"/>
    <s v="AT69K040"/>
    <x v="10"/>
    <s v="K202"/>
    <s v="MOVILIDAD SEGURA"/>
    <s v="GI22K20200002D"/>
    <x v="21"/>
    <s v="73 BIENES Y SERVICIOS PARA INVERSIÓN"/>
    <x v="44"/>
    <s v="G/730811/2KK202"/>
    <s v="001"/>
    <n v="30240"/>
    <n v="49383.63"/>
    <n v="0"/>
    <n v="79623.63"/>
    <n v="0"/>
    <n v="0"/>
    <n v="0"/>
    <n v="79623.63"/>
    <n v="79623.63"/>
    <n v="79623.63"/>
    <s v="G/BBBBB2/BBBBB2"/>
  </r>
  <r>
    <s v="73"/>
    <x v="0"/>
    <x v="3"/>
    <s v="AT69K040"/>
    <x v="10"/>
    <s v="K202"/>
    <s v="MOVILIDAD SEGURA"/>
    <s v="GI22K20200002D"/>
    <x v="21"/>
    <s v="73 BIENES Y SERVICIOS PARA INVERSIÓN"/>
    <x v="55"/>
    <s v="G/730812/2KK202"/>
    <s v="001"/>
    <n v="12780.32"/>
    <n v="0"/>
    <n v="0"/>
    <n v="12780.32"/>
    <n v="0"/>
    <n v="0"/>
    <n v="0"/>
    <n v="12780.32"/>
    <n v="12780.32"/>
    <n v="12780.32"/>
    <s v="G/BBBBB2/BBBBB2"/>
  </r>
  <r>
    <s v="73"/>
    <x v="0"/>
    <x v="3"/>
    <s v="AT69K040"/>
    <x v="10"/>
    <s v="K202"/>
    <s v="MOVILIDAD SEGURA"/>
    <s v="GI22K20200002D"/>
    <x v="21"/>
    <s v="73 BIENES Y SERVICIOS PARA INVERSIÓN"/>
    <x v="135"/>
    <s v="G/730813/2KK202"/>
    <s v="001"/>
    <n v="437301.1"/>
    <n v="31923.97"/>
    <n v="0"/>
    <n v="469225.07"/>
    <n v="323718.19"/>
    <n v="62809.71"/>
    <n v="1603.34"/>
    <n v="406415.35999999999"/>
    <n v="467621.73"/>
    <n v="82697.17"/>
    <s v="G/BBBBB2/BBBBB2"/>
  </r>
  <r>
    <s v="73"/>
    <x v="0"/>
    <x v="3"/>
    <s v="AT69K040"/>
    <x v="10"/>
    <s v="K202"/>
    <s v="MOVILIDAD SEGURA"/>
    <s v="GI22K20200002D"/>
    <x v="21"/>
    <s v="73 BIENES Y SERVICIOS PARA INVERSIÓN"/>
    <x v="57"/>
    <s v="G/730824/2KK202"/>
    <s v="001"/>
    <n v="0"/>
    <n v="2100"/>
    <n v="0"/>
    <n v="2100"/>
    <n v="0"/>
    <n v="0"/>
    <n v="0"/>
    <n v="2100"/>
    <n v="2100"/>
    <n v="2100"/>
    <s v="G/BBBBB2/BBBBB2"/>
  </r>
  <r>
    <s v="73"/>
    <x v="0"/>
    <x v="3"/>
    <s v="AT69K040"/>
    <x v="10"/>
    <s v="K202"/>
    <s v="MOVILIDAD SEGURA"/>
    <s v="GI22K20200002D"/>
    <x v="21"/>
    <s v="73 BIENES Y SERVICIOS PARA INVERSIÓN"/>
    <x v="84"/>
    <s v="G/731404/2KK202"/>
    <s v="001"/>
    <n v="0"/>
    <n v="570.41999999999996"/>
    <n v="0"/>
    <n v="570.41999999999996"/>
    <n v="0"/>
    <n v="0"/>
    <n v="0"/>
    <n v="570.41999999999996"/>
    <n v="570.41999999999996"/>
    <n v="570.41999999999996"/>
    <s v="G/BBBBB2/BBBBB2"/>
  </r>
  <r>
    <s v="73"/>
    <x v="0"/>
    <x v="3"/>
    <s v="AT69K040"/>
    <x v="10"/>
    <s v="K202"/>
    <s v="MOVILIDAD SEGURA"/>
    <s v="GI22K20200002D"/>
    <x v="21"/>
    <s v="73 BIENES Y SERVICIOS PARA INVERSIÓN"/>
    <x v="136"/>
    <s v="G/731407/2KK202"/>
    <s v="001"/>
    <n v="4945"/>
    <n v="0"/>
    <n v="0"/>
    <n v="4945"/>
    <n v="0"/>
    <n v="0"/>
    <n v="0"/>
    <n v="4945"/>
    <n v="4945"/>
    <n v="4945"/>
    <s v="G/BBBBB2/BBBBB2"/>
  </r>
  <r>
    <s v="77"/>
    <x v="0"/>
    <x v="3"/>
    <s v="AT69K040"/>
    <x v="10"/>
    <s v="K202"/>
    <s v="MOVILIDAD SEGURA"/>
    <s v="GI22K20200002D"/>
    <x v="21"/>
    <s v="77 OTROS GASTOS DE INVERSIÓN"/>
    <x v="137"/>
    <s v="G/770102/2KK202"/>
    <s v="001"/>
    <n v="8456745.7400000002"/>
    <n v="0"/>
    <n v="0"/>
    <n v="8456745.7400000002"/>
    <n v="3341388.4"/>
    <n v="4399213.33"/>
    <n v="2393180.3199999998"/>
    <n v="4057532.41"/>
    <n v="6063565.4199999999"/>
    <n v="716144.01"/>
    <s v="G/BBBBB2/BBBBB2"/>
  </r>
  <r>
    <s v="84"/>
    <x v="0"/>
    <x v="3"/>
    <s v="AT69K040"/>
    <x v="10"/>
    <s v="A101"/>
    <s v="FORTALECIMIENTO INSTITUCIONAL"/>
    <s v="GC00A10100001D"/>
    <x v="1"/>
    <s v="84 BIENES DE LARGA DURACIÓN"/>
    <x v="63"/>
    <s v="G/840103/1KA101"/>
    <s v="002"/>
    <n v="291823.34999999998"/>
    <n v="-186797.07"/>
    <n v="0"/>
    <n v="105026.28"/>
    <n v="0"/>
    <n v="80229.52"/>
    <n v="41708.879999999997"/>
    <n v="24796.76"/>
    <n v="63317.4"/>
    <n v="24796.76"/>
    <s v="G/BBBBB3/BBBBB3"/>
  </r>
  <r>
    <s v="84"/>
    <x v="0"/>
    <x v="3"/>
    <s v="AT69K040"/>
    <x v="10"/>
    <s v="A101"/>
    <s v="FORTALECIMIENTO INSTITUCIONAL"/>
    <s v="GC00A10100001D"/>
    <x v="1"/>
    <s v="84 BIENES DE LARGA DURACIÓN"/>
    <x v="64"/>
    <s v="G/840104/1KA101"/>
    <s v="002"/>
    <n v="761881.55"/>
    <n v="-352881.54"/>
    <n v="0"/>
    <n v="409000.01"/>
    <n v="304304"/>
    <n v="93500"/>
    <n v="93500"/>
    <n v="315500.01"/>
    <n v="315500.01"/>
    <n v="11196.01"/>
    <s v="G/BBBBB3/BBBBB3"/>
  </r>
  <r>
    <s v="84"/>
    <x v="0"/>
    <x v="3"/>
    <s v="AT69K040"/>
    <x v="10"/>
    <s v="A101"/>
    <s v="FORTALECIMIENTO INSTITUCIONAL"/>
    <s v="GC00A10100001D"/>
    <x v="1"/>
    <s v="84 BIENES DE LARGA DURACIÓN"/>
    <x v="113"/>
    <s v="G/840106/1KA101"/>
    <s v="002"/>
    <n v="591.36"/>
    <n v="-591.36"/>
    <n v="0"/>
    <n v="0"/>
    <n v="0"/>
    <n v="0"/>
    <n v="0"/>
    <n v="0"/>
    <n v="0"/>
    <n v="0"/>
    <s v="G/BBBBB3/BBBBB3"/>
  </r>
  <r>
    <s v="84"/>
    <x v="0"/>
    <x v="3"/>
    <s v="AT69K040"/>
    <x v="10"/>
    <s v="A101"/>
    <s v="FORTALECIMIENTO INSTITUCIONAL"/>
    <s v="GC00A10100001D"/>
    <x v="1"/>
    <s v="84 BIENES DE LARGA DURACIÓN"/>
    <x v="65"/>
    <s v="G/840107/1KA101"/>
    <s v="002"/>
    <n v="449809.76"/>
    <n v="-339685.11"/>
    <n v="0"/>
    <n v="110124.65"/>
    <n v="0"/>
    <n v="103690"/>
    <n v="103690"/>
    <n v="6434.65"/>
    <n v="6434.65"/>
    <n v="6434.65"/>
    <s v="G/BBBBB3/BBBBB3"/>
  </r>
  <r>
    <s v="84"/>
    <x v="0"/>
    <x v="3"/>
    <s v="AT69K040"/>
    <x v="10"/>
    <s v="A101"/>
    <s v="FORTALECIMIENTO INSTITUCIONAL"/>
    <s v="GC00A10100001D"/>
    <x v="1"/>
    <s v="84 BIENES DE LARGA DURACIÓN"/>
    <x v="138"/>
    <s v="G/840111/1KA101"/>
    <s v="002"/>
    <n v="560901.82999999996"/>
    <n v="-560901.82999999996"/>
    <n v="0"/>
    <n v="0"/>
    <n v="0"/>
    <n v="0"/>
    <n v="0"/>
    <n v="0"/>
    <n v="0"/>
    <n v="0"/>
    <s v="G/BBBBB3/BBBBB3"/>
  </r>
  <r>
    <s v="84"/>
    <x v="0"/>
    <x v="3"/>
    <s v="AT69K040"/>
    <x v="10"/>
    <s v="K202"/>
    <s v="MOVILIDAD SEGURA"/>
    <s v="GI22K20200002D"/>
    <x v="21"/>
    <s v="84 BIENES DE LARGA DURACIÓN"/>
    <x v="63"/>
    <s v="G/840103/2KK202"/>
    <s v="001"/>
    <n v="0"/>
    <n v="250"/>
    <n v="0"/>
    <n v="250"/>
    <n v="0"/>
    <n v="0"/>
    <n v="0"/>
    <n v="250"/>
    <n v="250"/>
    <n v="250"/>
    <s v="G/BBBBB3/BBBBB3"/>
  </r>
  <r>
    <s v="84"/>
    <x v="0"/>
    <x v="3"/>
    <s v="AT69K040"/>
    <x v="10"/>
    <s v="K202"/>
    <s v="MOVILIDAD SEGURA"/>
    <s v="GI22K20200002D"/>
    <x v="21"/>
    <s v="84 BIENES DE LARGA DURACIÓN"/>
    <x v="64"/>
    <s v="G/840104/2KK202"/>
    <s v="001"/>
    <n v="676578.81"/>
    <n v="-10887.3"/>
    <n v="0"/>
    <n v="665691.51"/>
    <n v="0"/>
    <n v="0"/>
    <n v="0"/>
    <n v="665691.51"/>
    <n v="665691.51"/>
    <n v="665691.51"/>
    <s v="G/BBBBB3/BBBBB3"/>
  </r>
  <r>
    <s v="84"/>
    <x v="0"/>
    <x v="3"/>
    <s v="AT69K040"/>
    <x v="10"/>
    <s v="K202"/>
    <s v="MOVILIDAD SEGURA"/>
    <s v="GI22K20200002D"/>
    <x v="21"/>
    <s v="84 BIENES DE LARGA DURACIÓN"/>
    <x v="66"/>
    <s v="G/840105/2KK202"/>
    <s v="001"/>
    <n v="2499468.6"/>
    <n v="-2210164.41"/>
    <n v="0"/>
    <n v="289304.19"/>
    <n v="0"/>
    <n v="0"/>
    <n v="0"/>
    <n v="289304.19"/>
    <n v="289304.19"/>
    <n v="289304.19"/>
    <s v="G/BBBBB3/BBBBB3"/>
  </r>
  <r>
    <s v="84"/>
    <x v="0"/>
    <x v="3"/>
    <s v="AT69K040"/>
    <x v="10"/>
    <s v="K202"/>
    <s v="MOVILIDAD SEGURA"/>
    <s v="GI22K20200002D"/>
    <x v="21"/>
    <s v="84 BIENES DE LARGA DURACIÓN"/>
    <x v="113"/>
    <s v="G/840106/2KK202"/>
    <s v="001"/>
    <n v="1280"/>
    <n v="-1280"/>
    <n v="0"/>
    <n v="0"/>
    <n v="0"/>
    <n v="0"/>
    <n v="0"/>
    <n v="0"/>
    <n v="0"/>
    <n v="0"/>
    <s v="G/BBBBB3/BBBBB3"/>
  </r>
  <r>
    <s v="84"/>
    <x v="0"/>
    <x v="3"/>
    <s v="AT69K040"/>
    <x v="10"/>
    <s v="K202"/>
    <s v="MOVILIDAD SEGURA"/>
    <s v="GI22K20200002D"/>
    <x v="21"/>
    <s v="84 BIENES DE LARGA DURACIÓN"/>
    <x v="65"/>
    <s v="G/840107/2KK202"/>
    <s v="001"/>
    <n v="445226.01"/>
    <n v="-4032.21"/>
    <n v="0"/>
    <n v="441193.8"/>
    <n v="208945.5"/>
    <n v="0"/>
    <n v="0"/>
    <n v="441193.8"/>
    <n v="441193.8"/>
    <n v="232248.3"/>
    <s v="G/BBBBB3/BBBBB3"/>
  </r>
  <r>
    <s v="99"/>
    <x v="0"/>
    <x v="3"/>
    <s v="AT69K040"/>
    <x v="10"/>
    <s v="A101"/>
    <s v="FORTALECIMIENTO INSTITUCIONAL"/>
    <s v="GC00A10100004D"/>
    <x v="0"/>
    <s v="99 OTROS PASIVOS"/>
    <x v="67"/>
    <s v="G/990101/1KA101"/>
    <s v="002"/>
    <n v="150000"/>
    <n v="0"/>
    <n v="0"/>
    <n v="150000"/>
    <n v="0"/>
    <n v="31571"/>
    <n v="31571"/>
    <n v="118429"/>
    <n v="118429"/>
    <n v="118429"/>
    <s v="G/CCCCC1/CCCCC1"/>
  </r>
  <r>
    <s v="51"/>
    <x v="1"/>
    <x v="4"/>
    <s v="MC37B000"/>
    <x v="11"/>
    <s v="A101"/>
    <s v="FORTALECIMIENTO INSTITUCIONAL"/>
    <s v="GC00A10100004D"/>
    <x v="0"/>
    <s v="51 GASTOS EN PERSONAL"/>
    <x v="0"/>
    <s v="G/510105/1BA101"/>
    <s v="002"/>
    <n v="2338572"/>
    <n v="0"/>
    <n v="0"/>
    <n v="2338572"/>
    <n v="0"/>
    <n v="922165.68"/>
    <n v="922165.68"/>
    <n v="1416406.32"/>
    <n v="1416406.32"/>
    <n v="1416406.32"/>
    <s v="G/AAAAAA/AAAAAA"/>
  </r>
  <r>
    <s v="51"/>
    <x v="1"/>
    <x v="4"/>
    <s v="MC37B000"/>
    <x v="11"/>
    <s v="A101"/>
    <s v="FORTALECIMIENTO INSTITUCIONAL"/>
    <s v="GC00A10100004D"/>
    <x v="0"/>
    <s v="51 GASTOS EN PERSONAL"/>
    <x v="1"/>
    <s v="G/510106/1BA101"/>
    <s v="002"/>
    <n v="36946.32"/>
    <n v="0"/>
    <n v="0"/>
    <n v="36946.32"/>
    <n v="0"/>
    <n v="12314.55"/>
    <n v="12314.55"/>
    <n v="24631.77"/>
    <n v="24631.77"/>
    <n v="24631.77"/>
    <s v="G/AAAAAA/AAAAAA"/>
  </r>
  <r>
    <s v="51"/>
    <x v="1"/>
    <x v="4"/>
    <s v="MC37B000"/>
    <x v="11"/>
    <s v="A101"/>
    <s v="FORTALECIMIENTO INSTITUCIONAL"/>
    <s v="GC00A10100004D"/>
    <x v="0"/>
    <s v="51 GASTOS EN PERSONAL"/>
    <x v="2"/>
    <s v="G/510203/1BA101"/>
    <s v="002"/>
    <n v="454662.86"/>
    <n v="0"/>
    <n v="0"/>
    <n v="454662.86"/>
    <n v="212250.7"/>
    <n v="75514.86"/>
    <n v="75514.86"/>
    <n v="379148"/>
    <n v="379148"/>
    <n v="166897.29999999999"/>
    <s v="G/AAAAAA/AAAAAA"/>
  </r>
  <r>
    <s v="51"/>
    <x v="1"/>
    <x v="4"/>
    <s v="MC37B000"/>
    <x v="11"/>
    <s v="A101"/>
    <s v="FORTALECIMIENTO INSTITUCIONAL"/>
    <s v="GC00A10100004D"/>
    <x v="0"/>
    <s v="51 GASTOS EN PERSONAL"/>
    <x v="3"/>
    <s v="G/510204/1BA101"/>
    <s v="002"/>
    <n v="174000"/>
    <n v="-264"/>
    <n v="0"/>
    <n v="173736"/>
    <n v="75777.5"/>
    <n v="25373.75"/>
    <n v="25373.75"/>
    <n v="148362.25"/>
    <n v="148362.25"/>
    <n v="72584.75"/>
    <s v="G/AAAAAA/AAAAAA"/>
  </r>
  <r>
    <s v="51"/>
    <x v="1"/>
    <x v="4"/>
    <s v="MC37B000"/>
    <x v="11"/>
    <s v="A101"/>
    <s v="FORTALECIMIENTO INSTITUCIONAL"/>
    <s v="GC00A10100004D"/>
    <x v="0"/>
    <s v="51 GASTOS EN PERSONAL"/>
    <x v="4"/>
    <s v="G/510304/1BA101"/>
    <s v="002"/>
    <n v="660"/>
    <n v="264"/>
    <n v="0"/>
    <n v="924"/>
    <n v="0"/>
    <n v="142.80000000000001"/>
    <n v="142.80000000000001"/>
    <n v="781.2"/>
    <n v="781.2"/>
    <n v="781.2"/>
    <s v="G/AAAAAA/AAAAAA"/>
  </r>
  <r>
    <s v="51"/>
    <x v="1"/>
    <x v="4"/>
    <s v="MC37B000"/>
    <x v="11"/>
    <s v="A101"/>
    <s v="FORTALECIMIENTO INSTITUCIONAL"/>
    <s v="GC00A10100004D"/>
    <x v="0"/>
    <s v="51 GASTOS EN PERSONAL"/>
    <x v="5"/>
    <s v="G/510306/1BA101"/>
    <s v="002"/>
    <n v="5280"/>
    <n v="0"/>
    <n v="0"/>
    <n v="5280"/>
    <n v="0"/>
    <n v="1632"/>
    <n v="1632"/>
    <n v="3648"/>
    <n v="3648"/>
    <n v="3648"/>
    <s v="G/AAAAAA/AAAAAA"/>
  </r>
  <r>
    <s v="51"/>
    <x v="1"/>
    <x v="4"/>
    <s v="MC37B000"/>
    <x v="11"/>
    <s v="A101"/>
    <s v="FORTALECIMIENTO INSTITUCIONAL"/>
    <s v="GC00A10100004D"/>
    <x v="0"/>
    <s v="51 GASTOS EN PERSONAL"/>
    <x v="6"/>
    <s v="G/510401/1BA101"/>
    <s v="002"/>
    <n v="1108.3900000000001"/>
    <n v="0"/>
    <n v="0"/>
    <n v="1108.3900000000001"/>
    <n v="0"/>
    <n v="0"/>
    <n v="0"/>
    <n v="1108.3900000000001"/>
    <n v="1108.3900000000001"/>
    <n v="1108.3900000000001"/>
    <s v="G/AAAAAA/AAAAAA"/>
  </r>
  <r>
    <s v="51"/>
    <x v="1"/>
    <x v="4"/>
    <s v="MC37B000"/>
    <x v="11"/>
    <s v="A101"/>
    <s v="FORTALECIMIENTO INSTITUCIONAL"/>
    <s v="GC00A10100004D"/>
    <x v="0"/>
    <s v="51 GASTOS EN PERSONAL"/>
    <x v="7"/>
    <s v="G/510408/1BA101"/>
    <s v="002"/>
    <n v="1847.32"/>
    <n v="0"/>
    <n v="0"/>
    <n v="1847.32"/>
    <n v="0"/>
    <n v="524.45000000000005"/>
    <n v="524.45000000000005"/>
    <n v="1322.87"/>
    <n v="1322.87"/>
    <n v="1322.87"/>
    <s v="G/AAAAAA/AAAAAA"/>
  </r>
  <r>
    <s v="51"/>
    <x v="1"/>
    <x v="4"/>
    <s v="MC37B000"/>
    <x v="11"/>
    <s v="A101"/>
    <s v="FORTALECIMIENTO INSTITUCIONAL"/>
    <s v="GC00A10100004D"/>
    <x v="0"/>
    <s v="51 GASTOS EN PERSONAL"/>
    <x v="69"/>
    <s v="G/510507/1BA101"/>
    <s v="002"/>
    <n v="13046.17"/>
    <n v="0"/>
    <n v="0"/>
    <n v="13046.17"/>
    <n v="0"/>
    <n v="0"/>
    <n v="0"/>
    <n v="13046.17"/>
    <n v="13046.17"/>
    <n v="13046.17"/>
    <s v="G/AAAAAA/AAAAAA"/>
  </r>
  <r>
    <s v="51"/>
    <x v="1"/>
    <x v="4"/>
    <s v="MC37B000"/>
    <x v="11"/>
    <s v="A101"/>
    <s v="FORTALECIMIENTO INSTITUCIONAL"/>
    <s v="GC00A10100004D"/>
    <x v="0"/>
    <s v="51 GASTOS EN PERSONAL"/>
    <x v="8"/>
    <s v="G/510509/1BA101"/>
    <s v="002"/>
    <n v="37836.910000000003"/>
    <n v="0"/>
    <n v="0"/>
    <n v="37836.910000000003"/>
    <n v="0"/>
    <n v="15320.48"/>
    <n v="15320.48"/>
    <n v="22516.43"/>
    <n v="22516.43"/>
    <n v="22516.43"/>
    <s v="G/AAAAAA/AAAAAA"/>
  </r>
  <r>
    <s v="51"/>
    <x v="1"/>
    <x v="4"/>
    <s v="MC37B000"/>
    <x v="11"/>
    <s v="A101"/>
    <s v="FORTALECIMIENTO INSTITUCIONAL"/>
    <s v="GC00A10100004D"/>
    <x v="0"/>
    <s v="51 GASTOS EN PERSONAL"/>
    <x v="9"/>
    <s v="G/510510/1BA101"/>
    <s v="002"/>
    <n v="3080436"/>
    <n v="0"/>
    <n v="0"/>
    <n v="3080436"/>
    <n v="1815843.43"/>
    <n v="1264592.57"/>
    <n v="1264592.57"/>
    <n v="1815843.43"/>
    <n v="1815843.43"/>
    <n v="0"/>
    <s v="G/AAAAAA/AAAAAA"/>
  </r>
  <r>
    <s v="51"/>
    <x v="1"/>
    <x v="4"/>
    <s v="MC37B000"/>
    <x v="11"/>
    <s v="A101"/>
    <s v="FORTALECIMIENTO INSTITUCIONAL"/>
    <s v="GC00A10100004D"/>
    <x v="0"/>
    <s v="51 GASTOS EN PERSONAL"/>
    <x v="10"/>
    <s v="G/510512/1BA101"/>
    <s v="002"/>
    <n v="12105.53"/>
    <n v="0"/>
    <n v="0"/>
    <n v="12105.53"/>
    <n v="0"/>
    <n v="1853.78"/>
    <n v="1853.78"/>
    <n v="10251.75"/>
    <n v="10251.75"/>
    <n v="10251.75"/>
    <s v="G/AAAAAA/AAAAAA"/>
  </r>
  <r>
    <s v="51"/>
    <x v="1"/>
    <x v="4"/>
    <s v="MC37B000"/>
    <x v="11"/>
    <s v="A101"/>
    <s v="FORTALECIMIENTO INSTITUCIONAL"/>
    <s v="GC00A10100004D"/>
    <x v="0"/>
    <s v="51 GASTOS EN PERSONAL"/>
    <x v="11"/>
    <s v="G/510513/1BA101"/>
    <s v="002"/>
    <n v="30794.560000000001"/>
    <n v="0"/>
    <n v="0"/>
    <n v="30794.560000000001"/>
    <n v="0"/>
    <n v="2635.3"/>
    <n v="2635.3"/>
    <n v="28159.26"/>
    <n v="28159.26"/>
    <n v="28159.26"/>
    <s v="G/AAAAAA/AAAAAA"/>
  </r>
  <r>
    <s v="51"/>
    <x v="1"/>
    <x v="4"/>
    <s v="MC37B000"/>
    <x v="11"/>
    <s v="A101"/>
    <s v="FORTALECIMIENTO INSTITUCIONAL"/>
    <s v="GC00A10100004D"/>
    <x v="0"/>
    <s v="51 GASTOS EN PERSONAL"/>
    <x v="12"/>
    <s v="G/510601/1BA101"/>
    <s v="002"/>
    <n v="689993.49"/>
    <n v="0"/>
    <n v="0"/>
    <n v="689993.49"/>
    <n v="229567.21"/>
    <n v="278711.34000000003"/>
    <n v="278711.34000000003"/>
    <n v="411282.15"/>
    <n v="411282.15"/>
    <n v="181714.94"/>
    <s v="G/AAAAAA/AAAAAA"/>
  </r>
  <r>
    <s v="51"/>
    <x v="1"/>
    <x v="4"/>
    <s v="MC37B000"/>
    <x v="11"/>
    <s v="A101"/>
    <s v="FORTALECIMIENTO INSTITUCIONAL"/>
    <s v="GC00A10100004D"/>
    <x v="0"/>
    <s v="51 GASTOS EN PERSONAL"/>
    <x v="13"/>
    <s v="G/510602/1BA101"/>
    <s v="002"/>
    <n v="454662.86"/>
    <n v="0"/>
    <n v="0"/>
    <n v="454662.86"/>
    <n v="167588.82999999999"/>
    <n v="156580.25"/>
    <n v="156580.25"/>
    <n v="298082.61"/>
    <n v="298082.61"/>
    <n v="130493.78"/>
    <s v="G/AAAAAA/AAAAAA"/>
  </r>
  <r>
    <s v="51"/>
    <x v="1"/>
    <x v="4"/>
    <s v="MC37B000"/>
    <x v="11"/>
    <s v="A101"/>
    <s v="FORTALECIMIENTO INSTITUCIONAL"/>
    <s v="GC00A10100004D"/>
    <x v="0"/>
    <s v="51 GASTOS EN PERSONAL"/>
    <x v="14"/>
    <s v="G/510707/1BA101"/>
    <s v="002"/>
    <n v="170346.4"/>
    <n v="0"/>
    <n v="0"/>
    <n v="170346.4"/>
    <n v="0"/>
    <n v="0"/>
    <n v="0"/>
    <n v="170346.4"/>
    <n v="170346.4"/>
    <n v="170346.4"/>
    <s v="G/AAAAAA/AAAAAA"/>
  </r>
  <r>
    <s v="53"/>
    <x v="1"/>
    <x v="4"/>
    <s v="MC37B000"/>
    <x v="11"/>
    <s v="A101"/>
    <s v="FORTALECIMIENTO INSTITUCIONAL"/>
    <s v="GC00A10100001D"/>
    <x v="1"/>
    <s v="53 BIENES Y SERVICIOS DE CONSUMO"/>
    <x v="15"/>
    <s v="G/530101/1BA101"/>
    <s v="002"/>
    <n v="6497.65"/>
    <n v="0"/>
    <n v="0"/>
    <n v="6497.65"/>
    <n v="0"/>
    <n v="5686"/>
    <n v="2365.09"/>
    <n v="811.65"/>
    <n v="4132.5600000000004"/>
    <n v="811.65"/>
    <s v="G/AAAAAA/AAAAAA"/>
  </r>
  <r>
    <s v="53"/>
    <x v="1"/>
    <x v="4"/>
    <s v="MC37B000"/>
    <x v="11"/>
    <s v="A101"/>
    <s v="FORTALECIMIENTO INSTITUCIONAL"/>
    <s v="GC00A10100001D"/>
    <x v="1"/>
    <s v="53 BIENES Y SERVICIOS DE CONSUMO"/>
    <x v="16"/>
    <s v="G/530104/1BA101"/>
    <s v="002"/>
    <n v="19890"/>
    <n v="0"/>
    <n v="0"/>
    <n v="19890"/>
    <n v="0"/>
    <n v="18543.669999999998"/>
    <n v="7320.28"/>
    <n v="1346.33"/>
    <n v="12569.72"/>
    <n v="1346.33"/>
    <s v="G/AAAAAA/AAAAAA"/>
  </r>
  <r>
    <s v="53"/>
    <x v="1"/>
    <x v="4"/>
    <s v="MC37B000"/>
    <x v="11"/>
    <s v="A101"/>
    <s v="FORTALECIMIENTO INSTITUCIONAL"/>
    <s v="GC00A10100001D"/>
    <x v="1"/>
    <s v="53 BIENES Y SERVICIOS DE CONSUMO"/>
    <x v="17"/>
    <s v="G/530105/1BA101"/>
    <s v="002"/>
    <n v="14205.02"/>
    <n v="3387.6"/>
    <n v="0"/>
    <n v="17592.62"/>
    <n v="0"/>
    <n v="9125"/>
    <n v="1334.75"/>
    <n v="8467.6200000000008"/>
    <n v="16257.87"/>
    <n v="8467.6200000000008"/>
    <s v="G/AAAAAA/AAAAAA"/>
  </r>
  <r>
    <s v="53"/>
    <x v="1"/>
    <x v="4"/>
    <s v="MC37B000"/>
    <x v="11"/>
    <s v="A101"/>
    <s v="FORTALECIMIENTO INSTITUCIONAL"/>
    <s v="GC00A10100001D"/>
    <x v="1"/>
    <s v="53 BIENES Y SERVICIOS DE CONSUMO"/>
    <x v="108"/>
    <s v="G/530106/1BA101"/>
    <s v="002"/>
    <n v="272706.40000000002"/>
    <n v="0"/>
    <n v="0"/>
    <n v="272706.40000000002"/>
    <n v="0"/>
    <n v="272706.40000000002"/>
    <n v="12907.8"/>
    <n v="0"/>
    <n v="259798.6"/>
    <n v="0"/>
    <s v="G/AAAAAA/AAAAAA"/>
  </r>
  <r>
    <s v="53"/>
    <x v="1"/>
    <x v="4"/>
    <s v="MC37B000"/>
    <x v="11"/>
    <s v="A101"/>
    <s v="FORTALECIMIENTO INSTITUCIONAL"/>
    <s v="GC00A10100001D"/>
    <x v="1"/>
    <s v="53 BIENES Y SERVICIOS DE CONSUMO"/>
    <x v="18"/>
    <s v="G/530201/1BA101"/>
    <s v="002"/>
    <n v="91224.97"/>
    <n v="0"/>
    <n v="0"/>
    <n v="91224.97"/>
    <n v="0"/>
    <n v="78199.92"/>
    <n v="19963.86"/>
    <n v="13025.05"/>
    <n v="71261.11"/>
    <n v="13025.05"/>
    <s v="G/AAAAAA/AAAAAA"/>
  </r>
  <r>
    <s v="53"/>
    <x v="1"/>
    <x v="4"/>
    <s v="MC37B000"/>
    <x v="11"/>
    <s v="A101"/>
    <s v="FORTALECIMIENTO INSTITUCIONAL"/>
    <s v="GC00A10100001D"/>
    <x v="1"/>
    <s v="53 BIENES Y SERVICIOS DE CONSUMO"/>
    <x v="19"/>
    <s v="G/530204/1BA101"/>
    <s v="002"/>
    <n v="16694.150000000001"/>
    <n v="6300.47"/>
    <n v="0"/>
    <n v="22994.62"/>
    <n v="0"/>
    <n v="100"/>
    <n v="100"/>
    <n v="22894.62"/>
    <n v="22894.62"/>
    <n v="22894.62"/>
    <s v="G/AAAAAA/AAAAAA"/>
  </r>
  <r>
    <s v="53"/>
    <x v="1"/>
    <x v="4"/>
    <s v="MC37B000"/>
    <x v="11"/>
    <s v="A101"/>
    <s v="FORTALECIMIENTO INSTITUCIONAL"/>
    <s v="GC00A10100001D"/>
    <x v="1"/>
    <s v="53 BIENES Y SERVICIOS DE CONSUMO"/>
    <x v="21"/>
    <s v="G/530208/1BA101"/>
    <s v="002"/>
    <n v="141191.94"/>
    <n v="-24136.04"/>
    <n v="0"/>
    <n v="117055.9"/>
    <n v="0"/>
    <n v="117055.9"/>
    <n v="69127.5"/>
    <n v="0"/>
    <n v="47928.4"/>
    <n v="0"/>
    <s v="G/AAAAAA/AAAAAA"/>
  </r>
  <r>
    <s v="53"/>
    <x v="1"/>
    <x v="4"/>
    <s v="MC37B000"/>
    <x v="11"/>
    <s v="A101"/>
    <s v="FORTALECIMIENTO INSTITUCIONAL"/>
    <s v="GC00A10100001D"/>
    <x v="1"/>
    <s v="53 BIENES Y SERVICIOS DE CONSUMO"/>
    <x v="22"/>
    <s v="G/530209/1BA101"/>
    <s v="002"/>
    <n v="58338.47"/>
    <n v="5617.46"/>
    <n v="0"/>
    <n v="63955.93"/>
    <n v="0"/>
    <n v="62270.64"/>
    <n v="24434.79"/>
    <n v="1685.29"/>
    <n v="39521.14"/>
    <n v="1685.29"/>
    <s v="G/AAAAAA/AAAAAA"/>
  </r>
  <r>
    <s v="53"/>
    <x v="1"/>
    <x v="4"/>
    <s v="MC37B000"/>
    <x v="11"/>
    <s v="A101"/>
    <s v="FORTALECIMIENTO INSTITUCIONAL"/>
    <s v="GC00A10100001D"/>
    <x v="1"/>
    <s v="53 BIENES Y SERVICIOS DE CONSUMO"/>
    <x v="23"/>
    <s v="G/530255/1BA101"/>
    <s v="002"/>
    <n v="0"/>
    <n v="27018.62"/>
    <n v="0"/>
    <n v="27018.62"/>
    <n v="0"/>
    <n v="21235.03"/>
    <n v="5287.59"/>
    <n v="5783.59"/>
    <n v="21731.03"/>
    <n v="5783.59"/>
    <s v="G/AAAAAA/AAAAAA"/>
  </r>
  <r>
    <s v="53"/>
    <x v="1"/>
    <x v="4"/>
    <s v="MC37B000"/>
    <x v="11"/>
    <s v="A101"/>
    <s v="FORTALECIMIENTO INSTITUCIONAL"/>
    <s v="GC00A10100001D"/>
    <x v="1"/>
    <s v="53 BIENES Y SERVICIOS DE CONSUMO"/>
    <x v="24"/>
    <s v="G/530402/1BA101"/>
    <s v="002"/>
    <n v="400"/>
    <n v="0"/>
    <n v="0"/>
    <n v="400"/>
    <n v="0"/>
    <n v="400"/>
    <n v="0"/>
    <n v="0"/>
    <n v="400"/>
    <n v="0"/>
    <s v="G/AAAAAA/AAAAAA"/>
  </r>
  <r>
    <s v="53"/>
    <x v="1"/>
    <x v="4"/>
    <s v="MC37B000"/>
    <x v="11"/>
    <s v="A101"/>
    <s v="FORTALECIMIENTO INSTITUCIONAL"/>
    <s v="GC00A10100001D"/>
    <x v="1"/>
    <s v="53 BIENES Y SERVICIOS DE CONSUMO"/>
    <x v="26"/>
    <s v="G/530404/1BA101"/>
    <s v="002"/>
    <n v="6969.11"/>
    <n v="-1388.74"/>
    <n v="0"/>
    <n v="5580.37"/>
    <n v="0"/>
    <n v="5355.33"/>
    <n v="2863.65"/>
    <n v="225.04"/>
    <n v="2716.72"/>
    <n v="225.04"/>
    <s v="G/AAAAAA/AAAAAA"/>
  </r>
  <r>
    <s v="53"/>
    <x v="1"/>
    <x v="4"/>
    <s v="MC37B000"/>
    <x v="11"/>
    <s v="A101"/>
    <s v="FORTALECIMIENTO INSTITUCIONAL"/>
    <s v="GC00A10100001D"/>
    <x v="1"/>
    <s v="53 BIENES Y SERVICIOS DE CONSUMO"/>
    <x v="27"/>
    <s v="G/530405/1BA101"/>
    <s v="002"/>
    <n v="27139.9"/>
    <n v="0"/>
    <n v="0"/>
    <n v="27139.9"/>
    <n v="0"/>
    <n v="23989.68"/>
    <n v="1700.6"/>
    <n v="3150.22"/>
    <n v="25439.3"/>
    <n v="3150.22"/>
    <s v="G/AAAAAA/AAAAAA"/>
  </r>
  <r>
    <s v="53"/>
    <x v="1"/>
    <x v="4"/>
    <s v="MC37B000"/>
    <x v="11"/>
    <s v="A101"/>
    <s v="FORTALECIMIENTO INSTITUCIONAL"/>
    <s v="GC00A10100001D"/>
    <x v="1"/>
    <s v="53 BIENES Y SERVICIOS DE CONSUMO"/>
    <x v="76"/>
    <s v="G/530502/1BA101"/>
    <s v="002"/>
    <n v="223690.27"/>
    <n v="-29491.01"/>
    <n v="0"/>
    <n v="194199.26"/>
    <n v="25126.87"/>
    <n v="157875.46"/>
    <n v="85375.13"/>
    <n v="36323.800000000003"/>
    <n v="108824.13"/>
    <n v="11196.93"/>
    <s v="G/AAAAAA/AAAAAA"/>
  </r>
  <r>
    <s v="53"/>
    <x v="1"/>
    <x v="4"/>
    <s v="MC37B000"/>
    <x v="11"/>
    <s v="A101"/>
    <s v="FORTALECIMIENTO INSTITUCIONAL"/>
    <s v="GC00A10100001D"/>
    <x v="1"/>
    <s v="53 BIENES Y SERVICIOS DE CONSUMO"/>
    <x v="122"/>
    <s v="G/530701/1BA101"/>
    <s v="002"/>
    <n v="0"/>
    <n v="1000"/>
    <n v="0"/>
    <n v="1000"/>
    <n v="0"/>
    <n v="0"/>
    <n v="0"/>
    <n v="1000"/>
    <n v="1000"/>
    <n v="1000"/>
    <s v="G/AAAAAA/AAAAAA"/>
  </r>
  <r>
    <s v="53"/>
    <x v="1"/>
    <x v="4"/>
    <s v="MC37B000"/>
    <x v="11"/>
    <s v="A101"/>
    <s v="FORTALECIMIENTO INSTITUCIONAL"/>
    <s v="GC00A10100001D"/>
    <x v="1"/>
    <s v="53 BIENES Y SERVICIOS DE CONSUMO"/>
    <x v="30"/>
    <s v="G/530702/1BA101"/>
    <s v="002"/>
    <n v="5805"/>
    <n v="0"/>
    <n v="0"/>
    <n v="5805"/>
    <n v="1196.3900000000001"/>
    <n v="0"/>
    <n v="0"/>
    <n v="5805"/>
    <n v="5805"/>
    <n v="4608.6099999999997"/>
    <s v="G/AAAAAA/AAAAAA"/>
  </r>
  <r>
    <s v="53"/>
    <x v="1"/>
    <x v="4"/>
    <s v="MC37B000"/>
    <x v="11"/>
    <s v="A101"/>
    <s v="FORTALECIMIENTO INSTITUCIONAL"/>
    <s v="GC00A10100001D"/>
    <x v="1"/>
    <s v="53 BIENES Y SERVICIOS DE CONSUMO"/>
    <x v="31"/>
    <s v="G/530704/1BA101"/>
    <s v="002"/>
    <n v="3003"/>
    <n v="981"/>
    <n v="0"/>
    <n v="3984"/>
    <n v="0"/>
    <n v="2251.6999999999998"/>
    <n v="1714"/>
    <n v="1732.3"/>
    <n v="2270"/>
    <n v="1732.3"/>
    <s v="G/AAAAAA/AAAAAA"/>
  </r>
  <r>
    <s v="53"/>
    <x v="1"/>
    <x v="4"/>
    <s v="MC37B000"/>
    <x v="11"/>
    <s v="A101"/>
    <s v="FORTALECIMIENTO INSTITUCIONAL"/>
    <s v="GC00A10100001D"/>
    <x v="1"/>
    <s v="53 BIENES Y SERVICIOS DE CONSUMO"/>
    <x v="123"/>
    <s v="G/530802/1BA101"/>
    <s v="002"/>
    <n v="20629.64"/>
    <n v="-20629.64"/>
    <n v="0"/>
    <n v="0"/>
    <n v="0"/>
    <n v="0"/>
    <n v="0"/>
    <n v="0"/>
    <n v="0"/>
    <n v="0"/>
    <s v="G/AAAAAA/AAAAAA"/>
  </r>
  <r>
    <s v="53"/>
    <x v="1"/>
    <x v="4"/>
    <s v="MC37B000"/>
    <x v="11"/>
    <s v="A101"/>
    <s v="FORTALECIMIENTO INSTITUCIONAL"/>
    <s v="GC00A10100001D"/>
    <x v="1"/>
    <s v="53 BIENES Y SERVICIOS DE CONSUMO"/>
    <x v="32"/>
    <s v="G/530803/1BA101"/>
    <s v="002"/>
    <n v="66475.58"/>
    <n v="-35004.76"/>
    <n v="0"/>
    <n v="31470.82"/>
    <n v="0"/>
    <n v="10123.74"/>
    <n v="415.18"/>
    <n v="21347.08"/>
    <n v="31055.64"/>
    <n v="21347.08"/>
    <s v="G/AAAAAA/AAAAAA"/>
  </r>
  <r>
    <s v="53"/>
    <x v="1"/>
    <x v="4"/>
    <s v="MC37B000"/>
    <x v="11"/>
    <s v="A101"/>
    <s v="FORTALECIMIENTO INSTITUCIONAL"/>
    <s v="GC00A10100001D"/>
    <x v="1"/>
    <s v="53 BIENES Y SERVICIOS DE CONSUMO"/>
    <x v="33"/>
    <s v="G/530804/1BA101"/>
    <s v="002"/>
    <n v="18335.28"/>
    <n v="-100"/>
    <n v="0"/>
    <n v="18235.28"/>
    <n v="463.9"/>
    <n v="9009.6"/>
    <n v="7867.06"/>
    <n v="9225.68"/>
    <n v="10368.219999999999"/>
    <n v="8761.7800000000007"/>
    <s v="G/AAAAAA/AAAAAA"/>
  </r>
  <r>
    <s v="53"/>
    <x v="1"/>
    <x v="4"/>
    <s v="MC37B000"/>
    <x v="11"/>
    <s v="A101"/>
    <s v="FORTALECIMIENTO INSTITUCIONAL"/>
    <s v="GC00A10100001D"/>
    <x v="1"/>
    <s v="53 BIENES Y SERVICIOS DE CONSUMO"/>
    <x v="34"/>
    <s v="G/530805/1BA101"/>
    <s v="002"/>
    <n v="670"/>
    <n v="-70"/>
    <n v="0"/>
    <n v="600"/>
    <n v="0"/>
    <n v="100"/>
    <n v="0"/>
    <n v="500"/>
    <n v="600"/>
    <n v="500"/>
    <s v="G/AAAAAA/AAAAAA"/>
  </r>
  <r>
    <s v="53"/>
    <x v="1"/>
    <x v="4"/>
    <s v="MC37B000"/>
    <x v="11"/>
    <s v="A101"/>
    <s v="FORTALECIMIENTO INSTITUCIONAL"/>
    <s v="GC00A10100001D"/>
    <x v="1"/>
    <s v="53 BIENES Y SERVICIOS DE CONSUMO"/>
    <x v="35"/>
    <s v="G/530807/1BA101"/>
    <s v="002"/>
    <n v="66194.850000000006"/>
    <n v="-50819.92"/>
    <n v="0"/>
    <n v="15374.93"/>
    <n v="0"/>
    <n v="10794.37"/>
    <n v="10452.52"/>
    <n v="4580.5600000000004"/>
    <n v="4922.41"/>
    <n v="4580.5600000000004"/>
    <s v="G/AAAAAA/AAAAAA"/>
  </r>
  <r>
    <s v="53"/>
    <x v="1"/>
    <x v="4"/>
    <s v="MC37B000"/>
    <x v="11"/>
    <s v="A101"/>
    <s v="FORTALECIMIENTO INSTITUCIONAL"/>
    <s v="GC00A10100001D"/>
    <x v="1"/>
    <s v="53 BIENES Y SERVICIOS DE CONSUMO"/>
    <x v="78"/>
    <s v="G/530811/1BA101"/>
    <s v="002"/>
    <n v="12999.06"/>
    <n v="-842.5"/>
    <n v="0"/>
    <n v="12156.56"/>
    <n v="0"/>
    <n v="0"/>
    <n v="0"/>
    <n v="12156.56"/>
    <n v="12156.56"/>
    <n v="12156.56"/>
    <s v="G/AAAAAA/AAAAAA"/>
  </r>
  <r>
    <s v="53"/>
    <x v="1"/>
    <x v="4"/>
    <s v="MC37B000"/>
    <x v="11"/>
    <s v="A101"/>
    <s v="FORTALECIMIENTO INSTITUCIONAL"/>
    <s v="GC00A10100001D"/>
    <x v="1"/>
    <s v="53 BIENES Y SERVICIOS DE CONSUMO"/>
    <x v="36"/>
    <s v="G/530813/1BA101"/>
    <s v="002"/>
    <n v="54844.24"/>
    <n v="-14264.87"/>
    <n v="0"/>
    <n v="40579.370000000003"/>
    <n v="0"/>
    <n v="33667.839999999997"/>
    <n v="6055.69"/>
    <n v="6911.53"/>
    <n v="34523.68"/>
    <n v="6911.53"/>
    <s v="G/AAAAAA/AAAAAA"/>
  </r>
  <r>
    <s v="53"/>
    <x v="1"/>
    <x v="4"/>
    <s v="MC37B000"/>
    <x v="11"/>
    <s v="A101"/>
    <s v="FORTALECIMIENTO INSTITUCIONAL"/>
    <s v="GC00A10100001D"/>
    <x v="1"/>
    <s v="53 BIENES Y SERVICIOS DE CONSUMO"/>
    <x v="125"/>
    <s v="G/530820/1BA101"/>
    <s v="002"/>
    <n v="50"/>
    <n v="0"/>
    <n v="0"/>
    <n v="50"/>
    <n v="0"/>
    <n v="0"/>
    <n v="0"/>
    <n v="50"/>
    <n v="50"/>
    <n v="50"/>
    <s v="G/AAAAAA/AAAAAA"/>
  </r>
  <r>
    <s v="53"/>
    <x v="1"/>
    <x v="4"/>
    <s v="MC37B000"/>
    <x v="11"/>
    <s v="A101"/>
    <s v="FORTALECIMIENTO INSTITUCIONAL"/>
    <s v="GC00A10100001D"/>
    <x v="1"/>
    <s v="53 BIENES Y SERVICIOS DE CONSUMO"/>
    <x v="81"/>
    <s v="G/531406/1BA101"/>
    <s v="002"/>
    <n v="443.8"/>
    <n v="-235"/>
    <n v="0"/>
    <n v="208.8"/>
    <n v="0"/>
    <n v="0"/>
    <n v="0"/>
    <n v="208.8"/>
    <n v="208.8"/>
    <n v="208.8"/>
    <s v="G/AAAAAA/AAAAAA"/>
  </r>
  <r>
    <s v="53"/>
    <x v="1"/>
    <x v="4"/>
    <s v="MC37B000"/>
    <x v="11"/>
    <s v="A101"/>
    <s v="FORTALECIMIENTO INSTITUCIONAL"/>
    <s v="GC00A10100001D"/>
    <x v="1"/>
    <s v="53 BIENES Y SERVICIOS DE CONSUMO"/>
    <x v="127"/>
    <s v="G/531411/1BA101"/>
    <s v="002"/>
    <n v="806"/>
    <n v="-806"/>
    <n v="0"/>
    <n v="0"/>
    <n v="0"/>
    <n v="0"/>
    <n v="0"/>
    <n v="0"/>
    <n v="0"/>
    <n v="0"/>
    <s v="G/AAAAAA/AAAAAA"/>
  </r>
  <r>
    <s v="57"/>
    <x v="1"/>
    <x v="4"/>
    <s v="MC37B000"/>
    <x v="11"/>
    <s v="A101"/>
    <s v="FORTALECIMIENTO INSTITUCIONAL"/>
    <s v="GC00A10100001D"/>
    <x v="1"/>
    <s v="57 OTROS GASTOS CORRIENTES"/>
    <x v="37"/>
    <s v="G/570102/1BA101"/>
    <s v="002"/>
    <n v="10451.66"/>
    <n v="0"/>
    <n v="0"/>
    <n v="10451.66"/>
    <n v="0"/>
    <n v="3087.82"/>
    <n v="2560.42"/>
    <n v="7363.84"/>
    <n v="7891.24"/>
    <n v="7363.84"/>
    <s v="G/AAAAAA/AAAAAA"/>
  </r>
  <r>
    <s v="57"/>
    <x v="1"/>
    <x v="4"/>
    <s v="MC37B000"/>
    <x v="11"/>
    <s v="A101"/>
    <s v="FORTALECIMIENTO INSTITUCIONAL"/>
    <s v="GC00A10100001D"/>
    <x v="1"/>
    <s v="57 OTROS GASTOS CORRIENTES"/>
    <x v="82"/>
    <s v="G/570203/1BA101"/>
    <s v="002"/>
    <n v="45"/>
    <n v="0"/>
    <n v="0"/>
    <n v="45"/>
    <n v="0"/>
    <n v="42.75"/>
    <n v="22.2"/>
    <n v="2.25"/>
    <n v="22.8"/>
    <n v="2.25"/>
    <s v="G/AAAAAA/AAAAAA"/>
  </r>
  <r>
    <s v="57"/>
    <x v="1"/>
    <x v="4"/>
    <s v="MC37B000"/>
    <x v="11"/>
    <s v="A101"/>
    <s v="FORTALECIMIENTO INSTITUCIONAL"/>
    <s v="GC00A10100001D"/>
    <x v="1"/>
    <s v="57 OTROS GASTOS CORRIENTES"/>
    <x v="74"/>
    <s v="G/570206/1BA101"/>
    <s v="002"/>
    <n v="900"/>
    <n v="0"/>
    <n v="0"/>
    <n v="900"/>
    <n v="0"/>
    <n v="0"/>
    <n v="0"/>
    <n v="900"/>
    <n v="900"/>
    <n v="900"/>
    <s v="G/AAAAAA/AAAAAA"/>
  </r>
  <r>
    <s v="57"/>
    <x v="1"/>
    <x v="4"/>
    <s v="MC37B000"/>
    <x v="11"/>
    <s v="A101"/>
    <s v="FORTALECIMIENTO INSTITUCIONAL"/>
    <s v="GC00A10100001D"/>
    <x v="1"/>
    <s v="57 OTROS GASTOS CORRIENTES"/>
    <x v="128"/>
    <s v="G/570215/1BA101"/>
    <s v="002"/>
    <n v="0"/>
    <n v="207800"/>
    <n v="0"/>
    <n v="207800"/>
    <n v="0"/>
    <n v="207800"/>
    <n v="207800"/>
    <n v="0"/>
    <n v="0"/>
    <n v="0"/>
    <s v="G/AAAAAA/AAAAAA"/>
  </r>
  <r>
    <s v="73"/>
    <x v="1"/>
    <x v="4"/>
    <s v="MC37B000"/>
    <x v="11"/>
    <s v="L101"/>
    <s v="GESTIÓN INSTITUCIONAL EFICIENTE"/>
    <s v="GI22L10100007D"/>
    <x v="22"/>
    <s v="73 BIENES Y SERVICIOS PARA INVERSIÓN"/>
    <x v="139"/>
    <s v="G/730230/1BL101"/>
    <s v="001"/>
    <n v="112000"/>
    <n v="0"/>
    <n v="0"/>
    <n v="112000"/>
    <n v="0"/>
    <n v="0"/>
    <n v="0"/>
    <n v="112000"/>
    <n v="112000"/>
    <n v="112000"/>
    <s v="G/BBBBB2/BBBBB2"/>
  </r>
  <r>
    <s v="73"/>
    <x v="1"/>
    <x v="4"/>
    <s v="MC37B000"/>
    <x v="11"/>
    <s v="L101"/>
    <s v="GESTIÓN INSTITUCIONAL EFICIENTE"/>
    <s v="GI22L10100007D"/>
    <x v="22"/>
    <s v="73 BIENES Y SERVICIOS PARA INVERSIÓN"/>
    <x v="120"/>
    <s v="G/730701/1BL101"/>
    <s v="001"/>
    <n v="75000"/>
    <n v="0"/>
    <n v="0"/>
    <n v="75000"/>
    <n v="0"/>
    <n v="0"/>
    <n v="0"/>
    <n v="75000"/>
    <n v="75000"/>
    <n v="75000"/>
    <s v="G/BBBBB2/BBBBB2"/>
  </r>
  <r>
    <s v="73"/>
    <x v="1"/>
    <x v="4"/>
    <s v="MC37B000"/>
    <x v="11"/>
    <s v="L101"/>
    <s v="GESTIÓN INSTITUCIONAL EFICIENTE"/>
    <s v="GI22L10100008D"/>
    <x v="23"/>
    <s v="73 BIENES Y SERVICIOS PARA INVERSIÓN"/>
    <x v="56"/>
    <s v="G/730204/1BL101"/>
    <s v="001"/>
    <n v="25000"/>
    <n v="0"/>
    <n v="0"/>
    <n v="25000"/>
    <n v="0"/>
    <n v="23740"/>
    <n v="23740"/>
    <n v="1260"/>
    <n v="1260"/>
    <n v="1260"/>
    <s v="G/BBBBB2/BBBBB2"/>
  </r>
  <r>
    <s v="73"/>
    <x v="1"/>
    <x v="4"/>
    <s v="MC37B000"/>
    <x v="11"/>
    <s v="L101"/>
    <s v="GESTIÓN INSTITUCIONAL EFICIENTE"/>
    <s v="GI22L10100008D"/>
    <x v="23"/>
    <s v="73 BIENES Y SERVICIOS PARA INVERSIÓN"/>
    <x v="119"/>
    <s v="G/730207/1BL101"/>
    <s v="001"/>
    <n v="50000"/>
    <n v="0"/>
    <n v="0"/>
    <n v="50000"/>
    <n v="0"/>
    <n v="50000"/>
    <n v="0"/>
    <n v="0"/>
    <n v="50000"/>
    <n v="0"/>
    <s v="G/BBBBB2/BBBBB2"/>
  </r>
  <r>
    <s v="73"/>
    <x v="1"/>
    <x v="4"/>
    <s v="MC37B000"/>
    <x v="11"/>
    <s v="L101"/>
    <s v="GESTIÓN INSTITUCIONAL EFICIENTE"/>
    <s v="GI22L10100008D"/>
    <x v="23"/>
    <s v="73 BIENES Y SERVICIOS PARA INVERSIÓN"/>
    <x v="120"/>
    <s v="G/730701/1BL101"/>
    <s v="001"/>
    <n v="12000"/>
    <n v="0"/>
    <n v="0"/>
    <n v="12000"/>
    <n v="0"/>
    <n v="0"/>
    <n v="0"/>
    <n v="12000"/>
    <n v="12000"/>
    <n v="12000"/>
    <s v="G/BBBBB2/BBBBB2"/>
  </r>
  <r>
    <s v="84"/>
    <x v="1"/>
    <x v="4"/>
    <s v="MC37B000"/>
    <x v="11"/>
    <s v="A101"/>
    <s v="FORTALECIMIENTO INSTITUCIONAL"/>
    <s v="GC00A10100001D"/>
    <x v="1"/>
    <s v="84 BIENES DE LARGA DURACIÓN"/>
    <x v="63"/>
    <s v="G/840103/1BA101"/>
    <s v="002"/>
    <n v="262"/>
    <n v="0"/>
    <n v="0"/>
    <n v="262"/>
    <n v="0"/>
    <n v="0"/>
    <n v="0"/>
    <n v="262"/>
    <n v="262"/>
    <n v="262"/>
    <s v="G/BBBBB3/BBBBB3"/>
  </r>
  <r>
    <s v="84"/>
    <x v="1"/>
    <x v="4"/>
    <s v="MC37B000"/>
    <x v="11"/>
    <s v="A101"/>
    <s v="FORTALECIMIENTO INSTITUCIONAL"/>
    <s v="GC00A10100001D"/>
    <x v="1"/>
    <s v="84 BIENES DE LARGA DURACIÓN"/>
    <x v="64"/>
    <s v="G/840104/1BA101"/>
    <s v="002"/>
    <n v="6779.85"/>
    <n v="0"/>
    <n v="0"/>
    <n v="6779.85"/>
    <n v="0"/>
    <n v="0"/>
    <n v="0"/>
    <n v="6779.85"/>
    <n v="6779.85"/>
    <n v="6779.85"/>
    <s v="G/BBBBB3/BBBBB3"/>
  </r>
  <r>
    <s v="84"/>
    <x v="1"/>
    <x v="4"/>
    <s v="MC37B000"/>
    <x v="11"/>
    <s v="A101"/>
    <s v="FORTALECIMIENTO INSTITUCIONAL"/>
    <s v="GC00A10100001D"/>
    <x v="1"/>
    <s v="84 BIENES DE LARGA DURACIÓN"/>
    <x v="66"/>
    <s v="G/840105/1BA101"/>
    <s v="002"/>
    <n v="310607.15999999997"/>
    <n v="-310607.15999999997"/>
    <n v="0"/>
    <n v="0"/>
    <n v="0"/>
    <n v="0"/>
    <n v="0"/>
    <n v="0"/>
    <n v="0"/>
    <n v="0"/>
    <s v="G/BBBBB3/BBBBB3"/>
  </r>
  <r>
    <s v="84"/>
    <x v="1"/>
    <x v="4"/>
    <s v="MC37B000"/>
    <x v="11"/>
    <s v="A101"/>
    <s v="FORTALECIMIENTO INSTITUCIONAL"/>
    <s v="GC00A10100001D"/>
    <x v="1"/>
    <s v="84 BIENES DE LARGA DURACIÓN"/>
    <x v="65"/>
    <s v="G/840107/1BA101"/>
    <s v="002"/>
    <n v="41750"/>
    <n v="236290.49"/>
    <n v="0"/>
    <n v="278040.49"/>
    <n v="0"/>
    <n v="29739.919999999998"/>
    <n v="29739.919999999998"/>
    <n v="248300.57"/>
    <n v="248300.57"/>
    <n v="248300.57"/>
    <s v="G/BBBBB3/BBBBB3"/>
  </r>
  <r>
    <s v="84"/>
    <x v="1"/>
    <x v="4"/>
    <s v="MC37B000"/>
    <x v="11"/>
    <s v="L101"/>
    <s v="GESTIÓN INSTITUCIONAL EFICIENTE"/>
    <s v="GI22L10100007D"/>
    <x v="22"/>
    <s v="84 BIENES DE LARGA DURACIÓN"/>
    <x v="65"/>
    <s v="G/840107/1BL101"/>
    <s v="001"/>
    <n v="110000"/>
    <n v="0"/>
    <n v="0"/>
    <n v="110000"/>
    <n v="0"/>
    <n v="0"/>
    <n v="0"/>
    <n v="110000"/>
    <n v="110000"/>
    <n v="110000"/>
    <s v="G/BBBBB3/BBBBB3"/>
  </r>
  <r>
    <s v="84"/>
    <x v="1"/>
    <x v="4"/>
    <s v="MC37B000"/>
    <x v="11"/>
    <s v="L101"/>
    <s v="GESTIÓN INSTITUCIONAL EFICIENTE"/>
    <s v="GI22L10100008D"/>
    <x v="23"/>
    <s v="84 BIENES DE LARGA DURACIÓN"/>
    <x v="65"/>
    <s v="G/840107/1BL101"/>
    <s v="001"/>
    <n v="16000"/>
    <n v="0"/>
    <n v="0"/>
    <n v="16000"/>
    <n v="0"/>
    <n v="0"/>
    <n v="0"/>
    <n v="16000"/>
    <n v="16000"/>
    <n v="16000"/>
    <s v="G/BBBBB3/BBBBB3"/>
  </r>
  <r>
    <s v="99"/>
    <x v="1"/>
    <x v="4"/>
    <s v="MC37B000"/>
    <x v="11"/>
    <s v="A101"/>
    <s v="FORTALECIMIENTO INSTITUCIONAL"/>
    <s v="GC00A10100004D"/>
    <x v="0"/>
    <s v="99 OTROS PASIVOS"/>
    <x v="67"/>
    <s v="G/990101/1BA101"/>
    <s v="002"/>
    <n v="197000"/>
    <n v="0"/>
    <n v="0"/>
    <n v="197000"/>
    <n v="0"/>
    <n v="55059.040000000001"/>
    <n v="37711.33"/>
    <n v="141940.96"/>
    <n v="159288.67000000001"/>
    <n v="141940.96"/>
    <s v="G/CCCCC1/CCCCC1"/>
  </r>
  <r>
    <s v="51"/>
    <x v="1"/>
    <x v="5"/>
    <s v="ZA01C000"/>
    <x v="12"/>
    <s v="A101"/>
    <s v="FORTALECIMIENTO INSTITUCIONAL"/>
    <s v="GC00A10100004D"/>
    <x v="0"/>
    <s v="51 GASTOS EN PERSONAL"/>
    <x v="0"/>
    <s v="G/510105/1CA101"/>
    <s v="002"/>
    <n v="2154784"/>
    <n v="-17236"/>
    <n v="0"/>
    <n v="2137548"/>
    <n v="0"/>
    <n v="781100.23"/>
    <n v="781100.23"/>
    <n v="1356447.77"/>
    <n v="1356447.77"/>
    <n v="1356447.77"/>
    <s v="G/AAAAAA/AAAAAA"/>
  </r>
  <r>
    <s v="51"/>
    <x v="1"/>
    <x v="5"/>
    <s v="ZA01C000"/>
    <x v="12"/>
    <s v="A101"/>
    <s v="FORTALECIMIENTO INSTITUCIONAL"/>
    <s v="GC00A10100004D"/>
    <x v="0"/>
    <s v="51 GASTOS EN PERSONAL"/>
    <x v="1"/>
    <s v="G/510106/1CA101"/>
    <s v="002"/>
    <n v="59401.79"/>
    <n v="0"/>
    <n v="0"/>
    <n v="59401.79"/>
    <n v="0"/>
    <n v="18449.55"/>
    <n v="18449.55"/>
    <n v="40952.239999999998"/>
    <n v="40952.239999999998"/>
    <n v="40952.239999999998"/>
    <s v="G/AAAAAA/AAAAAA"/>
  </r>
  <r>
    <s v="51"/>
    <x v="1"/>
    <x v="5"/>
    <s v="ZA01C000"/>
    <x v="12"/>
    <s v="A101"/>
    <s v="FORTALECIMIENTO INSTITUCIONAL"/>
    <s v="GC00A10100004D"/>
    <x v="0"/>
    <s v="51 GASTOS EN PERSONAL"/>
    <x v="2"/>
    <s v="G/510203/1CA101"/>
    <s v="002"/>
    <n v="228141.92"/>
    <n v="1244.28"/>
    <n v="0"/>
    <n v="229386.2"/>
    <n v="39272.870000000003"/>
    <n v="22485.13"/>
    <n v="22485.13"/>
    <n v="206901.07"/>
    <n v="206901.07"/>
    <n v="167628.20000000001"/>
    <s v="G/AAAAAA/AAAAAA"/>
  </r>
  <r>
    <s v="51"/>
    <x v="1"/>
    <x v="5"/>
    <s v="ZA01C000"/>
    <x v="12"/>
    <s v="A101"/>
    <s v="FORTALECIMIENTO INSTITUCIONAL"/>
    <s v="GC00A10100004D"/>
    <x v="0"/>
    <s v="51 GASTOS EN PERSONAL"/>
    <x v="3"/>
    <s v="G/510204/1CA101"/>
    <s v="002"/>
    <n v="64791.67"/>
    <n v="0"/>
    <n v="0"/>
    <n v="64791.67"/>
    <n v="8388.75"/>
    <n v="5221.6499999999996"/>
    <n v="5221.6499999999996"/>
    <n v="59570.02"/>
    <n v="59570.02"/>
    <n v="51181.27"/>
    <s v="G/AAAAAA/AAAAAA"/>
  </r>
  <r>
    <s v="51"/>
    <x v="1"/>
    <x v="5"/>
    <s v="ZA01C000"/>
    <x v="12"/>
    <s v="A101"/>
    <s v="FORTALECIMIENTO INSTITUCIONAL"/>
    <s v="GC00A10100004D"/>
    <x v="0"/>
    <s v="51 GASTOS EN PERSONAL"/>
    <x v="4"/>
    <s v="G/510304/1CA101"/>
    <s v="002"/>
    <n v="1188"/>
    <n v="105.6"/>
    <n v="0"/>
    <n v="1293.5999999999999"/>
    <n v="0"/>
    <n v="71.400000000000006"/>
    <n v="71.400000000000006"/>
    <n v="1222.2"/>
    <n v="1222.2"/>
    <n v="1222.2"/>
    <s v="G/AAAAAA/AAAAAA"/>
  </r>
  <r>
    <s v="51"/>
    <x v="1"/>
    <x v="5"/>
    <s v="ZA01C000"/>
    <x v="12"/>
    <s v="A101"/>
    <s v="FORTALECIMIENTO INSTITUCIONAL"/>
    <s v="GC00A10100004D"/>
    <x v="0"/>
    <s v="51 GASTOS EN PERSONAL"/>
    <x v="5"/>
    <s v="G/510306/1CA101"/>
    <s v="002"/>
    <n v="9504"/>
    <n v="0"/>
    <n v="0"/>
    <n v="9504"/>
    <n v="0"/>
    <n v="2448"/>
    <n v="2448"/>
    <n v="7056"/>
    <n v="7056"/>
    <n v="7056"/>
    <s v="G/AAAAAA/AAAAAA"/>
  </r>
  <r>
    <s v="51"/>
    <x v="1"/>
    <x v="5"/>
    <s v="ZA01C000"/>
    <x v="12"/>
    <s v="A101"/>
    <s v="FORTALECIMIENTO INSTITUCIONAL"/>
    <s v="GC00A10100004D"/>
    <x v="0"/>
    <s v="51 GASTOS EN PERSONAL"/>
    <x v="6"/>
    <s v="G/510401/1CA101"/>
    <s v="002"/>
    <n v="1980.53"/>
    <n v="0"/>
    <n v="0"/>
    <n v="1980.53"/>
    <n v="0"/>
    <n v="0"/>
    <n v="0"/>
    <n v="1980.53"/>
    <n v="1980.53"/>
    <n v="1980.53"/>
    <s v="G/AAAAAA/AAAAAA"/>
  </r>
  <r>
    <s v="51"/>
    <x v="1"/>
    <x v="5"/>
    <s v="ZA01C000"/>
    <x v="12"/>
    <s v="A101"/>
    <s v="FORTALECIMIENTO INSTITUCIONAL"/>
    <s v="GC00A10100004D"/>
    <x v="0"/>
    <s v="51 GASTOS EN PERSONAL"/>
    <x v="7"/>
    <s v="G/510408/1CA101"/>
    <s v="002"/>
    <n v="3300.88"/>
    <n v="0"/>
    <n v="0"/>
    <n v="3300.88"/>
    <n v="0"/>
    <n v="876.35"/>
    <n v="876.35"/>
    <n v="2424.5300000000002"/>
    <n v="2424.5300000000002"/>
    <n v="2424.5300000000002"/>
    <s v="G/AAAAAA/AAAAAA"/>
  </r>
  <r>
    <s v="51"/>
    <x v="1"/>
    <x v="5"/>
    <s v="ZA01C000"/>
    <x v="12"/>
    <s v="A101"/>
    <s v="FORTALECIMIENTO INSTITUCIONAL"/>
    <s v="GC00A10100004D"/>
    <x v="0"/>
    <s v="51 GASTOS EN PERSONAL"/>
    <x v="69"/>
    <s v="G/510507/1CA101"/>
    <s v="002"/>
    <n v="11530.32"/>
    <n v="0"/>
    <n v="0"/>
    <n v="11530.32"/>
    <n v="0"/>
    <n v="0"/>
    <n v="0"/>
    <n v="11530.32"/>
    <n v="11530.32"/>
    <n v="11530.32"/>
    <s v="G/AAAAAA/AAAAAA"/>
  </r>
  <r>
    <s v="51"/>
    <x v="1"/>
    <x v="5"/>
    <s v="ZA01C000"/>
    <x v="12"/>
    <s v="A101"/>
    <s v="FORTALECIMIENTO INSTITUCIONAL"/>
    <s v="GC00A10100004D"/>
    <x v="0"/>
    <s v="51 GASTOS EN PERSONAL"/>
    <x v="8"/>
    <s v="G/510509/1CA101"/>
    <s v="002"/>
    <n v="25885.72"/>
    <n v="0"/>
    <n v="0"/>
    <n v="25885.72"/>
    <n v="0"/>
    <n v="9136.77"/>
    <n v="9136.77"/>
    <n v="16748.95"/>
    <n v="16748.95"/>
    <n v="16748.95"/>
    <s v="G/AAAAAA/AAAAAA"/>
  </r>
  <r>
    <s v="51"/>
    <x v="1"/>
    <x v="5"/>
    <s v="ZA01C000"/>
    <x v="12"/>
    <s v="A101"/>
    <s v="FORTALECIMIENTO INSTITUCIONAL"/>
    <s v="GC00A10100004D"/>
    <x v="0"/>
    <s v="51 GASTOS EN PERSONAL"/>
    <x v="9"/>
    <s v="G/510510/1CA101"/>
    <s v="002"/>
    <n v="526051.94999999995"/>
    <n v="37492.050000000003"/>
    <n v="0"/>
    <n v="563544"/>
    <n v="374675"/>
    <n v="188869"/>
    <n v="188869"/>
    <n v="374675"/>
    <n v="374675"/>
    <n v="0"/>
    <s v="G/AAAAAA/AAAAAA"/>
  </r>
  <r>
    <s v="51"/>
    <x v="1"/>
    <x v="5"/>
    <s v="ZA01C000"/>
    <x v="12"/>
    <s v="A101"/>
    <s v="FORTALECIMIENTO INSTITUCIONAL"/>
    <s v="GC00A10100004D"/>
    <x v="0"/>
    <s v="51 GASTOS EN PERSONAL"/>
    <x v="10"/>
    <s v="G/510512/1CA101"/>
    <s v="002"/>
    <n v="9106.4599999999991"/>
    <n v="0"/>
    <n v="0"/>
    <n v="9106.4599999999991"/>
    <n v="0"/>
    <n v="4400.83"/>
    <n v="4400.83"/>
    <n v="4705.63"/>
    <n v="4705.63"/>
    <n v="4705.63"/>
    <s v="G/AAAAAA/AAAAAA"/>
  </r>
  <r>
    <s v="51"/>
    <x v="1"/>
    <x v="5"/>
    <s v="ZA01C000"/>
    <x v="12"/>
    <s v="A101"/>
    <s v="FORTALECIMIENTO INSTITUCIONAL"/>
    <s v="GC00A10100004D"/>
    <x v="0"/>
    <s v="51 GASTOS EN PERSONAL"/>
    <x v="11"/>
    <s v="G/510513/1CA101"/>
    <s v="002"/>
    <n v="90852.51"/>
    <n v="0"/>
    <n v="0"/>
    <n v="90852.51"/>
    <n v="0"/>
    <n v="9595"/>
    <n v="9595"/>
    <n v="81257.509999999995"/>
    <n v="81257.509999999995"/>
    <n v="81257.509999999995"/>
    <s v="G/AAAAAA/AAAAAA"/>
  </r>
  <r>
    <s v="51"/>
    <x v="1"/>
    <x v="5"/>
    <s v="ZA01C000"/>
    <x v="12"/>
    <s v="A101"/>
    <s v="FORTALECIMIENTO INSTITUCIONAL"/>
    <s v="GC00A10100004D"/>
    <x v="0"/>
    <s v="51 GASTOS EN PERSONAL"/>
    <x v="12"/>
    <s v="G/510601/1CA101"/>
    <s v="002"/>
    <n v="345903.1"/>
    <n v="2047.44"/>
    <n v="0"/>
    <n v="347950.54"/>
    <n v="47620.81"/>
    <n v="126452.17"/>
    <n v="126452.17"/>
    <n v="221498.37"/>
    <n v="221498.37"/>
    <n v="173877.56"/>
    <s v="G/AAAAAA/AAAAAA"/>
  </r>
  <r>
    <s v="51"/>
    <x v="1"/>
    <x v="5"/>
    <s v="ZA01C000"/>
    <x v="12"/>
    <s v="A101"/>
    <s v="FORTALECIMIENTO INSTITUCIONAL"/>
    <s v="GC00A10100004D"/>
    <x v="0"/>
    <s v="51 GASTOS EN PERSONAL"/>
    <x v="13"/>
    <s v="G/510602/1CA101"/>
    <s v="002"/>
    <n v="228263.32"/>
    <n v="1122.8800000000001"/>
    <n v="0"/>
    <n v="229386.2"/>
    <n v="35942.400000000001"/>
    <n v="77594.039999999994"/>
    <n v="77594.039999999994"/>
    <n v="151792.16"/>
    <n v="151792.16"/>
    <n v="115849.76"/>
    <s v="G/AAAAAA/AAAAAA"/>
  </r>
  <r>
    <s v="51"/>
    <x v="1"/>
    <x v="5"/>
    <s v="ZA01C000"/>
    <x v="12"/>
    <s v="A101"/>
    <s v="FORTALECIMIENTO INSTITUCIONAL"/>
    <s v="GC00A10100004D"/>
    <x v="0"/>
    <s v="51 GASTOS EN PERSONAL"/>
    <x v="14"/>
    <s v="G/510707/1CA101"/>
    <s v="002"/>
    <n v="148893.6"/>
    <n v="-24776.25"/>
    <n v="0"/>
    <n v="124117.35"/>
    <n v="0"/>
    <n v="8733.76"/>
    <n v="8733.76"/>
    <n v="115383.59"/>
    <n v="115383.59"/>
    <n v="115383.59"/>
    <s v="G/AAAAAA/AAAAAA"/>
  </r>
  <r>
    <s v="53"/>
    <x v="1"/>
    <x v="5"/>
    <s v="ZA01C000"/>
    <x v="12"/>
    <s v="A101"/>
    <s v="FORTALECIMIENTO INSTITUCIONAL"/>
    <s v="GC00A10100001D"/>
    <x v="1"/>
    <s v="53 BIENES Y SERVICIOS DE CONSUMO"/>
    <x v="70"/>
    <s v="G/530235/1CA101"/>
    <s v="002"/>
    <n v="14278"/>
    <n v="-14278"/>
    <n v="0"/>
    <n v="0"/>
    <n v="0"/>
    <n v="0"/>
    <n v="0"/>
    <n v="0"/>
    <n v="0"/>
    <n v="0"/>
    <s v="G/AAAAAA/AAAAAA"/>
  </r>
  <r>
    <s v="53"/>
    <x v="1"/>
    <x v="5"/>
    <s v="ZA01C000"/>
    <x v="12"/>
    <s v="A101"/>
    <s v="FORTALECIMIENTO INSTITUCIONAL"/>
    <s v="GC00A10100001D"/>
    <x v="1"/>
    <s v="53 BIENES Y SERVICIOS DE CONSUMO"/>
    <x v="140"/>
    <s v="G/530248/1CA101"/>
    <s v="002"/>
    <n v="9222"/>
    <n v="20778"/>
    <n v="0"/>
    <n v="30000"/>
    <n v="30000"/>
    <n v="0"/>
    <n v="0"/>
    <n v="30000"/>
    <n v="30000"/>
    <n v="0"/>
    <s v="G/AAAAAA/AAAAAA"/>
  </r>
  <r>
    <s v="53"/>
    <x v="1"/>
    <x v="5"/>
    <s v="ZA01C000"/>
    <x v="12"/>
    <s v="A101"/>
    <s v="FORTALECIMIENTO INSTITUCIONAL"/>
    <s v="GC00A10100001D"/>
    <x v="1"/>
    <s v="53 BIENES Y SERVICIOS DE CONSUMO"/>
    <x v="121"/>
    <s v="G/530606/1CA101"/>
    <s v="002"/>
    <n v="20000"/>
    <n v="0"/>
    <n v="0"/>
    <n v="20000"/>
    <n v="0"/>
    <n v="0"/>
    <n v="0"/>
    <n v="20000"/>
    <n v="20000"/>
    <n v="20000"/>
    <s v="G/AAAAAA/AAAAAA"/>
  </r>
  <r>
    <s v="53"/>
    <x v="1"/>
    <x v="5"/>
    <s v="ZA01C000"/>
    <x v="12"/>
    <s v="A101"/>
    <s v="FORTALECIMIENTO INSTITUCIONAL"/>
    <s v="GC00A10100001D"/>
    <x v="1"/>
    <s v="53 BIENES Y SERVICIOS DE CONSUMO"/>
    <x v="141"/>
    <s v="G/530822/1CA101"/>
    <s v="002"/>
    <n v="6500"/>
    <n v="-6500"/>
    <n v="0"/>
    <n v="0"/>
    <n v="0"/>
    <n v="0"/>
    <n v="0"/>
    <n v="0"/>
    <n v="0"/>
    <n v="0"/>
    <s v="G/AAAAAA/AAAAAA"/>
  </r>
  <r>
    <s v="53"/>
    <x v="1"/>
    <x v="5"/>
    <s v="ZA01C000"/>
    <x v="12"/>
    <s v="A101"/>
    <s v="FORTALECIMIENTO INSTITUCIONAL"/>
    <s v="GC00A10100001D"/>
    <x v="1"/>
    <s v="53 BIENES Y SERVICIOS DE CONSUMO"/>
    <x v="142"/>
    <s v="G/530824/1CA101"/>
    <s v="002"/>
    <n v="4000"/>
    <n v="0"/>
    <n v="0"/>
    <n v="4000"/>
    <n v="0"/>
    <n v="3983"/>
    <n v="3983"/>
    <n v="17"/>
    <n v="17"/>
    <n v="17"/>
    <s v="G/AAAAAA/AAAAAA"/>
  </r>
  <r>
    <s v="99"/>
    <x v="1"/>
    <x v="5"/>
    <s v="ZA01C000"/>
    <x v="12"/>
    <s v="A101"/>
    <s v="FORTALECIMIENTO INSTITUCIONAL"/>
    <s v="GC00A10100004D"/>
    <x v="0"/>
    <s v="99 OTROS PASIVOS"/>
    <x v="67"/>
    <s v="G/990101/1CA101"/>
    <s v="002"/>
    <n v="86843.36"/>
    <n v="0"/>
    <n v="0"/>
    <n v="86843.36"/>
    <n v="0"/>
    <n v="27096.92"/>
    <n v="27096.92"/>
    <n v="59746.44"/>
    <n v="59746.44"/>
    <n v="59746.44"/>
    <s v="G/CCCCC1/CCCCC1"/>
  </r>
  <r>
    <s v="51"/>
    <x v="3"/>
    <x v="6"/>
    <s v="CB21I040"/>
    <x v="13"/>
    <s v="A101"/>
    <s v="FORTALECIMIENTO INSTITUCIONAL"/>
    <s v="GC00A10100004D"/>
    <x v="0"/>
    <s v="51 GASTOS EN PERSONAL"/>
    <x v="0"/>
    <s v="G/510105/1IA101"/>
    <s v="002"/>
    <n v="195502"/>
    <n v="-58746"/>
    <n v="0"/>
    <n v="136756"/>
    <n v="0"/>
    <n v="41406"/>
    <n v="41406"/>
    <n v="95350"/>
    <n v="95350"/>
    <n v="95350"/>
    <s v="G/AAAAAA/AAAAAA"/>
  </r>
  <r>
    <s v="51"/>
    <x v="3"/>
    <x v="6"/>
    <s v="CB21I040"/>
    <x v="13"/>
    <s v="A101"/>
    <s v="FORTALECIMIENTO INSTITUCIONAL"/>
    <s v="GC00A10100004D"/>
    <x v="0"/>
    <s v="51 GASTOS EN PERSONAL"/>
    <x v="1"/>
    <s v="G/510106/1IA101"/>
    <s v="002"/>
    <n v="16747.2"/>
    <n v="0"/>
    <n v="0"/>
    <n v="16747.2"/>
    <n v="0"/>
    <n v="2837.15"/>
    <n v="2837.15"/>
    <n v="13910.05"/>
    <n v="13910.05"/>
    <n v="13910.05"/>
    <s v="G/AAAAAA/AAAAAA"/>
  </r>
  <r>
    <s v="51"/>
    <x v="3"/>
    <x v="6"/>
    <s v="CB21I040"/>
    <x v="13"/>
    <s v="A101"/>
    <s v="FORTALECIMIENTO INSTITUCIONAL"/>
    <s v="GC00A10100004D"/>
    <x v="0"/>
    <s v="51 GASTOS EN PERSONAL"/>
    <x v="143"/>
    <s v="G/510108/1IA101"/>
    <s v="002"/>
    <n v="840754.17"/>
    <n v="159625.82999999999"/>
    <n v="0"/>
    <n v="1000380"/>
    <n v="0"/>
    <n v="371124.8"/>
    <n v="371124.8"/>
    <n v="629255.19999999995"/>
    <n v="629255.19999999995"/>
    <n v="629255.19999999995"/>
    <s v="G/AAAAAA/AAAAAA"/>
  </r>
  <r>
    <s v="51"/>
    <x v="3"/>
    <x v="6"/>
    <s v="CB21I040"/>
    <x v="13"/>
    <s v="A101"/>
    <s v="FORTALECIMIENTO INSTITUCIONAL"/>
    <s v="GC00A10100004D"/>
    <x v="0"/>
    <s v="51 GASTOS EN PERSONAL"/>
    <x v="2"/>
    <s v="G/510203/1IA101"/>
    <s v="002"/>
    <n v="90296.53"/>
    <n v="12708.07"/>
    <n v="0"/>
    <n v="103004.6"/>
    <n v="6244.79"/>
    <n v="3627.56"/>
    <n v="3627.56"/>
    <n v="99377.04"/>
    <n v="99377.04"/>
    <n v="93132.25"/>
    <s v="G/AAAAAA/AAAAAA"/>
  </r>
  <r>
    <s v="51"/>
    <x v="3"/>
    <x v="6"/>
    <s v="CB21I040"/>
    <x v="13"/>
    <s v="A101"/>
    <s v="FORTALECIMIENTO INSTITUCIONAL"/>
    <s v="GC00A10100004D"/>
    <x v="0"/>
    <s v="51 GASTOS EN PERSONAL"/>
    <x v="3"/>
    <s v="G/510204/1IA101"/>
    <s v="002"/>
    <n v="44358.33"/>
    <n v="-105.3"/>
    <n v="0"/>
    <n v="44253.03"/>
    <n v="3412.5"/>
    <n v="1312.5"/>
    <n v="1312.5"/>
    <n v="42940.53"/>
    <n v="42940.53"/>
    <n v="39528.03"/>
    <s v="G/AAAAAA/AAAAAA"/>
  </r>
  <r>
    <s v="51"/>
    <x v="3"/>
    <x v="6"/>
    <s v="CB21I040"/>
    <x v="13"/>
    <s v="A101"/>
    <s v="FORTALECIMIENTO INSTITUCIONAL"/>
    <s v="GC00A10100004D"/>
    <x v="0"/>
    <s v="51 GASTOS EN PERSONAL"/>
    <x v="4"/>
    <s v="G/510304/1IA101"/>
    <s v="002"/>
    <n v="264"/>
    <n v="105.6"/>
    <n v="0"/>
    <n v="369.6"/>
    <n v="0"/>
    <n v="71.400000000000006"/>
    <n v="71.400000000000006"/>
    <n v="298.2"/>
    <n v="298.2"/>
    <n v="298.2"/>
    <s v="G/AAAAAA/AAAAAA"/>
  </r>
  <r>
    <s v="51"/>
    <x v="3"/>
    <x v="6"/>
    <s v="CB21I040"/>
    <x v="13"/>
    <s v="A101"/>
    <s v="FORTALECIMIENTO INSTITUCIONAL"/>
    <s v="GC00A10100004D"/>
    <x v="0"/>
    <s v="51 GASTOS EN PERSONAL"/>
    <x v="5"/>
    <s v="G/510306/1IA101"/>
    <s v="002"/>
    <n v="2112"/>
    <n v="0"/>
    <n v="0"/>
    <n v="2112"/>
    <n v="0"/>
    <n v="408"/>
    <n v="408"/>
    <n v="1704"/>
    <n v="1704"/>
    <n v="1704"/>
    <s v="G/AAAAAA/AAAAAA"/>
  </r>
  <r>
    <s v="51"/>
    <x v="3"/>
    <x v="6"/>
    <s v="CB21I040"/>
    <x v="13"/>
    <s v="A101"/>
    <s v="FORTALECIMIENTO INSTITUCIONAL"/>
    <s v="GC00A10100004D"/>
    <x v="0"/>
    <s v="51 GASTOS EN PERSONAL"/>
    <x v="6"/>
    <s v="G/510401/1IA101"/>
    <s v="002"/>
    <n v="502.42"/>
    <n v="0"/>
    <n v="0"/>
    <n v="502.42"/>
    <n v="0"/>
    <n v="22.5"/>
    <n v="22.5"/>
    <n v="479.92"/>
    <n v="479.92"/>
    <n v="479.92"/>
    <s v="G/AAAAAA/AAAAAA"/>
  </r>
  <r>
    <s v="51"/>
    <x v="3"/>
    <x v="6"/>
    <s v="CB21I040"/>
    <x v="13"/>
    <s v="A101"/>
    <s v="FORTALECIMIENTO INSTITUCIONAL"/>
    <s v="GC00A10100004D"/>
    <x v="0"/>
    <s v="51 GASTOS EN PERSONAL"/>
    <x v="7"/>
    <s v="G/510408/1IA101"/>
    <s v="002"/>
    <n v="837.36"/>
    <n v="0"/>
    <n v="0"/>
    <n v="837.36"/>
    <n v="0"/>
    <n v="85.1"/>
    <n v="85.1"/>
    <n v="752.26"/>
    <n v="752.26"/>
    <n v="752.26"/>
    <s v="G/AAAAAA/AAAAAA"/>
  </r>
  <r>
    <s v="51"/>
    <x v="3"/>
    <x v="6"/>
    <s v="CB21I040"/>
    <x v="13"/>
    <s v="A101"/>
    <s v="FORTALECIMIENTO INSTITUCIONAL"/>
    <s v="GC00A10100004D"/>
    <x v="0"/>
    <s v="51 GASTOS EN PERSONAL"/>
    <x v="69"/>
    <s v="G/510507/1IA101"/>
    <s v="002"/>
    <n v="429.84"/>
    <n v="0"/>
    <n v="0"/>
    <n v="429.84"/>
    <n v="0"/>
    <n v="0"/>
    <n v="0"/>
    <n v="429.84"/>
    <n v="429.84"/>
    <n v="429.84"/>
    <s v="G/AAAAAA/AAAAAA"/>
  </r>
  <r>
    <s v="51"/>
    <x v="3"/>
    <x v="6"/>
    <s v="CB21I040"/>
    <x v="13"/>
    <s v="A101"/>
    <s v="FORTALECIMIENTO INSTITUCIONAL"/>
    <s v="GC00A10100004D"/>
    <x v="0"/>
    <s v="51 GASTOS EN PERSONAL"/>
    <x v="9"/>
    <s v="G/510510/1IA101"/>
    <s v="002"/>
    <n v="33318"/>
    <n v="58746"/>
    <n v="0"/>
    <n v="92064"/>
    <n v="63324"/>
    <n v="28740"/>
    <n v="28740"/>
    <n v="63324"/>
    <n v="63324"/>
    <n v="0"/>
    <s v="G/AAAAAA/AAAAAA"/>
  </r>
  <r>
    <s v="51"/>
    <x v="3"/>
    <x v="6"/>
    <s v="CB21I040"/>
    <x v="13"/>
    <s v="A101"/>
    <s v="FORTALECIMIENTO INSTITUCIONAL"/>
    <s v="GC00A10100004D"/>
    <x v="0"/>
    <s v="51 GASTOS EN PERSONAL"/>
    <x v="10"/>
    <s v="G/510512/1IA101"/>
    <s v="002"/>
    <n v="1773.8"/>
    <n v="0"/>
    <n v="0"/>
    <n v="1773.8"/>
    <n v="0"/>
    <n v="0"/>
    <n v="0"/>
    <n v="1773.8"/>
    <n v="1773.8"/>
    <n v="1773.8"/>
    <s v="G/AAAAAA/AAAAAA"/>
  </r>
  <r>
    <s v="51"/>
    <x v="3"/>
    <x v="6"/>
    <s v="CB21I040"/>
    <x v="13"/>
    <s v="A101"/>
    <s v="FORTALECIMIENTO INSTITUCIONAL"/>
    <s v="GC00A10100004D"/>
    <x v="0"/>
    <s v="51 GASTOS EN PERSONAL"/>
    <x v="11"/>
    <s v="G/510513/1IA101"/>
    <s v="002"/>
    <n v="6839.37"/>
    <n v="0"/>
    <n v="0"/>
    <n v="6839.37"/>
    <n v="0"/>
    <n v="0"/>
    <n v="0"/>
    <n v="6839.37"/>
    <n v="6839.37"/>
    <n v="6839.37"/>
    <s v="G/AAAAAA/AAAAAA"/>
  </r>
  <r>
    <s v="51"/>
    <x v="3"/>
    <x v="6"/>
    <s v="CB21I040"/>
    <x v="13"/>
    <s v="A101"/>
    <s v="FORTALECIMIENTO INSTITUCIONAL"/>
    <s v="GC00A10100004D"/>
    <x v="0"/>
    <s v="51 GASTOS EN PERSONAL"/>
    <x v="12"/>
    <s v="G/510601/1IA101"/>
    <s v="002"/>
    <n v="124122.4"/>
    <n v="17002.09"/>
    <n v="0"/>
    <n v="141124.49"/>
    <n v="7924.69"/>
    <n v="50507.77"/>
    <n v="50507.77"/>
    <n v="90616.72"/>
    <n v="90616.72"/>
    <n v="82692.03"/>
    <s v="G/AAAAAA/AAAAAA"/>
  </r>
  <r>
    <s v="51"/>
    <x v="3"/>
    <x v="6"/>
    <s v="CB21I040"/>
    <x v="13"/>
    <s v="A101"/>
    <s v="FORTALECIMIENTO INSTITUCIONAL"/>
    <s v="GC00A10100004D"/>
    <x v="0"/>
    <s v="51 GASTOS EN PERSONAL"/>
    <x v="13"/>
    <s v="G/510602/1IA101"/>
    <s v="002"/>
    <n v="90296.53"/>
    <n v="12708.07"/>
    <n v="0"/>
    <n v="103004.6"/>
    <n v="6815.38"/>
    <n v="35400.800000000003"/>
    <n v="35400.800000000003"/>
    <n v="67603.8"/>
    <n v="67603.8"/>
    <n v="60788.42"/>
    <s v="G/AAAAAA/AAAAAA"/>
  </r>
  <r>
    <s v="51"/>
    <x v="3"/>
    <x v="6"/>
    <s v="CB21I040"/>
    <x v="13"/>
    <s v="A101"/>
    <s v="FORTALECIMIENTO INSTITUCIONAL"/>
    <s v="GC00A10100004D"/>
    <x v="0"/>
    <s v="51 GASTOS EN PERSONAL"/>
    <x v="14"/>
    <s v="G/510707/1IA101"/>
    <s v="002"/>
    <n v="11437.81"/>
    <n v="0"/>
    <n v="0"/>
    <n v="11437.81"/>
    <n v="0"/>
    <n v="0"/>
    <n v="0"/>
    <n v="11437.81"/>
    <n v="11437.81"/>
    <n v="11437.81"/>
    <s v="G/AAAAAA/AAAAAA"/>
  </r>
  <r>
    <s v="53"/>
    <x v="3"/>
    <x v="6"/>
    <s v="CB21I040"/>
    <x v="13"/>
    <s v="A101"/>
    <s v="FORTALECIMIENTO INSTITUCIONAL"/>
    <s v="GC00A10100001D"/>
    <x v="1"/>
    <s v="53 BIENES Y SERVICIOS DE CONSUMO"/>
    <x v="15"/>
    <s v="G/530101/1IA101"/>
    <s v="002"/>
    <n v="10819.75"/>
    <n v="0"/>
    <n v="0"/>
    <n v="10819.75"/>
    <n v="0"/>
    <n v="10819.75"/>
    <n v="5095.01"/>
    <n v="0"/>
    <n v="5724.74"/>
    <n v="0"/>
    <s v="G/AAAAAA/AAAAAA"/>
  </r>
  <r>
    <s v="53"/>
    <x v="3"/>
    <x v="6"/>
    <s v="CB21I040"/>
    <x v="13"/>
    <s v="A101"/>
    <s v="FORTALECIMIENTO INSTITUCIONAL"/>
    <s v="GC00A10100001D"/>
    <x v="1"/>
    <s v="53 BIENES Y SERVICIOS DE CONSUMO"/>
    <x v="16"/>
    <s v="G/530104/1IA101"/>
    <s v="002"/>
    <n v="24856.41"/>
    <n v="0"/>
    <n v="0"/>
    <n v="24856.41"/>
    <n v="0"/>
    <n v="24856.41"/>
    <n v="13809.97"/>
    <n v="0"/>
    <n v="11046.44"/>
    <n v="0"/>
    <s v="G/AAAAAA/AAAAAA"/>
  </r>
  <r>
    <s v="53"/>
    <x v="3"/>
    <x v="6"/>
    <s v="CB21I040"/>
    <x v="13"/>
    <s v="A101"/>
    <s v="FORTALECIMIENTO INSTITUCIONAL"/>
    <s v="GC00A10100001D"/>
    <x v="1"/>
    <s v="53 BIENES Y SERVICIOS DE CONSUMO"/>
    <x v="17"/>
    <s v="G/530105/1IA101"/>
    <s v="002"/>
    <n v="1330.25"/>
    <n v="0"/>
    <n v="0"/>
    <n v="1330.25"/>
    <n v="0"/>
    <n v="1330.25"/>
    <n v="450.94"/>
    <n v="0"/>
    <n v="879.31"/>
    <n v="0"/>
    <s v="G/AAAAAA/AAAAAA"/>
  </r>
  <r>
    <s v="53"/>
    <x v="3"/>
    <x v="6"/>
    <s v="CB21I040"/>
    <x v="13"/>
    <s v="A101"/>
    <s v="FORTALECIMIENTO INSTITUCIONAL"/>
    <s v="GC00A10100001D"/>
    <x v="1"/>
    <s v="53 BIENES Y SERVICIOS DE CONSUMO"/>
    <x v="19"/>
    <s v="G/530204/1IA101"/>
    <s v="002"/>
    <n v="3999.99"/>
    <n v="-1500"/>
    <n v="0"/>
    <n v="2499.9899999999998"/>
    <n v="2499.9899999999998"/>
    <n v="0"/>
    <n v="0"/>
    <n v="2499.9899999999998"/>
    <n v="2499.9899999999998"/>
    <n v="0"/>
    <s v="G/AAAAAA/AAAAAA"/>
  </r>
  <r>
    <s v="53"/>
    <x v="3"/>
    <x v="6"/>
    <s v="CB21I040"/>
    <x v="13"/>
    <s v="A101"/>
    <s v="FORTALECIMIENTO INSTITUCIONAL"/>
    <s v="GC00A10100001D"/>
    <x v="1"/>
    <s v="53 BIENES Y SERVICIOS DE CONSUMO"/>
    <x v="144"/>
    <s v="G/530205/1IA101"/>
    <s v="002"/>
    <n v="6200.01"/>
    <n v="100"/>
    <n v="0"/>
    <n v="6300.01"/>
    <n v="6300"/>
    <n v="0"/>
    <n v="0"/>
    <n v="6300.01"/>
    <n v="6300.01"/>
    <n v="0.01"/>
    <s v="G/AAAAAA/AAAAAA"/>
  </r>
  <r>
    <s v="53"/>
    <x v="3"/>
    <x v="6"/>
    <s v="CB21I040"/>
    <x v="13"/>
    <s v="A101"/>
    <s v="FORTALECIMIENTO INSTITUCIONAL"/>
    <s v="GC00A10100001D"/>
    <x v="1"/>
    <s v="53 BIENES Y SERVICIOS DE CONSUMO"/>
    <x v="21"/>
    <s v="G/530208/1IA101"/>
    <s v="002"/>
    <n v="75999"/>
    <n v="27445.74"/>
    <n v="0"/>
    <n v="103444.74"/>
    <n v="391.82"/>
    <n v="103052.92"/>
    <n v="30925.78"/>
    <n v="391.82"/>
    <n v="72518.960000000006"/>
    <n v="0"/>
    <s v="G/AAAAAA/AAAAAA"/>
  </r>
  <r>
    <s v="53"/>
    <x v="3"/>
    <x v="6"/>
    <s v="CB21I040"/>
    <x v="13"/>
    <s v="A101"/>
    <s v="FORTALECIMIENTO INSTITUCIONAL"/>
    <s v="GC00A10100001D"/>
    <x v="1"/>
    <s v="53 BIENES Y SERVICIOS DE CONSUMO"/>
    <x v="22"/>
    <s v="G/530209/1IA101"/>
    <s v="002"/>
    <n v="106560"/>
    <n v="0"/>
    <n v="0"/>
    <n v="106560"/>
    <n v="0"/>
    <n v="106560"/>
    <n v="35520"/>
    <n v="0"/>
    <n v="71040"/>
    <n v="0"/>
    <s v="G/AAAAAA/AAAAAA"/>
  </r>
  <r>
    <s v="53"/>
    <x v="3"/>
    <x v="6"/>
    <s v="CB21I040"/>
    <x v="13"/>
    <s v="A101"/>
    <s v="FORTALECIMIENTO INSTITUCIONAL"/>
    <s v="GC00A10100001D"/>
    <x v="1"/>
    <s v="53 BIENES Y SERVICIOS DE CONSUMO"/>
    <x v="24"/>
    <s v="G/530402/1IA101"/>
    <s v="002"/>
    <n v="30105"/>
    <n v="-10105"/>
    <n v="0"/>
    <n v="20000"/>
    <n v="1000.95"/>
    <n v="18999.05"/>
    <n v="3799.81"/>
    <n v="1000.95"/>
    <n v="16200.19"/>
    <n v="0"/>
    <s v="G/AAAAAA/AAAAAA"/>
  </r>
  <r>
    <s v="53"/>
    <x v="3"/>
    <x v="6"/>
    <s v="CB21I040"/>
    <x v="13"/>
    <s v="A101"/>
    <s v="FORTALECIMIENTO INSTITUCIONAL"/>
    <s v="GC00A10100001D"/>
    <x v="1"/>
    <s v="53 BIENES Y SERVICIOS DE CONSUMO"/>
    <x v="26"/>
    <s v="G/530404/1IA101"/>
    <s v="002"/>
    <n v="6312.46"/>
    <n v="-1161.6199999999999"/>
    <n v="0"/>
    <n v="5150.84"/>
    <n v="0"/>
    <n v="0"/>
    <n v="0"/>
    <n v="5150.84"/>
    <n v="5150.84"/>
    <n v="5150.84"/>
    <s v="G/AAAAAA/AAAAAA"/>
  </r>
  <r>
    <s v="53"/>
    <x v="3"/>
    <x v="6"/>
    <s v="CB21I040"/>
    <x v="13"/>
    <s v="A101"/>
    <s v="FORTALECIMIENTO INSTITUCIONAL"/>
    <s v="GC00A10100001D"/>
    <x v="1"/>
    <s v="53 BIENES Y SERVICIOS DE CONSUMO"/>
    <x v="27"/>
    <s v="G/530405/1IA101"/>
    <s v="002"/>
    <n v="3000"/>
    <n v="700"/>
    <n v="0"/>
    <n v="3700"/>
    <n v="0"/>
    <n v="3694"/>
    <n v="3527"/>
    <n v="6"/>
    <n v="173"/>
    <n v="6"/>
    <s v="G/AAAAAA/AAAAAA"/>
  </r>
  <r>
    <s v="53"/>
    <x v="3"/>
    <x v="6"/>
    <s v="CB21I040"/>
    <x v="13"/>
    <s v="A101"/>
    <s v="FORTALECIMIENTO INSTITUCIONAL"/>
    <s v="GC00A10100001D"/>
    <x v="1"/>
    <s v="53 BIENES Y SERVICIOS DE CONSUMO"/>
    <x v="30"/>
    <s v="G/530702/1IA101"/>
    <s v="002"/>
    <n v="5803.57"/>
    <n v="0"/>
    <n v="0"/>
    <n v="5803.57"/>
    <n v="0"/>
    <n v="0"/>
    <n v="0"/>
    <n v="5803.57"/>
    <n v="5803.57"/>
    <n v="5803.57"/>
    <s v="G/AAAAAA/AAAAAA"/>
  </r>
  <r>
    <s v="53"/>
    <x v="3"/>
    <x v="6"/>
    <s v="CB21I040"/>
    <x v="13"/>
    <s v="A101"/>
    <s v="FORTALECIMIENTO INSTITUCIONAL"/>
    <s v="GC00A10100001D"/>
    <x v="1"/>
    <s v="53 BIENES Y SERVICIOS DE CONSUMO"/>
    <x v="31"/>
    <s v="G/530704/1IA101"/>
    <s v="002"/>
    <n v="11054"/>
    <n v="-4415.28"/>
    <n v="0"/>
    <n v="6638.72"/>
    <n v="0"/>
    <n v="0"/>
    <n v="0"/>
    <n v="6638.72"/>
    <n v="6638.72"/>
    <n v="6638.72"/>
    <s v="G/AAAAAA/AAAAAA"/>
  </r>
  <r>
    <s v="53"/>
    <x v="3"/>
    <x v="6"/>
    <s v="CB21I040"/>
    <x v="13"/>
    <s v="A101"/>
    <s v="FORTALECIMIENTO INSTITUCIONAL"/>
    <s v="GC00A10100001D"/>
    <x v="1"/>
    <s v="53 BIENES Y SERVICIOS DE CONSUMO"/>
    <x v="32"/>
    <s v="G/530803/1IA101"/>
    <s v="002"/>
    <n v="681.25"/>
    <n v="318.75"/>
    <n v="0"/>
    <n v="1000"/>
    <n v="0"/>
    <n v="1000"/>
    <n v="558.5"/>
    <n v="0"/>
    <n v="441.5"/>
    <n v="0"/>
    <s v="G/AAAAAA/AAAAAA"/>
  </r>
  <r>
    <s v="53"/>
    <x v="3"/>
    <x v="6"/>
    <s v="CB21I040"/>
    <x v="13"/>
    <s v="A101"/>
    <s v="FORTALECIMIENTO INSTITUCIONAL"/>
    <s v="GC00A10100001D"/>
    <x v="1"/>
    <s v="53 BIENES Y SERVICIOS DE CONSUMO"/>
    <x v="33"/>
    <s v="G/530804/1IA101"/>
    <s v="002"/>
    <n v="3610.21"/>
    <n v="-3000"/>
    <n v="0"/>
    <n v="610.21"/>
    <n v="0"/>
    <n v="314.42"/>
    <n v="314.42"/>
    <n v="295.79000000000002"/>
    <n v="295.79000000000002"/>
    <n v="295.79000000000002"/>
    <s v="G/AAAAAA/AAAAAA"/>
  </r>
  <r>
    <s v="53"/>
    <x v="3"/>
    <x v="6"/>
    <s v="CB21I040"/>
    <x v="13"/>
    <s v="A101"/>
    <s v="FORTALECIMIENTO INSTITUCIONAL"/>
    <s v="GC00A10100001D"/>
    <x v="1"/>
    <s v="53 BIENES Y SERVICIOS DE CONSUMO"/>
    <x v="35"/>
    <s v="G/530807/1IA101"/>
    <s v="002"/>
    <n v="847.89"/>
    <n v="-500"/>
    <n v="0"/>
    <n v="347.89"/>
    <n v="0"/>
    <n v="0"/>
    <n v="0"/>
    <n v="347.89"/>
    <n v="347.89"/>
    <n v="347.89"/>
    <s v="G/AAAAAA/AAAAAA"/>
  </r>
  <r>
    <s v="53"/>
    <x v="3"/>
    <x v="6"/>
    <s v="CB21I040"/>
    <x v="13"/>
    <s v="A101"/>
    <s v="FORTALECIMIENTO INSTITUCIONAL"/>
    <s v="GC00A10100001D"/>
    <x v="1"/>
    <s v="53 BIENES Y SERVICIOS DE CONSUMO"/>
    <x v="78"/>
    <s v="G/530811/1IA101"/>
    <s v="002"/>
    <n v="2889"/>
    <n v="-2689"/>
    <n v="0"/>
    <n v="200"/>
    <n v="0"/>
    <n v="0"/>
    <n v="0"/>
    <n v="200"/>
    <n v="200"/>
    <n v="200"/>
    <s v="G/AAAAAA/AAAAAA"/>
  </r>
  <r>
    <s v="53"/>
    <x v="3"/>
    <x v="6"/>
    <s v="CB21I040"/>
    <x v="13"/>
    <s v="A101"/>
    <s v="FORTALECIMIENTO INSTITUCIONAL"/>
    <s v="GC00A10100001D"/>
    <x v="1"/>
    <s v="53 BIENES Y SERVICIOS DE CONSUMO"/>
    <x v="36"/>
    <s v="G/530813/1IA101"/>
    <s v="002"/>
    <n v="6230.5"/>
    <n v="-4730.5"/>
    <n v="0"/>
    <n v="1500"/>
    <n v="0"/>
    <n v="1500"/>
    <n v="339.5"/>
    <n v="0"/>
    <n v="1160.5"/>
    <n v="0"/>
    <s v="G/AAAAAA/AAAAAA"/>
  </r>
  <r>
    <s v="53"/>
    <x v="3"/>
    <x v="6"/>
    <s v="CB21I040"/>
    <x v="13"/>
    <s v="A101"/>
    <s v="FORTALECIMIENTO INSTITUCIONAL"/>
    <s v="GC00A10100001D"/>
    <x v="1"/>
    <s v="53 BIENES Y SERVICIOS DE CONSUMO"/>
    <x v="110"/>
    <s v="G/530826/1IA101"/>
    <s v="002"/>
    <n v="463.09"/>
    <n v="-463.09"/>
    <n v="0"/>
    <n v="0"/>
    <n v="0"/>
    <n v="0"/>
    <n v="0"/>
    <n v="0"/>
    <n v="0"/>
    <n v="0"/>
    <s v="G/AAAAAA/AAAAAA"/>
  </r>
  <r>
    <s v="57"/>
    <x v="3"/>
    <x v="6"/>
    <s v="CB21I040"/>
    <x v="13"/>
    <s v="A101"/>
    <s v="FORTALECIMIENTO INSTITUCIONAL"/>
    <s v="GC00A10100001D"/>
    <x v="1"/>
    <s v="57 OTROS GASTOS CORRIENTES"/>
    <x v="37"/>
    <s v="G/570102/1IA101"/>
    <s v="002"/>
    <n v="937.62"/>
    <n v="0"/>
    <n v="0"/>
    <n v="937.62"/>
    <n v="0"/>
    <n v="935.01"/>
    <n v="935.01"/>
    <n v="2.61"/>
    <n v="2.61"/>
    <n v="2.61"/>
    <s v="G/AAAAAA/AAAAAA"/>
  </r>
  <r>
    <s v="73"/>
    <x v="3"/>
    <x v="6"/>
    <s v="CB21I040"/>
    <x v="13"/>
    <s v="I402"/>
    <s v="SUB SISTEMA EDUCATIVO MUNICIPAL"/>
    <s v="GI22I40200005D"/>
    <x v="24"/>
    <s v="73 BIENES Y SERVICIOS PARA INVERSIÓN"/>
    <x v="145"/>
    <s v="G/730106/4II402"/>
    <s v="001"/>
    <n v="1702.72"/>
    <n v="0"/>
    <n v="0"/>
    <n v="1702.72"/>
    <n v="1702.72"/>
    <n v="0"/>
    <n v="0"/>
    <n v="1702.72"/>
    <n v="1702.72"/>
    <n v="0"/>
    <s v="G/BBBBB2/BBBBB2"/>
  </r>
  <r>
    <s v="73"/>
    <x v="3"/>
    <x v="6"/>
    <s v="CB21I040"/>
    <x v="13"/>
    <s v="I402"/>
    <s v="SUB SISTEMA EDUCATIVO MUNICIPAL"/>
    <s v="GI22I40200005D"/>
    <x v="24"/>
    <s v="73 BIENES Y SERVICIOS PARA INVERSIÓN"/>
    <x v="56"/>
    <s v="G/730204/4II402"/>
    <s v="001"/>
    <n v="6450.5"/>
    <n v="0"/>
    <n v="0"/>
    <n v="6450.5"/>
    <n v="0"/>
    <n v="3213"/>
    <n v="3213"/>
    <n v="3237.5"/>
    <n v="3237.5"/>
    <n v="3237.5"/>
    <s v="G/BBBBB2/BBBBB2"/>
  </r>
  <r>
    <s v="73"/>
    <x v="3"/>
    <x v="6"/>
    <s v="CB21I040"/>
    <x v="13"/>
    <s v="I402"/>
    <s v="SUB SISTEMA EDUCATIVO MUNICIPAL"/>
    <s v="GI22I40200005D"/>
    <x v="24"/>
    <s v="73 BIENES Y SERVICIOS PARA INVERSIÓN"/>
    <x v="146"/>
    <s v="G/730239/4II402"/>
    <s v="001"/>
    <n v="44031"/>
    <n v="0"/>
    <n v="0"/>
    <n v="44031"/>
    <n v="0"/>
    <n v="410"/>
    <n v="410"/>
    <n v="43621"/>
    <n v="43621"/>
    <n v="43621"/>
    <s v="G/BBBBB2/BBBBB2"/>
  </r>
  <r>
    <s v="73"/>
    <x v="3"/>
    <x v="6"/>
    <s v="CB21I040"/>
    <x v="13"/>
    <s v="I402"/>
    <s v="SUB SISTEMA EDUCATIVO MUNICIPAL"/>
    <s v="GI22I40200005D"/>
    <x v="24"/>
    <s v="73 BIENES Y SERVICIOS PARA INVERSIÓN"/>
    <x v="106"/>
    <s v="G/730404/4II402"/>
    <s v="001"/>
    <n v="2247.1"/>
    <n v="0"/>
    <n v="0"/>
    <n v="2247.1"/>
    <n v="0"/>
    <n v="0"/>
    <n v="0"/>
    <n v="2247.1"/>
    <n v="2247.1"/>
    <n v="2247.1"/>
    <s v="G/BBBBB2/BBBBB2"/>
  </r>
  <r>
    <s v="73"/>
    <x v="3"/>
    <x v="6"/>
    <s v="CB21I040"/>
    <x v="13"/>
    <s v="I402"/>
    <s v="SUB SISTEMA EDUCATIVO MUNICIPAL"/>
    <s v="GI22I40200005D"/>
    <x v="24"/>
    <s v="73 BIENES Y SERVICIOS PARA INVERSIÓN"/>
    <x v="43"/>
    <s v="G/730702/4II402"/>
    <s v="001"/>
    <n v="2150.52"/>
    <n v="0"/>
    <n v="0"/>
    <n v="2150.52"/>
    <n v="0"/>
    <n v="0"/>
    <n v="0"/>
    <n v="2150.52"/>
    <n v="2150.52"/>
    <n v="2150.52"/>
    <s v="G/BBBBB2/BBBBB2"/>
  </r>
  <r>
    <s v="73"/>
    <x v="3"/>
    <x v="6"/>
    <s v="CB21I040"/>
    <x v="13"/>
    <s v="I402"/>
    <s v="SUB SISTEMA EDUCATIVO MUNICIPAL"/>
    <s v="GI22I40200005D"/>
    <x v="24"/>
    <s v="73 BIENES Y SERVICIOS PARA INVERSIÓN"/>
    <x v="147"/>
    <s v="G/730810/4II402"/>
    <s v="001"/>
    <n v="442"/>
    <n v="0"/>
    <n v="0"/>
    <n v="442"/>
    <n v="0"/>
    <n v="0"/>
    <n v="0"/>
    <n v="442"/>
    <n v="442"/>
    <n v="442"/>
    <s v="G/BBBBB2/BBBBB2"/>
  </r>
  <r>
    <s v="73"/>
    <x v="3"/>
    <x v="6"/>
    <s v="CB21I040"/>
    <x v="13"/>
    <s v="I402"/>
    <s v="SUB SISTEMA EDUCATIVO MUNICIPAL"/>
    <s v="GI22I40200005D"/>
    <x v="24"/>
    <s v="73 BIENES Y SERVICIOS PARA INVERSIÓN"/>
    <x v="44"/>
    <s v="G/730811/4II402"/>
    <s v="001"/>
    <n v="3460"/>
    <n v="0"/>
    <n v="0"/>
    <n v="3460"/>
    <n v="0"/>
    <n v="0"/>
    <n v="0"/>
    <n v="3460"/>
    <n v="3460"/>
    <n v="3460"/>
    <s v="G/BBBBB2/BBBBB2"/>
  </r>
  <r>
    <s v="73"/>
    <x v="3"/>
    <x v="6"/>
    <s v="CB21I040"/>
    <x v="13"/>
    <s v="I402"/>
    <s v="SUB SISTEMA EDUCATIVO MUNICIPAL"/>
    <s v="GI22I40200005D"/>
    <x v="24"/>
    <s v="73 BIENES Y SERVICIOS PARA INVERSIÓN"/>
    <x v="55"/>
    <s v="G/730812/4II402"/>
    <s v="001"/>
    <n v="774"/>
    <n v="0"/>
    <n v="0"/>
    <n v="774"/>
    <n v="0"/>
    <n v="0"/>
    <n v="0"/>
    <n v="774"/>
    <n v="774"/>
    <n v="774"/>
    <s v="G/BBBBB2/BBBBB2"/>
  </r>
  <r>
    <s v="73"/>
    <x v="3"/>
    <x v="6"/>
    <s v="CB21I040"/>
    <x v="13"/>
    <s v="I402"/>
    <s v="SUB SISTEMA EDUCATIVO MUNICIPAL"/>
    <s v="GI22I40200005D"/>
    <x v="24"/>
    <s v="73 BIENES Y SERVICIOS PARA INVERSIÓN"/>
    <x v="148"/>
    <s v="G/730819/4II402"/>
    <s v="001"/>
    <n v="1396"/>
    <n v="0"/>
    <n v="0"/>
    <n v="1396"/>
    <n v="0"/>
    <n v="0"/>
    <n v="0"/>
    <n v="1396"/>
    <n v="1396"/>
    <n v="1396"/>
    <s v="G/BBBBB2/BBBBB2"/>
  </r>
  <r>
    <s v="73"/>
    <x v="3"/>
    <x v="6"/>
    <s v="CB21I040"/>
    <x v="13"/>
    <s v="I402"/>
    <s v="SUB SISTEMA EDUCATIVO MUNICIPAL"/>
    <s v="GI22I40200005D"/>
    <x v="24"/>
    <s v="73 BIENES Y SERVICIOS PARA INVERSIÓN"/>
    <x v="57"/>
    <s v="G/730824/4II402"/>
    <s v="001"/>
    <n v="540"/>
    <n v="0"/>
    <n v="0"/>
    <n v="540"/>
    <n v="0"/>
    <n v="0"/>
    <n v="0"/>
    <n v="540"/>
    <n v="540"/>
    <n v="540"/>
    <s v="G/BBBBB2/BBBBB2"/>
  </r>
  <r>
    <s v="73"/>
    <x v="3"/>
    <x v="6"/>
    <s v="CB21I040"/>
    <x v="13"/>
    <s v="I402"/>
    <s v="SUB SISTEMA EDUCATIVO MUNICIPAL"/>
    <s v="GI22I40200005D"/>
    <x v="24"/>
    <s v="73 BIENES Y SERVICIOS PARA INVERSIÓN"/>
    <x v="51"/>
    <s v="G/731403/4II402"/>
    <s v="001"/>
    <n v="6049.99"/>
    <n v="0"/>
    <n v="0"/>
    <n v="6049.99"/>
    <n v="0"/>
    <n v="0"/>
    <n v="0"/>
    <n v="6049.99"/>
    <n v="6049.99"/>
    <n v="6049.99"/>
    <s v="G/BBBBB2/BBBBB2"/>
  </r>
  <r>
    <s v="73"/>
    <x v="3"/>
    <x v="6"/>
    <s v="CB21I040"/>
    <x v="13"/>
    <s v="I402"/>
    <s v="SUB SISTEMA EDUCATIVO MUNICIPAL"/>
    <s v="GI22I40200005D"/>
    <x v="24"/>
    <s v="73 BIENES Y SERVICIOS PARA INVERSIÓN"/>
    <x v="84"/>
    <s v="G/731404/4II402"/>
    <s v="001"/>
    <n v="157.94999999999999"/>
    <n v="0"/>
    <n v="0"/>
    <n v="157.94999999999999"/>
    <n v="0"/>
    <n v="0"/>
    <n v="0"/>
    <n v="157.94999999999999"/>
    <n v="157.94999999999999"/>
    <n v="157.94999999999999"/>
    <s v="G/BBBBB2/BBBBB2"/>
  </r>
  <r>
    <s v="73"/>
    <x v="3"/>
    <x v="6"/>
    <s v="CB21I040"/>
    <x v="13"/>
    <s v="I402"/>
    <s v="SUB SISTEMA EDUCATIVO MUNICIPAL"/>
    <s v="GI22I40200005D"/>
    <x v="24"/>
    <s v="73 BIENES Y SERVICIOS PARA INVERSIÓN"/>
    <x v="149"/>
    <s v="G/731408/4II402"/>
    <s v="001"/>
    <n v="352"/>
    <n v="0"/>
    <n v="0"/>
    <n v="352"/>
    <n v="0"/>
    <n v="0"/>
    <n v="0"/>
    <n v="352"/>
    <n v="352"/>
    <n v="352"/>
    <s v="G/BBBBB2/BBBBB2"/>
  </r>
  <r>
    <s v="84"/>
    <x v="3"/>
    <x v="6"/>
    <s v="CB21I040"/>
    <x v="13"/>
    <s v="I402"/>
    <s v="SUB SISTEMA EDUCATIVO MUNICIPAL"/>
    <s v="GI22I40200005D"/>
    <x v="24"/>
    <s v="84 BIENES DE LARGA DURACIÓN"/>
    <x v="63"/>
    <s v="G/840103/4II402"/>
    <s v="001"/>
    <n v="15108.42"/>
    <n v="0"/>
    <n v="0"/>
    <n v="15108.42"/>
    <n v="20"/>
    <n v="6280"/>
    <n v="6280"/>
    <n v="8828.42"/>
    <n v="8828.42"/>
    <n v="8808.42"/>
    <s v="G/BBBBB3/BBBBB3"/>
  </r>
  <r>
    <s v="84"/>
    <x v="3"/>
    <x v="6"/>
    <s v="CB21I040"/>
    <x v="13"/>
    <s v="I402"/>
    <s v="SUB SISTEMA EDUCATIVO MUNICIPAL"/>
    <s v="GI22I40200005D"/>
    <x v="24"/>
    <s v="84 BIENES DE LARGA DURACIÓN"/>
    <x v="64"/>
    <s v="G/840104/4II402"/>
    <s v="001"/>
    <n v="18431.77"/>
    <n v="0"/>
    <n v="0"/>
    <n v="18431.77"/>
    <n v="13000"/>
    <n v="4128"/>
    <n v="4128"/>
    <n v="14303.77"/>
    <n v="14303.77"/>
    <n v="1303.77"/>
    <s v="G/BBBBB3/BBBBB3"/>
  </r>
  <r>
    <s v="84"/>
    <x v="3"/>
    <x v="6"/>
    <s v="CB21I040"/>
    <x v="13"/>
    <s v="I402"/>
    <s v="SUB SISTEMA EDUCATIVO MUNICIPAL"/>
    <s v="GI22I40200005D"/>
    <x v="24"/>
    <s v="84 BIENES DE LARGA DURACIÓN"/>
    <x v="65"/>
    <s v="G/840107/4II402"/>
    <s v="001"/>
    <n v="28072.03"/>
    <n v="0"/>
    <n v="0"/>
    <n v="28072.03"/>
    <n v="0"/>
    <n v="13896"/>
    <n v="13896"/>
    <n v="14176.03"/>
    <n v="14176.03"/>
    <n v="14176.03"/>
    <s v="G/BBBBB3/BBBBB3"/>
  </r>
  <r>
    <s v="51"/>
    <x v="3"/>
    <x v="6"/>
    <s v="CF22I050"/>
    <x v="14"/>
    <s v="A101"/>
    <s v="FORTALECIMIENTO INSTITUCIONAL"/>
    <s v="GC00A10100004D"/>
    <x v="0"/>
    <s v="51 GASTOS EN PERSONAL"/>
    <x v="0"/>
    <s v="G/510105/1IA101"/>
    <s v="002"/>
    <n v="234619.26"/>
    <n v="-42591"/>
    <n v="0"/>
    <n v="192028.26"/>
    <n v="0"/>
    <n v="69255"/>
    <n v="69255"/>
    <n v="122773.26"/>
    <n v="122773.26"/>
    <n v="122773.26"/>
    <s v="G/AAAAAA/AAAAAA"/>
  </r>
  <r>
    <s v="51"/>
    <x v="3"/>
    <x v="6"/>
    <s v="CF22I050"/>
    <x v="14"/>
    <s v="A101"/>
    <s v="FORTALECIMIENTO INSTITUCIONAL"/>
    <s v="GC00A10100004D"/>
    <x v="0"/>
    <s v="51 GASTOS EN PERSONAL"/>
    <x v="1"/>
    <s v="G/510106/1IA101"/>
    <s v="002"/>
    <n v="58459.92"/>
    <n v="0"/>
    <n v="0"/>
    <n v="58459.92"/>
    <n v="0"/>
    <n v="24358.3"/>
    <n v="24358.3"/>
    <n v="34101.620000000003"/>
    <n v="34101.620000000003"/>
    <n v="34101.620000000003"/>
    <s v="G/AAAAAA/AAAAAA"/>
  </r>
  <r>
    <s v="51"/>
    <x v="3"/>
    <x v="6"/>
    <s v="CF22I050"/>
    <x v="14"/>
    <s v="A101"/>
    <s v="FORTALECIMIENTO INSTITUCIONAL"/>
    <s v="GC00A10100004D"/>
    <x v="0"/>
    <s v="51 GASTOS EN PERSONAL"/>
    <x v="143"/>
    <s v="G/510108/1IA101"/>
    <s v="002"/>
    <n v="998112.14"/>
    <n v="61031.86"/>
    <n v="0"/>
    <n v="1059144"/>
    <n v="0"/>
    <n v="352198.3"/>
    <n v="352198.3"/>
    <n v="706945.7"/>
    <n v="706945.7"/>
    <n v="706945.7"/>
    <s v="G/AAAAAA/AAAAAA"/>
  </r>
  <r>
    <s v="51"/>
    <x v="3"/>
    <x v="6"/>
    <s v="CF22I050"/>
    <x v="14"/>
    <s v="A101"/>
    <s v="FORTALECIMIENTO INSTITUCIONAL"/>
    <s v="GC00A10100004D"/>
    <x v="0"/>
    <s v="51 GASTOS EN PERSONAL"/>
    <x v="2"/>
    <s v="G/510203/1IA101"/>
    <s v="002"/>
    <n v="108583.07"/>
    <n v="4098.59"/>
    <n v="0"/>
    <n v="112681.66"/>
    <n v="4564.8500000000004"/>
    <n v="8146.3"/>
    <n v="8146.3"/>
    <n v="104535.36"/>
    <n v="104535.36"/>
    <n v="99970.51"/>
    <s v="G/AAAAAA/AAAAAA"/>
  </r>
  <r>
    <s v="51"/>
    <x v="3"/>
    <x v="6"/>
    <s v="CF22I050"/>
    <x v="14"/>
    <s v="A101"/>
    <s v="FORTALECIMIENTO INSTITUCIONAL"/>
    <s v="GC00A10100004D"/>
    <x v="0"/>
    <s v="51 GASTOS EN PERSONAL"/>
    <x v="3"/>
    <s v="G/510204/1IA101"/>
    <s v="002"/>
    <n v="51720.83"/>
    <n v="-304.60000000000002"/>
    <n v="0"/>
    <n v="51416.23"/>
    <n v="2700"/>
    <n v="2954.17"/>
    <n v="2954.17"/>
    <n v="48462.06"/>
    <n v="48462.06"/>
    <n v="45762.06"/>
    <s v="G/AAAAAA/AAAAAA"/>
  </r>
  <r>
    <s v="51"/>
    <x v="3"/>
    <x v="6"/>
    <s v="CF22I050"/>
    <x v="14"/>
    <s v="A101"/>
    <s v="FORTALECIMIENTO INSTITUCIONAL"/>
    <s v="GC00A10100004D"/>
    <x v="0"/>
    <s v="51 GASTOS EN PERSONAL"/>
    <x v="4"/>
    <s v="G/510304/1IA101"/>
    <s v="002"/>
    <n v="989"/>
    <n v="304.60000000000002"/>
    <n v="0"/>
    <n v="1293.5999999999999"/>
    <n v="0"/>
    <n v="499.8"/>
    <n v="499.8"/>
    <n v="793.8"/>
    <n v="793.8"/>
    <n v="793.8"/>
    <s v="G/AAAAAA/AAAAAA"/>
  </r>
  <r>
    <s v="51"/>
    <x v="3"/>
    <x v="6"/>
    <s v="CF22I050"/>
    <x v="14"/>
    <s v="A101"/>
    <s v="FORTALECIMIENTO INSTITUCIONAL"/>
    <s v="GC00A10100004D"/>
    <x v="0"/>
    <s v="51 GASTOS EN PERSONAL"/>
    <x v="5"/>
    <s v="G/510306/1IA101"/>
    <s v="002"/>
    <n v="7392"/>
    <n v="0"/>
    <n v="0"/>
    <n v="7392"/>
    <n v="0"/>
    <n v="2856"/>
    <n v="2856"/>
    <n v="4536"/>
    <n v="4536"/>
    <n v="4536"/>
    <s v="G/AAAAAA/AAAAAA"/>
  </r>
  <r>
    <s v="51"/>
    <x v="3"/>
    <x v="6"/>
    <s v="CF22I050"/>
    <x v="14"/>
    <s v="A101"/>
    <s v="FORTALECIMIENTO INSTITUCIONAL"/>
    <s v="GC00A10100004D"/>
    <x v="0"/>
    <s v="51 GASTOS EN PERSONAL"/>
    <x v="6"/>
    <s v="G/510401/1IA101"/>
    <s v="002"/>
    <n v="1753.8"/>
    <n v="0"/>
    <n v="0"/>
    <n v="1753.8"/>
    <n v="0"/>
    <n v="22.5"/>
    <n v="22.5"/>
    <n v="1731.3"/>
    <n v="1731.3"/>
    <n v="1731.3"/>
    <s v="G/AAAAAA/AAAAAA"/>
  </r>
  <r>
    <s v="51"/>
    <x v="3"/>
    <x v="6"/>
    <s v="CF22I050"/>
    <x v="14"/>
    <s v="A101"/>
    <s v="FORTALECIMIENTO INSTITUCIONAL"/>
    <s v="GC00A10100004D"/>
    <x v="0"/>
    <s v="51 GASTOS EN PERSONAL"/>
    <x v="7"/>
    <s v="G/510408/1IA101"/>
    <s v="002"/>
    <n v="2923"/>
    <n v="0"/>
    <n v="0"/>
    <n v="2923"/>
    <n v="0"/>
    <n v="1157"/>
    <n v="1157"/>
    <n v="1766"/>
    <n v="1766"/>
    <n v="1766"/>
    <s v="G/AAAAAA/AAAAAA"/>
  </r>
  <r>
    <s v="51"/>
    <x v="3"/>
    <x v="6"/>
    <s v="CF22I050"/>
    <x v="14"/>
    <s v="A101"/>
    <s v="FORTALECIMIENTO INSTITUCIONAL"/>
    <s v="GC00A10100004D"/>
    <x v="0"/>
    <s v="51 GASTOS EN PERSONAL"/>
    <x v="69"/>
    <s v="G/510507/1IA101"/>
    <s v="002"/>
    <n v="4390.4799999999996"/>
    <n v="0"/>
    <n v="0"/>
    <n v="4390.4799999999996"/>
    <n v="0"/>
    <n v="0"/>
    <n v="0"/>
    <n v="4390.4799999999996"/>
    <n v="4390.4799999999996"/>
    <n v="4390.4799999999996"/>
    <s v="G/AAAAAA/AAAAAA"/>
  </r>
  <r>
    <s v="51"/>
    <x v="3"/>
    <x v="6"/>
    <s v="CF22I050"/>
    <x v="14"/>
    <s v="A101"/>
    <s v="FORTALECIMIENTO INSTITUCIONAL"/>
    <s v="GC00A10100004D"/>
    <x v="0"/>
    <s v="51 GASTOS EN PERSONAL"/>
    <x v="8"/>
    <s v="G/510509/1IA101"/>
    <s v="002"/>
    <n v="1011.87"/>
    <n v="0"/>
    <n v="0"/>
    <n v="1011.87"/>
    <n v="0"/>
    <n v="0"/>
    <n v="0"/>
    <n v="1011.87"/>
    <n v="1011.87"/>
    <n v="1011.87"/>
    <s v="G/AAAAAA/AAAAAA"/>
  </r>
  <r>
    <s v="51"/>
    <x v="3"/>
    <x v="6"/>
    <s v="CF22I050"/>
    <x v="14"/>
    <s v="A101"/>
    <s v="FORTALECIMIENTO INSTITUCIONAL"/>
    <s v="GC00A10100004D"/>
    <x v="0"/>
    <s v="51 GASTOS EN PERSONAL"/>
    <x v="9"/>
    <s v="G/510510/1IA101"/>
    <s v="002"/>
    <n v="17217"/>
    <n v="42591"/>
    <n v="0"/>
    <n v="59808"/>
    <n v="47648"/>
    <n v="12160"/>
    <n v="12160"/>
    <n v="47648"/>
    <n v="47648"/>
    <n v="0"/>
    <s v="G/AAAAAA/AAAAAA"/>
  </r>
  <r>
    <s v="51"/>
    <x v="3"/>
    <x v="6"/>
    <s v="CF22I050"/>
    <x v="14"/>
    <s v="A101"/>
    <s v="FORTALECIMIENTO INSTITUCIONAL"/>
    <s v="GC00A10100004D"/>
    <x v="0"/>
    <s v="51 GASTOS EN PERSONAL"/>
    <x v="10"/>
    <s v="G/510512/1IA101"/>
    <s v="002"/>
    <n v="2090.6"/>
    <n v="0"/>
    <n v="0"/>
    <n v="2090.6"/>
    <n v="0"/>
    <n v="1334"/>
    <n v="1334"/>
    <n v="756.6"/>
    <n v="756.6"/>
    <n v="756.6"/>
    <s v="G/AAAAAA/AAAAAA"/>
  </r>
  <r>
    <s v="51"/>
    <x v="3"/>
    <x v="6"/>
    <s v="CF22I050"/>
    <x v="14"/>
    <s v="A101"/>
    <s v="FORTALECIMIENTO INSTITUCIONAL"/>
    <s v="GC00A10100004D"/>
    <x v="0"/>
    <s v="51 GASTOS EN PERSONAL"/>
    <x v="11"/>
    <s v="G/510513/1IA101"/>
    <s v="002"/>
    <n v="8570.2000000000007"/>
    <n v="0"/>
    <n v="0"/>
    <n v="8570.2000000000007"/>
    <n v="0"/>
    <n v="0"/>
    <n v="0"/>
    <n v="8570.2000000000007"/>
    <n v="8570.2000000000007"/>
    <n v="8570.2000000000007"/>
    <s v="G/AAAAAA/AAAAAA"/>
  </r>
  <r>
    <s v="51"/>
    <x v="3"/>
    <x v="6"/>
    <s v="CF22I050"/>
    <x v="14"/>
    <s v="A101"/>
    <s v="FORTALECIMIENTO INSTITUCIONAL"/>
    <s v="GC00A10100004D"/>
    <x v="0"/>
    <s v="51 GASTOS EN PERSONAL"/>
    <x v="12"/>
    <s v="G/510601/1IA101"/>
    <s v="002"/>
    <n v="149421.07"/>
    <n v="5156.1099999999997"/>
    <n v="0"/>
    <n v="154577.18"/>
    <n v="5733.39"/>
    <n v="52678.18"/>
    <n v="52678.18"/>
    <n v="101899"/>
    <n v="101899"/>
    <n v="96165.61"/>
    <s v="G/AAAAAA/AAAAAA"/>
  </r>
  <r>
    <s v="51"/>
    <x v="3"/>
    <x v="6"/>
    <s v="CF22I050"/>
    <x v="14"/>
    <s v="A101"/>
    <s v="FORTALECIMIENTO INSTITUCIONAL"/>
    <s v="GC00A10100004D"/>
    <x v="0"/>
    <s v="51 GASTOS EN PERSONAL"/>
    <x v="13"/>
    <s v="G/510602/1IA101"/>
    <s v="002"/>
    <n v="108583.09"/>
    <n v="4098.57"/>
    <n v="0"/>
    <n v="112681.66"/>
    <n v="4565"/>
    <n v="37524.519999999997"/>
    <n v="37524.519999999997"/>
    <n v="75157.14"/>
    <n v="75157.14"/>
    <n v="70592.14"/>
    <s v="G/AAAAAA/AAAAAA"/>
  </r>
  <r>
    <s v="51"/>
    <x v="3"/>
    <x v="6"/>
    <s v="CF22I050"/>
    <x v="14"/>
    <s v="A101"/>
    <s v="FORTALECIMIENTO INSTITUCIONAL"/>
    <s v="GC00A10100004D"/>
    <x v="0"/>
    <s v="51 GASTOS EN PERSONAL"/>
    <x v="14"/>
    <s v="G/510707/1IA101"/>
    <s v="002"/>
    <n v="13415.53"/>
    <n v="0"/>
    <n v="0"/>
    <n v="13415.53"/>
    <n v="0"/>
    <n v="119.68"/>
    <n v="119.68"/>
    <n v="13295.85"/>
    <n v="13295.85"/>
    <n v="13295.85"/>
    <s v="G/AAAAAA/AAAAAA"/>
  </r>
  <r>
    <s v="53"/>
    <x v="3"/>
    <x v="6"/>
    <s v="CF22I050"/>
    <x v="14"/>
    <s v="A101"/>
    <s v="FORTALECIMIENTO INSTITUCIONAL"/>
    <s v="GC00A10100001D"/>
    <x v="1"/>
    <s v="53 BIENES Y SERVICIOS DE CONSUMO"/>
    <x v="15"/>
    <s v="G/530101/1IA101"/>
    <s v="002"/>
    <n v="2552.5700000000002"/>
    <n v="0"/>
    <n v="0"/>
    <n v="2552.5700000000002"/>
    <n v="0"/>
    <n v="2552.5700000000002"/>
    <n v="725.07"/>
    <n v="0"/>
    <n v="1827.5"/>
    <n v="0"/>
    <s v="G/AAAAAA/AAAAAA"/>
  </r>
  <r>
    <s v="53"/>
    <x v="3"/>
    <x v="6"/>
    <s v="CF22I050"/>
    <x v="14"/>
    <s v="A101"/>
    <s v="FORTALECIMIENTO INSTITUCIONAL"/>
    <s v="GC00A10100001D"/>
    <x v="1"/>
    <s v="53 BIENES Y SERVICIOS DE CONSUMO"/>
    <x v="16"/>
    <s v="G/530104/1IA101"/>
    <s v="002"/>
    <n v="10375.18"/>
    <n v="0"/>
    <n v="0"/>
    <n v="10375.18"/>
    <n v="0"/>
    <n v="10375.18"/>
    <n v="6769.5"/>
    <n v="0"/>
    <n v="3605.68"/>
    <n v="0"/>
    <s v="G/AAAAAA/AAAAAA"/>
  </r>
  <r>
    <s v="53"/>
    <x v="3"/>
    <x v="6"/>
    <s v="CF22I050"/>
    <x v="14"/>
    <s v="A101"/>
    <s v="FORTALECIMIENTO INSTITUCIONAL"/>
    <s v="GC00A10100001D"/>
    <x v="1"/>
    <s v="53 BIENES Y SERVICIOS DE CONSUMO"/>
    <x v="17"/>
    <s v="G/530105/1IA101"/>
    <s v="002"/>
    <n v="1581.7"/>
    <n v="950"/>
    <n v="0"/>
    <n v="2531.6999999999998"/>
    <n v="0"/>
    <n v="2520"/>
    <n v="1031.2"/>
    <n v="11.7"/>
    <n v="1500.5"/>
    <n v="11.7"/>
    <s v="G/AAAAAA/AAAAAA"/>
  </r>
  <r>
    <s v="53"/>
    <x v="3"/>
    <x v="6"/>
    <s v="CF22I050"/>
    <x v="14"/>
    <s v="A101"/>
    <s v="FORTALECIMIENTO INSTITUCIONAL"/>
    <s v="GC00A10100001D"/>
    <x v="1"/>
    <s v="53 BIENES Y SERVICIOS DE CONSUMO"/>
    <x v="150"/>
    <s v="G/530202/1IA101"/>
    <s v="002"/>
    <n v="300"/>
    <n v="-300"/>
    <n v="0"/>
    <n v="0"/>
    <n v="0"/>
    <n v="0"/>
    <n v="0"/>
    <n v="0"/>
    <n v="0"/>
    <n v="0"/>
    <s v="G/AAAAAA/AAAAAA"/>
  </r>
  <r>
    <s v="53"/>
    <x v="3"/>
    <x v="6"/>
    <s v="CF22I050"/>
    <x v="14"/>
    <s v="A101"/>
    <s v="FORTALECIMIENTO INSTITUCIONAL"/>
    <s v="GC00A10100001D"/>
    <x v="1"/>
    <s v="53 BIENES Y SERVICIOS DE CONSUMO"/>
    <x v="75"/>
    <s v="G/530203/1IA101"/>
    <s v="002"/>
    <n v="1035"/>
    <n v="-250"/>
    <n v="0"/>
    <n v="785"/>
    <n v="0"/>
    <n v="0"/>
    <n v="0"/>
    <n v="785"/>
    <n v="785"/>
    <n v="785"/>
    <s v="G/AAAAAA/AAAAAA"/>
  </r>
  <r>
    <s v="53"/>
    <x v="3"/>
    <x v="6"/>
    <s v="CF22I050"/>
    <x v="14"/>
    <s v="A101"/>
    <s v="FORTALECIMIENTO INSTITUCIONAL"/>
    <s v="GC00A10100001D"/>
    <x v="1"/>
    <s v="53 BIENES Y SERVICIOS DE CONSUMO"/>
    <x v="21"/>
    <s v="G/530208/1IA101"/>
    <s v="002"/>
    <n v="58999"/>
    <n v="42925.440000000002"/>
    <n v="0"/>
    <n v="101924.44"/>
    <n v="427.44"/>
    <n v="96176.29"/>
    <n v="42925.46"/>
    <n v="5748.15"/>
    <n v="58998.98"/>
    <n v="5320.71"/>
    <s v="G/AAAAAA/AAAAAA"/>
  </r>
  <r>
    <s v="53"/>
    <x v="3"/>
    <x v="6"/>
    <s v="CF22I050"/>
    <x v="14"/>
    <s v="A101"/>
    <s v="FORTALECIMIENTO INSTITUCIONAL"/>
    <s v="GC00A10100001D"/>
    <x v="1"/>
    <s v="53 BIENES Y SERVICIOS DE CONSUMO"/>
    <x v="22"/>
    <s v="G/530209/1IA101"/>
    <s v="002"/>
    <n v="79920"/>
    <n v="0"/>
    <n v="0"/>
    <n v="79920"/>
    <n v="0"/>
    <n v="79920"/>
    <n v="26640"/>
    <n v="0"/>
    <n v="53280"/>
    <n v="0"/>
    <s v="G/AAAAAA/AAAAAA"/>
  </r>
  <r>
    <s v="53"/>
    <x v="3"/>
    <x v="6"/>
    <s v="CF22I050"/>
    <x v="14"/>
    <s v="A101"/>
    <s v="FORTALECIMIENTO INSTITUCIONAL"/>
    <s v="GC00A10100001D"/>
    <x v="1"/>
    <s v="53 BIENES Y SERVICIOS DE CONSUMO"/>
    <x v="23"/>
    <s v="G/530255/1IA101"/>
    <s v="002"/>
    <n v="0"/>
    <n v="4500"/>
    <n v="0"/>
    <n v="4500"/>
    <n v="676.63"/>
    <n v="3823.37"/>
    <n v="239.51"/>
    <n v="676.63"/>
    <n v="4260.49"/>
    <n v="0"/>
    <s v="G/AAAAAA/AAAAAA"/>
  </r>
  <r>
    <s v="53"/>
    <x v="3"/>
    <x v="6"/>
    <s v="CF22I050"/>
    <x v="14"/>
    <s v="A101"/>
    <s v="FORTALECIMIENTO INSTITUCIONAL"/>
    <s v="GC00A10100001D"/>
    <x v="1"/>
    <s v="53 BIENES Y SERVICIOS DE CONSUMO"/>
    <x v="24"/>
    <s v="G/530402/1IA101"/>
    <s v="002"/>
    <n v="9975.48"/>
    <n v="-9975.48"/>
    <n v="0"/>
    <n v="0"/>
    <n v="0"/>
    <n v="0"/>
    <n v="0"/>
    <n v="0"/>
    <n v="0"/>
    <n v="0"/>
    <s v="G/AAAAAA/AAAAAA"/>
  </r>
  <r>
    <s v="53"/>
    <x v="3"/>
    <x v="6"/>
    <s v="CF22I050"/>
    <x v="14"/>
    <s v="A101"/>
    <s v="FORTALECIMIENTO INSTITUCIONAL"/>
    <s v="GC00A10100001D"/>
    <x v="1"/>
    <s v="53 BIENES Y SERVICIOS DE CONSUMO"/>
    <x v="26"/>
    <s v="G/530404/1IA101"/>
    <s v="002"/>
    <n v="3994.98"/>
    <n v="-3994.98"/>
    <n v="0"/>
    <n v="0"/>
    <n v="0"/>
    <n v="0"/>
    <n v="0"/>
    <n v="0"/>
    <n v="0"/>
    <n v="0"/>
    <s v="G/AAAAAA/AAAAAA"/>
  </r>
  <r>
    <s v="53"/>
    <x v="3"/>
    <x v="6"/>
    <s v="CF22I050"/>
    <x v="14"/>
    <s v="A101"/>
    <s v="FORTALECIMIENTO INSTITUCIONAL"/>
    <s v="GC00A10100001D"/>
    <x v="1"/>
    <s v="53 BIENES Y SERVICIOS DE CONSUMO"/>
    <x v="27"/>
    <s v="G/530405/1IA101"/>
    <s v="002"/>
    <n v="896"/>
    <n v="-390"/>
    <n v="0"/>
    <n v="506"/>
    <n v="506"/>
    <n v="0"/>
    <n v="0"/>
    <n v="506"/>
    <n v="506"/>
    <n v="0"/>
    <s v="G/AAAAAA/AAAAAA"/>
  </r>
  <r>
    <s v="53"/>
    <x v="3"/>
    <x v="6"/>
    <s v="CF22I050"/>
    <x v="14"/>
    <s v="A101"/>
    <s v="FORTALECIMIENTO INSTITUCIONAL"/>
    <s v="GC00A10100001D"/>
    <x v="1"/>
    <s v="53 BIENES Y SERVICIOS DE CONSUMO"/>
    <x v="31"/>
    <s v="G/530704/1IA101"/>
    <s v="002"/>
    <n v="4005"/>
    <n v="-4005"/>
    <n v="0"/>
    <n v="0"/>
    <n v="0"/>
    <n v="0"/>
    <n v="0"/>
    <n v="0"/>
    <n v="0"/>
    <n v="0"/>
    <s v="G/AAAAAA/AAAAAA"/>
  </r>
  <r>
    <s v="53"/>
    <x v="3"/>
    <x v="6"/>
    <s v="CF22I050"/>
    <x v="14"/>
    <s v="A101"/>
    <s v="FORTALECIMIENTO INSTITUCIONAL"/>
    <s v="GC00A10100001D"/>
    <x v="1"/>
    <s v="53 BIENES Y SERVICIOS DE CONSUMO"/>
    <x v="32"/>
    <s v="G/530803/1IA101"/>
    <s v="002"/>
    <n v="9779"/>
    <n v="-9534"/>
    <n v="0"/>
    <n v="245"/>
    <n v="245"/>
    <n v="0"/>
    <n v="0"/>
    <n v="245"/>
    <n v="245"/>
    <n v="0"/>
    <s v="G/AAAAAA/AAAAAA"/>
  </r>
  <r>
    <s v="53"/>
    <x v="3"/>
    <x v="6"/>
    <s v="CF22I050"/>
    <x v="14"/>
    <s v="A101"/>
    <s v="FORTALECIMIENTO INSTITUCIONAL"/>
    <s v="GC00A10100001D"/>
    <x v="1"/>
    <s v="53 BIENES Y SERVICIOS DE CONSUMO"/>
    <x v="33"/>
    <s v="G/530804/1IA101"/>
    <s v="002"/>
    <n v="3034.06"/>
    <n v="-3034.06"/>
    <n v="0"/>
    <n v="0"/>
    <n v="0"/>
    <n v="0"/>
    <n v="0"/>
    <n v="0"/>
    <n v="0"/>
    <n v="0"/>
    <s v="G/AAAAAA/AAAAAA"/>
  </r>
  <r>
    <s v="53"/>
    <x v="3"/>
    <x v="6"/>
    <s v="CF22I050"/>
    <x v="14"/>
    <s v="A101"/>
    <s v="FORTALECIMIENTO INSTITUCIONAL"/>
    <s v="GC00A10100001D"/>
    <x v="1"/>
    <s v="53 BIENES Y SERVICIOS DE CONSUMO"/>
    <x v="35"/>
    <s v="G/530807/1IA101"/>
    <s v="002"/>
    <n v="10155"/>
    <n v="-10155"/>
    <n v="0"/>
    <n v="0"/>
    <n v="0"/>
    <n v="0"/>
    <n v="0"/>
    <n v="0"/>
    <n v="0"/>
    <n v="0"/>
    <s v="G/AAAAAA/AAAAAA"/>
  </r>
  <r>
    <s v="53"/>
    <x v="3"/>
    <x v="6"/>
    <s v="CF22I050"/>
    <x v="14"/>
    <s v="A101"/>
    <s v="FORTALECIMIENTO INSTITUCIONAL"/>
    <s v="GC00A10100001D"/>
    <x v="1"/>
    <s v="53 BIENES Y SERVICIOS DE CONSUMO"/>
    <x v="77"/>
    <s v="G/530810/1IA101"/>
    <s v="002"/>
    <n v="571.29999999999995"/>
    <n v="-571.19000000000005"/>
    <n v="0"/>
    <n v="0.11"/>
    <n v="0"/>
    <n v="0"/>
    <n v="0"/>
    <n v="0.11"/>
    <n v="0.11"/>
    <n v="0.11"/>
    <s v="G/AAAAAA/AAAAAA"/>
  </r>
  <r>
    <s v="53"/>
    <x v="3"/>
    <x v="6"/>
    <s v="CF22I050"/>
    <x v="14"/>
    <s v="A101"/>
    <s v="FORTALECIMIENTO INSTITUCIONAL"/>
    <s v="GC00A10100001D"/>
    <x v="1"/>
    <s v="53 BIENES Y SERVICIOS DE CONSUMO"/>
    <x v="36"/>
    <s v="G/530813/1IA101"/>
    <s v="002"/>
    <n v="4915"/>
    <n v="-4855"/>
    <n v="0"/>
    <n v="60"/>
    <n v="60"/>
    <n v="0"/>
    <n v="0"/>
    <n v="60"/>
    <n v="60"/>
    <n v="0"/>
    <s v="G/AAAAAA/AAAAAA"/>
  </r>
  <r>
    <s v="53"/>
    <x v="3"/>
    <x v="6"/>
    <s v="CF22I050"/>
    <x v="14"/>
    <s v="A101"/>
    <s v="FORTALECIMIENTO INSTITUCIONAL"/>
    <s v="GC00A10100001D"/>
    <x v="1"/>
    <s v="53 BIENES Y SERVICIOS DE CONSUMO"/>
    <x v="79"/>
    <s v="G/530814/1IA101"/>
    <s v="002"/>
    <n v="128.94999999999999"/>
    <n v="-128.94999999999999"/>
    <n v="0"/>
    <n v="0"/>
    <n v="0"/>
    <n v="0"/>
    <n v="0"/>
    <n v="0"/>
    <n v="0"/>
    <n v="0"/>
    <s v="G/AAAAAA/AAAAAA"/>
  </r>
  <r>
    <s v="53"/>
    <x v="3"/>
    <x v="6"/>
    <s v="CF22I050"/>
    <x v="14"/>
    <s v="A101"/>
    <s v="FORTALECIMIENTO INSTITUCIONAL"/>
    <s v="GC00A10100001D"/>
    <x v="1"/>
    <s v="53 BIENES Y SERVICIOS DE CONSUMO"/>
    <x v="80"/>
    <s v="G/530819/1IA101"/>
    <s v="002"/>
    <n v="483.78"/>
    <n v="-483.78"/>
    <n v="0"/>
    <n v="0"/>
    <n v="0"/>
    <n v="0"/>
    <n v="0"/>
    <n v="0"/>
    <n v="0"/>
    <n v="0"/>
    <s v="G/AAAAAA/AAAAAA"/>
  </r>
  <r>
    <s v="53"/>
    <x v="3"/>
    <x v="6"/>
    <s v="CF22I050"/>
    <x v="14"/>
    <s v="A101"/>
    <s v="FORTALECIMIENTO INSTITUCIONAL"/>
    <s v="GC00A10100001D"/>
    <x v="1"/>
    <s v="53 BIENES Y SERVICIOS DE CONSUMO"/>
    <x v="110"/>
    <s v="G/530826/1IA101"/>
    <s v="002"/>
    <n v="30"/>
    <n v="-30"/>
    <n v="0"/>
    <n v="0"/>
    <n v="0"/>
    <n v="0"/>
    <n v="0"/>
    <n v="0"/>
    <n v="0"/>
    <n v="0"/>
    <s v="G/AAAAAA/AAAAAA"/>
  </r>
  <r>
    <s v="53"/>
    <x v="3"/>
    <x v="6"/>
    <s v="CF22I050"/>
    <x v="14"/>
    <s v="A101"/>
    <s v="FORTALECIMIENTO INSTITUCIONAL"/>
    <s v="GC00A10100001D"/>
    <x v="1"/>
    <s v="53 BIENES Y SERVICIOS DE CONSUMO"/>
    <x v="151"/>
    <s v="G/530829/1IA101"/>
    <s v="002"/>
    <n v="20"/>
    <n v="-20"/>
    <n v="0"/>
    <n v="0"/>
    <n v="0"/>
    <n v="0"/>
    <n v="0"/>
    <n v="0"/>
    <n v="0"/>
    <n v="0"/>
    <s v="G/AAAAAA/AAAAAA"/>
  </r>
  <r>
    <s v="53"/>
    <x v="3"/>
    <x v="6"/>
    <s v="CF22I050"/>
    <x v="14"/>
    <s v="A101"/>
    <s v="FORTALECIMIENTO INSTITUCIONAL"/>
    <s v="GC00A10100001D"/>
    <x v="1"/>
    <s v="53 BIENES Y SERVICIOS DE CONSUMO"/>
    <x v="103"/>
    <s v="G/531404/1IA101"/>
    <s v="002"/>
    <n v="648"/>
    <n v="-648"/>
    <n v="0"/>
    <n v="0"/>
    <n v="0"/>
    <n v="0"/>
    <n v="0"/>
    <n v="0"/>
    <n v="0"/>
    <n v="0"/>
    <s v="G/AAAAAA/AAAAAA"/>
  </r>
  <r>
    <s v="57"/>
    <x v="3"/>
    <x v="6"/>
    <s v="CF22I050"/>
    <x v="14"/>
    <s v="A101"/>
    <s v="FORTALECIMIENTO INSTITUCIONAL"/>
    <s v="GC00A10100001D"/>
    <x v="1"/>
    <s v="57 OTROS GASTOS CORRIENTES"/>
    <x v="37"/>
    <s v="G/570102/1IA101"/>
    <s v="002"/>
    <n v="490"/>
    <n v="0"/>
    <n v="0"/>
    <n v="490"/>
    <n v="0"/>
    <n v="488.28"/>
    <n v="488.28"/>
    <n v="1.72"/>
    <n v="1.72"/>
    <n v="1.72"/>
    <s v="G/AAAAAA/AAAAAA"/>
  </r>
  <r>
    <s v="73"/>
    <x v="3"/>
    <x v="6"/>
    <s v="CF22I050"/>
    <x v="14"/>
    <s v="I402"/>
    <s v="SUB SISTEMA EDUCATIVO MUNICIPAL"/>
    <s v="GI22I40200005D"/>
    <x v="24"/>
    <s v="73 BIENES Y SERVICIOS PARA INVERSIÓN"/>
    <x v="53"/>
    <s v="G/730402/4II402"/>
    <s v="001"/>
    <n v="124973.1"/>
    <n v="5460"/>
    <n v="0"/>
    <n v="130433.1"/>
    <n v="35019.49"/>
    <n v="0"/>
    <n v="0"/>
    <n v="130433.1"/>
    <n v="130433.1"/>
    <n v="95413.61"/>
    <s v="G/BBBBB2/BBBBB2"/>
  </r>
  <r>
    <s v="73"/>
    <x v="3"/>
    <x v="6"/>
    <s v="CF22I050"/>
    <x v="14"/>
    <s v="I402"/>
    <s v="SUB SISTEMA EDUCATIVO MUNICIPAL"/>
    <s v="GI22I40200005D"/>
    <x v="24"/>
    <s v="73 BIENES Y SERVICIOS PARA INVERSIÓN"/>
    <x v="96"/>
    <s v="G/730601/4II402"/>
    <s v="001"/>
    <n v="0"/>
    <n v="23532"/>
    <n v="0"/>
    <n v="23532"/>
    <n v="0"/>
    <n v="0"/>
    <n v="0"/>
    <n v="23532"/>
    <n v="23532"/>
    <n v="23532"/>
    <s v="G/BBBBB2/BBBBB2"/>
  </r>
  <r>
    <s v="84"/>
    <x v="3"/>
    <x v="6"/>
    <s v="CF22I050"/>
    <x v="14"/>
    <s v="I402"/>
    <s v="SUB SISTEMA EDUCATIVO MUNICIPAL"/>
    <s v="GI22I40200005D"/>
    <x v="24"/>
    <s v="84 BIENES DE LARGA DURACIÓN"/>
    <x v="64"/>
    <s v="G/840104/4II402"/>
    <s v="001"/>
    <n v="4868.72"/>
    <n v="3811.28"/>
    <n v="0"/>
    <n v="8680"/>
    <n v="0"/>
    <n v="0"/>
    <n v="0"/>
    <n v="8680"/>
    <n v="8680"/>
    <n v="8680"/>
    <s v="G/BBBBB3/BBBBB3"/>
  </r>
  <r>
    <s v="84"/>
    <x v="3"/>
    <x v="6"/>
    <s v="CF22I050"/>
    <x v="14"/>
    <s v="I402"/>
    <s v="SUB SISTEMA EDUCATIVO MUNICIPAL"/>
    <s v="GI22I40200005D"/>
    <x v="24"/>
    <s v="84 BIENES DE LARGA DURACIÓN"/>
    <x v="65"/>
    <s v="G/840107/4II402"/>
    <s v="001"/>
    <n v="90275.18"/>
    <n v="0"/>
    <n v="0"/>
    <n v="90275.18"/>
    <n v="85742.9"/>
    <n v="0"/>
    <n v="0"/>
    <n v="90275.18"/>
    <n v="90275.18"/>
    <n v="4532.28"/>
    <s v="G/BBBBB3/BBBBB3"/>
  </r>
  <r>
    <s v="51"/>
    <x v="1"/>
    <x v="5"/>
    <s v="ZA01C030"/>
    <x v="15"/>
    <s v="A101"/>
    <s v="FORTALECIMIENTO INSTITUCIONAL"/>
    <s v="GC00A10100004D"/>
    <x v="0"/>
    <s v="51 GASTOS EN PERSONAL"/>
    <x v="0"/>
    <s v="G/510105/1CA101"/>
    <s v="002"/>
    <n v="2692777.68"/>
    <n v="4344"/>
    <n v="0"/>
    <n v="2697121.68"/>
    <n v="0"/>
    <n v="998815.97"/>
    <n v="998815.97"/>
    <n v="1698305.71"/>
    <n v="1698305.71"/>
    <n v="1698305.71"/>
    <s v="G/AAAAAA/AAAAAA"/>
  </r>
  <r>
    <s v="51"/>
    <x v="1"/>
    <x v="5"/>
    <s v="ZA01C030"/>
    <x v="15"/>
    <s v="A101"/>
    <s v="FORTALECIMIENTO INSTITUCIONAL"/>
    <s v="GC00A10100004D"/>
    <x v="0"/>
    <s v="51 GASTOS EN PERSONAL"/>
    <x v="1"/>
    <s v="G/510106/1CA101"/>
    <s v="002"/>
    <n v="118589.99"/>
    <n v="4838.6400000000003"/>
    <n v="0"/>
    <n v="123428.63"/>
    <n v="0"/>
    <n v="38814.720000000001"/>
    <n v="38814.720000000001"/>
    <n v="84613.91"/>
    <n v="84613.91"/>
    <n v="84613.91"/>
    <s v="G/AAAAAA/AAAAAA"/>
  </r>
  <r>
    <s v="51"/>
    <x v="1"/>
    <x v="5"/>
    <s v="ZA01C030"/>
    <x v="15"/>
    <s v="A101"/>
    <s v="FORTALECIMIENTO INSTITUCIONAL"/>
    <s v="GC00A10100004D"/>
    <x v="0"/>
    <s v="51 GASTOS EN PERSONAL"/>
    <x v="2"/>
    <s v="G/510203/1CA101"/>
    <s v="002"/>
    <n v="318886.63"/>
    <n v="765.22"/>
    <n v="0"/>
    <n v="319651.84999999998"/>
    <n v="73019.08"/>
    <n v="28316.6"/>
    <n v="28299.93"/>
    <n v="291335.25"/>
    <n v="291351.92"/>
    <n v="218316.17"/>
    <s v="G/AAAAAA/AAAAAA"/>
  </r>
  <r>
    <s v="51"/>
    <x v="1"/>
    <x v="5"/>
    <s v="ZA01C030"/>
    <x v="15"/>
    <s v="A101"/>
    <s v="FORTALECIMIENTO INSTITUCIONAL"/>
    <s v="GC00A10100004D"/>
    <x v="0"/>
    <s v="51 GASTOS EN PERSONAL"/>
    <x v="3"/>
    <s v="G/510204/1CA101"/>
    <s v="002"/>
    <n v="89947.92"/>
    <n v="12"/>
    <n v="0"/>
    <n v="89959.92"/>
    <n v="14069.6"/>
    <n v="6768.3"/>
    <n v="6755.4"/>
    <n v="83191.62"/>
    <n v="83204.52"/>
    <n v="69122.02"/>
    <s v="G/AAAAAA/AAAAAA"/>
  </r>
  <r>
    <s v="51"/>
    <x v="1"/>
    <x v="5"/>
    <s v="ZA01C030"/>
    <x v="15"/>
    <s v="A101"/>
    <s v="FORTALECIMIENTO INSTITUCIONAL"/>
    <s v="GC00A10100004D"/>
    <x v="0"/>
    <s v="51 GASTOS EN PERSONAL"/>
    <x v="4"/>
    <s v="G/510304/1CA101"/>
    <s v="002"/>
    <n v="2184"/>
    <n v="711.2"/>
    <n v="0"/>
    <n v="2895.2"/>
    <n v="0"/>
    <n v="514.5"/>
    <n v="514.5"/>
    <n v="2380.6999999999998"/>
    <n v="2380.6999999999998"/>
    <n v="2380.6999999999998"/>
    <s v="G/AAAAAA/AAAAAA"/>
  </r>
  <r>
    <s v="51"/>
    <x v="1"/>
    <x v="5"/>
    <s v="ZA01C030"/>
    <x v="15"/>
    <s v="A101"/>
    <s v="FORTALECIMIENTO INSTITUCIONAL"/>
    <s v="GC00A10100004D"/>
    <x v="0"/>
    <s v="51 GASTOS EN PERSONAL"/>
    <x v="5"/>
    <s v="G/510306/1CA101"/>
    <s v="002"/>
    <n v="17472"/>
    <n v="704"/>
    <n v="0"/>
    <n v="18176"/>
    <n v="0"/>
    <n v="5344"/>
    <n v="5344"/>
    <n v="12832"/>
    <n v="12832"/>
    <n v="12832"/>
    <s v="G/AAAAAA/AAAAAA"/>
  </r>
  <r>
    <s v="51"/>
    <x v="1"/>
    <x v="5"/>
    <s v="ZA01C030"/>
    <x v="15"/>
    <s v="A101"/>
    <s v="FORTALECIMIENTO INSTITUCIONAL"/>
    <s v="GC00A10100004D"/>
    <x v="0"/>
    <s v="51 GASTOS EN PERSONAL"/>
    <x v="6"/>
    <s v="G/510401/1CA101"/>
    <s v="002"/>
    <n v="3791.68"/>
    <n v="0"/>
    <n v="0"/>
    <n v="3791.68"/>
    <n v="0"/>
    <n v="112.5"/>
    <n v="112.5"/>
    <n v="3679.18"/>
    <n v="3679.18"/>
    <n v="3679.18"/>
    <s v="G/AAAAAA/AAAAAA"/>
  </r>
  <r>
    <s v="51"/>
    <x v="1"/>
    <x v="5"/>
    <s v="ZA01C030"/>
    <x v="15"/>
    <s v="A101"/>
    <s v="FORTALECIMIENTO INSTITUCIONAL"/>
    <s v="GC00A10100004D"/>
    <x v="0"/>
    <s v="51 GASTOS EN PERSONAL"/>
    <x v="7"/>
    <s v="G/510408/1CA101"/>
    <s v="002"/>
    <n v="6143.97"/>
    <n v="229.84"/>
    <n v="0"/>
    <n v="6373.81"/>
    <n v="0"/>
    <n v="1690.25"/>
    <n v="1690.25"/>
    <n v="4683.5600000000004"/>
    <n v="4683.5600000000004"/>
    <n v="4683.5600000000004"/>
    <s v="G/AAAAAA/AAAAAA"/>
  </r>
  <r>
    <s v="51"/>
    <x v="1"/>
    <x v="5"/>
    <s v="ZA01C030"/>
    <x v="15"/>
    <s v="A101"/>
    <s v="FORTALECIMIENTO INSTITUCIONAL"/>
    <s v="GC00A10100004D"/>
    <x v="0"/>
    <s v="51 GASTOS EN PERSONAL"/>
    <x v="69"/>
    <s v="G/510507/1CA101"/>
    <s v="002"/>
    <n v="18325.400000000001"/>
    <n v="0"/>
    <n v="0"/>
    <n v="18325.400000000001"/>
    <n v="0"/>
    <n v="0"/>
    <n v="0"/>
    <n v="18325.400000000001"/>
    <n v="18325.400000000001"/>
    <n v="18325.400000000001"/>
    <s v="G/AAAAAA/AAAAAA"/>
  </r>
  <r>
    <s v="51"/>
    <x v="1"/>
    <x v="5"/>
    <s v="ZA01C030"/>
    <x v="15"/>
    <s v="A101"/>
    <s v="FORTALECIMIENTO INSTITUCIONAL"/>
    <s v="GC00A10100004D"/>
    <x v="0"/>
    <s v="51 GASTOS EN PERSONAL"/>
    <x v="8"/>
    <s v="G/510509/1CA101"/>
    <s v="002"/>
    <n v="139237.38"/>
    <n v="0"/>
    <n v="0"/>
    <n v="139237.38"/>
    <n v="0"/>
    <n v="51774.04"/>
    <n v="51774.04"/>
    <n v="87463.34"/>
    <n v="87463.34"/>
    <n v="87463.34"/>
    <s v="G/AAAAAA/AAAAAA"/>
  </r>
  <r>
    <s v="51"/>
    <x v="1"/>
    <x v="5"/>
    <s v="ZA01C030"/>
    <x v="15"/>
    <s v="A101"/>
    <s v="FORTALECIMIENTO INSTITUCIONAL"/>
    <s v="GC00A10100004D"/>
    <x v="0"/>
    <s v="51 GASTOS EN PERSONAL"/>
    <x v="9"/>
    <s v="G/510510/1CA101"/>
    <s v="002"/>
    <n v="1014672"/>
    <n v="0"/>
    <n v="0"/>
    <n v="1014672"/>
    <n v="657882"/>
    <n v="356790"/>
    <n v="356590"/>
    <n v="657882"/>
    <n v="658082"/>
    <n v="0"/>
    <s v="G/AAAAAA/AAAAAA"/>
  </r>
  <r>
    <s v="51"/>
    <x v="1"/>
    <x v="5"/>
    <s v="ZA01C030"/>
    <x v="15"/>
    <s v="A101"/>
    <s v="FORTALECIMIENTO INSTITUCIONAL"/>
    <s v="GC00A10100004D"/>
    <x v="0"/>
    <s v="51 GASTOS EN PERSONAL"/>
    <x v="10"/>
    <s v="G/510512/1CA101"/>
    <s v="002"/>
    <n v="5750.49"/>
    <n v="0"/>
    <n v="0"/>
    <n v="5750.49"/>
    <n v="0"/>
    <n v="216.67"/>
    <n v="216.67"/>
    <n v="5533.82"/>
    <n v="5533.82"/>
    <n v="5533.82"/>
    <s v="G/AAAAAA/AAAAAA"/>
  </r>
  <r>
    <s v="51"/>
    <x v="1"/>
    <x v="5"/>
    <s v="ZA01C030"/>
    <x v="15"/>
    <s v="A101"/>
    <s v="FORTALECIMIENTO INSTITUCIONAL"/>
    <s v="GC00A10100004D"/>
    <x v="0"/>
    <s v="51 GASTOS EN PERSONAL"/>
    <x v="11"/>
    <s v="G/510513/1CA101"/>
    <s v="002"/>
    <n v="11500.97"/>
    <n v="0"/>
    <n v="0"/>
    <n v="11500.97"/>
    <n v="0"/>
    <n v="0"/>
    <n v="0"/>
    <n v="11500.97"/>
    <n v="11500.97"/>
    <n v="11500.97"/>
    <s v="G/AAAAAA/AAAAAA"/>
  </r>
  <r>
    <s v="51"/>
    <x v="1"/>
    <x v="5"/>
    <s v="ZA01C030"/>
    <x v="15"/>
    <s v="A101"/>
    <s v="FORTALECIMIENTO INSTITUCIONAL"/>
    <s v="GC00A10100004D"/>
    <x v="0"/>
    <s v="51 GASTOS EN PERSONAL"/>
    <x v="12"/>
    <s v="G/510601/1CA101"/>
    <s v="002"/>
    <n v="483330.33"/>
    <n v="1137.4100000000001"/>
    <n v="0"/>
    <n v="484467.74"/>
    <n v="83321.53"/>
    <n v="174410.94"/>
    <n v="174320.71"/>
    <n v="310056.8"/>
    <n v="310147.03000000003"/>
    <n v="226735.27"/>
    <s v="G/AAAAAA/AAAAAA"/>
  </r>
  <r>
    <s v="51"/>
    <x v="1"/>
    <x v="5"/>
    <s v="ZA01C030"/>
    <x v="15"/>
    <s v="A101"/>
    <s v="FORTALECIMIENTO INSTITUCIONAL"/>
    <s v="GC00A10100004D"/>
    <x v="0"/>
    <s v="51 GASTOS EN PERSONAL"/>
    <x v="13"/>
    <s v="G/510602/1CA101"/>
    <s v="002"/>
    <n v="318886.63"/>
    <n v="765.22"/>
    <n v="0"/>
    <n v="319651.84999999998"/>
    <n v="59734.21"/>
    <n v="97023.13"/>
    <n v="97006.47"/>
    <n v="222628.72"/>
    <n v="222645.38"/>
    <n v="162894.51"/>
    <s v="G/AAAAAA/AAAAAA"/>
  </r>
  <r>
    <s v="51"/>
    <x v="1"/>
    <x v="5"/>
    <s v="ZA01C030"/>
    <x v="15"/>
    <s v="A101"/>
    <s v="FORTALECIMIENTO INSTITUCIONAL"/>
    <s v="GC00A10100004D"/>
    <x v="0"/>
    <s v="51 GASTOS EN PERSONAL"/>
    <x v="14"/>
    <s v="G/510707/1CA101"/>
    <s v="002"/>
    <n v="272974.12"/>
    <n v="0"/>
    <n v="0"/>
    <n v="272974.12"/>
    <n v="0"/>
    <n v="14242.79"/>
    <n v="8242.7900000000009"/>
    <n v="258731.33"/>
    <n v="264731.33"/>
    <n v="258731.33"/>
    <s v="G/AAAAAA/AAAAAA"/>
  </r>
  <r>
    <s v="53"/>
    <x v="1"/>
    <x v="5"/>
    <s v="ZA01C030"/>
    <x v="15"/>
    <s v="A101"/>
    <s v="FORTALECIMIENTO INSTITUCIONAL"/>
    <s v="GC00A10100001D"/>
    <x v="1"/>
    <s v="53 BIENES Y SERVICIOS DE CONSUMO"/>
    <x v="26"/>
    <s v="G/530404/1CA101"/>
    <s v="002"/>
    <n v="340"/>
    <n v="-340"/>
    <n v="0"/>
    <n v="0"/>
    <n v="0"/>
    <n v="0"/>
    <n v="0"/>
    <n v="0"/>
    <n v="0"/>
    <n v="0"/>
    <s v="G/AAAAAA/AAAAAA"/>
  </r>
  <r>
    <s v="53"/>
    <x v="1"/>
    <x v="5"/>
    <s v="ZA01C030"/>
    <x v="15"/>
    <s v="A101"/>
    <s v="FORTALECIMIENTO INSTITUCIONAL"/>
    <s v="GC00A10100001D"/>
    <x v="1"/>
    <s v="53 BIENES Y SERVICIOS DE CONSUMO"/>
    <x v="36"/>
    <s v="G/530813/1CA101"/>
    <s v="002"/>
    <n v="1900"/>
    <n v="-1900"/>
    <n v="0"/>
    <n v="0"/>
    <n v="0"/>
    <n v="0"/>
    <n v="0"/>
    <n v="0"/>
    <n v="0"/>
    <n v="0"/>
    <s v="G/AAAAAA/AAAAAA"/>
  </r>
  <r>
    <s v="53"/>
    <x v="1"/>
    <x v="5"/>
    <s v="ZA01C030"/>
    <x v="15"/>
    <s v="A101"/>
    <s v="FORTALECIMIENTO INSTITUCIONAL"/>
    <s v="GC00A10100001D"/>
    <x v="1"/>
    <s v="53 BIENES Y SERVICIOS DE CONSUMO"/>
    <x v="141"/>
    <s v="G/530822/1CA101"/>
    <s v="002"/>
    <n v="0"/>
    <n v="3355"/>
    <n v="0"/>
    <n v="3355"/>
    <n v="3355"/>
    <n v="0"/>
    <n v="0"/>
    <n v="3355"/>
    <n v="3355"/>
    <n v="0"/>
    <s v="G/AAAAAA/AAAAAA"/>
  </r>
  <r>
    <s v="53"/>
    <x v="1"/>
    <x v="5"/>
    <s v="ZA01C030"/>
    <x v="15"/>
    <s v="A101"/>
    <s v="FORTALECIMIENTO INSTITUCIONAL"/>
    <s v="GC00A10100001D"/>
    <x v="1"/>
    <s v="53 BIENES Y SERVICIOS DE CONSUMO"/>
    <x v="103"/>
    <s v="G/531404/1CA101"/>
    <s v="002"/>
    <n v="1115"/>
    <n v="-1115"/>
    <n v="0"/>
    <n v="0"/>
    <n v="0"/>
    <n v="0"/>
    <n v="0"/>
    <n v="0"/>
    <n v="0"/>
    <n v="0"/>
    <s v="G/AAAAAA/AAAAAA"/>
  </r>
  <r>
    <s v="84"/>
    <x v="1"/>
    <x v="5"/>
    <s v="ZA01C030"/>
    <x v="15"/>
    <s v="A101"/>
    <s v="FORTALECIMIENTO INSTITUCIONAL"/>
    <s v="GC00A10100001D"/>
    <x v="1"/>
    <s v="84 BIENES DE LARGA DURACIÓN"/>
    <x v="63"/>
    <s v="G/840103/1CA101"/>
    <s v="002"/>
    <n v="290"/>
    <n v="0"/>
    <n v="0"/>
    <n v="290"/>
    <n v="0"/>
    <n v="0"/>
    <n v="0"/>
    <n v="290"/>
    <n v="290"/>
    <n v="290"/>
    <s v="G/BBBBB3/BBBBB3"/>
  </r>
  <r>
    <s v="84"/>
    <x v="1"/>
    <x v="5"/>
    <s v="ZA01C030"/>
    <x v="15"/>
    <s v="A101"/>
    <s v="FORTALECIMIENTO INSTITUCIONAL"/>
    <s v="GC00A10100001D"/>
    <x v="1"/>
    <s v="84 BIENES DE LARGA DURACIÓN"/>
    <x v="64"/>
    <s v="G/840104/1CA101"/>
    <s v="002"/>
    <n v="5010"/>
    <n v="0"/>
    <n v="0"/>
    <n v="5010"/>
    <n v="0"/>
    <n v="0"/>
    <n v="0"/>
    <n v="5010"/>
    <n v="5010"/>
    <n v="5010"/>
    <s v="G/BBBBB3/BBBBB3"/>
  </r>
  <r>
    <s v="84"/>
    <x v="1"/>
    <x v="5"/>
    <s v="ZA01C030"/>
    <x v="15"/>
    <s v="A101"/>
    <s v="FORTALECIMIENTO INSTITUCIONAL"/>
    <s v="GC00A10100001D"/>
    <x v="1"/>
    <s v="84 BIENES DE LARGA DURACIÓN"/>
    <x v="65"/>
    <s v="G/840107/1CA101"/>
    <s v="002"/>
    <n v="1345"/>
    <n v="0"/>
    <n v="0"/>
    <n v="1345"/>
    <n v="0"/>
    <n v="0"/>
    <n v="0"/>
    <n v="1345"/>
    <n v="1345"/>
    <n v="1345"/>
    <s v="G/BBBBB3/BBBBB3"/>
  </r>
  <r>
    <s v="99"/>
    <x v="1"/>
    <x v="5"/>
    <s v="ZA01C030"/>
    <x v="15"/>
    <s v="A101"/>
    <s v="FORTALECIMIENTO INSTITUCIONAL"/>
    <s v="GC00A10100004D"/>
    <x v="0"/>
    <s v="99 OTROS PASIVOS"/>
    <x v="67"/>
    <s v="G/990101/1CA101"/>
    <s v="002"/>
    <n v="90021.21"/>
    <n v="0"/>
    <n v="0"/>
    <n v="90021.21"/>
    <n v="0"/>
    <n v="35290.82"/>
    <n v="35290.82"/>
    <n v="54730.39"/>
    <n v="54730.39"/>
    <n v="54730.39"/>
    <s v="G/CCCCC1/CCCCC1"/>
  </r>
  <r>
    <s v="78"/>
    <x v="2"/>
    <x v="7"/>
    <s v="ZA01H030"/>
    <x v="16"/>
    <s v="A102"/>
    <s v="TRANSFERENCIA"/>
    <s v="GI00A10200008T"/>
    <x v="25"/>
    <s v="78 TRANSFERENCIAS Y DONACIONES PARA INVERSIÓN"/>
    <x v="152"/>
    <s v="G/780204/1HA102"/>
    <s v="001"/>
    <n v="5000000"/>
    <n v="0"/>
    <n v="0"/>
    <n v="5000000"/>
    <n v="0"/>
    <n v="5000000"/>
    <n v="2128067.52"/>
    <n v="0"/>
    <n v="2871932.48"/>
    <n v="0"/>
    <s v="G/BBBBB2/BBBBB2"/>
  </r>
  <r>
    <s v="78"/>
    <x v="3"/>
    <x v="8"/>
    <s v="ZA01J020"/>
    <x v="17"/>
    <s v="A102"/>
    <s v="TRANSFERENCIA"/>
    <s v="GI00A10200018T"/>
    <x v="26"/>
    <s v="78 TRANSFERENCIAS Y DONACIONES PARA INVERSIÓN"/>
    <x v="153"/>
    <s v="G/780102/1JA102"/>
    <s v="001"/>
    <n v="750000"/>
    <n v="0"/>
    <n v="0"/>
    <n v="750000"/>
    <n v="0"/>
    <n v="750000"/>
    <n v="250000"/>
    <n v="0"/>
    <n v="500000"/>
    <n v="0"/>
    <s v="G/BBBBB2/BBBBB2"/>
  </r>
  <r>
    <s v="51"/>
    <x v="0"/>
    <x v="9"/>
    <s v="PM71N010"/>
    <x v="18"/>
    <s v="A101"/>
    <s v="FORTALECIMIENTO INSTITUCIONAL"/>
    <s v="GC00A10100004D"/>
    <x v="0"/>
    <s v="51 GASTOS EN PERSONAL"/>
    <x v="0"/>
    <s v="G/510105/1NA101"/>
    <s v="002"/>
    <n v="14138388"/>
    <n v="0"/>
    <n v="0"/>
    <n v="14138388"/>
    <n v="0"/>
    <n v="4984822.83"/>
    <n v="4984822.83"/>
    <n v="9153565.1699999999"/>
    <n v="9153565.1699999999"/>
    <n v="9153565.1699999999"/>
    <s v="G/AAAAAA/AAAAAA"/>
  </r>
  <r>
    <s v="51"/>
    <x v="0"/>
    <x v="9"/>
    <s v="PM71N010"/>
    <x v="18"/>
    <s v="A101"/>
    <s v="FORTALECIMIENTO INSTITUCIONAL"/>
    <s v="GC00A10100004D"/>
    <x v="0"/>
    <s v="51 GASTOS EN PERSONAL"/>
    <x v="1"/>
    <s v="G/510106/1NA101"/>
    <s v="002"/>
    <n v="37255.919999999998"/>
    <n v="-4838.6400000000003"/>
    <n v="0"/>
    <n v="32417.279999999999"/>
    <n v="0"/>
    <n v="14918.47"/>
    <n v="14918.47"/>
    <n v="17498.810000000001"/>
    <n v="17498.810000000001"/>
    <n v="17498.810000000001"/>
    <s v="G/AAAAAA/AAAAAA"/>
  </r>
  <r>
    <s v="51"/>
    <x v="0"/>
    <x v="9"/>
    <s v="PM71N010"/>
    <x v="18"/>
    <s v="A101"/>
    <s v="FORTALECIMIENTO INSTITUCIONAL"/>
    <s v="GC00A10100004D"/>
    <x v="0"/>
    <s v="51 GASTOS EN PERSONAL"/>
    <x v="2"/>
    <s v="G/510203/1NA101"/>
    <s v="002"/>
    <n v="1287343.1599999999"/>
    <n v="32689.279999999999"/>
    <n v="0"/>
    <n v="1320032.44"/>
    <n v="202119"/>
    <n v="68787.87"/>
    <n v="68465.61"/>
    <n v="1251244.57"/>
    <n v="1251566.83"/>
    <n v="1049125.57"/>
    <s v="G/AAAAAA/AAAAAA"/>
  </r>
  <r>
    <s v="51"/>
    <x v="0"/>
    <x v="9"/>
    <s v="PM71N010"/>
    <x v="18"/>
    <s v="A101"/>
    <s v="FORTALECIMIENTO INSTITUCIONAL"/>
    <s v="GC00A10100004D"/>
    <x v="0"/>
    <s v="51 GASTOS EN PERSONAL"/>
    <x v="3"/>
    <s v="G/510204/1NA101"/>
    <s v="002"/>
    <n v="700325"/>
    <n v="-300"/>
    <n v="0"/>
    <n v="700025"/>
    <n v="99975"/>
    <n v="31202.94"/>
    <n v="31202.94"/>
    <n v="668822.06000000006"/>
    <n v="668822.06000000006"/>
    <n v="568847.06000000006"/>
    <s v="G/AAAAAA/AAAAAA"/>
  </r>
  <r>
    <s v="51"/>
    <x v="0"/>
    <x v="9"/>
    <s v="PM71N010"/>
    <x v="18"/>
    <s v="A101"/>
    <s v="FORTALECIMIENTO INSTITUCIONAL"/>
    <s v="GC00A10100004D"/>
    <x v="0"/>
    <s v="51 GASTOS EN PERSONAL"/>
    <x v="4"/>
    <s v="G/510304/1NA101"/>
    <s v="002"/>
    <n v="710"/>
    <n v="90.8"/>
    <n v="0"/>
    <n v="800.8"/>
    <n v="0"/>
    <n v="342.3"/>
    <n v="342.3"/>
    <n v="458.5"/>
    <n v="458.5"/>
    <n v="458.5"/>
    <s v="G/AAAAAA/AAAAAA"/>
  </r>
  <r>
    <s v="51"/>
    <x v="0"/>
    <x v="9"/>
    <s v="PM71N010"/>
    <x v="18"/>
    <s v="A101"/>
    <s v="FORTALECIMIENTO INSTITUCIONAL"/>
    <s v="GC00A10100004D"/>
    <x v="0"/>
    <s v="51 GASTOS EN PERSONAL"/>
    <x v="5"/>
    <s v="G/510306/1NA101"/>
    <s v="002"/>
    <n v="5280"/>
    <n v="-704"/>
    <n v="0"/>
    <n v="4576"/>
    <n v="0"/>
    <n v="1956"/>
    <n v="1956"/>
    <n v="2620"/>
    <n v="2620"/>
    <n v="2620"/>
    <s v="G/AAAAAA/AAAAAA"/>
  </r>
  <r>
    <s v="51"/>
    <x v="0"/>
    <x v="9"/>
    <s v="PM71N010"/>
    <x v="18"/>
    <s v="A101"/>
    <s v="FORTALECIMIENTO INSTITUCIONAL"/>
    <s v="GC00A10100004D"/>
    <x v="0"/>
    <s v="51 GASTOS EN PERSONAL"/>
    <x v="6"/>
    <s v="G/510401/1NA101"/>
    <s v="002"/>
    <n v="1117.68"/>
    <n v="0"/>
    <n v="0"/>
    <n v="1117.68"/>
    <n v="0"/>
    <n v="90"/>
    <n v="90"/>
    <n v="1027.68"/>
    <n v="1027.68"/>
    <n v="1027.68"/>
    <s v="G/AAAAAA/AAAAAA"/>
  </r>
  <r>
    <s v="51"/>
    <x v="0"/>
    <x v="9"/>
    <s v="PM71N010"/>
    <x v="18"/>
    <s v="A101"/>
    <s v="FORTALECIMIENTO INSTITUCIONAL"/>
    <s v="GC00A10100004D"/>
    <x v="0"/>
    <s v="51 GASTOS EN PERSONAL"/>
    <x v="7"/>
    <s v="G/510408/1NA101"/>
    <s v="002"/>
    <n v="1862.8"/>
    <n v="-229.84"/>
    <n v="0"/>
    <n v="1632.96"/>
    <n v="0"/>
    <n v="708.62"/>
    <n v="708.62"/>
    <n v="924.34"/>
    <n v="924.34"/>
    <n v="924.34"/>
    <s v="G/AAAAAA/AAAAAA"/>
  </r>
  <r>
    <s v="51"/>
    <x v="0"/>
    <x v="9"/>
    <s v="PM71N010"/>
    <x v="18"/>
    <s v="A101"/>
    <s v="FORTALECIMIENTO INSTITUCIONAL"/>
    <s v="GC00A10100004D"/>
    <x v="0"/>
    <s v="51 GASTOS EN PERSONAL"/>
    <x v="8"/>
    <s v="G/510509/1NA101"/>
    <s v="002"/>
    <n v="314799.31"/>
    <n v="0"/>
    <n v="0"/>
    <n v="314799.31"/>
    <n v="0"/>
    <n v="97008.69"/>
    <n v="97008.69"/>
    <n v="217790.62"/>
    <n v="217790.62"/>
    <n v="217790.62"/>
    <s v="G/AAAAAA/AAAAAA"/>
  </r>
  <r>
    <s v="51"/>
    <x v="0"/>
    <x v="9"/>
    <s v="PM71N010"/>
    <x v="18"/>
    <s v="A101"/>
    <s v="FORTALECIMIENTO INSTITUCIONAL"/>
    <s v="GC00A10100004D"/>
    <x v="0"/>
    <s v="51 GASTOS EN PERSONAL"/>
    <x v="9"/>
    <s v="G/510510/1NA101"/>
    <s v="002"/>
    <n v="4644144.1399999997"/>
    <n v="-328283.40999999997"/>
    <n v="0"/>
    <n v="4315860.7300000004"/>
    <n v="1440756.87"/>
    <n v="993851.13"/>
    <n v="993851.13"/>
    <n v="3322009.6000000001"/>
    <n v="3322009.6000000001"/>
    <n v="1881252.73"/>
    <s v="G/AAAAAA/AAAAAA"/>
  </r>
  <r>
    <s v="51"/>
    <x v="0"/>
    <x v="9"/>
    <s v="PM71N010"/>
    <x v="18"/>
    <s v="A101"/>
    <s v="FORTALECIMIENTO INSTITUCIONAL"/>
    <s v="GC00A10100004D"/>
    <x v="0"/>
    <s v="51 GASTOS EN PERSONAL"/>
    <x v="10"/>
    <s v="G/510512/1NA101"/>
    <s v="002"/>
    <n v="665"/>
    <n v="0"/>
    <n v="0"/>
    <n v="665"/>
    <n v="0"/>
    <n v="0"/>
    <n v="0"/>
    <n v="665"/>
    <n v="665"/>
    <n v="665"/>
    <s v="G/AAAAAA/AAAAAA"/>
  </r>
  <r>
    <s v="51"/>
    <x v="0"/>
    <x v="9"/>
    <s v="PM71N010"/>
    <x v="18"/>
    <s v="A101"/>
    <s v="FORTALECIMIENTO INSTITUCIONAL"/>
    <s v="GC00A10100004D"/>
    <x v="0"/>
    <s v="51 GASTOS EN PERSONAL"/>
    <x v="12"/>
    <s v="G/510601/1NA101"/>
    <s v="002"/>
    <n v="1954000.64"/>
    <n v="49646.52"/>
    <n v="0"/>
    <n v="2003647.16"/>
    <n v="182252.52"/>
    <n v="757698.04"/>
    <n v="757698.04"/>
    <n v="1245949.1200000001"/>
    <n v="1245949.1200000001"/>
    <n v="1063696.6000000001"/>
    <s v="G/AAAAAA/AAAAAA"/>
  </r>
  <r>
    <s v="51"/>
    <x v="0"/>
    <x v="9"/>
    <s v="PM71N010"/>
    <x v="18"/>
    <s v="A101"/>
    <s v="FORTALECIMIENTO INSTITUCIONAL"/>
    <s v="GC00A10100004D"/>
    <x v="0"/>
    <s v="51 GASTOS EN PERSONAL"/>
    <x v="13"/>
    <s v="G/510602/1NA101"/>
    <s v="002"/>
    <n v="1287343.1599999999"/>
    <n v="32689.279999999999"/>
    <n v="0"/>
    <n v="1320032.44"/>
    <n v="120066.75"/>
    <n v="498729.65"/>
    <n v="498729.65"/>
    <n v="821302.79"/>
    <n v="821302.79"/>
    <n v="701236.04"/>
    <s v="G/AAAAAA/AAAAAA"/>
  </r>
  <r>
    <s v="51"/>
    <x v="0"/>
    <x v="9"/>
    <s v="PM71N010"/>
    <x v="18"/>
    <s v="A101"/>
    <s v="FORTALECIMIENTO INSTITUCIONAL"/>
    <s v="GC00A10100004D"/>
    <x v="0"/>
    <s v="51 GASTOS EN PERSONAL"/>
    <x v="14"/>
    <s v="G/510707/1NA101"/>
    <s v="002"/>
    <n v="90610.45"/>
    <n v="0"/>
    <n v="0"/>
    <n v="90610.45"/>
    <n v="0"/>
    <n v="6982.94"/>
    <n v="6982.94"/>
    <n v="83627.509999999995"/>
    <n v="83627.509999999995"/>
    <n v="83627.509999999995"/>
    <s v="G/AAAAAA/AAAAAA"/>
  </r>
  <r>
    <s v="53"/>
    <x v="0"/>
    <x v="9"/>
    <s v="PM71N010"/>
    <x v="18"/>
    <s v="A101"/>
    <s v="FORTALECIMIENTO INSTITUCIONAL"/>
    <s v="GC00A10100001D"/>
    <x v="1"/>
    <s v="53 BIENES Y SERVICIOS DE CONSUMO"/>
    <x v="15"/>
    <s v="G/530101/1NA101"/>
    <s v="002"/>
    <n v="50000"/>
    <n v="-15457.04"/>
    <n v="0"/>
    <n v="34542.959999999999"/>
    <n v="0"/>
    <n v="34542.959999999999"/>
    <n v="13188.36"/>
    <n v="0"/>
    <n v="21354.6"/>
    <n v="0"/>
    <s v="G/AAAAAA/AAAAAA"/>
  </r>
  <r>
    <s v="53"/>
    <x v="0"/>
    <x v="9"/>
    <s v="PM71N010"/>
    <x v="18"/>
    <s v="A101"/>
    <s v="FORTALECIMIENTO INSTITUCIONAL"/>
    <s v="GC00A10100001D"/>
    <x v="1"/>
    <s v="53 BIENES Y SERVICIOS DE CONSUMO"/>
    <x v="16"/>
    <s v="G/530104/1NA101"/>
    <s v="002"/>
    <n v="50000"/>
    <n v="2734.6"/>
    <n v="0"/>
    <n v="52734.6"/>
    <n v="0"/>
    <n v="50000"/>
    <n v="22980.9"/>
    <n v="2734.6"/>
    <n v="29753.7"/>
    <n v="2734.6"/>
    <s v="G/AAAAAA/AAAAAA"/>
  </r>
  <r>
    <s v="53"/>
    <x v="0"/>
    <x v="9"/>
    <s v="PM71N010"/>
    <x v="18"/>
    <s v="A101"/>
    <s v="FORTALECIMIENTO INSTITUCIONAL"/>
    <s v="GC00A10100001D"/>
    <x v="1"/>
    <s v="53 BIENES Y SERVICIOS DE CONSUMO"/>
    <x v="17"/>
    <s v="G/530105/1NA101"/>
    <s v="002"/>
    <n v="20720"/>
    <n v="14306.72"/>
    <n v="0"/>
    <n v="35026.720000000001"/>
    <n v="17500"/>
    <n v="17526.72"/>
    <n v="6392.2"/>
    <n v="17500"/>
    <n v="28634.52"/>
    <n v="0"/>
    <s v="G/AAAAAA/AAAAAA"/>
  </r>
  <r>
    <s v="53"/>
    <x v="0"/>
    <x v="9"/>
    <s v="PM71N010"/>
    <x v="18"/>
    <s v="A101"/>
    <s v="FORTALECIMIENTO INSTITUCIONAL"/>
    <s v="GC00A10100001D"/>
    <x v="1"/>
    <s v="53 BIENES Y SERVICIOS DE CONSUMO"/>
    <x v="150"/>
    <s v="G/530202/1NA101"/>
    <s v="002"/>
    <n v="880.35"/>
    <n v="-100.81"/>
    <n v="0"/>
    <n v="779.54"/>
    <n v="0"/>
    <n v="79.540000000000006"/>
    <n v="79.540000000000006"/>
    <n v="700"/>
    <n v="700"/>
    <n v="700"/>
    <s v="G/AAAAAA/AAAAAA"/>
  </r>
  <r>
    <s v="53"/>
    <x v="0"/>
    <x v="9"/>
    <s v="PM71N010"/>
    <x v="18"/>
    <s v="A101"/>
    <s v="FORTALECIMIENTO INSTITUCIONAL"/>
    <s v="GC00A10100001D"/>
    <x v="1"/>
    <s v="53 BIENES Y SERVICIOS DE CONSUMO"/>
    <x v="19"/>
    <s v="G/530204/1NA101"/>
    <s v="002"/>
    <n v="200"/>
    <n v="0"/>
    <n v="0"/>
    <n v="200"/>
    <n v="0"/>
    <n v="200"/>
    <n v="13.85"/>
    <n v="0"/>
    <n v="186.15"/>
    <n v="0"/>
    <s v="G/AAAAAA/AAAAAA"/>
  </r>
  <r>
    <s v="53"/>
    <x v="0"/>
    <x v="9"/>
    <s v="PM71N010"/>
    <x v="18"/>
    <s v="A101"/>
    <s v="FORTALECIMIENTO INSTITUCIONAL"/>
    <s v="GC00A10100001D"/>
    <x v="1"/>
    <s v="53 BIENES Y SERVICIOS DE CONSUMO"/>
    <x v="22"/>
    <s v="G/530209/1NA101"/>
    <s v="002"/>
    <n v="246438.75"/>
    <n v="1148.79"/>
    <n v="0"/>
    <n v="247587.54"/>
    <n v="7.38"/>
    <n v="245105.11"/>
    <n v="91300.61"/>
    <n v="2482.4299999999998"/>
    <n v="156286.93"/>
    <n v="2475.0500000000002"/>
    <s v="G/AAAAAA/AAAAAA"/>
  </r>
  <r>
    <s v="53"/>
    <x v="0"/>
    <x v="9"/>
    <s v="PM71N010"/>
    <x v="18"/>
    <s v="A101"/>
    <s v="FORTALECIMIENTO INSTITUCIONAL"/>
    <s v="GC00A10100001D"/>
    <x v="1"/>
    <s v="53 BIENES Y SERVICIOS DE CONSUMO"/>
    <x v="23"/>
    <s v="G/530255/1NA101"/>
    <s v="002"/>
    <n v="0"/>
    <n v="238713.45"/>
    <n v="0"/>
    <n v="238713.45"/>
    <n v="0"/>
    <n v="97728.18"/>
    <n v="48513.8"/>
    <n v="140985.26999999999"/>
    <n v="190199.65"/>
    <n v="140985.26999999999"/>
    <s v="G/AAAAAA/AAAAAA"/>
  </r>
  <r>
    <s v="53"/>
    <x v="0"/>
    <x v="9"/>
    <s v="PM71N010"/>
    <x v="18"/>
    <s v="A101"/>
    <s v="FORTALECIMIENTO INSTITUCIONAL"/>
    <s v="GC00A10100001D"/>
    <x v="1"/>
    <s v="53 BIENES Y SERVICIOS DE CONSUMO"/>
    <x v="24"/>
    <s v="G/530402/1NA101"/>
    <s v="002"/>
    <n v="200"/>
    <n v="0"/>
    <n v="0"/>
    <n v="200"/>
    <n v="0"/>
    <n v="200"/>
    <n v="100"/>
    <n v="0"/>
    <n v="100"/>
    <n v="0"/>
    <s v="G/AAAAAA/AAAAAA"/>
  </r>
  <r>
    <s v="53"/>
    <x v="0"/>
    <x v="9"/>
    <s v="PM71N010"/>
    <x v="18"/>
    <s v="A101"/>
    <s v="FORTALECIMIENTO INSTITUCIONAL"/>
    <s v="GC00A10100001D"/>
    <x v="1"/>
    <s v="53 BIENES Y SERVICIOS DE CONSUMO"/>
    <x v="25"/>
    <s v="G/530403/1NA101"/>
    <s v="002"/>
    <n v="3022.72"/>
    <n v="2177.2800000000002"/>
    <n v="0"/>
    <n v="5200"/>
    <n v="0"/>
    <n v="200"/>
    <n v="0"/>
    <n v="5000"/>
    <n v="5200"/>
    <n v="5000"/>
    <s v="G/AAAAAA/AAAAAA"/>
  </r>
  <r>
    <s v="53"/>
    <x v="0"/>
    <x v="9"/>
    <s v="PM71N010"/>
    <x v="18"/>
    <s v="A101"/>
    <s v="FORTALECIMIENTO INSTITUCIONAL"/>
    <s v="GC00A10100001D"/>
    <x v="1"/>
    <s v="53 BIENES Y SERVICIOS DE CONSUMO"/>
    <x v="26"/>
    <s v="G/530404/1NA101"/>
    <s v="002"/>
    <n v="11937.16"/>
    <n v="-422.16"/>
    <n v="0"/>
    <n v="11515"/>
    <n v="0"/>
    <n v="2865"/>
    <n v="2665"/>
    <n v="8650"/>
    <n v="8850"/>
    <n v="8650"/>
    <s v="G/AAAAAA/AAAAAA"/>
  </r>
  <r>
    <s v="53"/>
    <x v="0"/>
    <x v="9"/>
    <s v="PM71N010"/>
    <x v="18"/>
    <s v="A101"/>
    <s v="FORTALECIMIENTO INSTITUCIONAL"/>
    <s v="GC00A10100001D"/>
    <x v="1"/>
    <s v="53 BIENES Y SERVICIOS DE CONSUMO"/>
    <x v="27"/>
    <s v="G/530405/1NA101"/>
    <s v="002"/>
    <n v="61146.7"/>
    <n v="42680.29"/>
    <n v="0"/>
    <n v="103826.99"/>
    <n v="0"/>
    <n v="5144.01"/>
    <n v="3182.24"/>
    <n v="98682.98"/>
    <n v="100644.75"/>
    <n v="98682.98"/>
    <s v="G/AAAAAA/AAAAAA"/>
  </r>
  <r>
    <s v="53"/>
    <x v="0"/>
    <x v="9"/>
    <s v="PM71N010"/>
    <x v="18"/>
    <s v="A101"/>
    <s v="FORTALECIMIENTO INSTITUCIONAL"/>
    <s v="GC00A10100001D"/>
    <x v="1"/>
    <s v="53 BIENES Y SERVICIOS DE CONSUMO"/>
    <x v="154"/>
    <s v="G/530415/1NA101"/>
    <s v="002"/>
    <n v="26400"/>
    <n v="15910"/>
    <n v="0"/>
    <n v="42310"/>
    <n v="15816"/>
    <n v="4320"/>
    <n v="3600"/>
    <n v="37990"/>
    <n v="38710"/>
    <n v="22174"/>
    <s v="G/AAAAAA/AAAAAA"/>
  </r>
  <r>
    <s v="53"/>
    <x v="0"/>
    <x v="9"/>
    <s v="PM71N010"/>
    <x v="18"/>
    <s v="A101"/>
    <s v="FORTALECIMIENTO INSTITUCIONAL"/>
    <s v="GC00A10100001D"/>
    <x v="1"/>
    <s v="53 BIENES Y SERVICIOS DE CONSUMO"/>
    <x v="28"/>
    <s v="G/530418/1NA101"/>
    <s v="002"/>
    <n v="0"/>
    <n v="4549.0200000000004"/>
    <n v="0"/>
    <n v="4549.0200000000004"/>
    <n v="0"/>
    <n v="0"/>
    <n v="0"/>
    <n v="4549.0200000000004"/>
    <n v="4549.0200000000004"/>
    <n v="4549.0200000000004"/>
    <s v="G/AAAAAA/AAAAAA"/>
  </r>
  <r>
    <s v="53"/>
    <x v="0"/>
    <x v="9"/>
    <s v="PM71N010"/>
    <x v="18"/>
    <s v="A101"/>
    <s v="FORTALECIMIENTO INSTITUCIONAL"/>
    <s v="GC00A10100001D"/>
    <x v="1"/>
    <s v="53 BIENES Y SERVICIOS DE CONSUMO"/>
    <x v="76"/>
    <s v="G/530502/1NA101"/>
    <s v="002"/>
    <n v="6440"/>
    <n v="0"/>
    <n v="0"/>
    <n v="6440"/>
    <n v="0"/>
    <n v="6440"/>
    <n v="0"/>
    <n v="0"/>
    <n v="6440"/>
    <n v="0"/>
    <s v="G/AAAAAA/AAAAAA"/>
  </r>
  <r>
    <s v="53"/>
    <x v="0"/>
    <x v="9"/>
    <s v="PM71N010"/>
    <x v="18"/>
    <s v="A101"/>
    <s v="FORTALECIMIENTO INSTITUCIONAL"/>
    <s v="GC00A10100001D"/>
    <x v="1"/>
    <s v="53 BIENES Y SERVICIOS DE CONSUMO"/>
    <x v="100"/>
    <s v="G/530504/1NA101"/>
    <s v="002"/>
    <n v="0"/>
    <n v="50000"/>
    <n v="0"/>
    <n v="50000"/>
    <n v="0"/>
    <n v="0"/>
    <n v="0"/>
    <n v="50000"/>
    <n v="50000"/>
    <n v="50000"/>
    <s v="G/AAAAAA/AAAAAA"/>
  </r>
  <r>
    <s v="53"/>
    <x v="0"/>
    <x v="9"/>
    <s v="PM71N010"/>
    <x v="18"/>
    <s v="A101"/>
    <s v="FORTALECIMIENTO INSTITUCIONAL"/>
    <s v="GC00A10100001D"/>
    <x v="1"/>
    <s v="53 BIENES Y SERVICIOS DE CONSUMO"/>
    <x v="155"/>
    <s v="G/530605/1NA101"/>
    <s v="002"/>
    <n v="2430"/>
    <n v="-2430"/>
    <n v="0"/>
    <n v="0"/>
    <n v="0"/>
    <n v="0"/>
    <n v="0"/>
    <n v="0"/>
    <n v="0"/>
    <n v="0"/>
    <s v="G/AAAAAA/AAAAAA"/>
  </r>
  <r>
    <s v="53"/>
    <x v="0"/>
    <x v="9"/>
    <s v="PM71N010"/>
    <x v="18"/>
    <s v="A101"/>
    <s v="FORTALECIMIENTO INSTITUCIONAL"/>
    <s v="GC00A10100001D"/>
    <x v="1"/>
    <s v="53 BIENES Y SERVICIOS DE CONSUMO"/>
    <x v="30"/>
    <s v="G/530702/1NA101"/>
    <s v="002"/>
    <n v="0"/>
    <n v="2000"/>
    <n v="0"/>
    <n v="2000"/>
    <n v="0"/>
    <n v="740"/>
    <n v="740"/>
    <n v="1260"/>
    <n v="1260"/>
    <n v="1260"/>
    <s v="G/AAAAAA/AAAAAA"/>
  </r>
  <r>
    <s v="53"/>
    <x v="0"/>
    <x v="9"/>
    <s v="PM71N010"/>
    <x v="18"/>
    <s v="A101"/>
    <s v="FORTALECIMIENTO INSTITUCIONAL"/>
    <s v="GC00A10100001D"/>
    <x v="1"/>
    <s v="53 BIENES Y SERVICIOS DE CONSUMO"/>
    <x v="31"/>
    <s v="G/530704/1NA101"/>
    <s v="002"/>
    <n v="4770"/>
    <n v="3850.04"/>
    <n v="0"/>
    <n v="8620.0400000000009"/>
    <n v="0"/>
    <n v="1650"/>
    <n v="476"/>
    <n v="6970.04"/>
    <n v="8144.04"/>
    <n v="6970.04"/>
    <s v="G/AAAAAA/AAAAAA"/>
  </r>
  <r>
    <s v="53"/>
    <x v="0"/>
    <x v="9"/>
    <s v="PM71N010"/>
    <x v="18"/>
    <s v="A101"/>
    <s v="FORTALECIMIENTO INSTITUCIONAL"/>
    <s v="GC00A10100001D"/>
    <x v="1"/>
    <s v="53 BIENES Y SERVICIOS DE CONSUMO"/>
    <x v="117"/>
    <s v="G/530801/1NA101"/>
    <s v="002"/>
    <n v="200"/>
    <n v="0"/>
    <n v="0"/>
    <n v="200"/>
    <n v="0"/>
    <n v="200"/>
    <n v="93.61"/>
    <n v="0"/>
    <n v="106.39"/>
    <n v="0"/>
    <s v="G/AAAAAA/AAAAAA"/>
  </r>
  <r>
    <s v="53"/>
    <x v="0"/>
    <x v="9"/>
    <s v="PM71N010"/>
    <x v="18"/>
    <s v="A101"/>
    <s v="FORTALECIMIENTO INSTITUCIONAL"/>
    <s v="GC00A10100001D"/>
    <x v="1"/>
    <s v="53 BIENES Y SERVICIOS DE CONSUMO"/>
    <x v="32"/>
    <s v="G/530803/1NA101"/>
    <s v="002"/>
    <n v="170245.74"/>
    <n v="-146004.38"/>
    <n v="0"/>
    <n v="24241.360000000001"/>
    <n v="0"/>
    <n v="6886.1"/>
    <n v="4751.34"/>
    <n v="17355.259999999998"/>
    <n v="19490.02"/>
    <n v="17355.259999999998"/>
    <s v="G/AAAAAA/AAAAAA"/>
  </r>
  <r>
    <s v="53"/>
    <x v="0"/>
    <x v="9"/>
    <s v="PM71N010"/>
    <x v="18"/>
    <s v="A101"/>
    <s v="FORTALECIMIENTO INSTITUCIONAL"/>
    <s v="GC00A10100001D"/>
    <x v="1"/>
    <s v="53 BIENES Y SERVICIOS DE CONSUMO"/>
    <x v="33"/>
    <s v="G/530804/1NA101"/>
    <s v="002"/>
    <n v="15673"/>
    <n v="0"/>
    <n v="0"/>
    <n v="15673"/>
    <n v="446.86"/>
    <n v="4346.87"/>
    <n v="4168.87"/>
    <n v="11326.13"/>
    <n v="11504.13"/>
    <n v="10879.27"/>
    <s v="G/AAAAAA/AAAAAA"/>
  </r>
  <r>
    <s v="53"/>
    <x v="0"/>
    <x v="9"/>
    <s v="PM71N010"/>
    <x v="18"/>
    <s v="A101"/>
    <s v="FORTALECIMIENTO INSTITUCIONAL"/>
    <s v="GC00A10100001D"/>
    <x v="1"/>
    <s v="53 BIENES Y SERVICIOS DE CONSUMO"/>
    <x v="34"/>
    <s v="G/530805/1NA101"/>
    <s v="002"/>
    <n v="34"/>
    <n v="5966"/>
    <n v="0"/>
    <n v="6000"/>
    <n v="0"/>
    <n v="0"/>
    <n v="0"/>
    <n v="6000"/>
    <n v="6000"/>
    <n v="6000"/>
    <s v="G/AAAAAA/AAAAAA"/>
  </r>
  <r>
    <s v="53"/>
    <x v="0"/>
    <x v="9"/>
    <s v="PM71N010"/>
    <x v="18"/>
    <s v="A101"/>
    <s v="FORTALECIMIENTO INSTITUCIONAL"/>
    <s v="GC00A10100001D"/>
    <x v="1"/>
    <s v="53 BIENES Y SERVICIOS DE CONSUMO"/>
    <x v="156"/>
    <s v="G/530809/1NA101"/>
    <s v="002"/>
    <n v="228.36"/>
    <n v="-228.36"/>
    <n v="0"/>
    <n v="0"/>
    <n v="0"/>
    <n v="0"/>
    <n v="0"/>
    <n v="0"/>
    <n v="0"/>
    <n v="0"/>
    <s v="G/AAAAAA/AAAAAA"/>
  </r>
  <r>
    <s v="53"/>
    <x v="0"/>
    <x v="9"/>
    <s v="PM71N010"/>
    <x v="18"/>
    <s v="A101"/>
    <s v="FORTALECIMIENTO INSTITUCIONAL"/>
    <s v="GC00A10100001D"/>
    <x v="1"/>
    <s v="53 BIENES Y SERVICIOS DE CONSUMO"/>
    <x v="78"/>
    <s v="G/530811/1NA101"/>
    <s v="002"/>
    <n v="198254.78"/>
    <n v="-191014.78"/>
    <n v="0"/>
    <n v="7240"/>
    <n v="264.93"/>
    <n v="6776.07"/>
    <n v="977.15"/>
    <n v="463.93"/>
    <n v="6262.85"/>
    <n v="199"/>
    <s v="G/AAAAAA/AAAAAA"/>
  </r>
  <r>
    <s v="53"/>
    <x v="0"/>
    <x v="9"/>
    <s v="PM71N010"/>
    <x v="18"/>
    <s v="A101"/>
    <s v="FORTALECIMIENTO INSTITUCIONAL"/>
    <s v="GC00A10100001D"/>
    <x v="1"/>
    <s v="53 BIENES Y SERVICIOS DE CONSUMO"/>
    <x v="36"/>
    <s v="G/530813/1NA101"/>
    <s v="002"/>
    <n v="228068.24"/>
    <n v="36170.35"/>
    <n v="0"/>
    <n v="264238.59000000003"/>
    <n v="0"/>
    <n v="40527.81"/>
    <n v="30371.84"/>
    <n v="223710.78"/>
    <n v="233866.75"/>
    <n v="223710.78"/>
    <s v="G/AAAAAA/AAAAAA"/>
  </r>
  <r>
    <s v="53"/>
    <x v="0"/>
    <x v="9"/>
    <s v="PM71N010"/>
    <x v="18"/>
    <s v="A101"/>
    <s v="FORTALECIMIENTO INSTITUCIONAL"/>
    <s v="GC00A10100001D"/>
    <x v="1"/>
    <s v="53 BIENES Y SERVICIOS DE CONSUMO"/>
    <x v="80"/>
    <s v="G/530819/1NA101"/>
    <s v="002"/>
    <n v="52.25"/>
    <n v="-52.25"/>
    <n v="0"/>
    <n v="0"/>
    <n v="0"/>
    <n v="0"/>
    <n v="0"/>
    <n v="0"/>
    <n v="0"/>
    <n v="0"/>
    <s v="G/AAAAAA/AAAAAA"/>
  </r>
  <r>
    <s v="53"/>
    <x v="0"/>
    <x v="9"/>
    <s v="PM71N010"/>
    <x v="18"/>
    <s v="A101"/>
    <s v="FORTALECIMIENTO INSTITUCIONAL"/>
    <s v="GC00A10100001D"/>
    <x v="1"/>
    <s v="53 BIENES Y SERVICIOS DE CONSUMO"/>
    <x v="157"/>
    <s v="G/530823/1NA101"/>
    <s v="002"/>
    <n v="120100"/>
    <n v="-36823.01"/>
    <n v="0"/>
    <n v="83276.990000000005"/>
    <n v="12409.26"/>
    <n v="34864.97"/>
    <n v="24249.759999999998"/>
    <n v="48412.02"/>
    <n v="59027.23"/>
    <n v="36002.76"/>
    <s v="G/AAAAAA/AAAAAA"/>
  </r>
  <r>
    <s v="53"/>
    <x v="0"/>
    <x v="9"/>
    <s v="PM71N010"/>
    <x v="18"/>
    <s v="A101"/>
    <s v="FORTALECIMIENTO INSTITUCIONAL"/>
    <s v="GC00A10100001D"/>
    <x v="1"/>
    <s v="53 BIENES Y SERVICIOS DE CONSUMO"/>
    <x v="110"/>
    <s v="G/530826/1NA101"/>
    <s v="002"/>
    <n v="846.27"/>
    <n v="5153.7299999999996"/>
    <n v="0"/>
    <n v="6000"/>
    <n v="0"/>
    <n v="0"/>
    <n v="0"/>
    <n v="6000"/>
    <n v="6000"/>
    <n v="6000"/>
    <s v="G/AAAAAA/AAAAAA"/>
  </r>
  <r>
    <s v="53"/>
    <x v="0"/>
    <x v="9"/>
    <s v="PM71N010"/>
    <x v="18"/>
    <s v="A101"/>
    <s v="FORTALECIMIENTO INSTITUCIONAL"/>
    <s v="GC00A10100001D"/>
    <x v="1"/>
    <s v="53 BIENES Y SERVICIOS DE CONSUMO"/>
    <x v="126"/>
    <s v="G/530832/1NA101"/>
    <s v="002"/>
    <n v="3643.77"/>
    <n v="-3643.77"/>
    <n v="0"/>
    <n v="0"/>
    <n v="0"/>
    <n v="0"/>
    <n v="0"/>
    <n v="0"/>
    <n v="0"/>
    <n v="0"/>
    <s v="G/AAAAAA/AAAAAA"/>
  </r>
  <r>
    <s v="53"/>
    <x v="0"/>
    <x v="9"/>
    <s v="PM71N010"/>
    <x v="18"/>
    <s v="A101"/>
    <s v="FORTALECIMIENTO INSTITUCIONAL"/>
    <s v="GC00A10100001D"/>
    <x v="1"/>
    <s v="53 BIENES Y SERVICIOS DE CONSUMO"/>
    <x v="103"/>
    <s v="G/531404/1NA101"/>
    <s v="002"/>
    <n v="4890.26"/>
    <n v="-4890.26"/>
    <n v="0"/>
    <n v="0"/>
    <n v="0"/>
    <n v="0"/>
    <n v="0"/>
    <n v="0"/>
    <n v="0"/>
    <n v="0"/>
    <s v="G/AAAAAA/AAAAAA"/>
  </r>
  <r>
    <s v="53"/>
    <x v="0"/>
    <x v="9"/>
    <s v="PM71N010"/>
    <x v="18"/>
    <s v="A101"/>
    <s v="FORTALECIMIENTO INSTITUCIONAL"/>
    <s v="GC00A10100001D"/>
    <x v="1"/>
    <s v="53 BIENES Y SERVICIOS DE CONSUMO"/>
    <x v="81"/>
    <s v="G/531406/1NA101"/>
    <s v="002"/>
    <n v="1613.29"/>
    <n v="-1613.29"/>
    <n v="0"/>
    <n v="0"/>
    <n v="0"/>
    <n v="0"/>
    <n v="0"/>
    <n v="0"/>
    <n v="0"/>
    <n v="0"/>
    <s v="G/AAAAAA/AAAAAA"/>
  </r>
  <r>
    <s v="57"/>
    <x v="0"/>
    <x v="9"/>
    <s v="PM71N010"/>
    <x v="18"/>
    <s v="A101"/>
    <s v="FORTALECIMIENTO INSTITUCIONAL"/>
    <s v="GC00A10100001D"/>
    <x v="1"/>
    <s v="57 OTROS GASTOS CORRIENTES"/>
    <x v="37"/>
    <s v="G/570102/1NA101"/>
    <s v="002"/>
    <n v="33360.46"/>
    <n v="13482.4"/>
    <n v="0"/>
    <n v="46842.86"/>
    <n v="25139.439999999999"/>
    <n v="5467.25"/>
    <n v="5267.25"/>
    <n v="41375.61"/>
    <n v="41575.61"/>
    <n v="16236.17"/>
    <s v="G/AAAAAA/AAAAAA"/>
  </r>
  <r>
    <s v="57"/>
    <x v="0"/>
    <x v="9"/>
    <s v="PM71N010"/>
    <x v="18"/>
    <s v="A101"/>
    <s v="FORTALECIMIENTO INSTITUCIONAL"/>
    <s v="GC00A10100001D"/>
    <x v="1"/>
    <s v="57 OTROS GASTOS CORRIENTES"/>
    <x v="158"/>
    <s v="G/570201/1NA101"/>
    <s v="002"/>
    <n v="8000"/>
    <n v="-6000"/>
    <n v="0"/>
    <n v="2000"/>
    <n v="0"/>
    <n v="200"/>
    <n v="200"/>
    <n v="1800"/>
    <n v="1800"/>
    <n v="1800"/>
    <s v="G/AAAAAA/AAAAAA"/>
  </r>
  <r>
    <s v="57"/>
    <x v="0"/>
    <x v="9"/>
    <s v="PM71N010"/>
    <x v="18"/>
    <s v="A101"/>
    <s v="FORTALECIMIENTO INSTITUCIONAL"/>
    <s v="GC00A10100001D"/>
    <x v="1"/>
    <s v="57 OTROS GASTOS CORRIENTES"/>
    <x v="82"/>
    <s v="G/570203/1NA101"/>
    <s v="002"/>
    <n v="300.16000000000003"/>
    <n v="-300.16000000000003"/>
    <n v="0"/>
    <n v="0"/>
    <n v="0"/>
    <n v="0"/>
    <n v="0"/>
    <n v="0"/>
    <n v="0"/>
    <n v="0"/>
    <s v="G/AAAAAA/AAAAAA"/>
  </r>
  <r>
    <s v="57"/>
    <x v="0"/>
    <x v="9"/>
    <s v="PM71N010"/>
    <x v="18"/>
    <s v="A101"/>
    <s v="FORTALECIMIENTO INSTITUCIONAL"/>
    <s v="GC00A10100001D"/>
    <x v="1"/>
    <s v="57 OTROS GASTOS CORRIENTES"/>
    <x v="74"/>
    <s v="G/570206/1NA101"/>
    <s v="002"/>
    <n v="200"/>
    <n v="0"/>
    <n v="0"/>
    <n v="200"/>
    <n v="0"/>
    <n v="200"/>
    <n v="87.84"/>
    <n v="0"/>
    <n v="112.16"/>
    <n v="0"/>
    <s v="G/AAAAAA/AAAAAA"/>
  </r>
  <r>
    <s v="73"/>
    <x v="0"/>
    <x v="9"/>
    <s v="PM71N010"/>
    <x v="18"/>
    <s v="N402"/>
    <s v="QUITO SIN MIEDO"/>
    <s v="GI22N40200001D"/>
    <x v="17"/>
    <s v="73 BIENES Y SERVICIOS PARA INVERSIÓN"/>
    <x v="118"/>
    <s v="G/730105/4NN402"/>
    <s v="001"/>
    <n v="70825.52"/>
    <n v="-55640.66"/>
    <n v="0"/>
    <n v="15184.86"/>
    <n v="0"/>
    <n v="14018.86"/>
    <n v="11619.61"/>
    <n v="1166"/>
    <n v="3565.25"/>
    <n v="1166"/>
    <s v="G/BBBBB2/BBBBB2"/>
  </r>
  <r>
    <s v="73"/>
    <x v="0"/>
    <x v="9"/>
    <s v="PM71N010"/>
    <x v="18"/>
    <s v="N402"/>
    <s v="QUITO SIN MIEDO"/>
    <s v="GI22N40200001D"/>
    <x v="17"/>
    <s v="73 BIENES Y SERVICIOS PARA INVERSIÓN"/>
    <x v="52"/>
    <s v="G/730203/4NN402"/>
    <s v="001"/>
    <n v="600"/>
    <n v="400"/>
    <n v="0"/>
    <n v="1000"/>
    <n v="0"/>
    <n v="0"/>
    <n v="0"/>
    <n v="1000"/>
    <n v="1000"/>
    <n v="1000"/>
    <s v="G/BBBBB2/BBBBB2"/>
  </r>
  <r>
    <s v="73"/>
    <x v="0"/>
    <x v="9"/>
    <s v="PM71N010"/>
    <x v="18"/>
    <s v="N402"/>
    <s v="QUITO SIN MIEDO"/>
    <s v="GI22N40200001D"/>
    <x v="17"/>
    <s v="73 BIENES Y SERVICIOS PARA INVERSIÓN"/>
    <x v="56"/>
    <s v="G/730204/4NN402"/>
    <s v="001"/>
    <n v="10600"/>
    <n v="56830.400000000001"/>
    <n v="0"/>
    <n v="67430.399999999994"/>
    <n v="0"/>
    <n v="0"/>
    <n v="0"/>
    <n v="67430.399999999994"/>
    <n v="67430.399999999994"/>
    <n v="67430.399999999994"/>
    <s v="G/BBBBB2/BBBBB2"/>
  </r>
  <r>
    <s v="73"/>
    <x v="0"/>
    <x v="9"/>
    <s v="PM71N010"/>
    <x v="18"/>
    <s v="N402"/>
    <s v="QUITO SIN MIEDO"/>
    <s v="GI22N40200001D"/>
    <x v="17"/>
    <s v="73 BIENES Y SERVICIOS PARA INVERSIÓN"/>
    <x v="87"/>
    <s v="G/730205/4NN402"/>
    <s v="001"/>
    <n v="36800"/>
    <n v="-36800"/>
    <n v="0"/>
    <n v="0"/>
    <n v="0"/>
    <n v="0"/>
    <n v="0"/>
    <n v="0"/>
    <n v="0"/>
    <n v="0"/>
    <s v="G/BBBBB2/BBBBB2"/>
  </r>
  <r>
    <s v="73"/>
    <x v="0"/>
    <x v="9"/>
    <s v="PM71N010"/>
    <x v="18"/>
    <s v="N402"/>
    <s v="QUITO SIN MIEDO"/>
    <s v="GI22N40200001D"/>
    <x v="17"/>
    <s v="73 BIENES Y SERVICIOS PARA INVERSIÓN"/>
    <x v="119"/>
    <s v="G/730207/4NN402"/>
    <s v="001"/>
    <n v="2106"/>
    <n v="2894"/>
    <n v="0"/>
    <n v="5000"/>
    <n v="0"/>
    <n v="0"/>
    <n v="0"/>
    <n v="5000"/>
    <n v="5000"/>
    <n v="5000"/>
    <s v="G/BBBBB2/BBBBB2"/>
  </r>
  <r>
    <s v="73"/>
    <x v="0"/>
    <x v="9"/>
    <s v="PM71N010"/>
    <x v="18"/>
    <s v="N402"/>
    <s v="QUITO SIN MIEDO"/>
    <s v="GI22N40200001D"/>
    <x v="17"/>
    <s v="73 BIENES Y SERVICIOS PARA INVERSIÓN"/>
    <x v="92"/>
    <s v="G/730248/4NN402"/>
    <s v="001"/>
    <n v="17000"/>
    <n v="3000"/>
    <n v="0"/>
    <n v="20000"/>
    <n v="0"/>
    <n v="5500"/>
    <n v="5500"/>
    <n v="14500"/>
    <n v="14500"/>
    <n v="14500"/>
    <s v="G/BBBBB2/BBBBB2"/>
  </r>
  <r>
    <s v="73"/>
    <x v="0"/>
    <x v="9"/>
    <s v="PM71N010"/>
    <x v="18"/>
    <s v="N402"/>
    <s v="QUITO SIN MIEDO"/>
    <s v="GI22N40200001D"/>
    <x v="17"/>
    <s v="73 BIENES Y SERVICIOS PARA INVERSIÓN"/>
    <x v="53"/>
    <s v="G/730402/4NN402"/>
    <s v="001"/>
    <n v="3640"/>
    <n v="-3640"/>
    <n v="0"/>
    <n v="0"/>
    <n v="0"/>
    <n v="0"/>
    <n v="0"/>
    <n v="0"/>
    <n v="0"/>
    <n v="0"/>
    <s v="G/BBBBB2/BBBBB2"/>
  </r>
  <r>
    <s v="73"/>
    <x v="0"/>
    <x v="9"/>
    <s v="PM71N010"/>
    <x v="18"/>
    <s v="N402"/>
    <s v="QUITO SIN MIEDO"/>
    <s v="GI22N40200001D"/>
    <x v="17"/>
    <s v="73 BIENES Y SERVICIOS PARA INVERSIÓN"/>
    <x v="106"/>
    <s v="G/730404/4NN402"/>
    <s v="001"/>
    <n v="20507.54"/>
    <n v="-9507.5400000000009"/>
    <n v="0"/>
    <n v="11000"/>
    <n v="2380"/>
    <n v="7620"/>
    <n v="903.6"/>
    <n v="3380"/>
    <n v="10096.4"/>
    <n v="1000"/>
    <s v="G/BBBBB2/BBBBB2"/>
  </r>
  <r>
    <s v="73"/>
    <x v="0"/>
    <x v="9"/>
    <s v="PM71N010"/>
    <x v="18"/>
    <s v="N402"/>
    <s v="QUITO SIN MIEDO"/>
    <s v="GI22N40200001D"/>
    <x v="17"/>
    <s v="73 BIENES Y SERVICIOS PARA INVERSIÓN"/>
    <x v="131"/>
    <s v="G/730405/4NN402"/>
    <s v="001"/>
    <n v="25256.84"/>
    <n v="-10685.39"/>
    <n v="0"/>
    <n v="14571.45"/>
    <n v="0"/>
    <n v="0"/>
    <n v="0"/>
    <n v="14571.45"/>
    <n v="14571.45"/>
    <n v="14571.45"/>
    <s v="G/BBBBB2/BBBBB2"/>
  </r>
  <r>
    <s v="73"/>
    <x v="0"/>
    <x v="9"/>
    <s v="PM71N010"/>
    <x v="18"/>
    <s v="N402"/>
    <s v="QUITO SIN MIEDO"/>
    <s v="GI22N40200001D"/>
    <x v="17"/>
    <s v="73 BIENES Y SERVICIOS PARA INVERSIÓN"/>
    <x v="159"/>
    <s v="G/730415/4NN402"/>
    <s v="001"/>
    <n v="1030"/>
    <n v="-1030"/>
    <n v="0"/>
    <n v="0"/>
    <n v="0"/>
    <n v="0"/>
    <n v="0"/>
    <n v="0"/>
    <n v="0"/>
    <n v="0"/>
    <s v="G/BBBBB2/BBBBB2"/>
  </r>
  <r>
    <s v="73"/>
    <x v="0"/>
    <x v="9"/>
    <s v="PM71N010"/>
    <x v="18"/>
    <s v="N402"/>
    <s v="QUITO SIN MIEDO"/>
    <s v="GI22N40200001D"/>
    <x v="17"/>
    <s v="73 BIENES Y SERVICIOS PARA INVERSIÓN"/>
    <x v="90"/>
    <s v="G/730417/4NN402"/>
    <s v="001"/>
    <n v="0"/>
    <n v="177310.16"/>
    <n v="0"/>
    <n v="177310.16"/>
    <n v="0"/>
    <n v="0"/>
    <n v="0"/>
    <n v="177310.16"/>
    <n v="177310.16"/>
    <n v="177310.16"/>
    <s v="G/BBBBB2/BBBBB2"/>
  </r>
  <r>
    <s v="73"/>
    <x v="0"/>
    <x v="9"/>
    <s v="PM71N010"/>
    <x v="18"/>
    <s v="N402"/>
    <s v="QUITO SIN MIEDO"/>
    <s v="GI22N40200001D"/>
    <x v="17"/>
    <s v="73 BIENES Y SERVICIOS PARA INVERSIÓN"/>
    <x v="40"/>
    <s v="G/730418/4NN402"/>
    <s v="001"/>
    <n v="70000"/>
    <n v="-54834.6"/>
    <n v="0"/>
    <n v="15165.4"/>
    <n v="0"/>
    <n v="15163.4"/>
    <n v="7581.7"/>
    <n v="2"/>
    <n v="7583.7"/>
    <n v="2"/>
    <s v="G/BBBBB2/BBBBB2"/>
  </r>
  <r>
    <s v="73"/>
    <x v="0"/>
    <x v="9"/>
    <s v="PM71N010"/>
    <x v="18"/>
    <s v="N402"/>
    <s v="QUITO SIN MIEDO"/>
    <s v="GI22N40200001D"/>
    <x v="17"/>
    <s v="73 BIENES Y SERVICIOS PARA INVERSIÓN"/>
    <x v="132"/>
    <s v="G/730612/4NN402"/>
    <s v="001"/>
    <n v="0"/>
    <n v="87700"/>
    <n v="0"/>
    <n v="87700"/>
    <n v="0"/>
    <n v="0"/>
    <n v="0"/>
    <n v="87700"/>
    <n v="87700"/>
    <n v="87700"/>
    <s v="G/BBBBB2/BBBBB2"/>
  </r>
  <r>
    <s v="73"/>
    <x v="0"/>
    <x v="9"/>
    <s v="PM71N010"/>
    <x v="18"/>
    <s v="N402"/>
    <s v="QUITO SIN MIEDO"/>
    <s v="GI22N40200001D"/>
    <x v="17"/>
    <s v="73 BIENES Y SERVICIOS PARA INVERSIÓN"/>
    <x v="43"/>
    <s v="G/730702/4NN402"/>
    <s v="001"/>
    <n v="3444"/>
    <n v="7306"/>
    <n v="0"/>
    <n v="10750"/>
    <n v="0"/>
    <n v="0"/>
    <n v="0"/>
    <n v="10750"/>
    <n v="10750"/>
    <n v="10750"/>
    <s v="G/BBBBB2/BBBBB2"/>
  </r>
  <r>
    <s v="73"/>
    <x v="0"/>
    <x v="9"/>
    <s v="PM71N010"/>
    <x v="18"/>
    <s v="N402"/>
    <s v="QUITO SIN MIEDO"/>
    <s v="GI22N40200001D"/>
    <x v="17"/>
    <s v="73 BIENES Y SERVICIOS PARA INVERSIÓN"/>
    <x v="133"/>
    <s v="G/730703/4NN402"/>
    <s v="001"/>
    <n v="12708.54"/>
    <n v="-12708.54"/>
    <n v="0"/>
    <n v="0"/>
    <n v="0"/>
    <n v="0"/>
    <n v="0"/>
    <n v="0"/>
    <n v="0"/>
    <n v="0"/>
    <s v="G/BBBBB2/BBBBB2"/>
  </r>
  <r>
    <s v="73"/>
    <x v="0"/>
    <x v="9"/>
    <s v="PM71N010"/>
    <x v="18"/>
    <s v="N402"/>
    <s v="QUITO SIN MIEDO"/>
    <s v="GI22N40200001D"/>
    <x v="17"/>
    <s v="73 BIENES Y SERVICIOS PARA INVERSIÓN"/>
    <x v="86"/>
    <s v="G/730802/4NN402"/>
    <s v="001"/>
    <n v="366951"/>
    <n v="48201"/>
    <n v="0"/>
    <n v="415152"/>
    <n v="32834.5"/>
    <n v="52807.5"/>
    <n v="0"/>
    <n v="362344.5"/>
    <n v="415152"/>
    <n v="329510"/>
    <s v="G/BBBBB2/BBBBB2"/>
  </r>
  <r>
    <s v="73"/>
    <x v="0"/>
    <x v="9"/>
    <s v="PM71N010"/>
    <x v="18"/>
    <s v="N402"/>
    <s v="QUITO SIN MIEDO"/>
    <s v="GI22N40200001D"/>
    <x v="17"/>
    <s v="73 BIENES Y SERVICIOS PARA INVERSIÓN"/>
    <x v="134"/>
    <s v="G/730803/4NN402"/>
    <s v="001"/>
    <n v="81955.8"/>
    <n v="-81955.8"/>
    <n v="0"/>
    <n v="0"/>
    <n v="0"/>
    <n v="0"/>
    <n v="0"/>
    <n v="0"/>
    <n v="0"/>
    <n v="0"/>
    <s v="G/BBBBB2/BBBBB2"/>
  </r>
  <r>
    <s v="73"/>
    <x v="0"/>
    <x v="9"/>
    <s v="PM71N010"/>
    <x v="18"/>
    <s v="N402"/>
    <s v="QUITO SIN MIEDO"/>
    <s v="GI22N40200001D"/>
    <x v="17"/>
    <s v="73 BIENES Y SERVICIOS PARA INVERSIÓN"/>
    <x v="39"/>
    <s v="G/730804/4NN402"/>
    <s v="001"/>
    <n v="170"/>
    <n v="22605.5"/>
    <n v="0"/>
    <n v="22775.5"/>
    <n v="0"/>
    <n v="0"/>
    <n v="0"/>
    <n v="22775.5"/>
    <n v="22775.5"/>
    <n v="22775.5"/>
    <s v="G/BBBBB2/BBBBB2"/>
  </r>
  <r>
    <s v="73"/>
    <x v="0"/>
    <x v="9"/>
    <s v="PM71N010"/>
    <x v="18"/>
    <s v="N402"/>
    <s v="QUITO SIN MIEDO"/>
    <s v="GI22N40200001D"/>
    <x v="17"/>
    <s v="73 BIENES Y SERVICIOS PARA INVERSIÓN"/>
    <x v="91"/>
    <s v="G/730805/4NN402"/>
    <s v="001"/>
    <n v="25000"/>
    <n v="-6190"/>
    <n v="0"/>
    <n v="18810"/>
    <n v="17176.86"/>
    <n v="0"/>
    <n v="0"/>
    <n v="18810"/>
    <n v="18810"/>
    <n v="1633.14"/>
    <s v="G/BBBBB2/BBBBB2"/>
  </r>
  <r>
    <s v="73"/>
    <x v="0"/>
    <x v="9"/>
    <s v="PM71N010"/>
    <x v="18"/>
    <s v="N402"/>
    <s v="QUITO SIN MIEDO"/>
    <s v="GI22N40200001D"/>
    <x v="17"/>
    <s v="73 BIENES Y SERVICIOS PARA INVERSIÓN"/>
    <x v="54"/>
    <s v="G/730807/4NN402"/>
    <s v="001"/>
    <n v="32657.08"/>
    <n v="-32657.08"/>
    <n v="0"/>
    <n v="0"/>
    <n v="0"/>
    <n v="0"/>
    <n v="0"/>
    <n v="0"/>
    <n v="0"/>
    <n v="0"/>
    <s v="G/BBBBB2/BBBBB2"/>
  </r>
  <r>
    <s v="73"/>
    <x v="0"/>
    <x v="9"/>
    <s v="PM71N010"/>
    <x v="18"/>
    <s v="N402"/>
    <s v="QUITO SIN MIEDO"/>
    <s v="GI22N40200001D"/>
    <x v="17"/>
    <s v="73 BIENES Y SERVICIOS PARA INVERSIÓN"/>
    <x v="160"/>
    <s v="G/730809/4NN402"/>
    <s v="001"/>
    <n v="0"/>
    <n v="500"/>
    <n v="0"/>
    <n v="500"/>
    <n v="0"/>
    <n v="0"/>
    <n v="0"/>
    <n v="500"/>
    <n v="500"/>
    <n v="500"/>
    <s v="G/BBBBB2/BBBBB2"/>
  </r>
  <r>
    <s v="73"/>
    <x v="0"/>
    <x v="9"/>
    <s v="PM71N010"/>
    <x v="18"/>
    <s v="N402"/>
    <s v="QUITO SIN MIEDO"/>
    <s v="GI22N40200001D"/>
    <x v="17"/>
    <s v="73 BIENES Y SERVICIOS PARA INVERSIÓN"/>
    <x v="44"/>
    <s v="G/730811/4NN402"/>
    <s v="001"/>
    <n v="2104"/>
    <n v="1809"/>
    <n v="0"/>
    <n v="3913"/>
    <n v="0"/>
    <n v="0"/>
    <n v="0"/>
    <n v="3913"/>
    <n v="3913"/>
    <n v="3913"/>
    <s v="G/BBBBB2/BBBBB2"/>
  </r>
  <r>
    <s v="73"/>
    <x v="0"/>
    <x v="9"/>
    <s v="PM71N010"/>
    <x v="18"/>
    <s v="N402"/>
    <s v="QUITO SIN MIEDO"/>
    <s v="GI22N40200001D"/>
    <x v="17"/>
    <s v="73 BIENES Y SERVICIOS PARA INVERSIÓN"/>
    <x v="55"/>
    <s v="G/730812/4NN402"/>
    <s v="001"/>
    <n v="27565"/>
    <n v="-15058"/>
    <n v="0"/>
    <n v="12507"/>
    <n v="0"/>
    <n v="0"/>
    <n v="0"/>
    <n v="12507"/>
    <n v="12507"/>
    <n v="12507"/>
    <s v="G/BBBBB2/BBBBB2"/>
  </r>
  <r>
    <s v="73"/>
    <x v="0"/>
    <x v="9"/>
    <s v="PM71N010"/>
    <x v="18"/>
    <s v="N402"/>
    <s v="QUITO SIN MIEDO"/>
    <s v="GI22N40200001D"/>
    <x v="17"/>
    <s v="73 BIENES Y SERVICIOS PARA INVERSIÓN"/>
    <x v="135"/>
    <s v="G/730813/4NN402"/>
    <s v="001"/>
    <n v="75006.27"/>
    <n v="-30103.1"/>
    <n v="0"/>
    <n v="44903.17"/>
    <n v="0"/>
    <n v="14980"/>
    <n v="646.78"/>
    <n v="29923.17"/>
    <n v="44256.39"/>
    <n v="29923.17"/>
    <s v="G/BBBBB2/BBBBB2"/>
  </r>
  <r>
    <s v="73"/>
    <x v="0"/>
    <x v="9"/>
    <s v="PM71N010"/>
    <x v="18"/>
    <s v="N402"/>
    <s v="QUITO SIN MIEDO"/>
    <s v="GI22N40200001D"/>
    <x v="17"/>
    <s v="73 BIENES Y SERVICIOS PARA INVERSIÓN"/>
    <x v="85"/>
    <s v="G/730820/4NN402"/>
    <s v="001"/>
    <n v="1100"/>
    <n v="1358.75"/>
    <n v="0"/>
    <n v="2458.75"/>
    <n v="0"/>
    <n v="0"/>
    <n v="0"/>
    <n v="2458.75"/>
    <n v="2458.75"/>
    <n v="2458.75"/>
    <s v="G/BBBBB2/BBBBB2"/>
  </r>
  <r>
    <s v="73"/>
    <x v="0"/>
    <x v="9"/>
    <s v="PM71N010"/>
    <x v="18"/>
    <s v="N402"/>
    <s v="QUITO SIN MIEDO"/>
    <s v="GI22N40200001D"/>
    <x v="17"/>
    <s v="73 BIENES Y SERVICIOS PARA INVERSIÓN"/>
    <x v="116"/>
    <s v="G/730823/4NN402"/>
    <s v="001"/>
    <n v="47019.34"/>
    <n v="-7926.54"/>
    <n v="0"/>
    <n v="39092.800000000003"/>
    <n v="0"/>
    <n v="8102.8"/>
    <n v="8102.8"/>
    <n v="30990"/>
    <n v="30990"/>
    <n v="30990"/>
    <s v="G/BBBBB2/BBBBB2"/>
  </r>
  <r>
    <s v="73"/>
    <x v="0"/>
    <x v="9"/>
    <s v="PM71N010"/>
    <x v="18"/>
    <s v="N402"/>
    <s v="QUITO SIN MIEDO"/>
    <s v="GI22N40200001D"/>
    <x v="17"/>
    <s v="73 BIENES Y SERVICIOS PARA INVERSIÓN"/>
    <x v="57"/>
    <s v="G/730824/4NN402"/>
    <s v="001"/>
    <n v="0"/>
    <n v="1440"/>
    <n v="0"/>
    <n v="1440"/>
    <n v="0"/>
    <n v="0"/>
    <n v="0"/>
    <n v="1440"/>
    <n v="1440"/>
    <n v="1440"/>
    <s v="G/BBBBB2/BBBBB2"/>
  </r>
  <r>
    <s v="73"/>
    <x v="0"/>
    <x v="9"/>
    <s v="PM71N010"/>
    <x v="18"/>
    <s v="N402"/>
    <s v="QUITO SIN MIEDO"/>
    <s v="GI22N40200001D"/>
    <x v="17"/>
    <s v="73 BIENES Y SERVICIOS PARA INVERSIÓN"/>
    <x v="161"/>
    <s v="G/730826/4NN402"/>
    <s v="001"/>
    <n v="12367.67"/>
    <n v="-11267.67"/>
    <n v="0"/>
    <n v="1100"/>
    <n v="0"/>
    <n v="0"/>
    <n v="0"/>
    <n v="1100"/>
    <n v="1100"/>
    <n v="1100"/>
    <s v="G/BBBBB2/BBBBB2"/>
  </r>
  <r>
    <s v="73"/>
    <x v="0"/>
    <x v="9"/>
    <s v="PM71N010"/>
    <x v="18"/>
    <s v="N402"/>
    <s v="QUITO SIN MIEDO"/>
    <s v="GI22N40200001D"/>
    <x v="17"/>
    <s v="73 BIENES Y SERVICIOS PARA INVERSIÓN"/>
    <x v="162"/>
    <s v="G/730832/4NN402"/>
    <s v="001"/>
    <n v="0"/>
    <n v="4000"/>
    <n v="0"/>
    <n v="4000"/>
    <n v="0"/>
    <n v="0"/>
    <n v="0"/>
    <n v="4000"/>
    <n v="4000"/>
    <n v="4000"/>
    <s v="G/BBBBB2/BBBBB2"/>
  </r>
  <r>
    <s v="73"/>
    <x v="0"/>
    <x v="9"/>
    <s v="PM71N010"/>
    <x v="18"/>
    <s v="N402"/>
    <s v="QUITO SIN MIEDO"/>
    <s v="GI22N40200001D"/>
    <x v="17"/>
    <s v="73 BIENES Y SERVICIOS PARA INVERSIÓN"/>
    <x v="51"/>
    <s v="G/731403/4NN402"/>
    <s v="001"/>
    <n v="25543.4"/>
    <n v="-21328.04"/>
    <n v="0"/>
    <n v="4215.3599999999997"/>
    <n v="0"/>
    <n v="0"/>
    <n v="0"/>
    <n v="4215.3599999999997"/>
    <n v="4215.3599999999997"/>
    <n v="4215.3599999999997"/>
    <s v="G/BBBBB2/BBBBB2"/>
  </r>
  <r>
    <s v="73"/>
    <x v="0"/>
    <x v="9"/>
    <s v="PM71N010"/>
    <x v="18"/>
    <s v="N402"/>
    <s v="QUITO SIN MIEDO"/>
    <s v="GI22N40200001D"/>
    <x v="17"/>
    <s v="73 BIENES Y SERVICIOS PARA INVERSIÓN"/>
    <x v="84"/>
    <s v="G/731404/4NN402"/>
    <s v="001"/>
    <n v="3133.65"/>
    <n v="2856.35"/>
    <n v="0"/>
    <n v="5990"/>
    <n v="0"/>
    <n v="420"/>
    <n v="420"/>
    <n v="5570"/>
    <n v="5570"/>
    <n v="5570"/>
    <s v="G/BBBBB2/BBBBB2"/>
  </r>
  <r>
    <s v="73"/>
    <x v="0"/>
    <x v="9"/>
    <s v="PM71N010"/>
    <x v="18"/>
    <s v="N402"/>
    <s v="QUITO SIN MIEDO"/>
    <s v="GI22N40200001D"/>
    <x v="17"/>
    <s v="73 BIENES Y SERVICIOS PARA INVERSIÓN"/>
    <x v="83"/>
    <s v="G/731406/4NN402"/>
    <s v="001"/>
    <n v="300"/>
    <n v="7748.57"/>
    <n v="0"/>
    <n v="8048.57"/>
    <n v="0"/>
    <n v="120"/>
    <n v="120"/>
    <n v="7928.57"/>
    <n v="7928.57"/>
    <n v="7928.57"/>
    <s v="G/BBBBB2/BBBBB2"/>
  </r>
  <r>
    <s v="73"/>
    <x v="0"/>
    <x v="9"/>
    <s v="PM71N010"/>
    <x v="18"/>
    <s v="N402"/>
    <s v="QUITO SIN MIEDO"/>
    <s v="GI22N40200001D"/>
    <x v="17"/>
    <s v="73 BIENES Y SERVICIOS PARA INVERSIÓN"/>
    <x v="136"/>
    <s v="G/731407/4NN402"/>
    <s v="001"/>
    <n v="0"/>
    <n v="1950"/>
    <n v="0"/>
    <n v="1950"/>
    <n v="0"/>
    <n v="0"/>
    <n v="0"/>
    <n v="1950"/>
    <n v="1950"/>
    <n v="1950"/>
    <s v="G/BBBBB2/BBBBB2"/>
  </r>
  <r>
    <s v="84"/>
    <x v="0"/>
    <x v="9"/>
    <s v="PM71N010"/>
    <x v="18"/>
    <s v="A101"/>
    <s v="FORTALECIMIENTO INSTITUCIONAL"/>
    <s v="GC00A10100001D"/>
    <x v="1"/>
    <s v="84 BIENES DE LARGA DURACIÓN"/>
    <x v="63"/>
    <s v="G/840103/1NA101"/>
    <s v="002"/>
    <n v="499.2"/>
    <n v="-499.2"/>
    <n v="0"/>
    <n v="0"/>
    <n v="0"/>
    <n v="0"/>
    <n v="0"/>
    <n v="0"/>
    <n v="0"/>
    <n v="0"/>
    <s v="G/BBBBB3/BBBBB3"/>
  </r>
  <r>
    <s v="84"/>
    <x v="0"/>
    <x v="9"/>
    <s v="PM71N010"/>
    <x v="18"/>
    <s v="A101"/>
    <s v="FORTALECIMIENTO INSTITUCIONAL"/>
    <s v="GC00A10100001D"/>
    <x v="1"/>
    <s v="84 BIENES DE LARGA DURACIÓN"/>
    <x v="64"/>
    <s v="G/840104/1NA101"/>
    <s v="002"/>
    <n v="29111.66"/>
    <n v="-29111.66"/>
    <n v="0"/>
    <n v="0"/>
    <n v="0"/>
    <n v="0"/>
    <n v="0"/>
    <n v="0"/>
    <n v="0"/>
    <n v="0"/>
    <s v="G/BBBBB3/BBBBB3"/>
  </r>
  <r>
    <s v="84"/>
    <x v="0"/>
    <x v="9"/>
    <s v="PM71N010"/>
    <x v="18"/>
    <s v="A101"/>
    <s v="FORTALECIMIENTO INSTITUCIONAL"/>
    <s v="GC00A10100001D"/>
    <x v="1"/>
    <s v="84 BIENES DE LARGA DURACIÓN"/>
    <x v="113"/>
    <s v="G/840106/1NA101"/>
    <s v="002"/>
    <n v="2751.54"/>
    <n v="-2751.54"/>
    <n v="0"/>
    <n v="0"/>
    <n v="0"/>
    <n v="0"/>
    <n v="0"/>
    <n v="0"/>
    <n v="0"/>
    <n v="0"/>
    <s v="G/BBBBB3/BBBBB3"/>
  </r>
  <r>
    <s v="84"/>
    <x v="0"/>
    <x v="9"/>
    <s v="PM71N010"/>
    <x v="18"/>
    <s v="A101"/>
    <s v="FORTALECIMIENTO INSTITUCIONAL"/>
    <s v="GC00A10100001D"/>
    <x v="1"/>
    <s v="84 BIENES DE LARGA DURACIÓN"/>
    <x v="163"/>
    <s v="G/840402/1NA101"/>
    <s v="002"/>
    <n v="0"/>
    <n v="2500"/>
    <n v="0"/>
    <n v="2500"/>
    <n v="0"/>
    <n v="0"/>
    <n v="0"/>
    <n v="2500"/>
    <n v="2500"/>
    <n v="2500"/>
    <s v="G/BBBBB3/BBBBB3"/>
  </r>
  <r>
    <s v="84"/>
    <x v="0"/>
    <x v="9"/>
    <s v="PM71N010"/>
    <x v="18"/>
    <s v="N402"/>
    <s v="QUITO SIN MIEDO"/>
    <s v="GI22N40200001D"/>
    <x v="17"/>
    <s v="84 BIENES DE LARGA DURACIÓN"/>
    <x v="63"/>
    <s v="G/840103/4NN402"/>
    <s v="001"/>
    <n v="122989.47"/>
    <n v="-69161.36"/>
    <n v="0"/>
    <n v="53828.11"/>
    <n v="0"/>
    <n v="0"/>
    <n v="0"/>
    <n v="53828.11"/>
    <n v="53828.11"/>
    <n v="53828.11"/>
    <s v="G/BBBBB3/BBBBB3"/>
  </r>
  <r>
    <s v="84"/>
    <x v="0"/>
    <x v="9"/>
    <s v="PM71N010"/>
    <x v="18"/>
    <s v="N402"/>
    <s v="QUITO SIN MIEDO"/>
    <s v="GI22N40200001D"/>
    <x v="17"/>
    <s v="84 BIENES DE LARGA DURACIÓN"/>
    <x v="64"/>
    <s v="G/840104/4NN402"/>
    <s v="001"/>
    <n v="450165.26"/>
    <n v="6482.88"/>
    <n v="0"/>
    <n v="456648.14"/>
    <n v="0"/>
    <n v="1088.5999999999999"/>
    <n v="1088.5999999999999"/>
    <n v="455559.54"/>
    <n v="455559.54"/>
    <n v="455559.54"/>
    <s v="G/BBBBB3/BBBBB3"/>
  </r>
  <r>
    <s v="84"/>
    <x v="0"/>
    <x v="9"/>
    <s v="PM71N010"/>
    <x v="18"/>
    <s v="N402"/>
    <s v="QUITO SIN MIEDO"/>
    <s v="GI22N40200001D"/>
    <x v="17"/>
    <s v="84 BIENES DE LARGA DURACIÓN"/>
    <x v="66"/>
    <s v="G/840105/4NN402"/>
    <s v="001"/>
    <n v="6000"/>
    <n v="304607.15999999997"/>
    <n v="0"/>
    <n v="310607.15999999997"/>
    <n v="0"/>
    <n v="0"/>
    <n v="0"/>
    <n v="310607.15999999997"/>
    <n v="310607.15999999997"/>
    <n v="310607.15999999997"/>
    <s v="G/BBBBB3/BBBBB3"/>
  </r>
  <r>
    <s v="84"/>
    <x v="0"/>
    <x v="9"/>
    <s v="PM71N010"/>
    <x v="18"/>
    <s v="N402"/>
    <s v="QUITO SIN MIEDO"/>
    <s v="GI22N40200001D"/>
    <x v="17"/>
    <s v="84 BIENES DE LARGA DURACIÓN"/>
    <x v="113"/>
    <s v="G/840106/4NN402"/>
    <s v="001"/>
    <n v="0"/>
    <n v="2500"/>
    <n v="0"/>
    <n v="2500"/>
    <n v="0"/>
    <n v="0"/>
    <n v="0"/>
    <n v="2500"/>
    <n v="2500"/>
    <n v="2500"/>
    <s v="G/BBBBB3/BBBBB3"/>
  </r>
  <r>
    <s v="84"/>
    <x v="0"/>
    <x v="9"/>
    <s v="PM71N010"/>
    <x v="18"/>
    <s v="N402"/>
    <s v="QUITO SIN MIEDO"/>
    <s v="GI22N40200001D"/>
    <x v="17"/>
    <s v="84 BIENES DE LARGA DURACIÓN"/>
    <x v="65"/>
    <s v="G/840107/4NN402"/>
    <s v="001"/>
    <n v="410498.48"/>
    <n v="-209159.22"/>
    <n v="0"/>
    <n v="201339.26"/>
    <n v="0"/>
    <n v="108870"/>
    <n v="108870"/>
    <n v="92469.26"/>
    <n v="92469.26"/>
    <n v="92469.26"/>
    <s v="G/BBBBB3/BBBBB3"/>
  </r>
  <r>
    <s v="84"/>
    <x v="0"/>
    <x v="9"/>
    <s v="PM71N010"/>
    <x v="18"/>
    <s v="N402"/>
    <s v="QUITO SIN MIEDO"/>
    <s v="GI22N40200001D"/>
    <x v="17"/>
    <s v="84 BIENES DE LARGA DURACIÓN"/>
    <x v="164"/>
    <s v="G/840115/4NN402"/>
    <s v="001"/>
    <n v="6000"/>
    <n v="-5726.23"/>
    <n v="0"/>
    <n v="273.77"/>
    <n v="0"/>
    <n v="0"/>
    <n v="0"/>
    <n v="273.77"/>
    <n v="273.77"/>
    <n v="273.77"/>
    <s v="G/BBBBB3/BBBBB3"/>
  </r>
  <r>
    <s v="84"/>
    <x v="0"/>
    <x v="9"/>
    <s v="PM71N010"/>
    <x v="18"/>
    <s v="N402"/>
    <s v="QUITO SIN MIEDO"/>
    <s v="GI22N40200001D"/>
    <x v="17"/>
    <s v="84 BIENES DE LARGA DURACIÓN"/>
    <x v="165"/>
    <s v="G/840512/4NN402"/>
    <s v="001"/>
    <n v="110050"/>
    <n v="-66120"/>
    <n v="0"/>
    <n v="43930"/>
    <n v="0"/>
    <n v="0"/>
    <n v="0"/>
    <n v="43930"/>
    <n v="43930"/>
    <n v="43930"/>
    <s v="G/BBBBB3/BBBBB3"/>
  </r>
  <r>
    <s v="53"/>
    <x v="1"/>
    <x v="1"/>
    <s v="ZA01A001"/>
    <x v="19"/>
    <s v="A101"/>
    <s v="FORTALECIMIENTO INSTITUCIONAL"/>
    <s v="GC00A10100001D"/>
    <x v="1"/>
    <s v="53 BIENES Y SERVICIOS DE CONSUMO"/>
    <x v="15"/>
    <s v="G/530101/1AA101"/>
    <s v="002"/>
    <n v="145000"/>
    <n v="2435493.9"/>
    <n v="0"/>
    <n v="2580493.9"/>
    <n v="0"/>
    <n v="2580493.9"/>
    <n v="2496241.88"/>
    <n v="0"/>
    <n v="84252.02"/>
    <n v="0"/>
    <s v="G/AAAAAA/AAAAAA"/>
  </r>
  <r>
    <s v="53"/>
    <x v="1"/>
    <x v="1"/>
    <s v="ZA01A001"/>
    <x v="19"/>
    <s v="A101"/>
    <s v="FORTALECIMIENTO INSTITUCIONAL"/>
    <s v="GC00A10100001D"/>
    <x v="1"/>
    <s v="53 BIENES Y SERVICIOS DE CONSUMO"/>
    <x v="16"/>
    <s v="G/530104/1AA101"/>
    <s v="002"/>
    <n v="500513.65"/>
    <n v="0"/>
    <n v="0"/>
    <n v="500513.65"/>
    <n v="0"/>
    <n v="500513.65"/>
    <n v="206967.41"/>
    <n v="0"/>
    <n v="293546.23999999999"/>
    <n v="0"/>
    <s v="G/AAAAAA/AAAAAA"/>
  </r>
  <r>
    <s v="53"/>
    <x v="1"/>
    <x v="1"/>
    <s v="ZA01A001"/>
    <x v="19"/>
    <s v="A101"/>
    <s v="FORTALECIMIENTO INSTITUCIONAL"/>
    <s v="GC00A10100001D"/>
    <x v="1"/>
    <s v="53 BIENES Y SERVICIOS DE CONSUMO"/>
    <x v="17"/>
    <s v="G/530105/1AA101"/>
    <s v="002"/>
    <n v="150000"/>
    <n v="0"/>
    <n v="0"/>
    <n v="150000"/>
    <n v="0"/>
    <n v="126820.08"/>
    <n v="31558.75"/>
    <n v="23179.919999999998"/>
    <n v="118441.25"/>
    <n v="23179.919999999998"/>
    <s v="G/AAAAAA/AAAAAA"/>
  </r>
  <r>
    <s v="53"/>
    <x v="1"/>
    <x v="1"/>
    <s v="ZA01A001"/>
    <x v="19"/>
    <s v="A101"/>
    <s v="FORTALECIMIENTO INSTITUCIONAL"/>
    <s v="GC00A10100001D"/>
    <x v="1"/>
    <s v="53 BIENES Y SERVICIOS DE CONSUMO"/>
    <x v="108"/>
    <s v="G/530106/1AA101"/>
    <s v="002"/>
    <n v="48123.4"/>
    <n v="0"/>
    <n v="0"/>
    <n v="48123.4"/>
    <n v="37839.4"/>
    <n v="2000"/>
    <n v="99"/>
    <n v="46123.4"/>
    <n v="48024.4"/>
    <n v="8284"/>
    <s v="G/AAAAAA/AAAAAA"/>
  </r>
  <r>
    <s v="53"/>
    <x v="1"/>
    <x v="1"/>
    <s v="ZA01A001"/>
    <x v="19"/>
    <s v="A101"/>
    <s v="FORTALECIMIENTO INSTITUCIONAL"/>
    <s v="GC00A10100001D"/>
    <x v="1"/>
    <s v="53 BIENES Y SERVICIOS DE CONSUMO"/>
    <x v="18"/>
    <s v="G/530201/1AA101"/>
    <s v="002"/>
    <n v="474891.87"/>
    <n v="309268.28999999998"/>
    <n v="0"/>
    <n v="784160.16"/>
    <n v="453961.33"/>
    <n v="204134.91"/>
    <n v="186663.62"/>
    <n v="580025.25"/>
    <n v="597496.54"/>
    <n v="126063.92"/>
    <s v="G/AAAAAA/AAAAAA"/>
  </r>
  <r>
    <s v="53"/>
    <x v="1"/>
    <x v="1"/>
    <s v="ZA01A001"/>
    <x v="19"/>
    <s v="A101"/>
    <s v="FORTALECIMIENTO INSTITUCIONAL"/>
    <s v="GC00A10100001D"/>
    <x v="1"/>
    <s v="53 BIENES Y SERVICIOS DE CONSUMO"/>
    <x v="150"/>
    <s v="G/530202/1AA101"/>
    <s v="002"/>
    <n v="2000"/>
    <n v="0"/>
    <n v="0"/>
    <n v="2000"/>
    <n v="0"/>
    <n v="2000"/>
    <n v="95.4"/>
    <n v="0"/>
    <n v="1904.6"/>
    <n v="0"/>
    <s v="G/AAAAAA/AAAAAA"/>
  </r>
  <r>
    <s v="53"/>
    <x v="1"/>
    <x v="1"/>
    <s v="ZA01A001"/>
    <x v="19"/>
    <s v="A101"/>
    <s v="FORTALECIMIENTO INSTITUCIONAL"/>
    <s v="GC00A10100001D"/>
    <x v="1"/>
    <s v="53 BIENES Y SERVICIOS DE CONSUMO"/>
    <x v="75"/>
    <s v="G/530203/1AA101"/>
    <s v="002"/>
    <n v="7777.52"/>
    <n v="0"/>
    <n v="0"/>
    <n v="7777.52"/>
    <n v="3071.8"/>
    <n v="4220.6000000000004"/>
    <n v="0"/>
    <n v="3556.92"/>
    <n v="7777.52"/>
    <n v="485.12"/>
    <s v="G/AAAAAA/AAAAAA"/>
  </r>
  <r>
    <s v="53"/>
    <x v="1"/>
    <x v="1"/>
    <s v="ZA01A001"/>
    <x v="19"/>
    <s v="A101"/>
    <s v="FORTALECIMIENTO INSTITUCIONAL"/>
    <s v="GC00A10100001D"/>
    <x v="1"/>
    <s v="53 BIENES Y SERVICIOS DE CONSUMO"/>
    <x v="19"/>
    <s v="G/530204/1AA101"/>
    <s v="002"/>
    <n v="2000"/>
    <n v="0"/>
    <n v="0"/>
    <n v="2000"/>
    <n v="0"/>
    <n v="2000"/>
    <n v="80.5"/>
    <n v="0"/>
    <n v="1919.5"/>
    <n v="0"/>
    <s v="G/AAAAAA/AAAAAA"/>
  </r>
  <r>
    <s v="53"/>
    <x v="1"/>
    <x v="1"/>
    <s v="ZA01A001"/>
    <x v="19"/>
    <s v="A101"/>
    <s v="FORTALECIMIENTO INSTITUCIONAL"/>
    <s v="GC00A10100001D"/>
    <x v="1"/>
    <s v="53 BIENES Y SERVICIOS DE CONSUMO"/>
    <x v="20"/>
    <s v="G/530207/1AA101"/>
    <s v="002"/>
    <n v="0"/>
    <n v="540"/>
    <n v="0"/>
    <n v="540"/>
    <n v="300"/>
    <n v="240"/>
    <n v="0"/>
    <n v="300"/>
    <n v="540"/>
    <n v="0"/>
    <s v="G/AAAAAA/AAAAAA"/>
  </r>
  <r>
    <s v="53"/>
    <x v="1"/>
    <x v="1"/>
    <s v="ZA01A001"/>
    <x v="19"/>
    <s v="A101"/>
    <s v="FORTALECIMIENTO INSTITUCIONAL"/>
    <s v="GC00A10100001D"/>
    <x v="1"/>
    <s v="53 BIENES Y SERVICIOS DE CONSUMO"/>
    <x v="21"/>
    <s v="G/530208/1AA101"/>
    <s v="002"/>
    <n v="4074851.65"/>
    <n v="598682.82999999996"/>
    <n v="0"/>
    <n v="4673534.4800000004"/>
    <n v="0"/>
    <n v="4629516.16"/>
    <n v="2211016.15"/>
    <n v="44018.32"/>
    <n v="2462518.33"/>
    <n v="44018.32"/>
    <s v="G/AAAAAA/AAAAAA"/>
  </r>
  <r>
    <s v="53"/>
    <x v="1"/>
    <x v="1"/>
    <s v="ZA01A001"/>
    <x v="19"/>
    <s v="A101"/>
    <s v="FORTALECIMIENTO INSTITUCIONAL"/>
    <s v="GC00A10100001D"/>
    <x v="1"/>
    <s v="53 BIENES Y SERVICIOS DE CONSUMO"/>
    <x v="22"/>
    <s v="G/530209/1AA101"/>
    <s v="002"/>
    <n v="2493828"/>
    <n v="211302"/>
    <n v="0"/>
    <n v="2705130"/>
    <n v="0"/>
    <n v="2705130"/>
    <n v="1042578"/>
    <n v="0"/>
    <n v="1662552"/>
    <n v="0"/>
    <s v="G/AAAAAA/AAAAAA"/>
  </r>
  <r>
    <s v="53"/>
    <x v="1"/>
    <x v="1"/>
    <s v="ZA01A001"/>
    <x v="19"/>
    <s v="A101"/>
    <s v="FORTALECIMIENTO INSTITUCIONAL"/>
    <s v="GC00A10100001D"/>
    <x v="1"/>
    <s v="53 BIENES Y SERVICIOS DE CONSUMO"/>
    <x v="23"/>
    <s v="G/530255/1AA101"/>
    <s v="002"/>
    <n v="0"/>
    <n v="147698.5"/>
    <n v="0"/>
    <n v="147698.5"/>
    <n v="0"/>
    <n v="130625.28"/>
    <n v="46041.82"/>
    <n v="17073.22"/>
    <n v="101656.68"/>
    <n v="17073.22"/>
    <s v="G/AAAAAA/AAAAAA"/>
  </r>
  <r>
    <s v="53"/>
    <x v="1"/>
    <x v="1"/>
    <s v="ZA01A001"/>
    <x v="19"/>
    <s v="A101"/>
    <s v="FORTALECIMIENTO INSTITUCIONAL"/>
    <s v="GC00A10100001D"/>
    <x v="1"/>
    <s v="53 BIENES Y SERVICIOS DE CONSUMO"/>
    <x v="71"/>
    <s v="G/530301/1AA101"/>
    <s v="002"/>
    <n v="3000"/>
    <n v="0"/>
    <n v="0"/>
    <n v="3000"/>
    <n v="0"/>
    <n v="1000"/>
    <n v="953.61"/>
    <n v="2000"/>
    <n v="2046.39"/>
    <n v="2000"/>
    <s v="G/AAAAAA/AAAAAA"/>
  </r>
  <r>
    <s v="53"/>
    <x v="1"/>
    <x v="1"/>
    <s v="ZA01A001"/>
    <x v="19"/>
    <s v="A101"/>
    <s v="FORTALECIMIENTO INSTITUCIONAL"/>
    <s v="GC00A10100001D"/>
    <x v="1"/>
    <s v="53 BIENES Y SERVICIOS DE CONSUMO"/>
    <x v="24"/>
    <s v="G/530402/1AA101"/>
    <s v="002"/>
    <n v="98176.55"/>
    <n v="-6522.86"/>
    <n v="0"/>
    <n v="91653.69"/>
    <n v="0"/>
    <n v="2000"/>
    <n v="0"/>
    <n v="89653.69"/>
    <n v="91653.69"/>
    <n v="89653.69"/>
    <s v="G/AAAAAA/AAAAAA"/>
  </r>
  <r>
    <s v="53"/>
    <x v="1"/>
    <x v="1"/>
    <s v="ZA01A001"/>
    <x v="19"/>
    <s v="A101"/>
    <s v="FORTALECIMIENTO INSTITUCIONAL"/>
    <s v="GC00A10100001D"/>
    <x v="1"/>
    <s v="53 BIENES Y SERVICIOS DE CONSUMO"/>
    <x v="25"/>
    <s v="G/530403/1AA101"/>
    <s v="002"/>
    <n v="2000"/>
    <n v="6566.67"/>
    <n v="0"/>
    <n v="8566.67"/>
    <n v="6566.67"/>
    <n v="2000"/>
    <n v="112.85"/>
    <n v="6566.67"/>
    <n v="8453.82"/>
    <n v="0"/>
    <s v="G/AAAAAA/AAAAAA"/>
  </r>
  <r>
    <s v="53"/>
    <x v="1"/>
    <x v="1"/>
    <s v="ZA01A001"/>
    <x v="19"/>
    <s v="A101"/>
    <s v="FORTALECIMIENTO INSTITUCIONAL"/>
    <s v="GC00A10100001D"/>
    <x v="1"/>
    <s v="53 BIENES Y SERVICIOS DE CONSUMO"/>
    <x v="26"/>
    <s v="G/530404/1AA101"/>
    <s v="002"/>
    <n v="85464.14"/>
    <n v="0"/>
    <n v="0"/>
    <n v="85464.14"/>
    <n v="26284.81"/>
    <n v="28468.94"/>
    <n v="14025.58"/>
    <n v="56995.199999999997"/>
    <n v="71438.559999999998"/>
    <n v="30710.39"/>
    <s v="G/AAAAAA/AAAAAA"/>
  </r>
  <r>
    <s v="53"/>
    <x v="1"/>
    <x v="1"/>
    <s v="ZA01A001"/>
    <x v="19"/>
    <s v="A101"/>
    <s v="FORTALECIMIENTO INSTITUCIONAL"/>
    <s v="GC00A10100001D"/>
    <x v="1"/>
    <s v="53 BIENES Y SERVICIOS DE CONSUMO"/>
    <x v="27"/>
    <s v="G/530405/1AA101"/>
    <s v="002"/>
    <n v="143000"/>
    <n v="-30000"/>
    <n v="0"/>
    <n v="113000"/>
    <n v="0"/>
    <n v="112006.32"/>
    <n v="19709.599999999999"/>
    <n v="993.68"/>
    <n v="93290.4"/>
    <n v="993.68"/>
    <s v="G/AAAAAA/AAAAAA"/>
  </r>
  <r>
    <s v="53"/>
    <x v="1"/>
    <x v="1"/>
    <s v="ZA01A001"/>
    <x v="19"/>
    <s v="A101"/>
    <s v="FORTALECIMIENTO INSTITUCIONAL"/>
    <s v="GC00A10100001D"/>
    <x v="1"/>
    <s v="53 BIENES Y SERVICIOS DE CONSUMO"/>
    <x v="100"/>
    <s v="G/530504/1AA101"/>
    <s v="002"/>
    <n v="60793.26"/>
    <n v="0"/>
    <n v="0"/>
    <n v="60793.26"/>
    <n v="6277.6"/>
    <n v="37721.230000000003"/>
    <n v="4387.7"/>
    <n v="23072.03"/>
    <n v="56405.56"/>
    <n v="16794.43"/>
    <s v="G/AAAAAA/AAAAAA"/>
  </r>
  <r>
    <s v="53"/>
    <x v="1"/>
    <x v="1"/>
    <s v="ZA01A001"/>
    <x v="19"/>
    <s v="A101"/>
    <s v="FORTALECIMIENTO INSTITUCIONAL"/>
    <s v="GC00A10100001D"/>
    <x v="1"/>
    <s v="53 BIENES Y SERVICIOS DE CONSUMO"/>
    <x v="31"/>
    <s v="G/530704/1AA101"/>
    <s v="002"/>
    <n v="3500"/>
    <n v="0"/>
    <n v="0"/>
    <n v="3500"/>
    <n v="1500"/>
    <n v="2000"/>
    <n v="279.02"/>
    <n v="1500"/>
    <n v="3220.98"/>
    <n v="0"/>
    <s v="G/AAAAAA/AAAAAA"/>
  </r>
  <r>
    <s v="53"/>
    <x v="1"/>
    <x v="1"/>
    <s v="ZA01A001"/>
    <x v="19"/>
    <s v="A101"/>
    <s v="FORTALECIMIENTO INSTITUCIONAL"/>
    <s v="GC00A10100001D"/>
    <x v="1"/>
    <s v="53 BIENES Y SERVICIOS DE CONSUMO"/>
    <x v="117"/>
    <s v="G/530801/1AA101"/>
    <s v="002"/>
    <n v="2000"/>
    <n v="0"/>
    <n v="0"/>
    <n v="2000"/>
    <n v="0"/>
    <n v="2000"/>
    <n v="117.58"/>
    <n v="0"/>
    <n v="1882.42"/>
    <n v="0"/>
    <s v="G/AAAAAA/AAAAAA"/>
  </r>
  <r>
    <s v="53"/>
    <x v="1"/>
    <x v="1"/>
    <s v="ZA01A001"/>
    <x v="19"/>
    <s v="A101"/>
    <s v="FORTALECIMIENTO INSTITUCIONAL"/>
    <s v="GC00A10100001D"/>
    <x v="1"/>
    <s v="53 BIENES Y SERVICIOS DE CONSUMO"/>
    <x v="32"/>
    <s v="G/530803/1AA101"/>
    <s v="002"/>
    <n v="152000"/>
    <n v="-152000"/>
    <n v="0"/>
    <n v="0"/>
    <n v="0"/>
    <n v="0"/>
    <n v="0"/>
    <n v="0"/>
    <n v="0"/>
    <n v="0"/>
    <s v="G/AAAAAA/AAAAAA"/>
  </r>
  <r>
    <s v="53"/>
    <x v="1"/>
    <x v="1"/>
    <s v="ZA01A001"/>
    <x v="19"/>
    <s v="A101"/>
    <s v="FORTALECIMIENTO INSTITUCIONAL"/>
    <s v="GC00A10100001D"/>
    <x v="1"/>
    <s v="53 BIENES Y SERVICIOS DE CONSUMO"/>
    <x v="33"/>
    <s v="G/530804/1AA101"/>
    <s v="002"/>
    <n v="158571.37"/>
    <n v="-65672.039999999994"/>
    <n v="0"/>
    <n v="92899.33"/>
    <n v="0"/>
    <n v="2000"/>
    <n v="462.05"/>
    <n v="90899.33"/>
    <n v="92437.28"/>
    <n v="90899.33"/>
    <s v="G/AAAAAA/AAAAAA"/>
  </r>
  <r>
    <s v="53"/>
    <x v="1"/>
    <x v="1"/>
    <s v="ZA01A001"/>
    <x v="19"/>
    <s v="A101"/>
    <s v="FORTALECIMIENTO INSTITUCIONAL"/>
    <s v="GC00A10100001D"/>
    <x v="1"/>
    <s v="53 BIENES Y SERVICIOS DE CONSUMO"/>
    <x v="34"/>
    <s v="G/530805/1AA101"/>
    <s v="002"/>
    <n v="5710.12"/>
    <n v="0"/>
    <n v="0"/>
    <n v="5710.12"/>
    <n v="0"/>
    <n v="3987.12"/>
    <n v="2987.12"/>
    <n v="1723"/>
    <n v="2723"/>
    <n v="1723"/>
    <s v="G/AAAAAA/AAAAAA"/>
  </r>
  <r>
    <s v="53"/>
    <x v="1"/>
    <x v="1"/>
    <s v="ZA01A001"/>
    <x v="19"/>
    <s v="A101"/>
    <s v="FORTALECIMIENTO INSTITUCIONAL"/>
    <s v="GC00A10100001D"/>
    <x v="1"/>
    <s v="53 BIENES Y SERVICIOS DE CONSUMO"/>
    <x v="35"/>
    <s v="G/530807/1AA101"/>
    <s v="002"/>
    <n v="275476.19"/>
    <n v="46469.64"/>
    <n v="0"/>
    <n v="321945.83"/>
    <n v="319945.83"/>
    <n v="2000"/>
    <n v="8.1999999999999993"/>
    <n v="319945.83"/>
    <n v="321937.63"/>
    <n v="0"/>
    <s v="G/AAAAAA/AAAAAA"/>
  </r>
  <r>
    <s v="53"/>
    <x v="1"/>
    <x v="1"/>
    <s v="ZA01A001"/>
    <x v="19"/>
    <s v="A101"/>
    <s v="FORTALECIMIENTO INSTITUCIONAL"/>
    <s v="GC00A10100001D"/>
    <x v="1"/>
    <s v="53 BIENES Y SERVICIOS DE CONSUMO"/>
    <x v="78"/>
    <s v="G/530811/1AA101"/>
    <s v="002"/>
    <n v="92000"/>
    <n v="-88167.65"/>
    <n v="0"/>
    <n v="3832.35"/>
    <n v="0"/>
    <n v="2000"/>
    <n v="0"/>
    <n v="1832.35"/>
    <n v="3832.35"/>
    <n v="1832.35"/>
    <s v="G/AAAAAA/AAAAAA"/>
  </r>
  <r>
    <s v="53"/>
    <x v="1"/>
    <x v="1"/>
    <s v="ZA01A001"/>
    <x v="19"/>
    <s v="A101"/>
    <s v="FORTALECIMIENTO INSTITUCIONAL"/>
    <s v="GC00A10100001D"/>
    <x v="1"/>
    <s v="53 BIENES Y SERVICIOS DE CONSUMO"/>
    <x v="36"/>
    <s v="G/530813/1AA101"/>
    <s v="002"/>
    <n v="503331.52"/>
    <n v="-62851.81"/>
    <n v="0"/>
    <n v="440479.71"/>
    <n v="35130.769999999997"/>
    <n v="401370.84"/>
    <n v="91998.61"/>
    <n v="39108.870000000003"/>
    <n v="348481.1"/>
    <n v="3978.1"/>
    <s v="G/AAAAAA/AAAAAA"/>
  </r>
  <r>
    <s v="53"/>
    <x v="1"/>
    <x v="1"/>
    <s v="ZA01A001"/>
    <x v="19"/>
    <s v="A101"/>
    <s v="FORTALECIMIENTO INSTITUCIONAL"/>
    <s v="GC00A10100001D"/>
    <x v="1"/>
    <s v="53 BIENES Y SERVICIOS DE CONSUMO"/>
    <x v="79"/>
    <s v="G/530814/1AA101"/>
    <s v="002"/>
    <n v="1925"/>
    <n v="0"/>
    <n v="0"/>
    <n v="1925"/>
    <n v="0"/>
    <n v="0"/>
    <n v="0"/>
    <n v="1925"/>
    <n v="1925"/>
    <n v="1925"/>
    <s v="G/AAAAAA/AAAAAA"/>
  </r>
  <r>
    <s v="53"/>
    <x v="1"/>
    <x v="1"/>
    <s v="ZA01A001"/>
    <x v="19"/>
    <s v="A101"/>
    <s v="FORTALECIMIENTO INSTITUCIONAL"/>
    <s v="GC00A10100001D"/>
    <x v="1"/>
    <s v="53 BIENES Y SERVICIOS DE CONSUMO"/>
    <x v="141"/>
    <s v="G/530822/1AA101"/>
    <s v="002"/>
    <n v="2000"/>
    <n v="0"/>
    <n v="0"/>
    <n v="2000"/>
    <n v="0"/>
    <n v="2000"/>
    <n v="35"/>
    <n v="0"/>
    <n v="1965"/>
    <n v="0"/>
    <s v="G/AAAAAA/AAAAAA"/>
  </r>
  <r>
    <s v="53"/>
    <x v="1"/>
    <x v="1"/>
    <s v="ZA01A001"/>
    <x v="19"/>
    <s v="A101"/>
    <s v="FORTALECIMIENTO INSTITUCIONAL"/>
    <s v="GC00A10100001D"/>
    <x v="1"/>
    <s v="53 BIENES Y SERVICIOS DE CONSUMO"/>
    <x v="88"/>
    <s v="G/531403/1AA101"/>
    <s v="002"/>
    <n v="48999.38"/>
    <n v="0"/>
    <n v="0"/>
    <n v="48999.38"/>
    <n v="4644.24"/>
    <n v="0"/>
    <n v="0"/>
    <n v="48999.38"/>
    <n v="48999.38"/>
    <n v="44355.14"/>
    <s v="G/AAAAAA/AAAAAA"/>
  </r>
  <r>
    <s v="57"/>
    <x v="1"/>
    <x v="1"/>
    <s v="ZA01A001"/>
    <x v="19"/>
    <s v="A101"/>
    <s v="FORTALECIMIENTO INSTITUCIONAL"/>
    <s v="GC00A10100001D"/>
    <x v="1"/>
    <s v="57 OTROS GASTOS CORRIENTES"/>
    <x v="37"/>
    <s v="G/570102/1AA101"/>
    <s v="002"/>
    <n v="14896.6"/>
    <n v="2657.94"/>
    <n v="0"/>
    <n v="17554.54"/>
    <n v="605.28"/>
    <n v="16949.259999999998"/>
    <n v="16949.259999999998"/>
    <n v="605.28"/>
    <n v="605.28"/>
    <n v="0"/>
    <s v="G/AAAAAA/AAAAAA"/>
  </r>
  <r>
    <s v="57"/>
    <x v="1"/>
    <x v="1"/>
    <s v="ZA01A001"/>
    <x v="19"/>
    <s v="A101"/>
    <s v="FORTALECIMIENTO INSTITUCIONAL"/>
    <s v="GC00A10100001D"/>
    <x v="1"/>
    <s v="57 OTROS GASTOS CORRIENTES"/>
    <x v="158"/>
    <s v="G/570201/1AA101"/>
    <s v="002"/>
    <n v="9764139.9100000001"/>
    <n v="3439933.68"/>
    <n v="0"/>
    <n v="13204073.59"/>
    <n v="16688.5"/>
    <n v="8429079.8300000001"/>
    <n v="8429079.8300000001"/>
    <n v="4774993.76"/>
    <n v="4774993.76"/>
    <n v="4758305.26"/>
    <s v="G/AAAAAA/AAAAAA"/>
  </r>
  <r>
    <s v="57"/>
    <x v="1"/>
    <x v="1"/>
    <s v="ZA01A001"/>
    <x v="19"/>
    <s v="A101"/>
    <s v="FORTALECIMIENTO INSTITUCIONAL"/>
    <s v="GC00A10100001D"/>
    <x v="1"/>
    <s v="57 OTROS GASTOS CORRIENTES"/>
    <x v="82"/>
    <s v="G/570203/1AA101"/>
    <s v="002"/>
    <n v="0"/>
    <n v="8.2799999999999994"/>
    <n v="0"/>
    <n v="8.2799999999999994"/>
    <n v="8.2799999999999994"/>
    <n v="0"/>
    <n v="0"/>
    <n v="8.2799999999999994"/>
    <n v="8.2799999999999994"/>
    <n v="0"/>
    <s v="G/AAAAAA/AAAAAA"/>
  </r>
  <r>
    <s v="57"/>
    <x v="1"/>
    <x v="1"/>
    <s v="ZA01A001"/>
    <x v="19"/>
    <s v="A101"/>
    <s v="FORTALECIMIENTO INSTITUCIONAL"/>
    <s v="GC00A10100001D"/>
    <x v="1"/>
    <s v="57 OTROS GASTOS CORRIENTES"/>
    <x v="74"/>
    <s v="G/570206/1AA101"/>
    <s v="002"/>
    <n v="5000"/>
    <n v="0"/>
    <n v="0"/>
    <n v="5000"/>
    <n v="0"/>
    <n v="2000"/>
    <n v="400.33"/>
    <n v="3000"/>
    <n v="4599.67"/>
    <n v="3000"/>
    <s v="G/AAAAAA/AAAAAA"/>
  </r>
  <r>
    <s v="84"/>
    <x v="1"/>
    <x v="1"/>
    <s v="ZA01A001"/>
    <x v="19"/>
    <s v="A101"/>
    <s v="FORTALECIMIENTO INSTITUCIONAL"/>
    <s v="GC00A10100001D"/>
    <x v="1"/>
    <s v="84 BIENES DE LARGA DURACIÓN"/>
    <x v="63"/>
    <s v="G/840103/1AA101"/>
    <s v="002"/>
    <n v="0"/>
    <n v="54014.96"/>
    <n v="0"/>
    <n v="54014.96"/>
    <n v="50865.16"/>
    <n v="0"/>
    <n v="0"/>
    <n v="54014.96"/>
    <n v="54014.96"/>
    <n v="3149.8"/>
    <s v="G/BBBBB3/BBBBB3"/>
  </r>
  <r>
    <s v="84"/>
    <x v="1"/>
    <x v="1"/>
    <s v="ZA01A001"/>
    <x v="19"/>
    <s v="A101"/>
    <s v="FORTALECIMIENTO INSTITUCIONAL"/>
    <s v="GC00A10100001D"/>
    <x v="1"/>
    <s v="84 BIENES DE LARGA DURACIÓN"/>
    <x v="64"/>
    <s v="G/840104/1AA101"/>
    <s v="002"/>
    <n v="24280"/>
    <n v="2577.67"/>
    <n v="0"/>
    <n v="26857.67"/>
    <n v="26857.67"/>
    <n v="0"/>
    <n v="0"/>
    <n v="26857.67"/>
    <n v="26857.67"/>
    <n v="0"/>
    <s v="G/BBBBB3/BBBBB3"/>
  </r>
  <r>
    <s v="84"/>
    <x v="1"/>
    <x v="1"/>
    <s v="ZA01A001"/>
    <x v="19"/>
    <s v="A101"/>
    <s v="FORTALECIMIENTO INSTITUCIONAL"/>
    <s v="GC00A10100001D"/>
    <x v="1"/>
    <s v="84 BIENES DE LARGA DURACIÓN"/>
    <x v="66"/>
    <s v="G/840105/1AA101"/>
    <s v="002"/>
    <n v="212697.96"/>
    <n v="0"/>
    <n v="0"/>
    <n v="212697.96"/>
    <n v="0"/>
    <n v="103532"/>
    <n v="103532"/>
    <n v="109165.96"/>
    <n v="109165.96"/>
    <n v="109165.96"/>
    <s v="G/BBBBB3/BBBBB3"/>
  </r>
  <r>
    <s v="84"/>
    <x v="1"/>
    <x v="1"/>
    <s v="ZA01A001"/>
    <x v="19"/>
    <s v="A101"/>
    <s v="FORTALECIMIENTO INSTITUCIONAL"/>
    <s v="GC00A10100001D"/>
    <x v="1"/>
    <s v="84 BIENES DE LARGA DURACIÓN"/>
    <x v="65"/>
    <s v="G/840107/1AA101"/>
    <s v="002"/>
    <n v="14692.97"/>
    <n v="0"/>
    <n v="0"/>
    <n v="14692.97"/>
    <n v="14692.97"/>
    <n v="0"/>
    <n v="0"/>
    <n v="14692.97"/>
    <n v="14692.97"/>
    <n v="0"/>
    <s v="G/BBBBB3/BBBBB3"/>
  </r>
  <r>
    <s v="53"/>
    <x v="1"/>
    <x v="1"/>
    <s v="ZA01A008"/>
    <x v="20"/>
    <s v="A101"/>
    <s v="FORTALECIMIENTO INSTITUCIONAL"/>
    <s v="GC00A10100001D"/>
    <x v="1"/>
    <s v="53 BIENES Y SERVICIOS DE CONSUMO"/>
    <x v="76"/>
    <s v="G/530502/1AA101"/>
    <s v="002"/>
    <n v="60000"/>
    <n v="-19810.5"/>
    <n v="0"/>
    <n v="40189.5"/>
    <n v="0"/>
    <n v="40189.5"/>
    <n v="32905.279999999999"/>
    <n v="0"/>
    <n v="7284.22"/>
    <n v="0"/>
    <s v="G/AAAAAA/AAAAAA"/>
  </r>
  <r>
    <s v="53"/>
    <x v="1"/>
    <x v="1"/>
    <s v="ZA01A008"/>
    <x v="20"/>
    <s v="A101"/>
    <s v="FORTALECIMIENTO INSTITUCIONAL"/>
    <s v="GC00A10100001D"/>
    <x v="1"/>
    <s v="53 BIENES Y SERVICIOS DE CONSUMO"/>
    <x v="121"/>
    <s v="G/530606/1AA101"/>
    <s v="002"/>
    <n v="169097.5"/>
    <n v="33810.5"/>
    <n v="0"/>
    <n v="202908"/>
    <n v="98870.8"/>
    <n v="104037.2"/>
    <n v="65233.91"/>
    <n v="98870.8"/>
    <n v="137674.09"/>
    <n v="0"/>
    <s v="G/AAAAAA/AAAAAA"/>
  </r>
  <r>
    <s v="57"/>
    <x v="1"/>
    <x v="1"/>
    <s v="ZA01A008"/>
    <x v="20"/>
    <s v="A101"/>
    <s v="FORTALECIMIENTO INSTITUCIONAL"/>
    <s v="GC00A10100001D"/>
    <x v="1"/>
    <s v="57 OTROS GASTOS CORRIENTES"/>
    <x v="74"/>
    <s v="G/570206/1AA101"/>
    <s v="002"/>
    <n v="15000"/>
    <n v="-14000"/>
    <n v="0"/>
    <n v="1000"/>
    <n v="0"/>
    <n v="0"/>
    <n v="0"/>
    <n v="1000"/>
    <n v="1000"/>
    <n v="1000"/>
    <s v="G/AAAAAA/AAAAAA"/>
  </r>
  <r>
    <s v="84"/>
    <x v="1"/>
    <x v="1"/>
    <s v="ZA01A008"/>
    <x v="20"/>
    <s v="A101"/>
    <s v="FORTALECIMIENTO INSTITUCIONAL"/>
    <s v="GC00A10100001D"/>
    <x v="1"/>
    <s v="84 BIENES DE LARGA DURACIÓN"/>
    <x v="64"/>
    <s v="G/840104/1AA101"/>
    <s v="002"/>
    <n v="50480"/>
    <n v="0"/>
    <n v="0"/>
    <n v="50480"/>
    <n v="0"/>
    <n v="0"/>
    <n v="0"/>
    <n v="50480"/>
    <n v="50480"/>
    <n v="50480"/>
    <s v="G/BBBBB3/BBBBB3"/>
  </r>
  <r>
    <s v="84"/>
    <x v="1"/>
    <x v="1"/>
    <s v="ZA01A008"/>
    <x v="20"/>
    <s v="A101"/>
    <s v="FORTALECIMIENTO INSTITUCIONAL"/>
    <s v="GC00A10100001D"/>
    <x v="1"/>
    <s v="84 BIENES DE LARGA DURACIÓN"/>
    <x v="94"/>
    <s v="G/840301/1AA101"/>
    <s v="002"/>
    <n v="4927271.03"/>
    <n v="-4927271.03"/>
    <n v="0"/>
    <n v="0"/>
    <n v="0"/>
    <n v="0"/>
    <n v="0"/>
    <n v="0"/>
    <n v="0"/>
    <n v="0"/>
    <s v="G/BBBBB3/BBBBB3"/>
  </r>
  <r>
    <s v="53"/>
    <x v="1"/>
    <x v="1"/>
    <s v="ZA01A006"/>
    <x v="21"/>
    <s v="A101"/>
    <s v="FORTALECIMIENTO INSTITUCIONAL"/>
    <s v="GC00A10100001D"/>
    <x v="1"/>
    <s v="53 BIENES Y SERVICIOS DE CONSUMO"/>
    <x v="22"/>
    <s v="G/530209/1AA101"/>
    <s v="002"/>
    <n v="4000"/>
    <n v="0"/>
    <n v="0"/>
    <n v="4000"/>
    <n v="0"/>
    <n v="0"/>
    <n v="0"/>
    <n v="4000"/>
    <n v="4000"/>
    <n v="4000"/>
    <s v="G/AAAAAA/AAAAAA"/>
  </r>
  <r>
    <s v="53"/>
    <x v="1"/>
    <x v="1"/>
    <s v="ZA01A006"/>
    <x v="21"/>
    <s v="A101"/>
    <s v="FORTALECIMIENTO INSTITUCIONAL"/>
    <s v="GC00A10100001D"/>
    <x v="1"/>
    <s v="53 BIENES Y SERVICIOS DE CONSUMO"/>
    <x v="122"/>
    <s v="G/530701/1AA101"/>
    <s v="002"/>
    <n v="10000"/>
    <n v="0"/>
    <n v="0"/>
    <n v="10000"/>
    <n v="0"/>
    <n v="0"/>
    <n v="0"/>
    <n v="10000"/>
    <n v="10000"/>
    <n v="10000"/>
    <s v="G/AAAAAA/AAAAAA"/>
  </r>
  <r>
    <s v="53"/>
    <x v="1"/>
    <x v="1"/>
    <s v="ZA01A006"/>
    <x v="21"/>
    <s v="A101"/>
    <s v="FORTALECIMIENTO INSTITUCIONAL"/>
    <s v="GC00A10100001D"/>
    <x v="1"/>
    <s v="53 BIENES Y SERVICIOS DE CONSUMO"/>
    <x v="88"/>
    <s v="G/531403/1AA101"/>
    <s v="002"/>
    <n v="2000"/>
    <n v="0"/>
    <n v="0"/>
    <n v="2000"/>
    <n v="0"/>
    <n v="1271.04"/>
    <n v="1271.04"/>
    <n v="728.96"/>
    <n v="728.96"/>
    <n v="728.96"/>
    <s v="G/AAAAAA/AAAAAA"/>
  </r>
  <r>
    <s v="73"/>
    <x v="1"/>
    <x v="1"/>
    <s v="ZA01A006"/>
    <x v="21"/>
    <s v="L101"/>
    <s v="GESTIÓN INSTITUCIONAL EFICIENTE"/>
    <s v="GI22L10100003D"/>
    <x v="27"/>
    <s v="73 BIENES Y SERVICIOS PARA INVERSIÓN"/>
    <x v="129"/>
    <s v="G/730202/1AL101"/>
    <s v="001"/>
    <n v="7840"/>
    <n v="0"/>
    <n v="0"/>
    <n v="7840"/>
    <n v="0"/>
    <n v="0"/>
    <n v="0"/>
    <n v="7840"/>
    <n v="7840"/>
    <n v="7840"/>
    <s v="G/BBBBB2/BBBBB2"/>
  </r>
  <r>
    <s v="73"/>
    <x v="1"/>
    <x v="1"/>
    <s v="ZA01A006"/>
    <x v="21"/>
    <s v="L101"/>
    <s v="GESTIÓN INSTITUCIONAL EFICIENTE"/>
    <s v="GI22L10100003D"/>
    <x v="27"/>
    <s v="73 BIENES Y SERVICIOS PARA INVERSIÓN"/>
    <x v="43"/>
    <s v="G/730702/1AL101"/>
    <s v="001"/>
    <n v="100000"/>
    <n v="0"/>
    <n v="0"/>
    <n v="100000"/>
    <n v="72420"/>
    <n v="0"/>
    <n v="0"/>
    <n v="100000"/>
    <n v="100000"/>
    <n v="27580"/>
    <s v="G/BBBBB2/BBBBB2"/>
  </r>
  <r>
    <s v="73"/>
    <x v="1"/>
    <x v="1"/>
    <s v="ZA01A006"/>
    <x v="21"/>
    <s v="L101"/>
    <s v="GESTIÓN INSTITUCIONAL EFICIENTE"/>
    <s v="GI22L10100003D"/>
    <x v="27"/>
    <s v="73 BIENES Y SERVICIOS PARA INVERSIÓN"/>
    <x v="97"/>
    <s v="G/730704/1AL101"/>
    <s v="001"/>
    <n v="40000"/>
    <n v="0"/>
    <n v="0"/>
    <n v="40000"/>
    <n v="0"/>
    <n v="0"/>
    <n v="0"/>
    <n v="40000"/>
    <n v="40000"/>
    <n v="40000"/>
    <s v="G/BBBBB2/BBBBB2"/>
  </r>
  <r>
    <s v="84"/>
    <x v="1"/>
    <x v="1"/>
    <s v="ZA01A006"/>
    <x v="21"/>
    <s v="L101"/>
    <s v="GESTIÓN INSTITUCIONAL EFICIENTE"/>
    <s v="GI22L10100003D"/>
    <x v="27"/>
    <s v="84 BIENES DE LARGA DURACIÓN"/>
    <x v="63"/>
    <s v="G/840103/1AL101"/>
    <s v="001"/>
    <n v="175000"/>
    <n v="0"/>
    <n v="0"/>
    <n v="175000"/>
    <n v="0"/>
    <n v="164314.63"/>
    <n v="164314.63"/>
    <n v="10685.37"/>
    <n v="10685.37"/>
    <n v="10685.37"/>
    <s v="G/BBBBB3/BBBBB3"/>
  </r>
  <r>
    <s v="51"/>
    <x v="1"/>
    <x v="1"/>
    <s v="ZA01A002"/>
    <x v="22"/>
    <s v="A101"/>
    <s v="FORTALECIMIENTO INSTITUCIONAL"/>
    <s v="GC00A10100001D"/>
    <x v="1"/>
    <s v="51 GASTOS EN PERSONAL"/>
    <x v="166"/>
    <s v="G/510606/1AA101"/>
    <s v="002"/>
    <n v="2834832"/>
    <n v="0"/>
    <n v="0"/>
    <n v="2834832"/>
    <n v="282492"/>
    <n v="664104"/>
    <n v="457397.5"/>
    <n v="2170728"/>
    <n v="2377434.5"/>
    <n v="1888236"/>
    <s v="G/AAAAAA/AAAAAA"/>
  </r>
  <r>
    <s v="51"/>
    <x v="1"/>
    <x v="1"/>
    <s v="ZA01A002"/>
    <x v="22"/>
    <s v="A101"/>
    <s v="FORTALECIMIENTO INSTITUCIONAL"/>
    <s v="GC00A10100001D"/>
    <x v="1"/>
    <s v="51 GASTOS EN PERSONAL"/>
    <x v="167"/>
    <s v="G/510706/1AA101"/>
    <s v="002"/>
    <n v="5841885"/>
    <n v="-582728.97"/>
    <n v="0"/>
    <n v="5259156.03"/>
    <n v="376125"/>
    <n v="831457.5"/>
    <n v="702424.5"/>
    <n v="4427698.53"/>
    <n v="4556731.53"/>
    <n v="4051573.53"/>
    <s v="G/AAAAAA/AAAAAA"/>
  </r>
  <r>
    <s v="53"/>
    <x v="1"/>
    <x v="1"/>
    <s v="ZA01A002"/>
    <x v="22"/>
    <s v="A101"/>
    <s v="FORTALECIMIENTO INSTITUCIONAL"/>
    <s v="GC00A10100001D"/>
    <x v="1"/>
    <s v="53 BIENES Y SERVICIOS DE CONSUMO"/>
    <x v="30"/>
    <s v="G/530702/1AA101"/>
    <s v="002"/>
    <n v="2600"/>
    <n v="0"/>
    <n v="0"/>
    <n v="2600"/>
    <n v="0"/>
    <n v="0"/>
    <n v="0"/>
    <n v="2600"/>
    <n v="2600"/>
    <n v="2600"/>
    <s v="G/AAAAAA/AAAAAA"/>
  </r>
  <r>
    <s v="53"/>
    <x v="1"/>
    <x v="1"/>
    <s v="ZA01A002"/>
    <x v="22"/>
    <s v="A101"/>
    <s v="FORTALECIMIENTO INSTITUCIONAL"/>
    <s v="GC00A10100001D"/>
    <x v="1"/>
    <s v="53 BIENES Y SERVICIOS DE CONSUMO"/>
    <x v="123"/>
    <s v="G/530802/1AA101"/>
    <s v="002"/>
    <n v="638316.22"/>
    <n v="-9549.31"/>
    <n v="0"/>
    <n v="628766.91"/>
    <n v="479.67"/>
    <n v="156020.22"/>
    <n v="132629.31"/>
    <n v="472746.69"/>
    <n v="496137.6"/>
    <n v="472267.02"/>
    <s v="G/AAAAAA/AAAAAA"/>
  </r>
  <r>
    <s v="57"/>
    <x v="1"/>
    <x v="1"/>
    <s v="ZA01A002"/>
    <x v="22"/>
    <s v="A101"/>
    <s v="FORTALECIMIENTO INSTITUCIONAL"/>
    <s v="GC00A10100001D"/>
    <x v="1"/>
    <s v="57 OTROS GASTOS CORRIENTES"/>
    <x v="128"/>
    <s v="G/570215/1AA101"/>
    <s v="002"/>
    <n v="1444889.62"/>
    <n v="-1340000"/>
    <n v="0"/>
    <n v="104889.62"/>
    <n v="0"/>
    <n v="54570.79"/>
    <n v="54570.79"/>
    <n v="50318.83"/>
    <n v="50318.83"/>
    <n v="50318.83"/>
    <s v="G/AAAAAA/AAAAAA"/>
  </r>
  <r>
    <s v="58"/>
    <x v="1"/>
    <x v="1"/>
    <s v="ZA01A002"/>
    <x v="22"/>
    <s v="A101"/>
    <s v="FORTALECIMIENTO INSTITUCIONAL"/>
    <s v="GC00A10100001D"/>
    <x v="1"/>
    <s v="58 TRANSFERENCIAS Y DONACIONES CORRIENTES"/>
    <x v="168"/>
    <s v="G/580209/1AA101"/>
    <s v="002"/>
    <n v="2969832.77"/>
    <n v="0"/>
    <n v="0"/>
    <n v="2969832.77"/>
    <n v="0"/>
    <n v="1083530.46"/>
    <n v="1083530.46"/>
    <n v="1886302.31"/>
    <n v="1886302.31"/>
    <n v="1886302.31"/>
    <s v="G/AAAAAA/AAAAAA"/>
  </r>
  <r>
    <s v="53"/>
    <x v="1"/>
    <x v="1"/>
    <s v="ZA01A009"/>
    <x v="23"/>
    <s v="A101"/>
    <s v="FORTALECIMIENTO INSTITUCIONAL"/>
    <s v="GC00A10100001D"/>
    <x v="1"/>
    <s v="53 BIENES Y SERVICIOS DE CONSUMO"/>
    <x v="17"/>
    <s v="G/530105/1AA101"/>
    <s v="002"/>
    <n v="14979.46"/>
    <n v="13497.94"/>
    <n v="0"/>
    <n v="28477.4"/>
    <n v="0"/>
    <n v="12307.09"/>
    <n v="9771.8700000000008"/>
    <n v="16170.31"/>
    <n v="18705.53"/>
    <n v="16170.31"/>
    <s v="G/AAAAAA/AAAAAA"/>
  </r>
  <r>
    <s v="53"/>
    <x v="1"/>
    <x v="1"/>
    <s v="ZA01A009"/>
    <x v="23"/>
    <s v="A101"/>
    <s v="FORTALECIMIENTO INSTITUCIONAL"/>
    <s v="GC00A10100001D"/>
    <x v="1"/>
    <s v="53 BIENES Y SERVICIOS DE CONSUMO"/>
    <x v="18"/>
    <s v="G/530201/1AA101"/>
    <s v="002"/>
    <n v="17309.939999999999"/>
    <n v="-764.94"/>
    <n v="0"/>
    <n v="16545"/>
    <n v="14935"/>
    <n v="1610"/>
    <n v="1610"/>
    <n v="14935"/>
    <n v="14935"/>
    <n v="0"/>
    <s v="G/AAAAAA/AAAAAA"/>
  </r>
  <r>
    <s v="53"/>
    <x v="1"/>
    <x v="1"/>
    <s v="ZA01A009"/>
    <x v="23"/>
    <s v="A101"/>
    <s v="FORTALECIMIENTO INSTITUCIONAL"/>
    <s v="GC00A10100001D"/>
    <x v="1"/>
    <s v="53 BIENES Y SERVICIOS DE CONSUMO"/>
    <x v="19"/>
    <s v="G/530204/1AA101"/>
    <s v="002"/>
    <n v="2733"/>
    <n v="-2733"/>
    <n v="0"/>
    <n v="0"/>
    <n v="0"/>
    <n v="0"/>
    <n v="0"/>
    <n v="0"/>
    <n v="0"/>
    <n v="0"/>
    <s v="G/AAAAAA/AAAAAA"/>
  </r>
  <r>
    <s v="53"/>
    <x v="1"/>
    <x v="1"/>
    <s v="ZA01A009"/>
    <x v="23"/>
    <s v="A101"/>
    <s v="FORTALECIMIENTO INSTITUCIONAL"/>
    <s v="GC00A10100001D"/>
    <x v="1"/>
    <s v="53 BIENES Y SERVICIOS DE CONSUMO"/>
    <x v="30"/>
    <s v="G/530702/1AA101"/>
    <s v="002"/>
    <n v="6215"/>
    <n v="0"/>
    <n v="0"/>
    <n v="6215"/>
    <n v="35"/>
    <n v="6180"/>
    <n v="6180"/>
    <n v="35"/>
    <n v="35"/>
    <n v="0"/>
    <s v="G/AAAAAA/AAAAAA"/>
  </r>
  <r>
    <s v="53"/>
    <x v="1"/>
    <x v="1"/>
    <s v="ZA01A009"/>
    <x v="23"/>
    <s v="A101"/>
    <s v="FORTALECIMIENTO INSTITUCIONAL"/>
    <s v="GC00A10100001D"/>
    <x v="1"/>
    <s v="53 BIENES Y SERVICIOS DE CONSUMO"/>
    <x v="88"/>
    <s v="G/531403/1AA101"/>
    <s v="002"/>
    <n v="5000"/>
    <n v="-5000"/>
    <n v="0"/>
    <n v="0"/>
    <n v="0"/>
    <n v="0"/>
    <n v="0"/>
    <n v="0"/>
    <n v="0"/>
    <n v="0"/>
    <s v="G/AAAAAA/AAAAAA"/>
  </r>
  <r>
    <s v="84"/>
    <x v="1"/>
    <x v="1"/>
    <s v="ZA01A009"/>
    <x v="23"/>
    <s v="A101"/>
    <s v="FORTALECIMIENTO INSTITUCIONAL"/>
    <s v="GC00A10100001D"/>
    <x v="1"/>
    <s v="84 BIENES DE LARGA DURACIÓN"/>
    <x v="63"/>
    <s v="G/840103/1AA101"/>
    <s v="002"/>
    <n v="14221.34"/>
    <n v="0"/>
    <n v="0"/>
    <n v="14221.34"/>
    <n v="0"/>
    <n v="0"/>
    <n v="0"/>
    <n v="14221.34"/>
    <n v="14221.34"/>
    <n v="14221.34"/>
    <s v="G/BBBBB3/BBBBB3"/>
  </r>
  <r>
    <s v="84"/>
    <x v="1"/>
    <x v="1"/>
    <s v="ZA01A009"/>
    <x v="23"/>
    <s v="A101"/>
    <s v="FORTALECIMIENTO INSTITUCIONAL"/>
    <s v="GC00A10100001D"/>
    <x v="1"/>
    <s v="84 BIENES DE LARGA DURACIÓN"/>
    <x v="64"/>
    <s v="G/840104/1AA101"/>
    <s v="002"/>
    <n v="5000"/>
    <n v="0"/>
    <n v="0"/>
    <n v="5000"/>
    <n v="0"/>
    <n v="0"/>
    <n v="0"/>
    <n v="5000"/>
    <n v="5000"/>
    <n v="5000"/>
    <s v="G/BBBBB3/BBBBB3"/>
  </r>
  <r>
    <s v="84"/>
    <x v="1"/>
    <x v="1"/>
    <s v="ZA01A009"/>
    <x v="23"/>
    <s v="A101"/>
    <s v="FORTALECIMIENTO INSTITUCIONAL"/>
    <s v="GC00A10100001D"/>
    <x v="1"/>
    <s v="84 BIENES DE LARGA DURACIÓN"/>
    <x v="65"/>
    <s v="G/840107/1AA101"/>
    <s v="002"/>
    <n v="11541.26"/>
    <n v="0"/>
    <n v="0"/>
    <n v="11541.26"/>
    <n v="0"/>
    <n v="0"/>
    <n v="0"/>
    <n v="11541.26"/>
    <n v="11541.26"/>
    <n v="11541.26"/>
    <s v="G/BBBBB3/BBBBB3"/>
  </r>
  <r>
    <s v="53"/>
    <x v="1"/>
    <x v="1"/>
    <s v="ZA01A003"/>
    <x v="24"/>
    <s v="A101"/>
    <s v="FORTALECIMIENTO INSTITUCIONAL"/>
    <s v="GC00A10100001D"/>
    <x v="1"/>
    <s v="53 BIENES Y SERVICIOS DE CONSUMO"/>
    <x v="19"/>
    <s v="G/530204/1AA101"/>
    <s v="001"/>
    <n v="1000"/>
    <n v="0"/>
    <n v="0"/>
    <n v="1000"/>
    <n v="0"/>
    <n v="0"/>
    <n v="0"/>
    <n v="1000"/>
    <n v="1000"/>
    <n v="1000"/>
    <s v="G/AAAAAA/AAAAAA"/>
  </r>
  <r>
    <s v="53"/>
    <x v="1"/>
    <x v="1"/>
    <s v="ZA01A003"/>
    <x v="24"/>
    <s v="A101"/>
    <s v="FORTALECIMIENTO INSTITUCIONAL"/>
    <s v="GC00A10100001D"/>
    <x v="1"/>
    <s v="53 BIENES Y SERVICIOS DE CONSUMO"/>
    <x v="20"/>
    <s v="G/530207/1AA101"/>
    <s v="002"/>
    <n v="2000"/>
    <n v="0"/>
    <n v="0"/>
    <n v="2000"/>
    <n v="0"/>
    <n v="300"/>
    <n v="300"/>
    <n v="1700"/>
    <n v="1700"/>
    <n v="1700"/>
    <s v="G/AAAAAA/AAAAAA"/>
  </r>
  <r>
    <s v="53"/>
    <x v="1"/>
    <x v="1"/>
    <s v="ZA01A003"/>
    <x v="24"/>
    <s v="A101"/>
    <s v="FORTALECIMIENTO INSTITUCIONAL"/>
    <s v="GC00A10100001D"/>
    <x v="1"/>
    <s v="53 BIENES Y SERVICIOS DE CONSUMO"/>
    <x v="101"/>
    <s v="G/530601/1AA101"/>
    <s v="001"/>
    <n v="13800"/>
    <n v="0"/>
    <n v="0"/>
    <n v="13800"/>
    <n v="0"/>
    <n v="0"/>
    <n v="0"/>
    <n v="13800"/>
    <n v="13800"/>
    <n v="13800"/>
    <s v="G/AAAAAA/AAAAAA"/>
  </r>
  <r>
    <s v="53"/>
    <x v="1"/>
    <x v="1"/>
    <s v="ZA01A003"/>
    <x v="24"/>
    <s v="A101"/>
    <s v="FORTALECIMIENTO INSTITUCIONAL"/>
    <s v="GC00A10100001D"/>
    <x v="1"/>
    <s v="53 BIENES Y SERVICIOS DE CONSUMO"/>
    <x v="169"/>
    <s v="G/530602/1AA101"/>
    <s v="001"/>
    <n v="650000"/>
    <n v="0"/>
    <n v="0"/>
    <n v="650000"/>
    <n v="0"/>
    <n v="0"/>
    <n v="0"/>
    <n v="650000"/>
    <n v="650000"/>
    <n v="650000"/>
    <s v="G/AAAAAA/AAAAAA"/>
  </r>
  <r>
    <s v="56"/>
    <x v="1"/>
    <x v="1"/>
    <s v="ZA01A003"/>
    <x v="24"/>
    <s v="A101"/>
    <s v="FORTALECIMIENTO INSTITUCIONAL"/>
    <s v="GC00A10100001D"/>
    <x v="1"/>
    <s v="56 GASTOS FINANCIEROS"/>
    <x v="170"/>
    <s v="G/560201/1AA101"/>
    <s v="001"/>
    <n v="99822.23"/>
    <n v="0"/>
    <n v="0"/>
    <n v="99822.23"/>
    <n v="0"/>
    <n v="0"/>
    <n v="0"/>
    <n v="99822.23"/>
    <n v="99822.23"/>
    <n v="99822.23"/>
    <s v="G/AAAAAA/AAAAAA"/>
  </r>
  <r>
    <s v="56"/>
    <x v="1"/>
    <x v="1"/>
    <s v="ZA01A003"/>
    <x v="24"/>
    <s v="A101"/>
    <s v="FORTALECIMIENTO INSTITUCIONAL"/>
    <s v="GC00A10100001D"/>
    <x v="1"/>
    <s v="56 GASTOS FINANCIEROS"/>
    <x v="171"/>
    <s v="G/560301/1AA101"/>
    <s v="002"/>
    <n v="22452847.809999999"/>
    <n v="0"/>
    <n v="0"/>
    <n v="22452847.809999999"/>
    <n v="0"/>
    <n v="22363005.050000001"/>
    <n v="22363005.050000001"/>
    <n v="89842.76"/>
    <n v="89842.76"/>
    <n v="89842.76"/>
    <s v="G/AAAAAA/AAAAAA"/>
  </r>
  <r>
    <s v="56"/>
    <x v="1"/>
    <x v="1"/>
    <s v="ZA01A003"/>
    <x v="24"/>
    <s v="A101"/>
    <s v="FORTALECIMIENTO INSTITUCIONAL"/>
    <s v="GC00A10100001D"/>
    <x v="1"/>
    <s v="56 GASTOS FINANCIEROS"/>
    <x v="171"/>
    <s v="G/560301/1AA101"/>
    <s v="001"/>
    <n v="1665564.94"/>
    <n v="0"/>
    <n v="0"/>
    <n v="1665564.94"/>
    <n v="0"/>
    <n v="1535371.2"/>
    <n v="1535371.2"/>
    <n v="130193.74"/>
    <n v="130193.74"/>
    <n v="130193.74"/>
    <s v="G/AAAAAA/AAAAAA"/>
  </r>
  <r>
    <s v="56"/>
    <x v="1"/>
    <x v="1"/>
    <s v="ZA01A003"/>
    <x v="24"/>
    <s v="A101"/>
    <s v="FORTALECIMIENTO INSTITUCIONAL"/>
    <s v="GC00A10100001D"/>
    <x v="1"/>
    <s v="56 GASTOS FINANCIEROS"/>
    <x v="172"/>
    <s v="G/560304/1AA101"/>
    <s v="001"/>
    <n v="571832"/>
    <n v="0"/>
    <n v="0"/>
    <n v="571832"/>
    <n v="0"/>
    <n v="114366"/>
    <n v="114366"/>
    <n v="457466"/>
    <n v="457466"/>
    <n v="457466"/>
    <s v="G/AAAAAA/AAAAAA"/>
  </r>
  <r>
    <s v="57"/>
    <x v="1"/>
    <x v="1"/>
    <s v="ZA01A003"/>
    <x v="24"/>
    <s v="A101"/>
    <s v="FORTALECIMIENTO INSTITUCIONAL"/>
    <s v="GC00A10100001D"/>
    <x v="1"/>
    <s v="57 OTROS GASTOS CORRIENTES"/>
    <x v="37"/>
    <s v="G/570102/1AA101"/>
    <s v="001"/>
    <n v="1200"/>
    <n v="0"/>
    <n v="0"/>
    <n v="1200"/>
    <n v="0"/>
    <n v="0"/>
    <n v="0"/>
    <n v="1200"/>
    <n v="1200"/>
    <n v="1200"/>
    <s v="G/AAAAAA/AAAAAA"/>
  </r>
  <r>
    <s v="57"/>
    <x v="1"/>
    <x v="1"/>
    <s v="ZA01A003"/>
    <x v="24"/>
    <s v="A101"/>
    <s v="FORTALECIMIENTO INSTITUCIONAL"/>
    <s v="GC00A10100001D"/>
    <x v="1"/>
    <s v="57 OTROS GASTOS CORRIENTES"/>
    <x v="82"/>
    <s v="G/570203/1AA101"/>
    <s v="001"/>
    <n v="285827.23"/>
    <n v="0"/>
    <n v="0"/>
    <n v="285827.23"/>
    <n v="0"/>
    <n v="163193.96"/>
    <n v="163193.96"/>
    <n v="122633.27"/>
    <n v="122633.27"/>
    <n v="122633.27"/>
    <s v="G/AAAAAA/AAAAAA"/>
  </r>
  <r>
    <s v="57"/>
    <x v="1"/>
    <x v="1"/>
    <s v="ZA01A003"/>
    <x v="24"/>
    <s v="A101"/>
    <s v="FORTALECIMIENTO INSTITUCIONAL"/>
    <s v="GC00A10100001D"/>
    <x v="1"/>
    <s v="57 OTROS GASTOS CORRIENTES"/>
    <x v="82"/>
    <s v="G/570203/1AA101"/>
    <s v="002"/>
    <n v="70229.81"/>
    <n v="0"/>
    <n v="0"/>
    <n v="70229.81"/>
    <n v="0"/>
    <n v="66777.8"/>
    <n v="30307.38"/>
    <n v="3452.01"/>
    <n v="39922.43"/>
    <n v="3452.01"/>
    <s v="G/AAAAAA/AAAAAA"/>
  </r>
  <r>
    <s v="57"/>
    <x v="1"/>
    <x v="1"/>
    <s v="ZA01A003"/>
    <x v="24"/>
    <s v="A101"/>
    <s v="FORTALECIMIENTO INSTITUCIONAL"/>
    <s v="GC00A10100001D"/>
    <x v="1"/>
    <s v="57 OTROS GASTOS CORRIENTES"/>
    <x v="74"/>
    <s v="G/570206/1AA101"/>
    <s v="001"/>
    <n v="1205251.6599999999"/>
    <n v="0"/>
    <n v="0"/>
    <n v="1205251.6599999999"/>
    <n v="0"/>
    <n v="1016720.86"/>
    <n v="132177.28"/>
    <n v="188530.8"/>
    <n v="1073074.3799999999"/>
    <n v="188530.8"/>
    <s v="G/AAAAAA/AAAAAA"/>
  </r>
  <r>
    <s v="57"/>
    <x v="1"/>
    <x v="1"/>
    <s v="ZA01A003"/>
    <x v="24"/>
    <s v="A101"/>
    <s v="FORTALECIMIENTO INSTITUCIONAL"/>
    <s v="GC00A10100001D"/>
    <x v="1"/>
    <s v="57 OTROS GASTOS CORRIENTES"/>
    <x v="173"/>
    <s v="G/570219/1AA101"/>
    <s v="001"/>
    <n v="300000"/>
    <n v="0"/>
    <n v="0"/>
    <n v="300000"/>
    <n v="0"/>
    <n v="0"/>
    <n v="0"/>
    <n v="300000"/>
    <n v="300000"/>
    <n v="300000"/>
    <s v="G/AAAAAA/AAAAAA"/>
  </r>
  <r>
    <s v="57"/>
    <x v="1"/>
    <x v="1"/>
    <s v="ZA01A003"/>
    <x v="24"/>
    <s v="A101"/>
    <s v="FORTALECIMIENTO INSTITUCIONAL"/>
    <s v="GC00A10100001D"/>
    <x v="1"/>
    <s v="57 OTROS GASTOS CORRIENTES"/>
    <x v="173"/>
    <s v="G/570219/1AA101"/>
    <s v="002"/>
    <n v="2290537.2000000002"/>
    <n v="-5000"/>
    <n v="0"/>
    <n v="2285537.2000000002"/>
    <n v="0"/>
    <n v="1500000"/>
    <n v="995225.17"/>
    <n v="785537.2"/>
    <n v="1290312.03"/>
    <n v="785537.2"/>
    <s v="G/AAAAAA/AAAAAA"/>
  </r>
  <r>
    <s v="58"/>
    <x v="1"/>
    <x v="1"/>
    <s v="ZA01A003"/>
    <x v="24"/>
    <s v="A101"/>
    <s v="FORTALECIMIENTO INSTITUCIONAL"/>
    <s v="GC00A10100001D"/>
    <x v="1"/>
    <s v="58 TRANSFERENCIAS Y DONACIONES CORRIENTES"/>
    <x v="174"/>
    <s v="G/580101/1AA101"/>
    <s v="001"/>
    <n v="4350000"/>
    <n v="0"/>
    <n v="0"/>
    <n v="4350000"/>
    <n v="0"/>
    <n v="4300000"/>
    <n v="1176706.77"/>
    <n v="50000"/>
    <n v="3173293.23"/>
    <n v="50000"/>
    <s v="G/AAAAAA/AAAAAA"/>
  </r>
  <r>
    <s v="58"/>
    <x v="1"/>
    <x v="1"/>
    <s v="ZA01A003"/>
    <x v="24"/>
    <s v="A101"/>
    <s v="FORTALECIMIENTO INSTITUCIONAL"/>
    <s v="GC00A10100001D"/>
    <x v="1"/>
    <s v="58 TRANSFERENCIAS Y DONACIONES CORRIENTES"/>
    <x v="175"/>
    <s v="G/580102/1AA101"/>
    <s v="001"/>
    <n v="1680000"/>
    <n v="0"/>
    <n v="0"/>
    <n v="1680000"/>
    <n v="0"/>
    <n v="1680000"/>
    <n v="150525.38"/>
    <n v="0"/>
    <n v="1529474.62"/>
    <n v="0"/>
    <s v="G/AAAAAA/AAAAAA"/>
  </r>
  <r>
    <s v="58"/>
    <x v="1"/>
    <x v="1"/>
    <s v="ZA01A003"/>
    <x v="24"/>
    <s v="A101"/>
    <s v="FORTALECIMIENTO INSTITUCIONAL"/>
    <s v="GC00A10100001D"/>
    <x v="1"/>
    <s v="58 TRANSFERENCIAS Y DONACIONES CORRIENTES"/>
    <x v="89"/>
    <s v="G/580103/1AA101"/>
    <s v="001"/>
    <n v="1845377.25"/>
    <n v="0"/>
    <n v="0"/>
    <n v="1845377.25"/>
    <n v="0"/>
    <n v="0"/>
    <n v="0"/>
    <n v="1845377.25"/>
    <n v="1845377.25"/>
    <n v="1845377.25"/>
    <s v="G/AAAAAA/AAAAAA"/>
  </r>
  <r>
    <s v="96"/>
    <x v="1"/>
    <x v="1"/>
    <s v="ZA01A003"/>
    <x v="24"/>
    <s v="L101"/>
    <s v="GESTIÓN INSTITUCIONAL EFICIENTE"/>
    <s v="GI22L10100006D"/>
    <x v="28"/>
    <s v="96 AMORTIZACIÓN DE LA DEUDA PÚBLICA"/>
    <x v="176"/>
    <s v="G/960201/1AL101"/>
    <s v="002"/>
    <n v="2783369.89"/>
    <n v="0"/>
    <n v="0"/>
    <n v="2783369.89"/>
    <n v="0"/>
    <n v="0"/>
    <n v="0"/>
    <n v="2783369.89"/>
    <n v="2783369.89"/>
    <n v="2783369.89"/>
    <s v="G/CCCCC1/CCCCC1"/>
  </r>
  <r>
    <s v="96"/>
    <x v="1"/>
    <x v="1"/>
    <s v="ZA01A003"/>
    <x v="24"/>
    <s v="L101"/>
    <s v="GESTIÓN INSTITUCIONAL EFICIENTE"/>
    <s v="GI22L10100006D"/>
    <x v="28"/>
    <s v="96 AMORTIZACIÓN DE LA DEUDA PÚBLICA"/>
    <x v="177"/>
    <s v="G/960301/1AL101"/>
    <s v="002"/>
    <n v="34898967.420000002"/>
    <n v="0"/>
    <n v="0"/>
    <n v="34898967.420000002"/>
    <n v="0"/>
    <n v="17822170.219999999"/>
    <n v="17822170.219999999"/>
    <n v="17076797.199999999"/>
    <n v="17076797.199999999"/>
    <n v="17076797.199999999"/>
    <s v="G/CCCCC1/CCCCC1"/>
  </r>
  <r>
    <s v="96"/>
    <x v="1"/>
    <x v="1"/>
    <s v="ZA01A003"/>
    <x v="24"/>
    <s v="L101"/>
    <s v="GESTIÓN INSTITUCIONAL EFICIENTE"/>
    <s v="GI22L10100006D"/>
    <x v="28"/>
    <s v="96 AMORTIZACIÓN DE LA DEUDA PÚBLICA"/>
    <x v="178"/>
    <s v="G/960604/1AL101"/>
    <s v="002"/>
    <n v="5310720"/>
    <n v="0"/>
    <n v="0"/>
    <n v="5310720"/>
    <n v="0"/>
    <n v="2655360"/>
    <n v="2655360"/>
    <n v="2655360"/>
    <n v="2655360"/>
    <n v="2655360"/>
    <s v="G/CCCCC1/CCCCC1"/>
  </r>
  <r>
    <s v="51"/>
    <x v="1"/>
    <x v="5"/>
    <s v="ZA01C002"/>
    <x v="25"/>
    <s v="A101"/>
    <s v="FORTALECIMIENTO INSTITUCIONAL"/>
    <s v="GC00A10100004D"/>
    <x v="0"/>
    <s v="51 GASTOS EN PERSONAL"/>
    <x v="0"/>
    <s v="G/510105/1CA101"/>
    <s v="002"/>
    <n v="102996"/>
    <n v="0"/>
    <n v="0"/>
    <n v="102996"/>
    <n v="0"/>
    <n v="38615"/>
    <n v="38615"/>
    <n v="64381"/>
    <n v="64381"/>
    <n v="64381"/>
    <s v="G/AAAAAA/AAAAAA"/>
  </r>
  <r>
    <s v="51"/>
    <x v="1"/>
    <x v="5"/>
    <s v="ZA01C002"/>
    <x v="25"/>
    <s v="A101"/>
    <s v="FORTALECIMIENTO INSTITUCIONAL"/>
    <s v="GC00A10100004D"/>
    <x v="0"/>
    <s v="51 GASTOS EN PERSONAL"/>
    <x v="1"/>
    <s v="G/510106/1CA101"/>
    <s v="002"/>
    <n v="7566.36"/>
    <n v="0"/>
    <n v="0"/>
    <n v="7566.36"/>
    <n v="0"/>
    <n v="0"/>
    <n v="0"/>
    <n v="7566.36"/>
    <n v="7566.36"/>
    <n v="7566.36"/>
    <s v="G/AAAAAA/AAAAAA"/>
  </r>
  <r>
    <s v="51"/>
    <x v="1"/>
    <x v="5"/>
    <s v="ZA01C002"/>
    <x v="25"/>
    <s v="A101"/>
    <s v="FORTALECIMIENTO INSTITUCIONAL"/>
    <s v="GC00A10100004D"/>
    <x v="0"/>
    <s v="51 GASTOS EN PERSONAL"/>
    <x v="2"/>
    <s v="G/510203/1CA101"/>
    <s v="002"/>
    <n v="15131.53"/>
    <n v="0"/>
    <n v="0"/>
    <n v="15131.53"/>
    <n v="3737.37"/>
    <n v="3758.55"/>
    <n v="3640.49"/>
    <n v="11372.98"/>
    <n v="11491.04"/>
    <n v="7635.61"/>
    <s v="G/AAAAAA/AAAAAA"/>
  </r>
  <r>
    <s v="51"/>
    <x v="1"/>
    <x v="5"/>
    <s v="ZA01C002"/>
    <x v="25"/>
    <s v="A101"/>
    <s v="FORTALECIMIENTO INSTITUCIONAL"/>
    <s v="GC00A10100004D"/>
    <x v="0"/>
    <s v="51 GASTOS EN PERSONAL"/>
    <x v="3"/>
    <s v="G/510204/1CA101"/>
    <s v="002"/>
    <n v="5500"/>
    <n v="-52.8"/>
    <n v="0"/>
    <n v="5447.2"/>
    <n v="728.75"/>
    <n v="1317.5"/>
    <n v="1108.75"/>
    <n v="4129.7"/>
    <n v="4338.45"/>
    <n v="3400.95"/>
    <s v="G/AAAAAA/AAAAAA"/>
  </r>
  <r>
    <s v="51"/>
    <x v="1"/>
    <x v="5"/>
    <s v="ZA01C002"/>
    <x v="25"/>
    <s v="A101"/>
    <s v="FORTALECIMIENTO INSTITUCIONAL"/>
    <s v="GC00A10100004D"/>
    <x v="0"/>
    <s v="51 GASTOS EN PERSONAL"/>
    <x v="4"/>
    <s v="G/510304/1CA101"/>
    <s v="002"/>
    <n v="132"/>
    <n v="52.8"/>
    <n v="0"/>
    <n v="184.8"/>
    <n v="0"/>
    <n v="0"/>
    <n v="0"/>
    <n v="184.8"/>
    <n v="184.8"/>
    <n v="184.8"/>
    <s v="G/AAAAAA/AAAAAA"/>
  </r>
  <r>
    <s v="51"/>
    <x v="1"/>
    <x v="5"/>
    <s v="ZA01C002"/>
    <x v="25"/>
    <s v="A101"/>
    <s v="FORTALECIMIENTO INSTITUCIONAL"/>
    <s v="GC00A10100004D"/>
    <x v="0"/>
    <s v="51 GASTOS EN PERSONAL"/>
    <x v="5"/>
    <s v="G/510306/1CA101"/>
    <s v="002"/>
    <n v="1056"/>
    <n v="0"/>
    <n v="0"/>
    <n v="1056"/>
    <n v="0"/>
    <n v="0"/>
    <n v="0"/>
    <n v="1056"/>
    <n v="1056"/>
    <n v="1056"/>
    <s v="G/AAAAAA/AAAAAA"/>
  </r>
  <r>
    <s v="51"/>
    <x v="1"/>
    <x v="5"/>
    <s v="ZA01C002"/>
    <x v="25"/>
    <s v="A101"/>
    <s v="FORTALECIMIENTO INSTITUCIONAL"/>
    <s v="GC00A10100004D"/>
    <x v="0"/>
    <s v="51 GASTOS EN PERSONAL"/>
    <x v="6"/>
    <s v="G/510401/1CA101"/>
    <s v="002"/>
    <n v="226.99"/>
    <n v="0"/>
    <n v="0"/>
    <n v="226.99"/>
    <n v="0"/>
    <n v="0"/>
    <n v="0"/>
    <n v="226.99"/>
    <n v="226.99"/>
    <n v="226.99"/>
    <s v="G/AAAAAA/AAAAAA"/>
  </r>
  <r>
    <s v="51"/>
    <x v="1"/>
    <x v="5"/>
    <s v="ZA01C002"/>
    <x v="25"/>
    <s v="A101"/>
    <s v="FORTALECIMIENTO INSTITUCIONAL"/>
    <s v="GC00A10100004D"/>
    <x v="0"/>
    <s v="51 GASTOS EN PERSONAL"/>
    <x v="7"/>
    <s v="G/510408/1CA101"/>
    <s v="002"/>
    <n v="378.32"/>
    <n v="0"/>
    <n v="0"/>
    <n v="378.32"/>
    <n v="0"/>
    <n v="0"/>
    <n v="0"/>
    <n v="378.32"/>
    <n v="378.32"/>
    <n v="378.32"/>
    <s v="G/AAAAAA/AAAAAA"/>
  </r>
  <r>
    <s v="51"/>
    <x v="1"/>
    <x v="5"/>
    <s v="ZA01C002"/>
    <x v="25"/>
    <s v="A101"/>
    <s v="FORTALECIMIENTO INSTITUCIONAL"/>
    <s v="GC00A10100004D"/>
    <x v="0"/>
    <s v="51 GASTOS EN PERSONAL"/>
    <x v="69"/>
    <s v="G/510507/1CA101"/>
    <s v="002"/>
    <n v="899.17"/>
    <n v="0"/>
    <n v="0"/>
    <n v="899.17"/>
    <n v="0"/>
    <n v="0"/>
    <n v="0"/>
    <n v="899.17"/>
    <n v="899.17"/>
    <n v="899.17"/>
    <s v="G/AAAAAA/AAAAAA"/>
  </r>
  <r>
    <s v="51"/>
    <x v="1"/>
    <x v="5"/>
    <s v="ZA01C002"/>
    <x v="25"/>
    <s v="A101"/>
    <s v="FORTALECIMIENTO INSTITUCIONAL"/>
    <s v="GC00A10100004D"/>
    <x v="0"/>
    <s v="51 GASTOS EN PERSONAL"/>
    <x v="8"/>
    <s v="G/510509/1CA101"/>
    <s v="002"/>
    <n v="694.41"/>
    <n v="-694.41"/>
    <n v="0"/>
    <n v="0"/>
    <n v="0"/>
    <n v="0"/>
    <n v="0"/>
    <n v="0"/>
    <n v="0"/>
    <n v="0"/>
    <s v="G/AAAAAA/AAAAAA"/>
  </r>
  <r>
    <s v="51"/>
    <x v="1"/>
    <x v="5"/>
    <s v="ZA01C002"/>
    <x v="25"/>
    <s v="A101"/>
    <s v="FORTALECIMIENTO INSTITUCIONAL"/>
    <s v="GC00A10100004D"/>
    <x v="0"/>
    <s v="51 GASTOS EN PERSONAL"/>
    <x v="9"/>
    <s v="G/510510/1CA101"/>
    <s v="002"/>
    <n v="71016"/>
    <n v="0"/>
    <n v="0"/>
    <n v="71016"/>
    <n v="43782.33"/>
    <n v="27233.67"/>
    <n v="25817"/>
    <n v="43782.33"/>
    <n v="45199"/>
    <n v="0"/>
    <s v="G/AAAAAA/AAAAAA"/>
  </r>
  <r>
    <s v="51"/>
    <x v="1"/>
    <x v="5"/>
    <s v="ZA01C002"/>
    <x v="25"/>
    <s v="A101"/>
    <s v="FORTALECIMIENTO INSTITUCIONAL"/>
    <s v="GC00A10100004D"/>
    <x v="0"/>
    <s v="51 GASTOS EN PERSONAL"/>
    <x v="10"/>
    <s v="G/510512/1CA101"/>
    <s v="002"/>
    <n v="1936.76"/>
    <n v="0"/>
    <n v="0"/>
    <n v="1936.76"/>
    <n v="0"/>
    <n v="66.67"/>
    <n v="0"/>
    <n v="1870.09"/>
    <n v="1936.76"/>
    <n v="1870.09"/>
    <s v="G/AAAAAA/AAAAAA"/>
  </r>
  <r>
    <s v="51"/>
    <x v="1"/>
    <x v="5"/>
    <s v="ZA01C002"/>
    <x v="25"/>
    <s v="A101"/>
    <s v="FORTALECIMIENTO INSTITUCIONAL"/>
    <s v="GC00A10100004D"/>
    <x v="0"/>
    <s v="51 GASTOS EN PERSONAL"/>
    <x v="11"/>
    <s v="G/510513/1CA101"/>
    <s v="002"/>
    <n v="581.76"/>
    <n v="2101.0500000000002"/>
    <n v="0"/>
    <n v="2682.81"/>
    <n v="0"/>
    <n v="2682.81"/>
    <n v="2682.81"/>
    <n v="0"/>
    <n v="0"/>
    <n v="0"/>
    <s v="G/AAAAAA/AAAAAA"/>
  </r>
  <r>
    <s v="51"/>
    <x v="1"/>
    <x v="5"/>
    <s v="ZA01C002"/>
    <x v="25"/>
    <s v="A101"/>
    <s v="FORTALECIMIENTO INSTITUCIONAL"/>
    <s v="GC00A10100004D"/>
    <x v="0"/>
    <s v="51 GASTOS EN PERSONAL"/>
    <x v="12"/>
    <s v="G/510601/1CA101"/>
    <s v="002"/>
    <n v="22931.83"/>
    <n v="0"/>
    <n v="0"/>
    <n v="22931.83"/>
    <n v="5673.3"/>
    <n v="8534.44"/>
    <n v="8355.23"/>
    <n v="14397.39"/>
    <n v="14576.6"/>
    <n v="8724.09"/>
    <s v="G/AAAAAA/AAAAAA"/>
  </r>
  <r>
    <s v="51"/>
    <x v="1"/>
    <x v="5"/>
    <s v="ZA01C002"/>
    <x v="25"/>
    <s v="A101"/>
    <s v="FORTALECIMIENTO INSTITUCIONAL"/>
    <s v="GC00A10100004D"/>
    <x v="0"/>
    <s v="51 GASTOS EN PERSONAL"/>
    <x v="13"/>
    <s v="G/510602/1CA101"/>
    <s v="002"/>
    <n v="15131.53"/>
    <n v="0"/>
    <n v="0"/>
    <n v="15131.53"/>
    <n v="4154.72"/>
    <n v="5145.6099999999997"/>
    <n v="5027.6000000000004"/>
    <n v="9985.92"/>
    <n v="10103.93"/>
    <n v="5831.2"/>
    <s v="G/AAAAAA/AAAAAA"/>
  </r>
  <r>
    <s v="51"/>
    <x v="1"/>
    <x v="5"/>
    <s v="ZA01C002"/>
    <x v="25"/>
    <s v="A101"/>
    <s v="FORTALECIMIENTO INSTITUCIONAL"/>
    <s v="GC00A10100004D"/>
    <x v="0"/>
    <s v="51 GASTOS EN PERSONAL"/>
    <x v="14"/>
    <s v="G/510707/1CA101"/>
    <s v="002"/>
    <n v="8406.64"/>
    <n v="-1406.64"/>
    <n v="0"/>
    <n v="7000"/>
    <n v="0"/>
    <n v="3494.83"/>
    <n v="804"/>
    <n v="3505.17"/>
    <n v="6196"/>
    <n v="3505.17"/>
    <s v="G/AAAAAA/AAAAAA"/>
  </r>
  <r>
    <s v="53"/>
    <x v="1"/>
    <x v="5"/>
    <s v="ZA01C002"/>
    <x v="25"/>
    <s v="A101"/>
    <s v="FORTALECIMIENTO INSTITUCIONAL"/>
    <s v="GC00A10100001D"/>
    <x v="1"/>
    <s v="53 BIENES Y SERVICIOS DE CONSUMO"/>
    <x v="179"/>
    <s v="G/530239/1CA101"/>
    <s v="002"/>
    <n v="70800"/>
    <n v="0"/>
    <n v="0"/>
    <n v="70800"/>
    <n v="0"/>
    <n v="0"/>
    <n v="0"/>
    <n v="70800"/>
    <n v="70800"/>
    <n v="70800"/>
    <s v="G/AAAAAA/AAAAAA"/>
  </r>
  <r>
    <s v="73"/>
    <x v="1"/>
    <x v="5"/>
    <s v="ZA01C002"/>
    <x v="25"/>
    <s v="L101"/>
    <s v="GESTIÓN INSTITUCIONAL EFICIENTE"/>
    <s v="GI22L10100012D"/>
    <x v="29"/>
    <s v="73 BIENES Y SERVICIOS PARA INVERSIÓN"/>
    <x v="56"/>
    <s v="G/730204/1CL101"/>
    <s v="001"/>
    <n v="5000"/>
    <n v="0"/>
    <n v="0"/>
    <n v="5000"/>
    <n v="0"/>
    <n v="0"/>
    <n v="0"/>
    <n v="5000"/>
    <n v="5000"/>
    <n v="5000"/>
    <s v="G/BBBBB2/BBBBB2"/>
  </r>
  <r>
    <s v="73"/>
    <x v="1"/>
    <x v="5"/>
    <s v="ZA01C002"/>
    <x v="25"/>
    <s v="L101"/>
    <s v="GESTIÓN INSTITUCIONAL EFICIENTE"/>
    <s v="GI22L10100012D"/>
    <x v="29"/>
    <s v="73 BIENES Y SERVICIOS PARA INVERSIÓN"/>
    <x v="92"/>
    <s v="G/730248/1CL101"/>
    <s v="001"/>
    <n v="32000"/>
    <n v="0"/>
    <n v="0"/>
    <n v="32000"/>
    <n v="0"/>
    <n v="0"/>
    <n v="0"/>
    <n v="32000"/>
    <n v="32000"/>
    <n v="32000"/>
    <s v="G/BBBBB2/BBBBB2"/>
  </r>
  <r>
    <s v="73"/>
    <x v="1"/>
    <x v="5"/>
    <s v="ZA01C002"/>
    <x v="25"/>
    <s v="L101"/>
    <s v="GESTIÓN INSTITUCIONAL EFICIENTE"/>
    <s v="GI22L10100012D"/>
    <x v="29"/>
    <s v="73 BIENES Y SERVICIOS PARA INVERSIÓN"/>
    <x v="180"/>
    <s v="G/730302/1CL101"/>
    <s v="001"/>
    <n v="4400"/>
    <n v="0"/>
    <n v="0"/>
    <n v="4400"/>
    <n v="0"/>
    <n v="0"/>
    <n v="0"/>
    <n v="4400"/>
    <n v="4400"/>
    <n v="4400"/>
    <s v="G/BBBBB2/BBBBB2"/>
  </r>
  <r>
    <s v="73"/>
    <x v="1"/>
    <x v="5"/>
    <s v="ZA01C002"/>
    <x v="25"/>
    <s v="L101"/>
    <s v="GESTIÓN INSTITUCIONAL EFICIENTE"/>
    <s v="GI22L10100012D"/>
    <x v="29"/>
    <s v="73 BIENES Y SERVICIOS PARA INVERSIÓN"/>
    <x v="42"/>
    <s v="G/730606/1CL101"/>
    <s v="001"/>
    <n v="13600"/>
    <n v="0"/>
    <n v="0"/>
    <n v="13600"/>
    <n v="0"/>
    <n v="0"/>
    <n v="0"/>
    <n v="13600"/>
    <n v="13600"/>
    <n v="13600"/>
    <s v="G/BBBBB2/BBBBB2"/>
  </r>
  <r>
    <s v="73"/>
    <x v="1"/>
    <x v="5"/>
    <s v="ZA01C002"/>
    <x v="25"/>
    <s v="L101"/>
    <s v="GESTIÓN INSTITUCIONAL EFICIENTE"/>
    <s v="GI22L10100012D"/>
    <x v="29"/>
    <s v="73 BIENES Y SERVICIOS PARA INVERSIÓN"/>
    <x v="43"/>
    <s v="G/730702/1CL101"/>
    <s v="001"/>
    <n v="8000"/>
    <n v="0"/>
    <n v="0"/>
    <n v="8000"/>
    <n v="0"/>
    <n v="0"/>
    <n v="0"/>
    <n v="8000"/>
    <n v="8000"/>
    <n v="8000"/>
    <s v="G/BBBBB2/BBBBB2"/>
  </r>
  <r>
    <s v="84"/>
    <x v="1"/>
    <x v="5"/>
    <s v="ZA01C002"/>
    <x v="25"/>
    <s v="L101"/>
    <s v="GESTIÓN INSTITUCIONAL EFICIENTE"/>
    <s v="GI22L10100012D"/>
    <x v="29"/>
    <s v="84 BIENES DE LARGA DURACIÓN"/>
    <x v="64"/>
    <s v="G/840104/1CL101"/>
    <s v="001"/>
    <n v="7000"/>
    <n v="0"/>
    <n v="0"/>
    <n v="7000"/>
    <n v="0"/>
    <n v="0"/>
    <n v="0"/>
    <n v="7000"/>
    <n v="7000"/>
    <n v="7000"/>
    <s v="G/BBBBB3/BBBBB3"/>
  </r>
  <r>
    <s v="99"/>
    <x v="1"/>
    <x v="5"/>
    <s v="ZA01C002"/>
    <x v="25"/>
    <s v="A101"/>
    <s v="FORTALECIMIENTO INSTITUCIONAL"/>
    <s v="GC00A10100004D"/>
    <x v="0"/>
    <s v="99 OTROS PASIVOS"/>
    <x v="67"/>
    <s v="G/990101/1CA101"/>
    <s v="002"/>
    <n v="2301.48"/>
    <n v="0"/>
    <n v="0"/>
    <n v="2301.48"/>
    <n v="0"/>
    <n v="1014.68"/>
    <n v="1014.68"/>
    <n v="1286.8"/>
    <n v="1286.8"/>
    <n v="1286.8"/>
    <s v="G/CCCCC1/CCCCC1"/>
  </r>
  <r>
    <s v="78"/>
    <x v="0"/>
    <x v="10"/>
    <s v="ZA01D010"/>
    <x v="26"/>
    <s v="A102"/>
    <s v="TRANSFERENCIA"/>
    <s v="GI00A10200004T"/>
    <x v="30"/>
    <s v="78 TRANSFERENCIAS Y DONACIONES PARA INVERSIÓN"/>
    <x v="98"/>
    <s v="G/780103/1DA102"/>
    <s v="002"/>
    <n v="1094196.3799999999"/>
    <n v="0"/>
    <n v="0"/>
    <n v="1094196.3799999999"/>
    <n v="0"/>
    <n v="1094196.3799999999"/>
    <n v="1094196.3799999999"/>
    <n v="0"/>
    <n v="0"/>
    <n v="0"/>
    <s v="G/BBBBB2/BBBBB2"/>
  </r>
  <r>
    <s v="58"/>
    <x v="2"/>
    <x v="7"/>
    <s v="ZA01H040"/>
    <x v="27"/>
    <s v="A102"/>
    <s v="TRANSFERENCIA"/>
    <s v="GI00A10200002T"/>
    <x v="31"/>
    <s v="58 TRANSFERENCIAS Y DONACIONES CORRIENTES"/>
    <x v="89"/>
    <s v="G/580103/1HA102"/>
    <s v="001"/>
    <n v="484545.34"/>
    <n v="0"/>
    <n v="0"/>
    <n v="484545.34"/>
    <n v="0"/>
    <n v="484545.34"/>
    <n v="0"/>
    <n v="0"/>
    <n v="484545.34"/>
    <n v="0"/>
    <s v="G/AAAAAA/AAAAAA"/>
  </r>
  <r>
    <s v="78"/>
    <x v="2"/>
    <x v="7"/>
    <s v="ZA01H040"/>
    <x v="27"/>
    <s v="A102"/>
    <s v="TRANSFERENCIA"/>
    <s v="GI00A10200002T"/>
    <x v="31"/>
    <s v="78 TRANSFERENCIAS Y DONACIONES PARA INVERSIÓN"/>
    <x v="98"/>
    <s v="G/780103/1HA102"/>
    <s v="001"/>
    <n v="1729804.25"/>
    <n v="0"/>
    <n v="0"/>
    <n v="1729804.25"/>
    <n v="0"/>
    <n v="1729804.25"/>
    <n v="553587.4"/>
    <n v="0"/>
    <n v="1176216.8500000001"/>
    <n v="0"/>
    <s v="G/BBBBB2/BBBBB2"/>
  </r>
  <r>
    <s v="78"/>
    <x v="2"/>
    <x v="7"/>
    <s v="ZA01H010"/>
    <x v="28"/>
    <s v="A102"/>
    <s v="TRANSFERENCIA"/>
    <s v="GI00A10200009T"/>
    <x v="32"/>
    <s v="78 TRANSFERENCIAS Y DONACIONES PARA INVERSIÓN"/>
    <x v="98"/>
    <s v="G/780103/1HA102"/>
    <s v="001"/>
    <n v="3475000"/>
    <n v="0"/>
    <n v="0"/>
    <n v="3475000"/>
    <n v="0"/>
    <n v="3475000"/>
    <n v="1158333.33"/>
    <n v="0"/>
    <n v="2316666.67"/>
    <n v="0"/>
    <s v="G/BBBBB2/BBBBB2"/>
  </r>
  <r>
    <s v="78"/>
    <x v="0"/>
    <x v="10"/>
    <s v="ZA01D020"/>
    <x v="29"/>
    <s v="A102"/>
    <s v="TRANSFERENCIA"/>
    <s v="GI00A10200003T"/>
    <x v="33"/>
    <s v="78 TRANSFERENCIAS Y DONACIONES PARA INVERSIÓN"/>
    <x v="98"/>
    <s v="G/780103/1DA102"/>
    <s v="001"/>
    <n v="3130000"/>
    <n v="0"/>
    <n v="0"/>
    <n v="3130000"/>
    <n v="0"/>
    <n v="3130000"/>
    <n v="521666.67"/>
    <n v="0"/>
    <n v="2608333.33"/>
    <n v="0"/>
    <s v="G/BBBBB2/BBBBB2"/>
  </r>
  <r>
    <s v="78"/>
    <x v="0"/>
    <x v="10"/>
    <s v="ZA01D020"/>
    <x v="29"/>
    <s v="A102"/>
    <s v="TRANSFERENCIA"/>
    <s v="GI00A10200003T"/>
    <x v="33"/>
    <s v="78 TRANSFERENCIAS Y DONACIONES PARA INVERSIÓN"/>
    <x v="98"/>
    <s v="G/780103/1DA102"/>
    <s v="002"/>
    <n v="13145000"/>
    <n v="0"/>
    <n v="0"/>
    <n v="13145000"/>
    <n v="0"/>
    <n v="13145000"/>
    <n v="0"/>
    <n v="0"/>
    <n v="13145000"/>
    <n v="0"/>
    <s v="G/BBBBB2/BBBBB2"/>
  </r>
  <r>
    <s v="58"/>
    <x v="0"/>
    <x v="11"/>
    <s v="ZA01P050"/>
    <x v="30"/>
    <s v="A102"/>
    <s v="TRANSFERENCIA"/>
    <s v="GI00A10200016T"/>
    <x v="34"/>
    <s v="58 TRANSFERENCIAS Y DONACIONES CORRIENTES"/>
    <x v="89"/>
    <s v="G/580103/1PA102"/>
    <s v="001"/>
    <n v="796678.08"/>
    <n v="0"/>
    <n v="0"/>
    <n v="796678.08"/>
    <n v="0"/>
    <n v="796678.08"/>
    <n v="0"/>
    <n v="0"/>
    <n v="796678.08"/>
    <n v="0"/>
    <s v="G/AAAAAA/AAAAAA"/>
  </r>
  <r>
    <s v="78"/>
    <x v="0"/>
    <x v="11"/>
    <s v="ZA01P050"/>
    <x v="30"/>
    <s v="A102"/>
    <s v="TRANSFERENCIA"/>
    <s v="GI00A10200016T"/>
    <x v="34"/>
    <s v="78 TRANSFERENCIAS Y DONACIONES PARA INVERSIÓN"/>
    <x v="98"/>
    <s v="G/780103/1PA102"/>
    <s v="002"/>
    <n v="653460.6"/>
    <n v="0"/>
    <n v="0"/>
    <n v="653460.6"/>
    <n v="0"/>
    <n v="653460.6"/>
    <n v="0"/>
    <n v="0"/>
    <n v="653460.6"/>
    <n v="0"/>
    <s v="G/BBBBB2/BBBBB2"/>
  </r>
  <r>
    <s v="78"/>
    <x v="0"/>
    <x v="11"/>
    <s v="ZA01P050"/>
    <x v="30"/>
    <s v="A102"/>
    <s v="TRANSFERENCIA"/>
    <s v="GI00A10200016T"/>
    <x v="34"/>
    <s v="78 TRANSFERENCIAS Y DONACIONES PARA INVERSIÓN"/>
    <x v="98"/>
    <s v="G/780103/1PA102"/>
    <s v="001"/>
    <n v="3000000"/>
    <n v="0"/>
    <n v="0"/>
    <n v="3000000"/>
    <n v="0"/>
    <n v="3000000"/>
    <n v="1483379.56"/>
    <n v="0"/>
    <n v="1516620.44"/>
    <n v="0"/>
    <s v="G/BBBBB2/BBBBB2"/>
  </r>
  <r>
    <s v="78"/>
    <x v="2"/>
    <x v="2"/>
    <s v="ZA01Q010"/>
    <x v="31"/>
    <s v="A102"/>
    <s v="TRANSFERENCIA"/>
    <s v="GI00A10200001T"/>
    <x v="35"/>
    <s v="78 TRANSFERENCIAS Y DONACIONES PARA INVERSIÓN"/>
    <x v="98"/>
    <s v="G/780103/1QA102"/>
    <s v="002"/>
    <n v="3592317.2"/>
    <n v="0"/>
    <n v="0"/>
    <n v="3592317.2"/>
    <n v="0"/>
    <n v="3592317.2"/>
    <n v="1538539.31"/>
    <n v="0"/>
    <n v="2053777.89"/>
    <n v="0"/>
    <s v="G/BBBBB2/BBBBB2"/>
  </r>
  <r>
    <s v="78"/>
    <x v="0"/>
    <x v="3"/>
    <s v="ZA01K030"/>
    <x v="32"/>
    <s v="A102"/>
    <s v="TRANSFERENCIA"/>
    <s v="GI00A10200013T"/>
    <x v="36"/>
    <s v="78 TRANSFERENCIAS Y DONACIONES PARA INVERSIÓN"/>
    <x v="98"/>
    <s v="G/780103/1KA102"/>
    <s v="001"/>
    <n v="14640197.58"/>
    <n v="0"/>
    <n v="0"/>
    <n v="14640197.58"/>
    <n v="0"/>
    <n v="14640197.58"/>
    <n v="4880065.88"/>
    <n v="0"/>
    <n v="9760131.6999999993"/>
    <n v="0"/>
    <s v="G/BBBBB2/BBBBB2"/>
  </r>
  <r>
    <s v="58"/>
    <x v="0"/>
    <x v="3"/>
    <s v="ZA01K010"/>
    <x v="33"/>
    <s v="A102"/>
    <s v="TRANSFERENCIA"/>
    <s v="GI00A10200011T"/>
    <x v="37"/>
    <s v="58 TRANSFERENCIAS Y DONACIONES CORRIENTES"/>
    <x v="89"/>
    <s v="G/580103/1KA102"/>
    <s v="001"/>
    <n v="932149.76000000001"/>
    <n v="0"/>
    <n v="0"/>
    <n v="932149.76000000001"/>
    <n v="0"/>
    <n v="932149.76000000001"/>
    <n v="0"/>
    <n v="0"/>
    <n v="932149.76000000001"/>
    <n v="0"/>
    <s v="G/AAAAAA/AAAAAA"/>
  </r>
  <r>
    <s v="58"/>
    <x v="0"/>
    <x v="3"/>
    <s v="ZA01K010"/>
    <x v="33"/>
    <s v="A102"/>
    <s v="TRANSFERENCIA"/>
    <s v="GI00A10200011T"/>
    <x v="37"/>
    <s v="58 TRANSFERENCIAS Y DONACIONES CORRIENTES"/>
    <x v="89"/>
    <s v="G/580103/1KA102"/>
    <s v="002"/>
    <n v="4329139.07"/>
    <n v="0"/>
    <n v="0"/>
    <n v="4329139.07"/>
    <n v="0"/>
    <n v="4329139.07"/>
    <n v="0"/>
    <n v="0"/>
    <n v="4329139.07"/>
    <n v="0"/>
    <s v="G/AAAAAA/AAAAAA"/>
  </r>
  <r>
    <s v="78"/>
    <x v="0"/>
    <x v="3"/>
    <s v="ZA01K010"/>
    <x v="33"/>
    <s v="A102"/>
    <s v="TRANSFERENCIA"/>
    <s v="GI00A10200011T"/>
    <x v="37"/>
    <s v="78 TRANSFERENCIAS Y DONACIONES PARA INVERSIÓN"/>
    <x v="98"/>
    <s v="G/780103/1KA102"/>
    <s v="002"/>
    <n v="34439341.75"/>
    <n v="0"/>
    <n v="0"/>
    <n v="34439341.75"/>
    <n v="0"/>
    <n v="34439341.75"/>
    <n v="0"/>
    <n v="0"/>
    <n v="34439341.75"/>
    <n v="0"/>
    <s v="G/BBBBB2/BBBBB2"/>
  </r>
  <r>
    <s v="78"/>
    <x v="0"/>
    <x v="3"/>
    <s v="ZA01K010"/>
    <x v="33"/>
    <s v="A102"/>
    <s v="TRANSFERENCIA"/>
    <s v="GI00A10200011T"/>
    <x v="37"/>
    <s v="78 TRANSFERENCIAS Y DONACIONES PARA INVERSIÓN"/>
    <x v="98"/>
    <s v="G/780103/1KA102"/>
    <s v="001"/>
    <n v="96829898.840000004"/>
    <n v="0"/>
    <n v="0"/>
    <n v="96829898.840000004"/>
    <n v="0"/>
    <n v="96829898.840000004"/>
    <n v="45510176.479999997"/>
    <n v="0"/>
    <n v="51319722.359999999"/>
    <n v="0"/>
    <s v="G/BBBBB2/BBBBB2"/>
  </r>
  <r>
    <s v="58"/>
    <x v="2"/>
    <x v="7"/>
    <s v="ZA01H020"/>
    <x v="34"/>
    <s v="A102"/>
    <s v="TRANSFERENCIA"/>
    <s v="GI00A10200017T"/>
    <x v="38"/>
    <s v="58 TRANSFERENCIAS Y DONACIONES CORRIENTES"/>
    <x v="89"/>
    <s v="G/580103/1HA102"/>
    <s v="001"/>
    <n v="2131931.4500000002"/>
    <n v="0"/>
    <n v="0"/>
    <n v="2131931.4500000002"/>
    <n v="0"/>
    <n v="2131931.4500000002"/>
    <n v="495907.65"/>
    <n v="0"/>
    <n v="1636023.8"/>
    <n v="0"/>
    <s v="G/AAAAAA/AAAAAA"/>
  </r>
  <r>
    <s v="78"/>
    <x v="2"/>
    <x v="7"/>
    <s v="ZA01H020"/>
    <x v="34"/>
    <s v="A102"/>
    <s v="TRANSFERENCIA"/>
    <s v="GI00A10200017T"/>
    <x v="38"/>
    <s v="78 TRANSFERENCIAS Y DONACIONES PARA INVERSIÓN"/>
    <x v="98"/>
    <s v="G/780103/1HA102"/>
    <s v="001"/>
    <n v="628307.23"/>
    <n v="0"/>
    <n v="0"/>
    <n v="628307.23"/>
    <n v="0"/>
    <n v="628307.23"/>
    <n v="194152.02"/>
    <n v="0"/>
    <n v="434155.21"/>
    <n v="0"/>
    <s v="G/BBBBB2/BBBBB2"/>
  </r>
  <r>
    <s v="78"/>
    <x v="0"/>
    <x v="3"/>
    <s v="ZA01K020"/>
    <x v="35"/>
    <s v="A102"/>
    <s v="TRANSFERENCIA"/>
    <s v="GI00A10200012T"/>
    <x v="39"/>
    <s v="78 TRANSFERENCIAS Y DONACIONES PARA INVERSIÓN"/>
    <x v="98"/>
    <s v="G/780103/1KA102"/>
    <s v="001"/>
    <n v="32226866.719999999"/>
    <n v="0"/>
    <n v="0"/>
    <n v="32226866.719999999"/>
    <n v="0"/>
    <n v="32226866.719999999"/>
    <n v="8020091.1399999997"/>
    <n v="0"/>
    <n v="24206775.579999998"/>
    <n v="0"/>
    <s v="G/BBBBB2/BBBBB2"/>
  </r>
  <r>
    <s v="78"/>
    <x v="0"/>
    <x v="3"/>
    <s v="ZA01K020"/>
    <x v="35"/>
    <s v="A102"/>
    <s v="TRANSFERENCIA"/>
    <s v="GI00A10200012T"/>
    <x v="39"/>
    <s v="78 TRANSFERENCIAS Y DONACIONES PARA INVERSIÓN"/>
    <x v="98"/>
    <s v="G/780103/1KA102"/>
    <s v="002"/>
    <n v="15893680.15"/>
    <n v="0"/>
    <n v="0"/>
    <n v="15893680.15"/>
    <n v="0"/>
    <n v="15893680.15"/>
    <n v="0"/>
    <n v="0"/>
    <n v="15893680.15"/>
    <n v="0"/>
    <s v="G/BBBBB2/BBBBB2"/>
  </r>
  <r>
    <s v="78"/>
    <x v="3"/>
    <x v="12"/>
    <s v="ZA01G020"/>
    <x v="36"/>
    <s v="A102"/>
    <s v="TRANSFERENCIA"/>
    <s v="GI00A10200006T"/>
    <x v="40"/>
    <s v="78 TRANSFERENCIAS Y DONACIONES PARA INVERSIÓN"/>
    <x v="152"/>
    <s v="G/780204/1GA102"/>
    <s v="001"/>
    <n v="4350000"/>
    <n v="0"/>
    <n v="0"/>
    <n v="4350000"/>
    <n v="0"/>
    <n v="4350000"/>
    <n v="3045000"/>
    <n v="0"/>
    <n v="1305000"/>
    <n v="0"/>
    <s v="G/BBBBB2/BBBBB2"/>
  </r>
  <r>
    <s v="78"/>
    <x v="3"/>
    <x v="12"/>
    <s v="ZA01G010"/>
    <x v="37"/>
    <s v="A102"/>
    <s v="TRANSFERENCIA"/>
    <s v="GI00A10200007T"/>
    <x v="41"/>
    <s v="78 TRANSFERENCIAS Y DONACIONES PARA INVERSIÓN"/>
    <x v="152"/>
    <s v="G/780204/1GA102"/>
    <s v="001"/>
    <n v="3682164.79"/>
    <n v="0"/>
    <n v="0"/>
    <n v="3682164.79"/>
    <n v="0"/>
    <n v="3682164.79"/>
    <n v="2209298.87"/>
    <n v="0"/>
    <n v="1472865.92"/>
    <n v="0"/>
    <s v="G/BBBBB2/BBBBB2"/>
  </r>
  <r>
    <s v="51"/>
    <x v="1"/>
    <x v="5"/>
    <s v="ZA01C060"/>
    <x v="38"/>
    <s v="A101"/>
    <s v="FORTALECIMIENTO INSTITUCIONAL"/>
    <s v="GC00A10100004D"/>
    <x v="0"/>
    <s v="51 GASTOS EN PERSONAL"/>
    <x v="0"/>
    <s v="G/510105/1CA101"/>
    <s v="002"/>
    <n v="362328"/>
    <n v="0"/>
    <n v="0"/>
    <n v="362328"/>
    <n v="0"/>
    <n v="113328.34"/>
    <n v="113328.34"/>
    <n v="248999.66"/>
    <n v="248999.66"/>
    <n v="248999.66"/>
    <s v="G/AAAAAA/AAAAAA"/>
  </r>
  <r>
    <s v="51"/>
    <x v="1"/>
    <x v="5"/>
    <s v="ZA01C060"/>
    <x v="38"/>
    <s v="A101"/>
    <s v="FORTALECIMIENTO INSTITUCIONAL"/>
    <s v="GC00A10100004D"/>
    <x v="0"/>
    <s v="51 GASTOS EN PERSONAL"/>
    <x v="1"/>
    <s v="G/510106/1CA101"/>
    <s v="002"/>
    <n v="7232.52"/>
    <n v="0"/>
    <n v="0"/>
    <n v="7232.52"/>
    <n v="0"/>
    <n v="3013.55"/>
    <n v="3013.55"/>
    <n v="4218.97"/>
    <n v="4218.97"/>
    <n v="4218.97"/>
    <s v="G/AAAAAA/AAAAAA"/>
  </r>
  <r>
    <s v="51"/>
    <x v="1"/>
    <x v="5"/>
    <s v="ZA01C060"/>
    <x v="38"/>
    <s v="A101"/>
    <s v="FORTALECIMIENTO INSTITUCIONAL"/>
    <s v="GC00A10100004D"/>
    <x v="0"/>
    <s v="51 GASTOS EN PERSONAL"/>
    <x v="2"/>
    <s v="G/510203/1CA101"/>
    <s v="002"/>
    <n v="30796.71"/>
    <n v="0"/>
    <n v="0"/>
    <n v="30796.71"/>
    <n v="0"/>
    <n v="1366.39"/>
    <n v="1366.39"/>
    <n v="29430.32"/>
    <n v="29430.32"/>
    <n v="29430.32"/>
    <s v="G/AAAAAA/AAAAAA"/>
  </r>
  <r>
    <s v="51"/>
    <x v="1"/>
    <x v="5"/>
    <s v="ZA01C060"/>
    <x v="38"/>
    <s v="A101"/>
    <s v="FORTALECIMIENTO INSTITUCIONAL"/>
    <s v="GC00A10100004D"/>
    <x v="0"/>
    <s v="51 GASTOS EN PERSONAL"/>
    <x v="3"/>
    <s v="G/510204/1CA101"/>
    <s v="002"/>
    <n v="8000"/>
    <n v="-42.8"/>
    <n v="0"/>
    <n v="7957.2"/>
    <n v="0"/>
    <n v="854.15"/>
    <n v="854.15"/>
    <n v="7103.05"/>
    <n v="7103.05"/>
    <n v="7103.05"/>
    <s v="G/AAAAAA/AAAAAA"/>
  </r>
  <r>
    <s v="51"/>
    <x v="1"/>
    <x v="5"/>
    <s v="ZA01C060"/>
    <x v="38"/>
    <s v="A101"/>
    <s v="FORTALECIMIENTO INSTITUCIONAL"/>
    <s v="GC00A10100004D"/>
    <x v="0"/>
    <s v="51 GASTOS EN PERSONAL"/>
    <x v="4"/>
    <s v="G/510304/1CA101"/>
    <s v="002"/>
    <n v="142"/>
    <n v="42.8"/>
    <n v="0"/>
    <n v="184.8"/>
    <n v="0"/>
    <n v="71.400000000000006"/>
    <n v="71.400000000000006"/>
    <n v="113.4"/>
    <n v="113.4"/>
    <n v="113.4"/>
    <s v="G/AAAAAA/AAAAAA"/>
  </r>
  <r>
    <s v="51"/>
    <x v="1"/>
    <x v="5"/>
    <s v="ZA01C060"/>
    <x v="38"/>
    <s v="A101"/>
    <s v="FORTALECIMIENTO INSTITUCIONAL"/>
    <s v="GC00A10100004D"/>
    <x v="0"/>
    <s v="51 GASTOS EN PERSONAL"/>
    <x v="5"/>
    <s v="G/510306/1CA101"/>
    <s v="002"/>
    <n v="1056"/>
    <n v="0"/>
    <n v="0"/>
    <n v="1056"/>
    <n v="0"/>
    <n v="408"/>
    <n v="408"/>
    <n v="648"/>
    <n v="648"/>
    <n v="648"/>
    <s v="G/AAAAAA/AAAAAA"/>
  </r>
  <r>
    <s v="51"/>
    <x v="1"/>
    <x v="5"/>
    <s v="ZA01C060"/>
    <x v="38"/>
    <s v="A101"/>
    <s v="FORTALECIMIENTO INSTITUCIONAL"/>
    <s v="GC00A10100004D"/>
    <x v="0"/>
    <s v="51 GASTOS EN PERSONAL"/>
    <x v="6"/>
    <s v="G/510401/1CA101"/>
    <s v="002"/>
    <n v="216.98"/>
    <n v="0"/>
    <n v="0"/>
    <n v="216.98"/>
    <n v="0"/>
    <n v="0"/>
    <n v="0"/>
    <n v="216.98"/>
    <n v="216.98"/>
    <n v="216.98"/>
    <s v="G/AAAAAA/AAAAAA"/>
  </r>
  <r>
    <s v="51"/>
    <x v="1"/>
    <x v="5"/>
    <s v="ZA01C060"/>
    <x v="38"/>
    <s v="A101"/>
    <s v="FORTALECIMIENTO INSTITUCIONAL"/>
    <s v="GC00A10100004D"/>
    <x v="0"/>
    <s v="51 GASTOS EN PERSONAL"/>
    <x v="7"/>
    <s v="G/510408/1CA101"/>
    <s v="002"/>
    <n v="361.63"/>
    <n v="0"/>
    <n v="0"/>
    <n v="361.63"/>
    <n v="0"/>
    <n v="143.15"/>
    <n v="143.15"/>
    <n v="218.48"/>
    <n v="218.48"/>
    <n v="218.48"/>
    <s v="G/AAAAAA/AAAAAA"/>
  </r>
  <r>
    <s v="51"/>
    <x v="1"/>
    <x v="5"/>
    <s v="ZA01C060"/>
    <x v="38"/>
    <s v="A101"/>
    <s v="FORTALECIMIENTO INSTITUCIONAL"/>
    <s v="GC00A10100004D"/>
    <x v="0"/>
    <s v="51 GASTOS EN PERSONAL"/>
    <x v="69"/>
    <s v="G/510507/1CA101"/>
    <s v="002"/>
    <n v="1160.96"/>
    <n v="0"/>
    <n v="0"/>
    <n v="1160.96"/>
    <n v="0"/>
    <n v="0"/>
    <n v="0"/>
    <n v="1160.96"/>
    <n v="1160.96"/>
    <n v="1160.96"/>
    <s v="G/AAAAAA/AAAAAA"/>
  </r>
  <r>
    <s v="51"/>
    <x v="1"/>
    <x v="5"/>
    <s v="ZA01C060"/>
    <x v="38"/>
    <s v="A101"/>
    <s v="FORTALECIMIENTO INSTITUCIONAL"/>
    <s v="GC00A10100004D"/>
    <x v="0"/>
    <s v="51 GASTOS EN PERSONAL"/>
    <x v="8"/>
    <s v="G/510509/1CA101"/>
    <s v="002"/>
    <n v="3492.48"/>
    <n v="0"/>
    <n v="0"/>
    <n v="3492.48"/>
    <n v="0"/>
    <n v="0"/>
    <n v="0"/>
    <n v="3492.48"/>
    <n v="3492.48"/>
    <n v="3492.48"/>
    <s v="G/AAAAAA/AAAAAA"/>
  </r>
  <r>
    <s v="51"/>
    <x v="1"/>
    <x v="5"/>
    <s v="ZA01C060"/>
    <x v="38"/>
    <s v="A101"/>
    <s v="FORTALECIMIENTO INSTITUCIONAL"/>
    <s v="GC00A10100004D"/>
    <x v="0"/>
    <s v="51 GASTOS EN PERSONAL"/>
    <x v="10"/>
    <s v="G/510512/1CA101"/>
    <s v="002"/>
    <n v="482.05"/>
    <n v="0"/>
    <n v="0"/>
    <n v="482.05"/>
    <n v="0"/>
    <n v="0"/>
    <n v="0"/>
    <n v="482.05"/>
    <n v="482.05"/>
    <n v="482.05"/>
    <s v="G/AAAAAA/AAAAAA"/>
  </r>
  <r>
    <s v="51"/>
    <x v="1"/>
    <x v="5"/>
    <s v="ZA01C060"/>
    <x v="38"/>
    <s v="A101"/>
    <s v="FORTALECIMIENTO INSTITUCIONAL"/>
    <s v="GC00A10100004D"/>
    <x v="0"/>
    <s v="51 GASTOS EN PERSONAL"/>
    <x v="11"/>
    <s v="G/510513/1CA101"/>
    <s v="002"/>
    <n v="964.1"/>
    <n v="0"/>
    <n v="0"/>
    <n v="964.1"/>
    <n v="0"/>
    <n v="0"/>
    <n v="0"/>
    <n v="964.1"/>
    <n v="964.1"/>
    <n v="964.1"/>
    <s v="G/AAAAAA/AAAAAA"/>
  </r>
  <r>
    <s v="51"/>
    <x v="1"/>
    <x v="5"/>
    <s v="ZA01C060"/>
    <x v="38"/>
    <s v="A101"/>
    <s v="FORTALECIMIENTO INSTITUCIONAL"/>
    <s v="GC00A10100004D"/>
    <x v="0"/>
    <s v="51 GASTOS EN PERSONAL"/>
    <x v="12"/>
    <s v="G/510601/1CA101"/>
    <s v="002"/>
    <n v="46713.24"/>
    <n v="0"/>
    <n v="0"/>
    <n v="46713.24"/>
    <n v="0"/>
    <n v="14677.8"/>
    <n v="14677.8"/>
    <n v="32035.439999999999"/>
    <n v="32035.439999999999"/>
    <n v="32035.439999999999"/>
    <s v="G/AAAAAA/AAAAAA"/>
  </r>
  <r>
    <s v="51"/>
    <x v="1"/>
    <x v="5"/>
    <s v="ZA01C060"/>
    <x v="38"/>
    <s v="A101"/>
    <s v="FORTALECIMIENTO INSTITUCIONAL"/>
    <s v="GC00A10100004D"/>
    <x v="0"/>
    <s v="51 GASTOS EN PERSONAL"/>
    <x v="13"/>
    <s v="G/510602/1CA101"/>
    <s v="002"/>
    <n v="30796.71"/>
    <n v="0"/>
    <n v="0"/>
    <n v="30796.71"/>
    <n v="0"/>
    <n v="8104.76"/>
    <n v="8104.76"/>
    <n v="22691.95"/>
    <n v="22691.95"/>
    <n v="22691.95"/>
    <s v="G/AAAAAA/AAAAAA"/>
  </r>
  <r>
    <s v="51"/>
    <x v="1"/>
    <x v="5"/>
    <s v="ZA01C060"/>
    <x v="38"/>
    <s v="A101"/>
    <s v="FORTALECIMIENTO INSTITUCIONAL"/>
    <s v="GC00A10100004D"/>
    <x v="0"/>
    <s v="51 GASTOS EN PERSONAL"/>
    <x v="14"/>
    <s v="G/510707/1CA101"/>
    <s v="002"/>
    <n v="18605.830000000002"/>
    <n v="0"/>
    <n v="0"/>
    <n v="18605.830000000002"/>
    <n v="0"/>
    <n v="7196.68"/>
    <n v="7196.68"/>
    <n v="11409.15"/>
    <n v="11409.15"/>
    <n v="11409.15"/>
    <s v="G/AAAAAA/AAAAAA"/>
  </r>
  <r>
    <s v="73"/>
    <x v="1"/>
    <x v="5"/>
    <s v="ZA01C060"/>
    <x v="38"/>
    <s v="L101"/>
    <s v="GESTIÓN INSTITUCIONAL EFICIENTE"/>
    <s v="GI22L10100013D"/>
    <x v="42"/>
    <s v="73 BIENES Y SERVICIOS PARA INVERSIÓN"/>
    <x v="56"/>
    <s v="G/730204/1CL101"/>
    <s v="001"/>
    <n v="5000"/>
    <n v="0"/>
    <n v="0"/>
    <n v="5000"/>
    <n v="0"/>
    <n v="0"/>
    <n v="0"/>
    <n v="5000"/>
    <n v="5000"/>
    <n v="5000"/>
    <s v="G/BBBBB2/BBBBB2"/>
  </r>
  <r>
    <s v="73"/>
    <x v="1"/>
    <x v="5"/>
    <s v="ZA01C060"/>
    <x v="38"/>
    <s v="L101"/>
    <s v="GESTIÓN INSTITUCIONAL EFICIENTE"/>
    <s v="GI22L10100013D"/>
    <x v="42"/>
    <s v="73 BIENES Y SERVICIOS PARA INVERSIÓN"/>
    <x v="92"/>
    <s v="G/730248/1CL101"/>
    <s v="001"/>
    <n v="6807"/>
    <n v="0"/>
    <n v="0"/>
    <n v="6807"/>
    <n v="0"/>
    <n v="0"/>
    <n v="0"/>
    <n v="6807"/>
    <n v="6807"/>
    <n v="6807"/>
    <s v="G/BBBBB2/BBBBB2"/>
  </r>
  <r>
    <s v="73"/>
    <x v="1"/>
    <x v="5"/>
    <s v="ZA01C060"/>
    <x v="38"/>
    <s v="L101"/>
    <s v="GESTIÓN INSTITUCIONAL EFICIENTE"/>
    <s v="GI22L10100013D"/>
    <x v="42"/>
    <s v="73 BIENES Y SERVICIOS PARA INVERSIÓN"/>
    <x v="46"/>
    <s v="G/730249/1CL101"/>
    <s v="001"/>
    <n v="3400"/>
    <n v="0"/>
    <n v="0"/>
    <n v="3400"/>
    <n v="0"/>
    <n v="0"/>
    <n v="0"/>
    <n v="3400"/>
    <n v="3400"/>
    <n v="3400"/>
    <s v="G/BBBBB2/BBBBB2"/>
  </r>
  <r>
    <s v="73"/>
    <x v="1"/>
    <x v="5"/>
    <s v="ZA01C060"/>
    <x v="38"/>
    <s v="L101"/>
    <s v="GESTIÓN INSTITUCIONAL EFICIENTE"/>
    <s v="GI22L10100013D"/>
    <x v="42"/>
    <s v="73 BIENES Y SERVICIOS PARA INVERSIÓN"/>
    <x v="180"/>
    <s v="G/730302/1CL101"/>
    <s v="001"/>
    <n v="4000"/>
    <n v="0"/>
    <n v="0"/>
    <n v="4000"/>
    <n v="0"/>
    <n v="0"/>
    <n v="0"/>
    <n v="4000"/>
    <n v="4000"/>
    <n v="4000"/>
    <s v="G/BBBBB2/BBBBB2"/>
  </r>
  <r>
    <s v="73"/>
    <x v="1"/>
    <x v="5"/>
    <s v="ZA01C060"/>
    <x v="38"/>
    <s v="L101"/>
    <s v="GESTIÓN INSTITUCIONAL EFICIENTE"/>
    <s v="GI22L10100013D"/>
    <x v="42"/>
    <s v="73 BIENES Y SERVICIOS PARA INVERSIÓN"/>
    <x v="181"/>
    <s v="G/730304/1CL101"/>
    <s v="001"/>
    <n v="5000"/>
    <n v="0"/>
    <n v="0"/>
    <n v="5000"/>
    <n v="0"/>
    <n v="0"/>
    <n v="0"/>
    <n v="5000"/>
    <n v="5000"/>
    <n v="5000"/>
    <s v="G/BBBBB2/BBBBB2"/>
  </r>
  <r>
    <s v="73"/>
    <x v="1"/>
    <x v="5"/>
    <s v="ZA01C060"/>
    <x v="38"/>
    <s v="L101"/>
    <s v="GESTIÓN INSTITUCIONAL EFICIENTE"/>
    <s v="GI22L10100013D"/>
    <x v="42"/>
    <s v="73 BIENES Y SERVICIOS PARA INVERSIÓN"/>
    <x v="42"/>
    <s v="G/730606/1CL101"/>
    <s v="001"/>
    <n v="229698"/>
    <n v="0"/>
    <n v="0"/>
    <n v="229698"/>
    <n v="1274"/>
    <n v="24344"/>
    <n v="24286"/>
    <n v="205354"/>
    <n v="205412"/>
    <n v="204080"/>
    <s v="G/BBBBB2/BBBBB2"/>
  </r>
  <r>
    <s v="73"/>
    <x v="1"/>
    <x v="5"/>
    <s v="ZA01C060"/>
    <x v="38"/>
    <s v="L101"/>
    <s v="GESTIÓN INSTITUCIONAL EFICIENTE"/>
    <s v="GI22L10100013D"/>
    <x v="42"/>
    <s v="73 BIENES Y SERVICIOS PARA INVERSIÓN"/>
    <x v="43"/>
    <s v="G/730702/1CL101"/>
    <s v="001"/>
    <n v="23540"/>
    <n v="0"/>
    <n v="0"/>
    <n v="23540"/>
    <n v="0"/>
    <n v="0"/>
    <n v="0"/>
    <n v="23540"/>
    <n v="23540"/>
    <n v="23540"/>
    <s v="G/BBBBB2/BBBBB2"/>
  </r>
  <r>
    <s v="73"/>
    <x v="1"/>
    <x v="5"/>
    <s v="ZA01C060"/>
    <x v="38"/>
    <s v="L101"/>
    <s v="GESTIÓN INSTITUCIONAL EFICIENTE"/>
    <s v="GI22L10100013D"/>
    <x v="42"/>
    <s v="73 BIENES Y SERVICIOS PARA INVERSIÓN"/>
    <x v="97"/>
    <s v="G/730704/1CL101"/>
    <s v="001"/>
    <n v="2000"/>
    <n v="0"/>
    <n v="0"/>
    <n v="2000"/>
    <n v="0"/>
    <n v="0"/>
    <n v="0"/>
    <n v="2000"/>
    <n v="2000"/>
    <n v="2000"/>
    <s v="G/BBBBB2/BBBBB2"/>
  </r>
  <r>
    <s v="73"/>
    <x v="1"/>
    <x v="5"/>
    <s v="ZA01C060"/>
    <x v="38"/>
    <s v="L101"/>
    <s v="GESTIÓN INSTITUCIONAL EFICIENTE"/>
    <s v="GI22L10100013D"/>
    <x v="42"/>
    <s v="73 BIENES Y SERVICIOS PARA INVERSIÓN"/>
    <x v="39"/>
    <s v="G/730804/1CL101"/>
    <s v="001"/>
    <n v="1435"/>
    <n v="0"/>
    <n v="0"/>
    <n v="1435"/>
    <n v="0"/>
    <n v="0"/>
    <n v="0"/>
    <n v="1435"/>
    <n v="1435"/>
    <n v="1435"/>
    <s v="G/BBBBB2/BBBBB2"/>
  </r>
  <r>
    <s v="73"/>
    <x v="1"/>
    <x v="5"/>
    <s v="ZA01C060"/>
    <x v="38"/>
    <s v="L101"/>
    <s v="GESTIÓN INSTITUCIONAL EFICIENTE"/>
    <s v="GI22L10100013D"/>
    <x v="42"/>
    <s v="73 BIENES Y SERVICIOS PARA INVERSIÓN"/>
    <x v="54"/>
    <s v="G/730807/1CL101"/>
    <s v="001"/>
    <n v="4000"/>
    <n v="0"/>
    <n v="0"/>
    <n v="4000"/>
    <n v="0"/>
    <n v="0"/>
    <n v="0"/>
    <n v="4000"/>
    <n v="4000"/>
    <n v="4000"/>
    <s v="G/BBBBB2/BBBBB2"/>
  </r>
  <r>
    <s v="84"/>
    <x v="1"/>
    <x v="5"/>
    <s v="ZA01C060"/>
    <x v="38"/>
    <s v="L101"/>
    <s v="GESTIÓN INSTITUCIONAL EFICIENTE"/>
    <s v="GI22L10100013D"/>
    <x v="42"/>
    <s v="84 BIENES DE LARGA DURACIÓN"/>
    <x v="65"/>
    <s v="G/840107/1CL101"/>
    <s v="001"/>
    <n v="15120"/>
    <n v="0"/>
    <n v="0"/>
    <n v="15120"/>
    <n v="0"/>
    <n v="0"/>
    <n v="0"/>
    <n v="15120"/>
    <n v="15120"/>
    <n v="15120"/>
    <s v="G/BBBBB3/BBBBB3"/>
  </r>
  <r>
    <s v="99"/>
    <x v="1"/>
    <x v="5"/>
    <s v="ZA01C060"/>
    <x v="38"/>
    <s v="A101"/>
    <s v="FORTALECIMIENTO INSTITUCIONAL"/>
    <s v="GC00A10100004D"/>
    <x v="0"/>
    <s v="99 OTROS PASIVOS"/>
    <x v="67"/>
    <s v="G/990101/1CA101"/>
    <s v="002"/>
    <n v="16152.98"/>
    <n v="0"/>
    <n v="0"/>
    <n v="16152.98"/>
    <n v="0"/>
    <n v="1190"/>
    <n v="1190"/>
    <n v="14962.98"/>
    <n v="14962.98"/>
    <n v="14962.98"/>
    <s v="G/CCCCC1/CCCCC1"/>
  </r>
  <r>
    <s v="78"/>
    <x v="1"/>
    <x v="13"/>
    <s v="ZA01L020"/>
    <x v="39"/>
    <s v="A102"/>
    <s v="TRANSFERENCIA"/>
    <s v="GI00A10200014T"/>
    <x v="43"/>
    <s v="78 TRANSFERENCIAS Y DONACIONES PARA INVERSIÓN"/>
    <x v="153"/>
    <s v="G/780102/1LA102"/>
    <s v="001"/>
    <n v="300000"/>
    <n v="0"/>
    <n v="0"/>
    <n v="300000"/>
    <n v="229.62"/>
    <n v="41569.599999999999"/>
    <n v="41569.599999999999"/>
    <n v="258430.4"/>
    <n v="258430.4"/>
    <n v="258200.78"/>
    <s v="G/BBBBB2/BBBBB2"/>
  </r>
  <r>
    <s v="73"/>
    <x v="1"/>
    <x v="13"/>
    <s v="ZA01L010"/>
    <x v="40"/>
    <s v="L101"/>
    <s v="GESTIÓN INSTITUCIONAL EFICIENTE"/>
    <s v="GI22L10100010D"/>
    <x v="44"/>
    <s v="73 BIENES Y SERVICIOS PARA INVERSIÓN"/>
    <x v="132"/>
    <s v="G/730612/1LL101"/>
    <s v="001"/>
    <n v="130000"/>
    <n v="0"/>
    <n v="0"/>
    <n v="130000"/>
    <n v="0"/>
    <n v="0"/>
    <n v="0"/>
    <n v="130000"/>
    <n v="130000"/>
    <n v="130000"/>
    <s v="G/BBBBB2/BBBBB2"/>
  </r>
  <r>
    <s v="51"/>
    <x v="0"/>
    <x v="11"/>
    <s v="FS66P020"/>
    <x v="41"/>
    <s v="A101"/>
    <s v="FORTALECIMIENTO INSTITUCIONAL"/>
    <s v="GC00A10100004D"/>
    <x v="0"/>
    <s v="51 GASTOS EN PERSONAL"/>
    <x v="0"/>
    <s v="G/510105/1PA101"/>
    <s v="002"/>
    <n v="1757192.96"/>
    <n v="45015.040000000001"/>
    <n v="0"/>
    <n v="1802208"/>
    <n v="0"/>
    <n v="670810"/>
    <n v="670810"/>
    <n v="1131398"/>
    <n v="1131398"/>
    <n v="1131398"/>
    <s v="G/AAAAAA/AAAAAA"/>
  </r>
  <r>
    <s v="51"/>
    <x v="0"/>
    <x v="11"/>
    <s v="FS66P020"/>
    <x v="41"/>
    <s v="A101"/>
    <s v="FORTALECIMIENTO INSTITUCIONAL"/>
    <s v="GC00A10100004D"/>
    <x v="0"/>
    <s v="51 GASTOS EN PERSONAL"/>
    <x v="2"/>
    <s v="G/510203/1PA101"/>
    <s v="002"/>
    <n v="180305"/>
    <n v="-2000"/>
    <n v="0"/>
    <n v="178305"/>
    <n v="17111.5"/>
    <n v="23863.23"/>
    <n v="23863.23"/>
    <n v="154441.76999999999"/>
    <n v="154441.76999999999"/>
    <n v="137330.26999999999"/>
    <s v="G/AAAAAA/AAAAAA"/>
  </r>
  <r>
    <s v="51"/>
    <x v="0"/>
    <x v="11"/>
    <s v="FS66P020"/>
    <x v="41"/>
    <s v="A101"/>
    <s v="FORTALECIMIENTO INSTITUCIONAL"/>
    <s v="GC00A10100004D"/>
    <x v="0"/>
    <s v="51 GASTOS EN PERSONAL"/>
    <x v="3"/>
    <s v="G/510204/1PA101"/>
    <s v="002"/>
    <n v="63000"/>
    <n v="-8000"/>
    <n v="0"/>
    <n v="55000"/>
    <n v="5215"/>
    <n v="6694.99"/>
    <n v="6694.99"/>
    <n v="48305.01"/>
    <n v="48305.01"/>
    <n v="43090.01"/>
    <s v="G/AAAAAA/AAAAAA"/>
  </r>
  <r>
    <s v="51"/>
    <x v="0"/>
    <x v="11"/>
    <s v="FS66P020"/>
    <x v="41"/>
    <s v="A101"/>
    <s v="FORTALECIMIENTO INSTITUCIONAL"/>
    <s v="GC00A10100004D"/>
    <x v="0"/>
    <s v="51 GASTOS EN PERSONAL"/>
    <x v="69"/>
    <s v="G/510507/1PA101"/>
    <s v="002"/>
    <n v="3056.25"/>
    <n v="0"/>
    <n v="0"/>
    <n v="3056.25"/>
    <n v="0"/>
    <n v="0"/>
    <n v="0"/>
    <n v="3056.25"/>
    <n v="3056.25"/>
    <n v="3056.25"/>
    <s v="G/AAAAAA/AAAAAA"/>
  </r>
  <r>
    <s v="51"/>
    <x v="0"/>
    <x v="11"/>
    <s v="FS66P020"/>
    <x v="41"/>
    <s v="A101"/>
    <s v="FORTALECIMIENTO INSTITUCIONAL"/>
    <s v="GC00A10100004D"/>
    <x v="0"/>
    <s v="51 GASTOS EN PERSONAL"/>
    <x v="8"/>
    <s v="G/510509/1PA101"/>
    <s v="002"/>
    <n v="12170.38"/>
    <n v="0"/>
    <n v="0"/>
    <n v="12170.38"/>
    <n v="0"/>
    <n v="3172.24"/>
    <n v="3172.24"/>
    <n v="8998.14"/>
    <n v="8998.14"/>
    <n v="8998.14"/>
    <s v="G/AAAAAA/AAAAAA"/>
  </r>
  <r>
    <s v="51"/>
    <x v="0"/>
    <x v="11"/>
    <s v="FS66P020"/>
    <x v="41"/>
    <s v="A101"/>
    <s v="FORTALECIMIENTO INSTITUCIONAL"/>
    <s v="GC00A10100004D"/>
    <x v="0"/>
    <s v="51 GASTOS EN PERSONAL"/>
    <x v="9"/>
    <s v="G/510510/1PA101"/>
    <s v="002"/>
    <n v="287724"/>
    <n v="-30000"/>
    <n v="0"/>
    <n v="257724"/>
    <n v="155162.87"/>
    <n v="100569.13"/>
    <n v="100569.13"/>
    <n v="157154.87"/>
    <n v="157154.87"/>
    <n v="1992"/>
    <s v="G/AAAAAA/AAAAAA"/>
  </r>
  <r>
    <s v="51"/>
    <x v="0"/>
    <x v="11"/>
    <s v="FS66P020"/>
    <x v="41"/>
    <s v="A101"/>
    <s v="FORTALECIMIENTO INSTITUCIONAL"/>
    <s v="GC00A10100004D"/>
    <x v="0"/>
    <s v="51 GASTOS EN PERSONAL"/>
    <x v="10"/>
    <s v="G/510512/1PA101"/>
    <s v="002"/>
    <n v="6620.85"/>
    <n v="0"/>
    <n v="0"/>
    <n v="6620.85"/>
    <n v="0"/>
    <n v="3536.29"/>
    <n v="3536.29"/>
    <n v="3084.56"/>
    <n v="3084.56"/>
    <n v="3084.56"/>
    <s v="G/AAAAAA/AAAAAA"/>
  </r>
  <r>
    <s v="51"/>
    <x v="0"/>
    <x v="11"/>
    <s v="FS66P020"/>
    <x v="41"/>
    <s v="A101"/>
    <s v="FORTALECIMIENTO INSTITUCIONAL"/>
    <s v="GC00A10100004D"/>
    <x v="0"/>
    <s v="51 GASTOS EN PERSONAL"/>
    <x v="11"/>
    <s v="G/510513/1PA101"/>
    <s v="002"/>
    <n v="6658.2"/>
    <n v="0"/>
    <n v="0"/>
    <n v="6658.2"/>
    <n v="0"/>
    <n v="506.67"/>
    <n v="506.67"/>
    <n v="6151.53"/>
    <n v="6151.53"/>
    <n v="6151.53"/>
    <s v="G/AAAAAA/AAAAAA"/>
  </r>
  <r>
    <s v="51"/>
    <x v="0"/>
    <x v="11"/>
    <s v="FS66P020"/>
    <x v="41"/>
    <s v="A101"/>
    <s v="FORTALECIMIENTO INSTITUCIONAL"/>
    <s v="GC00A10100004D"/>
    <x v="0"/>
    <s v="51 GASTOS EN PERSONAL"/>
    <x v="12"/>
    <s v="G/510601/1PA101"/>
    <s v="002"/>
    <n v="271637.69"/>
    <n v="-9139.74"/>
    <n v="0"/>
    <n v="262497.95"/>
    <n v="19628.21"/>
    <n v="98090.34"/>
    <n v="98090.34"/>
    <n v="164407.60999999999"/>
    <n v="164407.60999999999"/>
    <n v="144779.4"/>
    <s v="G/AAAAAA/AAAAAA"/>
  </r>
  <r>
    <s v="51"/>
    <x v="0"/>
    <x v="11"/>
    <s v="FS66P020"/>
    <x v="41"/>
    <s v="A101"/>
    <s v="FORTALECIMIENTO INSTITUCIONAL"/>
    <s v="GC00A10100004D"/>
    <x v="0"/>
    <s v="51 GASTOS EN PERSONAL"/>
    <x v="13"/>
    <s v="G/510602/1PA101"/>
    <s v="002"/>
    <n v="167370.29999999999"/>
    <n v="4124.7"/>
    <n v="0"/>
    <n v="171495"/>
    <n v="14757.32"/>
    <n v="60367.44"/>
    <n v="60367.44"/>
    <n v="111127.56"/>
    <n v="111127.56"/>
    <n v="96370.240000000005"/>
    <s v="G/AAAAAA/AAAAAA"/>
  </r>
  <r>
    <s v="51"/>
    <x v="0"/>
    <x v="11"/>
    <s v="FS66P020"/>
    <x v="41"/>
    <s v="A101"/>
    <s v="FORTALECIMIENTO INSTITUCIONAL"/>
    <s v="GC00A10100004D"/>
    <x v="0"/>
    <s v="51 GASTOS EN PERSONAL"/>
    <x v="14"/>
    <s v="G/510707/1PA101"/>
    <s v="002"/>
    <n v="62611.88"/>
    <n v="0"/>
    <n v="0"/>
    <n v="62611.88"/>
    <n v="0"/>
    <n v="6850.85"/>
    <n v="6850.85"/>
    <n v="55761.03"/>
    <n v="55761.03"/>
    <n v="55761.03"/>
    <s v="G/AAAAAA/AAAAAA"/>
  </r>
  <r>
    <s v="53"/>
    <x v="0"/>
    <x v="11"/>
    <s v="FS66P020"/>
    <x v="41"/>
    <s v="A101"/>
    <s v="FORTALECIMIENTO INSTITUCIONAL"/>
    <s v="GC00A10100001D"/>
    <x v="1"/>
    <s v="53 BIENES Y SERVICIOS DE CONSUMO"/>
    <x v="15"/>
    <s v="G/530101/1PA101"/>
    <s v="002"/>
    <n v="5600"/>
    <n v="1200"/>
    <n v="0"/>
    <n v="6800"/>
    <n v="0"/>
    <n v="6800"/>
    <n v="2252.64"/>
    <n v="0"/>
    <n v="4547.3599999999997"/>
    <n v="0"/>
    <s v="G/AAAAAA/AAAAAA"/>
  </r>
  <r>
    <s v="53"/>
    <x v="0"/>
    <x v="11"/>
    <s v="FS66P020"/>
    <x v="41"/>
    <s v="A101"/>
    <s v="FORTALECIMIENTO INSTITUCIONAL"/>
    <s v="GC00A10100001D"/>
    <x v="1"/>
    <s v="53 BIENES Y SERVICIOS DE CONSUMO"/>
    <x v="16"/>
    <s v="G/530104/1PA101"/>
    <s v="002"/>
    <n v="22529.77"/>
    <n v="-1000"/>
    <n v="0"/>
    <n v="21529.77"/>
    <n v="0"/>
    <n v="21000"/>
    <n v="8433.7900000000009"/>
    <n v="529.77"/>
    <n v="13095.98"/>
    <n v="529.77"/>
    <s v="G/AAAAAA/AAAAAA"/>
  </r>
  <r>
    <s v="53"/>
    <x v="0"/>
    <x v="11"/>
    <s v="FS66P020"/>
    <x v="41"/>
    <s v="A101"/>
    <s v="FORTALECIMIENTO INSTITUCIONAL"/>
    <s v="GC00A10100001D"/>
    <x v="1"/>
    <s v="53 BIENES Y SERVICIOS DE CONSUMO"/>
    <x v="17"/>
    <s v="G/530105/1PA101"/>
    <s v="002"/>
    <n v="5200"/>
    <n v="0"/>
    <n v="0"/>
    <n v="5200"/>
    <n v="0"/>
    <n v="5200"/>
    <n v="1885.86"/>
    <n v="0"/>
    <n v="3314.14"/>
    <n v="0"/>
    <s v="G/AAAAAA/AAAAAA"/>
  </r>
  <r>
    <s v="53"/>
    <x v="0"/>
    <x v="11"/>
    <s v="FS66P020"/>
    <x v="41"/>
    <s v="A101"/>
    <s v="FORTALECIMIENTO INSTITUCIONAL"/>
    <s v="GC00A10100001D"/>
    <x v="1"/>
    <s v="53 BIENES Y SERVICIOS DE CONSUMO"/>
    <x v="75"/>
    <s v="G/530203/1PA101"/>
    <s v="002"/>
    <n v="415.6"/>
    <n v="0"/>
    <n v="0"/>
    <n v="415.6"/>
    <n v="1.1000000000000001"/>
    <n v="414.5"/>
    <n v="0"/>
    <n v="1.1000000000000001"/>
    <n v="415.6"/>
    <n v="0"/>
    <s v="G/AAAAAA/AAAAAA"/>
  </r>
  <r>
    <s v="53"/>
    <x v="0"/>
    <x v="11"/>
    <s v="FS66P020"/>
    <x v="41"/>
    <s v="A101"/>
    <s v="FORTALECIMIENTO INSTITUCIONAL"/>
    <s v="GC00A10100001D"/>
    <x v="1"/>
    <s v="53 BIENES Y SERVICIOS DE CONSUMO"/>
    <x v="19"/>
    <s v="G/530204/1PA101"/>
    <s v="002"/>
    <n v="1292.32"/>
    <n v="-500"/>
    <n v="0"/>
    <n v="792.32"/>
    <n v="0"/>
    <n v="169.5"/>
    <n v="169.5"/>
    <n v="622.82000000000005"/>
    <n v="622.82000000000005"/>
    <n v="622.82000000000005"/>
    <s v="G/AAAAAA/AAAAAA"/>
  </r>
  <r>
    <s v="53"/>
    <x v="0"/>
    <x v="11"/>
    <s v="FS66P020"/>
    <x v="41"/>
    <s v="A101"/>
    <s v="FORTALECIMIENTO INSTITUCIONAL"/>
    <s v="GC00A10100001D"/>
    <x v="1"/>
    <s v="53 BIENES Y SERVICIOS DE CONSUMO"/>
    <x v="21"/>
    <s v="G/530208/1PA101"/>
    <s v="002"/>
    <n v="615068.01"/>
    <n v="102229.16"/>
    <n v="0"/>
    <n v="717297.17"/>
    <n v="0"/>
    <n v="280734.92"/>
    <n v="199633"/>
    <n v="436562.25"/>
    <n v="517664.17"/>
    <n v="436562.25"/>
    <s v="G/AAAAAA/AAAAAA"/>
  </r>
  <r>
    <s v="53"/>
    <x v="0"/>
    <x v="11"/>
    <s v="FS66P020"/>
    <x v="41"/>
    <s v="A101"/>
    <s v="FORTALECIMIENTO INSTITUCIONAL"/>
    <s v="GC00A10100001D"/>
    <x v="1"/>
    <s v="53 BIENES Y SERVICIOS DE CONSUMO"/>
    <x v="22"/>
    <s v="G/530209/1PA101"/>
    <s v="002"/>
    <n v="205452.2"/>
    <n v="0"/>
    <n v="0"/>
    <n v="205452.2"/>
    <n v="0"/>
    <n v="204391.9"/>
    <n v="68730.34"/>
    <n v="1060.3"/>
    <n v="136721.85999999999"/>
    <n v="1060.3"/>
    <s v="G/AAAAAA/AAAAAA"/>
  </r>
  <r>
    <s v="53"/>
    <x v="0"/>
    <x v="11"/>
    <s v="FS66P020"/>
    <x v="41"/>
    <s v="A101"/>
    <s v="FORTALECIMIENTO INSTITUCIONAL"/>
    <s v="GC00A10100001D"/>
    <x v="1"/>
    <s v="53 BIENES Y SERVICIOS DE CONSUMO"/>
    <x v="182"/>
    <s v="G/530249/1PA101"/>
    <s v="002"/>
    <n v="5540"/>
    <n v="-5000"/>
    <n v="0"/>
    <n v="540"/>
    <n v="0"/>
    <n v="0"/>
    <n v="0"/>
    <n v="540"/>
    <n v="540"/>
    <n v="540"/>
    <s v="G/AAAAAA/AAAAAA"/>
  </r>
  <r>
    <s v="53"/>
    <x v="0"/>
    <x v="11"/>
    <s v="FS66P020"/>
    <x v="41"/>
    <s v="A101"/>
    <s v="FORTALECIMIENTO INSTITUCIONAL"/>
    <s v="GC00A10100001D"/>
    <x v="1"/>
    <s v="53 BIENES Y SERVICIOS DE CONSUMO"/>
    <x v="23"/>
    <s v="G/530255/1PA101"/>
    <s v="002"/>
    <n v="0"/>
    <n v="6858.99"/>
    <n v="0"/>
    <n v="6858.99"/>
    <n v="0"/>
    <n v="6850.42"/>
    <n v="6850.41"/>
    <n v="8.57"/>
    <n v="8.58"/>
    <n v="8.57"/>
    <s v="G/AAAAAA/AAAAAA"/>
  </r>
  <r>
    <s v="53"/>
    <x v="0"/>
    <x v="11"/>
    <s v="FS66P020"/>
    <x v="41"/>
    <s v="A101"/>
    <s v="FORTALECIMIENTO INSTITUCIONAL"/>
    <s v="GC00A10100001D"/>
    <x v="1"/>
    <s v="53 BIENES Y SERVICIOS DE CONSUMO"/>
    <x v="183"/>
    <s v="G/530302/1PA101"/>
    <s v="002"/>
    <n v="825.05"/>
    <n v="-825.05"/>
    <n v="0"/>
    <n v="0"/>
    <n v="0"/>
    <n v="0"/>
    <n v="0"/>
    <n v="0"/>
    <n v="0"/>
    <n v="0"/>
    <s v="G/AAAAAA/AAAAAA"/>
  </r>
  <r>
    <s v="53"/>
    <x v="0"/>
    <x v="11"/>
    <s v="FS66P020"/>
    <x v="41"/>
    <s v="A101"/>
    <s v="FORTALECIMIENTO INSTITUCIONAL"/>
    <s v="GC00A10100001D"/>
    <x v="1"/>
    <s v="53 BIENES Y SERVICIOS DE CONSUMO"/>
    <x v="72"/>
    <s v="G/530303/1PA101"/>
    <s v="002"/>
    <n v="0"/>
    <n v="1070"/>
    <n v="0"/>
    <n v="1070"/>
    <n v="0"/>
    <n v="552.35"/>
    <n v="552.35"/>
    <n v="517.65"/>
    <n v="517.65"/>
    <n v="517.65"/>
    <s v="G/AAAAAA/AAAAAA"/>
  </r>
  <r>
    <s v="53"/>
    <x v="0"/>
    <x v="11"/>
    <s v="FS66P020"/>
    <x v="41"/>
    <s v="A101"/>
    <s v="FORTALECIMIENTO INSTITUCIONAL"/>
    <s v="GC00A10100001D"/>
    <x v="1"/>
    <s v="53 BIENES Y SERVICIOS DE CONSUMO"/>
    <x v="25"/>
    <s v="G/530403/1PA101"/>
    <s v="002"/>
    <n v="2560"/>
    <n v="0"/>
    <n v="0"/>
    <n v="2560"/>
    <n v="0"/>
    <n v="0"/>
    <n v="0"/>
    <n v="2560"/>
    <n v="2560"/>
    <n v="2560"/>
    <s v="G/AAAAAA/AAAAAA"/>
  </r>
  <r>
    <s v="53"/>
    <x v="0"/>
    <x v="11"/>
    <s v="FS66P020"/>
    <x v="41"/>
    <s v="A101"/>
    <s v="FORTALECIMIENTO INSTITUCIONAL"/>
    <s v="GC00A10100001D"/>
    <x v="1"/>
    <s v="53 BIENES Y SERVICIOS DE CONSUMO"/>
    <x v="26"/>
    <s v="G/530404/1PA101"/>
    <s v="002"/>
    <n v="6788.02"/>
    <n v="0"/>
    <n v="0"/>
    <n v="6788.02"/>
    <n v="0"/>
    <n v="2207"/>
    <n v="367.86"/>
    <n v="4581.0200000000004"/>
    <n v="6420.16"/>
    <n v="4581.0200000000004"/>
    <s v="G/AAAAAA/AAAAAA"/>
  </r>
  <r>
    <s v="53"/>
    <x v="0"/>
    <x v="11"/>
    <s v="FS66P020"/>
    <x v="41"/>
    <s v="A101"/>
    <s v="FORTALECIMIENTO INSTITUCIONAL"/>
    <s v="GC00A10100001D"/>
    <x v="1"/>
    <s v="53 BIENES Y SERVICIOS DE CONSUMO"/>
    <x v="27"/>
    <s v="G/530405/1PA101"/>
    <s v="002"/>
    <n v="3690"/>
    <n v="5310"/>
    <n v="0"/>
    <n v="9000"/>
    <n v="0"/>
    <n v="0"/>
    <n v="0"/>
    <n v="9000"/>
    <n v="9000"/>
    <n v="9000"/>
    <s v="G/AAAAAA/AAAAAA"/>
  </r>
  <r>
    <s v="53"/>
    <x v="0"/>
    <x v="11"/>
    <s v="FS66P020"/>
    <x v="41"/>
    <s v="A101"/>
    <s v="FORTALECIMIENTO INSTITUCIONAL"/>
    <s v="GC00A10100001D"/>
    <x v="1"/>
    <s v="53 BIENES Y SERVICIOS DE CONSUMO"/>
    <x v="28"/>
    <s v="G/530418/1PA101"/>
    <s v="002"/>
    <n v="31080"/>
    <n v="-8470"/>
    <n v="0"/>
    <n v="22610"/>
    <n v="0"/>
    <n v="22610"/>
    <n v="2261"/>
    <n v="0"/>
    <n v="20349"/>
    <n v="0"/>
    <s v="G/AAAAAA/AAAAAA"/>
  </r>
  <r>
    <s v="53"/>
    <x v="0"/>
    <x v="11"/>
    <s v="FS66P020"/>
    <x v="41"/>
    <s v="A101"/>
    <s v="FORTALECIMIENTO INSTITUCIONAL"/>
    <s v="GC00A10100001D"/>
    <x v="1"/>
    <s v="53 BIENES Y SERVICIOS DE CONSUMO"/>
    <x v="76"/>
    <s v="G/530502/1PA101"/>
    <s v="002"/>
    <n v="84.08"/>
    <n v="0"/>
    <n v="0"/>
    <n v="84.08"/>
    <n v="0"/>
    <n v="0"/>
    <n v="0"/>
    <n v="84.08"/>
    <n v="84.08"/>
    <n v="84.08"/>
    <s v="G/AAAAAA/AAAAAA"/>
  </r>
  <r>
    <s v="53"/>
    <x v="0"/>
    <x v="11"/>
    <s v="FS66P020"/>
    <x v="41"/>
    <s v="A101"/>
    <s v="FORTALECIMIENTO INSTITUCIONAL"/>
    <s v="GC00A10100001D"/>
    <x v="1"/>
    <s v="53 BIENES Y SERVICIOS DE CONSUMO"/>
    <x v="30"/>
    <s v="G/530702/1PA101"/>
    <s v="002"/>
    <n v="6841.27"/>
    <n v="0"/>
    <n v="0"/>
    <n v="6841.27"/>
    <n v="0"/>
    <n v="1133"/>
    <n v="1133"/>
    <n v="5708.27"/>
    <n v="5708.27"/>
    <n v="5708.27"/>
    <s v="G/AAAAAA/AAAAAA"/>
  </r>
  <r>
    <s v="53"/>
    <x v="0"/>
    <x v="11"/>
    <s v="FS66P020"/>
    <x v="41"/>
    <s v="A101"/>
    <s v="FORTALECIMIENTO INSTITUCIONAL"/>
    <s v="GC00A10100001D"/>
    <x v="1"/>
    <s v="53 BIENES Y SERVICIOS DE CONSUMO"/>
    <x v="31"/>
    <s v="G/530704/1PA101"/>
    <s v="002"/>
    <n v="12715"/>
    <n v="0"/>
    <n v="0"/>
    <n v="12715"/>
    <n v="0"/>
    <n v="86.4"/>
    <n v="77.14"/>
    <n v="12628.6"/>
    <n v="12637.86"/>
    <n v="12628.6"/>
    <s v="G/AAAAAA/AAAAAA"/>
  </r>
  <r>
    <s v="53"/>
    <x v="0"/>
    <x v="11"/>
    <s v="FS66P020"/>
    <x v="41"/>
    <s v="A101"/>
    <s v="FORTALECIMIENTO INSTITUCIONAL"/>
    <s v="GC00A10100001D"/>
    <x v="1"/>
    <s v="53 BIENES Y SERVICIOS DE CONSUMO"/>
    <x v="32"/>
    <s v="G/530803/1PA101"/>
    <s v="002"/>
    <n v="6912.7"/>
    <n v="-4312.7"/>
    <n v="0"/>
    <n v="2600"/>
    <n v="0"/>
    <n v="80"/>
    <n v="80"/>
    <n v="2520"/>
    <n v="2520"/>
    <n v="2520"/>
    <s v="G/AAAAAA/AAAAAA"/>
  </r>
  <r>
    <s v="53"/>
    <x v="0"/>
    <x v="11"/>
    <s v="FS66P020"/>
    <x v="41"/>
    <s v="A101"/>
    <s v="FORTALECIMIENTO INSTITUCIONAL"/>
    <s v="GC00A10100001D"/>
    <x v="1"/>
    <s v="53 BIENES Y SERVICIOS DE CONSUMO"/>
    <x v="33"/>
    <s v="G/530804/1PA101"/>
    <s v="002"/>
    <n v="2993.32"/>
    <n v="0"/>
    <n v="0"/>
    <n v="2993.32"/>
    <n v="0"/>
    <n v="0"/>
    <n v="0"/>
    <n v="2993.32"/>
    <n v="2993.32"/>
    <n v="2993.32"/>
    <s v="G/AAAAAA/AAAAAA"/>
  </r>
  <r>
    <s v="53"/>
    <x v="0"/>
    <x v="11"/>
    <s v="FS66P020"/>
    <x v="41"/>
    <s v="A101"/>
    <s v="FORTALECIMIENTO INSTITUCIONAL"/>
    <s v="GC00A10100001D"/>
    <x v="1"/>
    <s v="53 BIENES Y SERVICIOS DE CONSUMO"/>
    <x v="78"/>
    <s v="G/530811/1PA101"/>
    <s v="002"/>
    <n v="2357.46"/>
    <n v="0"/>
    <n v="0"/>
    <n v="2357.46"/>
    <n v="0"/>
    <n v="16.399999999999999"/>
    <n v="16.399999999999999"/>
    <n v="2341.06"/>
    <n v="2341.06"/>
    <n v="2341.06"/>
    <s v="G/AAAAAA/AAAAAA"/>
  </r>
  <r>
    <s v="53"/>
    <x v="0"/>
    <x v="11"/>
    <s v="FS66P020"/>
    <x v="41"/>
    <s v="A101"/>
    <s v="FORTALECIMIENTO INSTITUCIONAL"/>
    <s v="GC00A10100001D"/>
    <x v="1"/>
    <s v="53 BIENES Y SERVICIOS DE CONSUMO"/>
    <x v="36"/>
    <s v="G/530813/1PA101"/>
    <s v="002"/>
    <n v="13192.21"/>
    <n v="5617.79"/>
    <n v="0"/>
    <n v="18810"/>
    <n v="0"/>
    <n v="1207.25"/>
    <n v="1207.25"/>
    <n v="17602.75"/>
    <n v="17602.75"/>
    <n v="17602.75"/>
    <s v="G/AAAAAA/AAAAAA"/>
  </r>
  <r>
    <s v="57"/>
    <x v="0"/>
    <x v="11"/>
    <s v="FS66P020"/>
    <x v="41"/>
    <s v="A101"/>
    <s v="FORTALECIMIENTO INSTITUCIONAL"/>
    <s v="GC00A10100001D"/>
    <x v="1"/>
    <s v="57 OTROS GASTOS CORRIENTES"/>
    <x v="37"/>
    <s v="G/570102/1PA101"/>
    <s v="002"/>
    <n v="1478.23"/>
    <n v="16.260000000000002"/>
    <n v="0"/>
    <n v="1494.49"/>
    <n v="0"/>
    <n v="1494.49"/>
    <n v="1494.49"/>
    <n v="0"/>
    <n v="0"/>
    <n v="0"/>
    <s v="G/AAAAAA/AAAAAA"/>
  </r>
  <r>
    <s v="57"/>
    <x v="0"/>
    <x v="11"/>
    <s v="FS66P020"/>
    <x v="41"/>
    <s v="A101"/>
    <s v="FORTALECIMIENTO INSTITUCIONAL"/>
    <s v="GC00A10100001D"/>
    <x v="1"/>
    <s v="57 OTROS GASTOS CORRIENTES"/>
    <x v="82"/>
    <s v="G/570203/1PA101"/>
    <s v="002"/>
    <n v="19.86"/>
    <n v="40"/>
    <n v="0"/>
    <n v="59.86"/>
    <n v="0"/>
    <n v="41.17"/>
    <n v="22.17"/>
    <n v="18.690000000000001"/>
    <n v="37.69"/>
    <n v="18.690000000000001"/>
    <s v="G/AAAAAA/AAAAAA"/>
  </r>
  <r>
    <s v="57"/>
    <x v="0"/>
    <x v="11"/>
    <s v="FS66P020"/>
    <x v="41"/>
    <s v="A101"/>
    <s v="FORTALECIMIENTO INSTITUCIONAL"/>
    <s v="GC00A10100001D"/>
    <x v="1"/>
    <s v="57 OTROS GASTOS CORRIENTES"/>
    <x v="74"/>
    <s v="G/570206/1PA101"/>
    <s v="002"/>
    <n v="201053.2"/>
    <n v="-102234.45"/>
    <n v="0"/>
    <n v="98818.75"/>
    <n v="0"/>
    <n v="98625.75"/>
    <n v="98625.75"/>
    <n v="193"/>
    <n v="193"/>
    <n v="193"/>
    <s v="G/AAAAAA/AAAAAA"/>
  </r>
  <r>
    <s v="73"/>
    <x v="0"/>
    <x v="11"/>
    <s v="FS66P020"/>
    <x v="41"/>
    <s v="P201"/>
    <s v="GESTION INTEGRAL DEL PATRIMONIO CULTURAL"/>
    <s v="GI22P20100002D"/>
    <x v="45"/>
    <s v="73 BIENES Y SERVICIOS PARA INVERSIÓN"/>
    <x v="96"/>
    <s v="G/730601/2PP201"/>
    <s v="001"/>
    <n v="6000"/>
    <n v="0"/>
    <n v="0"/>
    <n v="6000"/>
    <n v="0"/>
    <n v="2960.14"/>
    <n v="2960.14"/>
    <n v="3039.86"/>
    <n v="3039.86"/>
    <n v="3039.86"/>
    <s v="G/BBBBB2/BBBBB2"/>
  </r>
  <r>
    <s v="73"/>
    <x v="0"/>
    <x v="11"/>
    <s v="FS66P020"/>
    <x v="41"/>
    <s v="P201"/>
    <s v="GESTION INTEGRAL DEL PATRIMONIO CULTURAL"/>
    <s v="GI22P20100002D"/>
    <x v="45"/>
    <s v="73 BIENES Y SERVICIOS PARA INVERSIÓN"/>
    <x v="184"/>
    <s v="G/730604/2PP201"/>
    <s v="001"/>
    <n v="126360.86"/>
    <n v="0"/>
    <n v="0"/>
    <n v="126360.86"/>
    <n v="0"/>
    <n v="126347.66"/>
    <n v="54970.45"/>
    <n v="13.2"/>
    <n v="71390.41"/>
    <n v="13.2"/>
    <s v="G/BBBBB2/BBBBB2"/>
  </r>
  <r>
    <s v="73"/>
    <x v="0"/>
    <x v="11"/>
    <s v="FS66P020"/>
    <x v="41"/>
    <s v="P201"/>
    <s v="GESTION INTEGRAL DEL PATRIMONIO CULTURAL"/>
    <s v="GI22P20100002D"/>
    <x v="45"/>
    <s v="73 BIENES Y SERVICIOS PARA INVERSIÓN"/>
    <x v="49"/>
    <s v="G/730605/2PP201"/>
    <s v="001"/>
    <n v="336428.75"/>
    <n v="-62536.73"/>
    <n v="0"/>
    <n v="273892.02"/>
    <n v="0"/>
    <n v="214063.55"/>
    <n v="172874.05"/>
    <n v="59828.47"/>
    <n v="101017.97"/>
    <n v="59828.47"/>
    <s v="G/BBBBB2/BBBBB2"/>
  </r>
  <r>
    <s v="73"/>
    <x v="0"/>
    <x v="11"/>
    <s v="FS66P020"/>
    <x v="41"/>
    <s v="P201"/>
    <s v="GESTION INTEGRAL DEL PATRIMONIO CULTURAL"/>
    <s v="GI22P20100002D"/>
    <x v="45"/>
    <s v="73 BIENES Y SERVICIOS PARA INVERSIÓN"/>
    <x v="42"/>
    <s v="G/730606/2PP201"/>
    <s v="001"/>
    <n v="41760"/>
    <n v="0"/>
    <n v="0"/>
    <n v="41760"/>
    <n v="0"/>
    <n v="38280"/>
    <n v="10440"/>
    <n v="3480"/>
    <n v="31320"/>
    <n v="3480"/>
    <s v="G/BBBBB2/BBBBB2"/>
  </r>
  <r>
    <s v="73"/>
    <x v="0"/>
    <x v="11"/>
    <s v="FS66P020"/>
    <x v="41"/>
    <s v="P201"/>
    <s v="GESTION INTEGRAL DEL PATRIMONIO CULTURAL"/>
    <s v="GI22P20100004D"/>
    <x v="46"/>
    <s v="73 BIENES Y SERVICIOS PARA INVERSIÓN"/>
    <x v="185"/>
    <s v="G/730425/2PP201"/>
    <s v="001"/>
    <n v="0"/>
    <n v="95629.83"/>
    <n v="0"/>
    <n v="95629.83"/>
    <n v="0"/>
    <n v="94998"/>
    <n v="0"/>
    <n v="631.83000000000004"/>
    <n v="95629.83"/>
    <n v="631.83000000000004"/>
    <s v="G/BBBBB2/BBBBB2"/>
  </r>
  <r>
    <s v="73"/>
    <x v="0"/>
    <x v="11"/>
    <s v="FS66P020"/>
    <x v="41"/>
    <s v="P201"/>
    <s v="GESTION INTEGRAL DEL PATRIMONIO CULTURAL"/>
    <s v="GI22P20100004D"/>
    <x v="46"/>
    <s v="73 BIENES Y SERVICIOS PARA INVERSIÓN"/>
    <x v="184"/>
    <s v="G/730604/2PP201"/>
    <s v="001"/>
    <n v="0"/>
    <n v="20613.740000000002"/>
    <n v="0"/>
    <n v="20613.740000000002"/>
    <n v="0"/>
    <n v="0"/>
    <n v="0"/>
    <n v="20613.740000000002"/>
    <n v="20613.740000000002"/>
    <n v="20613.740000000002"/>
    <s v="G/BBBBB2/BBBBB2"/>
  </r>
  <r>
    <s v="73"/>
    <x v="0"/>
    <x v="11"/>
    <s v="FS66P020"/>
    <x v="41"/>
    <s v="P201"/>
    <s v="GESTION INTEGRAL DEL PATRIMONIO CULTURAL"/>
    <s v="GI22P20100004D"/>
    <x v="46"/>
    <s v="73 BIENES Y SERVICIOS PARA INVERSIÓN"/>
    <x v="49"/>
    <s v="G/730605/2PP201"/>
    <s v="001"/>
    <n v="67760.81"/>
    <n v="0"/>
    <n v="0"/>
    <n v="67760.81"/>
    <n v="0"/>
    <n v="16928.25"/>
    <n v="16928.25"/>
    <n v="50832.56"/>
    <n v="50832.56"/>
    <n v="50832.56"/>
    <s v="G/BBBBB2/BBBBB2"/>
  </r>
  <r>
    <s v="73"/>
    <x v="0"/>
    <x v="11"/>
    <s v="FS66P020"/>
    <x v="41"/>
    <s v="P201"/>
    <s v="GESTION INTEGRAL DEL PATRIMONIO CULTURAL"/>
    <s v="GI22P20100005D"/>
    <x v="47"/>
    <s v="73 BIENES Y SERVICIOS PARA INVERSIÓN"/>
    <x v="56"/>
    <s v="G/730204/2PP201"/>
    <s v="001"/>
    <n v="145903.51"/>
    <n v="-86410"/>
    <n v="0"/>
    <n v="59493.51"/>
    <n v="0"/>
    <n v="14442.76"/>
    <n v="14442.76"/>
    <n v="45050.75"/>
    <n v="45050.75"/>
    <n v="45050.75"/>
    <s v="G/BBBBB2/BBBBB2"/>
  </r>
  <r>
    <s v="73"/>
    <x v="0"/>
    <x v="11"/>
    <s v="FS66P020"/>
    <x v="41"/>
    <s v="P201"/>
    <s v="GESTION INTEGRAL DEL PATRIMONIO CULTURAL"/>
    <s v="GI22P20100005D"/>
    <x v="47"/>
    <s v="73 BIENES Y SERVICIOS PARA INVERSIÓN"/>
    <x v="87"/>
    <s v="G/730205/2PP201"/>
    <s v="001"/>
    <n v="177755.73"/>
    <n v="0"/>
    <n v="0"/>
    <n v="177755.73"/>
    <n v="0"/>
    <n v="0"/>
    <n v="0"/>
    <n v="177755.73"/>
    <n v="177755.73"/>
    <n v="177755.73"/>
    <s v="G/BBBBB2/BBBBB2"/>
  </r>
  <r>
    <s v="73"/>
    <x v="0"/>
    <x v="11"/>
    <s v="FS66P020"/>
    <x v="41"/>
    <s v="P201"/>
    <s v="GESTION INTEGRAL DEL PATRIMONIO CULTURAL"/>
    <s v="GI22P20100005D"/>
    <x v="47"/>
    <s v="73 BIENES Y SERVICIOS PARA INVERSIÓN"/>
    <x v="46"/>
    <s v="G/730249/2PP201"/>
    <s v="001"/>
    <n v="494530.68"/>
    <n v="0"/>
    <n v="0"/>
    <n v="494530.68"/>
    <n v="0"/>
    <n v="374122.35"/>
    <n v="374122.35"/>
    <n v="120408.33"/>
    <n v="120408.33"/>
    <n v="120408.33"/>
    <s v="G/BBBBB2/BBBBB2"/>
  </r>
  <r>
    <s v="73"/>
    <x v="0"/>
    <x v="11"/>
    <s v="FS66P020"/>
    <x v="41"/>
    <s v="P201"/>
    <s v="GESTION INTEGRAL DEL PATRIMONIO CULTURAL"/>
    <s v="GI22P20100005D"/>
    <x v="47"/>
    <s v="73 BIENES Y SERVICIOS PARA INVERSIÓN"/>
    <x v="96"/>
    <s v="G/730601/2PP201"/>
    <s v="001"/>
    <n v="738529.67"/>
    <n v="42000"/>
    <n v="0"/>
    <n v="780529.67"/>
    <n v="0"/>
    <n v="462933.01"/>
    <n v="202115.29"/>
    <n v="317596.65999999997"/>
    <n v="578414.38"/>
    <n v="317596.65999999997"/>
    <s v="G/BBBBB2/BBBBB2"/>
  </r>
  <r>
    <s v="73"/>
    <x v="0"/>
    <x v="11"/>
    <s v="FS66P020"/>
    <x v="41"/>
    <s v="P201"/>
    <s v="GESTION INTEGRAL DEL PATRIMONIO CULTURAL"/>
    <s v="GI22P20100005D"/>
    <x v="47"/>
    <s v="73 BIENES Y SERVICIOS PARA INVERSIÓN"/>
    <x v="42"/>
    <s v="G/730606/2PP201"/>
    <s v="001"/>
    <n v="104400"/>
    <n v="0"/>
    <n v="0"/>
    <n v="104400"/>
    <n v="0"/>
    <n v="95700"/>
    <n v="26100"/>
    <n v="8700"/>
    <n v="78300"/>
    <n v="8700"/>
    <s v="G/BBBBB2/BBBBB2"/>
  </r>
  <r>
    <s v="73"/>
    <x v="0"/>
    <x v="11"/>
    <s v="FS66P020"/>
    <x v="41"/>
    <s v="P201"/>
    <s v="GESTION INTEGRAL DEL PATRIMONIO CULTURAL"/>
    <s v="GI22P20100005D"/>
    <x v="47"/>
    <s v="73 BIENES Y SERVICIOS PARA INVERSIÓN"/>
    <x v="54"/>
    <s v="G/730807/2PP201"/>
    <s v="001"/>
    <n v="76855.039999999994"/>
    <n v="1410"/>
    <n v="0"/>
    <n v="78265.039999999994"/>
    <n v="0"/>
    <n v="0"/>
    <n v="0"/>
    <n v="78265.039999999994"/>
    <n v="78265.039999999994"/>
    <n v="78265.039999999994"/>
    <s v="G/BBBBB2/BBBBB2"/>
  </r>
  <r>
    <s v="73"/>
    <x v="0"/>
    <x v="11"/>
    <s v="FS66P020"/>
    <x v="41"/>
    <s v="P201"/>
    <s v="GESTION INTEGRAL DEL PATRIMONIO CULTURAL"/>
    <s v="GI22P20100006D"/>
    <x v="48"/>
    <s v="73 BIENES Y SERVICIOS PARA INVERSIÓN"/>
    <x v="96"/>
    <s v="G/730601/2PP201"/>
    <s v="001"/>
    <n v="269100"/>
    <n v="-33093.1"/>
    <n v="0"/>
    <n v="236006.9"/>
    <n v="0"/>
    <n v="170660.4"/>
    <n v="150680.78"/>
    <n v="65346.5"/>
    <n v="85326.12"/>
    <n v="65346.5"/>
    <s v="G/BBBBB2/BBBBB2"/>
  </r>
  <r>
    <s v="73"/>
    <x v="0"/>
    <x v="11"/>
    <s v="FS66P020"/>
    <x v="41"/>
    <s v="P201"/>
    <s v="GESTION INTEGRAL DEL PATRIMONIO CULTURAL"/>
    <s v="GI22P20100006D"/>
    <x v="48"/>
    <s v="73 BIENES Y SERVICIOS PARA INVERSIÓN"/>
    <x v="186"/>
    <s v="G/730609/2PP201"/>
    <s v="001"/>
    <n v="43000"/>
    <n v="0"/>
    <n v="0"/>
    <n v="43000"/>
    <n v="0"/>
    <n v="7082.97"/>
    <n v="7082.95"/>
    <n v="35917.03"/>
    <n v="35917.050000000003"/>
    <n v="35917.03"/>
    <s v="G/BBBBB2/BBBBB2"/>
  </r>
  <r>
    <s v="75"/>
    <x v="0"/>
    <x v="11"/>
    <s v="FS66P020"/>
    <x v="41"/>
    <s v="P201"/>
    <s v="GESTION INTEGRAL DEL PATRIMONIO CULTURAL"/>
    <s v="GI22P20100001D"/>
    <x v="49"/>
    <s v="75 OBRAS PÚBLICAS"/>
    <x v="60"/>
    <s v="G/750104/2PP201"/>
    <s v="001"/>
    <n v="1503056.21"/>
    <n v="0"/>
    <n v="0"/>
    <n v="1503056.21"/>
    <n v="430294.57"/>
    <n v="619989.85"/>
    <n v="184083.26"/>
    <n v="883066.36"/>
    <n v="1318972.95"/>
    <n v="452771.79"/>
    <s v="G/BBBBB2/BBBBB2"/>
  </r>
  <r>
    <s v="75"/>
    <x v="0"/>
    <x v="11"/>
    <s v="FS66P020"/>
    <x v="41"/>
    <s v="P201"/>
    <s v="GESTION INTEGRAL DEL PATRIMONIO CULTURAL"/>
    <s v="GI22P20100002D"/>
    <x v="45"/>
    <s v="75 OBRAS PÚBLICAS"/>
    <x v="60"/>
    <s v="G/750104/2PP201"/>
    <s v="001"/>
    <n v="6485257.6100000003"/>
    <n v="43000"/>
    <n v="0"/>
    <n v="6528257.6100000003"/>
    <n v="921070"/>
    <n v="4457806.0599999996"/>
    <n v="2673246.91"/>
    <n v="2070451.55"/>
    <n v="3855010.7"/>
    <n v="1149381.55"/>
    <s v="G/BBBBB2/BBBBB2"/>
  </r>
  <r>
    <s v="75"/>
    <x v="0"/>
    <x v="11"/>
    <s v="FS66P020"/>
    <x v="41"/>
    <s v="P201"/>
    <s v="GESTION INTEGRAL DEL PATRIMONIO CULTURAL"/>
    <s v="GI22P20100003D"/>
    <x v="50"/>
    <s v="75 OBRAS PÚBLICAS"/>
    <x v="60"/>
    <s v="G/750104/2PP201"/>
    <s v="001"/>
    <n v="541977.51"/>
    <n v="0"/>
    <n v="0"/>
    <n v="541977.51"/>
    <n v="2264.33"/>
    <n v="269138.5"/>
    <n v="254465.24"/>
    <n v="272839.01"/>
    <n v="287512.27"/>
    <n v="270574.68"/>
    <s v="G/BBBBB2/BBBBB2"/>
  </r>
  <r>
    <s v="75"/>
    <x v="0"/>
    <x v="11"/>
    <s v="FS66P020"/>
    <x v="41"/>
    <s v="P201"/>
    <s v="GESTION INTEGRAL DEL PATRIMONIO CULTURAL"/>
    <s v="GI22P20100004D"/>
    <x v="46"/>
    <s v="75 OBRAS PÚBLICAS"/>
    <x v="60"/>
    <s v="G/750104/2PP201"/>
    <s v="001"/>
    <n v="5523964.7400000002"/>
    <n v="-20613.740000000002"/>
    <n v="0"/>
    <n v="5503351"/>
    <n v="2255548.31"/>
    <n v="1749642.75"/>
    <n v="1249131.8400000001"/>
    <n v="3753708.25"/>
    <n v="4254219.16"/>
    <n v="1498159.94"/>
    <s v="G/BBBBB2/BBBBB2"/>
  </r>
  <r>
    <s v="75"/>
    <x v="0"/>
    <x v="11"/>
    <s v="FS66P020"/>
    <x v="41"/>
    <s v="P201"/>
    <s v="GESTION INTEGRAL DEL PATRIMONIO CULTURAL"/>
    <s v="GI22P20100006D"/>
    <x v="48"/>
    <s v="75 OBRAS PÚBLICAS"/>
    <x v="60"/>
    <s v="G/750104/2PP201"/>
    <s v="001"/>
    <n v="704627.28"/>
    <n v="-44527.28"/>
    <n v="0"/>
    <n v="660100"/>
    <n v="209614.03"/>
    <n v="177974.46"/>
    <n v="173931.12"/>
    <n v="482125.54"/>
    <n v="486168.88"/>
    <n v="272511.51"/>
    <s v="G/BBBBB2/BBBBB2"/>
  </r>
  <r>
    <s v="75"/>
    <x v="0"/>
    <x v="11"/>
    <s v="FS66P020"/>
    <x v="41"/>
    <s v="P201"/>
    <s v="GESTION INTEGRAL DEL PATRIMONIO CULTURAL"/>
    <s v="GI22P20100006D"/>
    <x v="48"/>
    <s v="75 OBRAS PÚBLICAS"/>
    <x v="93"/>
    <s v="G/750501/2PP201"/>
    <s v="001"/>
    <n v="0"/>
    <n v="44527.28"/>
    <n v="0"/>
    <n v="44527.28"/>
    <n v="0"/>
    <n v="0"/>
    <n v="0"/>
    <n v="44527.28"/>
    <n v="44527.28"/>
    <n v="44527.28"/>
    <s v="G/BBBBB2/BBBBB2"/>
  </r>
  <r>
    <s v="84"/>
    <x v="0"/>
    <x v="11"/>
    <s v="FS66P020"/>
    <x v="41"/>
    <s v="A101"/>
    <s v="FORTALECIMIENTO INSTITUCIONAL"/>
    <s v="GC00A10100001D"/>
    <x v="1"/>
    <s v="84 BIENES DE LARGA DURACIÓN"/>
    <x v="65"/>
    <s v="G/840107/1PA101"/>
    <s v="002"/>
    <n v="127102.91"/>
    <n v="0"/>
    <n v="0"/>
    <n v="127102.91"/>
    <n v="17969.330000000002"/>
    <n v="38284"/>
    <n v="38284"/>
    <n v="88818.91"/>
    <n v="88818.91"/>
    <n v="70849.58"/>
    <s v="G/BBBBB3/BBBBB3"/>
  </r>
  <r>
    <s v="84"/>
    <x v="0"/>
    <x v="11"/>
    <s v="FS66P020"/>
    <x v="41"/>
    <s v="P201"/>
    <s v="GESTION INTEGRAL DEL PATRIMONIO CULTURAL"/>
    <s v="GI22P20100006D"/>
    <x v="48"/>
    <s v="84 BIENES DE LARGA DURACIÓN"/>
    <x v="63"/>
    <s v="G/840103/2PP201"/>
    <s v="001"/>
    <n v="64538.43"/>
    <n v="0"/>
    <n v="0"/>
    <n v="64538.43"/>
    <n v="0"/>
    <n v="60504.99"/>
    <n v="60504.99"/>
    <n v="4033.44"/>
    <n v="4033.44"/>
    <n v="4033.44"/>
    <s v="G/BBBBB3/BBBBB3"/>
  </r>
  <r>
    <s v="84"/>
    <x v="0"/>
    <x v="11"/>
    <s v="FS66P020"/>
    <x v="41"/>
    <s v="P201"/>
    <s v="GESTION INTEGRAL DEL PATRIMONIO CULTURAL"/>
    <s v="GI22P20100006D"/>
    <x v="48"/>
    <s v="84 BIENES DE LARGA DURACIÓN"/>
    <x v="64"/>
    <s v="G/840104/2PP201"/>
    <s v="001"/>
    <n v="31392.720000000001"/>
    <n v="0"/>
    <n v="0"/>
    <n v="31392.720000000001"/>
    <n v="0"/>
    <n v="0"/>
    <n v="0"/>
    <n v="31392.720000000001"/>
    <n v="31392.720000000001"/>
    <n v="31392.720000000001"/>
    <s v="G/BBBBB3/BBBBB3"/>
  </r>
  <r>
    <s v="57"/>
    <x v="1"/>
    <x v="5"/>
    <s v="ZA01C010"/>
    <x v="42"/>
    <s v="A101"/>
    <s v="FORTALECIMIENTO INSTITUCIONAL"/>
    <s v="GC00A10100001D"/>
    <x v="1"/>
    <s v="57 OTROS GASTOS CORRIENTES"/>
    <x v="74"/>
    <s v="G/570206/1CA101"/>
    <s v="002"/>
    <n v="4000"/>
    <n v="0"/>
    <n v="0"/>
    <n v="4000"/>
    <n v="270"/>
    <n v="493.2"/>
    <n v="493.2"/>
    <n v="3506.8"/>
    <n v="3506.8"/>
    <n v="3236.8"/>
    <s v="G/AAAAAA/AAAAAA"/>
  </r>
  <r>
    <s v="58"/>
    <x v="1"/>
    <x v="5"/>
    <s v="ZA01C050"/>
    <x v="43"/>
    <s v="A102"/>
    <s v="TRANSFERENCIA"/>
    <s v="GI00A10200005T"/>
    <x v="51"/>
    <s v="58 TRANSFERENCIAS Y DONACIONES CORRIENTES"/>
    <x v="175"/>
    <s v="G/580102/1CA102"/>
    <s v="001"/>
    <n v="1054424.54"/>
    <n v="0"/>
    <n v="0"/>
    <n v="1054424.54"/>
    <n v="0"/>
    <n v="1054424.54"/>
    <n v="666384.24"/>
    <n v="0"/>
    <n v="388040.3"/>
    <n v="0"/>
    <s v="G/AAAAAA/AAAAAA"/>
  </r>
  <r>
    <s v="78"/>
    <x v="1"/>
    <x v="5"/>
    <s v="ZA01C050"/>
    <x v="43"/>
    <s v="A102"/>
    <s v="TRANSFERENCIA"/>
    <s v="GI00A10200005T"/>
    <x v="51"/>
    <s v="78 TRANSFERENCIAS Y DONACIONES PARA INVERSIÓN"/>
    <x v="153"/>
    <s v="G/780102/1CA102"/>
    <s v="001"/>
    <n v="278343.92"/>
    <n v="0"/>
    <n v="0"/>
    <n v="278343.92"/>
    <n v="0"/>
    <n v="278343.92"/>
    <n v="0"/>
    <n v="0"/>
    <n v="278343.92"/>
    <n v="0"/>
    <s v="G/BBBBB2/BBBBB2"/>
  </r>
  <r>
    <s v="51"/>
    <x v="1"/>
    <x v="1"/>
    <s v="RP36A010"/>
    <x v="44"/>
    <s v="A101"/>
    <s v="FORTALECIMIENTO INSTITUCIONAL"/>
    <s v="GC00A10100004D"/>
    <x v="0"/>
    <s v="51 GASTOS EN PERSONAL"/>
    <x v="0"/>
    <s v="G/510105/1AA101"/>
    <s v="002"/>
    <n v="3190296.36"/>
    <n v="0"/>
    <n v="0"/>
    <n v="3190296.36"/>
    <n v="0"/>
    <n v="1280368.1299999999"/>
    <n v="1280368.1299999999"/>
    <n v="1909928.23"/>
    <n v="1909928.23"/>
    <n v="1909928.23"/>
    <s v="G/AAAAAA/AAAAAA"/>
  </r>
  <r>
    <s v="51"/>
    <x v="1"/>
    <x v="1"/>
    <s v="RP36A010"/>
    <x v="44"/>
    <s v="A101"/>
    <s v="FORTALECIMIENTO INSTITUCIONAL"/>
    <s v="GC00A10100004D"/>
    <x v="0"/>
    <s v="51 GASTOS EN PERSONAL"/>
    <x v="2"/>
    <s v="G/510203/1AA101"/>
    <s v="002"/>
    <n v="285302.53000000003"/>
    <n v="0"/>
    <n v="0"/>
    <n v="285302.53000000003"/>
    <n v="17787.3"/>
    <n v="16836.169999999998"/>
    <n v="16836.169999999998"/>
    <n v="268466.36"/>
    <n v="268466.36"/>
    <n v="250679.06"/>
    <s v="G/AAAAAA/AAAAAA"/>
  </r>
  <r>
    <s v="51"/>
    <x v="1"/>
    <x v="1"/>
    <s v="RP36A010"/>
    <x v="44"/>
    <s v="A101"/>
    <s v="FORTALECIMIENTO INSTITUCIONAL"/>
    <s v="GC00A10100004D"/>
    <x v="0"/>
    <s v="51 GASTOS EN PERSONAL"/>
    <x v="3"/>
    <s v="G/510204/1AA101"/>
    <s v="002"/>
    <n v="132500"/>
    <n v="-9258"/>
    <n v="0"/>
    <n v="123242"/>
    <n v="6000"/>
    <n v="5391.39"/>
    <n v="5391.39"/>
    <n v="117850.61"/>
    <n v="117850.61"/>
    <n v="111850.61"/>
    <s v="G/AAAAAA/AAAAAA"/>
  </r>
  <r>
    <s v="51"/>
    <x v="1"/>
    <x v="1"/>
    <s v="RP36A010"/>
    <x v="44"/>
    <s v="A101"/>
    <s v="FORTALECIMIENTO INSTITUCIONAL"/>
    <s v="GC00A10100004D"/>
    <x v="0"/>
    <s v="51 GASTOS EN PERSONAL"/>
    <x v="69"/>
    <s v="G/510507/1AA101"/>
    <s v="002"/>
    <n v="407"/>
    <n v="0"/>
    <n v="0"/>
    <n v="407"/>
    <n v="0"/>
    <n v="0"/>
    <n v="0"/>
    <n v="407"/>
    <n v="407"/>
    <n v="407"/>
    <s v="G/AAAAAA/AAAAAA"/>
  </r>
  <r>
    <s v="51"/>
    <x v="1"/>
    <x v="1"/>
    <s v="RP36A010"/>
    <x v="44"/>
    <s v="A101"/>
    <s v="FORTALECIMIENTO INSTITUCIONAL"/>
    <s v="GC00A10100004D"/>
    <x v="0"/>
    <s v="51 GASTOS EN PERSONAL"/>
    <x v="8"/>
    <s v="G/510509/1AA101"/>
    <s v="002"/>
    <n v="69004.600000000006"/>
    <n v="0"/>
    <n v="0"/>
    <n v="69004.600000000006"/>
    <n v="0"/>
    <n v="38990.69"/>
    <n v="38990.69"/>
    <n v="30013.91"/>
    <n v="30013.91"/>
    <n v="30013.91"/>
    <s v="G/AAAAAA/AAAAAA"/>
  </r>
  <r>
    <s v="51"/>
    <x v="1"/>
    <x v="1"/>
    <s v="RP36A010"/>
    <x v="44"/>
    <s v="A101"/>
    <s v="FORTALECIMIENTO INSTITUCIONAL"/>
    <s v="GC00A10100004D"/>
    <x v="0"/>
    <s v="51 GASTOS EN PERSONAL"/>
    <x v="9"/>
    <s v="G/510510/1AA101"/>
    <s v="002"/>
    <n v="233334"/>
    <n v="9258"/>
    <n v="0"/>
    <n v="242592"/>
    <n v="141612"/>
    <n v="100980"/>
    <n v="100980"/>
    <n v="141612"/>
    <n v="141612"/>
    <n v="0"/>
    <s v="G/AAAAAA/AAAAAA"/>
  </r>
  <r>
    <s v="51"/>
    <x v="1"/>
    <x v="1"/>
    <s v="RP36A010"/>
    <x v="44"/>
    <s v="A101"/>
    <s v="FORTALECIMIENTO INSTITUCIONAL"/>
    <s v="GC00A10100004D"/>
    <x v="0"/>
    <s v="51 GASTOS EN PERSONAL"/>
    <x v="10"/>
    <s v="G/510512/1AA101"/>
    <s v="002"/>
    <n v="18566.099999999999"/>
    <n v="0"/>
    <n v="0"/>
    <n v="18566.099999999999"/>
    <n v="0"/>
    <n v="1125.8"/>
    <n v="1125.8"/>
    <n v="17440.3"/>
    <n v="17440.3"/>
    <n v="17440.3"/>
    <s v="G/AAAAAA/AAAAAA"/>
  </r>
  <r>
    <s v="51"/>
    <x v="1"/>
    <x v="1"/>
    <s v="RP36A010"/>
    <x v="44"/>
    <s v="A101"/>
    <s v="FORTALECIMIENTO INSTITUCIONAL"/>
    <s v="GC00A10100004D"/>
    <x v="0"/>
    <s v="51 GASTOS EN PERSONAL"/>
    <x v="11"/>
    <s v="G/510513/1AA101"/>
    <s v="002"/>
    <n v="12992.69"/>
    <n v="0"/>
    <n v="0"/>
    <n v="12992.69"/>
    <n v="0"/>
    <n v="5500"/>
    <n v="5500"/>
    <n v="7492.69"/>
    <n v="7492.69"/>
    <n v="7492.69"/>
    <s v="G/AAAAAA/AAAAAA"/>
  </r>
  <r>
    <s v="51"/>
    <x v="1"/>
    <x v="1"/>
    <s v="RP36A010"/>
    <x v="44"/>
    <s v="A101"/>
    <s v="FORTALECIMIENTO INSTITUCIONAL"/>
    <s v="GC00A10100004D"/>
    <x v="0"/>
    <s v="51 GASTOS EN PERSONAL"/>
    <x v="12"/>
    <s v="G/510601/1AA101"/>
    <s v="002"/>
    <n v="433089.24"/>
    <n v="0"/>
    <n v="0"/>
    <n v="433089.24"/>
    <n v="17327.009999999998"/>
    <n v="175331.11"/>
    <n v="175331.11"/>
    <n v="257758.13"/>
    <n v="257758.13"/>
    <n v="240431.12"/>
    <s v="G/AAAAAA/AAAAAA"/>
  </r>
  <r>
    <s v="51"/>
    <x v="1"/>
    <x v="1"/>
    <s v="RP36A010"/>
    <x v="44"/>
    <s v="A101"/>
    <s v="FORTALECIMIENTO INSTITUCIONAL"/>
    <s v="GC00A10100004D"/>
    <x v="0"/>
    <s v="51 GASTOS EN PERSONAL"/>
    <x v="13"/>
    <s v="G/510602/1AA101"/>
    <s v="002"/>
    <n v="285302.53000000003"/>
    <n v="0"/>
    <n v="0"/>
    <n v="285302.53000000003"/>
    <n v="13035.55"/>
    <n v="110471.56"/>
    <n v="110471.56"/>
    <n v="174830.97"/>
    <n v="174830.97"/>
    <n v="161795.42000000001"/>
    <s v="G/AAAAAA/AAAAAA"/>
  </r>
  <r>
    <s v="51"/>
    <x v="1"/>
    <x v="1"/>
    <s v="RP36A010"/>
    <x v="44"/>
    <s v="A101"/>
    <s v="FORTALECIMIENTO INSTITUCIONAL"/>
    <s v="GC00A10100004D"/>
    <x v="0"/>
    <s v="51 GASTOS EN PERSONAL"/>
    <x v="187"/>
    <s v="G/510704/1AA101"/>
    <s v="002"/>
    <n v="4498.17"/>
    <n v="-4498.17"/>
    <n v="0"/>
    <n v="0"/>
    <n v="0"/>
    <n v="0"/>
    <n v="0"/>
    <n v="0"/>
    <n v="0"/>
    <n v="0"/>
    <s v="G/AAAAAA/AAAAAA"/>
  </r>
  <r>
    <s v="51"/>
    <x v="1"/>
    <x v="1"/>
    <s v="RP36A010"/>
    <x v="44"/>
    <s v="A101"/>
    <s v="FORTALECIMIENTO INSTITUCIONAL"/>
    <s v="GC00A10100004D"/>
    <x v="0"/>
    <s v="51 GASTOS EN PERSONAL"/>
    <x v="14"/>
    <s v="G/510707/1AA101"/>
    <s v="002"/>
    <n v="30267.759999999998"/>
    <n v="-7501.83"/>
    <n v="0"/>
    <n v="22765.93"/>
    <n v="0"/>
    <n v="1378.01"/>
    <n v="1378.01"/>
    <n v="21387.919999999998"/>
    <n v="21387.919999999998"/>
    <n v="21387.919999999998"/>
    <s v="G/AAAAAA/AAAAAA"/>
  </r>
  <r>
    <s v="53"/>
    <x v="1"/>
    <x v="1"/>
    <s v="RP36A010"/>
    <x v="44"/>
    <s v="A101"/>
    <s v="FORTALECIMIENTO INSTITUCIONAL"/>
    <s v="GC00A10100001D"/>
    <x v="1"/>
    <s v="53 BIENES Y SERVICIOS DE CONSUMO"/>
    <x v="15"/>
    <s v="G/530101/1AA101"/>
    <s v="002"/>
    <n v="4000"/>
    <n v="0"/>
    <n v="0"/>
    <n v="4000"/>
    <n v="0"/>
    <n v="1107.99"/>
    <n v="1107.99"/>
    <n v="2892.01"/>
    <n v="2892.01"/>
    <n v="2892.01"/>
    <s v="G/AAAAAA/AAAAAA"/>
  </r>
  <r>
    <s v="53"/>
    <x v="1"/>
    <x v="1"/>
    <s v="RP36A010"/>
    <x v="44"/>
    <s v="A101"/>
    <s v="FORTALECIMIENTO INSTITUCIONAL"/>
    <s v="GC00A10100001D"/>
    <x v="1"/>
    <s v="53 BIENES Y SERVICIOS DE CONSUMO"/>
    <x v="16"/>
    <s v="G/530104/1AA101"/>
    <s v="002"/>
    <n v="37000"/>
    <n v="-2000"/>
    <n v="0"/>
    <n v="35000"/>
    <n v="0"/>
    <n v="13334.95"/>
    <n v="13334.95"/>
    <n v="21665.05"/>
    <n v="21665.05"/>
    <n v="21665.05"/>
    <s v="G/AAAAAA/AAAAAA"/>
  </r>
  <r>
    <s v="53"/>
    <x v="1"/>
    <x v="1"/>
    <s v="RP36A010"/>
    <x v="44"/>
    <s v="A101"/>
    <s v="FORTALECIMIENTO INSTITUCIONAL"/>
    <s v="GC00A10100001D"/>
    <x v="1"/>
    <s v="53 BIENES Y SERVICIOS DE CONSUMO"/>
    <x v="108"/>
    <s v="G/530106/1AA101"/>
    <s v="002"/>
    <n v="10"/>
    <n v="90"/>
    <n v="0"/>
    <n v="100"/>
    <n v="0"/>
    <n v="0"/>
    <n v="0"/>
    <n v="100"/>
    <n v="100"/>
    <n v="100"/>
    <s v="G/AAAAAA/AAAAAA"/>
  </r>
  <r>
    <s v="53"/>
    <x v="1"/>
    <x v="1"/>
    <s v="RP36A010"/>
    <x v="44"/>
    <s v="A101"/>
    <s v="FORTALECIMIENTO INSTITUCIONAL"/>
    <s v="GC00A10100001D"/>
    <x v="1"/>
    <s v="53 BIENES Y SERVICIOS DE CONSUMO"/>
    <x v="18"/>
    <s v="G/530201/1AA101"/>
    <s v="002"/>
    <n v="112706.92"/>
    <n v="35755.68"/>
    <n v="0"/>
    <n v="148462.6"/>
    <n v="12450"/>
    <n v="135806.6"/>
    <n v="26151.3"/>
    <n v="12656"/>
    <n v="122311.3"/>
    <n v="206"/>
    <s v="G/AAAAAA/AAAAAA"/>
  </r>
  <r>
    <s v="53"/>
    <x v="1"/>
    <x v="1"/>
    <s v="RP36A010"/>
    <x v="44"/>
    <s v="A101"/>
    <s v="FORTALECIMIENTO INSTITUCIONAL"/>
    <s v="GC00A10100001D"/>
    <x v="1"/>
    <s v="53 BIENES Y SERVICIOS DE CONSUMO"/>
    <x v="150"/>
    <s v="G/530202/1AA101"/>
    <s v="002"/>
    <n v="200"/>
    <n v="100"/>
    <n v="0"/>
    <n v="300"/>
    <n v="0"/>
    <n v="45"/>
    <n v="45"/>
    <n v="255"/>
    <n v="255"/>
    <n v="255"/>
    <s v="G/AAAAAA/AAAAAA"/>
  </r>
  <r>
    <s v="53"/>
    <x v="1"/>
    <x v="1"/>
    <s v="RP36A010"/>
    <x v="44"/>
    <s v="A101"/>
    <s v="FORTALECIMIENTO INSTITUCIONAL"/>
    <s v="GC00A10100001D"/>
    <x v="1"/>
    <s v="53 BIENES Y SERVICIOS DE CONSUMO"/>
    <x v="75"/>
    <s v="G/530203/1AA101"/>
    <s v="002"/>
    <n v="600"/>
    <n v="0"/>
    <n v="0"/>
    <n v="600"/>
    <n v="0"/>
    <n v="0"/>
    <n v="0"/>
    <n v="600"/>
    <n v="600"/>
    <n v="600"/>
    <s v="G/AAAAAA/AAAAAA"/>
  </r>
  <r>
    <s v="53"/>
    <x v="1"/>
    <x v="1"/>
    <s v="RP36A010"/>
    <x v="44"/>
    <s v="A101"/>
    <s v="FORTALECIMIENTO INSTITUCIONAL"/>
    <s v="GC00A10100001D"/>
    <x v="1"/>
    <s v="53 BIENES Y SERVICIOS DE CONSUMO"/>
    <x v="19"/>
    <s v="G/530204/1AA101"/>
    <s v="002"/>
    <n v="0"/>
    <n v="31067.67"/>
    <n v="0"/>
    <n v="31067.67"/>
    <n v="31055.200000000001"/>
    <n v="0"/>
    <n v="0"/>
    <n v="31067.67"/>
    <n v="31067.67"/>
    <n v="12.47"/>
    <s v="G/AAAAAA/AAAAAA"/>
  </r>
  <r>
    <s v="53"/>
    <x v="1"/>
    <x v="1"/>
    <s v="RP36A010"/>
    <x v="44"/>
    <s v="A101"/>
    <s v="FORTALECIMIENTO INSTITUCIONAL"/>
    <s v="GC00A10100001D"/>
    <x v="1"/>
    <s v="53 BIENES Y SERVICIOS DE CONSUMO"/>
    <x v="20"/>
    <s v="G/530207/1AA101"/>
    <s v="002"/>
    <n v="200"/>
    <n v="3000"/>
    <n v="0"/>
    <n v="3200"/>
    <n v="0"/>
    <n v="0"/>
    <n v="0"/>
    <n v="3200"/>
    <n v="3200"/>
    <n v="3200"/>
    <s v="G/AAAAAA/AAAAAA"/>
  </r>
  <r>
    <s v="53"/>
    <x v="1"/>
    <x v="1"/>
    <s v="RP36A010"/>
    <x v="44"/>
    <s v="A101"/>
    <s v="FORTALECIMIENTO INSTITUCIONAL"/>
    <s v="GC00A10100001D"/>
    <x v="1"/>
    <s v="53 BIENES Y SERVICIOS DE CONSUMO"/>
    <x v="21"/>
    <s v="G/530208/1AA101"/>
    <s v="002"/>
    <n v="86894.14"/>
    <n v="23187.93"/>
    <n v="0"/>
    <n v="110082.07"/>
    <n v="148.55000000000001"/>
    <n v="92761.77"/>
    <n v="18566.64"/>
    <n v="17320.3"/>
    <n v="91515.43"/>
    <n v="17171.75"/>
    <s v="G/AAAAAA/AAAAAA"/>
  </r>
  <r>
    <s v="53"/>
    <x v="1"/>
    <x v="1"/>
    <s v="RP36A010"/>
    <x v="44"/>
    <s v="A101"/>
    <s v="FORTALECIMIENTO INSTITUCIONAL"/>
    <s v="GC00A10100001D"/>
    <x v="1"/>
    <s v="53 BIENES Y SERVICIOS DE CONSUMO"/>
    <x v="22"/>
    <s v="G/530209/1AA101"/>
    <s v="002"/>
    <n v="227098.05"/>
    <n v="-107686.19"/>
    <n v="0"/>
    <n v="119411.86"/>
    <n v="0"/>
    <n v="103161.94"/>
    <n v="46933.88"/>
    <n v="16249.92"/>
    <n v="72477.98"/>
    <n v="16249.92"/>
    <s v="G/AAAAAA/AAAAAA"/>
  </r>
  <r>
    <s v="53"/>
    <x v="1"/>
    <x v="1"/>
    <s v="RP36A010"/>
    <x v="44"/>
    <s v="A101"/>
    <s v="FORTALECIMIENTO INSTITUCIONAL"/>
    <s v="GC00A10100001D"/>
    <x v="1"/>
    <s v="53 BIENES Y SERVICIOS DE CONSUMO"/>
    <x v="114"/>
    <s v="G/530230/1AA101"/>
    <s v="002"/>
    <n v="687916.85"/>
    <n v="167083.15"/>
    <n v="0"/>
    <n v="855000"/>
    <n v="0"/>
    <n v="855000"/>
    <n v="0"/>
    <n v="0"/>
    <n v="855000"/>
    <n v="0"/>
    <s v="G/AAAAAA/AAAAAA"/>
  </r>
  <r>
    <s v="53"/>
    <x v="1"/>
    <x v="1"/>
    <s v="RP36A010"/>
    <x v="44"/>
    <s v="A101"/>
    <s v="FORTALECIMIENTO INSTITUCIONAL"/>
    <s v="GC00A10100001D"/>
    <x v="1"/>
    <s v="53 BIENES Y SERVICIOS DE CONSUMO"/>
    <x v="23"/>
    <s v="G/530255/1AA101"/>
    <s v="002"/>
    <n v="0"/>
    <n v="1500"/>
    <n v="0"/>
    <n v="1500"/>
    <n v="0"/>
    <n v="1500"/>
    <n v="446.43"/>
    <n v="0"/>
    <n v="1053.57"/>
    <n v="0"/>
    <s v="G/AAAAAA/AAAAAA"/>
  </r>
  <r>
    <s v="53"/>
    <x v="1"/>
    <x v="1"/>
    <s v="RP36A010"/>
    <x v="44"/>
    <s v="A101"/>
    <s v="FORTALECIMIENTO INSTITUCIONAL"/>
    <s v="GC00A10100001D"/>
    <x v="1"/>
    <s v="53 BIENES Y SERVICIOS DE CONSUMO"/>
    <x v="24"/>
    <s v="G/530402/1AA101"/>
    <s v="002"/>
    <n v="14291.73"/>
    <n v="-2662.23"/>
    <n v="0"/>
    <n v="11629.5"/>
    <n v="0"/>
    <n v="3476.94"/>
    <n v="1016"/>
    <n v="8152.56"/>
    <n v="10613.5"/>
    <n v="8152.56"/>
    <s v="G/AAAAAA/AAAAAA"/>
  </r>
  <r>
    <s v="53"/>
    <x v="1"/>
    <x v="1"/>
    <s v="RP36A010"/>
    <x v="44"/>
    <s v="A101"/>
    <s v="FORTALECIMIENTO INSTITUCIONAL"/>
    <s v="GC00A10100001D"/>
    <x v="1"/>
    <s v="53 BIENES Y SERVICIOS DE CONSUMO"/>
    <x v="25"/>
    <s v="G/530403/1AA101"/>
    <s v="002"/>
    <n v="449.07"/>
    <n v="-449.07"/>
    <n v="0"/>
    <n v="0"/>
    <n v="0"/>
    <n v="0"/>
    <n v="0"/>
    <n v="0"/>
    <n v="0"/>
    <n v="0"/>
    <s v="G/AAAAAA/AAAAAA"/>
  </r>
  <r>
    <s v="53"/>
    <x v="1"/>
    <x v="1"/>
    <s v="RP36A010"/>
    <x v="44"/>
    <s v="A101"/>
    <s v="FORTALECIMIENTO INSTITUCIONAL"/>
    <s v="GC00A10100001D"/>
    <x v="1"/>
    <s v="53 BIENES Y SERVICIOS DE CONSUMO"/>
    <x v="26"/>
    <s v="G/530404/1AA101"/>
    <s v="002"/>
    <n v="20131"/>
    <n v="2686.2"/>
    <n v="0"/>
    <n v="22817.200000000001"/>
    <n v="0"/>
    <n v="5497.2"/>
    <n v="2520.4"/>
    <n v="17320"/>
    <n v="20296.8"/>
    <n v="17320"/>
    <s v="G/AAAAAA/AAAAAA"/>
  </r>
  <r>
    <s v="53"/>
    <x v="1"/>
    <x v="1"/>
    <s v="RP36A010"/>
    <x v="44"/>
    <s v="A101"/>
    <s v="FORTALECIMIENTO INSTITUCIONAL"/>
    <s v="GC00A10100001D"/>
    <x v="1"/>
    <s v="53 BIENES Y SERVICIOS DE CONSUMO"/>
    <x v="27"/>
    <s v="G/530405/1AA101"/>
    <s v="002"/>
    <n v="6514"/>
    <n v="-2514"/>
    <n v="0"/>
    <n v="4000"/>
    <n v="0"/>
    <n v="3359"/>
    <n v="484.7"/>
    <n v="641"/>
    <n v="3515.3"/>
    <n v="641"/>
    <s v="G/AAAAAA/AAAAAA"/>
  </r>
  <r>
    <s v="53"/>
    <x v="1"/>
    <x v="1"/>
    <s v="RP36A010"/>
    <x v="44"/>
    <s v="A101"/>
    <s v="FORTALECIMIENTO INSTITUCIONAL"/>
    <s v="GC00A10100001D"/>
    <x v="1"/>
    <s v="53 BIENES Y SERVICIOS DE CONSUMO"/>
    <x v="76"/>
    <s v="G/530502/1AA101"/>
    <s v="002"/>
    <n v="280800"/>
    <n v="15600"/>
    <n v="0"/>
    <n v="296400"/>
    <n v="156000"/>
    <n v="140400"/>
    <n v="117000"/>
    <n v="156000"/>
    <n v="179400"/>
    <n v="0"/>
    <s v="G/AAAAAA/AAAAAA"/>
  </r>
  <r>
    <s v="53"/>
    <x v="1"/>
    <x v="1"/>
    <s v="RP36A010"/>
    <x v="44"/>
    <s v="A101"/>
    <s v="FORTALECIMIENTO INSTITUCIONAL"/>
    <s v="GC00A10100001D"/>
    <x v="1"/>
    <s v="53 BIENES Y SERVICIOS DE CONSUMO"/>
    <x v="101"/>
    <s v="G/530601/1AA101"/>
    <s v="002"/>
    <n v="45000"/>
    <n v="-1012"/>
    <n v="0"/>
    <n v="43988"/>
    <n v="0"/>
    <n v="3988"/>
    <n v="3988"/>
    <n v="40000"/>
    <n v="40000"/>
    <n v="40000"/>
    <s v="G/AAAAAA/AAAAAA"/>
  </r>
  <r>
    <s v="53"/>
    <x v="1"/>
    <x v="1"/>
    <s v="RP36A010"/>
    <x v="44"/>
    <s v="A101"/>
    <s v="FORTALECIMIENTO INSTITUCIONAL"/>
    <s v="GC00A10100001D"/>
    <x v="1"/>
    <s v="53 BIENES Y SERVICIOS DE CONSUMO"/>
    <x v="121"/>
    <s v="G/530606/1AA101"/>
    <s v="002"/>
    <n v="102530.57"/>
    <n v="-102530.57"/>
    <n v="0"/>
    <n v="0"/>
    <n v="0"/>
    <n v="0"/>
    <n v="0"/>
    <n v="0"/>
    <n v="0"/>
    <n v="0"/>
    <s v="G/AAAAAA/AAAAAA"/>
  </r>
  <r>
    <s v="53"/>
    <x v="1"/>
    <x v="1"/>
    <s v="RP36A010"/>
    <x v="44"/>
    <s v="A101"/>
    <s v="FORTALECIMIENTO INSTITUCIONAL"/>
    <s v="GC00A10100001D"/>
    <x v="1"/>
    <s v="53 BIENES Y SERVICIOS DE CONSUMO"/>
    <x v="188"/>
    <s v="G/530612/1AA101"/>
    <s v="002"/>
    <n v="0"/>
    <n v="20000"/>
    <n v="0"/>
    <n v="20000"/>
    <n v="0"/>
    <n v="0"/>
    <n v="0"/>
    <n v="20000"/>
    <n v="20000"/>
    <n v="20000"/>
    <s v="G/AAAAAA/AAAAAA"/>
  </r>
  <r>
    <s v="53"/>
    <x v="1"/>
    <x v="1"/>
    <s v="RP36A010"/>
    <x v="44"/>
    <s v="A101"/>
    <s v="FORTALECIMIENTO INSTITUCIONAL"/>
    <s v="GC00A10100001D"/>
    <x v="1"/>
    <s v="53 BIENES Y SERVICIOS DE CONSUMO"/>
    <x v="30"/>
    <s v="G/530702/1AA101"/>
    <s v="002"/>
    <n v="15084.3"/>
    <n v="-7684.3"/>
    <n v="0"/>
    <n v="7400"/>
    <n v="0"/>
    <n v="2900"/>
    <n v="2320"/>
    <n v="4500"/>
    <n v="5080"/>
    <n v="4500"/>
    <s v="G/AAAAAA/AAAAAA"/>
  </r>
  <r>
    <s v="53"/>
    <x v="1"/>
    <x v="1"/>
    <s v="RP36A010"/>
    <x v="44"/>
    <s v="A101"/>
    <s v="FORTALECIMIENTO INSTITUCIONAL"/>
    <s v="GC00A10100001D"/>
    <x v="1"/>
    <s v="53 BIENES Y SERVICIOS DE CONSUMO"/>
    <x v="31"/>
    <s v="G/530704/1AA101"/>
    <s v="002"/>
    <n v="6749.3"/>
    <n v="-3249.3"/>
    <n v="0"/>
    <n v="3500"/>
    <n v="0"/>
    <n v="0"/>
    <n v="0"/>
    <n v="3500"/>
    <n v="3500"/>
    <n v="3500"/>
    <s v="G/AAAAAA/AAAAAA"/>
  </r>
  <r>
    <s v="53"/>
    <x v="1"/>
    <x v="1"/>
    <s v="RP36A010"/>
    <x v="44"/>
    <s v="A101"/>
    <s v="FORTALECIMIENTO INSTITUCIONAL"/>
    <s v="GC00A10100001D"/>
    <x v="1"/>
    <s v="53 BIENES Y SERVICIOS DE CONSUMO"/>
    <x v="117"/>
    <s v="G/530801/1AA101"/>
    <s v="002"/>
    <n v="50.93"/>
    <n v="99.07"/>
    <n v="0"/>
    <n v="150"/>
    <n v="0"/>
    <n v="83.42"/>
    <n v="76.56"/>
    <n v="66.58"/>
    <n v="73.44"/>
    <n v="66.58"/>
    <s v="G/AAAAAA/AAAAAA"/>
  </r>
  <r>
    <s v="53"/>
    <x v="1"/>
    <x v="1"/>
    <s v="RP36A010"/>
    <x v="44"/>
    <s v="A101"/>
    <s v="FORTALECIMIENTO INSTITUCIONAL"/>
    <s v="GC00A10100001D"/>
    <x v="1"/>
    <s v="53 BIENES Y SERVICIOS DE CONSUMO"/>
    <x v="32"/>
    <s v="G/530803/1AA101"/>
    <s v="002"/>
    <n v="5000"/>
    <n v="-2500"/>
    <n v="0"/>
    <n v="2500"/>
    <n v="0"/>
    <n v="0"/>
    <n v="0"/>
    <n v="2500"/>
    <n v="2500"/>
    <n v="2500"/>
    <s v="G/AAAAAA/AAAAAA"/>
  </r>
  <r>
    <s v="53"/>
    <x v="1"/>
    <x v="1"/>
    <s v="RP36A010"/>
    <x v="44"/>
    <s v="A101"/>
    <s v="FORTALECIMIENTO INSTITUCIONAL"/>
    <s v="GC00A10100001D"/>
    <x v="1"/>
    <s v="53 BIENES Y SERVICIOS DE CONSUMO"/>
    <x v="33"/>
    <s v="G/530804/1AA101"/>
    <s v="002"/>
    <n v="3600"/>
    <n v="2376.9699999999998"/>
    <n v="0"/>
    <n v="5976.97"/>
    <n v="0"/>
    <n v="3644.07"/>
    <n v="3086.07"/>
    <n v="2332.9"/>
    <n v="2890.9"/>
    <n v="2332.9"/>
    <s v="G/AAAAAA/AAAAAA"/>
  </r>
  <r>
    <s v="53"/>
    <x v="1"/>
    <x v="1"/>
    <s v="RP36A010"/>
    <x v="44"/>
    <s v="A101"/>
    <s v="FORTALECIMIENTO INSTITUCIONAL"/>
    <s v="GC00A10100001D"/>
    <x v="1"/>
    <s v="53 BIENES Y SERVICIOS DE CONSUMO"/>
    <x v="34"/>
    <s v="G/530805/1AA101"/>
    <s v="002"/>
    <n v="1500"/>
    <n v="6365.04"/>
    <n v="0"/>
    <n v="7865.04"/>
    <n v="0"/>
    <n v="372.18"/>
    <n v="371.42"/>
    <n v="7492.86"/>
    <n v="7493.62"/>
    <n v="7492.86"/>
    <s v="G/AAAAAA/AAAAAA"/>
  </r>
  <r>
    <s v="53"/>
    <x v="1"/>
    <x v="1"/>
    <s v="RP36A010"/>
    <x v="44"/>
    <s v="A101"/>
    <s v="FORTALECIMIENTO INSTITUCIONAL"/>
    <s v="GC00A10100001D"/>
    <x v="1"/>
    <s v="53 BIENES Y SERVICIOS DE CONSUMO"/>
    <x v="35"/>
    <s v="G/530807/1AA101"/>
    <s v="002"/>
    <n v="9430"/>
    <n v="-2126.81"/>
    <n v="0"/>
    <n v="7303.19"/>
    <n v="0"/>
    <n v="3437.89"/>
    <n v="3401.74"/>
    <n v="3865.3"/>
    <n v="3901.45"/>
    <n v="3865.3"/>
    <s v="G/AAAAAA/AAAAAA"/>
  </r>
  <r>
    <s v="53"/>
    <x v="1"/>
    <x v="1"/>
    <s v="RP36A010"/>
    <x v="44"/>
    <s v="A101"/>
    <s v="FORTALECIMIENTO INSTITUCIONAL"/>
    <s v="GC00A10100001D"/>
    <x v="1"/>
    <s v="53 BIENES Y SERVICIOS DE CONSUMO"/>
    <x v="78"/>
    <s v="G/530811/1AA101"/>
    <s v="002"/>
    <n v="3000"/>
    <n v="-2129.4699999999998"/>
    <n v="0"/>
    <n v="870.53"/>
    <n v="0"/>
    <n v="870.53"/>
    <n v="870.53"/>
    <n v="0"/>
    <n v="0"/>
    <n v="0"/>
    <s v="G/AAAAAA/AAAAAA"/>
  </r>
  <r>
    <s v="53"/>
    <x v="1"/>
    <x v="1"/>
    <s v="RP36A010"/>
    <x v="44"/>
    <s v="A101"/>
    <s v="FORTALECIMIENTO INSTITUCIONAL"/>
    <s v="GC00A10100001D"/>
    <x v="1"/>
    <s v="53 BIENES Y SERVICIOS DE CONSUMO"/>
    <x v="36"/>
    <s v="G/530813/1AA101"/>
    <s v="002"/>
    <n v="3285"/>
    <n v="541.79"/>
    <n v="0"/>
    <n v="3826.79"/>
    <n v="0"/>
    <n v="3430.95"/>
    <n v="595.54"/>
    <n v="395.84"/>
    <n v="3231.25"/>
    <n v="395.84"/>
    <s v="G/AAAAAA/AAAAAA"/>
  </r>
  <r>
    <s v="53"/>
    <x v="1"/>
    <x v="1"/>
    <s v="RP36A010"/>
    <x v="44"/>
    <s v="A101"/>
    <s v="FORTALECIMIENTO INSTITUCIONAL"/>
    <s v="GC00A10100001D"/>
    <x v="1"/>
    <s v="53 BIENES Y SERVICIOS DE CONSUMO"/>
    <x v="125"/>
    <s v="G/530820/1AA101"/>
    <s v="002"/>
    <n v="0"/>
    <n v="736.61"/>
    <n v="0"/>
    <n v="736.61"/>
    <n v="0"/>
    <n v="736.61"/>
    <n v="736.61"/>
    <n v="0"/>
    <n v="0"/>
    <n v="0"/>
    <s v="G/AAAAAA/AAAAAA"/>
  </r>
  <r>
    <s v="53"/>
    <x v="1"/>
    <x v="1"/>
    <s v="RP36A010"/>
    <x v="44"/>
    <s v="A101"/>
    <s v="FORTALECIMIENTO INSTITUCIONAL"/>
    <s v="GC00A10100001D"/>
    <x v="1"/>
    <s v="53 BIENES Y SERVICIOS DE CONSUMO"/>
    <x v="157"/>
    <s v="G/530823/1AA101"/>
    <s v="002"/>
    <n v="344"/>
    <n v="136"/>
    <n v="0"/>
    <n v="480"/>
    <n v="0"/>
    <n v="240"/>
    <n v="0"/>
    <n v="240"/>
    <n v="480"/>
    <n v="240"/>
    <s v="G/AAAAAA/AAAAAA"/>
  </r>
  <r>
    <s v="53"/>
    <x v="1"/>
    <x v="1"/>
    <s v="RP36A010"/>
    <x v="44"/>
    <s v="A101"/>
    <s v="FORTALECIMIENTO INSTITUCIONAL"/>
    <s v="GC00A10100001D"/>
    <x v="1"/>
    <s v="53 BIENES Y SERVICIOS DE CONSUMO"/>
    <x v="88"/>
    <s v="G/531403/1AA101"/>
    <s v="002"/>
    <n v="0"/>
    <n v="474.1"/>
    <n v="0"/>
    <n v="474.1"/>
    <n v="0.01"/>
    <n v="474.09"/>
    <n v="474.09"/>
    <n v="0.01"/>
    <n v="0.01"/>
    <n v="0"/>
    <s v="G/AAAAAA/AAAAAA"/>
  </r>
  <r>
    <s v="53"/>
    <x v="1"/>
    <x v="1"/>
    <s v="RP36A010"/>
    <x v="44"/>
    <s v="A101"/>
    <s v="FORTALECIMIENTO INSTITUCIONAL"/>
    <s v="GC00A10100001D"/>
    <x v="1"/>
    <s v="53 BIENES Y SERVICIOS DE CONSUMO"/>
    <x v="103"/>
    <s v="G/531404/1AA101"/>
    <s v="002"/>
    <n v="180"/>
    <n v="-180"/>
    <n v="0"/>
    <n v="0"/>
    <n v="0"/>
    <n v="0"/>
    <n v="0"/>
    <n v="0"/>
    <n v="0"/>
    <n v="0"/>
    <s v="G/AAAAAA/AAAAAA"/>
  </r>
  <r>
    <s v="53"/>
    <x v="1"/>
    <x v="1"/>
    <s v="RP36A010"/>
    <x v="44"/>
    <s v="A101"/>
    <s v="FORTALECIMIENTO INSTITUCIONAL"/>
    <s v="GC00A10100001D"/>
    <x v="1"/>
    <s v="53 BIENES Y SERVICIOS DE CONSUMO"/>
    <x v="81"/>
    <s v="G/531406/1AA101"/>
    <s v="002"/>
    <n v="350"/>
    <n v="2150"/>
    <n v="0"/>
    <n v="2500"/>
    <n v="0"/>
    <n v="0"/>
    <n v="0"/>
    <n v="2500"/>
    <n v="2500"/>
    <n v="2500"/>
    <s v="G/AAAAAA/AAAAAA"/>
  </r>
  <r>
    <s v="53"/>
    <x v="1"/>
    <x v="1"/>
    <s v="RP36A010"/>
    <x v="44"/>
    <s v="A101"/>
    <s v="FORTALECIMIENTO INSTITUCIONAL"/>
    <s v="GC00A10100001D"/>
    <x v="1"/>
    <s v="53 BIENES Y SERVICIOS DE CONSUMO"/>
    <x v="104"/>
    <s v="G/531407/1AA101"/>
    <s v="002"/>
    <n v="42056.71"/>
    <n v="-42056.71"/>
    <n v="0"/>
    <n v="0"/>
    <n v="0"/>
    <n v="0"/>
    <n v="0"/>
    <n v="0"/>
    <n v="0"/>
    <n v="0"/>
    <s v="G/AAAAAA/AAAAAA"/>
  </r>
  <r>
    <s v="53"/>
    <x v="1"/>
    <x v="1"/>
    <s v="RP36A010"/>
    <x v="44"/>
    <s v="A101"/>
    <s v="FORTALECIMIENTO INSTITUCIONAL"/>
    <s v="GC00A10100001D"/>
    <x v="1"/>
    <s v="53 BIENES Y SERVICIOS DE CONSUMO"/>
    <x v="111"/>
    <s v="G/531408/1AA101"/>
    <s v="002"/>
    <n v="53.76"/>
    <n v="-53.76"/>
    <n v="0"/>
    <n v="0"/>
    <n v="0"/>
    <n v="0"/>
    <n v="0"/>
    <n v="0"/>
    <n v="0"/>
    <n v="0"/>
    <s v="G/AAAAAA/AAAAAA"/>
  </r>
  <r>
    <s v="53"/>
    <x v="1"/>
    <x v="1"/>
    <s v="RP36A010"/>
    <x v="44"/>
    <s v="A101"/>
    <s v="FORTALECIMIENTO INSTITUCIONAL"/>
    <s v="GC00A10100001D"/>
    <x v="1"/>
    <s v="53 BIENES Y SERVICIOS DE CONSUMO"/>
    <x v="127"/>
    <s v="G/531411/1AA101"/>
    <s v="002"/>
    <n v="70"/>
    <n v="-70"/>
    <n v="0"/>
    <n v="0"/>
    <n v="0"/>
    <n v="0"/>
    <n v="0"/>
    <n v="0"/>
    <n v="0"/>
    <n v="0"/>
    <s v="G/AAAAAA/AAAAAA"/>
  </r>
  <r>
    <s v="57"/>
    <x v="1"/>
    <x v="1"/>
    <s v="RP36A010"/>
    <x v="44"/>
    <s v="A101"/>
    <s v="FORTALECIMIENTO INSTITUCIONAL"/>
    <s v="GC00A10100001D"/>
    <x v="1"/>
    <s v="57 OTROS GASTOS CORRIENTES"/>
    <x v="37"/>
    <s v="G/570102/1AA101"/>
    <s v="002"/>
    <n v="250"/>
    <n v="50"/>
    <n v="0"/>
    <n v="300"/>
    <n v="0"/>
    <n v="149.22999999999999"/>
    <n v="149.22999999999999"/>
    <n v="150.77000000000001"/>
    <n v="150.77000000000001"/>
    <n v="150.77000000000001"/>
    <s v="G/AAAAAA/AAAAAA"/>
  </r>
  <r>
    <s v="57"/>
    <x v="1"/>
    <x v="1"/>
    <s v="RP36A010"/>
    <x v="44"/>
    <s v="A101"/>
    <s v="FORTALECIMIENTO INSTITUCIONAL"/>
    <s v="GC00A10100001D"/>
    <x v="1"/>
    <s v="57 OTROS GASTOS CORRIENTES"/>
    <x v="82"/>
    <s v="G/570203/1AA101"/>
    <s v="002"/>
    <n v="10"/>
    <n v="0"/>
    <n v="0"/>
    <n v="10"/>
    <n v="0"/>
    <n v="2.1"/>
    <n v="2.1"/>
    <n v="7.9"/>
    <n v="7.9"/>
    <n v="7.9"/>
    <s v="G/AAAAAA/AAAAAA"/>
  </r>
  <r>
    <s v="57"/>
    <x v="1"/>
    <x v="1"/>
    <s v="RP36A010"/>
    <x v="44"/>
    <s v="A101"/>
    <s v="FORTALECIMIENTO INSTITUCIONAL"/>
    <s v="GC00A10100001D"/>
    <x v="1"/>
    <s v="57 OTROS GASTOS CORRIENTES"/>
    <x v="74"/>
    <s v="G/570206/1AA101"/>
    <s v="002"/>
    <n v="200"/>
    <n v="-100"/>
    <n v="0"/>
    <n v="100"/>
    <n v="0"/>
    <n v="45.94"/>
    <n v="45.14"/>
    <n v="54.06"/>
    <n v="54.86"/>
    <n v="54.06"/>
    <s v="G/AAAAAA/AAAAAA"/>
  </r>
  <r>
    <s v="73"/>
    <x v="1"/>
    <x v="1"/>
    <s v="RP36A010"/>
    <x v="44"/>
    <s v="L101"/>
    <s v="GESTIÓN INSTITUCIONAL EFICIENTE"/>
    <s v="GI22L10100018D"/>
    <x v="52"/>
    <s v="73 BIENES Y SERVICIOS PARA INVERSIÓN"/>
    <x v="120"/>
    <s v="G/730701/1AL101"/>
    <s v="002"/>
    <n v="107300"/>
    <n v="0"/>
    <n v="0"/>
    <n v="107300"/>
    <n v="0"/>
    <n v="0"/>
    <n v="0"/>
    <n v="107300"/>
    <n v="107300"/>
    <n v="107300"/>
    <s v="G/BBBBB2/BBBBB2"/>
  </r>
  <r>
    <s v="73"/>
    <x v="1"/>
    <x v="1"/>
    <s v="RP36A010"/>
    <x v="44"/>
    <s v="L101"/>
    <s v="GESTIÓN INSTITUCIONAL EFICIENTE"/>
    <s v="GI22L10100018D"/>
    <x v="52"/>
    <s v="73 BIENES Y SERVICIOS PARA INVERSIÓN"/>
    <x v="97"/>
    <s v="G/730704/1AL101"/>
    <s v="002"/>
    <n v="120700"/>
    <n v="0"/>
    <n v="0"/>
    <n v="120700"/>
    <n v="2276"/>
    <n v="34361.72"/>
    <n v="6499.83"/>
    <n v="86338.28"/>
    <n v="114200.17"/>
    <n v="84062.28"/>
    <s v="G/BBBBB2/BBBBB2"/>
  </r>
  <r>
    <s v="84"/>
    <x v="1"/>
    <x v="1"/>
    <s v="RP36A010"/>
    <x v="44"/>
    <s v="A101"/>
    <s v="FORTALECIMIENTO INSTITUCIONAL"/>
    <s v="GC00A10100001D"/>
    <x v="1"/>
    <s v="84 BIENES DE LARGA DURACIÓN"/>
    <x v="63"/>
    <s v="G/840103/1AA101"/>
    <s v="002"/>
    <n v="53366.400000000001"/>
    <n v="-40366.800000000003"/>
    <n v="0"/>
    <n v="12999.6"/>
    <n v="0"/>
    <n v="12999.6"/>
    <n v="12999.6"/>
    <n v="0"/>
    <n v="0"/>
    <n v="0"/>
    <s v="G/BBBBB3/BBBBB3"/>
  </r>
  <r>
    <s v="84"/>
    <x v="1"/>
    <x v="1"/>
    <s v="RP36A010"/>
    <x v="44"/>
    <s v="A101"/>
    <s v="FORTALECIMIENTO INSTITUCIONAL"/>
    <s v="GC00A10100001D"/>
    <x v="1"/>
    <s v="84 BIENES DE LARGA DURACIÓN"/>
    <x v="65"/>
    <s v="G/840107/1AA101"/>
    <s v="002"/>
    <n v="5120"/>
    <n v="5871"/>
    <n v="0"/>
    <n v="10991"/>
    <n v="0"/>
    <n v="1249"/>
    <n v="0"/>
    <n v="9742"/>
    <n v="10991"/>
    <n v="9742"/>
    <s v="G/BBBBB3/BBBBB3"/>
  </r>
  <r>
    <s v="84"/>
    <x v="1"/>
    <x v="1"/>
    <s v="RP36A010"/>
    <x v="44"/>
    <s v="A101"/>
    <s v="FORTALECIMIENTO INSTITUCIONAL"/>
    <s v="GC00A10100001D"/>
    <x v="1"/>
    <s v="84 BIENES DE LARGA DURACIÓN"/>
    <x v="163"/>
    <s v="G/840402/1AA101"/>
    <s v="002"/>
    <n v="1500"/>
    <n v="500"/>
    <n v="0"/>
    <n v="2000"/>
    <n v="0"/>
    <n v="0"/>
    <n v="0"/>
    <n v="2000"/>
    <n v="2000"/>
    <n v="2000"/>
    <s v="G/BBBBB3/BBBBB3"/>
  </r>
  <r>
    <s v="84"/>
    <x v="1"/>
    <x v="1"/>
    <s v="RP36A010"/>
    <x v="44"/>
    <s v="L101"/>
    <s v="GESTIÓN INSTITUCIONAL EFICIENTE"/>
    <s v="GI22L10100018D"/>
    <x v="52"/>
    <s v="84 BIENES DE LARGA DURACIÓN"/>
    <x v="65"/>
    <s v="G/840107/1AL101"/>
    <s v="002"/>
    <n v="1608300"/>
    <n v="0"/>
    <n v="0"/>
    <n v="1608300"/>
    <n v="0"/>
    <n v="615696.92000000004"/>
    <n v="615696.92000000004"/>
    <n v="992603.08"/>
    <n v="992603.08"/>
    <n v="992603.08"/>
    <s v="G/BBBBB3/BBBBB3"/>
  </r>
  <r>
    <s v="84"/>
    <x v="1"/>
    <x v="1"/>
    <s v="RP36A010"/>
    <x v="44"/>
    <s v="L101"/>
    <s v="GESTIÓN INSTITUCIONAL EFICIENTE"/>
    <s v="GI22L10100018D"/>
    <x v="52"/>
    <s v="84 BIENES DE LARGA DURACIÓN"/>
    <x v="138"/>
    <s v="G/840111/1AL101"/>
    <s v="002"/>
    <n v="13700"/>
    <n v="0"/>
    <n v="0"/>
    <n v="13700"/>
    <n v="0"/>
    <n v="0"/>
    <n v="0"/>
    <n v="13700"/>
    <n v="13700"/>
    <n v="13700"/>
    <s v="G/BBBBB3/BBBBB3"/>
  </r>
  <r>
    <s v="99"/>
    <x v="1"/>
    <x v="1"/>
    <s v="RP36A010"/>
    <x v="44"/>
    <s v="A101"/>
    <s v="FORTALECIMIENTO INSTITUCIONAL"/>
    <s v="GC00A10100004D"/>
    <x v="0"/>
    <s v="99 OTROS PASIVOS"/>
    <x v="67"/>
    <s v="G/990101/1AA101"/>
    <s v="002"/>
    <n v="0"/>
    <n v="12000"/>
    <n v="0"/>
    <n v="12000"/>
    <n v="0"/>
    <n v="3776.12"/>
    <n v="3776.12"/>
    <n v="8223.8799999999992"/>
    <n v="8223.8799999999992"/>
    <n v="8223.8799999999992"/>
    <s v="G/CCCCC1/CCCCC1"/>
  </r>
  <r>
    <s v="51"/>
    <x v="0"/>
    <x v="10"/>
    <s v="ZA01D000"/>
    <x v="45"/>
    <s v="A101"/>
    <s v="FORTALECIMIENTO INSTITUCIONAL"/>
    <s v="GC00A10100004D"/>
    <x v="0"/>
    <s v="51 GASTOS EN PERSONAL"/>
    <x v="0"/>
    <s v="G/510105/1DA101"/>
    <s v="002"/>
    <n v="1172988"/>
    <n v="0"/>
    <n v="0"/>
    <n v="1172988"/>
    <n v="0"/>
    <n v="437195.13"/>
    <n v="437195.13"/>
    <n v="735792.87"/>
    <n v="735792.87"/>
    <n v="735792.87"/>
    <s v="G/AAAAAA/AAAAAA"/>
  </r>
  <r>
    <s v="51"/>
    <x v="0"/>
    <x v="10"/>
    <s v="ZA01D000"/>
    <x v="45"/>
    <s v="A101"/>
    <s v="FORTALECIMIENTO INSTITUCIONAL"/>
    <s v="GC00A10100004D"/>
    <x v="0"/>
    <s v="51 GASTOS EN PERSONAL"/>
    <x v="1"/>
    <s v="G/510106/1DA101"/>
    <s v="002"/>
    <n v="28265.16"/>
    <n v="0"/>
    <n v="0"/>
    <n v="28265.16"/>
    <n v="0"/>
    <n v="11777.15"/>
    <n v="11777.15"/>
    <n v="16488.009999999998"/>
    <n v="16488.009999999998"/>
    <n v="16488.009999999998"/>
    <s v="G/AAAAAA/AAAAAA"/>
  </r>
  <r>
    <s v="51"/>
    <x v="0"/>
    <x v="10"/>
    <s v="ZA01D000"/>
    <x v="45"/>
    <s v="A101"/>
    <s v="FORTALECIMIENTO INSTITUCIONAL"/>
    <s v="GC00A10100004D"/>
    <x v="0"/>
    <s v="51 GASTOS EN PERSONAL"/>
    <x v="2"/>
    <s v="G/510203/1DA101"/>
    <s v="002"/>
    <n v="102150.43"/>
    <n v="0"/>
    <n v="0"/>
    <n v="102150.43"/>
    <n v="1748.9"/>
    <n v="13660.04"/>
    <n v="13660.04"/>
    <n v="88490.39"/>
    <n v="88490.39"/>
    <n v="86741.49"/>
    <s v="G/AAAAAA/AAAAAA"/>
  </r>
  <r>
    <s v="51"/>
    <x v="0"/>
    <x v="10"/>
    <s v="ZA01D000"/>
    <x v="45"/>
    <s v="A101"/>
    <s v="FORTALECIMIENTO INSTITUCIONAL"/>
    <s v="GC00A10100004D"/>
    <x v="0"/>
    <s v="51 GASTOS EN PERSONAL"/>
    <x v="3"/>
    <s v="G/510204/1DA101"/>
    <s v="002"/>
    <n v="37000"/>
    <n v="-211.2"/>
    <n v="0"/>
    <n v="36788.800000000003"/>
    <n v="712.5"/>
    <n v="3621.25"/>
    <n v="3621.25"/>
    <n v="33167.550000000003"/>
    <n v="33167.550000000003"/>
    <n v="32455.05"/>
    <s v="G/AAAAAA/AAAAAA"/>
  </r>
  <r>
    <s v="51"/>
    <x v="0"/>
    <x v="10"/>
    <s v="ZA01D000"/>
    <x v="45"/>
    <s v="A101"/>
    <s v="FORTALECIMIENTO INSTITUCIONAL"/>
    <s v="GC00A10100004D"/>
    <x v="0"/>
    <s v="51 GASTOS EN PERSONAL"/>
    <x v="4"/>
    <s v="G/510304/1DA101"/>
    <s v="002"/>
    <n v="528"/>
    <n v="211.2"/>
    <n v="0"/>
    <n v="739.2"/>
    <n v="0"/>
    <n v="214.2"/>
    <n v="214.2"/>
    <n v="525"/>
    <n v="525"/>
    <n v="525"/>
    <s v="G/AAAAAA/AAAAAA"/>
  </r>
  <r>
    <s v="51"/>
    <x v="0"/>
    <x v="10"/>
    <s v="ZA01D000"/>
    <x v="45"/>
    <s v="A101"/>
    <s v="FORTALECIMIENTO INSTITUCIONAL"/>
    <s v="GC00A10100004D"/>
    <x v="0"/>
    <s v="51 GASTOS EN PERSONAL"/>
    <x v="5"/>
    <s v="G/510306/1DA101"/>
    <s v="002"/>
    <n v="4224"/>
    <n v="0"/>
    <n v="0"/>
    <n v="4224"/>
    <n v="0"/>
    <n v="1648"/>
    <n v="1648"/>
    <n v="2576"/>
    <n v="2576"/>
    <n v="2576"/>
    <s v="G/AAAAAA/AAAAAA"/>
  </r>
  <r>
    <s v="51"/>
    <x v="0"/>
    <x v="10"/>
    <s v="ZA01D000"/>
    <x v="45"/>
    <s v="A101"/>
    <s v="FORTALECIMIENTO INSTITUCIONAL"/>
    <s v="GC00A10100004D"/>
    <x v="0"/>
    <s v="51 GASTOS EN PERSONAL"/>
    <x v="6"/>
    <s v="G/510401/1DA101"/>
    <s v="002"/>
    <n v="847.95"/>
    <n v="0"/>
    <n v="0"/>
    <n v="847.95"/>
    <n v="0"/>
    <n v="0"/>
    <n v="0"/>
    <n v="847.95"/>
    <n v="847.95"/>
    <n v="847.95"/>
    <s v="G/AAAAAA/AAAAAA"/>
  </r>
  <r>
    <s v="51"/>
    <x v="0"/>
    <x v="10"/>
    <s v="ZA01D000"/>
    <x v="45"/>
    <s v="A101"/>
    <s v="FORTALECIMIENTO INSTITUCIONAL"/>
    <s v="GC00A10100004D"/>
    <x v="0"/>
    <s v="51 GASTOS EN PERSONAL"/>
    <x v="7"/>
    <s v="G/510408/1DA101"/>
    <s v="002"/>
    <n v="1413.26"/>
    <n v="0"/>
    <n v="0"/>
    <n v="1413.26"/>
    <n v="0"/>
    <n v="234.45"/>
    <n v="234.45"/>
    <n v="1178.81"/>
    <n v="1178.81"/>
    <n v="1178.81"/>
    <s v="G/AAAAAA/AAAAAA"/>
  </r>
  <r>
    <s v="51"/>
    <x v="0"/>
    <x v="10"/>
    <s v="ZA01D000"/>
    <x v="45"/>
    <s v="A101"/>
    <s v="FORTALECIMIENTO INSTITUCIONAL"/>
    <s v="GC00A10100004D"/>
    <x v="0"/>
    <s v="51 GASTOS EN PERSONAL"/>
    <x v="69"/>
    <s v="G/510507/1DA101"/>
    <s v="002"/>
    <n v="8207.5300000000007"/>
    <n v="0"/>
    <n v="0"/>
    <n v="8207.5300000000007"/>
    <n v="0"/>
    <n v="0"/>
    <n v="0"/>
    <n v="8207.5300000000007"/>
    <n v="8207.5300000000007"/>
    <n v="8207.5300000000007"/>
    <s v="G/AAAAAA/AAAAAA"/>
  </r>
  <r>
    <s v="51"/>
    <x v="0"/>
    <x v="10"/>
    <s v="ZA01D000"/>
    <x v="45"/>
    <s v="A101"/>
    <s v="FORTALECIMIENTO INSTITUCIONAL"/>
    <s v="GC00A10100004D"/>
    <x v="0"/>
    <s v="51 GASTOS EN PERSONAL"/>
    <x v="8"/>
    <s v="G/510509/1DA101"/>
    <s v="002"/>
    <n v="6601.71"/>
    <n v="0"/>
    <n v="0"/>
    <n v="6601.71"/>
    <n v="0"/>
    <n v="1784.98"/>
    <n v="1784.98"/>
    <n v="4816.7299999999996"/>
    <n v="4816.7299999999996"/>
    <n v="4816.7299999999996"/>
    <s v="G/AAAAAA/AAAAAA"/>
  </r>
  <r>
    <s v="51"/>
    <x v="0"/>
    <x v="10"/>
    <s v="ZA01D000"/>
    <x v="45"/>
    <s v="A101"/>
    <s v="FORTALECIMIENTO INSTITUCIONAL"/>
    <s v="GC00A10100004D"/>
    <x v="0"/>
    <s v="51 GASTOS EN PERSONAL"/>
    <x v="9"/>
    <s v="G/510510/1DA101"/>
    <s v="002"/>
    <n v="24552"/>
    <n v="0"/>
    <n v="0"/>
    <n v="24552"/>
    <n v="14322"/>
    <n v="10230"/>
    <n v="10230"/>
    <n v="14322"/>
    <n v="14322"/>
    <n v="0"/>
    <s v="G/AAAAAA/AAAAAA"/>
  </r>
  <r>
    <s v="51"/>
    <x v="0"/>
    <x v="10"/>
    <s v="ZA01D000"/>
    <x v="45"/>
    <s v="A101"/>
    <s v="FORTALECIMIENTO INSTITUCIONAL"/>
    <s v="GC00A10100004D"/>
    <x v="0"/>
    <s v="51 GASTOS EN PERSONAL"/>
    <x v="10"/>
    <s v="G/510512/1DA101"/>
    <s v="002"/>
    <n v="4019.27"/>
    <n v="0"/>
    <n v="0"/>
    <n v="4019.27"/>
    <n v="0"/>
    <n v="1813.73"/>
    <n v="1813.73"/>
    <n v="2205.54"/>
    <n v="2205.54"/>
    <n v="2205.54"/>
    <s v="G/AAAAAA/AAAAAA"/>
  </r>
  <r>
    <s v="51"/>
    <x v="0"/>
    <x v="10"/>
    <s v="ZA01D000"/>
    <x v="45"/>
    <s v="A101"/>
    <s v="FORTALECIMIENTO INSTITUCIONAL"/>
    <s v="GC00A10100004D"/>
    <x v="0"/>
    <s v="51 GASTOS EN PERSONAL"/>
    <x v="11"/>
    <s v="G/510513/1DA101"/>
    <s v="002"/>
    <n v="3649.55"/>
    <n v="10000"/>
    <n v="0"/>
    <n v="13649.55"/>
    <n v="0"/>
    <n v="6215.5"/>
    <n v="6215.5"/>
    <n v="7434.05"/>
    <n v="7434.05"/>
    <n v="7434.05"/>
    <s v="G/AAAAAA/AAAAAA"/>
  </r>
  <r>
    <s v="51"/>
    <x v="0"/>
    <x v="10"/>
    <s v="ZA01D000"/>
    <x v="45"/>
    <s v="A101"/>
    <s v="FORTALECIMIENTO INSTITUCIONAL"/>
    <s v="GC00A10100004D"/>
    <x v="0"/>
    <s v="51 GASTOS EN PERSONAL"/>
    <x v="12"/>
    <s v="G/510601/1DA101"/>
    <s v="002"/>
    <n v="154923.03"/>
    <n v="0"/>
    <n v="0"/>
    <n v="154923.03"/>
    <n v="1368.89"/>
    <n v="58614.71"/>
    <n v="58614.71"/>
    <n v="96308.32"/>
    <n v="96308.32"/>
    <n v="94939.43"/>
    <s v="G/AAAAAA/AAAAAA"/>
  </r>
  <r>
    <s v="51"/>
    <x v="0"/>
    <x v="10"/>
    <s v="ZA01D000"/>
    <x v="45"/>
    <s v="A101"/>
    <s v="FORTALECIMIENTO INSTITUCIONAL"/>
    <s v="GC00A10100004D"/>
    <x v="0"/>
    <s v="51 GASTOS EN PERSONAL"/>
    <x v="13"/>
    <s v="G/510602/1DA101"/>
    <s v="002"/>
    <n v="102150.43"/>
    <n v="0"/>
    <n v="0"/>
    <n v="102150.43"/>
    <n v="1199.17"/>
    <n v="36962.51"/>
    <n v="36962.51"/>
    <n v="65187.92"/>
    <n v="65187.92"/>
    <n v="63988.75"/>
    <s v="G/AAAAAA/AAAAAA"/>
  </r>
  <r>
    <s v="51"/>
    <x v="0"/>
    <x v="10"/>
    <s v="ZA01D000"/>
    <x v="45"/>
    <s v="A101"/>
    <s v="FORTALECIMIENTO INSTITUCIONAL"/>
    <s v="GC00A10100004D"/>
    <x v="0"/>
    <s v="51 GASTOS EN PERSONAL"/>
    <x v="14"/>
    <s v="G/510707/1DA101"/>
    <s v="002"/>
    <n v="52998.53"/>
    <n v="-10000"/>
    <n v="0"/>
    <n v="42998.53"/>
    <n v="0"/>
    <n v="0"/>
    <n v="0"/>
    <n v="42998.53"/>
    <n v="42998.53"/>
    <n v="42998.53"/>
    <s v="G/AAAAAA/AAAAAA"/>
  </r>
  <r>
    <s v="53"/>
    <x v="0"/>
    <x v="10"/>
    <s v="ZA01D000"/>
    <x v="45"/>
    <s v="A101"/>
    <s v="FORTALECIMIENTO INSTITUCIONAL"/>
    <s v="GC00A10100001D"/>
    <x v="1"/>
    <s v="53 BIENES Y SERVICIOS DE CONSUMO"/>
    <x v="75"/>
    <s v="G/530203/1DA101"/>
    <s v="002"/>
    <n v="1500"/>
    <n v="-617.16"/>
    <n v="0"/>
    <n v="882.84"/>
    <n v="0"/>
    <n v="882.84"/>
    <n v="294.27999999999997"/>
    <n v="0"/>
    <n v="588.55999999999995"/>
    <n v="0"/>
    <s v="G/AAAAAA/AAAAAA"/>
  </r>
  <r>
    <s v="53"/>
    <x v="0"/>
    <x v="10"/>
    <s v="ZA01D000"/>
    <x v="45"/>
    <s v="A101"/>
    <s v="FORTALECIMIENTO INSTITUCIONAL"/>
    <s v="GC00A10100001D"/>
    <x v="1"/>
    <s v="53 BIENES Y SERVICIOS DE CONSUMO"/>
    <x v="24"/>
    <s v="G/530402/1DA101"/>
    <s v="002"/>
    <n v="15294.4"/>
    <n v="-15294.4"/>
    <n v="0"/>
    <n v="0"/>
    <n v="0"/>
    <n v="0"/>
    <n v="0"/>
    <n v="0"/>
    <n v="0"/>
    <n v="0"/>
    <s v="G/AAAAAA/AAAAAA"/>
  </r>
  <r>
    <s v="53"/>
    <x v="0"/>
    <x v="10"/>
    <s v="ZA01D000"/>
    <x v="45"/>
    <s v="A101"/>
    <s v="FORTALECIMIENTO INSTITUCIONAL"/>
    <s v="GC00A10100001D"/>
    <x v="1"/>
    <s v="53 BIENES Y SERVICIOS DE CONSUMO"/>
    <x v="25"/>
    <s v="G/530403/1DA101"/>
    <s v="002"/>
    <n v="16000"/>
    <n v="-12960.2"/>
    <n v="0"/>
    <n v="3039.8"/>
    <n v="0"/>
    <n v="3039.8"/>
    <n v="3039.8"/>
    <n v="0"/>
    <n v="0"/>
    <n v="0"/>
    <s v="G/AAAAAA/AAAAAA"/>
  </r>
  <r>
    <s v="53"/>
    <x v="0"/>
    <x v="10"/>
    <s v="ZA01D000"/>
    <x v="45"/>
    <s v="A101"/>
    <s v="FORTALECIMIENTO INSTITUCIONAL"/>
    <s v="GC00A10100001D"/>
    <x v="1"/>
    <s v="53 BIENES Y SERVICIOS DE CONSUMO"/>
    <x v="26"/>
    <s v="G/530404/1DA101"/>
    <s v="002"/>
    <n v="21001.09"/>
    <n v="-17365.439999999999"/>
    <n v="0"/>
    <n v="3635.65"/>
    <n v="0"/>
    <n v="505.6"/>
    <n v="505.6"/>
    <n v="3130.05"/>
    <n v="3130.05"/>
    <n v="3130.05"/>
    <s v="G/AAAAAA/AAAAAA"/>
  </r>
  <r>
    <s v="53"/>
    <x v="0"/>
    <x v="10"/>
    <s v="ZA01D000"/>
    <x v="45"/>
    <s v="A101"/>
    <s v="FORTALECIMIENTO INSTITUCIONAL"/>
    <s v="GC00A10100001D"/>
    <x v="1"/>
    <s v="53 BIENES Y SERVICIOS DE CONSUMO"/>
    <x v="189"/>
    <s v="G/530609/1DA101"/>
    <s v="002"/>
    <n v="1140"/>
    <n v="660"/>
    <n v="0"/>
    <n v="1800"/>
    <n v="1800"/>
    <n v="0"/>
    <n v="0"/>
    <n v="1800"/>
    <n v="1800"/>
    <n v="0"/>
    <s v="G/AAAAAA/AAAAAA"/>
  </r>
  <r>
    <s v="53"/>
    <x v="0"/>
    <x v="10"/>
    <s v="ZA01D000"/>
    <x v="45"/>
    <s v="A101"/>
    <s v="FORTALECIMIENTO INSTITUCIONAL"/>
    <s v="GC00A10100001D"/>
    <x v="1"/>
    <s v="53 BIENES Y SERVICIOS DE CONSUMO"/>
    <x v="188"/>
    <s v="G/530612/1DA101"/>
    <s v="002"/>
    <n v="0"/>
    <n v="6200"/>
    <n v="0"/>
    <n v="6200"/>
    <n v="0"/>
    <n v="6200"/>
    <n v="6200"/>
    <n v="0"/>
    <n v="0"/>
    <n v="0"/>
    <s v="G/AAAAAA/AAAAAA"/>
  </r>
  <r>
    <s v="53"/>
    <x v="0"/>
    <x v="10"/>
    <s v="ZA01D000"/>
    <x v="45"/>
    <s v="A101"/>
    <s v="FORTALECIMIENTO INSTITUCIONAL"/>
    <s v="GC00A10100001D"/>
    <x v="1"/>
    <s v="53 BIENES Y SERVICIOS DE CONSUMO"/>
    <x v="31"/>
    <s v="G/530704/1DA101"/>
    <s v="002"/>
    <n v="12968.55"/>
    <n v="0"/>
    <n v="0"/>
    <n v="12968.55"/>
    <n v="7309.45"/>
    <n v="0"/>
    <n v="0"/>
    <n v="12968.55"/>
    <n v="12968.55"/>
    <n v="5659.1"/>
    <s v="G/AAAAAA/AAAAAA"/>
  </r>
  <r>
    <s v="53"/>
    <x v="0"/>
    <x v="10"/>
    <s v="ZA01D000"/>
    <x v="45"/>
    <s v="A101"/>
    <s v="FORTALECIMIENTO INSTITUCIONAL"/>
    <s v="GC00A10100001D"/>
    <x v="1"/>
    <s v="53 BIENES Y SERVICIOS DE CONSUMO"/>
    <x v="77"/>
    <s v="G/530810/1DA101"/>
    <s v="002"/>
    <n v="5941"/>
    <n v="0"/>
    <n v="0"/>
    <n v="5941"/>
    <n v="5600"/>
    <n v="334.3"/>
    <n v="334.3"/>
    <n v="5606.7"/>
    <n v="5606.7"/>
    <n v="6.7"/>
    <s v="G/AAAAAA/AAAAAA"/>
  </r>
  <r>
    <s v="53"/>
    <x v="0"/>
    <x v="10"/>
    <s v="ZA01D000"/>
    <x v="45"/>
    <s v="A101"/>
    <s v="FORTALECIMIENTO INSTITUCIONAL"/>
    <s v="GC00A10100001D"/>
    <x v="1"/>
    <s v="53 BIENES Y SERVICIOS DE CONSUMO"/>
    <x v="78"/>
    <s v="G/530811/1DA101"/>
    <s v="002"/>
    <n v="22315"/>
    <n v="-22315"/>
    <n v="0"/>
    <n v="0"/>
    <n v="0"/>
    <n v="0"/>
    <n v="0"/>
    <n v="0"/>
    <n v="0"/>
    <n v="0"/>
    <s v="G/AAAAAA/AAAAAA"/>
  </r>
  <r>
    <s v="53"/>
    <x v="0"/>
    <x v="10"/>
    <s v="ZA01D000"/>
    <x v="45"/>
    <s v="A101"/>
    <s v="FORTALECIMIENTO INSTITUCIONAL"/>
    <s v="GC00A10100001D"/>
    <x v="1"/>
    <s v="53 BIENES Y SERVICIOS DE CONSUMO"/>
    <x v="36"/>
    <s v="G/530813/1DA101"/>
    <s v="002"/>
    <n v="26466"/>
    <n v="-10000"/>
    <n v="0"/>
    <n v="16466"/>
    <n v="0"/>
    <n v="0"/>
    <n v="0"/>
    <n v="16466"/>
    <n v="16466"/>
    <n v="16466"/>
    <s v="G/AAAAAA/AAAAAA"/>
  </r>
  <r>
    <s v="53"/>
    <x v="0"/>
    <x v="10"/>
    <s v="ZA01D000"/>
    <x v="45"/>
    <s v="A101"/>
    <s v="FORTALECIMIENTO INSTITUCIONAL"/>
    <s v="GC00A10100001D"/>
    <x v="1"/>
    <s v="53 BIENES Y SERVICIOS DE CONSUMO"/>
    <x v="80"/>
    <s v="G/530819/1DA101"/>
    <s v="002"/>
    <n v="2500"/>
    <n v="0"/>
    <n v="0"/>
    <n v="2500"/>
    <n v="0"/>
    <n v="2440.13"/>
    <n v="2440.13"/>
    <n v="59.87"/>
    <n v="59.87"/>
    <n v="59.87"/>
    <s v="G/AAAAAA/AAAAAA"/>
  </r>
  <r>
    <s v="53"/>
    <x v="0"/>
    <x v="10"/>
    <s v="ZA01D000"/>
    <x v="45"/>
    <s v="A101"/>
    <s v="FORTALECIMIENTO INSTITUCIONAL"/>
    <s v="GC00A10100001D"/>
    <x v="1"/>
    <s v="53 BIENES Y SERVICIOS DE CONSUMO"/>
    <x v="110"/>
    <s v="G/530826/1DA101"/>
    <s v="002"/>
    <n v="1690"/>
    <n v="0"/>
    <n v="0"/>
    <n v="1690"/>
    <n v="0"/>
    <n v="0"/>
    <n v="0"/>
    <n v="1690"/>
    <n v="1690"/>
    <n v="1690"/>
    <s v="G/AAAAAA/AAAAAA"/>
  </r>
  <r>
    <s v="53"/>
    <x v="0"/>
    <x v="10"/>
    <s v="ZA01D000"/>
    <x v="45"/>
    <s v="A101"/>
    <s v="FORTALECIMIENTO INSTITUCIONAL"/>
    <s v="GC00A10100001D"/>
    <x v="1"/>
    <s v="53 BIENES Y SERVICIOS DE CONSUMO"/>
    <x v="104"/>
    <s v="G/531407/1DA101"/>
    <s v="002"/>
    <n v="7598.58"/>
    <n v="0"/>
    <n v="0"/>
    <n v="7598.58"/>
    <n v="7598.58"/>
    <n v="0"/>
    <n v="0"/>
    <n v="7598.58"/>
    <n v="7598.58"/>
    <n v="0"/>
    <s v="G/AAAAAA/AAAAAA"/>
  </r>
  <r>
    <s v="73"/>
    <x v="0"/>
    <x v="10"/>
    <s v="ZA01D000"/>
    <x v="45"/>
    <s v="D201"/>
    <s v="CALIDAD AMBIENTAL"/>
    <s v="GI22D20100001D"/>
    <x v="53"/>
    <s v="73 BIENES Y SERVICIOS PARA INVERSIÓN"/>
    <x v="87"/>
    <s v="G/730205/2DD201"/>
    <s v="001"/>
    <n v="15500"/>
    <n v="0"/>
    <n v="0"/>
    <n v="15500"/>
    <n v="0"/>
    <n v="0"/>
    <n v="0"/>
    <n v="15500"/>
    <n v="15500"/>
    <n v="15500"/>
    <s v="G/BBBBB2/BBBBB2"/>
  </r>
  <r>
    <s v="73"/>
    <x v="0"/>
    <x v="10"/>
    <s v="ZA01D000"/>
    <x v="45"/>
    <s v="D201"/>
    <s v="CALIDAD AMBIENTAL"/>
    <s v="GI22D20100002D"/>
    <x v="54"/>
    <s v="73 BIENES Y SERVICIOS PARA INVERSIÓN"/>
    <x v="118"/>
    <s v="G/730105/2DD201"/>
    <s v="001"/>
    <n v="0"/>
    <n v="3500"/>
    <n v="0"/>
    <n v="3500"/>
    <n v="0"/>
    <n v="0"/>
    <n v="0"/>
    <n v="3500"/>
    <n v="3500"/>
    <n v="3500"/>
    <s v="G/BBBBB2/BBBBB2"/>
  </r>
  <r>
    <s v="73"/>
    <x v="0"/>
    <x v="10"/>
    <s v="ZA01D000"/>
    <x v="45"/>
    <s v="D201"/>
    <s v="CALIDAD AMBIENTAL"/>
    <s v="GI22D20100002D"/>
    <x v="54"/>
    <s v="73 BIENES Y SERVICIOS PARA INVERSIÓN"/>
    <x v="52"/>
    <s v="G/730203/2DD201"/>
    <s v="001"/>
    <n v="0"/>
    <n v="3500"/>
    <n v="0"/>
    <n v="3500"/>
    <n v="936"/>
    <n v="0"/>
    <n v="0"/>
    <n v="3500"/>
    <n v="3500"/>
    <n v="2564"/>
    <s v="G/BBBBB2/BBBBB2"/>
  </r>
  <r>
    <s v="73"/>
    <x v="0"/>
    <x v="10"/>
    <s v="ZA01D000"/>
    <x v="45"/>
    <s v="D201"/>
    <s v="CALIDAD AMBIENTAL"/>
    <s v="GI22D20100002D"/>
    <x v="54"/>
    <s v="73 BIENES Y SERVICIOS PARA INVERSIÓN"/>
    <x v="190"/>
    <s v="G/730225/2DD201"/>
    <s v="001"/>
    <n v="0"/>
    <n v="1500"/>
    <n v="0"/>
    <n v="1500"/>
    <n v="0"/>
    <n v="0"/>
    <n v="0"/>
    <n v="1500"/>
    <n v="1500"/>
    <n v="1500"/>
    <s v="G/BBBBB2/BBBBB2"/>
  </r>
  <r>
    <s v="73"/>
    <x v="0"/>
    <x v="10"/>
    <s v="ZA01D000"/>
    <x v="45"/>
    <s v="D201"/>
    <s v="CALIDAD AMBIENTAL"/>
    <s v="GI22D20100002D"/>
    <x v="54"/>
    <s v="73 BIENES Y SERVICIOS PARA INVERSIÓN"/>
    <x v="106"/>
    <s v="G/730404/2DD201"/>
    <s v="001"/>
    <n v="49697.71"/>
    <n v="100168.02"/>
    <n v="0"/>
    <n v="149865.73000000001"/>
    <n v="18801"/>
    <n v="18593.419999999998"/>
    <n v="18593.419999999998"/>
    <n v="131272.31"/>
    <n v="131272.31"/>
    <n v="112471.31"/>
    <s v="G/BBBBB2/BBBBB2"/>
  </r>
  <r>
    <s v="73"/>
    <x v="0"/>
    <x v="10"/>
    <s v="ZA01D000"/>
    <x v="45"/>
    <s v="D201"/>
    <s v="CALIDAD AMBIENTAL"/>
    <s v="GI22D20100002D"/>
    <x v="54"/>
    <s v="73 BIENES Y SERVICIOS PARA INVERSIÓN"/>
    <x v="48"/>
    <s v="G/730505/2DD201"/>
    <s v="001"/>
    <n v="18480"/>
    <n v="0"/>
    <n v="0"/>
    <n v="18480"/>
    <n v="13200"/>
    <n v="5280"/>
    <n v="5280"/>
    <n v="13200"/>
    <n v="13200"/>
    <n v="0"/>
    <s v="G/BBBBB2/BBBBB2"/>
  </r>
  <r>
    <s v="73"/>
    <x v="0"/>
    <x v="10"/>
    <s v="ZA01D000"/>
    <x v="45"/>
    <s v="D201"/>
    <s v="CALIDAD AMBIENTAL"/>
    <s v="GI22D20100002D"/>
    <x v="54"/>
    <s v="73 BIENES Y SERVICIOS PARA INVERSIÓN"/>
    <x v="191"/>
    <s v="G/730602/2DD201"/>
    <s v="001"/>
    <n v="1600"/>
    <n v="2500"/>
    <n v="0"/>
    <n v="4100"/>
    <n v="0"/>
    <n v="1600"/>
    <n v="1600"/>
    <n v="2500"/>
    <n v="2500"/>
    <n v="2500"/>
    <s v="G/BBBBB2/BBBBB2"/>
  </r>
  <r>
    <s v="73"/>
    <x v="0"/>
    <x v="10"/>
    <s v="ZA01D000"/>
    <x v="45"/>
    <s v="D201"/>
    <s v="CALIDAD AMBIENTAL"/>
    <s v="GI22D20100002D"/>
    <x v="54"/>
    <s v="73 BIENES Y SERVICIOS PARA INVERSIÓN"/>
    <x v="120"/>
    <s v="G/730701/2DD201"/>
    <s v="001"/>
    <n v="35300"/>
    <n v="0"/>
    <n v="0"/>
    <n v="35300"/>
    <n v="300"/>
    <n v="0"/>
    <n v="0"/>
    <n v="35300"/>
    <n v="35300"/>
    <n v="35000"/>
    <s v="G/BBBBB2/BBBBB2"/>
  </r>
  <r>
    <s v="73"/>
    <x v="0"/>
    <x v="10"/>
    <s v="ZA01D000"/>
    <x v="45"/>
    <s v="D201"/>
    <s v="CALIDAD AMBIENTAL"/>
    <s v="GI22D20100002D"/>
    <x v="54"/>
    <s v="73 BIENES Y SERVICIOS PARA INVERSIÓN"/>
    <x v="97"/>
    <s v="G/730704/2DD201"/>
    <s v="001"/>
    <n v="7600"/>
    <n v="-7480"/>
    <n v="0"/>
    <n v="120"/>
    <n v="0"/>
    <n v="120"/>
    <n v="0"/>
    <n v="0"/>
    <n v="120"/>
    <n v="0"/>
    <s v="G/BBBBB2/BBBBB2"/>
  </r>
  <r>
    <s v="73"/>
    <x v="0"/>
    <x v="10"/>
    <s v="ZA01D000"/>
    <x v="45"/>
    <s v="D201"/>
    <s v="CALIDAD AMBIENTAL"/>
    <s v="GI22D20100002D"/>
    <x v="54"/>
    <s v="73 BIENES Y SERVICIOS PARA INVERSIÓN"/>
    <x v="39"/>
    <s v="G/730804/2DD201"/>
    <s v="001"/>
    <n v="179"/>
    <n v="321"/>
    <n v="0"/>
    <n v="500"/>
    <n v="0"/>
    <n v="0"/>
    <n v="0"/>
    <n v="500"/>
    <n v="500"/>
    <n v="500"/>
    <s v="G/BBBBB2/BBBBB2"/>
  </r>
  <r>
    <s v="73"/>
    <x v="0"/>
    <x v="10"/>
    <s v="ZA01D000"/>
    <x v="45"/>
    <s v="D201"/>
    <s v="CALIDAD AMBIENTAL"/>
    <s v="GI22D20100002D"/>
    <x v="54"/>
    <s v="73 BIENES Y SERVICIOS PARA INVERSIÓN"/>
    <x v="147"/>
    <s v="G/730810/2DD201"/>
    <s v="001"/>
    <n v="5500"/>
    <n v="16741.099999999999"/>
    <n v="0"/>
    <n v="22241.1"/>
    <n v="3455.22"/>
    <n v="4649"/>
    <n v="4649"/>
    <n v="17592.099999999999"/>
    <n v="17592.099999999999"/>
    <n v="14136.88"/>
    <s v="G/BBBBB2/BBBBB2"/>
  </r>
  <r>
    <s v="73"/>
    <x v="0"/>
    <x v="10"/>
    <s v="ZA01D000"/>
    <x v="45"/>
    <s v="D201"/>
    <s v="CALIDAD AMBIENTAL"/>
    <s v="GI22D20100002D"/>
    <x v="54"/>
    <s v="73 BIENES Y SERVICIOS PARA INVERSIÓN"/>
    <x v="44"/>
    <s v="G/730811/2DD201"/>
    <s v="001"/>
    <n v="10000"/>
    <n v="-10000"/>
    <n v="0"/>
    <n v="0"/>
    <n v="0"/>
    <n v="0"/>
    <n v="0"/>
    <n v="0"/>
    <n v="0"/>
    <n v="0"/>
    <s v="G/BBBBB2/BBBBB2"/>
  </r>
  <r>
    <s v="73"/>
    <x v="0"/>
    <x v="10"/>
    <s v="ZA01D000"/>
    <x v="45"/>
    <s v="D201"/>
    <s v="CALIDAD AMBIENTAL"/>
    <s v="GI22D20100002D"/>
    <x v="54"/>
    <s v="73 BIENES Y SERVICIOS PARA INVERSIÓN"/>
    <x v="135"/>
    <s v="G/730813/2DD201"/>
    <s v="001"/>
    <n v="156632.82"/>
    <n v="-27019.5"/>
    <n v="0"/>
    <n v="129613.32"/>
    <n v="1048.32"/>
    <n v="4000"/>
    <n v="827.88"/>
    <n v="125613.32"/>
    <n v="128785.44"/>
    <n v="124565"/>
    <s v="G/BBBBB2/BBBBB2"/>
  </r>
  <r>
    <s v="73"/>
    <x v="0"/>
    <x v="10"/>
    <s v="ZA01D000"/>
    <x v="45"/>
    <s v="D201"/>
    <s v="CALIDAD AMBIENTAL"/>
    <s v="GI22D20100002D"/>
    <x v="54"/>
    <s v="73 BIENES Y SERVICIOS PARA INVERSIÓN"/>
    <x v="148"/>
    <s v="G/730819/2DD201"/>
    <s v="001"/>
    <n v="6500"/>
    <n v="8528.73"/>
    <n v="0"/>
    <n v="15028.73"/>
    <n v="155"/>
    <n v="4836.7299999999996"/>
    <n v="4836.7299999999996"/>
    <n v="10192"/>
    <n v="10192"/>
    <n v="10037"/>
    <s v="G/BBBBB2/BBBBB2"/>
  </r>
  <r>
    <s v="73"/>
    <x v="0"/>
    <x v="10"/>
    <s v="ZA01D000"/>
    <x v="45"/>
    <s v="D201"/>
    <s v="CALIDAD AMBIENTAL"/>
    <s v="GI22D20100002D"/>
    <x v="54"/>
    <s v="73 BIENES Y SERVICIOS PARA INVERSIÓN"/>
    <x v="161"/>
    <s v="G/730826/2DD201"/>
    <s v="001"/>
    <n v="6175"/>
    <n v="18375.66"/>
    <n v="0"/>
    <n v="24550.66"/>
    <n v="23050.66"/>
    <n v="0"/>
    <n v="0"/>
    <n v="24550.66"/>
    <n v="24550.66"/>
    <n v="1500"/>
    <s v="G/BBBBB2/BBBBB2"/>
  </r>
  <r>
    <s v="73"/>
    <x v="0"/>
    <x v="10"/>
    <s v="ZA01D000"/>
    <x v="45"/>
    <s v="D201"/>
    <s v="CALIDAD AMBIENTAL"/>
    <s v="GI22D20100002D"/>
    <x v="54"/>
    <s v="73 BIENES Y SERVICIOS PARA INVERSIÓN"/>
    <x v="192"/>
    <s v="G/730829/2DD201"/>
    <s v="001"/>
    <n v="0"/>
    <n v="2471.92"/>
    <n v="0"/>
    <n v="2471.92"/>
    <n v="2271.92"/>
    <n v="0"/>
    <n v="0"/>
    <n v="2471.92"/>
    <n v="2471.92"/>
    <n v="200"/>
    <s v="G/BBBBB2/BBBBB2"/>
  </r>
  <r>
    <s v="73"/>
    <x v="0"/>
    <x v="10"/>
    <s v="ZA01D000"/>
    <x v="45"/>
    <s v="D201"/>
    <s v="CALIDAD AMBIENTAL"/>
    <s v="GI22D20100002D"/>
    <x v="54"/>
    <s v="73 BIENES Y SERVICIOS PARA INVERSIÓN"/>
    <x v="83"/>
    <s v="G/731406/2DD201"/>
    <s v="001"/>
    <n v="7297.57"/>
    <n v="-7297.57"/>
    <n v="0"/>
    <n v="0"/>
    <n v="0"/>
    <n v="0"/>
    <n v="0"/>
    <n v="0"/>
    <n v="0"/>
    <n v="0"/>
    <s v="G/BBBBB2/BBBBB2"/>
  </r>
  <r>
    <s v="73"/>
    <x v="0"/>
    <x v="10"/>
    <s v="ZA01D000"/>
    <x v="45"/>
    <s v="D203"/>
    <s v="PATRIMONIO NATURAL"/>
    <s v="GI22D20300001D"/>
    <x v="55"/>
    <s v="73 BIENES Y SERVICIOS PARA INVERSIÓN"/>
    <x v="96"/>
    <s v="G/730601/2DD203"/>
    <s v="001"/>
    <n v="77891"/>
    <n v="32600"/>
    <n v="0"/>
    <n v="110491"/>
    <n v="0"/>
    <n v="13681.85"/>
    <n v="0"/>
    <n v="96809.15"/>
    <n v="110491"/>
    <n v="96809.15"/>
    <s v="G/BBBBB2/BBBBB2"/>
  </r>
  <r>
    <s v="73"/>
    <x v="0"/>
    <x v="10"/>
    <s v="ZA01D000"/>
    <x v="45"/>
    <s v="D203"/>
    <s v="PATRIMONIO NATURAL"/>
    <s v="GI22D20300001D"/>
    <x v="55"/>
    <s v="73 BIENES Y SERVICIOS PARA INVERSIÓN"/>
    <x v="84"/>
    <s v="G/731404/2DD203"/>
    <s v="001"/>
    <n v="200"/>
    <n v="-200"/>
    <n v="0"/>
    <n v="0"/>
    <n v="0"/>
    <n v="0"/>
    <n v="0"/>
    <n v="0"/>
    <n v="0"/>
    <n v="0"/>
    <s v="G/BBBBB2/BBBBB2"/>
  </r>
  <r>
    <s v="73"/>
    <x v="0"/>
    <x v="10"/>
    <s v="ZA01D000"/>
    <x v="45"/>
    <s v="D203"/>
    <s v="PATRIMONIO NATURAL"/>
    <s v="GI22D20300002D"/>
    <x v="18"/>
    <s v="73 BIENES Y SERVICIOS PARA INVERSIÓN"/>
    <x v="38"/>
    <s v="G/730236/2DD203"/>
    <s v="001"/>
    <n v="50000"/>
    <n v="0"/>
    <n v="0"/>
    <n v="50000"/>
    <n v="0"/>
    <n v="0"/>
    <n v="0"/>
    <n v="50000"/>
    <n v="50000"/>
    <n v="50000"/>
    <s v="G/BBBBB2/BBBBB2"/>
  </r>
  <r>
    <s v="73"/>
    <x v="0"/>
    <x v="10"/>
    <s v="ZA01D000"/>
    <x v="45"/>
    <s v="D203"/>
    <s v="PATRIMONIO NATURAL"/>
    <s v="GI22D20300002D"/>
    <x v="18"/>
    <s v="73 BIENES Y SERVICIOS PARA INVERSIÓN"/>
    <x v="49"/>
    <s v="G/730605/2DD203"/>
    <s v="001"/>
    <n v="0"/>
    <n v="20000"/>
    <n v="0"/>
    <n v="20000"/>
    <n v="0"/>
    <n v="0"/>
    <n v="0"/>
    <n v="20000"/>
    <n v="20000"/>
    <n v="20000"/>
    <s v="G/BBBBB2/BBBBB2"/>
  </r>
  <r>
    <s v="73"/>
    <x v="0"/>
    <x v="10"/>
    <s v="ZA01D000"/>
    <x v="45"/>
    <s v="D203"/>
    <s v="PATRIMONIO NATURAL"/>
    <s v="GI22D20300002D"/>
    <x v="18"/>
    <s v="73 BIENES Y SERVICIOS PARA INVERSIÓN"/>
    <x v="58"/>
    <s v="G/730814/2DD203"/>
    <s v="001"/>
    <n v="225000"/>
    <n v="-160000"/>
    <n v="0"/>
    <n v="65000"/>
    <n v="0"/>
    <n v="0"/>
    <n v="0"/>
    <n v="65000"/>
    <n v="65000"/>
    <n v="65000"/>
    <s v="G/BBBBB2/BBBBB2"/>
  </r>
  <r>
    <s v="73"/>
    <x v="0"/>
    <x v="10"/>
    <s v="ZA01D000"/>
    <x v="45"/>
    <s v="D203"/>
    <s v="PATRIMONIO NATURAL"/>
    <s v="GI22D20300003D"/>
    <x v="56"/>
    <s v="73 BIENES Y SERVICIOS PARA INVERSIÓN"/>
    <x v="56"/>
    <s v="G/730204/2DD203"/>
    <s v="001"/>
    <n v="8000"/>
    <n v="0"/>
    <n v="0"/>
    <n v="8000"/>
    <n v="0"/>
    <n v="7331.06"/>
    <n v="7331.06"/>
    <n v="668.94"/>
    <n v="668.94"/>
    <n v="668.94"/>
    <s v="G/BBBBB2/BBBBB2"/>
  </r>
  <r>
    <s v="73"/>
    <x v="0"/>
    <x v="10"/>
    <s v="ZA01D000"/>
    <x v="45"/>
    <s v="D203"/>
    <s v="PATRIMONIO NATURAL"/>
    <s v="GI22D20300003D"/>
    <x v="56"/>
    <s v="73 BIENES Y SERVICIOS PARA INVERSIÓN"/>
    <x v="119"/>
    <s v="G/730207/2DD203"/>
    <s v="001"/>
    <n v="0"/>
    <n v="28000"/>
    <n v="0"/>
    <n v="28000"/>
    <n v="0"/>
    <n v="0"/>
    <n v="0"/>
    <n v="28000"/>
    <n v="28000"/>
    <n v="28000"/>
    <s v="G/BBBBB2/BBBBB2"/>
  </r>
  <r>
    <s v="73"/>
    <x v="0"/>
    <x v="10"/>
    <s v="ZA01D000"/>
    <x v="45"/>
    <s v="D203"/>
    <s v="PATRIMONIO NATURAL"/>
    <s v="GI22D20300003D"/>
    <x v="56"/>
    <s v="73 BIENES Y SERVICIOS PARA INVERSIÓN"/>
    <x v="38"/>
    <s v="G/730236/2DD203"/>
    <s v="001"/>
    <n v="0"/>
    <n v="20000"/>
    <n v="0"/>
    <n v="20000"/>
    <n v="0"/>
    <n v="0"/>
    <n v="0"/>
    <n v="20000"/>
    <n v="20000"/>
    <n v="20000"/>
    <s v="G/BBBBB2/BBBBB2"/>
  </r>
  <r>
    <s v="73"/>
    <x v="0"/>
    <x v="10"/>
    <s v="ZA01D000"/>
    <x v="45"/>
    <s v="D203"/>
    <s v="PATRIMONIO NATURAL"/>
    <s v="GI22D20300003D"/>
    <x v="56"/>
    <s v="73 BIENES Y SERVICIOS PARA INVERSIÓN"/>
    <x v="96"/>
    <s v="G/730601/2DD203"/>
    <s v="001"/>
    <n v="0"/>
    <n v="5000"/>
    <n v="0"/>
    <n v="5000"/>
    <n v="0"/>
    <n v="0"/>
    <n v="0"/>
    <n v="5000"/>
    <n v="5000"/>
    <n v="5000"/>
    <s v="G/BBBBB2/BBBBB2"/>
  </r>
  <r>
    <s v="73"/>
    <x v="0"/>
    <x v="10"/>
    <s v="ZA01D000"/>
    <x v="45"/>
    <s v="D203"/>
    <s v="PATRIMONIO NATURAL"/>
    <s v="GI22D20300003D"/>
    <x v="56"/>
    <s v="73 BIENES Y SERVICIOS PARA INVERSIÓN"/>
    <x v="50"/>
    <s v="G/730613/2DD203"/>
    <s v="001"/>
    <n v="12000"/>
    <n v="0"/>
    <n v="0"/>
    <n v="12000"/>
    <n v="716.7"/>
    <n v="11283.3"/>
    <n v="0"/>
    <n v="716.7"/>
    <n v="12000"/>
    <n v="0"/>
    <s v="G/BBBBB2/BBBBB2"/>
  </r>
  <r>
    <s v="73"/>
    <x v="0"/>
    <x v="10"/>
    <s v="ZA01D000"/>
    <x v="45"/>
    <s v="D203"/>
    <s v="PATRIMONIO NATURAL"/>
    <s v="GI22D20300004D"/>
    <x v="2"/>
    <s v="73 BIENES Y SERVICIOS PARA INVERSIÓN"/>
    <x v="38"/>
    <s v="G/730236/2DD203"/>
    <s v="001"/>
    <n v="55000"/>
    <n v="0"/>
    <n v="0"/>
    <n v="55000"/>
    <n v="0"/>
    <n v="0"/>
    <n v="0"/>
    <n v="55000"/>
    <n v="55000"/>
    <n v="55000"/>
    <s v="G/BBBBB2/BBBBB2"/>
  </r>
  <r>
    <s v="73"/>
    <x v="0"/>
    <x v="10"/>
    <s v="ZA01D000"/>
    <x v="45"/>
    <s v="F101"/>
    <s v="CORRESPONSABILIDAD CIUDADANA"/>
    <s v="GI22F10100001D"/>
    <x v="3"/>
    <s v="73 BIENES Y SERVICIOS PARA INVERSIÓN"/>
    <x v="119"/>
    <s v="G/730207/1DF101"/>
    <s v="001"/>
    <n v="78380"/>
    <n v="-28500"/>
    <n v="0"/>
    <n v="49880"/>
    <n v="0"/>
    <n v="0"/>
    <n v="0"/>
    <n v="49880"/>
    <n v="49880"/>
    <n v="49880"/>
    <s v="G/BBBBB2/BBBBB2"/>
  </r>
  <r>
    <s v="73"/>
    <x v="0"/>
    <x v="10"/>
    <s v="ZA01D000"/>
    <x v="45"/>
    <s v="F101"/>
    <s v="CORRESPONSABILIDAD CIUDADANA"/>
    <s v="GI22F10100001D"/>
    <x v="3"/>
    <s v="73 BIENES Y SERVICIOS PARA INVERSIÓN"/>
    <x v="46"/>
    <s v="G/730249/1DF101"/>
    <s v="001"/>
    <n v="20000"/>
    <n v="0"/>
    <n v="0"/>
    <n v="20000"/>
    <n v="0"/>
    <n v="0"/>
    <n v="0"/>
    <n v="20000"/>
    <n v="20000"/>
    <n v="20000"/>
    <s v="G/BBBBB2/BBBBB2"/>
  </r>
  <r>
    <s v="73"/>
    <x v="0"/>
    <x v="10"/>
    <s v="ZA01D000"/>
    <x v="45"/>
    <s v="F101"/>
    <s v="CORRESPONSABILIDAD CIUDADANA"/>
    <s v="GI22F10100001D"/>
    <x v="3"/>
    <s v="73 BIENES Y SERVICIOS PARA INVERSIÓN"/>
    <x v="96"/>
    <s v="G/730601/1DF101"/>
    <s v="001"/>
    <n v="0"/>
    <n v="12500"/>
    <n v="0"/>
    <n v="12500"/>
    <n v="0"/>
    <n v="0"/>
    <n v="0"/>
    <n v="12500"/>
    <n v="12500"/>
    <n v="12500"/>
    <s v="G/BBBBB2/BBBBB2"/>
  </r>
  <r>
    <s v="78"/>
    <x v="0"/>
    <x v="10"/>
    <s v="ZA01D000"/>
    <x v="45"/>
    <s v="D201"/>
    <s v="CALIDAD AMBIENTAL"/>
    <s v="GI22D20100002D"/>
    <x v="54"/>
    <s v="78 TRANSFERENCIAS Y DONACIONES PARA INVERSIÓN"/>
    <x v="153"/>
    <s v="G/780102/2DD201"/>
    <s v="001"/>
    <n v="96200"/>
    <n v="-96200"/>
    <n v="0"/>
    <n v="0"/>
    <n v="0"/>
    <n v="0"/>
    <n v="0"/>
    <n v="0"/>
    <n v="0"/>
    <n v="0"/>
    <s v="G/BBBBB2/BBBBB2"/>
  </r>
  <r>
    <s v="78"/>
    <x v="0"/>
    <x v="10"/>
    <s v="ZA01D000"/>
    <x v="45"/>
    <s v="D203"/>
    <s v="PATRIMONIO NATURAL"/>
    <s v="GI22D20300001D"/>
    <x v="55"/>
    <s v="78 TRANSFERENCIAS Y DONACIONES PARA INVERSIÓN"/>
    <x v="152"/>
    <s v="G/780204/2DD203"/>
    <s v="001"/>
    <n v="79000"/>
    <n v="-12600"/>
    <n v="0"/>
    <n v="66400"/>
    <n v="61099.87"/>
    <n v="5300.13"/>
    <n v="0"/>
    <n v="61099.87"/>
    <n v="66400"/>
    <n v="0"/>
    <s v="G/BBBBB2/BBBBB2"/>
  </r>
  <r>
    <s v="78"/>
    <x v="0"/>
    <x v="10"/>
    <s v="ZA01D000"/>
    <x v="45"/>
    <s v="D203"/>
    <s v="PATRIMONIO NATURAL"/>
    <s v="GI22D20300002D"/>
    <x v="18"/>
    <s v="78 TRANSFERENCIAS Y DONACIONES PARA INVERSIÓN"/>
    <x v="152"/>
    <s v="G/780204/2DD203"/>
    <s v="001"/>
    <n v="0"/>
    <n v="140000"/>
    <n v="0"/>
    <n v="140000"/>
    <n v="0"/>
    <n v="0"/>
    <n v="0"/>
    <n v="140000"/>
    <n v="140000"/>
    <n v="140000"/>
    <s v="G/BBBBB2/BBBBB2"/>
  </r>
  <r>
    <s v="78"/>
    <x v="0"/>
    <x v="10"/>
    <s v="ZA01D000"/>
    <x v="45"/>
    <s v="D203"/>
    <s v="PATRIMONIO NATURAL"/>
    <s v="GI22D20300003D"/>
    <x v="56"/>
    <s v="78 TRANSFERENCIAS Y DONACIONES PARA INVERSIÓN"/>
    <x v="152"/>
    <s v="G/780204/2DD203"/>
    <s v="001"/>
    <n v="169000"/>
    <n v="-53000"/>
    <n v="0"/>
    <n v="116000"/>
    <n v="0"/>
    <n v="50700"/>
    <n v="0"/>
    <n v="65300"/>
    <n v="116000"/>
    <n v="65300"/>
    <s v="G/BBBBB2/BBBBB2"/>
  </r>
  <r>
    <s v="78"/>
    <x v="0"/>
    <x v="10"/>
    <s v="ZA01D000"/>
    <x v="45"/>
    <s v="D203"/>
    <s v="PATRIMONIO NATURAL"/>
    <s v="GI22D20300004D"/>
    <x v="2"/>
    <s v="78 TRANSFERENCIAS Y DONACIONES PARA INVERSIÓN"/>
    <x v="152"/>
    <s v="G/780204/2DD203"/>
    <s v="001"/>
    <n v="60000"/>
    <n v="0"/>
    <n v="0"/>
    <n v="60000"/>
    <n v="0"/>
    <n v="0"/>
    <n v="0"/>
    <n v="60000"/>
    <n v="60000"/>
    <n v="60000"/>
    <s v="G/BBBBB2/BBBBB2"/>
  </r>
  <r>
    <s v="84"/>
    <x v="0"/>
    <x v="10"/>
    <s v="ZA01D000"/>
    <x v="45"/>
    <s v="A101"/>
    <s v="FORTALECIMIENTO INSTITUCIONAL"/>
    <s v="GC00A10100001D"/>
    <x v="1"/>
    <s v="84 BIENES DE LARGA DURACIÓN"/>
    <x v="63"/>
    <s v="G/840103/1DA101"/>
    <s v="002"/>
    <n v="253.58"/>
    <n v="0"/>
    <n v="0"/>
    <n v="253.58"/>
    <n v="0"/>
    <n v="0"/>
    <n v="0"/>
    <n v="253.58"/>
    <n v="253.58"/>
    <n v="253.58"/>
    <s v="G/BBBBB3/BBBBB3"/>
  </r>
  <r>
    <s v="84"/>
    <x v="0"/>
    <x v="10"/>
    <s v="ZA01D000"/>
    <x v="45"/>
    <s v="A101"/>
    <s v="FORTALECIMIENTO INSTITUCIONAL"/>
    <s v="GC00A10100001D"/>
    <x v="1"/>
    <s v="84 BIENES DE LARGA DURACIÓN"/>
    <x v="65"/>
    <s v="G/840107/1DA101"/>
    <s v="002"/>
    <n v="15831.8"/>
    <n v="71692.2"/>
    <n v="0"/>
    <n v="87524"/>
    <n v="0"/>
    <n v="27375"/>
    <n v="27375"/>
    <n v="60149"/>
    <n v="60149"/>
    <n v="60149"/>
    <s v="G/BBBBB3/BBBBB3"/>
  </r>
  <r>
    <s v="84"/>
    <x v="0"/>
    <x v="10"/>
    <s v="ZA01D000"/>
    <x v="45"/>
    <s v="D201"/>
    <s v="CALIDAD AMBIENTAL"/>
    <s v="GI22D20100002D"/>
    <x v="54"/>
    <s v="84 BIENES DE LARGA DURACIÓN"/>
    <x v="64"/>
    <s v="G/840104/2DD201"/>
    <s v="001"/>
    <n v="318074"/>
    <n v="-5774.75"/>
    <n v="0"/>
    <n v="312299.25"/>
    <n v="40000"/>
    <n v="76246.960000000006"/>
    <n v="44178.71"/>
    <n v="236052.29"/>
    <n v="268120.53999999998"/>
    <n v="196052.29"/>
    <s v="G/BBBBB3/BBBBB3"/>
  </r>
  <r>
    <s v="84"/>
    <x v="0"/>
    <x v="10"/>
    <s v="ZA01D000"/>
    <x v="45"/>
    <s v="D201"/>
    <s v="CALIDAD AMBIENTAL"/>
    <s v="GI22D20100002D"/>
    <x v="54"/>
    <s v="84 BIENES DE LARGA DURACIÓN"/>
    <x v="65"/>
    <s v="G/840107/2DD201"/>
    <s v="001"/>
    <n v="174460.9"/>
    <n v="-3834.61"/>
    <n v="0"/>
    <n v="170626.29"/>
    <n v="0"/>
    <n v="161626.29"/>
    <n v="161626.29"/>
    <n v="9000"/>
    <n v="9000"/>
    <n v="9000"/>
    <s v="G/BBBBB3/BBBBB3"/>
  </r>
  <r>
    <s v="84"/>
    <x v="0"/>
    <x v="10"/>
    <s v="ZA01D000"/>
    <x v="45"/>
    <s v="D203"/>
    <s v="PATRIMONIO NATURAL"/>
    <s v="GI22D20300001D"/>
    <x v="55"/>
    <s v="84 BIENES DE LARGA DURACIÓN"/>
    <x v="64"/>
    <s v="G/840104/2DD203"/>
    <s v="001"/>
    <n v="15000"/>
    <n v="-15000"/>
    <n v="0"/>
    <n v="0"/>
    <n v="0"/>
    <n v="0"/>
    <n v="0"/>
    <n v="0"/>
    <n v="0"/>
    <n v="0"/>
    <s v="G/BBBBB3/BBBBB3"/>
  </r>
  <r>
    <s v="84"/>
    <x v="0"/>
    <x v="10"/>
    <s v="ZA01D000"/>
    <x v="45"/>
    <s v="D203"/>
    <s v="PATRIMONIO NATURAL"/>
    <s v="GI22D20300001D"/>
    <x v="55"/>
    <s v="84 BIENES DE LARGA DURACIÓN"/>
    <x v="65"/>
    <s v="G/840107/2DD203"/>
    <s v="001"/>
    <n v="4800"/>
    <n v="-4800"/>
    <n v="0"/>
    <n v="0"/>
    <n v="0"/>
    <n v="0"/>
    <n v="0"/>
    <n v="0"/>
    <n v="0"/>
    <n v="0"/>
    <s v="G/BBBBB3/BBBBB3"/>
  </r>
  <r>
    <s v="99"/>
    <x v="0"/>
    <x v="10"/>
    <s v="ZA01D000"/>
    <x v="45"/>
    <s v="A101"/>
    <s v="FORTALECIMIENTO INSTITUCIONAL"/>
    <s v="GC00A10100004D"/>
    <x v="0"/>
    <s v="99 OTROS PASIVOS"/>
    <x v="67"/>
    <s v="G/990101/1DA101"/>
    <s v="002"/>
    <n v="29507.17"/>
    <n v="0"/>
    <n v="0"/>
    <n v="29507.17"/>
    <n v="0"/>
    <n v="0"/>
    <n v="0"/>
    <n v="29507.17"/>
    <n v="29507.17"/>
    <n v="29507.17"/>
    <s v="G/CCCCC1/CCCCC1"/>
  </r>
  <r>
    <s v="51"/>
    <x v="1"/>
    <x v="14"/>
    <s v="ZA01E000"/>
    <x v="46"/>
    <s v="A101"/>
    <s v="FORTALECIMIENTO INSTITUCIONAL"/>
    <s v="GC00A10100004D"/>
    <x v="0"/>
    <s v="51 GASTOS EN PERSONAL"/>
    <x v="0"/>
    <s v="G/510105/1EA101"/>
    <s v="002"/>
    <n v="744640.57"/>
    <n v="0"/>
    <n v="0"/>
    <n v="744640.57"/>
    <n v="0"/>
    <n v="300088"/>
    <n v="300088"/>
    <n v="444552.57"/>
    <n v="444552.57"/>
    <n v="444552.57"/>
    <s v="G/AAAAAA/AAAAAA"/>
  </r>
  <r>
    <s v="51"/>
    <x v="1"/>
    <x v="14"/>
    <s v="ZA01E000"/>
    <x v="46"/>
    <s v="A101"/>
    <s v="FORTALECIMIENTO INSTITUCIONAL"/>
    <s v="GC00A10100004D"/>
    <x v="0"/>
    <s v="51 GASTOS EN PERSONAL"/>
    <x v="1"/>
    <s v="G/510106/1EA101"/>
    <s v="002"/>
    <n v="33001.800000000003"/>
    <n v="0"/>
    <n v="0"/>
    <n v="33001.800000000003"/>
    <n v="0"/>
    <n v="9049.1"/>
    <n v="9049.1"/>
    <n v="23952.7"/>
    <n v="23952.7"/>
    <n v="23952.7"/>
    <s v="G/AAAAAA/AAAAAA"/>
  </r>
  <r>
    <s v="51"/>
    <x v="1"/>
    <x v="14"/>
    <s v="ZA01E000"/>
    <x v="46"/>
    <s v="A101"/>
    <s v="FORTALECIMIENTO INSTITUCIONAL"/>
    <s v="GC00A10100004D"/>
    <x v="0"/>
    <s v="51 GASTOS EN PERSONAL"/>
    <x v="2"/>
    <s v="G/510203/1EA101"/>
    <s v="002"/>
    <n v="102656.15"/>
    <n v="0"/>
    <n v="0"/>
    <n v="102656.15"/>
    <n v="31839.5"/>
    <n v="3764.51"/>
    <n v="3764.51"/>
    <n v="98891.64"/>
    <n v="98891.64"/>
    <n v="67052.14"/>
    <s v="G/AAAAAA/AAAAAA"/>
  </r>
  <r>
    <s v="51"/>
    <x v="1"/>
    <x v="14"/>
    <s v="ZA01E000"/>
    <x v="46"/>
    <s v="A101"/>
    <s v="FORTALECIMIENTO INSTITUCIONAL"/>
    <s v="GC00A10100004D"/>
    <x v="0"/>
    <s v="51 GASTOS EN PERSONAL"/>
    <x v="3"/>
    <s v="G/510204/1EA101"/>
    <s v="002"/>
    <n v="38280.400000000001"/>
    <n v="0"/>
    <n v="0"/>
    <n v="38280.400000000001"/>
    <n v="9825"/>
    <n v="975"/>
    <n v="975"/>
    <n v="37305.4"/>
    <n v="37305.4"/>
    <n v="27480.400000000001"/>
    <s v="G/AAAAAA/AAAAAA"/>
  </r>
  <r>
    <s v="51"/>
    <x v="1"/>
    <x v="14"/>
    <s v="ZA01E000"/>
    <x v="46"/>
    <s v="A101"/>
    <s v="FORTALECIMIENTO INSTITUCIONAL"/>
    <s v="GC00A10100004D"/>
    <x v="0"/>
    <s v="51 GASTOS EN PERSONAL"/>
    <x v="4"/>
    <s v="G/510304/1EA101"/>
    <s v="002"/>
    <n v="792"/>
    <n v="0"/>
    <n v="0"/>
    <n v="792"/>
    <n v="0"/>
    <n v="71.400000000000006"/>
    <n v="71.400000000000006"/>
    <n v="720.6"/>
    <n v="720.6"/>
    <n v="720.6"/>
    <s v="G/AAAAAA/AAAAAA"/>
  </r>
  <r>
    <s v="51"/>
    <x v="1"/>
    <x v="14"/>
    <s v="ZA01E000"/>
    <x v="46"/>
    <s v="A101"/>
    <s v="FORTALECIMIENTO INSTITUCIONAL"/>
    <s v="GC00A10100004D"/>
    <x v="0"/>
    <s v="51 GASTOS EN PERSONAL"/>
    <x v="5"/>
    <s v="G/510306/1EA101"/>
    <s v="002"/>
    <n v="6336"/>
    <n v="0"/>
    <n v="0"/>
    <n v="6336"/>
    <n v="0"/>
    <n v="1224"/>
    <n v="1224"/>
    <n v="5112"/>
    <n v="5112"/>
    <n v="5112"/>
    <s v="G/AAAAAA/AAAAAA"/>
  </r>
  <r>
    <s v="51"/>
    <x v="1"/>
    <x v="14"/>
    <s v="ZA01E000"/>
    <x v="46"/>
    <s v="A101"/>
    <s v="FORTALECIMIENTO INSTITUCIONAL"/>
    <s v="GC00A10100004D"/>
    <x v="0"/>
    <s v="51 GASTOS EN PERSONAL"/>
    <x v="6"/>
    <s v="G/510401/1EA101"/>
    <s v="002"/>
    <n v="1350.05"/>
    <n v="0"/>
    <n v="0"/>
    <n v="1350.05"/>
    <n v="0"/>
    <n v="22.5"/>
    <n v="22.5"/>
    <n v="1327.55"/>
    <n v="1327.55"/>
    <n v="1327.55"/>
    <s v="G/AAAAAA/AAAAAA"/>
  </r>
  <r>
    <s v="51"/>
    <x v="1"/>
    <x v="14"/>
    <s v="ZA01E000"/>
    <x v="46"/>
    <s v="A101"/>
    <s v="FORTALECIMIENTO INSTITUCIONAL"/>
    <s v="GC00A10100004D"/>
    <x v="0"/>
    <s v="51 GASTOS EN PERSONAL"/>
    <x v="7"/>
    <s v="G/510408/1EA101"/>
    <s v="002"/>
    <n v="2250.09"/>
    <n v="0"/>
    <n v="0"/>
    <n v="2250.09"/>
    <n v="0"/>
    <n v="429.8"/>
    <n v="429.8"/>
    <n v="1820.29"/>
    <n v="1820.29"/>
    <n v="1820.29"/>
    <s v="G/AAAAAA/AAAAAA"/>
  </r>
  <r>
    <s v="51"/>
    <x v="1"/>
    <x v="14"/>
    <s v="ZA01E000"/>
    <x v="46"/>
    <s v="A101"/>
    <s v="FORTALECIMIENTO INSTITUCIONAL"/>
    <s v="GC00A10100004D"/>
    <x v="0"/>
    <s v="51 GASTOS EN PERSONAL"/>
    <x v="69"/>
    <s v="G/510507/1EA101"/>
    <s v="002"/>
    <n v="2948.44"/>
    <n v="0"/>
    <n v="0"/>
    <n v="2948.44"/>
    <n v="0"/>
    <n v="0"/>
    <n v="0"/>
    <n v="2948.44"/>
    <n v="2948.44"/>
    <n v="2948.44"/>
    <s v="G/AAAAAA/AAAAAA"/>
  </r>
  <r>
    <s v="51"/>
    <x v="1"/>
    <x v="14"/>
    <s v="ZA01E000"/>
    <x v="46"/>
    <s v="A101"/>
    <s v="FORTALECIMIENTO INSTITUCIONAL"/>
    <s v="GC00A10100004D"/>
    <x v="0"/>
    <s v="51 GASTOS EN PERSONAL"/>
    <x v="8"/>
    <s v="G/510509/1EA101"/>
    <s v="002"/>
    <n v="102531.99"/>
    <n v="0"/>
    <n v="0"/>
    <n v="102531.99"/>
    <n v="0"/>
    <n v="40096.54"/>
    <n v="40096.54"/>
    <n v="62435.45"/>
    <n v="62435.45"/>
    <n v="62435.45"/>
    <s v="G/AAAAAA/AAAAAA"/>
  </r>
  <r>
    <s v="51"/>
    <x v="1"/>
    <x v="14"/>
    <s v="ZA01E000"/>
    <x v="46"/>
    <s v="A101"/>
    <s v="FORTALECIMIENTO INSTITUCIONAL"/>
    <s v="GC00A10100004D"/>
    <x v="0"/>
    <s v="51 GASTOS EN PERSONAL"/>
    <x v="9"/>
    <s v="G/510510/1EA101"/>
    <s v="002"/>
    <n v="456912"/>
    <n v="0"/>
    <n v="0"/>
    <n v="456912"/>
    <n v="227956.43"/>
    <n v="156307.57"/>
    <n v="156307.57"/>
    <n v="300604.43"/>
    <n v="300604.43"/>
    <n v="72648"/>
    <s v="G/AAAAAA/AAAAAA"/>
  </r>
  <r>
    <s v="51"/>
    <x v="1"/>
    <x v="14"/>
    <s v="ZA01E000"/>
    <x v="46"/>
    <s v="A101"/>
    <s v="FORTALECIMIENTO INSTITUCIONAL"/>
    <s v="GC00A10100004D"/>
    <x v="0"/>
    <s v="51 GASTOS EN PERSONAL"/>
    <x v="10"/>
    <s v="G/510512/1EA101"/>
    <s v="002"/>
    <n v="1842.27"/>
    <n v="0"/>
    <n v="0"/>
    <n v="1842.27"/>
    <n v="0"/>
    <n v="450"/>
    <n v="450"/>
    <n v="1392.27"/>
    <n v="1392.27"/>
    <n v="1392.27"/>
    <s v="G/AAAAAA/AAAAAA"/>
  </r>
  <r>
    <s v="51"/>
    <x v="1"/>
    <x v="14"/>
    <s v="ZA01E000"/>
    <x v="46"/>
    <s v="A101"/>
    <s v="FORTALECIMIENTO INSTITUCIONAL"/>
    <s v="GC00A10100004D"/>
    <x v="0"/>
    <s v="51 GASTOS EN PERSONAL"/>
    <x v="11"/>
    <s v="G/510513/1EA101"/>
    <s v="002"/>
    <n v="3484.54"/>
    <n v="0"/>
    <n v="0"/>
    <n v="3484.54"/>
    <n v="0"/>
    <n v="726.67"/>
    <n v="726.67"/>
    <n v="2757.87"/>
    <n v="2757.87"/>
    <n v="2757.87"/>
    <s v="G/AAAAAA/AAAAAA"/>
  </r>
  <r>
    <s v="51"/>
    <x v="1"/>
    <x v="14"/>
    <s v="ZA01E000"/>
    <x v="46"/>
    <s v="A101"/>
    <s v="FORTALECIMIENTO INSTITUCIONAL"/>
    <s v="GC00A10100004D"/>
    <x v="0"/>
    <s v="51 GASTOS EN PERSONAL"/>
    <x v="12"/>
    <s v="G/510601/1EA101"/>
    <s v="002"/>
    <n v="155700.93"/>
    <n v="0"/>
    <n v="0"/>
    <n v="155700.93"/>
    <n v="28911.99"/>
    <n v="58993.47"/>
    <n v="58993.47"/>
    <n v="96707.46"/>
    <n v="96707.46"/>
    <n v="67795.47"/>
    <s v="G/AAAAAA/AAAAAA"/>
  </r>
  <r>
    <s v="51"/>
    <x v="1"/>
    <x v="14"/>
    <s v="ZA01E000"/>
    <x v="46"/>
    <s v="A101"/>
    <s v="FORTALECIMIENTO INSTITUCIONAL"/>
    <s v="GC00A10100004D"/>
    <x v="0"/>
    <s v="51 GASTOS EN PERSONAL"/>
    <x v="13"/>
    <s v="G/510602/1EA101"/>
    <s v="002"/>
    <n v="102656.15"/>
    <n v="0"/>
    <n v="0"/>
    <n v="102656.15"/>
    <n v="22348.89"/>
    <n v="33582.239999999998"/>
    <n v="33582.239999999998"/>
    <n v="69073.91"/>
    <n v="69073.91"/>
    <n v="46725.02"/>
    <s v="G/AAAAAA/AAAAAA"/>
  </r>
  <r>
    <s v="51"/>
    <x v="1"/>
    <x v="14"/>
    <s v="ZA01E000"/>
    <x v="46"/>
    <s v="A101"/>
    <s v="FORTALECIMIENTO INSTITUCIONAL"/>
    <s v="GC00A10100004D"/>
    <x v="0"/>
    <s v="51 GASTOS EN PERSONAL"/>
    <x v="14"/>
    <s v="G/510707/1EA101"/>
    <s v="002"/>
    <n v="32972.35"/>
    <n v="0"/>
    <n v="0"/>
    <n v="32972.35"/>
    <n v="0"/>
    <n v="0"/>
    <n v="0"/>
    <n v="32972.35"/>
    <n v="32972.35"/>
    <n v="32972.35"/>
    <s v="G/AAAAAA/AAAAAA"/>
  </r>
  <r>
    <s v="53"/>
    <x v="1"/>
    <x v="14"/>
    <s v="ZA01E000"/>
    <x v="46"/>
    <s v="A101"/>
    <s v="FORTALECIMIENTO INSTITUCIONAL"/>
    <s v="GC00A10100001D"/>
    <x v="1"/>
    <s v="53 BIENES Y SERVICIOS DE CONSUMO"/>
    <x v="31"/>
    <s v="G/530704/1EA101"/>
    <s v="002"/>
    <n v="600"/>
    <n v="0"/>
    <n v="0"/>
    <n v="600"/>
    <n v="0"/>
    <n v="0"/>
    <n v="0"/>
    <n v="600"/>
    <n v="600"/>
    <n v="600"/>
    <s v="G/AAAAAA/AAAAAA"/>
  </r>
  <r>
    <s v="53"/>
    <x v="1"/>
    <x v="14"/>
    <s v="ZA01E000"/>
    <x v="46"/>
    <s v="A101"/>
    <s v="FORTALECIMIENTO INSTITUCIONAL"/>
    <s v="GC00A10100001D"/>
    <x v="1"/>
    <s v="53 BIENES Y SERVICIOS DE CONSUMO"/>
    <x v="36"/>
    <s v="G/530813/1EA101"/>
    <s v="002"/>
    <n v="700"/>
    <n v="0"/>
    <n v="0"/>
    <n v="700"/>
    <n v="0"/>
    <n v="0"/>
    <n v="0"/>
    <n v="700"/>
    <n v="700"/>
    <n v="700"/>
    <s v="G/AAAAAA/AAAAAA"/>
  </r>
  <r>
    <s v="73"/>
    <x v="1"/>
    <x v="14"/>
    <s v="ZA01E000"/>
    <x v="46"/>
    <s v="L101"/>
    <s v="GESTIÓN INSTITUCIONAL EFICIENTE"/>
    <s v="GI22L10100001D"/>
    <x v="57"/>
    <s v="73 BIENES Y SERVICIOS PARA INVERSIÓN"/>
    <x v="118"/>
    <s v="G/730105/1EL101"/>
    <s v="002"/>
    <n v="1500"/>
    <n v="0"/>
    <n v="0"/>
    <n v="1500"/>
    <n v="0"/>
    <n v="1500"/>
    <n v="1500"/>
    <n v="0"/>
    <n v="0"/>
    <n v="0"/>
    <s v="G/BBBBB2/BBBBB2"/>
  </r>
  <r>
    <s v="73"/>
    <x v="1"/>
    <x v="14"/>
    <s v="ZA01E000"/>
    <x v="46"/>
    <s v="L101"/>
    <s v="GESTIÓN INSTITUCIONAL EFICIENTE"/>
    <s v="GI22L10100001D"/>
    <x v="57"/>
    <s v="73 BIENES Y SERVICIOS PARA INVERSIÓN"/>
    <x v="118"/>
    <s v="G/730105/1EL101"/>
    <s v="001"/>
    <n v="5700"/>
    <n v="0"/>
    <n v="0"/>
    <n v="5700"/>
    <n v="0"/>
    <n v="0"/>
    <n v="0"/>
    <n v="5700"/>
    <n v="5700"/>
    <n v="5700"/>
    <s v="G/BBBBB2/BBBBB2"/>
  </r>
  <r>
    <s v="73"/>
    <x v="1"/>
    <x v="14"/>
    <s v="ZA01E000"/>
    <x v="46"/>
    <s v="L101"/>
    <s v="GESTIÓN INSTITUCIONAL EFICIENTE"/>
    <s v="GI22L10100001D"/>
    <x v="57"/>
    <s v="73 BIENES Y SERVICIOS PARA INVERSIÓN"/>
    <x v="56"/>
    <s v="G/730204/1EL101"/>
    <s v="001"/>
    <n v="96485.7"/>
    <n v="0"/>
    <n v="0"/>
    <n v="96485.7"/>
    <n v="0"/>
    <n v="7001"/>
    <n v="7001"/>
    <n v="89484.7"/>
    <n v="89484.7"/>
    <n v="89484.7"/>
    <s v="G/BBBBB2/BBBBB2"/>
  </r>
  <r>
    <s v="73"/>
    <x v="1"/>
    <x v="14"/>
    <s v="ZA01E000"/>
    <x v="46"/>
    <s v="L101"/>
    <s v="GESTIÓN INSTITUCIONAL EFICIENTE"/>
    <s v="GI22L10100001D"/>
    <x v="57"/>
    <s v="73 BIENES Y SERVICIOS PARA INVERSIÓN"/>
    <x v="119"/>
    <s v="G/730207/1EL101"/>
    <s v="001"/>
    <n v="1860000"/>
    <n v="0"/>
    <n v="0"/>
    <n v="1860000"/>
    <n v="0"/>
    <n v="1435944.8"/>
    <n v="1435944.73"/>
    <n v="424055.2"/>
    <n v="424055.27"/>
    <n v="424055.2"/>
    <s v="G/BBBBB2/BBBBB2"/>
  </r>
  <r>
    <s v="73"/>
    <x v="1"/>
    <x v="14"/>
    <s v="ZA01E000"/>
    <x v="46"/>
    <s v="L101"/>
    <s v="GESTIÓN INSTITUCIONAL EFICIENTE"/>
    <s v="GI22L10100001D"/>
    <x v="57"/>
    <s v="73 BIENES Y SERVICIOS PARA INVERSIÓN"/>
    <x v="193"/>
    <s v="G/730222/1EL101"/>
    <s v="001"/>
    <n v="120000"/>
    <n v="0"/>
    <n v="0"/>
    <n v="120000"/>
    <n v="0"/>
    <n v="0"/>
    <n v="0"/>
    <n v="120000"/>
    <n v="120000"/>
    <n v="120000"/>
    <s v="G/BBBBB2/BBBBB2"/>
  </r>
  <r>
    <s v="73"/>
    <x v="1"/>
    <x v="14"/>
    <s v="ZA01E000"/>
    <x v="46"/>
    <s v="L101"/>
    <s v="GESTIÓN INSTITUCIONAL EFICIENTE"/>
    <s v="GI22L10100001D"/>
    <x v="57"/>
    <s v="73 BIENES Y SERVICIOS PARA INVERSIÓN"/>
    <x v="193"/>
    <s v="G/730222/1EL101"/>
    <s v="002"/>
    <n v="92977.05"/>
    <n v="0"/>
    <n v="0"/>
    <n v="92977.05"/>
    <n v="0"/>
    <n v="10825.09"/>
    <n v="10787.95"/>
    <n v="82151.960000000006"/>
    <n v="82189.100000000006"/>
    <n v="82151.960000000006"/>
    <s v="G/BBBBB2/BBBBB2"/>
  </r>
  <r>
    <s v="73"/>
    <x v="1"/>
    <x v="14"/>
    <s v="ZA01E000"/>
    <x v="46"/>
    <s v="L101"/>
    <s v="GESTIÓN INSTITUCIONAL EFICIENTE"/>
    <s v="GI22L10100001D"/>
    <x v="57"/>
    <s v="73 BIENES Y SERVICIOS PARA INVERSIÓN"/>
    <x v="146"/>
    <s v="G/730239/1EL101"/>
    <s v="001"/>
    <n v="300"/>
    <n v="0"/>
    <n v="0"/>
    <n v="300"/>
    <n v="0"/>
    <n v="0"/>
    <n v="0"/>
    <n v="300"/>
    <n v="300"/>
    <n v="300"/>
    <s v="G/BBBBB2/BBBBB2"/>
  </r>
  <r>
    <s v="73"/>
    <x v="1"/>
    <x v="14"/>
    <s v="ZA01E000"/>
    <x v="46"/>
    <s v="L101"/>
    <s v="GESTIÓN INSTITUCIONAL EFICIENTE"/>
    <s v="GI22L10100001D"/>
    <x v="57"/>
    <s v="73 BIENES Y SERVICIOS PARA INVERSIÓN"/>
    <x v="194"/>
    <s v="G/730241/1EL101"/>
    <s v="001"/>
    <n v="65900"/>
    <n v="0"/>
    <n v="0"/>
    <n v="65900"/>
    <n v="0"/>
    <n v="6341"/>
    <n v="4856"/>
    <n v="59559"/>
    <n v="61044"/>
    <n v="59559"/>
    <s v="G/BBBBB2/BBBBB2"/>
  </r>
  <r>
    <s v="73"/>
    <x v="1"/>
    <x v="14"/>
    <s v="ZA01E000"/>
    <x v="46"/>
    <s v="L101"/>
    <s v="GESTIÓN INSTITUCIONAL EFICIENTE"/>
    <s v="GI22L10100001D"/>
    <x v="57"/>
    <s v="73 BIENES Y SERVICIOS PARA INVERSIÓN"/>
    <x v="92"/>
    <s v="G/730248/1EL101"/>
    <s v="001"/>
    <n v="110000"/>
    <n v="0"/>
    <n v="0"/>
    <n v="110000"/>
    <n v="0"/>
    <n v="103906.72"/>
    <n v="54289.84"/>
    <n v="6093.28"/>
    <n v="55710.16"/>
    <n v="6093.28"/>
    <s v="G/BBBBB2/BBBBB2"/>
  </r>
  <r>
    <s v="73"/>
    <x v="1"/>
    <x v="14"/>
    <s v="ZA01E000"/>
    <x v="46"/>
    <s v="L101"/>
    <s v="GESTIÓN INSTITUCIONAL EFICIENTE"/>
    <s v="GI22L10100001D"/>
    <x v="57"/>
    <s v="73 BIENES Y SERVICIOS PARA INVERSIÓN"/>
    <x v="106"/>
    <s v="G/730404/1EL101"/>
    <s v="002"/>
    <n v="6000"/>
    <n v="0"/>
    <n v="0"/>
    <n v="6000"/>
    <n v="0"/>
    <n v="3520"/>
    <n v="1920"/>
    <n v="2480"/>
    <n v="4080"/>
    <n v="2480"/>
    <s v="G/BBBBB2/BBBBB2"/>
  </r>
  <r>
    <s v="73"/>
    <x v="1"/>
    <x v="14"/>
    <s v="ZA01E000"/>
    <x v="46"/>
    <s v="L101"/>
    <s v="GESTIÓN INSTITUCIONAL EFICIENTE"/>
    <s v="GI22L10100001D"/>
    <x v="57"/>
    <s v="73 BIENES Y SERVICIOS PARA INVERSIÓN"/>
    <x v="132"/>
    <s v="G/730612/1EL101"/>
    <s v="001"/>
    <n v="14400"/>
    <n v="0"/>
    <n v="0"/>
    <n v="14400"/>
    <n v="0"/>
    <n v="0"/>
    <n v="0"/>
    <n v="14400"/>
    <n v="14400"/>
    <n v="14400"/>
    <s v="G/BBBBB2/BBBBB2"/>
  </r>
  <r>
    <s v="73"/>
    <x v="1"/>
    <x v="14"/>
    <s v="ZA01E000"/>
    <x v="46"/>
    <s v="L101"/>
    <s v="GESTIÓN INSTITUCIONAL EFICIENTE"/>
    <s v="GI22L10100001D"/>
    <x v="57"/>
    <s v="73 BIENES Y SERVICIOS PARA INVERSIÓN"/>
    <x v="120"/>
    <s v="G/730701/1EL101"/>
    <s v="002"/>
    <n v="20000"/>
    <n v="0"/>
    <n v="0"/>
    <n v="20000"/>
    <n v="0"/>
    <n v="0"/>
    <n v="0"/>
    <n v="20000"/>
    <n v="20000"/>
    <n v="20000"/>
    <s v="G/BBBBB2/BBBBB2"/>
  </r>
  <r>
    <s v="73"/>
    <x v="1"/>
    <x v="14"/>
    <s v="ZA01E000"/>
    <x v="46"/>
    <s v="L101"/>
    <s v="GESTIÓN INSTITUCIONAL EFICIENTE"/>
    <s v="GI22L10100001D"/>
    <x v="57"/>
    <s v="73 BIENES Y SERVICIOS PARA INVERSIÓN"/>
    <x v="44"/>
    <s v="G/730811/1EL101"/>
    <s v="001"/>
    <n v="3326.66"/>
    <n v="0"/>
    <n v="0"/>
    <n v="3326.66"/>
    <n v="2240"/>
    <n v="0"/>
    <n v="0"/>
    <n v="3326.66"/>
    <n v="3326.66"/>
    <n v="1086.6600000000001"/>
    <s v="G/BBBBB2/BBBBB2"/>
  </r>
  <r>
    <s v="73"/>
    <x v="1"/>
    <x v="14"/>
    <s v="ZA01E000"/>
    <x v="46"/>
    <s v="L101"/>
    <s v="GESTIÓN INSTITUCIONAL EFICIENTE"/>
    <s v="GI22L10100001D"/>
    <x v="57"/>
    <s v="73 BIENES Y SERVICIOS PARA INVERSIÓN"/>
    <x v="135"/>
    <s v="G/730813/1EL101"/>
    <s v="001"/>
    <n v="767.83"/>
    <n v="0"/>
    <n v="0"/>
    <n v="767.83"/>
    <n v="516.20000000000005"/>
    <n v="0"/>
    <n v="0"/>
    <n v="767.83"/>
    <n v="767.83"/>
    <n v="251.63"/>
    <s v="G/BBBBB2/BBBBB2"/>
  </r>
  <r>
    <s v="84"/>
    <x v="1"/>
    <x v="14"/>
    <s v="ZA01E000"/>
    <x v="46"/>
    <s v="L101"/>
    <s v="GESTIÓN INSTITUCIONAL EFICIENTE"/>
    <s v="GI22L10100001D"/>
    <x v="57"/>
    <s v="84 BIENES DE LARGA DURACIÓN"/>
    <x v="64"/>
    <s v="G/840104/1EL101"/>
    <s v="002"/>
    <n v="150528.75"/>
    <n v="0"/>
    <n v="0"/>
    <n v="150528.75"/>
    <n v="61678.34"/>
    <n v="0"/>
    <n v="0"/>
    <n v="150528.75"/>
    <n v="150528.75"/>
    <n v="88850.41"/>
    <s v="G/BBBBB3/BBBBB3"/>
  </r>
  <r>
    <s v="84"/>
    <x v="1"/>
    <x v="14"/>
    <s v="ZA01E000"/>
    <x v="46"/>
    <s v="L101"/>
    <s v="GESTIÓN INSTITUCIONAL EFICIENTE"/>
    <s v="GI22L10100001D"/>
    <x v="57"/>
    <s v="84 BIENES DE LARGA DURACIÓN"/>
    <x v="64"/>
    <s v="G/840104/1EL101"/>
    <s v="001"/>
    <n v="49419.81"/>
    <n v="0"/>
    <n v="0"/>
    <n v="49419.81"/>
    <n v="33743.800000000003"/>
    <n v="0"/>
    <n v="0"/>
    <n v="49419.81"/>
    <n v="49419.81"/>
    <n v="15676.01"/>
    <s v="G/BBBBB3/BBBBB3"/>
  </r>
  <r>
    <s v="84"/>
    <x v="1"/>
    <x v="14"/>
    <s v="ZA01E000"/>
    <x v="46"/>
    <s v="L101"/>
    <s v="GESTIÓN INSTITUCIONAL EFICIENTE"/>
    <s v="GI22L10100001D"/>
    <x v="57"/>
    <s v="84 BIENES DE LARGA DURACIÓN"/>
    <x v="195"/>
    <s v="G/840401/1EL101"/>
    <s v="002"/>
    <n v="2694.2"/>
    <n v="0"/>
    <n v="0"/>
    <n v="2694.2"/>
    <n v="0"/>
    <n v="0"/>
    <n v="0"/>
    <n v="2694.2"/>
    <n v="2694.2"/>
    <n v="2694.2"/>
    <s v="G/BBBBB3/BBBBB3"/>
  </r>
  <r>
    <s v="99"/>
    <x v="1"/>
    <x v="14"/>
    <s v="ZA01E000"/>
    <x v="46"/>
    <s v="A101"/>
    <s v="FORTALECIMIENTO INSTITUCIONAL"/>
    <s v="GC00A10100004D"/>
    <x v="0"/>
    <s v="99 OTROS PASIVOS"/>
    <x v="67"/>
    <s v="G/990101/1EA101"/>
    <s v="002"/>
    <n v="29995.1"/>
    <n v="0"/>
    <n v="0"/>
    <n v="29995.1"/>
    <n v="0"/>
    <n v="6943.01"/>
    <n v="6943.01"/>
    <n v="23052.09"/>
    <n v="23052.09"/>
    <n v="23052.09"/>
    <s v="G/CCCCC1/CCCCC1"/>
  </r>
  <r>
    <s v="51"/>
    <x v="3"/>
    <x v="12"/>
    <s v="ZA01G000"/>
    <x v="47"/>
    <s v="A101"/>
    <s v="FORTALECIMIENTO INSTITUCIONAL"/>
    <s v="GC00A10100004D"/>
    <x v="0"/>
    <s v="51 GASTOS EN PERSONAL"/>
    <x v="0"/>
    <s v="G/510105/1GA101"/>
    <s v="002"/>
    <n v="2288460"/>
    <n v="-50531.199999999997"/>
    <n v="0"/>
    <n v="2237928.7999999998"/>
    <n v="0"/>
    <n v="768057.77"/>
    <n v="768057.77"/>
    <n v="1469871.03"/>
    <n v="1469871.03"/>
    <n v="1469871.03"/>
    <s v="G/AAAAAA/AAAAAA"/>
  </r>
  <r>
    <s v="51"/>
    <x v="3"/>
    <x v="12"/>
    <s v="ZA01G000"/>
    <x v="47"/>
    <s v="A101"/>
    <s v="FORTALECIMIENTO INSTITUCIONAL"/>
    <s v="GC00A10100004D"/>
    <x v="0"/>
    <s v="51 GASTOS EN PERSONAL"/>
    <x v="1"/>
    <s v="G/510106/1GA101"/>
    <s v="002"/>
    <n v="73916.42"/>
    <n v="0"/>
    <n v="0"/>
    <n v="73916.42"/>
    <n v="0"/>
    <n v="18757.72"/>
    <n v="18757.72"/>
    <n v="55158.7"/>
    <n v="55158.7"/>
    <n v="55158.7"/>
    <s v="G/AAAAAA/AAAAAA"/>
  </r>
  <r>
    <s v="51"/>
    <x v="3"/>
    <x v="12"/>
    <s v="ZA01G000"/>
    <x v="47"/>
    <s v="A101"/>
    <s v="FORTALECIMIENTO INSTITUCIONAL"/>
    <s v="GC00A10100004D"/>
    <x v="0"/>
    <s v="51 GASTOS EN PERSONAL"/>
    <x v="2"/>
    <s v="G/510203/1GA101"/>
    <s v="002"/>
    <n v="290164.7"/>
    <n v="1595"/>
    <n v="0"/>
    <n v="291759.7"/>
    <n v="89609.21"/>
    <n v="21721.05"/>
    <n v="21721.05"/>
    <n v="270038.65000000002"/>
    <n v="270038.65000000002"/>
    <n v="180429.44"/>
    <s v="G/AAAAAA/AAAAAA"/>
  </r>
  <r>
    <s v="51"/>
    <x v="3"/>
    <x v="12"/>
    <s v="ZA01G000"/>
    <x v="47"/>
    <s v="A101"/>
    <s v="FORTALECIMIENTO INSTITUCIONAL"/>
    <s v="GC00A10100004D"/>
    <x v="0"/>
    <s v="51 GASTOS EN PERSONAL"/>
    <x v="3"/>
    <s v="G/510204/1GA101"/>
    <s v="002"/>
    <n v="139010.42000000001"/>
    <n v="-5822.31"/>
    <n v="0"/>
    <n v="133188.10999999999"/>
    <n v="36552.1"/>
    <n v="6871.65"/>
    <n v="6871.65"/>
    <n v="126316.46"/>
    <n v="126316.46"/>
    <n v="89764.36"/>
    <s v="G/AAAAAA/AAAAAA"/>
  </r>
  <r>
    <s v="51"/>
    <x v="3"/>
    <x v="12"/>
    <s v="ZA01G000"/>
    <x v="47"/>
    <s v="A101"/>
    <s v="FORTALECIMIENTO INSTITUCIONAL"/>
    <s v="GC00A10100004D"/>
    <x v="0"/>
    <s v="51 GASTOS EN PERSONAL"/>
    <x v="4"/>
    <s v="G/510304/1GA101"/>
    <s v="002"/>
    <n v="1320"/>
    <n v="343.2"/>
    <n v="0"/>
    <n v="1663.2"/>
    <n v="0"/>
    <n v="241.5"/>
    <n v="241.5"/>
    <n v="1421.7"/>
    <n v="1421.7"/>
    <n v="1421.7"/>
    <s v="G/AAAAAA/AAAAAA"/>
  </r>
  <r>
    <s v="51"/>
    <x v="3"/>
    <x v="12"/>
    <s v="ZA01G000"/>
    <x v="47"/>
    <s v="A101"/>
    <s v="FORTALECIMIENTO INSTITUCIONAL"/>
    <s v="GC00A10100004D"/>
    <x v="0"/>
    <s v="51 GASTOS EN PERSONAL"/>
    <x v="5"/>
    <s v="G/510306/1GA101"/>
    <s v="002"/>
    <n v="10503.89"/>
    <n v="0"/>
    <n v="0"/>
    <n v="10503.89"/>
    <n v="0"/>
    <n v="2280"/>
    <n v="2280"/>
    <n v="8223.89"/>
    <n v="8223.89"/>
    <n v="8223.89"/>
    <s v="G/AAAAAA/AAAAAA"/>
  </r>
  <r>
    <s v="51"/>
    <x v="3"/>
    <x v="12"/>
    <s v="ZA01G000"/>
    <x v="47"/>
    <s v="A101"/>
    <s v="FORTALECIMIENTO INSTITUCIONAL"/>
    <s v="GC00A10100004D"/>
    <x v="0"/>
    <s v="51 GASTOS EN PERSONAL"/>
    <x v="6"/>
    <s v="G/510401/1GA101"/>
    <s v="002"/>
    <n v="2419.2600000000002"/>
    <n v="0"/>
    <n v="0"/>
    <n v="2419.2600000000002"/>
    <n v="0"/>
    <n v="0"/>
    <n v="0"/>
    <n v="2419.2600000000002"/>
    <n v="2419.2600000000002"/>
    <n v="2419.2600000000002"/>
    <s v="G/AAAAAA/AAAAAA"/>
  </r>
  <r>
    <s v="51"/>
    <x v="3"/>
    <x v="12"/>
    <s v="ZA01G000"/>
    <x v="47"/>
    <s v="A101"/>
    <s v="FORTALECIMIENTO INSTITUCIONAL"/>
    <s v="GC00A10100004D"/>
    <x v="0"/>
    <s v="51 GASTOS EN PERSONAL"/>
    <x v="7"/>
    <s v="G/510408/1GA101"/>
    <s v="002"/>
    <n v="4032.1"/>
    <n v="0"/>
    <n v="0"/>
    <n v="4032.1"/>
    <n v="0"/>
    <n v="891.07"/>
    <n v="891.07"/>
    <n v="3141.03"/>
    <n v="3141.03"/>
    <n v="3141.03"/>
    <s v="G/AAAAAA/AAAAAA"/>
  </r>
  <r>
    <s v="51"/>
    <x v="3"/>
    <x v="12"/>
    <s v="ZA01G000"/>
    <x v="47"/>
    <s v="A101"/>
    <s v="FORTALECIMIENTO INSTITUCIONAL"/>
    <s v="GC00A10100004D"/>
    <x v="0"/>
    <s v="51 GASTOS EN PERSONAL"/>
    <x v="69"/>
    <s v="G/510507/1GA101"/>
    <s v="002"/>
    <n v="3545.16"/>
    <n v="0"/>
    <n v="0"/>
    <n v="3545.16"/>
    <n v="0"/>
    <n v="0"/>
    <n v="0"/>
    <n v="3545.16"/>
    <n v="3545.16"/>
    <n v="3545.16"/>
    <s v="G/AAAAAA/AAAAAA"/>
  </r>
  <r>
    <s v="51"/>
    <x v="3"/>
    <x v="12"/>
    <s v="ZA01G000"/>
    <x v="47"/>
    <s v="A101"/>
    <s v="FORTALECIMIENTO INSTITUCIONAL"/>
    <s v="GC00A10100004D"/>
    <x v="0"/>
    <s v="51 GASTOS EN PERSONAL"/>
    <x v="8"/>
    <s v="G/510509/1GA101"/>
    <s v="002"/>
    <n v="100609.48"/>
    <n v="-16438.55"/>
    <n v="0"/>
    <n v="84170.93"/>
    <n v="0"/>
    <n v="55934.83"/>
    <n v="55934.83"/>
    <n v="28236.1"/>
    <n v="28236.1"/>
    <n v="28236.1"/>
    <s v="G/AAAAAA/AAAAAA"/>
  </r>
  <r>
    <s v="51"/>
    <x v="3"/>
    <x v="12"/>
    <s v="ZA01G000"/>
    <x v="47"/>
    <s v="A101"/>
    <s v="FORTALECIMIENTO INSTITUCIONAL"/>
    <s v="GC00A10100004D"/>
    <x v="0"/>
    <s v="51 GASTOS EN PERSONAL"/>
    <x v="9"/>
    <s v="G/510510/1GA101"/>
    <s v="002"/>
    <n v="1119600"/>
    <n v="69328"/>
    <n v="0"/>
    <n v="1188928"/>
    <n v="704526.1"/>
    <n v="484401.9"/>
    <n v="484401.9"/>
    <n v="704526.1"/>
    <n v="704526.1"/>
    <n v="0"/>
    <s v="G/AAAAAA/AAAAAA"/>
  </r>
  <r>
    <s v="51"/>
    <x v="3"/>
    <x v="12"/>
    <s v="ZA01G000"/>
    <x v="47"/>
    <s v="A101"/>
    <s v="FORTALECIMIENTO INSTITUCIONAL"/>
    <s v="GC00A10100004D"/>
    <x v="0"/>
    <s v="51 GASTOS EN PERSONAL"/>
    <x v="10"/>
    <s v="G/510512/1GA101"/>
    <s v="002"/>
    <n v="5135.4799999999996"/>
    <n v="0"/>
    <n v="0"/>
    <n v="5135.4799999999996"/>
    <n v="0"/>
    <n v="875.6"/>
    <n v="875.6"/>
    <n v="4259.88"/>
    <n v="4259.88"/>
    <n v="4259.88"/>
    <s v="G/AAAAAA/AAAAAA"/>
  </r>
  <r>
    <s v="51"/>
    <x v="3"/>
    <x v="12"/>
    <s v="ZA01G000"/>
    <x v="47"/>
    <s v="A101"/>
    <s v="FORTALECIMIENTO INSTITUCIONAL"/>
    <s v="GC00A10100004D"/>
    <x v="0"/>
    <s v="51 GASTOS EN PERSONAL"/>
    <x v="11"/>
    <s v="G/510513/1GA101"/>
    <s v="002"/>
    <n v="3270.96"/>
    <n v="6729.04"/>
    <n v="0"/>
    <n v="10000"/>
    <n v="0"/>
    <n v="3383.17"/>
    <n v="3383.17"/>
    <n v="6616.83"/>
    <n v="6616.83"/>
    <n v="6616.83"/>
    <s v="G/AAAAAA/AAAAAA"/>
  </r>
  <r>
    <s v="51"/>
    <x v="3"/>
    <x v="12"/>
    <s v="ZA01G000"/>
    <x v="47"/>
    <s v="A101"/>
    <s v="FORTALECIMIENTO INSTITUCIONAL"/>
    <s v="GC00A10100004D"/>
    <x v="0"/>
    <s v="51 GASTOS EN PERSONAL"/>
    <x v="12"/>
    <s v="G/510601/1GA101"/>
    <s v="002"/>
    <n v="440100.44"/>
    <n v="2421.21"/>
    <n v="0"/>
    <n v="442521.65"/>
    <n v="89094.54"/>
    <n v="161121.92000000001"/>
    <n v="161121.92000000001"/>
    <n v="281399.73"/>
    <n v="281399.73"/>
    <n v="192305.19"/>
    <s v="G/AAAAAA/AAAAAA"/>
  </r>
  <r>
    <s v="51"/>
    <x v="3"/>
    <x v="12"/>
    <s v="ZA01G000"/>
    <x v="47"/>
    <s v="A101"/>
    <s v="FORTALECIMIENTO INSTITUCIONAL"/>
    <s v="GC00A10100004D"/>
    <x v="0"/>
    <s v="51 GASTOS EN PERSONAL"/>
    <x v="13"/>
    <s v="G/510602/1GA101"/>
    <s v="002"/>
    <n v="290164.7"/>
    <n v="1595"/>
    <n v="0"/>
    <n v="291759.7"/>
    <n v="69938.009999999995"/>
    <n v="92220.13"/>
    <n v="92220.13"/>
    <n v="199539.57"/>
    <n v="199539.57"/>
    <n v="129601.56"/>
    <s v="G/AAAAAA/AAAAAA"/>
  </r>
  <r>
    <s v="51"/>
    <x v="3"/>
    <x v="12"/>
    <s v="ZA01G000"/>
    <x v="47"/>
    <s v="A101"/>
    <s v="FORTALECIMIENTO INSTITUCIONAL"/>
    <s v="GC00A10100004D"/>
    <x v="0"/>
    <s v="51 GASTOS EN PERSONAL"/>
    <x v="14"/>
    <s v="G/510707/1GA101"/>
    <s v="002"/>
    <n v="50290.49"/>
    <n v="9709.51"/>
    <n v="0"/>
    <n v="60000"/>
    <n v="0"/>
    <n v="4388.3999999999996"/>
    <n v="4388.3999999999996"/>
    <n v="55611.6"/>
    <n v="55611.6"/>
    <n v="55611.6"/>
    <s v="G/AAAAAA/AAAAAA"/>
  </r>
  <r>
    <s v="53"/>
    <x v="3"/>
    <x v="12"/>
    <s v="ZA01G000"/>
    <x v="47"/>
    <s v="A101"/>
    <s v="FORTALECIMIENTO INSTITUCIONAL"/>
    <s v="GC00A10100001D"/>
    <x v="1"/>
    <s v="53 BIENES Y SERVICIOS DE CONSUMO"/>
    <x v="24"/>
    <s v="G/530402/1GA101"/>
    <s v="002"/>
    <n v="2433"/>
    <n v="0"/>
    <n v="0"/>
    <n v="2433"/>
    <n v="0"/>
    <n v="0"/>
    <n v="0"/>
    <n v="2433"/>
    <n v="2433"/>
    <n v="2433"/>
    <s v="G/AAAAAA/AAAAAA"/>
  </r>
  <r>
    <s v="53"/>
    <x v="3"/>
    <x v="12"/>
    <s v="ZA01G000"/>
    <x v="47"/>
    <s v="A101"/>
    <s v="FORTALECIMIENTO INSTITUCIONAL"/>
    <s v="GC00A10100001D"/>
    <x v="1"/>
    <s v="53 BIENES Y SERVICIOS DE CONSUMO"/>
    <x v="26"/>
    <s v="G/530404/1GA101"/>
    <s v="002"/>
    <n v="45000"/>
    <n v="0"/>
    <n v="0"/>
    <n v="45000"/>
    <n v="0"/>
    <n v="0"/>
    <n v="0"/>
    <n v="45000"/>
    <n v="45000"/>
    <n v="45000"/>
    <s v="G/AAAAAA/AAAAAA"/>
  </r>
  <r>
    <s v="53"/>
    <x v="3"/>
    <x v="12"/>
    <s v="ZA01G000"/>
    <x v="47"/>
    <s v="A101"/>
    <s v="FORTALECIMIENTO INSTITUCIONAL"/>
    <s v="GC00A10100001D"/>
    <x v="1"/>
    <s v="53 BIENES Y SERVICIOS DE CONSUMO"/>
    <x v="88"/>
    <s v="G/531403/1GA101"/>
    <s v="002"/>
    <n v="2567"/>
    <n v="0"/>
    <n v="0"/>
    <n v="2567"/>
    <n v="0"/>
    <n v="0"/>
    <n v="0"/>
    <n v="2567"/>
    <n v="2567"/>
    <n v="2567"/>
    <s v="G/AAAAAA/AAAAAA"/>
  </r>
  <r>
    <s v="57"/>
    <x v="3"/>
    <x v="12"/>
    <s v="ZA01G000"/>
    <x v="47"/>
    <s v="A101"/>
    <s v="FORTALECIMIENTO INSTITUCIONAL"/>
    <s v="GC00A10100001D"/>
    <x v="1"/>
    <s v="57 OTROS GASTOS CORRIENTES"/>
    <x v="74"/>
    <s v="G/570206/1GA101"/>
    <s v="002"/>
    <n v="1000"/>
    <n v="0"/>
    <n v="0"/>
    <n v="1000"/>
    <n v="0"/>
    <n v="0"/>
    <n v="0"/>
    <n v="1000"/>
    <n v="1000"/>
    <n v="1000"/>
    <s v="G/AAAAAA/AAAAAA"/>
  </r>
  <r>
    <s v="73"/>
    <x v="3"/>
    <x v="12"/>
    <s v="ZA01G000"/>
    <x v="47"/>
    <s v="G401"/>
    <s v="ARTE, CULTURA Y PATRIMONIO"/>
    <s v="GI22G40100001D"/>
    <x v="10"/>
    <s v="73 BIENES Y SERVICIOS PARA INVERSIÓN"/>
    <x v="87"/>
    <s v="G/730205/4GG401"/>
    <s v="001"/>
    <n v="2761935.68"/>
    <n v="125000"/>
    <n v="0"/>
    <n v="2886935.68"/>
    <n v="0"/>
    <n v="1348212.94"/>
    <n v="1348212.94"/>
    <n v="1538722.74"/>
    <n v="1538722.74"/>
    <n v="1538722.74"/>
    <s v="G/BBBBB2/BBBBB2"/>
  </r>
  <r>
    <s v="73"/>
    <x v="3"/>
    <x v="12"/>
    <s v="ZA01G000"/>
    <x v="47"/>
    <s v="G401"/>
    <s v="ARTE, CULTURA Y PATRIMONIO"/>
    <s v="GI22G40100001D"/>
    <x v="10"/>
    <s v="73 BIENES Y SERVICIOS PARA INVERSIÓN"/>
    <x v="86"/>
    <s v="G/730802/4GG401"/>
    <s v="001"/>
    <n v="1500"/>
    <n v="-1500"/>
    <n v="0"/>
    <n v="0"/>
    <n v="0"/>
    <n v="0"/>
    <n v="0"/>
    <n v="0"/>
    <n v="0"/>
    <n v="0"/>
    <s v="G/BBBBB2/BBBBB2"/>
  </r>
  <r>
    <s v="73"/>
    <x v="3"/>
    <x v="12"/>
    <s v="ZA01G000"/>
    <x v="47"/>
    <s v="G401"/>
    <s v="ARTE, CULTURA Y PATRIMONIO"/>
    <s v="GI22G40100002D"/>
    <x v="11"/>
    <s v="73 BIENES Y SERVICIOS PARA INVERSIÓN"/>
    <x v="56"/>
    <s v="G/730204/4GG401"/>
    <s v="001"/>
    <n v="10000"/>
    <n v="17000"/>
    <n v="0"/>
    <n v="27000"/>
    <n v="0"/>
    <n v="0"/>
    <n v="0"/>
    <n v="27000"/>
    <n v="27000"/>
    <n v="27000"/>
    <s v="G/BBBBB2/BBBBB2"/>
  </r>
  <r>
    <s v="73"/>
    <x v="3"/>
    <x v="12"/>
    <s v="ZA01G000"/>
    <x v="47"/>
    <s v="G401"/>
    <s v="ARTE, CULTURA Y PATRIMONIO"/>
    <s v="GI22G40100002D"/>
    <x v="11"/>
    <s v="73 BIENES Y SERVICIOS PARA INVERSIÓN"/>
    <x v="87"/>
    <s v="G/730205/4GG401"/>
    <s v="001"/>
    <n v="579454.4"/>
    <n v="214000"/>
    <n v="0"/>
    <n v="793454.4"/>
    <n v="0"/>
    <n v="266849.2"/>
    <n v="143929.20000000001"/>
    <n v="526605.19999999995"/>
    <n v="649525.19999999995"/>
    <n v="526605.19999999995"/>
    <s v="G/BBBBB2/BBBBB2"/>
  </r>
  <r>
    <s v="73"/>
    <x v="3"/>
    <x v="12"/>
    <s v="ZA01G000"/>
    <x v="47"/>
    <s v="G401"/>
    <s v="ARTE, CULTURA Y PATRIMONIO"/>
    <s v="GI22G40100002D"/>
    <x v="11"/>
    <s v="73 BIENES Y SERVICIOS PARA INVERSIÓN"/>
    <x v="53"/>
    <s v="G/730402/4GG401"/>
    <s v="001"/>
    <n v="100"/>
    <n v="-100"/>
    <n v="0"/>
    <n v="0"/>
    <n v="0"/>
    <n v="0"/>
    <n v="0"/>
    <n v="0"/>
    <n v="0"/>
    <n v="0"/>
    <s v="G/BBBBB2/BBBBB2"/>
  </r>
  <r>
    <s v="73"/>
    <x v="3"/>
    <x v="12"/>
    <s v="ZA01G000"/>
    <x v="47"/>
    <s v="G401"/>
    <s v="ARTE, CULTURA Y PATRIMONIO"/>
    <s v="GI22G40100002D"/>
    <x v="11"/>
    <s v="73 BIENES Y SERVICIOS PARA INVERSIÓN"/>
    <x v="91"/>
    <s v="G/730805/4GG401"/>
    <s v="001"/>
    <n v="2663.86"/>
    <n v="-2000"/>
    <n v="0"/>
    <n v="663.86"/>
    <n v="0"/>
    <n v="0"/>
    <n v="0"/>
    <n v="663.86"/>
    <n v="663.86"/>
    <n v="663.86"/>
    <s v="G/BBBBB2/BBBBB2"/>
  </r>
  <r>
    <s v="73"/>
    <x v="3"/>
    <x v="12"/>
    <s v="ZA01G000"/>
    <x v="47"/>
    <s v="G401"/>
    <s v="ARTE, CULTURA Y PATRIMONIO"/>
    <s v="GI22G40100002D"/>
    <x v="11"/>
    <s v="73 BIENES Y SERVICIOS PARA INVERSIÓN"/>
    <x v="135"/>
    <s v="G/730813/4GG401"/>
    <s v="001"/>
    <n v="4703.2"/>
    <n v="-4000"/>
    <n v="0"/>
    <n v="703.2"/>
    <n v="0"/>
    <n v="0"/>
    <n v="0"/>
    <n v="703.2"/>
    <n v="703.2"/>
    <n v="703.2"/>
    <s v="G/BBBBB2/BBBBB2"/>
  </r>
  <r>
    <s v="73"/>
    <x v="3"/>
    <x v="12"/>
    <s v="ZA01G000"/>
    <x v="47"/>
    <s v="G401"/>
    <s v="ARTE, CULTURA Y PATRIMONIO"/>
    <s v="GI22G40100002D"/>
    <x v="11"/>
    <s v="73 BIENES Y SERVICIOS PARA INVERSIÓN"/>
    <x v="51"/>
    <s v="G/731403/4GG401"/>
    <s v="001"/>
    <n v="366.08"/>
    <n v="0"/>
    <n v="0"/>
    <n v="366.08"/>
    <n v="0"/>
    <n v="0"/>
    <n v="0"/>
    <n v="366.08"/>
    <n v="366.08"/>
    <n v="366.08"/>
    <s v="G/BBBBB2/BBBBB2"/>
  </r>
  <r>
    <s v="73"/>
    <x v="3"/>
    <x v="12"/>
    <s v="ZA01G000"/>
    <x v="47"/>
    <s v="G401"/>
    <s v="ARTE, CULTURA Y PATRIMONIO"/>
    <s v="GI22G40100003D"/>
    <x v="58"/>
    <s v="73 BIENES Y SERVICIOS PARA INVERSIÓN"/>
    <x v="56"/>
    <s v="G/730204/4GG401"/>
    <s v="001"/>
    <n v="6000"/>
    <n v="0"/>
    <n v="0"/>
    <n v="6000"/>
    <n v="0"/>
    <n v="0"/>
    <n v="0"/>
    <n v="6000"/>
    <n v="6000"/>
    <n v="6000"/>
    <s v="G/BBBBB2/BBBBB2"/>
  </r>
  <r>
    <s v="73"/>
    <x v="3"/>
    <x v="12"/>
    <s v="ZA01G000"/>
    <x v="47"/>
    <s v="G401"/>
    <s v="ARTE, CULTURA Y PATRIMONIO"/>
    <s v="GI22G40100003D"/>
    <x v="58"/>
    <s v="73 BIENES Y SERVICIOS PARA INVERSIÓN"/>
    <x v="87"/>
    <s v="G/730205/4GG401"/>
    <s v="001"/>
    <n v="270000"/>
    <n v="42934.07"/>
    <n v="0"/>
    <n v="312934.07"/>
    <n v="0"/>
    <n v="0"/>
    <n v="0"/>
    <n v="312934.07"/>
    <n v="312934.07"/>
    <n v="312934.07"/>
    <s v="G/BBBBB2/BBBBB2"/>
  </r>
  <r>
    <s v="73"/>
    <x v="3"/>
    <x v="12"/>
    <s v="ZA01G000"/>
    <x v="47"/>
    <s v="G401"/>
    <s v="ARTE, CULTURA Y PATRIMONIO"/>
    <s v="GI22G40100003D"/>
    <x v="58"/>
    <s v="73 BIENES Y SERVICIOS PARA INVERSIÓN"/>
    <x v="59"/>
    <s v="G/730209/4GG401"/>
    <s v="001"/>
    <n v="8499.2900000000009"/>
    <n v="7495.93"/>
    <n v="0"/>
    <n v="15995.22"/>
    <n v="0"/>
    <n v="8495.2199999999993"/>
    <n v="5618.8"/>
    <n v="7500"/>
    <n v="10376.42"/>
    <n v="7500"/>
    <s v="G/BBBBB2/BBBBB2"/>
  </r>
  <r>
    <s v="73"/>
    <x v="3"/>
    <x v="12"/>
    <s v="ZA01G000"/>
    <x v="47"/>
    <s v="G401"/>
    <s v="ARTE, CULTURA Y PATRIMONIO"/>
    <s v="GI22G40100003D"/>
    <x v="58"/>
    <s v="73 BIENES Y SERVICIOS PARA INVERSIÓN"/>
    <x v="53"/>
    <s v="G/730402/4GG401"/>
    <s v="001"/>
    <n v="11515"/>
    <n v="97600"/>
    <n v="0"/>
    <n v="109115"/>
    <n v="0"/>
    <n v="990"/>
    <n v="990"/>
    <n v="108125"/>
    <n v="108125"/>
    <n v="108125"/>
    <s v="G/BBBBB2/BBBBB2"/>
  </r>
  <r>
    <s v="73"/>
    <x v="3"/>
    <x v="12"/>
    <s v="ZA01G000"/>
    <x v="47"/>
    <s v="G401"/>
    <s v="ARTE, CULTURA Y PATRIMONIO"/>
    <s v="GI22G40100003D"/>
    <x v="58"/>
    <s v="73 BIENES Y SERVICIOS PARA INVERSIÓN"/>
    <x v="105"/>
    <s v="G/730403/4GG401"/>
    <s v="001"/>
    <n v="1740"/>
    <n v="2000"/>
    <n v="0"/>
    <n v="3740"/>
    <n v="0"/>
    <n v="0"/>
    <n v="0"/>
    <n v="3740"/>
    <n v="3740"/>
    <n v="3740"/>
    <s v="G/BBBBB2/BBBBB2"/>
  </r>
  <r>
    <s v="73"/>
    <x v="3"/>
    <x v="12"/>
    <s v="ZA01G000"/>
    <x v="47"/>
    <s v="G401"/>
    <s v="ARTE, CULTURA Y PATRIMONIO"/>
    <s v="GI22G40100003D"/>
    <x v="58"/>
    <s v="73 BIENES Y SERVICIOS PARA INVERSIÓN"/>
    <x v="106"/>
    <s v="G/730404/4GG401"/>
    <s v="001"/>
    <n v="45800.74"/>
    <n v="34000"/>
    <n v="0"/>
    <n v="79800.740000000005"/>
    <n v="17740.5"/>
    <n v="11303.91"/>
    <n v="10278.06"/>
    <n v="68496.83"/>
    <n v="69522.679999999993"/>
    <n v="50756.33"/>
    <s v="G/BBBBB2/BBBBB2"/>
  </r>
  <r>
    <s v="73"/>
    <x v="3"/>
    <x v="12"/>
    <s v="ZA01G000"/>
    <x v="47"/>
    <s v="G401"/>
    <s v="ARTE, CULTURA Y PATRIMONIO"/>
    <s v="GI22G40100003D"/>
    <x v="58"/>
    <s v="73 BIENES Y SERVICIOS PARA INVERSIÓN"/>
    <x v="40"/>
    <s v="G/730418/4GG401"/>
    <s v="001"/>
    <n v="7952"/>
    <n v="4970"/>
    <n v="0"/>
    <n v="12922"/>
    <n v="0"/>
    <n v="12922"/>
    <n v="4970"/>
    <n v="0"/>
    <n v="7952"/>
    <n v="0"/>
    <s v="G/BBBBB2/BBBBB2"/>
  </r>
  <r>
    <s v="73"/>
    <x v="3"/>
    <x v="12"/>
    <s v="ZA01G000"/>
    <x v="47"/>
    <s v="G401"/>
    <s v="ARTE, CULTURA Y PATRIMONIO"/>
    <s v="GI22G40100003D"/>
    <x v="58"/>
    <s v="73 BIENES Y SERVICIOS PARA INVERSIÓN"/>
    <x v="185"/>
    <s v="G/730425/4GG401"/>
    <s v="001"/>
    <n v="5000"/>
    <n v="13000"/>
    <n v="0"/>
    <n v="18000"/>
    <n v="0"/>
    <n v="0"/>
    <n v="0"/>
    <n v="18000"/>
    <n v="18000"/>
    <n v="18000"/>
    <s v="G/BBBBB2/BBBBB2"/>
  </r>
  <r>
    <s v="73"/>
    <x v="3"/>
    <x v="12"/>
    <s v="ZA01G000"/>
    <x v="47"/>
    <s v="G401"/>
    <s v="ARTE, CULTURA Y PATRIMONIO"/>
    <s v="GI22G40100003D"/>
    <x v="58"/>
    <s v="73 BIENES Y SERVICIOS PARA INVERSIÓN"/>
    <x v="134"/>
    <s v="G/730803/4GG401"/>
    <s v="001"/>
    <n v="0"/>
    <n v="500"/>
    <n v="0"/>
    <n v="500"/>
    <n v="0"/>
    <n v="0"/>
    <n v="0"/>
    <n v="500"/>
    <n v="500"/>
    <n v="500"/>
    <s v="G/BBBBB2/BBBBB2"/>
  </r>
  <r>
    <s v="73"/>
    <x v="3"/>
    <x v="12"/>
    <s v="ZA01G000"/>
    <x v="47"/>
    <s v="G401"/>
    <s v="ARTE, CULTURA Y PATRIMONIO"/>
    <s v="GI22G40100003D"/>
    <x v="58"/>
    <s v="73 BIENES Y SERVICIOS PARA INVERSIÓN"/>
    <x v="44"/>
    <s v="G/730811/4GG401"/>
    <s v="001"/>
    <n v="0"/>
    <n v="4000"/>
    <n v="0"/>
    <n v="4000"/>
    <n v="0"/>
    <n v="0"/>
    <n v="0"/>
    <n v="4000"/>
    <n v="4000"/>
    <n v="4000"/>
    <s v="G/BBBBB2/BBBBB2"/>
  </r>
  <r>
    <s v="73"/>
    <x v="3"/>
    <x v="12"/>
    <s v="ZA01G000"/>
    <x v="47"/>
    <s v="G401"/>
    <s v="ARTE, CULTURA Y PATRIMONIO"/>
    <s v="GI22G40100003D"/>
    <x v="58"/>
    <s v="73 BIENES Y SERVICIOS PARA INVERSIÓN"/>
    <x v="55"/>
    <s v="G/730812/4GG401"/>
    <s v="001"/>
    <n v="0"/>
    <n v="650"/>
    <n v="0"/>
    <n v="650"/>
    <n v="0"/>
    <n v="0"/>
    <n v="0"/>
    <n v="650"/>
    <n v="650"/>
    <n v="650"/>
    <s v="G/BBBBB2/BBBBB2"/>
  </r>
  <r>
    <s v="73"/>
    <x v="3"/>
    <x v="12"/>
    <s v="ZA01G000"/>
    <x v="47"/>
    <s v="G401"/>
    <s v="ARTE, CULTURA Y PATRIMONIO"/>
    <s v="GI22G40100003D"/>
    <x v="58"/>
    <s v="73 BIENES Y SERVICIOS PARA INVERSIÓN"/>
    <x v="135"/>
    <s v="G/730813/4GG401"/>
    <s v="001"/>
    <n v="34354.89"/>
    <n v="50000"/>
    <n v="0"/>
    <n v="84354.89"/>
    <n v="3686.19"/>
    <n v="425"/>
    <n v="425"/>
    <n v="83929.89"/>
    <n v="83929.89"/>
    <n v="80243.7"/>
    <s v="G/BBBBB2/BBBBB2"/>
  </r>
  <r>
    <s v="73"/>
    <x v="3"/>
    <x v="12"/>
    <s v="ZA01G000"/>
    <x v="47"/>
    <s v="G401"/>
    <s v="ARTE, CULTURA Y PATRIMONIO"/>
    <s v="GI22G40100003D"/>
    <x v="58"/>
    <s v="73 BIENES Y SERVICIOS PARA INVERSIÓN"/>
    <x v="57"/>
    <s v="G/730824/4GG401"/>
    <s v="001"/>
    <n v="0"/>
    <n v="6200"/>
    <n v="0"/>
    <n v="6200"/>
    <n v="0"/>
    <n v="0"/>
    <n v="0"/>
    <n v="6200"/>
    <n v="6200"/>
    <n v="6200"/>
    <s v="G/BBBBB2/BBBBB2"/>
  </r>
  <r>
    <s v="73"/>
    <x v="3"/>
    <x v="12"/>
    <s v="ZA01G000"/>
    <x v="47"/>
    <s v="G401"/>
    <s v="ARTE, CULTURA Y PATRIMONIO"/>
    <s v="GI22G40100003D"/>
    <x v="58"/>
    <s v="73 BIENES Y SERVICIOS PARA INVERSIÓN"/>
    <x v="149"/>
    <s v="G/731408/4GG401"/>
    <s v="001"/>
    <n v="0"/>
    <n v="3150"/>
    <n v="0"/>
    <n v="3150"/>
    <n v="0"/>
    <n v="0"/>
    <n v="0"/>
    <n v="3150"/>
    <n v="3150"/>
    <n v="3150"/>
    <s v="G/BBBBB2/BBBBB2"/>
  </r>
  <r>
    <s v="73"/>
    <x v="3"/>
    <x v="12"/>
    <s v="ZA01G000"/>
    <x v="47"/>
    <s v="G401"/>
    <s v="ARTE, CULTURA Y PATRIMONIO"/>
    <s v="GI22G40100004D"/>
    <x v="59"/>
    <s v="73 BIENES Y SERVICIOS PARA INVERSIÓN"/>
    <x v="56"/>
    <s v="G/730204/4GG401"/>
    <s v="001"/>
    <n v="31726.12"/>
    <n v="50107.48"/>
    <n v="0"/>
    <n v="81833.600000000006"/>
    <n v="0"/>
    <n v="0"/>
    <n v="0"/>
    <n v="81833.600000000006"/>
    <n v="81833.600000000006"/>
    <n v="81833.600000000006"/>
    <s v="G/BBBBB2/BBBBB2"/>
  </r>
  <r>
    <s v="73"/>
    <x v="3"/>
    <x v="12"/>
    <s v="ZA01G000"/>
    <x v="47"/>
    <s v="G401"/>
    <s v="ARTE, CULTURA Y PATRIMONIO"/>
    <s v="GI22G40100004D"/>
    <x v="59"/>
    <s v="73 BIENES Y SERVICIOS PARA INVERSIÓN"/>
    <x v="87"/>
    <s v="G/730205/4GG401"/>
    <s v="001"/>
    <n v="713895.99"/>
    <n v="925934.53"/>
    <n v="0"/>
    <n v="1639830.52"/>
    <n v="0"/>
    <n v="210000"/>
    <n v="185000"/>
    <n v="1429830.52"/>
    <n v="1454830.52"/>
    <n v="1429830.52"/>
    <s v="G/BBBBB2/BBBBB2"/>
  </r>
  <r>
    <s v="73"/>
    <x v="3"/>
    <x v="12"/>
    <s v="ZA01G000"/>
    <x v="47"/>
    <s v="G401"/>
    <s v="ARTE, CULTURA Y PATRIMONIO"/>
    <s v="GI22G40100004D"/>
    <x v="59"/>
    <s v="73 BIENES Y SERVICIOS PARA INVERSIÓN"/>
    <x v="146"/>
    <s v="G/730239/4GG401"/>
    <s v="001"/>
    <n v="13538"/>
    <n v="0"/>
    <n v="0"/>
    <n v="13538"/>
    <n v="0"/>
    <n v="0"/>
    <n v="0"/>
    <n v="13538"/>
    <n v="13538"/>
    <n v="13538"/>
    <s v="G/BBBBB2/BBBBB2"/>
  </r>
  <r>
    <s v="73"/>
    <x v="3"/>
    <x v="12"/>
    <s v="ZA01G000"/>
    <x v="47"/>
    <s v="G401"/>
    <s v="ARTE, CULTURA Y PATRIMONIO"/>
    <s v="GI22G40100004D"/>
    <x v="59"/>
    <s v="73 BIENES Y SERVICIOS PARA INVERSIÓN"/>
    <x v="46"/>
    <s v="G/730249/4GG401"/>
    <s v="001"/>
    <n v="311605.02"/>
    <n v="0"/>
    <n v="0"/>
    <n v="311605.02"/>
    <n v="0"/>
    <n v="0"/>
    <n v="0"/>
    <n v="311605.02"/>
    <n v="311605.02"/>
    <n v="311605.02"/>
    <s v="G/BBBBB2/BBBBB2"/>
  </r>
  <r>
    <s v="73"/>
    <x v="3"/>
    <x v="12"/>
    <s v="ZA01G000"/>
    <x v="47"/>
    <s v="G401"/>
    <s v="ARTE, CULTURA Y PATRIMONIO"/>
    <s v="GI22G40100004D"/>
    <x v="59"/>
    <s v="73 BIENES Y SERVICIOS PARA INVERSIÓN"/>
    <x v="53"/>
    <s v="G/730402/4GG401"/>
    <s v="001"/>
    <n v="0"/>
    <n v="10000"/>
    <n v="0"/>
    <n v="10000"/>
    <n v="0"/>
    <n v="0"/>
    <n v="0"/>
    <n v="10000"/>
    <n v="10000"/>
    <n v="10000"/>
    <s v="G/BBBBB2/BBBBB2"/>
  </r>
  <r>
    <s v="73"/>
    <x v="3"/>
    <x v="12"/>
    <s v="ZA01G000"/>
    <x v="47"/>
    <s v="G401"/>
    <s v="ARTE, CULTURA Y PATRIMONIO"/>
    <s v="GI22G40100004D"/>
    <x v="59"/>
    <s v="73 BIENES Y SERVICIOS PARA INVERSIÓN"/>
    <x v="105"/>
    <s v="G/730403/4GG401"/>
    <s v="001"/>
    <n v="495"/>
    <n v="0"/>
    <n v="0"/>
    <n v="495"/>
    <n v="0"/>
    <n v="0"/>
    <n v="0"/>
    <n v="495"/>
    <n v="495"/>
    <n v="495"/>
    <s v="G/BBBBB2/BBBBB2"/>
  </r>
  <r>
    <s v="73"/>
    <x v="3"/>
    <x v="12"/>
    <s v="ZA01G000"/>
    <x v="47"/>
    <s v="G401"/>
    <s v="ARTE, CULTURA Y PATRIMONIO"/>
    <s v="GI22G40100004D"/>
    <x v="59"/>
    <s v="73 BIENES Y SERVICIOS PARA INVERSIÓN"/>
    <x v="106"/>
    <s v="G/730404/4GG401"/>
    <s v="001"/>
    <n v="0"/>
    <n v="3600"/>
    <n v="0"/>
    <n v="3600"/>
    <n v="0"/>
    <n v="0"/>
    <n v="0"/>
    <n v="3600"/>
    <n v="3600"/>
    <n v="3600"/>
    <s v="G/BBBBB2/BBBBB2"/>
  </r>
  <r>
    <s v="73"/>
    <x v="3"/>
    <x v="12"/>
    <s v="ZA01G000"/>
    <x v="47"/>
    <s v="G401"/>
    <s v="ARTE, CULTURA Y PATRIMONIO"/>
    <s v="GI22G40100004D"/>
    <x v="59"/>
    <s v="73 BIENES Y SERVICIOS PARA INVERSIÓN"/>
    <x v="185"/>
    <s v="G/730425/4GG401"/>
    <s v="001"/>
    <n v="29500"/>
    <n v="215937.69"/>
    <n v="0"/>
    <n v="245437.69"/>
    <n v="0"/>
    <n v="5000"/>
    <n v="5000"/>
    <n v="240437.69"/>
    <n v="240437.69"/>
    <n v="240437.69"/>
    <s v="G/BBBBB2/BBBBB2"/>
  </r>
  <r>
    <s v="73"/>
    <x v="3"/>
    <x v="12"/>
    <s v="ZA01G000"/>
    <x v="47"/>
    <s v="G401"/>
    <s v="ARTE, CULTURA Y PATRIMONIO"/>
    <s v="GI22G40100004D"/>
    <x v="59"/>
    <s v="73 BIENES Y SERVICIOS PARA INVERSIÓN"/>
    <x v="42"/>
    <s v="G/730606/4GG401"/>
    <s v="001"/>
    <n v="62304.28"/>
    <n v="53691.83"/>
    <n v="0"/>
    <n v="115996.11"/>
    <n v="0"/>
    <n v="9092"/>
    <n v="9092"/>
    <n v="106904.11"/>
    <n v="106904.11"/>
    <n v="106904.11"/>
    <s v="G/BBBBB2/BBBBB2"/>
  </r>
  <r>
    <s v="73"/>
    <x v="3"/>
    <x v="12"/>
    <s v="ZA01G000"/>
    <x v="47"/>
    <s v="G401"/>
    <s v="ARTE, CULTURA Y PATRIMONIO"/>
    <s v="GI22G40100004D"/>
    <x v="59"/>
    <s v="73 BIENES Y SERVICIOS PARA INVERSIÓN"/>
    <x v="43"/>
    <s v="G/730702/4GG401"/>
    <s v="001"/>
    <n v="5268"/>
    <n v="0"/>
    <n v="0"/>
    <n v="5268"/>
    <n v="0"/>
    <n v="0"/>
    <n v="0"/>
    <n v="5268"/>
    <n v="5268"/>
    <n v="5268"/>
    <s v="G/BBBBB2/BBBBB2"/>
  </r>
  <r>
    <s v="73"/>
    <x v="3"/>
    <x v="12"/>
    <s v="ZA01G000"/>
    <x v="47"/>
    <s v="G401"/>
    <s v="ARTE, CULTURA Y PATRIMONIO"/>
    <s v="GI22G40100004D"/>
    <x v="59"/>
    <s v="73 BIENES Y SERVICIOS PARA INVERSIÓN"/>
    <x v="97"/>
    <s v="G/730704/4GG401"/>
    <s v="001"/>
    <n v="200"/>
    <n v="0"/>
    <n v="0"/>
    <n v="200"/>
    <n v="0"/>
    <n v="200"/>
    <n v="0"/>
    <n v="0"/>
    <n v="200"/>
    <n v="0"/>
    <s v="G/BBBBB2/BBBBB2"/>
  </r>
  <r>
    <s v="73"/>
    <x v="3"/>
    <x v="12"/>
    <s v="ZA01G000"/>
    <x v="47"/>
    <s v="G401"/>
    <s v="ARTE, CULTURA Y PATRIMONIO"/>
    <s v="GI22G40100004D"/>
    <x v="59"/>
    <s v="73 BIENES Y SERVICIOS PARA INVERSIÓN"/>
    <x v="196"/>
    <s v="G/731409/4GG401"/>
    <s v="001"/>
    <n v="22920"/>
    <n v="0"/>
    <n v="0"/>
    <n v="22920"/>
    <n v="0"/>
    <n v="22919.78"/>
    <n v="22919.78"/>
    <n v="0.22"/>
    <n v="0.22"/>
    <n v="0.22"/>
    <s v="G/BBBBB2/BBBBB2"/>
  </r>
  <r>
    <s v="73"/>
    <x v="3"/>
    <x v="12"/>
    <s v="ZA01G000"/>
    <x v="47"/>
    <s v="G401"/>
    <s v="ARTE, CULTURA Y PATRIMONIO"/>
    <s v="GI22G40100005D"/>
    <x v="60"/>
    <s v="73 BIENES Y SERVICIOS PARA INVERSIÓN"/>
    <x v="56"/>
    <s v="G/730204/4GG401"/>
    <s v="001"/>
    <n v="62054"/>
    <n v="25000"/>
    <n v="0"/>
    <n v="87054"/>
    <n v="0"/>
    <n v="62054"/>
    <n v="62054"/>
    <n v="25000"/>
    <n v="25000"/>
    <n v="25000"/>
    <s v="G/BBBBB2/BBBBB2"/>
  </r>
  <r>
    <s v="73"/>
    <x v="3"/>
    <x v="12"/>
    <s v="ZA01G000"/>
    <x v="47"/>
    <s v="G401"/>
    <s v="ARTE, CULTURA Y PATRIMONIO"/>
    <s v="GI22G40100005D"/>
    <x v="60"/>
    <s v="73 BIENES Y SERVICIOS PARA INVERSIÓN"/>
    <x v="87"/>
    <s v="G/730205/4GG401"/>
    <s v="001"/>
    <n v="2128833.84"/>
    <n v="-1804993.84"/>
    <n v="0"/>
    <n v="323840"/>
    <n v="0"/>
    <n v="170192"/>
    <n v="170192"/>
    <n v="153648"/>
    <n v="153648"/>
    <n v="153648"/>
    <s v="G/BBBBB2/BBBBB2"/>
  </r>
  <r>
    <s v="78"/>
    <x v="3"/>
    <x v="12"/>
    <s v="ZA01G000"/>
    <x v="47"/>
    <s v="G401"/>
    <s v="ARTE, CULTURA Y PATRIMONIO"/>
    <s v="GI22G40100001D"/>
    <x v="10"/>
    <s v="78 TRANSFERENCIAS Y DONACIONES PARA INVERSIÓN"/>
    <x v="152"/>
    <s v="G/780204/4GG401"/>
    <s v="001"/>
    <n v="133500"/>
    <n v="-24500"/>
    <n v="0"/>
    <n v="109000"/>
    <n v="0"/>
    <n v="104000"/>
    <n v="43865.760000000002"/>
    <n v="5000"/>
    <n v="65134.239999999998"/>
    <n v="5000"/>
    <s v="G/BBBBB2/BBBBB2"/>
  </r>
  <r>
    <s v="78"/>
    <x v="3"/>
    <x v="12"/>
    <s v="ZA01G000"/>
    <x v="47"/>
    <s v="G401"/>
    <s v="ARTE, CULTURA Y PATRIMONIO"/>
    <s v="GI22G40100002D"/>
    <x v="11"/>
    <s v="78 TRANSFERENCIAS Y DONACIONES PARA INVERSIÓN"/>
    <x v="197"/>
    <s v="G/780104/4GG401"/>
    <s v="001"/>
    <n v="148500"/>
    <n v="29930"/>
    <n v="0"/>
    <n v="178430"/>
    <n v="0"/>
    <n v="29930"/>
    <n v="29930"/>
    <n v="148500"/>
    <n v="148500"/>
    <n v="148500"/>
    <s v="G/BBBBB2/BBBBB2"/>
  </r>
  <r>
    <s v="78"/>
    <x v="3"/>
    <x v="12"/>
    <s v="ZA01G000"/>
    <x v="47"/>
    <s v="G401"/>
    <s v="ARTE, CULTURA Y PATRIMONIO"/>
    <s v="GI22G40100002D"/>
    <x v="11"/>
    <s v="78 TRANSFERENCIAS Y DONACIONES PARA INVERSIÓN"/>
    <x v="152"/>
    <s v="G/780204/4GG401"/>
    <s v="001"/>
    <n v="235000"/>
    <n v="206010"/>
    <n v="0"/>
    <n v="441010"/>
    <n v="0"/>
    <n v="294750"/>
    <n v="234750"/>
    <n v="146260"/>
    <n v="206260"/>
    <n v="146260"/>
    <s v="G/BBBBB2/BBBBB2"/>
  </r>
  <r>
    <s v="78"/>
    <x v="3"/>
    <x v="12"/>
    <s v="ZA01G000"/>
    <x v="47"/>
    <s v="G401"/>
    <s v="ARTE, CULTURA Y PATRIMONIO"/>
    <s v="GI22G40100003D"/>
    <x v="58"/>
    <s v="78 TRANSFERENCIAS Y DONACIONES PARA INVERSIÓN"/>
    <x v="98"/>
    <s v="G/780103/4GG401"/>
    <s v="001"/>
    <n v="123788.48"/>
    <n v="0"/>
    <n v="0"/>
    <n v="123788.48"/>
    <n v="0"/>
    <n v="109346.75"/>
    <n v="109346.75"/>
    <n v="14441.73"/>
    <n v="14441.73"/>
    <n v="14441.73"/>
    <s v="G/BBBBB2/BBBBB2"/>
  </r>
  <r>
    <s v="78"/>
    <x v="3"/>
    <x v="12"/>
    <s v="ZA01G000"/>
    <x v="47"/>
    <s v="G401"/>
    <s v="ARTE, CULTURA Y PATRIMONIO"/>
    <s v="GI22G40100004D"/>
    <x v="59"/>
    <s v="78 TRANSFERENCIAS Y DONACIONES PARA INVERSIÓN"/>
    <x v="152"/>
    <s v="G/780204/4GG401"/>
    <s v="001"/>
    <n v="2633233.9500000002"/>
    <n v="-826420.69"/>
    <n v="0"/>
    <n v="1806813.26"/>
    <n v="13500"/>
    <n v="1245114.7"/>
    <n v="599800"/>
    <n v="561698.56000000006"/>
    <n v="1207013.26"/>
    <n v="548198.56000000006"/>
    <s v="G/BBBBB2/BBBBB2"/>
  </r>
  <r>
    <s v="78"/>
    <x v="3"/>
    <x v="12"/>
    <s v="ZA01G000"/>
    <x v="47"/>
    <s v="G401"/>
    <s v="ARTE, CULTURA Y PATRIMONIO"/>
    <s v="GI22G40100005D"/>
    <x v="60"/>
    <s v="78 TRANSFERENCIAS Y DONACIONES PARA INVERSIÓN"/>
    <x v="152"/>
    <s v="G/780204/4GG401"/>
    <s v="001"/>
    <n v="76700"/>
    <n v="111320"/>
    <n v="0"/>
    <n v="188020"/>
    <n v="0"/>
    <n v="46020"/>
    <n v="0"/>
    <n v="142000"/>
    <n v="188020"/>
    <n v="142000"/>
    <s v="G/BBBBB2/BBBBB2"/>
  </r>
  <r>
    <s v="84"/>
    <x v="3"/>
    <x v="12"/>
    <s v="ZA01G000"/>
    <x v="47"/>
    <s v="A101"/>
    <s v="FORTALECIMIENTO INSTITUCIONAL"/>
    <s v="GC00A10100001D"/>
    <x v="1"/>
    <s v="84 BIENES DE LARGA DURACIÓN"/>
    <x v="63"/>
    <s v="G/840103/1GA101"/>
    <s v="002"/>
    <n v="10000"/>
    <n v="0"/>
    <n v="0"/>
    <n v="10000"/>
    <n v="0"/>
    <n v="0"/>
    <n v="0"/>
    <n v="10000"/>
    <n v="10000"/>
    <n v="10000"/>
    <s v="G/BBBBB3/BBBBB3"/>
  </r>
  <r>
    <s v="84"/>
    <x v="3"/>
    <x v="12"/>
    <s v="ZA01G000"/>
    <x v="47"/>
    <s v="A101"/>
    <s v="FORTALECIMIENTO INSTITUCIONAL"/>
    <s v="GC00A10100001D"/>
    <x v="1"/>
    <s v="84 BIENES DE LARGA DURACIÓN"/>
    <x v="64"/>
    <s v="G/840104/1GA101"/>
    <s v="002"/>
    <n v="105000"/>
    <n v="0"/>
    <n v="0"/>
    <n v="105000"/>
    <n v="0"/>
    <n v="0"/>
    <n v="0"/>
    <n v="105000"/>
    <n v="105000"/>
    <n v="105000"/>
    <s v="G/BBBBB3/BBBBB3"/>
  </r>
  <r>
    <s v="84"/>
    <x v="3"/>
    <x v="12"/>
    <s v="ZA01G000"/>
    <x v="47"/>
    <s v="G401"/>
    <s v="ARTE, CULTURA Y PATRIMONIO"/>
    <s v="GI22G40100001D"/>
    <x v="10"/>
    <s v="84 BIENES DE LARGA DURACIÓN"/>
    <x v="195"/>
    <s v="G/840401/4GG401"/>
    <s v="001"/>
    <n v="30000"/>
    <n v="0"/>
    <n v="0"/>
    <n v="30000"/>
    <n v="0"/>
    <n v="29813.75"/>
    <n v="29813.75"/>
    <n v="186.25"/>
    <n v="186.25"/>
    <n v="186.25"/>
    <s v="G/BBBBB3/BBBBB3"/>
  </r>
  <r>
    <s v="84"/>
    <x v="3"/>
    <x v="12"/>
    <s v="ZA01G000"/>
    <x v="47"/>
    <s v="G401"/>
    <s v="ARTE, CULTURA Y PATRIMONIO"/>
    <s v="GI22G40100002D"/>
    <x v="11"/>
    <s v="84 BIENES DE LARGA DURACIÓN"/>
    <x v="63"/>
    <s v="G/840103/4GG401"/>
    <s v="001"/>
    <n v="2067.96"/>
    <n v="-2000"/>
    <n v="0"/>
    <n v="67.959999999999994"/>
    <n v="0"/>
    <n v="0"/>
    <n v="0"/>
    <n v="67.959999999999994"/>
    <n v="67.959999999999994"/>
    <n v="67.959999999999994"/>
    <s v="G/BBBBB3/BBBBB3"/>
  </r>
  <r>
    <s v="84"/>
    <x v="3"/>
    <x v="12"/>
    <s v="ZA01G000"/>
    <x v="47"/>
    <s v="G401"/>
    <s v="ARTE, CULTURA Y PATRIMONIO"/>
    <s v="GI22G40100002D"/>
    <x v="11"/>
    <s v="84 BIENES DE LARGA DURACIÓN"/>
    <x v="64"/>
    <s v="G/840104/4GG401"/>
    <s v="001"/>
    <n v="26784.22"/>
    <n v="-26000"/>
    <n v="0"/>
    <n v="784.22"/>
    <n v="0"/>
    <n v="0"/>
    <n v="0"/>
    <n v="784.22"/>
    <n v="784.22"/>
    <n v="784.22"/>
    <s v="G/BBBBB3/BBBBB3"/>
  </r>
  <r>
    <s v="84"/>
    <x v="3"/>
    <x v="12"/>
    <s v="ZA01G000"/>
    <x v="47"/>
    <s v="G401"/>
    <s v="ARTE, CULTURA Y PATRIMONIO"/>
    <s v="GI22G40100003D"/>
    <x v="58"/>
    <s v="84 BIENES DE LARGA DURACIÓN"/>
    <x v="64"/>
    <s v="G/840104/4GG401"/>
    <s v="001"/>
    <n v="0"/>
    <n v="32000"/>
    <n v="0"/>
    <n v="32000"/>
    <n v="0"/>
    <n v="0"/>
    <n v="0"/>
    <n v="32000"/>
    <n v="32000"/>
    <n v="32000"/>
    <s v="G/BBBBB3/BBBBB3"/>
  </r>
  <r>
    <s v="84"/>
    <x v="3"/>
    <x v="12"/>
    <s v="ZA01G000"/>
    <x v="47"/>
    <s v="G401"/>
    <s v="ARTE, CULTURA Y PATRIMONIO"/>
    <s v="GI22G40100003D"/>
    <x v="58"/>
    <s v="84 BIENES DE LARGA DURACIÓN"/>
    <x v="195"/>
    <s v="G/840401/4GG401"/>
    <s v="001"/>
    <n v="0"/>
    <n v="1500"/>
    <n v="0"/>
    <n v="1500"/>
    <n v="0"/>
    <n v="0"/>
    <n v="0"/>
    <n v="1500"/>
    <n v="1500"/>
    <n v="1500"/>
    <s v="G/BBBBB3/BBBBB3"/>
  </r>
  <r>
    <s v="84"/>
    <x v="3"/>
    <x v="12"/>
    <s v="ZA01G000"/>
    <x v="47"/>
    <s v="G401"/>
    <s v="ARTE, CULTURA Y PATRIMONIO"/>
    <s v="GI22G40100004D"/>
    <x v="59"/>
    <s v="84 BIENES DE LARGA DURACIÓN"/>
    <x v="64"/>
    <s v="G/840104/4GG401"/>
    <s v="001"/>
    <n v="0"/>
    <n v="403983"/>
    <n v="0"/>
    <n v="403983"/>
    <n v="0"/>
    <n v="0"/>
    <n v="0"/>
    <n v="403983"/>
    <n v="403983"/>
    <n v="403983"/>
    <s v="G/BBBBB3/BBBBB3"/>
  </r>
  <r>
    <s v="84"/>
    <x v="3"/>
    <x v="12"/>
    <s v="ZA01G000"/>
    <x v="47"/>
    <s v="G401"/>
    <s v="ARTE, CULTURA Y PATRIMONIO"/>
    <s v="GI22G40100005D"/>
    <x v="60"/>
    <s v="84 BIENES DE LARGA DURACIÓN"/>
    <x v="195"/>
    <s v="G/840401/4GG401"/>
    <s v="001"/>
    <n v="56500"/>
    <n v="0"/>
    <n v="0"/>
    <n v="56500"/>
    <n v="0"/>
    <n v="56500"/>
    <n v="56500"/>
    <n v="0"/>
    <n v="0"/>
    <n v="0"/>
    <s v="G/BBBBB3/BBBBB3"/>
  </r>
  <r>
    <s v="99"/>
    <x v="3"/>
    <x v="12"/>
    <s v="ZA01G000"/>
    <x v="47"/>
    <s v="A101"/>
    <s v="FORTALECIMIENTO INSTITUCIONAL"/>
    <s v="GC00A10100004D"/>
    <x v="0"/>
    <s v="99 OTROS PASIVOS"/>
    <x v="67"/>
    <s v="G/990101/1GA101"/>
    <s v="002"/>
    <n v="57398.06"/>
    <n v="0"/>
    <n v="0"/>
    <n v="57398.06"/>
    <n v="0"/>
    <n v="20050.07"/>
    <n v="20050.07"/>
    <n v="37347.99"/>
    <n v="37347.99"/>
    <n v="37347.99"/>
    <s v="G/CCCCC1/CCCCC1"/>
  </r>
  <r>
    <s v="51"/>
    <x v="3"/>
    <x v="8"/>
    <s v="ZA01J000"/>
    <x v="48"/>
    <s v="A101"/>
    <s v="FORTALECIMIENTO INSTITUCIONAL"/>
    <s v="GC00A10100004D"/>
    <x v="0"/>
    <s v="51 GASTOS EN PERSONAL"/>
    <x v="0"/>
    <s v="G/510105/1JA101"/>
    <s v="002"/>
    <n v="1744619"/>
    <n v="-11997"/>
    <n v="0"/>
    <n v="1732622"/>
    <n v="0"/>
    <n v="609584.74"/>
    <n v="609584.74"/>
    <n v="1123037.26"/>
    <n v="1123037.26"/>
    <n v="1123037.26"/>
    <s v="G/AAAAAA/AAAAAA"/>
  </r>
  <r>
    <s v="51"/>
    <x v="3"/>
    <x v="8"/>
    <s v="ZA01J000"/>
    <x v="48"/>
    <s v="A101"/>
    <s v="FORTALECIMIENTO INSTITUCIONAL"/>
    <s v="GC00A10100004D"/>
    <x v="0"/>
    <s v="51 GASTOS EN PERSONAL"/>
    <x v="1"/>
    <s v="G/510106/1JA101"/>
    <s v="002"/>
    <n v="22171.200000000001"/>
    <n v="0"/>
    <n v="0"/>
    <n v="22171.200000000001"/>
    <n v="0"/>
    <n v="9238"/>
    <n v="9238"/>
    <n v="12933.2"/>
    <n v="12933.2"/>
    <n v="12933.2"/>
    <s v="G/AAAAAA/AAAAAA"/>
  </r>
  <r>
    <s v="51"/>
    <x v="3"/>
    <x v="8"/>
    <s v="ZA01J000"/>
    <x v="48"/>
    <s v="A101"/>
    <s v="FORTALECIMIENTO INSTITUCIONAL"/>
    <s v="GC00A10100004D"/>
    <x v="0"/>
    <s v="51 GASTOS EN PERSONAL"/>
    <x v="2"/>
    <s v="G/510203/1JA101"/>
    <s v="002"/>
    <n v="200256.02"/>
    <n v="-999.75"/>
    <n v="0"/>
    <n v="199256.27"/>
    <n v="42535.48"/>
    <n v="18827.150000000001"/>
    <n v="18827.150000000001"/>
    <n v="180429.12"/>
    <n v="180429.12"/>
    <n v="137893.64000000001"/>
    <s v="G/AAAAAA/AAAAAA"/>
  </r>
  <r>
    <s v="51"/>
    <x v="3"/>
    <x v="8"/>
    <s v="ZA01J000"/>
    <x v="48"/>
    <s v="A101"/>
    <s v="FORTALECIMIENTO INSTITUCIONAL"/>
    <s v="GC00A10100004D"/>
    <x v="0"/>
    <s v="51 GASTOS EN PERSONAL"/>
    <x v="3"/>
    <s v="G/510204/1JA101"/>
    <s v="002"/>
    <n v="74445.83"/>
    <n v="-465.9"/>
    <n v="0"/>
    <n v="73979.929999999993"/>
    <n v="17115"/>
    <n v="5528.75"/>
    <n v="5528.75"/>
    <n v="68451.179999999993"/>
    <n v="68451.179999999993"/>
    <n v="51336.18"/>
    <s v="G/AAAAAA/AAAAAA"/>
  </r>
  <r>
    <s v="51"/>
    <x v="3"/>
    <x v="8"/>
    <s v="ZA01J000"/>
    <x v="48"/>
    <s v="A101"/>
    <s v="FORTALECIMIENTO INSTITUCIONAL"/>
    <s v="GC00A10100004D"/>
    <x v="0"/>
    <s v="51 GASTOS EN PERSONAL"/>
    <x v="4"/>
    <s v="G/510304/1JA101"/>
    <s v="002"/>
    <n v="426"/>
    <n v="128.4"/>
    <n v="0"/>
    <n v="554.4"/>
    <n v="0"/>
    <n v="214.2"/>
    <n v="214.2"/>
    <n v="340.2"/>
    <n v="340.2"/>
    <n v="340.2"/>
    <s v="G/AAAAAA/AAAAAA"/>
  </r>
  <r>
    <s v="51"/>
    <x v="3"/>
    <x v="8"/>
    <s v="ZA01J000"/>
    <x v="48"/>
    <s v="A101"/>
    <s v="FORTALECIMIENTO INSTITUCIONAL"/>
    <s v="GC00A10100004D"/>
    <x v="0"/>
    <s v="51 GASTOS EN PERSONAL"/>
    <x v="5"/>
    <s v="G/510306/1JA101"/>
    <s v="002"/>
    <n v="3168"/>
    <n v="0"/>
    <n v="0"/>
    <n v="3168"/>
    <n v="0"/>
    <n v="1224"/>
    <n v="1224"/>
    <n v="1944"/>
    <n v="1944"/>
    <n v="1944"/>
    <s v="G/AAAAAA/AAAAAA"/>
  </r>
  <r>
    <s v="51"/>
    <x v="3"/>
    <x v="8"/>
    <s v="ZA01J000"/>
    <x v="48"/>
    <s v="A101"/>
    <s v="FORTALECIMIENTO INSTITUCIONAL"/>
    <s v="GC00A10100004D"/>
    <x v="0"/>
    <s v="51 GASTOS EN PERSONAL"/>
    <x v="6"/>
    <s v="G/510401/1JA101"/>
    <s v="002"/>
    <n v="665.14"/>
    <n v="0"/>
    <n v="0"/>
    <n v="665.14"/>
    <n v="0"/>
    <n v="0"/>
    <n v="0"/>
    <n v="665.14"/>
    <n v="665.14"/>
    <n v="665.14"/>
    <s v="G/AAAAAA/AAAAAA"/>
  </r>
  <r>
    <s v="51"/>
    <x v="3"/>
    <x v="8"/>
    <s v="ZA01J000"/>
    <x v="48"/>
    <s v="A101"/>
    <s v="FORTALECIMIENTO INSTITUCIONAL"/>
    <s v="GC00A10100004D"/>
    <x v="0"/>
    <s v="51 GASTOS EN PERSONAL"/>
    <x v="7"/>
    <s v="G/510408/1JA101"/>
    <s v="002"/>
    <n v="1108.56"/>
    <n v="0"/>
    <n v="0"/>
    <n v="1108.56"/>
    <n v="0"/>
    <n v="431.3"/>
    <n v="431.3"/>
    <n v="677.26"/>
    <n v="677.26"/>
    <n v="677.26"/>
    <s v="G/AAAAAA/AAAAAA"/>
  </r>
  <r>
    <s v="51"/>
    <x v="3"/>
    <x v="8"/>
    <s v="ZA01J000"/>
    <x v="48"/>
    <s v="A101"/>
    <s v="FORTALECIMIENTO INSTITUCIONAL"/>
    <s v="GC00A10100004D"/>
    <x v="0"/>
    <s v="51 GASTOS EN PERSONAL"/>
    <x v="69"/>
    <s v="G/510507/1JA101"/>
    <s v="002"/>
    <n v="3193.56"/>
    <n v="-3193.56"/>
    <n v="0"/>
    <n v="0"/>
    <n v="0"/>
    <n v="0"/>
    <n v="0"/>
    <n v="0"/>
    <n v="0"/>
    <n v="0"/>
    <s v="G/AAAAAA/AAAAAA"/>
  </r>
  <r>
    <s v="51"/>
    <x v="3"/>
    <x v="8"/>
    <s v="ZA01J000"/>
    <x v="48"/>
    <s v="A101"/>
    <s v="FORTALECIMIENTO INSTITUCIONAL"/>
    <s v="GC00A10100004D"/>
    <x v="0"/>
    <s v="51 GASTOS EN PERSONAL"/>
    <x v="8"/>
    <s v="G/510509/1JA101"/>
    <s v="002"/>
    <n v="8388.99"/>
    <n v="-1900"/>
    <n v="0"/>
    <n v="6488.99"/>
    <n v="0"/>
    <n v="928.21"/>
    <n v="928.21"/>
    <n v="5560.78"/>
    <n v="5560.78"/>
    <n v="5560.78"/>
    <s v="G/AAAAAA/AAAAAA"/>
  </r>
  <r>
    <s v="51"/>
    <x v="3"/>
    <x v="8"/>
    <s v="ZA01J000"/>
    <x v="48"/>
    <s v="A101"/>
    <s v="FORTALECIMIENTO INSTITUCIONAL"/>
    <s v="GC00A10100004D"/>
    <x v="0"/>
    <s v="51 GASTOS EN PERSONAL"/>
    <x v="9"/>
    <s v="G/510510/1JA101"/>
    <s v="002"/>
    <n v="636282"/>
    <n v="0"/>
    <n v="0"/>
    <n v="636282"/>
    <n v="369170"/>
    <n v="226846"/>
    <n v="226846"/>
    <n v="409436"/>
    <n v="409436"/>
    <n v="40266"/>
    <s v="G/AAAAAA/AAAAAA"/>
  </r>
  <r>
    <s v="51"/>
    <x v="3"/>
    <x v="8"/>
    <s v="ZA01J000"/>
    <x v="48"/>
    <s v="A101"/>
    <s v="FORTALECIMIENTO INSTITUCIONAL"/>
    <s v="GC00A10100004D"/>
    <x v="0"/>
    <s v="51 GASTOS EN PERSONAL"/>
    <x v="10"/>
    <s v="G/510512/1JA101"/>
    <s v="002"/>
    <n v="5514.15"/>
    <n v="0"/>
    <n v="0"/>
    <n v="5514.15"/>
    <n v="0"/>
    <n v="1006.33"/>
    <n v="1006.33"/>
    <n v="4507.82"/>
    <n v="4507.82"/>
    <n v="4507.82"/>
    <s v="G/AAAAAA/AAAAAA"/>
  </r>
  <r>
    <s v="51"/>
    <x v="3"/>
    <x v="8"/>
    <s v="ZA01J000"/>
    <x v="48"/>
    <s v="A101"/>
    <s v="FORTALECIMIENTO INSTITUCIONAL"/>
    <s v="GC00A10100004D"/>
    <x v="0"/>
    <s v="51 GASTOS EN PERSONAL"/>
    <x v="11"/>
    <s v="G/510513/1JA101"/>
    <s v="002"/>
    <n v="1897.96"/>
    <n v="5093.5600000000004"/>
    <n v="0"/>
    <n v="6991.52"/>
    <n v="0"/>
    <n v="6991.52"/>
    <n v="6991.52"/>
    <n v="0"/>
    <n v="0"/>
    <n v="0"/>
    <s v="G/AAAAAA/AAAAAA"/>
  </r>
  <r>
    <s v="51"/>
    <x v="3"/>
    <x v="8"/>
    <s v="ZA01J000"/>
    <x v="48"/>
    <s v="A101"/>
    <s v="FORTALECIMIENTO INSTITUCIONAL"/>
    <s v="GC00A10100004D"/>
    <x v="0"/>
    <s v="51 GASTOS EN PERSONAL"/>
    <x v="12"/>
    <s v="G/510601/1JA101"/>
    <s v="002"/>
    <n v="303877.78999999998"/>
    <n v="-1517.62"/>
    <n v="0"/>
    <n v="302360.17"/>
    <n v="46634.27"/>
    <n v="107993.39"/>
    <n v="107993.39"/>
    <n v="194366.78"/>
    <n v="194366.78"/>
    <n v="147732.51"/>
    <s v="G/AAAAAA/AAAAAA"/>
  </r>
  <r>
    <s v="51"/>
    <x v="3"/>
    <x v="8"/>
    <s v="ZA01J000"/>
    <x v="48"/>
    <s v="A101"/>
    <s v="FORTALECIMIENTO INSTITUCIONAL"/>
    <s v="GC00A10100004D"/>
    <x v="0"/>
    <s v="51 GASTOS EN PERSONAL"/>
    <x v="13"/>
    <s v="G/510602/1JA101"/>
    <s v="002"/>
    <n v="200256.02"/>
    <n v="-999.75"/>
    <n v="0"/>
    <n v="199256.27"/>
    <n v="40160.93"/>
    <n v="58827.69"/>
    <n v="58827.69"/>
    <n v="140428.57999999999"/>
    <n v="140428.57999999999"/>
    <n v="100267.65"/>
    <s v="G/AAAAAA/AAAAAA"/>
  </r>
  <r>
    <s v="51"/>
    <x v="3"/>
    <x v="8"/>
    <s v="ZA01J000"/>
    <x v="48"/>
    <s v="A101"/>
    <s v="FORTALECIMIENTO INSTITUCIONAL"/>
    <s v="GC00A10100004D"/>
    <x v="0"/>
    <s v="51 GASTOS EN PERSONAL"/>
    <x v="14"/>
    <s v="G/510707/1JA101"/>
    <s v="002"/>
    <n v="42147.88"/>
    <n v="0"/>
    <n v="0"/>
    <n v="42147.88"/>
    <n v="0"/>
    <n v="3915.8"/>
    <n v="3915.8"/>
    <n v="38232.080000000002"/>
    <n v="38232.080000000002"/>
    <n v="38232.080000000002"/>
    <s v="G/AAAAAA/AAAAAA"/>
  </r>
  <r>
    <s v="73"/>
    <x v="3"/>
    <x v="8"/>
    <s v="ZA01J000"/>
    <x v="48"/>
    <s v="J401"/>
    <s v="ATENCIÓN A GRUPOS VULNERABLES"/>
    <s v="GI22J40100001D"/>
    <x v="61"/>
    <s v="73 BIENES Y SERVICIOS PARA INVERSIÓN"/>
    <x v="56"/>
    <s v="G/730204/4JJ401"/>
    <s v="001"/>
    <n v="1200"/>
    <n v="-1200"/>
    <n v="0"/>
    <n v="0"/>
    <n v="0"/>
    <n v="0"/>
    <n v="0"/>
    <n v="0"/>
    <n v="0"/>
    <n v="0"/>
    <s v="G/BBBBB2/BBBBB2"/>
  </r>
  <r>
    <s v="73"/>
    <x v="3"/>
    <x v="8"/>
    <s v="ZA01J000"/>
    <x v="48"/>
    <s v="J401"/>
    <s v="ATENCIÓN A GRUPOS VULNERABLES"/>
    <s v="GI22J40100001D"/>
    <x v="61"/>
    <s v="73 BIENES Y SERVICIOS PARA INVERSIÓN"/>
    <x v="119"/>
    <s v="G/730207/4JJ401"/>
    <s v="001"/>
    <n v="3000"/>
    <n v="-3000"/>
    <n v="0"/>
    <n v="0"/>
    <n v="0"/>
    <n v="0"/>
    <n v="0"/>
    <n v="0"/>
    <n v="0"/>
    <n v="0"/>
    <s v="G/BBBBB2/BBBBB2"/>
  </r>
  <r>
    <s v="73"/>
    <x v="3"/>
    <x v="8"/>
    <s v="ZA01J000"/>
    <x v="48"/>
    <s v="J401"/>
    <s v="ATENCIÓN A GRUPOS VULNERABLES"/>
    <s v="GI22J40100001D"/>
    <x v="61"/>
    <s v="73 BIENES Y SERVICIOS PARA INVERSIÓN"/>
    <x v="45"/>
    <s v="G/730235/4JJ401"/>
    <s v="001"/>
    <n v="1000"/>
    <n v="1200"/>
    <n v="0"/>
    <n v="2200"/>
    <n v="0"/>
    <n v="0"/>
    <n v="0"/>
    <n v="2200"/>
    <n v="2200"/>
    <n v="2200"/>
    <s v="G/BBBBB2/BBBBB2"/>
  </r>
  <r>
    <s v="73"/>
    <x v="3"/>
    <x v="8"/>
    <s v="ZA01J000"/>
    <x v="48"/>
    <s v="J402"/>
    <s v="PROMOCIÓN DE DERECHOS"/>
    <s v="GI22J40200001D"/>
    <x v="13"/>
    <s v="73 BIENES Y SERVICIOS PARA INVERSIÓN"/>
    <x v="56"/>
    <s v="G/730204/4JJ402"/>
    <s v="001"/>
    <n v="67900"/>
    <n v="0"/>
    <n v="0"/>
    <n v="67900"/>
    <n v="66900"/>
    <n v="0"/>
    <n v="0"/>
    <n v="67900"/>
    <n v="67900"/>
    <n v="1000"/>
    <s v="G/BBBBB2/BBBBB2"/>
  </r>
  <r>
    <s v="73"/>
    <x v="3"/>
    <x v="8"/>
    <s v="ZA01J000"/>
    <x v="48"/>
    <s v="J402"/>
    <s v="PROMOCIÓN DE DERECHOS"/>
    <s v="GI22J40200001D"/>
    <x v="13"/>
    <s v="73 BIENES Y SERVICIOS PARA INVERSIÓN"/>
    <x v="87"/>
    <s v="G/730205/4JJ402"/>
    <s v="001"/>
    <n v="11200.9"/>
    <n v="-4800"/>
    <n v="0"/>
    <n v="6400.9"/>
    <n v="0"/>
    <n v="0"/>
    <n v="0"/>
    <n v="6400.9"/>
    <n v="6400.9"/>
    <n v="6400.9"/>
    <s v="G/BBBBB2/BBBBB2"/>
  </r>
  <r>
    <s v="73"/>
    <x v="3"/>
    <x v="8"/>
    <s v="ZA01J000"/>
    <x v="48"/>
    <s v="J402"/>
    <s v="PROMOCIÓN DE DERECHOS"/>
    <s v="GI22J40200001D"/>
    <x v="13"/>
    <s v="73 BIENES Y SERVICIOS PARA INVERSIÓN"/>
    <x v="119"/>
    <s v="G/730207/4JJ402"/>
    <s v="001"/>
    <n v="65294.35"/>
    <n v="0"/>
    <n v="0"/>
    <n v="65294.35"/>
    <n v="7835.63"/>
    <n v="57458.720000000001"/>
    <n v="57458.720000000001"/>
    <n v="7835.63"/>
    <n v="7835.63"/>
    <n v="0"/>
    <s v="G/BBBBB2/BBBBB2"/>
  </r>
  <r>
    <s v="73"/>
    <x v="3"/>
    <x v="8"/>
    <s v="ZA01J000"/>
    <x v="48"/>
    <s v="J402"/>
    <s v="PROMOCIÓN DE DERECHOS"/>
    <s v="GI22J40200001D"/>
    <x v="13"/>
    <s v="73 BIENES Y SERVICIOS PARA INVERSIÓN"/>
    <x v="45"/>
    <s v="G/730235/4JJ402"/>
    <s v="001"/>
    <n v="10000"/>
    <n v="0"/>
    <n v="0"/>
    <n v="10000"/>
    <n v="9999"/>
    <n v="0"/>
    <n v="0"/>
    <n v="10000"/>
    <n v="10000"/>
    <n v="1"/>
    <s v="G/BBBBB2/BBBBB2"/>
  </r>
  <r>
    <s v="73"/>
    <x v="3"/>
    <x v="8"/>
    <s v="ZA01J000"/>
    <x v="48"/>
    <s v="J402"/>
    <s v="PROMOCIÓN DE DERECHOS"/>
    <s v="GI22J40200001D"/>
    <x v="13"/>
    <s v="73 BIENES Y SERVICIOS PARA INVERSIÓN"/>
    <x v="96"/>
    <s v="G/730601/4JJ402"/>
    <s v="001"/>
    <n v="74000"/>
    <n v="-11200"/>
    <n v="0"/>
    <n v="62800"/>
    <n v="0"/>
    <n v="62800"/>
    <n v="62800"/>
    <n v="0"/>
    <n v="0"/>
    <n v="0"/>
    <s v="G/BBBBB2/BBBBB2"/>
  </r>
  <r>
    <s v="73"/>
    <x v="3"/>
    <x v="8"/>
    <s v="ZA01J000"/>
    <x v="48"/>
    <s v="J403"/>
    <s v="PROTECCIÓN DE DERECHOS"/>
    <s v="GI22J40300001D"/>
    <x v="62"/>
    <s v="73 BIENES Y SERVICIOS PARA INVERSIÓN"/>
    <x v="56"/>
    <s v="G/730204/4JJ403"/>
    <s v="001"/>
    <n v="8000"/>
    <n v="-6969"/>
    <n v="0"/>
    <n v="1031"/>
    <n v="1031"/>
    <n v="0"/>
    <n v="0"/>
    <n v="1031"/>
    <n v="1031"/>
    <n v="0"/>
    <s v="G/BBBBB2/BBBBB2"/>
  </r>
  <r>
    <s v="73"/>
    <x v="3"/>
    <x v="8"/>
    <s v="ZA01J000"/>
    <x v="48"/>
    <s v="J403"/>
    <s v="PROTECCIÓN DE DERECHOS"/>
    <s v="GI22J40300001D"/>
    <x v="62"/>
    <s v="73 BIENES Y SERVICIOS PARA INVERSIÓN"/>
    <x v="87"/>
    <s v="G/730205/4JJ403"/>
    <s v="001"/>
    <n v="12000"/>
    <n v="0"/>
    <n v="0"/>
    <n v="12000"/>
    <n v="720"/>
    <n v="11280"/>
    <n v="11280"/>
    <n v="720"/>
    <n v="720"/>
    <n v="0"/>
    <s v="G/BBBBB2/BBBBB2"/>
  </r>
  <r>
    <s v="73"/>
    <x v="3"/>
    <x v="8"/>
    <s v="ZA01J000"/>
    <x v="48"/>
    <s v="J403"/>
    <s v="PROTECCIÓN DE DERECHOS"/>
    <s v="GI22J40300001D"/>
    <x v="62"/>
    <s v="73 BIENES Y SERVICIOS PARA INVERSIÓN"/>
    <x v="96"/>
    <s v="G/730601/4JJ403"/>
    <s v="001"/>
    <n v="25000"/>
    <n v="98110"/>
    <n v="0"/>
    <n v="123110"/>
    <n v="0"/>
    <n v="11150"/>
    <n v="11150"/>
    <n v="111960"/>
    <n v="111960"/>
    <n v="111960"/>
    <s v="G/BBBBB2/BBBBB2"/>
  </r>
  <r>
    <s v="73"/>
    <x v="3"/>
    <x v="8"/>
    <s v="ZA01J000"/>
    <x v="48"/>
    <s v="J403"/>
    <s v="PROTECCIÓN DE DERECHOS"/>
    <s v="GI22J40300001D"/>
    <x v="62"/>
    <s v="73 BIENES Y SERVICIOS PARA INVERSIÓN"/>
    <x v="132"/>
    <s v="G/730612/4JJ403"/>
    <s v="001"/>
    <n v="13000"/>
    <n v="-13000"/>
    <n v="0"/>
    <n v="0"/>
    <n v="0"/>
    <n v="0"/>
    <n v="0"/>
    <n v="0"/>
    <n v="0"/>
    <n v="0"/>
    <s v="G/BBBBB2/BBBBB2"/>
  </r>
  <r>
    <s v="73"/>
    <x v="3"/>
    <x v="8"/>
    <s v="ZA01J000"/>
    <x v="48"/>
    <s v="J403"/>
    <s v="PROTECCIÓN DE DERECHOS"/>
    <s v="GI22J40300001D"/>
    <x v="62"/>
    <s v="73 BIENES Y SERVICIOS PARA INVERSIÓN"/>
    <x v="50"/>
    <s v="G/730613/4JJ403"/>
    <s v="001"/>
    <n v="0"/>
    <n v="1000"/>
    <n v="0"/>
    <n v="1000"/>
    <n v="0"/>
    <n v="0"/>
    <n v="0"/>
    <n v="1000"/>
    <n v="1000"/>
    <n v="1000"/>
    <s v="G/BBBBB2/BBBBB2"/>
  </r>
  <r>
    <s v="73"/>
    <x v="3"/>
    <x v="8"/>
    <s v="ZA01J000"/>
    <x v="48"/>
    <s v="J403"/>
    <s v="PROTECCIÓN DE DERECHOS"/>
    <s v="GI22J40300002D"/>
    <x v="63"/>
    <s v="73 BIENES Y SERVICIOS PARA INVERSIÓN"/>
    <x v="45"/>
    <s v="G/730235/4JJ403"/>
    <s v="001"/>
    <n v="15000"/>
    <n v="40000"/>
    <n v="0"/>
    <n v="55000"/>
    <n v="0"/>
    <n v="5904"/>
    <n v="0"/>
    <n v="49096"/>
    <n v="55000"/>
    <n v="49096"/>
    <s v="G/BBBBB2/BBBBB2"/>
  </r>
  <r>
    <s v="73"/>
    <x v="3"/>
    <x v="8"/>
    <s v="ZA01J000"/>
    <x v="48"/>
    <s v="J403"/>
    <s v="PROTECCIÓN DE DERECHOS"/>
    <s v="GI22J40300002D"/>
    <x v="63"/>
    <s v="73 BIENES Y SERVICIOS PARA INVERSIÓN"/>
    <x v="50"/>
    <s v="G/730613/4JJ403"/>
    <s v="001"/>
    <n v="2000"/>
    <n v="-2000"/>
    <n v="0"/>
    <n v="0"/>
    <n v="0"/>
    <n v="0"/>
    <n v="0"/>
    <n v="0"/>
    <n v="0"/>
    <n v="0"/>
    <s v="G/BBBBB2/BBBBB2"/>
  </r>
  <r>
    <s v="73"/>
    <x v="3"/>
    <x v="8"/>
    <s v="ZA01J000"/>
    <x v="48"/>
    <s v="J403"/>
    <s v="PROTECCIÓN DE DERECHOS"/>
    <s v="GI22J40300002D"/>
    <x v="63"/>
    <s v="73 BIENES Y SERVICIOS PARA INVERSIÓN"/>
    <x v="39"/>
    <s v="G/730804/4JJ403"/>
    <s v="001"/>
    <n v="1305.0999999999999"/>
    <n v="-658.85"/>
    <n v="0"/>
    <n v="646.25"/>
    <n v="0"/>
    <n v="646.25"/>
    <n v="646.25"/>
    <n v="0"/>
    <n v="0"/>
    <n v="0"/>
    <s v="G/BBBBB2/BBBBB2"/>
  </r>
  <r>
    <s v="73"/>
    <x v="3"/>
    <x v="8"/>
    <s v="ZA01J000"/>
    <x v="48"/>
    <s v="J403"/>
    <s v="PROTECCIÓN DE DERECHOS"/>
    <s v="GI22J40300002D"/>
    <x v="63"/>
    <s v="73 BIENES Y SERVICIOS PARA INVERSIÓN"/>
    <x v="91"/>
    <s v="G/730805/4JJ403"/>
    <s v="001"/>
    <n v="1955"/>
    <n v="-1702.47"/>
    <n v="0"/>
    <n v="252.53"/>
    <n v="0"/>
    <n v="252.53"/>
    <n v="252.53"/>
    <n v="0"/>
    <n v="0"/>
    <n v="0"/>
    <s v="G/BBBBB2/BBBBB2"/>
  </r>
  <r>
    <s v="73"/>
    <x v="3"/>
    <x v="8"/>
    <s v="ZA01J000"/>
    <x v="48"/>
    <s v="J403"/>
    <s v="PROTECCIÓN DE DERECHOS"/>
    <s v="GI22J40300002D"/>
    <x v="63"/>
    <s v="73 BIENES Y SERVICIOS PARA INVERSIÓN"/>
    <x v="44"/>
    <s v="G/730811/4JJ403"/>
    <s v="001"/>
    <n v="2156"/>
    <n v="-2156"/>
    <n v="0"/>
    <n v="0"/>
    <n v="0"/>
    <n v="0"/>
    <n v="0"/>
    <n v="0"/>
    <n v="0"/>
    <n v="0"/>
    <s v="G/BBBBB2/BBBBB2"/>
  </r>
  <r>
    <s v="73"/>
    <x v="3"/>
    <x v="8"/>
    <s v="ZA01J000"/>
    <x v="48"/>
    <s v="J403"/>
    <s v="PROTECCIÓN DE DERECHOS"/>
    <s v="GI22J40300002D"/>
    <x v="63"/>
    <s v="73 BIENES Y SERVICIOS PARA INVERSIÓN"/>
    <x v="55"/>
    <s v="G/730812/4JJ403"/>
    <s v="001"/>
    <n v="541"/>
    <n v="-495.35"/>
    <n v="0"/>
    <n v="45.65"/>
    <n v="0"/>
    <n v="45.64"/>
    <n v="45.64"/>
    <n v="0.01"/>
    <n v="0.01"/>
    <n v="0.01"/>
    <s v="G/BBBBB2/BBBBB2"/>
  </r>
  <r>
    <s v="73"/>
    <x v="3"/>
    <x v="8"/>
    <s v="ZA01J000"/>
    <x v="48"/>
    <s v="J403"/>
    <s v="PROTECCIÓN DE DERECHOS"/>
    <s v="GI22J40300002D"/>
    <x v="63"/>
    <s v="73 BIENES Y SERVICIOS PARA INVERSIÓN"/>
    <x v="148"/>
    <s v="G/730819/4JJ403"/>
    <s v="001"/>
    <n v="285"/>
    <n v="-123"/>
    <n v="0"/>
    <n v="162"/>
    <n v="0"/>
    <n v="162"/>
    <n v="162"/>
    <n v="0"/>
    <n v="0"/>
    <n v="0"/>
    <s v="G/BBBBB2/BBBBB2"/>
  </r>
  <r>
    <s v="73"/>
    <x v="3"/>
    <x v="8"/>
    <s v="ZA01J000"/>
    <x v="48"/>
    <s v="J403"/>
    <s v="PROTECCIÓN DE DERECHOS"/>
    <s v="GI22J40300002D"/>
    <x v="63"/>
    <s v="73 BIENES Y SERVICIOS PARA INVERSIÓN"/>
    <x v="57"/>
    <s v="G/730824/4JJ403"/>
    <s v="001"/>
    <n v="90"/>
    <n v="-90"/>
    <n v="0"/>
    <n v="0"/>
    <n v="0"/>
    <n v="0"/>
    <n v="0"/>
    <n v="0"/>
    <n v="0"/>
    <n v="0"/>
    <s v="G/BBBBB2/BBBBB2"/>
  </r>
  <r>
    <s v="73"/>
    <x v="3"/>
    <x v="8"/>
    <s v="ZA01J000"/>
    <x v="48"/>
    <s v="J403"/>
    <s v="PROTECCIÓN DE DERECHOS"/>
    <s v="GI22J40300002D"/>
    <x v="63"/>
    <s v="73 BIENES Y SERVICIOS PARA INVERSIÓN"/>
    <x v="161"/>
    <s v="G/730826/4JJ403"/>
    <s v="001"/>
    <n v="2790"/>
    <n v="-2503.4"/>
    <n v="0"/>
    <n v="286.60000000000002"/>
    <n v="0"/>
    <n v="44.6"/>
    <n v="44.6"/>
    <n v="242"/>
    <n v="242"/>
    <n v="242"/>
    <s v="G/BBBBB2/BBBBB2"/>
  </r>
  <r>
    <s v="73"/>
    <x v="3"/>
    <x v="8"/>
    <s v="ZA01J000"/>
    <x v="48"/>
    <s v="J403"/>
    <s v="PROTECCIÓN DE DERECHOS"/>
    <s v="GI22J40300002D"/>
    <x v="63"/>
    <s v="73 BIENES Y SERVICIOS PARA INVERSIÓN"/>
    <x v="84"/>
    <s v="G/731404/4JJ403"/>
    <s v="001"/>
    <n v="460"/>
    <n v="-460"/>
    <n v="0"/>
    <n v="0"/>
    <n v="0"/>
    <n v="0"/>
    <n v="0"/>
    <n v="0"/>
    <n v="0"/>
    <n v="0"/>
    <s v="G/BBBBB2/BBBBB2"/>
  </r>
  <r>
    <s v="73"/>
    <x v="3"/>
    <x v="8"/>
    <s v="ZA01J000"/>
    <x v="48"/>
    <s v="J403"/>
    <s v="PROTECCIÓN DE DERECHOS"/>
    <s v="GI22J40300002D"/>
    <x v="63"/>
    <s v="73 BIENES Y SERVICIOS PARA INVERSIÓN"/>
    <x v="149"/>
    <s v="G/731408/4JJ403"/>
    <s v="001"/>
    <n v="110"/>
    <n v="-110"/>
    <n v="0"/>
    <n v="0"/>
    <n v="0"/>
    <n v="0"/>
    <n v="0"/>
    <n v="0"/>
    <n v="0"/>
    <n v="0"/>
    <s v="G/BBBBB2/BBBBB2"/>
  </r>
  <r>
    <s v="73"/>
    <x v="3"/>
    <x v="8"/>
    <s v="ZA01J000"/>
    <x v="48"/>
    <s v="J403"/>
    <s v="PROTECCIÓN DE DERECHOS"/>
    <s v="GI22J40300003D"/>
    <x v="64"/>
    <s v="73 BIENES Y SERVICIOS PARA INVERSIÓN"/>
    <x v="145"/>
    <s v="G/730106/4JJ403"/>
    <s v="001"/>
    <n v="1001"/>
    <n v="0"/>
    <n v="0"/>
    <n v="1001"/>
    <n v="0"/>
    <n v="0"/>
    <n v="0"/>
    <n v="1001"/>
    <n v="1001"/>
    <n v="1001"/>
    <s v="G/BBBBB2/BBBBB2"/>
  </r>
  <r>
    <s v="73"/>
    <x v="3"/>
    <x v="8"/>
    <s v="ZA01J000"/>
    <x v="48"/>
    <s v="J403"/>
    <s v="PROTECCIÓN DE DERECHOS"/>
    <s v="GI22J40300003D"/>
    <x v="64"/>
    <s v="73 BIENES Y SERVICIOS PARA INVERSIÓN"/>
    <x v="129"/>
    <s v="G/730202/4JJ403"/>
    <s v="001"/>
    <n v="1000"/>
    <n v="-1000"/>
    <n v="0"/>
    <n v="0"/>
    <n v="0"/>
    <n v="0"/>
    <n v="0"/>
    <n v="0"/>
    <n v="0"/>
    <n v="0"/>
    <s v="G/BBBBB2/BBBBB2"/>
  </r>
  <r>
    <s v="73"/>
    <x v="3"/>
    <x v="8"/>
    <s v="ZA01J000"/>
    <x v="48"/>
    <s v="J403"/>
    <s v="PROTECCIÓN DE DERECHOS"/>
    <s v="GI22J40300003D"/>
    <x v="64"/>
    <s v="73 BIENES Y SERVICIOS PARA INVERSIÓN"/>
    <x v="53"/>
    <s v="G/730402/4JJ403"/>
    <s v="001"/>
    <n v="13567.65"/>
    <n v="6432.35"/>
    <n v="0"/>
    <n v="20000"/>
    <n v="0"/>
    <n v="6249.9"/>
    <n v="6249.9"/>
    <n v="13750.1"/>
    <n v="13750.1"/>
    <n v="13750.1"/>
    <s v="G/BBBBB2/BBBBB2"/>
  </r>
  <r>
    <s v="73"/>
    <x v="3"/>
    <x v="8"/>
    <s v="ZA01J000"/>
    <x v="48"/>
    <s v="J403"/>
    <s v="PROTECCIÓN DE DERECHOS"/>
    <s v="GI22J40300003D"/>
    <x v="64"/>
    <s v="73 BIENES Y SERVICIOS PARA INVERSIÓN"/>
    <x v="106"/>
    <s v="G/730404/4JJ403"/>
    <s v="001"/>
    <n v="2500"/>
    <n v="0"/>
    <n v="0"/>
    <n v="2500"/>
    <n v="0"/>
    <n v="0"/>
    <n v="0"/>
    <n v="2500"/>
    <n v="2500"/>
    <n v="2500"/>
    <s v="G/BBBBB2/BBBBB2"/>
  </r>
  <r>
    <s v="73"/>
    <x v="3"/>
    <x v="8"/>
    <s v="ZA01J000"/>
    <x v="48"/>
    <s v="J403"/>
    <s v="PROTECCIÓN DE DERECHOS"/>
    <s v="GI22J40300003D"/>
    <x v="64"/>
    <s v="73 BIENES Y SERVICIOS PARA INVERSIÓN"/>
    <x v="185"/>
    <s v="G/730425/4JJ403"/>
    <s v="001"/>
    <n v="7200"/>
    <n v="0"/>
    <n v="0"/>
    <n v="7200"/>
    <n v="0"/>
    <n v="0"/>
    <n v="0"/>
    <n v="7200"/>
    <n v="7200"/>
    <n v="7200"/>
    <s v="G/BBBBB2/BBBBB2"/>
  </r>
  <r>
    <s v="73"/>
    <x v="3"/>
    <x v="8"/>
    <s v="ZA01J000"/>
    <x v="48"/>
    <s v="J403"/>
    <s v="PROTECCIÓN DE DERECHOS"/>
    <s v="GI22J40300003D"/>
    <x v="64"/>
    <s v="73 BIENES Y SERVICIOS PARA INVERSIÓN"/>
    <x v="198"/>
    <s v="G/730502/4JJ403"/>
    <s v="001"/>
    <n v="108000"/>
    <n v="64496.32"/>
    <n v="0"/>
    <n v="172496.32"/>
    <n v="0"/>
    <n v="107939.25"/>
    <n v="41333.25"/>
    <n v="64557.07"/>
    <n v="131163.07"/>
    <n v="64557.07"/>
    <s v="G/BBBBB2/BBBBB2"/>
  </r>
  <r>
    <s v="73"/>
    <x v="3"/>
    <x v="8"/>
    <s v="ZA01J000"/>
    <x v="48"/>
    <s v="J403"/>
    <s v="PROTECCIÓN DE DERECHOS"/>
    <s v="GI22J40300003D"/>
    <x v="64"/>
    <s v="73 BIENES Y SERVICIOS PARA INVERSIÓN"/>
    <x v="96"/>
    <s v="G/730601/4JJ403"/>
    <s v="001"/>
    <n v="30000"/>
    <n v="-30000"/>
    <n v="0"/>
    <n v="0"/>
    <n v="0"/>
    <n v="0"/>
    <n v="0"/>
    <n v="0"/>
    <n v="0"/>
    <n v="0"/>
    <s v="G/BBBBB2/BBBBB2"/>
  </r>
  <r>
    <s v="73"/>
    <x v="3"/>
    <x v="8"/>
    <s v="ZA01J000"/>
    <x v="48"/>
    <s v="J403"/>
    <s v="PROTECCIÓN DE DERECHOS"/>
    <s v="GI22J40300003D"/>
    <x v="64"/>
    <s v="73 BIENES Y SERVICIOS PARA INVERSIÓN"/>
    <x v="132"/>
    <s v="G/730612/4JJ403"/>
    <s v="001"/>
    <n v="16201"/>
    <n v="8800"/>
    <n v="0"/>
    <n v="25001"/>
    <n v="0"/>
    <n v="0"/>
    <n v="0"/>
    <n v="25001"/>
    <n v="25001"/>
    <n v="25001"/>
    <s v="G/BBBBB2/BBBBB2"/>
  </r>
  <r>
    <s v="73"/>
    <x v="3"/>
    <x v="8"/>
    <s v="ZA01J000"/>
    <x v="48"/>
    <s v="J403"/>
    <s v="PROTECCIÓN DE DERECHOS"/>
    <s v="GI22J40300003D"/>
    <x v="64"/>
    <s v="73 BIENES Y SERVICIOS PARA INVERSIÓN"/>
    <x v="44"/>
    <s v="G/730811/4JJ403"/>
    <s v="001"/>
    <n v="1750"/>
    <n v="0"/>
    <n v="0"/>
    <n v="1750"/>
    <n v="0"/>
    <n v="0"/>
    <n v="0"/>
    <n v="1750"/>
    <n v="1750"/>
    <n v="1750"/>
    <s v="G/BBBBB2/BBBBB2"/>
  </r>
  <r>
    <s v="73"/>
    <x v="3"/>
    <x v="8"/>
    <s v="ZA01J000"/>
    <x v="48"/>
    <s v="J403"/>
    <s v="PROTECCIÓN DE DERECHOS"/>
    <s v="GI22J40300003D"/>
    <x v="64"/>
    <s v="73 BIENES Y SERVICIOS PARA INVERSIÓN"/>
    <x v="55"/>
    <s v="G/730812/4JJ403"/>
    <s v="001"/>
    <n v="4593"/>
    <n v="2607"/>
    <n v="0"/>
    <n v="7200"/>
    <n v="4552"/>
    <n v="0"/>
    <n v="0"/>
    <n v="7200"/>
    <n v="7200"/>
    <n v="2648"/>
    <s v="G/BBBBB2/BBBBB2"/>
  </r>
  <r>
    <s v="73"/>
    <x v="3"/>
    <x v="8"/>
    <s v="ZA01J000"/>
    <x v="48"/>
    <s v="J403"/>
    <s v="PROTECCIÓN DE DERECHOS"/>
    <s v="GI22J40300003D"/>
    <x v="64"/>
    <s v="73 BIENES Y SERVICIOS PARA INVERSIÓN"/>
    <x v="84"/>
    <s v="G/731404/4JJ403"/>
    <s v="001"/>
    <n v="7000"/>
    <n v="-7000"/>
    <n v="0"/>
    <n v="0"/>
    <n v="0"/>
    <n v="0"/>
    <n v="0"/>
    <n v="0"/>
    <n v="0"/>
    <n v="0"/>
    <s v="G/BBBBB2/BBBBB2"/>
  </r>
  <r>
    <s v="78"/>
    <x v="3"/>
    <x v="8"/>
    <s v="ZA01J000"/>
    <x v="48"/>
    <s v="J401"/>
    <s v="ATENCIÓN A GRUPOS VULNERABLES"/>
    <s v="GI22J40100001D"/>
    <x v="61"/>
    <s v="78 TRANSFERENCIAS Y DONACIONES PARA INVERSIÓN"/>
    <x v="152"/>
    <s v="G/780204/4JJ401"/>
    <s v="001"/>
    <n v="16000"/>
    <n v="27200"/>
    <n v="0"/>
    <n v="43200"/>
    <n v="0"/>
    <n v="43200"/>
    <n v="43200"/>
    <n v="0"/>
    <n v="0"/>
    <n v="0"/>
    <s v="G/BBBBB2/BBBBB2"/>
  </r>
  <r>
    <s v="78"/>
    <x v="3"/>
    <x v="8"/>
    <s v="ZA01J000"/>
    <x v="48"/>
    <s v="J401"/>
    <s v="ATENCIÓN A GRUPOS VULNERABLES"/>
    <s v="GI22J40100001D"/>
    <x v="61"/>
    <s v="78 TRANSFERENCIAS Y DONACIONES PARA INVERSIÓN"/>
    <x v="199"/>
    <s v="G/780206/4JJ401"/>
    <s v="001"/>
    <n v="440000"/>
    <n v="-24200"/>
    <n v="0"/>
    <n v="415800"/>
    <n v="194850"/>
    <n v="171275"/>
    <n v="171275"/>
    <n v="244525"/>
    <n v="244525"/>
    <n v="49675"/>
    <s v="G/BBBBB2/BBBBB2"/>
  </r>
  <r>
    <s v="78"/>
    <x v="3"/>
    <x v="8"/>
    <s v="ZA01J000"/>
    <x v="48"/>
    <s v="J402"/>
    <s v="PROMOCIÓN DE DERECHOS"/>
    <s v="GI22J40200001D"/>
    <x v="13"/>
    <s v="78 TRANSFERENCIAS Y DONACIONES PARA INVERSIÓN"/>
    <x v="152"/>
    <s v="G/780204/4JJ402"/>
    <s v="001"/>
    <n v="8100"/>
    <n v="-5850"/>
    <n v="0"/>
    <n v="2250"/>
    <n v="0"/>
    <n v="2250"/>
    <n v="2250"/>
    <n v="0"/>
    <n v="0"/>
    <n v="0"/>
    <s v="G/BBBBB2/BBBBB2"/>
  </r>
  <r>
    <s v="78"/>
    <x v="3"/>
    <x v="8"/>
    <s v="ZA01J000"/>
    <x v="48"/>
    <s v="J403"/>
    <s v="PROTECCIÓN DE DERECHOS"/>
    <s v="GI22J40300001D"/>
    <x v="62"/>
    <s v="78 TRANSFERENCIAS Y DONACIONES PARA INVERSIÓN"/>
    <x v="152"/>
    <s v="G/780204/4JJ403"/>
    <s v="001"/>
    <n v="145000"/>
    <n v="-111031"/>
    <n v="0"/>
    <n v="33969"/>
    <n v="0"/>
    <n v="0"/>
    <n v="0"/>
    <n v="33969"/>
    <n v="33969"/>
    <n v="33969"/>
    <s v="G/BBBBB2/BBBBB2"/>
  </r>
  <r>
    <s v="84"/>
    <x v="3"/>
    <x v="8"/>
    <s v="ZA01J000"/>
    <x v="48"/>
    <s v="J403"/>
    <s v="PROTECCIÓN DE DERECHOS"/>
    <s v="GI22J40300002D"/>
    <x v="63"/>
    <s v="84 BIENES DE LARGA DURACIÓN"/>
    <x v="63"/>
    <s v="G/840103/4JJ403"/>
    <s v="001"/>
    <n v="0"/>
    <n v="2503.4"/>
    <n v="0"/>
    <n v="2503.4"/>
    <n v="0"/>
    <n v="0"/>
    <n v="0"/>
    <n v="2503.4"/>
    <n v="2503.4"/>
    <n v="2503.4"/>
    <s v="G/BBBBB3/BBBBB3"/>
  </r>
  <r>
    <s v="84"/>
    <x v="3"/>
    <x v="8"/>
    <s v="ZA01J000"/>
    <x v="48"/>
    <s v="J403"/>
    <s v="PROTECCIÓN DE DERECHOS"/>
    <s v="GI22J40300002D"/>
    <x v="63"/>
    <s v="84 BIENES DE LARGA DURACIÓN"/>
    <x v="64"/>
    <s v="G/840104/4JJ403"/>
    <s v="001"/>
    <n v="1800"/>
    <n v="-1800"/>
    <n v="0"/>
    <n v="0"/>
    <n v="0"/>
    <n v="0"/>
    <n v="0"/>
    <n v="0"/>
    <n v="0"/>
    <n v="0"/>
    <s v="G/BBBBB3/BBBBB3"/>
  </r>
  <r>
    <s v="84"/>
    <x v="3"/>
    <x v="8"/>
    <s v="ZA01J000"/>
    <x v="48"/>
    <s v="J403"/>
    <s v="PROTECCIÓN DE DERECHOS"/>
    <s v="GI22J40300003D"/>
    <x v="64"/>
    <s v="84 BIENES DE LARGA DURACIÓN"/>
    <x v="63"/>
    <s v="G/840103/4JJ403"/>
    <s v="001"/>
    <n v="9500"/>
    <n v="0"/>
    <n v="0"/>
    <n v="9500"/>
    <n v="0"/>
    <n v="3252"/>
    <n v="3252"/>
    <n v="6248"/>
    <n v="6248"/>
    <n v="6248"/>
    <s v="G/BBBBB3/BBBBB3"/>
  </r>
  <r>
    <s v="84"/>
    <x v="3"/>
    <x v="8"/>
    <s v="ZA01J000"/>
    <x v="48"/>
    <s v="J403"/>
    <s v="PROTECCIÓN DE DERECHOS"/>
    <s v="GI22J40300003D"/>
    <x v="64"/>
    <s v="84 BIENES DE LARGA DURACIÓN"/>
    <x v="64"/>
    <s v="G/840104/4JJ403"/>
    <s v="001"/>
    <n v="7000"/>
    <n v="-7000"/>
    <n v="0"/>
    <n v="0"/>
    <n v="0"/>
    <n v="0"/>
    <n v="0"/>
    <n v="0"/>
    <n v="0"/>
    <n v="0"/>
    <s v="G/BBBBB3/BBBBB3"/>
  </r>
  <r>
    <s v="84"/>
    <x v="3"/>
    <x v="8"/>
    <s v="ZA01J000"/>
    <x v="48"/>
    <s v="J403"/>
    <s v="PROTECCIÓN DE DERECHOS"/>
    <s v="GI22J40300003D"/>
    <x v="64"/>
    <s v="84 BIENES DE LARGA DURACIÓN"/>
    <x v="65"/>
    <s v="G/840107/4JJ403"/>
    <s v="001"/>
    <n v="61500"/>
    <n v="-14000"/>
    <n v="0"/>
    <n v="47500"/>
    <n v="0"/>
    <n v="0"/>
    <n v="0"/>
    <n v="47500"/>
    <n v="47500"/>
    <n v="47500"/>
    <s v="G/BBBBB3/BBBBB3"/>
  </r>
  <r>
    <s v="99"/>
    <x v="3"/>
    <x v="8"/>
    <s v="ZA01J000"/>
    <x v="48"/>
    <s v="A101"/>
    <s v="FORTALECIMIENTO INSTITUCIONAL"/>
    <s v="GC00A10100004D"/>
    <x v="0"/>
    <s v="99 OTROS PASIVOS"/>
    <x v="67"/>
    <s v="G/990101/1JA101"/>
    <s v="002"/>
    <n v="44597.57"/>
    <n v="0"/>
    <n v="0"/>
    <n v="44597.57"/>
    <n v="0"/>
    <n v="8009.16"/>
    <n v="8009.16"/>
    <n v="36588.410000000003"/>
    <n v="36588.410000000003"/>
    <n v="36588.410000000003"/>
    <s v="G/CCCCC1/CCCCC1"/>
  </r>
  <r>
    <s v="51"/>
    <x v="0"/>
    <x v="3"/>
    <s v="ZA01K000"/>
    <x v="49"/>
    <s v="A101"/>
    <s v="FORTALECIMIENTO INSTITUCIONAL"/>
    <s v="GC00A10100004D"/>
    <x v="0"/>
    <s v="51 GASTOS EN PERSONAL"/>
    <x v="0"/>
    <s v="G/510105/1KA101"/>
    <s v="002"/>
    <n v="1051117.44"/>
    <n v="-24654"/>
    <n v="0"/>
    <n v="1026463.44"/>
    <n v="0"/>
    <n v="374798.53"/>
    <n v="374798.53"/>
    <n v="651664.91"/>
    <n v="651664.91"/>
    <n v="651664.91"/>
    <s v="G/AAAAAA/AAAAAA"/>
  </r>
  <r>
    <s v="51"/>
    <x v="0"/>
    <x v="3"/>
    <s v="ZA01K000"/>
    <x v="49"/>
    <s v="A101"/>
    <s v="FORTALECIMIENTO INSTITUCIONAL"/>
    <s v="GC00A10100004D"/>
    <x v="0"/>
    <s v="51 GASTOS EN PERSONAL"/>
    <x v="1"/>
    <s v="G/510106/1KA101"/>
    <s v="002"/>
    <n v="28964.7"/>
    <n v="0"/>
    <n v="0"/>
    <n v="28964.7"/>
    <n v="0"/>
    <n v="8885.4500000000007"/>
    <n v="8885.4500000000007"/>
    <n v="20079.25"/>
    <n v="20079.25"/>
    <n v="20079.25"/>
    <s v="G/AAAAAA/AAAAAA"/>
  </r>
  <r>
    <s v="51"/>
    <x v="0"/>
    <x v="3"/>
    <s v="ZA01K000"/>
    <x v="49"/>
    <s v="A101"/>
    <s v="FORTALECIMIENTO INSTITUCIONAL"/>
    <s v="GC00A10100004D"/>
    <x v="0"/>
    <s v="51 GASTOS EN PERSONAL"/>
    <x v="2"/>
    <s v="G/510203/1KA101"/>
    <s v="002"/>
    <n v="110104.34"/>
    <n v="0"/>
    <n v="0"/>
    <n v="110104.34"/>
    <n v="18431.68"/>
    <n v="13205.67"/>
    <n v="13205.67"/>
    <n v="96898.67"/>
    <n v="96898.67"/>
    <n v="78466.990000000005"/>
    <s v="G/AAAAAA/AAAAAA"/>
  </r>
  <r>
    <s v="51"/>
    <x v="0"/>
    <x v="3"/>
    <s v="ZA01K000"/>
    <x v="49"/>
    <s v="A101"/>
    <s v="FORTALECIMIENTO INSTITUCIONAL"/>
    <s v="GC00A10100004D"/>
    <x v="0"/>
    <s v="51 GASTOS EN PERSONAL"/>
    <x v="3"/>
    <s v="G/510204/1KA101"/>
    <s v="002"/>
    <n v="43664.6"/>
    <n v="0"/>
    <n v="0"/>
    <n v="43664.6"/>
    <n v="5121.2700000000004"/>
    <n v="4342.4799999999996"/>
    <n v="4342.4799999999996"/>
    <n v="39322.120000000003"/>
    <n v="39322.120000000003"/>
    <n v="34200.85"/>
    <s v="G/AAAAAA/AAAAAA"/>
  </r>
  <r>
    <s v="51"/>
    <x v="0"/>
    <x v="3"/>
    <s v="ZA01K000"/>
    <x v="49"/>
    <s v="A101"/>
    <s v="FORTALECIMIENTO INSTITUCIONAL"/>
    <s v="GC00A10100004D"/>
    <x v="0"/>
    <s v="51 GASTOS EN PERSONAL"/>
    <x v="4"/>
    <s v="G/510304/1KA101"/>
    <s v="002"/>
    <n v="600"/>
    <n v="0"/>
    <n v="0"/>
    <n v="600"/>
    <n v="0"/>
    <n v="142.80000000000001"/>
    <n v="142.80000000000001"/>
    <n v="457.2"/>
    <n v="457.2"/>
    <n v="457.2"/>
    <s v="G/AAAAAA/AAAAAA"/>
  </r>
  <r>
    <s v="51"/>
    <x v="0"/>
    <x v="3"/>
    <s v="ZA01K000"/>
    <x v="49"/>
    <s v="A101"/>
    <s v="FORTALECIMIENTO INSTITUCIONAL"/>
    <s v="GC00A10100004D"/>
    <x v="0"/>
    <s v="51 GASTOS EN PERSONAL"/>
    <x v="5"/>
    <s v="G/510306/1KA101"/>
    <s v="002"/>
    <n v="4320"/>
    <n v="0"/>
    <n v="0"/>
    <n v="4320"/>
    <n v="0"/>
    <n v="1224"/>
    <n v="1224"/>
    <n v="3096"/>
    <n v="3096"/>
    <n v="3096"/>
    <s v="G/AAAAAA/AAAAAA"/>
  </r>
  <r>
    <s v="51"/>
    <x v="0"/>
    <x v="3"/>
    <s v="ZA01K000"/>
    <x v="49"/>
    <s v="A101"/>
    <s v="FORTALECIMIENTO INSTITUCIONAL"/>
    <s v="GC00A10100004D"/>
    <x v="0"/>
    <s v="51 GASTOS EN PERSONAL"/>
    <x v="6"/>
    <s v="G/510401/1KA101"/>
    <s v="002"/>
    <n v="1098.1300000000001"/>
    <n v="0"/>
    <n v="0"/>
    <n v="1098.1300000000001"/>
    <n v="0"/>
    <n v="67.5"/>
    <n v="67.5"/>
    <n v="1030.6300000000001"/>
    <n v="1030.6300000000001"/>
    <n v="1030.6300000000001"/>
    <s v="G/AAAAAA/AAAAAA"/>
  </r>
  <r>
    <s v="51"/>
    <x v="0"/>
    <x v="3"/>
    <s v="ZA01K000"/>
    <x v="49"/>
    <s v="A101"/>
    <s v="FORTALECIMIENTO INSTITUCIONAL"/>
    <s v="GC00A10100004D"/>
    <x v="0"/>
    <s v="51 GASTOS EN PERSONAL"/>
    <x v="7"/>
    <s v="G/510408/1KA101"/>
    <s v="002"/>
    <n v="1505.5"/>
    <n v="0"/>
    <n v="0"/>
    <n v="1505.5"/>
    <n v="0"/>
    <n v="276.89"/>
    <n v="276.89"/>
    <n v="1228.6099999999999"/>
    <n v="1228.6099999999999"/>
    <n v="1228.6099999999999"/>
    <s v="G/AAAAAA/AAAAAA"/>
  </r>
  <r>
    <s v="51"/>
    <x v="0"/>
    <x v="3"/>
    <s v="ZA01K000"/>
    <x v="49"/>
    <s v="A101"/>
    <s v="FORTALECIMIENTO INSTITUCIONAL"/>
    <s v="GC00A10100004D"/>
    <x v="0"/>
    <s v="51 GASTOS EN PERSONAL"/>
    <x v="69"/>
    <s v="G/510507/1KA101"/>
    <s v="002"/>
    <n v="5086.9799999999996"/>
    <n v="0"/>
    <n v="0"/>
    <n v="5086.9799999999996"/>
    <n v="0"/>
    <n v="0"/>
    <n v="0"/>
    <n v="5086.9799999999996"/>
    <n v="5086.9799999999996"/>
    <n v="5086.9799999999996"/>
    <s v="G/AAAAAA/AAAAAA"/>
  </r>
  <r>
    <s v="51"/>
    <x v="0"/>
    <x v="3"/>
    <s v="ZA01K000"/>
    <x v="49"/>
    <s v="A101"/>
    <s v="FORTALECIMIENTO INSTITUCIONAL"/>
    <s v="GC00A10100004D"/>
    <x v="0"/>
    <s v="51 GASTOS EN PERSONAL"/>
    <x v="8"/>
    <s v="G/510509/1KA101"/>
    <s v="002"/>
    <n v="29197.89"/>
    <n v="0"/>
    <n v="0"/>
    <n v="29197.89"/>
    <n v="0"/>
    <n v="18188.21"/>
    <n v="18188.21"/>
    <n v="11009.68"/>
    <n v="11009.68"/>
    <n v="11009.68"/>
    <s v="G/AAAAAA/AAAAAA"/>
  </r>
  <r>
    <s v="51"/>
    <x v="0"/>
    <x v="3"/>
    <s v="ZA01K000"/>
    <x v="49"/>
    <s v="A101"/>
    <s v="FORTALECIMIENTO INSTITUCIONAL"/>
    <s v="GC00A10100004D"/>
    <x v="0"/>
    <s v="51 GASTOS EN PERSONAL"/>
    <x v="9"/>
    <s v="G/510510/1KA101"/>
    <s v="002"/>
    <n v="241170"/>
    <n v="24654"/>
    <n v="0"/>
    <n v="265824"/>
    <n v="164884.73000000001"/>
    <n v="100939.27"/>
    <n v="100939.27"/>
    <n v="164884.73000000001"/>
    <n v="164884.73000000001"/>
    <n v="0"/>
    <s v="G/AAAAAA/AAAAAA"/>
  </r>
  <r>
    <s v="51"/>
    <x v="0"/>
    <x v="3"/>
    <s v="ZA01K000"/>
    <x v="49"/>
    <s v="A101"/>
    <s v="FORTALECIMIENTO INSTITUCIONAL"/>
    <s v="GC00A10100004D"/>
    <x v="0"/>
    <s v="51 GASTOS EN PERSONAL"/>
    <x v="10"/>
    <s v="G/510512/1KA101"/>
    <s v="002"/>
    <n v="4812.0600000000004"/>
    <n v="0"/>
    <n v="0"/>
    <n v="4812.0600000000004"/>
    <n v="0"/>
    <n v="46.67"/>
    <n v="46.67"/>
    <n v="4765.3900000000003"/>
    <n v="4765.3900000000003"/>
    <n v="4765.3900000000003"/>
    <s v="G/AAAAAA/AAAAAA"/>
  </r>
  <r>
    <s v="51"/>
    <x v="0"/>
    <x v="3"/>
    <s v="ZA01K000"/>
    <x v="49"/>
    <s v="A101"/>
    <s v="FORTALECIMIENTO INSTITUCIONAL"/>
    <s v="GC00A10100004D"/>
    <x v="0"/>
    <s v="51 GASTOS EN PERSONAL"/>
    <x v="11"/>
    <s v="G/510513/1KA101"/>
    <s v="002"/>
    <n v="5235.12"/>
    <n v="0"/>
    <n v="0"/>
    <n v="5235.12"/>
    <n v="0"/>
    <n v="411.67"/>
    <n v="411.67"/>
    <n v="4823.45"/>
    <n v="4823.45"/>
    <n v="4823.45"/>
    <s v="G/AAAAAA/AAAAAA"/>
  </r>
  <r>
    <s v="51"/>
    <x v="0"/>
    <x v="3"/>
    <s v="ZA01K000"/>
    <x v="49"/>
    <s v="A101"/>
    <s v="FORTALECIMIENTO INSTITUCIONAL"/>
    <s v="GC00A10100004D"/>
    <x v="0"/>
    <s v="51 GASTOS EN PERSONAL"/>
    <x v="12"/>
    <s v="G/510601/1KA101"/>
    <s v="002"/>
    <n v="166993.57"/>
    <n v="0"/>
    <n v="0"/>
    <n v="166993.57"/>
    <n v="21030.85"/>
    <n v="61732.81"/>
    <n v="61732.81"/>
    <n v="105260.76"/>
    <n v="105260.76"/>
    <n v="84229.91"/>
    <s v="G/AAAAAA/AAAAAA"/>
  </r>
  <r>
    <s v="51"/>
    <x v="0"/>
    <x v="3"/>
    <s v="ZA01K000"/>
    <x v="49"/>
    <s v="A101"/>
    <s v="FORTALECIMIENTO INSTITUCIONAL"/>
    <s v="GC00A10100004D"/>
    <x v="0"/>
    <s v="51 GASTOS EN PERSONAL"/>
    <x v="13"/>
    <s v="G/510602/1KA101"/>
    <s v="002"/>
    <n v="110104.34"/>
    <n v="0"/>
    <n v="0"/>
    <n v="110104.34"/>
    <n v="16769.09"/>
    <n v="35199.360000000001"/>
    <n v="35199.360000000001"/>
    <n v="74904.98"/>
    <n v="74904.98"/>
    <n v="58135.89"/>
    <s v="G/AAAAAA/AAAAAA"/>
  </r>
  <r>
    <s v="51"/>
    <x v="0"/>
    <x v="3"/>
    <s v="ZA01K000"/>
    <x v="49"/>
    <s v="A101"/>
    <s v="FORTALECIMIENTO INSTITUCIONAL"/>
    <s v="GC00A10100004D"/>
    <x v="0"/>
    <s v="51 GASTOS EN PERSONAL"/>
    <x v="14"/>
    <s v="G/510707/1KA101"/>
    <s v="002"/>
    <n v="40529.74"/>
    <n v="0"/>
    <n v="0"/>
    <n v="40529.74"/>
    <n v="0"/>
    <n v="3641.02"/>
    <n v="3641.02"/>
    <n v="36888.720000000001"/>
    <n v="36888.720000000001"/>
    <n v="36888.720000000001"/>
    <s v="G/AAAAAA/AAAAAA"/>
  </r>
  <r>
    <s v="53"/>
    <x v="0"/>
    <x v="3"/>
    <s v="ZA01K000"/>
    <x v="49"/>
    <s v="A101"/>
    <s v="FORTALECIMIENTO INSTITUCIONAL"/>
    <s v="GC00A10100001D"/>
    <x v="1"/>
    <s v="53 BIENES Y SERVICIOS DE CONSUMO"/>
    <x v="19"/>
    <s v="G/530204/1KA101"/>
    <s v="002"/>
    <n v="0"/>
    <n v="6396.8"/>
    <n v="0"/>
    <n v="6396.8"/>
    <n v="0"/>
    <n v="0"/>
    <n v="0"/>
    <n v="6396.8"/>
    <n v="6396.8"/>
    <n v="6396.8"/>
    <s v="G/AAAAAA/AAAAAA"/>
  </r>
  <r>
    <s v="53"/>
    <x v="0"/>
    <x v="3"/>
    <s v="ZA01K000"/>
    <x v="49"/>
    <s v="A101"/>
    <s v="FORTALECIMIENTO INSTITUCIONAL"/>
    <s v="GC00A10100001D"/>
    <x v="1"/>
    <s v="53 BIENES Y SERVICIOS DE CONSUMO"/>
    <x v="27"/>
    <s v="G/530405/1KA101"/>
    <s v="002"/>
    <n v="0"/>
    <n v="14000"/>
    <n v="0"/>
    <n v="14000"/>
    <n v="0"/>
    <n v="0"/>
    <n v="0"/>
    <n v="14000"/>
    <n v="14000"/>
    <n v="14000"/>
    <s v="G/AAAAAA/AAAAAA"/>
  </r>
  <r>
    <s v="53"/>
    <x v="0"/>
    <x v="3"/>
    <s v="ZA01K000"/>
    <x v="49"/>
    <s v="A101"/>
    <s v="FORTALECIMIENTO INSTITUCIONAL"/>
    <s v="GC00A10100001D"/>
    <x v="1"/>
    <s v="53 BIENES Y SERVICIOS DE CONSUMO"/>
    <x v="31"/>
    <s v="G/530704/1KA101"/>
    <s v="002"/>
    <n v="18503.2"/>
    <n v="-16800"/>
    <n v="0"/>
    <n v="1703.2"/>
    <n v="0"/>
    <n v="0"/>
    <n v="0"/>
    <n v="1703.2"/>
    <n v="1703.2"/>
    <n v="1703.2"/>
    <s v="G/AAAAAA/AAAAAA"/>
  </r>
  <r>
    <s v="53"/>
    <x v="0"/>
    <x v="3"/>
    <s v="ZA01K000"/>
    <x v="49"/>
    <s v="A101"/>
    <s v="FORTALECIMIENTO INSTITUCIONAL"/>
    <s v="GC00A10100001D"/>
    <x v="1"/>
    <s v="53 BIENES Y SERVICIOS DE CONSUMO"/>
    <x v="32"/>
    <s v="G/530803/1KA101"/>
    <s v="002"/>
    <n v="0"/>
    <n v="8500"/>
    <n v="0"/>
    <n v="8500"/>
    <n v="0"/>
    <n v="0"/>
    <n v="0"/>
    <n v="8500"/>
    <n v="8500"/>
    <n v="8500"/>
    <s v="G/AAAAAA/AAAAAA"/>
  </r>
  <r>
    <s v="53"/>
    <x v="0"/>
    <x v="3"/>
    <s v="ZA01K000"/>
    <x v="49"/>
    <s v="A101"/>
    <s v="FORTALECIMIENTO INSTITUCIONAL"/>
    <s v="GC00A10100001D"/>
    <x v="1"/>
    <s v="53 BIENES Y SERVICIOS DE CONSUMO"/>
    <x v="36"/>
    <s v="G/530813/1KA101"/>
    <s v="002"/>
    <n v="0"/>
    <n v="7500"/>
    <n v="0"/>
    <n v="7500"/>
    <n v="0"/>
    <n v="0"/>
    <n v="0"/>
    <n v="7500"/>
    <n v="7500"/>
    <n v="7500"/>
    <s v="G/AAAAAA/AAAAAA"/>
  </r>
  <r>
    <s v="53"/>
    <x v="0"/>
    <x v="3"/>
    <s v="ZA01K000"/>
    <x v="49"/>
    <s v="A101"/>
    <s v="FORTALECIMIENTO INSTITUCIONAL"/>
    <s v="GC00A10100001D"/>
    <x v="1"/>
    <s v="53 BIENES Y SERVICIOS DE CONSUMO"/>
    <x v="88"/>
    <s v="G/531403/1KA101"/>
    <s v="002"/>
    <n v="5596.8"/>
    <n v="-5596.8"/>
    <n v="0"/>
    <n v="0"/>
    <n v="0"/>
    <n v="0"/>
    <n v="0"/>
    <n v="0"/>
    <n v="0"/>
    <n v="0"/>
    <s v="G/AAAAAA/AAAAAA"/>
  </r>
  <r>
    <s v="57"/>
    <x v="0"/>
    <x v="3"/>
    <s v="ZA01K000"/>
    <x v="49"/>
    <s v="A101"/>
    <s v="FORTALECIMIENTO INSTITUCIONAL"/>
    <s v="GC00A10100001D"/>
    <x v="1"/>
    <s v="57 OTROS GASTOS CORRIENTES"/>
    <x v="37"/>
    <s v="G/570102/1KA101"/>
    <s v="002"/>
    <n v="0"/>
    <n v="10000"/>
    <n v="0"/>
    <n v="10000"/>
    <n v="0"/>
    <n v="791.2"/>
    <n v="0"/>
    <n v="9208.7999999999993"/>
    <n v="10000"/>
    <n v="9208.7999999999993"/>
    <s v="G/AAAAAA/AAAAAA"/>
  </r>
  <r>
    <s v="73"/>
    <x v="0"/>
    <x v="3"/>
    <s v="ZA01K000"/>
    <x v="49"/>
    <s v="K202"/>
    <s v="MOVILIDAD SEGURA"/>
    <s v="GI22K20200001D"/>
    <x v="65"/>
    <s v="73 BIENES Y SERVICIOS PARA INVERSIÓN"/>
    <x v="49"/>
    <s v="G/730605/2KK202"/>
    <s v="001"/>
    <n v="40000"/>
    <n v="0"/>
    <n v="0"/>
    <n v="40000"/>
    <n v="0"/>
    <n v="0"/>
    <n v="0"/>
    <n v="40000"/>
    <n v="40000"/>
    <n v="40000"/>
    <s v="G/BBBBB2/BBBBB2"/>
  </r>
  <r>
    <s v="73"/>
    <x v="0"/>
    <x v="3"/>
    <s v="ZA01K000"/>
    <x v="49"/>
    <s v="K202"/>
    <s v="MOVILIDAD SEGURA"/>
    <s v="GI22K20200001D"/>
    <x v="65"/>
    <s v="73 BIENES Y SERVICIOS PARA INVERSIÓN"/>
    <x v="44"/>
    <s v="G/730811/2KK202"/>
    <s v="001"/>
    <n v="71410"/>
    <n v="0"/>
    <n v="0"/>
    <n v="71410"/>
    <n v="38101"/>
    <n v="22099"/>
    <n v="0"/>
    <n v="49311"/>
    <n v="71410"/>
    <n v="11210"/>
    <s v="G/BBBBB2/BBBBB2"/>
  </r>
  <r>
    <s v="73"/>
    <x v="0"/>
    <x v="3"/>
    <s v="ZA01K000"/>
    <x v="49"/>
    <s v="K203"/>
    <s v="MOVILIDAD SOSTENIBLE"/>
    <s v="GI22K20300001D"/>
    <x v="66"/>
    <s v="73 BIENES Y SERVICIOS PARA INVERSIÓN"/>
    <x v="96"/>
    <s v="G/730601/2KK203"/>
    <s v="001"/>
    <n v="50000"/>
    <n v="0"/>
    <n v="0"/>
    <n v="50000"/>
    <n v="0"/>
    <n v="0"/>
    <n v="0"/>
    <n v="50000"/>
    <n v="50000"/>
    <n v="50000"/>
    <s v="G/BBBBB2/BBBBB2"/>
  </r>
  <r>
    <s v="73"/>
    <x v="0"/>
    <x v="3"/>
    <s v="ZA01K000"/>
    <x v="49"/>
    <s v="K205"/>
    <s v="SISTEMA DE TRANSPORTE PÚBLICO EFICIENTE"/>
    <s v="GI22K20500001D"/>
    <x v="67"/>
    <s v="73 BIENES Y SERVICIOS PARA INVERSIÓN"/>
    <x v="56"/>
    <s v="G/730204/2KK205"/>
    <s v="001"/>
    <n v="90000"/>
    <n v="0"/>
    <n v="0"/>
    <n v="90000"/>
    <n v="0"/>
    <n v="35116.949999999997"/>
    <n v="13451.64"/>
    <n v="54883.05"/>
    <n v="76548.36"/>
    <n v="54883.05"/>
    <s v="G/BBBBB2/BBBBB2"/>
  </r>
  <r>
    <s v="73"/>
    <x v="0"/>
    <x v="3"/>
    <s v="ZA01K000"/>
    <x v="49"/>
    <s v="K205"/>
    <s v="SISTEMA DE TRANSPORTE PÚBLICO EFICIENTE"/>
    <s v="GI22K20500001D"/>
    <x v="67"/>
    <s v="73 BIENES Y SERVICIOS PARA INVERSIÓN"/>
    <x v="119"/>
    <s v="G/730207/2KK205"/>
    <s v="001"/>
    <n v="250000"/>
    <n v="0"/>
    <n v="0"/>
    <n v="250000"/>
    <n v="0"/>
    <n v="250000"/>
    <n v="250000"/>
    <n v="0"/>
    <n v="0"/>
    <n v="0"/>
    <s v="G/BBBBB2/BBBBB2"/>
  </r>
  <r>
    <s v="73"/>
    <x v="0"/>
    <x v="3"/>
    <s v="ZA01K000"/>
    <x v="49"/>
    <s v="K205"/>
    <s v="SISTEMA DE TRANSPORTE PÚBLICO EFICIENTE"/>
    <s v="GI22K20500001D"/>
    <x v="67"/>
    <s v="73 BIENES Y SERVICIOS PARA INVERSIÓN"/>
    <x v="146"/>
    <s v="G/730239/2KK205"/>
    <s v="001"/>
    <n v="2250"/>
    <n v="0"/>
    <n v="0"/>
    <n v="2250"/>
    <n v="0"/>
    <n v="0"/>
    <n v="0"/>
    <n v="2250"/>
    <n v="2250"/>
    <n v="2250"/>
    <s v="G/BBBBB2/BBBBB2"/>
  </r>
  <r>
    <s v="73"/>
    <x v="0"/>
    <x v="3"/>
    <s v="ZA01K000"/>
    <x v="49"/>
    <s v="K205"/>
    <s v="SISTEMA DE TRANSPORTE PÚBLICO EFICIENTE"/>
    <s v="GI22K20500001D"/>
    <x v="67"/>
    <s v="73 BIENES Y SERVICIOS PARA INVERSIÓN"/>
    <x v="53"/>
    <s v="G/730402/2KK205"/>
    <s v="001"/>
    <n v="33540.6"/>
    <n v="0"/>
    <n v="0"/>
    <n v="33540.6"/>
    <n v="0"/>
    <n v="0"/>
    <n v="0"/>
    <n v="33540.6"/>
    <n v="33540.6"/>
    <n v="33540.6"/>
    <s v="G/BBBBB2/BBBBB2"/>
  </r>
  <r>
    <s v="73"/>
    <x v="0"/>
    <x v="3"/>
    <s v="ZA01K000"/>
    <x v="49"/>
    <s v="K205"/>
    <s v="SISTEMA DE TRANSPORTE PÚBLICO EFICIENTE"/>
    <s v="GI22K20500001D"/>
    <x v="67"/>
    <s v="73 BIENES Y SERVICIOS PARA INVERSIÓN"/>
    <x v="96"/>
    <s v="G/730601/2KK205"/>
    <s v="001"/>
    <n v="20000"/>
    <n v="0"/>
    <n v="0"/>
    <n v="20000"/>
    <n v="0"/>
    <n v="0"/>
    <n v="0"/>
    <n v="20000"/>
    <n v="20000"/>
    <n v="20000"/>
    <s v="G/BBBBB2/BBBBB2"/>
  </r>
  <r>
    <s v="73"/>
    <x v="0"/>
    <x v="3"/>
    <s v="ZA01K000"/>
    <x v="49"/>
    <s v="K205"/>
    <s v="SISTEMA DE TRANSPORTE PÚBLICO EFICIENTE"/>
    <s v="GI22K20500001D"/>
    <x v="67"/>
    <s v="73 BIENES Y SERVICIOS PARA INVERSIÓN"/>
    <x v="42"/>
    <s v="G/730606/2KK205"/>
    <s v="001"/>
    <n v="240000"/>
    <n v="0"/>
    <n v="0"/>
    <n v="240000"/>
    <n v="21701.759999999998"/>
    <n v="100367.24"/>
    <n v="54812.94"/>
    <n v="139632.76"/>
    <n v="185187.06"/>
    <n v="117931"/>
    <s v="G/BBBBB2/BBBBB2"/>
  </r>
  <r>
    <s v="73"/>
    <x v="0"/>
    <x v="3"/>
    <s v="ZA01K000"/>
    <x v="49"/>
    <s v="K205"/>
    <s v="SISTEMA DE TRANSPORTE PÚBLICO EFICIENTE"/>
    <s v="GI22K20500001D"/>
    <x v="67"/>
    <s v="73 BIENES Y SERVICIOS PARA INVERSIÓN"/>
    <x v="120"/>
    <s v="G/730701/2KK205"/>
    <s v="001"/>
    <n v="2400000"/>
    <n v="0"/>
    <n v="0"/>
    <n v="2400000"/>
    <n v="0"/>
    <n v="0"/>
    <n v="0"/>
    <n v="2400000"/>
    <n v="2400000"/>
    <n v="2400000"/>
    <s v="G/BBBBB2/BBBBB2"/>
  </r>
  <r>
    <s v="73"/>
    <x v="0"/>
    <x v="3"/>
    <s v="ZA01K000"/>
    <x v="49"/>
    <s v="K205"/>
    <s v="SISTEMA DE TRANSPORTE PÚBLICO EFICIENTE"/>
    <s v="GI22K20500001D"/>
    <x v="67"/>
    <s v="73 BIENES Y SERVICIOS PARA INVERSIÓN"/>
    <x v="43"/>
    <s v="G/730702/2KK205"/>
    <s v="001"/>
    <n v="16770"/>
    <n v="0"/>
    <n v="0"/>
    <n v="16770"/>
    <n v="9.0399999999999991"/>
    <n v="15330"/>
    <n v="9030"/>
    <n v="1440"/>
    <n v="7740"/>
    <n v="1430.96"/>
    <s v="G/BBBBB2/BBBBB2"/>
  </r>
  <r>
    <s v="73"/>
    <x v="0"/>
    <x v="3"/>
    <s v="ZA01K000"/>
    <x v="49"/>
    <s v="K205"/>
    <s v="SISTEMA DE TRANSPORTE PÚBLICO EFICIENTE"/>
    <s v="GI22K20500001D"/>
    <x v="67"/>
    <s v="73 BIENES Y SERVICIOS PARA INVERSIÓN"/>
    <x v="97"/>
    <s v="G/730704/2KK205"/>
    <s v="001"/>
    <n v="15000"/>
    <n v="0"/>
    <n v="0"/>
    <n v="15000"/>
    <n v="0"/>
    <n v="186.67"/>
    <n v="0"/>
    <n v="14813.33"/>
    <n v="15000"/>
    <n v="14813.33"/>
    <s v="G/BBBBB2/BBBBB2"/>
  </r>
  <r>
    <s v="73"/>
    <x v="0"/>
    <x v="3"/>
    <s v="ZA01K000"/>
    <x v="49"/>
    <s v="K205"/>
    <s v="SISTEMA DE TRANSPORTE PÚBLICO EFICIENTE"/>
    <s v="GI22K20500002D"/>
    <x v="68"/>
    <s v="73 BIENES Y SERVICIOS PARA INVERSIÓN"/>
    <x v="106"/>
    <s v="G/730404/2KK205"/>
    <s v="002"/>
    <n v="519643.08"/>
    <n v="0"/>
    <n v="0"/>
    <n v="519643.08"/>
    <n v="0"/>
    <n v="519643.08"/>
    <n v="0"/>
    <n v="0"/>
    <n v="519643.08"/>
    <n v="0"/>
    <s v="G/BBBBB2/BBBBB2"/>
  </r>
  <r>
    <s v="73"/>
    <x v="0"/>
    <x v="3"/>
    <s v="ZA01K000"/>
    <x v="49"/>
    <s v="K205"/>
    <s v="SISTEMA DE TRANSPORTE PÚBLICO EFICIENTE"/>
    <s v="GI22K20500002D"/>
    <x v="68"/>
    <s v="73 BIENES Y SERVICIOS PARA INVERSIÓN"/>
    <x v="96"/>
    <s v="G/730601/2KK205"/>
    <s v="002"/>
    <n v="14112628.800000001"/>
    <n v="0"/>
    <n v="0"/>
    <n v="14112628.800000001"/>
    <n v="3200000"/>
    <n v="7293934.71"/>
    <n v="2683262.5499999998"/>
    <n v="6818694.0899999999"/>
    <n v="11429366.25"/>
    <n v="3618694.09"/>
    <s v="G/BBBBB2/BBBBB2"/>
  </r>
  <r>
    <s v="73"/>
    <x v="0"/>
    <x v="3"/>
    <s v="ZA01K000"/>
    <x v="49"/>
    <s v="K205"/>
    <s v="SISTEMA DE TRANSPORTE PÚBLICO EFICIENTE"/>
    <s v="GI22K20500002D"/>
    <x v="68"/>
    <s v="73 BIENES Y SERVICIOS PARA INVERSIÓN"/>
    <x v="96"/>
    <s v="G/730601/2KK205"/>
    <s v="202"/>
    <n v="7234556.46"/>
    <n v="0"/>
    <n v="0"/>
    <n v="7234556.46"/>
    <n v="610730.96"/>
    <n v="3009059.3"/>
    <n v="953066"/>
    <n v="4225497.16"/>
    <n v="6281490.46"/>
    <n v="3614766.2"/>
    <s v="G/BBBBB2/BBBBB2"/>
  </r>
  <r>
    <s v="73"/>
    <x v="0"/>
    <x v="3"/>
    <s v="ZA01K000"/>
    <x v="49"/>
    <s v="K205"/>
    <s v="SISTEMA DE TRANSPORTE PÚBLICO EFICIENTE"/>
    <s v="GI22K20500002D"/>
    <x v="68"/>
    <s v="73 BIENES Y SERVICIOS PARA INVERSIÓN"/>
    <x v="132"/>
    <s v="G/730612/2KK205"/>
    <s v="002"/>
    <n v="430318.54"/>
    <n v="0"/>
    <n v="0"/>
    <n v="430318.54"/>
    <n v="0"/>
    <n v="430318.54"/>
    <n v="0"/>
    <n v="0"/>
    <n v="430318.54"/>
    <n v="0"/>
    <s v="G/BBBBB2/BBBBB2"/>
  </r>
  <r>
    <s v="73"/>
    <x v="0"/>
    <x v="3"/>
    <s v="ZA01K000"/>
    <x v="49"/>
    <s v="K205"/>
    <s v="SISTEMA DE TRANSPORTE PÚBLICO EFICIENTE"/>
    <s v="GI22K20500002D"/>
    <x v="68"/>
    <s v="73 BIENES Y SERVICIOS PARA INVERSIÓN"/>
    <x v="120"/>
    <s v="G/730701/2KK205"/>
    <s v="002"/>
    <n v="693887.04"/>
    <n v="0"/>
    <n v="0"/>
    <n v="693887.04"/>
    <n v="0"/>
    <n v="693887.04"/>
    <n v="0"/>
    <n v="0"/>
    <n v="693887.04"/>
    <n v="0"/>
    <s v="G/BBBBB2/BBBBB2"/>
  </r>
  <r>
    <s v="73"/>
    <x v="0"/>
    <x v="3"/>
    <s v="ZA01K000"/>
    <x v="49"/>
    <s v="K205"/>
    <s v="SISTEMA DE TRANSPORTE PÚBLICO EFICIENTE"/>
    <s v="GI22K20500002D"/>
    <x v="68"/>
    <s v="73 BIENES Y SERVICIOS PARA INVERSIÓN"/>
    <x v="120"/>
    <s v="G/730701/2KK205"/>
    <s v="001"/>
    <n v="0"/>
    <n v="207119.74"/>
    <n v="0"/>
    <n v="207119.74"/>
    <n v="207119.74"/>
    <n v="0"/>
    <n v="0"/>
    <n v="207119.74"/>
    <n v="207119.74"/>
    <n v="0"/>
    <s v="G/BBBBB2/BBBBB2"/>
  </r>
  <r>
    <s v="73"/>
    <x v="0"/>
    <x v="3"/>
    <s v="ZA01K000"/>
    <x v="49"/>
    <s v="K205"/>
    <s v="SISTEMA DE TRANSPORTE PÚBLICO EFICIENTE"/>
    <s v="GI22K20500002D"/>
    <x v="68"/>
    <s v="73 BIENES Y SERVICIOS PARA INVERSIÓN"/>
    <x v="43"/>
    <s v="G/730702/2KK205"/>
    <s v="002"/>
    <n v="34375"/>
    <n v="0"/>
    <n v="0"/>
    <n v="34375"/>
    <n v="0"/>
    <n v="34375"/>
    <n v="0"/>
    <n v="0"/>
    <n v="34375"/>
    <n v="0"/>
    <s v="G/BBBBB2/BBBBB2"/>
  </r>
  <r>
    <s v="73"/>
    <x v="0"/>
    <x v="3"/>
    <s v="ZA01K000"/>
    <x v="49"/>
    <s v="K205"/>
    <s v="SISTEMA DE TRANSPORTE PÚBLICO EFICIENTE"/>
    <s v="GI22K20500002D"/>
    <x v="68"/>
    <s v="73 BIENES Y SERVICIOS PARA INVERSIÓN"/>
    <x v="54"/>
    <s v="G/730807/2KK205"/>
    <s v="002"/>
    <n v="4150"/>
    <n v="0"/>
    <n v="0"/>
    <n v="4150"/>
    <n v="0"/>
    <n v="4150"/>
    <n v="0"/>
    <n v="0"/>
    <n v="4150"/>
    <n v="0"/>
    <s v="G/BBBBB2/BBBBB2"/>
  </r>
  <r>
    <s v="73"/>
    <x v="0"/>
    <x v="3"/>
    <s v="ZA01K000"/>
    <x v="49"/>
    <s v="K205"/>
    <s v="SISTEMA DE TRANSPORTE PÚBLICO EFICIENTE"/>
    <s v="GI22K20500002D"/>
    <x v="68"/>
    <s v="73 BIENES Y SERVICIOS PARA INVERSIÓN"/>
    <x v="54"/>
    <s v="G/730807/2KK205"/>
    <s v="001"/>
    <n v="40603.599999999999"/>
    <n v="0"/>
    <n v="0"/>
    <n v="40603.599999999999"/>
    <n v="40603.599999999999"/>
    <n v="0"/>
    <n v="0"/>
    <n v="40603.599999999999"/>
    <n v="40603.599999999999"/>
    <n v="0"/>
    <s v="G/BBBBB2/BBBBB2"/>
  </r>
  <r>
    <s v="73"/>
    <x v="0"/>
    <x v="3"/>
    <s v="ZA01K000"/>
    <x v="49"/>
    <s v="K205"/>
    <s v="SISTEMA DE TRANSPORTE PÚBLICO EFICIENTE"/>
    <s v="GI22K20500002D"/>
    <x v="68"/>
    <s v="73 BIENES Y SERVICIOS PARA INVERSIÓN"/>
    <x v="200"/>
    <s v="G/731411/2KK205"/>
    <s v="001"/>
    <n v="273855.87"/>
    <n v="73850.080000000002"/>
    <n v="0"/>
    <n v="347705.95"/>
    <n v="347705.95"/>
    <n v="0"/>
    <n v="0"/>
    <n v="347705.95"/>
    <n v="347705.95"/>
    <n v="0"/>
    <s v="G/BBBBB2/BBBBB2"/>
  </r>
  <r>
    <s v="73"/>
    <x v="0"/>
    <x v="3"/>
    <s v="ZA01K000"/>
    <x v="49"/>
    <s v="K205"/>
    <s v="SISTEMA DE TRANSPORTE PÚBLICO EFICIENTE"/>
    <s v="GI22K20500002D"/>
    <x v="68"/>
    <s v="73 BIENES Y SERVICIOS PARA INVERSIÓN"/>
    <x v="200"/>
    <s v="G/731411/2KK205"/>
    <s v="002"/>
    <n v="68742.12"/>
    <n v="0"/>
    <n v="0"/>
    <n v="68742.12"/>
    <n v="0"/>
    <n v="68742.12"/>
    <n v="0"/>
    <n v="0"/>
    <n v="68742.12"/>
    <n v="0"/>
    <s v="G/BBBBB2/BBBBB2"/>
  </r>
  <r>
    <s v="75"/>
    <x v="0"/>
    <x v="3"/>
    <s v="ZA01K000"/>
    <x v="49"/>
    <s v="K205"/>
    <s v="SISTEMA DE TRANSPORTE PÚBLICO EFICIENTE"/>
    <s v="GI22K20500002D"/>
    <x v="68"/>
    <s v="75 OBRAS PÚBLICAS"/>
    <x v="61"/>
    <s v="G/750105/2KK205"/>
    <s v="202"/>
    <n v="64918109.600000001"/>
    <n v="0"/>
    <n v="0"/>
    <n v="64918109.600000001"/>
    <n v="0"/>
    <n v="14480114.15"/>
    <n v="2498210.46"/>
    <n v="50437995.450000003"/>
    <n v="62419899.140000001"/>
    <n v="50437995.450000003"/>
    <s v="G/BBBBB2/BBBBB2"/>
  </r>
  <r>
    <s v="75"/>
    <x v="0"/>
    <x v="3"/>
    <s v="ZA01K000"/>
    <x v="49"/>
    <s v="K205"/>
    <s v="SISTEMA DE TRANSPORTE PÚBLICO EFICIENTE"/>
    <s v="GI22K20500002D"/>
    <x v="68"/>
    <s v="75 OBRAS PÚBLICAS"/>
    <x v="61"/>
    <s v="G/750105/2KK205"/>
    <s v="002"/>
    <n v="32333178.289999999"/>
    <n v="0"/>
    <n v="0"/>
    <n v="32333178.289999999"/>
    <n v="0"/>
    <n v="12349211.439999999"/>
    <n v="4512266.5999999996"/>
    <n v="19983966.850000001"/>
    <n v="27820911.690000001"/>
    <n v="19983966.850000001"/>
    <s v="G/BBBBB2/BBBBB2"/>
  </r>
  <r>
    <s v="75"/>
    <x v="0"/>
    <x v="3"/>
    <s v="ZA01K000"/>
    <x v="49"/>
    <s v="K205"/>
    <s v="SISTEMA DE TRANSPORTE PÚBLICO EFICIENTE"/>
    <s v="GI22K20500002D"/>
    <x v="68"/>
    <s v="75 OBRAS PÚBLICAS"/>
    <x v="61"/>
    <s v="G/750105/2KK205"/>
    <s v="001"/>
    <n v="36967540.460000001"/>
    <n v="-280969.82"/>
    <n v="0"/>
    <n v="36686570.640000001"/>
    <n v="3084977.18"/>
    <n v="19670187.640000001"/>
    <n v="0"/>
    <n v="17016383"/>
    <n v="36686570.640000001"/>
    <n v="13931405.82"/>
    <s v="G/BBBBB2/BBBBB2"/>
  </r>
  <r>
    <s v="77"/>
    <x v="0"/>
    <x v="3"/>
    <s v="ZA01K000"/>
    <x v="49"/>
    <s v="K205"/>
    <s v="SISTEMA DE TRANSPORTE PÚBLICO EFICIENTE"/>
    <s v="GI22K20500001D"/>
    <x v="67"/>
    <s v="77 OTROS GASTOS DE INVERSIÓN"/>
    <x v="201"/>
    <s v="G/770203/2KK205"/>
    <s v="001"/>
    <n v="720000"/>
    <n v="-160000"/>
    <n v="0"/>
    <n v="560000"/>
    <n v="0"/>
    <n v="0"/>
    <n v="0"/>
    <n v="560000"/>
    <n v="560000"/>
    <n v="560000"/>
    <s v="G/BBBBB2/BBBBB2"/>
  </r>
  <r>
    <s v="77"/>
    <x v="0"/>
    <x v="3"/>
    <s v="ZA01K000"/>
    <x v="49"/>
    <s v="K205"/>
    <s v="SISTEMA DE TRANSPORTE PÚBLICO EFICIENTE"/>
    <s v="GI22K20500002D"/>
    <x v="68"/>
    <s v="77 OTROS GASTOS DE INVERSIÓN"/>
    <x v="202"/>
    <s v="G/770206/2KK205"/>
    <s v="202"/>
    <n v="201783.38"/>
    <n v="0"/>
    <n v="0"/>
    <n v="201783.38"/>
    <n v="0"/>
    <n v="0"/>
    <n v="0"/>
    <n v="201783.38"/>
    <n v="201783.38"/>
    <n v="201783.38"/>
    <s v="G/BBBBB2/BBBBB2"/>
  </r>
  <r>
    <s v="78"/>
    <x v="0"/>
    <x v="3"/>
    <s v="ZA01K000"/>
    <x v="49"/>
    <s v="K203"/>
    <s v="MOVILIDAD SOSTENIBLE"/>
    <s v="GI22K20300001D"/>
    <x v="66"/>
    <s v="78 TRANSFERENCIAS Y DONACIONES PARA INVERSIÓN"/>
    <x v="98"/>
    <s v="G/780103/2KK203"/>
    <s v="001"/>
    <n v="0"/>
    <n v="1000000"/>
    <n v="0"/>
    <n v="1000000"/>
    <n v="0"/>
    <n v="668795.22"/>
    <n v="0"/>
    <n v="331204.78000000003"/>
    <n v="1000000"/>
    <n v="331204.78000000003"/>
    <s v="G/BBBBB2/BBBBB2"/>
  </r>
  <r>
    <s v="78"/>
    <x v="0"/>
    <x v="3"/>
    <s v="ZA01K000"/>
    <x v="49"/>
    <s v="K203"/>
    <s v="MOVILIDAD SOSTENIBLE"/>
    <s v="GI22K20300001D"/>
    <x v="66"/>
    <s v="78 TRANSFERENCIAS Y DONACIONES PARA INVERSIÓN"/>
    <x v="152"/>
    <s v="G/780204/2KK203"/>
    <s v="001"/>
    <n v="1000000"/>
    <n v="-1000000"/>
    <n v="0"/>
    <n v="0"/>
    <n v="0"/>
    <n v="0"/>
    <n v="0"/>
    <n v="0"/>
    <n v="0"/>
    <n v="0"/>
    <s v="G/BBBBB2/BBBBB2"/>
  </r>
  <r>
    <s v="84"/>
    <x v="0"/>
    <x v="3"/>
    <s v="ZA01K000"/>
    <x v="49"/>
    <s v="A101"/>
    <s v="FORTALECIMIENTO INSTITUCIONAL"/>
    <s v="GC00A10100001D"/>
    <x v="1"/>
    <s v="84 BIENES DE LARGA DURACIÓN"/>
    <x v="63"/>
    <s v="G/840103/1KA101"/>
    <s v="002"/>
    <n v="24000"/>
    <n v="-24000"/>
    <n v="0"/>
    <n v="0"/>
    <n v="0"/>
    <n v="0"/>
    <n v="0"/>
    <n v="0"/>
    <n v="0"/>
    <n v="0"/>
    <s v="G/BBBBB3/BBBBB3"/>
  </r>
  <r>
    <s v="84"/>
    <x v="0"/>
    <x v="3"/>
    <s v="ZA01K000"/>
    <x v="49"/>
    <s v="K202"/>
    <s v="MOVILIDAD SEGURA"/>
    <s v="GI22K20200001D"/>
    <x v="65"/>
    <s v="84 BIENES DE LARGA DURACIÓN"/>
    <x v="64"/>
    <s v="G/840104/2KK202"/>
    <s v="001"/>
    <n v="251506"/>
    <n v="0"/>
    <n v="0"/>
    <n v="251506"/>
    <n v="183600"/>
    <n v="0"/>
    <n v="0"/>
    <n v="251506"/>
    <n v="251506"/>
    <n v="67906"/>
    <s v="G/BBBBB3/BBBBB3"/>
  </r>
  <r>
    <s v="84"/>
    <x v="0"/>
    <x v="3"/>
    <s v="ZA01K000"/>
    <x v="49"/>
    <s v="K202"/>
    <s v="MOVILIDAD SEGURA"/>
    <s v="GI22K20200001D"/>
    <x v="65"/>
    <s v="84 BIENES DE LARGA DURACIÓN"/>
    <x v="65"/>
    <s v="G/840107/2KK202"/>
    <s v="001"/>
    <n v="327084"/>
    <n v="0"/>
    <n v="0"/>
    <n v="327084"/>
    <n v="0"/>
    <n v="0"/>
    <n v="0"/>
    <n v="327084"/>
    <n v="327084"/>
    <n v="327084"/>
    <s v="G/BBBBB3/BBBBB3"/>
  </r>
  <r>
    <s v="84"/>
    <x v="0"/>
    <x v="3"/>
    <s v="ZA01K000"/>
    <x v="49"/>
    <s v="K205"/>
    <s v="SISTEMA DE TRANSPORTE PÚBLICO EFICIENTE"/>
    <s v="GI22K20500001D"/>
    <x v="67"/>
    <s v="84 BIENES DE LARGA DURACIÓN"/>
    <x v="66"/>
    <s v="G/840105/2KK205"/>
    <s v="001"/>
    <n v="0"/>
    <n v="160000"/>
    <n v="0"/>
    <n v="160000"/>
    <n v="13.56"/>
    <n v="142840"/>
    <n v="142840"/>
    <n v="17160"/>
    <n v="17160"/>
    <n v="17146.439999999999"/>
    <s v="G/BBBBB3/BBBBB3"/>
  </r>
  <r>
    <s v="84"/>
    <x v="0"/>
    <x v="3"/>
    <s v="ZA01K000"/>
    <x v="49"/>
    <s v="K205"/>
    <s v="SISTEMA DE TRANSPORTE PÚBLICO EFICIENTE"/>
    <s v="GI22K20500001D"/>
    <x v="67"/>
    <s v="84 BIENES DE LARGA DURACIÓN"/>
    <x v="65"/>
    <s v="G/840107/2KK205"/>
    <s v="001"/>
    <n v="5943606.3700000001"/>
    <n v="0"/>
    <n v="0"/>
    <n v="5943606.3700000001"/>
    <n v="0"/>
    <n v="0"/>
    <n v="0"/>
    <n v="5943606.3700000001"/>
    <n v="5943606.3700000001"/>
    <n v="5943606.3700000001"/>
    <s v="G/BBBBB3/BBBBB3"/>
  </r>
  <r>
    <s v="84"/>
    <x v="0"/>
    <x v="3"/>
    <s v="ZA01K000"/>
    <x v="49"/>
    <s v="K205"/>
    <s v="SISTEMA DE TRANSPORTE PÚBLICO EFICIENTE"/>
    <s v="GI22K20500002D"/>
    <x v="68"/>
    <s v="84 BIENES DE LARGA DURACIÓN"/>
    <x v="63"/>
    <s v="G/840103/2KK205"/>
    <s v="001"/>
    <n v="45043.1"/>
    <n v="0"/>
    <n v="0"/>
    <n v="45043.1"/>
    <n v="45043.1"/>
    <n v="0"/>
    <n v="0"/>
    <n v="45043.1"/>
    <n v="45043.1"/>
    <n v="0"/>
    <s v="G/BBBBB3/BBBBB3"/>
  </r>
  <r>
    <s v="84"/>
    <x v="0"/>
    <x v="3"/>
    <s v="ZA01K000"/>
    <x v="49"/>
    <s v="K205"/>
    <s v="SISTEMA DE TRANSPORTE PÚBLICO EFICIENTE"/>
    <s v="GI22K20500002D"/>
    <x v="68"/>
    <s v="84 BIENES DE LARGA DURACIÓN"/>
    <x v="63"/>
    <s v="G/840103/2KK205"/>
    <s v="002"/>
    <n v="230505"/>
    <n v="0"/>
    <n v="0"/>
    <n v="230505"/>
    <n v="0"/>
    <n v="230505"/>
    <n v="0"/>
    <n v="0"/>
    <n v="230505"/>
    <n v="0"/>
    <s v="G/BBBBB3/BBBBB3"/>
  </r>
  <r>
    <s v="84"/>
    <x v="0"/>
    <x v="3"/>
    <s v="ZA01K000"/>
    <x v="49"/>
    <s v="K205"/>
    <s v="SISTEMA DE TRANSPORTE PÚBLICO EFICIENTE"/>
    <s v="GI22K20500002D"/>
    <x v="68"/>
    <s v="84 BIENES DE LARGA DURACIÓN"/>
    <x v="64"/>
    <s v="G/840104/2KK205"/>
    <s v="001"/>
    <n v="4983520.51"/>
    <n v="0"/>
    <n v="0"/>
    <n v="4983520.51"/>
    <n v="4983520.51"/>
    <n v="0"/>
    <n v="0"/>
    <n v="4983520.51"/>
    <n v="4983520.51"/>
    <n v="0"/>
    <s v="G/BBBBB3/BBBBB3"/>
  </r>
  <r>
    <s v="84"/>
    <x v="0"/>
    <x v="3"/>
    <s v="ZA01K000"/>
    <x v="49"/>
    <s v="K205"/>
    <s v="SISTEMA DE TRANSPORTE PÚBLICO EFICIENTE"/>
    <s v="GI22K20500002D"/>
    <x v="68"/>
    <s v="84 BIENES DE LARGA DURACIÓN"/>
    <x v="64"/>
    <s v="G/840104/2KK205"/>
    <s v="002"/>
    <n v="1500585.58"/>
    <n v="0"/>
    <n v="0"/>
    <n v="1500585.58"/>
    <n v="0"/>
    <n v="1500585.58"/>
    <n v="0"/>
    <n v="0"/>
    <n v="1500585.58"/>
    <n v="0"/>
    <s v="G/BBBBB3/BBBBB3"/>
  </r>
  <r>
    <s v="84"/>
    <x v="0"/>
    <x v="3"/>
    <s v="ZA01K000"/>
    <x v="49"/>
    <s v="K205"/>
    <s v="SISTEMA DE TRANSPORTE PÚBLICO EFICIENTE"/>
    <s v="GI22K20500002D"/>
    <x v="68"/>
    <s v="84 BIENES DE LARGA DURACIÓN"/>
    <x v="66"/>
    <s v="G/840105/2KK205"/>
    <s v="202"/>
    <n v="19872276.300000001"/>
    <n v="0"/>
    <n v="0"/>
    <n v="19872276.300000001"/>
    <n v="0"/>
    <n v="0"/>
    <n v="0"/>
    <n v="19872276.300000001"/>
    <n v="19872276.300000001"/>
    <n v="19872276.300000001"/>
    <s v="G/BBBBB3/BBBBB3"/>
  </r>
  <r>
    <s v="84"/>
    <x v="0"/>
    <x v="3"/>
    <s v="ZA01K000"/>
    <x v="49"/>
    <s v="K205"/>
    <s v="SISTEMA DE TRANSPORTE PÚBLICO EFICIENTE"/>
    <s v="GI22K20500002D"/>
    <x v="68"/>
    <s v="84 BIENES DE LARGA DURACIÓN"/>
    <x v="65"/>
    <s v="G/840107/2KK205"/>
    <s v="001"/>
    <n v="3321577.7"/>
    <n v="0"/>
    <n v="0"/>
    <n v="3321577.7"/>
    <n v="3321577.7"/>
    <n v="0"/>
    <n v="0"/>
    <n v="3321577.7"/>
    <n v="3321577.7"/>
    <n v="0"/>
    <s v="G/BBBBB3/BBBBB3"/>
  </r>
  <r>
    <s v="84"/>
    <x v="0"/>
    <x v="3"/>
    <s v="ZA01K000"/>
    <x v="49"/>
    <s v="K205"/>
    <s v="SISTEMA DE TRANSPORTE PÚBLICO EFICIENTE"/>
    <s v="GI22K20500002D"/>
    <x v="68"/>
    <s v="84 BIENES DE LARGA DURACIÓN"/>
    <x v="65"/>
    <s v="G/840107/2KK205"/>
    <s v="002"/>
    <n v="10287385.65"/>
    <n v="0"/>
    <n v="0"/>
    <n v="10287385.65"/>
    <n v="0"/>
    <n v="10287385.65"/>
    <n v="0"/>
    <n v="0"/>
    <n v="10287385.65"/>
    <n v="0"/>
    <s v="G/BBBBB3/BBBBB3"/>
  </r>
  <r>
    <s v="84"/>
    <x v="0"/>
    <x v="3"/>
    <s v="ZA01K000"/>
    <x v="49"/>
    <s v="K205"/>
    <s v="SISTEMA DE TRANSPORTE PÚBLICO EFICIENTE"/>
    <s v="GI22K20500002D"/>
    <x v="68"/>
    <s v="84 BIENES DE LARGA DURACIÓN"/>
    <x v="94"/>
    <s v="G/840301/2KK205"/>
    <s v="202"/>
    <n v="948216.62"/>
    <n v="0"/>
    <n v="0"/>
    <n v="948216.62"/>
    <n v="0"/>
    <n v="0"/>
    <n v="0"/>
    <n v="948216.62"/>
    <n v="948216.62"/>
    <n v="948216.62"/>
    <s v="G/BBBBB3/BBBBB3"/>
  </r>
  <r>
    <s v="84"/>
    <x v="0"/>
    <x v="3"/>
    <s v="ZA01K000"/>
    <x v="49"/>
    <s v="K205"/>
    <s v="SISTEMA DE TRANSPORTE PÚBLICO EFICIENTE"/>
    <s v="GI22K20500002D"/>
    <x v="68"/>
    <s v="84 BIENES DE LARGA DURACIÓN"/>
    <x v="203"/>
    <s v="G/840404/2KK205"/>
    <s v="002"/>
    <n v="200250"/>
    <n v="0"/>
    <n v="0"/>
    <n v="200250"/>
    <n v="0"/>
    <n v="200250"/>
    <n v="0"/>
    <n v="0"/>
    <n v="200250"/>
    <n v="0"/>
    <s v="G/BBBBB3/BBBBB3"/>
  </r>
  <r>
    <s v="99"/>
    <x v="0"/>
    <x v="3"/>
    <s v="ZA01K000"/>
    <x v="49"/>
    <s v="A101"/>
    <s v="FORTALECIMIENTO INSTITUCIONAL"/>
    <s v="GC00A10100004D"/>
    <x v="0"/>
    <s v="99 OTROS PASIVOS"/>
    <x v="67"/>
    <s v="G/990101/1KA101"/>
    <s v="002"/>
    <n v="64535.98"/>
    <n v="0"/>
    <n v="0"/>
    <n v="64535.98"/>
    <n v="0"/>
    <n v="7209.27"/>
    <n v="5237.67"/>
    <n v="57326.71"/>
    <n v="59298.31"/>
    <n v="57326.71"/>
    <s v="G/CCCCC1/CCCCC1"/>
  </r>
  <r>
    <s v="51"/>
    <x v="3"/>
    <x v="15"/>
    <s v="ZA01M000"/>
    <x v="50"/>
    <s v="A101"/>
    <s v="FORTALECIMIENTO INSTITUCIONAL"/>
    <s v="GC00A10100004D"/>
    <x v="0"/>
    <s v="51 GASTOS EN PERSONAL"/>
    <x v="0"/>
    <s v="G/510105/1MA101"/>
    <s v="002"/>
    <n v="838215.36"/>
    <n v="0"/>
    <n v="0"/>
    <n v="838215.36"/>
    <n v="0"/>
    <n v="247423.93"/>
    <n v="247423.93"/>
    <n v="590791.43000000005"/>
    <n v="590791.43000000005"/>
    <n v="590791.43000000005"/>
    <s v="G/AAAAAA/AAAAAA"/>
  </r>
  <r>
    <s v="51"/>
    <x v="3"/>
    <x v="15"/>
    <s v="ZA01M000"/>
    <x v="50"/>
    <s v="A101"/>
    <s v="FORTALECIMIENTO INSTITUCIONAL"/>
    <s v="GC00A10100004D"/>
    <x v="0"/>
    <s v="51 GASTOS EN PERSONAL"/>
    <x v="1"/>
    <s v="G/510106/1MA101"/>
    <s v="002"/>
    <n v="54828.24"/>
    <n v="0"/>
    <n v="0"/>
    <n v="54828.24"/>
    <n v="0"/>
    <n v="14006.19"/>
    <n v="14006.19"/>
    <n v="40822.050000000003"/>
    <n v="40822.050000000003"/>
    <n v="40822.050000000003"/>
    <s v="G/AAAAAA/AAAAAA"/>
  </r>
  <r>
    <s v="51"/>
    <x v="3"/>
    <x v="15"/>
    <s v="ZA01M000"/>
    <x v="50"/>
    <s v="A101"/>
    <s v="FORTALECIMIENTO INSTITUCIONAL"/>
    <s v="GC00A10100004D"/>
    <x v="0"/>
    <s v="51 GASTOS EN PERSONAL"/>
    <x v="2"/>
    <s v="G/510203/1MA101"/>
    <s v="002"/>
    <n v="135668.29999999999"/>
    <n v="0"/>
    <n v="0"/>
    <n v="135668.29999999999"/>
    <n v="39761.300000000003"/>
    <n v="9350.86"/>
    <n v="9350.86"/>
    <n v="126317.44"/>
    <n v="126317.44"/>
    <n v="86556.14"/>
    <s v="G/AAAAAA/AAAAAA"/>
  </r>
  <r>
    <s v="51"/>
    <x v="3"/>
    <x v="15"/>
    <s v="ZA01M000"/>
    <x v="50"/>
    <s v="A101"/>
    <s v="FORTALECIMIENTO INSTITUCIONAL"/>
    <s v="GC00A10100004D"/>
    <x v="0"/>
    <s v="51 GASTOS EN PERSONAL"/>
    <x v="3"/>
    <s v="G/510204/1MA101"/>
    <s v="002"/>
    <n v="42625"/>
    <n v="-369.6"/>
    <n v="0"/>
    <n v="42255.4"/>
    <n v="10368.75"/>
    <n v="2728.75"/>
    <n v="2728.75"/>
    <n v="39526.65"/>
    <n v="39526.65"/>
    <n v="29157.9"/>
    <s v="G/AAAAAA/AAAAAA"/>
  </r>
  <r>
    <s v="51"/>
    <x v="3"/>
    <x v="15"/>
    <s v="ZA01M000"/>
    <x v="50"/>
    <s v="A101"/>
    <s v="FORTALECIMIENTO INSTITUCIONAL"/>
    <s v="GC00A10100004D"/>
    <x v="0"/>
    <s v="51 GASTOS EN PERSONAL"/>
    <x v="4"/>
    <s v="G/510304/1MA101"/>
    <s v="002"/>
    <n v="924"/>
    <n v="369.6"/>
    <n v="0"/>
    <n v="1293.5999999999999"/>
    <n v="0"/>
    <n v="241.5"/>
    <n v="241.5"/>
    <n v="1052.0999999999999"/>
    <n v="1052.0999999999999"/>
    <n v="1052.0999999999999"/>
    <s v="G/AAAAAA/AAAAAA"/>
  </r>
  <r>
    <s v="51"/>
    <x v="3"/>
    <x v="15"/>
    <s v="ZA01M000"/>
    <x v="50"/>
    <s v="A101"/>
    <s v="FORTALECIMIENTO INSTITUCIONAL"/>
    <s v="GC00A10100004D"/>
    <x v="0"/>
    <s v="51 GASTOS EN PERSONAL"/>
    <x v="5"/>
    <s v="G/510306/1MA101"/>
    <s v="002"/>
    <n v="7392"/>
    <n v="0"/>
    <n v="0"/>
    <n v="7392"/>
    <n v="0"/>
    <n v="1788"/>
    <n v="1788"/>
    <n v="5604"/>
    <n v="5604"/>
    <n v="5604"/>
    <s v="G/AAAAAA/AAAAAA"/>
  </r>
  <r>
    <s v="51"/>
    <x v="3"/>
    <x v="15"/>
    <s v="ZA01M000"/>
    <x v="50"/>
    <s v="A101"/>
    <s v="FORTALECIMIENTO INSTITUCIONAL"/>
    <s v="GC00A10100004D"/>
    <x v="0"/>
    <s v="51 GASTOS EN PERSONAL"/>
    <x v="6"/>
    <s v="G/510401/1MA101"/>
    <s v="002"/>
    <n v="1644.85"/>
    <n v="0"/>
    <n v="0"/>
    <n v="1644.85"/>
    <n v="0"/>
    <n v="0"/>
    <n v="0"/>
    <n v="1644.85"/>
    <n v="1644.85"/>
    <n v="1644.85"/>
    <s v="G/AAAAAA/AAAAAA"/>
  </r>
  <r>
    <s v="51"/>
    <x v="3"/>
    <x v="15"/>
    <s v="ZA01M000"/>
    <x v="50"/>
    <s v="A101"/>
    <s v="FORTALECIMIENTO INSTITUCIONAL"/>
    <s v="GC00A10100004D"/>
    <x v="0"/>
    <s v="51 GASTOS EN PERSONAL"/>
    <x v="7"/>
    <s v="G/510408/1MA101"/>
    <s v="002"/>
    <n v="2741.41"/>
    <n v="0"/>
    <n v="0"/>
    <n v="2741.41"/>
    <n v="0"/>
    <n v="486.53"/>
    <n v="486.53"/>
    <n v="2254.88"/>
    <n v="2254.88"/>
    <n v="2254.88"/>
    <s v="G/AAAAAA/AAAAAA"/>
  </r>
  <r>
    <s v="51"/>
    <x v="3"/>
    <x v="15"/>
    <s v="ZA01M000"/>
    <x v="50"/>
    <s v="A101"/>
    <s v="FORTALECIMIENTO INSTITUCIONAL"/>
    <s v="GC00A10100004D"/>
    <x v="0"/>
    <s v="51 GASTOS EN PERSONAL"/>
    <x v="69"/>
    <s v="G/510507/1MA101"/>
    <s v="002"/>
    <n v="3870.03"/>
    <n v="0"/>
    <n v="0"/>
    <n v="3870.03"/>
    <n v="0"/>
    <n v="0"/>
    <n v="0"/>
    <n v="3870.03"/>
    <n v="3870.03"/>
    <n v="3870.03"/>
    <s v="G/AAAAAA/AAAAAA"/>
  </r>
  <r>
    <s v="51"/>
    <x v="3"/>
    <x v="15"/>
    <s v="ZA01M000"/>
    <x v="50"/>
    <s v="A101"/>
    <s v="FORTALECIMIENTO INSTITUCIONAL"/>
    <s v="GC00A10100004D"/>
    <x v="0"/>
    <s v="51 GASTOS EN PERSONAL"/>
    <x v="8"/>
    <s v="G/510509/1MA101"/>
    <s v="002"/>
    <n v="11994.72"/>
    <n v="0"/>
    <n v="0"/>
    <n v="11994.72"/>
    <n v="0"/>
    <n v="1365.93"/>
    <n v="1365.93"/>
    <n v="10628.79"/>
    <n v="10628.79"/>
    <n v="10628.79"/>
    <s v="G/AAAAAA/AAAAAA"/>
  </r>
  <r>
    <s v="51"/>
    <x v="3"/>
    <x v="15"/>
    <s v="ZA01M000"/>
    <x v="50"/>
    <s v="A101"/>
    <s v="FORTALECIMIENTO INSTITUCIONAL"/>
    <s v="GC00A10100004D"/>
    <x v="0"/>
    <s v="51 GASTOS EN PERSONAL"/>
    <x v="9"/>
    <s v="G/510510/1MA101"/>
    <s v="002"/>
    <n v="781956"/>
    <n v="-156613.69"/>
    <n v="0"/>
    <n v="625342.31000000006"/>
    <n v="340934.33"/>
    <n v="199881.67"/>
    <n v="199881.67"/>
    <n v="425460.64"/>
    <n v="425460.64"/>
    <n v="84526.31"/>
    <s v="G/AAAAAA/AAAAAA"/>
  </r>
  <r>
    <s v="51"/>
    <x v="3"/>
    <x v="15"/>
    <s v="ZA01M000"/>
    <x v="50"/>
    <s v="A101"/>
    <s v="FORTALECIMIENTO INSTITUCIONAL"/>
    <s v="GC00A10100004D"/>
    <x v="0"/>
    <s v="51 GASTOS EN PERSONAL"/>
    <x v="10"/>
    <s v="G/510512/1MA101"/>
    <s v="002"/>
    <n v="10262.75"/>
    <n v="0"/>
    <n v="0"/>
    <n v="10262.75"/>
    <n v="0"/>
    <n v="738.33"/>
    <n v="738.33"/>
    <n v="9524.42"/>
    <n v="9524.42"/>
    <n v="9524.42"/>
    <s v="G/AAAAAA/AAAAAA"/>
  </r>
  <r>
    <s v="51"/>
    <x v="3"/>
    <x v="15"/>
    <s v="ZA01M000"/>
    <x v="50"/>
    <s v="A101"/>
    <s v="FORTALECIMIENTO INSTITUCIONAL"/>
    <s v="GC00A10100004D"/>
    <x v="0"/>
    <s v="51 GASTOS EN PERSONAL"/>
    <x v="11"/>
    <s v="G/510513/1MA101"/>
    <s v="002"/>
    <n v="10652.09"/>
    <n v="0"/>
    <n v="0"/>
    <n v="10652.09"/>
    <n v="0"/>
    <n v="0"/>
    <n v="0"/>
    <n v="10652.09"/>
    <n v="10652.09"/>
    <n v="10652.09"/>
    <s v="G/AAAAAA/AAAAAA"/>
  </r>
  <r>
    <s v="51"/>
    <x v="3"/>
    <x v="15"/>
    <s v="ZA01M000"/>
    <x v="50"/>
    <s v="A101"/>
    <s v="FORTALECIMIENTO INSTITUCIONAL"/>
    <s v="GC00A10100004D"/>
    <x v="0"/>
    <s v="51 GASTOS EN PERSONAL"/>
    <x v="12"/>
    <s v="G/510601/1MA101"/>
    <s v="002"/>
    <n v="213260.34"/>
    <n v="0"/>
    <n v="0"/>
    <n v="213260.34"/>
    <n v="43305.05"/>
    <n v="58339.97"/>
    <n v="58339.97"/>
    <n v="154920.37"/>
    <n v="154920.37"/>
    <n v="111615.32"/>
    <s v="G/AAAAAA/AAAAAA"/>
  </r>
  <r>
    <s v="51"/>
    <x v="3"/>
    <x v="15"/>
    <s v="ZA01M000"/>
    <x v="50"/>
    <s v="A101"/>
    <s v="FORTALECIMIENTO INSTITUCIONAL"/>
    <s v="GC00A10100004D"/>
    <x v="0"/>
    <s v="51 GASTOS EN PERSONAL"/>
    <x v="13"/>
    <s v="G/510602/1MA101"/>
    <s v="002"/>
    <n v="140668.29999999999"/>
    <n v="0"/>
    <n v="0"/>
    <n v="140668.29999999999"/>
    <n v="31524.53"/>
    <n v="33718.93"/>
    <n v="33718.93"/>
    <n v="106949.37"/>
    <n v="106949.37"/>
    <n v="75424.84"/>
    <s v="G/AAAAAA/AAAAAA"/>
  </r>
  <r>
    <s v="51"/>
    <x v="3"/>
    <x v="15"/>
    <s v="ZA01M000"/>
    <x v="50"/>
    <s v="A101"/>
    <s v="FORTALECIMIENTO INSTITUCIONAL"/>
    <s v="GC00A10100004D"/>
    <x v="0"/>
    <s v="51 GASTOS EN PERSONAL"/>
    <x v="14"/>
    <s v="G/510707/1MA101"/>
    <s v="002"/>
    <n v="9573.9500000000007"/>
    <n v="0"/>
    <n v="0"/>
    <n v="9573.9500000000007"/>
    <n v="0"/>
    <n v="1922.24"/>
    <n v="1922.24"/>
    <n v="7651.71"/>
    <n v="7651.71"/>
    <n v="7651.71"/>
    <s v="G/AAAAAA/AAAAAA"/>
  </r>
  <r>
    <s v="53"/>
    <x v="3"/>
    <x v="15"/>
    <s v="ZA01M000"/>
    <x v="50"/>
    <s v="A101"/>
    <s v="FORTALECIMIENTO INSTITUCIONAL"/>
    <s v="GC00A10100001D"/>
    <x v="1"/>
    <s v="53 BIENES Y SERVICIOS DE CONSUMO"/>
    <x v="19"/>
    <s v="G/530204/1MA101"/>
    <s v="002"/>
    <n v="0"/>
    <n v="2000"/>
    <n v="0"/>
    <n v="2000"/>
    <n v="0"/>
    <n v="0"/>
    <n v="0"/>
    <n v="2000"/>
    <n v="2000"/>
    <n v="2000"/>
    <s v="G/AAAAAA/AAAAAA"/>
  </r>
  <r>
    <s v="53"/>
    <x v="3"/>
    <x v="15"/>
    <s v="ZA01M000"/>
    <x v="50"/>
    <s v="A101"/>
    <s v="FORTALECIMIENTO INSTITUCIONAL"/>
    <s v="GC00A10100001D"/>
    <x v="1"/>
    <s v="53 BIENES Y SERVICIOS DE CONSUMO"/>
    <x v="24"/>
    <s v="G/530402/1MA101"/>
    <s v="002"/>
    <n v="50000"/>
    <n v="-5750.86"/>
    <n v="0"/>
    <n v="44249.14"/>
    <n v="0"/>
    <n v="0"/>
    <n v="0"/>
    <n v="44249.14"/>
    <n v="44249.14"/>
    <n v="44249.14"/>
    <s v="G/AAAAAA/AAAAAA"/>
  </r>
  <r>
    <s v="53"/>
    <x v="3"/>
    <x v="15"/>
    <s v="ZA01M000"/>
    <x v="50"/>
    <s v="A101"/>
    <s v="FORTALECIMIENTO INSTITUCIONAL"/>
    <s v="GC00A10100001D"/>
    <x v="1"/>
    <s v="53 BIENES Y SERVICIOS DE CONSUMO"/>
    <x v="26"/>
    <s v="G/530404/1MA101"/>
    <s v="002"/>
    <n v="3290"/>
    <n v="0"/>
    <n v="0"/>
    <n v="3290"/>
    <n v="0"/>
    <n v="30"/>
    <n v="0"/>
    <n v="3260"/>
    <n v="3290"/>
    <n v="3260"/>
    <s v="G/AAAAAA/AAAAAA"/>
  </r>
  <r>
    <s v="53"/>
    <x v="3"/>
    <x v="15"/>
    <s v="ZA01M000"/>
    <x v="50"/>
    <s v="A101"/>
    <s v="FORTALECIMIENTO INSTITUCIONAL"/>
    <s v="GC00A10100001D"/>
    <x v="1"/>
    <s v="53 BIENES Y SERVICIOS DE CONSUMO"/>
    <x v="30"/>
    <s v="G/530702/1MA101"/>
    <s v="002"/>
    <n v="4319.38"/>
    <n v="7680.62"/>
    <n v="0"/>
    <n v="12000"/>
    <n v="0"/>
    <n v="0"/>
    <n v="0"/>
    <n v="12000"/>
    <n v="12000"/>
    <n v="12000"/>
    <s v="G/AAAAAA/AAAAAA"/>
  </r>
  <r>
    <s v="53"/>
    <x v="3"/>
    <x v="15"/>
    <s v="ZA01M000"/>
    <x v="50"/>
    <s v="A101"/>
    <s v="FORTALECIMIENTO INSTITUCIONAL"/>
    <s v="GC00A10100001D"/>
    <x v="1"/>
    <s v="53 BIENES Y SERVICIOS DE CONSUMO"/>
    <x v="31"/>
    <s v="G/530704/1MA101"/>
    <s v="002"/>
    <n v="1190"/>
    <n v="0"/>
    <n v="0"/>
    <n v="1190"/>
    <n v="0"/>
    <n v="216"/>
    <n v="0"/>
    <n v="974"/>
    <n v="1190"/>
    <n v="974"/>
    <s v="G/AAAAAA/AAAAAA"/>
  </r>
  <r>
    <s v="53"/>
    <x v="3"/>
    <x v="15"/>
    <s v="ZA01M000"/>
    <x v="50"/>
    <s v="A101"/>
    <s v="FORTALECIMIENTO INSTITUCIONAL"/>
    <s v="GC00A10100001D"/>
    <x v="1"/>
    <s v="53 BIENES Y SERVICIOS DE CONSUMO"/>
    <x v="33"/>
    <s v="G/530804/1MA101"/>
    <s v="002"/>
    <n v="459"/>
    <n v="-459"/>
    <n v="0"/>
    <n v="0"/>
    <n v="0"/>
    <n v="0"/>
    <n v="0"/>
    <n v="0"/>
    <n v="0"/>
    <n v="0"/>
    <s v="G/AAAAAA/AAAAAA"/>
  </r>
  <r>
    <s v="53"/>
    <x v="3"/>
    <x v="15"/>
    <s v="ZA01M000"/>
    <x v="50"/>
    <s v="A101"/>
    <s v="FORTALECIMIENTO INSTITUCIONAL"/>
    <s v="GC00A10100001D"/>
    <x v="1"/>
    <s v="53 BIENES Y SERVICIOS DE CONSUMO"/>
    <x v="35"/>
    <s v="G/530807/1MA101"/>
    <s v="002"/>
    <n v="1651"/>
    <n v="-1651"/>
    <n v="0"/>
    <n v="0"/>
    <n v="0"/>
    <n v="0"/>
    <n v="0"/>
    <n v="0"/>
    <n v="0"/>
    <n v="0"/>
    <s v="G/AAAAAA/AAAAAA"/>
  </r>
  <r>
    <s v="53"/>
    <x v="3"/>
    <x v="15"/>
    <s v="ZA01M000"/>
    <x v="50"/>
    <s v="A101"/>
    <s v="FORTALECIMIENTO INSTITUCIONAL"/>
    <s v="GC00A10100001D"/>
    <x v="1"/>
    <s v="53 BIENES Y SERVICIOS DE CONSUMO"/>
    <x v="36"/>
    <s v="G/530813/1MA101"/>
    <s v="002"/>
    <n v="6280"/>
    <n v="-3280"/>
    <n v="0"/>
    <n v="3000"/>
    <n v="0"/>
    <n v="0"/>
    <n v="0"/>
    <n v="3000"/>
    <n v="3000"/>
    <n v="3000"/>
    <s v="G/AAAAAA/AAAAAA"/>
  </r>
  <r>
    <s v="53"/>
    <x v="3"/>
    <x v="15"/>
    <s v="ZA01M000"/>
    <x v="50"/>
    <s v="A101"/>
    <s v="FORTALECIMIENTO INSTITUCIONAL"/>
    <s v="GC00A10100001D"/>
    <x v="1"/>
    <s v="53 BIENES Y SERVICIOS DE CONSUMO"/>
    <x v="88"/>
    <s v="G/531403/1MA101"/>
    <s v="002"/>
    <n v="341.14"/>
    <n v="3750.86"/>
    <n v="0"/>
    <n v="4092"/>
    <n v="0"/>
    <n v="3143.13"/>
    <n v="0"/>
    <n v="948.87"/>
    <n v="4092"/>
    <n v="948.87"/>
    <s v="G/AAAAAA/AAAAAA"/>
  </r>
  <r>
    <s v="53"/>
    <x v="3"/>
    <x v="15"/>
    <s v="ZA01M000"/>
    <x v="50"/>
    <s v="A101"/>
    <s v="FORTALECIMIENTO INSTITUCIONAL"/>
    <s v="GC00A10100001D"/>
    <x v="1"/>
    <s v="53 BIENES Y SERVICIOS DE CONSUMO"/>
    <x v="103"/>
    <s v="G/531404/1MA101"/>
    <s v="002"/>
    <n v="140"/>
    <n v="-140"/>
    <n v="0"/>
    <n v="0"/>
    <n v="0"/>
    <n v="0"/>
    <n v="0"/>
    <n v="0"/>
    <n v="0"/>
    <n v="0"/>
    <s v="G/AAAAAA/AAAAAA"/>
  </r>
  <r>
    <s v="53"/>
    <x v="3"/>
    <x v="15"/>
    <s v="ZA01M000"/>
    <x v="50"/>
    <s v="A101"/>
    <s v="FORTALECIMIENTO INSTITUCIONAL"/>
    <s v="GC00A10100001D"/>
    <x v="1"/>
    <s v="53 BIENES Y SERVICIOS DE CONSUMO"/>
    <x v="104"/>
    <s v="G/531407/1MA101"/>
    <s v="002"/>
    <n v="790"/>
    <n v="-790"/>
    <n v="0"/>
    <n v="0"/>
    <n v="0"/>
    <n v="0"/>
    <n v="0"/>
    <n v="0"/>
    <n v="0"/>
    <n v="0"/>
    <s v="G/AAAAAA/AAAAAA"/>
  </r>
  <r>
    <s v="73"/>
    <x v="3"/>
    <x v="15"/>
    <s v="ZA01M000"/>
    <x v="50"/>
    <s v="M402"/>
    <s v="SALUD AL DIA"/>
    <s v="GI22M40200001D"/>
    <x v="14"/>
    <s v="73 BIENES Y SERVICIOS PARA INVERSIÓN"/>
    <x v="56"/>
    <s v="G/730204/4MM402"/>
    <s v="001"/>
    <n v="1350"/>
    <n v="22650"/>
    <n v="0"/>
    <n v="24000"/>
    <n v="0"/>
    <n v="0"/>
    <n v="0"/>
    <n v="24000"/>
    <n v="24000"/>
    <n v="24000"/>
    <s v="G/BBBBB2/BBBBB2"/>
  </r>
  <r>
    <s v="73"/>
    <x v="3"/>
    <x v="15"/>
    <s v="ZA01M000"/>
    <x v="50"/>
    <s v="M402"/>
    <s v="SALUD AL DIA"/>
    <s v="GI22M40200001D"/>
    <x v="14"/>
    <s v="73 BIENES Y SERVICIOS PARA INVERSIÓN"/>
    <x v="106"/>
    <s v="G/730404/4MM402"/>
    <s v="001"/>
    <n v="2595"/>
    <n v="0"/>
    <n v="0"/>
    <n v="2595"/>
    <n v="0"/>
    <n v="0"/>
    <n v="0"/>
    <n v="2595"/>
    <n v="2595"/>
    <n v="2595"/>
    <s v="G/BBBBB2/BBBBB2"/>
  </r>
  <r>
    <s v="73"/>
    <x v="3"/>
    <x v="15"/>
    <s v="ZA01M000"/>
    <x v="50"/>
    <s v="M402"/>
    <s v="SALUD AL DIA"/>
    <s v="GI22M40200001D"/>
    <x v="14"/>
    <s v="73 BIENES Y SERVICIOS PARA INVERSIÓN"/>
    <x v="48"/>
    <s v="G/730505/4MM402"/>
    <s v="001"/>
    <n v="95152.02"/>
    <n v="0"/>
    <n v="0"/>
    <n v="95152.02"/>
    <n v="0"/>
    <n v="75172.98"/>
    <n v="15951.88"/>
    <n v="19979.04"/>
    <n v="79200.14"/>
    <n v="19979.04"/>
    <s v="G/BBBBB2/BBBBB2"/>
  </r>
  <r>
    <s v="73"/>
    <x v="3"/>
    <x v="15"/>
    <s v="ZA01M000"/>
    <x v="50"/>
    <s v="M402"/>
    <s v="SALUD AL DIA"/>
    <s v="GI22M40200001D"/>
    <x v="14"/>
    <s v="73 BIENES Y SERVICIOS PARA INVERSIÓN"/>
    <x v="204"/>
    <s v="G/730801/4MM402"/>
    <s v="001"/>
    <n v="0"/>
    <n v="3300"/>
    <n v="0"/>
    <n v="3300"/>
    <n v="0"/>
    <n v="0"/>
    <n v="0"/>
    <n v="3300"/>
    <n v="3300"/>
    <n v="3300"/>
    <s v="G/BBBBB2/BBBBB2"/>
  </r>
  <r>
    <s v="73"/>
    <x v="3"/>
    <x v="15"/>
    <s v="ZA01M000"/>
    <x v="50"/>
    <s v="M402"/>
    <s v="SALUD AL DIA"/>
    <s v="GI22M40200001D"/>
    <x v="14"/>
    <s v="73 BIENES Y SERVICIOS PARA INVERSIÓN"/>
    <x v="86"/>
    <s v="G/730802/4MM402"/>
    <s v="001"/>
    <n v="200"/>
    <n v="0"/>
    <n v="0"/>
    <n v="200"/>
    <n v="0"/>
    <n v="0"/>
    <n v="0"/>
    <n v="200"/>
    <n v="200"/>
    <n v="200"/>
    <s v="G/BBBBB2/BBBBB2"/>
  </r>
  <r>
    <s v="73"/>
    <x v="3"/>
    <x v="15"/>
    <s v="ZA01M000"/>
    <x v="50"/>
    <s v="M402"/>
    <s v="SALUD AL DIA"/>
    <s v="GI22M40200001D"/>
    <x v="14"/>
    <s v="73 BIENES Y SERVICIOS PARA INVERSIÓN"/>
    <x v="39"/>
    <s v="G/730804/4MM402"/>
    <s v="001"/>
    <n v="347.15"/>
    <n v="700.85"/>
    <n v="0"/>
    <n v="1048"/>
    <n v="0"/>
    <n v="0"/>
    <n v="0"/>
    <n v="1048"/>
    <n v="1048"/>
    <n v="1048"/>
    <s v="G/BBBBB2/BBBBB2"/>
  </r>
  <r>
    <s v="73"/>
    <x v="3"/>
    <x v="15"/>
    <s v="ZA01M000"/>
    <x v="50"/>
    <s v="M402"/>
    <s v="SALUD AL DIA"/>
    <s v="GI22M40200001D"/>
    <x v="14"/>
    <s v="73 BIENES Y SERVICIOS PARA INVERSIÓN"/>
    <x v="91"/>
    <s v="G/730805/4MM402"/>
    <s v="001"/>
    <n v="445.95"/>
    <n v="0"/>
    <n v="0"/>
    <n v="445.95"/>
    <n v="0"/>
    <n v="0"/>
    <n v="0"/>
    <n v="445.95"/>
    <n v="445.95"/>
    <n v="445.95"/>
    <s v="G/BBBBB2/BBBBB2"/>
  </r>
  <r>
    <s v="73"/>
    <x v="3"/>
    <x v="15"/>
    <s v="ZA01M000"/>
    <x v="50"/>
    <s v="M402"/>
    <s v="SALUD AL DIA"/>
    <s v="GI22M40200001D"/>
    <x v="14"/>
    <s v="73 BIENES Y SERVICIOS PARA INVERSIÓN"/>
    <x v="160"/>
    <s v="G/730809/4MM402"/>
    <s v="001"/>
    <n v="48"/>
    <n v="-48"/>
    <n v="0"/>
    <n v="0"/>
    <n v="0"/>
    <n v="0"/>
    <n v="0"/>
    <n v="0"/>
    <n v="0"/>
    <n v="0"/>
    <s v="G/BBBBB2/BBBBB2"/>
  </r>
  <r>
    <s v="73"/>
    <x v="3"/>
    <x v="15"/>
    <s v="ZA01M000"/>
    <x v="50"/>
    <s v="M402"/>
    <s v="SALUD AL DIA"/>
    <s v="GI22M40200001D"/>
    <x v="14"/>
    <s v="73 BIENES Y SERVICIOS PARA INVERSIÓN"/>
    <x v="147"/>
    <s v="G/730810/4MM402"/>
    <s v="001"/>
    <n v="28431.67"/>
    <n v="0"/>
    <n v="0"/>
    <n v="28431.67"/>
    <n v="28151.22"/>
    <n v="0"/>
    <n v="0"/>
    <n v="28431.67"/>
    <n v="28431.67"/>
    <n v="280.45"/>
    <s v="G/BBBBB2/BBBBB2"/>
  </r>
  <r>
    <s v="73"/>
    <x v="3"/>
    <x v="15"/>
    <s v="ZA01M000"/>
    <x v="50"/>
    <s v="M402"/>
    <s v="SALUD AL DIA"/>
    <s v="GI22M40200001D"/>
    <x v="14"/>
    <s v="73 BIENES Y SERVICIOS PARA INVERSIÓN"/>
    <x v="55"/>
    <s v="G/730812/4MM402"/>
    <s v="001"/>
    <n v="0"/>
    <n v="10400"/>
    <n v="0"/>
    <n v="10400"/>
    <n v="0"/>
    <n v="0"/>
    <n v="0"/>
    <n v="10400"/>
    <n v="10400"/>
    <n v="10400"/>
    <s v="G/BBBBB2/BBBBB2"/>
  </r>
  <r>
    <s v="73"/>
    <x v="3"/>
    <x v="15"/>
    <s v="ZA01M000"/>
    <x v="50"/>
    <s v="M402"/>
    <s v="SALUD AL DIA"/>
    <s v="GI22M40200001D"/>
    <x v="14"/>
    <s v="73 BIENES Y SERVICIOS PARA INVERSIÓN"/>
    <x v="58"/>
    <s v="G/730814/4MM402"/>
    <s v="001"/>
    <n v="0"/>
    <n v="1500"/>
    <n v="0"/>
    <n v="1500"/>
    <n v="0"/>
    <n v="0"/>
    <n v="0"/>
    <n v="1500"/>
    <n v="1500"/>
    <n v="1500"/>
    <s v="G/BBBBB2/BBBBB2"/>
  </r>
  <r>
    <s v="73"/>
    <x v="3"/>
    <x v="15"/>
    <s v="ZA01M000"/>
    <x v="50"/>
    <s v="M402"/>
    <s v="SALUD AL DIA"/>
    <s v="GI22M40200001D"/>
    <x v="14"/>
    <s v="73 BIENES Y SERVICIOS PARA INVERSIÓN"/>
    <x v="148"/>
    <s v="G/730819/4MM402"/>
    <s v="001"/>
    <n v="4296.51"/>
    <n v="0"/>
    <n v="0"/>
    <n v="4296.51"/>
    <n v="4220.66"/>
    <n v="0"/>
    <n v="0"/>
    <n v="4296.51"/>
    <n v="4296.51"/>
    <n v="75.849999999999994"/>
    <s v="G/BBBBB2/BBBBB2"/>
  </r>
  <r>
    <s v="73"/>
    <x v="3"/>
    <x v="15"/>
    <s v="ZA01M000"/>
    <x v="50"/>
    <s v="M402"/>
    <s v="SALUD AL DIA"/>
    <s v="GI22M40200001D"/>
    <x v="14"/>
    <s v="73 BIENES Y SERVICIOS PARA INVERSIÓN"/>
    <x v="85"/>
    <s v="G/730820/4MM402"/>
    <s v="001"/>
    <n v="0"/>
    <n v="600"/>
    <n v="0"/>
    <n v="600"/>
    <n v="0"/>
    <n v="0"/>
    <n v="0"/>
    <n v="600"/>
    <n v="600"/>
    <n v="600"/>
    <s v="G/BBBBB2/BBBBB2"/>
  </r>
  <r>
    <s v="73"/>
    <x v="3"/>
    <x v="15"/>
    <s v="ZA01M000"/>
    <x v="50"/>
    <s v="M402"/>
    <s v="SALUD AL DIA"/>
    <s v="GI22M40200001D"/>
    <x v="14"/>
    <s v="73 BIENES Y SERVICIOS PARA INVERSIÓN"/>
    <x v="161"/>
    <s v="G/730826/4MM402"/>
    <s v="001"/>
    <n v="1440.5"/>
    <n v="0"/>
    <n v="0"/>
    <n v="1440.5"/>
    <n v="0"/>
    <n v="0"/>
    <n v="0"/>
    <n v="1440.5"/>
    <n v="1440.5"/>
    <n v="1440.5"/>
    <s v="G/BBBBB2/BBBBB2"/>
  </r>
  <r>
    <s v="73"/>
    <x v="3"/>
    <x v="15"/>
    <s v="ZA01M000"/>
    <x v="50"/>
    <s v="M402"/>
    <s v="SALUD AL DIA"/>
    <s v="GI22M40200001D"/>
    <x v="14"/>
    <s v="73 BIENES Y SERVICIOS PARA INVERSIÓN"/>
    <x v="192"/>
    <s v="G/730829/4MM402"/>
    <s v="001"/>
    <n v="6900"/>
    <n v="0"/>
    <n v="0"/>
    <n v="6900"/>
    <n v="0"/>
    <n v="0"/>
    <n v="0"/>
    <n v="6900"/>
    <n v="6900"/>
    <n v="6900"/>
    <s v="G/BBBBB2/BBBBB2"/>
  </r>
  <r>
    <s v="73"/>
    <x v="3"/>
    <x v="15"/>
    <s v="ZA01M000"/>
    <x v="50"/>
    <s v="M402"/>
    <s v="SALUD AL DIA"/>
    <s v="GI22M40200001D"/>
    <x v="14"/>
    <s v="73 BIENES Y SERVICIOS PARA INVERSIÓN"/>
    <x v="84"/>
    <s v="G/731404/4MM402"/>
    <s v="001"/>
    <n v="500"/>
    <n v="0"/>
    <n v="0"/>
    <n v="500"/>
    <n v="0"/>
    <n v="0"/>
    <n v="0"/>
    <n v="500"/>
    <n v="500"/>
    <n v="500"/>
    <s v="G/BBBBB2/BBBBB2"/>
  </r>
  <r>
    <s v="73"/>
    <x v="3"/>
    <x v="15"/>
    <s v="ZA01M000"/>
    <x v="50"/>
    <s v="M402"/>
    <s v="SALUD AL DIA"/>
    <s v="GI22M40200001D"/>
    <x v="14"/>
    <s v="73 BIENES Y SERVICIOS PARA INVERSIÓN"/>
    <x v="83"/>
    <s v="G/731406/4MM402"/>
    <s v="001"/>
    <n v="720"/>
    <n v="0"/>
    <n v="0"/>
    <n v="720"/>
    <n v="0"/>
    <n v="0"/>
    <n v="0"/>
    <n v="720"/>
    <n v="720"/>
    <n v="720"/>
    <s v="G/BBBBB2/BBBBB2"/>
  </r>
  <r>
    <s v="73"/>
    <x v="3"/>
    <x v="15"/>
    <s v="ZA01M000"/>
    <x v="50"/>
    <s v="M402"/>
    <s v="SALUD AL DIA"/>
    <s v="GI22M40200002D"/>
    <x v="15"/>
    <s v="73 BIENES Y SERVICIOS PARA INVERSIÓN"/>
    <x v="56"/>
    <s v="G/730204/4MM402"/>
    <s v="001"/>
    <n v="38804.120000000003"/>
    <n v="19695.88"/>
    <n v="0"/>
    <n v="58500"/>
    <n v="0"/>
    <n v="0"/>
    <n v="0"/>
    <n v="58500"/>
    <n v="58500"/>
    <n v="58500"/>
    <s v="G/BBBBB2/BBBBB2"/>
  </r>
  <r>
    <s v="73"/>
    <x v="3"/>
    <x v="15"/>
    <s v="ZA01M000"/>
    <x v="50"/>
    <s v="M402"/>
    <s v="SALUD AL DIA"/>
    <s v="GI22M40200002D"/>
    <x v="15"/>
    <s v="73 BIENES Y SERVICIOS PARA INVERSIÓN"/>
    <x v="46"/>
    <s v="G/730249/4MM402"/>
    <s v="001"/>
    <n v="24904"/>
    <n v="-6704"/>
    <n v="0"/>
    <n v="18200"/>
    <n v="0"/>
    <n v="0"/>
    <n v="0"/>
    <n v="18200"/>
    <n v="18200"/>
    <n v="18200"/>
    <s v="G/BBBBB2/BBBBB2"/>
  </r>
  <r>
    <s v="73"/>
    <x v="3"/>
    <x v="15"/>
    <s v="ZA01M000"/>
    <x v="50"/>
    <s v="M402"/>
    <s v="SALUD AL DIA"/>
    <s v="GI22M40200002D"/>
    <x v="15"/>
    <s v="73 BIENES Y SERVICIOS PARA INVERSIÓN"/>
    <x v="105"/>
    <s v="G/730403/4MM402"/>
    <s v="001"/>
    <n v="869.6"/>
    <n v="-869.6"/>
    <n v="0"/>
    <n v="0"/>
    <n v="0"/>
    <n v="0"/>
    <n v="0"/>
    <n v="0"/>
    <n v="0"/>
    <n v="0"/>
    <s v="G/BBBBB2/BBBBB2"/>
  </r>
  <r>
    <s v="73"/>
    <x v="3"/>
    <x v="15"/>
    <s v="ZA01M000"/>
    <x v="50"/>
    <s v="M402"/>
    <s v="SALUD AL DIA"/>
    <s v="GI22M40200002D"/>
    <x v="15"/>
    <s v="73 BIENES Y SERVICIOS PARA INVERSIÓN"/>
    <x v="39"/>
    <s v="G/730804/4MM402"/>
    <s v="001"/>
    <n v="6871.77"/>
    <n v="-571.77"/>
    <n v="0"/>
    <n v="6300"/>
    <n v="0"/>
    <n v="0"/>
    <n v="0"/>
    <n v="6300"/>
    <n v="6300"/>
    <n v="6300"/>
    <s v="G/BBBBB2/BBBBB2"/>
  </r>
  <r>
    <s v="73"/>
    <x v="3"/>
    <x v="15"/>
    <s v="ZA01M000"/>
    <x v="50"/>
    <s v="M402"/>
    <s v="SALUD AL DIA"/>
    <s v="GI22M40200002D"/>
    <x v="15"/>
    <s v="73 BIENES Y SERVICIOS PARA INVERSIÓN"/>
    <x v="91"/>
    <s v="G/730805/4MM402"/>
    <s v="001"/>
    <n v="0"/>
    <n v="5000"/>
    <n v="0"/>
    <n v="5000"/>
    <n v="0"/>
    <n v="0"/>
    <n v="0"/>
    <n v="5000"/>
    <n v="5000"/>
    <n v="5000"/>
    <s v="G/BBBBB2/BBBBB2"/>
  </r>
  <r>
    <s v="73"/>
    <x v="3"/>
    <x v="15"/>
    <s v="ZA01M000"/>
    <x v="50"/>
    <s v="M402"/>
    <s v="SALUD AL DIA"/>
    <s v="GI22M40200002D"/>
    <x v="15"/>
    <s v="73 BIENES Y SERVICIOS PARA INVERSIÓN"/>
    <x v="44"/>
    <s v="G/730811/4MM402"/>
    <s v="001"/>
    <n v="3806.78"/>
    <n v="-3806.78"/>
    <n v="0"/>
    <n v="0"/>
    <n v="0"/>
    <n v="0"/>
    <n v="0"/>
    <n v="0"/>
    <n v="0"/>
    <n v="0"/>
    <s v="G/BBBBB2/BBBBB2"/>
  </r>
  <r>
    <s v="73"/>
    <x v="3"/>
    <x v="15"/>
    <s v="ZA01M000"/>
    <x v="50"/>
    <s v="M402"/>
    <s v="SALUD AL DIA"/>
    <s v="GI22M40200002D"/>
    <x v="15"/>
    <s v="73 BIENES Y SERVICIOS PARA INVERSIÓN"/>
    <x v="55"/>
    <s v="G/730812/4MM402"/>
    <s v="001"/>
    <n v="6999"/>
    <n v="-3999"/>
    <n v="0"/>
    <n v="3000"/>
    <n v="0"/>
    <n v="0"/>
    <n v="0"/>
    <n v="3000"/>
    <n v="3000"/>
    <n v="3000"/>
    <s v="G/BBBBB2/BBBBB2"/>
  </r>
  <r>
    <s v="73"/>
    <x v="3"/>
    <x v="15"/>
    <s v="ZA01M000"/>
    <x v="50"/>
    <s v="M402"/>
    <s v="SALUD AL DIA"/>
    <s v="GI22M40200002D"/>
    <x v="15"/>
    <s v="73 BIENES Y SERVICIOS PARA INVERSIÓN"/>
    <x v="148"/>
    <s v="G/730819/4MM402"/>
    <s v="001"/>
    <n v="0"/>
    <n v="3000"/>
    <n v="0"/>
    <n v="3000"/>
    <n v="0"/>
    <n v="0"/>
    <n v="0"/>
    <n v="3000"/>
    <n v="3000"/>
    <n v="3000"/>
    <s v="G/BBBBB2/BBBBB2"/>
  </r>
  <r>
    <s v="73"/>
    <x v="3"/>
    <x v="15"/>
    <s v="ZA01M000"/>
    <x v="50"/>
    <s v="M402"/>
    <s v="SALUD AL DIA"/>
    <s v="GI22M40200002D"/>
    <x v="15"/>
    <s v="73 BIENES Y SERVICIOS PARA INVERSIÓN"/>
    <x v="85"/>
    <s v="G/730820/4MM402"/>
    <s v="001"/>
    <n v="1285"/>
    <n v="-1285"/>
    <n v="0"/>
    <n v="0"/>
    <n v="0"/>
    <n v="0"/>
    <n v="0"/>
    <n v="0"/>
    <n v="0"/>
    <n v="0"/>
    <s v="G/BBBBB2/BBBBB2"/>
  </r>
  <r>
    <s v="73"/>
    <x v="3"/>
    <x v="15"/>
    <s v="ZA01M000"/>
    <x v="50"/>
    <s v="M402"/>
    <s v="SALUD AL DIA"/>
    <s v="GI22M40200002D"/>
    <x v="15"/>
    <s v="73 BIENES Y SERVICIOS PARA INVERSIÓN"/>
    <x v="84"/>
    <s v="G/731404/4MM402"/>
    <s v="001"/>
    <n v="750"/>
    <n v="-517.79999999999995"/>
    <n v="0"/>
    <n v="232.2"/>
    <n v="0"/>
    <n v="0"/>
    <n v="0"/>
    <n v="232.2"/>
    <n v="232.2"/>
    <n v="232.2"/>
    <s v="G/BBBBB2/BBBBB2"/>
  </r>
  <r>
    <s v="73"/>
    <x v="3"/>
    <x v="15"/>
    <s v="ZA01M000"/>
    <x v="50"/>
    <s v="M402"/>
    <s v="SALUD AL DIA"/>
    <s v="GI22M40200002D"/>
    <x v="15"/>
    <s v="73 BIENES Y SERVICIOS PARA INVERSIÓN"/>
    <x v="149"/>
    <s v="G/731408/4MM402"/>
    <s v="001"/>
    <n v="1372"/>
    <n v="0"/>
    <n v="0"/>
    <n v="1372"/>
    <n v="0"/>
    <n v="0"/>
    <n v="0"/>
    <n v="1372"/>
    <n v="1372"/>
    <n v="1372"/>
    <s v="G/BBBBB2/BBBBB2"/>
  </r>
  <r>
    <s v="73"/>
    <x v="3"/>
    <x v="15"/>
    <s v="ZA01M000"/>
    <x v="50"/>
    <s v="M402"/>
    <s v="SALUD AL DIA"/>
    <s v="GI22M40200003D"/>
    <x v="69"/>
    <s v="73 BIENES Y SERVICIOS PARA INVERSIÓN"/>
    <x v="56"/>
    <s v="G/730204/4MM402"/>
    <s v="001"/>
    <n v="0"/>
    <n v="5500"/>
    <n v="0"/>
    <n v="5500"/>
    <n v="0"/>
    <n v="5445"/>
    <n v="0"/>
    <n v="55"/>
    <n v="5500"/>
    <n v="55"/>
    <s v="G/BBBBB2/BBBBB2"/>
  </r>
  <r>
    <s v="73"/>
    <x v="3"/>
    <x v="15"/>
    <s v="ZA01M000"/>
    <x v="50"/>
    <s v="M402"/>
    <s v="SALUD AL DIA"/>
    <s v="GI22M40200003D"/>
    <x v="69"/>
    <s v="73 BIENES Y SERVICIOS PARA INVERSIÓN"/>
    <x v="42"/>
    <s v="G/730606/4MM402"/>
    <s v="001"/>
    <n v="9400"/>
    <n v="2600"/>
    <n v="0"/>
    <n v="12000"/>
    <n v="10800"/>
    <n v="1200"/>
    <n v="1200"/>
    <n v="10800"/>
    <n v="10800"/>
    <n v="0"/>
    <s v="G/BBBBB2/BBBBB2"/>
  </r>
  <r>
    <s v="73"/>
    <x v="3"/>
    <x v="15"/>
    <s v="ZA01M000"/>
    <x v="50"/>
    <s v="M402"/>
    <s v="SALUD AL DIA"/>
    <s v="GI22M40200004D"/>
    <x v="70"/>
    <s v="73 BIENES Y SERVICIOS PARA INVERSIÓN"/>
    <x v="56"/>
    <s v="G/730204/4MM402"/>
    <s v="001"/>
    <n v="16000"/>
    <n v="0"/>
    <n v="0"/>
    <n v="16000"/>
    <n v="0"/>
    <n v="0"/>
    <n v="0"/>
    <n v="16000"/>
    <n v="16000"/>
    <n v="16000"/>
    <s v="G/BBBBB2/BBBBB2"/>
  </r>
  <r>
    <s v="73"/>
    <x v="3"/>
    <x v="15"/>
    <s v="ZA01M000"/>
    <x v="50"/>
    <s v="M402"/>
    <s v="SALUD AL DIA"/>
    <s v="GI22M40200004D"/>
    <x v="70"/>
    <s v="73 BIENES Y SERVICIOS PARA INVERSIÓN"/>
    <x v="46"/>
    <s v="G/730249/4MM402"/>
    <s v="001"/>
    <n v="21693.9"/>
    <n v="0"/>
    <n v="0"/>
    <n v="21693.9"/>
    <n v="0"/>
    <n v="0"/>
    <n v="0"/>
    <n v="21693.9"/>
    <n v="21693.9"/>
    <n v="21693.9"/>
    <s v="G/BBBBB2/BBBBB2"/>
  </r>
  <r>
    <s v="73"/>
    <x v="3"/>
    <x v="15"/>
    <s v="ZA01M000"/>
    <x v="50"/>
    <s v="M402"/>
    <s v="SALUD AL DIA"/>
    <s v="GI22M40200004D"/>
    <x v="70"/>
    <s v="73 BIENES Y SERVICIOS PARA INVERSIÓN"/>
    <x v="42"/>
    <s v="G/730606/4MM402"/>
    <s v="001"/>
    <n v="14930"/>
    <n v="0"/>
    <n v="0"/>
    <n v="14930"/>
    <n v="2621.77"/>
    <n v="6709.23"/>
    <n v="5465.19"/>
    <n v="8220.77"/>
    <n v="9464.81"/>
    <n v="5599"/>
    <s v="G/BBBBB2/BBBBB2"/>
  </r>
  <r>
    <s v="73"/>
    <x v="3"/>
    <x v="15"/>
    <s v="ZA01M000"/>
    <x v="50"/>
    <s v="M402"/>
    <s v="SALUD AL DIA"/>
    <s v="GI22M40200004D"/>
    <x v="70"/>
    <s v="73 BIENES Y SERVICIOS PARA INVERSIÓN"/>
    <x v="132"/>
    <s v="G/730612/4MM402"/>
    <s v="001"/>
    <n v="41265"/>
    <n v="0"/>
    <n v="0"/>
    <n v="41265"/>
    <n v="6230"/>
    <n v="25700"/>
    <n v="0"/>
    <n v="15565"/>
    <n v="41265"/>
    <n v="9335"/>
    <s v="G/BBBBB2/BBBBB2"/>
  </r>
  <r>
    <s v="84"/>
    <x v="3"/>
    <x v="15"/>
    <s v="ZA01M000"/>
    <x v="50"/>
    <s v="A101"/>
    <s v="FORTALECIMIENTO INSTITUCIONAL"/>
    <s v="GC00A10100001D"/>
    <x v="1"/>
    <s v="84 BIENES DE LARGA DURACIÓN"/>
    <x v="63"/>
    <s v="G/840103/1MA101"/>
    <s v="002"/>
    <n v="939.48"/>
    <n v="0"/>
    <n v="0"/>
    <n v="939.48"/>
    <n v="0"/>
    <n v="0"/>
    <n v="0"/>
    <n v="939.48"/>
    <n v="939.48"/>
    <n v="939.48"/>
    <s v="G/BBBBB3/BBBBB3"/>
  </r>
  <r>
    <s v="84"/>
    <x v="3"/>
    <x v="15"/>
    <s v="ZA01M000"/>
    <x v="50"/>
    <s v="A101"/>
    <s v="FORTALECIMIENTO INSTITUCIONAL"/>
    <s v="GC00A10100001D"/>
    <x v="1"/>
    <s v="84 BIENES DE LARGA DURACIÓN"/>
    <x v="64"/>
    <s v="G/840104/1MA101"/>
    <s v="002"/>
    <n v="5600"/>
    <n v="-1360.62"/>
    <n v="0"/>
    <n v="4239.38"/>
    <n v="0"/>
    <n v="0"/>
    <n v="0"/>
    <n v="4239.38"/>
    <n v="4239.38"/>
    <n v="4239.38"/>
    <s v="G/BBBBB3/BBBBB3"/>
  </r>
  <r>
    <s v="84"/>
    <x v="3"/>
    <x v="15"/>
    <s v="ZA01M000"/>
    <x v="50"/>
    <s v="A101"/>
    <s v="FORTALECIMIENTO INSTITUCIONAL"/>
    <s v="GC00A10100001D"/>
    <x v="1"/>
    <s v="84 BIENES DE LARGA DURACIÓN"/>
    <x v="65"/>
    <s v="G/840107/1MA101"/>
    <s v="002"/>
    <n v="25000"/>
    <n v="0"/>
    <n v="0"/>
    <n v="25000"/>
    <n v="22719"/>
    <n v="998"/>
    <n v="0"/>
    <n v="24002"/>
    <n v="25000"/>
    <n v="1283"/>
    <s v="G/BBBBB3/BBBBB3"/>
  </r>
  <r>
    <s v="84"/>
    <x v="3"/>
    <x v="15"/>
    <s v="ZA01M000"/>
    <x v="50"/>
    <s v="M402"/>
    <s v="SALUD AL DIA"/>
    <s v="GI22M40200001D"/>
    <x v="14"/>
    <s v="84 BIENES DE LARGA DURACIÓN"/>
    <x v="205"/>
    <s v="G/840113/4MM402"/>
    <s v="001"/>
    <n v="95000"/>
    <n v="-39102.85"/>
    <n v="0"/>
    <n v="55897.15"/>
    <n v="0"/>
    <n v="0"/>
    <n v="0"/>
    <n v="55897.15"/>
    <n v="55897.15"/>
    <n v="55897.15"/>
    <s v="G/BBBBB3/BBBBB3"/>
  </r>
  <r>
    <s v="84"/>
    <x v="3"/>
    <x v="15"/>
    <s v="ZA01M000"/>
    <x v="50"/>
    <s v="M402"/>
    <s v="SALUD AL DIA"/>
    <s v="GI22M40200002D"/>
    <x v="15"/>
    <s v="84 BIENES DE LARGA DURACIÓN"/>
    <x v="64"/>
    <s v="G/840104/4MM402"/>
    <s v="001"/>
    <n v="8175"/>
    <n v="0"/>
    <n v="0"/>
    <n v="8175"/>
    <n v="0"/>
    <n v="0"/>
    <n v="0"/>
    <n v="8175"/>
    <n v="8175"/>
    <n v="8175"/>
    <s v="G/BBBBB3/BBBBB3"/>
  </r>
  <r>
    <s v="84"/>
    <x v="3"/>
    <x v="15"/>
    <s v="ZA01M000"/>
    <x v="50"/>
    <s v="M402"/>
    <s v="SALUD AL DIA"/>
    <s v="GI22M40200002D"/>
    <x v="15"/>
    <s v="84 BIENES DE LARGA DURACIÓN"/>
    <x v="65"/>
    <s v="G/840107/4MM402"/>
    <s v="001"/>
    <n v="9941.93"/>
    <n v="-9941.93"/>
    <n v="0"/>
    <n v="0"/>
    <n v="0"/>
    <n v="0"/>
    <n v="0"/>
    <n v="0"/>
    <n v="0"/>
    <n v="0"/>
    <s v="G/BBBBB3/BBBBB3"/>
  </r>
  <r>
    <s v="84"/>
    <x v="3"/>
    <x v="15"/>
    <s v="ZA01M000"/>
    <x v="50"/>
    <s v="M402"/>
    <s v="SALUD AL DIA"/>
    <s v="GI22M40200003D"/>
    <x v="69"/>
    <s v="84 BIENES DE LARGA DURACIÓN"/>
    <x v="64"/>
    <s v="G/840104/4MM402"/>
    <s v="001"/>
    <n v="1772"/>
    <n v="-1772"/>
    <n v="0"/>
    <n v="0"/>
    <n v="0"/>
    <n v="0"/>
    <n v="0"/>
    <n v="0"/>
    <n v="0"/>
    <n v="0"/>
    <s v="G/BBBBB3/BBBBB3"/>
  </r>
  <r>
    <s v="84"/>
    <x v="3"/>
    <x v="15"/>
    <s v="ZA01M000"/>
    <x v="50"/>
    <s v="M402"/>
    <s v="SALUD AL DIA"/>
    <s v="GI22M40200003D"/>
    <x v="69"/>
    <s v="84 BIENES DE LARGA DURACIÓN"/>
    <x v="65"/>
    <s v="G/840107/4MM402"/>
    <s v="001"/>
    <n v="6328"/>
    <n v="-6328"/>
    <n v="0"/>
    <n v="0"/>
    <n v="0"/>
    <n v="0"/>
    <n v="0"/>
    <n v="0"/>
    <n v="0"/>
    <n v="0"/>
    <s v="G/BBBBB3/BBBBB3"/>
  </r>
  <r>
    <s v="84"/>
    <x v="3"/>
    <x v="15"/>
    <s v="ZA01M000"/>
    <x v="50"/>
    <s v="M402"/>
    <s v="SALUD AL DIA"/>
    <s v="GI22M40200004D"/>
    <x v="70"/>
    <s v="84 BIENES DE LARGA DURACIÓN"/>
    <x v="65"/>
    <s v="G/840107/4MM402"/>
    <s v="001"/>
    <n v="111.1"/>
    <n v="0"/>
    <n v="0"/>
    <n v="111.1"/>
    <n v="0"/>
    <n v="0"/>
    <n v="0"/>
    <n v="111.1"/>
    <n v="111.1"/>
    <n v="111.1"/>
    <s v="G/BBBBB3/BBBBB3"/>
  </r>
  <r>
    <s v="99"/>
    <x v="3"/>
    <x v="15"/>
    <s v="ZA01M000"/>
    <x v="50"/>
    <s v="A101"/>
    <s v="FORTALECIMIENTO INSTITUCIONAL"/>
    <s v="GC00A10100004D"/>
    <x v="0"/>
    <s v="99 OTROS PASIVOS"/>
    <x v="67"/>
    <s v="G/990101/1MA101"/>
    <s v="002"/>
    <n v="61196.35"/>
    <n v="0"/>
    <n v="0"/>
    <n v="61196.35"/>
    <n v="0"/>
    <n v="14436.01"/>
    <n v="12725.4"/>
    <n v="46760.34"/>
    <n v="48470.95"/>
    <n v="46760.34"/>
    <s v="G/CCCCC1/CCCCC1"/>
  </r>
  <r>
    <s v="99"/>
    <x v="3"/>
    <x v="15"/>
    <s v="ZA01M000"/>
    <x v="50"/>
    <s v="M402"/>
    <s v="SALUD AL DIA"/>
    <s v="GI22M40200004D"/>
    <x v="70"/>
    <s v="99 OTROS PASIVOS"/>
    <x v="206"/>
    <s v="G/990102/4MM402"/>
    <s v="001"/>
    <n v="3774000"/>
    <n v="0"/>
    <n v="0"/>
    <n v="3774000"/>
    <n v="0"/>
    <n v="3774000"/>
    <n v="0"/>
    <n v="0"/>
    <n v="3774000"/>
    <n v="0"/>
    <s v="G/CCCCC1/CCCCC1"/>
  </r>
  <r>
    <s v="51"/>
    <x v="1"/>
    <x v="16"/>
    <s v="ZA01R000"/>
    <x v="51"/>
    <s v="A101"/>
    <s v="FORTALECIMIENTO INSTITUCIONAL"/>
    <s v="GC00A10100004D"/>
    <x v="0"/>
    <s v="51 GASTOS EN PERSONAL"/>
    <x v="0"/>
    <s v="G/510105/1RA101"/>
    <s v="002"/>
    <n v="262330"/>
    <n v="1317050"/>
    <n v="0"/>
    <n v="1579380"/>
    <n v="0"/>
    <n v="577476.73"/>
    <n v="577476.73"/>
    <n v="1001903.27"/>
    <n v="1001903.27"/>
    <n v="1001903.27"/>
    <s v="G/AAAAAA/AAAAAA"/>
  </r>
  <r>
    <s v="51"/>
    <x v="1"/>
    <x v="16"/>
    <s v="ZA01R000"/>
    <x v="51"/>
    <s v="A101"/>
    <s v="FORTALECIMIENTO INSTITUCIONAL"/>
    <s v="GC00A10100004D"/>
    <x v="0"/>
    <s v="51 GASTOS EN PERSONAL"/>
    <x v="1"/>
    <s v="G/510106/1RA101"/>
    <s v="002"/>
    <n v="3714.06"/>
    <n v="18570.3"/>
    <n v="0"/>
    <n v="22284.36"/>
    <n v="0"/>
    <n v="9285.15"/>
    <n v="9285.15"/>
    <n v="12999.21"/>
    <n v="12999.21"/>
    <n v="12999.21"/>
    <s v="G/AAAAAA/AAAAAA"/>
  </r>
  <r>
    <s v="51"/>
    <x v="1"/>
    <x v="16"/>
    <s v="ZA01R000"/>
    <x v="51"/>
    <s v="A101"/>
    <s v="FORTALECIMIENTO INSTITUCIONAL"/>
    <s v="GC00A10100004D"/>
    <x v="0"/>
    <s v="51 GASTOS EN PERSONAL"/>
    <x v="2"/>
    <s v="G/510203/1RA101"/>
    <s v="002"/>
    <n v="85697.84"/>
    <n v="68939.19"/>
    <n v="0"/>
    <n v="154637.03"/>
    <n v="18420.45"/>
    <n v="19358.8"/>
    <n v="19358.8"/>
    <n v="135278.23000000001"/>
    <n v="135278.23000000001"/>
    <n v="116857.78"/>
    <s v="G/AAAAAA/AAAAAA"/>
  </r>
  <r>
    <s v="51"/>
    <x v="1"/>
    <x v="16"/>
    <s v="ZA01R000"/>
    <x v="51"/>
    <s v="A101"/>
    <s v="FORTALECIMIENTO INSTITUCIONAL"/>
    <s v="GC00A10100004D"/>
    <x v="0"/>
    <s v="51 GASTOS EN PERSONAL"/>
    <x v="3"/>
    <s v="G/510204/1RA101"/>
    <s v="002"/>
    <n v="7437.5"/>
    <n v="39812.5"/>
    <n v="0"/>
    <n v="47250"/>
    <n v="5550"/>
    <n v="4087.5"/>
    <n v="4087.5"/>
    <n v="43162.5"/>
    <n v="43162.5"/>
    <n v="37612.5"/>
    <s v="G/AAAAAA/AAAAAA"/>
  </r>
  <r>
    <s v="51"/>
    <x v="1"/>
    <x v="16"/>
    <s v="ZA01R000"/>
    <x v="51"/>
    <s v="A101"/>
    <s v="FORTALECIMIENTO INSTITUCIONAL"/>
    <s v="GC00A10100004D"/>
    <x v="0"/>
    <s v="51 GASTOS EN PERSONAL"/>
    <x v="4"/>
    <s v="G/510304/1RA101"/>
    <s v="002"/>
    <n v="28"/>
    <n v="526.4"/>
    <n v="0"/>
    <n v="554.4"/>
    <n v="0"/>
    <n v="71.400000000000006"/>
    <n v="71.400000000000006"/>
    <n v="483"/>
    <n v="483"/>
    <n v="483"/>
    <s v="G/AAAAAA/AAAAAA"/>
  </r>
  <r>
    <s v="51"/>
    <x v="1"/>
    <x v="16"/>
    <s v="ZA01R000"/>
    <x v="51"/>
    <s v="A101"/>
    <s v="FORTALECIMIENTO INSTITUCIONAL"/>
    <s v="GC00A10100004D"/>
    <x v="0"/>
    <s v="51 GASTOS EN PERSONAL"/>
    <x v="5"/>
    <s v="G/510306/1RA101"/>
    <s v="002"/>
    <n v="480"/>
    <n v="2688.4"/>
    <n v="0"/>
    <n v="3168.4"/>
    <n v="0"/>
    <n v="1224"/>
    <n v="1224"/>
    <n v="1944.4"/>
    <n v="1944.4"/>
    <n v="1944.4"/>
    <s v="G/AAAAAA/AAAAAA"/>
  </r>
  <r>
    <s v="51"/>
    <x v="1"/>
    <x v="16"/>
    <s v="ZA01R000"/>
    <x v="51"/>
    <s v="A101"/>
    <s v="FORTALECIMIENTO INSTITUCIONAL"/>
    <s v="GC00A10100004D"/>
    <x v="0"/>
    <s v="51 GASTOS EN PERSONAL"/>
    <x v="6"/>
    <s v="G/510401/1RA101"/>
    <s v="002"/>
    <n v="17"/>
    <n v="651.53"/>
    <n v="0"/>
    <n v="668.53"/>
    <n v="0"/>
    <n v="45"/>
    <n v="45"/>
    <n v="623.53"/>
    <n v="623.53"/>
    <n v="623.53"/>
    <s v="G/AAAAAA/AAAAAA"/>
  </r>
  <r>
    <s v="51"/>
    <x v="1"/>
    <x v="16"/>
    <s v="ZA01R000"/>
    <x v="51"/>
    <s v="A101"/>
    <s v="FORTALECIMIENTO INSTITUCIONAL"/>
    <s v="GC00A10100004D"/>
    <x v="0"/>
    <s v="51 GASTOS EN PERSONAL"/>
    <x v="7"/>
    <s v="G/510408/1RA101"/>
    <s v="002"/>
    <n v="167.12"/>
    <n v="947.1"/>
    <n v="0"/>
    <n v="1114.22"/>
    <n v="0"/>
    <n v="441.05"/>
    <n v="441.05"/>
    <n v="673.17"/>
    <n v="673.17"/>
    <n v="673.17"/>
    <s v="G/AAAAAA/AAAAAA"/>
  </r>
  <r>
    <s v="51"/>
    <x v="1"/>
    <x v="16"/>
    <s v="ZA01R000"/>
    <x v="51"/>
    <s v="A101"/>
    <s v="FORTALECIMIENTO INSTITUCIONAL"/>
    <s v="GC00A10100004D"/>
    <x v="0"/>
    <s v="51 GASTOS EN PERSONAL"/>
    <x v="8"/>
    <s v="G/510509/1RA101"/>
    <s v="002"/>
    <n v="26000"/>
    <n v="0"/>
    <n v="0"/>
    <n v="26000"/>
    <n v="0"/>
    <n v="6459.97"/>
    <n v="6459.97"/>
    <n v="19540.03"/>
    <n v="19540.03"/>
    <n v="19540.03"/>
    <s v="G/AAAAAA/AAAAAA"/>
  </r>
  <r>
    <s v="51"/>
    <x v="1"/>
    <x v="16"/>
    <s v="ZA01R000"/>
    <x v="51"/>
    <s v="A101"/>
    <s v="FORTALECIMIENTO INSTITUCIONAL"/>
    <s v="GC00A10100004D"/>
    <x v="0"/>
    <s v="51 GASTOS EN PERSONAL"/>
    <x v="9"/>
    <s v="G/510510/1RA101"/>
    <s v="002"/>
    <n v="42330"/>
    <n v="211650"/>
    <n v="0"/>
    <n v="253980"/>
    <n v="190455"/>
    <n v="63525"/>
    <n v="63525"/>
    <n v="190455"/>
    <n v="190455"/>
    <n v="0"/>
    <s v="G/AAAAAA/AAAAAA"/>
  </r>
  <r>
    <s v="51"/>
    <x v="1"/>
    <x v="16"/>
    <s v="ZA01R000"/>
    <x v="51"/>
    <s v="A101"/>
    <s v="FORTALECIMIENTO INSTITUCIONAL"/>
    <s v="GC00A10100004D"/>
    <x v="0"/>
    <s v="51 GASTOS EN PERSONAL"/>
    <x v="10"/>
    <s v="G/510512/1RA101"/>
    <s v="002"/>
    <n v="3000"/>
    <n v="0"/>
    <n v="0"/>
    <n v="3000"/>
    <n v="0"/>
    <n v="1753.53"/>
    <n v="1753.53"/>
    <n v="1246.47"/>
    <n v="1246.47"/>
    <n v="1246.47"/>
    <s v="G/AAAAAA/AAAAAA"/>
  </r>
  <r>
    <s v="51"/>
    <x v="1"/>
    <x v="16"/>
    <s v="ZA01R000"/>
    <x v="51"/>
    <s v="A101"/>
    <s v="FORTALECIMIENTO INSTITUCIONAL"/>
    <s v="GC00A10100004D"/>
    <x v="0"/>
    <s v="51 GASTOS EN PERSONAL"/>
    <x v="11"/>
    <s v="G/510513/1RA101"/>
    <s v="002"/>
    <n v="1500"/>
    <n v="0"/>
    <n v="0"/>
    <n v="1500"/>
    <n v="0"/>
    <n v="1364"/>
    <n v="1364"/>
    <n v="136"/>
    <n v="136"/>
    <n v="136"/>
    <s v="G/AAAAAA/AAAAAA"/>
  </r>
  <r>
    <s v="51"/>
    <x v="1"/>
    <x v="16"/>
    <s v="ZA01R000"/>
    <x v="51"/>
    <s v="A101"/>
    <s v="FORTALECIMIENTO INSTITUCIONAL"/>
    <s v="GC00A10100004D"/>
    <x v="0"/>
    <s v="51 GASTOS EN PERSONAL"/>
    <x v="12"/>
    <s v="G/510601/1RA101"/>
    <s v="002"/>
    <n v="38990.75"/>
    <n v="195636.84"/>
    <n v="0"/>
    <n v="234627.59"/>
    <n v="24092.52"/>
    <n v="82521.78"/>
    <n v="82521.78"/>
    <n v="152105.81"/>
    <n v="152105.81"/>
    <n v="128013.29"/>
    <s v="G/AAAAAA/AAAAAA"/>
  </r>
  <r>
    <s v="51"/>
    <x v="1"/>
    <x v="16"/>
    <s v="ZA01R000"/>
    <x v="51"/>
    <s v="A101"/>
    <s v="FORTALECIMIENTO INSTITUCIONAL"/>
    <s v="GC00A10100004D"/>
    <x v="0"/>
    <s v="51 GASTOS EN PERSONAL"/>
    <x v="13"/>
    <s v="G/510602/1RA101"/>
    <s v="002"/>
    <n v="25697.83"/>
    <n v="128939.2"/>
    <n v="0"/>
    <n v="154637.03"/>
    <n v="17322.849999999999"/>
    <n v="47079.83"/>
    <n v="47079.83"/>
    <n v="107557.2"/>
    <n v="107557.2"/>
    <n v="90234.35"/>
    <s v="G/AAAAAA/AAAAAA"/>
  </r>
  <r>
    <s v="51"/>
    <x v="1"/>
    <x v="16"/>
    <s v="ZA01R000"/>
    <x v="51"/>
    <s v="A101"/>
    <s v="FORTALECIMIENTO INSTITUCIONAL"/>
    <s v="GC00A10100004D"/>
    <x v="0"/>
    <s v="51 GASTOS EN PERSONAL"/>
    <x v="14"/>
    <s v="G/510707/1RA101"/>
    <s v="002"/>
    <n v="10000"/>
    <n v="0"/>
    <n v="0"/>
    <n v="10000"/>
    <n v="0"/>
    <n v="0"/>
    <n v="0"/>
    <n v="10000"/>
    <n v="10000"/>
    <n v="10000"/>
    <s v="G/AAAAAA/AAAAAA"/>
  </r>
  <r>
    <s v="53"/>
    <x v="1"/>
    <x v="16"/>
    <s v="ZA01R000"/>
    <x v="51"/>
    <s v="A101"/>
    <s v="FORTALECIMIENTO INSTITUCIONAL"/>
    <s v="GC00A10100001D"/>
    <x v="1"/>
    <s v="53 BIENES Y SERVICIOS DE CONSUMO"/>
    <x v="17"/>
    <s v="G/530105/1RA101"/>
    <s v="002"/>
    <n v="964619.14"/>
    <n v="-50000"/>
    <n v="0"/>
    <n v="914619.14"/>
    <n v="8071.19"/>
    <n v="774179.25"/>
    <n v="271083.96000000002"/>
    <n v="140439.89000000001"/>
    <n v="643535.18000000005"/>
    <n v="132368.70000000001"/>
    <s v="G/AAAAAA/AAAAAA"/>
  </r>
  <r>
    <s v="53"/>
    <x v="1"/>
    <x v="16"/>
    <s v="ZA01R000"/>
    <x v="51"/>
    <s v="A101"/>
    <s v="FORTALECIMIENTO INSTITUCIONAL"/>
    <s v="GC00A10100001D"/>
    <x v="1"/>
    <s v="53 BIENES Y SERVICIOS DE CONSUMO"/>
    <x v="30"/>
    <s v="G/530702/1RA101"/>
    <s v="002"/>
    <n v="234449.42"/>
    <n v="-45227.839999999997"/>
    <n v="0"/>
    <n v="189221.58"/>
    <n v="0"/>
    <n v="175315.8"/>
    <n v="0"/>
    <n v="13905.78"/>
    <n v="189221.58"/>
    <n v="13905.78"/>
    <s v="G/AAAAAA/AAAAAA"/>
  </r>
  <r>
    <s v="53"/>
    <x v="1"/>
    <x v="16"/>
    <s v="ZA01R000"/>
    <x v="51"/>
    <s v="A101"/>
    <s v="FORTALECIMIENTO INSTITUCIONAL"/>
    <s v="GC00A10100001D"/>
    <x v="1"/>
    <s v="53 BIENES Y SERVICIOS DE CONSUMO"/>
    <x v="31"/>
    <s v="G/530704/1RA101"/>
    <s v="002"/>
    <n v="705224.56"/>
    <n v="-278500.15999999997"/>
    <n v="0"/>
    <n v="426724.4"/>
    <n v="338456.81"/>
    <n v="88267.59"/>
    <n v="7329.47"/>
    <n v="338456.81"/>
    <n v="419394.93"/>
    <n v="0"/>
    <s v="G/AAAAAA/AAAAAA"/>
  </r>
  <r>
    <s v="53"/>
    <x v="1"/>
    <x v="16"/>
    <s v="ZA01R000"/>
    <x v="51"/>
    <s v="A101"/>
    <s v="FORTALECIMIENTO INSTITUCIONAL"/>
    <s v="GC00A10100001D"/>
    <x v="1"/>
    <s v="53 BIENES Y SERVICIOS DE CONSUMO"/>
    <x v="78"/>
    <s v="G/530811/1RA101"/>
    <s v="002"/>
    <n v="5753.78"/>
    <n v="0"/>
    <n v="0"/>
    <n v="5753.78"/>
    <n v="0"/>
    <n v="0"/>
    <n v="0"/>
    <n v="5753.78"/>
    <n v="5753.78"/>
    <n v="5753.78"/>
    <s v="G/AAAAAA/AAAAAA"/>
  </r>
  <r>
    <s v="53"/>
    <x v="1"/>
    <x v="16"/>
    <s v="ZA01R000"/>
    <x v="51"/>
    <s v="A101"/>
    <s v="FORTALECIMIENTO INSTITUCIONAL"/>
    <s v="GC00A10100001D"/>
    <x v="1"/>
    <s v="53 BIENES Y SERVICIOS DE CONSUMO"/>
    <x v="36"/>
    <s v="G/530813/1RA101"/>
    <s v="002"/>
    <n v="27910.720000000001"/>
    <n v="0"/>
    <n v="0"/>
    <n v="27910.720000000001"/>
    <n v="0"/>
    <n v="15755.6"/>
    <n v="1795.5"/>
    <n v="12155.12"/>
    <n v="26115.22"/>
    <n v="12155.12"/>
    <s v="G/AAAAAA/AAAAAA"/>
  </r>
  <r>
    <s v="53"/>
    <x v="1"/>
    <x v="16"/>
    <s v="ZA01R000"/>
    <x v="51"/>
    <s v="A101"/>
    <s v="FORTALECIMIENTO INSTITUCIONAL"/>
    <s v="GC00A10100001D"/>
    <x v="1"/>
    <s v="53 BIENES Y SERVICIOS DE CONSUMO"/>
    <x v="103"/>
    <s v="G/531404/1RA101"/>
    <s v="002"/>
    <n v="3057.5"/>
    <n v="0"/>
    <n v="0"/>
    <n v="3057.5"/>
    <n v="0"/>
    <n v="2890"/>
    <n v="2890"/>
    <n v="167.5"/>
    <n v="167.5"/>
    <n v="167.5"/>
    <s v="G/AAAAAA/AAAAAA"/>
  </r>
  <r>
    <s v="73"/>
    <x v="1"/>
    <x v="16"/>
    <s v="ZA01R000"/>
    <x v="51"/>
    <s v="L101"/>
    <s v="GESTIÓN INSTITUCIONAL EFICIENTE"/>
    <s v="GI22L10100004D"/>
    <x v="71"/>
    <s v="73 BIENES Y SERVICIOS PARA INVERSIÓN"/>
    <x v="120"/>
    <s v="G/730701/1RL101"/>
    <s v="001"/>
    <n v="337188.46"/>
    <n v="143811.54"/>
    <n v="0"/>
    <n v="481000"/>
    <n v="0"/>
    <n v="454515.88"/>
    <n v="0"/>
    <n v="26484.12"/>
    <n v="481000"/>
    <n v="26484.12"/>
    <s v="G/BBBBB2/BBBBB2"/>
  </r>
  <r>
    <s v="73"/>
    <x v="1"/>
    <x v="16"/>
    <s v="ZA01R000"/>
    <x v="51"/>
    <s v="L101"/>
    <s v="GESTIÓN INSTITUCIONAL EFICIENTE"/>
    <s v="GI22L10100004D"/>
    <x v="71"/>
    <s v="73 BIENES Y SERVICIOS PARA INVERSIÓN"/>
    <x v="97"/>
    <s v="G/730704/1RL101"/>
    <s v="001"/>
    <n v="671987.08"/>
    <n v="-143811.54"/>
    <n v="0"/>
    <n v="528175.54"/>
    <n v="0"/>
    <n v="426017.59"/>
    <n v="104586.27"/>
    <n v="102157.95"/>
    <n v="423589.27"/>
    <n v="102157.95"/>
    <s v="G/BBBBB2/BBBBB2"/>
  </r>
  <r>
    <s v="73"/>
    <x v="1"/>
    <x v="16"/>
    <s v="ZA01R000"/>
    <x v="51"/>
    <s v="L101"/>
    <s v="GESTIÓN INSTITUCIONAL EFICIENTE"/>
    <s v="GI22L10100004D"/>
    <x v="71"/>
    <s v="73 BIENES Y SERVICIOS PARA INVERSIÓN"/>
    <x v="39"/>
    <s v="G/730804/1RL101"/>
    <s v="001"/>
    <n v="34612"/>
    <n v="0"/>
    <n v="0"/>
    <n v="34612"/>
    <n v="31768"/>
    <n v="0"/>
    <n v="0"/>
    <n v="34612"/>
    <n v="34612"/>
    <n v="2844"/>
    <s v="G/BBBBB2/BBBBB2"/>
  </r>
  <r>
    <s v="73"/>
    <x v="1"/>
    <x v="16"/>
    <s v="ZA01R000"/>
    <x v="51"/>
    <s v="L101"/>
    <s v="GESTIÓN INSTITUCIONAL EFICIENTE"/>
    <s v="GI22L10100004D"/>
    <x v="71"/>
    <s v="73 BIENES Y SERVICIOS PARA INVERSIÓN"/>
    <x v="135"/>
    <s v="G/730813/1RL101"/>
    <s v="001"/>
    <n v="51606"/>
    <n v="0"/>
    <n v="0"/>
    <n v="51606"/>
    <n v="0"/>
    <n v="0"/>
    <n v="0"/>
    <n v="51606"/>
    <n v="51606"/>
    <n v="51606"/>
    <s v="G/BBBBB2/BBBBB2"/>
  </r>
  <r>
    <s v="73"/>
    <x v="1"/>
    <x v="16"/>
    <s v="ZA01R000"/>
    <x v="51"/>
    <s v="L101"/>
    <s v="GESTIÓN INSTITUCIONAL EFICIENTE"/>
    <s v="GI22L10100005D"/>
    <x v="72"/>
    <s v="73 BIENES Y SERVICIOS PARA INVERSIÓN"/>
    <x v="118"/>
    <s v="G/730105/1RL101"/>
    <s v="001"/>
    <n v="529750"/>
    <n v="-185750"/>
    <n v="0"/>
    <n v="344000"/>
    <n v="0"/>
    <n v="142294.39999999999"/>
    <n v="0"/>
    <n v="201705.60000000001"/>
    <n v="344000"/>
    <n v="201705.60000000001"/>
    <s v="G/BBBBB2/BBBBB2"/>
  </r>
  <r>
    <s v="84"/>
    <x v="1"/>
    <x v="16"/>
    <s v="ZA01R000"/>
    <x v="51"/>
    <s v="A101"/>
    <s v="FORTALECIMIENTO INSTITUCIONAL"/>
    <s v="GC00A10100001D"/>
    <x v="1"/>
    <s v="84 BIENES DE LARGA DURACIÓN"/>
    <x v="64"/>
    <s v="G/840104/1RA101"/>
    <s v="002"/>
    <n v="1265.5"/>
    <n v="373728"/>
    <n v="0"/>
    <n v="374993.5"/>
    <n v="373728"/>
    <n v="1224"/>
    <n v="1224"/>
    <n v="373769.5"/>
    <n v="373769.5"/>
    <n v="41.5"/>
    <s v="G/BBBBB3/BBBBB3"/>
  </r>
  <r>
    <s v="84"/>
    <x v="1"/>
    <x v="16"/>
    <s v="ZA01R000"/>
    <x v="51"/>
    <s v="L101"/>
    <s v="GESTIÓN INSTITUCIONAL EFICIENTE"/>
    <s v="GI22L10100004D"/>
    <x v="71"/>
    <s v="84 BIENES DE LARGA DURACIÓN"/>
    <x v="65"/>
    <s v="G/840107/1RL101"/>
    <s v="001"/>
    <n v="1501016.46"/>
    <n v="185750"/>
    <n v="0"/>
    <n v="1686766.46"/>
    <n v="734055.24"/>
    <n v="722357.8"/>
    <n v="0"/>
    <n v="964408.66"/>
    <n v="1686766.46"/>
    <n v="230353.42"/>
    <s v="G/BBBBB3/BBBBB3"/>
  </r>
  <r>
    <s v="99"/>
    <x v="1"/>
    <x v="16"/>
    <s v="ZA01R000"/>
    <x v="51"/>
    <s v="A101"/>
    <s v="FORTALECIMIENTO INSTITUCIONAL"/>
    <s v="GC00A10100004D"/>
    <x v="0"/>
    <s v="99 OTROS PASIVOS"/>
    <x v="67"/>
    <s v="G/990101/1RA101"/>
    <s v="002"/>
    <n v="2000"/>
    <n v="0"/>
    <n v="0"/>
    <n v="2000"/>
    <n v="0"/>
    <n v="0"/>
    <n v="0"/>
    <n v="2000"/>
    <n v="2000"/>
    <n v="2000"/>
    <s v="G/CCCCC1/CCCCC1"/>
  </r>
  <r>
    <s v="51"/>
    <x v="2"/>
    <x v="7"/>
    <s v="ZA01H000"/>
    <x v="52"/>
    <s v="A101"/>
    <s v="FORTALECIMIENTO INSTITUCIONAL"/>
    <s v="GC00A10100004D"/>
    <x v="0"/>
    <s v="51 GASTOS EN PERSONAL"/>
    <x v="0"/>
    <s v="G/510105/1HA101"/>
    <s v="002"/>
    <n v="413436"/>
    <n v="0"/>
    <n v="0"/>
    <n v="413436"/>
    <n v="0"/>
    <n v="160823.32999999999"/>
    <n v="160823.32999999999"/>
    <n v="252612.67"/>
    <n v="252612.67"/>
    <n v="252612.67"/>
    <s v="G/AAAAAA/AAAAAA"/>
  </r>
  <r>
    <s v="51"/>
    <x v="2"/>
    <x v="7"/>
    <s v="ZA01H000"/>
    <x v="52"/>
    <s v="A101"/>
    <s v="FORTALECIMIENTO INSTITUCIONAL"/>
    <s v="GC00A10100004D"/>
    <x v="0"/>
    <s v="51 GASTOS EN PERSONAL"/>
    <x v="2"/>
    <s v="G/510203/1HA101"/>
    <s v="002"/>
    <n v="39503"/>
    <n v="0"/>
    <n v="0"/>
    <n v="39503"/>
    <n v="1366.68"/>
    <n v="10232.799999999999"/>
    <n v="10232.799999999999"/>
    <n v="29270.2"/>
    <n v="29270.2"/>
    <n v="27903.52"/>
    <s v="G/AAAAAA/AAAAAA"/>
  </r>
  <r>
    <s v="51"/>
    <x v="2"/>
    <x v="7"/>
    <s v="ZA01H000"/>
    <x v="52"/>
    <s v="A101"/>
    <s v="FORTALECIMIENTO INSTITUCIONAL"/>
    <s v="GC00A10100004D"/>
    <x v="0"/>
    <s v="51 GASTOS EN PERSONAL"/>
    <x v="3"/>
    <s v="G/510204/1HA101"/>
    <s v="002"/>
    <n v="8500"/>
    <n v="0"/>
    <n v="0"/>
    <n v="8500"/>
    <n v="300"/>
    <n v="2087.5"/>
    <n v="2087.5"/>
    <n v="6412.5"/>
    <n v="6412.5"/>
    <n v="6112.5"/>
    <s v="G/AAAAAA/AAAAAA"/>
  </r>
  <r>
    <s v="51"/>
    <x v="2"/>
    <x v="7"/>
    <s v="ZA01H000"/>
    <x v="52"/>
    <s v="A101"/>
    <s v="FORTALECIMIENTO INSTITUCIONAL"/>
    <s v="GC00A10100004D"/>
    <x v="0"/>
    <s v="51 GASTOS EN PERSONAL"/>
    <x v="69"/>
    <s v="G/510507/1HA101"/>
    <s v="002"/>
    <n v="7349.93"/>
    <n v="0"/>
    <n v="0"/>
    <n v="7349.93"/>
    <n v="0"/>
    <n v="0"/>
    <n v="0"/>
    <n v="7349.93"/>
    <n v="7349.93"/>
    <n v="7349.93"/>
    <s v="G/AAAAAA/AAAAAA"/>
  </r>
  <r>
    <s v="51"/>
    <x v="2"/>
    <x v="7"/>
    <s v="ZA01H000"/>
    <x v="52"/>
    <s v="A101"/>
    <s v="FORTALECIMIENTO INSTITUCIONAL"/>
    <s v="GC00A10100004D"/>
    <x v="0"/>
    <s v="51 GASTOS EN PERSONAL"/>
    <x v="8"/>
    <s v="G/510509/1HA101"/>
    <s v="002"/>
    <n v="1253.47"/>
    <n v="0"/>
    <n v="0"/>
    <n v="1253.47"/>
    <n v="0"/>
    <n v="0"/>
    <n v="0"/>
    <n v="1253.47"/>
    <n v="1253.47"/>
    <n v="1253.47"/>
    <s v="G/AAAAAA/AAAAAA"/>
  </r>
  <r>
    <s v="51"/>
    <x v="2"/>
    <x v="7"/>
    <s v="ZA01H000"/>
    <x v="52"/>
    <s v="A101"/>
    <s v="FORTALECIMIENTO INSTITUCIONAL"/>
    <s v="GC00A10100004D"/>
    <x v="0"/>
    <s v="51 GASTOS EN PERSONAL"/>
    <x v="9"/>
    <s v="G/510510/1HA101"/>
    <s v="002"/>
    <n v="60600"/>
    <n v="0"/>
    <n v="0"/>
    <n v="60600"/>
    <n v="15129.74"/>
    <n v="9470.26"/>
    <n v="9470.26"/>
    <n v="51129.74"/>
    <n v="51129.74"/>
    <n v="36000"/>
    <s v="G/AAAAAA/AAAAAA"/>
  </r>
  <r>
    <s v="51"/>
    <x v="2"/>
    <x v="7"/>
    <s v="ZA01H000"/>
    <x v="52"/>
    <s v="A101"/>
    <s v="FORTALECIMIENTO INSTITUCIONAL"/>
    <s v="GC00A10100004D"/>
    <x v="0"/>
    <s v="51 GASTOS EN PERSONAL"/>
    <x v="10"/>
    <s v="G/510512/1HA101"/>
    <s v="002"/>
    <n v="2278.59"/>
    <n v="0"/>
    <n v="0"/>
    <n v="2278.59"/>
    <n v="0"/>
    <n v="93.33"/>
    <n v="93.33"/>
    <n v="2185.2600000000002"/>
    <n v="2185.2600000000002"/>
    <n v="2185.2600000000002"/>
    <s v="G/AAAAAA/AAAAAA"/>
  </r>
  <r>
    <s v="51"/>
    <x v="2"/>
    <x v="7"/>
    <s v="ZA01H000"/>
    <x v="52"/>
    <s v="A101"/>
    <s v="FORTALECIMIENTO INSTITUCIONAL"/>
    <s v="GC00A10100004D"/>
    <x v="0"/>
    <s v="51 GASTOS EN PERSONAL"/>
    <x v="11"/>
    <s v="G/510513/1HA101"/>
    <s v="002"/>
    <n v="1814.06"/>
    <n v="0"/>
    <n v="0"/>
    <n v="1814.06"/>
    <n v="0"/>
    <n v="0"/>
    <n v="0"/>
    <n v="1814.06"/>
    <n v="1814.06"/>
    <n v="1814.06"/>
    <s v="G/AAAAAA/AAAAAA"/>
  </r>
  <r>
    <s v="51"/>
    <x v="2"/>
    <x v="7"/>
    <s v="ZA01H000"/>
    <x v="52"/>
    <s v="A101"/>
    <s v="FORTALECIMIENTO INSTITUCIONAL"/>
    <s v="GC00A10100004D"/>
    <x v="0"/>
    <s v="51 GASTOS EN PERSONAL"/>
    <x v="12"/>
    <s v="G/510601/1HA101"/>
    <s v="002"/>
    <n v="59965.55"/>
    <n v="0"/>
    <n v="0"/>
    <n v="59965.55"/>
    <n v="1913.89"/>
    <n v="21441.77"/>
    <n v="21441.77"/>
    <n v="38523.78"/>
    <n v="38523.78"/>
    <n v="36609.89"/>
    <s v="G/AAAAAA/AAAAAA"/>
  </r>
  <r>
    <s v="51"/>
    <x v="2"/>
    <x v="7"/>
    <s v="ZA01H000"/>
    <x v="52"/>
    <s v="A101"/>
    <s v="FORTALECIMIENTO INSTITUCIONAL"/>
    <s v="GC00A10100004D"/>
    <x v="0"/>
    <s v="51 GASTOS EN PERSONAL"/>
    <x v="13"/>
    <s v="G/510602/1HA101"/>
    <s v="002"/>
    <n v="39503"/>
    <n v="0"/>
    <n v="0"/>
    <n v="39503"/>
    <n v="1431.88"/>
    <n v="13658.89"/>
    <n v="13658.89"/>
    <n v="25844.11"/>
    <n v="25844.11"/>
    <n v="24412.23"/>
    <s v="G/AAAAAA/AAAAAA"/>
  </r>
  <r>
    <s v="51"/>
    <x v="2"/>
    <x v="7"/>
    <s v="ZA01H000"/>
    <x v="52"/>
    <s v="A101"/>
    <s v="FORTALECIMIENTO INSTITUCIONAL"/>
    <s v="GC00A10100004D"/>
    <x v="0"/>
    <s v="51 GASTOS EN PERSONAL"/>
    <x v="14"/>
    <s v="G/510707/1HA101"/>
    <s v="002"/>
    <n v="33895.699999999997"/>
    <n v="-5824.54"/>
    <n v="0"/>
    <n v="28071.16"/>
    <n v="0"/>
    <n v="1987.13"/>
    <n v="1987.13"/>
    <n v="26084.03"/>
    <n v="26084.03"/>
    <n v="26084.03"/>
    <s v="G/AAAAAA/AAAAAA"/>
  </r>
  <r>
    <s v="73"/>
    <x v="2"/>
    <x v="7"/>
    <s v="ZA01H000"/>
    <x v="52"/>
    <s v="H301"/>
    <s v="FORTALECIMIENTO DE LA COMPETITIVIDAD"/>
    <s v="GI22H30100001D"/>
    <x v="73"/>
    <s v="73 BIENES Y SERVICIOS PARA INVERSIÓN"/>
    <x v="119"/>
    <s v="G/730207/3HH301"/>
    <s v="001"/>
    <n v="0"/>
    <n v="35000"/>
    <n v="0"/>
    <n v="35000"/>
    <n v="0"/>
    <n v="0"/>
    <n v="0"/>
    <n v="35000"/>
    <n v="35000"/>
    <n v="35000"/>
    <s v="G/BBBBB2/BBBBB2"/>
  </r>
  <r>
    <s v="73"/>
    <x v="2"/>
    <x v="7"/>
    <s v="ZA01H000"/>
    <x v="52"/>
    <s v="H303"/>
    <s v="PRODUCTIVIDAD SOSTENIBLE"/>
    <s v="GI22H30300001D"/>
    <x v="74"/>
    <s v="73 BIENES Y SERVICIOS PARA INVERSIÓN"/>
    <x v="46"/>
    <s v="G/730249/3HH303"/>
    <s v="001"/>
    <n v="122647.75"/>
    <n v="0"/>
    <n v="0"/>
    <n v="122647.75"/>
    <n v="0"/>
    <n v="0"/>
    <n v="0"/>
    <n v="122647.75"/>
    <n v="122647.75"/>
    <n v="122647.75"/>
    <s v="G/BBBBB2/BBBBB2"/>
  </r>
  <r>
    <s v="77"/>
    <x v="2"/>
    <x v="7"/>
    <s v="ZA01H000"/>
    <x v="52"/>
    <s v="H301"/>
    <s v="FORTALECIMIENTO DE LA COMPETITIVIDAD"/>
    <s v="GI22H30100001D"/>
    <x v="73"/>
    <s v="77 OTROS GASTOS DE INVERSIÓN"/>
    <x v="202"/>
    <s v="G/770206/3HH301"/>
    <s v="001"/>
    <n v="0"/>
    <n v="2000"/>
    <n v="0"/>
    <n v="2000"/>
    <n v="0"/>
    <n v="0"/>
    <n v="0"/>
    <n v="2000"/>
    <n v="2000"/>
    <n v="2000"/>
    <s v="G/BBBBB2/BBBBB2"/>
  </r>
  <r>
    <s v="78"/>
    <x v="2"/>
    <x v="7"/>
    <s v="ZA01H000"/>
    <x v="52"/>
    <s v="H301"/>
    <s v="FORTALECIMIENTO DE LA COMPETITIVIDAD"/>
    <s v="GI22H30100001D"/>
    <x v="73"/>
    <s v="78 TRANSFERENCIAS Y DONACIONES PARA INVERSIÓN"/>
    <x v="152"/>
    <s v="G/780204/3HH301"/>
    <s v="001"/>
    <n v="125000"/>
    <n v="-37000"/>
    <n v="0"/>
    <n v="88000"/>
    <n v="0"/>
    <n v="0"/>
    <n v="0"/>
    <n v="88000"/>
    <n v="88000"/>
    <n v="88000"/>
    <s v="G/BBBBB2/BBBBB2"/>
  </r>
  <r>
    <s v="78"/>
    <x v="2"/>
    <x v="7"/>
    <s v="ZA01H000"/>
    <x v="52"/>
    <s v="H303"/>
    <s v="PRODUCTIVIDAD SOSTENIBLE"/>
    <s v="GI22H30300001D"/>
    <x v="74"/>
    <s v="78 TRANSFERENCIAS Y DONACIONES PARA INVERSIÓN"/>
    <x v="98"/>
    <s v="G/780103/3HH303"/>
    <s v="001"/>
    <n v="40000"/>
    <n v="0"/>
    <n v="0"/>
    <n v="40000"/>
    <n v="0"/>
    <n v="0"/>
    <n v="0"/>
    <n v="40000"/>
    <n v="40000"/>
    <n v="40000"/>
    <s v="G/BBBBB2/BBBBB2"/>
  </r>
  <r>
    <s v="78"/>
    <x v="2"/>
    <x v="7"/>
    <s v="ZA01H000"/>
    <x v="52"/>
    <s v="H303"/>
    <s v="PRODUCTIVIDAD SOSTENIBLE"/>
    <s v="GI22H30300001D"/>
    <x v="74"/>
    <s v="78 TRANSFERENCIAS Y DONACIONES PARA INVERSIÓN"/>
    <x v="152"/>
    <s v="G/780204/3HH303"/>
    <s v="001"/>
    <n v="300000"/>
    <n v="0"/>
    <n v="0"/>
    <n v="300000"/>
    <n v="0"/>
    <n v="4000"/>
    <n v="4000"/>
    <n v="296000"/>
    <n v="296000"/>
    <n v="296000"/>
    <s v="G/BBBBB2/BBBBB2"/>
  </r>
  <r>
    <s v="99"/>
    <x v="2"/>
    <x v="7"/>
    <s v="ZA01H000"/>
    <x v="52"/>
    <s v="A101"/>
    <s v="FORTALECIMIENTO INSTITUCIONAL"/>
    <s v="GC00A10100004D"/>
    <x v="0"/>
    <s v="99 OTROS PASIVOS"/>
    <x v="67"/>
    <s v="G/990101/1HA101"/>
    <s v="002"/>
    <n v="20287.12"/>
    <n v="0"/>
    <n v="0"/>
    <n v="20287.12"/>
    <n v="0"/>
    <n v="0"/>
    <n v="0"/>
    <n v="20287.12"/>
    <n v="20287.12"/>
    <n v="20287.12"/>
    <s v="G/CCCCC1/CCCCC1"/>
  </r>
  <r>
    <s v="51"/>
    <x v="3"/>
    <x v="6"/>
    <s v="ZA01I000"/>
    <x v="53"/>
    <s v="A101"/>
    <s v="FORTALECIMIENTO INSTITUCIONAL"/>
    <s v="GC00A10100004D"/>
    <x v="0"/>
    <s v="51 GASTOS EN PERSONAL"/>
    <x v="0"/>
    <s v="G/510105/1IA101"/>
    <s v="002"/>
    <n v="2209103"/>
    <n v="-30692"/>
    <n v="0"/>
    <n v="2178411"/>
    <n v="0"/>
    <n v="859886.53"/>
    <n v="859886.53"/>
    <n v="1318524.47"/>
    <n v="1318524.47"/>
    <n v="1318524.47"/>
    <s v="G/AAAAAA/AAAAAA"/>
  </r>
  <r>
    <s v="51"/>
    <x v="3"/>
    <x v="6"/>
    <s v="ZA01I000"/>
    <x v="53"/>
    <s v="A101"/>
    <s v="FORTALECIMIENTO INSTITUCIONAL"/>
    <s v="GC00A10100004D"/>
    <x v="0"/>
    <s v="51 GASTOS EN PERSONAL"/>
    <x v="1"/>
    <s v="G/510106/1IA101"/>
    <s v="002"/>
    <n v="216415.8"/>
    <n v="0"/>
    <n v="0"/>
    <n v="216415.8"/>
    <n v="0"/>
    <n v="67299.679999999993"/>
    <n v="67299.679999999993"/>
    <n v="149116.12"/>
    <n v="149116.12"/>
    <n v="149116.12"/>
    <s v="G/AAAAAA/AAAAAA"/>
  </r>
  <r>
    <s v="51"/>
    <x v="3"/>
    <x v="6"/>
    <s v="ZA01I000"/>
    <x v="53"/>
    <s v="A101"/>
    <s v="FORTALECIMIENTO INSTITUCIONAL"/>
    <s v="GC00A10100004D"/>
    <x v="0"/>
    <s v="51 GASTOS EN PERSONAL"/>
    <x v="143"/>
    <s v="G/510108/1IA101"/>
    <s v="002"/>
    <n v="5909256.5199999996"/>
    <n v="-1362103.33"/>
    <n v="0"/>
    <n v="4547153.1900000004"/>
    <n v="0"/>
    <n v="1432398.34"/>
    <n v="1432398.34"/>
    <n v="3114754.85"/>
    <n v="3114754.85"/>
    <n v="3114754.85"/>
    <s v="G/AAAAAA/AAAAAA"/>
  </r>
  <r>
    <s v="51"/>
    <x v="3"/>
    <x v="6"/>
    <s v="ZA01I000"/>
    <x v="53"/>
    <s v="A101"/>
    <s v="FORTALECIMIENTO INSTITUCIONAL"/>
    <s v="GC00A10100004D"/>
    <x v="0"/>
    <s v="51 GASTOS EN PERSONAL"/>
    <x v="2"/>
    <s v="G/510203/1IA101"/>
    <s v="002"/>
    <n v="878720.09"/>
    <n v="-98059.47"/>
    <n v="0"/>
    <n v="780660.62"/>
    <n v="216157.92"/>
    <n v="35658.199999999997"/>
    <n v="35658.199999999997"/>
    <n v="745002.42"/>
    <n v="745002.42"/>
    <n v="528844.5"/>
    <s v="G/AAAAAA/AAAAAA"/>
  </r>
  <r>
    <s v="51"/>
    <x v="3"/>
    <x v="6"/>
    <s v="ZA01I000"/>
    <x v="53"/>
    <s v="A101"/>
    <s v="FORTALECIMIENTO INSTITUCIONAL"/>
    <s v="GC00A10100004D"/>
    <x v="0"/>
    <s v="51 GASTOS EN PERSONAL"/>
    <x v="3"/>
    <s v="G/510204/1IA101"/>
    <s v="002"/>
    <n v="364618.77"/>
    <n v="-1240.8"/>
    <n v="0"/>
    <n v="363377.97"/>
    <n v="110416.25"/>
    <n v="15422.5"/>
    <n v="15422.5"/>
    <n v="347955.47"/>
    <n v="347955.47"/>
    <n v="237539.22"/>
    <s v="G/AAAAAA/AAAAAA"/>
  </r>
  <r>
    <s v="51"/>
    <x v="3"/>
    <x v="6"/>
    <s v="ZA01I000"/>
    <x v="53"/>
    <s v="A101"/>
    <s v="FORTALECIMIENTO INSTITUCIONAL"/>
    <s v="GC00A10100004D"/>
    <x v="0"/>
    <s v="51 GASTOS EN PERSONAL"/>
    <x v="4"/>
    <s v="G/510304/1IA101"/>
    <s v="002"/>
    <n v="3564"/>
    <n v="1240.8"/>
    <n v="0"/>
    <n v="4804.8"/>
    <n v="0"/>
    <n v="1169.7"/>
    <n v="1169.7"/>
    <n v="3635.1"/>
    <n v="3635.1"/>
    <n v="3635.1"/>
    <s v="G/AAAAAA/AAAAAA"/>
  </r>
  <r>
    <s v="51"/>
    <x v="3"/>
    <x v="6"/>
    <s v="ZA01I000"/>
    <x v="53"/>
    <s v="A101"/>
    <s v="FORTALECIMIENTO INSTITUCIONAL"/>
    <s v="GC00A10100004D"/>
    <x v="0"/>
    <s v="51 GASTOS EN PERSONAL"/>
    <x v="5"/>
    <s v="G/510306/1IA101"/>
    <s v="002"/>
    <n v="28512"/>
    <n v="0"/>
    <n v="0"/>
    <n v="28512"/>
    <n v="0"/>
    <n v="8316"/>
    <n v="8316"/>
    <n v="20196"/>
    <n v="20196"/>
    <n v="20196"/>
    <s v="G/AAAAAA/AAAAAA"/>
  </r>
  <r>
    <s v="51"/>
    <x v="3"/>
    <x v="6"/>
    <s v="ZA01I000"/>
    <x v="53"/>
    <s v="A101"/>
    <s v="FORTALECIMIENTO INSTITUCIONAL"/>
    <s v="GC00A10100004D"/>
    <x v="0"/>
    <s v="51 GASTOS EN PERSONAL"/>
    <x v="6"/>
    <s v="G/510401/1IA101"/>
    <s v="002"/>
    <n v="6492.47"/>
    <n v="0"/>
    <n v="0"/>
    <n v="6492.47"/>
    <n v="0"/>
    <n v="45"/>
    <n v="45"/>
    <n v="6447.47"/>
    <n v="6447.47"/>
    <n v="6447.47"/>
    <s v="G/AAAAAA/AAAAAA"/>
  </r>
  <r>
    <s v="51"/>
    <x v="3"/>
    <x v="6"/>
    <s v="ZA01I000"/>
    <x v="53"/>
    <s v="A101"/>
    <s v="FORTALECIMIENTO INSTITUCIONAL"/>
    <s v="GC00A10100004D"/>
    <x v="0"/>
    <s v="51 GASTOS EN PERSONAL"/>
    <x v="7"/>
    <s v="G/510408/1IA101"/>
    <s v="002"/>
    <n v="10820.79"/>
    <n v="0"/>
    <n v="0"/>
    <n v="10820.79"/>
    <n v="0"/>
    <n v="3085.02"/>
    <n v="3085.02"/>
    <n v="7735.77"/>
    <n v="7735.77"/>
    <n v="7735.77"/>
    <s v="G/AAAAAA/AAAAAA"/>
  </r>
  <r>
    <s v="51"/>
    <x v="3"/>
    <x v="6"/>
    <s v="ZA01I000"/>
    <x v="53"/>
    <s v="A101"/>
    <s v="FORTALECIMIENTO INSTITUCIONAL"/>
    <s v="GC00A10100004D"/>
    <x v="0"/>
    <s v="51 GASTOS EN PERSONAL"/>
    <x v="69"/>
    <s v="G/510507/1IA101"/>
    <s v="002"/>
    <n v="12070.18"/>
    <n v="0"/>
    <n v="0"/>
    <n v="12070.18"/>
    <n v="0"/>
    <n v="0"/>
    <n v="0"/>
    <n v="12070.18"/>
    <n v="12070.18"/>
    <n v="12070.18"/>
    <s v="G/AAAAAA/AAAAAA"/>
  </r>
  <r>
    <s v="51"/>
    <x v="3"/>
    <x v="6"/>
    <s v="ZA01I000"/>
    <x v="53"/>
    <s v="A101"/>
    <s v="FORTALECIMIENTO INSTITUCIONAL"/>
    <s v="GC00A10100004D"/>
    <x v="0"/>
    <s v="51 GASTOS EN PERSONAL"/>
    <x v="8"/>
    <s v="G/510509/1IA101"/>
    <s v="002"/>
    <n v="14922.26"/>
    <n v="0"/>
    <n v="0"/>
    <n v="14922.26"/>
    <n v="0"/>
    <n v="3066.65"/>
    <n v="3066.65"/>
    <n v="11855.61"/>
    <n v="11855.61"/>
    <n v="11855.61"/>
    <s v="G/AAAAAA/AAAAAA"/>
  </r>
  <r>
    <s v="51"/>
    <x v="3"/>
    <x v="6"/>
    <s v="ZA01I000"/>
    <x v="53"/>
    <s v="A101"/>
    <s v="FORTALECIMIENTO INSTITUCIONAL"/>
    <s v="GC00A10100004D"/>
    <x v="0"/>
    <s v="51 GASTOS EN PERSONAL"/>
    <x v="9"/>
    <s v="G/510510/1IA101"/>
    <s v="002"/>
    <n v="2639206"/>
    <n v="158054"/>
    <n v="0"/>
    <n v="2797260"/>
    <n v="1839143.35"/>
    <n v="958116.65"/>
    <n v="958116.65"/>
    <n v="1839143.35"/>
    <n v="1839143.35"/>
    <n v="0"/>
    <s v="G/AAAAAA/AAAAAA"/>
  </r>
  <r>
    <s v="51"/>
    <x v="3"/>
    <x v="6"/>
    <s v="ZA01I000"/>
    <x v="53"/>
    <s v="A101"/>
    <s v="FORTALECIMIENTO INSTITUCIONAL"/>
    <s v="GC00A10100004D"/>
    <x v="0"/>
    <s v="51 GASTOS EN PERSONAL"/>
    <x v="10"/>
    <s v="G/510512/1IA101"/>
    <s v="002"/>
    <n v="7902.57"/>
    <n v="0"/>
    <n v="0"/>
    <n v="7902.57"/>
    <n v="0"/>
    <n v="1655.19"/>
    <n v="1655.19"/>
    <n v="6247.38"/>
    <n v="6247.38"/>
    <n v="6247.38"/>
    <s v="G/AAAAAA/AAAAAA"/>
  </r>
  <r>
    <s v="51"/>
    <x v="3"/>
    <x v="6"/>
    <s v="ZA01I000"/>
    <x v="53"/>
    <s v="A101"/>
    <s v="FORTALECIMIENTO INSTITUCIONAL"/>
    <s v="GC00A10100004D"/>
    <x v="0"/>
    <s v="51 GASTOS EN PERSONAL"/>
    <x v="11"/>
    <s v="G/510513/1IA101"/>
    <s v="002"/>
    <n v="33361.15"/>
    <n v="0"/>
    <n v="0"/>
    <n v="33361.15"/>
    <n v="0"/>
    <n v="10185.73"/>
    <n v="10185.73"/>
    <n v="23175.42"/>
    <n v="23175.42"/>
    <n v="23175.42"/>
    <s v="G/AAAAAA/AAAAAA"/>
  </r>
  <r>
    <s v="51"/>
    <x v="3"/>
    <x v="6"/>
    <s v="ZA01I000"/>
    <x v="53"/>
    <s v="A101"/>
    <s v="FORTALECIMIENTO INSTITUCIONAL"/>
    <s v="GC00A10100004D"/>
    <x v="0"/>
    <s v="51 GASTOS EN PERSONAL"/>
    <x v="12"/>
    <s v="G/510601/1IA101"/>
    <s v="002"/>
    <n v="1235838.5"/>
    <n v="-130986.42"/>
    <n v="0"/>
    <n v="1104852.08"/>
    <n v="212953.28"/>
    <n v="390389.34"/>
    <n v="390389.34"/>
    <n v="714462.74"/>
    <n v="714462.74"/>
    <n v="501509.46"/>
    <s v="G/AAAAAA/AAAAAA"/>
  </r>
  <r>
    <s v="51"/>
    <x v="3"/>
    <x v="6"/>
    <s v="ZA01I000"/>
    <x v="53"/>
    <s v="A101"/>
    <s v="FORTALECIMIENTO INSTITUCIONAL"/>
    <s v="GC00A10100004D"/>
    <x v="0"/>
    <s v="51 GASTOS EN PERSONAL"/>
    <x v="13"/>
    <s v="G/510602/1IA101"/>
    <s v="002"/>
    <n v="878720.1"/>
    <n v="-98059.42"/>
    <n v="0"/>
    <n v="780660.68"/>
    <n v="183461.08"/>
    <n v="237951.95"/>
    <n v="237951.95"/>
    <n v="542708.73"/>
    <n v="542708.73"/>
    <n v="359247.65"/>
    <s v="G/AAAAAA/AAAAAA"/>
  </r>
  <r>
    <s v="51"/>
    <x v="3"/>
    <x v="6"/>
    <s v="ZA01I000"/>
    <x v="53"/>
    <s v="A101"/>
    <s v="FORTALECIMIENTO INSTITUCIONAL"/>
    <s v="GC00A10100004D"/>
    <x v="0"/>
    <s v="51 GASTOS EN PERSONAL"/>
    <x v="14"/>
    <s v="G/510707/1IA101"/>
    <s v="002"/>
    <n v="71094.350000000006"/>
    <n v="0"/>
    <n v="0"/>
    <n v="71094.350000000006"/>
    <n v="0"/>
    <n v="3297.63"/>
    <n v="3297.63"/>
    <n v="67796.72"/>
    <n v="67796.72"/>
    <n v="67796.72"/>
    <s v="G/AAAAAA/AAAAAA"/>
  </r>
  <r>
    <s v="53"/>
    <x v="3"/>
    <x v="6"/>
    <s v="ZA01I000"/>
    <x v="53"/>
    <s v="A101"/>
    <s v="FORTALECIMIENTO INSTITUCIONAL"/>
    <s v="GC00A10100001D"/>
    <x v="1"/>
    <s v="53 BIENES Y SERVICIOS DE CONSUMO"/>
    <x v="24"/>
    <s v="G/530402/1IA101"/>
    <s v="002"/>
    <n v="136763"/>
    <n v="0"/>
    <n v="0"/>
    <n v="136763"/>
    <n v="0"/>
    <n v="7685.14"/>
    <n v="1195.1199999999999"/>
    <n v="129077.86"/>
    <n v="135567.88"/>
    <n v="129077.86"/>
    <s v="G/AAAAAA/AAAAAA"/>
  </r>
  <r>
    <s v="53"/>
    <x v="3"/>
    <x v="6"/>
    <s v="ZA01I000"/>
    <x v="53"/>
    <s v="A101"/>
    <s v="FORTALECIMIENTO INSTITUCIONAL"/>
    <s v="GC00A10100001D"/>
    <x v="1"/>
    <s v="53 BIENES Y SERVICIOS DE CONSUMO"/>
    <x v="25"/>
    <s v="G/530403/1IA101"/>
    <s v="002"/>
    <n v="6500"/>
    <n v="0"/>
    <n v="0"/>
    <n v="6500"/>
    <n v="0"/>
    <n v="0"/>
    <n v="0"/>
    <n v="6500"/>
    <n v="6500"/>
    <n v="6500"/>
    <s v="G/AAAAAA/AAAAAA"/>
  </r>
  <r>
    <s v="53"/>
    <x v="3"/>
    <x v="6"/>
    <s v="ZA01I000"/>
    <x v="53"/>
    <s v="A101"/>
    <s v="FORTALECIMIENTO INSTITUCIONAL"/>
    <s v="GC00A10100001D"/>
    <x v="1"/>
    <s v="53 BIENES Y SERVICIOS DE CONSUMO"/>
    <x v="26"/>
    <s v="G/530404/1IA101"/>
    <s v="002"/>
    <n v="20000"/>
    <n v="0"/>
    <n v="0"/>
    <n v="20000"/>
    <n v="0"/>
    <n v="7350.06"/>
    <n v="0"/>
    <n v="12649.94"/>
    <n v="20000"/>
    <n v="12649.94"/>
    <s v="G/AAAAAA/AAAAAA"/>
  </r>
  <r>
    <s v="53"/>
    <x v="3"/>
    <x v="6"/>
    <s v="ZA01I000"/>
    <x v="53"/>
    <s v="A101"/>
    <s v="FORTALECIMIENTO INSTITUCIONAL"/>
    <s v="GC00A10100001D"/>
    <x v="1"/>
    <s v="53 BIENES Y SERVICIOS DE CONSUMO"/>
    <x v="34"/>
    <s v="G/530805/1IA101"/>
    <s v="002"/>
    <n v="556"/>
    <n v="0"/>
    <n v="0"/>
    <n v="556"/>
    <n v="0"/>
    <n v="0"/>
    <n v="0"/>
    <n v="556"/>
    <n v="556"/>
    <n v="556"/>
    <s v="G/AAAAAA/AAAAAA"/>
  </r>
  <r>
    <s v="53"/>
    <x v="3"/>
    <x v="6"/>
    <s v="ZA01I000"/>
    <x v="53"/>
    <s v="A101"/>
    <s v="FORTALECIMIENTO INSTITUCIONAL"/>
    <s v="GC00A10100001D"/>
    <x v="1"/>
    <s v="53 BIENES Y SERVICIOS DE CONSUMO"/>
    <x v="80"/>
    <s v="G/530819/1IA101"/>
    <s v="002"/>
    <n v="6500"/>
    <n v="0"/>
    <n v="0"/>
    <n v="6500"/>
    <n v="0"/>
    <n v="0"/>
    <n v="0"/>
    <n v="6500"/>
    <n v="6500"/>
    <n v="6500"/>
    <s v="G/AAAAAA/AAAAAA"/>
  </r>
  <r>
    <s v="53"/>
    <x v="3"/>
    <x v="6"/>
    <s v="ZA01I000"/>
    <x v="53"/>
    <s v="A101"/>
    <s v="FORTALECIMIENTO INSTITUCIONAL"/>
    <s v="GC00A10100001D"/>
    <x v="1"/>
    <s v="53 BIENES Y SERVICIOS DE CONSUMO"/>
    <x v="141"/>
    <s v="G/530822/1IA101"/>
    <s v="002"/>
    <n v="6406.4"/>
    <n v="0"/>
    <n v="0"/>
    <n v="6406.4"/>
    <n v="0"/>
    <n v="0"/>
    <n v="0"/>
    <n v="6406.4"/>
    <n v="6406.4"/>
    <n v="6406.4"/>
    <s v="G/AAAAAA/AAAAAA"/>
  </r>
  <r>
    <s v="73"/>
    <x v="3"/>
    <x v="6"/>
    <s v="ZA01I000"/>
    <x v="53"/>
    <s v="I401"/>
    <s v="PRÁCTICAS SALUDABLES"/>
    <s v="GI22I40100001D"/>
    <x v="75"/>
    <s v="73 BIENES Y SERVICIOS PARA INVERSIÓN"/>
    <x v="87"/>
    <s v="G/730205/4II401"/>
    <s v="001"/>
    <n v="500000"/>
    <n v="0"/>
    <n v="0"/>
    <n v="500000"/>
    <n v="0"/>
    <n v="303405.5"/>
    <n v="143877.70000000001"/>
    <n v="196594.5"/>
    <n v="356122.3"/>
    <n v="196594.5"/>
    <s v="G/BBBBB2/BBBBB2"/>
  </r>
  <r>
    <s v="73"/>
    <x v="3"/>
    <x v="6"/>
    <s v="ZA01I000"/>
    <x v="53"/>
    <s v="I401"/>
    <s v="PRÁCTICAS SALUDABLES"/>
    <s v="GI22I40100001D"/>
    <x v="75"/>
    <s v="73 BIENES Y SERVICIOS PARA INVERSIÓN"/>
    <x v="42"/>
    <s v="G/730606/4II401"/>
    <s v="001"/>
    <n v="7200"/>
    <n v="0"/>
    <n v="0"/>
    <n v="7200"/>
    <n v="0"/>
    <n v="0"/>
    <n v="0"/>
    <n v="7200"/>
    <n v="7200"/>
    <n v="7200"/>
    <s v="G/BBBBB2/BBBBB2"/>
  </r>
  <r>
    <s v="73"/>
    <x v="3"/>
    <x v="6"/>
    <s v="ZA01I000"/>
    <x v="53"/>
    <s v="I401"/>
    <s v="PRÁCTICAS SALUDABLES"/>
    <s v="GI22I40100002D"/>
    <x v="76"/>
    <s v="73 BIENES Y SERVICIOS PARA INVERSIÓN"/>
    <x v="53"/>
    <s v="G/730402/4II401"/>
    <s v="001"/>
    <n v="320000"/>
    <n v="0"/>
    <n v="0"/>
    <n v="320000"/>
    <n v="0"/>
    <n v="276775.08"/>
    <n v="0"/>
    <n v="43224.92"/>
    <n v="320000"/>
    <n v="43224.92"/>
    <s v="G/BBBBB2/BBBBB2"/>
  </r>
  <r>
    <s v="73"/>
    <x v="3"/>
    <x v="6"/>
    <s v="ZA01I000"/>
    <x v="53"/>
    <s v="I401"/>
    <s v="PRÁCTICAS SALUDABLES"/>
    <s v="GI22I40100002D"/>
    <x v="76"/>
    <s v="73 BIENES Y SERVICIOS PARA INVERSIÓN"/>
    <x v="90"/>
    <s v="G/730417/4II401"/>
    <s v="001"/>
    <n v="235812"/>
    <n v="0"/>
    <n v="0"/>
    <n v="235812"/>
    <n v="0"/>
    <n v="0"/>
    <n v="0"/>
    <n v="235812"/>
    <n v="235812"/>
    <n v="235812"/>
    <s v="G/BBBBB2/BBBBB2"/>
  </r>
  <r>
    <s v="73"/>
    <x v="3"/>
    <x v="6"/>
    <s v="ZA01I000"/>
    <x v="53"/>
    <s v="I401"/>
    <s v="PRÁCTICAS SALUDABLES"/>
    <s v="GI22I40100002D"/>
    <x v="76"/>
    <s v="73 BIENES Y SERVICIOS PARA INVERSIÓN"/>
    <x v="42"/>
    <s v="G/730606/4II401"/>
    <s v="001"/>
    <n v="334172.15999999997"/>
    <n v="0"/>
    <n v="0"/>
    <n v="334172.15999999997"/>
    <n v="25624.55"/>
    <n v="299558.37"/>
    <n v="121294.72"/>
    <n v="34613.79"/>
    <n v="212877.44"/>
    <n v="8989.24"/>
    <s v="G/BBBBB2/BBBBB2"/>
  </r>
  <r>
    <s v="73"/>
    <x v="3"/>
    <x v="6"/>
    <s v="ZA01I000"/>
    <x v="53"/>
    <s v="I401"/>
    <s v="PRÁCTICAS SALUDABLES"/>
    <s v="GI22I40100002D"/>
    <x v="76"/>
    <s v="73 BIENES Y SERVICIOS PARA INVERSIÓN"/>
    <x v="50"/>
    <s v="G/730613/4II401"/>
    <s v="001"/>
    <n v="85000"/>
    <n v="0"/>
    <n v="0"/>
    <n v="85000"/>
    <n v="0"/>
    <n v="0"/>
    <n v="0"/>
    <n v="85000"/>
    <n v="85000"/>
    <n v="85000"/>
    <s v="G/BBBBB2/BBBBB2"/>
  </r>
  <r>
    <s v="73"/>
    <x v="3"/>
    <x v="6"/>
    <s v="ZA01I000"/>
    <x v="53"/>
    <s v="I402"/>
    <s v="SUB SISTEMA EDUCATIVO MUNICIPAL"/>
    <s v="GI22I40200001D"/>
    <x v="77"/>
    <s v="73 BIENES Y SERVICIOS PARA INVERSIÓN"/>
    <x v="53"/>
    <s v="G/730402/4II402"/>
    <s v="001"/>
    <n v="4821.42"/>
    <n v="0"/>
    <n v="0"/>
    <n v="4821.42"/>
    <n v="0"/>
    <n v="0"/>
    <n v="0"/>
    <n v="4821.42"/>
    <n v="4821.42"/>
    <n v="4821.42"/>
    <s v="G/BBBBB2/BBBBB2"/>
  </r>
  <r>
    <s v="73"/>
    <x v="3"/>
    <x v="6"/>
    <s v="ZA01I000"/>
    <x v="53"/>
    <s v="I402"/>
    <s v="SUB SISTEMA EDUCATIVO MUNICIPAL"/>
    <s v="GI22I40200001D"/>
    <x v="77"/>
    <s v="73 BIENES Y SERVICIOS PARA INVERSIÓN"/>
    <x v="97"/>
    <s v="G/730704/4II402"/>
    <s v="001"/>
    <n v="500"/>
    <n v="0"/>
    <n v="0"/>
    <n v="500"/>
    <n v="0"/>
    <n v="0"/>
    <n v="0"/>
    <n v="500"/>
    <n v="500"/>
    <n v="500"/>
    <s v="G/BBBBB2/BBBBB2"/>
  </r>
  <r>
    <s v="73"/>
    <x v="3"/>
    <x v="6"/>
    <s v="ZA01I000"/>
    <x v="53"/>
    <s v="I402"/>
    <s v="SUB SISTEMA EDUCATIVO MUNICIPAL"/>
    <s v="GI22I40200001D"/>
    <x v="77"/>
    <s v="73 BIENES Y SERVICIOS PARA INVERSIÓN"/>
    <x v="55"/>
    <s v="G/730812/4II402"/>
    <s v="001"/>
    <n v="9020.8799999999992"/>
    <n v="0"/>
    <n v="0"/>
    <n v="9020.8799999999992"/>
    <n v="0"/>
    <n v="0"/>
    <n v="0"/>
    <n v="9020.8799999999992"/>
    <n v="9020.8799999999992"/>
    <n v="9020.8799999999992"/>
    <s v="G/BBBBB2/BBBBB2"/>
  </r>
  <r>
    <s v="73"/>
    <x v="3"/>
    <x v="6"/>
    <s v="ZA01I000"/>
    <x v="53"/>
    <s v="I402"/>
    <s v="SUB SISTEMA EDUCATIVO MUNICIPAL"/>
    <s v="GI22I40200001D"/>
    <x v="77"/>
    <s v="73 BIENES Y SERVICIOS PARA INVERSIÓN"/>
    <x v="51"/>
    <s v="G/731403/4II402"/>
    <s v="001"/>
    <n v="603.4"/>
    <n v="0"/>
    <n v="0"/>
    <n v="603.4"/>
    <n v="0"/>
    <n v="0"/>
    <n v="0"/>
    <n v="603.4"/>
    <n v="603.4"/>
    <n v="603.4"/>
    <s v="G/BBBBB2/BBBBB2"/>
  </r>
  <r>
    <s v="73"/>
    <x v="3"/>
    <x v="6"/>
    <s v="ZA01I000"/>
    <x v="53"/>
    <s v="I402"/>
    <s v="SUB SISTEMA EDUCATIVO MUNICIPAL"/>
    <s v="GI22I40200002D"/>
    <x v="78"/>
    <s v="73 BIENES Y SERVICIOS PARA INVERSIÓN"/>
    <x v="87"/>
    <s v="G/730205/4II402"/>
    <s v="001"/>
    <n v="23000"/>
    <n v="0"/>
    <n v="0"/>
    <n v="23000"/>
    <n v="0"/>
    <n v="5297"/>
    <n v="5297"/>
    <n v="17703"/>
    <n v="17703"/>
    <n v="17703"/>
    <s v="G/BBBBB2/BBBBB2"/>
  </r>
  <r>
    <s v="73"/>
    <x v="3"/>
    <x v="6"/>
    <s v="ZA01I000"/>
    <x v="53"/>
    <s v="I402"/>
    <s v="SUB SISTEMA EDUCATIVO MUNICIPAL"/>
    <s v="GI22I40200002D"/>
    <x v="78"/>
    <s v="73 BIENES Y SERVICIOS PARA INVERSIÓN"/>
    <x v="53"/>
    <s v="G/730402/4II402"/>
    <s v="001"/>
    <n v="11555"/>
    <n v="0"/>
    <n v="0"/>
    <n v="11555"/>
    <n v="0"/>
    <n v="0"/>
    <n v="0"/>
    <n v="11555"/>
    <n v="11555"/>
    <n v="11555"/>
    <s v="G/BBBBB2/BBBBB2"/>
  </r>
  <r>
    <s v="73"/>
    <x v="3"/>
    <x v="6"/>
    <s v="ZA01I000"/>
    <x v="53"/>
    <s v="I402"/>
    <s v="SUB SISTEMA EDUCATIVO MUNICIPAL"/>
    <s v="GI22I40200002D"/>
    <x v="78"/>
    <s v="73 BIENES Y SERVICIOS PARA INVERSIÓN"/>
    <x v="97"/>
    <s v="G/730704/4II402"/>
    <s v="001"/>
    <n v="5500"/>
    <n v="0"/>
    <n v="0"/>
    <n v="5500"/>
    <n v="0"/>
    <n v="0"/>
    <n v="0"/>
    <n v="5500"/>
    <n v="5500"/>
    <n v="5500"/>
    <s v="G/BBBBB2/BBBBB2"/>
  </r>
  <r>
    <s v="73"/>
    <x v="3"/>
    <x v="6"/>
    <s v="ZA01I000"/>
    <x v="53"/>
    <s v="I402"/>
    <s v="SUB SISTEMA EDUCATIVO MUNICIPAL"/>
    <s v="GI22I40200002D"/>
    <x v="78"/>
    <s v="73 BIENES Y SERVICIOS PARA INVERSIÓN"/>
    <x v="86"/>
    <s v="G/730802/4II402"/>
    <s v="001"/>
    <n v="75000"/>
    <n v="0"/>
    <n v="0"/>
    <n v="75000"/>
    <n v="0"/>
    <n v="0"/>
    <n v="0"/>
    <n v="75000"/>
    <n v="75000"/>
    <n v="75000"/>
    <s v="G/BBBBB2/BBBBB2"/>
  </r>
  <r>
    <s v="73"/>
    <x v="3"/>
    <x v="6"/>
    <s v="ZA01I000"/>
    <x v="53"/>
    <s v="I402"/>
    <s v="SUB SISTEMA EDUCATIVO MUNICIPAL"/>
    <s v="GI22I40200002D"/>
    <x v="78"/>
    <s v="73 BIENES Y SERVICIOS PARA INVERSIÓN"/>
    <x v="39"/>
    <s v="G/730804/4II402"/>
    <s v="001"/>
    <n v="34000"/>
    <n v="0"/>
    <n v="0"/>
    <n v="34000"/>
    <n v="0"/>
    <n v="0"/>
    <n v="0"/>
    <n v="34000"/>
    <n v="34000"/>
    <n v="34000"/>
    <s v="G/BBBBB2/BBBBB2"/>
  </r>
  <r>
    <s v="73"/>
    <x v="3"/>
    <x v="6"/>
    <s v="ZA01I000"/>
    <x v="53"/>
    <s v="I402"/>
    <s v="SUB SISTEMA EDUCATIVO MUNICIPAL"/>
    <s v="GI22I40200002D"/>
    <x v="78"/>
    <s v="73 BIENES Y SERVICIOS PARA INVERSIÓN"/>
    <x v="51"/>
    <s v="G/731403/4II402"/>
    <s v="001"/>
    <n v="258.60000000000002"/>
    <n v="0"/>
    <n v="0"/>
    <n v="258.60000000000002"/>
    <n v="0"/>
    <n v="0"/>
    <n v="0"/>
    <n v="258.60000000000002"/>
    <n v="258.60000000000002"/>
    <n v="258.60000000000002"/>
    <s v="G/BBBBB2/BBBBB2"/>
  </r>
  <r>
    <s v="73"/>
    <x v="3"/>
    <x v="6"/>
    <s v="ZA01I000"/>
    <x v="53"/>
    <s v="I402"/>
    <s v="SUB SISTEMA EDUCATIVO MUNICIPAL"/>
    <s v="GI22I40200003D"/>
    <x v="79"/>
    <s v="73 BIENES Y SERVICIOS PARA INVERSIÓN"/>
    <x v="53"/>
    <s v="G/730402/4II402"/>
    <s v="001"/>
    <n v="1499478.29"/>
    <n v="-212803.28"/>
    <n v="0"/>
    <n v="1286675.01"/>
    <n v="54304.73"/>
    <n v="874350.73"/>
    <n v="363142.7"/>
    <n v="412324.28"/>
    <n v="923532.31"/>
    <n v="358019.55"/>
    <s v="G/BBBBB2/BBBBB2"/>
  </r>
  <r>
    <s v="73"/>
    <x v="3"/>
    <x v="6"/>
    <s v="ZA01I000"/>
    <x v="53"/>
    <s v="I402"/>
    <s v="SUB SISTEMA EDUCATIVO MUNICIPAL"/>
    <s v="GI22I40200003D"/>
    <x v="79"/>
    <s v="73 BIENES Y SERVICIOS PARA INVERSIÓN"/>
    <x v="96"/>
    <s v="G/730601/4II402"/>
    <s v="001"/>
    <n v="11906.25"/>
    <n v="0"/>
    <n v="0"/>
    <n v="11906.25"/>
    <n v="0"/>
    <n v="11905"/>
    <n v="11905"/>
    <n v="1.25"/>
    <n v="1.25"/>
    <n v="1.25"/>
    <s v="G/BBBBB2/BBBBB2"/>
  </r>
  <r>
    <s v="73"/>
    <x v="3"/>
    <x v="6"/>
    <s v="ZA01I000"/>
    <x v="53"/>
    <s v="I402"/>
    <s v="SUB SISTEMA EDUCATIVO MUNICIPAL"/>
    <s v="GI22I40200003D"/>
    <x v="79"/>
    <s v="73 BIENES Y SERVICIOS PARA INVERSIÓN"/>
    <x v="49"/>
    <s v="G/730605/4II402"/>
    <s v="001"/>
    <n v="99600"/>
    <n v="0"/>
    <n v="0"/>
    <n v="99600"/>
    <n v="0"/>
    <n v="69720"/>
    <n v="0"/>
    <n v="29880"/>
    <n v="99600"/>
    <n v="29880"/>
    <s v="G/BBBBB2/BBBBB2"/>
  </r>
  <r>
    <s v="73"/>
    <x v="3"/>
    <x v="6"/>
    <s v="ZA01I000"/>
    <x v="53"/>
    <s v="I402"/>
    <s v="SUB SISTEMA EDUCATIVO MUNICIPAL"/>
    <s v="GI22I40200003D"/>
    <x v="79"/>
    <s v="73 BIENES Y SERVICIOS PARA INVERSIÓN"/>
    <x v="42"/>
    <s v="G/730606/4II402"/>
    <s v="001"/>
    <n v="14380"/>
    <n v="0"/>
    <n v="0"/>
    <n v="14380"/>
    <n v="0"/>
    <n v="8327.8799999999992"/>
    <n v="1333"/>
    <n v="6052.12"/>
    <n v="13047"/>
    <n v="6052.12"/>
    <s v="G/BBBBB2/BBBBB2"/>
  </r>
  <r>
    <s v="73"/>
    <x v="3"/>
    <x v="6"/>
    <s v="ZA01I000"/>
    <x v="53"/>
    <s v="I402"/>
    <s v="SUB SISTEMA EDUCATIVO MUNICIPAL"/>
    <s v="GI22I40200003D"/>
    <x v="79"/>
    <s v="73 BIENES Y SERVICIOS PARA INVERSIÓN"/>
    <x v="43"/>
    <s v="G/730702/4II402"/>
    <s v="001"/>
    <n v="6250"/>
    <n v="0"/>
    <n v="0"/>
    <n v="6250"/>
    <n v="0"/>
    <n v="0"/>
    <n v="0"/>
    <n v="6250"/>
    <n v="6250"/>
    <n v="6250"/>
    <s v="G/BBBBB2/BBBBB2"/>
  </r>
  <r>
    <s v="73"/>
    <x v="3"/>
    <x v="6"/>
    <s v="ZA01I000"/>
    <x v="53"/>
    <s v="I402"/>
    <s v="SUB SISTEMA EDUCATIVO MUNICIPAL"/>
    <s v="GI22I40200003D"/>
    <x v="79"/>
    <s v="73 BIENES Y SERVICIOS PARA INVERSIÓN"/>
    <x v="51"/>
    <s v="G/731403/4II402"/>
    <s v="001"/>
    <n v="89274.66"/>
    <n v="0"/>
    <n v="0"/>
    <n v="89274.66"/>
    <n v="0"/>
    <n v="0"/>
    <n v="0"/>
    <n v="89274.66"/>
    <n v="89274.66"/>
    <n v="89274.66"/>
    <s v="G/BBBBB2/BBBBB2"/>
  </r>
  <r>
    <s v="73"/>
    <x v="3"/>
    <x v="6"/>
    <s v="ZA01I000"/>
    <x v="53"/>
    <s v="I402"/>
    <s v="SUB SISTEMA EDUCATIVO MUNICIPAL"/>
    <s v="GI22I40200004D"/>
    <x v="80"/>
    <s v="73 BIENES Y SERVICIOS PARA INVERSIÓN"/>
    <x v="87"/>
    <s v="G/730205/4II402"/>
    <s v="001"/>
    <n v="23240"/>
    <n v="40000"/>
    <n v="0"/>
    <n v="63240"/>
    <n v="0"/>
    <n v="6290"/>
    <n v="6290"/>
    <n v="56950"/>
    <n v="56950"/>
    <n v="56950"/>
    <s v="G/BBBBB2/BBBBB2"/>
  </r>
  <r>
    <s v="73"/>
    <x v="3"/>
    <x v="6"/>
    <s v="ZA01I000"/>
    <x v="53"/>
    <s v="I402"/>
    <s v="SUB SISTEMA EDUCATIVO MUNICIPAL"/>
    <s v="GI22I40200004D"/>
    <x v="80"/>
    <s v="73 BIENES Y SERVICIOS PARA INVERSIÓN"/>
    <x v="45"/>
    <s v="G/730235/4II402"/>
    <s v="001"/>
    <n v="338975.46"/>
    <n v="1083521.82"/>
    <n v="0"/>
    <n v="1422497.28"/>
    <n v="0"/>
    <n v="1001280"/>
    <n v="273215.34000000003"/>
    <n v="421217.28000000003"/>
    <n v="1149281.94"/>
    <n v="421217.28000000003"/>
    <s v="G/BBBBB2/BBBBB2"/>
  </r>
  <r>
    <s v="73"/>
    <x v="3"/>
    <x v="6"/>
    <s v="ZA01I000"/>
    <x v="53"/>
    <s v="I402"/>
    <s v="SUB SISTEMA EDUCATIVO MUNICIPAL"/>
    <s v="GI22I40200004D"/>
    <x v="80"/>
    <s v="73 BIENES Y SERVICIOS PARA INVERSIÓN"/>
    <x v="42"/>
    <s v="G/730606/4II402"/>
    <s v="001"/>
    <n v="52000"/>
    <n v="0"/>
    <n v="0"/>
    <n v="52000"/>
    <n v="3497.4"/>
    <n v="0"/>
    <n v="0"/>
    <n v="52000"/>
    <n v="52000"/>
    <n v="48502.6"/>
    <s v="G/BBBBB2/BBBBB2"/>
  </r>
  <r>
    <s v="73"/>
    <x v="3"/>
    <x v="6"/>
    <s v="ZA01I000"/>
    <x v="53"/>
    <s v="I402"/>
    <s v="SUB SISTEMA EDUCATIVO MUNICIPAL"/>
    <s v="GI22I40200004D"/>
    <x v="80"/>
    <s v="73 BIENES Y SERVICIOS PARA INVERSIÓN"/>
    <x v="120"/>
    <s v="G/730701/4II402"/>
    <s v="001"/>
    <n v="210000"/>
    <n v="0"/>
    <n v="0"/>
    <n v="210000"/>
    <n v="0"/>
    <n v="0"/>
    <n v="0"/>
    <n v="210000"/>
    <n v="210000"/>
    <n v="210000"/>
    <s v="G/BBBBB2/BBBBB2"/>
  </r>
  <r>
    <s v="73"/>
    <x v="3"/>
    <x v="6"/>
    <s v="ZA01I000"/>
    <x v="53"/>
    <s v="I402"/>
    <s v="SUB SISTEMA EDUCATIVO MUNICIPAL"/>
    <s v="GI22I40200004D"/>
    <x v="80"/>
    <s v="73 BIENES Y SERVICIOS PARA INVERSIÓN"/>
    <x v="97"/>
    <s v="G/730704/4II402"/>
    <s v="001"/>
    <n v="54395.39"/>
    <n v="0"/>
    <n v="0"/>
    <n v="54395.39"/>
    <n v="0"/>
    <n v="0"/>
    <n v="0"/>
    <n v="54395.39"/>
    <n v="54395.39"/>
    <n v="54395.39"/>
    <s v="G/BBBBB2/BBBBB2"/>
  </r>
  <r>
    <s v="73"/>
    <x v="3"/>
    <x v="6"/>
    <s v="ZA01I000"/>
    <x v="53"/>
    <s v="I402"/>
    <s v="SUB SISTEMA EDUCATIVO MUNICIPAL"/>
    <s v="GI22I40200004D"/>
    <x v="80"/>
    <s v="73 BIENES Y SERVICIOS PARA INVERSIÓN"/>
    <x v="91"/>
    <s v="G/730805/4II402"/>
    <s v="001"/>
    <n v="8663.0400000000009"/>
    <n v="-4077.25"/>
    <n v="0"/>
    <n v="4585.79"/>
    <n v="0"/>
    <n v="0"/>
    <n v="0"/>
    <n v="4585.79"/>
    <n v="4585.79"/>
    <n v="4585.79"/>
    <s v="G/BBBBB2/BBBBB2"/>
  </r>
  <r>
    <s v="73"/>
    <x v="3"/>
    <x v="6"/>
    <s v="ZA01I000"/>
    <x v="53"/>
    <s v="I402"/>
    <s v="SUB SISTEMA EDUCATIVO MUNICIPAL"/>
    <s v="GI22I40200004D"/>
    <x v="80"/>
    <s v="73 BIENES Y SERVICIOS PARA INVERSIÓN"/>
    <x v="55"/>
    <s v="G/730812/4II402"/>
    <s v="001"/>
    <n v="5000"/>
    <n v="0"/>
    <n v="0"/>
    <n v="5000"/>
    <n v="4999.96"/>
    <n v="0"/>
    <n v="0"/>
    <n v="5000"/>
    <n v="5000"/>
    <n v="0.04"/>
    <s v="G/BBBBB2/BBBBB2"/>
  </r>
  <r>
    <s v="73"/>
    <x v="3"/>
    <x v="6"/>
    <s v="ZA01I000"/>
    <x v="53"/>
    <s v="I402"/>
    <s v="SUB SISTEMA EDUCATIVO MUNICIPAL"/>
    <s v="GI22I40200004D"/>
    <x v="80"/>
    <s v="73 BIENES Y SERVICIOS PARA INVERSIÓN"/>
    <x v="51"/>
    <s v="G/731403/4II402"/>
    <s v="001"/>
    <n v="176367.06"/>
    <n v="21001.75"/>
    <n v="0"/>
    <n v="197368.81"/>
    <n v="50102.35"/>
    <n v="147266.46"/>
    <n v="120105.9"/>
    <n v="50102.35"/>
    <n v="77262.91"/>
    <n v="0"/>
    <s v="G/BBBBB2/BBBBB2"/>
  </r>
  <r>
    <s v="73"/>
    <x v="3"/>
    <x v="6"/>
    <s v="ZA01I000"/>
    <x v="53"/>
    <s v="I402"/>
    <s v="SUB SISTEMA EDUCATIVO MUNICIPAL"/>
    <s v="GI22I40200004D"/>
    <x v="80"/>
    <s v="73 BIENES Y SERVICIOS PARA INVERSIÓN"/>
    <x v="136"/>
    <s v="G/731407/4II402"/>
    <s v="001"/>
    <n v="73416"/>
    <n v="-40000"/>
    <n v="0"/>
    <n v="33416"/>
    <n v="0"/>
    <n v="0"/>
    <n v="0"/>
    <n v="33416"/>
    <n v="33416"/>
    <n v="33416"/>
    <s v="G/BBBBB2/BBBBB2"/>
  </r>
  <r>
    <s v="75"/>
    <x v="3"/>
    <x v="6"/>
    <s v="ZA01I000"/>
    <x v="53"/>
    <s v="I401"/>
    <s v="PRÁCTICAS SALUDABLES"/>
    <s v="GI22I40100002D"/>
    <x v="76"/>
    <s v="75 OBRAS PÚBLICAS"/>
    <x v="62"/>
    <s v="G/750107/4II401"/>
    <s v="001"/>
    <n v="4225612.84"/>
    <n v="-317650.13"/>
    <n v="0"/>
    <n v="3907962.71"/>
    <n v="352456.34"/>
    <n v="1308446.49"/>
    <n v="153779.63"/>
    <n v="2599516.2200000002"/>
    <n v="3754183.08"/>
    <n v="2247059.88"/>
    <s v="G/BBBBB2/BBBBB2"/>
  </r>
  <r>
    <s v="77"/>
    <x v="3"/>
    <x v="6"/>
    <s v="ZA01I000"/>
    <x v="53"/>
    <s v="I402"/>
    <s v="SUB SISTEMA EDUCATIVO MUNICIPAL"/>
    <s v="GI22I40200004D"/>
    <x v="80"/>
    <s v="77 OTROS GASTOS DE INVERSIÓN"/>
    <x v="202"/>
    <s v="G/770206/4II402"/>
    <s v="001"/>
    <n v="2222.75"/>
    <n v="4077.25"/>
    <n v="0"/>
    <n v="6300"/>
    <n v="0"/>
    <n v="0"/>
    <n v="0"/>
    <n v="6300"/>
    <n v="6300"/>
    <n v="6300"/>
    <s v="G/BBBBB2/BBBBB2"/>
  </r>
  <r>
    <s v="78"/>
    <x v="3"/>
    <x v="6"/>
    <s v="ZA01I000"/>
    <x v="53"/>
    <s v="I402"/>
    <s v="SUB SISTEMA EDUCATIVO MUNICIPAL"/>
    <s v="GI22I40200004D"/>
    <x v="80"/>
    <s v="78 TRANSFERENCIAS Y DONACIONES PARA INVERSIÓN"/>
    <x v="152"/>
    <s v="G/780204/4II402"/>
    <s v="001"/>
    <n v="70000"/>
    <n v="0"/>
    <n v="0"/>
    <n v="70000"/>
    <n v="70000"/>
    <n v="0"/>
    <n v="0"/>
    <n v="70000"/>
    <n v="70000"/>
    <n v="0"/>
    <s v="G/BBBBB2/BBBBB2"/>
  </r>
  <r>
    <s v="84"/>
    <x v="3"/>
    <x v="6"/>
    <s v="ZA01I000"/>
    <x v="53"/>
    <s v="I402"/>
    <s v="SUB SISTEMA EDUCATIVO MUNICIPAL"/>
    <s v="GI22I40200001D"/>
    <x v="77"/>
    <s v="84 BIENES DE LARGA DURACIÓN"/>
    <x v="63"/>
    <s v="G/840103/4II402"/>
    <s v="001"/>
    <n v="4107.1400000000003"/>
    <n v="0"/>
    <n v="0"/>
    <n v="4107.1400000000003"/>
    <n v="0"/>
    <n v="0"/>
    <n v="0"/>
    <n v="4107.1400000000003"/>
    <n v="4107.1400000000003"/>
    <n v="4107.1400000000003"/>
    <s v="G/BBBBB3/BBBBB3"/>
  </r>
  <r>
    <s v="84"/>
    <x v="3"/>
    <x v="6"/>
    <s v="ZA01I000"/>
    <x v="53"/>
    <s v="I402"/>
    <s v="SUB SISTEMA EDUCATIVO MUNICIPAL"/>
    <s v="GI22I40200001D"/>
    <x v="77"/>
    <s v="84 BIENES DE LARGA DURACIÓN"/>
    <x v="64"/>
    <s v="G/840104/4II402"/>
    <s v="001"/>
    <n v="2790"/>
    <n v="0"/>
    <n v="0"/>
    <n v="2790"/>
    <n v="2790"/>
    <n v="0"/>
    <n v="0"/>
    <n v="2790"/>
    <n v="2790"/>
    <n v="0"/>
    <s v="G/BBBBB3/BBBBB3"/>
  </r>
  <r>
    <s v="84"/>
    <x v="3"/>
    <x v="6"/>
    <s v="ZA01I000"/>
    <x v="53"/>
    <s v="I402"/>
    <s v="SUB SISTEMA EDUCATIVO MUNICIPAL"/>
    <s v="GI22I40200001D"/>
    <x v="77"/>
    <s v="84 BIENES DE LARGA DURACIÓN"/>
    <x v="65"/>
    <s v="G/840107/4II402"/>
    <s v="001"/>
    <n v="1120"/>
    <n v="0"/>
    <n v="0"/>
    <n v="1120"/>
    <n v="0"/>
    <n v="0"/>
    <n v="0"/>
    <n v="1120"/>
    <n v="1120"/>
    <n v="1120"/>
    <s v="G/BBBBB3/BBBBB3"/>
  </r>
  <r>
    <s v="84"/>
    <x v="3"/>
    <x v="6"/>
    <s v="ZA01I000"/>
    <x v="53"/>
    <s v="I402"/>
    <s v="SUB SISTEMA EDUCATIVO MUNICIPAL"/>
    <s v="GI22I40200002D"/>
    <x v="78"/>
    <s v="84 BIENES DE LARGA DURACIÓN"/>
    <x v="63"/>
    <s v="G/840103/4II402"/>
    <s v="001"/>
    <n v="1339.28"/>
    <n v="0"/>
    <n v="0"/>
    <n v="1339.28"/>
    <n v="0"/>
    <n v="0"/>
    <n v="0"/>
    <n v="1339.28"/>
    <n v="1339.28"/>
    <n v="1339.28"/>
    <s v="G/BBBBB3/BBBBB3"/>
  </r>
  <r>
    <s v="84"/>
    <x v="3"/>
    <x v="6"/>
    <s v="ZA01I000"/>
    <x v="53"/>
    <s v="I402"/>
    <s v="SUB SISTEMA EDUCATIVO MUNICIPAL"/>
    <s v="GI22I40200002D"/>
    <x v="78"/>
    <s v="84 BIENES DE LARGA DURACIÓN"/>
    <x v="64"/>
    <s v="G/840104/4II402"/>
    <s v="001"/>
    <n v="5992"/>
    <n v="0"/>
    <n v="0"/>
    <n v="5992"/>
    <n v="0"/>
    <n v="0"/>
    <n v="0"/>
    <n v="5992"/>
    <n v="5992"/>
    <n v="5992"/>
    <s v="G/BBBBB3/BBBBB3"/>
  </r>
  <r>
    <s v="84"/>
    <x v="3"/>
    <x v="6"/>
    <s v="ZA01I000"/>
    <x v="53"/>
    <s v="I402"/>
    <s v="SUB SISTEMA EDUCATIVO MUNICIPAL"/>
    <s v="GI22I40200002D"/>
    <x v="78"/>
    <s v="84 BIENES DE LARGA DURACIÓN"/>
    <x v="65"/>
    <s v="G/840107/4II402"/>
    <s v="001"/>
    <n v="16445"/>
    <n v="0"/>
    <n v="0"/>
    <n v="16445"/>
    <n v="0"/>
    <n v="0"/>
    <n v="0"/>
    <n v="16445"/>
    <n v="16445"/>
    <n v="16445"/>
    <s v="G/BBBBB3/BBBBB3"/>
  </r>
  <r>
    <s v="84"/>
    <x v="3"/>
    <x v="6"/>
    <s v="ZA01I000"/>
    <x v="53"/>
    <s v="I402"/>
    <s v="SUB SISTEMA EDUCATIVO MUNICIPAL"/>
    <s v="GI22I40200004D"/>
    <x v="80"/>
    <s v="84 BIENES DE LARGA DURACIÓN"/>
    <x v="63"/>
    <s v="G/840103/4II402"/>
    <s v="001"/>
    <n v="248017.39"/>
    <n v="-21001.75"/>
    <n v="0"/>
    <n v="227015.64"/>
    <n v="10729.86"/>
    <n v="153708.53"/>
    <n v="144780.09"/>
    <n v="73307.11"/>
    <n v="82235.55"/>
    <n v="62577.25"/>
    <s v="G/BBBBB3/BBBBB3"/>
  </r>
  <r>
    <s v="84"/>
    <x v="3"/>
    <x v="6"/>
    <s v="ZA01I000"/>
    <x v="53"/>
    <s v="I402"/>
    <s v="SUB SISTEMA EDUCATIVO MUNICIPAL"/>
    <s v="GI22I40200004D"/>
    <x v="80"/>
    <s v="84 BIENES DE LARGA DURACIÓN"/>
    <x v="65"/>
    <s v="G/840107/4II402"/>
    <s v="001"/>
    <n v="1371391.69"/>
    <n v="-765871.69"/>
    <n v="0"/>
    <n v="605520"/>
    <n v="0"/>
    <n v="0"/>
    <n v="0"/>
    <n v="605520"/>
    <n v="605520"/>
    <n v="605520"/>
    <s v="G/BBBBB3/BBBBB3"/>
  </r>
  <r>
    <s v="99"/>
    <x v="3"/>
    <x v="6"/>
    <s v="ZA01I000"/>
    <x v="53"/>
    <s v="A101"/>
    <s v="FORTALECIMIENTO INSTITUCIONAL"/>
    <s v="GC00A10100004D"/>
    <x v="0"/>
    <s v="99 OTROS PASIVOS"/>
    <x v="67"/>
    <s v="G/990101/1IA101"/>
    <s v="002"/>
    <n v="114157.68"/>
    <n v="0"/>
    <n v="0"/>
    <n v="114157.68"/>
    <n v="0"/>
    <n v="20757.060000000001"/>
    <n v="20757.060000000001"/>
    <n v="93400.62"/>
    <n v="93400.62"/>
    <n v="93400.62"/>
    <s v="G/CCCCC1/CCCCC1"/>
  </r>
  <r>
    <s v="51"/>
    <x v="0"/>
    <x v="0"/>
    <s v="ZA01F000"/>
    <x v="54"/>
    <s v="A101"/>
    <s v="FORTALECIMIENTO INSTITUCIONAL"/>
    <s v="GC00A10100004D"/>
    <x v="0"/>
    <s v="51 GASTOS EN PERSONAL"/>
    <x v="0"/>
    <s v="G/510105/1FA101"/>
    <s v="002"/>
    <n v="441624"/>
    <n v="0"/>
    <n v="0"/>
    <n v="441624"/>
    <n v="0"/>
    <n v="176240"/>
    <n v="176240"/>
    <n v="265384"/>
    <n v="265384"/>
    <n v="265384"/>
    <s v="G/AAAAAA/AAAAAA"/>
  </r>
  <r>
    <s v="51"/>
    <x v="0"/>
    <x v="0"/>
    <s v="ZA01F000"/>
    <x v="54"/>
    <s v="A101"/>
    <s v="FORTALECIMIENTO INSTITUCIONAL"/>
    <s v="GC00A10100004D"/>
    <x v="0"/>
    <s v="51 GASTOS EN PERSONAL"/>
    <x v="2"/>
    <s v="G/510203/1FA101"/>
    <s v="002"/>
    <n v="56652"/>
    <n v="400"/>
    <n v="0"/>
    <n v="57052"/>
    <n v="19726.669999999998"/>
    <n v="5672.15"/>
    <n v="5672.15"/>
    <n v="51379.85"/>
    <n v="51379.85"/>
    <n v="31653.18"/>
    <s v="G/AAAAAA/AAAAAA"/>
  </r>
  <r>
    <s v="51"/>
    <x v="0"/>
    <x v="0"/>
    <s v="ZA01F000"/>
    <x v="54"/>
    <s v="A101"/>
    <s v="FORTALECIMIENTO INSTITUCIONAL"/>
    <s v="GC00A10100004D"/>
    <x v="0"/>
    <s v="51 GASTOS EN PERSONAL"/>
    <x v="3"/>
    <s v="G/510204/1FA101"/>
    <s v="002"/>
    <n v="15508.33"/>
    <n v="-1558.33"/>
    <n v="0"/>
    <n v="13950"/>
    <n v="5235"/>
    <n v="1322.5"/>
    <n v="1322.5"/>
    <n v="12627.5"/>
    <n v="12627.5"/>
    <n v="7392.5"/>
    <s v="G/AAAAAA/AAAAAA"/>
  </r>
  <r>
    <s v="51"/>
    <x v="0"/>
    <x v="0"/>
    <s v="ZA01F000"/>
    <x v="54"/>
    <s v="A101"/>
    <s v="FORTALECIMIENTO INSTITUCIONAL"/>
    <s v="GC00A10100004D"/>
    <x v="0"/>
    <s v="51 GASTOS EN PERSONAL"/>
    <x v="69"/>
    <s v="G/510507/1FA101"/>
    <s v="002"/>
    <n v="2552.19"/>
    <n v="0"/>
    <n v="0"/>
    <n v="2552.19"/>
    <n v="0"/>
    <n v="0"/>
    <n v="0"/>
    <n v="2552.19"/>
    <n v="2552.19"/>
    <n v="2552.19"/>
    <s v="G/AAAAAA/AAAAAA"/>
  </r>
  <r>
    <s v="51"/>
    <x v="0"/>
    <x v="0"/>
    <s v="ZA01F000"/>
    <x v="54"/>
    <s v="A101"/>
    <s v="FORTALECIMIENTO INSTITUCIONAL"/>
    <s v="GC00A10100004D"/>
    <x v="0"/>
    <s v="51 GASTOS EN PERSONAL"/>
    <x v="8"/>
    <s v="G/510509/1FA101"/>
    <s v="002"/>
    <n v="3680.9"/>
    <n v="0"/>
    <n v="0"/>
    <n v="3680.9"/>
    <n v="0"/>
    <n v="0"/>
    <n v="0"/>
    <n v="3680.9"/>
    <n v="3680.9"/>
    <n v="3680.9"/>
    <s v="G/AAAAAA/AAAAAA"/>
  </r>
  <r>
    <s v="51"/>
    <x v="0"/>
    <x v="0"/>
    <s v="ZA01F000"/>
    <x v="54"/>
    <s v="A101"/>
    <s v="FORTALECIMIENTO INSTITUCIONAL"/>
    <s v="GC00A10100004D"/>
    <x v="0"/>
    <s v="51 GASTOS EN PERSONAL"/>
    <x v="9"/>
    <s v="G/510510/1FA101"/>
    <s v="002"/>
    <n v="238200"/>
    <n v="4800"/>
    <n v="0"/>
    <n v="243000"/>
    <n v="152670"/>
    <n v="90330"/>
    <n v="90330"/>
    <n v="152670"/>
    <n v="152670"/>
    <n v="0"/>
    <s v="G/AAAAAA/AAAAAA"/>
  </r>
  <r>
    <s v="51"/>
    <x v="0"/>
    <x v="0"/>
    <s v="ZA01F000"/>
    <x v="54"/>
    <s v="A101"/>
    <s v="FORTALECIMIENTO INSTITUCIONAL"/>
    <s v="GC00A10100004D"/>
    <x v="0"/>
    <s v="51 GASTOS EN PERSONAL"/>
    <x v="10"/>
    <s v="G/510512/1FA101"/>
    <s v="002"/>
    <n v="14212.8"/>
    <n v="0"/>
    <n v="0"/>
    <n v="14212.8"/>
    <n v="0"/>
    <n v="336.67"/>
    <n v="336.67"/>
    <n v="13876.13"/>
    <n v="13876.13"/>
    <n v="13876.13"/>
    <s v="G/AAAAAA/AAAAAA"/>
  </r>
  <r>
    <s v="51"/>
    <x v="0"/>
    <x v="0"/>
    <s v="ZA01F000"/>
    <x v="54"/>
    <s v="A101"/>
    <s v="FORTALECIMIENTO INSTITUCIONAL"/>
    <s v="GC00A10100004D"/>
    <x v="0"/>
    <s v="51 GASTOS EN PERSONAL"/>
    <x v="11"/>
    <s v="G/510513/1FA101"/>
    <s v="002"/>
    <n v="13097.04"/>
    <n v="0"/>
    <n v="0"/>
    <n v="13097.04"/>
    <n v="0"/>
    <n v="130"/>
    <n v="130"/>
    <n v="12967.04"/>
    <n v="12967.04"/>
    <n v="12967.04"/>
    <s v="G/AAAAAA/AAAAAA"/>
  </r>
  <r>
    <s v="51"/>
    <x v="0"/>
    <x v="0"/>
    <s v="ZA01F000"/>
    <x v="54"/>
    <s v="A101"/>
    <s v="FORTALECIMIENTO INSTITUCIONAL"/>
    <s v="GC00A10100004D"/>
    <x v="0"/>
    <s v="51 GASTOS EN PERSONAL"/>
    <x v="12"/>
    <s v="G/510601/1FA101"/>
    <s v="002"/>
    <n v="85997.74"/>
    <n v="607.20000000000005"/>
    <n v="0"/>
    <n v="86604.94"/>
    <n v="19196.03"/>
    <n v="33652.449999999997"/>
    <n v="33652.449999999997"/>
    <n v="52952.49"/>
    <n v="52952.49"/>
    <n v="33756.46"/>
    <s v="G/AAAAAA/AAAAAA"/>
  </r>
  <r>
    <s v="51"/>
    <x v="0"/>
    <x v="0"/>
    <s v="ZA01F000"/>
    <x v="54"/>
    <s v="A101"/>
    <s v="FORTALECIMIENTO INSTITUCIONAL"/>
    <s v="GC00A10100004D"/>
    <x v="0"/>
    <s v="51 GASTOS EN PERSONAL"/>
    <x v="13"/>
    <s v="G/510602/1FA101"/>
    <s v="002"/>
    <n v="56652"/>
    <n v="400"/>
    <n v="0"/>
    <n v="57052"/>
    <n v="13376.03"/>
    <n v="21016.43"/>
    <n v="21016.43"/>
    <n v="36035.57"/>
    <n v="36035.57"/>
    <n v="22659.54"/>
    <s v="G/AAAAAA/AAAAAA"/>
  </r>
  <r>
    <s v="51"/>
    <x v="0"/>
    <x v="0"/>
    <s v="ZA01F000"/>
    <x v="54"/>
    <s v="A101"/>
    <s v="FORTALECIMIENTO INSTITUCIONAL"/>
    <s v="GC00A10100004D"/>
    <x v="0"/>
    <s v="51 GASTOS EN PERSONAL"/>
    <x v="14"/>
    <s v="G/510707/1FA101"/>
    <s v="002"/>
    <n v="25810.12"/>
    <n v="0"/>
    <n v="0"/>
    <n v="25810.12"/>
    <n v="0"/>
    <n v="0"/>
    <n v="0"/>
    <n v="25810.12"/>
    <n v="25810.12"/>
    <n v="25810.12"/>
    <s v="G/AAAAAA/AAAAAA"/>
  </r>
  <r>
    <s v="73"/>
    <x v="0"/>
    <x v="0"/>
    <s v="ZA01F000"/>
    <x v="54"/>
    <s v="F102"/>
    <s v="FORTALECIMIENTO DE LA GOBERNANZA DEMOCRÁTICA"/>
    <s v="GI22F10200001D"/>
    <x v="6"/>
    <s v="73 BIENES Y SERVICIOS PARA INVERSIÓN"/>
    <x v="207"/>
    <s v="G/730201/1FF102"/>
    <s v="001"/>
    <n v="6250"/>
    <n v="0"/>
    <n v="0"/>
    <n v="6250"/>
    <n v="50"/>
    <n v="6200"/>
    <n v="2400"/>
    <n v="50"/>
    <n v="3850"/>
    <n v="0"/>
    <s v="G/BBBBB2/BBBBB2"/>
  </r>
  <r>
    <s v="73"/>
    <x v="0"/>
    <x v="0"/>
    <s v="ZA01F000"/>
    <x v="54"/>
    <s v="F102"/>
    <s v="FORTALECIMIENTO DE LA GOBERNANZA DEMOCRÁTICA"/>
    <s v="GI22F10200001D"/>
    <x v="6"/>
    <s v="73 BIENES Y SERVICIOS PARA INVERSIÓN"/>
    <x v="56"/>
    <s v="G/730204/1FF102"/>
    <s v="001"/>
    <n v="5042.3500000000004"/>
    <n v="0"/>
    <n v="0"/>
    <n v="5042.3500000000004"/>
    <n v="4217.37"/>
    <n v="824.98"/>
    <n v="0"/>
    <n v="4217.37"/>
    <n v="5042.3500000000004"/>
    <n v="0"/>
    <s v="G/BBBBB2/BBBBB2"/>
  </r>
  <r>
    <s v="73"/>
    <x v="0"/>
    <x v="0"/>
    <s v="ZA01F000"/>
    <x v="54"/>
    <s v="F102"/>
    <s v="FORTALECIMIENTO DE LA GOBERNANZA DEMOCRÁTICA"/>
    <s v="GI22F10200001D"/>
    <x v="6"/>
    <s v="73 BIENES Y SERVICIOS PARA INVERSIÓN"/>
    <x v="46"/>
    <s v="G/730249/1FF102"/>
    <s v="001"/>
    <n v="18000"/>
    <n v="0"/>
    <n v="0"/>
    <n v="18000"/>
    <n v="0"/>
    <n v="0"/>
    <n v="0"/>
    <n v="18000"/>
    <n v="18000"/>
    <n v="18000"/>
    <s v="G/BBBBB2/BBBBB2"/>
  </r>
  <r>
    <s v="73"/>
    <x v="0"/>
    <x v="0"/>
    <s v="ZA01F000"/>
    <x v="54"/>
    <s v="F102"/>
    <s v="FORTALECIMIENTO DE LA GOBERNANZA DEMOCRÁTICA"/>
    <s v="GI22F10200001D"/>
    <x v="6"/>
    <s v="73 BIENES Y SERVICIOS PARA INVERSIÓN"/>
    <x v="50"/>
    <s v="G/730613/1FF102"/>
    <s v="001"/>
    <n v="6231.01"/>
    <n v="-1938.29"/>
    <n v="0"/>
    <n v="4292.72"/>
    <n v="0"/>
    <n v="0"/>
    <n v="0"/>
    <n v="4292.72"/>
    <n v="4292.72"/>
    <n v="4292.72"/>
    <s v="G/BBBBB2/BBBBB2"/>
  </r>
  <r>
    <s v="73"/>
    <x v="0"/>
    <x v="0"/>
    <s v="ZA01F000"/>
    <x v="54"/>
    <s v="F102"/>
    <s v="FORTALECIMIENTO DE LA GOBERNANZA DEMOCRÁTICA"/>
    <s v="GI22F10200002D"/>
    <x v="7"/>
    <s v="73 BIENES Y SERVICIOS PARA INVERSIÓN"/>
    <x v="119"/>
    <s v="G/730207/1FF102"/>
    <s v="001"/>
    <n v="20000"/>
    <n v="0"/>
    <n v="0"/>
    <n v="20000"/>
    <n v="0"/>
    <n v="0"/>
    <n v="0"/>
    <n v="20000"/>
    <n v="20000"/>
    <n v="20000"/>
    <s v="G/BBBBB2/BBBBB2"/>
  </r>
  <r>
    <s v="73"/>
    <x v="0"/>
    <x v="0"/>
    <s v="ZA01F000"/>
    <x v="54"/>
    <s v="F102"/>
    <s v="FORTALECIMIENTO DE LA GOBERNANZA DEMOCRÁTICA"/>
    <s v="GI22F10200002D"/>
    <x v="7"/>
    <s v="73 BIENES Y SERVICIOS PARA INVERSIÓN"/>
    <x v="42"/>
    <s v="G/730606/1FF102"/>
    <s v="001"/>
    <n v="13848.92"/>
    <n v="0"/>
    <n v="0"/>
    <n v="13848.92"/>
    <n v="208.8"/>
    <n v="1740"/>
    <n v="1740"/>
    <n v="12108.92"/>
    <n v="12108.92"/>
    <n v="11900.12"/>
    <s v="G/BBBBB2/BBBBB2"/>
  </r>
  <r>
    <s v="73"/>
    <x v="0"/>
    <x v="0"/>
    <s v="ZA01F000"/>
    <x v="54"/>
    <s v="F102"/>
    <s v="FORTALECIMIENTO DE LA GOBERNANZA DEMOCRÁTICA"/>
    <s v="GI22F10200002D"/>
    <x v="7"/>
    <s v="73 BIENES Y SERVICIOS PARA INVERSIÓN"/>
    <x v="50"/>
    <s v="G/730613/1FF102"/>
    <s v="001"/>
    <n v="4361.71"/>
    <n v="1938.29"/>
    <n v="0"/>
    <n v="6300"/>
    <n v="0"/>
    <n v="0"/>
    <n v="0"/>
    <n v="6300"/>
    <n v="6300"/>
    <n v="6300"/>
    <s v="G/BBBBB2/BBBBB2"/>
  </r>
  <r>
    <s v="73"/>
    <x v="0"/>
    <x v="0"/>
    <s v="ZA01F000"/>
    <x v="54"/>
    <s v="F102"/>
    <s v="FORTALECIMIENTO DE LA GOBERNANZA DEMOCRÁTICA"/>
    <s v="GI22F10200003D"/>
    <x v="8"/>
    <s v="73 BIENES Y SERVICIOS PARA INVERSIÓN"/>
    <x v="87"/>
    <s v="G/730205/1FF102"/>
    <s v="001"/>
    <n v="11297.36"/>
    <n v="0"/>
    <n v="0"/>
    <n v="11297.36"/>
    <n v="0"/>
    <n v="0"/>
    <n v="0"/>
    <n v="11297.36"/>
    <n v="11297.36"/>
    <n v="11297.36"/>
    <s v="G/BBBBB2/BBBBB2"/>
  </r>
  <r>
    <s v="73"/>
    <x v="0"/>
    <x v="0"/>
    <s v="ZA01F000"/>
    <x v="54"/>
    <s v="F102"/>
    <s v="FORTALECIMIENTO DE LA GOBERNANZA DEMOCRÁTICA"/>
    <s v="GI22F10200003D"/>
    <x v="8"/>
    <s v="73 BIENES Y SERVICIOS PARA INVERSIÓN"/>
    <x v="46"/>
    <s v="G/730249/1FF102"/>
    <s v="001"/>
    <n v="5000"/>
    <n v="0"/>
    <n v="0"/>
    <n v="5000"/>
    <n v="0"/>
    <n v="0"/>
    <n v="0"/>
    <n v="5000"/>
    <n v="5000"/>
    <n v="5000"/>
    <s v="G/BBBBB2/BBBBB2"/>
  </r>
  <r>
    <s v="73"/>
    <x v="0"/>
    <x v="0"/>
    <s v="ZA01F000"/>
    <x v="54"/>
    <s v="F102"/>
    <s v="FORTALECIMIENTO DE LA GOBERNANZA DEMOCRÁTICA"/>
    <s v="GI22F10200003D"/>
    <x v="8"/>
    <s v="73 BIENES Y SERVICIOS PARA INVERSIÓN"/>
    <x v="50"/>
    <s v="G/730613/1FF102"/>
    <s v="001"/>
    <n v="3115.51"/>
    <n v="-3115.51"/>
    <n v="0"/>
    <n v="0"/>
    <n v="0"/>
    <n v="0"/>
    <n v="0"/>
    <n v="0"/>
    <n v="0"/>
    <n v="0"/>
    <s v="G/BBBBB2/BBBBB2"/>
  </r>
  <r>
    <s v="73"/>
    <x v="0"/>
    <x v="0"/>
    <s v="ZA01F000"/>
    <x v="54"/>
    <s v="F102"/>
    <s v="FORTALECIMIENTO DE LA GOBERNANZA DEMOCRÁTICA"/>
    <s v="GI22F10200003D"/>
    <x v="8"/>
    <s v="73 BIENES Y SERVICIOS PARA INVERSIÓN"/>
    <x v="44"/>
    <s v="G/730811/1FF102"/>
    <s v="001"/>
    <n v="7134.99"/>
    <n v="0"/>
    <n v="0"/>
    <n v="7134.99"/>
    <n v="299.57"/>
    <n v="5000.43"/>
    <n v="5000.43"/>
    <n v="2134.56"/>
    <n v="2134.56"/>
    <n v="1834.99"/>
    <s v="G/BBBBB2/BBBBB2"/>
  </r>
  <r>
    <s v="73"/>
    <x v="0"/>
    <x v="0"/>
    <s v="ZA01F000"/>
    <x v="54"/>
    <s v="F102"/>
    <s v="FORTALECIMIENTO DE LA GOBERNANZA DEMOCRÁTICA"/>
    <s v="GI22F10200004D"/>
    <x v="9"/>
    <s v="73 BIENES Y SERVICIOS PARA INVERSIÓN"/>
    <x v="87"/>
    <s v="G/730205/1FF102"/>
    <s v="001"/>
    <n v="5602.64"/>
    <n v="0"/>
    <n v="0"/>
    <n v="5602.64"/>
    <n v="0"/>
    <n v="0"/>
    <n v="0"/>
    <n v="5602.64"/>
    <n v="5602.64"/>
    <n v="5602.64"/>
    <s v="G/BBBBB2/BBBBB2"/>
  </r>
  <r>
    <s v="73"/>
    <x v="0"/>
    <x v="0"/>
    <s v="ZA01F000"/>
    <x v="54"/>
    <s v="F102"/>
    <s v="FORTALECIMIENTO DE LA GOBERNANZA DEMOCRÁTICA"/>
    <s v="GI22F10200004D"/>
    <x v="9"/>
    <s v="73 BIENES Y SERVICIOS PARA INVERSIÓN"/>
    <x v="45"/>
    <s v="G/730235/1FF102"/>
    <s v="001"/>
    <n v="6000"/>
    <n v="0"/>
    <n v="0"/>
    <n v="6000"/>
    <n v="0"/>
    <n v="0"/>
    <n v="0"/>
    <n v="6000"/>
    <n v="6000"/>
    <n v="6000"/>
    <s v="G/BBBBB2/BBBBB2"/>
  </r>
  <r>
    <s v="73"/>
    <x v="0"/>
    <x v="0"/>
    <s v="ZA01F000"/>
    <x v="54"/>
    <s v="F102"/>
    <s v="FORTALECIMIENTO DE LA GOBERNANZA DEMOCRÁTICA"/>
    <s v="GI22F10200004D"/>
    <x v="9"/>
    <s v="73 BIENES Y SERVICIOS PARA INVERSIÓN"/>
    <x v="50"/>
    <s v="G/730613/1FF102"/>
    <s v="001"/>
    <n v="3115.51"/>
    <n v="-3115.51"/>
    <n v="0"/>
    <n v="0"/>
    <n v="0"/>
    <n v="0"/>
    <n v="0"/>
    <n v="0"/>
    <n v="0"/>
    <n v="0"/>
    <s v="G/BBBBB2/BBBBB2"/>
  </r>
  <r>
    <s v="73"/>
    <x v="0"/>
    <x v="0"/>
    <s v="ZA01F000"/>
    <x v="54"/>
    <s v="F102"/>
    <s v="FORTALECIMIENTO DE LA GOBERNANZA DEMOCRÁTICA"/>
    <s v="GI22F10200004D"/>
    <x v="9"/>
    <s v="73 BIENES Y SERVICIOS PARA INVERSIÓN"/>
    <x v="57"/>
    <s v="G/730824/1FF102"/>
    <s v="001"/>
    <n v="0"/>
    <n v="6231.02"/>
    <n v="0"/>
    <n v="6231.02"/>
    <n v="2.5"/>
    <n v="2397.5"/>
    <n v="2397.5"/>
    <n v="3833.52"/>
    <n v="3833.52"/>
    <n v="3831.02"/>
    <s v="G/BBBBB2/BBBBB2"/>
  </r>
  <r>
    <s v="73"/>
    <x v="0"/>
    <x v="0"/>
    <s v="ZA01F000"/>
    <x v="54"/>
    <s v="F102"/>
    <s v="FORTALECIMIENTO DE LA GOBERNANZA DEMOCRÁTICA"/>
    <s v="GI22F10200005D"/>
    <x v="81"/>
    <s v="73 BIENES Y SERVICIOS PARA INVERSIÓN"/>
    <x v="207"/>
    <s v="G/730201/1FF102"/>
    <s v="001"/>
    <n v="3000"/>
    <n v="0"/>
    <n v="0"/>
    <n v="3000"/>
    <n v="0"/>
    <n v="0"/>
    <n v="0"/>
    <n v="3000"/>
    <n v="3000"/>
    <n v="3000"/>
    <s v="G/BBBBB2/BBBBB2"/>
  </r>
  <r>
    <s v="73"/>
    <x v="0"/>
    <x v="0"/>
    <s v="ZA01F000"/>
    <x v="54"/>
    <s v="F102"/>
    <s v="FORTALECIMIENTO DE LA GOBERNANZA DEMOCRÁTICA"/>
    <s v="GI22F10200005D"/>
    <x v="81"/>
    <s v="73 BIENES Y SERVICIOS PARA INVERSIÓN"/>
    <x v="87"/>
    <s v="G/730205/1FF102"/>
    <s v="001"/>
    <n v="21000"/>
    <n v="0"/>
    <n v="0"/>
    <n v="21000"/>
    <n v="0"/>
    <n v="0"/>
    <n v="0"/>
    <n v="21000"/>
    <n v="21000"/>
    <n v="21000"/>
    <s v="G/BBBBB2/BBBBB2"/>
  </r>
  <r>
    <s v="73"/>
    <x v="0"/>
    <x v="0"/>
    <s v="ZA01F000"/>
    <x v="54"/>
    <s v="F102"/>
    <s v="FORTALECIMIENTO DE LA GOBERNANZA DEMOCRÁTICA"/>
    <s v="GI22F10200005D"/>
    <x v="81"/>
    <s v="73 BIENES Y SERVICIOS PARA INVERSIÓN"/>
    <x v="45"/>
    <s v="G/730235/1FF102"/>
    <s v="001"/>
    <n v="6000"/>
    <n v="0"/>
    <n v="0"/>
    <n v="6000"/>
    <n v="800"/>
    <n v="0"/>
    <n v="0"/>
    <n v="6000"/>
    <n v="6000"/>
    <n v="5200"/>
    <s v="G/BBBBB2/BBBBB2"/>
  </r>
  <r>
    <s v="73"/>
    <x v="0"/>
    <x v="0"/>
    <s v="ZA01F000"/>
    <x v="54"/>
    <s v="F102"/>
    <s v="FORTALECIMIENTO DE LA GOBERNANZA DEMOCRÁTICA"/>
    <s v="GI22F10200005D"/>
    <x v="81"/>
    <s v="73 BIENES Y SERVICIOS PARA INVERSIÓN"/>
    <x v="46"/>
    <s v="G/730249/1FF102"/>
    <s v="001"/>
    <n v="8000"/>
    <n v="0"/>
    <n v="0"/>
    <n v="8000"/>
    <n v="1805"/>
    <n v="5200"/>
    <n v="5200"/>
    <n v="2800"/>
    <n v="2800"/>
    <n v="995"/>
    <s v="G/BBBBB2/BBBBB2"/>
  </r>
  <r>
    <s v="73"/>
    <x v="0"/>
    <x v="0"/>
    <s v="ZA01F000"/>
    <x v="54"/>
    <s v="F102"/>
    <s v="FORTALECIMIENTO DE LA GOBERNANZA DEMOCRÁTICA"/>
    <s v="GI22F10200005D"/>
    <x v="81"/>
    <s v="73 BIENES Y SERVICIOS PARA INVERSIÓN"/>
    <x v="48"/>
    <s v="G/730505/1FF102"/>
    <s v="001"/>
    <n v="2000"/>
    <n v="0"/>
    <n v="0"/>
    <n v="2000"/>
    <n v="640"/>
    <n v="1360"/>
    <n v="1360"/>
    <n v="640"/>
    <n v="640"/>
    <n v="0"/>
    <s v="G/BBBBB2/BBBBB2"/>
  </r>
  <r>
    <s v="73"/>
    <x v="0"/>
    <x v="0"/>
    <s v="ZA01F000"/>
    <x v="54"/>
    <s v="F102"/>
    <s v="FORTALECIMIENTO DE LA GOBERNANZA DEMOCRÁTICA"/>
    <s v="GI22F10200005D"/>
    <x v="81"/>
    <s v="73 BIENES Y SERVICIOS PARA INVERSIÓN"/>
    <x v="50"/>
    <s v="G/730613/1FF102"/>
    <s v="001"/>
    <n v="10000"/>
    <n v="0"/>
    <n v="0"/>
    <n v="10000"/>
    <n v="0"/>
    <n v="0"/>
    <n v="0"/>
    <n v="10000"/>
    <n v="10000"/>
    <n v="10000"/>
    <s v="G/BBBBB2/BBBBB2"/>
  </r>
  <r>
    <s v="73"/>
    <x v="0"/>
    <x v="0"/>
    <s v="ZA01F000"/>
    <x v="54"/>
    <s v="F102"/>
    <s v="FORTALECIMIENTO DE LA GOBERNANZA DEMOCRÁTICA"/>
    <s v="GI22F10200006D"/>
    <x v="82"/>
    <s v="73 BIENES Y SERVICIOS PARA INVERSIÓN"/>
    <x v="43"/>
    <s v="G/730702/1FF102"/>
    <s v="001"/>
    <n v="3175"/>
    <n v="0"/>
    <n v="0"/>
    <n v="3175"/>
    <n v="0"/>
    <n v="0"/>
    <n v="0"/>
    <n v="3175"/>
    <n v="3175"/>
    <n v="3175"/>
    <s v="G/BBBBB2/BBBBB2"/>
  </r>
  <r>
    <s v="73"/>
    <x v="0"/>
    <x v="0"/>
    <s v="ZA01F000"/>
    <x v="54"/>
    <s v="F102"/>
    <s v="FORTALECIMIENTO DE LA GOBERNANZA DEMOCRÁTICA"/>
    <s v="GI22F10200006D"/>
    <x v="82"/>
    <s v="73 BIENES Y SERVICIOS PARA INVERSIÓN"/>
    <x v="44"/>
    <s v="G/730811/1FF102"/>
    <s v="001"/>
    <n v="1825"/>
    <n v="0"/>
    <n v="0"/>
    <n v="1825"/>
    <n v="0.7"/>
    <n v="999.3"/>
    <n v="999.3"/>
    <n v="825.7"/>
    <n v="825.7"/>
    <n v="825"/>
    <s v="G/BBBBB2/BBBBB2"/>
  </r>
  <r>
    <s v="78"/>
    <x v="0"/>
    <x v="0"/>
    <s v="ZA01F000"/>
    <x v="54"/>
    <s v="F102"/>
    <s v="FORTALECIMIENTO DE LA GOBERNANZA DEMOCRÁTICA"/>
    <s v="GI22F10200005D"/>
    <x v="81"/>
    <s v="78 TRANSFERENCIAS Y DONACIONES PARA INVERSIÓN"/>
    <x v="197"/>
    <s v="G/780104/1FF102"/>
    <s v="001"/>
    <n v="1330000"/>
    <n v="0"/>
    <n v="0"/>
    <n v="1330000"/>
    <n v="155455.49"/>
    <n v="1174544.51"/>
    <n v="1106093.83"/>
    <n v="155455.49"/>
    <n v="223906.17"/>
    <n v="0"/>
    <s v="G/BBBBB2/BBBBB2"/>
  </r>
  <r>
    <s v="84"/>
    <x v="0"/>
    <x v="0"/>
    <s v="ZA01F000"/>
    <x v="54"/>
    <s v="A101"/>
    <s v="FORTALECIMIENTO INSTITUCIONAL"/>
    <s v="GC00A10100001D"/>
    <x v="1"/>
    <s v="84 BIENES DE LARGA DURACIÓN"/>
    <x v="63"/>
    <s v="G/840103/1FA101"/>
    <s v="002"/>
    <n v="10000"/>
    <n v="-3000"/>
    <n v="0"/>
    <n v="7000"/>
    <n v="0"/>
    <n v="2480"/>
    <n v="2480"/>
    <n v="4520"/>
    <n v="4520"/>
    <n v="4520"/>
    <s v="G/BBBBB3/BBBBB3"/>
  </r>
  <r>
    <s v="84"/>
    <x v="0"/>
    <x v="0"/>
    <s v="ZA01F000"/>
    <x v="54"/>
    <s v="A101"/>
    <s v="FORTALECIMIENTO INSTITUCIONAL"/>
    <s v="GC00A10100001D"/>
    <x v="1"/>
    <s v="84 BIENES DE LARGA DURACIÓN"/>
    <x v="65"/>
    <s v="G/840107/1FA101"/>
    <s v="002"/>
    <n v="10000"/>
    <n v="0"/>
    <n v="0"/>
    <n v="10000"/>
    <n v="0"/>
    <n v="0"/>
    <n v="0"/>
    <n v="10000"/>
    <n v="10000"/>
    <n v="10000"/>
    <s v="G/BBBBB3/BBBBB3"/>
  </r>
  <r>
    <s v="99"/>
    <x v="0"/>
    <x v="0"/>
    <s v="ZA01F000"/>
    <x v="54"/>
    <s v="A101"/>
    <s v="FORTALECIMIENTO INSTITUCIONAL"/>
    <s v="GC00A10100004D"/>
    <x v="0"/>
    <s v="99 OTROS PASIVOS"/>
    <x v="67"/>
    <s v="G/990101/1FA101"/>
    <s v="002"/>
    <n v="30791.21"/>
    <n v="0"/>
    <n v="0"/>
    <n v="30791.21"/>
    <n v="0"/>
    <n v="5217.57"/>
    <n v="5217.57"/>
    <n v="25573.64"/>
    <n v="25573.64"/>
    <n v="25573.64"/>
    <s v="G/CCCCC1/CCCCC1"/>
  </r>
  <r>
    <s v="51"/>
    <x v="1"/>
    <x v="13"/>
    <s v="ZA01L000"/>
    <x v="55"/>
    <s v="A101"/>
    <s v="FORTALECIMIENTO INSTITUCIONAL"/>
    <s v="GC00A10100004D"/>
    <x v="0"/>
    <s v="51 GASTOS EN PERSONAL"/>
    <x v="0"/>
    <s v="G/510105/1LA101"/>
    <s v="002"/>
    <n v="574758.81000000006"/>
    <n v="821.19"/>
    <n v="0"/>
    <n v="575580"/>
    <n v="0"/>
    <n v="223018.33"/>
    <n v="223018.33"/>
    <n v="352561.67"/>
    <n v="352561.67"/>
    <n v="352561.67"/>
    <s v="G/AAAAAA/AAAAAA"/>
  </r>
  <r>
    <s v="51"/>
    <x v="1"/>
    <x v="13"/>
    <s v="ZA01L000"/>
    <x v="55"/>
    <s v="A101"/>
    <s v="FORTALECIMIENTO INSTITUCIONAL"/>
    <s v="GC00A10100004D"/>
    <x v="0"/>
    <s v="51 GASTOS EN PERSONAL"/>
    <x v="1"/>
    <s v="G/510106/1LA101"/>
    <s v="002"/>
    <n v="14664.96"/>
    <n v="0"/>
    <n v="0"/>
    <n v="14664.96"/>
    <n v="0"/>
    <n v="3128.95"/>
    <n v="3128.95"/>
    <n v="11536.01"/>
    <n v="11536.01"/>
    <n v="11536.01"/>
    <s v="G/AAAAAA/AAAAAA"/>
  </r>
  <r>
    <s v="51"/>
    <x v="1"/>
    <x v="13"/>
    <s v="ZA01L000"/>
    <x v="55"/>
    <s v="A101"/>
    <s v="FORTALECIMIENTO INSTITUCIONAL"/>
    <s v="GC00A10100004D"/>
    <x v="0"/>
    <s v="51 GASTOS EN PERSONAL"/>
    <x v="2"/>
    <s v="G/510203/1LA101"/>
    <s v="002"/>
    <n v="77760.42"/>
    <n v="-926.79"/>
    <n v="0"/>
    <n v="76833.63"/>
    <n v="23118.55"/>
    <n v="13533.83"/>
    <n v="13533.83"/>
    <n v="63299.8"/>
    <n v="63299.8"/>
    <n v="40181.25"/>
    <s v="G/AAAAAA/AAAAAA"/>
  </r>
  <r>
    <s v="51"/>
    <x v="1"/>
    <x v="13"/>
    <s v="ZA01L000"/>
    <x v="55"/>
    <s v="A101"/>
    <s v="FORTALECIMIENTO INSTITUCIONAL"/>
    <s v="GC00A10100004D"/>
    <x v="0"/>
    <s v="51 GASTOS EN PERSONAL"/>
    <x v="3"/>
    <s v="G/510204/1LA101"/>
    <s v="002"/>
    <n v="22960.41"/>
    <n v="-2000"/>
    <n v="0"/>
    <n v="20960.41"/>
    <n v="7837.5"/>
    <n v="2505.4"/>
    <n v="2505.4"/>
    <n v="18455.009999999998"/>
    <n v="18455.009999999998"/>
    <n v="10617.51"/>
    <s v="G/AAAAAA/AAAAAA"/>
  </r>
  <r>
    <s v="51"/>
    <x v="1"/>
    <x v="13"/>
    <s v="ZA01L000"/>
    <x v="55"/>
    <s v="A101"/>
    <s v="FORTALECIMIENTO INSTITUCIONAL"/>
    <s v="GC00A10100004D"/>
    <x v="0"/>
    <s v="51 GASTOS EN PERSONAL"/>
    <x v="4"/>
    <s v="G/510304/1LA101"/>
    <s v="002"/>
    <n v="264"/>
    <n v="105.6"/>
    <n v="0"/>
    <n v="369.6"/>
    <n v="0"/>
    <n v="71.400000000000006"/>
    <n v="71.400000000000006"/>
    <n v="298.2"/>
    <n v="298.2"/>
    <n v="298.2"/>
    <s v="G/AAAAAA/AAAAAA"/>
  </r>
  <r>
    <s v="51"/>
    <x v="1"/>
    <x v="13"/>
    <s v="ZA01L000"/>
    <x v="55"/>
    <s v="A101"/>
    <s v="FORTALECIMIENTO INSTITUCIONAL"/>
    <s v="GC00A10100004D"/>
    <x v="0"/>
    <s v="51 GASTOS EN PERSONAL"/>
    <x v="5"/>
    <s v="G/510306/1LA101"/>
    <s v="002"/>
    <n v="2112"/>
    <n v="0"/>
    <n v="0"/>
    <n v="2112"/>
    <n v="0"/>
    <n v="408"/>
    <n v="408"/>
    <n v="1704"/>
    <n v="1704"/>
    <n v="1704"/>
    <s v="G/AAAAAA/AAAAAA"/>
  </r>
  <r>
    <s v="51"/>
    <x v="1"/>
    <x v="13"/>
    <s v="ZA01L000"/>
    <x v="55"/>
    <s v="A101"/>
    <s v="FORTALECIMIENTO INSTITUCIONAL"/>
    <s v="GC00A10100004D"/>
    <x v="0"/>
    <s v="51 GASTOS EN PERSONAL"/>
    <x v="6"/>
    <s v="G/510401/1LA101"/>
    <s v="002"/>
    <n v="439.95"/>
    <n v="0"/>
    <n v="0"/>
    <n v="439.95"/>
    <n v="0"/>
    <n v="0"/>
    <n v="0"/>
    <n v="439.95"/>
    <n v="439.95"/>
    <n v="439.95"/>
    <s v="G/AAAAAA/AAAAAA"/>
  </r>
  <r>
    <s v="51"/>
    <x v="1"/>
    <x v="13"/>
    <s v="ZA01L000"/>
    <x v="55"/>
    <s v="A101"/>
    <s v="FORTALECIMIENTO INSTITUCIONAL"/>
    <s v="GC00A10100004D"/>
    <x v="0"/>
    <s v="51 GASTOS EN PERSONAL"/>
    <x v="7"/>
    <s v="G/510408/1LA101"/>
    <s v="002"/>
    <n v="733.25"/>
    <n v="0"/>
    <n v="0"/>
    <n v="733.25"/>
    <n v="0"/>
    <n v="148.65"/>
    <n v="148.65"/>
    <n v="584.6"/>
    <n v="584.6"/>
    <n v="584.6"/>
    <s v="G/AAAAAA/AAAAAA"/>
  </r>
  <r>
    <s v="51"/>
    <x v="1"/>
    <x v="13"/>
    <s v="ZA01L000"/>
    <x v="55"/>
    <s v="A101"/>
    <s v="FORTALECIMIENTO INSTITUCIONAL"/>
    <s v="GC00A10100004D"/>
    <x v="0"/>
    <s v="51 GASTOS EN PERSONAL"/>
    <x v="8"/>
    <s v="G/510509/1LA101"/>
    <s v="002"/>
    <n v="13608.4"/>
    <n v="0"/>
    <n v="0"/>
    <n v="13608.4"/>
    <n v="0"/>
    <n v="5208.2"/>
    <n v="5208.2"/>
    <n v="8400.2000000000007"/>
    <n v="8400.2000000000007"/>
    <n v="8400.2000000000007"/>
    <s v="G/AAAAAA/AAAAAA"/>
  </r>
  <r>
    <s v="51"/>
    <x v="1"/>
    <x v="13"/>
    <s v="ZA01L000"/>
    <x v="55"/>
    <s v="A101"/>
    <s v="FORTALECIMIENTO INSTITUCIONAL"/>
    <s v="GC00A10100004D"/>
    <x v="0"/>
    <s v="51 GASTOS EN PERSONAL"/>
    <x v="9"/>
    <s v="G/510510/1LA101"/>
    <s v="002"/>
    <n v="322701.19"/>
    <n v="8234.81"/>
    <n v="0"/>
    <n v="330936"/>
    <n v="193375.82"/>
    <n v="137560.18"/>
    <n v="137560.18"/>
    <n v="193375.82"/>
    <n v="193375.82"/>
    <n v="0"/>
    <s v="G/AAAAAA/AAAAAA"/>
  </r>
  <r>
    <s v="51"/>
    <x v="1"/>
    <x v="13"/>
    <s v="ZA01L000"/>
    <x v="55"/>
    <s v="A101"/>
    <s v="FORTALECIMIENTO INSTITUCIONAL"/>
    <s v="GC00A10100004D"/>
    <x v="0"/>
    <s v="51 GASTOS EN PERSONAL"/>
    <x v="10"/>
    <s v="G/510512/1LA101"/>
    <s v="002"/>
    <n v="7733.66"/>
    <n v="0"/>
    <n v="0"/>
    <n v="7733.66"/>
    <n v="0"/>
    <n v="919.67"/>
    <n v="919.67"/>
    <n v="6813.99"/>
    <n v="6813.99"/>
    <n v="6813.99"/>
    <s v="G/AAAAAA/AAAAAA"/>
  </r>
  <r>
    <s v="51"/>
    <x v="1"/>
    <x v="13"/>
    <s v="ZA01L000"/>
    <x v="55"/>
    <s v="A101"/>
    <s v="FORTALECIMIENTO INSTITUCIONAL"/>
    <s v="GC00A10100004D"/>
    <x v="0"/>
    <s v="51 GASTOS EN PERSONAL"/>
    <x v="11"/>
    <s v="G/510513/1LA101"/>
    <s v="002"/>
    <n v="23861.43"/>
    <n v="0"/>
    <n v="0"/>
    <n v="23861.43"/>
    <n v="0"/>
    <n v="1194.67"/>
    <n v="1194.67"/>
    <n v="22666.76"/>
    <n v="22666.76"/>
    <n v="22666.76"/>
    <s v="G/AAAAAA/AAAAAA"/>
  </r>
  <r>
    <s v="51"/>
    <x v="1"/>
    <x v="13"/>
    <s v="ZA01L000"/>
    <x v="55"/>
    <s v="A101"/>
    <s v="FORTALECIMIENTO INSTITUCIONAL"/>
    <s v="GC00A10100004D"/>
    <x v="0"/>
    <s v="51 GASTOS EN PERSONAL"/>
    <x v="12"/>
    <s v="G/510601/1LA101"/>
    <s v="002"/>
    <n v="117966.99"/>
    <n v="0"/>
    <n v="0"/>
    <n v="117966.99"/>
    <n v="24458"/>
    <n v="45719.839999999997"/>
    <n v="45719.839999999997"/>
    <n v="72247.149999999994"/>
    <n v="72247.149999999994"/>
    <n v="47789.15"/>
    <s v="G/AAAAAA/AAAAAA"/>
  </r>
  <r>
    <s v="51"/>
    <x v="1"/>
    <x v="13"/>
    <s v="ZA01L000"/>
    <x v="55"/>
    <s v="A101"/>
    <s v="FORTALECIMIENTO INSTITUCIONAL"/>
    <s v="GC00A10100004D"/>
    <x v="0"/>
    <s v="51 GASTOS EN PERSONAL"/>
    <x v="13"/>
    <s v="G/510602/1LA101"/>
    <s v="002"/>
    <n v="77760.42"/>
    <n v="0"/>
    <n v="0"/>
    <n v="77760.42"/>
    <n v="20566.150000000001"/>
    <n v="24460.49"/>
    <n v="24460.49"/>
    <n v="53299.93"/>
    <n v="53299.93"/>
    <n v="32733.78"/>
    <s v="G/AAAAAA/AAAAAA"/>
  </r>
  <r>
    <s v="51"/>
    <x v="1"/>
    <x v="13"/>
    <s v="ZA01L000"/>
    <x v="55"/>
    <s v="A101"/>
    <s v="FORTALECIMIENTO INSTITUCIONAL"/>
    <s v="GC00A10100004D"/>
    <x v="0"/>
    <s v="51 GASTOS EN PERSONAL"/>
    <x v="14"/>
    <s v="G/510707/1LA101"/>
    <s v="002"/>
    <n v="10676.91"/>
    <n v="0"/>
    <n v="0"/>
    <n v="10676.91"/>
    <n v="0"/>
    <n v="3560.67"/>
    <n v="3560.67"/>
    <n v="7116.24"/>
    <n v="7116.24"/>
    <n v="7116.24"/>
    <s v="G/AAAAAA/AAAAAA"/>
  </r>
  <r>
    <s v="53"/>
    <x v="1"/>
    <x v="13"/>
    <s v="ZA01L000"/>
    <x v="55"/>
    <s v="A101"/>
    <s v="FORTALECIMIENTO INSTITUCIONAL"/>
    <s v="GC00A10100001D"/>
    <x v="1"/>
    <s v="53 BIENES Y SERVICIOS DE CONSUMO"/>
    <x v="30"/>
    <s v="G/530702/1LA101"/>
    <s v="002"/>
    <n v="115.73"/>
    <n v="0"/>
    <n v="0"/>
    <n v="115.73"/>
    <n v="0"/>
    <n v="0"/>
    <n v="0"/>
    <n v="115.73"/>
    <n v="115.73"/>
    <n v="115.73"/>
    <s v="G/AAAAAA/AAAAAA"/>
  </r>
  <r>
    <s v="73"/>
    <x v="1"/>
    <x v="13"/>
    <s v="ZA01L000"/>
    <x v="55"/>
    <s v="L101"/>
    <s v="GESTIÓN INSTITUCIONAL EFICIENTE"/>
    <s v="GI22L10100009D"/>
    <x v="83"/>
    <s v="73 BIENES Y SERVICIOS PARA INVERSIÓN"/>
    <x v="42"/>
    <s v="G/730606/1LL101"/>
    <s v="001"/>
    <n v="62680"/>
    <n v="0"/>
    <n v="0"/>
    <n v="62680"/>
    <n v="0"/>
    <n v="48800"/>
    <n v="40262"/>
    <n v="13880"/>
    <n v="22418"/>
    <n v="13880"/>
    <s v="G/BBBBB2/BBBBB2"/>
  </r>
  <r>
    <s v="73"/>
    <x v="1"/>
    <x v="13"/>
    <s v="ZA01L000"/>
    <x v="55"/>
    <s v="L101"/>
    <s v="GESTIÓN INSTITUCIONAL EFICIENTE"/>
    <s v="GI22L10100014D"/>
    <x v="84"/>
    <s v="73 BIENES Y SERVICIOS PARA INVERSIÓN"/>
    <x v="42"/>
    <s v="G/730606/1LL101"/>
    <s v="001"/>
    <n v="73943.600000000006"/>
    <n v="0"/>
    <n v="0"/>
    <n v="73943.600000000006"/>
    <n v="17400"/>
    <n v="54723.33"/>
    <n v="19562.330000000002"/>
    <n v="19220.27"/>
    <n v="54381.27"/>
    <n v="1820.27"/>
    <s v="G/BBBBB2/BBBBB2"/>
  </r>
  <r>
    <s v="99"/>
    <x v="1"/>
    <x v="13"/>
    <s v="ZA01L000"/>
    <x v="55"/>
    <s v="A101"/>
    <s v="FORTALECIMIENTO INSTITUCIONAL"/>
    <s v="GC00A10100004D"/>
    <x v="0"/>
    <s v="99 OTROS PASIVOS"/>
    <x v="67"/>
    <s v="G/990101/1LA101"/>
    <s v="002"/>
    <n v="52206.8"/>
    <n v="0"/>
    <n v="0"/>
    <n v="52206.8"/>
    <n v="0"/>
    <n v="6380.25"/>
    <n v="6380.24"/>
    <n v="45826.55"/>
    <n v="45826.559999999998"/>
    <n v="45826.55"/>
    <s v="G/CCCCC1/CCCCC1"/>
  </r>
  <r>
    <s v="51"/>
    <x v="0"/>
    <x v="9"/>
    <s v="ZA01N000"/>
    <x v="56"/>
    <s v="A101"/>
    <s v="FORTALECIMIENTO INSTITUCIONAL"/>
    <s v="GC00A10100004D"/>
    <x v="0"/>
    <s v="51 GASTOS EN PERSONAL"/>
    <x v="0"/>
    <s v="G/510105/1NA101"/>
    <s v="002"/>
    <n v="1564388"/>
    <n v="0"/>
    <n v="0"/>
    <n v="1564388"/>
    <n v="0"/>
    <n v="575068.23"/>
    <n v="575068.23"/>
    <n v="989319.77"/>
    <n v="989319.77"/>
    <n v="989319.77"/>
    <s v="G/AAAAAA/AAAAAA"/>
  </r>
  <r>
    <s v="51"/>
    <x v="0"/>
    <x v="9"/>
    <s v="ZA01N000"/>
    <x v="56"/>
    <s v="A101"/>
    <s v="FORTALECIMIENTO INSTITUCIONAL"/>
    <s v="GC00A10100004D"/>
    <x v="0"/>
    <s v="51 GASTOS EN PERSONAL"/>
    <x v="1"/>
    <s v="G/510106/1NA101"/>
    <s v="002"/>
    <n v="108836.28"/>
    <n v="0"/>
    <n v="0"/>
    <n v="108836.28"/>
    <n v="0"/>
    <n v="41508.49"/>
    <n v="41508.49"/>
    <n v="67327.789999999994"/>
    <n v="67327.789999999994"/>
    <n v="67327.789999999994"/>
    <s v="G/AAAAAA/AAAAAA"/>
  </r>
  <r>
    <s v="51"/>
    <x v="0"/>
    <x v="9"/>
    <s v="ZA01N000"/>
    <x v="56"/>
    <s v="A101"/>
    <s v="FORTALECIMIENTO INSTITUCIONAL"/>
    <s v="GC00A10100004D"/>
    <x v="0"/>
    <s v="51 GASTOS EN PERSONAL"/>
    <x v="2"/>
    <s v="G/510203/1NA101"/>
    <s v="002"/>
    <n v="169435.35"/>
    <n v="0"/>
    <n v="0"/>
    <n v="169435.35"/>
    <n v="22399.34"/>
    <n v="15279.13"/>
    <n v="15279.13"/>
    <n v="154156.22"/>
    <n v="154156.22"/>
    <n v="131756.88"/>
    <s v="G/AAAAAA/AAAAAA"/>
  </r>
  <r>
    <s v="51"/>
    <x v="0"/>
    <x v="9"/>
    <s v="ZA01N000"/>
    <x v="56"/>
    <s v="A101"/>
    <s v="FORTALECIMIENTO INSTITUCIONAL"/>
    <s v="GC00A10100004D"/>
    <x v="0"/>
    <s v="51 GASTOS EN PERSONAL"/>
    <x v="3"/>
    <s v="G/510204/1NA101"/>
    <s v="002"/>
    <n v="67056.25"/>
    <n v="-545.5"/>
    <n v="0"/>
    <n v="66510.75"/>
    <n v="5162.5"/>
    <n v="4294.1499999999996"/>
    <n v="4294.1499999999996"/>
    <n v="62216.6"/>
    <n v="62216.6"/>
    <n v="57054.1"/>
    <s v="G/AAAAAA/AAAAAA"/>
  </r>
  <r>
    <s v="51"/>
    <x v="0"/>
    <x v="9"/>
    <s v="ZA01N000"/>
    <x v="56"/>
    <s v="A101"/>
    <s v="FORTALECIMIENTO INSTITUCIONAL"/>
    <s v="GC00A10100004D"/>
    <x v="0"/>
    <s v="51 GASTOS EN PERSONAL"/>
    <x v="4"/>
    <s v="G/510304/1NA101"/>
    <s v="002"/>
    <n v="2226.5"/>
    <n v="545.5"/>
    <n v="0"/>
    <n v="2772"/>
    <n v="0"/>
    <n v="1069.5999999999999"/>
    <n v="1069.5999999999999"/>
    <n v="1702.4"/>
    <n v="1702.4"/>
    <n v="1702.4"/>
    <s v="G/AAAAAA/AAAAAA"/>
  </r>
  <r>
    <s v="51"/>
    <x v="0"/>
    <x v="9"/>
    <s v="ZA01N000"/>
    <x v="56"/>
    <s v="A101"/>
    <s v="FORTALECIMIENTO INSTITUCIONAL"/>
    <s v="GC00A10100004D"/>
    <x v="0"/>
    <s v="51 GASTOS EN PERSONAL"/>
    <x v="5"/>
    <s v="G/510306/1NA101"/>
    <s v="002"/>
    <n v="16936"/>
    <n v="0"/>
    <n v="0"/>
    <n v="16936"/>
    <n v="0"/>
    <n v="6348"/>
    <n v="6348"/>
    <n v="10588"/>
    <n v="10588"/>
    <n v="10588"/>
    <s v="G/AAAAAA/AAAAAA"/>
  </r>
  <r>
    <s v="51"/>
    <x v="0"/>
    <x v="9"/>
    <s v="ZA01N000"/>
    <x v="56"/>
    <s v="A101"/>
    <s v="FORTALECIMIENTO INSTITUCIONAL"/>
    <s v="GC00A10100004D"/>
    <x v="0"/>
    <s v="51 GASTOS EN PERSONAL"/>
    <x v="6"/>
    <s v="G/510401/1NA101"/>
    <s v="002"/>
    <n v="3291.89"/>
    <n v="0"/>
    <n v="0"/>
    <n v="3291.89"/>
    <n v="0"/>
    <n v="265.5"/>
    <n v="265.5"/>
    <n v="3026.39"/>
    <n v="3026.39"/>
    <n v="3026.39"/>
    <s v="G/AAAAAA/AAAAAA"/>
  </r>
  <r>
    <s v="51"/>
    <x v="0"/>
    <x v="9"/>
    <s v="ZA01N000"/>
    <x v="56"/>
    <s v="A101"/>
    <s v="FORTALECIMIENTO INSTITUCIONAL"/>
    <s v="GC00A10100004D"/>
    <x v="0"/>
    <s v="51 GASTOS EN PERSONAL"/>
    <x v="7"/>
    <s v="G/510408/1NA101"/>
    <s v="002"/>
    <n v="5594.68"/>
    <n v="0"/>
    <n v="0"/>
    <n v="5594.68"/>
    <n v="0"/>
    <n v="1402.58"/>
    <n v="1402.58"/>
    <n v="4192.1000000000004"/>
    <n v="4192.1000000000004"/>
    <n v="4192.1000000000004"/>
    <s v="G/AAAAAA/AAAAAA"/>
  </r>
  <r>
    <s v="51"/>
    <x v="0"/>
    <x v="9"/>
    <s v="ZA01N000"/>
    <x v="56"/>
    <s v="A101"/>
    <s v="FORTALECIMIENTO INSTITUCIONAL"/>
    <s v="GC00A10100004D"/>
    <x v="0"/>
    <s v="51 GASTOS EN PERSONAL"/>
    <x v="69"/>
    <s v="G/510507/1NA101"/>
    <s v="002"/>
    <n v="31186.42"/>
    <n v="0"/>
    <n v="0"/>
    <n v="31186.42"/>
    <n v="0"/>
    <n v="0"/>
    <n v="0"/>
    <n v="31186.42"/>
    <n v="31186.42"/>
    <n v="31186.42"/>
    <s v="G/AAAAAA/AAAAAA"/>
  </r>
  <r>
    <s v="51"/>
    <x v="0"/>
    <x v="9"/>
    <s v="ZA01N000"/>
    <x v="56"/>
    <s v="A101"/>
    <s v="FORTALECIMIENTO INSTITUCIONAL"/>
    <s v="GC00A10100004D"/>
    <x v="0"/>
    <s v="51 GASTOS EN PERSONAL"/>
    <x v="8"/>
    <s v="G/510509/1NA101"/>
    <s v="002"/>
    <n v="284139.06"/>
    <n v="0"/>
    <n v="0"/>
    <n v="284139.06"/>
    <n v="0"/>
    <n v="108419.82"/>
    <n v="108419.82"/>
    <n v="175719.24"/>
    <n v="175719.24"/>
    <n v="175719.24"/>
    <s v="G/AAAAAA/AAAAAA"/>
  </r>
  <r>
    <s v="51"/>
    <x v="0"/>
    <x v="9"/>
    <s v="ZA01N000"/>
    <x v="56"/>
    <s v="A101"/>
    <s v="FORTALECIMIENTO INSTITUCIONAL"/>
    <s v="GC00A10100004D"/>
    <x v="0"/>
    <s v="51 GASTOS EN PERSONAL"/>
    <x v="9"/>
    <s v="G/510510/1NA101"/>
    <s v="002"/>
    <n v="360000"/>
    <n v="0"/>
    <n v="0"/>
    <n v="360000"/>
    <n v="227098.31"/>
    <n v="132901.69"/>
    <n v="132901.69"/>
    <n v="227098.31"/>
    <n v="227098.31"/>
    <n v="0"/>
    <s v="G/AAAAAA/AAAAAA"/>
  </r>
  <r>
    <s v="51"/>
    <x v="0"/>
    <x v="9"/>
    <s v="ZA01N000"/>
    <x v="56"/>
    <s v="A101"/>
    <s v="FORTALECIMIENTO INSTITUCIONAL"/>
    <s v="GC00A10100004D"/>
    <x v="0"/>
    <s v="51 GASTOS EN PERSONAL"/>
    <x v="10"/>
    <s v="G/510512/1NA101"/>
    <s v="002"/>
    <n v="15670.55"/>
    <n v="0"/>
    <n v="0"/>
    <n v="15670.55"/>
    <n v="0"/>
    <n v="4472.8999999999996"/>
    <n v="4472.8999999999996"/>
    <n v="11197.65"/>
    <n v="11197.65"/>
    <n v="11197.65"/>
    <s v="G/AAAAAA/AAAAAA"/>
  </r>
  <r>
    <s v="51"/>
    <x v="0"/>
    <x v="9"/>
    <s v="ZA01N000"/>
    <x v="56"/>
    <s v="A101"/>
    <s v="FORTALECIMIENTO INSTITUCIONAL"/>
    <s v="GC00A10100004D"/>
    <x v="0"/>
    <s v="51 GASTOS EN PERSONAL"/>
    <x v="11"/>
    <s v="G/510513/1NA101"/>
    <s v="002"/>
    <n v="9563.1"/>
    <n v="0"/>
    <n v="0"/>
    <n v="9563.1"/>
    <n v="0"/>
    <n v="9563.1"/>
    <n v="9563.1"/>
    <n v="0"/>
    <n v="0"/>
    <n v="0"/>
    <s v="G/AAAAAA/AAAAAA"/>
  </r>
  <r>
    <s v="51"/>
    <x v="0"/>
    <x v="9"/>
    <s v="ZA01N000"/>
    <x v="56"/>
    <s v="A101"/>
    <s v="FORTALECIMIENTO INSTITUCIONAL"/>
    <s v="GC00A10100004D"/>
    <x v="0"/>
    <s v="51 GASTOS EN PERSONAL"/>
    <x v="12"/>
    <s v="G/510601/1NA101"/>
    <s v="002"/>
    <n v="256658.69"/>
    <n v="0"/>
    <n v="0"/>
    <n v="256658.69"/>
    <n v="28140.81"/>
    <n v="98353.49"/>
    <n v="98353.49"/>
    <n v="158305.20000000001"/>
    <n v="158305.20000000001"/>
    <n v="130164.39"/>
    <s v="G/AAAAAA/AAAAAA"/>
  </r>
  <r>
    <s v="51"/>
    <x v="0"/>
    <x v="9"/>
    <s v="ZA01N000"/>
    <x v="56"/>
    <s v="A101"/>
    <s v="FORTALECIMIENTO INSTITUCIONAL"/>
    <s v="GC00A10100004D"/>
    <x v="0"/>
    <s v="51 GASTOS EN PERSONAL"/>
    <x v="13"/>
    <s v="G/510602/1NA101"/>
    <s v="002"/>
    <n v="169435.35"/>
    <n v="0"/>
    <n v="0"/>
    <n v="169435.35"/>
    <n v="23762.71"/>
    <n v="57596.95"/>
    <n v="57596.95"/>
    <n v="111838.39999999999"/>
    <n v="111838.39999999999"/>
    <n v="88075.69"/>
    <s v="G/AAAAAA/AAAAAA"/>
  </r>
  <r>
    <s v="51"/>
    <x v="0"/>
    <x v="9"/>
    <s v="ZA01N000"/>
    <x v="56"/>
    <s v="A101"/>
    <s v="FORTALECIMIENTO INSTITUCIONAL"/>
    <s v="GC00A10100004D"/>
    <x v="0"/>
    <s v="51 GASTOS EN PERSONAL"/>
    <x v="14"/>
    <s v="G/510707/1NA101"/>
    <s v="002"/>
    <n v="39435.33"/>
    <n v="0"/>
    <n v="0"/>
    <n v="39435.33"/>
    <n v="0"/>
    <n v="5211.4799999999996"/>
    <n v="5211.4799999999996"/>
    <n v="34223.85"/>
    <n v="34223.85"/>
    <n v="34223.85"/>
    <s v="G/AAAAAA/AAAAAA"/>
  </r>
  <r>
    <s v="73"/>
    <x v="0"/>
    <x v="9"/>
    <s v="ZA01N000"/>
    <x v="56"/>
    <s v="N201"/>
    <s v="GESTIÓN DE RIESGOS"/>
    <s v="GI22N20100001D"/>
    <x v="85"/>
    <s v="73 BIENES Y SERVICIOS PARA INVERSIÓN"/>
    <x v="86"/>
    <s v="G/730802/2NN201"/>
    <s v="001"/>
    <n v="15000"/>
    <n v="0"/>
    <n v="0"/>
    <n v="15000"/>
    <n v="0"/>
    <n v="0"/>
    <n v="0"/>
    <n v="15000"/>
    <n v="15000"/>
    <n v="15000"/>
    <s v="G/BBBBB2/BBBBB2"/>
  </r>
  <r>
    <s v="73"/>
    <x v="0"/>
    <x v="9"/>
    <s v="ZA01N000"/>
    <x v="56"/>
    <s v="N201"/>
    <s v="GESTIÓN DE RIESGOS"/>
    <s v="GI22N20100001D"/>
    <x v="85"/>
    <s v="73 BIENES Y SERVICIOS PARA INVERSIÓN"/>
    <x v="83"/>
    <s v="G/731406/2NN201"/>
    <s v="001"/>
    <n v="492.8"/>
    <n v="0"/>
    <n v="0"/>
    <n v="492.8"/>
    <n v="0"/>
    <n v="0"/>
    <n v="0"/>
    <n v="492.8"/>
    <n v="492.8"/>
    <n v="492.8"/>
    <s v="G/BBBBB2/BBBBB2"/>
  </r>
  <r>
    <s v="73"/>
    <x v="0"/>
    <x v="9"/>
    <s v="ZA01N000"/>
    <x v="56"/>
    <s v="N402"/>
    <s v="QUITO SIN MIEDO"/>
    <s v="GI22N40200001D"/>
    <x v="17"/>
    <s v="73 BIENES Y SERVICIOS PARA INVERSIÓN"/>
    <x v="44"/>
    <s v="G/730811/4NN402"/>
    <s v="001"/>
    <n v="29450"/>
    <n v="0"/>
    <n v="0"/>
    <n v="29450"/>
    <n v="0"/>
    <n v="0"/>
    <n v="0"/>
    <n v="29450"/>
    <n v="29450"/>
    <n v="29450"/>
    <s v="G/BBBBB2/BBBBB2"/>
  </r>
  <r>
    <s v="73"/>
    <x v="0"/>
    <x v="9"/>
    <s v="ZA01N000"/>
    <x v="56"/>
    <s v="N402"/>
    <s v="QUITO SIN MIEDO"/>
    <s v="GI22N40200001D"/>
    <x v="17"/>
    <s v="73 BIENES Y SERVICIOS PARA INVERSIÓN"/>
    <x v="51"/>
    <s v="G/731403/4NN402"/>
    <s v="001"/>
    <n v="900"/>
    <n v="0"/>
    <n v="0"/>
    <n v="900"/>
    <n v="0"/>
    <n v="0"/>
    <n v="0"/>
    <n v="900"/>
    <n v="900"/>
    <n v="900"/>
    <s v="G/BBBBB2/BBBBB2"/>
  </r>
  <r>
    <s v="73"/>
    <x v="0"/>
    <x v="9"/>
    <s v="ZA01N000"/>
    <x v="56"/>
    <s v="N402"/>
    <s v="QUITO SIN MIEDO"/>
    <s v="GI22N40200001D"/>
    <x v="17"/>
    <s v="73 BIENES Y SERVICIOS PARA INVERSIÓN"/>
    <x v="83"/>
    <s v="G/731406/4NN402"/>
    <s v="001"/>
    <n v="967.86"/>
    <n v="0"/>
    <n v="0"/>
    <n v="967.86"/>
    <n v="0"/>
    <n v="0"/>
    <n v="0"/>
    <n v="967.86"/>
    <n v="967.86"/>
    <n v="967.86"/>
    <s v="G/BBBBB2/BBBBB2"/>
  </r>
  <r>
    <s v="77"/>
    <x v="0"/>
    <x v="9"/>
    <s v="ZA01N000"/>
    <x v="56"/>
    <s v="N201"/>
    <s v="GESTIÓN DE RIESGOS"/>
    <s v="GI22N20100002D"/>
    <x v="16"/>
    <s v="77 OTROS GASTOS DE INVERSIÓN"/>
    <x v="202"/>
    <s v="G/770206/2NN201"/>
    <s v="001"/>
    <n v="6000"/>
    <n v="0"/>
    <n v="0"/>
    <n v="6000"/>
    <n v="1000"/>
    <n v="0"/>
    <n v="0"/>
    <n v="6000"/>
    <n v="6000"/>
    <n v="5000"/>
    <s v="G/BBBBB2/BBBBB2"/>
  </r>
  <r>
    <s v="78"/>
    <x v="0"/>
    <x v="9"/>
    <s v="ZA01N000"/>
    <x v="56"/>
    <s v="N201"/>
    <s v="GESTIÓN DE RIESGOS"/>
    <s v="GI22N20100002D"/>
    <x v="16"/>
    <s v="78 TRANSFERENCIAS Y DONACIONES PARA INVERSIÓN"/>
    <x v="98"/>
    <s v="G/780103/2NN201"/>
    <s v="001"/>
    <n v="1020650"/>
    <n v="0"/>
    <n v="0"/>
    <n v="1020650"/>
    <n v="0"/>
    <n v="1000000"/>
    <n v="1000000"/>
    <n v="20650"/>
    <n v="20650"/>
    <n v="20650"/>
    <s v="G/BBBBB2/BBBBB2"/>
  </r>
  <r>
    <s v="78"/>
    <x v="0"/>
    <x v="9"/>
    <s v="ZA01N000"/>
    <x v="56"/>
    <s v="N201"/>
    <s v="GESTIÓN DE RIESGOS"/>
    <s v="GI22N20100002D"/>
    <x v="16"/>
    <s v="78 TRANSFERENCIAS Y DONACIONES PARA INVERSIÓN"/>
    <x v="152"/>
    <s v="G/780204/2NN201"/>
    <s v="001"/>
    <n v="15200"/>
    <n v="0"/>
    <n v="0"/>
    <n v="15200"/>
    <n v="0"/>
    <n v="15200"/>
    <n v="11437.5"/>
    <n v="0"/>
    <n v="3762.5"/>
    <n v="0"/>
    <s v="G/BBBBB2/BBBBB2"/>
  </r>
  <r>
    <s v="78"/>
    <x v="0"/>
    <x v="9"/>
    <s v="ZA01N000"/>
    <x v="56"/>
    <s v="N402"/>
    <s v="QUITO SIN MIEDO"/>
    <s v="GI22N40200001D"/>
    <x v="17"/>
    <s v="78 TRANSFERENCIAS Y DONACIONES PARA INVERSIÓN"/>
    <x v="98"/>
    <s v="G/780103/4NN402"/>
    <s v="001"/>
    <n v="303000"/>
    <n v="0"/>
    <n v="0"/>
    <n v="303000"/>
    <n v="0"/>
    <n v="0"/>
    <n v="0"/>
    <n v="303000"/>
    <n v="303000"/>
    <n v="303000"/>
    <s v="G/BBBBB2/BBBBB2"/>
  </r>
  <r>
    <s v="84"/>
    <x v="0"/>
    <x v="9"/>
    <s v="ZA01N000"/>
    <x v="56"/>
    <s v="N201"/>
    <s v="GESTIÓN DE RIESGOS"/>
    <s v="GI22N20100001D"/>
    <x v="85"/>
    <s v="84 BIENES DE LARGA DURACIÓN"/>
    <x v="64"/>
    <s v="G/840104/2NN201"/>
    <s v="001"/>
    <n v="14638.4"/>
    <n v="0"/>
    <n v="0"/>
    <n v="14638.4"/>
    <n v="0"/>
    <n v="0"/>
    <n v="0"/>
    <n v="14638.4"/>
    <n v="14638.4"/>
    <n v="14638.4"/>
    <s v="G/BBBBB3/BBBBB3"/>
  </r>
  <r>
    <s v="84"/>
    <x v="0"/>
    <x v="9"/>
    <s v="ZA01N000"/>
    <x v="56"/>
    <s v="N201"/>
    <s v="GESTIÓN DE RIESGOS"/>
    <s v="GI22N20100002D"/>
    <x v="16"/>
    <s v="84 BIENES DE LARGA DURACIÓN"/>
    <x v="208"/>
    <s v="G/840302/2NN201"/>
    <s v="001"/>
    <n v="32804.69"/>
    <n v="0"/>
    <n v="0"/>
    <n v="32804.69"/>
    <n v="19193.349999999999"/>
    <n v="0"/>
    <n v="0"/>
    <n v="32804.69"/>
    <n v="32804.69"/>
    <n v="13611.34"/>
    <s v="G/BBBBB3/BBBBB3"/>
  </r>
  <r>
    <s v="84"/>
    <x v="0"/>
    <x v="9"/>
    <s v="ZA01N000"/>
    <x v="56"/>
    <s v="N402"/>
    <s v="QUITO SIN MIEDO"/>
    <s v="GI22N40200001D"/>
    <x v="17"/>
    <s v="84 BIENES DE LARGA DURACIÓN"/>
    <x v="64"/>
    <s v="G/840104/4NN402"/>
    <s v="001"/>
    <n v="8682.14"/>
    <n v="0"/>
    <n v="0"/>
    <n v="8682.14"/>
    <n v="0"/>
    <n v="0"/>
    <n v="0"/>
    <n v="8682.14"/>
    <n v="8682.14"/>
    <n v="8682.14"/>
    <s v="G/BBBBB3/BBBBB3"/>
  </r>
  <r>
    <s v="99"/>
    <x v="0"/>
    <x v="9"/>
    <s v="ZA01N000"/>
    <x v="56"/>
    <s v="A101"/>
    <s v="FORTALECIMIENTO INSTITUCIONAL"/>
    <s v="GC00A10100004D"/>
    <x v="0"/>
    <s v="99 OTROS PASIVOS"/>
    <x v="67"/>
    <s v="G/990101/1NA101"/>
    <s v="002"/>
    <n v="43277.2"/>
    <n v="0"/>
    <n v="0"/>
    <n v="43277.2"/>
    <n v="0"/>
    <n v="8020.86"/>
    <n v="8020.86"/>
    <n v="35256.339999999997"/>
    <n v="35256.339999999997"/>
    <n v="35256.339999999997"/>
    <s v="G/CCCCC1/CCCCC1"/>
  </r>
  <r>
    <s v="51"/>
    <x v="0"/>
    <x v="11"/>
    <s v="ZA01P000"/>
    <x v="57"/>
    <s v="A101"/>
    <s v="FORTALECIMIENTO INSTITUCIONAL"/>
    <s v="GC00A10100004D"/>
    <x v="0"/>
    <s v="51 GASTOS EN PERSONAL"/>
    <x v="0"/>
    <s v="G/510105/1PA101"/>
    <s v="002"/>
    <n v="2603659"/>
    <n v="-220000"/>
    <n v="0"/>
    <n v="2383659"/>
    <n v="0"/>
    <n v="901896.6"/>
    <n v="901896.6"/>
    <n v="1481762.4"/>
    <n v="1481762.4"/>
    <n v="1481762.4"/>
    <s v="G/AAAAAA/AAAAAA"/>
  </r>
  <r>
    <s v="51"/>
    <x v="0"/>
    <x v="11"/>
    <s v="ZA01P000"/>
    <x v="57"/>
    <s v="A101"/>
    <s v="FORTALECIMIENTO INSTITUCIONAL"/>
    <s v="GC00A10100004D"/>
    <x v="0"/>
    <s v="51 GASTOS EN PERSONAL"/>
    <x v="1"/>
    <s v="G/510106/1PA101"/>
    <s v="002"/>
    <n v="22124.880000000001"/>
    <n v="0"/>
    <n v="0"/>
    <n v="22124.880000000001"/>
    <n v="0"/>
    <n v="6185.9"/>
    <n v="6185.9"/>
    <n v="15938.98"/>
    <n v="15938.98"/>
    <n v="15938.98"/>
    <s v="G/AAAAAA/AAAAAA"/>
  </r>
  <r>
    <s v="51"/>
    <x v="0"/>
    <x v="11"/>
    <s v="ZA01P000"/>
    <x v="57"/>
    <s v="A101"/>
    <s v="FORTALECIMIENTO INSTITUCIONAL"/>
    <s v="GC00A10100004D"/>
    <x v="0"/>
    <s v="51 GASTOS EN PERSONAL"/>
    <x v="2"/>
    <s v="G/510203/1PA101"/>
    <s v="002"/>
    <n v="413468.84"/>
    <n v="0"/>
    <n v="0"/>
    <n v="413468.84"/>
    <n v="189280.26"/>
    <n v="36467.279999999999"/>
    <n v="36467.279999999999"/>
    <n v="377001.56"/>
    <n v="377001.56"/>
    <n v="187721.3"/>
    <s v="G/AAAAAA/AAAAAA"/>
  </r>
  <r>
    <s v="51"/>
    <x v="0"/>
    <x v="11"/>
    <s v="ZA01P000"/>
    <x v="57"/>
    <s v="A101"/>
    <s v="FORTALECIMIENTO INSTITUCIONAL"/>
    <s v="GC00A10100004D"/>
    <x v="0"/>
    <s v="51 GASTOS EN PERSONAL"/>
    <x v="3"/>
    <s v="G/510204/1PA101"/>
    <s v="002"/>
    <n v="160593.75"/>
    <n v="-7150.4"/>
    <n v="0"/>
    <n v="153443.35"/>
    <n v="69201.25"/>
    <n v="10760"/>
    <n v="10760"/>
    <n v="142683.35"/>
    <n v="142683.35"/>
    <n v="73482.100000000006"/>
    <s v="G/AAAAAA/AAAAAA"/>
  </r>
  <r>
    <s v="51"/>
    <x v="0"/>
    <x v="11"/>
    <s v="ZA01P000"/>
    <x v="57"/>
    <s v="A101"/>
    <s v="FORTALECIMIENTO INSTITUCIONAL"/>
    <s v="GC00A10100004D"/>
    <x v="0"/>
    <s v="51 GASTOS EN PERSONAL"/>
    <x v="4"/>
    <s v="G/510304/1PA101"/>
    <s v="002"/>
    <n v="396"/>
    <n v="158.4"/>
    <n v="0"/>
    <n v="554.4"/>
    <n v="0"/>
    <n v="0"/>
    <n v="0"/>
    <n v="554.4"/>
    <n v="554.4"/>
    <n v="554.4"/>
    <s v="G/AAAAAA/AAAAAA"/>
  </r>
  <r>
    <s v="51"/>
    <x v="0"/>
    <x v="11"/>
    <s v="ZA01P000"/>
    <x v="57"/>
    <s v="A101"/>
    <s v="FORTALECIMIENTO INSTITUCIONAL"/>
    <s v="GC00A10100004D"/>
    <x v="0"/>
    <s v="51 GASTOS EN PERSONAL"/>
    <x v="5"/>
    <s v="G/510306/1PA101"/>
    <s v="002"/>
    <n v="3168"/>
    <n v="0"/>
    <n v="0"/>
    <n v="3168"/>
    <n v="0"/>
    <n v="816"/>
    <n v="816"/>
    <n v="2352"/>
    <n v="2352"/>
    <n v="2352"/>
    <s v="G/AAAAAA/AAAAAA"/>
  </r>
  <r>
    <s v="51"/>
    <x v="0"/>
    <x v="11"/>
    <s v="ZA01P000"/>
    <x v="57"/>
    <s v="A101"/>
    <s v="FORTALECIMIENTO INSTITUCIONAL"/>
    <s v="GC00A10100004D"/>
    <x v="0"/>
    <s v="51 GASTOS EN PERSONAL"/>
    <x v="6"/>
    <s v="G/510401/1PA101"/>
    <s v="002"/>
    <n v="663.75"/>
    <n v="0"/>
    <n v="0"/>
    <n v="663.75"/>
    <n v="0"/>
    <n v="45"/>
    <n v="45"/>
    <n v="618.75"/>
    <n v="618.75"/>
    <n v="618.75"/>
    <s v="G/AAAAAA/AAAAAA"/>
  </r>
  <r>
    <s v="51"/>
    <x v="0"/>
    <x v="11"/>
    <s v="ZA01P000"/>
    <x v="57"/>
    <s v="A101"/>
    <s v="FORTALECIMIENTO INSTITUCIONAL"/>
    <s v="GC00A10100004D"/>
    <x v="0"/>
    <s v="51 GASTOS EN PERSONAL"/>
    <x v="7"/>
    <s v="G/510408/1PA101"/>
    <s v="002"/>
    <n v="1106.24"/>
    <n v="0"/>
    <n v="0"/>
    <n v="1106.24"/>
    <n v="0"/>
    <n v="293.85000000000002"/>
    <n v="293.85000000000002"/>
    <n v="812.39"/>
    <n v="812.39"/>
    <n v="812.39"/>
    <s v="G/AAAAAA/AAAAAA"/>
  </r>
  <r>
    <s v="51"/>
    <x v="0"/>
    <x v="11"/>
    <s v="ZA01P000"/>
    <x v="57"/>
    <s v="A101"/>
    <s v="FORTALECIMIENTO INSTITUCIONAL"/>
    <s v="GC00A10100004D"/>
    <x v="0"/>
    <s v="51 GASTOS EN PERSONAL"/>
    <x v="69"/>
    <s v="G/510507/1PA101"/>
    <s v="002"/>
    <n v="7350.83"/>
    <n v="0"/>
    <n v="0"/>
    <n v="7350.83"/>
    <n v="0"/>
    <n v="0"/>
    <n v="0"/>
    <n v="7350.83"/>
    <n v="7350.83"/>
    <n v="7350.83"/>
    <s v="G/AAAAAA/AAAAAA"/>
  </r>
  <r>
    <s v="51"/>
    <x v="0"/>
    <x v="11"/>
    <s v="ZA01P000"/>
    <x v="57"/>
    <s v="A101"/>
    <s v="FORTALECIMIENTO INSTITUCIONAL"/>
    <s v="GC00A10100004D"/>
    <x v="0"/>
    <s v="51 GASTOS EN PERSONAL"/>
    <x v="8"/>
    <s v="G/510509/1PA101"/>
    <s v="002"/>
    <n v="33592.910000000003"/>
    <n v="15000"/>
    <n v="0"/>
    <n v="48592.91"/>
    <n v="0"/>
    <n v="48346.13"/>
    <n v="48346.13"/>
    <n v="246.78"/>
    <n v="246.78"/>
    <n v="246.78"/>
    <s v="G/AAAAAA/AAAAAA"/>
  </r>
  <r>
    <s v="51"/>
    <x v="0"/>
    <x v="11"/>
    <s v="ZA01P000"/>
    <x v="57"/>
    <s v="A101"/>
    <s v="FORTALECIMIENTO INSTITUCIONAL"/>
    <s v="GC00A10100004D"/>
    <x v="0"/>
    <s v="51 GASTOS EN PERSONAL"/>
    <x v="9"/>
    <s v="G/510510/1PA101"/>
    <s v="002"/>
    <n v="2275992"/>
    <n v="226992"/>
    <n v="0"/>
    <n v="2502984"/>
    <n v="1500072.82"/>
    <n v="1002911.18"/>
    <n v="1002911.18"/>
    <n v="1500072.82"/>
    <n v="1500072.82"/>
    <n v="0"/>
    <s v="G/AAAAAA/AAAAAA"/>
  </r>
  <r>
    <s v="51"/>
    <x v="0"/>
    <x v="11"/>
    <s v="ZA01P000"/>
    <x v="57"/>
    <s v="A101"/>
    <s v="FORTALECIMIENTO INSTITUCIONAL"/>
    <s v="GC00A10100004D"/>
    <x v="0"/>
    <s v="51 GASTOS EN PERSONAL"/>
    <x v="10"/>
    <s v="G/510512/1PA101"/>
    <s v="002"/>
    <n v="8887.17"/>
    <n v="0"/>
    <n v="0"/>
    <n v="8887.17"/>
    <n v="0"/>
    <n v="3337.69"/>
    <n v="3337.69"/>
    <n v="5549.48"/>
    <n v="5549.48"/>
    <n v="5549.48"/>
    <s v="G/AAAAAA/AAAAAA"/>
  </r>
  <r>
    <s v="51"/>
    <x v="0"/>
    <x v="11"/>
    <s v="ZA01P000"/>
    <x v="57"/>
    <s v="A101"/>
    <s v="FORTALECIMIENTO INSTITUCIONAL"/>
    <s v="GC00A10100004D"/>
    <x v="0"/>
    <s v="51 GASTOS EN PERSONAL"/>
    <x v="11"/>
    <s v="G/510513/1PA101"/>
    <s v="002"/>
    <n v="15422.77"/>
    <n v="0"/>
    <n v="0"/>
    <n v="15422.77"/>
    <n v="0"/>
    <n v="1060.67"/>
    <n v="1060.67"/>
    <n v="14362.1"/>
    <n v="14362.1"/>
    <n v="14362.1"/>
    <s v="G/AAAAAA/AAAAAA"/>
  </r>
  <r>
    <s v="51"/>
    <x v="0"/>
    <x v="11"/>
    <s v="ZA01P000"/>
    <x v="57"/>
    <s v="A101"/>
    <s v="FORTALECIMIENTO INSTITUCIONAL"/>
    <s v="GC00A10100004D"/>
    <x v="0"/>
    <s v="51 GASTOS EN PERSONAL"/>
    <x v="12"/>
    <s v="G/510601/1PA101"/>
    <s v="002"/>
    <n v="624391.53"/>
    <n v="0"/>
    <n v="0"/>
    <n v="624391.53"/>
    <n v="189668.66"/>
    <n v="242163.21"/>
    <n v="242163.21"/>
    <n v="382228.32"/>
    <n v="382228.32"/>
    <n v="192559.66"/>
    <s v="G/AAAAAA/AAAAAA"/>
  </r>
  <r>
    <s v="51"/>
    <x v="0"/>
    <x v="11"/>
    <s v="ZA01P000"/>
    <x v="57"/>
    <s v="A101"/>
    <s v="FORTALECIMIENTO INSTITUCIONAL"/>
    <s v="GC00A10100004D"/>
    <x v="0"/>
    <s v="51 GASTOS EN PERSONAL"/>
    <x v="13"/>
    <s v="G/510602/1PA101"/>
    <s v="002"/>
    <n v="413468.84"/>
    <n v="0"/>
    <n v="0"/>
    <n v="413468.84"/>
    <n v="141563.5"/>
    <n v="138922.56"/>
    <n v="138922.56"/>
    <n v="274546.28000000003"/>
    <n v="274546.28000000003"/>
    <n v="132982.78"/>
    <s v="G/AAAAAA/AAAAAA"/>
  </r>
  <r>
    <s v="51"/>
    <x v="0"/>
    <x v="11"/>
    <s v="ZA01P000"/>
    <x v="57"/>
    <s v="A101"/>
    <s v="FORTALECIMIENTO INSTITUCIONAL"/>
    <s v="GC00A10100004D"/>
    <x v="0"/>
    <s v="51 GASTOS EN PERSONAL"/>
    <x v="14"/>
    <s v="G/510707/1PA101"/>
    <s v="002"/>
    <n v="39236.39"/>
    <n v="0"/>
    <n v="0"/>
    <n v="39236.39"/>
    <n v="0"/>
    <n v="6023.09"/>
    <n v="6023.09"/>
    <n v="33213.300000000003"/>
    <n v="33213.300000000003"/>
    <n v="33213.300000000003"/>
    <s v="G/AAAAAA/AAAAAA"/>
  </r>
  <r>
    <s v="53"/>
    <x v="0"/>
    <x v="11"/>
    <s v="ZA01P000"/>
    <x v="57"/>
    <s v="A101"/>
    <s v="FORTALECIMIENTO INSTITUCIONAL"/>
    <s v="GC00A10100001D"/>
    <x v="1"/>
    <s v="53 BIENES Y SERVICIOS DE CONSUMO"/>
    <x v="24"/>
    <s v="G/530402/1PA101"/>
    <s v="002"/>
    <n v="100"/>
    <n v="0"/>
    <n v="0"/>
    <n v="100"/>
    <n v="0"/>
    <n v="0"/>
    <n v="0"/>
    <n v="100"/>
    <n v="100"/>
    <n v="100"/>
    <s v="G/AAAAAA/AAAAAA"/>
  </r>
  <r>
    <s v="53"/>
    <x v="0"/>
    <x v="11"/>
    <s v="ZA01P000"/>
    <x v="57"/>
    <s v="A101"/>
    <s v="FORTALECIMIENTO INSTITUCIONAL"/>
    <s v="GC00A10100001D"/>
    <x v="1"/>
    <s v="53 BIENES Y SERVICIOS DE CONSUMO"/>
    <x v="31"/>
    <s v="G/530704/1PA101"/>
    <s v="002"/>
    <n v="412.68"/>
    <n v="0"/>
    <n v="0"/>
    <n v="412.68"/>
    <n v="0"/>
    <n v="43"/>
    <n v="0"/>
    <n v="369.68"/>
    <n v="412.68"/>
    <n v="369.68"/>
    <s v="G/AAAAAA/AAAAAA"/>
  </r>
  <r>
    <s v="53"/>
    <x v="0"/>
    <x v="11"/>
    <s v="ZA01P000"/>
    <x v="57"/>
    <s v="A101"/>
    <s v="FORTALECIMIENTO INSTITUCIONAL"/>
    <s v="GC00A10100001D"/>
    <x v="1"/>
    <s v="53 BIENES Y SERVICIOS DE CONSUMO"/>
    <x v="78"/>
    <s v="G/530811/1PA101"/>
    <s v="002"/>
    <n v="775.13"/>
    <n v="0"/>
    <n v="0"/>
    <n v="775.13"/>
    <n v="0"/>
    <n v="0"/>
    <n v="0"/>
    <n v="775.13"/>
    <n v="775.13"/>
    <n v="775.13"/>
    <s v="G/AAAAAA/AAAAAA"/>
  </r>
  <r>
    <s v="53"/>
    <x v="0"/>
    <x v="11"/>
    <s v="ZA01P000"/>
    <x v="57"/>
    <s v="A101"/>
    <s v="FORTALECIMIENTO INSTITUCIONAL"/>
    <s v="GC00A10100001D"/>
    <x v="1"/>
    <s v="53 BIENES Y SERVICIOS DE CONSUMO"/>
    <x v="36"/>
    <s v="G/530813/1PA101"/>
    <s v="002"/>
    <n v="13"/>
    <n v="0"/>
    <n v="0"/>
    <n v="13"/>
    <n v="0"/>
    <n v="0"/>
    <n v="0"/>
    <n v="13"/>
    <n v="13"/>
    <n v="13"/>
    <s v="G/AAAAAA/AAAAAA"/>
  </r>
  <r>
    <s v="53"/>
    <x v="0"/>
    <x v="11"/>
    <s v="ZA01P000"/>
    <x v="57"/>
    <s v="A101"/>
    <s v="FORTALECIMIENTO INSTITUCIONAL"/>
    <s v="GC00A10100001D"/>
    <x v="1"/>
    <s v="53 BIENES Y SERVICIOS DE CONSUMO"/>
    <x v="88"/>
    <s v="G/531403/1PA101"/>
    <s v="002"/>
    <n v="850"/>
    <n v="0"/>
    <n v="0"/>
    <n v="850"/>
    <n v="0"/>
    <n v="0"/>
    <n v="0"/>
    <n v="850"/>
    <n v="850"/>
    <n v="850"/>
    <s v="G/AAAAAA/AAAAAA"/>
  </r>
  <r>
    <s v="53"/>
    <x v="0"/>
    <x v="11"/>
    <s v="ZA01P000"/>
    <x v="57"/>
    <s v="A101"/>
    <s v="FORTALECIMIENTO INSTITUCIONAL"/>
    <s v="GC00A10100001D"/>
    <x v="1"/>
    <s v="53 BIENES Y SERVICIOS DE CONSUMO"/>
    <x v="103"/>
    <s v="G/531404/1PA101"/>
    <s v="002"/>
    <n v="110.4"/>
    <n v="0"/>
    <n v="0"/>
    <n v="110.4"/>
    <n v="0"/>
    <n v="0"/>
    <n v="0"/>
    <n v="110.4"/>
    <n v="110.4"/>
    <n v="110.4"/>
    <s v="G/AAAAAA/AAAAAA"/>
  </r>
  <r>
    <s v="53"/>
    <x v="0"/>
    <x v="11"/>
    <s v="ZA01P000"/>
    <x v="57"/>
    <s v="A101"/>
    <s v="FORTALECIMIENTO INSTITUCIONAL"/>
    <s v="GC00A10100001D"/>
    <x v="1"/>
    <s v="53 BIENES Y SERVICIOS DE CONSUMO"/>
    <x v="81"/>
    <s v="G/531406/1PA101"/>
    <s v="002"/>
    <n v="570.1"/>
    <n v="0"/>
    <n v="0"/>
    <n v="570.1"/>
    <n v="0"/>
    <n v="0"/>
    <n v="0"/>
    <n v="570.1"/>
    <n v="570.1"/>
    <n v="570.1"/>
    <s v="G/AAAAAA/AAAAAA"/>
  </r>
  <r>
    <s v="53"/>
    <x v="0"/>
    <x v="11"/>
    <s v="ZA01P000"/>
    <x v="57"/>
    <s v="A101"/>
    <s v="FORTALECIMIENTO INSTITUCIONAL"/>
    <s v="GC00A10100001D"/>
    <x v="1"/>
    <s v="53 BIENES Y SERVICIOS DE CONSUMO"/>
    <x v="104"/>
    <s v="G/531407/1PA101"/>
    <s v="002"/>
    <n v="271.57"/>
    <n v="0"/>
    <n v="0"/>
    <n v="271.57"/>
    <n v="0"/>
    <n v="0"/>
    <n v="0"/>
    <n v="271.57"/>
    <n v="271.57"/>
    <n v="271.57"/>
    <s v="G/AAAAAA/AAAAAA"/>
  </r>
  <r>
    <s v="73"/>
    <x v="0"/>
    <x v="11"/>
    <s v="ZA01P000"/>
    <x v="57"/>
    <s v="L101"/>
    <s v="GESTIÓN INSTITUCIONAL EFICIENTE"/>
    <s v="GI22L10100002D"/>
    <x v="86"/>
    <s v="73 BIENES Y SERVICIOS PARA INVERSIÓN"/>
    <x v="119"/>
    <s v="G/730207/1PL101"/>
    <s v="001"/>
    <n v="380"/>
    <n v="-380"/>
    <n v="0"/>
    <n v="0"/>
    <n v="0"/>
    <n v="0"/>
    <n v="0"/>
    <n v="0"/>
    <n v="0"/>
    <n v="0"/>
    <s v="G/BBBBB2/BBBBB2"/>
  </r>
  <r>
    <s v="73"/>
    <x v="0"/>
    <x v="11"/>
    <s v="ZA01P000"/>
    <x v="57"/>
    <s v="L101"/>
    <s v="GESTIÓN INSTITUCIONAL EFICIENTE"/>
    <s v="GI22L10100002D"/>
    <x v="86"/>
    <s v="73 BIENES Y SERVICIOS PARA INVERSIÓN"/>
    <x v="96"/>
    <s v="G/730601/1PL101"/>
    <s v="001"/>
    <n v="39500"/>
    <n v="-34420"/>
    <n v="0"/>
    <n v="5080"/>
    <n v="0"/>
    <n v="0"/>
    <n v="0"/>
    <n v="5080"/>
    <n v="5080"/>
    <n v="5080"/>
    <s v="G/BBBBB2/BBBBB2"/>
  </r>
  <r>
    <s v="73"/>
    <x v="0"/>
    <x v="11"/>
    <s v="ZA01P000"/>
    <x v="57"/>
    <s v="L101"/>
    <s v="GESTIÓN INSTITUCIONAL EFICIENTE"/>
    <s v="GI22L10100002D"/>
    <x v="86"/>
    <s v="73 BIENES Y SERVICIOS PARA INVERSIÓN"/>
    <x v="42"/>
    <s v="G/730606/1PL101"/>
    <s v="001"/>
    <n v="29228.61"/>
    <n v="79347.39"/>
    <n v="0"/>
    <n v="108576"/>
    <n v="102152"/>
    <n v="4024"/>
    <n v="4024"/>
    <n v="104552"/>
    <n v="104552"/>
    <n v="2400"/>
    <s v="G/BBBBB2/BBBBB2"/>
  </r>
  <r>
    <s v="73"/>
    <x v="0"/>
    <x v="11"/>
    <s v="ZA01P000"/>
    <x v="57"/>
    <s v="L101"/>
    <s v="GESTIÓN INSTITUCIONAL EFICIENTE"/>
    <s v="GI22L10100002D"/>
    <x v="86"/>
    <s v="73 BIENES Y SERVICIOS PARA INVERSIÓN"/>
    <x v="209"/>
    <s v="G/730610/1PL101"/>
    <s v="001"/>
    <n v="157879"/>
    <n v="-157879"/>
    <n v="0"/>
    <n v="0"/>
    <n v="0"/>
    <n v="0"/>
    <n v="0"/>
    <n v="0"/>
    <n v="0"/>
    <n v="0"/>
    <s v="G/BBBBB2/BBBBB2"/>
  </r>
  <r>
    <s v="73"/>
    <x v="0"/>
    <x v="11"/>
    <s v="ZA01P000"/>
    <x v="57"/>
    <s v="P204"/>
    <s v="USO Y GESTIÓN DEL SUELO"/>
    <s v="GI22P20400001D"/>
    <x v="87"/>
    <s v="73 BIENES Y SERVICIOS PARA INVERSIÓN"/>
    <x v="87"/>
    <s v="G/730205/2PP204"/>
    <s v="001"/>
    <n v="13540"/>
    <n v="0"/>
    <n v="0"/>
    <n v="13540"/>
    <n v="0"/>
    <n v="5048"/>
    <n v="5048"/>
    <n v="8492"/>
    <n v="8492"/>
    <n v="8492"/>
    <s v="G/BBBBB2/BBBBB2"/>
  </r>
  <r>
    <s v="73"/>
    <x v="0"/>
    <x v="11"/>
    <s v="ZA01P000"/>
    <x v="57"/>
    <s v="P204"/>
    <s v="USO Y GESTIÓN DEL SUELO"/>
    <s v="GI22P20400001D"/>
    <x v="87"/>
    <s v="73 BIENES Y SERVICIOS PARA INVERSIÓN"/>
    <x v="46"/>
    <s v="G/730249/2PP204"/>
    <s v="001"/>
    <n v="33000"/>
    <n v="-27000"/>
    <n v="0"/>
    <n v="6000"/>
    <n v="0"/>
    <n v="0"/>
    <n v="0"/>
    <n v="6000"/>
    <n v="6000"/>
    <n v="6000"/>
    <s v="G/BBBBB2/BBBBB2"/>
  </r>
  <r>
    <s v="73"/>
    <x v="0"/>
    <x v="11"/>
    <s v="ZA01P000"/>
    <x v="57"/>
    <s v="P204"/>
    <s v="USO Y GESTIÓN DEL SUELO"/>
    <s v="GI22P20400001D"/>
    <x v="87"/>
    <s v="73 BIENES Y SERVICIOS PARA INVERSIÓN"/>
    <x v="96"/>
    <s v="G/730601/2PP204"/>
    <s v="001"/>
    <n v="5072.54"/>
    <n v="0"/>
    <n v="0"/>
    <n v="5072.54"/>
    <n v="0"/>
    <n v="0"/>
    <n v="0"/>
    <n v="5072.54"/>
    <n v="5072.54"/>
    <n v="5072.54"/>
    <s v="G/BBBBB2/BBBBB2"/>
  </r>
  <r>
    <s v="73"/>
    <x v="0"/>
    <x v="11"/>
    <s v="ZA01P000"/>
    <x v="57"/>
    <s v="P204"/>
    <s v="USO Y GESTIÓN DEL SUELO"/>
    <s v="GI22P20400001D"/>
    <x v="87"/>
    <s v="73 BIENES Y SERVICIOS PARA INVERSIÓN"/>
    <x v="42"/>
    <s v="G/730606/2PP204"/>
    <s v="001"/>
    <n v="19252"/>
    <n v="73251"/>
    <n v="0"/>
    <n v="92503"/>
    <n v="58182"/>
    <n v="3073"/>
    <n v="1740"/>
    <n v="89430"/>
    <n v="90763"/>
    <n v="31248"/>
    <s v="G/BBBBB2/BBBBB2"/>
  </r>
  <r>
    <s v="73"/>
    <x v="0"/>
    <x v="11"/>
    <s v="ZA01P000"/>
    <x v="57"/>
    <s v="P204"/>
    <s v="USO Y GESTIÓN DEL SUELO"/>
    <s v="GI22P20400001D"/>
    <x v="87"/>
    <s v="73 BIENES Y SERVICIOS PARA INVERSIÓN"/>
    <x v="43"/>
    <s v="G/730702/2PP204"/>
    <s v="001"/>
    <n v="79999.850000000006"/>
    <n v="-46251"/>
    <n v="0"/>
    <n v="33748.85"/>
    <n v="26756.23"/>
    <n v="0"/>
    <n v="0"/>
    <n v="33748.85"/>
    <n v="33748.85"/>
    <n v="6992.62"/>
    <s v="G/BBBBB2/BBBBB2"/>
  </r>
  <r>
    <s v="73"/>
    <x v="0"/>
    <x v="11"/>
    <s v="ZA01P000"/>
    <x v="57"/>
    <s v="P204"/>
    <s v="USO Y GESTIÓN DEL SUELO"/>
    <s v="GI22P20400001D"/>
    <x v="87"/>
    <s v="73 BIENES Y SERVICIOS PARA INVERSIÓN"/>
    <x v="97"/>
    <s v="G/730704/2PP204"/>
    <s v="001"/>
    <n v="6000"/>
    <n v="0"/>
    <n v="0"/>
    <n v="6000"/>
    <n v="0"/>
    <n v="0"/>
    <n v="0"/>
    <n v="6000"/>
    <n v="6000"/>
    <n v="6000"/>
    <s v="G/BBBBB2/BBBBB2"/>
  </r>
  <r>
    <s v="84"/>
    <x v="0"/>
    <x v="11"/>
    <s v="ZA01P000"/>
    <x v="57"/>
    <s v="A101"/>
    <s v="FORTALECIMIENTO INSTITUCIONAL"/>
    <s v="GC00A10100001D"/>
    <x v="1"/>
    <s v="84 BIENES DE LARGA DURACIÓN"/>
    <x v="63"/>
    <s v="G/840103/1PA101"/>
    <s v="002"/>
    <n v="6195"/>
    <n v="0"/>
    <n v="0"/>
    <n v="6195"/>
    <n v="6058.16"/>
    <n v="0"/>
    <n v="0"/>
    <n v="6195"/>
    <n v="6195"/>
    <n v="136.84"/>
    <s v="G/BBBBB3/BBBBB3"/>
  </r>
  <r>
    <s v="84"/>
    <x v="0"/>
    <x v="11"/>
    <s v="ZA01P000"/>
    <x v="57"/>
    <s v="A101"/>
    <s v="FORTALECIMIENTO INSTITUCIONAL"/>
    <s v="GC00A10100001D"/>
    <x v="1"/>
    <s v="84 BIENES DE LARGA DURACIÓN"/>
    <x v="113"/>
    <s v="G/840106/1PA101"/>
    <s v="002"/>
    <n v="528"/>
    <n v="0"/>
    <n v="0"/>
    <n v="528"/>
    <n v="0"/>
    <n v="0"/>
    <n v="0"/>
    <n v="528"/>
    <n v="528"/>
    <n v="528"/>
    <s v="G/BBBBB3/BBBBB3"/>
  </r>
  <r>
    <s v="84"/>
    <x v="0"/>
    <x v="11"/>
    <s v="ZA01P000"/>
    <x v="57"/>
    <s v="A101"/>
    <s v="FORTALECIMIENTO INSTITUCIONAL"/>
    <s v="GC00A10100001D"/>
    <x v="1"/>
    <s v="84 BIENES DE LARGA DURACIÓN"/>
    <x v="65"/>
    <s v="G/840107/1PA101"/>
    <s v="002"/>
    <n v="674.12"/>
    <n v="0"/>
    <n v="0"/>
    <n v="674.12"/>
    <n v="0"/>
    <n v="0"/>
    <n v="0"/>
    <n v="674.12"/>
    <n v="674.12"/>
    <n v="674.12"/>
    <s v="G/BBBBB3/BBBBB3"/>
  </r>
  <r>
    <s v="84"/>
    <x v="0"/>
    <x v="11"/>
    <s v="ZA01P000"/>
    <x v="57"/>
    <s v="L101"/>
    <s v="GESTIÓN INSTITUCIONAL EFICIENTE"/>
    <s v="GI22L10100002D"/>
    <x v="86"/>
    <s v="84 BIENES DE LARGA DURACIÓN"/>
    <x v="65"/>
    <s v="G/840107/1PL101"/>
    <s v="001"/>
    <n v="0"/>
    <n v="134470"/>
    <n v="0"/>
    <n v="134470"/>
    <n v="2890"/>
    <n v="131580"/>
    <n v="0"/>
    <n v="2890"/>
    <n v="134470"/>
    <n v="0"/>
    <s v="G/BBBBB3/BBBBB3"/>
  </r>
  <r>
    <s v="84"/>
    <x v="0"/>
    <x v="11"/>
    <s v="ZA01P000"/>
    <x v="57"/>
    <s v="P204"/>
    <s v="USO Y GESTIÓN DEL SUELO"/>
    <s v="GI22P20400001D"/>
    <x v="87"/>
    <s v="84 BIENES DE LARGA DURACIÓN"/>
    <x v="65"/>
    <s v="G/840107/2PP204"/>
    <s v="001"/>
    <n v="58148"/>
    <n v="-21138.39"/>
    <n v="0"/>
    <n v="37009.61"/>
    <n v="0"/>
    <n v="0"/>
    <n v="0"/>
    <n v="37009.61"/>
    <n v="37009.61"/>
    <n v="37009.61"/>
    <s v="G/BBBBB3/BBBBB3"/>
  </r>
  <r>
    <s v="99"/>
    <x v="0"/>
    <x v="11"/>
    <s v="ZA01P000"/>
    <x v="57"/>
    <s v="A101"/>
    <s v="FORTALECIMIENTO INSTITUCIONAL"/>
    <s v="GC00A10100004D"/>
    <x v="0"/>
    <s v="99 OTROS PASIVOS"/>
    <x v="67"/>
    <s v="G/990101/1PA101"/>
    <s v="002"/>
    <n v="72708.87"/>
    <n v="-15000"/>
    <n v="0"/>
    <n v="57708.87"/>
    <n v="0"/>
    <n v="14483.27"/>
    <n v="14483.27"/>
    <n v="43225.599999999999"/>
    <n v="43225.599999999999"/>
    <n v="43225.599999999999"/>
    <s v="G/CCCCC1/CCCCC1"/>
  </r>
  <r>
    <s v="51"/>
    <x v="3"/>
    <x v="15"/>
    <s v="UA38M040"/>
    <x v="58"/>
    <s v="A101"/>
    <s v="FORTALECIMIENTO INSTITUCIONAL"/>
    <s v="GC00A10100004D"/>
    <x v="0"/>
    <s v="51 GASTOS EN PERSONAL"/>
    <x v="0"/>
    <s v="G/510105/1MA101"/>
    <s v="002"/>
    <n v="166304.73000000001"/>
    <n v="67495.27"/>
    <n v="0"/>
    <n v="233800"/>
    <n v="0"/>
    <n v="86886.66"/>
    <n v="86886.66"/>
    <n v="146913.34"/>
    <n v="146913.34"/>
    <n v="146913.34"/>
    <s v="G/AAAAAA/AAAAAA"/>
  </r>
  <r>
    <s v="51"/>
    <x v="3"/>
    <x v="15"/>
    <s v="UA38M040"/>
    <x v="58"/>
    <s v="A101"/>
    <s v="FORTALECIMIENTO INSTITUCIONAL"/>
    <s v="GC00A10100004D"/>
    <x v="0"/>
    <s v="51 GASTOS EN PERSONAL"/>
    <x v="2"/>
    <s v="G/510203/1MA101"/>
    <s v="002"/>
    <n v="98481.52"/>
    <n v="43323.46"/>
    <n v="0"/>
    <n v="141804.98000000001"/>
    <n v="111981.55"/>
    <n v="13642.89"/>
    <n v="13139.89"/>
    <n v="128162.09"/>
    <n v="128665.09"/>
    <n v="16180.54"/>
    <s v="G/AAAAAA/AAAAAA"/>
  </r>
  <r>
    <s v="51"/>
    <x v="3"/>
    <x v="15"/>
    <s v="UA38M040"/>
    <x v="58"/>
    <s v="A101"/>
    <s v="FORTALECIMIENTO INSTITUCIONAL"/>
    <s v="GC00A10100004D"/>
    <x v="0"/>
    <s v="51 GASTOS EN PERSONAL"/>
    <x v="3"/>
    <s v="G/510204/1MA101"/>
    <s v="002"/>
    <n v="35032.5"/>
    <n v="19417.5"/>
    <n v="0"/>
    <n v="54450"/>
    <n v="46045"/>
    <n v="5294.32"/>
    <n v="4727.92"/>
    <n v="49155.68"/>
    <n v="49722.080000000002"/>
    <n v="3110.68"/>
    <s v="G/AAAAAA/AAAAAA"/>
  </r>
  <r>
    <s v="51"/>
    <x v="3"/>
    <x v="15"/>
    <s v="UA38M040"/>
    <x v="58"/>
    <s v="A101"/>
    <s v="FORTALECIMIENTO INSTITUCIONAL"/>
    <s v="GC00A10100004D"/>
    <x v="0"/>
    <s v="51 GASTOS EN PERSONAL"/>
    <x v="8"/>
    <s v="G/510509/1MA101"/>
    <s v="002"/>
    <n v="3911.91"/>
    <n v="18586.13"/>
    <n v="0"/>
    <n v="22498.04"/>
    <n v="0"/>
    <n v="19113.75"/>
    <n v="18811.95"/>
    <n v="3384.29"/>
    <n v="3686.09"/>
    <n v="3384.29"/>
    <s v="G/AAAAAA/AAAAAA"/>
  </r>
  <r>
    <s v="51"/>
    <x v="3"/>
    <x v="15"/>
    <s v="UA38M040"/>
    <x v="58"/>
    <s v="A101"/>
    <s v="FORTALECIMIENTO INSTITUCIONAL"/>
    <s v="GC00A10100004D"/>
    <x v="0"/>
    <s v="51 GASTOS EN PERSONAL"/>
    <x v="9"/>
    <s v="G/510510/1MA101"/>
    <s v="002"/>
    <n v="944786.47"/>
    <n v="506673.53"/>
    <n v="0"/>
    <n v="1451460"/>
    <n v="953653.89"/>
    <n v="497806.11"/>
    <n v="497806.11"/>
    <n v="953653.89"/>
    <n v="953653.89"/>
    <n v="0"/>
    <s v="G/AAAAAA/AAAAAA"/>
  </r>
  <r>
    <s v="51"/>
    <x v="3"/>
    <x v="15"/>
    <s v="UA38M040"/>
    <x v="58"/>
    <s v="A101"/>
    <s v="FORTALECIMIENTO INSTITUCIONAL"/>
    <s v="GC00A10100004D"/>
    <x v="0"/>
    <s v="51 GASTOS EN PERSONAL"/>
    <x v="10"/>
    <s v="G/510512/1MA101"/>
    <s v="002"/>
    <n v="4726.03"/>
    <n v="-2285"/>
    <n v="0"/>
    <n v="2441.0300000000002"/>
    <n v="0"/>
    <n v="2025.41"/>
    <n v="2025.41"/>
    <n v="415.62"/>
    <n v="415.62"/>
    <n v="415.62"/>
    <s v="G/AAAAAA/AAAAAA"/>
  </r>
  <r>
    <s v="51"/>
    <x v="3"/>
    <x v="15"/>
    <s v="UA38M040"/>
    <x v="58"/>
    <s v="A101"/>
    <s v="FORTALECIMIENTO INSTITUCIONAL"/>
    <s v="GC00A10100004D"/>
    <x v="0"/>
    <s v="51 GASTOS EN PERSONAL"/>
    <x v="11"/>
    <s v="G/510513/1MA101"/>
    <s v="002"/>
    <n v="906.67"/>
    <n v="2878.33"/>
    <n v="0"/>
    <n v="3785"/>
    <n v="0"/>
    <n v="3719.07"/>
    <n v="3719.07"/>
    <n v="65.930000000000007"/>
    <n v="65.930000000000007"/>
    <n v="65.930000000000007"/>
    <s v="G/AAAAAA/AAAAAA"/>
  </r>
  <r>
    <s v="51"/>
    <x v="3"/>
    <x v="15"/>
    <s v="UA38M040"/>
    <x v="58"/>
    <s v="A101"/>
    <s v="FORTALECIMIENTO INSTITUCIONAL"/>
    <s v="GC00A10100004D"/>
    <x v="0"/>
    <s v="51 GASTOS EN PERSONAL"/>
    <x v="12"/>
    <s v="G/510601/1MA101"/>
    <s v="002"/>
    <n v="142097.70000000001"/>
    <n v="73162.289999999994"/>
    <n v="0"/>
    <n v="215259.99"/>
    <n v="119982.3"/>
    <n v="74604.89"/>
    <n v="74604.89"/>
    <n v="140655.1"/>
    <n v="140655.1"/>
    <n v="20672.8"/>
    <s v="G/AAAAAA/AAAAAA"/>
  </r>
  <r>
    <s v="51"/>
    <x v="3"/>
    <x v="15"/>
    <s v="UA38M040"/>
    <x v="58"/>
    <s v="A101"/>
    <s v="FORTALECIMIENTO INSTITUCIONAL"/>
    <s v="GC00A10100004D"/>
    <x v="0"/>
    <s v="51 GASTOS EN PERSONAL"/>
    <x v="13"/>
    <s v="G/510602/1MA101"/>
    <s v="002"/>
    <n v="77732.350000000006"/>
    <n v="53398.73"/>
    <n v="0"/>
    <n v="131131.07999999999"/>
    <n v="100958.45"/>
    <n v="26673.1"/>
    <n v="26673.1"/>
    <n v="104457.98"/>
    <n v="104457.98"/>
    <n v="3499.53"/>
    <s v="G/AAAAAA/AAAAAA"/>
  </r>
  <r>
    <s v="51"/>
    <x v="3"/>
    <x v="15"/>
    <s v="UA38M040"/>
    <x v="58"/>
    <s v="A101"/>
    <s v="FORTALECIMIENTO INSTITUCIONAL"/>
    <s v="GC00A10100004D"/>
    <x v="0"/>
    <s v="51 GASTOS EN PERSONAL"/>
    <x v="14"/>
    <s v="G/510707/1MA101"/>
    <s v="002"/>
    <n v="12424.32"/>
    <n v="-9534.31"/>
    <n v="0"/>
    <n v="2890.01"/>
    <n v="0"/>
    <n v="1300.98"/>
    <n v="427.4"/>
    <n v="1589.03"/>
    <n v="2462.61"/>
    <n v="1589.03"/>
    <s v="G/AAAAAA/AAAAAA"/>
  </r>
  <r>
    <s v="53"/>
    <x v="3"/>
    <x v="15"/>
    <s v="UA38M040"/>
    <x v="58"/>
    <s v="A101"/>
    <s v="FORTALECIMIENTO INSTITUCIONAL"/>
    <s v="GC00A10100001D"/>
    <x v="1"/>
    <s v="53 BIENES Y SERVICIOS DE CONSUMO"/>
    <x v="15"/>
    <s v="G/530101/1MA101"/>
    <s v="002"/>
    <n v="3017.86"/>
    <n v="-3017.86"/>
    <n v="0"/>
    <n v="0"/>
    <n v="0"/>
    <n v="0"/>
    <n v="0"/>
    <n v="0"/>
    <n v="0"/>
    <n v="0"/>
    <s v="G/AAAAAA/AAAAAA"/>
  </r>
  <r>
    <s v="53"/>
    <x v="3"/>
    <x v="15"/>
    <s v="UA38M040"/>
    <x v="58"/>
    <s v="A101"/>
    <s v="FORTALECIMIENTO INSTITUCIONAL"/>
    <s v="GC00A10100001D"/>
    <x v="1"/>
    <s v="53 BIENES Y SERVICIOS DE CONSUMO"/>
    <x v="16"/>
    <s v="G/530104/1MA101"/>
    <s v="002"/>
    <n v="428.57"/>
    <n v="-428.57"/>
    <n v="0"/>
    <n v="0"/>
    <n v="0"/>
    <n v="0"/>
    <n v="0"/>
    <n v="0"/>
    <n v="0"/>
    <n v="0"/>
    <s v="G/AAAAAA/AAAAAA"/>
  </r>
  <r>
    <s v="53"/>
    <x v="3"/>
    <x v="15"/>
    <s v="UA38M040"/>
    <x v="58"/>
    <s v="A101"/>
    <s v="FORTALECIMIENTO INSTITUCIONAL"/>
    <s v="GC00A10100001D"/>
    <x v="1"/>
    <s v="53 BIENES Y SERVICIOS DE CONSUMO"/>
    <x v="17"/>
    <s v="G/530105/1MA101"/>
    <s v="002"/>
    <n v="1785.71"/>
    <n v="-1278.83"/>
    <n v="0"/>
    <n v="506.88"/>
    <n v="0"/>
    <n v="506.88"/>
    <n v="180.54"/>
    <n v="0"/>
    <n v="326.33999999999997"/>
    <n v="0"/>
    <s v="G/AAAAAA/AAAAAA"/>
  </r>
  <r>
    <s v="53"/>
    <x v="3"/>
    <x v="15"/>
    <s v="UA38M040"/>
    <x v="58"/>
    <s v="A101"/>
    <s v="FORTALECIMIENTO INSTITUCIONAL"/>
    <s v="GC00A10100001D"/>
    <x v="1"/>
    <s v="53 BIENES Y SERVICIOS DE CONSUMO"/>
    <x v="75"/>
    <s v="G/530203/1MA101"/>
    <s v="002"/>
    <n v="2678.57"/>
    <n v="-2678.57"/>
    <n v="0"/>
    <n v="0"/>
    <n v="0"/>
    <n v="0"/>
    <n v="0"/>
    <n v="0"/>
    <n v="0"/>
    <n v="0"/>
    <s v="G/AAAAAA/AAAAAA"/>
  </r>
  <r>
    <s v="53"/>
    <x v="3"/>
    <x v="15"/>
    <s v="UA38M040"/>
    <x v="58"/>
    <s v="A101"/>
    <s v="FORTALECIMIENTO INSTITUCIONAL"/>
    <s v="GC00A10100001D"/>
    <x v="1"/>
    <s v="53 BIENES Y SERVICIOS DE CONSUMO"/>
    <x v="19"/>
    <s v="G/530204/1MA101"/>
    <s v="002"/>
    <n v="3125"/>
    <n v="-2775"/>
    <n v="0"/>
    <n v="350"/>
    <n v="244.4"/>
    <n v="105.6"/>
    <n v="105.6"/>
    <n v="244.4"/>
    <n v="244.4"/>
    <n v="0"/>
    <s v="G/AAAAAA/AAAAAA"/>
  </r>
  <r>
    <s v="53"/>
    <x v="3"/>
    <x v="15"/>
    <s v="UA38M040"/>
    <x v="58"/>
    <s v="A101"/>
    <s v="FORTALECIMIENTO INSTITUCIONAL"/>
    <s v="GC00A10100001D"/>
    <x v="1"/>
    <s v="53 BIENES Y SERVICIOS DE CONSUMO"/>
    <x v="21"/>
    <s v="G/530208/1MA101"/>
    <s v="002"/>
    <n v="25000"/>
    <n v="11225"/>
    <n v="0"/>
    <n v="36225"/>
    <n v="0"/>
    <n v="36225"/>
    <n v="20700"/>
    <n v="0"/>
    <n v="15525"/>
    <n v="0"/>
    <s v="G/AAAAAA/AAAAAA"/>
  </r>
  <r>
    <s v="53"/>
    <x v="3"/>
    <x v="15"/>
    <s v="UA38M040"/>
    <x v="58"/>
    <s v="A101"/>
    <s v="FORTALECIMIENTO INSTITUCIONAL"/>
    <s v="GC00A10100001D"/>
    <x v="1"/>
    <s v="53 BIENES Y SERVICIOS DE CONSUMO"/>
    <x v="210"/>
    <s v="G/530225/1MA101"/>
    <s v="002"/>
    <n v="2232.14"/>
    <n v="4967.8599999999997"/>
    <n v="0"/>
    <n v="7200"/>
    <n v="0"/>
    <n v="7200"/>
    <n v="1418.89"/>
    <n v="0"/>
    <n v="5781.11"/>
    <n v="0"/>
    <s v="G/AAAAAA/AAAAAA"/>
  </r>
  <r>
    <s v="53"/>
    <x v="3"/>
    <x v="15"/>
    <s v="UA38M040"/>
    <x v="58"/>
    <s v="A101"/>
    <s v="FORTALECIMIENTO INSTITUCIONAL"/>
    <s v="GC00A10100001D"/>
    <x v="1"/>
    <s v="53 BIENES Y SERVICIOS DE CONSUMO"/>
    <x v="23"/>
    <s v="G/530255/1MA101"/>
    <s v="002"/>
    <n v="0"/>
    <n v="4644.34"/>
    <n v="0"/>
    <n v="4644.34"/>
    <n v="0"/>
    <n v="4145.3100000000004"/>
    <n v="1344.01"/>
    <n v="499.03"/>
    <n v="3300.33"/>
    <n v="499.03"/>
    <s v="G/AAAAAA/AAAAAA"/>
  </r>
  <r>
    <s v="53"/>
    <x v="3"/>
    <x v="15"/>
    <s v="UA38M040"/>
    <x v="58"/>
    <s v="A101"/>
    <s v="FORTALECIMIENTO INSTITUCIONAL"/>
    <s v="GC00A10100001D"/>
    <x v="1"/>
    <s v="53 BIENES Y SERVICIOS DE CONSUMO"/>
    <x v="24"/>
    <s v="G/530402/1MA101"/>
    <s v="002"/>
    <n v="140"/>
    <n v="0"/>
    <n v="0"/>
    <n v="140"/>
    <n v="140"/>
    <n v="0"/>
    <n v="0"/>
    <n v="140"/>
    <n v="140"/>
    <n v="0"/>
    <s v="G/AAAAAA/AAAAAA"/>
  </r>
  <r>
    <s v="53"/>
    <x v="3"/>
    <x v="15"/>
    <s v="UA38M040"/>
    <x v="58"/>
    <s v="A101"/>
    <s v="FORTALECIMIENTO INSTITUCIONAL"/>
    <s v="GC00A10100001D"/>
    <x v="1"/>
    <s v="53 BIENES Y SERVICIOS DE CONSUMO"/>
    <x v="25"/>
    <s v="G/530403/1MA101"/>
    <s v="002"/>
    <n v="735.53"/>
    <n v="1071.97"/>
    <n v="0"/>
    <n v="1807.5"/>
    <n v="891"/>
    <n v="0"/>
    <n v="0"/>
    <n v="1807.5"/>
    <n v="1807.5"/>
    <n v="916.5"/>
    <s v="G/AAAAAA/AAAAAA"/>
  </r>
  <r>
    <s v="53"/>
    <x v="3"/>
    <x v="15"/>
    <s v="UA38M040"/>
    <x v="58"/>
    <s v="A101"/>
    <s v="FORTALECIMIENTO INSTITUCIONAL"/>
    <s v="GC00A10100001D"/>
    <x v="1"/>
    <s v="53 BIENES Y SERVICIOS DE CONSUMO"/>
    <x v="26"/>
    <s v="G/530404/1MA101"/>
    <s v="002"/>
    <n v="500"/>
    <n v="13132.63"/>
    <n v="0"/>
    <n v="13632.63"/>
    <n v="1014"/>
    <n v="60"/>
    <n v="60"/>
    <n v="13572.63"/>
    <n v="13572.63"/>
    <n v="12558.63"/>
    <s v="G/AAAAAA/AAAAAA"/>
  </r>
  <r>
    <s v="53"/>
    <x v="3"/>
    <x v="15"/>
    <s v="UA38M040"/>
    <x v="58"/>
    <s v="A101"/>
    <s v="FORTALECIMIENTO INSTITUCIONAL"/>
    <s v="GC00A10100001D"/>
    <x v="1"/>
    <s v="53 BIENES Y SERVICIOS DE CONSUMO"/>
    <x v="27"/>
    <s v="G/530405/1MA101"/>
    <s v="002"/>
    <n v="125"/>
    <n v="4189.93"/>
    <n v="0"/>
    <n v="4314.93"/>
    <n v="3958.93"/>
    <n v="0"/>
    <n v="0"/>
    <n v="4314.93"/>
    <n v="4314.93"/>
    <n v="356"/>
    <s v="G/AAAAAA/AAAAAA"/>
  </r>
  <r>
    <s v="53"/>
    <x v="3"/>
    <x v="15"/>
    <s v="UA38M040"/>
    <x v="58"/>
    <s v="A101"/>
    <s v="FORTALECIMIENTO INSTITUCIONAL"/>
    <s v="GC00A10100001D"/>
    <x v="1"/>
    <s v="53 BIENES Y SERVICIOS DE CONSUMO"/>
    <x v="115"/>
    <s v="G/530417/1MA101"/>
    <s v="002"/>
    <n v="3500"/>
    <n v="-3500"/>
    <n v="0"/>
    <n v="0"/>
    <n v="0"/>
    <n v="0"/>
    <n v="0"/>
    <n v="0"/>
    <n v="0"/>
    <n v="0"/>
    <s v="G/AAAAAA/AAAAAA"/>
  </r>
  <r>
    <s v="53"/>
    <x v="3"/>
    <x v="15"/>
    <s v="UA38M040"/>
    <x v="58"/>
    <s v="A101"/>
    <s v="FORTALECIMIENTO INSTITUCIONAL"/>
    <s v="GC00A10100001D"/>
    <x v="1"/>
    <s v="53 BIENES Y SERVICIOS DE CONSUMO"/>
    <x v="31"/>
    <s v="G/530704/1MA101"/>
    <s v="002"/>
    <n v="5357.14"/>
    <n v="-2374.64"/>
    <n v="0"/>
    <n v="2982.5"/>
    <n v="1350"/>
    <n v="0"/>
    <n v="0"/>
    <n v="2982.5"/>
    <n v="2982.5"/>
    <n v="1632.5"/>
    <s v="G/AAAAAA/AAAAAA"/>
  </r>
  <r>
    <s v="53"/>
    <x v="3"/>
    <x v="15"/>
    <s v="UA38M040"/>
    <x v="58"/>
    <s v="A101"/>
    <s v="FORTALECIMIENTO INSTITUCIONAL"/>
    <s v="GC00A10100001D"/>
    <x v="1"/>
    <s v="53 BIENES Y SERVICIOS DE CONSUMO"/>
    <x v="32"/>
    <s v="G/530803/1MA101"/>
    <s v="002"/>
    <n v="7805"/>
    <n v="-5249.69"/>
    <n v="0"/>
    <n v="2555.31"/>
    <n v="2315.81"/>
    <n v="0"/>
    <n v="0"/>
    <n v="2555.31"/>
    <n v="2555.31"/>
    <n v="239.5"/>
    <s v="G/AAAAAA/AAAAAA"/>
  </r>
  <r>
    <s v="53"/>
    <x v="3"/>
    <x v="15"/>
    <s v="UA38M040"/>
    <x v="58"/>
    <s v="A101"/>
    <s v="FORTALECIMIENTO INSTITUCIONAL"/>
    <s v="GC00A10100001D"/>
    <x v="1"/>
    <s v="53 BIENES Y SERVICIOS DE CONSUMO"/>
    <x v="33"/>
    <s v="G/530804/1MA101"/>
    <s v="002"/>
    <n v="10042.86"/>
    <n v="-4482.8599999999997"/>
    <n v="0"/>
    <n v="5560"/>
    <n v="1702.8"/>
    <n v="2357.1999999999998"/>
    <n v="2357.1999999999998"/>
    <n v="3202.8"/>
    <n v="3202.8"/>
    <n v="1500"/>
    <s v="G/AAAAAA/AAAAAA"/>
  </r>
  <r>
    <s v="53"/>
    <x v="3"/>
    <x v="15"/>
    <s v="UA38M040"/>
    <x v="58"/>
    <s v="A101"/>
    <s v="FORTALECIMIENTO INSTITUCIONAL"/>
    <s v="GC00A10100001D"/>
    <x v="1"/>
    <s v="53 BIENES Y SERVICIOS DE CONSUMO"/>
    <x v="34"/>
    <s v="G/530805/1MA101"/>
    <s v="002"/>
    <n v="1785.71"/>
    <n v="-1685.71"/>
    <n v="0"/>
    <n v="100"/>
    <n v="100"/>
    <n v="0"/>
    <n v="0"/>
    <n v="100"/>
    <n v="100"/>
    <n v="0"/>
    <s v="G/AAAAAA/AAAAAA"/>
  </r>
  <r>
    <s v="53"/>
    <x v="3"/>
    <x v="15"/>
    <s v="UA38M040"/>
    <x v="58"/>
    <s v="A101"/>
    <s v="FORTALECIMIENTO INSTITUCIONAL"/>
    <s v="GC00A10100001D"/>
    <x v="1"/>
    <s v="53 BIENES Y SERVICIOS DE CONSUMO"/>
    <x v="35"/>
    <s v="G/530807/1MA101"/>
    <s v="002"/>
    <n v="6250"/>
    <n v="10433.469999999999"/>
    <n v="0"/>
    <n v="16683.47"/>
    <n v="0"/>
    <n v="15523.5"/>
    <n v="15523.5"/>
    <n v="1159.97"/>
    <n v="1159.97"/>
    <n v="1159.97"/>
    <s v="G/AAAAAA/AAAAAA"/>
  </r>
  <r>
    <s v="53"/>
    <x v="3"/>
    <x v="15"/>
    <s v="UA38M040"/>
    <x v="58"/>
    <s v="A101"/>
    <s v="FORTALECIMIENTO INSTITUCIONAL"/>
    <s v="GC00A10100001D"/>
    <x v="1"/>
    <s v="53 BIENES Y SERVICIOS DE CONSUMO"/>
    <x v="78"/>
    <s v="G/530811/1MA101"/>
    <s v="002"/>
    <n v="4481.62"/>
    <n v="-4081.62"/>
    <n v="0"/>
    <n v="400"/>
    <n v="129"/>
    <n v="271"/>
    <n v="243.56"/>
    <n v="129"/>
    <n v="156.44"/>
    <n v="0"/>
    <s v="G/AAAAAA/AAAAAA"/>
  </r>
  <r>
    <s v="53"/>
    <x v="3"/>
    <x v="15"/>
    <s v="UA38M040"/>
    <x v="58"/>
    <s v="A101"/>
    <s v="FORTALECIMIENTO INSTITUCIONAL"/>
    <s v="GC00A10100001D"/>
    <x v="1"/>
    <s v="53 BIENES Y SERVICIOS DE CONSUMO"/>
    <x v="36"/>
    <s v="G/530813/1MA101"/>
    <s v="002"/>
    <n v="8928.57"/>
    <n v="65.31"/>
    <n v="0"/>
    <n v="8993.8799999999992"/>
    <n v="5067.5600000000004"/>
    <n v="0"/>
    <n v="0"/>
    <n v="8993.8799999999992"/>
    <n v="8993.8799999999992"/>
    <n v="3926.32"/>
    <s v="G/AAAAAA/AAAAAA"/>
  </r>
  <r>
    <s v="53"/>
    <x v="3"/>
    <x v="15"/>
    <s v="UA38M040"/>
    <x v="58"/>
    <s v="A101"/>
    <s v="FORTALECIMIENTO INSTITUCIONAL"/>
    <s v="GC00A10100001D"/>
    <x v="1"/>
    <s v="53 BIENES Y SERVICIOS DE CONSUMO"/>
    <x v="88"/>
    <s v="G/531403/1MA101"/>
    <s v="002"/>
    <n v="11052.15"/>
    <n v="-11052.15"/>
    <n v="0"/>
    <n v="0"/>
    <n v="0"/>
    <n v="0"/>
    <n v="0"/>
    <n v="0"/>
    <n v="0"/>
    <n v="0"/>
    <s v="G/AAAAAA/AAAAAA"/>
  </r>
  <r>
    <s v="53"/>
    <x v="3"/>
    <x v="15"/>
    <s v="UA38M040"/>
    <x v="58"/>
    <s v="A101"/>
    <s v="FORTALECIMIENTO INSTITUCIONAL"/>
    <s v="GC00A10100001D"/>
    <x v="1"/>
    <s v="53 BIENES Y SERVICIOS DE CONSUMO"/>
    <x v="81"/>
    <s v="G/531406/1MA101"/>
    <s v="002"/>
    <n v="1785.71"/>
    <n v="-1325.01"/>
    <n v="0"/>
    <n v="460.7"/>
    <n v="0"/>
    <n v="460.7"/>
    <n v="460.7"/>
    <n v="0"/>
    <n v="0"/>
    <n v="0"/>
    <s v="G/AAAAAA/AAAAAA"/>
  </r>
  <r>
    <s v="57"/>
    <x v="3"/>
    <x v="15"/>
    <s v="UA38M040"/>
    <x v="58"/>
    <s v="A101"/>
    <s v="FORTALECIMIENTO INSTITUCIONAL"/>
    <s v="GC00A10100001D"/>
    <x v="1"/>
    <s v="57 OTROS GASTOS CORRIENTES"/>
    <x v="37"/>
    <s v="G/570102/1MA101"/>
    <s v="002"/>
    <n v="6500"/>
    <n v="-5800"/>
    <n v="0"/>
    <n v="700"/>
    <n v="250"/>
    <n v="0"/>
    <n v="0"/>
    <n v="700"/>
    <n v="700"/>
    <n v="450"/>
    <s v="G/AAAAAA/AAAAAA"/>
  </r>
  <r>
    <s v="57"/>
    <x v="3"/>
    <x v="15"/>
    <s v="UA38M040"/>
    <x v="58"/>
    <s v="A101"/>
    <s v="FORTALECIMIENTO INSTITUCIONAL"/>
    <s v="GC00A10100001D"/>
    <x v="1"/>
    <s v="57 OTROS GASTOS CORRIENTES"/>
    <x v="82"/>
    <s v="G/570203/1MA101"/>
    <s v="002"/>
    <n v="100"/>
    <n v="0"/>
    <n v="0"/>
    <n v="100"/>
    <n v="100"/>
    <n v="0"/>
    <n v="0"/>
    <n v="100"/>
    <n v="100"/>
    <n v="0"/>
    <s v="G/AAAAAA/AAAAAA"/>
  </r>
  <r>
    <s v="73"/>
    <x v="3"/>
    <x v="15"/>
    <s v="UA38M040"/>
    <x v="58"/>
    <s v="M401"/>
    <s v="FAUNA URBANA"/>
    <s v="GI22M40100001D"/>
    <x v="88"/>
    <s v="73 BIENES Y SERVICIOS PARA INVERSIÓN"/>
    <x v="56"/>
    <s v="G/730204/4MM401"/>
    <s v="001"/>
    <n v="25765.86"/>
    <n v="18616.16"/>
    <n v="0"/>
    <n v="44382.02"/>
    <n v="0"/>
    <n v="6182.02"/>
    <n v="6182.02"/>
    <n v="38200"/>
    <n v="38200"/>
    <n v="38200"/>
    <s v="G/BBBBB2/BBBBB2"/>
  </r>
  <r>
    <s v="73"/>
    <x v="3"/>
    <x v="15"/>
    <s v="UA38M040"/>
    <x v="58"/>
    <s v="M401"/>
    <s v="FAUNA URBANA"/>
    <s v="GI22M40100001D"/>
    <x v="88"/>
    <s v="73 BIENES Y SERVICIOS PARA INVERSIÓN"/>
    <x v="87"/>
    <s v="G/730205/4MM401"/>
    <s v="001"/>
    <n v="30237"/>
    <n v="-15182.46"/>
    <n v="0"/>
    <n v="15054.54"/>
    <n v="0"/>
    <n v="15054.54"/>
    <n v="15054.54"/>
    <n v="0"/>
    <n v="0"/>
    <n v="0"/>
    <s v="G/BBBBB2/BBBBB2"/>
  </r>
  <r>
    <s v="73"/>
    <x v="3"/>
    <x v="15"/>
    <s v="UA38M040"/>
    <x v="58"/>
    <s v="M401"/>
    <s v="FAUNA URBANA"/>
    <s v="GI22M40100001D"/>
    <x v="88"/>
    <s v="73 BIENES Y SERVICIOS PARA INVERSIÓN"/>
    <x v="53"/>
    <s v="G/730402/4MM401"/>
    <s v="001"/>
    <n v="171855.74"/>
    <n v="84357.7"/>
    <n v="0"/>
    <n v="256213.44"/>
    <n v="0"/>
    <n v="89089.07"/>
    <n v="89089.07"/>
    <n v="167124.37"/>
    <n v="167124.37"/>
    <n v="167124.37"/>
    <s v="G/BBBBB2/BBBBB2"/>
  </r>
  <r>
    <s v="73"/>
    <x v="3"/>
    <x v="15"/>
    <s v="UA38M040"/>
    <x v="58"/>
    <s v="M401"/>
    <s v="FAUNA URBANA"/>
    <s v="GI22M40100001D"/>
    <x v="88"/>
    <s v="73 BIENES Y SERVICIOS PARA INVERSIÓN"/>
    <x v="48"/>
    <s v="G/730505/4MM401"/>
    <s v="001"/>
    <n v="70400"/>
    <n v="0"/>
    <n v="0"/>
    <n v="70400"/>
    <n v="1569.32"/>
    <n v="51502.21"/>
    <n v="0"/>
    <n v="18897.79"/>
    <n v="70400"/>
    <n v="17328.47"/>
    <s v="G/BBBBB2/BBBBB2"/>
  </r>
  <r>
    <s v="73"/>
    <x v="3"/>
    <x v="15"/>
    <s v="UA38M040"/>
    <x v="58"/>
    <s v="M401"/>
    <s v="FAUNA URBANA"/>
    <s v="GI22M40100001D"/>
    <x v="88"/>
    <s v="73 BIENES Y SERVICIOS PARA INVERSIÓN"/>
    <x v="86"/>
    <s v="G/730802/4MM401"/>
    <s v="001"/>
    <n v="19908.330000000002"/>
    <n v="-1433"/>
    <n v="0"/>
    <n v="18475.330000000002"/>
    <n v="0"/>
    <n v="0"/>
    <n v="0"/>
    <n v="18475.330000000002"/>
    <n v="18475.330000000002"/>
    <n v="18475.330000000002"/>
    <s v="G/BBBBB2/BBBBB2"/>
  </r>
  <r>
    <s v="73"/>
    <x v="3"/>
    <x v="15"/>
    <s v="UA38M040"/>
    <x v="58"/>
    <s v="M401"/>
    <s v="FAUNA URBANA"/>
    <s v="GI22M40100001D"/>
    <x v="88"/>
    <s v="73 BIENES Y SERVICIOS PARA INVERSIÓN"/>
    <x v="91"/>
    <s v="G/730805/4MM401"/>
    <s v="001"/>
    <n v="14905.25"/>
    <n v="-14905.25"/>
    <n v="0"/>
    <n v="0"/>
    <n v="0"/>
    <n v="0"/>
    <n v="0"/>
    <n v="0"/>
    <n v="0"/>
    <n v="0"/>
    <s v="G/BBBBB2/BBBBB2"/>
  </r>
  <r>
    <s v="73"/>
    <x v="3"/>
    <x v="15"/>
    <s v="UA38M040"/>
    <x v="58"/>
    <s v="M401"/>
    <s v="FAUNA URBANA"/>
    <s v="GI22M40100001D"/>
    <x v="88"/>
    <s v="73 BIENES Y SERVICIOS PARA INVERSIÓN"/>
    <x v="211"/>
    <s v="G/730808/4MM401"/>
    <s v="001"/>
    <n v="88474.25"/>
    <n v="-18474.25"/>
    <n v="0"/>
    <n v="70000"/>
    <n v="0"/>
    <n v="0"/>
    <n v="0"/>
    <n v="70000"/>
    <n v="70000"/>
    <n v="70000"/>
    <s v="G/BBBBB2/BBBBB2"/>
  </r>
  <r>
    <s v="73"/>
    <x v="3"/>
    <x v="15"/>
    <s v="UA38M040"/>
    <x v="58"/>
    <s v="M401"/>
    <s v="FAUNA URBANA"/>
    <s v="GI22M40100001D"/>
    <x v="88"/>
    <s v="73 BIENES Y SERVICIOS PARA INVERSIÓN"/>
    <x v="160"/>
    <s v="G/730809/4MM401"/>
    <s v="001"/>
    <n v="14700"/>
    <n v="-7882.5"/>
    <n v="0"/>
    <n v="6817.5"/>
    <n v="0"/>
    <n v="0"/>
    <n v="0"/>
    <n v="6817.5"/>
    <n v="6817.5"/>
    <n v="6817.5"/>
    <s v="G/BBBBB2/BBBBB2"/>
  </r>
  <r>
    <s v="73"/>
    <x v="3"/>
    <x v="15"/>
    <s v="UA38M040"/>
    <x v="58"/>
    <s v="M401"/>
    <s v="FAUNA URBANA"/>
    <s v="GI22M40100001D"/>
    <x v="88"/>
    <s v="73 BIENES Y SERVICIOS PARA INVERSIÓN"/>
    <x v="147"/>
    <s v="G/730810/4MM401"/>
    <s v="001"/>
    <n v="500"/>
    <n v="3100"/>
    <n v="0"/>
    <n v="3600"/>
    <n v="0"/>
    <n v="0"/>
    <n v="0"/>
    <n v="3600"/>
    <n v="3600"/>
    <n v="3600"/>
    <s v="G/BBBBB2/BBBBB2"/>
  </r>
  <r>
    <s v="73"/>
    <x v="3"/>
    <x v="15"/>
    <s v="UA38M040"/>
    <x v="58"/>
    <s v="M401"/>
    <s v="FAUNA URBANA"/>
    <s v="GI22M40100001D"/>
    <x v="88"/>
    <s v="73 BIENES Y SERVICIOS PARA INVERSIÓN"/>
    <x v="44"/>
    <s v="G/730811/4MM401"/>
    <s v="001"/>
    <n v="0"/>
    <n v="2660"/>
    <n v="0"/>
    <n v="2660"/>
    <n v="0"/>
    <n v="0"/>
    <n v="0"/>
    <n v="2660"/>
    <n v="2660"/>
    <n v="2660"/>
    <s v="G/BBBBB2/BBBBB2"/>
  </r>
  <r>
    <s v="73"/>
    <x v="3"/>
    <x v="15"/>
    <s v="UA38M040"/>
    <x v="58"/>
    <s v="M401"/>
    <s v="FAUNA URBANA"/>
    <s v="GI22M40100001D"/>
    <x v="88"/>
    <s v="73 BIENES Y SERVICIOS PARA INVERSIÓN"/>
    <x v="135"/>
    <s v="G/730813/4MM401"/>
    <s v="001"/>
    <n v="6000"/>
    <n v="-5456"/>
    <n v="0"/>
    <n v="544"/>
    <n v="0"/>
    <n v="0"/>
    <n v="0"/>
    <n v="544"/>
    <n v="544"/>
    <n v="544"/>
    <s v="G/BBBBB2/BBBBB2"/>
  </r>
  <r>
    <s v="73"/>
    <x v="3"/>
    <x v="15"/>
    <s v="UA38M040"/>
    <x v="58"/>
    <s v="M401"/>
    <s v="FAUNA URBANA"/>
    <s v="GI22M40100001D"/>
    <x v="88"/>
    <s v="73 BIENES Y SERVICIOS PARA INVERSIÓN"/>
    <x v="58"/>
    <s v="G/730814/4MM401"/>
    <s v="001"/>
    <n v="3000"/>
    <n v="3300"/>
    <n v="0"/>
    <n v="6300"/>
    <n v="6255.4"/>
    <n v="0"/>
    <n v="0"/>
    <n v="6300"/>
    <n v="6300"/>
    <n v="44.6"/>
    <s v="G/BBBBB2/BBBBB2"/>
  </r>
  <r>
    <s v="73"/>
    <x v="3"/>
    <x v="15"/>
    <s v="UA38M040"/>
    <x v="58"/>
    <s v="M401"/>
    <s v="FAUNA URBANA"/>
    <s v="GI22M40100001D"/>
    <x v="88"/>
    <s v="73 BIENES Y SERVICIOS PARA INVERSIÓN"/>
    <x v="85"/>
    <s v="G/730820/4MM401"/>
    <s v="001"/>
    <n v="2000"/>
    <n v="-2000"/>
    <n v="0"/>
    <n v="0"/>
    <n v="0"/>
    <n v="0"/>
    <n v="0"/>
    <n v="0"/>
    <n v="0"/>
    <n v="0"/>
    <s v="G/BBBBB2/BBBBB2"/>
  </r>
  <r>
    <s v="73"/>
    <x v="3"/>
    <x v="15"/>
    <s v="UA38M040"/>
    <x v="58"/>
    <s v="M401"/>
    <s v="FAUNA URBANA"/>
    <s v="GI22M40100001D"/>
    <x v="88"/>
    <s v="73 BIENES Y SERVICIOS PARA INVERSIÓN"/>
    <x v="116"/>
    <s v="G/730823/4MM401"/>
    <s v="001"/>
    <n v="213024.27"/>
    <n v="21845.98"/>
    <n v="0"/>
    <n v="234870.25"/>
    <n v="73026"/>
    <n v="16530.38"/>
    <n v="16530.38"/>
    <n v="218339.87"/>
    <n v="218339.87"/>
    <n v="145313.87"/>
    <s v="G/BBBBB2/BBBBB2"/>
  </r>
  <r>
    <s v="73"/>
    <x v="3"/>
    <x v="15"/>
    <s v="UA38M040"/>
    <x v="58"/>
    <s v="M401"/>
    <s v="FAUNA URBANA"/>
    <s v="GI22M40100001D"/>
    <x v="88"/>
    <s v="73 BIENES Y SERVICIOS PARA INVERSIÓN"/>
    <x v="161"/>
    <s v="G/730826/4MM401"/>
    <s v="001"/>
    <n v="73920.149999999994"/>
    <n v="333"/>
    <n v="0"/>
    <n v="74253.149999999994"/>
    <n v="24543.48"/>
    <n v="0"/>
    <n v="0"/>
    <n v="74253.149999999994"/>
    <n v="74253.149999999994"/>
    <n v="49709.67"/>
    <s v="G/BBBBB2/BBBBB2"/>
  </r>
  <r>
    <s v="73"/>
    <x v="3"/>
    <x v="15"/>
    <s v="UA38M040"/>
    <x v="58"/>
    <s v="M401"/>
    <s v="FAUNA URBANA"/>
    <s v="GI22M40100001D"/>
    <x v="88"/>
    <s v="73 BIENES Y SERVICIOS PARA INVERSIÓN"/>
    <x v="51"/>
    <s v="G/731403/4MM401"/>
    <s v="001"/>
    <n v="2500"/>
    <n v="-934.82"/>
    <n v="0"/>
    <n v="1565.18"/>
    <n v="0"/>
    <n v="1565.18"/>
    <n v="1565.18"/>
    <n v="0"/>
    <n v="0"/>
    <n v="0"/>
    <s v="G/BBBBB2/BBBBB2"/>
  </r>
  <r>
    <s v="73"/>
    <x v="3"/>
    <x v="15"/>
    <s v="UA38M040"/>
    <x v="58"/>
    <s v="M401"/>
    <s v="FAUNA URBANA"/>
    <s v="GI22M40100001D"/>
    <x v="88"/>
    <s v="73 BIENES Y SERVICIOS PARA INVERSIÓN"/>
    <x v="84"/>
    <s v="G/731404/4MM401"/>
    <s v="001"/>
    <n v="1418.57"/>
    <n v="14363.43"/>
    <n v="0"/>
    <n v="15782"/>
    <n v="655.52"/>
    <n v="0"/>
    <n v="0"/>
    <n v="15782"/>
    <n v="15782"/>
    <n v="15126.48"/>
    <s v="G/BBBBB2/BBBBB2"/>
  </r>
  <r>
    <s v="73"/>
    <x v="3"/>
    <x v="15"/>
    <s v="UA38M040"/>
    <x v="58"/>
    <s v="M401"/>
    <s v="FAUNA URBANA"/>
    <s v="GI22M40100001D"/>
    <x v="88"/>
    <s v="73 BIENES Y SERVICIOS PARA INVERSIÓN"/>
    <x v="83"/>
    <s v="G/731406/4MM401"/>
    <s v="001"/>
    <n v="1000"/>
    <n v="-1000"/>
    <n v="0"/>
    <n v="0"/>
    <n v="0"/>
    <n v="0"/>
    <n v="0"/>
    <n v="0"/>
    <n v="0"/>
    <n v="0"/>
    <s v="G/BBBBB2/BBBBB2"/>
  </r>
  <r>
    <s v="84"/>
    <x v="3"/>
    <x v="15"/>
    <s v="UA38M040"/>
    <x v="58"/>
    <s v="M401"/>
    <s v="FAUNA URBANA"/>
    <s v="GI22M40100001D"/>
    <x v="88"/>
    <s v="84 BIENES DE LARGA DURACIÓN"/>
    <x v="63"/>
    <s v="G/840103/4MM401"/>
    <s v="001"/>
    <n v="41000"/>
    <n v="-39160"/>
    <n v="0"/>
    <n v="1840"/>
    <n v="0"/>
    <n v="1840"/>
    <n v="1840"/>
    <n v="0"/>
    <n v="0"/>
    <n v="0"/>
    <s v="G/BBBBB3/BBBBB3"/>
  </r>
  <r>
    <s v="84"/>
    <x v="3"/>
    <x v="15"/>
    <s v="UA38M040"/>
    <x v="58"/>
    <s v="M401"/>
    <s v="FAUNA URBANA"/>
    <s v="GI22M40100001D"/>
    <x v="88"/>
    <s v="84 BIENES DE LARGA DURACIÓN"/>
    <x v="64"/>
    <s v="G/840104/4MM401"/>
    <s v="001"/>
    <n v="31915.99"/>
    <n v="-16615.990000000002"/>
    <n v="0"/>
    <n v="15300"/>
    <n v="949.98"/>
    <n v="0"/>
    <n v="0"/>
    <n v="15300"/>
    <n v="15300"/>
    <n v="14350.02"/>
    <s v="G/BBBBB3/BBBBB3"/>
  </r>
  <r>
    <s v="84"/>
    <x v="3"/>
    <x v="15"/>
    <s v="UA38M040"/>
    <x v="58"/>
    <s v="M401"/>
    <s v="FAUNA URBANA"/>
    <s v="GI22M40100001D"/>
    <x v="88"/>
    <s v="84 BIENES DE LARGA DURACIÓN"/>
    <x v="66"/>
    <s v="G/840105/4MM401"/>
    <s v="001"/>
    <n v="355651.84000000003"/>
    <n v="-15018.75"/>
    <n v="0"/>
    <n v="340633.09"/>
    <n v="239800"/>
    <n v="0"/>
    <n v="0"/>
    <n v="340633.09"/>
    <n v="340633.09"/>
    <n v="100833.09"/>
    <s v="G/BBBBB3/BBBBB3"/>
  </r>
  <r>
    <s v="84"/>
    <x v="3"/>
    <x v="15"/>
    <s v="UA38M040"/>
    <x v="58"/>
    <s v="M401"/>
    <s v="FAUNA URBANA"/>
    <s v="GI22M40100001D"/>
    <x v="88"/>
    <s v="84 BIENES DE LARGA DURACIÓN"/>
    <x v="113"/>
    <s v="G/840106/4MM401"/>
    <s v="001"/>
    <n v="3781.01"/>
    <n v="0"/>
    <n v="0"/>
    <n v="3781.01"/>
    <n v="0"/>
    <n v="3114"/>
    <n v="3114"/>
    <n v="667.01"/>
    <n v="667.01"/>
    <n v="667.01"/>
    <s v="G/BBBBB3/BBBBB3"/>
  </r>
  <r>
    <s v="84"/>
    <x v="3"/>
    <x v="15"/>
    <s v="UA38M040"/>
    <x v="58"/>
    <s v="M401"/>
    <s v="FAUNA URBANA"/>
    <s v="GI22M40100001D"/>
    <x v="88"/>
    <s v="84 BIENES DE LARGA DURACIÓN"/>
    <x v="65"/>
    <s v="G/840107/4MM401"/>
    <s v="001"/>
    <n v="165400"/>
    <n v="-69592.87"/>
    <n v="0"/>
    <n v="95807.13"/>
    <n v="10770"/>
    <n v="53730"/>
    <n v="53730"/>
    <n v="42077.13"/>
    <n v="42077.13"/>
    <n v="31307.13"/>
    <s v="G/BBBBB3/BBBBB3"/>
  </r>
  <r>
    <s v="84"/>
    <x v="3"/>
    <x v="15"/>
    <s v="UA38M040"/>
    <x v="58"/>
    <s v="M401"/>
    <s v="FAUNA URBANA"/>
    <s v="GI22M40100001D"/>
    <x v="88"/>
    <s v="84 BIENES DE LARGA DURACIÓN"/>
    <x v="205"/>
    <s v="G/840113/4MM401"/>
    <s v="001"/>
    <n v="175774.24"/>
    <n v="59079.62"/>
    <n v="0"/>
    <n v="234853.86"/>
    <n v="0"/>
    <n v="0"/>
    <n v="0"/>
    <n v="234853.86"/>
    <n v="234853.86"/>
    <n v="234853.86"/>
    <s v="G/BBBBB3/BBBBB3"/>
  </r>
  <r>
    <s v="99"/>
    <x v="3"/>
    <x v="15"/>
    <s v="UA38M040"/>
    <x v="58"/>
    <s v="A101"/>
    <s v="FORTALECIMIENTO INSTITUCIONAL"/>
    <s v="GC00A10100004D"/>
    <x v="0"/>
    <s v="99 OTROS PASIVOS"/>
    <x v="67"/>
    <s v="G/990101/1MA101"/>
    <s v="002"/>
    <n v="0"/>
    <n v="17428.77"/>
    <n v="0"/>
    <n v="17428.77"/>
    <n v="0"/>
    <n v="17415.79"/>
    <n v="12705.9"/>
    <n v="12.98"/>
    <n v="4722.87"/>
    <n v="12.98"/>
    <s v="G/CCCCC1/CCCCC1"/>
  </r>
  <r>
    <s v="51"/>
    <x v="3"/>
    <x v="15"/>
    <s v="UC32M020"/>
    <x v="59"/>
    <s v="A101"/>
    <s v="FORTALECIMIENTO INSTITUCIONAL"/>
    <s v="GC00A10100004D"/>
    <x v="0"/>
    <s v="51 GASTOS EN PERSONAL"/>
    <x v="0"/>
    <s v="G/510105/1MA101"/>
    <s v="002"/>
    <n v="1344666"/>
    <n v="-36000"/>
    <n v="0"/>
    <n v="1308666"/>
    <n v="0"/>
    <n v="470387.87"/>
    <n v="470387.87"/>
    <n v="838278.13"/>
    <n v="838278.13"/>
    <n v="838278.13"/>
    <s v="G/AAAAAA/AAAAAA"/>
  </r>
  <r>
    <s v="51"/>
    <x v="3"/>
    <x v="15"/>
    <s v="UC32M020"/>
    <x v="59"/>
    <s v="A101"/>
    <s v="FORTALECIMIENTO INSTITUCIONAL"/>
    <s v="GC00A10100004D"/>
    <x v="0"/>
    <s v="51 GASTOS EN PERSONAL"/>
    <x v="1"/>
    <s v="G/510106/1MA101"/>
    <s v="002"/>
    <n v="111562.92"/>
    <n v="0"/>
    <n v="0"/>
    <n v="111562.92"/>
    <n v="0"/>
    <n v="39251.1"/>
    <n v="39251.1"/>
    <n v="72311.820000000007"/>
    <n v="72311.820000000007"/>
    <n v="72311.820000000007"/>
    <s v="G/AAAAAA/AAAAAA"/>
  </r>
  <r>
    <s v="51"/>
    <x v="3"/>
    <x v="15"/>
    <s v="UC32M020"/>
    <x v="59"/>
    <s v="A101"/>
    <s v="FORTALECIMIENTO INSTITUCIONAL"/>
    <s v="GC00A10100004D"/>
    <x v="0"/>
    <s v="51 GASTOS EN PERSONAL"/>
    <x v="2"/>
    <s v="G/510203/1MA101"/>
    <s v="002"/>
    <n v="180730.91"/>
    <n v="0"/>
    <n v="0"/>
    <n v="180730.91"/>
    <n v="57445.47"/>
    <n v="8954.58"/>
    <n v="8954.58"/>
    <n v="171776.33"/>
    <n v="171776.33"/>
    <n v="114330.86"/>
    <s v="G/AAAAAA/AAAAAA"/>
  </r>
  <r>
    <s v="51"/>
    <x v="3"/>
    <x v="15"/>
    <s v="UC32M020"/>
    <x v="59"/>
    <s v="A101"/>
    <s v="FORTALECIMIENTO INSTITUCIONAL"/>
    <s v="GC00A10100004D"/>
    <x v="0"/>
    <s v="51 GASTOS EN PERSONAL"/>
    <x v="3"/>
    <s v="G/510204/1MA101"/>
    <s v="002"/>
    <n v="66725"/>
    <n v="-633.6"/>
    <n v="0"/>
    <n v="66091.399999999994"/>
    <n v="18900"/>
    <n v="2850"/>
    <n v="2850"/>
    <n v="63241.4"/>
    <n v="63241.4"/>
    <n v="44341.4"/>
    <s v="G/AAAAAA/AAAAAA"/>
  </r>
  <r>
    <s v="51"/>
    <x v="3"/>
    <x v="15"/>
    <s v="UC32M020"/>
    <x v="59"/>
    <s v="A101"/>
    <s v="FORTALECIMIENTO INSTITUCIONAL"/>
    <s v="GC00A10100004D"/>
    <x v="0"/>
    <s v="51 GASTOS EN PERSONAL"/>
    <x v="4"/>
    <s v="G/510304/1MA101"/>
    <s v="002"/>
    <n v="1584"/>
    <n v="633.6"/>
    <n v="0"/>
    <n v="2217.6"/>
    <n v="0"/>
    <n v="693"/>
    <n v="693"/>
    <n v="1524.6"/>
    <n v="1524.6"/>
    <n v="1524.6"/>
    <s v="G/AAAAAA/AAAAAA"/>
  </r>
  <r>
    <s v="51"/>
    <x v="3"/>
    <x v="15"/>
    <s v="UC32M020"/>
    <x v="59"/>
    <s v="A101"/>
    <s v="FORTALECIMIENTO INSTITUCIONAL"/>
    <s v="GC00A10100004D"/>
    <x v="0"/>
    <s v="51 GASTOS EN PERSONAL"/>
    <x v="5"/>
    <s v="G/510306/1MA101"/>
    <s v="002"/>
    <n v="12672"/>
    <n v="0"/>
    <n v="0"/>
    <n v="12672"/>
    <n v="0"/>
    <n v="4128"/>
    <n v="4128"/>
    <n v="8544"/>
    <n v="8544"/>
    <n v="8544"/>
    <s v="G/AAAAAA/AAAAAA"/>
  </r>
  <r>
    <s v="51"/>
    <x v="3"/>
    <x v="15"/>
    <s v="UC32M020"/>
    <x v="59"/>
    <s v="A101"/>
    <s v="FORTALECIMIENTO INSTITUCIONAL"/>
    <s v="GC00A10100004D"/>
    <x v="0"/>
    <s v="51 GASTOS EN PERSONAL"/>
    <x v="6"/>
    <s v="G/510401/1MA101"/>
    <s v="002"/>
    <n v="3346.89"/>
    <n v="0"/>
    <n v="0"/>
    <n v="3346.89"/>
    <n v="0"/>
    <n v="135"/>
    <n v="135"/>
    <n v="3211.89"/>
    <n v="3211.89"/>
    <n v="3211.89"/>
    <s v="G/AAAAAA/AAAAAA"/>
  </r>
  <r>
    <s v="51"/>
    <x v="3"/>
    <x v="15"/>
    <s v="UC32M020"/>
    <x v="59"/>
    <s v="A101"/>
    <s v="FORTALECIMIENTO INSTITUCIONAL"/>
    <s v="GC00A10100004D"/>
    <x v="0"/>
    <s v="51 GASTOS EN PERSONAL"/>
    <x v="7"/>
    <s v="G/510408/1MA101"/>
    <s v="002"/>
    <n v="5578.15"/>
    <n v="0"/>
    <n v="0"/>
    <n v="5578.15"/>
    <n v="0"/>
    <n v="1309.82"/>
    <n v="1309.82"/>
    <n v="4268.33"/>
    <n v="4268.33"/>
    <n v="4268.33"/>
    <s v="G/AAAAAA/AAAAAA"/>
  </r>
  <r>
    <s v="51"/>
    <x v="3"/>
    <x v="15"/>
    <s v="UC32M020"/>
    <x v="59"/>
    <s v="A101"/>
    <s v="FORTALECIMIENTO INSTITUCIONAL"/>
    <s v="GC00A10100004D"/>
    <x v="0"/>
    <s v="51 GASTOS EN PERSONAL"/>
    <x v="69"/>
    <s v="G/510507/1MA101"/>
    <s v="002"/>
    <n v="970.88"/>
    <n v="0"/>
    <n v="0"/>
    <n v="970.88"/>
    <n v="0"/>
    <n v="0"/>
    <n v="0"/>
    <n v="970.88"/>
    <n v="970.88"/>
    <n v="970.88"/>
    <s v="G/AAAAAA/AAAAAA"/>
  </r>
  <r>
    <s v="51"/>
    <x v="3"/>
    <x v="15"/>
    <s v="UC32M020"/>
    <x v="59"/>
    <s v="A101"/>
    <s v="FORTALECIMIENTO INSTITUCIONAL"/>
    <s v="GC00A10100004D"/>
    <x v="0"/>
    <s v="51 GASTOS EN PERSONAL"/>
    <x v="8"/>
    <s v="G/510509/1MA101"/>
    <s v="002"/>
    <n v="10681.45"/>
    <n v="0"/>
    <n v="0"/>
    <n v="10681.45"/>
    <n v="0"/>
    <n v="5419.81"/>
    <n v="5419.81"/>
    <n v="5261.64"/>
    <n v="5261.64"/>
    <n v="5261.64"/>
    <s v="G/AAAAAA/AAAAAA"/>
  </r>
  <r>
    <s v="51"/>
    <x v="3"/>
    <x v="15"/>
    <s v="UC32M020"/>
    <x v="59"/>
    <s v="A101"/>
    <s v="FORTALECIMIENTO INSTITUCIONAL"/>
    <s v="GC00A10100004D"/>
    <x v="0"/>
    <s v="51 GASTOS EN PERSONAL"/>
    <x v="9"/>
    <s v="G/510510/1MA101"/>
    <s v="002"/>
    <n v="690645"/>
    <n v="58347"/>
    <n v="0"/>
    <n v="748992"/>
    <n v="488813"/>
    <n v="260179"/>
    <n v="260179"/>
    <n v="488813"/>
    <n v="488813"/>
    <n v="0"/>
    <s v="G/AAAAAA/AAAAAA"/>
  </r>
  <r>
    <s v="51"/>
    <x v="3"/>
    <x v="15"/>
    <s v="UC32M020"/>
    <x v="59"/>
    <s v="A101"/>
    <s v="FORTALECIMIENTO INSTITUCIONAL"/>
    <s v="GC00A10100004D"/>
    <x v="0"/>
    <s v="51 GASTOS EN PERSONAL"/>
    <x v="10"/>
    <s v="G/510512/1MA101"/>
    <s v="002"/>
    <n v="3988.94"/>
    <n v="0"/>
    <n v="0"/>
    <n v="3988.94"/>
    <n v="0"/>
    <n v="82.4"/>
    <n v="82.4"/>
    <n v="3906.54"/>
    <n v="3906.54"/>
    <n v="3906.54"/>
    <s v="G/AAAAAA/AAAAAA"/>
  </r>
  <r>
    <s v="51"/>
    <x v="3"/>
    <x v="15"/>
    <s v="UC32M020"/>
    <x v="59"/>
    <s v="A101"/>
    <s v="FORTALECIMIENTO INSTITUCIONAL"/>
    <s v="GC00A10100004D"/>
    <x v="0"/>
    <s v="51 GASTOS EN PERSONAL"/>
    <x v="11"/>
    <s v="G/510513/1MA101"/>
    <s v="002"/>
    <n v="7977.89"/>
    <n v="0"/>
    <n v="0"/>
    <n v="7977.89"/>
    <n v="0"/>
    <n v="37"/>
    <n v="37"/>
    <n v="7940.89"/>
    <n v="7940.89"/>
    <n v="7940.89"/>
    <s v="G/AAAAAA/AAAAAA"/>
  </r>
  <r>
    <s v="51"/>
    <x v="3"/>
    <x v="15"/>
    <s v="UC32M020"/>
    <x v="59"/>
    <s v="A101"/>
    <s v="FORTALECIMIENTO INSTITUCIONAL"/>
    <s v="GC00A10100004D"/>
    <x v="0"/>
    <s v="51 GASTOS EN PERSONAL"/>
    <x v="12"/>
    <s v="G/510601/1MA101"/>
    <s v="002"/>
    <n v="273791.71000000002"/>
    <n v="0"/>
    <n v="0"/>
    <n v="273791.71000000002"/>
    <n v="61834.68"/>
    <n v="97263.54"/>
    <n v="97263.54"/>
    <n v="176528.17"/>
    <n v="176528.17"/>
    <n v="114693.49"/>
    <s v="G/AAAAAA/AAAAAA"/>
  </r>
  <r>
    <s v="51"/>
    <x v="3"/>
    <x v="15"/>
    <s v="UC32M020"/>
    <x v="59"/>
    <s v="A101"/>
    <s v="FORTALECIMIENTO INSTITUCIONAL"/>
    <s v="GC00A10100004D"/>
    <x v="0"/>
    <s v="51 GASTOS EN PERSONAL"/>
    <x v="13"/>
    <s v="G/510602/1MA101"/>
    <s v="002"/>
    <n v="180730.91"/>
    <n v="0"/>
    <n v="0"/>
    <n v="180730.91"/>
    <n v="49934.58"/>
    <n v="53908.08"/>
    <n v="53908.08"/>
    <n v="126822.83"/>
    <n v="126822.83"/>
    <n v="76888.25"/>
    <s v="G/AAAAAA/AAAAAA"/>
  </r>
  <r>
    <s v="51"/>
    <x v="3"/>
    <x v="15"/>
    <s v="UC32M020"/>
    <x v="59"/>
    <s v="A101"/>
    <s v="FORTALECIMIENTO INSTITUCIONAL"/>
    <s v="GC00A10100004D"/>
    <x v="0"/>
    <s v="51 GASTOS EN PERSONAL"/>
    <x v="14"/>
    <s v="G/510707/1MA101"/>
    <s v="002"/>
    <n v="32401.09"/>
    <n v="-22347"/>
    <n v="0"/>
    <n v="10054.09"/>
    <n v="0"/>
    <n v="0"/>
    <n v="0"/>
    <n v="10054.09"/>
    <n v="10054.09"/>
    <n v="10054.09"/>
    <s v="G/AAAAAA/AAAAAA"/>
  </r>
  <r>
    <s v="53"/>
    <x v="3"/>
    <x v="15"/>
    <s v="UC32M020"/>
    <x v="59"/>
    <s v="A101"/>
    <s v="FORTALECIMIENTO INSTITUCIONAL"/>
    <s v="GC00A10100001D"/>
    <x v="1"/>
    <s v="53 BIENES Y SERVICIOS DE CONSUMO"/>
    <x v="15"/>
    <s v="G/530101/1MA101"/>
    <s v="002"/>
    <n v="7654"/>
    <n v="-2200"/>
    <n v="0"/>
    <n v="5454"/>
    <n v="0"/>
    <n v="5300"/>
    <n v="2214.04"/>
    <n v="154"/>
    <n v="3239.96"/>
    <n v="154"/>
    <s v="G/AAAAAA/AAAAAA"/>
  </r>
  <r>
    <s v="53"/>
    <x v="3"/>
    <x v="15"/>
    <s v="UC32M020"/>
    <x v="59"/>
    <s v="A101"/>
    <s v="FORTALECIMIENTO INSTITUCIONAL"/>
    <s v="GC00A10100001D"/>
    <x v="1"/>
    <s v="53 BIENES Y SERVICIOS DE CONSUMO"/>
    <x v="16"/>
    <s v="G/530104/1MA101"/>
    <s v="002"/>
    <n v="17800"/>
    <n v="-2200"/>
    <n v="0"/>
    <n v="15600"/>
    <n v="0"/>
    <n v="15600"/>
    <n v="5560.61"/>
    <n v="0"/>
    <n v="10039.39"/>
    <n v="0"/>
    <s v="G/AAAAAA/AAAAAA"/>
  </r>
  <r>
    <s v="53"/>
    <x v="3"/>
    <x v="15"/>
    <s v="UC32M020"/>
    <x v="59"/>
    <s v="A101"/>
    <s v="FORTALECIMIENTO INSTITUCIONAL"/>
    <s v="GC00A10100001D"/>
    <x v="1"/>
    <s v="53 BIENES Y SERVICIOS DE CONSUMO"/>
    <x v="17"/>
    <s v="G/530105/1MA101"/>
    <s v="002"/>
    <n v="6851"/>
    <n v="-1200"/>
    <n v="0"/>
    <n v="5651"/>
    <n v="0"/>
    <n v="4400"/>
    <n v="1263.94"/>
    <n v="1251"/>
    <n v="4387.0600000000004"/>
    <n v="1251"/>
    <s v="G/AAAAAA/AAAAAA"/>
  </r>
  <r>
    <s v="53"/>
    <x v="3"/>
    <x v="15"/>
    <s v="UC32M020"/>
    <x v="59"/>
    <s v="A101"/>
    <s v="FORTALECIMIENTO INSTITUCIONAL"/>
    <s v="GC00A10100001D"/>
    <x v="1"/>
    <s v="53 BIENES Y SERVICIOS DE CONSUMO"/>
    <x v="18"/>
    <s v="G/530201/1MA101"/>
    <s v="002"/>
    <n v="24000"/>
    <n v="25238.36"/>
    <n v="0"/>
    <n v="49238.36"/>
    <n v="0"/>
    <n v="25238.36"/>
    <n v="16000"/>
    <n v="24000"/>
    <n v="33238.36"/>
    <n v="24000"/>
    <s v="G/AAAAAA/AAAAAA"/>
  </r>
  <r>
    <s v="53"/>
    <x v="3"/>
    <x v="15"/>
    <s v="UC32M020"/>
    <x v="59"/>
    <s v="A101"/>
    <s v="FORTALECIMIENTO INSTITUCIONAL"/>
    <s v="GC00A10100001D"/>
    <x v="1"/>
    <s v="53 BIENES Y SERVICIOS DE CONSUMO"/>
    <x v="150"/>
    <s v="G/530202/1MA101"/>
    <s v="002"/>
    <n v="675"/>
    <n v="0"/>
    <n v="0"/>
    <n v="675"/>
    <n v="0"/>
    <n v="0"/>
    <n v="0"/>
    <n v="675"/>
    <n v="675"/>
    <n v="675"/>
    <s v="G/AAAAAA/AAAAAA"/>
  </r>
  <r>
    <s v="53"/>
    <x v="3"/>
    <x v="15"/>
    <s v="UC32M020"/>
    <x v="59"/>
    <s v="A101"/>
    <s v="FORTALECIMIENTO INSTITUCIONAL"/>
    <s v="GC00A10100001D"/>
    <x v="1"/>
    <s v="53 BIENES Y SERVICIOS DE CONSUMO"/>
    <x v="75"/>
    <s v="G/530203/1MA101"/>
    <s v="002"/>
    <n v="467.65"/>
    <n v="0"/>
    <n v="0"/>
    <n v="467.65"/>
    <n v="0"/>
    <n v="0"/>
    <n v="0"/>
    <n v="467.65"/>
    <n v="467.65"/>
    <n v="467.65"/>
    <s v="G/AAAAAA/AAAAAA"/>
  </r>
  <r>
    <s v="53"/>
    <x v="3"/>
    <x v="15"/>
    <s v="UC32M020"/>
    <x v="59"/>
    <s v="A101"/>
    <s v="FORTALECIMIENTO INSTITUCIONAL"/>
    <s v="GC00A10100001D"/>
    <x v="1"/>
    <s v="53 BIENES Y SERVICIOS DE CONSUMO"/>
    <x v="21"/>
    <s v="G/530208/1MA101"/>
    <s v="002"/>
    <n v="81745.88"/>
    <n v="-15081.28"/>
    <n v="0"/>
    <n v="66664.600000000006"/>
    <n v="0"/>
    <n v="66663.600000000006"/>
    <n v="26333.51"/>
    <n v="1"/>
    <n v="40331.089999999997"/>
    <n v="1"/>
    <s v="G/AAAAAA/AAAAAA"/>
  </r>
  <r>
    <s v="53"/>
    <x v="3"/>
    <x v="15"/>
    <s v="UC32M020"/>
    <x v="59"/>
    <s v="A101"/>
    <s v="FORTALECIMIENTO INSTITUCIONAL"/>
    <s v="GC00A10100001D"/>
    <x v="1"/>
    <s v="53 BIENES Y SERVICIOS DE CONSUMO"/>
    <x v="22"/>
    <s v="G/530209/1MA101"/>
    <s v="002"/>
    <n v="76921.47"/>
    <n v="12127.44"/>
    <n v="0"/>
    <n v="89048.91"/>
    <n v="889.44"/>
    <n v="51120.67"/>
    <n v="30249.88"/>
    <n v="37928.239999999998"/>
    <n v="58799.03"/>
    <n v="37038.800000000003"/>
    <s v="G/AAAAAA/AAAAAA"/>
  </r>
  <r>
    <s v="53"/>
    <x v="3"/>
    <x v="15"/>
    <s v="UC32M020"/>
    <x v="59"/>
    <s v="A101"/>
    <s v="FORTALECIMIENTO INSTITUCIONAL"/>
    <s v="GC00A10100001D"/>
    <x v="1"/>
    <s v="53 BIENES Y SERVICIOS DE CONSUMO"/>
    <x v="26"/>
    <s v="G/530404/1MA101"/>
    <s v="002"/>
    <n v="10891.12"/>
    <n v="-10755.62"/>
    <n v="0"/>
    <n v="135.5"/>
    <n v="0"/>
    <n v="135.5"/>
    <n v="0"/>
    <n v="0"/>
    <n v="135.5"/>
    <n v="0"/>
    <s v="G/AAAAAA/AAAAAA"/>
  </r>
  <r>
    <s v="53"/>
    <x v="3"/>
    <x v="15"/>
    <s v="UC32M020"/>
    <x v="59"/>
    <s v="A101"/>
    <s v="FORTALECIMIENTO INSTITUCIONAL"/>
    <s v="GC00A10100001D"/>
    <x v="1"/>
    <s v="53 BIENES Y SERVICIOS DE CONSUMO"/>
    <x v="27"/>
    <s v="G/530405/1MA101"/>
    <s v="002"/>
    <n v="0"/>
    <n v="2327.6999999999998"/>
    <n v="0"/>
    <n v="2327.6999999999998"/>
    <n v="1737.5"/>
    <n v="590"/>
    <n v="590"/>
    <n v="1737.7"/>
    <n v="1737.7"/>
    <n v="0.2"/>
    <s v="G/AAAAAA/AAAAAA"/>
  </r>
  <r>
    <s v="53"/>
    <x v="3"/>
    <x v="15"/>
    <s v="UC32M020"/>
    <x v="59"/>
    <s v="A101"/>
    <s v="FORTALECIMIENTO INSTITUCIONAL"/>
    <s v="GC00A10100001D"/>
    <x v="1"/>
    <s v="53 BIENES Y SERVICIOS DE CONSUMO"/>
    <x v="76"/>
    <s v="G/530502/1MA101"/>
    <s v="002"/>
    <n v="2878.45"/>
    <n v="10849.55"/>
    <n v="0"/>
    <n v="13728"/>
    <n v="0"/>
    <n v="13728"/>
    <n v="5720"/>
    <n v="0"/>
    <n v="8008"/>
    <n v="0"/>
    <s v="G/AAAAAA/AAAAAA"/>
  </r>
  <r>
    <s v="53"/>
    <x v="3"/>
    <x v="15"/>
    <s v="UC32M020"/>
    <x v="59"/>
    <s v="A101"/>
    <s v="FORTALECIMIENTO INSTITUCIONAL"/>
    <s v="GC00A10100001D"/>
    <x v="1"/>
    <s v="53 BIENES Y SERVICIOS DE CONSUMO"/>
    <x v="31"/>
    <s v="G/530704/1MA101"/>
    <s v="002"/>
    <n v="3845.6"/>
    <n v="-3845.6"/>
    <n v="0"/>
    <n v="0"/>
    <n v="0"/>
    <n v="0"/>
    <n v="0"/>
    <n v="0"/>
    <n v="0"/>
    <n v="0"/>
    <s v="G/AAAAAA/AAAAAA"/>
  </r>
  <r>
    <s v="53"/>
    <x v="3"/>
    <x v="15"/>
    <s v="UC32M020"/>
    <x v="59"/>
    <s v="A101"/>
    <s v="FORTALECIMIENTO INSTITUCIONAL"/>
    <s v="GC00A10100001D"/>
    <x v="1"/>
    <s v="53 BIENES Y SERVICIOS DE CONSUMO"/>
    <x v="32"/>
    <s v="G/530803/1MA101"/>
    <s v="002"/>
    <n v="8448.83"/>
    <n v="-7821.04"/>
    <n v="0"/>
    <n v="627.79"/>
    <n v="526.79"/>
    <n v="101"/>
    <n v="101"/>
    <n v="526.79"/>
    <n v="526.79"/>
    <n v="0"/>
    <s v="G/AAAAAA/AAAAAA"/>
  </r>
  <r>
    <s v="53"/>
    <x v="3"/>
    <x v="15"/>
    <s v="UC32M020"/>
    <x v="59"/>
    <s v="A101"/>
    <s v="FORTALECIMIENTO INSTITUCIONAL"/>
    <s v="GC00A10100001D"/>
    <x v="1"/>
    <s v="53 BIENES Y SERVICIOS DE CONSUMO"/>
    <x v="33"/>
    <s v="G/530804/1MA101"/>
    <s v="002"/>
    <n v="5425.13"/>
    <n v="2229.5300000000002"/>
    <n v="0"/>
    <n v="7654.66"/>
    <n v="551.54999999999995"/>
    <n v="6543.5"/>
    <n v="6543.5"/>
    <n v="1111.1600000000001"/>
    <n v="1111.1600000000001"/>
    <n v="559.61"/>
    <s v="G/AAAAAA/AAAAAA"/>
  </r>
  <r>
    <s v="53"/>
    <x v="3"/>
    <x v="15"/>
    <s v="UC32M020"/>
    <x v="59"/>
    <s v="A101"/>
    <s v="FORTALECIMIENTO INSTITUCIONAL"/>
    <s v="GC00A10100001D"/>
    <x v="1"/>
    <s v="53 BIENES Y SERVICIOS DE CONSUMO"/>
    <x v="34"/>
    <s v="G/530805/1MA101"/>
    <s v="002"/>
    <n v="7331.12"/>
    <n v="415.46"/>
    <n v="0"/>
    <n v="7746.58"/>
    <n v="2154.84"/>
    <n v="5591.74"/>
    <n v="5591.74"/>
    <n v="2154.84"/>
    <n v="2154.84"/>
    <n v="0"/>
    <s v="G/AAAAAA/AAAAAA"/>
  </r>
  <r>
    <s v="53"/>
    <x v="3"/>
    <x v="15"/>
    <s v="UC32M020"/>
    <x v="59"/>
    <s v="A101"/>
    <s v="FORTALECIMIENTO INSTITUCIONAL"/>
    <s v="GC00A10100001D"/>
    <x v="1"/>
    <s v="53 BIENES Y SERVICIOS DE CONSUMO"/>
    <x v="36"/>
    <s v="G/530813/1MA101"/>
    <s v="002"/>
    <n v="2943.35"/>
    <n v="401.93"/>
    <n v="0"/>
    <n v="3345.28"/>
    <n v="2663.71"/>
    <n v="535"/>
    <n v="535"/>
    <n v="2810.28"/>
    <n v="2810.28"/>
    <n v="146.57"/>
    <s v="G/AAAAAA/AAAAAA"/>
  </r>
  <r>
    <s v="53"/>
    <x v="3"/>
    <x v="15"/>
    <s v="UC32M020"/>
    <x v="59"/>
    <s v="A101"/>
    <s v="FORTALECIMIENTO INSTITUCIONAL"/>
    <s v="GC00A10100001D"/>
    <x v="1"/>
    <s v="53 BIENES Y SERVICIOS DE CONSUMO"/>
    <x v="104"/>
    <s v="G/531407/1MA101"/>
    <s v="002"/>
    <n v="6727.2"/>
    <n v="-6487.91"/>
    <n v="0"/>
    <n v="239.29"/>
    <n v="0"/>
    <n v="0"/>
    <n v="0"/>
    <n v="239.29"/>
    <n v="239.29"/>
    <n v="239.29"/>
    <s v="G/AAAAAA/AAAAAA"/>
  </r>
  <r>
    <s v="57"/>
    <x v="3"/>
    <x v="15"/>
    <s v="UC32M020"/>
    <x v="59"/>
    <s v="A101"/>
    <s v="FORTALECIMIENTO INSTITUCIONAL"/>
    <s v="GC00A10100001D"/>
    <x v="1"/>
    <s v="57 OTROS GASTOS CORRIENTES"/>
    <x v="37"/>
    <s v="G/570102/1MA101"/>
    <s v="002"/>
    <n v="1500"/>
    <n v="-26.76"/>
    <n v="0"/>
    <n v="1473.24"/>
    <n v="19.420000000000002"/>
    <n v="1303.82"/>
    <n v="1303.82"/>
    <n v="169.42"/>
    <n v="169.42"/>
    <n v="150"/>
    <s v="G/AAAAAA/AAAAAA"/>
  </r>
  <r>
    <s v="57"/>
    <x v="3"/>
    <x v="15"/>
    <s v="UC32M020"/>
    <x v="59"/>
    <s v="A101"/>
    <s v="FORTALECIMIENTO INSTITUCIONAL"/>
    <s v="GC00A10100001D"/>
    <x v="1"/>
    <s v="57 OTROS GASTOS CORRIENTES"/>
    <x v="82"/>
    <s v="G/570203/1MA101"/>
    <s v="002"/>
    <n v="0"/>
    <n v="26.76"/>
    <n v="0"/>
    <n v="26.76"/>
    <n v="7.38"/>
    <n v="19.38"/>
    <n v="19.38"/>
    <n v="7.38"/>
    <n v="7.38"/>
    <n v="0"/>
    <s v="G/AAAAAA/AAAAAA"/>
  </r>
  <r>
    <s v="71"/>
    <x v="3"/>
    <x v="15"/>
    <s v="UC32M020"/>
    <x v="59"/>
    <s v="M402"/>
    <s v="SALUD AL DIA"/>
    <s v="GI22M40200005D"/>
    <x v="89"/>
    <s v="71 GASTOS EN PERSONAL PARA INVERSIÓN"/>
    <x v="212"/>
    <s v="G/710203/4MM402"/>
    <s v="001"/>
    <n v="84762"/>
    <n v="0"/>
    <n v="0"/>
    <n v="84762"/>
    <n v="72649.990000000005"/>
    <n v="12112.01"/>
    <n v="12112.01"/>
    <n v="72649.990000000005"/>
    <n v="72649.990000000005"/>
    <n v="0"/>
    <s v="G/BBBBB2/BBBBB2"/>
  </r>
  <r>
    <s v="71"/>
    <x v="3"/>
    <x v="15"/>
    <s v="UC32M020"/>
    <x v="59"/>
    <s v="M402"/>
    <s v="SALUD AL DIA"/>
    <s v="GI22M40200005D"/>
    <x v="89"/>
    <s v="71 GASTOS EN PERSONAL PARA INVERSIÓN"/>
    <x v="213"/>
    <s v="G/710204/4MM402"/>
    <s v="001"/>
    <n v="32400"/>
    <n v="0"/>
    <n v="0"/>
    <n v="32400"/>
    <n v="27730"/>
    <n v="4670"/>
    <n v="4670"/>
    <n v="27730"/>
    <n v="27730"/>
    <n v="0"/>
    <s v="G/BBBBB2/BBBBB2"/>
  </r>
  <r>
    <s v="71"/>
    <x v="3"/>
    <x v="15"/>
    <s v="UC32M020"/>
    <x v="59"/>
    <s v="M402"/>
    <s v="SALUD AL DIA"/>
    <s v="GI22M40200005D"/>
    <x v="89"/>
    <s v="71 GASTOS EN PERSONAL PARA INVERSIÓN"/>
    <x v="214"/>
    <s v="G/710510/4MM402"/>
    <s v="001"/>
    <n v="1017144"/>
    <n v="0"/>
    <n v="0"/>
    <n v="1017144"/>
    <n v="602294"/>
    <n v="414850"/>
    <n v="414850"/>
    <n v="602294"/>
    <n v="602294"/>
    <n v="0"/>
    <s v="G/BBBBB2/BBBBB2"/>
  </r>
  <r>
    <s v="71"/>
    <x v="3"/>
    <x v="15"/>
    <s v="UC32M020"/>
    <x v="59"/>
    <s v="M402"/>
    <s v="SALUD AL DIA"/>
    <s v="GI22M40200005D"/>
    <x v="89"/>
    <s v="71 GASTOS EN PERSONAL PARA INVERSIÓN"/>
    <x v="215"/>
    <s v="G/710601/4MM402"/>
    <s v="001"/>
    <n v="128668.72"/>
    <n v="0"/>
    <n v="0"/>
    <n v="128668.72"/>
    <n v="76190.16"/>
    <n v="52478.559999999998"/>
    <n v="52478.559999999998"/>
    <n v="76190.16"/>
    <n v="76190.16"/>
    <n v="0"/>
    <s v="G/BBBBB2/BBBBB2"/>
  </r>
  <r>
    <s v="71"/>
    <x v="3"/>
    <x v="15"/>
    <s v="UC32M020"/>
    <x v="59"/>
    <s v="M402"/>
    <s v="SALUD AL DIA"/>
    <s v="GI22M40200005D"/>
    <x v="89"/>
    <s v="71 GASTOS EN PERSONAL PARA INVERSIÓN"/>
    <x v="216"/>
    <s v="G/710602/4MM402"/>
    <s v="001"/>
    <n v="84762"/>
    <n v="0"/>
    <n v="0"/>
    <n v="84762"/>
    <n v="76075.350000000006"/>
    <n v="8686.65"/>
    <n v="8686.65"/>
    <n v="76075.350000000006"/>
    <n v="76075.350000000006"/>
    <n v="0"/>
    <s v="G/BBBBB2/BBBBB2"/>
  </r>
  <r>
    <s v="71"/>
    <x v="3"/>
    <x v="15"/>
    <s v="UC32M020"/>
    <x v="59"/>
    <s v="M402"/>
    <s v="SALUD AL DIA"/>
    <s v="GI22M40200005D"/>
    <x v="89"/>
    <s v="71 GASTOS EN PERSONAL PARA INVERSIÓN"/>
    <x v="217"/>
    <s v="G/710707/4MM402"/>
    <s v="001"/>
    <n v="84762"/>
    <n v="0"/>
    <n v="0"/>
    <n v="84762"/>
    <n v="0"/>
    <n v="0"/>
    <n v="0"/>
    <n v="84762"/>
    <n v="84762"/>
    <n v="84762"/>
    <s v="G/BBBBB2/BBBBB2"/>
  </r>
  <r>
    <s v="73"/>
    <x v="3"/>
    <x v="15"/>
    <s v="UC32M020"/>
    <x v="59"/>
    <s v="M402"/>
    <s v="SALUD AL DIA"/>
    <s v="GI22M40200005D"/>
    <x v="89"/>
    <s v="73 BIENES Y SERVICIOS PARA INVERSIÓN"/>
    <x v="118"/>
    <s v="G/730105/4MM402"/>
    <s v="001"/>
    <n v="912"/>
    <n v="-912"/>
    <n v="0"/>
    <n v="0"/>
    <n v="0"/>
    <n v="0"/>
    <n v="0"/>
    <n v="0"/>
    <n v="0"/>
    <n v="0"/>
    <s v="G/BBBBB2/BBBBB2"/>
  </r>
  <r>
    <s v="73"/>
    <x v="3"/>
    <x v="15"/>
    <s v="UC32M020"/>
    <x v="59"/>
    <s v="M402"/>
    <s v="SALUD AL DIA"/>
    <s v="GI22M40200005D"/>
    <x v="89"/>
    <s v="73 BIENES Y SERVICIOS PARA INVERSIÓN"/>
    <x v="129"/>
    <s v="G/730202/4MM402"/>
    <s v="001"/>
    <n v="0"/>
    <n v="3000"/>
    <n v="0"/>
    <n v="3000"/>
    <n v="0"/>
    <n v="0"/>
    <n v="0"/>
    <n v="3000"/>
    <n v="3000"/>
    <n v="3000"/>
    <s v="G/BBBBB2/BBBBB2"/>
  </r>
  <r>
    <s v="73"/>
    <x v="3"/>
    <x v="15"/>
    <s v="UC32M020"/>
    <x v="59"/>
    <s v="M402"/>
    <s v="SALUD AL DIA"/>
    <s v="GI22M40200005D"/>
    <x v="89"/>
    <s v="73 BIENES Y SERVICIOS PARA INVERSIÓN"/>
    <x v="56"/>
    <s v="G/730204/4MM402"/>
    <s v="001"/>
    <n v="5429.5"/>
    <n v="13591.69"/>
    <n v="0"/>
    <n v="19021.189999999999"/>
    <n v="0"/>
    <n v="5566"/>
    <n v="5566"/>
    <n v="13455.19"/>
    <n v="13455.19"/>
    <n v="13455.19"/>
    <s v="G/BBBBB2/BBBBB2"/>
  </r>
  <r>
    <s v="73"/>
    <x v="3"/>
    <x v="15"/>
    <s v="UC32M020"/>
    <x v="59"/>
    <s v="M402"/>
    <s v="SALUD AL DIA"/>
    <s v="GI22M40200005D"/>
    <x v="89"/>
    <s v="73 BIENES Y SERVICIOS PARA INVERSIÓN"/>
    <x v="130"/>
    <s v="G/730208/4MM402"/>
    <s v="001"/>
    <n v="0"/>
    <n v="107367.3"/>
    <n v="0"/>
    <n v="107367.3"/>
    <n v="0"/>
    <n v="95668.84"/>
    <n v="19888.14"/>
    <n v="11698.46"/>
    <n v="87479.16"/>
    <n v="11698.46"/>
    <s v="G/BBBBB2/BBBBB2"/>
  </r>
  <r>
    <s v="73"/>
    <x v="3"/>
    <x v="15"/>
    <s v="UC32M020"/>
    <x v="59"/>
    <s v="M402"/>
    <s v="SALUD AL DIA"/>
    <s v="GI22M40200005D"/>
    <x v="89"/>
    <s v="73 BIENES Y SERVICIOS PARA INVERSIÓN"/>
    <x v="59"/>
    <s v="G/730209/4MM402"/>
    <s v="001"/>
    <n v="0"/>
    <n v="15278.9"/>
    <n v="0"/>
    <n v="15278.9"/>
    <n v="0"/>
    <n v="0"/>
    <n v="0"/>
    <n v="15278.9"/>
    <n v="15278.9"/>
    <n v="15278.9"/>
    <s v="G/BBBBB2/BBBBB2"/>
  </r>
  <r>
    <s v="73"/>
    <x v="3"/>
    <x v="15"/>
    <s v="UC32M020"/>
    <x v="59"/>
    <s v="M402"/>
    <s v="SALUD AL DIA"/>
    <s v="GI22M40200005D"/>
    <x v="89"/>
    <s v="73 BIENES Y SERVICIOS PARA INVERSIÓN"/>
    <x v="218"/>
    <s v="G/730226/4MM402"/>
    <s v="001"/>
    <n v="20700"/>
    <n v="160"/>
    <n v="0"/>
    <n v="20860"/>
    <n v="0"/>
    <n v="11578.82"/>
    <n v="5501.23"/>
    <n v="9281.18"/>
    <n v="15358.77"/>
    <n v="9281.18"/>
    <s v="G/BBBBB2/BBBBB2"/>
  </r>
  <r>
    <s v="73"/>
    <x v="3"/>
    <x v="15"/>
    <s v="UC32M020"/>
    <x v="59"/>
    <s v="M402"/>
    <s v="SALUD AL DIA"/>
    <s v="GI22M40200005D"/>
    <x v="89"/>
    <s v="73 BIENES Y SERVICIOS PARA INVERSIÓN"/>
    <x v="45"/>
    <s v="G/730235/4MM402"/>
    <s v="001"/>
    <n v="8100"/>
    <n v="4050"/>
    <n v="0"/>
    <n v="12150"/>
    <n v="0"/>
    <n v="12150"/>
    <n v="0"/>
    <n v="0"/>
    <n v="12150"/>
    <n v="0"/>
    <s v="G/BBBBB2/BBBBB2"/>
  </r>
  <r>
    <s v="73"/>
    <x v="3"/>
    <x v="15"/>
    <s v="UC32M020"/>
    <x v="59"/>
    <s v="M402"/>
    <s v="SALUD AL DIA"/>
    <s v="GI22M40200005D"/>
    <x v="89"/>
    <s v="73 BIENES Y SERVICIOS PARA INVERSIÓN"/>
    <x v="53"/>
    <s v="G/730402/4MM402"/>
    <s v="001"/>
    <n v="117584.34"/>
    <n v="-30000"/>
    <n v="0"/>
    <n v="87584.34"/>
    <n v="0"/>
    <n v="0"/>
    <n v="0"/>
    <n v="87584.34"/>
    <n v="87584.34"/>
    <n v="87584.34"/>
    <s v="G/BBBBB2/BBBBB2"/>
  </r>
  <r>
    <s v="73"/>
    <x v="3"/>
    <x v="15"/>
    <s v="UC32M020"/>
    <x v="59"/>
    <s v="M402"/>
    <s v="SALUD AL DIA"/>
    <s v="GI22M40200005D"/>
    <x v="89"/>
    <s v="73 BIENES Y SERVICIOS PARA INVERSIÓN"/>
    <x v="106"/>
    <s v="G/730404/4MM402"/>
    <s v="001"/>
    <n v="25570"/>
    <n v="200"/>
    <n v="0"/>
    <n v="25770"/>
    <n v="1177"/>
    <n v="5880"/>
    <n v="4460"/>
    <n v="19890"/>
    <n v="21310"/>
    <n v="18713"/>
    <s v="G/BBBBB2/BBBBB2"/>
  </r>
  <r>
    <s v="73"/>
    <x v="3"/>
    <x v="15"/>
    <s v="UC32M020"/>
    <x v="59"/>
    <s v="M402"/>
    <s v="SALUD AL DIA"/>
    <s v="GI22M40200005D"/>
    <x v="89"/>
    <s v="73 BIENES Y SERVICIOS PARA INVERSIÓN"/>
    <x v="131"/>
    <s v="G/730405/4MM402"/>
    <s v="001"/>
    <n v="4569.04"/>
    <n v="-4569.04"/>
    <n v="0"/>
    <n v="0"/>
    <n v="0"/>
    <n v="0"/>
    <n v="0"/>
    <n v="0"/>
    <n v="0"/>
    <n v="0"/>
    <s v="G/BBBBB2/BBBBB2"/>
  </r>
  <r>
    <s v="73"/>
    <x v="3"/>
    <x v="15"/>
    <s v="UC32M020"/>
    <x v="59"/>
    <s v="M402"/>
    <s v="SALUD AL DIA"/>
    <s v="GI22M40200005D"/>
    <x v="89"/>
    <s v="73 BIENES Y SERVICIOS PARA INVERSIÓN"/>
    <x v="48"/>
    <s v="G/730505/4MM402"/>
    <s v="001"/>
    <n v="99216"/>
    <n v="0"/>
    <n v="0"/>
    <n v="99216"/>
    <n v="0"/>
    <n v="99216"/>
    <n v="10764"/>
    <n v="0"/>
    <n v="88452"/>
    <n v="0"/>
    <s v="G/BBBBB2/BBBBB2"/>
  </r>
  <r>
    <s v="73"/>
    <x v="3"/>
    <x v="15"/>
    <s v="UC32M020"/>
    <x v="59"/>
    <s v="M402"/>
    <s v="SALUD AL DIA"/>
    <s v="GI22M40200005D"/>
    <x v="89"/>
    <s v="73 BIENES Y SERVICIOS PARA INVERSIÓN"/>
    <x v="97"/>
    <s v="G/730704/4MM402"/>
    <s v="001"/>
    <n v="12600"/>
    <n v="0"/>
    <n v="0"/>
    <n v="12600"/>
    <n v="2430"/>
    <n v="600"/>
    <n v="0"/>
    <n v="12000"/>
    <n v="12600"/>
    <n v="9570"/>
    <s v="G/BBBBB2/BBBBB2"/>
  </r>
  <r>
    <s v="73"/>
    <x v="3"/>
    <x v="15"/>
    <s v="UC32M020"/>
    <x v="59"/>
    <s v="M402"/>
    <s v="SALUD AL DIA"/>
    <s v="GI22M40200005D"/>
    <x v="89"/>
    <s v="73 BIENES Y SERVICIOS PARA INVERSIÓN"/>
    <x v="86"/>
    <s v="G/730802/4MM402"/>
    <s v="001"/>
    <n v="27606.25"/>
    <n v="-25606.25"/>
    <n v="0"/>
    <n v="2000"/>
    <n v="0"/>
    <n v="0"/>
    <n v="0"/>
    <n v="2000"/>
    <n v="2000"/>
    <n v="2000"/>
    <s v="G/BBBBB2/BBBBB2"/>
  </r>
  <r>
    <s v="73"/>
    <x v="3"/>
    <x v="15"/>
    <s v="UC32M020"/>
    <x v="59"/>
    <s v="M402"/>
    <s v="SALUD AL DIA"/>
    <s v="GI22M40200005D"/>
    <x v="89"/>
    <s v="73 BIENES Y SERVICIOS PARA INVERSIÓN"/>
    <x v="91"/>
    <s v="G/730805/4MM402"/>
    <s v="001"/>
    <n v="96"/>
    <n v="-96"/>
    <n v="0"/>
    <n v="0"/>
    <n v="0"/>
    <n v="0"/>
    <n v="0"/>
    <n v="0"/>
    <n v="0"/>
    <n v="0"/>
    <s v="G/BBBBB2/BBBBB2"/>
  </r>
  <r>
    <s v="73"/>
    <x v="3"/>
    <x v="15"/>
    <s v="UC32M020"/>
    <x v="59"/>
    <s v="M402"/>
    <s v="SALUD AL DIA"/>
    <s v="GI22M40200005D"/>
    <x v="89"/>
    <s v="73 BIENES Y SERVICIOS PARA INVERSIÓN"/>
    <x v="54"/>
    <s v="G/730807/4MM402"/>
    <s v="001"/>
    <n v="7532.31"/>
    <n v="0"/>
    <n v="0"/>
    <n v="7532.31"/>
    <n v="0"/>
    <n v="0"/>
    <n v="0"/>
    <n v="7532.31"/>
    <n v="7532.31"/>
    <n v="7532.31"/>
    <s v="G/BBBBB2/BBBBB2"/>
  </r>
  <r>
    <s v="73"/>
    <x v="3"/>
    <x v="15"/>
    <s v="UC32M020"/>
    <x v="59"/>
    <s v="M402"/>
    <s v="SALUD AL DIA"/>
    <s v="GI22M40200005D"/>
    <x v="89"/>
    <s v="73 BIENES Y SERVICIOS PARA INVERSIÓN"/>
    <x v="160"/>
    <s v="G/730809/4MM402"/>
    <s v="001"/>
    <n v="60596.2"/>
    <n v="26043.5"/>
    <n v="0"/>
    <n v="86639.7"/>
    <n v="0"/>
    <n v="0"/>
    <n v="0"/>
    <n v="86639.7"/>
    <n v="86639.7"/>
    <n v="86639.7"/>
    <s v="G/BBBBB2/BBBBB2"/>
  </r>
  <r>
    <s v="73"/>
    <x v="3"/>
    <x v="15"/>
    <s v="UC32M020"/>
    <x v="59"/>
    <s v="M402"/>
    <s v="SALUD AL DIA"/>
    <s v="GI22M40200005D"/>
    <x v="89"/>
    <s v="73 BIENES Y SERVICIOS PARA INVERSIÓN"/>
    <x v="147"/>
    <s v="G/730810/4MM402"/>
    <s v="001"/>
    <n v="28137.77"/>
    <n v="6000"/>
    <n v="0"/>
    <n v="34137.769999999997"/>
    <n v="14721.55"/>
    <n v="9306.9"/>
    <n v="9306.9"/>
    <n v="24830.87"/>
    <n v="24830.87"/>
    <n v="10109.32"/>
    <s v="G/BBBBB2/BBBBB2"/>
  </r>
  <r>
    <s v="73"/>
    <x v="3"/>
    <x v="15"/>
    <s v="UC32M020"/>
    <x v="59"/>
    <s v="M402"/>
    <s v="SALUD AL DIA"/>
    <s v="GI22M40200005D"/>
    <x v="89"/>
    <s v="73 BIENES Y SERVICIOS PARA INVERSIÓN"/>
    <x v="44"/>
    <s v="G/730811/4MM402"/>
    <s v="001"/>
    <n v="1500"/>
    <n v="0"/>
    <n v="0"/>
    <n v="1500"/>
    <n v="0"/>
    <n v="0"/>
    <n v="0"/>
    <n v="1500"/>
    <n v="1500"/>
    <n v="1500"/>
    <s v="G/BBBBB2/BBBBB2"/>
  </r>
  <r>
    <s v="73"/>
    <x v="3"/>
    <x v="15"/>
    <s v="UC32M020"/>
    <x v="59"/>
    <s v="M402"/>
    <s v="SALUD AL DIA"/>
    <s v="GI22M40200005D"/>
    <x v="89"/>
    <s v="73 BIENES Y SERVICIOS PARA INVERSIÓN"/>
    <x v="135"/>
    <s v="G/730813/4MM402"/>
    <s v="001"/>
    <n v="3577.92"/>
    <n v="2590"/>
    <n v="0"/>
    <n v="6167.92"/>
    <n v="2.6"/>
    <n v="1229.05"/>
    <n v="1229.05"/>
    <n v="4938.87"/>
    <n v="4938.87"/>
    <n v="4936.2700000000004"/>
    <s v="G/BBBBB2/BBBBB2"/>
  </r>
  <r>
    <s v="73"/>
    <x v="3"/>
    <x v="15"/>
    <s v="UC32M020"/>
    <x v="59"/>
    <s v="M402"/>
    <s v="SALUD AL DIA"/>
    <s v="GI22M40200005D"/>
    <x v="89"/>
    <s v="73 BIENES Y SERVICIOS PARA INVERSIÓN"/>
    <x v="148"/>
    <s v="G/730819/4MM402"/>
    <s v="001"/>
    <n v="0"/>
    <n v="1000"/>
    <n v="0"/>
    <n v="1000"/>
    <n v="0"/>
    <n v="0"/>
    <n v="0"/>
    <n v="1000"/>
    <n v="1000"/>
    <n v="1000"/>
    <s v="G/BBBBB2/BBBBB2"/>
  </r>
  <r>
    <s v="73"/>
    <x v="3"/>
    <x v="15"/>
    <s v="UC32M020"/>
    <x v="59"/>
    <s v="M402"/>
    <s v="SALUD AL DIA"/>
    <s v="GI22M40200005D"/>
    <x v="89"/>
    <s v="73 BIENES Y SERVICIOS PARA INVERSIÓN"/>
    <x v="161"/>
    <s v="G/730826/4MM402"/>
    <s v="001"/>
    <n v="47281.81"/>
    <n v="39000"/>
    <n v="0"/>
    <n v="86281.81"/>
    <n v="1112.5"/>
    <n v="7422.7"/>
    <n v="7422.7"/>
    <n v="78859.11"/>
    <n v="78859.11"/>
    <n v="77746.61"/>
    <s v="G/BBBBB2/BBBBB2"/>
  </r>
  <r>
    <s v="73"/>
    <x v="3"/>
    <x v="15"/>
    <s v="UC32M020"/>
    <x v="59"/>
    <s v="M402"/>
    <s v="SALUD AL DIA"/>
    <s v="GI22M40200005D"/>
    <x v="89"/>
    <s v="73 BIENES Y SERVICIOS PARA INVERSIÓN"/>
    <x v="162"/>
    <s v="G/730832/4MM402"/>
    <s v="001"/>
    <n v="28397.7"/>
    <n v="0"/>
    <n v="0"/>
    <n v="28397.7"/>
    <n v="0"/>
    <n v="0"/>
    <n v="0"/>
    <n v="28397.7"/>
    <n v="28397.7"/>
    <n v="28397.7"/>
    <s v="G/BBBBB2/BBBBB2"/>
  </r>
  <r>
    <s v="73"/>
    <x v="3"/>
    <x v="15"/>
    <s v="UC32M020"/>
    <x v="59"/>
    <s v="M402"/>
    <s v="SALUD AL DIA"/>
    <s v="GI22M40200005D"/>
    <x v="89"/>
    <s v="73 BIENES Y SERVICIOS PARA INVERSIÓN"/>
    <x v="219"/>
    <s v="G/730846/4MM402"/>
    <s v="001"/>
    <n v="0"/>
    <n v="2000"/>
    <n v="0"/>
    <n v="2000"/>
    <n v="0"/>
    <n v="905.17"/>
    <n v="905.17"/>
    <n v="1094.83"/>
    <n v="1094.83"/>
    <n v="1094.83"/>
    <s v="G/BBBBB2/BBBBB2"/>
  </r>
  <r>
    <s v="73"/>
    <x v="3"/>
    <x v="15"/>
    <s v="UC32M020"/>
    <x v="59"/>
    <s v="M402"/>
    <s v="SALUD AL DIA"/>
    <s v="GI22M40200005D"/>
    <x v="89"/>
    <s v="73 BIENES Y SERVICIOS PARA INVERSIÓN"/>
    <x v="51"/>
    <s v="G/731403/4MM402"/>
    <s v="001"/>
    <n v="1000"/>
    <n v="0"/>
    <n v="0"/>
    <n v="1000"/>
    <n v="0"/>
    <n v="0"/>
    <n v="0"/>
    <n v="1000"/>
    <n v="1000"/>
    <n v="1000"/>
    <s v="G/BBBBB2/BBBBB2"/>
  </r>
  <r>
    <s v="73"/>
    <x v="3"/>
    <x v="15"/>
    <s v="UC32M020"/>
    <x v="59"/>
    <s v="M402"/>
    <s v="SALUD AL DIA"/>
    <s v="GI22M40200005D"/>
    <x v="89"/>
    <s v="73 BIENES Y SERVICIOS PARA INVERSIÓN"/>
    <x v="84"/>
    <s v="G/731404/4MM402"/>
    <s v="001"/>
    <n v="3166.1"/>
    <n v="0"/>
    <n v="0"/>
    <n v="3166.1"/>
    <n v="0"/>
    <n v="71.34"/>
    <n v="71.34"/>
    <n v="3094.76"/>
    <n v="3094.76"/>
    <n v="3094.76"/>
    <s v="G/BBBBB2/BBBBB2"/>
  </r>
  <r>
    <s v="73"/>
    <x v="3"/>
    <x v="15"/>
    <s v="UC32M020"/>
    <x v="59"/>
    <s v="M402"/>
    <s v="SALUD AL DIA"/>
    <s v="GI22M40200006D"/>
    <x v="90"/>
    <s v="73 BIENES Y SERVICIOS PARA INVERSIÓN"/>
    <x v="87"/>
    <s v="G/730205/4MM402"/>
    <s v="001"/>
    <n v="35240"/>
    <n v="0"/>
    <n v="0"/>
    <n v="35240"/>
    <n v="0"/>
    <n v="23249.99"/>
    <n v="6568.72"/>
    <n v="11990.01"/>
    <n v="28671.279999999999"/>
    <n v="11990.01"/>
    <s v="G/BBBBB2/BBBBB2"/>
  </r>
  <r>
    <s v="73"/>
    <x v="3"/>
    <x v="15"/>
    <s v="UC32M020"/>
    <x v="59"/>
    <s v="M402"/>
    <s v="SALUD AL DIA"/>
    <s v="GI22M40200006D"/>
    <x v="90"/>
    <s v="73 BIENES Y SERVICIOS PARA INVERSIÓN"/>
    <x v="45"/>
    <s v="G/730235/4MM402"/>
    <s v="001"/>
    <n v="8100"/>
    <n v="0"/>
    <n v="0"/>
    <n v="8100"/>
    <n v="0"/>
    <n v="7998.75"/>
    <n v="1147.5"/>
    <n v="101.25"/>
    <n v="6952.5"/>
    <n v="101.25"/>
    <s v="G/BBBBB2/BBBBB2"/>
  </r>
  <r>
    <s v="73"/>
    <x v="3"/>
    <x v="15"/>
    <s v="UC32M020"/>
    <x v="59"/>
    <s v="M402"/>
    <s v="SALUD AL DIA"/>
    <s v="GI22M40200006D"/>
    <x v="90"/>
    <s v="73 BIENES Y SERVICIOS PARA INVERSIÓN"/>
    <x v="55"/>
    <s v="G/730812/4MM402"/>
    <s v="001"/>
    <n v="2000"/>
    <n v="0"/>
    <n v="0"/>
    <n v="2000"/>
    <n v="0"/>
    <n v="0"/>
    <n v="0"/>
    <n v="2000"/>
    <n v="2000"/>
    <n v="2000"/>
    <s v="G/BBBBB2/BBBBB2"/>
  </r>
  <r>
    <s v="84"/>
    <x v="3"/>
    <x v="15"/>
    <s v="UC32M020"/>
    <x v="59"/>
    <s v="A101"/>
    <s v="FORTALECIMIENTO INSTITUCIONAL"/>
    <s v="GC00A10100001D"/>
    <x v="1"/>
    <s v="84 BIENES DE LARGA DURACIÓN"/>
    <x v="64"/>
    <s v="G/840104/1MA101"/>
    <s v="002"/>
    <n v="750"/>
    <n v="0"/>
    <n v="0"/>
    <n v="750"/>
    <n v="0"/>
    <n v="0"/>
    <n v="0"/>
    <n v="750"/>
    <n v="750"/>
    <n v="750"/>
    <s v="G/BBBBB3/BBBBB3"/>
  </r>
  <r>
    <s v="84"/>
    <x v="3"/>
    <x v="15"/>
    <s v="UC32M020"/>
    <x v="59"/>
    <s v="A101"/>
    <s v="FORTALECIMIENTO INSTITUCIONAL"/>
    <s v="GC00A10100001D"/>
    <x v="1"/>
    <s v="84 BIENES DE LARGA DURACIÓN"/>
    <x v="65"/>
    <s v="G/840107/1MA101"/>
    <s v="002"/>
    <n v="14000"/>
    <n v="-3998.52"/>
    <n v="0"/>
    <n v="10001.48"/>
    <n v="0"/>
    <n v="9058.35"/>
    <n v="9058.35"/>
    <n v="943.13"/>
    <n v="943.13"/>
    <n v="943.13"/>
    <s v="G/BBBBB3/BBBBB3"/>
  </r>
  <r>
    <s v="84"/>
    <x v="3"/>
    <x v="15"/>
    <s v="UC32M020"/>
    <x v="59"/>
    <s v="M402"/>
    <s v="SALUD AL DIA"/>
    <s v="GI22M40200005D"/>
    <x v="89"/>
    <s v="84 BIENES DE LARGA DURACIÓN"/>
    <x v="63"/>
    <s v="G/840103/4MM402"/>
    <s v="001"/>
    <n v="3166.28"/>
    <n v="0"/>
    <n v="0"/>
    <n v="3166.28"/>
    <n v="0"/>
    <n v="3025.15"/>
    <n v="3025.15"/>
    <n v="141.13"/>
    <n v="141.13"/>
    <n v="141.13"/>
    <s v="G/BBBBB3/BBBBB3"/>
  </r>
  <r>
    <s v="84"/>
    <x v="3"/>
    <x v="15"/>
    <s v="UC32M020"/>
    <x v="59"/>
    <s v="M402"/>
    <s v="SALUD AL DIA"/>
    <s v="GI22M40200005D"/>
    <x v="89"/>
    <s v="84 BIENES DE LARGA DURACIÓN"/>
    <x v="64"/>
    <s v="G/840104/4MM402"/>
    <s v="001"/>
    <n v="26128.36"/>
    <n v="18600"/>
    <n v="0"/>
    <n v="44728.36"/>
    <n v="0"/>
    <n v="4969.6400000000003"/>
    <n v="4969.6400000000003"/>
    <n v="39758.720000000001"/>
    <n v="39758.720000000001"/>
    <n v="39758.720000000001"/>
    <s v="G/BBBBB3/BBBBB3"/>
  </r>
  <r>
    <s v="84"/>
    <x v="3"/>
    <x v="15"/>
    <s v="UC32M020"/>
    <x v="59"/>
    <s v="M402"/>
    <s v="SALUD AL DIA"/>
    <s v="GI22M40200005D"/>
    <x v="89"/>
    <s v="84 BIENES DE LARGA DURACIÓN"/>
    <x v="66"/>
    <s v="G/840105/4MM402"/>
    <s v="001"/>
    <n v="150000"/>
    <n v="-150000"/>
    <n v="0"/>
    <n v="0"/>
    <n v="0"/>
    <n v="0"/>
    <n v="0"/>
    <n v="0"/>
    <n v="0"/>
    <n v="0"/>
    <s v="G/BBBBB3/BBBBB3"/>
  </r>
  <r>
    <s v="84"/>
    <x v="3"/>
    <x v="15"/>
    <s v="UC32M020"/>
    <x v="59"/>
    <s v="M402"/>
    <s v="SALUD AL DIA"/>
    <s v="GI22M40200005D"/>
    <x v="89"/>
    <s v="84 BIENES DE LARGA DURACIÓN"/>
    <x v="65"/>
    <s v="G/840107/4MM402"/>
    <s v="001"/>
    <n v="60000"/>
    <n v="-10394"/>
    <n v="0"/>
    <n v="49606"/>
    <n v="15652.5"/>
    <n v="33302.449999999997"/>
    <n v="33302.449999999997"/>
    <n v="16303.55"/>
    <n v="16303.55"/>
    <n v="651.04999999999995"/>
    <s v="G/BBBBB3/BBBBB3"/>
  </r>
  <r>
    <s v="84"/>
    <x v="3"/>
    <x v="15"/>
    <s v="UC32M020"/>
    <x v="59"/>
    <s v="M402"/>
    <s v="SALUD AL DIA"/>
    <s v="GI22M40200005D"/>
    <x v="89"/>
    <s v="84 BIENES DE LARGA DURACIÓN"/>
    <x v="205"/>
    <s v="G/840113/4MM402"/>
    <s v="001"/>
    <n v="138607.97"/>
    <n v="-29607.1"/>
    <n v="0"/>
    <n v="109000.87"/>
    <n v="0"/>
    <n v="0"/>
    <n v="0"/>
    <n v="109000.87"/>
    <n v="109000.87"/>
    <n v="109000.87"/>
    <s v="G/BBBBB3/BBBBB3"/>
  </r>
  <r>
    <s v="84"/>
    <x v="3"/>
    <x v="15"/>
    <s v="UC32M020"/>
    <x v="59"/>
    <s v="M402"/>
    <s v="SALUD AL DIA"/>
    <s v="GI22M40200005D"/>
    <x v="89"/>
    <s v="84 BIENES DE LARGA DURACIÓN"/>
    <x v="164"/>
    <s v="G/840115/4MM402"/>
    <s v="001"/>
    <n v="2697"/>
    <n v="12303"/>
    <n v="0"/>
    <n v="15000"/>
    <n v="0"/>
    <n v="0"/>
    <n v="0"/>
    <n v="15000"/>
    <n v="15000"/>
    <n v="15000"/>
    <s v="G/BBBBB3/BBBBB3"/>
  </r>
  <r>
    <s v="99"/>
    <x v="3"/>
    <x v="15"/>
    <s v="UC32M020"/>
    <x v="59"/>
    <s v="A101"/>
    <s v="FORTALECIMIENTO INSTITUCIONAL"/>
    <s v="GC00A10100004D"/>
    <x v="0"/>
    <s v="99 OTROS PASIVOS"/>
    <x v="67"/>
    <s v="G/990101/1MA101"/>
    <s v="002"/>
    <n v="21897"/>
    <n v="0"/>
    <n v="0"/>
    <n v="21897"/>
    <n v="0"/>
    <n v="15414.28"/>
    <n v="15414.28"/>
    <n v="6482.72"/>
    <n v="6482.72"/>
    <n v="6482.72"/>
    <s v="G/CCCCC1/CCCCC1"/>
  </r>
  <r>
    <s v="51"/>
    <x v="3"/>
    <x v="15"/>
    <s v="UN31M010"/>
    <x v="60"/>
    <s v="A101"/>
    <s v="FORTALECIMIENTO INSTITUCIONAL"/>
    <s v="GC00A10100004D"/>
    <x v="0"/>
    <s v="51 GASTOS EN PERSONAL"/>
    <x v="0"/>
    <s v="G/510105/1MA101"/>
    <s v="002"/>
    <n v="2032957"/>
    <n v="33923"/>
    <n v="0"/>
    <n v="2066880"/>
    <n v="0"/>
    <n v="693125.67"/>
    <n v="693125.67"/>
    <n v="1373754.33"/>
    <n v="1373754.33"/>
    <n v="1373754.33"/>
    <s v="G/AAAAAA/AAAAAA"/>
  </r>
  <r>
    <s v="51"/>
    <x v="3"/>
    <x v="15"/>
    <s v="UN31M010"/>
    <x v="60"/>
    <s v="A101"/>
    <s v="FORTALECIMIENTO INSTITUCIONAL"/>
    <s v="GC00A10100004D"/>
    <x v="0"/>
    <s v="51 GASTOS EN PERSONAL"/>
    <x v="1"/>
    <s v="G/510106/1MA101"/>
    <s v="002"/>
    <n v="156915.59"/>
    <n v="13414.45"/>
    <n v="0"/>
    <n v="170330.04"/>
    <n v="0"/>
    <n v="43629.05"/>
    <n v="43629.05"/>
    <n v="126700.99"/>
    <n v="126700.99"/>
    <n v="126700.99"/>
    <s v="G/AAAAAA/AAAAAA"/>
  </r>
  <r>
    <s v="51"/>
    <x v="3"/>
    <x v="15"/>
    <s v="UN31M010"/>
    <x v="60"/>
    <s v="A101"/>
    <s v="FORTALECIMIENTO INSTITUCIONAL"/>
    <s v="GC00A10100004D"/>
    <x v="0"/>
    <s v="51 GASTOS EN PERSONAL"/>
    <x v="2"/>
    <s v="G/510203/1MA101"/>
    <s v="002"/>
    <n v="318171.38"/>
    <n v="0"/>
    <n v="0"/>
    <n v="318171.38"/>
    <n v="100074.11"/>
    <n v="30937.25"/>
    <n v="30937.25"/>
    <n v="287234.13"/>
    <n v="287234.13"/>
    <n v="187160.02"/>
    <s v="G/AAAAAA/AAAAAA"/>
  </r>
  <r>
    <s v="51"/>
    <x v="3"/>
    <x v="15"/>
    <s v="UN31M010"/>
    <x v="60"/>
    <s v="A101"/>
    <s v="FORTALECIMIENTO INSTITUCIONAL"/>
    <s v="GC00A10100004D"/>
    <x v="0"/>
    <s v="51 GASTOS EN PERSONAL"/>
    <x v="3"/>
    <s v="G/510204/1MA101"/>
    <s v="002"/>
    <n v="112556.25"/>
    <n v="0"/>
    <n v="0"/>
    <n v="112556.25"/>
    <n v="38125"/>
    <n v="9050"/>
    <n v="9050"/>
    <n v="103506.25"/>
    <n v="103506.25"/>
    <n v="65381.25"/>
    <s v="G/AAAAAA/AAAAAA"/>
  </r>
  <r>
    <s v="51"/>
    <x v="3"/>
    <x v="15"/>
    <s v="UN31M010"/>
    <x v="60"/>
    <s v="A101"/>
    <s v="FORTALECIMIENTO INSTITUCIONAL"/>
    <s v="GC00A10100004D"/>
    <x v="0"/>
    <s v="51 GASTOS EN PERSONAL"/>
    <x v="4"/>
    <s v="G/510304/1MA101"/>
    <s v="002"/>
    <n v="2640"/>
    <n v="1056"/>
    <n v="0"/>
    <n v="3696"/>
    <n v="0"/>
    <n v="571.20000000000005"/>
    <n v="571.20000000000005"/>
    <n v="3124.8"/>
    <n v="3124.8"/>
    <n v="3124.8"/>
    <s v="G/AAAAAA/AAAAAA"/>
  </r>
  <r>
    <s v="51"/>
    <x v="3"/>
    <x v="15"/>
    <s v="UN31M010"/>
    <x v="60"/>
    <s v="A101"/>
    <s v="FORTALECIMIENTO INSTITUCIONAL"/>
    <s v="GC00A10100004D"/>
    <x v="0"/>
    <s v="51 GASTOS EN PERSONAL"/>
    <x v="5"/>
    <s v="G/510306/1MA101"/>
    <s v="002"/>
    <n v="21120"/>
    <n v="0"/>
    <n v="0"/>
    <n v="21120"/>
    <n v="0"/>
    <n v="4896"/>
    <n v="4896"/>
    <n v="16224"/>
    <n v="16224"/>
    <n v="16224"/>
    <s v="G/AAAAAA/AAAAAA"/>
  </r>
  <r>
    <s v="51"/>
    <x v="3"/>
    <x v="15"/>
    <s v="UN31M010"/>
    <x v="60"/>
    <s v="A101"/>
    <s v="FORTALECIMIENTO INSTITUCIONAL"/>
    <s v="GC00A10100004D"/>
    <x v="0"/>
    <s v="51 GASTOS EN PERSONAL"/>
    <x v="6"/>
    <s v="G/510401/1MA101"/>
    <s v="002"/>
    <n v="5109.8999999999996"/>
    <n v="0"/>
    <n v="0"/>
    <n v="5109.8999999999996"/>
    <n v="0"/>
    <n v="45"/>
    <n v="45"/>
    <n v="5064.8999999999996"/>
    <n v="5064.8999999999996"/>
    <n v="5064.8999999999996"/>
    <s v="G/AAAAAA/AAAAAA"/>
  </r>
  <r>
    <s v="51"/>
    <x v="3"/>
    <x v="15"/>
    <s v="UN31M010"/>
    <x v="60"/>
    <s v="A101"/>
    <s v="FORTALECIMIENTO INSTITUCIONAL"/>
    <s v="GC00A10100004D"/>
    <x v="0"/>
    <s v="51 GASTOS EN PERSONAL"/>
    <x v="7"/>
    <s v="G/510408/1MA101"/>
    <s v="002"/>
    <n v="8516.5"/>
    <n v="0"/>
    <n v="0"/>
    <n v="8516.5"/>
    <n v="0"/>
    <n v="1370.71"/>
    <n v="1370.71"/>
    <n v="7145.79"/>
    <n v="7145.79"/>
    <n v="7145.79"/>
    <s v="G/AAAAAA/AAAAAA"/>
  </r>
  <r>
    <s v="51"/>
    <x v="3"/>
    <x v="15"/>
    <s v="UN31M010"/>
    <x v="60"/>
    <s v="A101"/>
    <s v="FORTALECIMIENTO INSTITUCIONAL"/>
    <s v="GC00A10100004D"/>
    <x v="0"/>
    <s v="51 GASTOS EN PERSONAL"/>
    <x v="69"/>
    <s v="G/510507/1MA101"/>
    <s v="002"/>
    <n v="7493.94"/>
    <n v="0"/>
    <n v="0"/>
    <n v="7493.94"/>
    <n v="0"/>
    <n v="0"/>
    <n v="0"/>
    <n v="7493.94"/>
    <n v="7493.94"/>
    <n v="7493.94"/>
    <s v="G/AAAAAA/AAAAAA"/>
  </r>
  <r>
    <s v="51"/>
    <x v="3"/>
    <x v="15"/>
    <s v="UN31M010"/>
    <x v="60"/>
    <s v="A101"/>
    <s v="FORTALECIMIENTO INSTITUCIONAL"/>
    <s v="GC00A10100004D"/>
    <x v="0"/>
    <s v="51 GASTOS EN PERSONAL"/>
    <x v="8"/>
    <s v="G/510509/1MA101"/>
    <s v="002"/>
    <n v="8403"/>
    <n v="0"/>
    <n v="0"/>
    <n v="8403"/>
    <n v="0"/>
    <n v="3168.53"/>
    <n v="3168.53"/>
    <n v="5234.47"/>
    <n v="5234.47"/>
    <n v="5234.47"/>
    <s v="G/AAAAAA/AAAAAA"/>
  </r>
  <r>
    <s v="51"/>
    <x v="3"/>
    <x v="15"/>
    <s v="UN31M010"/>
    <x v="60"/>
    <s v="A101"/>
    <s v="FORTALECIMIENTO INSTITUCIONAL"/>
    <s v="GC00A10100004D"/>
    <x v="0"/>
    <s v="51 GASTOS EN PERSONAL"/>
    <x v="9"/>
    <s v="G/510510/1MA101"/>
    <s v="002"/>
    <n v="1628184"/>
    <n v="-48393.45"/>
    <n v="0"/>
    <n v="1579790.55"/>
    <n v="858303.33"/>
    <n v="563596.67000000004"/>
    <n v="563596.67000000004"/>
    <n v="1016193.88"/>
    <n v="1016193.88"/>
    <n v="157890.54999999999"/>
    <s v="G/AAAAAA/AAAAAA"/>
  </r>
  <r>
    <s v="51"/>
    <x v="3"/>
    <x v="15"/>
    <s v="UN31M010"/>
    <x v="60"/>
    <s v="A101"/>
    <s v="FORTALECIMIENTO INSTITUCIONAL"/>
    <s v="GC00A10100004D"/>
    <x v="0"/>
    <s v="51 GASTOS EN PERSONAL"/>
    <x v="10"/>
    <s v="G/510512/1MA101"/>
    <s v="002"/>
    <n v="4126.5"/>
    <n v="0"/>
    <n v="0"/>
    <n v="4126.5"/>
    <n v="0"/>
    <n v="0"/>
    <n v="0"/>
    <n v="4126.5"/>
    <n v="4126.5"/>
    <n v="4126.5"/>
    <s v="G/AAAAAA/AAAAAA"/>
  </r>
  <r>
    <s v="51"/>
    <x v="3"/>
    <x v="15"/>
    <s v="UN31M010"/>
    <x v="60"/>
    <s v="A101"/>
    <s v="FORTALECIMIENTO INSTITUCIONAL"/>
    <s v="GC00A10100004D"/>
    <x v="0"/>
    <s v="51 GASTOS EN PERSONAL"/>
    <x v="11"/>
    <s v="G/510513/1MA101"/>
    <s v="002"/>
    <n v="8253"/>
    <n v="0"/>
    <n v="0"/>
    <n v="8253"/>
    <n v="0"/>
    <n v="0"/>
    <n v="0"/>
    <n v="8253"/>
    <n v="8253"/>
    <n v="8253"/>
    <s v="G/AAAAAA/AAAAAA"/>
  </r>
  <r>
    <s v="51"/>
    <x v="3"/>
    <x v="15"/>
    <s v="UN31M010"/>
    <x v="60"/>
    <s v="A101"/>
    <s v="FORTALECIMIENTO INSTITUCIONAL"/>
    <s v="GC00A10100004D"/>
    <x v="0"/>
    <s v="51 GASTOS EN PERSONAL"/>
    <x v="12"/>
    <s v="G/510601/1MA101"/>
    <s v="002"/>
    <n v="482199.59"/>
    <n v="0"/>
    <n v="0"/>
    <n v="482199.59"/>
    <n v="108471.28"/>
    <n v="164371.96"/>
    <n v="164371.96"/>
    <n v="317827.63"/>
    <n v="317827.63"/>
    <n v="209356.35"/>
    <s v="G/AAAAAA/AAAAAA"/>
  </r>
  <r>
    <s v="51"/>
    <x v="3"/>
    <x v="15"/>
    <s v="UN31M010"/>
    <x v="60"/>
    <s v="A101"/>
    <s v="FORTALECIMIENTO INSTITUCIONAL"/>
    <s v="GC00A10100004D"/>
    <x v="0"/>
    <s v="51 GASTOS EN PERSONAL"/>
    <x v="13"/>
    <s v="G/510602/1MA101"/>
    <s v="002"/>
    <n v="318171.38"/>
    <n v="0"/>
    <n v="0"/>
    <n v="318171.38"/>
    <n v="85436.67"/>
    <n v="89148.85"/>
    <n v="89148.85"/>
    <n v="229022.53"/>
    <n v="229022.53"/>
    <n v="143585.85999999999"/>
    <s v="G/AAAAAA/AAAAAA"/>
  </r>
  <r>
    <s v="51"/>
    <x v="3"/>
    <x v="15"/>
    <s v="UN31M010"/>
    <x v="60"/>
    <s v="A101"/>
    <s v="FORTALECIMIENTO INSTITUCIONAL"/>
    <s v="GC00A10100004D"/>
    <x v="0"/>
    <s v="51 GASTOS EN PERSONAL"/>
    <x v="14"/>
    <s v="G/510707/1MA101"/>
    <s v="002"/>
    <n v="32286.720000000001"/>
    <n v="0"/>
    <n v="0"/>
    <n v="32286.720000000001"/>
    <n v="0"/>
    <n v="0"/>
    <n v="0"/>
    <n v="32286.720000000001"/>
    <n v="32286.720000000001"/>
    <n v="32286.720000000001"/>
    <s v="G/AAAAAA/AAAAAA"/>
  </r>
  <r>
    <s v="53"/>
    <x v="3"/>
    <x v="15"/>
    <s v="UN31M010"/>
    <x v="60"/>
    <s v="A101"/>
    <s v="FORTALECIMIENTO INSTITUCIONAL"/>
    <s v="GC00A10100001D"/>
    <x v="1"/>
    <s v="53 BIENES Y SERVICIOS DE CONSUMO"/>
    <x v="15"/>
    <s v="G/530101/1MA101"/>
    <s v="002"/>
    <n v="10200"/>
    <n v="-3000"/>
    <n v="0"/>
    <n v="7200"/>
    <n v="0"/>
    <n v="7200"/>
    <n v="2874.56"/>
    <n v="0"/>
    <n v="4325.4399999999996"/>
    <n v="0"/>
    <s v="G/AAAAAA/AAAAAA"/>
  </r>
  <r>
    <s v="53"/>
    <x v="3"/>
    <x v="15"/>
    <s v="UN31M010"/>
    <x v="60"/>
    <s v="A101"/>
    <s v="FORTALECIMIENTO INSTITUCIONAL"/>
    <s v="GC00A10100001D"/>
    <x v="1"/>
    <s v="53 BIENES Y SERVICIOS DE CONSUMO"/>
    <x v="16"/>
    <s v="G/530104/1MA101"/>
    <s v="002"/>
    <n v="19200"/>
    <n v="0"/>
    <n v="0"/>
    <n v="19200"/>
    <n v="0"/>
    <n v="19200"/>
    <n v="7199.26"/>
    <n v="0"/>
    <n v="12000.74"/>
    <n v="0"/>
    <s v="G/AAAAAA/AAAAAA"/>
  </r>
  <r>
    <s v="53"/>
    <x v="3"/>
    <x v="15"/>
    <s v="UN31M010"/>
    <x v="60"/>
    <s v="A101"/>
    <s v="FORTALECIMIENTO INSTITUCIONAL"/>
    <s v="GC00A10100001D"/>
    <x v="1"/>
    <s v="53 BIENES Y SERVICIOS DE CONSUMO"/>
    <x v="17"/>
    <s v="G/530105/1MA101"/>
    <s v="002"/>
    <n v="7000"/>
    <n v="-1860"/>
    <n v="0"/>
    <n v="5140"/>
    <n v="0"/>
    <n v="5140"/>
    <n v="1690.21"/>
    <n v="0"/>
    <n v="3449.79"/>
    <n v="0"/>
    <s v="G/AAAAAA/AAAAAA"/>
  </r>
  <r>
    <s v="53"/>
    <x v="3"/>
    <x v="15"/>
    <s v="UN31M010"/>
    <x v="60"/>
    <s v="A101"/>
    <s v="FORTALECIMIENTO INSTITUCIONAL"/>
    <s v="GC00A10100001D"/>
    <x v="1"/>
    <s v="53 BIENES Y SERVICIOS DE CONSUMO"/>
    <x v="18"/>
    <s v="G/530201/1MA101"/>
    <s v="002"/>
    <n v="38800"/>
    <n v="-1258.4000000000001"/>
    <n v="0"/>
    <n v="37541.599999999999"/>
    <n v="0"/>
    <n v="37541.599999999999"/>
    <n v="7508.32"/>
    <n v="0"/>
    <n v="30033.279999999999"/>
    <n v="0"/>
    <s v="G/AAAAAA/AAAAAA"/>
  </r>
  <r>
    <s v="53"/>
    <x v="3"/>
    <x v="15"/>
    <s v="UN31M010"/>
    <x v="60"/>
    <s v="A101"/>
    <s v="FORTALECIMIENTO INSTITUCIONAL"/>
    <s v="GC00A10100001D"/>
    <x v="1"/>
    <s v="53 BIENES Y SERVICIOS DE CONSUMO"/>
    <x v="75"/>
    <s v="G/530203/1MA101"/>
    <s v="002"/>
    <n v="1421.8"/>
    <n v="-1421.8"/>
    <n v="0"/>
    <n v="0"/>
    <n v="0"/>
    <n v="0"/>
    <n v="0"/>
    <n v="0"/>
    <n v="0"/>
    <n v="0"/>
    <s v="G/AAAAAA/AAAAAA"/>
  </r>
  <r>
    <s v="53"/>
    <x v="3"/>
    <x v="15"/>
    <s v="UN31M010"/>
    <x v="60"/>
    <s v="A101"/>
    <s v="FORTALECIMIENTO INSTITUCIONAL"/>
    <s v="GC00A10100001D"/>
    <x v="1"/>
    <s v="53 BIENES Y SERVICIOS DE CONSUMO"/>
    <x v="19"/>
    <s v="G/530204/1MA101"/>
    <s v="002"/>
    <n v="6760"/>
    <n v="-6760"/>
    <n v="0"/>
    <n v="0"/>
    <n v="0"/>
    <n v="0"/>
    <n v="0"/>
    <n v="0"/>
    <n v="0"/>
    <n v="0"/>
    <s v="G/AAAAAA/AAAAAA"/>
  </r>
  <r>
    <s v="53"/>
    <x v="3"/>
    <x v="15"/>
    <s v="UN31M010"/>
    <x v="60"/>
    <s v="A101"/>
    <s v="FORTALECIMIENTO INSTITUCIONAL"/>
    <s v="GC00A10100001D"/>
    <x v="1"/>
    <s v="53 BIENES Y SERVICIOS DE CONSUMO"/>
    <x v="21"/>
    <s v="G/530208/1MA101"/>
    <s v="002"/>
    <n v="105747.69"/>
    <n v="118589.31"/>
    <n v="0"/>
    <n v="224337"/>
    <n v="2023.87"/>
    <n v="222313.13"/>
    <n v="58013.56"/>
    <n v="2023.87"/>
    <n v="166323.44"/>
    <n v="0"/>
    <s v="G/AAAAAA/AAAAAA"/>
  </r>
  <r>
    <s v="53"/>
    <x v="3"/>
    <x v="15"/>
    <s v="UN31M010"/>
    <x v="60"/>
    <s v="A101"/>
    <s v="FORTALECIMIENTO INSTITUCIONAL"/>
    <s v="GC00A10100001D"/>
    <x v="1"/>
    <s v="53 BIENES Y SERVICIOS DE CONSUMO"/>
    <x v="22"/>
    <s v="G/530209/1MA101"/>
    <s v="002"/>
    <n v="196586.37"/>
    <n v="-2480.1"/>
    <n v="0"/>
    <n v="194106.27"/>
    <n v="0"/>
    <n v="192572.06"/>
    <n v="63096.69"/>
    <n v="1534.21"/>
    <n v="131009.58"/>
    <n v="1534.21"/>
    <s v="G/AAAAAA/AAAAAA"/>
  </r>
  <r>
    <s v="53"/>
    <x v="3"/>
    <x v="15"/>
    <s v="UN31M010"/>
    <x v="60"/>
    <s v="A101"/>
    <s v="FORTALECIMIENTO INSTITUCIONAL"/>
    <s v="GC00A10100001D"/>
    <x v="1"/>
    <s v="53 BIENES Y SERVICIOS DE CONSUMO"/>
    <x v="23"/>
    <s v="G/530255/1MA101"/>
    <s v="002"/>
    <n v="0"/>
    <n v="5017.9799999999996"/>
    <n v="0"/>
    <n v="5017.9799999999996"/>
    <n v="0"/>
    <n v="2108.9899999999998"/>
    <n v="967.82"/>
    <n v="2908.99"/>
    <n v="4050.16"/>
    <n v="2908.99"/>
    <s v="G/AAAAAA/AAAAAA"/>
  </r>
  <r>
    <s v="53"/>
    <x v="3"/>
    <x v="15"/>
    <s v="UN31M010"/>
    <x v="60"/>
    <s v="A101"/>
    <s v="FORTALECIMIENTO INSTITUCIONAL"/>
    <s v="GC00A10100001D"/>
    <x v="1"/>
    <s v="53 BIENES Y SERVICIOS DE CONSUMO"/>
    <x v="24"/>
    <s v="G/530402/1MA101"/>
    <s v="002"/>
    <n v="1781"/>
    <n v="5962.6"/>
    <n v="0"/>
    <n v="7743.6"/>
    <n v="0"/>
    <n v="6043.6"/>
    <n v="5794.6"/>
    <n v="1700"/>
    <n v="1949"/>
    <n v="1700"/>
    <s v="G/AAAAAA/AAAAAA"/>
  </r>
  <r>
    <s v="53"/>
    <x v="3"/>
    <x v="15"/>
    <s v="UN31M010"/>
    <x v="60"/>
    <s v="A101"/>
    <s v="FORTALECIMIENTO INSTITUCIONAL"/>
    <s v="GC00A10100001D"/>
    <x v="1"/>
    <s v="53 BIENES Y SERVICIOS DE CONSUMO"/>
    <x v="26"/>
    <s v="G/530404/1MA101"/>
    <s v="002"/>
    <n v="57000"/>
    <n v="-24449.03"/>
    <n v="0"/>
    <n v="32550.97"/>
    <n v="30"/>
    <n v="21207.3"/>
    <n v="12914.8"/>
    <n v="11343.67"/>
    <n v="19636.169999999998"/>
    <n v="11313.67"/>
    <s v="G/AAAAAA/AAAAAA"/>
  </r>
  <r>
    <s v="53"/>
    <x v="3"/>
    <x v="15"/>
    <s v="UN31M010"/>
    <x v="60"/>
    <s v="A101"/>
    <s v="FORTALECIMIENTO INSTITUCIONAL"/>
    <s v="GC00A10100001D"/>
    <x v="1"/>
    <s v="53 BIENES Y SERVICIOS DE CONSUMO"/>
    <x v="27"/>
    <s v="G/530405/1MA101"/>
    <s v="002"/>
    <n v="9000"/>
    <n v="-1709"/>
    <n v="0"/>
    <n v="7291"/>
    <n v="7291"/>
    <n v="0"/>
    <n v="0"/>
    <n v="7291"/>
    <n v="7291"/>
    <n v="0"/>
    <s v="G/AAAAAA/AAAAAA"/>
  </r>
  <r>
    <s v="53"/>
    <x v="3"/>
    <x v="15"/>
    <s v="UN31M010"/>
    <x v="60"/>
    <s v="A101"/>
    <s v="FORTALECIMIENTO INSTITUCIONAL"/>
    <s v="GC00A10100001D"/>
    <x v="1"/>
    <s v="53 BIENES Y SERVICIOS DE CONSUMO"/>
    <x v="29"/>
    <s v="G/530505/1MA101"/>
    <s v="002"/>
    <n v="100"/>
    <n v="-100"/>
    <n v="0"/>
    <n v="0"/>
    <n v="0"/>
    <n v="0"/>
    <n v="0"/>
    <n v="0"/>
    <n v="0"/>
    <n v="0"/>
    <s v="G/AAAAAA/AAAAAA"/>
  </r>
  <r>
    <s v="53"/>
    <x v="3"/>
    <x v="15"/>
    <s v="UN31M010"/>
    <x v="60"/>
    <s v="A101"/>
    <s v="FORTALECIMIENTO INSTITUCIONAL"/>
    <s v="GC00A10100001D"/>
    <x v="1"/>
    <s v="53 BIENES Y SERVICIOS DE CONSUMO"/>
    <x v="155"/>
    <s v="G/530605/1MA101"/>
    <s v="002"/>
    <n v="0"/>
    <n v="750"/>
    <n v="0"/>
    <n v="750"/>
    <n v="0"/>
    <n v="750"/>
    <n v="0"/>
    <n v="0"/>
    <n v="750"/>
    <n v="0"/>
    <s v="G/AAAAAA/AAAAAA"/>
  </r>
  <r>
    <s v="53"/>
    <x v="3"/>
    <x v="15"/>
    <s v="UN31M010"/>
    <x v="60"/>
    <s v="A101"/>
    <s v="FORTALECIMIENTO INSTITUCIONAL"/>
    <s v="GC00A10100001D"/>
    <x v="1"/>
    <s v="53 BIENES Y SERVICIOS DE CONSUMO"/>
    <x v="122"/>
    <s v="G/530701/1MA101"/>
    <s v="002"/>
    <n v="15000"/>
    <n v="-15000"/>
    <n v="0"/>
    <n v="0"/>
    <n v="0"/>
    <n v="0"/>
    <n v="0"/>
    <n v="0"/>
    <n v="0"/>
    <n v="0"/>
    <s v="G/AAAAAA/AAAAAA"/>
  </r>
  <r>
    <s v="53"/>
    <x v="3"/>
    <x v="15"/>
    <s v="UN31M010"/>
    <x v="60"/>
    <s v="A101"/>
    <s v="FORTALECIMIENTO INSTITUCIONAL"/>
    <s v="GC00A10100001D"/>
    <x v="1"/>
    <s v="53 BIENES Y SERVICIOS DE CONSUMO"/>
    <x v="31"/>
    <s v="G/530704/1MA101"/>
    <s v="002"/>
    <n v="7168"/>
    <n v="-7168"/>
    <n v="0"/>
    <n v="0"/>
    <n v="0"/>
    <n v="0"/>
    <n v="0"/>
    <n v="0"/>
    <n v="0"/>
    <n v="0"/>
    <s v="G/AAAAAA/AAAAAA"/>
  </r>
  <r>
    <s v="53"/>
    <x v="3"/>
    <x v="15"/>
    <s v="UN31M010"/>
    <x v="60"/>
    <s v="A101"/>
    <s v="FORTALECIMIENTO INSTITUCIONAL"/>
    <s v="GC00A10100001D"/>
    <x v="1"/>
    <s v="53 BIENES Y SERVICIOS DE CONSUMO"/>
    <x v="32"/>
    <s v="G/530803/1MA101"/>
    <s v="002"/>
    <n v="10300"/>
    <n v="-8470.4"/>
    <n v="0"/>
    <n v="1829.6"/>
    <n v="1234"/>
    <n v="0"/>
    <n v="0"/>
    <n v="1829.6"/>
    <n v="1829.6"/>
    <n v="595.6"/>
    <s v="G/AAAAAA/AAAAAA"/>
  </r>
  <r>
    <s v="53"/>
    <x v="3"/>
    <x v="15"/>
    <s v="UN31M010"/>
    <x v="60"/>
    <s v="A101"/>
    <s v="FORTALECIMIENTO INSTITUCIONAL"/>
    <s v="GC00A10100001D"/>
    <x v="1"/>
    <s v="53 BIENES Y SERVICIOS DE CONSUMO"/>
    <x v="33"/>
    <s v="G/530804/1MA101"/>
    <s v="002"/>
    <n v="8550"/>
    <n v="393.79"/>
    <n v="0"/>
    <n v="8943.7900000000009"/>
    <n v="0"/>
    <n v="3943.79"/>
    <n v="3893.79"/>
    <n v="5000"/>
    <n v="5050"/>
    <n v="5000"/>
    <s v="G/AAAAAA/AAAAAA"/>
  </r>
  <r>
    <s v="53"/>
    <x v="3"/>
    <x v="15"/>
    <s v="UN31M010"/>
    <x v="60"/>
    <s v="A101"/>
    <s v="FORTALECIMIENTO INSTITUCIONAL"/>
    <s v="GC00A10100001D"/>
    <x v="1"/>
    <s v="53 BIENES Y SERVICIOS DE CONSUMO"/>
    <x v="34"/>
    <s v="G/530805/1MA101"/>
    <s v="002"/>
    <n v="13550"/>
    <n v="-3000"/>
    <n v="0"/>
    <n v="10550"/>
    <n v="423.73"/>
    <n v="1736.6"/>
    <n v="0"/>
    <n v="8813.4"/>
    <n v="10550"/>
    <n v="8389.67"/>
    <s v="G/AAAAAA/AAAAAA"/>
  </r>
  <r>
    <s v="53"/>
    <x v="3"/>
    <x v="15"/>
    <s v="UN31M010"/>
    <x v="60"/>
    <s v="A101"/>
    <s v="FORTALECIMIENTO INSTITUCIONAL"/>
    <s v="GC00A10100001D"/>
    <x v="1"/>
    <s v="53 BIENES Y SERVICIOS DE CONSUMO"/>
    <x v="35"/>
    <s v="G/530807/1MA101"/>
    <s v="002"/>
    <n v="32636.94"/>
    <n v="-16636.939999999999"/>
    <n v="0"/>
    <n v="16000"/>
    <n v="300.16000000000003"/>
    <n v="15021.09"/>
    <n v="15021.09"/>
    <n v="978.91"/>
    <n v="978.91"/>
    <n v="678.75"/>
    <s v="G/AAAAAA/AAAAAA"/>
  </r>
  <r>
    <s v="53"/>
    <x v="3"/>
    <x v="15"/>
    <s v="UN31M010"/>
    <x v="60"/>
    <s v="A101"/>
    <s v="FORTALECIMIENTO INSTITUCIONAL"/>
    <s v="GC00A10100001D"/>
    <x v="1"/>
    <s v="53 BIENES Y SERVICIOS DE CONSUMO"/>
    <x v="156"/>
    <s v="G/530809/1MA101"/>
    <s v="002"/>
    <n v="7612.5"/>
    <n v="-354.3"/>
    <n v="0"/>
    <n v="7258.2"/>
    <n v="0"/>
    <n v="7258.2"/>
    <n v="3063.5"/>
    <n v="0"/>
    <n v="4194.7"/>
    <n v="0"/>
    <s v="G/AAAAAA/AAAAAA"/>
  </r>
  <r>
    <s v="53"/>
    <x v="3"/>
    <x v="15"/>
    <s v="UN31M010"/>
    <x v="60"/>
    <s v="A101"/>
    <s v="FORTALECIMIENTO INSTITUCIONAL"/>
    <s v="GC00A10100001D"/>
    <x v="1"/>
    <s v="53 BIENES Y SERVICIOS DE CONSUMO"/>
    <x v="78"/>
    <s v="G/530811/1MA101"/>
    <s v="002"/>
    <n v="6762.25"/>
    <n v="3250.74"/>
    <n v="0"/>
    <n v="10012.99"/>
    <n v="0"/>
    <n v="8540.33"/>
    <n v="8315.33"/>
    <n v="1472.66"/>
    <n v="1697.66"/>
    <n v="1472.66"/>
    <s v="G/AAAAAA/AAAAAA"/>
  </r>
  <r>
    <s v="53"/>
    <x v="3"/>
    <x v="15"/>
    <s v="UN31M010"/>
    <x v="60"/>
    <s v="A101"/>
    <s v="FORTALECIMIENTO INSTITUCIONAL"/>
    <s v="GC00A10100001D"/>
    <x v="1"/>
    <s v="53 BIENES Y SERVICIOS DE CONSUMO"/>
    <x v="36"/>
    <s v="G/530813/1MA101"/>
    <s v="002"/>
    <n v="63533.49"/>
    <n v="-12295.62"/>
    <n v="0"/>
    <n v="51237.87"/>
    <n v="11212.44"/>
    <n v="33763.4"/>
    <n v="20423.400000000001"/>
    <n v="17474.47"/>
    <n v="30814.47"/>
    <n v="6262.03"/>
    <s v="G/AAAAAA/AAAAAA"/>
  </r>
  <r>
    <s v="53"/>
    <x v="3"/>
    <x v="15"/>
    <s v="UN31M010"/>
    <x v="60"/>
    <s v="A101"/>
    <s v="FORTALECIMIENTO INSTITUCIONAL"/>
    <s v="GC00A10100001D"/>
    <x v="1"/>
    <s v="53 BIENES Y SERVICIOS DE CONSUMO"/>
    <x v="110"/>
    <s v="G/530826/1MA101"/>
    <s v="002"/>
    <n v="23636.5"/>
    <n v="-23387.5"/>
    <n v="0"/>
    <n v="249"/>
    <n v="0"/>
    <n v="249"/>
    <n v="0"/>
    <n v="0"/>
    <n v="249"/>
    <n v="0"/>
    <s v="G/AAAAAA/AAAAAA"/>
  </r>
  <r>
    <s v="53"/>
    <x v="3"/>
    <x v="15"/>
    <s v="UN31M010"/>
    <x v="60"/>
    <s v="A101"/>
    <s v="FORTALECIMIENTO INSTITUCIONAL"/>
    <s v="GC00A10100001D"/>
    <x v="1"/>
    <s v="53 BIENES Y SERVICIOS DE CONSUMO"/>
    <x v="88"/>
    <s v="G/531403/1MA101"/>
    <s v="002"/>
    <n v="11286.46"/>
    <n v="980"/>
    <n v="0"/>
    <n v="12266.46"/>
    <n v="0.1"/>
    <n v="10678.46"/>
    <n v="9766.4599999999991"/>
    <n v="1588"/>
    <n v="2500"/>
    <n v="1587.9"/>
    <s v="G/AAAAAA/AAAAAA"/>
  </r>
  <r>
    <s v="53"/>
    <x v="3"/>
    <x v="15"/>
    <s v="UN31M010"/>
    <x v="60"/>
    <s v="A101"/>
    <s v="FORTALECIMIENTO INSTITUCIONAL"/>
    <s v="GC00A10100001D"/>
    <x v="1"/>
    <s v="53 BIENES Y SERVICIOS DE CONSUMO"/>
    <x v="103"/>
    <s v="G/531404/1MA101"/>
    <s v="002"/>
    <n v="635"/>
    <n v="-295.41000000000003"/>
    <n v="0"/>
    <n v="339.59"/>
    <n v="0"/>
    <n v="0"/>
    <n v="0"/>
    <n v="339.59"/>
    <n v="339.59"/>
    <n v="339.59"/>
    <s v="G/AAAAAA/AAAAAA"/>
  </r>
  <r>
    <s v="53"/>
    <x v="3"/>
    <x v="15"/>
    <s v="UN31M010"/>
    <x v="60"/>
    <s v="A101"/>
    <s v="FORTALECIMIENTO INSTITUCIONAL"/>
    <s v="GC00A10100001D"/>
    <x v="1"/>
    <s v="53 BIENES Y SERVICIOS DE CONSUMO"/>
    <x v="104"/>
    <s v="G/531407/1MA101"/>
    <s v="002"/>
    <n v="6700"/>
    <n v="-3097.92"/>
    <n v="0"/>
    <n v="3602.08"/>
    <n v="0"/>
    <n v="2721"/>
    <n v="2721"/>
    <n v="881.08"/>
    <n v="881.08"/>
    <n v="881.08"/>
    <s v="G/AAAAAA/AAAAAA"/>
  </r>
  <r>
    <s v="57"/>
    <x v="3"/>
    <x v="15"/>
    <s v="UN31M010"/>
    <x v="60"/>
    <s v="A101"/>
    <s v="FORTALECIMIENTO INSTITUCIONAL"/>
    <s v="GC00A10100001D"/>
    <x v="1"/>
    <s v="57 OTROS GASTOS CORRIENTES"/>
    <x v="37"/>
    <s v="G/570102/1MA101"/>
    <s v="002"/>
    <n v="3600"/>
    <n v="-2100"/>
    <n v="0"/>
    <n v="1500"/>
    <n v="0"/>
    <n v="745.4"/>
    <n v="745.4"/>
    <n v="754.6"/>
    <n v="754.6"/>
    <n v="754.6"/>
    <s v="G/AAAAAA/AAAAAA"/>
  </r>
  <r>
    <s v="57"/>
    <x v="3"/>
    <x v="15"/>
    <s v="UN31M010"/>
    <x v="60"/>
    <s v="A101"/>
    <s v="FORTALECIMIENTO INSTITUCIONAL"/>
    <s v="GC00A10100001D"/>
    <x v="1"/>
    <s v="57 OTROS GASTOS CORRIENTES"/>
    <x v="82"/>
    <s v="G/570203/1MA101"/>
    <s v="002"/>
    <n v="100"/>
    <n v="-100"/>
    <n v="0"/>
    <n v="0"/>
    <n v="0"/>
    <n v="0"/>
    <n v="0"/>
    <n v="0"/>
    <n v="0"/>
    <n v="0"/>
    <s v="G/AAAAAA/AAAAAA"/>
  </r>
  <r>
    <s v="71"/>
    <x v="3"/>
    <x v="15"/>
    <s v="UN31M010"/>
    <x v="60"/>
    <s v="M402"/>
    <s v="SALUD AL DIA"/>
    <s v="GI22M40200005D"/>
    <x v="89"/>
    <s v="71 GASTOS EN PERSONAL PARA INVERSIÓN"/>
    <x v="212"/>
    <s v="G/710203/4MM402"/>
    <s v="001"/>
    <n v="171440"/>
    <n v="0"/>
    <n v="0"/>
    <n v="171440"/>
    <n v="128775.51"/>
    <n v="33643.160000000003"/>
    <n v="33643.160000000003"/>
    <n v="137796.84"/>
    <n v="137796.84"/>
    <n v="9021.33"/>
    <s v="G/BBBBB2/BBBBB2"/>
  </r>
  <r>
    <s v="71"/>
    <x v="3"/>
    <x v="15"/>
    <s v="UN31M010"/>
    <x v="60"/>
    <s v="M402"/>
    <s v="SALUD AL DIA"/>
    <s v="GI22M40200005D"/>
    <x v="89"/>
    <s v="71 GASTOS EN PERSONAL PARA INVERSIÓN"/>
    <x v="213"/>
    <s v="G/710204/4MM402"/>
    <s v="001"/>
    <n v="56700"/>
    <n v="0"/>
    <n v="0"/>
    <n v="56700"/>
    <n v="43083.75"/>
    <n v="10128.75"/>
    <n v="10128.75"/>
    <n v="46571.25"/>
    <n v="46571.25"/>
    <n v="3487.5"/>
    <s v="G/BBBBB2/BBBBB2"/>
  </r>
  <r>
    <s v="71"/>
    <x v="3"/>
    <x v="15"/>
    <s v="UN31M010"/>
    <x v="60"/>
    <s v="M402"/>
    <s v="SALUD AL DIA"/>
    <s v="GI22M40200005D"/>
    <x v="89"/>
    <s v="71 GASTOS EN PERSONAL PARA INVERSIÓN"/>
    <x v="214"/>
    <s v="G/710510/4MM402"/>
    <s v="001"/>
    <n v="2057280"/>
    <n v="0"/>
    <n v="0"/>
    <n v="2057280"/>
    <n v="1142347.32"/>
    <n v="806676.68"/>
    <n v="806676.68"/>
    <n v="1250603.32"/>
    <n v="1250603.32"/>
    <n v="108256"/>
    <s v="G/BBBBB2/BBBBB2"/>
  </r>
  <r>
    <s v="71"/>
    <x v="3"/>
    <x v="15"/>
    <s v="UN31M010"/>
    <x v="60"/>
    <s v="M402"/>
    <s v="SALUD AL DIA"/>
    <s v="GI22M40200005D"/>
    <x v="89"/>
    <s v="71 GASTOS EN PERSONAL PARA INVERSIÓN"/>
    <x v="215"/>
    <s v="G/710601/4MM402"/>
    <s v="001"/>
    <n v="260245.92"/>
    <n v="0"/>
    <n v="0"/>
    <n v="260245.92"/>
    <n v="144507.16"/>
    <n v="102044.38"/>
    <n v="102044.38"/>
    <n v="158201.54"/>
    <n v="158201.54"/>
    <n v="13694.38"/>
    <s v="G/BBBBB2/BBBBB2"/>
  </r>
  <r>
    <s v="71"/>
    <x v="3"/>
    <x v="15"/>
    <s v="UN31M010"/>
    <x v="60"/>
    <s v="M402"/>
    <s v="SALUD AL DIA"/>
    <s v="GI22M40200005D"/>
    <x v="89"/>
    <s v="71 GASTOS EN PERSONAL PARA INVERSIÓN"/>
    <x v="216"/>
    <s v="G/710602/4MM402"/>
    <s v="001"/>
    <n v="171440"/>
    <n v="0"/>
    <n v="0"/>
    <n v="171440"/>
    <n v="115884.32"/>
    <n v="46534.35"/>
    <n v="46534.35"/>
    <n v="124905.65"/>
    <n v="124905.65"/>
    <n v="9021.33"/>
    <s v="G/BBBBB2/BBBBB2"/>
  </r>
  <r>
    <s v="71"/>
    <x v="3"/>
    <x v="15"/>
    <s v="UN31M010"/>
    <x v="60"/>
    <s v="M402"/>
    <s v="SALUD AL DIA"/>
    <s v="GI22M40200005D"/>
    <x v="89"/>
    <s v="71 GASTOS EN PERSONAL PARA INVERSIÓN"/>
    <x v="217"/>
    <s v="G/710707/4MM402"/>
    <s v="001"/>
    <n v="128580"/>
    <n v="0"/>
    <n v="0"/>
    <n v="128580"/>
    <n v="0"/>
    <n v="0"/>
    <n v="0"/>
    <n v="128580"/>
    <n v="128580"/>
    <n v="128580"/>
    <s v="G/BBBBB2/BBBBB2"/>
  </r>
  <r>
    <s v="73"/>
    <x v="3"/>
    <x v="15"/>
    <s v="UN31M010"/>
    <x v="60"/>
    <s v="M402"/>
    <s v="SALUD AL DIA"/>
    <s v="GI22M40200005D"/>
    <x v="89"/>
    <s v="73 BIENES Y SERVICIOS PARA INVERSIÓN"/>
    <x v="56"/>
    <s v="G/730204/4MM402"/>
    <s v="001"/>
    <n v="5000"/>
    <n v="0"/>
    <n v="0"/>
    <n v="5000"/>
    <n v="0"/>
    <n v="1596.35"/>
    <n v="1596.35"/>
    <n v="3403.65"/>
    <n v="3403.65"/>
    <n v="3403.65"/>
    <s v="G/BBBBB2/BBBBB2"/>
  </r>
  <r>
    <s v="73"/>
    <x v="3"/>
    <x v="15"/>
    <s v="UN31M010"/>
    <x v="60"/>
    <s v="M402"/>
    <s v="SALUD AL DIA"/>
    <s v="GI22M40200005D"/>
    <x v="89"/>
    <s v="73 BIENES Y SERVICIOS PARA INVERSIÓN"/>
    <x v="130"/>
    <s v="G/730208/4MM402"/>
    <s v="001"/>
    <n v="85893.84"/>
    <n v="-83991.67"/>
    <n v="0"/>
    <n v="1902.17"/>
    <n v="0"/>
    <n v="1902.17"/>
    <n v="1902.17"/>
    <n v="0"/>
    <n v="0"/>
    <n v="0"/>
    <s v="G/BBBBB2/BBBBB2"/>
  </r>
  <r>
    <s v="73"/>
    <x v="3"/>
    <x v="15"/>
    <s v="UN31M010"/>
    <x v="60"/>
    <s v="M402"/>
    <s v="SALUD AL DIA"/>
    <s v="GI22M40200005D"/>
    <x v="89"/>
    <s v="73 BIENES Y SERVICIOS PARA INVERSIÓN"/>
    <x v="53"/>
    <s v="G/730402/4MM402"/>
    <s v="001"/>
    <n v="19640"/>
    <n v="-19640"/>
    <n v="0"/>
    <n v="0"/>
    <n v="0"/>
    <n v="0"/>
    <n v="0"/>
    <n v="0"/>
    <n v="0"/>
    <n v="0"/>
    <s v="G/BBBBB2/BBBBB2"/>
  </r>
  <r>
    <s v="73"/>
    <x v="3"/>
    <x v="15"/>
    <s v="UN31M010"/>
    <x v="60"/>
    <s v="M402"/>
    <s v="SALUD AL DIA"/>
    <s v="GI22M40200005D"/>
    <x v="89"/>
    <s v="73 BIENES Y SERVICIOS PARA INVERSIÓN"/>
    <x v="48"/>
    <s v="G/730505/4MM402"/>
    <s v="001"/>
    <n v="69500"/>
    <n v="-121.8"/>
    <n v="0"/>
    <n v="69378.2"/>
    <n v="0"/>
    <n v="0"/>
    <n v="0"/>
    <n v="69378.2"/>
    <n v="69378.2"/>
    <n v="69378.2"/>
    <s v="G/BBBBB2/BBBBB2"/>
  </r>
  <r>
    <s v="73"/>
    <x v="3"/>
    <x v="15"/>
    <s v="UN31M010"/>
    <x v="60"/>
    <s v="M402"/>
    <s v="SALUD AL DIA"/>
    <s v="GI22M40200005D"/>
    <x v="89"/>
    <s v="73 BIENES Y SERVICIOS PARA INVERSIÓN"/>
    <x v="86"/>
    <s v="G/730802/4MM402"/>
    <s v="001"/>
    <n v="8200"/>
    <n v="15800"/>
    <n v="0"/>
    <n v="24000"/>
    <n v="4.74"/>
    <n v="23992.46"/>
    <n v="23992.46"/>
    <n v="7.54"/>
    <n v="7.54"/>
    <n v="2.8"/>
    <s v="G/BBBBB2/BBBBB2"/>
  </r>
  <r>
    <s v="73"/>
    <x v="3"/>
    <x v="15"/>
    <s v="UN31M010"/>
    <x v="60"/>
    <s v="M402"/>
    <s v="SALUD AL DIA"/>
    <s v="GI22M40200005D"/>
    <x v="89"/>
    <s v="73 BIENES Y SERVICIOS PARA INVERSIÓN"/>
    <x v="211"/>
    <s v="G/730808/4MM402"/>
    <s v="001"/>
    <n v="12511.02"/>
    <n v="52488.98"/>
    <n v="0"/>
    <n v="65000"/>
    <n v="30020.76"/>
    <n v="0"/>
    <n v="0"/>
    <n v="65000"/>
    <n v="65000"/>
    <n v="34979.24"/>
    <s v="G/BBBBB2/BBBBB2"/>
  </r>
  <r>
    <s v="73"/>
    <x v="3"/>
    <x v="15"/>
    <s v="UN31M010"/>
    <x v="60"/>
    <s v="M402"/>
    <s v="SALUD AL DIA"/>
    <s v="GI22M40200005D"/>
    <x v="89"/>
    <s v="73 BIENES Y SERVICIOS PARA INVERSIÓN"/>
    <x v="160"/>
    <s v="G/730809/4MM402"/>
    <s v="001"/>
    <n v="127920"/>
    <n v="133394.42000000001"/>
    <n v="0"/>
    <n v="261314.42"/>
    <n v="81412.02"/>
    <n v="77469.429999999993"/>
    <n v="53877.78"/>
    <n v="183844.99"/>
    <n v="207436.64"/>
    <n v="102432.97"/>
    <s v="G/BBBBB2/BBBBB2"/>
  </r>
  <r>
    <s v="73"/>
    <x v="3"/>
    <x v="15"/>
    <s v="UN31M010"/>
    <x v="60"/>
    <s v="M402"/>
    <s v="SALUD AL DIA"/>
    <s v="GI22M40200005D"/>
    <x v="89"/>
    <s v="73 BIENES Y SERVICIOS PARA INVERSIÓN"/>
    <x v="147"/>
    <s v="G/730810/4MM402"/>
    <s v="001"/>
    <n v="247009.22"/>
    <n v="-31521.59"/>
    <n v="0"/>
    <n v="215487.63"/>
    <n v="4173.3100000000004"/>
    <n v="124137.79"/>
    <n v="124137.79"/>
    <n v="91349.84"/>
    <n v="91349.84"/>
    <n v="87176.53"/>
    <s v="G/BBBBB2/BBBBB2"/>
  </r>
  <r>
    <s v="73"/>
    <x v="3"/>
    <x v="15"/>
    <s v="UN31M010"/>
    <x v="60"/>
    <s v="M402"/>
    <s v="SALUD AL DIA"/>
    <s v="GI22M40200005D"/>
    <x v="89"/>
    <s v="73 BIENES Y SERVICIOS PARA INVERSIÓN"/>
    <x v="148"/>
    <s v="G/730819/4MM402"/>
    <s v="001"/>
    <n v="3960"/>
    <n v="0"/>
    <n v="0"/>
    <n v="3960"/>
    <n v="30.82"/>
    <n v="383.18"/>
    <n v="383.18"/>
    <n v="3576.82"/>
    <n v="3576.82"/>
    <n v="3546"/>
    <s v="G/BBBBB2/BBBBB2"/>
  </r>
  <r>
    <s v="73"/>
    <x v="3"/>
    <x v="15"/>
    <s v="UN31M010"/>
    <x v="60"/>
    <s v="M402"/>
    <s v="SALUD AL DIA"/>
    <s v="GI22M40200005D"/>
    <x v="89"/>
    <s v="73 BIENES Y SERVICIOS PARA INVERSIÓN"/>
    <x v="161"/>
    <s v="G/730826/4MM402"/>
    <s v="001"/>
    <n v="263820"/>
    <n v="280817.55"/>
    <n v="0"/>
    <n v="544637.55000000005"/>
    <n v="16772.39"/>
    <n v="185481.8"/>
    <n v="34898.370000000003"/>
    <n v="359155.75"/>
    <n v="509739.18"/>
    <n v="342383.35999999999"/>
    <s v="G/BBBBB2/BBBBB2"/>
  </r>
  <r>
    <s v="73"/>
    <x v="3"/>
    <x v="15"/>
    <s v="UN31M010"/>
    <x v="60"/>
    <s v="M402"/>
    <s v="SALUD AL DIA"/>
    <s v="GI22M40200005D"/>
    <x v="89"/>
    <s v="73 BIENES Y SERVICIOS PARA INVERSIÓN"/>
    <x v="162"/>
    <s v="G/730832/4MM402"/>
    <s v="001"/>
    <n v="33000"/>
    <n v="0"/>
    <n v="0"/>
    <n v="33000"/>
    <n v="33000"/>
    <n v="0"/>
    <n v="0"/>
    <n v="33000"/>
    <n v="33000"/>
    <n v="0"/>
    <s v="G/BBBBB2/BBBBB2"/>
  </r>
  <r>
    <s v="84"/>
    <x v="3"/>
    <x v="15"/>
    <s v="UN31M010"/>
    <x v="60"/>
    <s v="M402"/>
    <s v="SALUD AL DIA"/>
    <s v="GI22M40200005D"/>
    <x v="89"/>
    <s v="84 BIENES DE LARGA DURACIÓN"/>
    <x v="63"/>
    <s v="G/840103/4MM402"/>
    <s v="001"/>
    <n v="12525"/>
    <n v="9133.5499999999993"/>
    <n v="0"/>
    <n v="21658.55"/>
    <n v="0.12"/>
    <n v="5877.72"/>
    <n v="5148.54"/>
    <n v="15780.83"/>
    <n v="16510.009999999998"/>
    <n v="15780.71"/>
    <s v="G/BBBBB3/BBBBB3"/>
  </r>
  <r>
    <s v="84"/>
    <x v="3"/>
    <x v="15"/>
    <s v="UN31M010"/>
    <x v="60"/>
    <s v="M402"/>
    <s v="SALUD AL DIA"/>
    <s v="GI22M40200005D"/>
    <x v="89"/>
    <s v="84 BIENES DE LARGA DURACIÓN"/>
    <x v="64"/>
    <s v="G/840104/4MM402"/>
    <s v="001"/>
    <n v="44916"/>
    <n v="-27275.38"/>
    <n v="0"/>
    <n v="17640.62"/>
    <n v="0"/>
    <n v="0"/>
    <n v="0"/>
    <n v="17640.62"/>
    <n v="17640.62"/>
    <n v="17640.62"/>
    <s v="G/BBBBB3/BBBBB3"/>
  </r>
  <r>
    <s v="84"/>
    <x v="3"/>
    <x v="15"/>
    <s v="UN31M010"/>
    <x v="60"/>
    <s v="M402"/>
    <s v="SALUD AL DIA"/>
    <s v="GI22M40200005D"/>
    <x v="89"/>
    <s v="84 BIENES DE LARGA DURACIÓN"/>
    <x v="66"/>
    <s v="G/840105/4MM402"/>
    <s v="001"/>
    <n v="60106.16"/>
    <n v="-294.66000000000003"/>
    <n v="0"/>
    <n v="59811.5"/>
    <n v="0"/>
    <n v="0"/>
    <n v="0"/>
    <n v="59811.5"/>
    <n v="59811.5"/>
    <n v="59811.5"/>
    <s v="G/BBBBB3/BBBBB3"/>
  </r>
  <r>
    <s v="84"/>
    <x v="3"/>
    <x v="15"/>
    <s v="UN31M010"/>
    <x v="60"/>
    <s v="M402"/>
    <s v="SALUD AL DIA"/>
    <s v="GI22M40200005D"/>
    <x v="89"/>
    <s v="84 BIENES DE LARGA DURACIÓN"/>
    <x v="65"/>
    <s v="G/840107/4MM402"/>
    <s v="001"/>
    <n v="222243"/>
    <n v="-194836.5"/>
    <n v="0"/>
    <n v="27406.5"/>
    <n v="0"/>
    <n v="24006.5"/>
    <n v="24006.5"/>
    <n v="3400"/>
    <n v="3400"/>
    <n v="3400"/>
    <s v="G/BBBBB3/BBBBB3"/>
  </r>
  <r>
    <s v="84"/>
    <x v="3"/>
    <x v="15"/>
    <s v="UN31M010"/>
    <x v="60"/>
    <s v="M402"/>
    <s v="SALUD AL DIA"/>
    <s v="GI22M40200005D"/>
    <x v="89"/>
    <s v="84 BIENES DE LARGA DURACIÓN"/>
    <x v="138"/>
    <s v="G/840111/4MM402"/>
    <s v="001"/>
    <n v="31000"/>
    <n v="2282.2600000000002"/>
    <n v="0"/>
    <n v="33282.26"/>
    <n v="0"/>
    <n v="0"/>
    <n v="0"/>
    <n v="33282.26"/>
    <n v="33282.26"/>
    <n v="33282.26"/>
    <s v="G/BBBBB3/BBBBB3"/>
  </r>
  <r>
    <s v="84"/>
    <x v="3"/>
    <x v="15"/>
    <s v="UN31M010"/>
    <x v="60"/>
    <s v="M402"/>
    <s v="SALUD AL DIA"/>
    <s v="GI22M40200005D"/>
    <x v="89"/>
    <s v="84 BIENES DE LARGA DURACIÓN"/>
    <x v="205"/>
    <s v="G/840113/4MM402"/>
    <s v="001"/>
    <n v="344436.84"/>
    <n v="-136235.16"/>
    <n v="0"/>
    <n v="208201.68"/>
    <n v="0"/>
    <n v="89300"/>
    <n v="89300"/>
    <n v="118901.68"/>
    <n v="118901.68"/>
    <n v="118901.68"/>
    <s v="G/BBBBB3/BBBBB3"/>
  </r>
  <r>
    <s v="84"/>
    <x v="3"/>
    <x v="15"/>
    <s v="UN31M010"/>
    <x v="60"/>
    <s v="M402"/>
    <s v="SALUD AL DIA"/>
    <s v="GI22M40200005D"/>
    <x v="89"/>
    <s v="84 BIENES DE LARGA DURACIÓN"/>
    <x v="164"/>
    <s v="G/840115/4MM402"/>
    <s v="001"/>
    <n v="37151.160000000003"/>
    <n v="0"/>
    <n v="0"/>
    <n v="37151.160000000003"/>
    <n v="0"/>
    <n v="0"/>
    <n v="0"/>
    <n v="37151.160000000003"/>
    <n v="37151.160000000003"/>
    <n v="37151.160000000003"/>
    <s v="G/BBBBB3/BBBBB3"/>
  </r>
  <r>
    <s v="99"/>
    <x v="3"/>
    <x v="15"/>
    <s v="UN31M010"/>
    <x v="60"/>
    <s v="A101"/>
    <s v="FORTALECIMIENTO INSTITUCIONAL"/>
    <s v="GC00A10100004D"/>
    <x v="0"/>
    <s v="99 OTROS PASIVOS"/>
    <x v="67"/>
    <s v="G/990101/1MA101"/>
    <s v="002"/>
    <n v="90327.63"/>
    <n v="0"/>
    <n v="0"/>
    <n v="90327.63"/>
    <n v="0"/>
    <n v="35160.519999999997"/>
    <n v="32999.370000000003"/>
    <n v="55167.11"/>
    <n v="57328.26"/>
    <n v="55167.11"/>
    <s v="G/CCCCC1/CCCCC1"/>
  </r>
  <r>
    <s v="51"/>
    <x v="3"/>
    <x v="15"/>
    <s v="US33M030"/>
    <x v="61"/>
    <s v="A101"/>
    <s v="FORTALECIMIENTO INSTITUCIONAL"/>
    <s v="GC00A10100004D"/>
    <x v="0"/>
    <s v="51 GASTOS EN PERSONAL"/>
    <x v="0"/>
    <s v="G/510105/1MA101"/>
    <s v="002"/>
    <n v="2901210.21"/>
    <n v="55289.79"/>
    <n v="0"/>
    <n v="2956500"/>
    <n v="0"/>
    <n v="1004895.91"/>
    <n v="1004895.91"/>
    <n v="1951604.09"/>
    <n v="1951604.09"/>
    <n v="1951604.09"/>
    <s v="G/AAAAAA/AAAAAA"/>
  </r>
  <r>
    <s v="51"/>
    <x v="3"/>
    <x v="15"/>
    <s v="US33M030"/>
    <x v="61"/>
    <s v="A101"/>
    <s v="FORTALECIMIENTO INSTITUCIONAL"/>
    <s v="GC00A10100004D"/>
    <x v="0"/>
    <s v="51 GASTOS EN PERSONAL"/>
    <x v="1"/>
    <s v="G/510106/1MA101"/>
    <s v="002"/>
    <n v="452653.2"/>
    <n v="-272982"/>
    <n v="0"/>
    <n v="179671.2"/>
    <n v="13685"/>
    <n v="54986.68"/>
    <n v="54986.68"/>
    <n v="124684.52"/>
    <n v="124684.52"/>
    <n v="110999.52"/>
    <s v="G/AAAAAA/AAAAAA"/>
  </r>
  <r>
    <s v="51"/>
    <x v="3"/>
    <x v="15"/>
    <s v="US33M030"/>
    <x v="61"/>
    <s v="A101"/>
    <s v="FORTALECIMIENTO INSTITUCIONAL"/>
    <s v="GC00A10100004D"/>
    <x v="0"/>
    <s v="51 GASTOS EN PERSONAL"/>
    <x v="2"/>
    <s v="G/510203/1MA101"/>
    <s v="002"/>
    <n v="637382.1"/>
    <n v="-17943.5"/>
    <n v="0"/>
    <n v="619438.6"/>
    <n v="315909.92"/>
    <n v="53383.66"/>
    <n v="53383.66"/>
    <n v="566054.93999999994"/>
    <n v="566054.93999999994"/>
    <n v="250145.02"/>
    <s v="G/AAAAAA/AAAAAA"/>
  </r>
  <r>
    <s v="51"/>
    <x v="3"/>
    <x v="15"/>
    <s v="US33M030"/>
    <x v="61"/>
    <s v="A101"/>
    <s v="FORTALECIMIENTO INSTITUCIONAL"/>
    <s v="GC00A10100004D"/>
    <x v="0"/>
    <s v="51 GASTOS EN PERSONAL"/>
    <x v="3"/>
    <s v="G/510204/1MA101"/>
    <s v="002"/>
    <n v="236762.5"/>
    <n v="-40562.5"/>
    <n v="0"/>
    <n v="196200"/>
    <n v="100303.75"/>
    <n v="15630"/>
    <n v="15630"/>
    <n v="180570"/>
    <n v="180570"/>
    <n v="80266.25"/>
    <s v="G/AAAAAA/AAAAAA"/>
  </r>
  <r>
    <s v="51"/>
    <x v="3"/>
    <x v="15"/>
    <s v="US33M030"/>
    <x v="61"/>
    <s v="A101"/>
    <s v="FORTALECIMIENTO INSTITUCIONAL"/>
    <s v="GC00A10100004D"/>
    <x v="0"/>
    <s v="51 GASTOS EN PERSONAL"/>
    <x v="4"/>
    <s v="G/510304/1MA101"/>
    <s v="002"/>
    <n v="11220"/>
    <n v="-7154.4"/>
    <n v="0"/>
    <n v="4065.6"/>
    <n v="253.4"/>
    <n v="532.70000000000005"/>
    <n v="532.70000000000005"/>
    <n v="3532.9"/>
    <n v="3532.9"/>
    <n v="3279.5"/>
    <s v="G/AAAAAA/AAAAAA"/>
  </r>
  <r>
    <s v="51"/>
    <x v="3"/>
    <x v="15"/>
    <s v="US33M030"/>
    <x v="61"/>
    <s v="A101"/>
    <s v="FORTALECIMIENTO INSTITUCIONAL"/>
    <s v="GC00A10100004D"/>
    <x v="0"/>
    <s v="51 GASTOS EN PERSONAL"/>
    <x v="5"/>
    <s v="G/510306/1MA101"/>
    <s v="002"/>
    <n v="89760"/>
    <n v="-66528"/>
    <n v="0"/>
    <n v="23232"/>
    <n v="1448"/>
    <n v="6712"/>
    <n v="6712"/>
    <n v="16520"/>
    <n v="16520"/>
    <n v="15072"/>
    <s v="G/AAAAAA/AAAAAA"/>
  </r>
  <r>
    <s v="51"/>
    <x v="3"/>
    <x v="15"/>
    <s v="US33M030"/>
    <x v="61"/>
    <s v="A101"/>
    <s v="FORTALECIMIENTO INSTITUCIONAL"/>
    <s v="GC00A10100004D"/>
    <x v="0"/>
    <s v="51 GASTOS EN PERSONAL"/>
    <x v="6"/>
    <s v="G/510401/1MA101"/>
    <s v="002"/>
    <n v="23647.54"/>
    <n v="-18257.400000000001"/>
    <n v="0"/>
    <n v="5390.14"/>
    <n v="370.3"/>
    <n v="126"/>
    <n v="126"/>
    <n v="5264.14"/>
    <n v="5264.14"/>
    <n v="4893.84"/>
    <s v="G/AAAAAA/AAAAAA"/>
  </r>
  <r>
    <s v="51"/>
    <x v="3"/>
    <x v="15"/>
    <s v="US33M030"/>
    <x v="61"/>
    <s v="A101"/>
    <s v="FORTALECIMIENTO INSTITUCIONAL"/>
    <s v="GC00A10100004D"/>
    <x v="0"/>
    <s v="51 GASTOS EN PERSONAL"/>
    <x v="7"/>
    <s v="G/510408/1MA101"/>
    <s v="002"/>
    <n v="39412.559999999998"/>
    <n v="-30429"/>
    <n v="0"/>
    <n v="8983.56"/>
    <n v="563.5"/>
    <n v="1949.54"/>
    <n v="1949.54"/>
    <n v="7034.02"/>
    <n v="7034.02"/>
    <n v="6470.52"/>
    <s v="G/AAAAAA/AAAAAA"/>
  </r>
  <r>
    <s v="51"/>
    <x v="3"/>
    <x v="15"/>
    <s v="US33M030"/>
    <x v="61"/>
    <s v="A101"/>
    <s v="FORTALECIMIENTO INSTITUCIONAL"/>
    <s v="GC00A10100004D"/>
    <x v="0"/>
    <s v="51 GASTOS EN PERSONAL"/>
    <x v="69"/>
    <s v="G/510507/1MA101"/>
    <s v="002"/>
    <n v="10447.74"/>
    <n v="0"/>
    <n v="0"/>
    <n v="10447.74"/>
    <n v="0"/>
    <n v="0"/>
    <n v="0"/>
    <n v="10447.74"/>
    <n v="10447.74"/>
    <n v="10447.74"/>
    <s v="G/AAAAAA/AAAAAA"/>
  </r>
  <r>
    <s v="51"/>
    <x v="3"/>
    <x v="15"/>
    <s v="US33M030"/>
    <x v="61"/>
    <s v="A101"/>
    <s v="FORTALECIMIENTO INSTITUCIONAL"/>
    <s v="GC00A10100004D"/>
    <x v="0"/>
    <s v="51 GASTOS EN PERSONAL"/>
    <x v="8"/>
    <s v="G/510509/1MA101"/>
    <s v="002"/>
    <n v="12844.15"/>
    <n v="0"/>
    <n v="0"/>
    <n v="12844.15"/>
    <n v="0"/>
    <n v="5477.99"/>
    <n v="5477.99"/>
    <n v="7366.16"/>
    <n v="7366.16"/>
    <n v="7366.16"/>
    <s v="G/AAAAAA/AAAAAA"/>
  </r>
  <r>
    <s v="51"/>
    <x v="3"/>
    <x v="15"/>
    <s v="US33M030"/>
    <x v="61"/>
    <s v="A101"/>
    <s v="FORTALECIMIENTO INSTITUCIONAL"/>
    <s v="GC00A10100004D"/>
    <x v="0"/>
    <s v="51 GASTOS EN PERSONAL"/>
    <x v="9"/>
    <s v="G/510510/1MA101"/>
    <s v="002"/>
    <n v="4295028"/>
    <n v="6136"/>
    <n v="0"/>
    <n v="4301164"/>
    <n v="2861769.37"/>
    <n v="1435322.63"/>
    <n v="1435322.63"/>
    <n v="2865841.37"/>
    <n v="2865841.37"/>
    <n v="4072"/>
    <s v="G/AAAAAA/AAAAAA"/>
  </r>
  <r>
    <s v="51"/>
    <x v="3"/>
    <x v="15"/>
    <s v="US33M030"/>
    <x v="61"/>
    <s v="A101"/>
    <s v="FORTALECIMIENTO INSTITUCIONAL"/>
    <s v="GC00A10100004D"/>
    <x v="0"/>
    <s v="51 GASTOS EN PERSONAL"/>
    <x v="10"/>
    <s v="G/510512/1MA101"/>
    <s v="002"/>
    <n v="5800.8"/>
    <n v="0"/>
    <n v="0"/>
    <n v="5800.8"/>
    <n v="0"/>
    <n v="425"/>
    <n v="425"/>
    <n v="5375.8"/>
    <n v="5375.8"/>
    <n v="5375.8"/>
    <s v="G/AAAAAA/AAAAAA"/>
  </r>
  <r>
    <s v="51"/>
    <x v="3"/>
    <x v="15"/>
    <s v="US33M030"/>
    <x v="61"/>
    <s v="A101"/>
    <s v="FORTALECIMIENTO INSTITUCIONAL"/>
    <s v="GC00A10100004D"/>
    <x v="0"/>
    <s v="51 GASTOS EN PERSONAL"/>
    <x v="11"/>
    <s v="G/510513/1MA101"/>
    <s v="002"/>
    <n v="11601.61"/>
    <n v="0"/>
    <n v="0"/>
    <n v="11601.61"/>
    <n v="0"/>
    <n v="0"/>
    <n v="0"/>
    <n v="11601.61"/>
    <n v="11601.61"/>
    <n v="11601.61"/>
    <s v="G/AAAAAA/AAAAAA"/>
  </r>
  <r>
    <s v="51"/>
    <x v="3"/>
    <x v="15"/>
    <s v="US33M030"/>
    <x v="61"/>
    <s v="A101"/>
    <s v="FORTALECIMIENTO INSTITUCIONAL"/>
    <s v="GC00A10100004D"/>
    <x v="0"/>
    <s v="51 GASTOS EN PERSONAL"/>
    <x v="12"/>
    <s v="G/510601/1MA101"/>
    <s v="002"/>
    <n v="963604.61"/>
    <n v="-24000"/>
    <n v="0"/>
    <n v="939604.61"/>
    <n v="363727.27"/>
    <n v="315353.37"/>
    <n v="315353.37"/>
    <n v="624251.24"/>
    <n v="624251.24"/>
    <n v="260523.97"/>
    <s v="G/AAAAAA/AAAAAA"/>
  </r>
  <r>
    <s v="51"/>
    <x v="3"/>
    <x v="15"/>
    <s v="US33M030"/>
    <x v="61"/>
    <s v="A101"/>
    <s v="FORTALECIMIENTO INSTITUCIONAL"/>
    <s v="GC00A10100004D"/>
    <x v="0"/>
    <s v="51 GASTOS EN PERSONAL"/>
    <x v="13"/>
    <s v="G/510602/1MA101"/>
    <s v="002"/>
    <n v="637388.85"/>
    <n v="-17500"/>
    <n v="0"/>
    <n v="619888.85"/>
    <n v="286276.56"/>
    <n v="155693.45000000001"/>
    <n v="155693.45000000001"/>
    <n v="464195.4"/>
    <n v="464195.4"/>
    <n v="177918.84"/>
    <s v="G/AAAAAA/AAAAAA"/>
  </r>
  <r>
    <s v="51"/>
    <x v="3"/>
    <x v="15"/>
    <s v="US33M030"/>
    <x v="61"/>
    <s v="A101"/>
    <s v="FORTALECIMIENTO INSTITUCIONAL"/>
    <s v="GC00A10100004D"/>
    <x v="0"/>
    <s v="51 GASTOS EN PERSONAL"/>
    <x v="14"/>
    <s v="G/510707/1MA101"/>
    <s v="002"/>
    <n v="40080.43"/>
    <n v="0"/>
    <n v="0"/>
    <n v="40080.43"/>
    <n v="0"/>
    <n v="1266.57"/>
    <n v="1266.57"/>
    <n v="38813.86"/>
    <n v="38813.86"/>
    <n v="38813.86"/>
    <s v="G/AAAAAA/AAAAAA"/>
  </r>
  <r>
    <s v="53"/>
    <x v="3"/>
    <x v="15"/>
    <s v="US33M030"/>
    <x v="61"/>
    <s v="A101"/>
    <s v="FORTALECIMIENTO INSTITUCIONAL"/>
    <s v="GC00A10100001D"/>
    <x v="1"/>
    <s v="53 BIENES Y SERVICIOS DE CONSUMO"/>
    <x v="15"/>
    <s v="G/530101/1MA101"/>
    <s v="002"/>
    <n v="10270.82"/>
    <n v="0"/>
    <n v="0"/>
    <n v="10270.82"/>
    <n v="0"/>
    <n v="3563.69"/>
    <n v="3563.69"/>
    <n v="6707.13"/>
    <n v="6707.13"/>
    <n v="6707.13"/>
    <s v="G/AAAAAA/AAAAAA"/>
  </r>
  <r>
    <s v="53"/>
    <x v="3"/>
    <x v="15"/>
    <s v="US33M030"/>
    <x v="61"/>
    <s v="A101"/>
    <s v="FORTALECIMIENTO INSTITUCIONAL"/>
    <s v="GC00A10100001D"/>
    <x v="1"/>
    <s v="53 BIENES Y SERVICIOS DE CONSUMO"/>
    <x v="16"/>
    <s v="G/530104/1MA101"/>
    <s v="002"/>
    <n v="14229.18"/>
    <n v="0"/>
    <n v="0"/>
    <n v="14229.18"/>
    <n v="0"/>
    <n v="5025.71"/>
    <n v="5025.71"/>
    <n v="9203.4699999999993"/>
    <n v="9203.4699999999993"/>
    <n v="9203.4699999999993"/>
    <s v="G/AAAAAA/AAAAAA"/>
  </r>
  <r>
    <s v="53"/>
    <x v="3"/>
    <x v="15"/>
    <s v="US33M030"/>
    <x v="61"/>
    <s v="A101"/>
    <s v="FORTALECIMIENTO INSTITUCIONAL"/>
    <s v="GC00A10100001D"/>
    <x v="1"/>
    <s v="53 BIENES Y SERVICIOS DE CONSUMO"/>
    <x v="17"/>
    <s v="G/530105/1MA101"/>
    <s v="002"/>
    <n v="10000"/>
    <n v="0"/>
    <n v="0"/>
    <n v="10000"/>
    <n v="0"/>
    <n v="6769.87"/>
    <n v="3110.8"/>
    <n v="3230.13"/>
    <n v="6889.2"/>
    <n v="3230.13"/>
    <s v="G/AAAAAA/AAAAAA"/>
  </r>
  <r>
    <s v="53"/>
    <x v="3"/>
    <x v="15"/>
    <s v="US33M030"/>
    <x v="61"/>
    <s v="A101"/>
    <s v="FORTALECIMIENTO INSTITUCIONAL"/>
    <s v="GC00A10100001D"/>
    <x v="1"/>
    <s v="53 BIENES Y SERVICIOS DE CONSUMO"/>
    <x v="18"/>
    <s v="G/530201/1MA101"/>
    <s v="002"/>
    <n v="62211.21"/>
    <n v="-8953.2099999999991"/>
    <n v="0"/>
    <n v="53258"/>
    <n v="0"/>
    <n v="53258"/>
    <n v="24464"/>
    <n v="0"/>
    <n v="28794"/>
    <n v="0"/>
    <s v="G/AAAAAA/AAAAAA"/>
  </r>
  <r>
    <s v="53"/>
    <x v="3"/>
    <x v="15"/>
    <s v="US33M030"/>
    <x v="61"/>
    <s v="A101"/>
    <s v="FORTALECIMIENTO INSTITUCIONAL"/>
    <s v="GC00A10100001D"/>
    <x v="1"/>
    <s v="53 BIENES Y SERVICIOS DE CONSUMO"/>
    <x v="150"/>
    <s v="G/530202/1MA101"/>
    <s v="002"/>
    <n v="1968"/>
    <n v="-1968"/>
    <n v="0"/>
    <n v="0"/>
    <n v="0"/>
    <n v="0"/>
    <n v="0"/>
    <n v="0"/>
    <n v="0"/>
    <n v="0"/>
    <s v="G/AAAAAA/AAAAAA"/>
  </r>
  <r>
    <s v="53"/>
    <x v="3"/>
    <x v="15"/>
    <s v="US33M030"/>
    <x v="61"/>
    <s v="A101"/>
    <s v="FORTALECIMIENTO INSTITUCIONAL"/>
    <s v="GC00A10100001D"/>
    <x v="1"/>
    <s v="53 BIENES Y SERVICIOS DE CONSUMO"/>
    <x v="75"/>
    <s v="G/530203/1MA101"/>
    <s v="002"/>
    <n v="1000"/>
    <n v="-640"/>
    <n v="0"/>
    <n v="360"/>
    <n v="0"/>
    <n v="360"/>
    <n v="360"/>
    <n v="0"/>
    <n v="0"/>
    <n v="0"/>
    <s v="G/AAAAAA/AAAAAA"/>
  </r>
  <r>
    <s v="53"/>
    <x v="3"/>
    <x v="15"/>
    <s v="US33M030"/>
    <x v="61"/>
    <s v="A101"/>
    <s v="FORTALECIMIENTO INSTITUCIONAL"/>
    <s v="GC00A10100001D"/>
    <x v="1"/>
    <s v="53 BIENES Y SERVICIOS DE CONSUMO"/>
    <x v="19"/>
    <s v="G/530204/1MA101"/>
    <s v="002"/>
    <n v="282.99"/>
    <n v="-222.99"/>
    <n v="0"/>
    <n v="60"/>
    <n v="0"/>
    <n v="60"/>
    <n v="60"/>
    <n v="0"/>
    <n v="0"/>
    <n v="0"/>
    <s v="G/AAAAAA/AAAAAA"/>
  </r>
  <r>
    <s v="53"/>
    <x v="3"/>
    <x v="15"/>
    <s v="US33M030"/>
    <x v="61"/>
    <s v="A101"/>
    <s v="FORTALECIMIENTO INSTITUCIONAL"/>
    <s v="GC00A10100001D"/>
    <x v="1"/>
    <s v="53 BIENES Y SERVICIOS DE CONSUMO"/>
    <x v="21"/>
    <s v="G/530208/1MA101"/>
    <s v="002"/>
    <n v="132600"/>
    <n v="-4694.3100000000004"/>
    <n v="0"/>
    <n v="127905.69"/>
    <n v="0"/>
    <n v="115543.29"/>
    <n v="62604.99"/>
    <n v="12362.4"/>
    <n v="65300.7"/>
    <n v="12362.4"/>
    <s v="G/AAAAAA/AAAAAA"/>
  </r>
  <r>
    <s v="53"/>
    <x v="3"/>
    <x v="15"/>
    <s v="US33M030"/>
    <x v="61"/>
    <s v="A101"/>
    <s v="FORTALECIMIENTO INSTITUCIONAL"/>
    <s v="GC00A10100001D"/>
    <x v="1"/>
    <s v="53 BIENES Y SERVICIOS DE CONSUMO"/>
    <x v="22"/>
    <s v="G/530209/1MA101"/>
    <s v="002"/>
    <n v="147537.54"/>
    <n v="74016.600000000006"/>
    <n v="0"/>
    <n v="221554.14"/>
    <n v="0"/>
    <n v="221554.14"/>
    <n v="88014"/>
    <n v="0"/>
    <n v="133540.14000000001"/>
    <n v="0"/>
    <s v="G/AAAAAA/AAAAAA"/>
  </r>
  <r>
    <s v="53"/>
    <x v="3"/>
    <x v="15"/>
    <s v="US33M030"/>
    <x v="61"/>
    <s v="A101"/>
    <s v="FORTALECIMIENTO INSTITUCIONAL"/>
    <s v="GC00A10100001D"/>
    <x v="1"/>
    <s v="53 BIENES Y SERVICIOS DE CONSUMO"/>
    <x v="24"/>
    <s v="G/530402/1MA101"/>
    <s v="002"/>
    <n v="46921.83"/>
    <n v="-44908.33"/>
    <n v="0"/>
    <n v="2013.5"/>
    <n v="0"/>
    <n v="2013.5"/>
    <n v="2013.5"/>
    <n v="0"/>
    <n v="0"/>
    <n v="0"/>
    <s v="G/AAAAAA/AAAAAA"/>
  </r>
  <r>
    <s v="53"/>
    <x v="3"/>
    <x v="15"/>
    <s v="US33M030"/>
    <x v="61"/>
    <s v="A101"/>
    <s v="FORTALECIMIENTO INSTITUCIONAL"/>
    <s v="GC00A10100001D"/>
    <x v="1"/>
    <s v="53 BIENES Y SERVICIOS DE CONSUMO"/>
    <x v="26"/>
    <s v="G/530404/1MA101"/>
    <s v="002"/>
    <n v="13898"/>
    <n v="-1492.27"/>
    <n v="0"/>
    <n v="12405.73"/>
    <n v="0"/>
    <n v="3622.03"/>
    <n v="3002.03"/>
    <n v="8783.7000000000007"/>
    <n v="9403.7000000000007"/>
    <n v="8783.7000000000007"/>
    <s v="G/AAAAAA/AAAAAA"/>
  </r>
  <r>
    <s v="53"/>
    <x v="3"/>
    <x v="15"/>
    <s v="US33M030"/>
    <x v="61"/>
    <s v="A101"/>
    <s v="FORTALECIMIENTO INSTITUCIONAL"/>
    <s v="GC00A10100001D"/>
    <x v="1"/>
    <s v="53 BIENES Y SERVICIOS DE CONSUMO"/>
    <x v="27"/>
    <s v="G/530405/1MA101"/>
    <s v="002"/>
    <n v="7026.59"/>
    <n v="0"/>
    <n v="0"/>
    <n v="7026.59"/>
    <n v="0"/>
    <n v="2915.17"/>
    <n v="848.5"/>
    <n v="4111.42"/>
    <n v="6178.09"/>
    <n v="4111.42"/>
    <s v="G/AAAAAA/AAAAAA"/>
  </r>
  <r>
    <s v="53"/>
    <x v="3"/>
    <x v="15"/>
    <s v="US33M030"/>
    <x v="61"/>
    <s v="A101"/>
    <s v="FORTALECIMIENTO INSTITUCIONAL"/>
    <s v="GC00A10100001D"/>
    <x v="1"/>
    <s v="53 BIENES Y SERVICIOS DE CONSUMO"/>
    <x v="32"/>
    <s v="G/530803/1MA101"/>
    <s v="002"/>
    <n v="12000"/>
    <n v="0"/>
    <n v="0"/>
    <n v="12000"/>
    <n v="0"/>
    <n v="4500.38"/>
    <n v="1315.91"/>
    <n v="7499.62"/>
    <n v="10684.09"/>
    <n v="7499.62"/>
    <s v="G/AAAAAA/AAAAAA"/>
  </r>
  <r>
    <s v="53"/>
    <x v="3"/>
    <x v="15"/>
    <s v="US33M030"/>
    <x v="61"/>
    <s v="A101"/>
    <s v="FORTALECIMIENTO INSTITUCIONAL"/>
    <s v="GC00A10100001D"/>
    <x v="1"/>
    <s v="53 BIENES Y SERVICIOS DE CONSUMO"/>
    <x v="33"/>
    <s v="G/530804/1MA101"/>
    <s v="002"/>
    <n v="8666.44"/>
    <n v="0"/>
    <n v="0"/>
    <n v="8666.44"/>
    <n v="0"/>
    <n v="1915.9"/>
    <n v="430.81"/>
    <n v="6750.54"/>
    <n v="8235.6299999999992"/>
    <n v="6750.54"/>
    <s v="G/AAAAAA/AAAAAA"/>
  </r>
  <r>
    <s v="53"/>
    <x v="3"/>
    <x v="15"/>
    <s v="US33M030"/>
    <x v="61"/>
    <s v="A101"/>
    <s v="FORTALECIMIENTO INSTITUCIONAL"/>
    <s v="GC00A10100001D"/>
    <x v="1"/>
    <s v="53 BIENES Y SERVICIOS DE CONSUMO"/>
    <x v="34"/>
    <s v="G/530805/1MA101"/>
    <s v="002"/>
    <n v="2172.19"/>
    <n v="0"/>
    <n v="0"/>
    <n v="2172.19"/>
    <n v="0"/>
    <n v="1412.75"/>
    <n v="1412.75"/>
    <n v="759.44"/>
    <n v="759.44"/>
    <n v="759.44"/>
    <s v="G/AAAAAA/AAAAAA"/>
  </r>
  <r>
    <s v="53"/>
    <x v="3"/>
    <x v="15"/>
    <s v="US33M030"/>
    <x v="61"/>
    <s v="A101"/>
    <s v="FORTALECIMIENTO INSTITUCIONAL"/>
    <s v="GC00A10100001D"/>
    <x v="1"/>
    <s v="53 BIENES Y SERVICIOS DE CONSUMO"/>
    <x v="35"/>
    <s v="G/530807/1MA101"/>
    <s v="002"/>
    <n v="19759"/>
    <n v="-19759"/>
    <n v="0"/>
    <n v="0"/>
    <n v="0"/>
    <n v="0"/>
    <n v="0"/>
    <n v="0"/>
    <n v="0"/>
    <n v="0"/>
    <s v="G/AAAAAA/AAAAAA"/>
  </r>
  <r>
    <s v="53"/>
    <x v="3"/>
    <x v="15"/>
    <s v="US33M030"/>
    <x v="61"/>
    <s v="A101"/>
    <s v="FORTALECIMIENTO INSTITUCIONAL"/>
    <s v="GC00A10100001D"/>
    <x v="1"/>
    <s v="53 BIENES Y SERVICIOS DE CONSUMO"/>
    <x v="78"/>
    <s v="G/530811/1MA101"/>
    <s v="002"/>
    <n v="632.13"/>
    <n v="0"/>
    <n v="0"/>
    <n v="632.13"/>
    <n v="0"/>
    <n v="111"/>
    <n v="111"/>
    <n v="521.13"/>
    <n v="521.13"/>
    <n v="521.13"/>
    <s v="G/AAAAAA/AAAAAA"/>
  </r>
  <r>
    <s v="53"/>
    <x v="3"/>
    <x v="15"/>
    <s v="US33M030"/>
    <x v="61"/>
    <s v="A101"/>
    <s v="FORTALECIMIENTO INSTITUCIONAL"/>
    <s v="GC00A10100001D"/>
    <x v="1"/>
    <s v="53 BIENES Y SERVICIOS DE CONSUMO"/>
    <x v="36"/>
    <s v="G/530813/1MA101"/>
    <s v="002"/>
    <n v="22924.080000000002"/>
    <n v="-3373.5"/>
    <n v="0"/>
    <n v="19550.580000000002"/>
    <n v="0"/>
    <n v="2770.69"/>
    <n v="531.5"/>
    <n v="16779.89"/>
    <n v="19019.080000000002"/>
    <n v="16779.89"/>
    <s v="G/AAAAAA/AAAAAA"/>
  </r>
  <r>
    <s v="57"/>
    <x v="3"/>
    <x v="15"/>
    <s v="US33M030"/>
    <x v="61"/>
    <s v="A101"/>
    <s v="FORTALECIMIENTO INSTITUCIONAL"/>
    <s v="GC00A10100001D"/>
    <x v="1"/>
    <s v="57 OTROS GASTOS CORRIENTES"/>
    <x v="37"/>
    <s v="G/570102/1MA101"/>
    <s v="002"/>
    <n v="2500"/>
    <n v="-920"/>
    <n v="0"/>
    <n v="1580"/>
    <n v="0"/>
    <n v="1172.42"/>
    <n v="1172.42"/>
    <n v="407.58"/>
    <n v="407.58"/>
    <n v="407.58"/>
    <s v="G/AAAAAA/AAAAAA"/>
  </r>
  <r>
    <s v="57"/>
    <x v="3"/>
    <x v="15"/>
    <s v="US33M030"/>
    <x v="61"/>
    <s v="A101"/>
    <s v="FORTALECIMIENTO INSTITUCIONAL"/>
    <s v="GC00A10100001D"/>
    <x v="1"/>
    <s v="57 OTROS GASTOS CORRIENTES"/>
    <x v="82"/>
    <s v="G/570203/1MA101"/>
    <s v="002"/>
    <n v="50"/>
    <n v="0"/>
    <n v="0"/>
    <n v="50"/>
    <n v="0"/>
    <n v="13.68"/>
    <n v="13.68"/>
    <n v="36.32"/>
    <n v="36.32"/>
    <n v="36.32"/>
    <s v="G/AAAAAA/AAAAAA"/>
  </r>
  <r>
    <s v="57"/>
    <x v="3"/>
    <x v="15"/>
    <s v="US33M030"/>
    <x v="61"/>
    <s v="A101"/>
    <s v="FORTALECIMIENTO INSTITUCIONAL"/>
    <s v="GC00A10100001D"/>
    <x v="1"/>
    <s v="57 OTROS GASTOS CORRIENTES"/>
    <x v="74"/>
    <s v="G/570206/1MA101"/>
    <s v="002"/>
    <n v="0"/>
    <n v="360"/>
    <n v="0"/>
    <n v="360"/>
    <n v="0"/>
    <n v="360"/>
    <n v="360"/>
    <n v="0"/>
    <n v="0"/>
    <n v="0"/>
    <s v="G/AAAAAA/AAAAAA"/>
  </r>
  <r>
    <s v="57"/>
    <x v="3"/>
    <x v="15"/>
    <s v="US33M030"/>
    <x v="61"/>
    <s v="A101"/>
    <s v="FORTALECIMIENTO INSTITUCIONAL"/>
    <s v="GC00A10100001D"/>
    <x v="1"/>
    <s v="57 OTROS GASTOS CORRIENTES"/>
    <x v="128"/>
    <s v="G/570215/1MA101"/>
    <s v="002"/>
    <n v="0"/>
    <n v="12555.01"/>
    <n v="0"/>
    <n v="12555.01"/>
    <n v="0"/>
    <n v="12555.01"/>
    <n v="12555.01"/>
    <n v="0"/>
    <n v="0"/>
    <n v="0"/>
    <s v="G/AAAAAA/AAAAAA"/>
  </r>
  <r>
    <s v="73"/>
    <x v="3"/>
    <x v="15"/>
    <s v="US33M030"/>
    <x v="61"/>
    <s v="M402"/>
    <s v="SALUD AL DIA"/>
    <s v="GI22M40200005D"/>
    <x v="89"/>
    <s v="73 BIENES Y SERVICIOS PARA INVERSIÓN"/>
    <x v="129"/>
    <s v="G/730202/4MM402"/>
    <s v="001"/>
    <n v="6250"/>
    <n v="0"/>
    <n v="0"/>
    <n v="6250"/>
    <n v="0"/>
    <n v="0"/>
    <n v="0"/>
    <n v="6250"/>
    <n v="6250"/>
    <n v="6250"/>
    <s v="G/BBBBB2/BBBBB2"/>
  </r>
  <r>
    <s v="73"/>
    <x v="3"/>
    <x v="15"/>
    <s v="US33M030"/>
    <x v="61"/>
    <s v="M402"/>
    <s v="SALUD AL DIA"/>
    <s v="GI22M40200005D"/>
    <x v="89"/>
    <s v="73 BIENES Y SERVICIOS PARA INVERSIÓN"/>
    <x v="56"/>
    <s v="G/730204/4MM402"/>
    <s v="001"/>
    <n v="45"/>
    <n v="0"/>
    <n v="0"/>
    <n v="45"/>
    <n v="0"/>
    <n v="0"/>
    <n v="0"/>
    <n v="45"/>
    <n v="45"/>
    <n v="45"/>
    <s v="G/BBBBB2/BBBBB2"/>
  </r>
  <r>
    <s v="73"/>
    <x v="3"/>
    <x v="15"/>
    <s v="US33M030"/>
    <x v="61"/>
    <s v="M402"/>
    <s v="SALUD AL DIA"/>
    <s v="GI22M40200005D"/>
    <x v="89"/>
    <s v="73 BIENES Y SERVICIOS PARA INVERSIÓN"/>
    <x v="59"/>
    <s v="G/730209/4MM402"/>
    <s v="001"/>
    <n v="10588.41"/>
    <n v="0"/>
    <n v="0"/>
    <n v="10588.41"/>
    <n v="0"/>
    <n v="10588.41"/>
    <n v="2190.36"/>
    <n v="0"/>
    <n v="8398.0499999999993"/>
    <n v="0"/>
    <s v="G/BBBBB2/BBBBB2"/>
  </r>
  <r>
    <s v="73"/>
    <x v="3"/>
    <x v="15"/>
    <s v="US33M030"/>
    <x v="61"/>
    <s v="M402"/>
    <s v="SALUD AL DIA"/>
    <s v="GI22M40200005D"/>
    <x v="89"/>
    <s v="73 BIENES Y SERVICIOS PARA INVERSIÓN"/>
    <x v="106"/>
    <s v="G/730404/4MM402"/>
    <s v="001"/>
    <n v="26578.17"/>
    <n v="0"/>
    <n v="0"/>
    <n v="26578.17"/>
    <n v="4090"/>
    <n v="18220.400000000001"/>
    <n v="9219.9"/>
    <n v="8357.77"/>
    <n v="17358.27"/>
    <n v="4267.7700000000004"/>
    <s v="G/BBBBB2/BBBBB2"/>
  </r>
  <r>
    <s v="73"/>
    <x v="3"/>
    <x v="15"/>
    <s v="US33M030"/>
    <x v="61"/>
    <s v="M402"/>
    <s v="SALUD AL DIA"/>
    <s v="GI22M40200005D"/>
    <x v="89"/>
    <s v="73 BIENES Y SERVICIOS PARA INVERSIÓN"/>
    <x v="198"/>
    <s v="G/730502/4MM402"/>
    <s v="001"/>
    <n v="13800"/>
    <n v="0"/>
    <n v="0"/>
    <n v="13800"/>
    <n v="0"/>
    <n v="13600"/>
    <n v="8500"/>
    <n v="200"/>
    <n v="5300"/>
    <n v="200"/>
    <s v="G/BBBBB2/BBBBB2"/>
  </r>
  <r>
    <s v="73"/>
    <x v="3"/>
    <x v="15"/>
    <s v="US33M030"/>
    <x v="61"/>
    <s v="M402"/>
    <s v="SALUD AL DIA"/>
    <s v="GI22M40200005D"/>
    <x v="89"/>
    <s v="73 BIENES Y SERVICIOS PARA INVERSIÓN"/>
    <x v="48"/>
    <s v="G/730505/4MM402"/>
    <s v="001"/>
    <n v="75963.28"/>
    <n v="0"/>
    <n v="0"/>
    <n v="75963.28"/>
    <n v="0"/>
    <n v="63781.36"/>
    <n v="52713.16"/>
    <n v="12181.92"/>
    <n v="23250.12"/>
    <n v="12181.92"/>
    <s v="G/BBBBB2/BBBBB2"/>
  </r>
  <r>
    <s v="73"/>
    <x v="3"/>
    <x v="15"/>
    <s v="US33M030"/>
    <x v="61"/>
    <s v="M402"/>
    <s v="SALUD AL DIA"/>
    <s v="GI22M40200005D"/>
    <x v="89"/>
    <s v="73 BIENES Y SERVICIOS PARA INVERSIÓN"/>
    <x v="86"/>
    <s v="G/730802/4MM402"/>
    <s v="001"/>
    <n v="33389.160000000003"/>
    <n v="0"/>
    <n v="0"/>
    <n v="33389.160000000003"/>
    <n v="0"/>
    <n v="0"/>
    <n v="0"/>
    <n v="33389.160000000003"/>
    <n v="33389.160000000003"/>
    <n v="33389.160000000003"/>
    <s v="G/BBBBB2/BBBBB2"/>
  </r>
  <r>
    <s v="73"/>
    <x v="3"/>
    <x v="15"/>
    <s v="US33M030"/>
    <x v="61"/>
    <s v="M402"/>
    <s v="SALUD AL DIA"/>
    <s v="GI22M40200005D"/>
    <x v="89"/>
    <s v="73 BIENES Y SERVICIOS PARA INVERSIÓN"/>
    <x v="134"/>
    <s v="G/730803/4MM402"/>
    <s v="001"/>
    <n v="189.81"/>
    <n v="0"/>
    <n v="0"/>
    <n v="189.81"/>
    <n v="0"/>
    <n v="0"/>
    <n v="0"/>
    <n v="189.81"/>
    <n v="189.81"/>
    <n v="189.81"/>
    <s v="G/BBBBB2/BBBBB2"/>
  </r>
  <r>
    <s v="73"/>
    <x v="3"/>
    <x v="15"/>
    <s v="US33M030"/>
    <x v="61"/>
    <s v="M402"/>
    <s v="SALUD AL DIA"/>
    <s v="GI22M40200005D"/>
    <x v="89"/>
    <s v="73 BIENES Y SERVICIOS PARA INVERSIÓN"/>
    <x v="91"/>
    <s v="G/730805/4MM402"/>
    <s v="001"/>
    <n v="1185.58"/>
    <n v="0"/>
    <n v="0"/>
    <n v="1185.58"/>
    <n v="0"/>
    <n v="0"/>
    <n v="0"/>
    <n v="1185.58"/>
    <n v="1185.58"/>
    <n v="1185.58"/>
    <s v="G/BBBBB2/BBBBB2"/>
  </r>
  <r>
    <s v="73"/>
    <x v="3"/>
    <x v="15"/>
    <s v="US33M030"/>
    <x v="61"/>
    <s v="M402"/>
    <s v="SALUD AL DIA"/>
    <s v="GI22M40200005D"/>
    <x v="89"/>
    <s v="73 BIENES Y SERVICIOS PARA INVERSIÓN"/>
    <x v="54"/>
    <s v="G/730807/4MM402"/>
    <s v="001"/>
    <n v="13734"/>
    <n v="0"/>
    <n v="0"/>
    <n v="13734"/>
    <n v="0"/>
    <n v="0"/>
    <n v="0"/>
    <n v="13734"/>
    <n v="13734"/>
    <n v="13734"/>
    <s v="G/BBBBB2/BBBBB2"/>
  </r>
  <r>
    <s v="73"/>
    <x v="3"/>
    <x v="15"/>
    <s v="US33M030"/>
    <x v="61"/>
    <s v="M402"/>
    <s v="SALUD AL DIA"/>
    <s v="GI22M40200005D"/>
    <x v="89"/>
    <s v="73 BIENES Y SERVICIOS PARA INVERSIÓN"/>
    <x v="211"/>
    <s v="G/730808/4MM402"/>
    <s v="001"/>
    <n v="2290"/>
    <n v="0"/>
    <n v="0"/>
    <n v="2290"/>
    <n v="0"/>
    <n v="0"/>
    <n v="0"/>
    <n v="2290"/>
    <n v="2290"/>
    <n v="2290"/>
    <s v="G/BBBBB2/BBBBB2"/>
  </r>
  <r>
    <s v="73"/>
    <x v="3"/>
    <x v="15"/>
    <s v="US33M030"/>
    <x v="61"/>
    <s v="M402"/>
    <s v="SALUD AL DIA"/>
    <s v="GI22M40200005D"/>
    <x v="89"/>
    <s v="73 BIENES Y SERVICIOS PARA INVERSIÓN"/>
    <x v="160"/>
    <s v="G/730809/4MM402"/>
    <s v="001"/>
    <n v="55823.56"/>
    <n v="0"/>
    <n v="0"/>
    <n v="55823.56"/>
    <n v="696.72"/>
    <n v="7695.33"/>
    <n v="2742"/>
    <n v="48128.23"/>
    <n v="53081.56"/>
    <n v="47431.51"/>
    <s v="G/BBBBB2/BBBBB2"/>
  </r>
  <r>
    <s v="73"/>
    <x v="3"/>
    <x v="15"/>
    <s v="US33M030"/>
    <x v="61"/>
    <s v="M402"/>
    <s v="SALUD AL DIA"/>
    <s v="GI22M40200005D"/>
    <x v="89"/>
    <s v="73 BIENES Y SERVICIOS PARA INVERSIÓN"/>
    <x v="147"/>
    <s v="G/730810/4MM402"/>
    <s v="001"/>
    <n v="11021.69"/>
    <n v="0"/>
    <n v="0"/>
    <n v="11021.69"/>
    <n v="0"/>
    <n v="0"/>
    <n v="0"/>
    <n v="11021.69"/>
    <n v="11021.69"/>
    <n v="11021.69"/>
    <s v="G/BBBBB2/BBBBB2"/>
  </r>
  <r>
    <s v="73"/>
    <x v="3"/>
    <x v="15"/>
    <s v="US33M030"/>
    <x v="61"/>
    <s v="M402"/>
    <s v="SALUD AL DIA"/>
    <s v="GI22M40200005D"/>
    <x v="89"/>
    <s v="73 BIENES Y SERVICIOS PARA INVERSIÓN"/>
    <x v="55"/>
    <s v="G/730812/4MM402"/>
    <s v="001"/>
    <n v="1346"/>
    <n v="0"/>
    <n v="0"/>
    <n v="1346"/>
    <n v="0"/>
    <n v="0"/>
    <n v="0"/>
    <n v="1346"/>
    <n v="1346"/>
    <n v="1346"/>
    <s v="G/BBBBB2/BBBBB2"/>
  </r>
  <r>
    <s v="73"/>
    <x v="3"/>
    <x v="15"/>
    <s v="US33M030"/>
    <x v="61"/>
    <s v="M402"/>
    <s v="SALUD AL DIA"/>
    <s v="GI22M40200005D"/>
    <x v="89"/>
    <s v="73 BIENES Y SERVICIOS PARA INVERSIÓN"/>
    <x v="135"/>
    <s v="G/730813/4MM402"/>
    <s v="001"/>
    <n v="19788.59"/>
    <n v="0"/>
    <n v="0"/>
    <n v="19788.59"/>
    <n v="0"/>
    <n v="4872.2"/>
    <n v="368.3"/>
    <n v="14916.39"/>
    <n v="19420.29"/>
    <n v="14916.39"/>
    <s v="G/BBBBB2/BBBBB2"/>
  </r>
  <r>
    <s v="73"/>
    <x v="3"/>
    <x v="15"/>
    <s v="US33M030"/>
    <x v="61"/>
    <s v="M402"/>
    <s v="SALUD AL DIA"/>
    <s v="GI22M40200005D"/>
    <x v="89"/>
    <s v="73 BIENES Y SERVICIOS PARA INVERSIÓN"/>
    <x v="148"/>
    <s v="G/730819/4MM402"/>
    <s v="001"/>
    <n v="9676.4500000000007"/>
    <n v="0"/>
    <n v="0"/>
    <n v="9676.4500000000007"/>
    <n v="0"/>
    <n v="0"/>
    <n v="0"/>
    <n v="9676.4500000000007"/>
    <n v="9676.4500000000007"/>
    <n v="9676.4500000000007"/>
    <s v="G/BBBBB2/BBBBB2"/>
  </r>
  <r>
    <s v="73"/>
    <x v="3"/>
    <x v="15"/>
    <s v="US33M030"/>
    <x v="61"/>
    <s v="M402"/>
    <s v="SALUD AL DIA"/>
    <s v="GI22M40200005D"/>
    <x v="89"/>
    <s v="73 BIENES Y SERVICIOS PARA INVERSIÓN"/>
    <x v="57"/>
    <s v="G/730824/4MM402"/>
    <s v="001"/>
    <n v="64.28"/>
    <n v="0"/>
    <n v="0"/>
    <n v="64.28"/>
    <n v="0"/>
    <n v="0"/>
    <n v="0"/>
    <n v="64.28"/>
    <n v="64.28"/>
    <n v="64.28"/>
    <s v="G/BBBBB2/BBBBB2"/>
  </r>
  <r>
    <s v="73"/>
    <x v="3"/>
    <x v="15"/>
    <s v="US33M030"/>
    <x v="61"/>
    <s v="M402"/>
    <s v="SALUD AL DIA"/>
    <s v="GI22M40200005D"/>
    <x v="89"/>
    <s v="73 BIENES Y SERVICIOS PARA INVERSIÓN"/>
    <x v="220"/>
    <s v="G/730825/4MM402"/>
    <s v="001"/>
    <n v="14"/>
    <n v="0"/>
    <n v="0"/>
    <n v="14"/>
    <n v="0"/>
    <n v="0"/>
    <n v="0"/>
    <n v="14"/>
    <n v="14"/>
    <n v="14"/>
    <s v="G/BBBBB2/BBBBB2"/>
  </r>
  <r>
    <s v="73"/>
    <x v="3"/>
    <x v="15"/>
    <s v="US33M030"/>
    <x v="61"/>
    <s v="M402"/>
    <s v="SALUD AL DIA"/>
    <s v="GI22M40200005D"/>
    <x v="89"/>
    <s v="73 BIENES Y SERVICIOS PARA INVERSIÓN"/>
    <x v="161"/>
    <s v="G/730826/4MM402"/>
    <s v="001"/>
    <n v="352614.95"/>
    <n v="0"/>
    <n v="0"/>
    <n v="352614.95"/>
    <n v="0"/>
    <n v="0"/>
    <n v="0"/>
    <n v="352614.95"/>
    <n v="352614.95"/>
    <n v="352614.95"/>
    <s v="G/BBBBB2/BBBBB2"/>
  </r>
  <r>
    <s v="73"/>
    <x v="3"/>
    <x v="15"/>
    <s v="US33M030"/>
    <x v="61"/>
    <s v="M402"/>
    <s v="SALUD AL DIA"/>
    <s v="GI22M40200005D"/>
    <x v="89"/>
    <s v="73 BIENES Y SERVICIOS PARA INVERSIÓN"/>
    <x v="162"/>
    <s v="G/730832/4MM402"/>
    <s v="001"/>
    <n v="8828.2199999999993"/>
    <n v="0"/>
    <n v="0"/>
    <n v="8828.2199999999993"/>
    <n v="0"/>
    <n v="0"/>
    <n v="0"/>
    <n v="8828.2199999999993"/>
    <n v="8828.2199999999993"/>
    <n v="8828.2199999999993"/>
    <s v="G/BBBBB2/BBBBB2"/>
  </r>
  <r>
    <s v="73"/>
    <x v="3"/>
    <x v="15"/>
    <s v="US33M030"/>
    <x v="61"/>
    <s v="M402"/>
    <s v="SALUD AL DIA"/>
    <s v="GI22M40200005D"/>
    <x v="89"/>
    <s v="73 BIENES Y SERVICIOS PARA INVERSIÓN"/>
    <x v="51"/>
    <s v="G/731403/4MM402"/>
    <s v="001"/>
    <n v="1616.5"/>
    <n v="5154.87"/>
    <n v="0"/>
    <n v="6771.37"/>
    <n v="0"/>
    <n v="0"/>
    <n v="0"/>
    <n v="6771.37"/>
    <n v="6771.37"/>
    <n v="6771.37"/>
    <s v="G/BBBBB2/BBBBB2"/>
  </r>
  <r>
    <s v="73"/>
    <x v="3"/>
    <x v="15"/>
    <s v="US33M030"/>
    <x v="61"/>
    <s v="M402"/>
    <s v="SALUD AL DIA"/>
    <s v="GI22M40200007D"/>
    <x v="91"/>
    <s v="73 BIENES Y SERVICIOS PARA INVERSIÓN"/>
    <x v="53"/>
    <s v="G/730402/4MM402"/>
    <s v="001"/>
    <n v="480000"/>
    <n v="0"/>
    <n v="0"/>
    <n v="480000"/>
    <n v="0"/>
    <n v="27150.25"/>
    <n v="27150.25"/>
    <n v="452849.75"/>
    <n v="452849.75"/>
    <n v="452849.75"/>
    <s v="G/BBBBB2/BBBBB2"/>
  </r>
  <r>
    <s v="73"/>
    <x v="3"/>
    <x v="15"/>
    <s v="US33M030"/>
    <x v="61"/>
    <s v="M402"/>
    <s v="SALUD AL DIA"/>
    <s v="GI22M40200007D"/>
    <x v="91"/>
    <s v="73 BIENES Y SERVICIOS PARA INVERSIÓN"/>
    <x v="221"/>
    <s v="G/730426/4MM402"/>
    <s v="001"/>
    <n v="288000"/>
    <n v="-17640"/>
    <n v="0"/>
    <n v="270360"/>
    <n v="0"/>
    <n v="253355.39"/>
    <n v="253355.39"/>
    <n v="17004.61"/>
    <n v="17004.61"/>
    <n v="17004.61"/>
    <s v="G/BBBBB2/BBBBB2"/>
  </r>
  <r>
    <s v="73"/>
    <x v="3"/>
    <x v="15"/>
    <s v="US33M030"/>
    <x v="61"/>
    <s v="M402"/>
    <s v="SALUD AL DIA"/>
    <s v="GI22M40200007D"/>
    <x v="91"/>
    <s v="73 BIENES Y SERVICIOS PARA INVERSIÓN"/>
    <x v="184"/>
    <s v="G/730604/4MM402"/>
    <s v="001"/>
    <n v="32000"/>
    <n v="0"/>
    <n v="0"/>
    <n v="32000"/>
    <n v="0"/>
    <n v="0"/>
    <n v="0"/>
    <n v="32000"/>
    <n v="32000"/>
    <n v="32000"/>
    <s v="G/BBBBB2/BBBBB2"/>
  </r>
  <r>
    <s v="73"/>
    <x v="3"/>
    <x v="15"/>
    <s v="US33M030"/>
    <x v="61"/>
    <s v="M402"/>
    <s v="SALUD AL DIA"/>
    <s v="GI22M40200007D"/>
    <x v="91"/>
    <s v="73 BIENES Y SERVICIOS PARA INVERSIÓN"/>
    <x v="42"/>
    <s v="G/730606/4MM402"/>
    <s v="001"/>
    <n v="45000"/>
    <n v="17640"/>
    <n v="0"/>
    <n v="62640"/>
    <n v="0"/>
    <n v="5220"/>
    <n v="5220"/>
    <n v="57420"/>
    <n v="57420"/>
    <n v="57420"/>
    <s v="G/BBBBB2/BBBBB2"/>
  </r>
  <r>
    <s v="75"/>
    <x v="3"/>
    <x v="15"/>
    <s v="US33M030"/>
    <x v="61"/>
    <s v="M402"/>
    <s v="SALUD AL DIA"/>
    <s v="GI22M40200007D"/>
    <x v="91"/>
    <s v="75 OBRAS PÚBLICAS"/>
    <x v="222"/>
    <s v="G/750108/4MM402"/>
    <s v="001"/>
    <n v="1283169.49"/>
    <n v="0"/>
    <n v="0"/>
    <n v="1283169.49"/>
    <n v="0"/>
    <n v="0"/>
    <n v="0"/>
    <n v="1283169.49"/>
    <n v="1283169.49"/>
    <n v="1283169.49"/>
    <s v="G/BBBBB2/BBBBB2"/>
  </r>
  <r>
    <s v="84"/>
    <x v="3"/>
    <x v="15"/>
    <s v="US33M030"/>
    <x v="61"/>
    <s v="M402"/>
    <s v="SALUD AL DIA"/>
    <s v="GI22M40200005D"/>
    <x v="89"/>
    <s v="84 BIENES DE LARGA DURACIÓN"/>
    <x v="63"/>
    <s v="G/840103/4MM402"/>
    <s v="001"/>
    <n v="11062.3"/>
    <n v="28835.59"/>
    <n v="0"/>
    <n v="39897.89"/>
    <n v="0"/>
    <n v="0"/>
    <n v="0"/>
    <n v="39897.89"/>
    <n v="39897.89"/>
    <n v="39897.89"/>
    <s v="G/BBBBB3/BBBBB3"/>
  </r>
  <r>
    <s v="84"/>
    <x v="3"/>
    <x v="15"/>
    <s v="US33M030"/>
    <x v="61"/>
    <s v="M402"/>
    <s v="SALUD AL DIA"/>
    <s v="GI22M40200005D"/>
    <x v="89"/>
    <s v="84 BIENES DE LARGA DURACIÓN"/>
    <x v="64"/>
    <s v="G/840104/4MM402"/>
    <s v="001"/>
    <n v="352289.7"/>
    <n v="0"/>
    <n v="0"/>
    <n v="352289.7"/>
    <n v="4689.82"/>
    <n v="168092"/>
    <n v="168092"/>
    <n v="184197.7"/>
    <n v="184197.7"/>
    <n v="179507.88"/>
    <s v="G/BBBBB3/BBBBB3"/>
  </r>
  <r>
    <s v="84"/>
    <x v="3"/>
    <x v="15"/>
    <s v="US33M030"/>
    <x v="61"/>
    <s v="M402"/>
    <s v="SALUD AL DIA"/>
    <s v="GI22M40200005D"/>
    <x v="89"/>
    <s v="84 BIENES DE LARGA DURACIÓN"/>
    <x v="66"/>
    <s v="G/840105/4MM402"/>
    <s v="001"/>
    <n v="1926592.69"/>
    <n v="-50946.26"/>
    <n v="0"/>
    <n v="1875646.43"/>
    <n v="0"/>
    <n v="0"/>
    <n v="0"/>
    <n v="1875646.43"/>
    <n v="1875646.43"/>
    <n v="1875646.43"/>
    <s v="G/BBBBB3/BBBBB3"/>
  </r>
  <r>
    <s v="84"/>
    <x v="3"/>
    <x v="15"/>
    <s v="US33M030"/>
    <x v="61"/>
    <s v="M402"/>
    <s v="SALUD AL DIA"/>
    <s v="GI22M40200005D"/>
    <x v="89"/>
    <s v="84 BIENES DE LARGA DURACIÓN"/>
    <x v="65"/>
    <s v="G/840107/4MM402"/>
    <s v="001"/>
    <n v="55820.94"/>
    <n v="0"/>
    <n v="0"/>
    <n v="55820.94"/>
    <n v="0"/>
    <n v="43904"/>
    <n v="43904"/>
    <n v="11916.94"/>
    <n v="11916.94"/>
    <n v="11916.94"/>
    <s v="G/BBBBB3/BBBBB3"/>
  </r>
  <r>
    <s v="84"/>
    <x v="3"/>
    <x v="15"/>
    <s v="US33M030"/>
    <x v="61"/>
    <s v="M402"/>
    <s v="SALUD AL DIA"/>
    <s v="GI22M40200005D"/>
    <x v="89"/>
    <s v="84 BIENES DE LARGA DURACIÓN"/>
    <x v="205"/>
    <s v="G/840113/4MM402"/>
    <s v="001"/>
    <n v="96023.03"/>
    <n v="0"/>
    <n v="0"/>
    <n v="96023.03"/>
    <n v="0"/>
    <n v="0"/>
    <n v="0"/>
    <n v="96023.03"/>
    <n v="96023.03"/>
    <n v="96023.03"/>
    <s v="G/BBBBB3/BBBBB3"/>
  </r>
  <r>
    <s v="84"/>
    <x v="3"/>
    <x v="15"/>
    <s v="US33M030"/>
    <x v="61"/>
    <s v="M402"/>
    <s v="SALUD AL DIA"/>
    <s v="GI22M40200005D"/>
    <x v="89"/>
    <s v="84 BIENES DE LARGA DURACIÓN"/>
    <x v="164"/>
    <s v="G/840115/4MM402"/>
    <s v="001"/>
    <n v="8234.2000000000007"/>
    <n v="16955.8"/>
    <n v="0"/>
    <n v="25190"/>
    <n v="25190"/>
    <n v="0"/>
    <n v="0"/>
    <n v="25190"/>
    <n v="25190"/>
    <n v="0"/>
    <s v="G/BBBBB3/BBBBB3"/>
  </r>
  <r>
    <s v="99"/>
    <x v="3"/>
    <x v="15"/>
    <s v="US33M030"/>
    <x v="61"/>
    <s v="A101"/>
    <s v="FORTALECIMIENTO INSTITUCIONAL"/>
    <s v="GC00A10100004D"/>
    <x v="0"/>
    <s v="99 OTROS PASIVOS"/>
    <x v="67"/>
    <s v="G/990101/1MA101"/>
    <s v="002"/>
    <n v="265000"/>
    <n v="-200000"/>
    <n v="0"/>
    <n v="65000"/>
    <n v="0"/>
    <n v="40528.17"/>
    <n v="40528.17"/>
    <n v="24471.83"/>
    <n v="24471.83"/>
    <n v="24471.83"/>
    <s v="G/CCCCC1/CCCCC1"/>
  </r>
  <r>
    <s v="51"/>
    <x v="3"/>
    <x v="6"/>
    <s v="EE11I010"/>
    <x v="62"/>
    <s v="A101"/>
    <s v="FORTALECIMIENTO INSTITUCIONAL"/>
    <s v="GC00A10100004D"/>
    <x v="0"/>
    <s v="51 GASTOS EN PERSONAL"/>
    <x v="0"/>
    <s v="G/510105/1IA101"/>
    <s v="002"/>
    <n v="157320.57"/>
    <n v="-29000"/>
    <n v="0"/>
    <n v="128320.57"/>
    <n v="0"/>
    <n v="48540"/>
    <n v="48540"/>
    <n v="79780.570000000007"/>
    <n v="79780.570000000007"/>
    <n v="79780.570000000007"/>
    <s v="G/AAAAAA/AAAAAA"/>
  </r>
  <r>
    <s v="51"/>
    <x v="3"/>
    <x v="6"/>
    <s v="EE11I010"/>
    <x v="62"/>
    <s v="A101"/>
    <s v="FORTALECIMIENTO INSTITUCIONAL"/>
    <s v="GC00A10100004D"/>
    <x v="0"/>
    <s v="51 GASTOS EN PERSONAL"/>
    <x v="1"/>
    <s v="G/510106/1IA101"/>
    <s v="002"/>
    <n v="29502.6"/>
    <n v="0"/>
    <n v="0"/>
    <n v="29502.6"/>
    <n v="0"/>
    <n v="11666.11"/>
    <n v="11666.11"/>
    <n v="17836.490000000002"/>
    <n v="17836.490000000002"/>
    <n v="17836.490000000002"/>
    <s v="G/AAAAAA/AAAAAA"/>
  </r>
  <r>
    <s v="51"/>
    <x v="3"/>
    <x v="6"/>
    <s v="EE11I010"/>
    <x v="62"/>
    <s v="A101"/>
    <s v="FORTALECIMIENTO INSTITUCIONAL"/>
    <s v="GC00A10100004D"/>
    <x v="0"/>
    <s v="51 GASTOS EN PERSONAL"/>
    <x v="143"/>
    <s v="G/510108/1IA101"/>
    <s v="002"/>
    <n v="1647457"/>
    <n v="198839"/>
    <n v="0"/>
    <n v="1846296"/>
    <n v="0"/>
    <n v="665848.6"/>
    <n v="665848.6"/>
    <n v="1180447.3999999999"/>
    <n v="1180447.3999999999"/>
    <n v="1180447.3999999999"/>
    <s v="G/AAAAAA/AAAAAA"/>
  </r>
  <r>
    <s v="51"/>
    <x v="3"/>
    <x v="6"/>
    <s v="EE11I010"/>
    <x v="62"/>
    <s v="A101"/>
    <s v="FORTALECIMIENTO INSTITUCIONAL"/>
    <s v="GC00A10100004D"/>
    <x v="0"/>
    <s v="51 GASTOS EN PERSONAL"/>
    <x v="2"/>
    <s v="G/510203/1IA101"/>
    <s v="002"/>
    <n v="155296.46"/>
    <n v="18248.09"/>
    <n v="0"/>
    <n v="173544.55"/>
    <n v="5550.94"/>
    <n v="7904.29"/>
    <n v="7904.29"/>
    <n v="165640.26"/>
    <n v="165640.26"/>
    <n v="160089.32"/>
    <s v="G/AAAAAA/AAAAAA"/>
  </r>
  <r>
    <s v="51"/>
    <x v="3"/>
    <x v="6"/>
    <s v="EE11I010"/>
    <x v="62"/>
    <s v="A101"/>
    <s v="FORTALECIMIENTO INSTITUCIONAL"/>
    <s v="GC00A10100004D"/>
    <x v="0"/>
    <s v="51 GASTOS EN PERSONAL"/>
    <x v="3"/>
    <s v="G/510204/1IA101"/>
    <s v="002"/>
    <n v="71579.17"/>
    <n v="-171.2"/>
    <n v="0"/>
    <n v="71407.97"/>
    <n v="3227.5"/>
    <n v="2585"/>
    <n v="2585"/>
    <n v="68822.97"/>
    <n v="68822.97"/>
    <n v="65595.47"/>
    <s v="G/AAAAAA/AAAAAA"/>
  </r>
  <r>
    <s v="51"/>
    <x v="3"/>
    <x v="6"/>
    <s v="EE11I010"/>
    <x v="62"/>
    <s v="A101"/>
    <s v="FORTALECIMIENTO INSTITUCIONAL"/>
    <s v="GC00A10100004D"/>
    <x v="0"/>
    <s v="51 GASTOS EN PERSONAL"/>
    <x v="4"/>
    <s v="G/510304/1IA101"/>
    <s v="002"/>
    <n v="568"/>
    <n v="171.2"/>
    <n v="0"/>
    <n v="739.2"/>
    <n v="0"/>
    <n v="270.89999999999998"/>
    <n v="270.89999999999998"/>
    <n v="468.3"/>
    <n v="468.3"/>
    <n v="468.3"/>
    <s v="G/AAAAAA/AAAAAA"/>
  </r>
  <r>
    <s v="51"/>
    <x v="3"/>
    <x v="6"/>
    <s v="EE11I010"/>
    <x v="62"/>
    <s v="A101"/>
    <s v="FORTALECIMIENTO INSTITUCIONAL"/>
    <s v="GC00A10100004D"/>
    <x v="0"/>
    <s v="51 GASTOS EN PERSONAL"/>
    <x v="5"/>
    <s v="G/510306/1IA101"/>
    <s v="002"/>
    <n v="4224"/>
    <n v="0"/>
    <n v="0"/>
    <n v="4224"/>
    <n v="0"/>
    <n v="1548"/>
    <n v="1548"/>
    <n v="2676"/>
    <n v="2676"/>
    <n v="2676"/>
    <s v="G/AAAAAA/AAAAAA"/>
  </r>
  <r>
    <s v="51"/>
    <x v="3"/>
    <x v="6"/>
    <s v="EE11I010"/>
    <x v="62"/>
    <s v="A101"/>
    <s v="FORTALECIMIENTO INSTITUCIONAL"/>
    <s v="GC00A10100004D"/>
    <x v="0"/>
    <s v="51 GASTOS EN PERSONAL"/>
    <x v="6"/>
    <s v="G/510401/1IA101"/>
    <s v="002"/>
    <n v="885.08"/>
    <n v="0"/>
    <n v="0"/>
    <n v="885.08"/>
    <n v="0"/>
    <n v="22.5"/>
    <n v="22.5"/>
    <n v="862.58"/>
    <n v="862.58"/>
    <n v="862.58"/>
    <s v="G/AAAAAA/AAAAAA"/>
  </r>
  <r>
    <s v="51"/>
    <x v="3"/>
    <x v="6"/>
    <s v="EE11I010"/>
    <x v="62"/>
    <s v="A101"/>
    <s v="FORTALECIMIENTO INSTITUCIONAL"/>
    <s v="GC00A10100004D"/>
    <x v="0"/>
    <s v="51 GASTOS EN PERSONAL"/>
    <x v="7"/>
    <s v="G/510408/1IA101"/>
    <s v="002"/>
    <n v="1475.13"/>
    <n v="0"/>
    <n v="0"/>
    <n v="1475.13"/>
    <n v="0"/>
    <n v="554.13"/>
    <n v="554.13"/>
    <n v="921"/>
    <n v="921"/>
    <n v="921"/>
    <s v="G/AAAAAA/AAAAAA"/>
  </r>
  <r>
    <s v="51"/>
    <x v="3"/>
    <x v="6"/>
    <s v="EE11I010"/>
    <x v="62"/>
    <s v="A101"/>
    <s v="FORTALECIMIENTO INSTITUCIONAL"/>
    <s v="GC00A10100004D"/>
    <x v="0"/>
    <s v="51 GASTOS EN PERSONAL"/>
    <x v="69"/>
    <s v="G/510507/1IA101"/>
    <s v="002"/>
    <n v="3282.45"/>
    <n v="0"/>
    <n v="0"/>
    <n v="3282.45"/>
    <n v="0"/>
    <n v="0"/>
    <n v="0"/>
    <n v="3282.45"/>
    <n v="3282.45"/>
    <n v="3282.45"/>
    <s v="G/AAAAAA/AAAAAA"/>
  </r>
  <r>
    <s v="51"/>
    <x v="3"/>
    <x v="6"/>
    <s v="EE11I010"/>
    <x v="62"/>
    <s v="A101"/>
    <s v="FORTALECIMIENTO INSTITUCIONAL"/>
    <s v="GC00A10100004D"/>
    <x v="0"/>
    <s v="51 GASTOS EN PERSONAL"/>
    <x v="9"/>
    <s v="G/510510/1IA101"/>
    <s v="002"/>
    <n v="29336"/>
    <n v="49888"/>
    <n v="0"/>
    <n v="79224"/>
    <n v="53658.07"/>
    <n v="25565.93"/>
    <n v="25565.93"/>
    <n v="53658.07"/>
    <n v="53658.07"/>
    <n v="0"/>
    <s v="G/AAAAAA/AAAAAA"/>
  </r>
  <r>
    <s v="51"/>
    <x v="3"/>
    <x v="6"/>
    <s v="EE11I010"/>
    <x v="62"/>
    <s v="A101"/>
    <s v="FORTALECIMIENTO INSTITUCIONAL"/>
    <s v="GC00A10100004D"/>
    <x v="0"/>
    <s v="51 GASTOS EN PERSONAL"/>
    <x v="10"/>
    <s v="G/510512/1IA101"/>
    <s v="002"/>
    <n v="2831.31"/>
    <n v="0"/>
    <n v="0"/>
    <n v="2831.31"/>
    <n v="0"/>
    <n v="469.33"/>
    <n v="469.33"/>
    <n v="2361.98"/>
    <n v="2361.98"/>
    <n v="2361.98"/>
    <s v="G/AAAAAA/AAAAAA"/>
  </r>
  <r>
    <s v="51"/>
    <x v="3"/>
    <x v="6"/>
    <s v="EE11I010"/>
    <x v="62"/>
    <s v="A101"/>
    <s v="FORTALECIMIENTO INSTITUCIONAL"/>
    <s v="GC00A10100004D"/>
    <x v="0"/>
    <s v="51 GASTOS EN PERSONAL"/>
    <x v="11"/>
    <s v="G/510513/1IA101"/>
    <s v="002"/>
    <n v="38580.120000000003"/>
    <n v="0"/>
    <n v="0"/>
    <n v="38580.120000000003"/>
    <n v="0"/>
    <n v="0"/>
    <n v="0"/>
    <n v="38580.120000000003"/>
    <n v="38580.120000000003"/>
    <n v="38580.120000000003"/>
    <s v="G/AAAAAA/AAAAAA"/>
  </r>
  <r>
    <s v="51"/>
    <x v="3"/>
    <x v="6"/>
    <s v="EE11I010"/>
    <x v="62"/>
    <s v="A101"/>
    <s v="FORTALECIMIENTO INSTITUCIONAL"/>
    <s v="GC00A10100004D"/>
    <x v="0"/>
    <s v="51 GASTOS EN PERSONAL"/>
    <x v="12"/>
    <s v="G/510601/1IA101"/>
    <s v="002"/>
    <n v="210586.55"/>
    <n v="24570.94"/>
    <n v="0"/>
    <n v="235157.49"/>
    <n v="6433"/>
    <n v="84928.05"/>
    <n v="84928.05"/>
    <n v="150229.44"/>
    <n v="150229.44"/>
    <n v="143796.44"/>
    <s v="G/AAAAAA/AAAAAA"/>
  </r>
  <r>
    <s v="51"/>
    <x v="3"/>
    <x v="6"/>
    <s v="EE11I010"/>
    <x v="62"/>
    <s v="A101"/>
    <s v="FORTALECIMIENTO INSTITUCIONAL"/>
    <s v="GC00A10100004D"/>
    <x v="0"/>
    <s v="51 GASTOS EN PERSONAL"/>
    <x v="13"/>
    <s v="G/510602/1IA101"/>
    <s v="002"/>
    <n v="155296.46"/>
    <n v="18248.09"/>
    <n v="0"/>
    <n v="173544.55"/>
    <n v="6013.96"/>
    <n v="60137.48"/>
    <n v="60137.48"/>
    <n v="113407.07"/>
    <n v="113407.07"/>
    <n v="107393.11"/>
    <s v="G/AAAAAA/AAAAAA"/>
  </r>
  <r>
    <s v="51"/>
    <x v="3"/>
    <x v="6"/>
    <s v="EE11I010"/>
    <x v="62"/>
    <s v="A101"/>
    <s v="FORTALECIMIENTO INSTITUCIONAL"/>
    <s v="GC00A10100004D"/>
    <x v="0"/>
    <s v="51 GASTOS EN PERSONAL"/>
    <x v="14"/>
    <s v="G/510707/1IA101"/>
    <s v="002"/>
    <n v="14951.26"/>
    <n v="0"/>
    <n v="0"/>
    <n v="14951.26"/>
    <n v="0"/>
    <n v="1750.03"/>
    <n v="1750.03"/>
    <n v="13201.23"/>
    <n v="13201.23"/>
    <n v="13201.23"/>
    <s v="G/AAAAAA/AAAAAA"/>
  </r>
  <r>
    <s v="53"/>
    <x v="3"/>
    <x v="6"/>
    <s v="EE11I010"/>
    <x v="62"/>
    <s v="A101"/>
    <s v="FORTALECIMIENTO INSTITUCIONAL"/>
    <s v="GC00A10100001D"/>
    <x v="1"/>
    <s v="53 BIENES Y SERVICIOS DE CONSUMO"/>
    <x v="15"/>
    <s v="G/530101/1IA101"/>
    <s v="002"/>
    <n v="12000"/>
    <n v="0"/>
    <n v="0"/>
    <n v="12000"/>
    <n v="0"/>
    <n v="12000"/>
    <n v="8753.73"/>
    <n v="0"/>
    <n v="3246.27"/>
    <n v="0"/>
    <s v="G/AAAAAA/AAAAAA"/>
  </r>
  <r>
    <s v="53"/>
    <x v="3"/>
    <x v="6"/>
    <s v="EE11I010"/>
    <x v="62"/>
    <s v="A101"/>
    <s v="FORTALECIMIENTO INSTITUCIONAL"/>
    <s v="GC00A10100001D"/>
    <x v="1"/>
    <s v="53 BIENES Y SERVICIOS DE CONSUMO"/>
    <x v="16"/>
    <s v="G/530104/1IA101"/>
    <s v="002"/>
    <n v="15600"/>
    <n v="0"/>
    <n v="0"/>
    <n v="15600"/>
    <n v="0"/>
    <n v="15600"/>
    <n v="6847.63"/>
    <n v="0"/>
    <n v="8752.3700000000008"/>
    <n v="0"/>
    <s v="G/AAAAAA/AAAAAA"/>
  </r>
  <r>
    <s v="53"/>
    <x v="3"/>
    <x v="6"/>
    <s v="EE11I010"/>
    <x v="62"/>
    <s v="A101"/>
    <s v="FORTALECIMIENTO INSTITUCIONAL"/>
    <s v="GC00A10100001D"/>
    <x v="1"/>
    <s v="53 BIENES Y SERVICIOS DE CONSUMO"/>
    <x v="17"/>
    <s v="G/530105/1IA101"/>
    <s v="002"/>
    <n v="1300"/>
    <n v="0"/>
    <n v="0"/>
    <n v="1300"/>
    <n v="0"/>
    <n v="1300"/>
    <n v="378.43"/>
    <n v="0"/>
    <n v="921.57"/>
    <n v="0"/>
    <s v="G/AAAAAA/AAAAAA"/>
  </r>
  <r>
    <s v="53"/>
    <x v="3"/>
    <x v="6"/>
    <s v="EE11I010"/>
    <x v="62"/>
    <s v="A101"/>
    <s v="FORTALECIMIENTO INSTITUCIONAL"/>
    <s v="GC00A10100001D"/>
    <x v="1"/>
    <s v="53 BIENES Y SERVICIOS DE CONSUMO"/>
    <x v="75"/>
    <s v="G/530203/1IA101"/>
    <s v="002"/>
    <n v="1300"/>
    <n v="0"/>
    <n v="0"/>
    <n v="1300"/>
    <n v="0"/>
    <n v="0"/>
    <n v="0"/>
    <n v="1300"/>
    <n v="1300"/>
    <n v="1300"/>
    <s v="G/AAAAAA/AAAAAA"/>
  </r>
  <r>
    <s v="53"/>
    <x v="3"/>
    <x v="6"/>
    <s v="EE11I010"/>
    <x v="62"/>
    <s v="A101"/>
    <s v="FORTALECIMIENTO INSTITUCIONAL"/>
    <s v="GC00A10100001D"/>
    <x v="1"/>
    <s v="53 BIENES Y SERVICIOS DE CONSUMO"/>
    <x v="21"/>
    <s v="G/530208/1IA101"/>
    <s v="002"/>
    <n v="177405.39"/>
    <n v="0"/>
    <n v="0"/>
    <n v="177405.39"/>
    <n v="39.39"/>
    <n v="150960.60999999999"/>
    <n v="65975.41"/>
    <n v="26444.78"/>
    <n v="111429.98"/>
    <n v="26405.39"/>
    <s v="G/AAAAAA/AAAAAA"/>
  </r>
  <r>
    <s v="53"/>
    <x v="3"/>
    <x v="6"/>
    <s v="EE11I010"/>
    <x v="62"/>
    <s v="A101"/>
    <s v="FORTALECIMIENTO INSTITUCIONAL"/>
    <s v="GC00A10100001D"/>
    <x v="1"/>
    <s v="53 BIENES Y SERVICIOS DE CONSUMO"/>
    <x v="22"/>
    <s v="G/530209/1IA101"/>
    <s v="002"/>
    <n v="152908"/>
    <n v="0"/>
    <n v="0"/>
    <n v="152908"/>
    <n v="0"/>
    <n v="93240"/>
    <n v="52392"/>
    <n v="59668"/>
    <n v="100516"/>
    <n v="59668"/>
    <s v="G/AAAAAA/AAAAAA"/>
  </r>
  <r>
    <s v="53"/>
    <x v="3"/>
    <x v="6"/>
    <s v="EE11I010"/>
    <x v="62"/>
    <s v="A101"/>
    <s v="FORTALECIMIENTO INSTITUCIONAL"/>
    <s v="GC00A10100001D"/>
    <x v="1"/>
    <s v="53 BIENES Y SERVICIOS DE CONSUMO"/>
    <x v="70"/>
    <s v="G/530235/1IA101"/>
    <s v="002"/>
    <n v="0"/>
    <n v="500"/>
    <n v="0"/>
    <n v="500"/>
    <n v="50"/>
    <n v="450"/>
    <n v="450"/>
    <n v="50"/>
    <n v="50"/>
    <n v="0"/>
    <s v="G/AAAAAA/AAAAAA"/>
  </r>
  <r>
    <s v="53"/>
    <x v="3"/>
    <x v="6"/>
    <s v="EE11I010"/>
    <x v="62"/>
    <s v="A101"/>
    <s v="FORTALECIMIENTO INSTITUCIONAL"/>
    <s v="GC00A10100001D"/>
    <x v="1"/>
    <s v="53 BIENES Y SERVICIOS DE CONSUMO"/>
    <x v="23"/>
    <s v="G/530255/1IA101"/>
    <s v="002"/>
    <n v="0"/>
    <n v="800"/>
    <n v="0"/>
    <n v="800"/>
    <n v="87.5"/>
    <n v="712.5"/>
    <n v="127.68"/>
    <n v="87.5"/>
    <n v="672.32"/>
    <n v="0"/>
    <s v="G/AAAAAA/AAAAAA"/>
  </r>
  <r>
    <s v="53"/>
    <x v="3"/>
    <x v="6"/>
    <s v="EE11I010"/>
    <x v="62"/>
    <s v="A101"/>
    <s v="FORTALECIMIENTO INSTITUCIONAL"/>
    <s v="GC00A10100001D"/>
    <x v="1"/>
    <s v="53 BIENES Y SERVICIOS DE CONSUMO"/>
    <x v="24"/>
    <s v="G/530402/1IA101"/>
    <s v="002"/>
    <n v="500"/>
    <n v="0"/>
    <n v="0"/>
    <n v="500"/>
    <n v="0"/>
    <n v="0"/>
    <n v="0"/>
    <n v="500"/>
    <n v="500"/>
    <n v="500"/>
    <s v="G/AAAAAA/AAAAAA"/>
  </r>
  <r>
    <s v="53"/>
    <x v="3"/>
    <x v="6"/>
    <s v="EE11I010"/>
    <x v="62"/>
    <s v="A101"/>
    <s v="FORTALECIMIENTO INSTITUCIONAL"/>
    <s v="GC00A10100001D"/>
    <x v="1"/>
    <s v="53 BIENES Y SERVICIOS DE CONSUMO"/>
    <x v="25"/>
    <s v="G/530403/1IA101"/>
    <s v="002"/>
    <n v="2100"/>
    <n v="0"/>
    <n v="0"/>
    <n v="2100"/>
    <n v="0"/>
    <n v="0"/>
    <n v="0"/>
    <n v="2100"/>
    <n v="2100"/>
    <n v="2100"/>
    <s v="G/AAAAAA/AAAAAA"/>
  </r>
  <r>
    <s v="53"/>
    <x v="3"/>
    <x v="6"/>
    <s v="EE11I010"/>
    <x v="62"/>
    <s v="A101"/>
    <s v="FORTALECIMIENTO INSTITUCIONAL"/>
    <s v="GC00A10100001D"/>
    <x v="1"/>
    <s v="53 BIENES Y SERVICIOS DE CONSUMO"/>
    <x v="26"/>
    <s v="G/530404/1IA101"/>
    <s v="002"/>
    <n v="7188.6"/>
    <n v="0"/>
    <n v="0"/>
    <n v="7188.6"/>
    <n v="0"/>
    <n v="0"/>
    <n v="0"/>
    <n v="7188.6"/>
    <n v="7188.6"/>
    <n v="7188.6"/>
    <s v="G/AAAAAA/AAAAAA"/>
  </r>
  <r>
    <s v="53"/>
    <x v="3"/>
    <x v="6"/>
    <s v="EE11I010"/>
    <x v="62"/>
    <s v="A101"/>
    <s v="FORTALECIMIENTO INSTITUCIONAL"/>
    <s v="GC00A10100001D"/>
    <x v="1"/>
    <s v="53 BIENES Y SERVICIOS DE CONSUMO"/>
    <x v="27"/>
    <s v="G/530405/1IA101"/>
    <s v="002"/>
    <n v="2500"/>
    <n v="0"/>
    <n v="0"/>
    <n v="2500"/>
    <n v="2500"/>
    <n v="0"/>
    <n v="0"/>
    <n v="2500"/>
    <n v="2500"/>
    <n v="0"/>
    <s v="G/AAAAAA/AAAAAA"/>
  </r>
  <r>
    <s v="53"/>
    <x v="3"/>
    <x v="6"/>
    <s v="EE11I010"/>
    <x v="62"/>
    <s v="A101"/>
    <s v="FORTALECIMIENTO INSTITUCIONAL"/>
    <s v="GC00A10100001D"/>
    <x v="1"/>
    <s v="53 BIENES Y SERVICIOS DE CONSUMO"/>
    <x v="31"/>
    <s v="G/530704/1IA101"/>
    <s v="002"/>
    <n v="3000"/>
    <n v="0"/>
    <n v="0"/>
    <n v="3000"/>
    <n v="1600"/>
    <n v="0"/>
    <n v="0"/>
    <n v="3000"/>
    <n v="3000"/>
    <n v="1400"/>
    <s v="G/AAAAAA/AAAAAA"/>
  </r>
  <r>
    <s v="53"/>
    <x v="3"/>
    <x v="6"/>
    <s v="EE11I010"/>
    <x v="62"/>
    <s v="A101"/>
    <s v="FORTALECIMIENTO INSTITUCIONAL"/>
    <s v="GC00A10100001D"/>
    <x v="1"/>
    <s v="53 BIENES Y SERVICIOS DE CONSUMO"/>
    <x v="123"/>
    <s v="G/530802/1IA101"/>
    <s v="002"/>
    <n v="1241"/>
    <n v="0"/>
    <n v="0"/>
    <n v="1241"/>
    <n v="0"/>
    <n v="0"/>
    <n v="0"/>
    <n v="1241"/>
    <n v="1241"/>
    <n v="1241"/>
    <s v="G/AAAAAA/AAAAAA"/>
  </r>
  <r>
    <s v="53"/>
    <x v="3"/>
    <x v="6"/>
    <s v="EE11I010"/>
    <x v="62"/>
    <s v="A101"/>
    <s v="FORTALECIMIENTO INSTITUCIONAL"/>
    <s v="GC00A10100001D"/>
    <x v="1"/>
    <s v="53 BIENES Y SERVICIOS DE CONSUMO"/>
    <x v="32"/>
    <s v="G/530803/1IA101"/>
    <s v="002"/>
    <n v="800"/>
    <n v="-300"/>
    <n v="0"/>
    <n v="500"/>
    <n v="500"/>
    <n v="0"/>
    <n v="0"/>
    <n v="500"/>
    <n v="500"/>
    <n v="0"/>
    <s v="G/AAAAAA/AAAAAA"/>
  </r>
  <r>
    <s v="53"/>
    <x v="3"/>
    <x v="6"/>
    <s v="EE11I010"/>
    <x v="62"/>
    <s v="A101"/>
    <s v="FORTALECIMIENTO INSTITUCIONAL"/>
    <s v="GC00A10100001D"/>
    <x v="1"/>
    <s v="53 BIENES Y SERVICIOS DE CONSUMO"/>
    <x v="33"/>
    <s v="G/530804/1IA101"/>
    <s v="002"/>
    <n v="4482"/>
    <n v="0"/>
    <n v="0"/>
    <n v="4482"/>
    <n v="2588.42"/>
    <n v="1893.58"/>
    <n v="1893.58"/>
    <n v="2588.42"/>
    <n v="2588.42"/>
    <n v="0"/>
    <s v="G/AAAAAA/AAAAAA"/>
  </r>
  <r>
    <s v="53"/>
    <x v="3"/>
    <x v="6"/>
    <s v="EE11I010"/>
    <x v="62"/>
    <s v="A101"/>
    <s v="FORTALECIMIENTO INSTITUCIONAL"/>
    <s v="GC00A10100001D"/>
    <x v="1"/>
    <s v="53 BIENES Y SERVICIOS DE CONSUMO"/>
    <x v="34"/>
    <s v="G/530805/1IA101"/>
    <s v="002"/>
    <n v="2192"/>
    <n v="6000"/>
    <n v="0"/>
    <n v="8192"/>
    <n v="2961.4"/>
    <n v="5230.6000000000004"/>
    <n v="5230.6000000000004"/>
    <n v="2961.4"/>
    <n v="2961.4"/>
    <n v="0"/>
    <s v="G/AAAAAA/AAAAAA"/>
  </r>
  <r>
    <s v="53"/>
    <x v="3"/>
    <x v="6"/>
    <s v="EE11I010"/>
    <x v="62"/>
    <s v="A101"/>
    <s v="FORTALECIMIENTO INSTITUCIONAL"/>
    <s v="GC00A10100001D"/>
    <x v="1"/>
    <s v="53 BIENES Y SERVICIOS DE CONSUMO"/>
    <x v="35"/>
    <s v="G/530807/1IA101"/>
    <s v="002"/>
    <n v="7512.61"/>
    <n v="0"/>
    <n v="0"/>
    <n v="7512.61"/>
    <n v="0"/>
    <n v="0"/>
    <n v="0"/>
    <n v="7512.61"/>
    <n v="7512.61"/>
    <n v="7512.61"/>
    <s v="G/AAAAAA/AAAAAA"/>
  </r>
  <r>
    <s v="53"/>
    <x v="3"/>
    <x v="6"/>
    <s v="EE11I010"/>
    <x v="62"/>
    <s v="A101"/>
    <s v="FORTALECIMIENTO INSTITUCIONAL"/>
    <s v="GC00A10100001D"/>
    <x v="1"/>
    <s v="53 BIENES Y SERVICIOS DE CONSUMO"/>
    <x v="78"/>
    <s v="G/530811/1IA101"/>
    <s v="002"/>
    <n v="6000"/>
    <n v="0"/>
    <n v="0"/>
    <n v="6000"/>
    <n v="0"/>
    <n v="0"/>
    <n v="0"/>
    <n v="6000"/>
    <n v="6000"/>
    <n v="6000"/>
    <s v="G/AAAAAA/AAAAAA"/>
  </r>
  <r>
    <s v="53"/>
    <x v="3"/>
    <x v="6"/>
    <s v="EE11I010"/>
    <x v="62"/>
    <s v="A101"/>
    <s v="FORTALECIMIENTO INSTITUCIONAL"/>
    <s v="GC00A10100001D"/>
    <x v="1"/>
    <s v="53 BIENES Y SERVICIOS DE CONSUMO"/>
    <x v="36"/>
    <s v="G/530813/1IA101"/>
    <s v="002"/>
    <n v="3000"/>
    <n v="-500"/>
    <n v="0"/>
    <n v="2500"/>
    <n v="2500"/>
    <n v="0"/>
    <n v="0"/>
    <n v="2500"/>
    <n v="2500"/>
    <n v="0"/>
    <s v="G/AAAAAA/AAAAAA"/>
  </r>
  <r>
    <s v="53"/>
    <x v="3"/>
    <x v="6"/>
    <s v="EE11I010"/>
    <x v="62"/>
    <s v="A101"/>
    <s v="FORTALECIMIENTO INSTITUCIONAL"/>
    <s v="GC00A10100001D"/>
    <x v="1"/>
    <s v="53 BIENES Y SERVICIOS DE CONSUMO"/>
    <x v="142"/>
    <s v="G/530824/1IA101"/>
    <s v="002"/>
    <n v="5659"/>
    <n v="0"/>
    <n v="0"/>
    <n v="5659"/>
    <n v="0"/>
    <n v="0"/>
    <n v="0"/>
    <n v="5659"/>
    <n v="5659"/>
    <n v="5659"/>
    <s v="G/AAAAAA/AAAAAA"/>
  </r>
  <r>
    <s v="53"/>
    <x v="3"/>
    <x v="6"/>
    <s v="EE11I010"/>
    <x v="62"/>
    <s v="A101"/>
    <s v="FORTALECIMIENTO INSTITUCIONAL"/>
    <s v="GC00A10100001D"/>
    <x v="1"/>
    <s v="53 BIENES Y SERVICIOS DE CONSUMO"/>
    <x v="111"/>
    <s v="G/531408/1IA101"/>
    <s v="002"/>
    <n v="7200"/>
    <n v="-6500"/>
    <n v="0"/>
    <n v="700"/>
    <n v="0"/>
    <n v="0"/>
    <n v="0"/>
    <n v="700"/>
    <n v="700"/>
    <n v="700"/>
    <s v="G/AAAAAA/AAAAAA"/>
  </r>
  <r>
    <s v="57"/>
    <x v="3"/>
    <x v="6"/>
    <s v="EE11I010"/>
    <x v="62"/>
    <s v="A101"/>
    <s v="FORTALECIMIENTO INSTITUCIONAL"/>
    <s v="GC00A10100001D"/>
    <x v="1"/>
    <s v="57 OTROS GASTOS CORRIENTES"/>
    <x v="37"/>
    <s v="G/570102/1IA101"/>
    <s v="002"/>
    <n v="200"/>
    <n v="0"/>
    <n v="0"/>
    <n v="200"/>
    <n v="0"/>
    <n v="0"/>
    <n v="0"/>
    <n v="200"/>
    <n v="200"/>
    <n v="200"/>
    <s v="G/AAAAAA/AAAAAA"/>
  </r>
  <r>
    <s v="73"/>
    <x v="3"/>
    <x v="6"/>
    <s v="EE11I010"/>
    <x v="62"/>
    <s v="I402"/>
    <s v="SUB SISTEMA EDUCATIVO MUNICIPAL"/>
    <s v="GI22I40200005D"/>
    <x v="24"/>
    <s v="73 BIENES Y SERVICIOS PARA INVERSIÓN"/>
    <x v="53"/>
    <s v="G/730402/4II402"/>
    <s v="001"/>
    <n v="220714"/>
    <n v="-35440.61"/>
    <n v="0"/>
    <n v="185273.39"/>
    <n v="8844.9500000000007"/>
    <n v="140572.54999999999"/>
    <n v="118428.56"/>
    <n v="44700.84"/>
    <n v="66844.83"/>
    <n v="35855.89"/>
    <s v="G/BBBBB2/BBBBB2"/>
  </r>
  <r>
    <s v="73"/>
    <x v="3"/>
    <x v="6"/>
    <s v="EE11I010"/>
    <x v="62"/>
    <s v="I402"/>
    <s v="SUB SISTEMA EDUCATIVO MUNICIPAL"/>
    <s v="GI22I40200005D"/>
    <x v="24"/>
    <s v="73 BIENES Y SERVICIOS PARA INVERSIÓN"/>
    <x v="51"/>
    <s v="G/731403/4II402"/>
    <s v="001"/>
    <n v="0"/>
    <n v="4333.78"/>
    <n v="0"/>
    <n v="4333.78"/>
    <n v="77.319999999999993"/>
    <n v="3822.68"/>
    <n v="0"/>
    <n v="511.1"/>
    <n v="4333.78"/>
    <n v="433.78"/>
    <s v="G/BBBBB2/BBBBB2"/>
  </r>
  <r>
    <s v="84"/>
    <x v="3"/>
    <x v="6"/>
    <s v="EE11I010"/>
    <x v="62"/>
    <s v="A101"/>
    <s v="FORTALECIMIENTO INSTITUCIONAL"/>
    <s v="GC00A10100001D"/>
    <x v="1"/>
    <s v="84 BIENES DE LARGA DURACIÓN"/>
    <x v="64"/>
    <s v="G/840104/1IA101"/>
    <s v="002"/>
    <n v="2000"/>
    <n v="0"/>
    <n v="0"/>
    <n v="2000"/>
    <n v="0"/>
    <n v="0"/>
    <n v="0"/>
    <n v="2000"/>
    <n v="2000"/>
    <n v="2000"/>
    <s v="G/BBBBB3/BBBBB3"/>
  </r>
  <r>
    <s v="84"/>
    <x v="3"/>
    <x v="6"/>
    <s v="EE11I010"/>
    <x v="62"/>
    <s v="A101"/>
    <s v="FORTALECIMIENTO INSTITUCIONAL"/>
    <s v="GC00A10100001D"/>
    <x v="1"/>
    <s v="84 BIENES DE LARGA DURACIÓN"/>
    <x v="65"/>
    <s v="G/840107/1IA101"/>
    <s v="002"/>
    <n v="19000"/>
    <n v="0"/>
    <n v="0"/>
    <n v="19000"/>
    <n v="0"/>
    <n v="0"/>
    <n v="0"/>
    <n v="19000"/>
    <n v="19000"/>
    <n v="19000"/>
    <s v="G/BBBBB3/BBBBB3"/>
  </r>
  <r>
    <s v="84"/>
    <x v="3"/>
    <x v="6"/>
    <s v="EE11I010"/>
    <x v="62"/>
    <s v="I402"/>
    <s v="SUB SISTEMA EDUCATIVO MUNICIPAL"/>
    <s v="GI22I40200005D"/>
    <x v="24"/>
    <s v="84 BIENES DE LARGA DURACIÓN"/>
    <x v="63"/>
    <s v="G/840103/4II402"/>
    <s v="001"/>
    <n v="0"/>
    <n v="31106.83"/>
    <n v="0"/>
    <n v="31106.83"/>
    <n v="366.66"/>
    <n v="11633.34"/>
    <n v="0"/>
    <n v="19473.490000000002"/>
    <n v="31106.83"/>
    <n v="19106.830000000002"/>
    <s v="G/BBBBB3/BBBBB3"/>
  </r>
  <r>
    <s v="51"/>
    <x v="3"/>
    <x v="6"/>
    <s v="JM40I070"/>
    <x v="63"/>
    <s v="A101"/>
    <s v="FORTALECIMIENTO INSTITUCIONAL"/>
    <s v="GC00A10100004D"/>
    <x v="0"/>
    <s v="51 GASTOS EN PERSONAL"/>
    <x v="0"/>
    <s v="G/510105/1IA101"/>
    <s v="002"/>
    <n v="70368"/>
    <n v="0"/>
    <n v="0"/>
    <n v="70368"/>
    <n v="0"/>
    <n v="29320"/>
    <n v="29320"/>
    <n v="41048"/>
    <n v="41048"/>
    <n v="41048"/>
    <s v="G/AAAAAA/AAAAAA"/>
  </r>
  <r>
    <s v="51"/>
    <x v="3"/>
    <x v="6"/>
    <s v="JM40I070"/>
    <x v="63"/>
    <s v="A101"/>
    <s v="FORTALECIMIENTO INSTITUCIONAL"/>
    <s v="GC00A10100004D"/>
    <x v="0"/>
    <s v="51 GASTOS EN PERSONAL"/>
    <x v="1"/>
    <s v="G/510106/1IA101"/>
    <s v="002"/>
    <n v="6809.16"/>
    <n v="0"/>
    <n v="0"/>
    <n v="6809.16"/>
    <n v="0"/>
    <n v="2837.15"/>
    <n v="2837.15"/>
    <n v="3972.01"/>
    <n v="3972.01"/>
    <n v="3972.01"/>
    <s v="G/AAAAAA/AAAAAA"/>
  </r>
  <r>
    <s v="51"/>
    <x v="3"/>
    <x v="6"/>
    <s v="JM40I070"/>
    <x v="63"/>
    <s v="A101"/>
    <s v="FORTALECIMIENTO INSTITUCIONAL"/>
    <s v="GC00A10100004D"/>
    <x v="0"/>
    <s v="51 GASTOS EN PERSONAL"/>
    <x v="143"/>
    <s v="G/510108/1IA101"/>
    <s v="002"/>
    <n v="782531"/>
    <n v="85537"/>
    <n v="0"/>
    <n v="868068"/>
    <n v="0"/>
    <n v="335565.2"/>
    <n v="335565.2"/>
    <n v="532502.80000000005"/>
    <n v="532502.80000000005"/>
    <n v="532502.80000000005"/>
    <s v="G/AAAAAA/AAAAAA"/>
  </r>
  <r>
    <s v="51"/>
    <x v="3"/>
    <x v="6"/>
    <s v="JM40I070"/>
    <x v="63"/>
    <s v="A101"/>
    <s v="FORTALECIMIENTO INSTITUCIONAL"/>
    <s v="GC00A10100004D"/>
    <x v="0"/>
    <s v="51 GASTOS EN PERSONAL"/>
    <x v="2"/>
    <s v="G/510203/1IA101"/>
    <s v="002"/>
    <n v="72459.350000000006"/>
    <n v="7945.08"/>
    <n v="0"/>
    <n v="80404.429999999993"/>
    <n v="1456.99"/>
    <n v="3341.16"/>
    <n v="3341.16"/>
    <n v="77063.27"/>
    <n v="77063.27"/>
    <n v="75606.28"/>
    <s v="G/AAAAAA/AAAAAA"/>
  </r>
  <r>
    <s v="51"/>
    <x v="3"/>
    <x v="6"/>
    <s v="JM40I070"/>
    <x v="63"/>
    <s v="A101"/>
    <s v="FORTALECIMIENTO INSTITUCIONAL"/>
    <s v="GC00A10100004D"/>
    <x v="0"/>
    <s v="51 GASTOS EN PERSONAL"/>
    <x v="3"/>
    <s v="G/510204/1IA101"/>
    <s v="002"/>
    <n v="34539.589999999997"/>
    <n v="-42.8"/>
    <n v="0"/>
    <n v="34496.79"/>
    <n v="802.5"/>
    <n v="1222.5"/>
    <n v="1222.5"/>
    <n v="33274.29"/>
    <n v="33274.29"/>
    <n v="32471.79"/>
    <s v="G/AAAAAA/AAAAAA"/>
  </r>
  <r>
    <s v="51"/>
    <x v="3"/>
    <x v="6"/>
    <s v="JM40I070"/>
    <x v="63"/>
    <s v="A101"/>
    <s v="FORTALECIMIENTO INSTITUCIONAL"/>
    <s v="GC00A10100004D"/>
    <x v="0"/>
    <s v="51 GASTOS EN PERSONAL"/>
    <x v="4"/>
    <s v="G/510304/1IA101"/>
    <s v="002"/>
    <n v="142"/>
    <n v="42.8"/>
    <n v="0"/>
    <n v="184.8"/>
    <n v="0"/>
    <n v="71.400000000000006"/>
    <n v="71.400000000000006"/>
    <n v="113.4"/>
    <n v="113.4"/>
    <n v="113.4"/>
    <s v="G/AAAAAA/AAAAAA"/>
  </r>
  <r>
    <s v="51"/>
    <x v="3"/>
    <x v="6"/>
    <s v="JM40I070"/>
    <x v="63"/>
    <s v="A101"/>
    <s v="FORTALECIMIENTO INSTITUCIONAL"/>
    <s v="GC00A10100004D"/>
    <x v="0"/>
    <s v="51 GASTOS EN PERSONAL"/>
    <x v="5"/>
    <s v="G/510306/1IA101"/>
    <s v="002"/>
    <n v="1056"/>
    <n v="0"/>
    <n v="0"/>
    <n v="1056"/>
    <n v="0"/>
    <n v="408"/>
    <n v="408"/>
    <n v="648"/>
    <n v="648"/>
    <n v="648"/>
    <s v="G/AAAAAA/AAAAAA"/>
  </r>
  <r>
    <s v="51"/>
    <x v="3"/>
    <x v="6"/>
    <s v="JM40I070"/>
    <x v="63"/>
    <s v="A101"/>
    <s v="FORTALECIMIENTO INSTITUCIONAL"/>
    <s v="GC00A10100004D"/>
    <x v="0"/>
    <s v="51 GASTOS EN PERSONAL"/>
    <x v="6"/>
    <s v="G/510401/1IA101"/>
    <s v="002"/>
    <n v="204.27"/>
    <n v="0"/>
    <n v="0"/>
    <n v="204.27"/>
    <n v="0"/>
    <n v="0"/>
    <n v="0"/>
    <n v="204.27"/>
    <n v="204.27"/>
    <n v="204.27"/>
    <s v="G/AAAAAA/AAAAAA"/>
  </r>
  <r>
    <s v="51"/>
    <x v="3"/>
    <x v="6"/>
    <s v="JM40I070"/>
    <x v="63"/>
    <s v="A101"/>
    <s v="FORTALECIMIENTO INSTITUCIONAL"/>
    <s v="GC00A10100004D"/>
    <x v="0"/>
    <s v="51 GASTOS EN PERSONAL"/>
    <x v="7"/>
    <s v="G/510408/1IA101"/>
    <s v="002"/>
    <n v="340.46"/>
    <n v="0"/>
    <n v="0"/>
    <n v="340.46"/>
    <n v="0"/>
    <n v="85.1"/>
    <n v="85.1"/>
    <n v="255.36"/>
    <n v="255.36"/>
    <n v="255.36"/>
    <s v="G/AAAAAA/AAAAAA"/>
  </r>
  <r>
    <s v="51"/>
    <x v="3"/>
    <x v="6"/>
    <s v="JM40I070"/>
    <x v="63"/>
    <s v="A101"/>
    <s v="FORTALECIMIENTO INSTITUCIONAL"/>
    <s v="GC00A10100004D"/>
    <x v="0"/>
    <s v="51 GASTOS EN PERSONAL"/>
    <x v="69"/>
    <s v="G/510507/1IA101"/>
    <s v="002"/>
    <n v="2149.33"/>
    <n v="0"/>
    <n v="0"/>
    <n v="2149.33"/>
    <n v="0"/>
    <n v="0"/>
    <n v="0"/>
    <n v="2149.33"/>
    <n v="2149.33"/>
    <n v="2149.33"/>
    <s v="G/AAAAAA/AAAAAA"/>
  </r>
  <r>
    <s v="51"/>
    <x v="3"/>
    <x v="6"/>
    <s v="JM40I070"/>
    <x v="63"/>
    <s v="A101"/>
    <s v="FORTALECIMIENTO INSTITUCIONAL"/>
    <s v="GC00A10100004D"/>
    <x v="0"/>
    <s v="51 GASTOS EN PERSONAL"/>
    <x v="9"/>
    <s v="G/510510/1IA101"/>
    <s v="002"/>
    <n v="9804"/>
    <n v="9804"/>
    <n v="0"/>
    <n v="19608"/>
    <n v="17974"/>
    <n v="1634"/>
    <n v="1634"/>
    <n v="17974"/>
    <n v="17974"/>
    <n v="0"/>
    <s v="G/AAAAAA/AAAAAA"/>
  </r>
  <r>
    <s v="51"/>
    <x v="3"/>
    <x v="6"/>
    <s v="JM40I070"/>
    <x v="63"/>
    <s v="A101"/>
    <s v="FORTALECIMIENTO INSTITUCIONAL"/>
    <s v="GC00A10100004D"/>
    <x v="0"/>
    <s v="51 GASTOS EN PERSONAL"/>
    <x v="10"/>
    <s v="G/510512/1IA101"/>
    <s v="002"/>
    <n v="1290.67"/>
    <n v="0"/>
    <n v="0"/>
    <n v="1290.67"/>
    <n v="0"/>
    <n v="0"/>
    <n v="0"/>
    <n v="1290.67"/>
    <n v="1290.67"/>
    <n v="1290.67"/>
    <s v="G/AAAAAA/AAAAAA"/>
  </r>
  <r>
    <s v="51"/>
    <x v="3"/>
    <x v="6"/>
    <s v="JM40I070"/>
    <x v="63"/>
    <s v="A101"/>
    <s v="FORTALECIMIENTO INSTITUCIONAL"/>
    <s v="GC00A10100004D"/>
    <x v="0"/>
    <s v="51 GASTOS EN PERSONAL"/>
    <x v="11"/>
    <s v="G/510513/1IA101"/>
    <s v="002"/>
    <n v="2581.35"/>
    <n v="0"/>
    <n v="0"/>
    <n v="2581.35"/>
    <n v="0"/>
    <n v="0"/>
    <n v="0"/>
    <n v="2581.35"/>
    <n v="2581.35"/>
    <n v="2581.35"/>
    <s v="G/AAAAAA/AAAAAA"/>
  </r>
  <r>
    <s v="51"/>
    <x v="3"/>
    <x v="6"/>
    <s v="JM40I070"/>
    <x v="63"/>
    <s v="A101"/>
    <s v="FORTALECIMIENTO INSTITUCIONAL"/>
    <s v="GC00A10100004D"/>
    <x v="0"/>
    <s v="51 GASTOS EN PERSONAL"/>
    <x v="12"/>
    <s v="G/510601/1IA101"/>
    <s v="002"/>
    <n v="98074.21"/>
    <n v="10630.53"/>
    <n v="0"/>
    <n v="108704.74"/>
    <n v="1949.43"/>
    <n v="41651.760000000002"/>
    <n v="41651.760000000002"/>
    <n v="67052.98"/>
    <n v="67052.98"/>
    <n v="65103.55"/>
    <s v="G/AAAAAA/AAAAAA"/>
  </r>
  <r>
    <s v="51"/>
    <x v="3"/>
    <x v="6"/>
    <s v="JM40I070"/>
    <x v="63"/>
    <s v="A101"/>
    <s v="FORTALECIMIENTO INSTITUCIONAL"/>
    <s v="GC00A10100004D"/>
    <x v="0"/>
    <s v="51 GASTOS EN PERSONAL"/>
    <x v="13"/>
    <s v="G/510602/1IA101"/>
    <s v="002"/>
    <n v="72459.350000000006"/>
    <n v="7945.08"/>
    <n v="0"/>
    <n v="80404.429999999993"/>
    <n v="1634"/>
    <n v="30590.45"/>
    <n v="30590.45"/>
    <n v="49813.98"/>
    <n v="49813.98"/>
    <n v="48179.98"/>
    <s v="G/AAAAAA/AAAAAA"/>
  </r>
  <r>
    <s v="51"/>
    <x v="3"/>
    <x v="6"/>
    <s v="JM40I070"/>
    <x v="63"/>
    <s v="A101"/>
    <s v="FORTALECIMIENTO INSTITUCIONAL"/>
    <s v="GC00A10100004D"/>
    <x v="0"/>
    <s v="51 GASTOS EN PERSONAL"/>
    <x v="14"/>
    <s v="G/510707/1IA101"/>
    <s v="002"/>
    <n v="8316.18"/>
    <n v="0"/>
    <n v="0"/>
    <n v="8316.18"/>
    <n v="0"/>
    <n v="0"/>
    <n v="0"/>
    <n v="8316.18"/>
    <n v="8316.18"/>
    <n v="8316.18"/>
    <s v="G/AAAAAA/AAAAAA"/>
  </r>
  <r>
    <s v="53"/>
    <x v="3"/>
    <x v="6"/>
    <s v="JM40I070"/>
    <x v="63"/>
    <s v="A101"/>
    <s v="FORTALECIMIENTO INSTITUCIONAL"/>
    <s v="GC00A10100001D"/>
    <x v="1"/>
    <s v="53 BIENES Y SERVICIOS DE CONSUMO"/>
    <x v="15"/>
    <s v="G/530101/1IA101"/>
    <s v="002"/>
    <n v="5943.51"/>
    <n v="5425.96"/>
    <n v="0"/>
    <n v="11369.47"/>
    <n v="0"/>
    <n v="11369.47"/>
    <n v="6544.93"/>
    <n v="0"/>
    <n v="4824.54"/>
    <n v="0"/>
    <s v="G/AAAAAA/AAAAAA"/>
  </r>
  <r>
    <s v="53"/>
    <x v="3"/>
    <x v="6"/>
    <s v="JM40I070"/>
    <x v="63"/>
    <s v="A101"/>
    <s v="FORTALECIMIENTO INSTITUCIONAL"/>
    <s v="GC00A10100001D"/>
    <x v="1"/>
    <s v="53 BIENES Y SERVICIOS DE CONSUMO"/>
    <x v="16"/>
    <s v="G/530104/1IA101"/>
    <s v="002"/>
    <n v="6863.85"/>
    <n v="-2363.85"/>
    <n v="0"/>
    <n v="4500"/>
    <n v="0"/>
    <n v="4500"/>
    <n v="2276.7199999999998"/>
    <n v="0"/>
    <n v="2223.2800000000002"/>
    <n v="0"/>
    <s v="G/AAAAAA/AAAAAA"/>
  </r>
  <r>
    <s v="53"/>
    <x v="3"/>
    <x v="6"/>
    <s v="JM40I070"/>
    <x v="63"/>
    <s v="A101"/>
    <s v="FORTALECIMIENTO INSTITUCIONAL"/>
    <s v="GC00A10100001D"/>
    <x v="1"/>
    <s v="53 BIENES Y SERVICIOS DE CONSUMO"/>
    <x v="75"/>
    <s v="G/530203/1IA101"/>
    <s v="002"/>
    <n v="0.71"/>
    <n v="-0.71"/>
    <n v="0"/>
    <n v="0"/>
    <n v="0"/>
    <n v="0"/>
    <n v="0"/>
    <n v="0"/>
    <n v="0"/>
    <n v="0"/>
    <s v="G/AAAAAA/AAAAAA"/>
  </r>
  <r>
    <s v="53"/>
    <x v="3"/>
    <x v="6"/>
    <s v="JM40I070"/>
    <x v="63"/>
    <s v="A101"/>
    <s v="FORTALECIMIENTO INSTITUCIONAL"/>
    <s v="GC00A10100001D"/>
    <x v="1"/>
    <s v="53 BIENES Y SERVICIOS DE CONSUMO"/>
    <x v="20"/>
    <s v="G/530207/1IA101"/>
    <s v="002"/>
    <n v="164"/>
    <n v="-164"/>
    <n v="0"/>
    <n v="0"/>
    <n v="0"/>
    <n v="0"/>
    <n v="0"/>
    <n v="0"/>
    <n v="0"/>
    <n v="0"/>
    <s v="G/AAAAAA/AAAAAA"/>
  </r>
  <r>
    <s v="53"/>
    <x v="3"/>
    <x v="6"/>
    <s v="JM40I070"/>
    <x v="63"/>
    <s v="A101"/>
    <s v="FORTALECIMIENTO INSTITUCIONAL"/>
    <s v="GC00A10100001D"/>
    <x v="1"/>
    <s v="53 BIENES Y SERVICIOS DE CONSUMO"/>
    <x v="21"/>
    <s v="G/530208/1IA101"/>
    <s v="002"/>
    <n v="25157.82"/>
    <n v="43750.76"/>
    <n v="0"/>
    <n v="68908.58"/>
    <n v="621.04999999999995"/>
    <n v="68287.509999999995"/>
    <n v="33163.360000000001"/>
    <n v="621.07000000000005"/>
    <n v="35745.22"/>
    <n v="0.02"/>
    <s v="G/AAAAAA/AAAAAA"/>
  </r>
  <r>
    <s v="53"/>
    <x v="3"/>
    <x v="6"/>
    <s v="JM40I070"/>
    <x v="63"/>
    <s v="A101"/>
    <s v="FORTALECIMIENTO INSTITUCIONAL"/>
    <s v="GC00A10100001D"/>
    <x v="1"/>
    <s v="53 BIENES Y SERVICIOS DE CONSUMO"/>
    <x v="22"/>
    <s v="G/530209/1IA101"/>
    <s v="002"/>
    <n v="72983.61"/>
    <n v="-139.86000000000001"/>
    <n v="0"/>
    <n v="72843.75"/>
    <n v="0"/>
    <n v="72843.75"/>
    <n v="32883.75"/>
    <n v="0"/>
    <n v="39960"/>
    <n v="0"/>
    <s v="G/AAAAAA/AAAAAA"/>
  </r>
  <r>
    <s v="53"/>
    <x v="3"/>
    <x v="6"/>
    <s v="JM40I070"/>
    <x v="63"/>
    <s v="A101"/>
    <s v="FORTALECIMIENTO INSTITUCIONAL"/>
    <s v="GC00A10100001D"/>
    <x v="1"/>
    <s v="53 BIENES Y SERVICIOS DE CONSUMO"/>
    <x v="24"/>
    <s v="G/530402/1IA101"/>
    <s v="002"/>
    <n v="57708.52"/>
    <n v="-50408.52"/>
    <n v="0"/>
    <n v="7300"/>
    <n v="0"/>
    <n v="0"/>
    <n v="0"/>
    <n v="7300"/>
    <n v="7300"/>
    <n v="7300"/>
    <s v="G/AAAAAA/AAAAAA"/>
  </r>
  <r>
    <s v="53"/>
    <x v="3"/>
    <x v="6"/>
    <s v="JM40I070"/>
    <x v="63"/>
    <s v="A101"/>
    <s v="FORTALECIMIENTO INSTITUCIONAL"/>
    <s v="GC00A10100001D"/>
    <x v="1"/>
    <s v="53 BIENES Y SERVICIOS DE CONSUMO"/>
    <x v="123"/>
    <s v="G/530802/1IA101"/>
    <s v="002"/>
    <n v="175"/>
    <n v="175"/>
    <n v="0"/>
    <n v="350"/>
    <n v="0"/>
    <n v="0"/>
    <n v="0"/>
    <n v="350"/>
    <n v="350"/>
    <n v="350"/>
    <s v="G/AAAAAA/AAAAAA"/>
  </r>
  <r>
    <s v="53"/>
    <x v="3"/>
    <x v="6"/>
    <s v="JM40I070"/>
    <x v="63"/>
    <s v="A101"/>
    <s v="FORTALECIMIENTO INSTITUCIONAL"/>
    <s v="GC00A10100001D"/>
    <x v="1"/>
    <s v="53 BIENES Y SERVICIOS DE CONSUMO"/>
    <x v="33"/>
    <s v="G/530804/1IA101"/>
    <s v="002"/>
    <n v="580.94000000000005"/>
    <n v="809.2"/>
    <n v="0"/>
    <n v="1390.14"/>
    <n v="141.99"/>
    <n v="998.31"/>
    <n v="998.31"/>
    <n v="391.83"/>
    <n v="391.83"/>
    <n v="249.84"/>
    <s v="G/AAAAAA/AAAAAA"/>
  </r>
  <r>
    <s v="53"/>
    <x v="3"/>
    <x v="6"/>
    <s v="JM40I070"/>
    <x v="63"/>
    <s v="A101"/>
    <s v="FORTALECIMIENTO INSTITUCIONAL"/>
    <s v="GC00A10100001D"/>
    <x v="1"/>
    <s v="53 BIENES Y SERVICIOS DE CONSUMO"/>
    <x v="34"/>
    <s v="G/530805/1IA101"/>
    <s v="002"/>
    <n v="923.38"/>
    <n v="375"/>
    <n v="0"/>
    <n v="1298.3800000000001"/>
    <n v="297.24"/>
    <n v="884.86"/>
    <n v="884.86"/>
    <n v="413.52"/>
    <n v="413.52"/>
    <n v="116.28"/>
    <s v="G/AAAAAA/AAAAAA"/>
  </r>
  <r>
    <s v="53"/>
    <x v="3"/>
    <x v="6"/>
    <s v="JM40I070"/>
    <x v="63"/>
    <s v="A101"/>
    <s v="FORTALECIMIENTO INSTITUCIONAL"/>
    <s v="GC00A10100001D"/>
    <x v="1"/>
    <s v="53 BIENES Y SERVICIOS DE CONSUMO"/>
    <x v="35"/>
    <s v="G/530807/1IA101"/>
    <s v="002"/>
    <n v="2399.7800000000002"/>
    <n v="3900.22"/>
    <n v="0"/>
    <n v="6300"/>
    <n v="36.6"/>
    <n v="4822.3599999999997"/>
    <n v="4822.3599999999997"/>
    <n v="1477.64"/>
    <n v="1477.64"/>
    <n v="1441.04"/>
    <s v="G/AAAAAA/AAAAAA"/>
  </r>
  <r>
    <s v="53"/>
    <x v="3"/>
    <x v="6"/>
    <s v="JM40I070"/>
    <x v="63"/>
    <s v="A101"/>
    <s v="FORTALECIMIENTO INSTITUCIONAL"/>
    <s v="GC00A10100001D"/>
    <x v="1"/>
    <s v="53 BIENES Y SERVICIOS DE CONSUMO"/>
    <x v="125"/>
    <s v="G/530820/1IA101"/>
    <s v="002"/>
    <n v="1359.2"/>
    <n v="-1359.2"/>
    <n v="0"/>
    <n v="0"/>
    <n v="0"/>
    <n v="0"/>
    <n v="0"/>
    <n v="0"/>
    <n v="0"/>
    <n v="0"/>
    <s v="G/AAAAAA/AAAAAA"/>
  </r>
  <r>
    <s v="73"/>
    <x v="3"/>
    <x v="6"/>
    <s v="JM40I070"/>
    <x v="63"/>
    <s v="I402"/>
    <s v="SUB SISTEMA EDUCATIVO MUNICIPAL"/>
    <s v="GI22I40200005D"/>
    <x v="24"/>
    <s v="73 BIENES Y SERVICIOS PARA INVERSIÓN"/>
    <x v="51"/>
    <s v="G/731403/4II402"/>
    <s v="001"/>
    <n v="2230.11"/>
    <n v="0"/>
    <n v="0"/>
    <n v="2230.11"/>
    <n v="0"/>
    <n v="0"/>
    <n v="0"/>
    <n v="2230.11"/>
    <n v="2230.11"/>
    <n v="2230.11"/>
    <s v="G/BBBBB2/BBBBB2"/>
  </r>
  <r>
    <s v="75"/>
    <x v="3"/>
    <x v="6"/>
    <s v="JM40I070"/>
    <x v="63"/>
    <s v="I402"/>
    <s v="SUB SISTEMA EDUCATIVO MUNICIPAL"/>
    <s v="GI22I40200005D"/>
    <x v="24"/>
    <s v="75 OBRAS PÚBLICAS"/>
    <x v="62"/>
    <s v="G/750107/4II402"/>
    <s v="001"/>
    <n v="139297.96"/>
    <n v="2802.01"/>
    <n v="0"/>
    <n v="142099.97"/>
    <n v="0"/>
    <n v="0"/>
    <n v="0"/>
    <n v="142099.97"/>
    <n v="142099.97"/>
    <n v="142099.97"/>
    <s v="G/BBBBB2/BBBBB2"/>
  </r>
  <r>
    <s v="84"/>
    <x v="3"/>
    <x v="6"/>
    <s v="JM40I070"/>
    <x v="63"/>
    <s v="I402"/>
    <s v="SUB SISTEMA EDUCATIVO MUNICIPAL"/>
    <s v="GI22I40200005D"/>
    <x v="24"/>
    <s v="84 BIENES DE LARGA DURACIÓN"/>
    <x v="63"/>
    <s v="G/840103/4II402"/>
    <s v="001"/>
    <n v="14943.28"/>
    <n v="-2802.01"/>
    <n v="0"/>
    <n v="12141.27"/>
    <n v="0"/>
    <n v="0"/>
    <n v="0"/>
    <n v="12141.27"/>
    <n v="12141.27"/>
    <n v="12141.27"/>
    <s v="G/BBBBB3/BBBBB3"/>
  </r>
  <r>
    <s v="84"/>
    <x v="3"/>
    <x v="6"/>
    <s v="JM40I070"/>
    <x v="63"/>
    <s v="I402"/>
    <s v="SUB SISTEMA EDUCATIVO MUNICIPAL"/>
    <s v="GI22I40200005D"/>
    <x v="24"/>
    <s v="84 BIENES DE LARGA DURACIÓN"/>
    <x v="64"/>
    <s v="G/840104/4II402"/>
    <s v="001"/>
    <n v="8540.61"/>
    <n v="0"/>
    <n v="0"/>
    <n v="8540.61"/>
    <n v="0"/>
    <n v="0"/>
    <n v="0"/>
    <n v="8540.61"/>
    <n v="8540.61"/>
    <n v="8540.61"/>
    <s v="G/BBBBB3/BBBBB3"/>
  </r>
  <r>
    <s v="99"/>
    <x v="3"/>
    <x v="6"/>
    <s v="JM40I070"/>
    <x v="63"/>
    <s v="A101"/>
    <s v="FORTALECIMIENTO INSTITUCIONAL"/>
    <s v="GC00A10100004D"/>
    <x v="0"/>
    <s v="99 OTROS PASIVOS"/>
    <x v="67"/>
    <s v="G/990101/1IA101"/>
    <s v="002"/>
    <n v="866.89"/>
    <n v="0"/>
    <n v="0"/>
    <n v="866.89"/>
    <n v="0"/>
    <n v="0"/>
    <n v="0"/>
    <n v="866.89"/>
    <n v="866.89"/>
    <n v="866.89"/>
    <s v="G/CCCCC1/CCCCC1"/>
  </r>
  <r>
    <s v="51"/>
    <x v="3"/>
    <x v="6"/>
    <s v="MB42I090"/>
    <x v="64"/>
    <s v="A101"/>
    <s v="FORTALECIMIENTO INSTITUCIONAL"/>
    <s v="GC00A10100004D"/>
    <x v="0"/>
    <s v="51 GASTOS EN PERSONAL"/>
    <x v="0"/>
    <s v="G/510105/1IA101"/>
    <s v="002"/>
    <n v="129272"/>
    <n v="-8812"/>
    <n v="0"/>
    <n v="120460"/>
    <n v="0"/>
    <n v="41526"/>
    <n v="41526"/>
    <n v="78934"/>
    <n v="78934"/>
    <n v="78934"/>
    <s v="G/AAAAAA/AAAAAA"/>
  </r>
  <r>
    <s v="51"/>
    <x v="3"/>
    <x v="6"/>
    <s v="MB42I090"/>
    <x v="64"/>
    <s v="A101"/>
    <s v="FORTALECIMIENTO INSTITUCIONAL"/>
    <s v="GC00A10100004D"/>
    <x v="0"/>
    <s v="51 GASTOS EN PERSONAL"/>
    <x v="1"/>
    <s v="G/510106/1IA101"/>
    <s v="002"/>
    <n v="32457.72"/>
    <n v="0"/>
    <n v="0"/>
    <n v="32457.72"/>
    <n v="0"/>
    <n v="10371.65"/>
    <n v="10371.65"/>
    <n v="22086.07"/>
    <n v="22086.07"/>
    <n v="22086.07"/>
    <s v="G/AAAAAA/AAAAAA"/>
  </r>
  <r>
    <s v="51"/>
    <x v="3"/>
    <x v="6"/>
    <s v="MB42I090"/>
    <x v="64"/>
    <s v="A101"/>
    <s v="FORTALECIMIENTO INSTITUCIONAL"/>
    <s v="GC00A10100004D"/>
    <x v="0"/>
    <s v="51 GASTOS EN PERSONAL"/>
    <x v="143"/>
    <s v="G/510108/1IA101"/>
    <s v="002"/>
    <n v="1059176"/>
    <n v="167656"/>
    <n v="0"/>
    <n v="1226832"/>
    <n v="0"/>
    <n v="486255.53"/>
    <n v="486255.53"/>
    <n v="740576.47"/>
    <n v="740576.47"/>
    <n v="740576.47"/>
    <s v="G/AAAAAA/AAAAAA"/>
  </r>
  <r>
    <s v="51"/>
    <x v="3"/>
    <x v="6"/>
    <s v="MB42I090"/>
    <x v="64"/>
    <s v="A101"/>
    <s v="FORTALECIMIENTO INSTITUCIONAL"/>
    <s v="GC00A10100004D"/>
    <x v="0"/>
    <s v="51 GASTOS EN PERSONAL"/>
    <x v="2"/>
    <s v="G/510203/1IA101"/>
    <s v="002"/>
    <n v="103849.81"/>
    <n v="12789"/>
    <n v="0"/>
    <n v="116638.81"/>
    <n v="2694.1"/>
    <n v="8359.2000000000007"/>
    <n v="8359.2000000000007"/>
    <n v="108279.61"/>
    <n v="108279.61"/>
    <n v="105585.51"/>
    <s v="G/AAAAAA/AAAAAA"/>
  </r>
  <r>
    <s v="51"/>
    <x v="3"/>
    <x v="6"/>
    <s v="MB42I090"/>
    <x v="64"/>
    <s v="A101"/>
    <s v="FORTALECIMIENTO INSTITUCIONAL"/>
    <s v="GC00A10100004D"/>
    <x v="0"/>
    <s v="51 GASTOS EN PERSONAL"/>
    <x v="3"/>
    <s v="G/510204/1IA101"/>
    <s v="002"/>
    <n v="51075"/>
    <n v="-211.2"/>
    <n v="0"/>
    <n v="50863.8"/>
    <n v="1277.5"/>
    <n v="2885"/>
    <n v="2885"/>
    <n v="47978.8"/>
    <n v="47978.8"/>
    <n v="46701.3"/>
    <s v="G/AAAAAA/AAAAAA"/>
  </r>
  <r>
    <s v="51"/>
    <x v="3"/>
    <x v="6"/>
    <s v="MB42I090"/>
    <x v="64"/>
    <s v="A101"/>
    <s v="FORTALECIMIENTO INSTITUCIONAL"/>
    <s v="GC00A10100004D"/>
    <x v="0"/>
    <s v="51 GASTOS EN PERSONAL"/>
    <x v="4"/>
    <s v="G/510304/1IA101"/>
    <s v="002"/>
    <n v="528"/>
    <n v="211.2"/>
    <n v="0"/>
    <n v="739.2"/>
    <n v="0"/>
    <n v="214.2"/>
    <n v="214.2"/>
    <n v="525"/>
    <n v="525"/>
    <n v="525"/>
    <s v="G/AAAAAA/AAAAAA"/>
  </r>
  <r>
    <s v="51"/>
    <x v="3"/>
    <x v="6"/>
    <s v="MB42I090"/>
    <x v="64"/>
    <s v="A101"/>
    <s v="FORTALECIMIENTO INSTITUCIONAL"/>
    <s v="GC00A10100004D"/>
    <x v="0"/>
    <s v="51 GASTOS EN PERSONAL"/>
    <x v="5"/>
    <s v="G/510306/1IA101"/>
    <s v="002"/>
    <n v="4224"/>
    <n v="0"/>
    <n v="0"/>
    <n v="4224"/>
    <n v="0"/>
    <n v="1224"/>
    <n v="1224"/>
    <n v="3000"/>
    <n v="3000"/>
    <n v="3000"/>
    <s v="G/AAAAAA/AAAAAA"/>
  </r>
  <r>
    <s v="51"/>
    <x v="3"/>
    <x v="6"/>
    <s v="MB42I090"/>
    <x v="64"/>
    <s v="A101"/>
    <s v="FORTALECIMIENTO INSTITUCIONAL"/>
    <s v="GC00A10100004D"/>
    <x v="0"/>
    <s v="51 GASTOS EN PERSONAL"/>
    <x v="6"/>
    <s v="G/510401/1IA101"/>
    <s v="002"/>
    <n v="973.73"/>
    <n v="0"/>
    <n v="0"/>
    <n v="973.73"/>
    <n v="0"/>
    <n v="0"/>
    <n v="0"/>
    <n v="973.73"/>
    <n v="973.73"/>
    <n v="973.73"/>
    <s v="G/AAAAAA/AAAAAA"/>
  </r>
  <r>
    <s v="51"/>
    <x v="3"/>
    <x v="6"/>
    <s v="MB42I090"/>
    <x v="64"/>
    <s v="A101"/>
    <s v="FORTALECIMIENTO INSTITUCIONAL"/>
    <s v="GC00A10100004D"/>
    <x v="0"/>
    <s v="51 GASTOS EN PERSONAL"/>
    <x v="7"/>
    <s v="G/510408/1IA101"/>
    <s v="002"/>
    <n v="1622.89"/>
    <n v="0"/>
    <n v="0"/>
    <n v="1622.89"/>
    <n v="0"/>
    <n v="492.65"/>
    <n v="492.65"/>
    <n v="1130.24"/>
    <n v="1130.24"/>
    <n v="1130.24"/>
    <s v="G/AAAAAA/AAAAAA"/>
  </r>
  <r>
    <s v="51"/>
    <x v="3"/>
    <x v="6"/>
    <s v="MB42I090"/>
    <x v="64"/>
    <s v="A101"/>
    <s v="FORTALECIMIENTO INSTITUCIONAL"/>
    <s v="GC00A10100004D"/>
    <x v="0"/>
    <s v="51 GASTOS EN PERSONAL"/>
    <x v="69"/>
    <s v="G/510507/1IA101"/>
    <s v="002"/>
    <n v="2447.63"/>
    <n v="0"/>
    <n v="0"/>
    <n v="2447.63"/>
    <n v="0"/>
    <n v="0"/>
    <n v="0"/>
    <n v="2447.63"/>
    <n v="2447.63"/>
    <n v="2447.63"/>
    <s v="G/AAAAAA/AAAAAA"/>
  </r>
  <r>
    <s v="51"/>
    <x v="3"/>
    <x v="6"/>
    <s v="MB42I090"/>
    <x v="64"/>
    <s v="A101"/>
    <s v="FORTALECIMIENTO INSTITUCIONAL"/>
    <s v="GC00A10100004D"/>
    <x v="0"/>
    <s v="51 GASTOS EN PERSONAL"/>
    <x v="9"/>
    <s v="G/510510/1IA101"/>
    <s v="002"/>
    <n v="25292"/>
    <n v="8812"/>
    <n v="0"/>
    <n v="34104"/>
    <n v="27806.22"/>
    <n v="6297.78"/>
    <n v="6297.78"/>
    <n v="27806.22"/>
    <n v="27806.22"/>
    <n v="0"/>
    <s v="G/AAAAAA/AAAAAA"/>
  </r>
  <r>
    <s v="51"/>
    <x v="3"/>
    <x v="6"/>
    <s v="MB42I090"/>
    <x v="64"/>
    <s v="A101"/>
    <s v="FORTALECIMIENTO INSTITUCIONAL"/>
    <s v="GC00A10100004D"/>
    <x v="0"/>
    <s v="51 GASTOS EN PERSONAL"/>
    <x v="10"/>
    <s v="G/510512/1IA101"/>
    <s v="002"/>
    <n v="1508.51"/>
    <n v="0"/>
    <n v="0"/>
    <n v="1508.51"/>
    <n v="0"/>
    <n v="129"/>
    <n v="129"/>
    <n v="1379.51"/>
    <n v="1379.51"/>
    <n v="1379.51"/>
    <s v="G/AAAAAA/AAAAAA"/>
  </r>
  <r>
    <s v="51"/>
    <x v="3"/>
    <x v="6"/>
    <s v="MB42I090"/>
    <x v="64"/>
    <s v="A101"/>
    <s v="FORTALECIMIENTO INSTITUCIONAL"/>
    <s v="GC00A10100004D"/>
    <x v="0"/>
    <s v="51 GASTOS EN PERSONAL"/>
    <x v="11"/>
    <s v="G/510513/1IA101"/>
    <s v="002"/>
    <n v="3017.01"/>
    <n v="0"/>
    <n v="0"/>
    <n v="3017.01"/>
    <n v="0"/>
    <n v="0"/>
    <n v="0"/>
    <n v="3017.01"/>
    <n v="3017.01"/>
    <n v="3017.01"/>
    <s v="G/AAAAAA/AAAAAA"/>
  </r>
  <r>
    <s v="51"/>
    <x v="3"/>
    <x v="6"/>
    <s v="MB42I090"/>
    <x v="64"/>
    <s v="A101"/>
    <s v="FORTALECIMIENTO INSTITUCIONAL"/>
    <s v="GC00A10100004D"/>
    <x v="0"/>
    <s v="51 GASTOS EN PERSONAL"/>
    <x v="12"/>
    <s v="G/510601/1IA101"/>
    <s v="002"/>
    <n v="141299.97"/>
    <n v="17192.97"/>
    <n v="0"/>
    <n v="158492.94"/>
    <n v="3619.08"/>
    <n v="61440.95"/>
    <n v="61440.95"/>
    <n v="97051.99"/>
    <n v="97051.99"/>
    <n v="93432.91"/>
    <s v="G/AAAAAA/AAAAAA"/>
  </r>
  <r>
    <s v="51"/>
    <x v="3"/>
    <x v="6"/>
    <s v="MB42I090"/>
    <x v="64"/>
    <s v="A101"/>
    <s v="FORTALECIMIENTO INSTITUCIONAL"/>
    <s v="GC00A10100004D"/>
    <x v="0"/>
    <s v="51 GASTOS EN PERSONAL"/>
    <x v="13"/>
    <s v="G/510602/1IA101"/>
    <s v="002"/>
    <n v="103849.81"/>
    <n v="12789"/>
    <n v="0"/>
    <n v="116638.81"/>
    <n v="2842"/>
    <n v="43948.22"/>
    <n v="43948.22"/>
    <n v="72690.59"/>
    <n v="72690.59"/>
    <n v="69848.59"/>
    <s v="G/AAAAAA/AAAAAA"/>
  </r>
  <r>
    <s v="51"/>
    <x v="3"/>
    <x v="6"/>
    <s v="MB42I090"/>
    <x v="64"/>
    <s v="A101"/>
    <s v="FORTALECIMIENTO INSTITUCIONAL"/>
    <s v="GC00A10100004D"/>
    <x v="0"/>
    <s v="51 GASTOS EN PERSONAL"/>
    <x v="14"/>
    <s v="G/510707/1IA101"/>
    <s v="002"/>
    <n v="9727.1"/>
    <n v="0"/>
    <n v="0"/>
    <n v="9727.1"/>
    <n v="0"/>
    <n v="0"/>
    <n v="0"/>
    <n v="9727.1"/>
    <n v="9727.1"/>
    <n v="9727.1"/>
    <s v="G/AAAAAA/AAAAAA"/>
  </r>
  <r>
    <s v="53"/>
    <x v="3"/>
    <x v="6"/>
    <s v="MB42I090"/>
    <x v="64"/>
    <s v="A101"/>
    <s v="FORTALECIMIENTO INSTITUCIONAL"/>
    <s v="GC00A10100001D"/>
    <x v="1"/>
    <s v="53 BIENES Y SERVICIOS DE CONSUMO"/>
    <x v="15"/>
    <s v="G/530101/1IA101"/>
    <s v="002"/>
    <n v="9000"/>
    <n v="-7000"/>
    <n v="0"/>
    <n v="2000"/>
    <n v="0"/>
    <n v="0"/>
    <n v="0"/>
    <n v="2000"/>
    <n v="2000"/>
    <n v="2000"/>
    <s v="G/AAAAAA/AAAAAA"/>
  </r>
  <r>
    <s v="53"/>
    <x v="3"/>
    <x v="6"/>
    <s v="MB42I090"/>
    <x v="64"/>
    <s v="A101"/>
    <s v="FORTALECIMIENTO INSTITUCIONAL"/>
    <s v="GC00A10100001D"/>
    <x v="1"/>
    <s v="53 BIENES Y SERVICIOS DE CONSUMO"/>
    <x v="16"/>
    <s v="G/530104/1IA101"/>
    <s v="002"/>
    <n v="8000"/>
    <n v="-6000"/>
    <n v="0"/>
    <n v="2000"/>
    <n v="0"/>
    <n v="0"/>
    <n v="0"/>
    <n v="2000"/>
    <n v="2000"/>
    <n v="2000"/>
    <s v="G/AAAAAA/AAAAAA"/>
  </r>
  <r>
    <s v="53"/>
    <x v="3"/>
    <x v="6"/>
    <s v="MB42I090"/>
    <x v="64"/>
    <s v="A101"/>
    <s v="FORTALECIMIENTO INSTITUCIONAL"/>
    <s v="GC00A10100001D"/>
    <x v="1"/>
    <s v="53 BIENES Y SERVICIOS DE CONSUMO"/>
    <x v="17"/>
    <s v="G/530105/1IA101"/>
    <s v="002"/>
    <n v="500"/>
    <n v="0"/>
    <n v="0"/>
    <n v="500"/>
    <n v="0"/>
    <n v="500"/>
    <n v="162.19999999999999"/>
    <n v="0"/>
    <n v="337.8"/>
    <n v="0"/>
    <s v="G/AAAAAA/AAAAAA"/>
  </r>
  <r>
    <s v="53"/>
    <x v="3"/>
    <x v="6"/>
    <s v="MB42I090"/>
    <x v="64"/>
    <s v="A101"/>
    <s v="FORTALECIMIENTO INSTITUCIONAL"/>
    <s v="GC00A10100001D"/>
    <x v="1"/>
    <s v="53 BIENES Y SERVICIOS DE CONSUMO"/>
    <x v="75"/>
    <s v="G/530203/1IA101"/>
    <s v="002"/>
    <n v="178.5"/>
    <n v="0"/>
    <n v="0"/>
    <n v="178.5"/>
    <n v="0"/>
    <n v="0"/>
    <n v="0"/>
    <n v="178.5"/>
    <n v="178.5"/>
    <n v="178.5"/>
    <s v="G/AAAAAA/AAAAAA"/>
  </r>
  <r>
    <s v="53"/>
    <x v="3"/>
    <x v="6"/>
    <s v="MB42I090"/>
    <x v="64"/>
    <s v="A101"/>
    <s v="FORTALECIMIENTO INSTITUCIONAL"/>
    <s v="GC00A10100001D"/>
    <x v="1"/>
    <s v="53 BIENES Y SERVICIOS DE CONSUMO"/>
    <x v="19"/>
    <s v="G/530204/1IA101"/>
    <s v="002"/>
    <n v="4980"/>
    <n v="-4980"/>
    <n v="0"/>
    <n v="0"/>
    <n v="0"/>
    <n v="0"/>
    <n v="0"/>
    <n v="0"/>
    <n v="0"/>
    <n v="0"/>
    <s v="G/AAAAAA/AAAAAA"/>
  </r>
  <r>
    <s v="53"/>
    <x v="3"/>
    <x v="6"/>
    <s v="MB42I090"/>
    <x v="64"/>
    <s v="A101"/>
    <s v="FORTALECIMIENTO INSTITUCIONAL"/>
    <s v="GC00A10100001D"/>
    <x v="1"/>
    <s v="53 BIENES Y SERVICIOS DE CONSUMO"/>
    <x v="144"/>
    <s v="G/530205/1IA101"/>
    <s v="002"/>
    <n v="3800"/>
    <n v="0"/>
    <n v="0"/>
    <n v="3800"/>
    <n v="0"/>
    <n v="0"/>
    <n v="0"/>
    <n v="3800"/>
    <n v="3800"/>
    <n v="3800"/>
    <s v="G/AAAAAA/AAAAAA"/>
  </r>
  <r>
    <s v="53"/>
    <x v="3"/>
    <x v="6"/>
    <s v="MB42I090"/>
    <x v="64"/>
    <s v="A101"/>
    <s v="FORTALECIMIENTO INSTITUCIONAL"/>
    <s v="GC00A10100001D"/>
    <x v="1"/>
    <s v="53 BIENES Y SERVICIOS DE CONSUMO"/>
    <x v="21"/>
    <s v="G/530208/1IA101"/>
    <s v="002"/>
    <n v="94450.27"/>
    <n v="105797.33"/>
    <n v="0"/>
    <n v="200247.6"/>
    <n v="0"/>
    <n v="199677.6"/>
    <n v="59181.15"/>
    <n v="570"/>
    <n v="141066.45000000001"/>
    <n v="570"/>
    <s v="G/AAAAAA/AAAAAA"/>
  </r>
  <r>
    <s v="53"/>
    <x v="3"/>
    <x v="6"/>
    <s v="MB42I090"/>
    <x v="64"/>
    <s v="A101"/>
    <s v="FORTALECIMIENTO INSTITUCIONAL"/>
    <s v="GC00A10100001D"/>
    <x v="1"/>
    <s v="53 BIENES Y SERVICIOS DE CONSUMO"/>
    <x v="22"/>
    <s v="G/530209/1IA101"/>
    <s v="002"/>
    <n v="99900"/>
    <n v="-48618"/>
    <n v="0"/>
    <n v="51282"/>
    <n v="0"/>
    <n v="51282"/>
    <n v="33448"/>
    <n v="0"/>
    <n v="17834"/>
    <n v="0"/>
    <s v="G/AAAAAA/AAAAAA"/>
  </r>
  <r>
    <s v="53"/>
    <x v="3"/>
    <x v="6"/>
    <s v="MB42I090"/>
    <x v="64"/>
    <s v="A101"/>
    <s v="FORTALECIMIENTO INSTITUCIONAL"/>
    <s v="GC00A10100001D"/>
    <x v="1"/>
    <s v="53 BIENES Y SERVICIOS DE CONSUMO"/>
    <x v="23"/>
    <s v="G/530255/1IA101"/>
    <s v="002"/>
    <n v="0"/>
    <n v="900"/>
    <n v="0"/>
    <n v="900"/>
    <n v="0"/>
    <n v="900"/>
    <n v="67.739999999999995"/>
    <n v="0"/>
    <n v="832.26"/>
    <n v="0"/>
    <s v="G/AAAAAA/AAAAAA"/>
  </r>
  <r>
    <s v="53"/>
    <x v="3"/>
    <x v="6"/>
    <s v="MB42I090"/>
    <x v="64"/>
    <s v="A101"/>
    <s v="FORTALECIMIENTO INSTITUCIONAL"/>
    <s v="GC00A10100001D"/>
    <x v="1"/>
    <s v="53 BIENES Y SERVICIOS DE CONSUMO"/>
    <x v="24"/>
    <s v="G/530402/1IA101"/>
    <s v="002"/>
    <n v="19581.64"/>
    <n v="-19581.64"/>
    <n v="0"/>
    <n v="0"/>
    <n v="0"/>
    <n v="0"/>
    <n v="0"/>
    <n v="0"/>
    <n v="0"/>
    <n v="0"/>
    <s v="G/AAAAAA/AAAAAA"/>
  </r>
  <r>
    <s v="53"/>
    <x v="3"/>
    <x v="6"/>
    <s v="MB42I090"/>
    <x v="64"/>
    <s v="A101"/>
    <s v="FORTALECIMIENTO INSTITUCIONAL"/>
    <s v="GC00A10100001D"/>
    <x v="1"/>
    <s v="53 BIENES Y SERVICIOS DE CONSUMO"/>
    <x v="25"/>
    <s v="G/530403/1IA101"/>
    <s v="002"/>
    <n v="6462.72"/>
    <n v="-6462.72"/>
    <n v="0"/>
    <n v="0"/>
    <n v="0"/>
    <n v="0"/>
    <n v="0"/>
    <n v="0"/>
    <n v="0"/>
    <n v="0"/>
    <s v="G/AAAAAA/AAAAAA"/>
  </r>
  <r>
    <s v="53"/>
    <x v="3"/>
    <x v="6"/>
    <s v="MB42I090"/>
    <x v="64"/>
    <s v="A101"/>
    <s v="FORTALECIMIENTO INSTITUCIONAL"/>
    <s v="GC00A10100001D"/>
    <x v="1"/>
    <s v="53 BIENES Y SERVICIOS DE CONSUMO"/>
    <x v="27"/>
    <s v="G/530405/1IA101"/>
    <s v="002"/>
    <n v="1480"/>
    <n v="-880"/>
    <n v="0"/>
    <n v="600"/>
    <n v="0"/>
    <n v="0"/>
    <n v="0"/>
    <n v="600"/>
    <n v="600"/>
    <n v="600"/>
    <s v="G/AAAAAA/AAAAAA"/>
  </r>
  <r>
    <s v="53"/>
    <x v="3"/>
    <x v="6"/>
    <s v="MB42I090"/>
    <x v="64"/>
    <s v="A101"/>
    <s v="FORTALECIMIENTO INSTITUCIONAL"/>
    <s v="GC00A10100001D"/>
    <x v="1"/>
    <s v="53 BIENES Y SERVICIOS DE CONSUMO"/>
    <x v="28"/>
    <s v="G/530418/1IA101"/>
    <s v="002"/>
    <n v="4500"/>
    <n v="-4500"/>
    <n v="0"/>
    <n v="0"/>
    <n v="0"/>
    <n v="0"/>
    <n v="0"/>
    <n v="0"/>
    <n v="0"/>
    <n v="0"/>
    <s v="G/AAAAAA/AAAAAA"/>
  </r>
  <r>
    <s v="53"/>
    <x v="3"/>
    <x v="6"/>
    <s v="MB42I090"/>
    <x v="64"/>
    <s v="A101"/>
    <s v="FORTALECIMIENTO INSTITUCIONAL"/>
    <s v="GC00A10100001D"/>
    <x v="1"/>
    <s v="53 BIENES Y SERVICIOS DE CONSUMO"/>
    <x v="117"/>
    <s v="G/530801/1IA101"/>
    <s v="002"/>
    <n v="562.5"/>
    <n v="0"/>
    <n v="0"/>
    <n v="562.5"/>
    <n v="0"/>
    <n v="0"/>
    <n v="0"/>
    <n v="562.5"/>
    <n v="562.5"/>
    <n v="562.5"/>
    <s v="G/AAAAAA/AAAAAA"/>
  </r>
  <r>
    <s v="53"/>
    <x v="3"/>
    <x v="6"/>
    <s v="MB42I090"/>
    <x v="64"/>
    <s v="A101"/>
    <s v="FORTALECIMIENTO INSTITUCIONAL"/>
    <s v="GC00A10100001D"/>
    <x v="1"/>
    <s v="53 BIENES Y SERVICIOS DE CONSUMO"/>
    <x v="32"/>
    <s v="G/530803/1IA101"/>
    <s v="002"/>
    <n v="900"/>
    <n v="-900"/>
    <n v="0"/>
    <n v="0"/>
    <n v="0"/>
    <n v="0"/>
    <n v="0"/>
    <n v="0"/>
    <n v="0"/>
    <n v="0"/>
    <s v="G/AAAAAA/AAAAAA"/>
  </r>
  <r>
    <s v="53"/>
    <x v="3"/>
    <x v="6"/>
    <s v="MB42I090"/>
    <x v="64"/>
    <s v="A101"/>
    <s v="FORTALECIMIENTO INSTITUCIONAL"/>
    <s v="GC00A10100001D"/>
    <x v="1"/>
    <s v="53 BIENES Y SERVICIOS DE CONSUMO"/>
    <x v="33"/>
    <s v="G/530804/1IA101"/>
    <s v="002"/>
    <n v="1097.5999999999999"/>
    <n v="-1097.5999999999999"/>
    <n v="0"/>
    <n v="0"/>
    <n v="0"/>
    <n v="0"/>
    <n v="0"/>
    <n v="0"/>
    <n v="0"/>
    <n v="0"/>
    <s v="G/AAAAAA/AAAAAA"/>
  </r>
  <r>
    <s v="53"/>
    <x v="3"/>
    <x v="6"/>
    <s v="MB42I090"/>
    <x v="64"/>
    <s v="A101"/>
    <s v="FORTALECIMIENTO INSTITUCIONAL"/>
    <s v="GC00A10100001D"/>
    <x v="1"/>
    <s v="53 BIENES Y SERVICIOS DE CONSUMO"/>
    <x v="34"/>
    <s v="G/530805/1IA101"/>
    <s v="002"/>
    <n v="1242.3599999999999"/>
    <n v="-1242.3599999999999"/>
    <n v="0"/>
    <n v="0"/>
    <n v="0"/>
    <n v="0"/>
    <n v="0"/>
    <n v="0"/>
    <n v="0"/>
    <n v="0"/>
    <s v="G/AAAAAA/AAAAAA"/>
  </r>
  <r>
    <s v="53"/>
    <x v="3"/>
    <x v="6"/>
    <s v="MB42I090"/>
    <x v="64"/>
    <s v="A101"/>
    <s v="FORTALECIMIENTO INSTITUCIONAL"/>
    <s v="GC00A10100001D"/>
    <x v="1"/>
    <s v="53 BIENES Y SERVICIOS DE CONSUMO"/>
    <x v="35"/>
    <s v="G/530807/1IA101"/>
    <s v="002"/>
    <n v="4342"/>
    <n v="0"/>
    <n v="0"/>
    <n v="4342"/>
    <n v="0"/>
    <n v="0"/>
    <n v="0"/>
    <n v="4342"/>
    <n v="4342"/>
    <n v="4342"/>
    <s v="G/AAAAAA/AAAAAA"/>
  </r>
  <r>
    <s v="53"/>
    <x v="3"/>
    <x v="6"/>
    <s v="MB42I090"/>
    <x v="64"/>
    <s v="A101"/>
    <s v="FORTALECIMIENTO INSTITUCIONAL"/>
    <s v="GC00A10100001D"/>
    <x v="1"/>
    <s v="53 BIENES Y SERVICIOS DE CONSUMO"/>
    <x v="78"/>
    <s v="G/530811/1IA101"/>
    <s v="002"/>
    <n v="3692.62"/>
    <n v="-1318.04"/>
    <n v="0"/>
    <n v="2374.58"/>
    <n v="0"/>
    <n v="0"/>
    <n v="0"/>
    <n v="2374.58"/>
    <n v="2374.58"/>
    <n v="2374.58"/>
    <s v="G/AAAAAA/AAAAAA"/>
  </r>
  <r>
    <s v="53"/>
    <x v="3"/>
    <x v="6"/>
    <s v="MB42I090"/>
    <x v="64"/>
    <s v="A101"/>
    <s v="FORTALECIMIENTO INSTITUCIONAL"/>
    <s v="GC00A10100001D"/>
    <x v="1"/>
    <s v="53 BIENES Y SERVICIOS DE CONSUMO"/>
    <x v="124"/>
    <s v="G/530812/1IA101"/>
    <s v="002"/>
    <n v="2445.5"/>
    <n v="-2445.5"/>
    <n v="0"/>
    <n v="0"/>
    <n v="0"/>
    <n v="0"/>
    <n v="0"/>
    <n v="0"/>
    <n v="0"/>
    <n v="0"/>
    <s v="G/AAAAAA/AAAAAA"/>
  </r>
  <r>
    <s v="53"/>
    <x v="3"/>
    <x v="6"/>
    <s v="MB42I090"/>
    <x v="64"/>
    <s v="A101"/>
    <s v="FORTALECIMIENTO INSTITUCIONAL"/>
    <s v="GC00A10100001D"/>
    <x v="1"/>
    <s v="53 BIENES Y SERVICIOS DE CONSUMO"/>
    <x v="36"/>
    <s v="G/530813/1IA101"/>
    <s v="002"/>
    <n v="1419.25"/>
    <n v="-1419.25"/>
    <n v="0"/>
    <n v="0"/>
    <n v="0"/>
    <n v="0"/>
    <n v="0"/>
    <n v="0"/>
    <n v="0"/>
    <n v="0"/>
    <s v="G/AAAAAA/AAAAAA"/>
  </r>
  <r>
    <s v="53"/>
    <x v="3"/>
    <x v="6"/>
    <s v="MB42I090"/>
    <x v="64"/>
    <s v="A101"/>
    <s v="FORTALECIMIENTO INSTITUCIONAL"/>
    <s v="GC00A10100001D"/>
    <x v="1"/>
    <s v="53 BIENES Y SERVICIOS DE CONSUMO"/>
    <x v="81"/>
    <s v="G/531406/1IA101"/>
    <s v="002"/>
    <n v="252.22"/>
    <n v="-252.22"/>
    <n v="0"/>
    <n v="0"/>
    <n v="0"/>
    <n v="0"/>
    <n v="0"/>
    <n v="0"/>
    <n v="0"/>
    <n v="0"/>
    <s v="G/AAAAAA/AAAAAA"/>
  </r>
  <r>
    <s v="57"/>
    <x v="3"/>
    <x v="6"/>
    <s v="MB42I090"/>
    <x v="64"/>
    <s v="A101"/>
    <s v="FORTALECIMIENTO INSTITUCIONAL"/>
    <s v="GC00A10100001D"/>
    <x v="1"/>
    <s v="57 OTROS GASTOS CORRIENTES"/>
    <x v="37"/>
    <s v="G/570102/1IA101"/>
    <s v="002"/>
    <n v="166.56"/>
    <n v="0"/>
    <n v="0"/>
    <n v="166.56"/>
    <n v="0"/>
    <n v="0"/>
    <n v="0"/>
    <n v="166.56"/>
    <n v="166.56"/>
    <n v="166.56"/>
    <s v="G/AAAAAA/AAAAAA"/>
  </r>
  <r>
    <s v="73"/>
    <x v="3"/>
    <x v="6"/>
    <s v="MB42I090"/>
    <x v="64"/>
    <s v="I402"/>
    <s v="SUB SISTEMA EDUCATIVO MUNICIPAL"/>
    <s v="GI22I40200005D"/>
    <x v="24"/>
    <s v="73 BIENES Y SERVICIOS PARA INVERSIÓN"/>
    <x v="145"/>
    <s v="G/730106/4II402"/>
    <s v="001"/>
    <n v="1030.8499999999999"/>
    <n v="0"/>
    <n v="0"/>
    <n v="1030.8499999999999"/>
    <n v="0"/>
    <n v="1030.8499999999999"/>
    <n v="977.35"/>
    <n v="0"/>
    <n v="53.5"/>
    <n v="0"/>
    <s v="G/BBBBB2/BBBBB2"/>
  </r>
  <r>
    <s v="73"/>
    <x v="3"/>
    <x v="6"/>
    <s v="MB42I090"/>
    <x v="64"/>
    <s v="I402"/>
    <s v="SUB SISTEMA EDUCATIVO MUNICIPAL"/>
    <s v="GI22I40200005D"/>
    <x v="24"/>
    <s v="73 BIENES Y SERVICIOS PARA INVERSIÓN"/>
    <x v="53"/>
    <s v="G/730402/4II402"/>
    <s v="001"/>
    <n v="62398"/>
    <n v="0"/>
    <n v="0"/>
    <n v="62398"/>
    <n v="0"/>
    <n v="6412.65"/>
    <n v="4172.6499999999996"/>
    <n v="55985.35"/>
    <n v="58225.35"/>
    <n v="55985.35"/>
    <s v="G/BBBBB2/BBBBB2"/>
  </r>
  <r>
    <s v="73"/>
    <x v="3"/>
    <x v="6"/>
    <s v="MB42I090"/>
    <x v="64"/>
    <s v="I402"/>
    <s v="SUB SISTEMA EDUCATIVO MUNICIPAL"/>
    <s v="GI22I40200005D"/>
    <x v="24"/>
    <s v="73 BIENES Y SERVICIOS PARA INVERSIÓN"/>
    <x v="132"/>
    <s v="G/730612/4II402"/>
    <s v="001"/>
    <n v="12800"/>
    <n v="0"/>
    <n v="0"/>
    <n v="12800"/>
    <n v="0"/>
    <n v="4900"/>
    <n v="0"/>
    <n v="7900"/>
    <n v="12800"/>
    <n v="7900"/>
    <s v="G/BBBBB2/BBBBB2"/>
  </r>
  <r>
    <s v="73"/>
    <x v="3"/>
    <x v="6"/>
    <s v="MB42I090"/>
    <x v="64"/>
    <s v="I402"/>
    <s v="SUB SISTEMA EDUCATIVO MUNICIPAL"/>
    <s v="GI22I40200005D"/>
    <x v="24"/>
    <s v="73 BIENES Y SERVICIOS PARA INVERSIÓN"/>
    <x v="43"/>
    <s v="G/730702/4II402"/>
    <s v="001"/>
    <n v="1839"/>
    <n v="0"/>
    <n v="0"/>
    <n v="1839"/>
    <n v="0"/>
    <n v="1839"/>
    <n v="1839"/>
    <n v="0"/>
    <n v="0"/>
    <n v="0"/>
    <s v="G/BBBBB2/BBBBB2"/>
  </r>
  <r>
    <s v="73"/>
    <x v="3"/>
    <x v="6"/>
    <s v="MB42I090"/>
    <x v="64"/>
    <s v="I402"/>
    <s v="SUB SISTEMA EDUCATIVO MUNICIPAL"/>
    <s v="GI22I40200005D"/>
    <x v="24"/>
    <s v="73 BIENES Y SERVICIOS PARA INVERSIÓN"/>
    <x v="55"/>
    <s v="G/730812/4II402"/>
    <s v="001"/>
    <n v="6700"/>
    <n v="0"/>
    <n v="0"/>
    <n v="6700"/>
    <n v="0"/>
    <n v="0"/>
    <n v="0"/>
    <n v="6700"/>
    <n v="6700"/>
    <n v="6700"/>
    <s v="G/BBBBB2/BBBBB2"/>
  </r>
  <r>
    <s v="73"/>
    <x v="3"/>
    <x v="6"/>
    <s v="MB42I090"/>
    <x v="64"/>
    <s v="I402"/>
    <s v="SUB SISTEMA EDUCATIVO MUNICIPAL"/>
    <s v="GI22I40200005D"/>
    <x v="24"/>
    <s v="73 BIENES Y SERVICIOS PARA INVERSIÓN"/>
    <x v="85"/>
    <s v="G/730820/4II402"/>
    <s v="001"/>
    <n v="325.5"/>
    <n v="0"/>
    <n v="0"/>
    <n v="325.5"/>
    <n v="0"/>
    <n v="189.15"/>
    <n v="189.15"/>
    <n v="136.35"/>
    <n v="136.35"/>
    <n v="136.35"/>
    <s v="G/BBBBB2/BBBBB2"/>
  </r>
  <r>
    <s v="73"/>
    <x v="3"/>
    <x v="6"/>
    <s v="MB42I090"/>
    <x v="64"/>
    <s v="I402"/>
    <s v="SUB SISTEMA EDUCATIVO MUNICIPAL"/>
    <s v="GI22I40200005D"/>
    <x v="24"/>
    <s v="73 BIENES Y SERVICIOS PARA INVERSIÓN"/>
    <x v="51"/>
    <s v="G/731403/4II402"/>
    <s v="001"/>
    <n v="196.68"/>
    <n v="0"/>
    <n v="0"/>
    <n v="196.68"/>
    <n v="0"/>
    <n v="196.68"/>
    <n v="196.68"/>
    <n v="0"/>
    <n v="0"/>
    <n v="0"/>
    <s v="G/BBBBB2/BBBBB2"/>
  </r>
  <r>
    <s v="73"/>
    <x v="3"/>
    <x v="6"/>
    <s v="MB42I090"/>
    <x v="64"/>
    <s v="I402"/>
    <s v="SUB SISTEMA EDUCATIVO MUNICIPAL"/>
    <s v="GI22I40200005D"/>
    <x v="24"/>
    <s v="73 BIENES Y SERVICIOS PARA INVERSIÓN"/>
    <x v="84"/>
    <s v="G/731404/4II402"/>
    <s v="001"/>
    <n v="3032.15"/>
    <n v="0"/>
    <n v="0"/>
    <n v="3032.15"/>
    <n v="0.09"/>
    <n v="1763.91"/>
    <n v="1763.91"/>
    <n v="1268.24"/>
    <n v="1268.24"/>
    <n v="1268.1500000000001"/>
    <s v="G/BBBBB2/BBBBB2"/>
  </r>
  <r>
    <s v="73"/>
    <x v="3"/>
    <x v="6"/>
    <s v="MB42I090"/>
    <x v="64"/>
    <s v="I402"/>
    <s v="SUB SISTEMA EDUCATIVO MUNICIPAL"/>
    <s v="GI22I40200005D"/>
    <x v="24"/>
    <s v="73 BIENES Y SERVICIOS PARA INVERSIÓN"/>
    <x v="196"/>
    <s v="G/731409/4II402"/>
    <s v="001"/>
    <n v="3000"/>
    <n v="0"/>
    <n v="0"/>
    <n v="3000"/>
    <n v="0"/>
    <n v="0"/>
    <n v="0"/>
    <n v="3000"/>
    <n v="3000"/>
    <n v="3000"/>
    <s v="G/BBBBB2/BBBBB2"/>
  </r>
  <r>
    <s v="77"/>
    <x v="3"/>
    <x v="6"/>
    <s v="MB42I090"/>
    <x v="64"/>
    <s v="I402"/>
    <s v="SUB SISTEMA EDUCATIVO MUNICIPAL"/>
    <s v="GI22I40200005D"/>
    <x v="24"/>
    <s v="77 OTROS GASTOS DE INVERSIÓN"/>
    <x v="137"/>
    <s v="G/770102/4II402"/>
    <s v="001"/>
    <n v="37500"/>
    <n v="0"/>
    <n v="0"/>
    <n v="37500"/>
    <n v="0"/>
    <n v="14905"/>
    <n v="0"/>
    <n v="22595"/>
    <n v="37500"/>
    <n v="22595"/>
    <s v="G/BBBBB2/BBBBB2"/>
  </r>
  <r>
    <s v="84"/>
    <x v="3"/>
    <x v="6"/>
    <s v="MB42I090"/>
    <x v="64"/>
    <s v="I402"/>
    <s v="SUB SISTEMA EDUCATIVO MUNICIPAL"/>
    <s v="GI22I40200005D"/>
    <x v="24"/>
    <s v="84 BIENES DE LARGA DURACIÓN"/>
    <x v="63"/>
    <s v="G/840103/4II402"/>
    <s v="001"/>
    <n v="4017.82"/>
    <n v="0"/>
    <n v="0"/>
    <n v="4017.82"/>
    <n v="0"/>
    <n v="1386.26"/>
    <n v="1386.26"/>
    <n v="2631.56"/>
    <n v="2631.56"/>
    <n v="2631.56"/>
    <s v="G/BBBBB3/BBBBB3"/>
  </r>
  <r>
    <s v="84"/>
    <x v="3"/>
    <x v="6"/>
    <s v="MB42I090"/>
    <x v="64"/>
    <s v="I402"/>
    <s v="SUB SISTEMA EDUCATIVO MUNICIPAL"/>
    <s v="GI22I40200005D"/>
    <x v="24"/>
    <s v="84 BIENES DE LARGA DURACIÓN"/>
    <x v="64"/>
    <s v="G/840104/4II402"/>
    <s v="001"/>
    <n v="6700"/>
    <n v="0"/>
    <n v="0"/>
    <n v="6700"/>
    <n v="0"/>
    <n v="0"/>
    <n v="0"/>
    <n v="6700"/>
    <n v="6700"/>
    <n v="6700"/>
    <s v="G/BBBBB3/BBBBB3"/>
  </r>
  <r>
    <s v="84"/>
    <x v="3"/>
    <x v="6"/>
    <s v="MB42I090"/>
    <x v="64"/>
    <s v="I402"/>
    <s v="SUB SISTEMA EDUCATIVO MUNICIPAL"/>
    <s v="GI22I40200005D"/>
    <x v="24"/>
    <s v="84 BIENES DE LARGA DURACIÓN"/>
    <x v="65"/>
    <s v="G/840107/4II402"/>
    <s v="001"/>
    <n v="64460"/>
    <n v="0"/>
    <n v="0"/>
    <n v="64460"/>
    <n v="0"/>
    <n v="62760"/>
    <n v="62760"/>
    <n v="1700"/>
    <n v="1700"/>
    <n v="1700"/>
    <s v="G/BBBBB3/BBBBB3"/>
  </r>
  <r>
    <s v="51"/>
    <x v="3"/>
    <x v="6"/>
    <s v="OL41I060"/>
    <x v="65"/>
    <s v="A101"/>
    <s v="FORTALECIMIENTO INSTITUCIONAL"/>
    <s v="GC00A10100004D"/>
    <x v="0"/>
    <s v="51 GASTOS EN PERSONAL"/>
    <x v="0"/>
    <s v="G/510105/1IA101"/>
    <s v="002"/>
    <n v="114116"/>
    <n v="-19240"/>
    <n v="0"/>
    <n v="94876"/>
    <n v="0"/>
    <n v="37915"/>
    <n v="37915"/>
    <n v="56961"/>
    <n v="56961"/>
    <n v="56961"/>
    <s v="G/AAAAAA/AAAAAA"/>
  </r>
  <r>
    <s v="51"/>
    <x v="3"/>
    <x v="6"/>
    <s v="OL41I060"/>
    <x v="65"/>
    <s v="A101"/>
    <s v="FORTALECIMIENTO INSTITUCIONAL"/>
    <s v="GC00A10100004D"/>
    <x v="0"/>
    <s v="51 GASTOS EN PERSONAL"/>
    <x v="1"/>
    <s v="G/510106/1IA101"/>
    <s v="002"/>
    <n v="13618.32"/>
    <n v="0"/>
    <n v="0"/>
    <n v="13618.32"/>
    <n v="0"/>
    <n v="5674.3"/>
    <n v="5674.3"/>
    <n v="7944.02"/>
    <n v="7944.02"/>
    <n v="7944.02"/>
    <s v="G/AAAAAA/AAAAAA"/>
  </r>
  <r>
    <s v="51"/>
    <x v="3"/>
    <x v="6"/>
    <s v="OL41I060"/>
    <x v="65"/>
    <s v="A101"/>
    <s v="FORTALECIMIENTO INSTITUCIONAL"/>
    <s v="GC00A10100004D"/>
    <x v="0"/>
    <s v="51 GASTOS EN PERSONAL"/>
    <x v="143"/>
    <s v="G/510108/1IA101"/>
    <s v="002"/>
    <n v="649541"/>
    <n v="94771"/>
    <n v="0"/>
    <n v="744312"/>
    <n v="0"/>
    <n v="287264.37"/>
    <n v="287264.37"/>
    <n v="457047.63"/>
    <n v="457047.63"/>
    <n v="457047.63"/>
    <s v="G/AAAAAA/AAAAAA"/>
  </r>
  <r>
    <s v="51"/>
    <x v="3"/>
    <x v="6"/>
    <s v="OL41I060"/>
    <x v="65"/>
    <s v="A101"/>
    <s v="FORTALECIMIENTO INSTITUCIONAL"/>
    <s v="GC00A10100004D"/>
    <x v="0"/>
    <s v="51 GASTOS EN PERSONAL"/>
    <x v="2"/>
    <s v="G/510203/1IA101"/>
    <s v="002"/>
    <n v="66591.44"/>
    <n v="7710.42"/>
    <n v="0"/>
    <n v="74301.86"/>
    <n v="2756.35"/>
    <n v="3187.57"/>
    <n v="3187.57"/>
    <n v="71114.289999999994"/>
    <n v="71114.289999999994"/>
    <n v="68357.94"/>
    <s v="G/AAAAAA/AAAAAA"/>
  </r>
  <r>
    <s v="51"/>
    <x v="3"/>
    <x v="6"/>
    <s v="OL41I060"/>
    <x v="65"/>
    <s v="A101"/>
    <s v="FORTALECIMIENTO INSTITUCIONAL"/>
    <s v="GC00A10100004D"/>
    <x v="0"/>
    <s v="51 GASTOS EN PERSONAL"/>
    <x v="3"/>
    <s v="G/510204/1IA101"/>
    <s v="002"/>
    <n v="33716.67"/>
    <n v="-105.6"/>
    <n v="0"/>
    <n v="33611.07"/>
    <n v="1612.5"/>
    <n v="900"/>
    <n v="900"/>
    <n v="32711.07"/>
    <n v="32711.07"/>
    <n v="31098.57"/>
    <s v="G/AAAAAA/AAAAAA"/>
  </r>
  <r>
    <s v="51"/>
    <x v="3"/>
    <x v="6"/>
    <s v="OL41I060"/>
    <x v="65"/>
    <s v="A101"/>
    <s v="FORTALECIMIENTO INSTITUCIONAL"/>
    <s v="GC00A10100004D"/>
    <x v="0"/>
    <s v="51 GASTOS EN PERSONAL"/>
    <x v="4"/>
    <s v="G/510304/1IA101"/>
    <s v="002"/>
    <n v="264"/>
    <n v="105.6"/>
    <n v="0"/>
    <n v="369.6"/>
    <n v="0"/>
    <n v="142.80000000000001"/>
    <n v="142.80000000000001"/>
    <n v="226.8"/>
    <n v="226.8"/>
    <n v="226.8"/>
    <s v="G/AAAAAA/AAAAAA"/>
  </r>
  <r>
    <s v="51"/>
    <x v="3"/>
    <x v="6"/>
    <s v="OL41I060"/>
    <x v="65"/>
    <s v="A101"/>
    <s v="FORTALECIMIENTO INSTITUCIONAL"/>
    <s v="GC00A10100004D"/>
    <x v="0"/>
    <s v="51 GASTOS EN PERSONAL"/>
    <x v="5"/>
    <s v="G/510306/1IA101"/>
    <s v="002"/>
    <n v="2112"/>
    <n v="0"/>
    <n v="0"/>
    <n v="2112"/>
    <n v="0"/>
    <n v="816"/>
    <n v="816"/>
    <n v="1296"/>
    <n v="1296"/>
    <n v="1296"/>
    <s v="G/AAAAAA/AAAAAA"/>
  </r>
  <r>
    <s v="51"/>
    <x v="3"/>
    <x v="6"/>
    <s v="OL41I060"/>
    <x v="65"/>
    <s v="A101"/>
    <s v="FORTALECIMIENTO INSTITUCIONAL"/>
    <s v="GC00A10100004D"/>
    <x v="0"/>
    <s v="51 GASTOS EN PERSONAL"/>
    <x v="6"/>
    <s v="G/510401/1IA101"/>
    <s v="002"/>
    <n v="408.55"/>
    <n v="0"/>
    <n v="0"/>
    <n v="408.55"/>
    <n v="0"/>
    <n v="0"/>
    <n v="0"/>
    <n v="408.55"/>
    <n v="408.55"/>
    <n v="408.55"/>
    <s v="G/AAAAAA/AAAAAA"/>
  </r>
  <r>
    <s v="51"/>
    <x v="3"/>
    <x v="6"/>
    <s v="OL41I060"/>
    <x v="65"/>
    <s v="A101"/>
    <s v="FORTALECIMIENTO INSTITUCIONAL"/>
    <s v="GC00A10100004D"/>
    <x v="0"/>
    <s v="51 GASTOS EN PERSONAL"/>
    <x v="7"/>
    <s v="G/510408/1IA101"/>
    <s v="002"/>
    <n v="680.92"/>
    <n v="0"/>
    <n v="0"/>
    <n v="680.92"/>
    <n v="0"/>
    <n v="170.2"/>
    <n v="170.2"/>
    <n v="510.72"/>
    <n v="510.72"/>
    <n v="510.72"/>
    <s v="G/AAAAAA/AAAAAA"/>
  </r>
  <r>
    <s v="51"/>
    <x v="3"/>
    <x v="6"/>
    <s v="OL41I060"/>
    <x v="65"/>
    <s v="A101"/>
    <s v="FORTALECIMIENTO INSTITUCIONAL"/>
    <s v="GC00A10100004D"/>
    <x v="0"/>
    <s v="51 GASTOS EN PERSONAL"/>
    <x v="69"/>
    <s v="G/510507/1IA101"/>
    <s v="002"/>
    <n v="299.64999999999998"/>
    <n v="0"/>
    <n v="0"/>
    <n v="299.64999999999998"/>
    <n v="0"/>
    <n v="0"/>
    <n v="0"/>
    <n v="299.64999999999998"/>
    <n v="299.64999999999998"/>
    <n v="299.64999999999998"/>
    <s v="G/AAAAAA/AAAAAA"/>
  </r>
  <r>
    <s v="51"/>
    <x v="3"/>
    <x v="6"/>
    <s v="OL41I060"/>
    <x v="65"/>
    <s v="A101"/>
    <s v="FORTALECIMIENTO INSTITUCIONAL"/>
    <s v="GC00A10100004D"/>
    <x v="0"/>
    <s v="51 GASTOS EN PERSONAL"/>
    <x v="9"/>
    <s v="G/510510/1IA101"/>
    <s v="002"/>
    <n v="23456"/>
    <n v="19240"/>
    <n v="0"/>
    <n v="42696"/>
    <n v="26540"/>
    <n v="16156"/>
    <n v="16156"/>
    <n v="26540"/>
    <n v="26540"/>
    <n v="0"/>
    <s v="G/AAAAAA/AAAAAA"/>
  </r>
  <r>
    <s v="51"/>
    <x v="3"/>
    <x v="6"/>
    <s v="OL41I060"/>
    <x v="65"/>
    <s v="A101"/>
    <s v="FORTALECIMIENTO INSTITUCIONAL"/>
    <s v="GC00A10100004D"/>
    <x v="0"/>
    <s v="51 GASTOS EN PERSONAL"/>
    <x v="10"/>
    <s v="G/510512/1IA101"/>
    <s v="002"/>
    <n v="1068.6600000000001"/>
    <n v="0"/>
    <n v="0"/>
    <n v="1068.6600000000001"/>
    <n v="0"/>
    <n v="0"/>
    <n v="0"/>
    <n v="1068.6600000000001"/>
    <n v="1068.6600000000001"/>
    <n v="1068.6600000000001"/>
    <s v="G/AAAAAA/AAAAAA"/>
  </r>
  <r>
    <s v="51"/>
    <x v="3"/>
    <x v="6"/>
    <s v="OL41I060"/>
    <x v="65"/>
    <s v="A101"/>
    <s v="FORTALECIMIENTO INSTITUCIONAL"/>
    <s v="GC00A10100004D"/>
    <x v="0"/>
    <s v="51 GASTOS EN PERSONAL"/>
    <x v="11"/>
    <s v="G/510513/1IA101"/>
    <s v="002"/>
    <n v="4331.8"/>
    <n v="0"/>
    <n v="0"/>
    <n v="4331.8"/>
    <n v="0"/>
    <n v="405"/>
    <n v="405"/>
    <n v="3926.8"/>
    <n v="3926.8"/>
    <n v="3926.8"/>
    <s v="G/AAAAAA/AAAAAA"/>
  </r>
  <r>
    <s v="51"/>
    <x v="3"/>
    <x v="6"/>
    <s v="OL41I060"/>
    <x v="65"/>
    <s v="A101"/>
    <s v="FORTALECIMIENTO INSTITUCIONAL"/>
    <s v="GC00A10100004D"/>
    <x v="0"/>
    <s v="51 GASTOS EN PERSONAL"/>
    <x v="12"/>
    <s v="G/510601/1IA101"/>
    <s v="002"/>
    <n v="91005"/>
    <n v="10258.33"/>
    <n v="0"/>
    <n v="101263.33"/>
    <n v="3161.17"/>
    <n v="39469.160000000003"/>
    <n v="39469.160000000003"/>
    <n v="61794.17"/>
    <n v="61794.17"/>
    <n v="58633"/>
    <s v="G/AAAAAA/AAAAAA"/>
  </r>
  <r>
    <s v="51"/>
    <x v="3"/>
    <x v="6"/>
    <s v="OL41I060"/>
    <x v="65"/>
    <s v="A101"/>
    <s v="FORTALECIMIENTO INSTITUCIONAL"/>
    <s v="GC00A10100004D"/>
    <x v="0"/>
    <s v="51 GASTOS EN PERSONAL"/>
    <x v="13"/>
    <s v="G/510602/1IA101"/>
    <s v="002"/>
    <n v="66591.44"/>
    <n v="7710.42"/>
    <n v="0"/>
    <n v="74301.86"/>
    <n v="2798.7"/>
    <n v="28272.93"/>
    <n v="28272.93"/>
    <n v="46028.93"/>
    <n v="46028.93"/>
    <n v="43230.23"/>
    <s v="G/AAAAAA/AAAAAA"/>
  </r>
  <r>
    <s v="51"/>
    <x v="3"/>
    <x v="6"/>
    <s v="OL41I060"/>
    <x v="65"/>
    <s v="A101"/>
    <s v="FORTALECIMIENTO INSTITUCIONAL"/>
    <s v="GC00A10100004D"/>
    <x v="0"/>
    <s v="51 GASTOS EN PERSONAL"/>
    <x v="14"/>
    <s v="G/510707/1IA101"/>
    <s v="002"/>
    <n v="6256.85"/>
    <n v="0"/>
    <n v="0"/>
    <n v="6256.85"/>
    <n v="0"/>
    <n v="0"/>
    <n v="0"/>
    <n v="6256.85"/>
    <n v="6256.85"/>
    <n v="6256.85"/>
    <s v="G/AAAAAA/AAAAAA"/>
  </r>
  <r>
    <s v="53"/>
    <x v="3"/>
    <x v="6"/>
    <s v="OL41I060"/>
    <x v="65"/>
    <s v="A101"/>
    <s v="FORTALECIMIENTO INSTITUCIONAL"/>
    <s v="GC00A10100001D"/>
    <x v="1"/>
    <s v="53 BIENES Y SERVICIOS DE CONSUMO"/>
    <x v="15"/>
    <s v="G/530101/1IA101"/>
    <s v="002"/>
    <n v="2500"/>
    <n v="0"/>
    <n v="0"/>
    <n v="2500"/>
    <n v="0"/>
    <n v="2500"/>
    <n v="376.1"/>
    <n v="0"/>
    <n v="2123.9"/>
    <n v="0"/>
    <s v="G/AAAAAA/AAAAAA"/>
  </r>
  <r>
    <s v="53"/>
    <x v="3"/>
    <x v="6"/>
    <s v="OL41I060"/>
    <x v="65"/>
    <s v="A101"/>
    <s v="FORTALECIMIENTO INSTITUCIONAL"/>
    <s v="GC00A10100001D"/>
    <x v="1"/>
    <s v="53 BIENES Y SERVICIOS DE CONSUMO"/>
    <x v="16"/>
    <s v="G/530104/1IA101"/>
    <s v="002"/>
    <n v="5000"/>
    <n v="0"/>
    <n v="0"/>
    <n v="5000"/>
    <n v="0"/>
    <n v="5000"/>
    <n v="2313.92"/>
    <n v="0"/>
    <n v="2686.08"/>
    <n v="0"/>
    <s v="G/AAAAAA/AAAAAA"/>
  </r>
  <r>
    <s v="53"/>
    <x v="3"/>
    <x v="6"/>
    <s v="OL41I060"/>
    <x v="65"/>
    <s v="A101"/>
    <s v="FORTALECIMIENTO INSTITUCIONAL"/>
    <s v="GC00A10100001D"/>
    <x v="1"/>
    <s v="53 BIENES Y SERVICIOS DE CONSUMO"/>
    <x v="17"/>
    <s v="G/530105/1IA101"/>
    <s v="002"/>
    <n v="800"/>
    <n v="0"/>
    <n v="0"/>
    <n v="800"/>
    <n v="0"/>
    <n v="800"/>
    <n v="125.52"/>
    <n v="0"/>
    <n v="674.48"/>
    <n v="0"/>
    <s v="G/AAAAAA/AAAAAA"/>
  </r>
  <r>
    <s v="53"/>
    <x v="3"/>
    <x v="6"/>
    <s v="OL41I060"/>
    <x v="65"/>
    <s v="A101"/>
    <s v="FORTALECIMIENTO INSTITUCIONAL"/>
    <s v="GC00A10100001D"/>
    <x v="1"/>
    <s v="53 BIENES Y SERVICIOS DE CONSUMO"/>
    <x v="144"/>
    <s v="G/530205/1IA101"/>
    <s v="002"/>
    <n v="1137"/>
    <n v="1666"/>
    <n v="0"/>
    <n v="2803"/>
    <n v="0"/>
    <n v="2803"/>
    <n v="2803"/>
    <n v="0"/>
    <n v="0"/>
    <n v="0"/>
    <s v="G/AAAAAA/AAAAAA"/>
  </r>
  <r>
    <s v="53"/>
    <x v="3"/>
    <x v="6"/>
    <s v="OL41I060"/>
    <x v="65"/>
    <s v="A101"/>
    <s v="FORTALECIMIENTO INSTITUCIONAL"/>
    <s v="GC00A10100001D"/>
    <x v="1"/>
    <s v="53 BIENES Y SERVICIOS DE CONSUMO"/>
    <x v="21"/>
    <s v="G/530208/1IA101"/>
    <s v="002"/>
    <n v="43795.519999999997"/>
    <n v="0"/>
    <n v="0"/>
    <n v="43795.519999999997"/>
    <n v="285.68"/>
    <n v="42968.53"/>
    <n v="9399.99"/>
    <n v="826.99"/>
    <n v="34395.53"/>
    <n v="541.30999999999995"/>
    <s v="G/AAAAAA/AAAAAA"/>
  </r>
  <r>
    <s v="53"/>
    <x v="3"/>
    <x v="6"/>
    <s v="OL41I060"/>
    <x v="65"/>
    <s v="A101"/>
    <s v="FORTALECIMIENTO INSTITUCIONAL"/>
    <s v="GC00A10100001D"/>
    <x v="1"/>
    <s v="53 BIENES Y SERVICIOS DE CONSUMO"/>
    <x v="22"/>
    <s v="G/530209/1IA101"/>
    <s v="002"/>
    <n v="53776.4"/>
    <n v="0"/>
    <n v="0"/>
    <n v="53776.4"/>
    <n v="0"/>
    <n v="31635"/>
    <n v="19980"/>
    <n v="22141.4"/>
    <n v="33796.400000000001"/>
    <n v="22141.4"/>
    <s v="G/AAAAAA/AAAAAA"/>
  </r>
  <r>
    <s v="53"/>
    <x v="3"/>
    <x v="6"/>
    <s v="OL41I060"/>
    <x v="65"/>
    <s v="A101"/>
    <s v="FORTALECIMIENTO INSTITUCIONAL"/>
    <s v="GC00A10100001D"/>
    <x v="1"/>
    <s v="53 BIENES Y SERVICIOS DE CONSUMO"/>
    <x v="26"/>
    <s v="G/530404/1IA101"/>
    <s v="002"/>
    <n v="7681.08"/>
    <n v="-1666"/>
    <n v="0"/>
    <n v="6015.08"/>
    <n v="0"/>
    <n v="0"/>
    <n v="0"/>
    <n v="6015.08"/>
    <n v="6015.08"/>
    <n v="6015.08"/>
    <s v="G/AAAAAA/AAAAAA"/>
  </r>
  <r>
    <s v="53"/>
    <x v="3"/>
    <x v="6"/>
    <s v="OL41I060"/>
    <x v="65"/>
    <s v="A101"/>
    <s v="FORTALECIMIENTO INSTITUCIONAL"/>
    <s v="GC00A10100001D"/>
    <x v="1"/>
    <s v="53 BIENES Y SERVICIOS DE CONSUMO"/>
    <x v="31"/>
    <s v="G/530704/1IA101"/>
    <s v="002"/>
    <n v="350"/>
    <n v="0"/>
    <n v="0"/>
    <n v="350"/>
    <n v="0"/>
    <n v="0"/>
    <n v="0"/>
    <n v="350"/>
    <n v="350"/>
    <n v="350"/>
    <s v="G/AAAAAA/AAAAAA"/>
  </r>
  <r>
    <s v="53"/>
    <x v="3"/>
    <x v="6"/>
    <s v="OL41I060"/>
    <x v="65"/>
    <s v="A101"/>
    <s v="FORTALECIMIENTO INSTITUCIONAL"/>
    <s v="GC00A10100001D"/>
    <x v="1"/>
    <s v="53 BIENES Y SERVICIOS DE CONSUMO"/>
    <x v="34"/>
    <s v="G/530805/1IA101"/>
    <s v="002"/>
    <n v="1998"/>
    <n v="0"/>
    <n v="0"/>
    <n v="1998"/>
    <n v="0"/>
    <n v="0"/>
    <n v="0"/>
    <n v="1998"/>
    <n v="1998"/>
    <n v="1998"/>
    <s v="G/AAAAAA/AAAAAA"/>
  </r>
  <r>
    <s v="53"/>
    <x v="3"/>
    <x v="6"/>
    <s v="OL41I060"/>
    <x v="65"/>
    <s v="A101"/>
    <s v="FORTALECIMIENTO INSTITUCIONAL"/>
    <s v="GC00A10100001D"/>
    <x v="1"/>
    <s v="53 BIENES Y SERVICIOS DE CONSUMO"/>
    <x v="35"/>
    <s v="G/530807/1IA101"/>
    <s v="002"/>
    <n v="8718.77"/>
    <n v="0"/>
    <n v="0"/>
    <n v="8718.77"/>
    <n v="0"/>
    <n v="0"/>
    <n v="0"/>
    <n v="8718.77"/>
    <n v="8718.77"/>
    <n v="8718.77"/>
    <s v="G/AAAAAA/AAAAAA"/>
  </r>
  <r>
    <s v="84"/>
    <x v="3"/>
    <x v="6"/>
    <s v="OL41I060"/>
    <x v="65"/>
    <s v="A101"/>
    <s v="FORTALECIMIENTO INSTITUCIONAL"/>
    <s v="GC00A10100001D"/>
    <x v="1"/>
    <s v="84 BIENES DE LARGA DURACIÓN"/>
    <x v="65"/>
    <s v="G/840107/1IA101"/>
    <s v="002"/>
    <n v="33561"/>
    <n v="0"/>
    <n v="0"/>
    <n v="33561"/>
    <n v="17956"/>
    <n v="0"/>
    <n v="0"/>
    <n v="33561"/>
    <n v="33561"/>
    <n v="15605"/>
    <s v="G/BBBBB3/BBBBB3"/>
  </r>
  <r>
    <s v="84"/>
    <x v="3"/>
    <x v="6"/>
    <s v="OL41I060"/>
    <x v="65"/>
    <s v="I402"/>
    <s v="SUB SISTEMA EDUCATIVO MUNICIPAL"/>
    <s v="GI22I40200005D"/>
    <x v="24"/>
    <s v="84 BIENES DE LARGA DURACIÓN"/>
    <x v="65"/>
    <s v="G/840107/4II402"/>
    <s v="001"/>
    <n v="95714"/>
    <n v="0"/>
    <n v="0"/>
    <n v="95714"/>
    <n v="0"/>
    <n v="0"/>
    <n v="0"/>
    <n v="95714"/>
    <n v="95714"/>
    <n v="95714"/>
    <s v="G/BBBBB3/BBBBB3"/>
  </r>
  <r>
    <s v="51"/>
    <x v="3"/>
    <x v="6"/>
    <s v="EQ13I030"/>
    <x v="66"/>
    <s v="A101"/>
    <s v="FORTALECIMIENTO INSTITUCIONAL"/>
    <s v="GC00A10100004D"/>
    <x v="0"/>
    <s v="51 GASTOS EN PERSONAL"/>
    <x v="0"/>
    <s v="G/510105/1IA101"/>
    <s v="002"/>
    <n v="205480"/>
    <n v="-34270"/>
    <n v="0"/>
    <n v="171210"/>
    <n v="0"/>
    <n v="52664.6"/>
    <n v="52664.6"/>
    <n v="118545.4"/>
    <n v="118545.4"/>
    <n v="118545.4"/>
    <s v="G/AAAAAA/AAAAAA"/>
  </r>
  <r>
    <s v="51"/>
    <x v="3"/>
    <x v="6"/>
    <s v="EQ13I030"/>
    <x v="66"/>
    <s v="A101"/>
    <s v="FORTALECIMIENTO INSTITUCIONAL"/>
    <s v="GC00A10100004D"/>
    <x v="0"/>
    <s v="51 GASTOS EN PERSONAL"/>
    <x v="1"/>
    <s v="G/510106/1IA101"/>
    <s v="002"/>
    <n v="34477.199999999997"/>
    <n v="0"/>
    <n v="0"/>
    <n v="34477.199999999997"/>
    <n v="0"/>
    <n v="10224.65"/>
    <n v="10224.65"/>
    <n v="24252.55"/>
    <n v="24252.55"/>
    <n v="24252.55"/>
    <s v="G/AAAAAA/AAAAAA"/>
  </r>
  <r>
    <s v="51"/>
    <x v="3"/>
    <x v="6"/>
    <s v="EQ13I030"/>
    <x v="66"/>
    <s v="A101"/>
    <s v="FORTALECIMIENTO INSTITUCIONAL"/>
    <s v="GC00A10100004D"/>
    <x v="0"/>
    <s v="51 GASTOS EN PERSONAL"/>
    <x v="143"/>
    <s v="G/510108/1IA101"/>
    <s v="002"/>
    <n v="990491.36"/>
    <n v="124944.64"/>
    <n v="0"/>
    <n v="1115436"/>
    <n v="0"/>
    <n v="437025"/>
    <n v="437025"/>
    <n v="678411"/>
    <n v="678411"/>
    <n v="678411"/>
    <s v="G/AAAAAA/AAAAAA"/>
  </r>
  <r>
    <s v="51"/>
    <x v="3"/>
    <x v="6"/>
    <s v="EQ13I030"/>
    <x v="66"/>
    <s v="A101"/>
    <s v="FORTALECIMIENTO INSTITUCIONAL"/>
    <s v="GC00A10100004D"/>
    <x v="0"/>
    <s v="51 GASTOS EN PERSONAL"/>
    <x v="2"/>
    <s v="G/510203/1IA101"/>
    <s v="002"/>
    <n v="104231.55"/>
    <n v="9180.5499999999993"/>
    <n v="0"/>
    <n v="113412.1"/>
    <n v="4402.1000000000004"/>
    <n v="5708.3"/>
    <n v="5708.3"/>
    <n v="107703.8"/>
    <n v="107703.8"/>
    <n v="103301.7"/>
    <s v="G/AAAAAA/AAAAAA"/>
  </r>
  <r>
    <s v="51"/>
    <x v="3"/>
    <x v="6"/>
    <s v="EQ13I030"/>
    <x v="66"/>
    <s v="A101"/>
    <s v="FORTALECIMIENTO INSTITUCIONAL"/>
    <s v="GC00A10100004D"/>
    <x v="0"/>
    <s v="51 GASTOS EN PERSONAL"/>
    <x v="3"/>
    <s v="G/510204/1IA101"/>
    <s v="002"/>
    <n v="44504.15"/>
    <n v="-211.2"/>
    <n v="0"/>
    <n v="44292.95"/>
    <n v="2177.5"/>
    <n v="1679.16"/>
    <n v="1679.16"/>
    <n v="42613.79"/>
    <n v="42613.79"/>
    <n v="40436.29"/>
    <s v="G/AAAAAA/AAAAAA"/>
  </r>
  <r>
    <s v="51"/>
    <x v="3"/>
    <x v="6"/>
    <s v="EQ13I030"/>
    <x v="66"/>
    <s v="A101"/>
    <s v="FORTALECIMIENTO INSTITUCIONAL"/>
    <s v="GC00A10100004D"/>
    <x v="0"/>
    <s v="51 GASTOS EN PERSONAL"/>
    <x v="4"/>
    <s v="G/510304/1IA101"/>
    <s v="002"/>
    <n v="528"/>
    <n v="211.2"/>
    <n v="0"/>
    <n v="739.2"/>
    <n v="0"/>
    <n v="214.2"/>
    <n v="214.2"/>
    <n v="525"/>
    <n v="525"/>
    <n v="525"/>
    <s v="G/AAAAAA/AAAAAA"/>
  </r>
  <r>
    <s v="51"/>
    <x v="3"/>
    <x v="6"/>
    <s v="EQ13I030"/>
    <x v="66"/>
    <s v="A101"/>
    <s v="FORTALECIMIENTO INSTITUCIONAL"/>
    <s v="GC00A10100004D"/>
    <x v="0"/>
    <s v="51 GASTOS EN PERSONAL"/>
    <x v="5"/>
    <s v="G/510306/1IA101"/>
    <s v="002"/>
    <n v="4224"/>
    <n v="0"/>
    <n v="0"/>
    <n v="4224"/>
    <n v="0"/>
    <n v="1224"/>
    <n v="1224"/>
    <n v="3000"/>
    <n v="3000"/>
    <n v="3000"/>
    <s v="G/AAAAAA/AAAAAA"/>
  </r>
  <r>
    <s v="51"/>
    <x v="3"/>
    <x v="6"/>
    <s v="EQ13I030"/>
    <x v="66"/>
    <s v="A101"/>
    <s v="FORTALECIMIENTO INSTITUCIONAL"/>
    <s v="GC00A10100004D"/>
    <x v="0"/>
    <s v="51 GASTOS EN PERSONAL"/>
    <x v="6"/>
    <s v="G/510401/1IA101"/>
    <s v="002"/>
    <n v="1034.32"/>
    <n v="0"/>
    <n v="0"/>
    <n v="1034.32"/>
    <n v="0"/>
    <n v="0"/>
    <n v="0"/>
    <n v="1034.32"/>
    <n v="1034.32"/>
    <n v="1034.32"/>
    <s v="G/AAAAAA/AAAAAA"/>
  </r>
  <r>
    <s v="51"/>
    <x v="3"/>
    <x v="6"/>
    <s v="EQ13I030"/>
    <x v="66"/>
    <s v="A101"/>
    <s v="FORTALECIMIENTO INSTITUCIONAL"/>
    <s v="GC00A10100004D"/>
    <x v="0"/>
    <s v="51 GASTOS EN PERSONAL"/>
    <x v="7"/>
    <s v="G/510408/1IA101"/>
    <s v="002"/>
    <n v="1723.86"/>
    <n v="0"/>
    <n v="0"/>
    <n v="1723.86"/>
    <n v="0"/>
    <n v="485.7"/>
    <n v="485.7"/>
    <n v="1238.1600000000001"/>
    <n v="1238.1600000000001"/>
    <n v="1238.1600000000001"/>
    <s v="G/AAAAAA/AAAAAA"/>
  </r>
  <r>
    <s v="51"/>
    <x v="3"/>
    <x v="6"/>
    <s v="EQ13I030"/>
    <x v="66"/>
    <s v="A101"/>
    <s v="FORTALECIMIENTO INSTITUCIONAL"/>
    <s v="GC00A10100004D"/>
    <x v="0"/>
    <s v="51 GASTOS EN PERSONAL"/>
    <x v="69"/>
    <s v="G/510507/1IA101"/>
    <s v="002"/>
    <n v="2334.6"/>
    <n v="0"/>
    <n v="0"/>
    <n v="2334.6"/>
    <n v="0"/>
    <n v="0"/>
    <n v="0"/>
    <n v="2334.6"/>
    <n v="2334.6"/>
    <n v="2334.6"/>
    <s v="G/AAAAAA/AAAAAA"/>
  </r>
  <r>
    <s v="51"/>
    <x v="3"/>
    <x v="6"/>
    <s v="EQ13I030"/>
    <x v="66"/>
    <s v="A101"/>
    <s v="FORTALECIMIENTO INSTITUCIONAL"/>
    <s v="GC00A10100004D"/>
    <x v="0"/>
    <s v="51 GASTOS EN PERSONAL"/>
    <x v="9"/>
    <s v="G/510510/1IA101"/>
    <s v="002"/>
    <n v="20330"/>
    <n v="34270"/>
    <n v="0"/>
    <n v="54600"/>
    <n v="39775.199999999997"/>
    <n v="14824.8"/>
    <n v="14824.8"/>
    <n v="39775.199999999997"/>
    <n v="39775.199999999997"/>
    <n v="0"/>
    <s v="G/AAAAAA/AAAAAA"/>
  </r>
  <r>
    <s v="51"/>
    <x v="3"/>
    <x v="6"/>
    <s v="EQ13I030"/>
    <x v="66"/>
    <s v="A101"/>
    <s v="FORTALECIMIENTO INSTITUCIONAL"/>
    <s v="GC00A10100004D"/>
    <x v="0"/>
    <s v="51 GASTOS EN PERSONAL"/>
    <x v="10"/>
    <s v="G/510512/1IA101"/>
    <s v="002"/>
    <n v="1805.43"/>
    <n v="0"/>
    <n v="0"/>
    <n v="1805.43"/>
    <n v="0"/>
    <n v="270.39999999999998"/>
    <n v="270.39999999999998"/>
    <n v="1535.03"/>
    <n v="1535.03"/>
    <n v="1535.03"/>
    <s v="G/AAAAAA/AAAAAA"/>
  </r>
  <r>
    <s v="51"/>
    <x v="3"/>
    <x v="6"/>
    <s v="EQ13I030"/>
    <x v="66"/>
    <s v="A101"/>
    <s v="FORTALECIMIENTO INSTITUCIONAL"/>
    <s v="GC00A10100004D"/>
    <x v="0"/>
    <s v="51 GASTOS EN PERSONAL"/>
    <x v="11"/>
    <s v="G/510513/1IA101"/>
    <s v="002"/>
    <n v="15461.14"/>
    <n v="0"/>
    <n v="0"/>
    <n v="15461.14"/>
    <n v="0"/>
    <n v="0"/>
    <n v="0"/>
    <n v="15461.14"/>
    <n v="15461.14"/>
    <n v="15461.14"/>
    <s v="G/AAAAAA/AAAAAA"/>
  </r>
  <r>
    <s v="51"/>
    <x v="3"/>
    <x v="6"/>
    <s v="EQ13I030"/>
    <x v="66"/>
    <s v="A101"/>
    <s v="FORTALECIMIENTO INSTITUCIONAL"/>
    <s v="GC00A10100004D"/>
    <x v="0"/>
    <s v="51 GASTOS EN PERSONAL"/>
    <x v="12"/>
    <s v="G/510601/1IA101"/>
    <s v="002"/>
    <n v="142908.26"/>
    <n v="12347.38"/>
    <n v="0"/>
    <n v="155255.64000000001"/>
    <n v="5087.26"/>
    <n v="58482.77"/>
    <n v="58482.77"/>
    <n v="96772.87"/>
    <n v="96772.87"/>
    <n v="91685.61"/>
    <s v="G/AAAAAA/AAAAAA"/>
  </r>
  <r>
    <s v="51"/>
    <x v="3"/>
    <x v="6"/>
    <s v="EQ13I030"/>
    <x v="66"/>
    <s v="A101"/>
    <s v="FORTALECIMIENTO INSTITUCIONAL"/>
    <s v="GC00A10100004D"/>
    <x v="0"/>
    <s v="51 GASTOS EN PERSONAL"/>
    <x v="13"/>
    <s v="G/510602/1IA101"/>
    <s v="002"/>
    <n v="104231.55"/>
    <n v="9180.5499999999993"/>
    <n v="0"/>
    <n v="113412.1"/>
    <n v="3949.25"/>
    <n v="42266.26"/>
    <n v="42266.26"/>
    <n v="71145.84"/>
    <n v="71145.84"/>
    <n v="67196.59"/>
    <s v="G/AAAAAA/AAAAAA"/>
  </r>
  <r>
    <s v="51"/>
    <x v="3"/>
    <x v="6"/>
    <s v="EQ13I030"/>
    <x v="66"/>
    <s v="A101"/>
    <s v="FORTALECIMIENTO INSTITUCIONAL"/>
    <s v="GC00A10100004D"/>
    <x v="0"/>
    <s v="51 GASTOS EN PERSONAL"/>
    <x v="14"/>
    <s v="G/510707/1IA101"/>
    <s v="002"/>
    <n v="11641.65"/>
    <n v="0"/>
    <n v="0"/>
    <n v="11641.65"/>
    <n v="0"/>
    <n v="2678.4"/>
    <n v="2678.4"/>
    <n v="8963.25"/>
    <n v="8963.25"/>
    <n v="8963.25"/>
    <s v="G/AAAAAA/AAAAAA"/>
  </r>
  <r>
    <s v="53"/>
    <x v="3"/>
    <x v="6"/>
    <s v="EQ13I030"/>
    <x v="66"/>
    <s v="A101"/>
    <s v="FORTALECIMIENTO INSTITUCIONAL"/>
    <s v="GC00A10100001D"/>
    <x v="1"/>
    <s v="53 BIENES Y SERVICIOS DE CONSUMO"/>
    <x v="15"/>
    <s v="G/530101/1IA101"/>
    <s v="002"/>
    <n v="14700"/>
    <n v="0"/>
    <n v="0"/>
    <n v="14700"/>
    <n v="0"/>
    <n v="14700"/>
    <n v="8191.77"/>
    <n v="0"/>
    <n v="6508.23"/>
    <n v="0"/>
    <s v="G/AAAAAA/AAAAAA"/>
  </r>
  <r>
    <s v="53"/>
    <x v="3"/>
    <x v="6"/>
    <s v="EQ13I030"/>
    <x v="66"/>
    <s v="A101"/>
    <s v="FORTALECIMIENTO INSTITUCIONAL"/>
    <s v="GC00A10100001D"/>
    <x v="1"/>
    <s v="53 BIENES Y SERVICIOS DE CONSUMO"/>
    <x v="16"/>
    <s v="G/530104/1IA101"/>
    <s v="002"/>
    <n v="8000"/>
    <n v="0"/>
    <n v="0"/>
    <n v="8000"/>
    <n v="0"/>
    <n v="8000"/>
    <n v="2550.41"/>
    <n v="0"/>
    <n v="5449.59"/>
    <n v="0"/>
    <s v="G/AAAAAA/AAAAAA"/>
  </r>
  <r>
    <s v="53"/>
    <x v="3"/>
    <x v="6"/>
    <s v="EQ13I030"/>
    <x v="66"/>
    <s v="A101"/>
    <s v="FORTALECIMIENTO INSTITUCIONAL"/>
    <s v="GC00A10100001D"/>
    <x v="1"/>
    <s v="53 BIENES Y SERVICIOS DE CONSUMO"/>
    <x v="17"/>
    <s v="G/530105/1IA101"/>
    <s v="002"/>
    <n v="1500"/>
    <n v="0"/>
    <n v="0"/>
    <n v="1500"/>
    <n v="0"/>
    <n v="1500"/>
    <n v="261.10000000000002"/>
    <n v="0"/>
    <n v="1238.9000000000001"/>
    <n v="0"/>
    <s v="G/AAAAAA/AAAAAA"/>
  </r>
  <r>
    <s v="53"/>
    <x v="3"/>
    <x v="6"/>
    <s v="EQ13I030"/>
    <x v="66"/>
    <s v="A101"/>
    <s v="FORTALECIMIENTO INSTITUCIONAL"/>
    <s v="GC00A10100001D"/>
    <x v="1"/>
    <s v="53 BIENES Y SERVICIOS DE CONSUMO"/>
    <x v="75"/>
    <s v="G/530203/1IA101"/>
    <s v="002"/>
    <n v="610"/>
    <n v="0"/>
    <n v="0"/>
    <n v="610"/>
    <n v="0"/>
    <n v="0"/>
    <n v="0"/>
    <n v="610"/>
    <n v="610"/>
    <n v="610"/>
    <s v="G/AAAAAA/AAAAAA"/>
  </r>
  <r>
    <s v="53"/>
    <x v="3"/>
    <x v="6"/>
    <s v="EQ13I030"/>
    <x v="66"/>
    <s v="A101"/>
    <s v="FORTALECIMIENTO INSTITUCIONAL"/>
    <s v="GC00A10100001D"/>
    <x v="1"/>
    <s v="53 BIENES Y SERVICIOS DE CONSUMO"/>
    <x v="19"/>
    <s v="G/530204/1IA101"/>
    <s v="002"/>
    <n v="500"/>
    <n v="2500"/>
    <n v="0"/>
    <n v="3000"/>
    <n v="0"/>
    <n v="2999.5"/>
    <n v="2999.5"/>
    <n v="0.5"/>
    <n v="0.5"/>
    <n v="0.5"/>
    <s v="G/AAAAAA/AAAAAA"/>
  </r>
  <r>
    <s v="53"/>
    <x v="3"/>
    <x v="6"/>
    <s v="EQ13I030"/>
    <x v="66"/>
    <s v="A101"/>
    <s v="FORTALECIMIENTO INSTITUCIONAL"/>
    <s v="GC00A10100001D"/>
    <x v="1"/>
    <s v="53 BIENES Y SERVICIOS DE CONSUMO"/>
    <x v="21"/>
    <s v="G/530208/1IA101"/>
    <s v="002"/>
    <n v="150000"/>
    <n v="0"/>
    <n v="0"/>
    <n v="150000"/>
    <n v="80000"/>
    <n v="64235.63"/>
    <n v="50411.68"/>
    <n v="85764.37"/>
    <n v="99588.32"/>
    <n v="5764.37"/>
    <s v="G/AAAAAA/AAAAAA"/>
  </r>
  <r>
    <s v="53"/>
    <x v="3"/>
    <x v="6"/>
    <s v="EQ13I030"/>
    <x v="66"/>
    <s v="A101"/>
    <s v="FORTALECIMIENTO INSTITUCIONAL"/>
    <s v="GC00A10100001D"/>
    <x v="1"/>
    <s v="53 BIENES Y SERVICIOS DE CONSUMO"/>
    <x v="22"/>
    <s v="G/530209/1IA101"/>
    <s v="002"/>
    <n v="78182.75"/>
    <n v="0"/>
    <n v="0"/>
    <n v="78182.75"/>
    <n v="0"/>
    <n v="73260"/>
    <n v="31635"/>
    <n v="4922.75"/>
    <n v="46547.75"/>
    <n v="4922.75"/>
    <s v="G/AAAAAA/AAAAAA"/>
  </r>
  <r>
    <s v="53"/>
    <x v="3"/>
    <x v="6"/>
    <s v="EQ13I030"/>
    <x v="66"/>
    <s v="A101"/>
    <s v="FORTALECIMIENTO INSTITUCIONAL"/>
    <s v="GC00A10100001D"/>
    <x v="1"/>
    <s v="53 BIENES Y SERVICIOS DE CONSUMO"/>
    <x v="26"/>
    <s v="G/530404/1IA101"/>
    <s v="002"/>
    <n v="5500"/>
    <n v="0"/>
    <n v="0"/>
    <n v="5500"/>
    <n v="0"/>
    <n v="0"/>
    <n v="0"/>
    <n v="5500"/>
    <n v="5500"/>
    <n v="5500"/>
    <s v="G/AAAAAA/AAAAAA"/>
  </r>
  <r>
    <s v="53"/>
    <x v="3"/>
    <x v="6"/>
    <s v="EQ13I030"/>
    <x v="66"/>
    <s v="A101"/>
    <s v="FORTALECIMIENTO INSTITUCIONAL"/>
    <s v="GC00A10100001D"/>
    <x v="1"/>
    <s v="53 BIENES Y SERVICIOS DE CONSUMO"/>
    <x v="31"/>
    <s v="G/530704/1IA101"/>
    <s v="002"/>
    <n v="2000"/>
    <n v="0"/>
    <n v="0"/>
    <n v="2000"/>
    <n v="0"/>
    <n v="0"/>
    <n v="0"/>
    <n v="2000"/>
    <n v="2000"/>
    <n v="2000"/>
    <s v="G/AAAAAA/AAAAAA"/>
  </r>
  <r>
    <s v="53"/>
    <x v="3"/>
    <x v="6"/>
    <s v="EQ13I030"/>
    <x v="66"/>
    <s v="A101"/>
    <s v="FORTALECIMIENTO INSTITUCIONAL"/>
    <s v="GC00A10100001D"/>
    <x v="1"/>
    <s v="53 BIENES Y SERVICIOS DE CONSUMO"/>
    <x v="33"/>
    <s v="G/530804/1IA101"/>
    <s v="002"/>
    <n v="500"/>
    <n v="0"/>
    <n v="0"/>
    <n v="500"/>
    <n v="0"/>
    <n v="303.3"/>
    <n v="303.3"/>
    <n v="196.7"/>
    <n v="196.7"/>
    <n v="196.7"/>
    <s v="G/AAAAAA/AAAAAA"/>
  </r>
  <r>
    <s v="53"/>
    <x v="3"/>
    <x v="6"/>
    <s v="EQ13I030"/>
    <x v="66"/>
    <s v="A101"/>
    <s v="FORTALECIMIENTO INSTITUCIONAL"/>
    <s v="GC00A10100001D"/>
    <x v="1"/>
    <s v="53 BIENES Y SERVICIOS DE CONSUMO"/>
    <x v="34"/>
    <s v="G/530805/1IA101"/>
    <s v="002"/>
    <n v="1000"/>
    <n v="-1000"/>
    <n v="0"/>
    <n v="0"/>
    <n v="0"/>
    <n v="0"/>
    <n v="0"/>
    <n v="0"/>
    <n v="0"/>
    <n v="0"/>
    <s v="G/AAAAAA/AAAAAA"/>
  </r>
  <r>
    <s v="53"/>
    <x v="3"/>
    <x v="6"/>
    <s v="EQ13I030"/>
    <x v="66"/>
    <s v="A101"/>
    <s v="FORTALECIMIENTO INSTITUCIONAL"/>
    <s v="GC00A10100001D"/>
    <x v="1"/>
    <s v="53 BIENES Y SERVICIOS DE CONSUMO"/>
    <x v="35"/>
    <s v="G/530807/1IA101"/>
    <s v="002"/>
    <n v="3500"/>
    <n v="0"/>
    <n v="0"/>
    <n v="3500"/>
    <n v="0"/>
    <n v="0"/>
    <n v="0"/>
    <n v="3500"/>
    <n v="3500"/>
    <n v="3500"/>
    <s v="G/AAAAAA/AAAAAA"/>
  </r>
  <r>
    <s v="53"/>
    <x v="3"/>
    <x v="6"/>
    <s v="EQ13I030"/>
    <x v="66"/>
    <s v="A101"/>
    <s v="FORTALECIMIENTO INSTITUCIONAL"/>
    <s v="GC00A10100001D"/>
    <x v="1"/>
    <s v="53 BIENES Y SERVICIOS DE CONSUMO"/>
    <x v="103"/>
    <s v="G/531404/1IA101"/>
    <s v="002"/>
    <n v="1500"/>
    <n v="-1500"/>
    <n v="0"/>
    <n v="0"/>
    <n v="0"/>
    <n v="0"/>
    <n v="0"/>
    <n v="0"/>
    <n v="0"/>
    <n v="0"/>
    <s v="G/AAAAAA/AAAAAA"/>
  </r>
  <r>
    <s v="73"/>
    <x v="3"/>
    <x v="6"/>
    <s v="EQ13I030"/>
    <x v="66"/>
    <s v="I402"/>
    <s v="SUB SISTEMA EDUCATIVO MUNICIPAL"/>
    <s v="GI22I40200005D"/>
    <x v="24"/>
    <s v="73 BIENES Y SERVICIOS PARA INVERSIÓN"/>
    <x v="53"/>
    <s v="G/730402/4II402"/>
    <s v="001"/>
    <n v="180000"/>
    <n v="0"/>
    <n v="0"/>
    <n v="180000"/>
    <n v="0"/>
    <n v="150000"/>
    <n v="120603.88"/>
    <n v="30000"/>
    <n v="59396.12"/>
    <n v="30000"/>
    <s v="G/BBBBB2/BBBBB2"/>
  </r>
  <r>
    <s v="73"/>
    <x v="3"/>
    <x v="6"/>
    <s v="EQ13I030"/>
    <x v="66"/>
    <s v="I402"/>
    <s v="SUB SISTEMA EDUCATIVO MUNICIPAL"/>
    <s v="GI22I40200005D"/>
    <x v="24"/>
    <s v="73 BIENES Y SERVICIOS PARA INVERSIÓN"/>
    <x v="97"/>
    <s v="G/730704/4II402"/>
    <s v="001"/>
    <n v="10000"/>
    <n v="0"/>
    <n v="0"/>
    <n v="10000"/>
    <n v="0"/>
    <n v="0"/>
    <n v="0"/>
    <n v="10000"/>
    <n v="10000"/>
    <n v="10000"/>
    <s v="G/BBBBB2/BBBBB2"/>
  </r>
  <r>
    <s v="84"/>
    <x v="3"/>
    <x v="6"/>
    <s v="EQ13I030"/>
    <x v="66"/>
    <s v="I402"/>
    <s v="SUB SISTEMA EDUCATIVO MUNICIPAL"/>
    <s v="GI22I40200005D"/>
    <x v="24"/>
    <s v="84 BIENES DE LARGA DURACIÓN"/>
    <x v="65"/>
    <s v="G/840107/4II402"/>
    <s v="001"/>
    <n v="73214"/>
    <n v="0"/>
    <n v="0"/>
    <n v="73214"/>
    <n v="0"/>
    <n v="0"/>
    <n v="0"/>
    <n v="73214"/>
    <n v="73214"/>
    <n v="73214"/>
    <s v="G/BBBBB3/BBBBB3"/>
  </r>
  <r>
    <s v="51"/>
    <x v="3"/>
    <x v="6"/>
    <s v="SF43I080"/>
    <x v="67"/>
    <s v="A101"/>
    <s v="FORTALECIMIENTO INSTITUCIONAL"/>
    <s v="GC00A10100004D"/>
    <x v="0"/>
    <s v="51 GASTOS EN PERSONAL"/>
    <x v="0"/>
    <s v="G/510105/1IA101"/>
    <s v="002"/>
    <n v="73248"/>
    <n v="-7130"/>
    <n v="0"/>
    <n v="66118"/>
    <n v="0"/>
    <n v="26695"/>
    <n v="26695"/>
    <n v="39423"/>
    <n v="39423"/>
    <n v="39423"/>
    <s v="G/AAAAAA/AAAAAA"/>
  </r>
  <r>
    <s v="51"/>
    <x v="3"/>
    <x v="6"/>
    <s v="SF43I080"/>
    <x v="67"/>
    <s v="A101"/>
    <s v="FORTALECIMIENTO INSTITUCIONAL"/>
    <s v="GC00A10100004D"/>
    <x v="0"/>
    <s v="51 GASTOS EN PERSONAL"/>
    <x v="1"/>
    <s v="G/510106/1IA101"/>
    <s v="002"/>
    <n v="22239.599999999999"/>
    <n v="0"/>
    <n v="0"/>
    <n v="22239.599999999999"/>
    <n v="0"/>
    <n v="6072.1"/>
    <n v="6072.1"/>
    <n v="16167.5"/>
    <n v="16167.5"/>
    <n v="16167.5"/>
    <s v="G/AAAAAA/AAAAAA"/>
  </r>
  <r>
    <s v="51"/>
    <x v="3"/>
    <x v="6"/>
    <s v="SF43I080"/>
    <x v="67"/>
    <s v="A101"/>
    <s v="FORTALECIMIENTO INSTITUCIONAL"/>
    <s v="GC00A10100004D"/>
    <x v="0"/>
    <s v="51 GASTOS EN PERSONAL"/>
    <x v="143"/>
    <s v="G/510108/1IA101"/>
    <s v="002"/>
    <n v="874233"/>
    <n v="118983"/>
    <n v="0"/>
    <n v="993216"/>
    <n v="0"/>
    <n v="366015"/>
    <n v="366015"/>
    <n v="627201"/>
    <n v="627201"/>
    <n v="627201"/>
    <s v="G/AAAAAA/AAAAAA"/>
  </r>
  <r>
    <s v="51"/>
    <x v="3"/>
    <x v="6"/>
    <s v="SF43I080"/>
    <x v="67"/>
    <s v="A101"/>
    <s v="FORTALECIMIENTO INSTITUCIONAL"/>
    <s v="GC00A10100004D"/>
    <x v="0"/>
    <s v="51 GASTOS EN PERSONAL"/>
    <x v="2"/>
    <s v="G/510203/1IA101"/>
    <s v="002"/>
    <n v="80928.88"/>
    <n v="9744.42"/>
    <n v="0"/>
    <n v="90673.3"/>
    <n v="415.9"/>
    <n v="4593.3999999999996"/>
    <n v="4593.3999999999996"/>
    <n v="86079.9"/>
    <n v="86079.9"/>
    <n v="85664"/>
    <s v="G/AAAAAA/AAAAAA"/>
  </r>
  <r>
    <s v="51"/>
    <x v="3"/>
    <x v="6"/>
    <s v="SF43I080"/>
    <x v="67"/>
    <s v="A101"/>
    <s v="FORTALECIMIENTO INSTITUCIONAL"/>
    <s v="GC00A10100004D"/>
    <x v="0"/>
    <s v="51 GASTOS EN PERSONAL"/>
    <x v="3"/>
    <s v="G/510204/1IA101"/>
    <s v="002"/>
    <n v="38000"/>
    <n v="-158.4"/>
    <n v="0"/>
    <n v="37841.599999999999"/>
    <n v="262.5"/>
    <n v="1500"/>
    <n v="1500"/>
    <n v="36341.599999999999"/>
    <n v="36341.599999999999"/>
    <n v="36079.1"/>
    <s v="G/AAAAAA/AAAAAA"/>
  </r>
  <r>
    <s v="51"/>
    <x v="3"/>
    <x v="6"/>
    <s v="SF43I080"/>
    <x v="67"/>
    <s v="A101"/>
    <s v="FORTALECIMIENTO INSTITUCIONAL"/>
    <s v="GC00A10100004D"/>
    <x v="0"/>
    <s v="51 GASTOS EN PERSONAL"/>
    <x v="4"/>
    <s v="G/510304/1IA101"/>
    <s v="002"/>
    <n v="396"/>
    <n v="158.4"/>
    <n v="0"/>
    <n v="554.4"/>
    <n v="0"/>
    <n v="71.400000000000006"/>
    <n v="71.400000000000006"/>
    <n v="483"/>
    <n v="483"/>
    <n v="483"/>
    <s v="G/AAAAAA/AAAAAA"/>
  </r>
  <r>
    <s v="51"/>
    <x v="3"/>
    <x v="6"/>
    <s v="SF43I080"/>
    <x v="67"/>
    <s v="A101"/>
    <s v="FORTALECIMIENTO INSTITUCIONAL"/>
    <s v="GC00A10100004D"/>
    <x v="0"/>
    <s v="51 GASTOS EN PERSONAL"/>
    <x v="5"/>
    <s v="G/510306/1IA101"/>
    <s v="002"/>
    <n v="3168"/>
    <n v="0"/>
    <n v="0"/>
    <n v="3168"/>
    <n v="0"/>
    <n v="816"/>
    <n v="816"/>
    <n v="2352"/>
    <n v="2352"/>
    <n v="2352"/>
    <s v="G/AAAAAA/AAAAAA"/>
  </r>
  <r>
    <s v="51"/>
    <x v="3"/>
    <x v="6"/>
    <s v="SF43I080"/>
    <x v="67"/>
    <s v="A101"/>
    <s v="FORTALECIMIENTO INSTITUCIONAL"/>
    <s v="GC00A10100004D"/>
    <x v="0"/>
    <s v="51 GASTOS EN PERSONAL"/>
    <x v="6"/>
    <s v="G/510401/1IA101"/>
    <s v="002"/>
    <n v="667.19"/>
    <n v="0"/>
    <n v="0"/>
    <n v="667.19"/>
    <n v="0"/>
    <n v="45"/>
    <n v="45"/>
    <n v="622.19000000000005"/>
    <n v="622.19000000000005"/>
    <n v="622.19000000000005"/>
    <s v="G/AAAAAA/AAAAAA"/>
  </r>
  <r>
    <s v="51"/>
    <x v="3"/>
    <x v="6"/>
    <s v="SF43I080"/>
    <x v="67"/>
    <s v="A101"/>
    <s v="FORTALECIMIENTO INSTITUCIONAL"/>
    <s v="GC00A10100004D"/>
    <x v="0"/>
    <s v="51 GASTOS EN PERSONAL"/>
    <x v="7"/>
    <s v="G/510408/1IA101"/>
    <s v="002"/>
    <n v="1111.98"/>
    <n v="0"/>
    <n v="0"/>
    <n v="1111.98"/>
    <n v="0"/>
    <n v="238.75"/>
    <n v="238.75"/>
    <n v="873.23"/>
    <n v="873.23"/>
    <n v="873.23"/>
    <s v="G/AAAAAA/AAAAAA"/>
  </r>
  <r>
    <s v="51"/>
    <x v="3"/>
    <x v="6"/>
    <s v="SF43I080"/>
    <x v="67"/>
    <s v="A101"/>
    <s v="FORTALECIMIENTO INSTITUCIONAL"/>
    <s v="GC00A10100004D"/>
    <x v="0"/>
    <s v="51 GASTOS EN PERSONAL"/>
    <x v="69"/>
    <s v="G/510507/1IA101"/>
    <s v="002"/>
    <n v="1917.7"/>
    <n v="0"/>
    <n v="0"/>
    <n v="1917.7"/>
    <n v="0"/>
    <n v="0"/>
    <n v="0"/>
    <n v="1917.7"/>
    <n v="1917.7"/>
    <n v="1917.7"/>
    <s v="G/AAAAAA/AAAAAA"/>
  </r>
  <r>
    <s v="51"/>
    <x v="3"/>
    <x v="6"/>
    <s v="SF43I080"/>
    <x v="67"/>
    <s v="A101"/>
    <s v="FORTALECIMIENTO INSTITUCIONAL"/>
    <s v="GC00A10100004D"/>
    <x v="0"/>
    <s v="51 GASTOS EN PERSONAL"/>
    <x v="9"/>
    <s v="G/510510/1IA101"/>
    <s v="002"/>
    <n v="1426"/>
    <n v="7130"/>
    <n v="0"/>
    <n v="8556"/>
    <n v="4991"/>
    <n v="3565"/>
    <n v="3565"/>
    <n v="4991"/>
    <n v="4991"/>
    <n v="0"/>
    <s v="G/AAAAAA/AAAAAA"/>
  </r>
  <r>
    <s v="51"/>
    <x v="3"/>
    <x v="6"/>
    <s v="SF43I080"/>
    <x v="67"/>
    <s v="A101"/>
    <s v="FORTALECIMIENTO INSTITUCIONAL"/>
    <s v="GC00A10100004D"/>
    <x v="0"/>
    <s v="51 GASTOS EN PERSONAL"/>
    <x v="10"/>
    <s v="G/510512/1IA101"/>
    <s v="002"/>
    <n v="1400.42"/>
    <n v="0"/>
    <n v="0"/>
    <n v="1400.42"/>
    <n v="0"/>
    <n v="0"/>
    <n v="0"/>
    <n v="1400.42"/>
    <n v="1400.42"/>
    <n v="1400.42"/>
    <s v="G/AAAAAA/AAAAAA"/>
  </r>
  <r>
    <s v="51"/>
    <x v="3"/>
    <x v="6"/>
    <s v="SF43I080"/>
    <x v="67"/>
    <s v="A101"/>
    <s v="FORTALECIMIENTO INSTITUCIONAL"/>
    <s v="GC00A10100004D"/>
    <x v="0"/>
    <s v="51 GASTOS EN PERSONAL"/>
    <x v="11"/>
    <s v="G/510513/1IA101"/>
    <s v="002"/>
    <n v="6092.59"/>
    <n v="0"/>
    <n v="0"/>
    <n v="6092.59"/>
    <n v="0"/>
    <n v="0"/>
    <n v="0"/>
    <n v="6092.59"/>
    <n v="6092.59"/>
    <n v="6092.59"/>
    <s v="G/AAAAAA/AAAAAA"/>
  </r>
  <r>
    <s v="51"/>
    <x v="3"/>
    <x v="6"/>
    <s v="SF43I080"/>
    <x v="67"/>
    <s v="A101"/>
    <s v="FORTALECIMIENTO INSTITUCIONAL"/>
    <s v="GC00A10100004D"/>
    <x v="0"/>
    <s v="51 GASTOS EN PERSONAL"/>
    <x v="12"/>
    <s v="G/510601/1IA101"/>
    <s v="002"/>
    <n v="109625.35"/>
    <n v="13007.28"/>
    <n v="0"/>
    <n v="122632.63"/>
    <n v="631.38"/>
    <n v="45376.800000000003"/>
    <n v="45376.800000000003"/>
    <n v="77255.83"/>
    <n v="77255.83"/>
    <n v="76624.45"/>
    <s v="G/AAAAAA/AAAAAA"/>
  </r>
  <r>
    <s v="51"/>
    <x v="3"/>
    <x v="6"/>
    <s v="SF43I080"/>
    <x v="67"/>
    <s v="A101"/>
    <s v="FORTALECIMIENTO INSTITUCIONAL"/>
    <s v="GC00A10100004D"/>
    <x v="0"/>
    <s v="51 GASTOS EN PERSONAL"/>
    <x v="13"/>
    <s v="G/510602/1IA101"/>
    <s v="002"/>
    <n v="80928.91"/>
    <n v="9744.39"/>
    <n v="0"/>
    <n v="90673.3"/>
    <n v="713"/>
    <n v="33218.65"/>
    <n v="33218.65"/>
    <n v="57454.65"/>
    <n v="57454.65"/>
    <n v="56741.65"/>
    <s v="G/AAAAAA/AAAAAA"/>
  </r>
  <r>
    <s v="51"/>
    <x v="3"/>
    <x v="6"/>
    <s v="SF43I080"/>
    <x v="67"/>
    <s v="A101"/>
    <s v="FORTALECIMIENTO INSTITUCIONAL"/>
    <s v="GC00A10100004D"/>
    <x v="0"/>
    <s v="51 GASTOS EN PERSONAL"/>
    <x v="14"/>
    <s v="G/510707/1IA101"/>
    <s v="002"/>
    <n v="8898.26"/>
    <n v="0"/>
    <n v="0"/>
    <n v="8898.26"/>
    <n v="0"/>
    <n v="0"/>
    <n v="0"/>
    <n v="8898.26"/>
    <n v="8898.26"/>
    <n v="8898.26"/>
    <s v="G/AAAAAA/AAAAAA"/>
  </r>
  <r>
    <s v="53"/>
    <x v="3"/>
    <x v="6"/>
    <s v="SF43I080"/>
    <x v="67"/>
    <s v="A101"/>
    <s v="FORTALECIMIENTO INSTITUCIONAL"/>
    <s v="GC00A10100001D"/>
    <x v="1"/>
    <s v="53 BIENES Y SERVICIOS DE CONSUMO"/>
    <x v="15"/>
    <s v="G/530101/1IA101"/>
    <s v="002"/>
    <n v="5000"/>
    <n v="0"/>
    <n v="0"/>
    <n v="5000"/>
    <n v="0"/>
    <n v="5000"/>
    <n v="1229.5899999999999"/>
    <n v="0"/>
    <n v="3770.41"/>
    <n v="0"/>
    <s v="G/AAAAAA/AAAAAA"/>
  </r>
  <r>
    <s v="53"/>
    <x v="3"/>
    <x v="6"/>
    <s v="SF43I080"/>
    <x v="67"/>
    <s v="A101"/>
    <s v="FORTALECIMIENTO INSTITUCIONAL"/>
    <s v="GC00A10100001D"/>
    <x v="1"/>
    <s v="53 BIENES Y SERVICIOS DE CONSUMO"/>
    <x v="16"/>
    <s v="G/530104/1IA101"/>
    <s v="002"/>
    <n v="5800"/>
    <n v="0"/>
    <n v="0"/>
    <n v="5800"/>
    <n v="0"/>
    <n v="5800"/>
    <n v="1767.76"/>
    <n v="0"/>
    <n v="4032.24"/>
    <n v="0"/>
    <s v="G/AAAAAA/AAAAAA"/>
  </r>
  <r>
    <s v="53"/>
    <x v="3"/>
    <x v="6"/>
    <s v="SF43I080"/>
    <x v="67"/>
    <s v="A101"/>
    <s v="FORTALECIMIENTO INSTITUCIONAL"/>
    <s v="GC00A10100001D"/>
    <x v="1"/>
    <s v="53 BIENES Y SERVICIOS DE CONSUMO"/>
    <x v="17"/>
    <s v="G/530105/1IA101"/>
    <s v="002"/>
    <n v="550"/>
    <n v="0"/>
    <n v="0"/>
    <n v="550"/>
    <n v="0"/>
    <n v="550"/>
    <n v="155.33000000000001"/>
    <n v="0"/>
    <n v="394.67"/>
    <n v="0"/>
    <s v="G/AAAAAA/AAAAAA"/>
  </r>
  <r>
    <s v="53"/>
    <x v="3"/>
    <x v="6"/>
    <s v="SF43I080"/>
    <x v="67"/>
    <s v="A101"/>
    <s v="FORTALECIMIENTO INSTITUCIONAL"/>
    <s v="GC00A10100001D"/>
    <x v="1"/>
    <s v="53 BIENES Y SERVICIOS DE CONSUMO"/>
    <x v="19"/>
    <s v="G/530204/1IA101"/>
    <s v="002"/>
    <n v="800"/>
    <n v="1260"/>
    <n v="0"/>
    <n v="2060"/>
    <n v="2060"/>
    <n v="0"/>
    <n v="0"/>
    <n v="2060"/>
    <n v="2060"/>
    <n v="0"/>
    <s v="G/AAAAAA/AAAAAA"/>
  </r>
  <r>
    <s v="53"/>
    <x v="3"/>
    <x v="6"/>
    <s v="SF43I080"/>
    <x v="67"/>
    <s v="A101"/>
    <s v="FORTALECIMIENTO INSTITUCIONAL"/>
    <s v="GC00A10100001D"/>
    <x v="1"/>
    <s v="53 BIENES Y SERVICIOS DE CONSUMO"/>
    <x v="21"/>
    <s v="G/530208/1IA101"/>
    <s v="002"/>
    <n v="74166.22"/>
    <n v="6571.18"/>
    <n v="0"/>
    <n v="80737.399999999994"/>
    <n v="42946.92"/>
    <n v="37790.480000000003"/>
    <n v="25193.68"/>
    <n v="42946.92"/>
    <n v="55543.72"/>
    <n v="0"/>
    <s v="G/AAAAAA/AAAAAA"/>
  </r>
  <r>
    <s v="53"/>
    <x v="3"/>
    <x v="6"/>
    <s v="SF43I080"/>
    <x v="67"/>
    <s v="A101"/>
    <s v="FORTALECIMIENTO INSTITUCIONAL"/>
    <s v="GC00A10100001D"/>
    <x v="1"/>
    <s v="53 BIENES Y SERVICIOS DE CONSUMO"/>
    <x v="22"/>
    <s v="G/530209/1IA101"/>
    <s v="002"/>
    <n v="57500"/>
    <n v="-1231.42"/>
    <n v="0"/>
    <n v="56268.58"/>
    <n v="0"/>
    <n v="56268.58"/>
    <n v="18754.560000000001"/>
    <n v="0"/>
    <n v="37514.019999999997"/>
    <n v="0"/>
    <s v="G/AAAAAA/AAAAAA"/>
  </r>
  <r>
    <s v="53"/>
    <x v="3"/>
    <x v="6"/>
    <s v="SF43I080"/>
    <x v="67"/>
    <s v="A101"/>
    <s v="FORTALECIMIENTO INSTITUCIONAL"/>
    <s v="GC00A10100001D"/>
    <x v="1"/>
    <s v="53 BIENES Y SERVICIOS DE CONSUMO"/>
    <x v="24"/>
    <s v="G/530402/1IA101"/>
    <s v="002"/>
    <n v="2200"/>
    <n v="-2200"/>
    <n v="0"/>
    <n v="0"/>
    <n v="0"/>
    <n v="0"/>
    <n v="0"/>
    <n v="0"/>
    <n v="0"/>
    <n v="0"/>
    <s v="G/AAAAAA/AAAAAA"/>
  </r>
  <r>
    <s v="53"/>
    <x v="3"/>
    <x v="6"/>
    <s v="SF43I080"/>
    <x v="67"/>
    <s v="A101"/>
    <s v="FORTALECIMIENTO INSTITUCIONAL"/>
    <s v="GC00A10100001D"/>
    <x v="1"/>
    <s v="53 BIENES Y SERVICIOS DE CONSUMO"/>
    <x v="27"/>
    <s v="G/530405/1IA101"/>
    <s v="002"/>
    <n v="2000"/>
    <n v="-1500"/>
    <n v="0"/>
    <n v="500"/>
    <n v="0"/>
    <n v="0"/>
    <n v="0"/>
    <n v="500"/>
    <n v="500"/>
    <n v="500"/>
    <s v="G/AAAAAA/AAAAAA"/>
  </r>
  <r>
    <s v="53"/>
    <x v="3"/>
    <x v="6"/>
    <s v="SF43I080"/>
    <x v="67"/>
    <s v="A101"/>
    <s v="FORTALECIMIENTO INSTITUCIONAL"/>
    <s v="GC00A10100001D"/>
    <x v="1"/>
    <s v="53 BIENES Y SERVICIOS DE CONSUMO"/>
    <x v="33"/>
    <s v="G/530804/1IA101"/>
    <s v="002"/>
    <n v="1930"/>
    <n v="-1930"/>
    <n v="0"/>
    <n v="0"/>
    <n v="0"/>
    <n v="0"/>
    <n v="0"/>
    <n v="0"/>
    <n v="0"/>
    <n v="0"/>
    <s v="G/AAAAAA/AAAAAA"/>
  </r>
  <r>
    <s v="53"/>
    <x v="3"/>
    <x v="6"/>
    <s v="SF43I080"/>
    <x v="67"/>
    <s v="A101"/>
    <s v="FORTALECIMIENTO INSTITUCIONAL"/>
    <s v="GC00A10100001D"/>
    <x v="1"/>
    <s v="53 BIENES Y SERVICIOS DE CONSUMO"/>
    <x v="35"/>
    <s v="G/530807/1IA101"/>
    <s v="002"/>
    <n v="700"/>
    <n v="-700"/>
    <n v="0"/>
    <n v="0"/>
    <n v="0"/>
    <n v="0"/>
    <n v="0"/>
    <n v="0"/>
    <n v="0"/>
    <n v="0"/>
    <s v="G/AAAAAA/AAAAAA"/>
  </r>
  <r>
    <s v="53"/>
    <x v="3"/>
    <x v="6"/>
    <s v="SF43I080"/>
    <x v="67"/>
    <s v="A101"/>
    <s v="FORTALECIMIENTO INSTITUCIONAL"/>
    <s v="GC00A10100001D"/>
    <x v="1"/>
    <s v="53 BIENES Y SERVICIOS DE CONSUMO"/>
    <x v="78"/>
    <s v="G/530811/1IA101"/>
    <s v="002"/>
    <n v="1400"/>
    <n v="-1400"/>
    <n v="0"/>
    <n v="0"/>
    <n v="0"/>
    <n v="0"/>
    <n v="0"/>
    <n v="0"/>
    <n v="0"/>
    <n v="0"/>
    <s v="G/AAAAAA/AAAAAA"/>
  </r>
  <r>
    <s v="53"/>
    <x v="3"/>
    <x v="6"/>
    <s v="SF43I080"/>
    <x v="67"/>
    <s v="A101"/>
    <s v="FORTALECIMIENTO INSTITUCIONAL"/>
    <s v="GC00A10100001D"/>
    <x v="1"/>
    <s v="53 BIENES Y SERVICIOS DE CONSUMO"/>
    <x v="124"/>
    <s v="G/530812/1IA101"/>
    <s v="002"/>
    <n v="4500"/>
    <n v="1130.24"/>
    <n v="0"/>
    <n v="5630.24"/>
    <n v="5580.3"/>
    <n v="0"/>
    <n v="0"/>
    <n v="5630.24"/>
    <n v="5630.24"/>
    <n v="49.94"/>
    <s v="G/AAAAAA/AAAAAA"/>
  </r>
  <r>
    <s v="57"/>
    <x v="3"/>
    <x v="6"/>
    <s v="SF43I080"/>
    <x v="67"/>
    <s v="A101"/>
    <s v="FORTALECIMIENTO INSTITUCIONAL"/>
    <s v="GC00A10100001D"/>
    <x v="1"/>
    <s v="57 OTROS GASTOS CORRIENTES"/>
    <x v="37"/>
    <s v="G/570102/1IA101"/>
    <s v="002"/>
    <n v="350"/>
    <n v="0"/>
    <n v="0"/>
    <n v="350"/>
    <n v="0"/>
    <n v="0"/>
    <n v="0"/>
    <n v="350"/>
    <n v="350"/>
    <n v="350"/>
    <s v="G/AAAAAA/AAAAAA"/>
  </r>
  <r>
    <s v="73"/>
    <x v="3"/>
    <x v="6"/>
    <s v="SF43I080"/>
    <x v="67"/>
    <s v="I402"/>
    <s v="SUB SISTEMA EDUCATIVO MUNICIPAL"/>
    <s v="GI22I40200005D"/>
    <x v="24"/>
    <s v="73 BIENES Y SERVICIOS PARA INVERSIÓN"/>
    <x v="53"/>
    <s v="G/730402/4II402"/>
    <s v="001"/>
    <n v="84331.520000000004"/>
    <n v="0"/>
    <n v="0"/>
    <n v="84331.520000000004"/>
    <n v="69996.95"/>
    <n v="0"/>
    <n v="0"/>
    <n v="84331.520000000004"/>
    <n v="84331.520000000004"/>
    <n v="14334.57"/>
    <s v="G/BBBBB2/BBBBB2"/>
  </r>
  <r>
    <s v="84"/>
    <x v="3"/>
    <x v="6"/>
    <s v="SF43I080"/>
    <x v="67"/>
    <s v="I402"/>
    <s v="SUB SISTEMA EDUCATIVO MUNICIPAL"/>
    <s v="GI22I40200005D"/>
    <x v="24"/>
    <s v="84 BIENES DE LARGA DURACIÓN"/>
    <x v="63"/>
    <s v="G/840103/4II402"/>
    <s v="001"/>
    <n v="11382.48"/>
    <n v="0"/>
    <n v="0"/>
    <n v="11382.48"/>
    <n v="0"/>
    <n v="0"/>
    <n v="0"/>
    <n v="11382.48"/>
    <n v="11382.48"/>
    <n v="11382.48"/>
    <s v="G/BBBBB3/BBBBB3"/>
  </r>
  <r>
    <s v="99"/>
    <x v="3"/>
    <x v="6"/>
    <s v="SF43I080"/>
    <x v="67"/>
    <s v="A101"/>
    <s v="FORTALECIMIENTO INSTITUCIONAL"/>
    <s v="GC00A10100004D"/>
    <x v="0"/>
    <s v="99 OTROS PASIVOS"/>
    <x v="67"/>
    <s v="G/990101/1IA101"/>
    <s v="002"/>
    <n v="998.75"/>
    <n v="0"/>
    <n v="0"/>
    <n v="998.75"/>
    <n v="0"/>
    <n v="33.4"/>
    <n v="33.4"/>
    <n v="965.35"/>
    <n v="965.35"/>
    <n v="965.35"/>
    <s v="G/CCCCC1/CCCCC1"/>
  </r>
  <r>
    <s v="51"/>
    <x v="3"/>
    <x v="6"/>
    <s v="ES12I020"/>
    <x v="68"/>
    <s v="A101"/>
    <s v="FORTALECIMIENTO INSTITUCIONAL"/>
    <s v="GC00A10100004D"/>
    <x v="0"/>
    <s v="51 GASTOS EN PERSONAL"/>
    <x v="0"/>
    <s v="G/510105/1IA101"/>
    <s v="002"/>
    <n v="160700"/>
    <n v="-32120"/>
    <n v="0"/>
    <n v="128580"/>
    <n v="0"/>
    <n v="45790"/>
    <n v="45790"/>
    <n v="82790"/>
    <n v="82790"/>
    <n v="82790"/>
    <s v="G/AAAAAA/AAAAAA"/>
  </r>
  <r>
    <s v="51"/>
    <x v="3"/>
    <x v="6"/>
    <s v="ES12I020"/>
    <x v="68"/>
    <s v="A101"/>
    <s v="FORTALECIMIENTO INSTITUCIONAL"/>
    <s v="GC00A10100004D"/>
    <x v="0"/>
    <s v="51 GASTOS EN PERSONAL"/>
    <x v="1"/>
    <s v="G/510106/1IA101"/>
    <s v="002"/>
    <n v="89841.600000000006"/>
    <n v="0"/>
    <n v="0"/>
    <n v="89841.600000000006"/>
    <n v="0"/>
    <n v="27487.97"/>
    <n v="27487.97"/>
    <n v="62353.63"/>
    <n v="62353.63"/>
    <n v="62353.63"/>
    <s v="G/AAAAAA/AAAAAA"/>
  </r>
  <r>
    <s v="51"/>
    <x v="3"/>
    <x v="6"/>
    <s v="ES12I020"/>
    <x v="68"/>
    <s v="A101"/>
    <s v="FORTALECIMIENTO INSTITUCIONAL"/>
    <s v="GC00A10100004D"/>
    <x v="0"/>
    <s v="51 GASTOS EN PERSONAL"/>
    <x v="143"/>
    <s v="G/510108/1IA101"/>
    <s v="002"/>
    <n v="1845503"/>
    <n v="192661"/>
    <n v="0"/>
    <n v="2038164"/>
    <n v="0"/>
    <n v="714775"/>
    <n v="714775"/>
    <n v="1323389"/>
    <n v="1323389"/>
    <n v="1323389"/>
    <s v="G/AAAAAA/AAAAAA"/>
  </r>
  <r>
    <s v="51"/>
    <x v="3"/>
    <x v="6"/>
    <s v="ES12I020"/>
    <x v="68"/>
    <s v="A101"/>
    <s v="FORTALECIMIENTO INSTITUCIONAL"/>
    <s v="GC00A10100004D"/>
    <x v="0"/>
    <s v="51 GASTOS EN PERSONAL"/>
    <x v="2"/>
    <s v="G/510203/1IA101"/>
    <s v="002"/>
    <n v="175074.55"/>
    <n v="15635.25"/>
    <n v="0"/>
    <n v="190709.8"/>
    <n v="2792.85"/>
    <n v="6122.05"/>
    <n v="6122.05"/>
    <n v="184587.75"/>
    <n v="184587.75"/>
    <n v="181794.9"/>
    <s v="G/AAAAAA/AAAAAA"/>
  </r>
  <r>
    <s v="51"/>
    <x v="3"/>
    <x v="6"/>
    <s v="ES12I020"/>
    <x v="68"/>
    <s v="A101"/>
    <s v="FORTALECIMIENTO INSTITUCIONAL"/>
    <s v="GC00A10100004D"/>
    <x v="0"/>
    <s v="51 GASTOS EN PERSONAL"/>
    <x v="3"/>
    <s v="G/510204/1IA101"/>
    <s v="002"/>
    <n v="80649.990000000005"/>
    <n v="-528"/>
    <n v="0"/>
    <n v="80121.990000000005"/>
    <n v="1200"/>
    <n v="2212.5"/>
    <n v="2212.5"/>
    <n v="77909.490000000005"/>
    <n v="77909.490000000005"/>
    <n v="76709.490000000005"/>
    <s v="G/AAAAAA/AAAAAA"/>
  </r>
  <r>
    <s v="51"/>
    <x v="3"/>
    <x v="6"/>
    <s v="ES12I020"/>
    <x v="68"/>
    <s v="A101"/>
    <s v="FORTALECIMIENTO INSTITUCIONAL"/>
    <s v="GC00A10100004D"/>
    <x v="0"/>
    <s v="51 GASTOS EN PERSONAL"/>
    <x v="4"/>
    <s v="G/510304/1IA101"/>
    <s v="002"/>
    <n v="1320"/>
    <n v="528"/>
    <n v="0"/>
    <n v="1848"/>
    <n v="0"/>
    <n v="371.7"/>
    <n v="371.7"/>
    <n v="1476.3"/>
    <n v="1476.3"/>
    <n v="1476.3"/>
    <s v="G/AAAAAA/AAAAAA"/>
  </r>
  <r>
    <s v="51"/>
    <x v="3"/>
    <x v="6"/>
    <s v="ES12I020"/>
    <x v="68"/>
    <s v="A101"/>
    <s v="FORTALECIMIENTO INSTITUCIONAL"/>
    <s v="GC00A10100004D"/>
    <x v="0"/>
    <s v="51 GASTOS EN PERSONAL"/>
    <x v="5"/>
    <s v="G/510306/1IA101"/>
    <s v="002"/>
    <n v="10560"/>
    <n v="0"/>
    <n v="0"/>
    <n v="10560"/>
    <n v="0"/>
    <n v="2940"/>
    <n v="2940"/>
    <n v="7620"/>
    <n v="7620"/>
    <n v="7620"/>
    <s v="G/AAAAAA/AAAAAA"/>
  </r>
  <r>
    <s v="51"/>
    <x v="3"/>
    <x v="6"/>
    <s v="ES12I020"/>
    <x v="68"/>
    <s v="A101"/>
    <s v="FORTALECIMIENTO INSTITUCIONAL"/>
    <s v="GC00A10100004D"/>
    <x v="0"/>
    <s v="51 GASTOS EN PERSONAL"/>
    <x v="6"/>
    <s v="G/510401/1IA101"/>
    <s v="002"/>
    <n v="2695.25"/>
    <n v="0"/>
    <n v="0"/>
    <n v="2695.25"/>
    <n v="0"/>
    <n v="0"/>
    <n v="0"/>
    <n v="2695.25"/>
    <n v="2695.25"/>
    <n v="2695.25"/>
    <s v="G/AAAAAA/AAAAAA"/>
  </r>
  <r>
    <s v="51"/>
    <x v="3"/>
    <x v="6"/>
    <s v="ES12I020"/>
    <x v="68"/>
    <s v="A101"/>
    <s v="FORTALECIMIENTO INSTITUCIONAL"/>
    <s v="GC00A10100004D"/>
    <x v="0"/>
    <s v="51 GASTOS EN PERSONAL"/>
    <x v="7"/>
    <s v="G/510408/1IA101"/>
    <s v="002"/>
    <n v="4492.08"/>
    <n v="0"/>
    <n v="0"/>
    <n v="4492.08"/>
    <n v="0"/>
    <n v="1305.73"/>
    <n v="1305.73"/>
    <n v="3186.35"/>
    <n v="3186.35"/>
    <n v="3186.35"/>
    <s v="G/AAAAAA/AAAAAA"/>
  </r>
  <r>
    <s v="51"/>
    <x v="3"/>
    <x v="6"/>
    <s v="ES12I020"/>
    <x v="68"/>
    <s v="A101"/>
    <s v="FORTALECIMIENTO INSTITUCIONAL"/>
    <s v="GC00A10100004D"/>
    <x v="0"/>
    <s v="51 GASTOS EN PERSONAL"/>
    <x v="69"/>
    <s v="G/510507/1IA101"/>
    <s v="002"/>
    <n v="5542.15"/>
    <n v="0"/>
    <n v="0"/>
    <n v="5542.15"/>
    <n v="0"/>
    <n v="0"/>
    <n v="0"/>
    <n v="5542.15"/>
    <n v="5542.15"/>
    <n v="5542.15"/>
    <s v="G/AAAAAA/AAAAAA"/>
  </r>
  <r>
    <s v="51"/>
    <x v="3"/>
    <x v="6"/>
    <s v="ES12I020"/>
    <x v="68"/>
    <s v="A101"/>
    <s v="FORTALECIMIENTO INSTITUCIONAL"/>
    <s v="GC00A10100004D"/>
    <x v="0"/>
    <s v="51 GASTOS EN PERSONAL"/>
    <x v="8"/>
    <s v="G/510509/1IA101"/>
    <s v="002"/>
    <n v="1522.77"/>
    <n v="0"/>
    <n v="0"/>
    <n v="1522.77"/>
    <n v="0"/>
    <n v="0"/>
    <n v="0"/>
    <n v="1522.77"/>
    <n v="1522.77"/>
    <n v="1522.77"/>
    <s v="G/AAAAAA/AAAAAA"/>
  </r>
  <r>
    <s v="51"/>
    <x v="3"/>
    <x v="6"/>
    <s v="ES12I020"/>
    <x v="68"/>
    <s v="A101"/>
    <s v="FORTALECIMIENTO INSTITUCIONAL"/>
    <s v="GC00A10100004D"/>
    <x v="0"/>
    <s v="51 GASTOS EN PERSONAL"/>
    <x v="9"/>
    <s v="G/510510/1IA101"/>
    <s v="002"/>
    <n v="6424"/>
    <n v="32120"/>
    <n v="0"/>
    <n v="38544"/>
    <n v="28714"/>
    <n v="9830"/>
    <n v="9830"/>
    <n v="28714"/>
    <n v="28714"/>
    <n v="0"/>
    <s v="G/AAAAAA/AAAAAA"/>
  </r>
  <r>
    <s v="51"/>
    <x v="3"/>
    <x v="6"/>
    <s v="ES12I020"/>
    <x v="68"/>
    <s v="A101"/>
    <s v="FORTALECIMIENTO INSTITUCIONAL"/>
    <s v="GC00A10100004D"/>
    <x v="0"/>
    <s v="51 GASTOS EN PERSONAL"/>
    <x v="10"/>
    <s v="G/510512/1IA101"/>
    <s v="002"/>
    <n v="3210.52"/>
    <n v="0"/>
    <n v="0"/>
    <n v="3210.52"/>
    <n v="0"/>
    <n v="0"/>
    <n v="0"/>
    <n v="3210.52"/>
    <n v="3210.52"/>
    <n v="3210.52"/>
    <s v="G/AAAAAA/AAAAAA"/>
  </r>
  <r>
    <s v="51"/>
    <x v="3"/>
    <x v="6"/>
    <s v="ES12I020"/>
    <x v="68"/>
    <s v="A101"/>
    <s v="FORTALECIMIENTO INSTITUCIONAL"/>
    <s v="GC00A10100004D"/>
    <x v="0"/>
    <s v="51 GASTOS EN PERSONAL"/>
    <x v="11"/>
    <s v="G/510513/1IA101"/>
    <s v="002"/>
    <n v="14101.78"/>
    <n v="-3133.91"/>
    <n v="0"/>
    <n v="10967.87"/>
    <n v="0"/>
    <n v="0"/>
    <n v="0"/>
    <n v="10967.87"/>
    <n v="10967.87"/>
    <n v="10967.87"/>
    <s v="G/AAAAAA/AAAAAA"/>
  </r>
  <r>
    <s v="51"/>
    <x v="3"/>
    <x v="6"/>
    <s v="ES12I020"/>
    <x v="68"/>
    <s v="A101"/>
    <s v="FORTALECIMIENTO INSTITUCIONAL"/>
    <s v="GC00A10100004D"/>
    <x v="0"/>
    <s v="51 GASTOS EN PERSONAL"/>
    <x v="12"/>
    <s v="G/510601/1IA101"/>
    <s v="002"/>
    <n v="237655.02"/>
    <n v="20820.79"/>
    <n v="0"/>
    <n v="258475.81"/>
    <n v="3632.32"/>
    <n v="90074.43"/>
    <n v="90074.43"/>
    <n v="168401.38"/>
    <n v="168401.38"/>
    <n v="164769.06"/>
    <s v="G/AAAAAA/AAAAAA"/>
  </r>
  <r>
    <s v="51"/>
    <x v="3"/>
    <x v="6"/>
    <s v="ES12I020"/>
    <x v="68"/>
    <s v="A101"/>
    <s v="FORTALECIMIENTO INSTITUCIONAL"/>
    <s v="GC00A10100004D"/>
    <x v="0"/>
    <s v="51 GASTOS EN PERSONAL"/>
    <x v="13"/>
    <s v="G/510602/1IA101"/>
    <s v="002"/>
    <n v="175074.55"/>
    <n v="15635.25"/>
    <n v="0"/>
    <n v="190709.8"/>
    <n v="3212"/>
    <n v="64785.84"/>
    <n v="64785.84"/>
    <n v="125923.96"/>
    <n v="125923.96"/>
    <n v="122711.96"/>
    <s v="G/AAAAAA/AAAAAA"/>
  </r>
  <r>
    <s v="51"/>
    <x v="3"/>
    <x v="6"/>
    <s v="ES12I020"/>
    <x v="68"/>
    <s v="A101"/>
    <s v="FORTALECIMIENTO INSTITUCIONAL"/>
    <s v="GC00A10100004D"/>
    <x v="0"/>
    <s v="51 GASTOS EN PERSONAL"/>
    <x v="14"/>
    <s v="G/510707/1IA101"/>
    <s v="002"/>
    <n v="13082.44"/>
    <n v="-1625.05"/>
    <n v="0"/>
    <n v="11457.39"/>
    <n v="0"/>
    <n v="0"/>
    <n v="0"/>
    <n v="11457.39"/>
    <n v="11457.39"/>
    <n v="11457.39"/>
    <s v="G/AAAAAA/AAAAAA"/>
  </r>
  <r>
    <s v="53"/>
    <x v="3"/>
    <x v="6"/>
    <s v="ES12I020"/>
    <x v="68"/>
    <s v="A101"/>
    <s v="FORTALECIMIENTO INSTITUCIONAL"/>
    <s v="GC00A10100001D"/>
    <x v="1"/>
    <s v="53 BIENES Y SERVICIOS DE CONSUMO"/>
    <x v="15"/>
    <s v="G/530101/1IA101"/>
    <s v="002"/>
    <n v="13500"/>
    <n v="1000"/>
    <n v="0"/>
    <n v="14500"/>
    <n v="0"/>
    <n v="14500"/>
    <n v="6447.87"/>
    <n v="0"/>
    <n v="8052.13"/>
    <n v="0"/>
    <s v="G/AAAAAA/AAAAAA"/>
  </r>
  <r>
    <s v="53"/>
    <x v="3"/>
    <x v="6"/>
    <s v="ES12I020"/>
    <x v="68"/>
    <s v="A101"/>
    <s v="FORTALECIMIENTO INSTITUCIONAL"/>
    <s v="GC00A10100001D"/>
    <x v="1"/>
    <s v="53 BIENES Y SERVICIOS DE CONSUMO"/>
    <x v="16"/>
    <s v="G/530104/1IA101"/>
    <s v="002"/>
    <n v="16200"/>
    <n v="1000"/>
    <n v="0"/>
    <n v="17200"/>
    <n v="0"/>
    <n v="17200"/>
    <n v="6610.62"/>
    <n v="0"/>
    <n v="10589.38"/>
    <n v="0"/>
    <s v="G/AAAAAA/AAAAAA"/>
  </r>
  <r>
    <s v="53"/>
    <x v="3"/>
    <x v="6"/>
    <s v="ES12I020"/>
    <x v="68"/>
    <s v="A101"/>
    <s v="FORTALECIMIENTO INSTITUCIONAL"/>
    <s v="GC00A10100001D"/>
    <x v="1"/>
    <s v="53 BIENES Y SERVICIOS DE CONSUMO"/>
    <x v="17"/>
    <s v="G/530105/1IA101"/>
    <s v="002"/>
    <n v="4500"/>
    <n v="1000"/>
    <n v="0"/>
    <n v="5500"/>
    <n v="0"/>
    <n v="5500"/>
    <n v="1624.2"/>
    <n v="0"/>
    <n v="3875.8"/>
    <n v="0"/>
    <s v="G/AAAAAA/AAAAAA"/>
  </r>
  <r>
    <s v="53"/>
    <x v="3"/>
    <x v="6"/>
    <s v="ES12I020"/>
    <x v="68"/>
    <s v="A101"/>
    <s v="FORTALECIMIENTO INSTITUCIONAL"/>
    <s v="GC00A10100001D"/>
    <x v="1"/>
    <s v="53 BIENES Y SERVICIOS DE CONSUMO"/>
    <x v="75"/>
    <s v="G/530203/1IA101"/>
    <s v="002"/>
    <n v="0"/>
    <n v="505"/>
    <n v="0"/>
    <n v="505"/>
    <n v="0"/>
    <n v="505"/>
    <n v="0"/>
    <n v="0"/>
    <n v="505"/>
    <n v="0"/>
    <s v="G/AAAAAA/AAAAAA"/>
  </r>
  <r>
    <s v="53"/>
    <x v="3"/>
    <x v="6"/>
    <s v="ES12I020"/>
    <x v="68"/>
    <s v="A101"/>
    <s v="FORTALECIMIENTO INSTITUCIONAL"/>
    <s v="GC00A10100001D"/>
    <x v="1"/>
    <s v="53 BIENES Y SERVICIOS DE CONSUMO"/>
    <x v="19"/>
    <s v="G/530204/1IA101"/>
    <s v="002"/>
    <n v="2935.07"/>
    <n v="3288.93"/>
    <n v="0"/>
    <n v="6224"/>
    <n v="0"/>
    <n v="6224"/>
    <n v="6224"/>
    <n v="0"/>
    <n v="0"/>
    <n v="0"/>
    <s v="G/AAAAAA/AAAAAA"/>
  </r>
  <r>
    <s v="53"/>
    <x v="3"/>
    <x v="6"/>
    <s v="ES12I020"/>
    <x v="68"/>
    <s v="A101"/>
    <s v="FORTALECIMIENTO INSTITUCIONAL"/>
    <s v="GC00A10100001D"/>
    <x v="1"/>
    <s v="53 BIENES Y SERVICIOS DE CONSUMO"/>
    <x v="144"/>
    <s v="G/530205/1IA101"/>
    <s v="002"/>
    <n v="16364"/>
    <n v="0"/>
    <n v="0"/>
    <n v="16364"/>
    <n v="0"/>
    <n v="12098"/>
    <n v="8348"/>
    <n v="4266"/>
    <n v="8016"/>
    <n v="4266"/>
    <s v="G/AAAAAA/AAAAAA"/>
  </r>
  <r>
    <s v="53"/>
    <x v="3"/>
    <x v="6"/>
    <s v="ES12I020"/>
    <x v="68"/>
    <s v="A101"/>
    <s v="FORTALECIMIENTO INSTITUCIONAL"/>
    <s v="GC00A10100001D"/>
    <x v="1"/>
    <s v="53 BIENES Y SERVICIOS DE CONSUMO"/>
    <x v="21"/>
    <s v="G/530208/1IA101"/>
    <s v="002"/>
    <n v="159010"/>
    <n v="-4519"/>
    <n v="0"/>
    <n v="154491"/>
    <n v="0"/>
    <n v="154491"/>
    <n v="77245.119999999995"/>
    <n v="0"/>
    <n v="77245.88"/>
    <n v="0"/>
    <s v="G/AAAAAA/AAAAAA"/>
  </r>
  <r>
    <s v="53"/>
    <x v="3"/>
    <x v="6"/>
    <s v="ES12I020"/>
    <x v="68"/>
    <s v="A101"/>
    <s v="FORTALECIMIENTO INSTITUCIONAL"/>
    <s v="GC00A10100001D"/>
    <x v="1"/>
    <s v="53 BIENES Y SERVICIOS DE CONSUMO"/>
    <x v="22"/>
    <s v="G/530209/1IA101"/>
    <s v="002"/>
    <n v="144855"/>
    <n v="-6660"/>
    <n v="0"/>
    <n v="138195"/>
    <n v="0"/>
    <n v="138195"/>
    <n v="53280"/>
    <n v="0"/>
    <n v="84915"/>
    <n v="0"/>
    <s v="G/AAAAAA/AAAAAA"/>
  </r>
  <r>
    <s v="53"/>
    <x v="3"/>
    <x v="6"/>
    <s v="ES12I020"/>
    <x v="68"/>
    <s v="A101"/>
    <s v="FORTALECIMIENTO INSTITUCIONAL"/>
    <s v="GC00A10100001D"/>
    <x v="1"/>
    <s v="53 BIENES Y SERVICIOS DE CONSUMO"/>
    <x v="70"/>
    <s v="G/530235/1IA101"/>
    <s v="002"/>
    <n v="2900"/>
    <n v="1000"/>
    <n v="0"/>
    <n v="3900"/>
    <n v="0"/>
    <n v="2891.25"/>
    <n v="2891.25"/>
    <n v="1008.75"/>
    <n v="1008.75"/>
    <n v="1008.75"/>
    <s v="G/AAAAAA/AAAAAA"/>
  </r>
  <r>
    <s v="53"/>
    <x v="3"/>
    <x v="6"/>
    <s v="ES12I020"/>
    <x v="68"/>
    <s v="A101"/>
    <s v="FORTALECIMIENTO INSTITUCIONAL"/>
    <s v="GC00A10100001D"/>
    <x v="1"/>
    <s v="53 BIENES Y SERVICIOS DE CONSUMO"/>
    <x v="24"/>
    <s v="G/530402/1IA101"/>
    <s v="002"/>
    <n v="38945.67"/>
    <n v="-24679.93"/>
    <n v="0"/>
    <n v="14265.74"/>
    <n v="0"/>
    <n v="0"/>
    <n v="0"/>
    <n v="14265.74"/>
    <n v="14265.74"/>
    <n v="14265.74"/>
    <s v="G/AAAAAA/AAAAAA"/>
  </r>
  <r>
    <s v="53"/>
    <x v="3"/>
    <x v="6"/>
    <s v="ES12I020"/>
    <x v="68"/>
    <s v="A101"/>
    <s v="FORTALECIMIENTO INSTITUCIONAL"/>
    <s v="GC00A10100001D"/>
    <x v="1"/>
    <s v="53 BIENES Y SERVICIOS DE CONSUMO"/>
    <x v="26"/>
    <s v="G/530404/1IA101"/>
    <s v="002"/>
    <n v="5800"/>
    <n v="9000"/>
    <n v="0"/>
    <n v="14800"/>
    <n v="0"/>
    <n v="6189.8"/>
    <n v="0"/>
    <n v="8610.2000000000007"/>
    <n v="14800"/>
    <n v="8610.2000000000007"/>
    <s v="G/AAAAAA/AAAAAA"/>
  </r>
  <r>
    <s v="53"/>
    <x v="3"/>
    <x v="6"/>
    <s v="ES12I020"/>
    <x v="68"/>
    <s v="A101"/>
    <s v="FORTALECIMIENTO INSTITUCIONAL"/>
    <s v="GC00A10100001D"/>
    <x v="1"/>
    <s v="53 BIENES Y SERVICIOS DE CONSUMO"/>
    <x v="31"/>
    <s v="G/530704/1IA101"/>
    <s v="002"/>
    <n v="1200"/>
    <n v="2500"/>
    <n v="0"/>
    <n v="3700"/>
    <n v="0"/>
    <n v="0"/>
    <n v="0"/>
    <n v="3700"/>
    <n v="3700"/>
    <n v="3700"/>
    <s v="G/AAAAAA/AAAAAA"/>
  </r>
  <r>
    <s v="53"/>
    <x v="3"/>
    <x v="6"/>
    <s v="ES12I020"/>
    <x v="68"/>
    <s v="A101"/>
    <s v="FORTALECIMIENTO INSTITUCIONAL"/>
    <s v="GC00A10100001D"/>
    <x v="1"/>
    <s v="53 BIENES Y SERVICIOS DE CONSUMO"/>
    <x v="123"/>
    <s v="G/530802/1IA101"/>
    <s v="002"/>
    <n v="7896"/>
    <n v="-1896"/>
    <n v="0"/>
    <n v="6000"/>
    <n v="0"/>
    <n v="5225.6499999999996"/>
    <n v="150"/>
    <n v="774.35"/>
    <n v="5850"/>
    <n v="774.35"/>
    <s v="G/AAAAAA/AAAAAA"/>
  </r>
  <r>
    <s v="53"/>
    <x v="3"/>
    <x v="6"/>
    <s v="ES12I020"/>
    <x v="68"/>
    <s v="A101"/>
    <s v="FORTALECIMIENTO INSTITUCIONAL"/>
    <s v="GC00A10100001D"/>
    <x v="1"/>
    <s v="53 BIENES Y SERVICIOS DE CONSUMO"/>
    <x v="33"/>
    <s v="G/530804/1IA101"/>
    <s v="002"/>
    <n v="3186.71"/>
    <n v="0"/>
    <n v="0"/>
    <n v="3186.71"/>
    <n v="373.53"/>
    <n v="2244.4699999999998"/>
    <n v="2244.4699999999998"/>
    <n v="942.24"/>
    <n v="942.24"/>
    <n v="568.71"/>
    <s v="G/AAAAAA/AAAAAA"/>
  </r>
  <r>
    <s v="53"/>
    <x v="3"/>
    <x v="6"/>
    <s v="ES12I020"/>
    <x v="68"/>
    <s v="A101"/>
    <s v="FORTALECIMIENTO INSTITUCIONAL"/>
    <s v="GC00A10100001D"/>
    <x v="1"/>
    <s v="53 BIENES Y SERVICIOS DE CONSUMO"/>
    <x v="34"/>
    <s v="G/530805/1IA101"/>
    <s v="002"/>
    <n v="2000"/>
    <n v="-2000"/>
    <n v="0"/>
    <n v="0"/>
    <n v="0"/>
    <n v="0"/>
    <n v="0"/>
    <n v="0"/>
    <n v="0"/>
    <n v="0"/>
    <s v="G/AAAAAA/AAAAAA"/>
  </r>
  <r>
    <s v="53"/>
    <x v="3"/>
    <x v="6"/>
    <s v="ES12I020"/>
    <x v="68"/>
    <s v="A101"/>
    <s v="FORTALECIMIENTO INSTITUCIONAL"/>
    <s v="GC00A10100001D"/>
    <x v="1"/>
    <s v="53 BIENES Y SERVICIOS DE CONSUMO"/>
    <x v="35"/>
    <s v="G/530807/1IA101"/>
    <s v="002"/>
    <n v="26548.83"/>
    <n v="17179"/>
    <n v="0"/>
    <n v="43727.83"/>
    <n v="2141.9299999999998"/>
    <n v="35585.9"/>
    <n v="35585.9"/>
    <n v="8141.93"/>
    <n v="8141.93"/>
    <n v="6000"/>
    <s v="G/AAAAAA/AAAAAA"/>
  </r>
  <r>
    <s v="53"/>
    <x v="3"/>
    <x v="6"/>
    <s v="ES12I020"/>
    <x v="68"/>
    <s v="A101"/>
    <s v="FORTALECIMIENTO INSTITUCIONAL"/>
    <s v="GC00A10100001D"/>
    <x v="1"/>
    <s v="53 BIENES Y SERVICIOS DE CONSUMO"/>
    <x v="78"/>
    <s v="G/530811/1IA101"/>
    <s v="002"/>
    <n v="6169.37"/>
    <n v="-800"/>
    <n v="0"/>
    <n v="5369.37"/>
    <n v="0"/>
    <n v="4872.54"/>
    <n v="4732.54"/>
    <n v="496.83"/>
    <n v="636.83000000000004"/>
    <n v="496.83"/>
    <s v="G/AAAAAA/AAAAAA"/>
  </r>
  <r>
    <s v="53"/>
    <x v="3"/>
    <x v="6"/>
    <s v="ES12I020"/>
    <x v="68"/>
    <s v="A101"/>
    <s v="FORTALECIMIENTO INSTITUCIONAL"/>
    <s v="GC00A10100001D"/>
    <x v="1"/>
    <s v="53 BIENES Y SERVICIOS DE CONSUMO"/>
    <x v="124"/>
    <s v="G/530812/1IA101"/>
    <s v="002"/>
    <n v="0"/>
    <n v="200"/>
    <n v="0"/>
    <n v="200"/>
    <n v="0"/>
    <n v="75.5"/>
    <n v="75.5"/>
    <n v="124.5"/>
    <n v="124.5"/>
    <n v="124.5"/>
    <s v="G/AAAAAA/AAAAAA"/>
  </r>
  <r>
    <s v="53"/>
    <x v="3"/>
    <x v="6"/>
    <s v="ES12I020"/>
    <x v="68"/>
    <s v="A101"/>
    <s v="FORTALECIMIENTO INSTITUCIONAL"/>
    <s v="GC00A10100001D"/>
    <x v="1"/>
    <s v="53 BIENES Y SERVICIOS DE CONSUMO"/>
    <x v="36"/>
    <s v="G/530813/1IA101"/>
    <s v="002"/>
    <n v="1062.98"/>
    <n v="800"/>
    <n v="0"/>
    <n v="1862.98"/>
    <n v="0.8"/>
    <n v="385.2"/>
    <n v="385.2"/>
    <n v="1477.78"/>
    <n v="1477.78"/>
    <n v="1476.98"/>
    <s v="G/AAAAAA/AAAAAA"/>
  </r>
  <r>
    <s v="53"/>
    <x v="3"/>
    <x v="6"/>
    <s v="ES12I020"/>
    <x v="68"/>
    <s v="A101"/>
    <s v="FORTALECIMIENTO INSTITUCIONAL"/>
    <s v="GC00A10100001D"/>
    <x v="1"/>
    <s v="53 BIENES Y SERVICIOS DE CONSUMO"/>
    <x v="79"/>
    <s v="G/530814/1IA101"/>
    <s v="002"/>
    <n v="82"/>
    <n v="200"/>
    <n v="0"/>
    <n v="282"/>
    <n v="0"/>
    <n v="0"/>
    <n v="0"/>
    <n v="282"/>
    <n v="282"/>
    <n v="282"/>
    <s v="G/AAAAAA/AAAAAA"/>
  </r>
  <r>
    <s v="53"/>
    <x v="3"/>
    <x v="6"/>
    <s v="ES12I020"/>
    <x v="68"/>
    <s v="A101"/>
    <s v="FORTALECIMIENTO INSTITUCIONAL"/>
    <s v="GC00A10100001D"/>
    <x v="1"/>
    <s v="53 BIENES Y SERVICIOS DE CONSUMO"/>
    <x v="125"/>
    <s v="G/530820/1IA101"/>
    <s v="002"/>
    <n v="0"/>
    <n v="572"/>
    <n v="0"/>
    <n v="572"/>
    <n v="0"/>
    <n v="572"/>
    <n v="0"/>
    <n v="0"/>
    <n v="572"/>
    <n v="0"/>
    <s v="G/AAAAAA/AAAAAA"/>
  </r>
  <r>
    <s v="53"/>
    <x v="3"/>
    <x v="6"/>
    <s v="ES12I020"/>
    <x v="68"/>
    <s v="A101"/>
    <s v="FORTALECIMIENTO INSTITUCIONAL"/>
    <s v="GC00A10100001D"/>
    <x v="1"/>
    <s v="53 BIENES Y SERVICIOS DE CONSUMO"/>
    <x v="141"/>
    <s v="G/530822/1IA101"/>
    <s v="002"/>
    <n v="0"/>
    <n v="3410"/>
    <n v="0"/>
    <n v="3410"/>
    <n v="0"/>
    <n v="3410"/>
    <n v="0"/>
    <n v="0"/>
    <n v="3410"/>
    <n v="0"/>
    <s v="G/AAAAAA/AAAAAA"/>
  </r>
  <r>
    <s v="53"/>
    <x v="3"/>
    <x v="6"/>
    <s v="ES12I020"/>
    <x v="68"/>
    <s v="A101"/>
    <s v="FORTALECIMIENTO INSTITUCIONAL"/>
    <s v="GC00A10100001D"/>
    <x v="1"/>
    <s v="53 BIENES Y SERVICIOS DE CONSUMO"/>
    <x v="142"/>
    <s v="G/530824/1IA101"/>
    <s v="002"/>
    <n v="705.4"/>
    <n v="2000"/>
    <n v="0"/>
    <n v="2705.4"/>
    <n v="0"/>
    <n v="0"/>
    <n v="0"/>
    <n v="2705.4"/>
    <n v="2705.4"/>
    <n v="2705.4"/>
    <s v="G/AAAAAA/AAAAAA"/>
  </r>
  <r>
    <s v="53"/>
    <x v="3"/>
    <x v="6"/>
    <s v="ES12I020"/>
    <x v="68"/>
    <s v="A101"/>
    <s v="FORTALECIMIENTO INSTITUCIONAL"/>
    <s v="GC00A10100001D"/>
    <x v="1"/>
    <s v="53 BIENES Y SERVICIOS DE CONSUMO"/>
    <x v="88"/>
    <s v="G/531403/1IA101"/>
    <s v="002"/>
    <n v="4417.8"/>
    <n v="-3917.8"/>
    <n v="0"/>
    <n v="500"/>
    <n v="0"/>
    <n v="0"/>
    <n v="0"/>
    <n v="500"/>
    <n v="500"/>
    <n v="500"/>
    <s v="G/AAAAAA/AAAAAA"/>
  </r>
  <r>
    <s v="53"/>
    <x v="3"/>
    <x v="6"/>
    <s v="ES12I020"/>
    <x v="68"/>
    <s v="A101"/>
    <s v="FORTALECIMIENTO INSTITUCIONAL"/>
    <s v="GC00A10100001D"/>
    <x v="1"/>
    <s v="53 BIENES Y SERVICIOS DE CONSUMO"/>
    <x v="103"/>
    <s v="G/531404/1IA101"/>
    <s v="002"/>
    <n v="1100"/>
    <n v="-600"/>
    <n v="0"/>
    <n v="500"/>
    <n v="0"/>
    <n v="0"/>
    <n v="0"/>
    <n v="500"/>
    <n v="500"/>
    <n v="500"/>
    <s v="G/AAAAAA/AAAAAA"/>
  </r>
  <r>
    <s v="57"/>
    <x v="3"/>
    <x v="6"/>
    <s v="ES12I020"/>
    <x v="68"/>
    <s v="A101"/>
    <s v="FORTALECIMIENTO INSTITUCIONAL"/>
    <s v="GC00A10100001D"/>
    <x v="1"/>
    <s v="57 OTROS GASTOS CORRIENTES"/>
    <x v="37"/>
    <s v="G/570102/1IA101"/>
    <s v="002"/>
    <n v="500"/>
    <n v="0"/>
    <n v="0"/>
    <n v="500"/>
    <n v="0"/>
    <n v="0"/>
    <n v="0"/>
    <n v="500"/>
    <n v="500"/>
    <n v="500"/>
    <s v="G/AAAAAA/AAAAAA"/>
  </r>
  <r>
    <s v="73"/>
    <x v="3"/>
    <x v="6"/>
    <s v="ES12I020"/>
    <x v="68"/>
    <s v="I402"/>
    <s v="SUB SISTEMA EDUCATIVO MUNICIPAL"/>
    <s v="GI22I40200005D"/>
    <x v="24"/>
    <s v="73 BIENES Y SERVICIOS PARA INVERSIÓN"/>
    <x v="53"/>
    <s v="G/730402/4II402"/>
    <s v="001"/>
    <n v="80130"/>
    <n v="38524.239999999998"/>
    <n v="0"/>
    <n v="118654.24"/>
    <n v="88677.18"/>
    <n v="0"/>
    <n v="0"/>
    <n v="118654.24"/>
    <n v="118654.24"/>
    <n v="29977.06"/>
    <s v="G/BBBBB2/BBBBB2"/>
  </r>
  <r>
    <s v="73"/>
    <x v="3"/>
    <x v="6"/>
    <s v="ES12I020"/>
    <x v="68"/>
    <s v="I402"/>
    <s v="SUB SISTEMA EDUCATIVO MUNICIPAL"/>
    <s v="GI22I40200005D"/>
    <x v="24"/>
    <s v="73 BIENES Y SERVICIOS PARA INVERSIÓN"/>
    <x v="184"/>
    <s v="G/730604/4II402"/>
    <s v="001"/>
    <n v="20000"/>
    <n v="10753.24"/>
    <n v="0"/>
    <n v="30753.24"/>
    <n v="499.47"/>
    <n v="14500.53"/>
    <n v="14068.77"/>
    <n v="16252.71"/>
    <n v="16684.47"/>
    <n v="15753.24"/>
    <s v="G/BBBBB2/BBBBB2"/>
  </r>
  <r>
    <s v="75"/>
    <x v="3"/>
    <x v="6"/>
    <s v="ES12I020"/>
    <x v="68"/>
    <s v="I402"/>
    <s v="SUB SISTEMA EDUCATIVO MUNICIPAL"/>
    <s v="GI22I40200005D"/>
    <x v="24"/>
    <s v="75 OBRAS PÚBLICAS"/>
    <x v="62"/>
    <s v="G/750107/4II402"/>
    <s v="001"/>
    <n v="240000"/>
    <n v="130722.52"/>
    <n v="0"/>
    <n v="370722.52"/>
    <n v="2.8"/>
    <n v="241517.2"/>
    <n v="229764.25"/>
    <n v="129205.32"/>
    <n v="140958.26999999999"/>
    <n v="129202.52"/>
    <s v="G/BBBBB2/BBBBB2"/>
  </r>
  <r>
    <s v="84"/>
    <x v="3"/>
    <x v="6"/>
    <s v="ES12I020"/>
    <x v="68"/>
    <s v="A101"/>
    <s v="FORTALECIMIENTO INSTITUCIONAL"/>
    <s v="GC00A10100001D"/>
    <x v="1"/>
    <s v="84 BIENES DE LARGA DURACIÓN"/>
    <x v="64"/>
    <s v="G/840104/1IA101"/>
    <s v="002"/>
    <n v="3400"/>
    <n v="1417.8"/>
    <n v="0"/>
    <n v="4817.8"/>
    <n v="0"/>
    <n v="0"/>
    <n v="0"/>
    <n v="4817.8"/>
    <n v="4817.8"/>
    <n v="4817.8"/>
    <s v="G/BBBBB3/BBBBB3"/>
  </r>
  <r>
    <s v="84"/>
    <x v="3"/>
    <x v="6"/>
    <s v="ES12I020"/>
    <x v="68"/>
    <s v="I402"/>
    <s v="SUB SISTEMA EDUCATIVO MUNICIPAL"/>
    <s v="GI22I40200005D"/>
    <x v="24"/>
    <s v="84 BIENES DE LARGA DURACIÓN"/>
    <x v="63"/>
    <s v="G/840103/4II402"/>
    <s v="001"/>
    <n v="8500"/>
    <n v="0"/>
    <n v="0"/>
    <n v="8500"/>
    <n v="0"/>
    <n v="0"/>
    <n v="0"/>
    <n v="8500"/>
    <n v="8500"/>
    <n v="8500"/>
    <s v="G/BBBBB3/BBBBB3"/>
  </r>
  <r>
    <s v="84"/>
    <x v="3"/>
    <x v="6"/>
    <s v="ES12I020"/>
    <x v="68"/>
    <s v="I402"/>
    <s v="SUB SISTEMA EDUCATIVO MUNICIPAL"/>
    <s v="GI22I40200005D"/>
    <x v="24"/>
    <s v="84 BIENES DE LARGA DURACIÓN"/>
    <x v="65"/>
    <s v="G/840107/4II402"/>
    <s v="001"/>
    <n v="25716"/>
    <n v="0"/>
    <n v="0"/>
    <n v="25716"/>
    <n v="11849"/>
    <n v="0"/>
    <n v="0"/>
    <n v="25716"/>
    <n v="25716"/>
    <n v="13867"/>
    <s v="G/BBBBB3/BBBBB3"/>
  </r>
  <r>
    <s v="99"/>
    <x v="3"/>
    <x v="6"/>
    <s v="ES12I020"/>
    <x v="68"/>
    <s v="A101"/>
    <s v="FORTALECIMIENTO INSTITUCIONAL"/>
    <s v="GC00A10100004D"/>
    <x v="0"/>
    <s v="99 OTROS PASIVOS"/>
    <x v="67"/>
    <s v="G/990101/1IA101"/>
    <s v="002"/>
    <n v="0"/>
    <n v="4758.96"/>
    <n v="0"/>
    <n v="4758.96"/>
    <n v="0"/>
    <n v="4699.96"/>
    <n v="4699.96"/>
    <n v="59"/>
    <n v="59"/>
    <n v="59"/>
    <s v="G/CCCCC1/CCCCC1"/>
  </r>
  <r>
    <s v="51"/>
    <x v="0"/>
    <x v="0"/>
    <s v="RB34F010"/>
    <x v="69"/>
    <s v="A101"/>
    <s v="FORTALECIMIENTO INSTITUCIONAL"/>
    <s v="GC00A10100004D"/>
    <x v="0"/>
    <s v="51 GASTOS EN PERSONAL"/>
    <x v="0"/>
    <s v="G/510105/1FA101"/>
    <s v="002"/>
    <n v="427140"/>
    <n v="0"/>
    <n v="0"/>
    <n v="427140"/>
    <n v="0"/>
    <n v="149091.67000000001"/>
    <n v="148175"/>
    <n v="278048.33"/>
    <n v="278965"/>
    <n v="278048.33"/>
    <s v="G/AAAAAA/AAAAAA"/>
  </r>
  <r>
    <s v="51"/>
    <x v="0"/>
    <x v="0"/>
    <s v="RB34F010"/>
    <x v="69"/>
    <s v="A101"/>
    <s v="FORTALECIMIENTO INSTITUCIONAL"/>
    <s v="GC00A10100004D"/>
    <x v="0"/>
    <s v="51 GASTOS EN PERSONAL"/>
    <x v="2"/>
    <s v="G/510203/1FA101"/>
    <s v="002"/>
    <n v="56591"/>
    <n v="0"/>
    <n v="0"/>
    <n v="56591"/>
    <n v="17400.48"/>
    <n v="9708.67"/>
    <n v="8382.2800000000007"/>
    <n v="46882.33"/>
    <n v="48208.72"/>
    <n v="29481.85"/>
    <s v="G/AAAAAA/AAAAAA"/>
  </r>
  <r>
    <s v="51"/>
    <x v="0"/>
    <x v="0"/>
    <s v="RB34F010"/>
    <x v="69"/>
    <s v="A101"/>
    <s v="FORTALECIMIENTO INSTITUCIONAL"/>
    <s v="GC00A10100004D"/>
    <x v="0"/>
    <s v="51 GASTOS EN PERSONAL"/>
    <x v="3"/>
    <s v="G/510204/1FA101"/>
    <s v="002"/>
    <n v="16500"/>
    <n v="-1650"/>
    <n v="0"/>
    <n v="14850"/>
    <n v="5217.5"/>
    <n v="2761.39"/>
    <n v="2358.8200000000002"/>
    <n v="12088.61"/>
    <n v="12491.18"/>
    <n v="6871.11"/>
    <s v="G/AAAAAA/AAAAAA"/>
  </r>
  <r>
    <s v="51"/>
    <x v="0"/>
    <x v="0"/>
    <s v="RB34F010"/>
    <x v="69"/>
    <s v="A101"/>
    <s v="FORTALECIMIENTO INSTITUCIONAL"/>
    <s v="GC00A10100004D"/>
    <x v="0"/>
    <s v="51 GASTOS EN PERSONAL"/>
    <x v="69"/>
    <s v="G/510507/1FA101"/>
    <s v="002"/>
    <n v="3157.39"/>
    <n v="0"/>
    <n v="0"/>
    <n v="3157.39"/>
    <n v="0"/>
    <n v="0"/>
    <n v="0"/>
    <n v="3157.39"/>
    <n v="3157.39"/>
    <n v="3157.39"/>
    <s v="G/AAAAAA/AAAAAA"/>
  </r>
  <r>
    <s v="51"/>
    <x v="0"/>
    <x v="0"/>
    <s v="RB34F010"/>
    <x v="69"/>
    <s v="A101"/>
    <s v="FORTALECIMIENTO INSTITUCIONAL"/>
    <s v="GC00A10100004D"/>
    <x v="0"/>
    <s v="51 GASTOS EN PERSONAL"/>
    <x v="9"/>
    <s v="G/510510/1FA101"/>
    <s v="002"/>
    <n v="251952"/>
    <n v="0"/>
    <n v="0"/>
    <n v="251952"/>
    <n v="155649.74"/>
    <n v="96302.26"/>
    <n v="96302.26"/>
    <n v="155649.74"/>
    <n v="155649.74"/>
    <n v="0"/>
    <s v="G/AAAAAA/AAAAAA"/>
  </r>
  <r>
    <s v="51"/>
    <x v="0"/>
    <x v="0"/>
    <s v="RB34F010"/>
    <x v="69"/>
    <s v="A101"/>
    <s v="FORTALECIMIENTO INSTITUCIONAL"/>
    <s v="GC00A10100004D"/>
    <x v="0"/>
    <s v="51 GASTOS EN PERSONAL"/>
    <x v="10"/>
    <s v="G/510512/1FA101"/>
    <s v="002"/>
    <n v="3902.82"/>
    <n v="0"/>
    <n v="0"/>
    <n v="3902.82"/>
    <n v="0"/>
    <n v="0"/>
    <n v="0"/>
    <n v="3902.82"/>
    <n v="3902.82"/>
    <n v="3902.82"/>
    <s v="G/AAAAAA/AAAAAA"/>
  </r>
  <r>
    <s v="51"/>
    <x v="0"/>
    <x v="0"/>
    <s v="RB34F010"/>
    <x v="69"/>
    <s v="A101"/>
    <s v="FORTALECIMIENTO INSTITUCIONAL"/>
    <s v="GC00A10100004D"/>
    <x v="0"/>
    <s v="51 GASTOS EN PERSONAL"/>
    <x v="11"/>
    <s v="G/510513/1FA101"/>
    <s v="002"/>
    <n v="21124.720000000001"/>
    <n v="0"/>
    <n v="0"/>
    <n v="21124.720000000001"/>
    <n v="0"/>
    <n v="0"/>
    <n v="0"/>
    <n v="21124.720000000001"/>
    <n v="21124.720000000001"/>
    <n v="21124.720000000001"/>
    <s v="G/AAAAAA/AAAAAA"/>
  </r>
  <r>
    <s v="51"/>
    <x v="0"/>
    <x v="0"/>
    <s v="RB34F010"/>
    <x v="69"/>
    <s v="A101"/>
    <s v="FORTALECIMIENTO INSTITUCIONAL"/>
    <s v="GC00A10100004D"/>
    <x v="0"/>
    <s v="51 GASTOS EN PERSONAL"/>
    <x v="12"/>
    <s v="G/510601/1FA101"/>
    <s v="002"/>
    <n v="85905.14"/>
    <n v="0"/>
    <n v="0"/>
    <n v="85905.14"/>
    <n v="19689.95"/>
    <n v="30926.36"/>
    <n v="30926.36"/>
    <n v="54978.78"/>
    <n v="54978.78"/>
    <n v="35288.83"/>
    <s v="G/AAAAAA/AAAAAA"/>
  </r>
  <r>
    <s v="51"/>
    <x v="0"/>
    <x v="0"/>
    <s v="RB34F010"/>
    <x v="69"/>
    <s v="A101"/>
    <s v="FORTALECIMIENTO INSTITUCIONAL"/>
    <s v="GC00A10100004D"/>
    <x v="0"/>
    <s v="51 GASTOS EN PERSONAL"/>
    <x v="13"/>
    <s v="G/510602/1FA101"/>
    <s v="002"/>
    <n v="56591"/>
    <n v="0"/>
    <n v="0"/>
    <n v="56591"/>
    <n v="14639.54"/>
    <n v="16486.22"/>
    <n v="16486.22"/>
    <n v="40104.78"/>
    <n v="40104.78"/>
    <n v="25465.24"/>
    <s v="G/AAAAAA/AAAAAA"/>
  </r>
  <r>
    <s v="51"/>
    <x v="0"/>
    <x v="0"/>
    <s v="RB34F010"/>
    <x v="69"/>
    <s v="A101"/>
    <s v="FORTALECIMIENTO INSTITUCIONAL"/>
    <s v="GC00A10100004D"/>
    <x v="0"/>
    <s v="51 GASTOS EN PERSONAL"/>
    <x v="14"/>
    <s v="G/510707/1FA101"/>
    <s v="002"/>
    <n v="58800.65"/>
    <n v="0"/>
    <n v="0"/>
    <n v="58800.65"/>
    <n v="0"/>
    <n v="6064.78"/>
    <n v="5478.11"/>
    <n v="52735.87"/>
    <n v="53322.54"/>
    <n v="52735.87"/>
    <s v="G/AAAAAA/AAAAAA"/>
  </r>
  <r>
    <s v="73"/>
    <x v="0"/>
    <x v="0"/>
    <s v="RB34F010"/>
    <x v="69"/>
    <s v="P204"/>
    <s v="USO Y GESTIÓN DEL SUELO"/>
    <s v="GI22P20400002D"/>
    <x v="92"/>
    <s v="73 BIENES Y SERVICIOS PARA INVERSIÓN"/>
    <x v="56"/>
    <s v="G/730204/2FP204"/>
    <s v="001"/>
    <n v="5945.57"/>
    <n v="2430"/>
    <n v="0"/>
    <n v="8375.57"/>
    <n v="0"/>
    <n v="4180"/>
    <n v="330"/>
    <n v="4195.57"/>
    <n v="8045.57"/>
    <n v="4195.57"/>
    <s v="G/BBBBB2/BBBBB2"/>
  </r>
  <r>
    <s v="73"/>
    <x v="0"/>
    <x v="0"/>
    <s v="RB34F010"/>
    <x v="69"/>
    <s v="P204"/>
    <s v="USO Y GESTIÓN DEL SUELO"/>
    <s v="GI22P20400002D"/>
    <x v="92"/>
    <s v="73 BIENES Y SERVICIOS PARA INVERSIÓN"/>
    <x v="106"/>
    <s v="G/730404/2FP204"/>
    <s v="001"/>
    <n v="6750"/>
    <n v="-450"/>
    <n v="0"/>
    <n v="6300"/>
    <n v="0"/>
    <n v="0"/>
    <n v="0"/>
    <n v="6300"/>
    <n v="6300"/>
    <n v="6300"/>
    <s v="G/BBBBB2/BBBBB2"/>
  </r>
  <r>
    <s v="73"/>
    <x v="0"/>
    <x v="0"/>
    <s v="RB34F010"/>
    <x v="69"/>
    <s v="P204"/>
    <s v="USO Y GESTIÓN DEL SUELO"/>
    <s v="GI22P20400002D"/>
    <x v="92"/>
    <s v="73 BIENES Y SERVICIOS PARA INVERSIÓN"/>
    <x v="48"/>
    <s v="G/730505/2FP204"/>
    <s v="001"/>
    <n v="80760"/>
    <n v="-342"/>
    <n v="0"/>
    <n v="80418"/>
    <n v="0"/>
    <n v="65148"/>
    <n v="5148"/>
    <n v="15270"/>
    <n v="75270"/>
    <n v="15270"/>
    <s v="G/BBBBB2/BBBBB2"/>
  </r>
  <r>
    <s v="73"/>
    <x v="0"/>
    <x v="0"/>
    <s v="RB34F010"/>
    <x v="69"/>
    <s v="P204"/>
    <s v="USO Y GESTIÓN DEL SUELO"/>
    <s v="GI22P20400002D"/>
    <x v="92"/>
    <s v="73 BIENES Y SERVICIOS PARA INVERSIÓN"/>
    <x v="43"/>
    <s v="G/730702/2FP204"/>
    <s v="001"/>
    <n v="6400"/>
    <n v="1900"/>
    <n v="0"/>
    <n v="8300"/>
    <n v="0"/>
    <n v="0"/>
    <n v="0"/>
    <n v="8300"/>
    <n v="8300"/>
    <n v="8300"/>
    <s v="G/BBBBB2/BBBBB2"/>
  </r>
  <r>
    <s v="73"/>
    <x v="0"/>
    <x v="0"/>
    <s v="RB34F010"/>
    <x v="69"/>
    <s v="P204"/>
    <s v="USO Y GESTIÓN DEL SUELO"/>
    <s v="GI22P20400002D"/>
    <x v="92"/>
    <s v="73 BIENES Y SERVICIOS PARA INVERSIÓN"/>
    <x v="97"/>
    <s v="G/730704/2FP204"/>
    <s v="001"/>
    <n v="6348.8"/>
    <n v="-4348.8"/>
    <n v="0"/>
    <n v="2000"/>
    <n v="0"/>
    <n v="0"/>
    <n v="0"/>
    <n v="2000"/>
    <n v="2000"/>
    <n v="2000"/>
    <s v="G/BBBBB2/BBBBB2"/>
  </r>
  <r>
    <s v="73"/>
    <x v="0"/>
    <x v="0"/>
    <s v="RB34F010"/>
    <x v="69"/>
    <s v="P204"/>
    <s v="USO Y GESTIÓN DEL SUELO"/>
    <s v="GI22P20400002D"/>
    <x v="92"/>
    <s v="73 BIENES Y SERVICIOS PARA INVERSIÓN"/>
    <x v="39"/>
    <s v="G/730804/2FP204"/>
    <s v="001"/>
    <n v="3979"/>
    <n v="3021"/>
    <n v="0"/>
    <n v="7000"/>
    <n v="885.75"/>
    <n v="3214.25"/>
    <n v="3214.25"/>
    <n v="3785.75"/>
    <n v="3785.75"/>
    <n v="2900"/>
    <s v="G/BBBBB2/BBBBB2"/>
  </r>
  <r>
    <s v="73"/>
    <x v="0"/>
    <x v="0"/>
    <s v="RB34F010"/>
    <x v="69"/>
    <s v="P204"/>
    <s v="USO Y GESTIÓN DEL SUELO"/>
    <s v="GI22P20400002D"/>
    <x v="92"/>
    <s v="73 BIENES Y SERVICIOS PARA INVERSIÓN"/>
    <x v="54"/>
    <s v="G/730807/2FP204"/>
    <s v="001"/>
    <n v="29816.63"/>
    <n v="-816.63"/>
    <n v="0"/>
    <n v="29000"/>
    <n v="0"/>
    <n v="0"/>
    <n v="0"/>
    <n v="29000"/>
    <n v="29000"/>
    <n v="29000"/>
    <s v="G/BBBBB2/BBBBB2"/>
  </r>
  <r>
    <s v="73"/>
    <x v="0"/>
    <x v="0"/>
    <s v="RB34F010"/>
    <x v="69"/>
    <s v="P204"/>
    <s v="USO Y GESTIÓN DEL SUELO"/>
    <s v="GI22P20400002D"/>
    <x v="92"/>
    <s v="73 BIENES Y SERVICIOS PARA INVERSIÓN"/>
    <x v="51"/>
    <s v="G/731403/2FP204"/>
    <s v="001"/>
    <n v="4000"/>
    <n v="-4000"/>
    <n v="0"/>
    <n v="0"/>
    <n v="0"/>
    <n v="0"/>
    <n v="0"/>
    <n v="0"/>
    <n v="0"/>
    <n v="0"/>
    <s v="G/BBBBB2/BBBBB2"/>
  </r>
  <r>
    <s v="84"/>
    <x v="0"/>
    <x v="0"/>
    <s v="RB34F010"/>
    <x v="69"/>
    <s v="P204"/>
    <s v="USO Y GESTIÓN DEL SUELO"/>
    <s v="GI22P20400002D"/>
    <x v="92"/>
    <s v="84 BIENES DE LARGA DURACIÓN"/>
    <x v="63"/>
    <s v="G/840103/2FP204"/>
    <s v="001"/>
    <n v="6000"/>
    <n v="-6000"/>
    <n v="0"/>
    <n v="0"/>
    <n v="0"/>
    <n v="0"/>
    <n v="0"/>
    <n v="0"/>
    <n v="0"/>
    <n v="0"/>
    <s v="G/BBBBB3/BBBBB3"/>
  </r>
  <r>
    <s v="84"/>
    <x v="0"/>
    <x v="0"/>
    <s v="RB34F010"/>
    <x v="69"/>
    <s v="P204"/>
    <s v="USO Y GESTIÓN DEL SUELO"/>
    <s v="GI22P20400002D"/>
    <x v="92"/>
    <s v="84 BIENES DE LARGA DURACIÓN"/>
    <x v="64"/>
    <s v="G/840104/2FP204"/>
    <s v="001"/>
    <n v="0"/>
    <n v="19606.43"/>
    <n v="0"/>
    <n v="19606.43"/>
    <n v="0"/>
    <n v="0"/>
    <n v="0"/>
    <n v="19606.43"/>
    <n v="19606.43"/>
    <n v="19606.43"/>
    <s v="G/BBBBB3/BBBBB3"/>
  </r>
  <r>
    <s v="84"/>
    <x v="0"/>
    <x v="0"/>
    <s v="RB34F010"/>
    <x v="69"/>
    <s v="P204"/>
    <s v="USO Y GESTIÓN DEL SUELO"/>
    <s v="GI22P20400002D"/>
    <x v="92"/>
    <s v="84 BIENES DE LARGA DURACIÓN"/>
    <x v="65"/>
    <s v="G/840107/2FP204"/>
    <s v="001"/>
    <n v="20000"/>
    <n v="-11000"/>
    <n v="0"/>
    <n v="9000"/>
    <n v="0"/>
    <n v="0"/>
    <n v="0"/>
    <n v="9000"/>
    <n v="9000"/>
    <n v="9000"/>
    <s v="G/BBBBB3/BBBBB3"/>
  </r>
  <r>
    <s v="99"/>
    <x v="0"/>
    <x v="0"/>
    <s v="RB34F010"/>
    <x v="69"/>
    <s v="A101"/>
    <s v="FORTALECIMIENTO INSTITUCIONAL"/>
    <s v="GC00A10100004D"/>
    <x v="0"/>
    <s v="99 OTROS PASIVOS"/>
    <x v="67"/>
    <s v="G/990101/1FA101"/>
    <s v="002"/>
    <n v="9546.0300000000007"/>
    <n v="0"/>
    <n v="0"/>
    <n v="9546.0300000000007"/>
    <n v="0"/>
    <n v="0"/>
    <n v="0"/>
    <n v="9546.0300000000007"/>
    <n v="9546.0300000000007"/>
    <n v="9546.0300000000007"/>
    <s v="G/CCCCC1/CCCCC1"/>
  </r>
  <r>
    <s v="51"/>
    <x v="0"/>
    <x v="0"/>
    <s v="TM68F100"/>
    <x v="70"/>
    <s v="A101"/>
    <s v="FORTALECIMIENTO INSTITUCIONAL"/>
    <s v="GC00A10100004D"/>
    <x v="0"/>
    <s v="51 GASTOS EN PERSONAL"/>
    <x v="0"/>
    <s v="G/510105/1FA101"/>
    <s v="002"/>
    <n v="438483"/>
    <n v="-8725.56"/>
    <n v="0"/>
    <n v="429757.44"/>
    <n v="0"/>
    <n v="167238.6"/>
    <n v="167238.6"/>
    <n v="262518.84000000003"/>
    <n v="262518.84000000003"/>
    <n v="262518.84000000003"/>
    <s v="G/AAAAAA/AAAAAA"/>
  </r>
  <r>
    <s v="51"/>
    <x v="0"/>
    <x v="0"/>
    <s v="TM68F100"/>
    <x v="70"/>
    <s v="A101"/>
    <s v="FORTALECIMIENTO INSTITUCIONAL"/>
    <s v="GC00A10100004D"/>
    <x v="0"/>
    <s v="51 GASTOS EN PERSONAL"/>
    <x v="1"/>
    <s v="G/510106/1FA101"/>
    <s v="002"/>
    <n v="14304"/>
    <n v="0"/>
    <n v="0"/>
    <n v="14304"/>
    <n v="0"/>
    <n v="5674.3"/>
    <n v="5674.3"/>
    <n v="8629.7000000000007"/>
    <n v="8629.7000000000007"/>
    <n v="8629.7000000000007"/>
    <s v="G/AAAAAA/AAAAAA"/>
  </r>
  <r>
    <s v="51"/>
    <x v="0"/>
    <x v="0"/>
    <s v="TM68F100"/>
    <x v="70"/>
    <s v="A101"/>
    <s v="FORTALECIMIENTO INSTITUCIONAL"/>
    <s v="GC00A10100004D"/>
    <x v="0"/>
    <s v="51 GASTOS EN PERSONAL"/>
    <x v="2"/>
    <s v="G/510203/1FA101"/>
    <s v="002"/>
    <n v="39859.67"/>
    <n v="1089.33"/>
    <n v="0"/>
    <n v="40949"/>
    <n v="3641.6"/>
    <n v="4620.49"/>
    <n v="4620.49"/>
    <n v="36328.51"/>
    <n v="36328.51"/>
    <n v="32686.91"/>
    <s v="G/AAAAAA/AAAAAA"/>
  </r>
  <r>
    <s v="51"/>
    <x v="0"/>
    <x v="0"/>
    <s v="TM68F100"/>
    <x v="70"/>
    <s v="A101"/>
    <s v="FORTALECIMIENTO INSTITUCIONAL"/>
    <s v="GC00A10100004D"/>
    <x v="0"/>
    <s v="51 GASTOS EN PERSONAL"/>
    <x v="3"/>
    <s v="G/510204/1FA101"/>
    <s v="002"/>
    <n v="16758.330000000002"/>
    <n v="0"/>
    <n v="0"/>
    <n v="16758.330000000002"/>
    <n v="2062.5"/>
    <n v="1471.25"/>
    <n v="1471.25"/>
    <n v="15287.08"/>
    <n v="15287.08"/>
    <n v="13224.58"/>
    <s v="G/AAAAAA/AAAAAA"/>
  </r>
  <r>
    <s v="51"/>
    <x v="0"/>
    <x v="0"/>
    <s v="TM68F100"/>
    <x v="70"/>
    <s v="A101"/>
    <s v="FORTALECIMIENTO INSTITUCIONAL"/>
    <s v="GC00A10100004D"/>
    <x v="0"/>
    <s v="51 GASTOS EN PERSONAL"/>
    <x v="4"/>
    <s v="G/510304/1FA101"/>
    <s v="002"/>
    <n v="264"/>
    <n v="105.6"/>
    <n v="0"/>
    <n v="369.6"/>
    <n v="0"/>
    <n v="142.80000000000001"/>
    <n v="142.80000000000001"/>
    <n v="226.8"/>
    <n v="226.8"/>
    <n v="226.8"/>
    <s v="G/AAAAAA/AAAAAA"/>
  </r>
  <r>
    <s v="51"/>
    <x v="0"/>
    <x v="0"/>
    <s v="TM68F100"/>
    <x v="70"/>
    <s v="A101"/>
    <s v="FORTALECIMIENTO INSTITUCIONAL"/>
    <s v="GC00A10100004D"/>
    <x v="0"/>
    <s v="51 GASTOS EN PERSONAL"/>
    <x v="5"/>
    <s v="G/510306/1FA101"/>
    <s v="002"/>
    <n v="2112"/>
    <n v="0"/>
    <n v="0"/>
    <n v="2112"/>
    <n v="0"/>
    <n v="816"/>
    <n v="816"/>
    <n v="1296"/>
    <n v="1296"/>
    <n v="1296"/>
    <s v="G/AAAAAA/AAAAAA"/>
  </r>
  <r>
    <s v="51"/>
    <x v="0"/>
    <x v="0"/>
    <s v="TM68F100"/>
    <x v="70"/>
    <s v="A101"/>
    <s v="FORTALECIMIENTO INSTITUCIONAL"/>
    <s v="GC00A10100004D"/>
    <x v="0"/>
    <s v="51 GASTOS EN PERSONAL"/>
    <x v="6"/>
    <s v="G/510401/1FA101"/>
    <s v="002"/>
    <n v="143.04"/>
    <n v="286.08"/>
    <n v="0"/>
    <n v="429.12"/>
    <n v="0"/>
    <n v="0"/>
    <n v="0"/>
    <n v="429.12"/>
    <n v="429.12"/>
    <n v="429.12"/>
    <s v="G/AAAAAA/AAAAAA"/>
  </r>
  <r>
    <s v="51"/>
    <x v="0"/>
    <x v="0"/>
    <s v="TM68F100"/>
    <x v="70"/>
    <s v="A101"/>
    <s v="FORTALECIMIENTO INSTITUCIONAL"/>
    <s v="GC00A10100004D"/>
    <x v="0"/>
    <s v="51 GASTOS EN PERSONAL"/>
    <x v="7"/>
    <s v="G/510408/1FA101"/>
    <s v="002"/>
    <n v="429.12"/>
    <n v="286.08"/>
    <n v="0"/>
    <n v="715.2"/>
    <n v="0"/>
    <n v="0"/>
    <n v="0"/>
    <n v="715.2"/>
    <n v="715.2"/>
    <n v="715.2"/>
    <s v="G/AAAAAA/AAAAAA"/>
  </r>
  <r>
    <s v="51"/>
    <x v="0"/>
    <x v="0"/>
    <s v="TM68F100"/>
    <x v="70"/>
    <s v="A101"/>
    <s v="FORTALECIMIENTO INSTITUCIONAL"/>
    <s v="GC00A10100004D"/>
    <x v="0"/>
    <s v="51 GASTOS EN PERSONAL"/>
    <x v="69"/>
    <s v="G/510507/1FA101"/>
    <s v="002"/>
    <n v="2373.7800000000002"/>
    <n v="0"/>
    <n v="0"/>
    <n v="2373.7800000000002"/>
    <n v="0"/>
    <n v="0"/>
    <n v="0"/>
    <n v="2373.7800000000002"/>
    <n v="2373.7800000000002"/>
    <n v="2373.7800000000002"/>
    <s v="G/AAAAAA/AAAAAA"/>
  </r>
  <r>
    <s v="51"/>
    <x v="0"/>
    <x v="0"/>
    <s v="TM68F100"/>
    <x v="70"/>
    <s v="A101"/>
    <s v="FORTALECIMIENTO INSTITUCIONAL"/>
    <s v="GC00A10100004D"/>
    <x v="0"/>
    <s v="51 GASTOS EN PERSONAL"/>
    <x v="8"/>
    <s v="G/510509/1FA101"/>
    <s v="002"/>
    <n v="8450.91"/>
    <n v="0"/>
    <n v="0"/>
    <n v="8450.91"/>
    <n v="0"/>
    <n v="2966.3"/>
    <n v="2966.3"/>
    <n v="5484.61"/>
    <n v="5484.61"/>
    <n v="5484.61"/>
    <s v="G/AAAAAA/AAAAAA"/>
  </r>
  <r>
    <s v="51"/>
    <x v="0"/>
    <x v="0"/>
    <s v="TM68F100"/>
    <x v="70"/>
    <s v="A101"/>
    <s v="FORTALECIMIENTO INSTITUCIONAL"/>
    <s v="GC00A10100004D"/>
    <x v="0"/>
    <s v="51 GASTOS EN PERSONAL"/>
    <x v="9"/>
    <s v="G/510510/1FA101"/>
    <s v="002"/>
    <n v="25529"/>
    <n v="22255"/>
    <n v="0"/>
    <n v="47784"/>
    <n v="34512"/>
    <n v="13272"/>
    <n v="13272"/>
    <n v="34512"/>
    <n v="34512"/>
    <n v="0"/>
    <s v="G/AAAAAA/AAAAAA"/>
  </r>
  <r>
    <s v="51"/>
    <x v="0"/>
    <x v="0"/>
    <s v="TM68F100"/>
    <x v="70"/>
    <s v="A101"/>
    <s v="FORTALECIMIENTO INSTITUCIONAL"/>
    <s v="GC00A10100004D"/>
    <x v="0"/>
    <s v="51 GASTOS EN PERSONAL"/>
    <x v="10"/>
    <s v="G/510512/1FA101"/>
    <s v="002"/>
    <n v="7356.71"/>
    <n v="0"/>
    <n v="0"/>
    <n v="7356.71"/>
    <n v="0"/>
    <n v="1191.4000000000001"/>
    <n v="1191.4000000000001"/>
    <n v="6165.31"/>
    <n v="6165.31"/>
    <n v="6165.31"/>
    <s v="G/AAAAAA/AAAAAA"/>
  </r>
  <r>
    <s v="51"/>
    <x v="0"/>
    <x v="0"/>
    <s v="TM68F100"/>
    <x v="70"/>
    <s v="A101"/>
    <s v="FORTALECIMIENTO INSTITUCIONAL"/>
    <s v="GC00A10100004D"/>
    <x v="0"/>
    <s v="51 GASTOS EN PERSONAL"/>
    <x v="11"/>
    <s v="G/510513/1FA101"/>
    <s v="002"/>
    <n v="8129.92"/>
    <n v="0"/>
    <n v="0"/>
    <n v="8129.92"/>
    <n v="0"/>
    <n v="2315.6"/>
    <n v="2315.6"/>
    <n v="5814.32"/>
    <n v="5814.32"/>
    <n v="5814.32"/>
    <s v="G/AAAAAA/AAAAAA"/>
  </r>
  <r>
    <s v="51"/>
    <x v="0"/>
    <x v="0"/>
    <s v="TM68F100"/>
    <x v="70"/>
    <s v="A101"/>
    <s v="FORTALECIMIENTO INSTITUCIONAL"/>
    <s v="GC00A10100004D"/>
    <x v="0"/>
    <s v="51 GASTOS EN PERSONAL"/>
    <x v="12"/>
    <s v="G/510601/1FA101"/>
    <s v="002"/>
    <n v="60435.45"/>
    <n v="1653.61"/>
    <n v="0"/>
    <n v="62089.06"/>
    <n v="4365.7700000000004"/>
    <n v="24108.55"/>
    <n v="24108.55"/>
    <n v="37980.51"/>
    <n v="37980.51"/>
    <n v="33614.74"/>
    <s v="G/AAAAAA/AAAAAA"/>
  </r>
  <r>
    <s v="51"/>
    <x v="0"/>
    <x v="0"/>
    <s v="TM68F100"/>
    <x v="70"/>
    <s v="A101"/>
    <s v="FORTALECIMIENTO INSTITUCIONAL"/>
    <s v="GC00A10100004D"/>
    <x v="0"/>
    <s v="51 GASTOS EN PERSONAL"/>
    <x v="13"/>
    <s v="G/510602/1FA101"/>
    <s v="002"/>
    <n v="39859.67"/>
    <n v="1089.33"/>
    <n v="0"/>
    <n v="40949"/>
    <n v="3608.06"/>
    <n v="11516.63"/>
    <n v="11516.63"/>
    <n v="29432.37"/>
    <n v="29432.37"/>
    <n v="25824.31"/>
    <s v="G/AAAAAA/AAAAAA"/>
  </r>
  <r>
    <s v="51"/>
    <x v="0"/>
    <x v="0"/>
    <s v="TM68F100"/>
    <x v="70"/>
    <s v="A101"/>
    <s v="FORTALECIMIENTO INSTITUCIONAL"/>
    <s v="GC00A10100004D"/>
    <x v="0"/>
    <s v="51 GASTOS EN PERSONAL"/>
    <x v="14"/>
    <s v="G/510707/1FA101"/>
    <s v="002"/>
    <n v="19990.080000000002"/>
    <n v="0"/>
    <n v="0"/>
    <n v="19990.080000000002"/>
    <n v="0"/>
    <n v="0"/>
    <n v="0"/>
    <n v="19990.080000000002"/>
    <n v="19990.080000000002"/>
    <n v="19990.080000000002"/>
    <s v="G/AAAAAA/AAAAAA"/>
  </r>
  <r>
    <s v="53"/>
    <x v="0"/>
    <x v="0"/>
    <s v="TM68F100"/>
    <x v="70"/>
    <s v="A101"/>
    <s v="FORTALECIMIENTO INSTITUCIONAL"/>
    <s v="GC00A10100001D"/>
    <x v="1"/>
    <s v="53 BIENES Y SERVICIOS DE CONSUMO"/>
    <x v="15"/>
    <s v="G/530101/1FA101"/>
    <s v="002"/>
    <n v="17779.080000000002"/>
    <n v="915.55"/>
    <n v="0"/>
    <n v="18694.63"/>
    <n v="0"/>
    <n v="18694.63"/>
    <n v="14694.63"/>
    <n v="0"/>
    <n v="4000"/>
    <n v="0"/>
    <s v="G/AAAAAA/AAAAAA"/>
  </r>
  <r>
    <s v="53"/>
    <x v="0"/>
    <x v="0"/>
    <s v="TM68F100"/>
    <x v="70"/>
    <s v="A101"/>
    <s v="FORTALECIMIENTO INSTITUCIONAL"/>
    <s v="GC00A10100001D"/>
    <x v="1"/>
    <s v="53 BIENES Y SERVICIOS DE CONSUMO"/>
    <x v="16"/>
    <s v="G/530104/1FA101"/>
    <s v="002"/>
    <n v="4200"/>
    <n v="-200"/>
    <n v="0"/>
    <n v="4000"/>
    <n v="0"/>
    <n v="4000"/>
    <n v="1750.36"/>
    <n v="0"/>
    <n v="2249.64"/>
    <n v="0"/>
    <s v="G/AAAAAA/AAAAAA"/>
  </r>
  <r>
    <s v="53"/>
    <x v="0"/>
    <x v="0"/>
    <s v="TM68F100"/>
    <x v="70"/>
    <s v="A101"/>
    <s v="FORTALECIMIENTO INSTITUCIONAL"/>
    <s v="GC00A10100001D"/>
    <x v="1"/>
    <s v="53 BIENES Y SERVICIOS DE CONSUMO"/>
    <x v="17"/>
    <s v="G/530105/1FA101"/>
    <s v="002"/>
    <n v="494.72"/>
    <n v="-294.72000000000003"/>
    <n v="0"/>
    <n v="200"/>
    <n v="0"/>
    <n v="200"/>
    <n v="50.84"/>
    <n v="0"/>
    <n v="149.16"/>
    <n v="0"/>
    <s v="G/AAAAAA/AAAAAA"/>
  </r>
  <r>
    <s v="53"/>
    <x v="0"/>
    <x v="0"/>
    <s v="TM68F100"/>
    <x v="70"/>
    <s v="A101"/>
    <s v="FORTALECIMIENTO INSTITUCIONAL"/>
    <s v="GC00A10100001D"/>
    <x v="1"/>
    <s v="53 BIENES Y SERVICIOS DE CONSUMO"/>
    <x v="18"/>
    <s v="G/530201/1FA101"/>
    <s v="002"/>
    <n v="17200"/>
    <n v="-9319.17"/>
    <n v="0"/>
    <n v="7880.83"/>
    <n v="0"/>
    <n v="6540"/>
    <n v="6540"/>
    <n v="1340.83"/>
    <n v="1340.83"/>
    <n v="1340.83"/>
    <s v="G/AAAAAA/AAAAAA"/>
  </r>
  <r>
    <s v="53"/>
    <x v="0"/>
    <x v="0"/>
    <s v="TM68F100"/>
    <x v="70"/>
    <s v="A101"/>
    <s v="FORTALECIMIENTO INSTITUCIONAL"/>
    <s v="GC00A10100001D"/>
    <x v="1"/>
    <s v="53 BIENES Y SERVICIOS DE CONSUMO"/>
    <x v="19"/>
    <s v="G/530204/1FA101"/>
    <s v="002"/>
    <n v="0"/>
    <n v="1000"/>
    <n v="0"/>
    <n v="1000"/>
    <n v="0"/>
    <n v="0"/>
    <n v="0"/>
    <n v="1000"/>
    <n v="1000"/>
    <n v="1000"/>
    <s v="G/AAAAAA/AAAAAA"/>
  </r>
  <r>
    <s v="53"/>
    <x v="0"/>
    <x v="0"/>
    <s v="TM68F100"/>
    <x v="70"/>
    <s v="A101"/>
    <s v="FORTALECIMIENTO INSTITUCIONAL"/>
    <s v="GC00A10100001D"/>
    <x v="1"/>
    <s v="53 BIENES Y SERVICIOS DE CONSUMO"/>
    <x v="21"/>
    <s v="G/530208/1FA101"/>
    <s v="002"/>
    <n v="39903.46"/>
    <n v="15264.1"/>
    <n v="0"/>
    <n v="55167.56"/>
    <n v="0"/>
    <n v="54607.040000000001"/>
    <n v="5000.9799999999996"/>
    <n v="560.52"/>
    <n v="50166.58"/>
    <n v="560.52"/>
    <s v="G/AAAAAA/AAAAAA"/>
  </r>
  <r>
    <s v="53"/>
    <x v="0"/>
    <x v="0"/>
    <s v="TM68F100"/>
    <x v="70"/>
    <s v="A101"/>
    <s v="FORTALECIMIENTO INSTITUCIONAL"/>
    <s v="GC00A10100001D"/>
    <x v="1"/>
    <s v="53 BIENES Y SERVICIOS DE CONSUMO"/>
    <x v="22"/>
    <s v="G/530209/1FA101"/>
    <s v="002"/>
    <n v="11480.82"/>
    <n v="0"/>
    <n v="0"/>
    <n v="11480.82"/>
    <n v="0"/>
    <n v="6739.32"/>
    <n v="2888.28"/>
    <n v="4741.5"/>
    <n v="8592.5400000000009"/>
    <n v="4741.5"/>
    <s v="G/AAAAAA/AAAAAA"/>
  </r>
  <r>
    <s v="53"/>
    <x v="0"/>
    <x v="0"/>
    <s v="TM68F100"/>
    <x v="70"/>
    <s v="A101"/>
    <s v="FORTALECIMIENTO INSTITUCIONAL"/>
    <s v="GC00A10100001D"/>
    <x v="1"/>
    <s v="53 BIENES Y SERVICIOS DE CONSUMO"/>
    <x v="23"/>
    <s v="G/530255/1FA101"/>
    <s v="002"/>
    <n v="0"/>
    <n v="1358.57"/>
    <n v="0"/>
    <n v="1358.57"/>
    <n v="0"/>
    <n v="1358.57"/>
    <n v="344.64"/>
    <n v="0"/>
    <n v="1013.93"/>
    <n v="0"/>
    <s v="G/AAAAAA/AAAAAA"/>
  </r>
  <r>
    <s v="53"/>
    <x v="0"/>
    <x v="0"/>
    <s v="TM68F100"/>
    <x v="70"/>
    <s v="A101"/>
    <s v="FORTALECIMIENTO INSTITUCIONAL"/>
    <s v="GC00A10100001D"/>
    <x v="1"/>
    <s v="53 BIENES Y SERVICIOS DE CONSUMO"/>
    <x v="24"/>
    <s v="G/530402/1FA101"/>
    <s v="002"/>
    <n v="3217.77"/>
    <n v="-3217.77"/>
    <n v="0"/>
    <n v="0"/>
    <n v="0"/>
    <n v="0"/>
    <n v="0"/>
    <n v="0"/>
    <n v="0"/>
    <n v="0"/>
    <s v="G/AAAAAA/AAAAAA"/>
  </r>
  <r>
    <s v="53"/>
    <x v="0"/>
    <x v="0"/>
    <s v="TM68F100"/>
    <x v="70"/>
    <s v="A101"/>
    <s v="FORTALECIMIENTO INSTITUCIONAL"/>
    <s v="GC00A10100001D"/>
    <x v="1"/>
    <s v="53 BIENES Y SERVICIOS DE CONSUMO"/>
    <x v="27"/>
    <s v="G/530405/1FA101"/>
    <s v="002"/>
    <n v="665"/>
    <n v="0"/>
    <n v="0"/>
    <n v="665"/>
    <n v="0"/>
    <n v="0"/>
    <n v="0"/>
    <n v="665"/>
    <n v="665"/>
    <n v="665"/>
    <s v="G/AAAAAA/AAAAAA"/>
  </r>
  <r>
    <s v="53"/>
    <x v="0"/>
    <x v="0"/>
    <s v="TM68F100"/>
    <x v="70"/>
    <s v="A101"/>
    <s v="FORTALECIMIENTO INSTITUCIONAL"/>
    <s v="GC00A10100001D"/>
    <x v="1"/>
    <s v="53 BIENES Y SERVICIOS DE CONSUMO"/>
    <x v="28"/>
    <s v="G/530418/1FA101"/>
    <s v="002"/>
    <n v="2577.19"/>
    <n v="-2577.19"/>
    <n v="0"/>
    <n v="0"/>
    <n v="0"/>
    <n v="0"/>
    <n v="0"/>
    <n v="0"/>
    <n v="0"/>
    <n v="0"/>
    <s v="G/AAAAAA/AAAAAA"/>
  </r>
  <r>
    <s v="53"/>
    <x v="0"/>
    <x v="0"/>
    <s v="TM68F100"/>
    <x v="70"/>
    <s v="A101"/>
    <s v="FORTALECIMIENTO INSTITUCIONAL"/>
    <s v="GC00A10100001D"/>
    <x v="1"/>
    <s v="53 BIENES Y SERVICIOS DE CONSUMO"/>
    <x v="76"/>
    <s v="G/530502/1FA101"/>
    <s v="002"/>
    <n v="28755.759999999998"/>
    <n v="16448.73"/>
    <n v="0"/>
    <n v="45204.49"/>
    <n v="0"/>
    <n v="45204.49"/>
    <n v="19398.04"/>
    <n v="0"/>
    <n v="25806.45"/>
    <n v="0"/>
    <s v="G/AAAAAA/AAAAAA"/>
  </r>
  <r>
    <s v="53"/>
    <x v="0"/>
    <x v="0"/>
    <s v="TM68F100"/>
    <x v="70"/>
    <s v="A101"/>
    <s v="FORTALECIMIENTO INSTITUCIONAL"/>
    <s v="GC00A10100001D"/>
    <x v="1"/>
    <s v="53 BIENES Y SERVICIOS DE CONSUMO"/>
    <x v="30"/>
    <s v="G/530702/1FA101"/>
    <s v="002"/>
    <n v="1338.9"/>
    <n v="-1338.9"/>
    <n v="0"/>
    <n v="0"/>
    <n v="0"/>
    <n v="0"/>
    <n v="0"/>
    <n v="0"/>
    <n v="0"/>
    <n v="0"/>
    <s v="G/AAAAAA/AAAAAA"/>
  </r>
  <r>
    <s v="53"/>
    <x v="0"/>
    <x v="0"/>
    <s v="TM68F100"/>
    <x v="70"/>
    <s v="A101"/>
    <s v="FORTALECIMIENTO INSTITUCIONAL"/>
    <s v="GC00A10100001D"/>
    <x v="1"/>
    <s v="53 BIENES Y SERVICIOS DE CONSUMO"/>
    <x v="32"/>
    <s v="G/530803/1FA101"/>
    <s v="002"/>
    <n v="1658.57"/>
    <n v="-1358.57"/>
    <n v="0"/>
    <n v="300"/>
    <n v="0"/>
    <n v="0"/>
    <n v="0"/>
    <n v="300"/>
    <n v="300"/>
    <n v="300"/>
    <s v="G/AAAAAA/AAAAAA"/>
  </r>
  <r>
    <s v="53"/>
    <x v="0"/>
    <x v="0"/>
    <s v="TM68F100"/>
    <x v="70"/>
    <s v="A101"/>
    <s v="FORTALECIMIENTO INSTITUCIONAL"/>
    <s v="GC00A10100001D"/>
    <x v="1"/>
    <s v="53 BIENES Y SERVICIOS DE CONSUMO"/>
    <x v="33"/>
    <s v="G/530804/1FA101"/>
    <s v="002"/>
    <n v="1411.19"/>
    <n v="0"/>
    <n v="0"/>
    <n v="1411.19"/>
    <n v="779.42"/>
    <n v="128.30000000000001"/>
    <n v="0"/>
    <n v="1282.8900000000001"/>
    <n v="1411.19"/>
    <n v="503.47"/>
    <s v="G/AAAAAA/AAAAAA"/>
  </r>
  <r>
    <s v="53"/>
    <x v="0"/>
    <x v="0"/>
    <s v="TM68F100"/>
    <x v="70"/>
    <s v="A101"/>
    <s v="FORTALECIMIENTO INSTITUCIONAL"/>
    <s v="GC00A10100001D"/>
    <x v="1"/>
    <s v="53 BIENES Y SERVICIOS DE CONSUMO"/>
    <x v="34"/>
    <s v="G/530805/1FA101"/>
    <s v="002"/>
    <n v="682.89"/>
    <n v="0"/>
    <n v="0"/>
    <n v="682.89"/>
    <n v="158.1"/>
    <n v="480.45"/>
    <n v="168.95"/>
    <n v="202.44"/>
    <n v="513.94000000000005"/>
    <n v="44.34"/>
    <s v="G/AAAAAA/AAAAAA"/>
  </r>
  <r>
    <s v="53"/>
    <x v="0"/>
    <x v="0"/>
    <s v="TM68F100"/>
    <x v="70"/>
    <s v="A101"/>
    <s v="FORTALECIMIENTO INSTITUCIONAL"/>
    <s v="GC00A10100001D"/>
    <x v="1"/>
    <s v="53 BIENES Y SERVICIOS DE CONSUMO"/>
    <x v="35"/>
    <s v="G/530807/1FA101"/>
    <s v="002"/>
    <n v="3853"/>
    <n v="-1800"/>
    <n v="0"/>
    <n v="2053"/>
    <n v="0"/>
    <n v="0"/>
    <n v="0"/>
    <n v="2053"/>
    <n v="2053"/>
    <n v="2053"/>
    <s v="G/AAAAAA/AAAAAA"/>
  </r>
  <r>
    <s v="53"/>
    <x v="0"/>
    <x v="0"/>
    <s v="TM68F100"/>
    <x v="70"/>
    <s v="A101"/>
    <s v="FORTALECIMIENTO INSTITUCIONAL"/>
    <s v="GC00A10100001D"/>
    <x v="1"/>
    <s v="53 BIENES Y SERVICIOS DE CONSUMO"/>
    <x v="36"/>
    <s v="G/530813/1FA101"/>
    <s v="002"/>
    <n v="1254"/>
    <n v="0"/>
    <n v="0"/>
    <n v="1254"/>
    <n v="0"/>
    <n v="0"/>
    <n v="0"/>
    <n v="1254"/>
    <n v="1254"/>
    <n v="1254"/>
    <s v="G/AAAAAA/AAAAAA"/>
  </r>
  <r>
    <s v="53"/>
    <x v="0"/>
    <x v="0"/>
    <s v="TM68F100"/>
    <x v="70"/>
    <s v="A101"/>
    <s v="FORTALECIMIENTO INSTITUCIONAL"/>
    <s v="GC00A10100001D"/>
    <x v="1"/>
    <s v="53 BIENES Y SERVICIOS DE CONSUMO"/>
    <x v="81"/>
    <s v="G/531406/1FA101"/>
    <s v="002"/>
    <n v="591"/>
    <n v="-591"/>
    <n v="0"/>
    <n v="0"/>
    <n v="0"/>
    <n v="0"/>
    <n v="0"/>
    <n v="0"/>
    <n v="0"/>
    <n v="0"/>
    <s v="G/AAAAAA/AAAAAA"/>
  </r>
  <r>
    <s v="57"/>
    <x v="0"/>
    <x v="0"/>
    <s v="TM68F100"/>
    <x v="70"/>
    <s v="A101"/>
    <s v="FORTALECIMIENTO INSTITUCIONAL"/>
    <s v="GC00A10100001D"/>
    <x v="1"/>
    <s v="57 OTROS GASTOS CORRIENTES"/>
    <x v="37"/>
    <s v="G/570102/1FA101"/>
    <s v="002"/>
    <n v="250"/>
    <n v="405"/>
    <n v="0"/>
    <n v="655"/>
    <n v="0"/>
    <n v="490.56"/>
    <n v="464.43"/>
    <n v="164.44"/>
    <n v="190.57"/>
    <n v="164.44"/>
    <s v="G/AAAAAA/AAAAAA"/>
  </r>
  <r>
    <s v="73"/>
    <x v="0"/>
    <x v="0"/>
    <s v="TM68F100"/>
    <x v="70"/>
    <s v="F102"/>
    <s v="FORTALECIMIENTO DE LA GOBERNANZA DEMOCRÁTICA"/>
    <s v="GI22F10200001D"/>
    <x v="6"/>
    <s v="73 BIENES Y SERVICIOS PARA INVERSIÓN"/>
    <x v="53"/>
    <s v="G/730402/1FF102"/>
    <s v="001"/>
    <n v="1943"/>
    <n v="0"/>
    <n v="0"/>
    <n v="1943"/>
    <n v="0"/>
    <n v="0"/>
    <n v="0"/>
    <n v="1943"/>
    <n v="1943"/>
    <n v="1943"/>
    <s v="G/BBBBB2/BBBBB2"/>
  </r>
  <r>
    <s v="73"/>
    <x v="0"/>
    <x v="0"/>
    <s v="TM68F100"/>
    <x v="70"/>
    <s v="F102"/>
    <s v="FORTALECIMIENTO DE LA GOBERNANZA DEMOCRÁTICA"/>
    <s v="GI22F10200001D"/>
    <x v="6"/>
    <s v="73 BIENES Y SERVICIOS PARA INVERSIÓN"/>
    <x v="50"/>
    <s v="G/730613/1FF102"/>
    <s v="001"/>
    <n v="2500"/>
    <n v="0"/>
    <n v="0"/>
    <n v="2500"/>
    <n v="0"/>
    <n v="2490"/>
    <n v="0"/>
    <n v="10"/>
    <n v="2500"/>
    <n v="10"/>
    <s v="G/BBBBB2/BBBBB2"/>
  </r>
  <r>
    <s v="73"/>
    <x v="0"/>
    <x v="0"/>
    <s v="TM68F100"/>
    <x v="70"/>
    <s v="F102"/>
    <s v="FORTALECIMIENTO DE LA GOBERNANZA DEMOCRÁTICA"/>
    <s v="GI22F10200001D"/>
    <x v="6"/>
    <s v="73 BIENES Y SERVICIOS PARA INVERSIÓN"/>
    <x v="55"/>
    <s v="G/730812/1FF102"/>
    <s v="001"/>
    <n v="2500"/>
    <n v="0"/>
    <n v="0"/>
    <n v="2500"/>
    <n v="0"/>
    <n v="0"/>
    <n v="0"/>
    <n v="2500"/>
    <n v="2500"/>
    <n v="2500"/>
    <s v="G/BBBBB2/BBBBB2"/>
  </r>
  <r>
    <s v="73"/>
    <x v="0"/>
    <x v="0"/>
    <s v="TM68F100"/>
    <x v="70"/>
    <s v="F102"/>
    <s v="FORTALECIMIENTO DE LA GOBERNANZA DEMOCRÁTICA"/>
    <s v="GI22F10200002D"/>
    <x v="7"/>
    <s v="73 BIENES Y SERVICIOS PARA INVERSIÓN"/>
    <x v="46"/>
    <s v="G/730249/1FF102"/>
    <s v="001"/>
    <n v="9000"/>
    <n v="0"/>
    <n v="0"/>
    <n v="9000"/>
    <n v="6200"/>
    <n v="2700"/>
    <n v="2700"/>
    <n v="6300"/>
    <n v="6300"/>
    <n v="100"/>
    <s v="G/BBBBB2/BBBBB2"/>
  </r>
  <r>
    <s v="73"/>
    <x v="0"/>
    <x v="0"/>
    <s v="TM68F100"/>
    <x v="70"/>
    <s v="F102"/>
    <s v="FORTALECIMIENTO DE LA GOBERNANZA DEMOCRÁTICA"/>
    <s v="GI22F10200002D"/>
    <x v="7"/>
    <s v="73 BIENES Y SERVICIOS PARA INVERSIÓN"/>
    <x v="50"/>
    <s v="G/730613/1FF102"/>
    <s v="001"/>
    <n v="1000"/>
    <n v="0"/>
    <n v="0"/>
    <n v="1000"/>
    <n v="0"/>
    <n v="0"/>
    <n v="0"/>
    <n v="1000"/>
    <n v="1000"/>
    <n v="1000"/>
    <s v="G/BBBBB2/BBBBB2"/>
  </r>
  <r>
    <s v="73"/>
    <x v="0"/>
    <x v="0"/>
    <s v="TM68F100"/>
    <x v="70"/>
    <s v="F102"/>
    <s v="FORTALECIMIENTO DE LA GOBERNANZA DEMOCRÁTICA"/>
    <s v="GI22F10200003D"/>
    <x v="8"/>
    <s v="73 BIENES Y SERVICIOS PARA INVERSIÓN"/>
    <x v="87"/>
    <s v="G/730205/1FF102"/>
    <s v="001"/>
    <n v="10000"/>
    <n v="0"/>
    <n v="0"/>
    <n v="10000"/>
    <n v="0"/>
    <n v="0"/>
    <n v="0"/>
    <n v="10000"/>
    <n v="10000"/>
    <n v="10000"/>
    <s v="G/BBBBB2/BBBBB2"/>
  </r>
  <r>
    <s v="73"/>
    <x v="0"/>
    <x v="0"/>
    <s v="TM68F100"/>
    <x v="70"/>
    <s v="G401"/>
    <s v="ARTE, CULTURA Y PATRIMONIO"/>
    <s v="GI22G40100001D"/>
    <x v="10"/>
    <s v="73 BIENES Y SERVICIOS PARA INVERSIÓN"/>
    <x v="87"/>
    <s v="G/730205/4FG401"/>
    <s v="001"/>
    <n v="31000"/>
    <n v="0"/>
    <n v="0"/>
    <n v="31000"/>
    <n v="0"/>
    <n v="6550"/>
    <n v="6550"/>
    <n v="24450"/>
    <n v="24450"/>
    <n v="24450"/>
    <s v="G/BBBBB2/BBBBB2"/>
  </r>
  <r>
    <s v="73"/>
    <x v="0"/>
    <x v="0"/>
    <s v="TM68F100"/>
    <x v="70"/>
    <s v="G401"/>
    <s v="ARTE, CULTURA Y PATRIMONIO"/>
    <s v="GI22G40100002D"/>
    <x v="11"/>
    <s v="73 BIENES Y SERVICIOS PARA INVERSIÓN"/>
    <x v="87"/>
    <s v="G/730205/4FG401"/>
    <s v="001"/>
    <n v="9000"/>
    <n v="0"/>
    <n v="0"/>
    <n v="9000"/>
    <n v="0"/>
    <n v="0"/>
    <n v="0"/>
    <n v="9000"/>
    <n v="9000"/>
    <n v="9000"/>
    <s v="G/BBBBB2/BBBBB2"/>
  </r>
  <r>
    <s v="73"/>
    <x v="0"/>
    <x v="0"/>
    <s v="TM68F100"/>
    <x v="70"/>
    <s v="H303"/>
    <s v="PRODUCTIVIDAD SOSTENIBLE"/>
    <s v="GI22H30300004D"/>
    <x v="12"/>
    <s v="73 BIENES Y SERVICIOS PARA INVERSIÓN"/>
    <x v="56"/>
    <s v="G/730204/3FH303"/>
    <s v="001"/>
    <n v="5000"/>
    <n v="0"/>
    <n v="0"/>
    <n v="5000"/>
    <n v="0"/>
    <n v="0"/>
    <n v="0"/>
    <n v="5000"/>
    <n v="5000"/>
    <n v="5000"/>
    <s v="G/BBBBB2/BBBBB2"/>
  </r>
  <r>
    <s v="73"/>
    <x v="0"/>
    <x v="0"/>
    <s v="TM68F100"/>
    <x v="70"/>
    <s v="H303"/>
    <s v="PRODUCTIVIDAD SOSTENIBLE"/>
    <s v="GI22H30300004D"/>
    <x v="12"/>
    <s v="73 BIENES Y SERVICIOS PARA INVERSIÓN"/>
    <x v="46"/>
    <s v="G/730249/3FH303"/>
    <s v="001"/>
    <n v="20000"/>
    <n v="0"/>
    <n v="0"/>
    <n v="20000"/>
    <n v="0"/>
    <n v="2000"/>
    <n v="2000"/>
    <n v="18000"/>
    <n v="18000"/>
    <n v="18000"/>
    <s v="G/BBBBB2/BBBBB2"/>
  </r>
  <r>
    <s v="73"/>
    <x v="0"/>
    <x v="0"/>
    <s v="TM68F100"/>
    <x v="70"/>
    <s v="H303"/>
    <s v="PRODUCTIVIDAD SOSTENIBLE"/>
    <s v="GI22H30300004D"/>
    <x v="12"/>
    <s v="73 BIENES Y SERVICIOS PARA INVERSIÓN"/>
    <x v="50"/>
    <s v="G/730613/3FH303"/>
    <s v="001"/>
    <n v="10000"/>
    <n v="0"/>
    <n v="0"/>
    <n v="10000"/>
    <n v="0"/>
    <n v="7750"/>
    <n v="7750"/>
    <n v="2250"/>
    <n v="2250"/>
    <n v="2250"/>
    <s v="G/BBBBB2/BBBBB2"/>
  </r>
  <r>
    <s v="73"/>
    <x v="0"/>
    <x v="0"/>
    <s v="TM68F100"/>
    <x v="70"/>
    <s v="J402"/>
    <s v="PROMOCIÓN DE DERECHOS"/>
    <s v="GI22J40200001D"/>
    <x v="13"/>
    <s v="73 BIENES Y SERVICIOS PARA INVERSIÓN"/>
    <x v="46"/>
    <s v="G/730249/4FJ402"/>
    <s v="001"/>
    <n v="9416.43"/>
    <n v="0"/>
    <n v="0"/>
    <n v="9416.43"/>
    <n v="0"/>
    <n v="0"/>
    <n v="0"/>
    <n v="9416.43"/>
    <n v="9416.43"/>
    <n v="9416.43"/>
    <s v="G/BBBBB2/BBBBB2"/>
  </r>
  <r>
    <s v="73"/>
    <x v="0"/>
    <x v="0"/>
    <s v="TM68F100"/>
    <x v="70"/>
    <s v="J402"/>
    <s v="PROMOCIÓN DE DERECHOS"/>
    <s v="GI22J40200001D"/>
    <x v="13"/>
    <s v="73 BIENES Y SERVICIOS PARA INVERSIÓN"/>
    <x v="48"/>
    <s v="G/730505/4FJ402"/>
    <s v="001"/>
    <n v="6146.07"/>
    <n v="0"/>
    <n v="0"/>
    <n v="6146.07"/>
    <n v="0"/>
    <n v="3065"/>
    <n v="3065"/>
    <n v="3081.07"/>
    <n v="3081.07"/>
    <n v="3081.07"/>
    <s v="G/BBBBB2/BBBBB2"/>
  </r>
  <r>
    <s v="73"/>
    <x v="0"/>
    <x v="0"/>
    <s v="TM68F100"/>
    <x v="70"/>
    <s v="M402"/>
    <s v="SALUD AL DIA"/>
    <s v="GI22M40200001D"/>
    <x v="14"/>
    <s v="73 BIENES Y SERVICIOS PARA INVERSIÓN"/>
    <x v="46"/>
    <s v="G/730249/4FM402"/>
    <s v="001"/>
    <n v="3760"/>
    <n v="-3086"/>
    <n v="0"/>
    <n v="674"/>
    <n v="0"/>
    <n v="0"/>
    <n v="0"/>
    <n v="674"/>
    <n v="674"/>
    <n v="674"/>
    <s v="G/BBBBB2/BBBBB2"/>
  </r>
  <r>
    <s v="73"/>
    <x v="0"/>
    <x v="0"/>
    <s v="TM68F100"/>
    <x v="70"/>
    <s v="M402"/>
    <s v="SALUD AL DIA"/>
    <s v="GI22M40200001D"/>
    <x v="14"/>
    <s v="73 BIENES Y SERVICIOS PARA INVERSIÓN"/>
    <x v="42"/>
    <s v="G/730606/4FM402"/>
    <s v="001"/>
    <n v="10800"/>
    <n v="2400"/>
    <n v="0"/>
    <n v="13200"/>
    <n v="250.23"/>
    <n v="12735.48"/>
    <n v="3135.48"/>
    <n v="464.52"/>
    <n v="10064.52"/>
    <n v="214.29"/>
    <s v="G/BBBBB2/BBBBB2"/>
  </r>
  <r>
    <s v="73"/>
    <x v="0"/>
    <x v="0"/>
    <s v="TM68F100"/>
    <x v="70"/>
    <s v="M402"/>
    <s v="SALUD AL DIA"/>
    <s v="GI22M40200002D"/>
    <x v="15"/>
    <s v="73 BIENES Y SERVICIOS PARA INVERSIÓN"/>
    <x v="42"/>
    <s v="G/730606/4FM402"/>
    <s v="001"/>
    <n v="9680"/>
    <n v="3326"/>
    <n v="0"/>
    <n v="13006"/>
    <n v="77.02"/>
    <n v="12541.48"/>
    <n v="2941.48"/>
    <n v="464.52"/>
    <n v="10064.52"/>
    <n v="387.5"/>
    <s v="G/BBBBB2/BBBBB2"/>
  </r>
  <r>
    <s v="73"/>
    <x v="0"/>
    <x v="0"/>
    <s v="TM68F100"/>
    <x v="70"/>
    <s v="N201"/>
    <s v="GESTIÓN DE RIESGOS"/>
    <s v="GI22N20100002D"/>
    <x v="16"/>
    <s v="73 BIENES Y SERVICIOS PARA INVERSIÓN"/>
    <x v="86"/>
    <s v="G/730802/2FN201"/>
    <s v="001"/>
    <n v="2964.3"/>
    <n v="0"/>
    <n v="0"/>
    <n v="2964.3"/>
    <n v="0"/>
    <n v="0"/>
    <n v="0"/>
    <n v="2964.3"/>
    <n v="2964.3"/>
    <n v="2964.3"/>
    <s v="G/BBBBB2/BBBBB2"/>
  </r>
  <r>
    <s v="73"/>
    <x v="0"/>
    <x v="0"/>
    <s v="TM68F100"/>
    <x v="70"/>
    <s v="N402"/>
    <s v="QUITO SIN MIEDO"/>
    <s v="GI22N40200001D"/>
    <x v="17"/>
    <s v="73 BIENES Y SERVICIOS PARA INVERSIÓN"/>
    <x v="44"/>
    <s v="G/730811/4FN402"/>
    <s v="001"/>
    <n v="1670"/>
    <n v="0"/>
    <n v="0"/>
    <n v="1670"/>
    <n v="0"/>
    <n v="0"/>
    <n v="0"/>
    <n v="1670"/>
    <n v="1670"/>
    <n v="1670"/>
    <s v="G/BBBBB2/BBBBB2"/>
  </r>
  <r>
    <s v="75"/>
    <x v="0"/>
    <x v="0"/>
    <s v="TM68F100"/>
    <x v="70"/>
    <s v="H303"/>
    <s v="PRODUCTIVIDAD SOSTENIBLE"/>
    <s v="GI22H30300004D"/>
    <x v="12"/>
    <s v="75 OBRAS PÚBLICAS"/>
    <x v="60"/>
    <s v="G/750104/3FH303"/>
    <s v="001"/>
    <n v="13000"/>
    <n v="0"/>
    <n v="0"/>
    <n v="13000"/>
    <n v="0"/>
    <n v="6280"/>
    <n v="0"/>
    <n v="6720"/>
    <n v="13000"/>
    <n v="6720"/>
    <s v="G/BBBBB2/BBBBB2"/>
  </r>
  <r>
    <s v="78"/>
    <x v="0"/>
    <x v="0"/>
    <s v="TM68F100"/>
    <x v="70"/>
    <s v="N402"/>
    <s v="QUITO SIN MIEDO"/>
    <s v="GI22N40200001D"/>
    <x v="17"/>
    <s v="78 TRANSFERENCIAS Y DONACIONES PARA INVERSIÓN"/>
    <x v="98"/>
    <s v="G/780103/4FN402"/>
    <s v="001"/>
    <n v="0"/>
    <n v="21659.68"/>
    <n v="0"/>
    <n v="21659.68"/>
    <n v="0"/>
    <n v="21659.68"/>
    <n v="21659.68"/>
    <n v="0"/>
    <n v="0"/>
    <n v="0"/>
    <s v="G/BBBBB2/BBBBB2"/>
  </r>
  <r>
    <s v="84"/>
    <x v="0"/>
    <x v="0"/>
    <s v="TM68F100"/>
    <x v="70"/>
    <s v="A101"/>
    <s v="FORTALECIMIENTO INSTITUCIONAL"/>
    <s v="GC00A10100001D"/>
    <x v="1"/>
    <s v="84 BIENES DE LARGA DURACIÓN"/>
    <x v="64"/>
    <s v="G/840104/1FA101"/>
    <s v="002"/>
    <n v="2000"/>
    <n v="0"/>
    <n v="0"/>
    <n v="2000"/>
    <n v="0"/>
    <n v="0"/>
    <n v="0"/>
    <n v="2000"/>
    <n v="2000"/>
    <n v="2000"/>
    <s v="G/BBBBB3/BBBBB3"/>
  </r>
  <r>
    <s v="84"/>
    <x v="0"/>
    <x v="0"/>
    <s v="TM68F100"/>
    <x v="70"/>
    <s v="A101"/>
    <s v="FORTALECIMIENTO INSTITUCIONAL"/>
    <s v="GC00A10100001D"/>
    <x v="1"/>
    <s v="84 BIENES DE LARGA DURACIÓN"/>
    <x v="113"/>
    <s v="G/840106/1FA101"/>
    <s v="002"/>
    <n v="409"/>
    <n v="0"/>
    <n v="0"/>
    <n v="409"/>
    <n v="0"/>
    <n v="0"/>
    <n v="0"/>
    <n v="409"/>
    <n v="409"/>
    <n v="409"/>
    <s v="G/BBBBB3/BBBBB3"/>
  </r>
  <r>
    <s v="84"/>
    <x v="0"/>
    <x v="0"/>
    <s v="TM68F100"/>
    <x v="70"/>
    <s v="A101"/>
    <s v="FORTALECIMIENTO INSTITUCIONAL"/>
    <s v="GC00A10100001D"/>
    <x v="1"/>
    <s v="84 BIENES DE LARGA DURACIÓN"/>
    <x v="65"/>
    <s v="G/840107/1FA101"/>
    <s v="002"/>
    <n v="39057.65"/>
    <n v="0"/>
    <n v="0"/>
    <n v="39057.65"/>
    <n v="4688.41"/>
    <n v="32993"/>
    <n v="20397"/>
    <n v="6064.65"/>
    <n v="18660.650000000001"/>
    <n v="1376.24"/>
    <s v="G/BBBBB3/BBBBB3"/>
  </r>
  <r>
    <s v="84"/>
    <x v="0"/>
    <x v="0"/>
    <s v="TM68F100"/>
    <x v="70"/>
    <s v="F102"/>
    <s v="FORTALECIMIENTO DE LA GOBERNANZA DEMOCRÁTICA"/>
    <s v="GI22F10200002D"/>
    <x v="7"/>
    <s v="84 BIENES DE LARGA DURACIÓN"/>
    <x v="66"/>
    <s v="G/840105/1FF102"/>
    <s v="001"/>
    <n v="25883.93"/>
    <n v="-21659.68"/>
    <n v="0"/>
    <n v="4224.25"/>
    <n v="0"/>
    <n v="0"/>
    <n v="0"/>
    <n v="4224.25"/>
    <n v="4224.25"/>
    <n v="4224.25"/>
    <s v="G/BBBBB3/BBBBB3"/>
  </r>
  <r>
    <s v="84"/>
    <x v="0"/>
    <x v="0"/>
    <s v="TM68F100"/>
    <x v="70"/>
    <s v="H303"/>
    <s v="PRODUCTIVIDAD SOSTENIBLE"/>
    <s v="GI22H30300004D"/>
    <x v="12"/>
    <s v="84 BIENES DE LARGA DURACIÓN"/>
    <x v="64"/>
    <s v="G/840104/3FH303"/>
    <s v="001"/>
    <n v="10000"/>
    <n v="0"/>
    <n v="0"/>
    <n v="10000"/>
    <n v="0"/>
    <n v="0"/>
    <n v="0"/>
    <n v="10000"/>
    <n v="10000"/>
    <n v="10000"/>
    <s v="G/BBBBB3/BBBBB3"/>
  </r>
  <r>
    <s v="84"/>
    <x v="0"/>
    <x v="0"/>
    <s v="TM68F100"/>
    <x v="70"/>
    <s v="M402"/>
    <s v="SALUD AL DIA"/>
    <s v="GI22M40200001D"/>
    <x v="14"/>
    <s v="84 BIENES DE LARGA DURACIÓN"/>
    <x v="64"/>
    <s v="G/840104/4FM402"/>
    <s v="001"/>
    <n v="2640"/>
    <n v="-2640"/>
    <n v="0"/>
    <n v="0"/>
    <n v="0"/>
    <n v="0"/>
    <n v="0"/>
    <n v="0"/>
    <n v="0"/>
    <n v="0"/>
    <s v="G/BBBBB3/BBBBB3"/>
  </r>
  <r>
    <s v="84"/>
    <x v="0"/>
    <x v="0"/>
    <s v="TM68F100"/>
    <x v="70"/>
    <s v="N201"/>
    <s v="GESTIÓN DE RIESGOS"/>
    <s v="GI22N20100002D"/>
    <x v="16"/>
    <s v="84 BIENES DE LARGA DURACIÓN"/>
    <x v="64"/>
    <s v="G/840104/2FN201"/>
    <s v="001"/>
    <n v="3498.08"/>
    <n v="0"/>
    <n v="0"/>
    <n v="3498.08"/>
    <n v="0"/>
    <n v="0"/>
    <n v="0"/>
    <n v="3498.08"/>
    <n v="3498.08"/>
    <n v="3498.08"/>
    <s v="G/BBBBB3/BBBBB3"/>
  </r>
  <r>
    <s v="84"/>
    <x v="0"/>
    <x v="0"/>
    <s v="TM68F100"/>
    <x v="70"/>
    <s v="N402"/>
    <s v="QUITO SIN MIEDO"/>
    <s v="GI22N40200001D"/>
    <x v="17"/>
    <s v="84 BIENES DE LARGA DURACIÓN"/>
    <x v="64"/>
    <s v="G/840104/4FN402"/>
    <s v="001"/>
    <n v="867.62"/>
    <n v="0"/>
    <n v="0"/>
    <n v="867.62"/>
    <n v="0"/>
    <n v="0"/>
    <n v="0"/>
    <n v="867.62"/>
    <n v="867.62"/>
    <n v="867.62"/>
    <s v="G/BBBBB3/BBBBB3"/>
  </r>
  <r>
    <s v="99"/>
    <x v="0"/>
    <x v="0"/>
    <s v="TM68F100"/>
    <x v="70"/>
    <s v="A101"/>
    <s v="FORTALECIMIENTO INSTITUCIONAL"/>
    <s v="GC00A10100004D"/>
    <x v="0"/>
    <s v="99 OTROS PASIVOS"/>
    <x v="67"/>
    <s v="G/990101/1FA101"/>
    <s v="002"/>
    <n v="15290.21"/>
    <n v="0"/>
    <n v="0"/>
    <n v="15290.21"/>
    <n v="0"/>
    <n v="15043.8"/>
    <n v="15043.8"/>
    <n v="246.41"/>
    <n v="246.41"/>
    <n v="246.41"/>
    <s v="G/CCCCC1/CCCCC1"/>
  </r>
  <r>
    <s v="51"/>
    <x v="3"/>
    <x v="8"/>
    <s v="UP72J010"/>
    <x v="71"/>
    <s v="A101"/>
    <s v="FORTALECIMIENTO INSTITUCIONAL"/>
    <s v="GC00A10100004D"/>
    <x v="0"/>
    <s v="51 GASTOS EN PERSONAL"/>
    <x v="0"/>
    <s v="G/510105/1JA101"/>
    <s v="002"/>
    <n v="942797.82"/>
    <n v="0"/>
    <n v="0"/>
    <n v="942797.82"/>
    <n v="0"/>
    <n v="329533.33"/>
    <n v="329533.33"/>
    <n v="613264.49"/>
    <n v="613264.49"/>
    <n v="613264.49"/>
    <s v="G/AAAAAA/AAAAAA"/>
  </r>
  <r>
    <s v="51"/>
    <x v="3"/>
    <x v="8"/>
    <s v="UP72J010"/>
    <x v="71"/>
    <s v="A101"/>
    <s v="FORTALECIMIENTO INSTITUCIONAL"/>
    <s v="GC00A10100004D"/>
    <x v="0"/>
    <s v="51 GASTOS EN PERSONAL"/>
    <x v="1"/>
    <s v="G/510106/1JA101"/>
    <s v="002"/>
    <n v="563892.16"/>
    <n v="4553.72"/>
    <n v="0"/>
    <n v="568445.88"/>
    <n v="0"/>
    <n v="233644.46"/>
    <n v="233644.46"/>
    <n v="334801.42"/>
    <n v="334801.42"/>
    <n v="334801.42"/>
    <s v="G/AAAAAA/AAAAAA"/>
  </r>
  <r>
    <s v="51"/>
    <x v="3"/>
    <x v="8"/>
    <s v="UP72J010"/>
    <x v="71"/>
    <s v="A101"/>
    <s v="FORTALECIMIENTO INSTITUCIONAL"/>
    <s v="GC00A10100004D"/>
    <x v="0"/>
    <s v="51 GASTOS EN PERSONAL"/>
    <x v="2"/>
    <s v="G/510203/1JA101"/>
    <s v="002"/>
    <n v="579739.91"/>
    <n v="10661.58"/>
    <n v="0"/>
    <n v="590401.49"/>
    <n v="431581.89"/>
    <n v="47037.38"/>
    <n v="47037.38"/>
    <n v="543364.11"/>
    <n v="543364.11"/>
    <n v="111782.22"/>
    <s v="G/AAAAAA/AAAAAA"/>
  </r>
  <r>
    <s v="51"/>
    <x v="3"/>
    <x v="8"/>
    <s v="UP72J010"/>
    <x v="71"/>
    <s v="A101"/>
    <s v="FORTALECIMIENTO INSTITUCIONAL"/>
    <s v="GC00A10100004D"/>
    <x v="0"/>
    <s v="51 GASTOS EN PERSONAL"/>
    <x v="3"/>
    <s v="G/510204/1JA101"/>
    <s v="002"/>
    <n v="269227.08"/>
    <n v="0"/>
    <n v="0"/>
    <n v="269227.08"/>
    <n v="186793.75"/>
    <n v="15906.25"/>
    <n v="15906.25"/>
    <n v="253320.83"/>
    <n v="253320.83"/>
    <n v="66527.08"/>
    <s v="G/AAAAAA/AAAAAA"/>
  </r>
  <r>
    <s v="51"/>
    <x v="3"/>
    <x v="8"/>
    <s v="UP72J010"/>
    <x v="71"/>
    <s v="A101"/>
    <s v="FORTALECIMIENTO INSTITUCIONAL"/>
    <s v="GC00A10100004D"/>
    <x v="0"/>
    <s v="51 GASTOS EN PERSONAL"/>
    <x v="4"/>
    <s v="G/510304/1JA101"/>
    <s v="002"/>
    <n v="9240"/>
    <n v="3696"/>
    <n v="0"/>
    <n v="12936"/>
    <n v="0"/>
    <n v="4512.2"/>
    <n v="4512.2"/>
    <n v="8423.7999999999993"/>
    <n v="8423.7999999999993"/>
    <n v="8423.7999999999993"/>
    <s v="G/AAAAAA/AAAAAA"/>
  </r>
  <r>
    <s v="51"/>
    <x v="3"/>
    <x v="8"/>
    <s v="UP72J010"/>
    <x v="71"/>
    <s v="A101"/>
    <s v="FORTALECIMIENTO INSTITUCIONAL"/>
    <s v="GC00A10100004D"/>
    <x v="0"/>
    <s v="51 GASTOS EN PERSONAL"/>
    <x v="5"/>
    <s v="G/510306/1JA101"/>
    <s v="002"/>
    <n v="73920"/>
    <n v="0"/>
    <n v="0"/>
    <n v="73920"/>
    <n v="0"/>
    <n v="28400"/>
    <n v="28400"/>
    <n v="45520"/>
    <n v="45520"/>
    <n v="45520"/>
    <s v="G/AAAAAA/AAAAAA"/>
  </r>
  <r>
    <s v="51"/>
    <x v="3"/>
    <x v="8"/>
    <s v="UP72J010"/>
    <x v="71"/>
    <s v="A101"/>
    <s v="FORTALECIMIENTO INSTITUCIONAL"/>
    <s v="GC00A10100004D"/>
    <x v="0"/>
    <s v="51 GASTOS EN PERSONAL"/>
    <x v="6"/>
    <s v="G/510401/1JA101"/>
    <s v="002"/>
    <n v="16848.18"/>
    <n v="205.2"/>
    <n v="0"/>
    <n v="17053.38"/>
    <n v="0"/>
    <n v="1525.5"/>
    <n v="1525.5"/>
    <n v="15527.88"/>
    <n v="15527.88"/>
    <n v="15527.88"/>
    <s v="G/AAAAAA/AAAAAA"/>
  </r>
  <r>
    <s v="51"/>
    <x v="3"/>
    <x v="8"/>
    <s v="UP72J010"/>
    <x v="71"/>
    <s v="A101"/>
    <s v="FORTALECIMIENTO INSTITUCIONAL"/>
    <s v="GC00A10100004D"/>
    <x v="0"/>
    <s v="51 GASTOS EN PERSONAL"/>
    <x v="7"/>
    <s v="G/510408/1JA101"/>
    <s v="002"/>
    <n v="28080.29"/>
    <n v="342"/>
    <n v="0"/>
    <n v="28422.29"/>
    <n v="0"/>
    <n v="4109.5200000000004"/>
    <n v="4109.5200000000004"/>
    <n v="24312.77"/>
    <n v="24312.77"/>
    <n v="24312.77"/>
    <s v="G/AAAAAA/AAAAAA"/>
  </r>
  <r>
    <s v="51"/>
    <x v="3"/>
    <x v="8"/>
    <s v="UP72J010"/>
    <x v="71"/>
    <s v="A101"/>
    <s v="FORTALECIMIENTO INSTITUCIONAL"/>
    <s v="GC00A10100004D"/>
    <x v="0"/>
    <s v="51 GASTOS EN PERSONAL"/>
    <x v="8"/>
    <s v="G/510509/1JA101"/>
    <s v="002"/>
    <n v="323342.96999999997"/>
    <n v="-219008.8"/>
    <n v="0"/>
    <n v="104334.17"/>
    <n v="0"/>
    <n v="104281.89"/>
    <n v="104281.89"/>
    <n v="52.28"/>
    <n v="52.28"/>
    <n v="52.28"/>
    <s v="G/AAAAAA/AAAAAA"/>
  </r>
  <r>
    <s v="51"/>
    <x v="3"/>
    <x v="8"/>
    <s v="UP72J010"/>
    <x v="71"/>
    <s v="A101"/>
    <s v="FORTALECIMIENTO INSTITUCIONAL"/>
    <s v="GC00A10100004D"/>
    <x v="0"/>
    <s v="51 GASTOS EN PERSONAL"/>
    <x v="9"/>
    <s v="G/510510/1JA101"/>
    <s v="002"/>
    <n v="5402132"/>
    <n v="172744"/>
    <n v="0"/>
    <n v="5574876"/>
    <n v="3296766.11"/>
    <n v="2275140.65"/>
    <n v="2275140.65"/>
    <n v="3299735.35"/>
    <n v="3299735.35"/>
    <n v="2969.24"/>
    <s v="G/AAAAAA/AAAAAA"/>
  </r>
  <r>
    <s v="51"/>
    <x v="3"/>
    <x v="8"/>
    <s v="UP72J010"/>
    <x v="71"/>
    <s v="A101"/>
    <s v="FORTALECIMIENTO INSTITUCIONAL"/>
    <s v="GC00A10100004D"/>
    <x v="0"/>
    <s v="51 GASTOS EN PERSONAL"/>
    <x v="10"/>
    <s v="G/510512/1JA101"/>
    <s v="002"/>
    <n v="8909.52"/>
    <n v="0"/>
    <n v="0"/>
    <n v="8909.52"/>
    <n v="0"/>
    <n v="4002.6"/>
    <n v="4002.6"/>
    <n v="4906.92"/>
    <n v="4906.92"/>
    <n v="4906.92"/>
    <s v="G/AAAAAA/AAAAAA"/>
  </r>
  <r>
    <s v="51"/>
    <x v="3"/>
    <x v="8"/>
    <s v="UP72J010"/>
    <x v="71"/>
    <s v="A101"/>
    <s v="FORTALECIMIENTO INSTITUCIONAL"/>
    <s v="GC00A10100004D"/>
    <x v="0"/>
    <s v="51 GASTOS EN PERSONAL"/>
    <x v="11"/>
    <s v="G/510513/1JA101"/>
    <s v="002"/>
    <n v="17819.05"/>
    <n v="0"/>
    <n v="0"/>
    <n v="17819.05"/>
    <n v="0"/>
    <n v="1533.33"/>
    <n v="1533.33"/>
    <n v="16285.72"/>
    <n v="16285.72"/>
    <n v="16285.72"/>
    <s v="G/AAAAAA/AAAAAA"/>
  </r>
  <r>
    <s v="51"/>
    <x v="3"/>
    <x v="8"/>
    <s v="UP72J010"/>
    <x v="71"/>
    <s v="A101"/>
    <s v="FORTALECIMIENTO INSTITUCIONAL"/>
    <s v="GC00A10100004D"/>
    <x v="0"/>
    <s v="51 GASTOS EN PERSONAL"/>
    <x v="12"/>
    <s v="G/510601/1JA101"/>
    <s v="002"/>
    <n v="877237.15"/>
    <n v="16150.08"/>
    <n v="0"/>
    <n v="893387.23"/>
    <n v="416596.95"/>
    <n v="363611.74"/>
    <n v="363611.74"/>
    <n v="529775.49"/>
    <n v="529775.49"/>
    <n v="113178.54"/>
    <s v="G/AAAAAA/AAAAAA"/>
  </r>
  <r>
    <s v="51"/>
    <x v="3"/>
    <x v="8"/>
    <s v="UP72J010"/>
    <x v="71"/>
    <s v="A101"/>
    <s v="FORTALECIMIENTO INSTITUCIONAL"/>
    <s v="GC00A10100004D"/>
    <x v="0"/>
    <s v="51 GASTOS EN PERSONAL"/>
    <x v="13"/>
    <s v="G/510602/1JA101"/>
    <s v="002"/>
    <n v="579745.27"/>
    <n v="10656.22"/>
    <n v="0"/>
    <n v="590401.49"/>
    <n v="351489.48"/>
    <n v="155939.35999999999"/>
    <n v="155939.35999999999"/>
    <n v="434462.13"/>
    <n v="434462.13"/>
    <n v="82972.649999999994"/>
    <s v="G/AAAAAA/AAAAAA"/>
  </r>
  <r>
    <s v="51"/>
    <x v="3"/>
    <x v="8"/>
    <s v="UP72J010"/>
    <x v="71"/>
    <s v="A101"/>
    <s v="FORTALECIMIENTO INSTITUCIONAL"/>
    <s v="GC00A10100004D"/>
    <x v="0"/>
    <s v="51 GASTOS EN PERSONAL"/>
    <x v="187"/>
    <s v="G/510704/1JA101"/>
    <s v="002"/>
    <n v="1356.25"/>
    <n v="0"/>
    <n v="0"/>
    <n v="1356.25"/>
    <n v="0"/>
    <n v="0"/>
    <n v="0"/>
    <n v="1356.25"/>
    <n v="1356.25"/>
    <n v="1356.25"/>
    <s v="G/AAAAAA/AAAAAA"/>
  </r>
  <r>
    <s v="51"/>
    <x v="3"/>
    <x v="8"/>
    <s v="UP72J010"/>
    <x v="71"/>
    <s v="A101"/>
    <s v="FORTALECIMIENTO INSTITUCIONAL"/>
    <s v="GC00A10100004D"/>
    <x v="0"/>
    <s v="51 GASTOS EN PERSONAL"/>
    <x v="14"/>
    <s v="G/510707/1JA101"/>
    <s v="002"/>
    <n v="107140.95"/>
    <n v="0"/>
    <n v="0"/>
    <n v="107140.95"/>
    <n v="0"/>
    <n v="32303.51"/>
    <n v="32303.51"/>
    <n v="74837.440000000002"/>
    <n v="74837.440000000002"/>
    <n v="74837.440000000002"/>
    <s v="G/AAAAAA/AAAAAA"/>
  </r>
  <r>
    <s v="53"/>
    <x v="3"/>
    <x v="8"/>
    <s v="UP72J010"/>
    <x v="71"/>
    <s v="A101"/>
    <s v="FORTALECIMIENTO INSTITUCIONAL"/>
    <s v="GC00A10100001D"/>
    <x v="1"/>
    <s v="53 BIENES Y SERVICIOS DE CONSUMO"/>
    <x v="15"/>
    <s v="G/530101/1JA101"/>
    <s v="002"/>
    <n v="6900"/>
    <n v="0"/>
    <n v="0"/>
    <n v="6900"/>
    <n v="0"/>
    <n v="1142.18"/>
    <n v="1142.18"/>
    <n v="5757.82"/>
    <n v="5757.82"/>
    <n v="5757.82"/>
    <s v="G/AAAAAA/AAAAAA"/>
  </r>
  <r>
    <s v="53"/>
    <x v="3"/>
    <x v="8"/>
    <s v="UP72J010"/>
    <x v="71"/>
    <s v="A101"/>
    <s v="FORTALECIMIENTO INSTITUCIONAL"/>
    <s v="GC00A10100001D"/>
    <x v="1"/>
    <s v="53 BIENES Y SERVICIOS DE CONSUMO"/>
    <x v="16"/>
    <s v="G/530104/1JA101"/>
    <s v="002"/>
    <n v="6900"/>
    <n v="0"/>
    <n v="0"/>
    <n v="6900"/>
    <n v="0"/>
    <n v="2895.36"/>
    <n v="2895.36"/>
    <n v="4004.64"/>
    <n v="4004.64"/>
    <n v="4004.64"/>
    <s v="G/AAAAAA/AAAAAA"/>
  </r>
  <r>
    <s v="53"/>
    <x v="3"/>
    <x v="8"/>
    <s v="UP72J010"/>
    <x v="71"/>
    <s v="A101"/>
    <s v="FORTALECIMIENTO INSTITUCIONAL"/>
    <s v="GC00A10100001D"/>
    <x v="1"/>
    <s v="53 BIENES Y SERVICIOS DE CONSUMO"/>
    <x v="17"/>
    <s v="G/530105/1JA101"/>
    <s v="002"/>
    <n v="19160"/>
    <n v="0"/>
    <n v="0"/>
    <n v="19160"/>
    <n v="0"/>
    <n v="9163.58"/>
    <n v="3864.28"/>
    <n v="9996.42"/>
    <n v="15295.72"/>
    <n v="9996.42"/>
    <s v="G/AAAAAA/AAAAAA"/>
  </r>
  <r>
    <s v="53"/>
    <x v="3"/>
    <x v="8"/>
    <s v="UP72J010"/>
    <x v="71"/>
    <s v="A101"/>
    <s v="FORTALECIMIENTO INSTITUCIONAL"/>
    <s v="GC00A10100001D"/>
    <x v="1"/>
    <s v="53 BIENES Y SERVICIOS DE CONSUMO"/>
    <x v="108"/>
    <s v="G/530106/1JA101"/>
    <s v="002"/>
    <n v="10"/>
    <n v="0"/>
    <n v="0"/>
    <n v="10"/>
    <n v="0"/>
    <n v="0"/>
    <n v="0"/>
    <n v="10"/>
    <n v="10"/>
    <n v="10"/>
    <s v="G/AAAAAA/AAAAAA"/>
  </r>
  <r>
    <s v="53"/>
    <x v="3"/>
    <x v="8"/>
    <s v="UP72J010"/>
    <x v="71"/>
    <s v="A101"/>
    <s v="FORTALECIMIENTO INSTITUCIONAL"/>
    <s v="GC00A10100001D"/>
    <x v="1"/>
    <s v="53 BIENES Y SERVICIOS DE CONSUMO"/>
    <x v="19"/>
    <s v="G/530204/1JA101"/>
    <s v="002"/>
    <n v="1073.67"/>
    <n v="0"/>
    <n v="0"/>
    <n v="1073.67"/>
    <n v="0"/>
    <n v="721.1"/>
    <n v="721.1"/>
    <n v="352.57"/>
    <n v="352.57"/>
    <n v="352.57"/>
    <s v="G/AAAAAA/AAAAAA"/>
  </r>
  <r>
    <s v="53"/>
    <x v="3"/>
    <x v="8"/>
    <s v="UP72J010"/>
    <x v="71"/>
    <s v="A101"/>
    <s v="FORTALECIMIENTO INSTITUCIONAL"/>
    <s v="GC00A10100001D"/>
    <x v="1"/>
    <s v="53 BIENES Y SERVICIOS DE CONSUMO"/>
    <x v="20"/>
    <s v="G/530207/1JA101"/>
    <s v="002"/>
    <n v="4513.6000000000004"/>
    <n v="-4513.6000000000004"/>
    <n v="0"/>
    <n v="0"/>
    <n v="0"/>
    <n v="0"/>
    <n v="0"/>
    <n v="0"/>
    <n v="0"/>
    <n v="0"/>
    <s v="G/AAAAAA/AAAAAA"/>
  </r>
  <r>
    <s v="53"/>
    <x v="3"/>
    <x v="8"/>
    <s v="UP72J010"/>
    <x v="71"/>
    <s v="A101"/>
    <s v="FORTALECIMIENTO INSTITUCIONAL"/>
    <s v="GC00A10100001D"/>
    <x v="1"/>
    <s v="53 BIENES Y SERVICIOS DE CONSUMO"/>
    <x v="21"/>
    <s v="G/530208/1JA101"/>
    <s v="002"/>
    <n v="1303744.56"/>
    <n v="0"/>
    <n v="0"/>
    <n v="1303744.56"/>
    <n v="0"/>
    <n v="1291542.1499999999"/>
    <n v="371467.67"/>
    <n v="12202.41"/>
    <n v="932276.89"/>
    <n v="12202.41"/>
    <s v="G/AAAAAA/AAAAAA"/>
  </r>
  <r>
    <s v="53"/>
    <x v="3"/>
    <x v="8"/>
    <s v="UP72J010"/>
    <x v="71"/>
    <s v="A101"/>
    <s v="FORTALECIMIENTO INSTITUCIONAL"/>
    <s v="GC00A10100001D"/>
    <x v="1"/>
    <s v="53 BIENES Y SERVICIOS DE CONSUMO"/>
    <x v="22"/>
    <s v="G/530209/1JA101"/>
    <s v="002"/>
    <n v="648965.07999999996"/>
    <n v="242682.92"/>
    <n v="0"/>
    <n v="891648"/>
    <n v="0"/>
    <n v="891648"/>
    <n v="301860"/>
    <n v="0"/>
    <n v="589788"/>
    <n v="0"/>
    <s v="G/AAAAAA/AAAAAA"/>
  </r>
  <r>
    <s v="53"/>
    <x v="3"/>
    <x v="8"/>
    <s v="UP72J010"/>
    <x v="71"/>
    <s v="A101"/>
    <s v="FORTALECIMIENTO INSTITUCIONAL"/>
    <s v="GC00A10100001D"/>
    <x v="1"/>
    <s v="53 BIENES Y SERVICIOS DE CONSUMO"/>
    <x v="23"/>
    <s v="G/530255/1JA101"/>
    <s v="002"/>
    <n v="0"/>
    <n v="25500"/>
    <n v="0"/>
    <n v="25500"/>
    <n v="0"/>
    <n v="6300.54"/>
    <n v="6300.54"/>
    <n v="19199.46"/>
    <n v="19199.46"/>
    <n v="19199.46"/>
    <s v="G/AAAAAA/AAAAAA"/>
  </r>
  <r>
    <s v="53"/>
    <x v="3"/>
    <x v="8"/>
    <s v="UP72J010"/>
    <x v="71"/>
    <s v="A101"/>
    <s v="FORTALECIMIENTO INSTITUCIONAL"/>
    <s v="GC00A10100001D"/>
    <x v="1"/>
    <s v="53 BIENES Y SERVICIOS DE CONSUMO"/>
    <x v="24"/>
    <s v="G/530402/1JA101"/>
    <s v="002"/>
    <n v="6708.28"/>
    <n v="-6708.28"/>
    <n v="0"/>
    <n v="0"/>
    <n v="0"/>
    <n v="0"/>
    <n v="0"/>
    <n v="0"/>
    <n v="0"/>
    <n v="0"/>
    <s v="G/AAAAAA/AAAAAA"/>
  </r>
  <r>
    <s v="53"/>
    <x v="3"/>
    <x v="8"/>
    <s v="UP72J010"/>
    <x v="71"/>
    <s v="A101"/>
    <s v="FORTALECIMIENTO INSTITUCIONAL"/>
    <s v="GC00A10100001D"/>
    <x v="1"/>
    <s v="53 BIENES Y SERVICIOS DE CONSUMO"/>
    <x v="25"/>
    <s v="G/530403/1JA101"/>
    <s v="002"/>
    <n v="6670"/>
    <n v="-6670"/>
    <n v="0"/>
    <n v="0"/>
    <n v="0"/>
    <n v="0"/>
    <n v="0"/>
    <n v="0"/>
    <n v="0"/>
    <n v="0"/>
    <s v="G/AAAAAA/AAAAAA"/>
  </r>
  <r>
    <s v="53"/>
    <x v="3"/>
    <x v="8"/>
    <s v="UP72J010"/>
    <x v="71"/>
    <s v="A101"/>
    <s v="FORTALECIMIENTO INSTITUCIONAL"/>
    <s v="GC00A10100001D"/>
    <x v="1"/>
    <s v="53 BIENES Y SERVICIOS DE CONSUMO"/>
    <x v="26"/>
    <s v="G/530404/1JA101"/>
    <s v="002"/>
    <n v="800"/>
    <n v="-800"/>
    <n v="0"/>
    <n v="0"/>
    <n v="0"/>
    <n v="0"/>
    <n v="0"/>
    <n v="0"/>
    <n v="0"/>
    <n v="0"/>
    <s v="G/AAAAAA/AAAAAA"/>
  </r>
  <r>
    <s v="53"/>
    <x v="3"/>
    <x v="8"/>
    <s v="UP72J010"/>
    <x v="71"/>
    <s v="A101"/>
    <s v="FORTALECIMIENTO INSTITUCIONAL"/>
    <s v="GC00A10100001D"/>
    <x v="1"/>
    <s v="53 BIENES Y SERVICIOS DE CONSUMO"/>
    <x v="27"/>
    <s v="G/530405/1JA101"/>
    <s v="002"/>
    <n v="30200"/>
    <n v="2500"/>
    <n v="0"/>
    <n v="32700"/>
    <n v="0"/>
    <n v="30744.69"/>
    <n v="11476.4"/>
    <n v="1955.31"/>
    <n v="21223.599999999999"/>
    <n v="1955.31"/>
    <s v="G/AAAAAA/AAAAAA"/>
  </r>
  <r>
    <s v="53"/>
    <x v="3"/>
    <x v="8"/>
    <s v="UP72J010"/>
    <x v="71"/>
    <s v="A101"/>
    <s v="FORTALECIMIENTO INSTITUCIONAL"/>
    <s v="GC00A10100001D"/>
    <x v="1"/>
    <s v="53 BIENES Y SERVICIOS DE CONSUMO"/>
    <x v="121"/>
    <s v="G/530606/1JA101"/>
    <s v="002"/>
    <n v="37033.58"/>
    <n v="-11800"/>
    <n v="0"/>
    <n v="25233.58"/>
    <n v="531.26"/>
    <n v="24601.74"/>
    <n v="13588.17"/>
    <n v="631.84"/>
    <n v="11645.41"/>
    <n v="100.58"/>
    <s v="G/AAAAAA/AAAAAA"/>
  </r>
  <r>
    <s v="53"/>
    <x v="3"/>
    <x v="8"/>
    <s v="UP72J010"/>
    <x v="71"/>
    <s v="A101"/>
    <s v="FORTALECIMIENTO INSTITUCIONAL"/>
    <s v="GC00A10100001D"/>
    <x v="1"/>
    <s v="53 BIENES Y SERVICIOS DE CONSUMO"/>
    <x v="30"/>
    <s v="G/530702/1JA101"/>
    <s v="002"/>
    <n v="960"/>
    <n v="0"/>
    <n v="0"/>
    <n v="960"/>
    <n v="0"/>
    <n v="695.88"/>
    <n v="695.88"/>
    <n v="264.12"/>
    <n v="264.12"/>
    <n v="264.12"/>
    <s v="G/AAAAAA/AAAAAA"/>
  </r>
  <r>
    <s v="53"/>
    <x v="3"/>
    <x v="8"/>
    <s v="UP72J010"/>
    <x v="71"/>
    <s v="A101"/>
    <s v="FORTALECIMIENTO INSTITUCIONAL"/>
    <s v="GC00A10100001D"/>
    <x v="1"/>
    <s v="53 BIENES Y SERVICIOS DE CONSUMO"/>
    <x v="31"/>
    <s v="G/530704/1JA101"/>
    <s v="002"/>
    <n v="1450"/>
    <n v="-500"/>
    <n v="0"/>
    <n v="950"/>
    <n v="0"/>
    <n v="50"/>
    <n v="50"/>
    <n v="900"/>
    <n v="900"/>
    <n v="900"/>
    <s v="G/AAAAAA/AAAAAA"/>
  </r>
  <r>
    <s v="53"/>
    <x v="3"/>
    <x v="8"/>
    <s v="UP72J010"/>
    <x v="71"/>
    <s v="A101"/>
    <s v="FORTALECIMIENTO INSTITUCIONAL"/>
    <s v="GC00A10100001D"/>
    <x v="1"/>
    <s v="53 BIENES Y SERVICIOS DE CONSUMO"/>
    <x v="117"/>
    <s v="G/530801/1JA101"/>
    <s v="002"/>
    <n v="200"/>
    <n v="0"/>
    <n v="0"/>
    <n v="200"/>
    <n v="0"/>
    <n v="23.26"/>
    <n v="23.25"/>
    <n v="176.74"/>
    <n v="176.75"/>
    <n v="176.74"/>
    <s v="G/AAAAAA/AAAAAA"/>
  </r>
  <r>
    <s v="53"/>
    <x v="3"/>
    <x v="8"/>
    <s v="UP72J010"/>
    <x v="71"/>
    <s v="A101"/>
    <s v="FORTALECIMIENTO INSTITUCIONAL"/>
    <s v="GC00A10100001D"/>
    <x v="1"/>
    <s v="53 BIENES Y SERVICIOS DE CONSUMO"/>
    <x v="123"/>
    <s v="G/530802/1JA101"/>
    <s v="002"/>
    <n v="62156.51"/>
    <n v="-37511.300000000003"/>
    <n v="0"/>
    <n v="24645.21"/>
    <n v="0"/>
    <n v="0"/>
    <n v="0"/>
    <n v="24645.21"/>
    <n v="24645.21"/>
    <n v="24645.21"/>
    <s v="G/AAAAAA/AAAAAA"/>
  </r>
  <r>
    <s v="53"/>
    <x v="3"/>
    <x v="8"/>
    <s v="UP72J010"/>
    <x v="71"/>
    <s v="A101"/>
    <s v="FORTALECIMIENTO INSTITUCIONAL"/>
    <s v="GC00A10100001D"/>
    <x v="1"/>
    <s v="53 BIENES Y SERVICIOS DE CONSUMO"/>
    <x v="32"/>
    <s v="G/530803/1JA101"/>
    <s v="002"/>
    <n v="34003.18"/>
    <n v="-25500"/>
    <n v="0"/>
    <n v="8503.18"/>
    <n v="0"/>
    <n v="8077.3"/>
    <n v="1177.82"/>
    <n v="425.88"/>
    <n v="7325.36"/>
    <n v="425.88"/>
    <s v="G/AAAAAA/AAAAAA"/>
  </r>
  <r>
    <s v="53"/>
    <x v="3"/>
    <x v="8"/>
    <s v="UP72J010"/>
    <x v="71"/>
    <s v="A101"/>
    <s v="FORTALECIMIENTO INSTITUCIONAL"/>
    <s v="GC00A10100001D"/>
    <x v="1"/>
    <s v="53 BIENES Y SERVICIOS DE CONSUMO"/>
    <x v="33"/>
    <s v="G/530804/1JA101"/>
    <s v="002"/>
    <n v="9896.24"/>
    <n v="-3437.88"/>
    <n v="0"/>
    <n v="6458.36"/>
    <n v="697.44"/>
    <n v="5049.71"/>
    <n v="5049.71"/>
    <n v="1408.65"/>
    <n v="1408.65"/>
    <n v="711.21"/>
    <s v="G/AAAAAA/AAAAAA"/>
  </r>
  <r>
    <s v="53"/>
    <x v="3"/>
    <x v="8"/>
    <s v="UP72J010"/>
    <x v="71"/>
    <s v="A101"/>
    <s v="FORTALECIMIENTO INSTITUCIONAL"/>
    <s v="GC00A10100001D"/>
    <x v="1"/>
    <s v="53 BIENES Y SERVICIOS DE CONSUMO"/>
    <x v="34"/>
    <s v="G/530805/1JA101"/>
    <s v="002"/>
    <n v="2421.04"/>
    <n v="0"/>
    <n v="0"/>
    <n v="2421.04"/>
    <n v="212.2"/>
    <n v="641.24"/>
    <n v="641.24"/>
    <n v="1779.8"/>
    <n v="1779.8"/>
    <n v="1567.6"/>
    <s v="G/AAAAAA/AAAAAA"/>
  </r>
  <r>
    <s v="53"/>
    <x v="3"/>
    <x v="8"/>
    <s v="UP72J010"/>
    <x v="71"/>
    <s v="A101"/>
    <s v="FORTALECIMIENTO INSTITUCIONAL"/>
    <s v="GC00A10100001D"/>
    <x v="1"/>
    <s v="53 BIENES Y SERVICIOS DE CONSUMO"/>
    <x v="35"/>
    <s v="G/530807/1JA101"/>
    <s v="002"/>
    <n v="1400.1"/>
    <n v="16471.18"/>
    <n v="0"/>
    <n v="17871.28"/>
    <n v="10119"/>
    <n v="0"/>
    <n v="0"/>
    <n v="17871.28"/>
    <n v="17871.28"/>
    <n v="7752.28"/>
    <s v="G/AAAAAA/AAAAAA"/>
  </r>
  <r>
    <s v="53"/>
    <x v="3"/>
    <x v="8"/>
    <s v="UP72J010"/>
    <x v="71"/>
    <s v="A101"/>
    <s v="FORTALECIMIENTO INSTITUCIONAL"/>
    <s v="GC00A10100001D"/>
    <x v="1"/>
    <s v="53 BIENES Y SERVICIOS DE CONSUMO"/>
    <x v="78"/>
    <s v="G/530811/1JA101"/>
    <s v="002"/>
    <n v="200"/>
    <n v="9300"/>
    <n v="0"/>
    <n v="9500"/>
    <n v="0"/>
    <n v="5954.62"/>
    <n v="92.21"/>
    <n v="3545.38"/>
    <n v="9407.7900000000009"/>
    <n v="3545.38"/>
    <s v="G/AAAAAA/AAAAAA"/>
  </r>
  <r>
    <s v="53"/>
    <x v="3"/>
    <x v="8"/>
    <s v="UP72J010"/>
    <x v="71"/>
    <s v="A101"/>
    <s v="FORTALECIMIENTO INSTITUCIONAL"/>
    <s v="GC00A10100001D"/>
    <x v="1"/>
    <s v="53 BIENES Y SERVICIOS DE CONSUMO"/>
    <x v="36"/>
    <s v="G/530813/1JA101"/>
    <s v="002"/>
    <n v="37400"/>
    <n v="19232.72"/>
    <n v="0"/>
    <n v="56632.72"/>
    <n v="0"/>
    <n v="37807.65"/>
    <n v="24789.97"/>
    <n v="18825.07"/>
    <n v="31842.75"/>
    <n v="18825.07"/>
    <s v="G/AAAAAA/AAAAAA"/>
  </r>
  <r>
    <s v="53"/>
    <x v="3"/>
    <x v="8"/>
    <s v="UP72J010"/>
    <x v="71"/>
    <s v="A101"/>
    <s v="FORTALECIMIENTO INSTITUCIONAL"/>
    <s v="GC00A10100001D"/>
    <x v="1"/>
    <s v="53 BIENES Y SERVICIOS DE CONSUMO"/>
    <x v="103"/>
    <s v="G/531404/1JA101"/>
    <s v="002"/>
    <n v="696"/>
    <n v="-696"/>
    <n v="0"/>
    <n v="0"/>
    <n v="0"/>
    <n v="0"/>
    <n v="0"/>
    <n v="0"/>
    <n v="0"/>
    <n v="0"/>
    <s v="G/AAAAAA/AAAAAA"/>
  </r>
  <r>
    <s v="57"/>
    <x v="3"/>
    <x v="8"/>
    <s v="UP72J010"/>
    <x v="71"/>
    <s v="A101"/>
    <s v="FORTALECIMIENTO INSTITUCIONAL"/>
    <s v="GC00A10100001D"/>
    <x v="1"/>
    <s v="57 OTROS GASTOS CORRIENTES"/>
    <x v="37"/>
    <s v="G/570102/1JA101"/>
    <s v="002"/>
    <n v="5826.39"/>
    <n v="5093.88"/>
    <n v="0"/>
    <n v="10920.27"/>
    <n v="5096.4799999999996"/>
    <n v="4194.28"/>
    <n v="4194.28"/>
    <n v="6725.99"/>
    <n v="6725.99"/>
    <n v="1629.51"/>
    <s v="G/AAAAAA/AAAAAA"/>
  </r>
  <r>
    <s v="57"/>
    <x v="3"/>
    <x v="8"/>
    <s v="UP72J010"/>
    <x v="71"/>
    <s v="A101"/>
    <s v="FORTALECIMIENTO INSTITUCIONAL"/>
    <s v="GC00A10100001D"/>
    <x v="1"/>
    <s v="57 OTROS GASTOS CORRIENTES"/>
    <x v="128"/>
    <s v="G/570215/1JA101"/>
    <s v="002"/>
    <n v="17269.71"/>
    <n v="-17269.71"/>
    <n v="0"/>
    <n v="0"/>
    <n v="0"/>
    <n v="0"/>
    <n v="0"/>
    <n v="0"/>
    <n v="0"/>
    <n v="0"/>
    <s v="G/AAAAAA/AAAAAA"/>
  </r>
  <r>
    <s v="73"/>
    <x v="3"/>
    <x v="8"/>
    <s v="UP72J010"/>
    <x v="71"/>
    <s v="J401"/>
    <s v="ATENCIÓN A GRUPOS VULNERABLES"/>
    <s v="GI22J40100002D"/>
    <x v="93"/>
    <s v="73 BIENES Y SERVICIOS PARA INVERSIÓN"/>
    <x v="223"/>
    <s v="G/730101/4JJ401"/>
    <s v="001"/>
    <n v="5435.69"/>
    <n v="0"/>
    <n v="0"/>
    <n v="5435.69"/>
    <n v="0"/>
    <n v="10.5"/>
    <n v="10.5"/>
    <n v="5425.19"/>
    <n v="5425.19"/>
    <n v="5425.19"/>
    <s v="G/BBBBB2/BBBBB2"/>
  </r>
  <r>
    <s v="73"/>
    <x v="3"/>
    <x v="8"/>
    <s v="UP72J010"/>
    <x v="71"/>
    <s v="J401"/>
    <s v="ATENCIÓN A GRUPOS VULNERABLES"/>
    <s v="GI22J40100002D"/>
    <x v="93"/>
    <s v="73 BIENES Y SERVICIOS PARA INVERSIÓN"/>
    <x v="224"/>
    <s v="G/730104/4JJ401"/>
    <s v="001"/>
    <n v="5744.26"/>
    <n v="0"/>
    <n v="0"/>
    <n v="5744.26"/>
    <n v="0"/>
    <n v="1030.8"/>
    <n v="1030.8"/>
    <n v="4713.46"/>
    <n v="4713.46"/>
    <n v="4713.46"/>
    <s v="G/BBBBB2/BBBBB2"/>
  </r>
  <r>
    <s v="73"/>
    <x v="3"/>
    <x v="8"/>
    <s v="UP72J010"/>
    <x v="71"/>
    <s v="J401"/>
    <s v="ATENCIÓN A GRUPOS VULNERABLES"/>
    <s v="GI22J40100002D"/>
    <x v="93"/>
    <s v="73 BIENES Y SERVICIOS PARA INVERSIÓN"/>
    <x v="118"/>
    <s v="G/730105/4JJ401"/>
    <s v="001"/>
    <n v="3717.99"/>
    <n v="0"/>
    <n v="0"/>
    <n v="3717.99"/>
    <n v="0"/>
    <n v="2992.6"/>
    <n v="736.64"/>
    <n v="725.39"/>
    <n v="2981.35"/>
    <n v="725.39"/>
    <s v="G/BBBBB2/BBBBB2"/>
  </r>
  <r>
    <s v="73"/>
    <x v="3"/>
    <x v="8"/>
    <s v="UP72J010"/>
    <x v="71"/>
    <s v="J401"/>
    <s v="ATENCIÓN A GRUPOS VULNERABLES"/>
    <s v="GI22J40100002D"/>
    <x v="93"/>
    <s v="73 BIENES Y SERVICIOS PARA INVERSIÓN"/>
    <x v="56"/>
    <s v="G/730204/4JJ401"/>
    <s v="001"/>
    <n v="6600"/>
    <n v="-6600"/>
    <n v="0"/>
    <n v="0"/>
    <n v="0"/>
    <n v="0"/>
    <n v="0"/>
    <n v="0"/>
    <n v="0"/>
    <n v="0"/>
    <s v="G/BBBBB2/BBBBB2"/>
  </r>
  <r>
    <s v="73"/>
    <x v="3"/>
    <x v="8"/>
    <s v="UP72J010"/>
    <x v="71"/>
    <s v="J401"/>
    <s v="ATENCIÓN A GRUPOS VULNERABLES"/>
    <s v="GI22J40100002D"/>
    <x v="93"/>
    <s v="73 BIENES Y SERVICIOS PARA INVERSIÓN"/>
    <x v="45"/>
    <s v="G/730235/4JJ401"/>
    <s v="001"/>
    <n v="534791.80000000005"/>
    <n v="-103535.8"/>
    <n v="0"/>
    <n v="431256"/>
    <n v="0"/>
    <n v="379428"/>
    <n v="165396"/>
    <n v="51828"/>
    <n v="265860"/>
    <n v="51828"/>
    <s v="G/BBBBB2/BBBBB2"/>
  </r>
  <r>
    <s v="73"/>
    <x v="3"/>
    <x v="8"/>
    <s v="UP72J010"/>
    <x v="71"/>
    <s v="J401"/>
    <s v="ATENCIÓN A GRUPOS VULNERABLES"/>
    <s v="GI22J40100002D"/>
    <x v="93"/>
    <s v="73 BIENES Y SERVICIOS PARA INVERSIÓN"/>
    <x v="42"/>
    <s v="G/730606/4JJ401"/>
    <s v="001"/>
    <n v="88720.04"/>
    <n v="-4126.04"/>
    <n v="0"/>
    <n v="84594"/>
    <n v="1307.73"/>
    <n v="83286.27"/>
    <n v="24438.27"/>
    <n v="1307.73"/>
    <n v="60155.73"/>
    <n v="0"/>
    <s v="G/BBBBB2/BBBBB2"/>
  </r>
  <r>
    <s v="73"/>
    <x v="3"/>
    <x v="8"/>
    <s v="UP72J010"/>
    <x v="71"/>
    <s v="J401"/>
    <s v="ATENCIÓN A GRUPOS VULNERABLES"/>
    <s v="GI22J40100002D"/>
    <x v="93"/>
    <s v="73 BIENES Y SERVICIOS PARA INVERSIÓN"/>
    <x v="39"/>
    <s v="G/730804/4JJ401"/>
    <s v="001"/>
    <n v="3342.08"/>
    <n v="-3342.08"/>
    <n v="0"/>
    <n v="0"/>
    <n v="0"/>
    <n v="0"/>
    <n v="0"/>
    <n v="0"/>
    <n v="0"/>
    <n v="0"/>
    <s v="G/BBBBB2/BBBBB2"/>
  </r>
  <r>
    <s v="73"/>
    <x v="3"/>
    <x v="8"/>
    <s v="UP72J010"/>
    <x v="71"/>
    <s v="J401"/>
    <s v="ATENCIÓN A GRUPOS VULNERABLES"/>
    <s v="GI22J40100002D"/>
    <x v="93"/>
    <s v="73 BIENES Y SERVICIOS PARA INVERSIÓN"/>
    <x v="91"/>
    <s v="G/730805/4JJ401"/>
    <s v="001"/>
    <n v="11436.06"/>
    <n v="-4000"/>
    <n v="0"/>
    <n v="7436.06"/>
    <n v="0"/>
    <n v="3284.05"/>
    <n v="3284.05"/>
    <n v="4152.01"/>
    <n v="4152.01"/>
    <n v="4152.01"/>
    <s v="G/BBBBB2/BBBBB2"/>
  </r>
  <r>
    <s v="73"/>
    <x v="3"/>
    <x v="8"/>
    <s v="UP72J010"/>
    <x v="71"/>
    <s v="J401"/>
    <s v="ATENCIÓN A GRUPOS VULNERABLES"/>
    <s v="GI22J40100002D"/>
    <x v="93"/>
    <s v="73 BIENES Y SERVICIOS PARA INVERSIÓN"/>
    <x v="44"/>
    <s v="G/730811/4JJ401"/>
    <s v="001"/>
    <n v="800"/>
    <n v="-800"/>
    <n v="0"/>
    <n v="0"/>
    <n v="0"/>
    <n v="0"/>
    <n v="0"/>
    <n v="0"/>
    <n v="0"/>
    <n v="0"/>
    <s v="G/BBBBB2/BBBBB2"/>
  </r>
  <r>
    <s v="73"/>
    <x v="3"/>
    <x v="8"/>
    <s v="UP72J010"/>
    <x v="71"/>
    <s v="J401"/>
    <s v="ATENCIÓN A GRUPOS VULNERABLES"/>
    <s v="GI22J40100002D"/>
    <x v="93"/>
    <s v="73 BIENES Y SERVICIOS PARA INVERSIÓN"/>
    <x v="55"/>
    <s v="G/730812/4JJ401"/>
    <s v="001"/>
    <n v="2535"/>
    <n v="-471"/>
    <n v="0"/>
    <n v="2064"/>
    <n v="0"/>
    <n v="2064"/>
    <n v="2064"/>
    <n v="0"/>
    <n v="0"/>
    <n v="0"/>
    <s v="G/BBBBB2/BBBBB2"/>
  </r>
  <r>
    <s v="73"/>
    <x v="3"/>
    <x v="8"/>
    <s v="UP72J010"/>
    <x v="71"/>
    <s v="J401"/>
    <s v="ATENCIÓN A GRUPOS VULNERABLES"/>
    <s v="GI22J40100002D"/>
    <x v="93"/>
    <s v="73 BIENES Y SERVICIOS PARA INVERSIÓN"/>
    <x v="85"/>
    <s v="G/730820/4JJ401"/>
    <s v="001"/>
    <n v="9906.5"/>
    <n v="-9906.5"/>
    <n v="0"/>
    <n v="0"/>
    <n v="0"/>
    <n v="0"/>
    <n v="0"/>
    <n v="0"/>
    <n v="0"/>
    <n v="0"/>
    <s v="G/BBBBB2/BBBBB2"/>
  </r>
  <r>
    <s v="73"/>
    <x v="3"/>
    <x v="8"/>
    <s v="UP72J010"/>
    <x v="71"/>
    <s v="J401"/>
    <s v="ATENCIÓN A GRUPOS VULNERABLES"/>
    <s v="GI22J40100003D"/>
    <x v="94"/>
    <s v="73 BIENES Y SERVICIOS PARA INVERSIÓN"/>
    <x v="56"/>
    <s v="G/730204/4JJ401"/>
    <s v="001"/>
    <n v="0"/>
    <n v="1000"/>
    <n v="0"/>
    <n v="1000"/>
    <n v="0"/>
    <n v="0"/>
    <n v="0"/>
    <n v="1000"/>
    <n v="1000"/>
    <n v="1000"/>
    <s v="G/BBBBB2/BBBBB2"/>
  </r>
  <r>
    <s v="73"/>
    <x v="3"/>
    <x v="8"/>
    <s v="UP72J010"/>
    <x v="71"/>
    <s v="J401"/>
    <s v="ATENCIÓN A GRUPOS VULNERABLES"/>
    <s v="GI22J40100003D"/>
    <x v="94"/>
    <s v="73 BIENES Y SERVICIOS PARA INVERSIÓN"/>
    <x v="42"/>
    <s v="G/730606/4JJ401"/>
    <s v="001"/>
    <n v="50596.85"/>
    <n v="62908.4"/>
    <n v="0"/>
    <n v="113505.25"/>
    <n v="328.5"/>
    <n v="62632.5"/>
    <n v="32657.5"/>
    <n v="50872.75"/>
    <n v="80847.75"/>
    <n v="50544.25"/>
    <s v="G/BBBBB2/BBBBB2"/>
  </r>
  <r>
    <s v="73"/>
    <x v="3"/>
    <x v="8"/>
    <s v="UP72J010"/>
    <x v="71"/>
    <s v="J401"/>
    <s v="ATENCIÓN A GRUPOS VULNERABLES"/>
    <s v="GI22J40100003D"/>
    <x v="94"/>
    <s v="73 BIENES Y SERVICIOS PARA INVERSIÓN"/>
    <x v="55"/>
    <s v="G/730812/4JJ401"/>
    <s v="001"/>
    <n v="27700"/>
    <n v="-11908.4"/>
    <n v="0"/>
    <n v="15791.6"/>
    <n v="0"/>
    <n v="15791.6"/>
    <n v="15791.6"/>
    <n v="0"/>
    <n v="0"/>
    <n v="0"/>
    <s v="G/BBBBB2/BBBBB2"/>
  </r>
  <r>
    <s v="73"/>
    <x v="3"/>
    <x v="8"/>
    <s v="UP72J010"/>
    <x v="71"/>
    <s v="J401"/>
    <s v="ATENCIÓN A GRUPOS VULNERABLES"/>
    <s v="GI22J40100004D"/>
    <x v="95"/>
    <s v="73 BIENES Y SERVICIOS PARA INVERSIÓN"/>
    <x v="223"/>
    <s v="G/730101/4JJ401"/>
    <s v="001"/>
    <n v="5367.24"/>
    <n v="0"/>
    <n v="0"/>
    <n v="5367.24"/>
    <n v="0"/>
    <n v="2652.19"/>
    <n v="2652.19"/>
    <n v="2715.05"/>
    <n v="2715.05"/>
    <n v="2715.05"/>
    <s v="G/BBBBB2/BBBBB2"/>
  </r>
  <r>
    <s v="73"/>
    <x v="3"/>
    <x v="8"/>
    <s v="UP72J010"/>
    <x v="71"/>
    <s v="J401"/>
    <s v="ATENCIÓN A GRUPOS VULNERABLES"/>
    <s v="GI22J40100004D"/>
    <x v="95"/>
    <s v="73 BIENES Y SERVICIOS PARA INVERSIÓN"/>
    <x v="224"/>
    <s v="G/730104/4JJ401"/>
    <s v="001"/>
    <n v="3801.31"/>
    <n v="0"/>
    <n v="0"/>
    <n v="3801.31"/>
    <n v="0"/>
    <n v="1397.85"/>
    <n v="1397.85"/>
    <n v="2403.46"/>
    <n v="2403.46"/>
    <n v="2403.46"/>
    <s v="G/BBBBB2/BBBBB2"/>
  </r>
  <r>
    <s v="73"/>
    <x v="3"/>
    <x v="8"/>
    <s v="UP72J010"/>
    <x v="71"/>
    <s v="J401"/>
    <s v="ATENCIÓN A GRUPOS VULNERABLES"/>
    <s v="GI22J40100004D"/>
    <x v="95"/>
    <s v="73 BIENES Y SERVICIOS PARA INVERSIÓN"/>
    <x v="118"/>
    <s v="G/730105/4JJ401"/>
    <s v="001"/>
    <n v="3831.97"/>
    <n v="0"/>
    <n v="0"/>
    <n v="3831.97"/>
    <n v="0"/>
    <n v="1116.9100000000001"/>
    <n v="487.7"/>
    <n v="2715.06"/>
    <n v="3344.27"/>
    <n v="2715.06"/>
    <s v="G/BBBBB2/BBBBB2"/>
  </r>
  <r>
    <s v="73"/>
    <x v="3"/>
    <x v="8"/>
    <s v="UP72J010"/>
    <x v="71"/>
    <s v="J401"/>
    <s v="ATENCIÓN A GRUPOS VULNERABLES"/>
    <s v="GI22J40100004D"/>
    <x v="95"/>
    <s v="73 BIENES Y SERVICIOS PARA INVERSIÓN"/>
    <x v="129"/>
    <s v="G/730202/4JJ401"/>
    <s v="001"/>
    <n v="500"/>
    <n v="0"/>
    <n v="0"/>
    <n v="500"/>
    <n v="0"/>
    <n v="185.5"/>
    <n v="55.65"/>
    <n v="314.5"/>
    <n v="444.35"/>
    <n v="314.5"/>
    <s v="G/BBBBB2/BBBBB2"/>
  </r>
  <r>
    <s v="73"/>
    <x v="3"/>
    <x v="8"/>
    <s v="UP72J010"/>
    <x v="71"/>
    <s v="J401"/>
    <s v="ATENCIÓN A GRUPOS VULNERABLES"/>
    <s v="GI22J40100004D"/>
    <x v="95"/>
    <s v="73 BIENES Y SERVICIOS PARA INVERSIÓN"/>
    <x v="45"/>
    <s v="G/730235/4JJ401"/>
    <s v="001"/>
    <n v="183019.1"/>
    <n v="-43944.56"/>
    <n v="0"/>
    <n v="139074.54"/>
    <n v="0"/>
    <n v="105756.54"/>
    <n v="30477.91"/>
    <n v="33318"/>
    <n v="108596.63"/>
    <n v="33318"/>
    <s v="G/BBBBB2/BBBBB2"/>
  </r>
  <r>
    <s v="73"/>
    <x v="3"/>
    <x v="8"/>
    <s v="UP72J010"/>
    <x v="71"/>
    <s v="J401"/>
    <s v="ATENCIÓN A GRUPOS VULNERABLES"/>
    <s v="GI22J40100004D"/>
    <x v="95"/>
    <s v="73 BIENES Y SERVICIOS PARA INVERSIÓN"/>
    <x v="225"/>
    <s v="G/730255/4JJ401"/>
    <s v="001"/>
    <n v="0"/>
    <n v="450"/>
    <n v="0"/>
    <n v="450"/>
    <n v="0"/>
    <n v="100.1"/>
    <n v="30.03"/>
    <n v="349.9"/>
    <n v="419.97"/>
    <n v="349.9"/>
    <s v="G/BBBBB2/BBBBB2"/>
  </r>
  <r>
    <s v="73"/>
    <x v="3"/>
    <x v="8"/>
    <s v="UP72J010"/>
    <x v="71"/>
    <s v="J401"/>
    <s v="ATENCIÓN A GRUPOS VULNERABLES"/>
    <s v="GI22J40100004D"/>
    <x v="95"/>
    <s v="73 BIENES Y SERVICIOS PARA INVERSIÓN"/>
    <x v="42"/>
    <s v="G/730606/4JJ401"/>
    <s v="001"/>
    <n v="5700"/>
    <n v="21298.92"/>
    <n v="0"/>
    <n v="26998.92"/>
    <n v="308.95999999999998"/>
    <n v="26689.96"/>
    <n v="3873.96"/>
    <n v="308.95999999999998"/>
    <n v="23124.959999999999"/>
    <n v="0"/>
    <s v="G/BBBBB2/BBBBB2"/>
  </r>
  <r>
    <s v="73"/>
    <x v="3"/>
    <x v="8"/>
    <s v="UP72J010"/>
    <x v="71"/>
    <s v="J401"/>
    <s v="ATENCIÓN A GRUPOS VULNERABLES"/>
    <s v="GI22J40100004D"/>
    <x v="95"/>
    <s v="73 BIENES Y SERVICIOS PARA INVERSIÓN"/>
    <x v="86"/>
    <s v="G/730802/4JJ401"/>
    <s v="001"/>
    <n v="200"/>
    <n v="-200"/>
    <n v="0"/>
    <n v="0"/>
    <n v="0"/>
    <n v="0"/>
    <n v="0"/>
    <n v="0"/>
    <n v="0"/>
    <n v="0"/>
    <s v="G/BBBBB2/BBBBB2"/>
  </r>
  <r>
    <s v="73"/>
    <x v="3"/>
    <x v="8"/>
    <s v="UP72J010"/>
    <x v="71"/>
    <s v="J401"/>
    <s v="ATENCIÓN A GRUPOS VULNERABLES"/>
    <s v="GI22J40100004D"/>
    <x v="95"/>
    <s v="73 BIENES Y SERVICIOS PARA INVERSIÓN"/>
    <x v="134"/>
    <s v="G/730803/4JJ401"/>
    <s v="001"/>
    <n v="450"/>
    <n v="-450"/>
    <n v="0"/>
    <n v="0"/>
    <n v="0"/>
    <n v="0"/>
    <n v="0"/>
    <n v="0"/>
    <n v="0"/>
    <n v="0"/>
    <s v="G/BBBBB2/BBBBB2"/>
  </r>
  <r>
    <s v="73"/>
    <x v="3"/>
    <x v="8"/>
    <s v="UP72J010"/>
    <x v="71"/>
    <s v="J401"/>
    <s v="ATENCIÓN A GRUPOS VULNERABLES"/>
    <s v="GI22J40100004D"/>
    <x v="95"/>
    <s v="73 BIENES Y SERVICIOS PARA INVERSIÓN"/>
    <x v="39"/>
    <s v="G/730804/4JJ401"/>
    <s v="001"/>
    <n v="2088.8000000000002"/>
    <n v="-2088.8000000000002"/>
    <n v="0"/>
    <n v="0"/>
    <n v="0"/>
    <n v="0"/>
    <n v="0"/>
    <n v="0"/>
    <n v="0"/>
    <n v="0"/>
    <s v="G/BBBBB2/BBBBB2"/>
  </r>
  <r>
    <s v="73"/>
    <x v="3"/>
    <x v="8"/>
    <s v="UP72J010"/>
    <x v="71"/>
    <s v="J401"/>
    <s v="ATENCIÓN A GRUPOS VULNERABLES"/>
    <s v="GI22J40100004D"/>
    <x v="95"/>
    <s v="73 BIENES Y SERVICIOS PARA INVERSIÓN"/>
    <x v="91"/>
    <s v="G/730805/4JJ401"/>
    <s v="001"/>
    <n v="4000"/>
    <n v="-1384.26"/>
    <n v="0"/>
    <n v="2615.7399999999998"/>
    <n v="0"/>
    <n v="115.74"/>
    <n v="11.34"/>
    <n v="2500"/>
    <n v="2604.4"/>
    <n v="2500"/>
    <s v="G/BBBBB2/BBBBB2"/>
  </r>
  <r>
    <s v="73"/>
    <x v="3"/>
    <x v="8"/>
    <s v="UP72J010"/>
    <x v="71"/>
    <s v="J401"/>
    <s v="ATENCIÓN A GRUPOS VULNERABLES"/>
    <s v="GI22J40100004D"/>
    <x v="95"/>
    <s v="73 BIENES Y SERVICIOS PARA INVERSIÓN"/>
    <x v="44"/>
    <s v="G/730811/4JJ401"/>
    <s v="001"/>
    <n v="800"/>
    <n v="-800"/>
    <n v="0"/>
    <n v="0"/>
    <n v="0"/>
    <n v="0"/>
    <n v="0"/>
    <n v="0"/>
    <n v="0"/>
    <n v="0"/>
    <s v="G/BBBBB2/BBBBB2"/>
  </r>
  <r>
    <s v="73"/>
    <x v="3"/>
    <x v="8"/>
    <s v="UP72J010"/>
    <x v="71"/>
    <s v="J401"/>
    <s v="ATENCIÓN A GRUPOS VULNERABLES"/>
    <s v="GI22J40100004D"/>
    <x v="95"/>
    <s v="73 BIENES Y SERVICIOS PARA INVERSIÓN"/>
    <x v="55"/>
    <s v="G/730812/4JJ401"/>
    <s v="001"/>
    <n v="1041.5"/>
    <n v="-227.98"/>
    <n v="0"/>
    <n v="813.52"/>
    <n v="0"/>
    <n v="813.52"/>
    <n v="813.52"/>
    <n v="0"/>
    <n v="0"/>
    <n v="0"/>
    <s v="G/BBBBB2/BBBBB2"/>
  </r>
  <r>
    <s v="73"/>
    <x v="3"/>
    <x v="8"/>
    <s v="UP72J010"/>
    <x v="71"/>
    <s v="J401"/>
    <s v="ATENCIÓN A GRUPOS VULNERABLES"/>
    <s v="GI22J40100004D"/>
    <x v="95"/>
    <s v="73 BIENES Y SERVICIOS PARA INVERSIÓN"/>
    <x v="85"/>
    <s v="G/730820/4JJ401"/>
    <s v="001"/>
    <n v="1713.4"/>
    <n v="-1713.4"/>
    <n v="0"/>
    <n v="0"/>
    <n v="0"/>
    <n v="0"/>
    <n v="0"/>
    <n v="0"/>
    <n v="0"/>
    <n v="0"/>
    <s v="G/BBBBB2/BBBBB2"/>
  </r>
  <r>
    <s v="73"/>
    <x v="3"/>
    <x v="8"/>
    <s v="UP72J010"/>
    <x v="71"/>
    <s v="J401"/>
    <s v="ATENCIÓN A GRUPOS VULNERABLES"/>
    <s v="GI22J40100005D"/>
    <x v="96"/>
    <s v="73 BIENES Y SERVICIOS PARA INVERSIÓN"/>
    <x v="223"/>
    <s v="G/730101/4JJ401"/>
    <s v="001"/>
    <n v="463.6"/>
    <n v="0"/>
    <n v="0"/>
    <n v="463.6"/>
    <n v="0"/>
    <n v="180.75"/>
    <n v="180.75"/>
    <n v="282.85000000000002"/>
    <n v="282.85000000000002"/>
    <n v="282.85000000000002"/>
    <s v="G/BBBBB2/BBBBB2"/>
  </r>
  <r>
    <s v="73"/>
    <x v="3"/>
    <x v="8"/>
    <s v="UP72J010"/>
    <x v="71"/>
    <s v="J401"/>
    <s v="ATENCIÓN A GRUPOS VULNERABLES"/>
    <s v="GI22J40100005D"/>
    <x v="96"/>
    <s v="73 BIENES Y SERVICIOS PARA INVERSIÓN"/>
    <x v="224"/>
    <s v="G/730104/4JJ401"/>
    <s v="001"/>
    <n v="1792.2"/>
    <n v="0"/>
    <n v="0"/>
    <n v="1792.2"/>
    <n v="0"/>
    <n v="650.61"/>
    <n v="650.61"/>
    <n v="1141.5899999999999"/>
    <n v="1141.5899999999999"/>
    <n v="1141.5899999999999"/>
    <s v="G/BBBBB2/BBBBB2"/>
  </r>
  <r>
    <s v="73"/>
    <x v="3"/>
    <x v="8"/>
    <s v="UP72J010"/>
    <x v="71"/>
    <s v="J401"/>
    <s v="ATENCIÓN A GRUPOS VULNERABLES"/>
    <s v="GI22J40100005D"/>
    <x v="96"/>
    <s v="73 BIENES Y SERVICIOS PARA INVERSIÓN"/>
    <x v="118"/>
    <s v="G/730105/4JJ401"/>
    <s v="001"/>
    <n v="4878.72"/>
    <n v="0"/>
    <n v="0"/>
    <n v="4878.72"/>
    <n v="0"/>
    <n v="997.53"/>
    <n v="368.32"/>
    <n v="3881.19"/>
    <n v="4510.3999999999996"/>
    <n v="3881.19"/>
    <s v="G/BBBBB2/BBBBB2"/>
  </r>
  <r>
    <s v="73"/>
    <x v="3"/>
    <x v="8"/>
    <s v="UP72J010"/>
    <x v="71"/>
    <s v="J401"/>
    <s v="ATENCIÓN A GRUPOS VULNERABLES"/>
    <s v="GI22J40100005D"/>
    <x v="96"/>
    <s v="73 BIENES Y SERVICIOS PARA INVERSIÓN"/>
    <x v="45"/>
    <s v="G/730235/4JJ401"/>
    <s v="001"/>
    <n v="60885.5"/>
    <n v="-9565.5"/>
    <n v="0"/>
    <n v="51320"/>
    <n v="0"/>
    <n v="38422.57"/>
    <n v="15994.05"/>
    <n v="12897.43"/>
    <n v="35325.949999999997"/>
    <n v="12897.43"/>
    <s v="G/BBBBB2/BBBBB2"/>
  </r>
  <r>
    <s v="73"/>
    <x v="3"/>
    <x v="8"/>
    <s v="UP72J010"/>
    <x v="71"/>
    <s v="J401"/>
    <s v="ATENCIÓN A GRUPOS VULNERABLES"/>
    <s v="GI22J40100005D"/>
    <x v="96"/>
    <s v="73 BIENES Y SERVICIOS PARA INVERSIÓN"/>
    <x v="53"/>
    <s v="G/730402/4JJ401"/>
    <s v="001"/>
    <n v="5803.6"/>
    <n v="-5803.6"/>
    <n v="0"/>
    <n v="0"/>
    <n v="0"/>
    <n v="0"/>
    <n v="0"/>
    <n v="0"/>
    <n v="0"/>
    <n v="0"/>
    <s v="G/BBBBB2/BBBBB2"/>
  </r>
  <r>
    <s v="73"/>
    <x v="3"/>
    <x v="8"/>
    <s v="UP72J010"/>
    <x v="71"/>
    <s v="J401"/>
    <s v="ATENCIÓN A GRUPOS VULNERABLES"/>
    <s v="GI22J40100005D"/>
    <x v="96"/>
    <s v="73 BIENES Y SERVICIOS PARA INVERSIÓN"/>
    <x v="106"/>
    <s v="G/730404/4JJ401"/>
    <s v="001"/>
    <n v="4000"/>
    <n v="-4000"/>
    <n v="0"/>
    <n v="0"/>
    <n v="0"/>
    <n v="0"/>
    <n v="0"/>
    <n v="0"/>
    <n v="0"/>
    <n v="0"/>
    <s v="G/BBBBB2/BBBBB2"/>
  </r>
  <r>
    <s v="73"/>
    <x v="3"/>
    <x v="8"/>
    <s v="UP72J010"/>
    <x v="71"/>
    <s v="J401"/>
    <s v="ATENCIÓN A GRUPOS VULNERABLES"/>
    <s v="GI22J40100005D"/>
    <x v="96"/>
    <s v="73 BIENES Y SERVICIOS PARA INVERSIÓN"/>
    <x v="42"/>
    <s v="G/730606/4JJ401"/>
    <s v="001"/>
    <n v="29178.799999999999"/>
    <n v="-980.8"/>
    <n v="0"/>
    <n v="28198"/>
    <n v="858.2"/>
    <n v="27339.8"/>
    <n v="7723.8"/>
    <n v="858.2"/>
    <n v="20474.2"/>
    <n v="0"/>
    <s v="G/BBBBB2/BBBBB2"/>
  </r>
  <r>
    <s v="73"/>
    <x v="3"/>
    <x v="8"/>
    <s v="UP72J010"/>
    <x v="71"/>
    <s v="J401"/>
    <s v="ATENCIÓN A GRUPOS VULNERABLES"/>
    <s v="GI22J40100005D"/>
    <x v="96"/>
    <s v="73 BIENES Y SERVICIOS PARA INVERSIÓN"/>
    <x v="39"/>
    <s v="G/730804/4JJ401"/>
    <s v="001"/>
    <n v="1671.04"/>
    <n v="-1671.04"/>
    <n v="0"/>
    <n v="0"/>
    <n v="0"/>
    <n v="0"/>
    <n v="0"/>
    <n v="0"/>
    <n v="0"/>
    <n v="0"/>
    <s v="G/BBBBB2/BBBBB2"/>
  </r>
  <r>
    <s v="73"/>
    <x v="3"/>
    <x v="8"/>
    <s v="UP72J010"/>
    <x v="71"/>
    <s v="J401"/>
    <s v="ATENCIÓN A GRUPOS VULNERABLES"/>
    <s v="GI22J40100005D"/>
    <x v="96"/>
    <s v="73 BIENES Y SERVICIOS PARA INVERSIÓN"/>
    <x v="91"/>
    <s v="G/730805/4JJ401"/>
    <s v="001"/>
    <n v="1612.76"/>
    <n v="-1612.76"/>
    <n v="0"/>
    <n v="0"/>
    <n v="0"/>
    <n v="0"/>
    <n v="0"/>
    <n v="0"/>
    <n v="0"/>
    <n v="0"/>
    <s v="G/BBBBB2/BBBBB2"/>
  </r>
  <r>
    <s v="73"/>
    <x v="3"/>
    <x v="8"/>
    <s v="UP72J010"/>
    <x v="71"/>
    <s v="J401"/>
    <s v="ATENCIÓN A GRUPOS VULNERABLES"/>
    <s v="GI22J40100005D"/>
    <x v="96"/>
    <s v="73 BIENES Y SERVICIOS PARA INVERSIÓN"/>
    <x v="44"/>
    <s v="G/730811/4JJ401"/>
    <s v="001"/>
    <n v="800"/>
    <n v="-800"/>
    <n v="0"/>
    <n v="0"/>
    <n v="0"/>
    <n v="0"/>
    <n v="0"/>
    <n v="0"/>
    <n v="0"/>
    <n v="0"/>
    <s v="G/BBBBB2/BBBBB2"/>
  </r>
  <r>
    <s v="73"/>
    <x v="3"/>
    <x v="8"/>
    <s v="UP72J010"/>
    <x v="71"/>
    <s v="J401"/>
    <s v="ATENCIÓN A GRUPOS VULNERABLES"/>
    <s v="GI22J40100005D"/>
    <x v="96"/>
    <s v="73 BIENES Y SERVICIOS PARA INVERSIÓN"/>
    <x v="55"/>
    <s v="G/730812/4JJ401"/>
    <s v="001"/>
    <n v="5132.12"/>
    <n v="-5132.12"/>
    <n v="0"/>
    <n v="0"/>
    <n v="0"/>
    <n v="0"/>
    <n v="0"/>
    <n v="0"/>
    <n v="0"/>
    <n v="0"/>
    <s v="G/BBBBB2/BBBBB2"/>
  </r>
  <r>
    <s v="73"/>
    <x v="3"/>
    <x v="8"/>
    <s v="UP72J010"/>
    <x v="71"/>
    <s v="J401"/>
    <s v="ATENCIÓN A GRUPOS VULNERABLES"/>
    <s v="GI22J40100005D"/>
    <x v="96"/>
    <s v="73 BIENES Y SERVICIOS PARA INVERSIÓN"/>
    <x v="84"/>
    <s v="G/731404/4JJ401"/>
    <s v="001"/>
    <n v="180"/>
    <n v="-67.2"/>
    <n v="0"/>
    <n v="112.8"/>
    <n v="0"/>
    <n v="112.8"/>
    <n v="112.8"/>
    <n v="0"/>
    <n v="0"/>
    <n v="0"/>
    <s v="G/BBBBB2/BBBBB2"/>
  </r>
  <r>
    <s v="73"/>
    <x v="3"/>
    <x v="8"/>
    <s v="UP72J010"/>
    <x v="71"/>
    <s v="J401"/>
    <s v="ATENCIÓN A GRUPOS VULNERABLES"/>
    <s v="GI22J40100006D"/>
    <x v="97"/>
    <s v="73 BIENES Y SERVICIOS PARA INVERSIÓN"/>
    <x v="223"/>
    <s v="G/730101/4JJ401"/>
    <s v="001"/>
    <n v="13509.7"/>
    <n v="0"/>
    <n v="0"/>
    <n v="13509.7"/>
    <n v="0"/>
    <n v="5781.93"/>
    <n v="5781.93"/>
    <n v="7727.77"/>
    <n v="7727.77"/>
    <n v="7727.77"/>
    <s v="G/BBBBB2/BBBBB2"/>
  </r>
  <r>
    <s v="73"/>
    <x v="3"/>
    <x v="8"/>
    <s v="UP72J010"/>
    <x v="71"/>
    <s v="J401"/>
    <s v="ATENCIÓN A GRUPOS VULNERABLES"/>
    <s v="GI22J40100006D"/>
    <x v="97"/>
    <s v="73 BIENES Y SERVICIOS PARA INVERSIÓN"/>
    <x v="224"/>
    <s v="G/730104/4JJ401"/>
    <s v="001"/>
    <n v="6524.9"/>
    <n v="0"/>
    <n v="0"/>
    <n v="6524.9"/>
    <n v="0"/>
    <n v="2401.8000000000002"/>
    <n v="2401.8000000000002"/>
    <n v="4123.1000000000004"/>
    <n v="4123.1000000000004"/>
    <n v="4123.1000000000004"/>
    <s v="G/BBBBB2/BBBBB2"/>
  </r>
  <r>
    <s v="73"/>
    <x v="3"/>
    <x v="8"/>
    <s v="UP72J010"/>
    <x v="71"/>
    <s v="J401"/>
    <s v="ATENCIÓN A GRUPOS VULNERABLES"/>
    <s v="GI22J40100006D"/>
    <x v="97"/>
    <s v="73 BIENES Y SERVICIOS PARA INVERSIÓN"/>
    <x v="118"/>
    <s v="G/730105/4JJ401"/>
    <s v="001"/>
    <n v="28723.31"/>
    <n v="0"/>
    <n v="0"/>
    <n v="28723.31"/>
    <n v="0"/>
    <n v="10781.09"/>
    <n v="4894.1899999999996"/>
    <n v="17942.22"/>
    <n v="23829.119999999999"/>
    <n v="17942.22"/>
    <s v="G/BBBBB2/BBBBB2"/>
  </r>
  <r>
    <s v="73"/>
    <x v="3"/>
    <x v="8"/>
    <s v="UP72J010"/>
    <x v="71"/>
    <s v="J401"/>
    <s v="ATENCIÓN A GRUPOS VULNERABLES"/>
    <s v="GI22J40100006D"/>
    <x v="97"/>
    <s v="73 BIENES Y SERVICIOS PARA INVERSIÓN"/>
    <x v="45"/>
    <s v="G/730235/4JJ401"/>
    <s v="001"/>
    <n v="267330"/>
    <n v="-4275"/>
    <n v="0"/>
    <n v="263055"/>
    <n v="0"/>
    <n v="263055"/>
    <n v="112361.25"/>
    <n v="0"/>
    <n v="150693.75"/>
    <n v="0"/>
    <s v="G/BBBBB2/BBBBB2"/>
  </r>
  <r>
    <s v="73"/>
    <x v="3"/>
    <x v="8"/>
    <s v="UP72J010"/>
    <x v="71"/>
    <s v="J401"/>
    <s v="ATENCIÓN A GRUPOS VULNERABLES"/>
    <s v="GI22J40100006D"/>
    <x v="97"/>
    <s v="73 BIENES Y SERVICIOS PARA INVERSIÓN"/>
    <x v="42"/>
    <s v="G/730606/4JJ401"/>
    <s v="001"/>
    <n v="871216.41"/>
    <n v="96061.54"/>
    <n v="0"/>
    <n v="967277.95"/>
    <n v="6298.88"/>
    <n v="960979.07"/>
    <n v="279323.07"/>
    <n v="6298.88"/>
    <n v="687954.88"/>
    <n v="0"/>
    <s v="G/BBBBB2/BBBBB2"/>
  </r>
  <r>
    <s v="73"/>
    <x v="3"/>
    <x v="8"/>
    <s v="UP72J010"/>
    <x v="71"/>
    <s v="J401"/>
    <s v="ATENCIÓN A GRUPOS VULNERABLES"/>
    <s v="GI22J40100006D"/>
    <x v="97"/>
    <s v="73 BIENES Y SERVICIOS PARA INVERSIÓN"/>
    <x v="86"/>
    <s v="G/730802/4JJ401"/>
    <s v="001"/>
    <n v="128820.78"/>
    <n v="-128820.78"/>
    <n v="0"/>
    <n v="0"/>
    <n v="0"/>
    <n v="0"/>
    <n v="0"/>
    <n v="0"/>
    <n v="0"/>
    <n v="0"/>
    <s v="G/BBBBB2/BBBBB2"/>
  </r>
  <r>
    <s v="73"/>
    <x v="3"/>
    <x v="8"/>
    <s v="UP72J010"/>
    <x v="71"/>
    <s v="J401"/>
    <s v="ATENCIÓN A GRUPOS VULNERABLES"/>
    <s v="GI22J40100006D"/>
    <x v="97"/>
    <s v="73 BIENES Y SERVICIOS PARA INVERSIÓN"/>
    <x v="39"/>
    <s v="G/730804/4JJ401"/>
    <s v="001"/>
    <n v="6408.59"/>
    <n v="-6408.59"/>
    <n v="0"/>
    <n v="0"/>
    <n v="0"/>
    <n v="0"/>
    <n v="0"/>
    <n v="0"/>
    <n v="0"/>
    <n v="0"/>
    <s v="G/BBBBB2/BBBBB2"/>
  </r>
  <r>
    <s v="73"/>
    <x v="3"/>
    <x v="8"/>
    <s v="UP72J010"/>
    <x v="71"/>
    <s v="J401"/>
    <s v="ATENCIÓN A GRUPOS VULNERABLES"/>
    <s v="GI22J40100006D"/>
    <x v="97"/>
    <s v="73 BIENES Y SERVICIOS PARA INVERSIÓN"/>
    <x v="91"/>
    <s v="G/730805/4JJ401"/>
    <s v="001"/>
    <n v="19756.34"/>
    <n v="-19278.509999999998"/>
    <n v="0"/>
    <n v="477.83"/>
    <n v="0"/>
    <n v="477.83"/>
    <n v="477.83"/>
    <n v="0"/>
    <n v="0"/>
    <n v="0"/>
    <s v="G/BBBBB2/BBBBB2"/>
  </r>
  <r>
    <s v="73"/>
    <x v="3"/>
    <x v="8"/>
    <s v="UP72J010"/>
    <x v="71"/>
    <s v="J401"/>
    <s v="ATENCIÓN A GRUPOS VULNERABLES"/>
    <s v="GI22J40100006D"/>
    <x v="97"/>
    <s v="73 BIENES Y SERVICIOS PARA INVERSIÓN"/>
    <x v="211"/>
    <s v="G/730808/4JJ401"/>
    <s v="001"/>
    <n v="1862.72"/>
    <n v="-980.26"/>
    <n v="0"/>
    <n v="882.46"/>
    <n v="0"/>
    <n v="882.46"/>
    <n v="882.46"/>
    <n v="0"/>
    <n v="0"/>
    <n v="0"/>
    <s v="G/BBBBB2/BBBBB2"/>
  </r>
  <r>
    <s v="73"/>
    <x v="3"/>
    <x v="8"/>
    <s v="UP72J010"/>
    <x v="71"/>
    <s v="J401"/>
    <s v="ATENCIÓN A GRUPOS VULNERABLES"/>
    <s v="GI22J40100006D"/>
    <x v="97"/>
    <s v="73 BIENES Y SERVICIOS PARA INVERSIÓN"/>
    <x v="44"/>
    <s v="G/730811/4JJ401"/>
    <s v="001"/>
    <n v="1200"/>
    <n v="-1200"/>
    <n v="0"/>
    <n v="0"/>
    <n v="0"/>
    <n v="0"/>
    <n v="0"/>
    <n v="0"/>
    <n v="0"/>
    <n v="0"/>
    <s v="G/BBBBB2/BBBBB2"/>
  </r>
  <r>
    <s v="73"/>
    <x v="3"/>
    <x v="8"/>
    <s v="UP72J010"/>
    <x v="71"/>
    <s v="J401"/>
    <s v="ATENCIÓN A GRUPOS VULNERABLES"/>
    <s v="GI22J40100006D"/>
    <x v="97"/>
    <s v="73 BIENES Y SERVICIOS PARA INVERSIÓN"/>
    <x v="55"/>
    <s v="G/730812/4JJ401"/>
    <s v="001"/>
    <n v="4838.8599999999997"/>
    <n v="-4838.8599999999997"/>
    <n v="0"/>
    <n v="0"/>
    <n v="0"/>
    <n v="0"/>
    <n v="0"/>
    <n v="0"/>
    <n v="0"/>
    <n v="0"/>
    <s v="G/BBBBB2/BBBBB2"/>
  </r>
  <r>
    <s v="73"/>
    <x v="3"/>
    <x v="8"/>
    <s v="UP72J010"/>
    <x v="71"/>
    <s v="J401"/>
    <s v="ATENCIÓN A GRUPOS VULNERABLES"/>
    <s v="GI22J40100006D"/>
    <x v="97"/>
    <s v="73 BIENES Y SERVICIOS PARA INVERSIÓN"/>
    <x v="135"/>
    <s v="G/730813/4JJ401"/>
    <s v="001"/>
    <n v="400"/>
    <n v="-400"/>
    <n v="0"/>
    <n v="0"/>
    <n v="0"/>
    <n v="0"/>
    <n v="0"/>
    <n v="0"/>
    <n v="0"/>
    <n v="0"/>
    <s v="G/BBBBB2/BBBBB2"/>
  </r>
  <r>
    <s v="73"/>
    <x v="3"/>
    <x v="8"/>
    <s v="UP72J010"/>
    <x v="71"/>
    <s v="J401"/>
    <s v="ATENCIÓN A GRUPOS VULNERABLES"/>
    <s v="GI22J40100006D"/>
    <x v="97"/>
    <s v="73 BIENES Y SERVICIOS PARA INVERSIÓN"/>
    <x v="57"/>
    <s v="G/730824/4JJ401"/>
    <s v="001"/>
    <n v="224"/>
    <n v="-13.44"/>
    <n v="0"/>
    <n v="210.56"/>
    <n v="0"/>
    <n v="210.56"/>
    <n v="210.56"/>
    <n v="0"/>
    <n v="0"/>
    <n v="0"/>
    <s v="G/BBBBB2/BBBBB2"/>
  </r>
  <r>
    <s v="73"/>
    <x v="3"/>
    <x v="8"/>
    <s v="UP72J010"/>
    <x v="71"/>
    <s v="J401"/>
    <s v="ATENCIÓN A GRUPOS VULNERABLES"/>
    <s v="GI22J40100006D"/>
    <x v="97"/>
    <s v="73 BIENES Y SERVICIOS PARA INVERSIÓN"/>
    <x v="220"/>
    <s v="G/730825/4JJ401"/>
    <s v="001"/>
    <n v="321.44"/>
    <n v="-19.36"/>
    <n v="0"/>
    <n v="302.08"/>
    <n v="0"/>
    <n v="302.08"/>
    <n v="302.08"/>
    <n v="0"/>
    <n v="0"/>
    <n v="0"/>
    <s v="G/BBBBB2/BBBBB2"/>
  </r>
  <r>
    <s v="73"/>
    <x v="3"/>
    <x v="8"/>
    <s v="UP72J010"/>
    <x v="71"/>
    <s v="J401"/>
    <s v="ATENCIÓN A GRUPOS VULNERABLES"/>
    <s v="GI22J40100006D"/>
    <x v="97"/>
    <s v="73 BIENES Y SERVICIOS PARA INVERSIÓN"/>
    <x v="161"/>
    <s v="G/730826/4JJ401"/>
    <s v="001"/>
    <n v="1759.68"/>
    <n v="-241.2"/>
    <n v="0"/>
    <n v="1518.48"/>
    <n v="0"/>
    <n v="1518.48"/>
    <n v="1518.48"/>
    <n v="0"/>
    <n v="0"/>
    <n v="0"/>
    <s v="G/BBBBB2/BBBBB2"/>
  </r>
  <r>
    <s v="73"/>
    <x v="3"/>
    <x v="8"/>
    <s v="UP72J010"/>
    <x v="71"/>
    <s v="J401"/>
    <s v="ATENCIÓN A GRUPOS VULNERABLES"/>
    <s v="GI22J40100006D"/>
    <x v="97"/>
    <s v="73 BIENES Y SERVICIOS PARA INVERSIÓN"/>
    <x v="51"/>
    <s v="G/731403/4JJ401"/>
    <s v="001"/>
    <n v="6600"/>
    <n v="-6600"/>
    <n v="0"/>
    <n v="0"/>
    <n v="0"/>
    <n v="0"/>
    <n v="0"/>
    <n v="0"/>
    <n v="0"/>
    <n v="0"/>
    <s v="G/BBBBB2/BBBBB2"/>
  </r>
  <r>
    <s v="73"/>
    <x v="3"/>
    <x v="8"/>
    <s v="UP72J010"/>
    <x v="71"/>
    <s v="J401"/>
    <s v="ATENCIÓN A GRUPOS VULNERABLES"/>
    <s v="GI22J40100006D"/>
    <x v="97"/>
    <s v="73 BIENES Y SERVICIOS PARA INVERSIÓN"/>
    <x v="84"/>
    <s v="G/731404/4JJ401"/>
    <s v="001"/>
    <n v="2525"/>
    <n v="-429.04"/>
    <n v="0"/>
    <n v="2095.96"/>
    <n v="0"/>
    <n v="2095.96"/>
    <n v="2095.96"/>
    <n v="0"/>
    <n v="0"/>
    <n v="0"/>
    <s v="G/BBBBB2/BBBBB2"/>
  </r>
  <r>
    <s v="73"/>
    <x v="3"/>
    <x v="8"/>
    <s v="UP72J010"/>
    <x v="71"/>
    <s v="J401"/>
    <s v="ATENCIÓN A GRUPOS VULNERABLES"/>
    <s v="GI22J40100006D"/>
    <x v="97"/>
    <s v="73 BIENES Y SERVICIOS PARA INVERSIÓN"/>
    <x v="136"/>
    <s v="G/731407/4JJ401"/>
    <s v="001"/>
    <n v="543"/>
    <n v="-543"/>
    <n v="0"/>
    <n v="0"/>
    <n v="0"/>
    <n v="0"/>
    <n v="0"/>
    <n v="0"/>
    <n v="0"/>
    <n v="0"/>
    <s v="G/BBBBB2/BBBBB2"/>
  </r>
  <r>
    <s v="73"/>
    <x v="3"/>
    <x v="8"/>
    <s v="UP72J010"/>
    <x v="71"/>
    <s v="J401"/>
    <s v="ATENCIÓN A GRUPOS VULNERABLES"/>
    <s v="GI22J40100006D"/>
    <x v="97"/>
    <s v="73 BIENES Y SERVICIOS PARA INVERSIÓN"/>
    <x v="200"/>
    <s v="G/731411/4JJ401"/>
    <s v="001"/>
    <n v="120"/>
    <n v="-120"/>
    <n v="0"/>
    <n v="0"/>
    <n v="0"/>
    <n v="0"/>
    <n v="0"/>
    <n v="0"/>
    <n v="0"/>
    <n v="0"/>
    <s v="G/BBBBB2/BBBBB2"/>
  </r>
  <r>
    <s v="73"/>
    <x v="3"/>
    <x v="8"/>
    <s v="UP72J010"/>
    <x v="71"/>
    <s v="J401"/>
    <s v="ATENCIÓN A GRUPOS VULNERABLES"/>
    <s v="GI22J40100007D"/>
    <x v="98"/>
    <s v="73 BIENES Y SERVICIOS PARA INVERSIÓN"/>
    <x v="223"/>
    <s v="G/730101/4JJ401"/>
    <s v="001"/>
    <n v="11291.67"/>
    <n v="0"/>
    <n v="0"/>
    <n v="11291.67"/>
    <n v="0"/>
    <n v="2718.44"/>
    <n v="2718.44"/>
    <n v="8573.23"/>
    <n v="8573.23"/>
    <n v="8573.23"/>
    <s v="G/BBBBB2/BBBBB2"/>
  </r>
  <r>
    <s v="73"/>
    <x v="3"/>
    <x v="8"/>
    <s v="UP72J010"/>
    <x v="71"/>
    <s v="J401"/>
    <s v="ATENCIÓN A GRUPOS VULNERABLES"/>
    <s v="GI22J40100007D"/>
    <x v="98"/>
    <s v="73 BIENES Y SERVICIOS PARA INVERSIÓN"/>
    <x v="224"/>
    <s v="G/730104/4JJ401"/>
    <s v="001"/>
    <n v="12558.29"/>
    <n v="0"/>
    <n v="0"/>
    <n v="12558.29"/>
    <n v="0"/>
    <n v="3543.17"/>
    <n v="3543.17"/>
    <n v="9015.1200000000008"/>
    <n v="9015.1200000000008"/>
    <n v="9015.1200000000008"/>
    <s v="G/BBBBB2/BBBBB2"/>
  </r>
  <r>
    <s v="73"/>
    <x v="3"/>
    <x v="8"/>
    <s v="UP72J010"/>
    <x v="71"/>
    <s v="J401"/>
    <s v="ATENCIÓN A GRUPOS VULNERABLES"/>
    <s v="GI22J40100007D"/>
    <x v="98"/>
    <s v="73 BIENES Y SERVICIOS PARA INVERSIÓN"/>
    <x v="118"/>
    <s v="G/730105/4JJ401"/>
    <s v="001"/>
    <n v="13952.27"/>
    <n v="0"/>
    <n v="0"/>
    <n v="13952.27"/>
    <n v="0"/>
    <n v="9758.07"/>
    <n v="3414.78"/>
    <n v="4194.2"/>
    <n v="10537.49"/>
    <n v="4194.2"/>
    <s v="G/BBBBB2/BBBBB2"/>
  </r>
  <r>
    <s v="73"/>
    <x v="3"/>
    <x v="8"/>
    <s v="UP72J010"/>
    <x v="71"/>
    <s v="J401"/>
    <s v="ATENCIÓN A GRUPOS VULNERABLES"/>
    <s v="GI22J40100007D"/>
    <x v="98"/>
    <s v="73 BIENES Y SERVICIOS PARA INVERSIÓN"/>
    <x v="45"/>
    <s v="G/730235/4JJ401"/>
    <s v="001"/>
    <n v="750067.46"/>
    <n v="-158395.65"/>
    <n v="0"/>
    <n v="591671.81000000006"/>
    <n v="28890"/>
    <n v="481091.56"/>
    <n v="208706.76"/>
    <n v="110580.25"/>
    <n v="382965.05"/>
    <n v="81690.25"/>
    <s v="G/BBBBB2/BBBBB2"/>
  </r>
  <r>
    <s v="73"/>
    <x v="3"/>
    <x v="8"/>
    <s v="UP72J010"/>
    <x v="71"/>
    <s v="J401"/>
    <s v="ATENCIÓN A GRUPOS VULNERABLES"/>
    <s v="GI22J40100007D"/>
    <x v="98"/>
    <s v="73 BIENES Y SERVICIOS PARA INVERSIÓN"/>
    <x v="42"/>
    <s v="G/730606/4JJ401"/>
    <s v="001"/>
    <n v="88320"/>
    <n v="-3726"/>
    <n v="0"/>
    <n v="84594"/>
    <n v="653.87"/>
    <n v="83940.13"/>
    <n v="25092.13"/>
    <n v="653.87"/>
    <n v="59501.87"/>
    <n v="0"/>
    <s v="G/BBBBB2/BBBBB2"/>
  </r>
  <r>
    <s v="73"/>
    <x v="3"/>
    <x v="8"/>
    <s v="UP72J010"/>
    <x v="71"/>
    <s v="J401"/>
    <s v="ATENCIÓN A GRUPOS VULNERABLES"/>
    <s v="GI22J40100007D"/>
    <x v="98"/>
    <s v="73 BIENES Y SERVICIOS PARA INVERSIÓN"/>
    <x v="39"/>
    <s v="G/730804/4JJ401"/>
    <s v="001"/>
    <n v="1087.4100000000001"/>
    <n v="-1087.4100000000001"/>
    <n v="0"/>
    <n v="0"/>
    <n v="0"/>
    <n v="0"/>
    <n v="0"/>
    <n v="0"/>
    <n v="0"/>
    <n v="0"/>
    <s v="G/BBBBB2/BBBBB2"/>
  </r>
  <r>
    <s v="73"/>
    <x v="3"/>
    <x v="8"/>
    <s v="UP72J010"/>
    <x v="71"/>
    <s v="J401"/>
    <s v="ATENCIÓN A GRUPOS VULNERABLES"/>
    <s v="GI22J40100007D"/>
    <x v="98"/>
    <s v="73 BIENES Y SERVICIOS PARA INVERSIÓN"/>
    <x v="91"/>
    <s v="G/730805/4JJ401"/>
    <s v="001"/>
    <n v="8000"/>
    <n v="-4612.6099999999997"/>
    <n v="0"/>
    <n v="3387.39"/>
    <n v="0"/>
    <n v="487.39"/>
    <n v="356.89"/>
    <n v="2900"/>
    <n v="3030.5"/>
    <n v="2900"/>
    <s v="G/BBBBB2/BBBBB2"/>
  </r>
  <r>
    <s v="73"/>
    <x v="3"/>
    <x v="8"/>
    <s v="UP72J010"/>
    <x v="71"/>
    <s v="J401"/>
    <s v="ATENCIÓN A GRUPOS VULNERABLES"/>
    <s v="GI22J40100007D"/>
    <x v="98"/>
    <s v="73 BIENES Y SERVICIOS PARA INVERSIÓN"/>
    <x v="44"/>
    <s v="G/730811/4JJ401"/>
    <s v="001"/>
    <n v="800"/>
    <n v="-600"/>
    <n v="0"/>
    <n v="200"/>
    <n v="0"/>
    <n v="0"/>
    <n v="0"/>
    <n v="200"/>
    <n v="200"/>
    <n v="200"/>
    <s v="G/BBBBB2/BBBBB2"/>
  </r>
  <r>
    <s v="73"/>
    <x v="3"/>
    <x v="8"/>
    <s v="UP72J010"/>
    <x v="71"/>
    <s v="J401"/>
    <s v="ATENCIÓN A GRUPOS VULNERABLES"/>
    <s v="GI22J40100007D"/>
    <x v="98"/>
    <s v="73 BIENES Y SERVICIOS PARA INVERSIÓN"/>
    <x v="55"/>
    <s v="G/730812/4JJ401"/>
    <s v="001"/>
    <n v="4345"/>
    <n v="-904.6"/>
    <n v="0"/>
    <n v="3440.4"/>
    <n v="0"/>
    <n v="3440.4"/>
    <n v="3440.4"/>
    <n v="0"/>
    <n v="0"/>
    <n v="0"/>
    <s v="G/BBBBB2/BBBBB2"/>
  </r>
  <r>
    <s v="73"/>
    <x v="3"/>
    <x v="8"/>
    <s v="UP72J010"/>
    <x v="71"/>
    <s v="J401"/>
    <s v="ATENCIÓN A GRUPOS VULNERABLES"/>
    <s v="GI22J40100008D"/>
    <x v="99"/>
    <s v="73 BIENES Y SERVICIOS PARA INVERSIÓN"/>
    <x v="223"/>
    <s v="G/730101/4JJ401"/>
    <s v="001"/>
    <n v="7127.76"/>
    <n v="0"/>
    <n v="0"/>
    <n v="7127.76"/>
    <n v="0"/>
    <n v="1451"/>
    <n v="1451"/>
    <n v="5676.76"/>
    <n v="5676.76"/>
    <n v="5676.76"/>
    <s v="G/BBBBB2/BBBBB2"/>
  </r>
  <r>
    <s v="73"/>
    <x v="3"/>
    <x v="8"/>
    <s v="UP72J010"/>
    <x v="71"/>
    <s v="J401"/>
    <s v="ATENCIÓN A GRUPOS VULNERABLES"/>
    <s v="GI22J40100008D"/>
    <x v="99"/>
    <s v="73 BIENES Y SERVICIOS PARA INVERSIÓN"/>
    <x v="224"/>
    <s v="G/730104/4JJ401"/>
    <s v="001"/>
    <n v="3021.34"/>
    <n v="0"/>
    <n v="0"/>
    <n v="3021.34"/>
    <n v="0"/>
    <n v="562.07000000000005"/>
    <n v="562.07000000000005"/>
    <n v="2459.27"/>
    <n v="2459.27"/>
    <n v="2459.27"/>
    <s v="G/BBBBB2/BBBBB2"/>
  </r>
  <r>
    <s v="73"/>
    <x v="3"/>
    <x v="8"/>
    <s v="UP72J010"/>
    <x v="71"/>
    <s v="J401"/>
    <s v="ATENCIÓN A GRUPOS VULNERABLES"/>
    <s v="GI22J40100008D"/>
    <x v="99"/>
    <s v="73 BIENES Y SERVICIOS PARA INVERSIÓN"/>
    <x v="118"/>
    <s v="G/730105/4JJ401"/>
    <s v="001"/>
    <n v="4807.3100000000004"/>
    <n v="1269.42"/>
    <n v="0"/>
    <n v="6076.73"/>
    <n v="0"/>
    <n v="4842.51"/>
    <n v="1874.17"/>
    <n v="1234.22"/>
    <n v="4202.5600000000004"/>
    <n v="1234.22"/>
    <s v="G/BBBBB2/BBBBB2"/>
  </r>
  <r>
    <s v="73"/>
    <x v="3"/>
    <x v="8"/>
    <s v="UP72J010"/>
    <x v="71"/>
    <s v="J401"/>
    <s v="ATENCIÓN A GRUPOS VULNERABLES"/>
    <s v="GI22J40100008D"/>
    <x v="99"/>
    <s v="73 BIENES Y SERVICIOS PARA INVERSIÓN"/>
    <x v="106"/>
    <s v="G/730404/4JJ401"/>
    <s v="001"/>
    <n v="4000"/>
    <n v="-4000"/>
    <n v="0"/>
    <n v="0"/>
    <n v="0"/>
    <n v="0"/>
    <n v="0"/>
    <n v="0"/>
    <n v="0"/>
    <n v="0"/>
    <s v="G/BBBBB2/BBBBB2"/>
  </r>
  <r>
    <s v="73"/>
    <x v="3"/>
    <x v="8"/>
    <s v="UP72J010"/>
    <x v="71"/>
    <s v="J401"/>
    <s v="ATENCIÓN A GRUPOS VULNERABLES"/>
    <s v="GI22J40100008D"/>
    <x v="99"/>
    <s v="73 BIENES Y SERVICIOS PARA INVERSIÓN"/>
    <x v="42"/>
    <s v="G/730606/4JJ401"/>
    <s v="001"/>
    <n v="28286.400000000001"/>
    <n v="19364"/>
    <n v="0"/>
    <n v="47650.400000000001"/>
    <n v="211.8"/>
    <n v="47438.6"/>
    <n v="11294.6"/>
    <n v="211.8"/>
    <n v="36355.800000000003"/>
    <n v="0"/>
    <s v="G/BBBBB2/BBBBB2"/>
  </r>
  <r>
    <s v="73"/>
    <x v="3"/>
    <x v="8"/>
    <s v="UP72J010"/>
    <x v="71"/>
    <s v="J401"/>
    <s v="ATENCIÓN A GRUPOS VULNERABLES"/>
    <s v="GI22J40100008D"/>
    <x v="99"/>
    <s v="73 BIENES Y SERVICIOS PARA INVERSIÓN"/>
    <x v="86"/>
    <s v="G/730802/4JJ401"/>
    <s v="001"/>
    <n v="198.52"/>
    <n v="-198.52"/>
    <n v="0"/>
    <n v="0"/>
    <n v="0"/>
    <n v="0"/>
    <n v="0"/>
    <n v="0"/>
    <n v="0"/>
    <n v="0"/>
    <s v="G/BBBBB2/BBBBB2"/>
  </r>
  <r>
    <s v="73"/>
    <x v="3"/>
    <x v="8"/>
    <s v="UP72J010"/>
    <x v="71"/>
    <s v="J401"/>
    <s v="ATENCIÓN A GRUPOS VULNERABLES"/>
    <s v="GI22J40100008D"/>
    <x v="99"/>
    <s v="73 BIENES Y SERVICIOS PARA INVERSIÓN"/>
    <x v="39"/>
    <s v="G/730804/4JJ401"/>
    <s v="001"/>
    <n v="1924.32"/>
    <n v="-1924.32"/>
    <n v="0"/>
    <n v="0"/>
    <n v="0"/>
    <n v="0"/>
    <n v="0"/>
    <n v="0"/>
    <n v="0"/>
    <n v="0"/>
    <s v="G/BBBBB2/BBBBB2"/>
  </r>
  <r>
    <s v="73"/>
    <x v="3"/>
    <x v="8"/>
    <s v="UP72J010"/>
    <x v="71"/>
    <s v="J401"/>
    <s v="ATENCIÓN A GRUPOS VULNERABLES"/>
    <s v="GI22J40100008D"/>
    <x v="99"/>
    <s v="73 BIENES Y SERVICIOS PARA INVERSIÓN"/>
    <x v="91"/>
    <s v="G/730805/4JJ401"/>
    <s v="001"/>
    <n v="822.33"/>
    <n v="-414.8"/>
    <n v="0"/>
    <n v="407.53"/>
    <n v="0"/>
    <n v="407.53"/>
    <n v="324.55"/>
    <n v="0"/>
    <n v="82.98"/>
    <n v="0"/>
    <s v="G/BBBBB2/BBBBB2"/>
  </r>
  <r>
    <s v="73"/>
    <x v="3"/>
    <x v="8"/>
    <s v="UP72J010"/>
    <x v="71"/>
    <s v="J401"/>
    <s v="ATENCIÓN A GRUPOS VULNERABLES"/>
    <s v="GI22J40100008D"/>
    <x v="99"/>
    <s v="73 BIENES Y SERVICIOS PARA INVERSIÓN"/>
    <x v="44"/>
    <s v="G/730811/4JJ401"/>
    <s v="001"/>
    <n v="4505"/>
    <n v="-4505"/>
    <n v="0"/>
    <n v="0"/>
    <n v="0"/>
    <n v="0"/>
    <n v="0"/>
    <n v="0"/>
    <n v="0"/>
    <n v="0"/>
    <s v="G/BBBBB2/BBBBB2"/>
  </r>
  <r>
    <s v="73"/>
    <x v="3"/>
    <x v="8"/>
    <s v="UP72J010"/>
    <x v="71"/>
    <s v="J401"/>
    <s v="ATENCIÓN A GRUPOS VULNERABLES"/>
    <s v="GI22J40100008D"/>
    <x v="99"/>
    <s v="73 BIENES Y SERVICIOS PARA INVERSIÓN"/>
    <x v="55"/>
    <s v="G/730812/4JJ401"/>
    <s v="001"/>
    <n v="3500"/>
    <n v="-1294.04"/>
    <n v="0"/>
    <n v="2205.96"/>
    <n v="0"/>
    <n v="2205.96"/>
    <n v="2205.96"/>
    <n v="0"/>
    <n v="0"/>
    <n v="0"/>
    <s v="G/BBBBB2/BBBBB2"/>
  </r>
  <r>
    <s v="73"/>
    <x v="3"/>
    <x v="8"/>
    <s v="UP72J010"/>
    <x v="71"/>
    <s v="J401"/>
    <s v="ATENCIÓN A GRUPOS VULNERABLES"/>
    <s v="GI22J40100008D"/>
    <x v="99"/>
    <s v="73 BIENES Y SERVICIOS PARA INVERSIÓN"/>
    <x v="135"/>
    <s v="G/730813/4JJ401"/>
    <s v="001"/>
    <n v="90.13"/>
    <n v="-90.13"/>
    <n v="0"/>
    <n v="0"/>
    <n v="0"/>
    <n v="0"/>
    <n v="0"/>
    <n v="0"/>
    <n v="0"/>
    <n v="0"/>
    <s v="G/BBBBB2/BBBBB2"/>
  </r>
  <r>
    <s v="73"/>
    <x v="3"/>
    <x v="8"/>
    <s v="UP72J010"/>
    <x v="71"/>
    <s v="J401"/>
    <s v="ATENCIÓN A GRUPOS VULNERABLES"/>
    <s v="GI22J40100008D"/>
    <x v="99"/>
    <s v="73 BIENES Y SERVICIOS PARA INVERSIÓN"/>
    <x v="85"/>
    <s v="G/730820/4JJ401"/>
    <s v="001"/>
    <n v="20"/>
    <n v="-20"/>
    <n v="0"/>
    <n v="0"/>
    <n v="0"/>
    <n v="0"/>
    <n v="0"/>
    <n v="0"/>
    <n v="0"/>
    <n v="0"/>
    <s v="G/BBBBB2/BBBBB2"/>
  </r>
  <r>
    <s v="73"/>
    <x v="3"/>
    <x v="8"/>
    <s v="UP72J010"/>
    <x v="71"/>
    <s v="J401"/>
    <s v="ATENCIÓN A GRUPOS VULNERABLES"/>
    <s v="GI22J40100008D"/>
    <x v="99"/>
    <s v="73 BIENES Y SERVICIOS PARA INVERSIÓN"/>
    <x v="57"/>
    <s v="G/730824/4JJ401"/>
    <s v="001"/>
    <n v="2400"/>
    <n v="-2400"/>
    <n v="0"/>
    <n v="0"/>
    <n v="0"/>
    <n v="0"/>
    <n v="0"/>
    <n v="0"/>
    <n v="0"/>
    <n v="0"/>
    <s v="G/BBBBB2/BBBBB2"/>
  </r>
  <r>
    <s v="73"/>
    <x v="3"/>
    <x v="8"/>
    <s v="UP72J010"/>
    <x v="71"/>
    <s v="J401"/>
    <s v="ATENCIÓN A GRUPOS VULNERABLES"/>
    <s v="GI22J40100008D"/>
    <x v="99"/>
    <s v="73 BIENES Y SERVICIOS PARA INVERSIÓN"/>
    <x v="161"/>
    <s v="G/730826/4JJ401"/>
    <s v="001"/>
    <n v="2612"/>
    <n v="-2612"/>
    <n v="0"/>
    <n v="0"/>
    <n v="0"/>
    <n v="0"/>
    <n v="0"/>
    <n v="0"/>
    <n v="0"/>
    <n v="0"/>
    <s v="G/BBBBB2/BBBBB2"/>
  </r>
  <r>
    <s v="73"/>
    <x v="3"/>
    <x v="8"/>
    <s v="UP72J010"/>
    <x v="71"/>
    <s v="J401"/>
    <s v="ATENCIÓN A GRUPOS VULNERABLES"/>
    <s v="GI22J40100008D"/>
    <x v="99"/>
    <s v="73 BIENES Y SERVICIOS PARA INVERSIÓN"/>
    <x v="84"/>
    <s v="G/731404/4JJ401"/>
    <s v="001"/>
    <n v="500"/>
    <n v="-500"/>
    <n v="0"/>
    <n v="0"/>
    <n v="0"/>
    <n v="0"/>
    <n v="0"/>
    <n v="0"/>
    <n v="0"/>
    <n v="0"/>
    <s v="G/BBBBB2/BBBBB2"/>
  </r>
  <r>
    <s v="73"/>
    <x v="3"/>
    <x v="8"/>
    <s v="UP72J010"/>
    <x v="71"/>
    <s v="J401"/>
    <s v="ATENCIÓN A GRUPOS VULNERABLES"/>
    <s v="GI22J40100008D"/>
    <x v="99"/>
    <s v="73 BIENES Y SERVICIOS PARA INVERSIÓN"/>
    <x v="83"/>
    <s v="G/731406/4JJ401"/>
    <s v="001"/>
    <n v="270.70999999999998"/>
    <n v="-270.70999999999998"/>
    <n v="0"/>
    <n v="0"/>
    <n v="0"/>
    <n v="0"/>
    <n v="0"/>
    <n v="0"/>
    <n v="0"/>
    <n v="0"/>
    <s v="G/BBBBB2/BBBBB2"/>
  </r>
  <r>
    <s v="73"/>
    <x v="3"/>
    <x v="8"/>
    <s v="UP72J010"/>
    <x v="71"/>
    <s v="J401"/>
    <s v="ATENCIÓN A GRUPOS VULNERABLES"/>
    <s v="GI22J40100009D"/>
    <x v="100"/>
    <s v="73 BIENES Y SERVICIOS PARA INVERSIÓN"/>
    <x v="223"/>
    <s v="G/730101/4JJ401"/>
    <s v="001"/>
    <n v="8592.7900000000009"/>
    <n v="0"/>
    <n v="0"/>
    <n v="8592.7900000000009"/>
    <n v="0"/>
    <n v="4011.82"/>
    <n v="4011.82"/>
    <n v="4580.97"/>
    <n v="4580.97"/>
    <n v="4580.97"/>
    <s v="G/BBBBB2/BBBBB2"/>
  </r>
  <r>
    <s v="73"/>
    <x v="3"/>
    <x v="8"/>
    <s v="UP72J010"/>
    <x v="71"/>
    <s v="J401"/>
    <s v="ATENCIÓN A GRUPOS VULNERABLES"/>
    <s v="GI22J40100009D"/>
    <x v="100"/>
    <s v="73 BIENES Y SERVICIOS PARA INVERSIÓN"/>
    <x v="224"/>
    <s v="G/730104/4JJ401"/>
    <s v="001"/>
    <n v="4844.3100000000004"/>
    <n v="0"/>
    <n v="0"/>
    <n v="4844.3100000000004"/>
    <n v="0"/>
    <n v="1694.38"/>
    <n v="1694.38"/>
    <n v="3149.93"/>
    <n v="3149.93"/>
    <n v="3149.93"/>
    <s v="G/BBBBB2/BBBBB2"/>
  </r>
  <r>
    <s v="73"/>
    <x v="3"/>
    <x v="8"/>
    <s v="UP72J010"/>
    <x v="71"/>
    <s v="J401"/>
    <s v="ATENCIÓN A GRUPOS VULNERABLES"/>
    <s v="GI22J40100009D"/>
    <x v="100"/>
    <s v="73 BIENES Y SERVICIOS PARA INVERSIÓN"/>
    <x v="118"/>
    <s v="G/730105/4JJ401"/>
    <s v="001"/>
    <n v="2496.5700000000002"/>
    <n v="0"/>
    <n v="0"/>
    <n v="2496.5700000000002"/>
    <n v="0"/>
    <n v="1060.22"/>
    <n v="431.01"/>
    <n v="1436.35"/>
    <n v="2065.56"/>
    <n v="1436.35"/>
    <s v="G/BBBBB2/BBBBB2"/>
  </r>
  <r>
    <s v="73"/>
    <x v="3"/>
    <x v="8"/>
    <s v="UP72J010"/>
    <x v="71"/>
    <s v="J401"/>
    <s v="ATENCIÓN A GRUPOS VULNERABLES"/>
    <s v="GI22J40100009D"/>
    <x v="100"/>
    <s v="73 BIENES Y SERVICIOS PARA INVERSIÓN"/>
    <x v="129"/>
    <s v="G/730202/4JJ401"/>
    <s v="001"/>
    <n v="2416.1799999999998"/>
    <n v="0"/>
    <n v="0"/>
    <n v="2416.1799999999998"/>
    <n v="0"/>
    <n v="1298.5"/>
    <n v="678.4"/>
    <n v="1117.68"/>
    <n v="1737.78"/>
    <n v="1117.68"/>
    <s v="G/BBBBB2/BBBBB2"/>
  </r>
  <r>
    <s v="73"/>
    <x v="3"/>
    <x v="8"/>
    <s v="UP72J010"/>
    <x v="71"/>
    <s v="J401"/>
    <s v="ATENCIÓN A GRUPOS VULNERABLES"/>
    <s v="GI22J40100009D"/>
    <x v="100"/>
    <s v="73 BIENES Y SERVICIOS PARA INVERSIÓN"/>
    <x v="59"/>
    <s v="G/730209/4JJ401"/>
    <s v="001"/>
    <n v="31615.95"/>
    <n v="-4617.6000000000004"/>
    <n v="0"/>
    <n v="26998.35"/>
    <n v="0"/>
    <n v="26998.35"/>
    <n v="12191.1"/>
    <n v="0"/>
    <n v="14807.25"/>
    <n v="0"/>
    <s v="G/BBBBB2/BBBBB2"/>
  </r>
  <r>
    <s v="73"/>
    <x v="3"/>
    <x v="8"/>
    <s v="UP72J010"/>
    <x v="71"/>
    <s v="J401"/>
    <s v="ATENCIÓN A GRUPOS VULNERABLES"/>
    <s v="GI22J40100009D"/>
    <x v="100"/>
    <s v="73 BIENES Y SERVICIOS PARA INVERSIÓN"/>
    <x v="45"/>
    <s v="G/730235/4JJ401"/>
    <s v="001"/>
    <n v="470281"/>
    <n v="-91291.9"/>
    <n v="0"/>
    <n v="378989.1"/>
    <n v="0"/>
    <n v="297545.09999999998"/>
    <n v="128879.83"/>
    <n v="81444"/>
    <n v="250109.27"/>
    <n v="81444"/>
    <s v="G/BBBBB2/BBBBB2"/>
  </r>
  <r>
    <s v="73"/>
    <x v="3"/>
    <x v="8"/>
    <s v="UP72J010"/>
    <x v="71"/>
    <s v="J401"/>
    <s v="ATENCIÓN A GRUPOS VULNERABLES"/>
    <s v="GI22J40100009D"/>
    <x v="100"/>
    <s v="73 BIENES Y SERVICIOS PARA INVERSIÓN"/>
    <x v="225"/>
    <s v="G/730255/4JJ401"/>
    <s v="001"/>
    <n v="0"/>
    <n v="6600"/>
    <n v="0"/>
    <n v="6600"/>
    <n v="0"/>
    <n v="2664.62"/>
    <n v="1114.24"/>
    <n v="3935.38"/>
    <n v="5485.76"/>
    <n v="3935.38"/>
    <s v="G/BBBBB2/BBBBB2"/>
  </r>
  <r>
    <s v="73"/>
    <x v="3"/>
    <x v="8"/>
    <s v="UP72J010"/>
    <x v="71"/>
    <s v="J401"/>
    <s v="ATENCIÓN A GRUPOS VULNERABLES"/>
    <s v="GI22J40100009D"/>
    <x v="100"/>
    <s v="73 BIENES Y SERVICIOS PARA INVERSIÓN"/>
    <x v="106"/>
    <s v="G/730404/4JJ401"/>
    <s v="001"/>
    <n v="6000"/>
    <n v="-6000"/>
    <n v="0"/>
    <n v="0"/>
    <n v="0"/>
    <n v="0"/>
    <n v="0"/>
    <n v="0"/>
    <n v="0"/>
    <n v="0"/>
    <s v="G/BBBBB2/BBBBB2"/>
  </r>
  <r>
    <s v="73"/>
    <x v="3"/>
    <x v="8"/>
    <s v="UP72J010"/>
    <x v="71"/>
    <s v="J401"/>
    <s v="ATENCIÓN A GRUPOS VULNERABLES"/>
    <s v="GI22J40100009D"/>
    <x v="100"/>
    <s v="73 BIENES Y SERVICIOS PARA INVERSIÓN"/>
    <x v="42"/>
    <s v="G/730606/4JJ401"/>
    <s v="001"/>
    <n v="13200"/>
    <n v="0"/>
    <n v="0"/>
    <n v="13200"/>
    <n v="0"/>
    <n v="13200"/>
    <n v="3600"/>
    <n v="0"/>
    <n v="9600"/>
    <n v="0"/>
    <s v="G/BBBBB2/BBBBB2"/>
  </r>
  <r>
    <s v="73"/>
    <x v="3"/>
    <x v="8"/>
    <s v="UP72J010"/>
    <x v="71"/>
    <s v="J401"/>
    <s v="ATENCIÓN A GRUPOS VULNERABLES"/>
    <s v="GI22J40100009D"/>
    <x v="100"/>
    <s v="73 BIENES Y SERVICIOS PARA INVERSIÓN"/>
    <x v="134"/>
    <s v="G/730803/4JJ401"/>
    <s v="001"/>
    <n v="6600"/>
    <n v="-6600"/>
    <n v="0"/>
    <n v="0"/>
    <n v="0"/>
    <n v="0"/>
    <n v="0"/>
    <n v="0"/>
    <n v="0"/>
    <n v="0"/>
    <s v="G/BBBBB2/BBBBB2"/>
  </r>
  <r>
    <s v="73"/>
    <x v="3"/>
    <x v="8"/>
    <s v="UP72J010"/>
    <x v="71"/>
    <s v="J401"/>
    <s v="ATENCIÓN A GRUPOS VULNERABLES"/>
    <s v="GI22J40100009D"/>
    <x v="100"/>
    <s v="73 BIENES Y SERVICIOS PARA INVERSIÓN"/>
    <x v="39"/>
    <s v="G/730804/4JJ401"/>
    <s v="001"/>
    <n v="2088.8000000000002"/>
    <n v="-2088.8000000000002"/>
    <n v="0"/>
    <n v="0"/>
    <n v="0"/>
    <n v="0"/>
    <n v="0"/>
    <n v="0"/>
    <n v="0"/>
    <n v="0"/>
    <s v="G/BBBBB2/BBBBB2"/>
  </r>
  <r>
    <s v="73"/>
    <x v="3"/>
    <x v="8"/>
    <s v="UP72J010"/>
    <x v="71"/>
    <s v="J401"/>
    <s v="ATENCIÓN A GRUPOS VULNERABLES"/>
    <s v="GI22J40100009D"/>
    <x v="100"/>
    <s v="73 BIENES Y SERVICIOS PARA INVERSIÓN"/>
    <x v="91"/>
    <s v="G/730805/4JJ401"/>
    <s v="001"/>
    <n v="9800"/>
    <n v="-3689.2"/>
    <n v="0"/>
    <n v="6110.8"/>
    <n v="0"/>
    <n v="1910.8"/>
    <n v="1910.8"/>
    <n v="4200"/>
    <n v="4200"/>
    <n v="4200"/>
    <s v="G/BBBBB2/BBBBB2"/>
  </r>
  <r>
    <s v="73"/>
    <x v="3"/>
    <x v="8"/>
    <s v="UP72J010"/>
    <x v="71"/>
    <s v="J401"/>
    <s v="ATENCIÓN A GRUPOS VULNERABLES"/>
    <s v="GI22J40100009D"/>
    <x v="100"/>
    <s v="73 BIENES Y SERVICIOS PARA INVERSIÓN"/>
    <x v="160"/>
    <s v="G/730809/4JJ401"/>
    <s v="001"/>
    <n v="2300"/>
    <n v="0"/>
    <n v="0"/>
    <n v="2300"/>
    <n v="0"/>
    <n v="369.81"/>
    <n v="369.81"/>
    <n v="1930.19"/>
    <n v="1930.19"/>
    <n v="1930.19"/>
    <s v="G/BBBBB2/BBBBB2"/>
  </r>
  <r>
    <s v="73"/>
    <x v="3"/>
    <x v="8"/>
    <s v="UP72J010"/>
    <x v="71"/>
    <s v="J401"/>
    <s v="ATENCIÓN A GRUPOS VULNERABLES"/>
    <s v="GI22J40100009D"/>
    <x v="100"/>
    <s v="73 BIENES Y SERVICIOS PARA INVERSIÓN"/>
    <x v="44"/>
    <s v="G/730811/4JJ401"/>
    <s v="001"/>
    <n v="1200"/>
    <n v="0"/>
    <n v="0"/>
    <n v="1200"/>
    <n v="0"/>
    <n v="215.98"/>
    <n v="215.98"/>
    <n v="984.02"/>
    <n v="984.02"/>
    <n v="984.02"/>
    <s v="G/BBBBB2/BBBBB2"/>
  </r>
  <r>
    <s v="73"/>
    <x v="3"/>
    <x v="8"/>
    <s v="UP72J010"/>
    <x v="71"/>
    <s v="J401"/>
    <s v="ATENCIÓN A GRUPOS VULNERABLES"/>
    <s v="GI22J40100009D"/>
    <x v="100"/>
    <s v="73 BIENES Y SERVICIOS PARA INVERSIÓN"/>
    <x v="55"/>
    <s v="G/730812/4JJ401"/>
    <s v="001"/>
    <n v="3911.5"/>
    <n v="-3911.5"/>
    <n v="0"/>
    <n v="0"/>
    <n v="0"/>
    <n v="0"/>
    <n v="0"/>
    <n v="0"/>
    <n v="0"/>
    <n v="0"/>
    <s v="G/BBBBB2/BBBBB2"/>
  </r>
  <r>
    <s v="73"/>
    <x v="3"/>
    <x v="8"/>
    <s v="UP72J010"/>
    <x v="71"/>
    <s v="J401"/>
    <s v="ATENCIÓN A GRUPOS VULNERABLES"/>
    <s v="GI22J40100009D"/>
    <x v="100"/>
    <s v="73 BIENES Y SERVICIOS PARA INVERSIÓN"/>
    <x v="135"/>
    <s v="G/730813/4JJ401"/>
    <s v="001"/>
    <n v="2900"/>
    <n v="-2900"/>
    <n v="0"/>
    <n v="0"/>
    <n v="0"/>
    <n v="0"/>
    <n v="0"/>
    <n v="0"/>
    <n v="0"/>
    <n v="0"/>
    <s v="G/BBBBB2/BBBBB2"/>
  </r>
  <r>
    <s v="73"/>
    <x v="3"/>
    <x v="8"/>
    <s v="UP72J010"/>
    <x v="71"/>
    <s v="J401"/>
    <s v="ATENCIÓN A GRUPOS VULNERABLES"/>
    <s v="GI22J40100009D"/>
    <x v="100"/>
    <s v="73 BIENES Y SERVICIOS PARA INVERSIÓN"/>
    <x v="85"/>
    <s v="G/730820/4JJ401"/>
    <s v="001"/>
    <n v="15000"/>
    <n v="-15000"/>
    <n v="0"/>
    <n v="0"/>
    <n v="0"/>
    <n v="0"/>
    <n v="0"/>
    <n v="0"/>
    <n v="0"/>
    <n v="0"/>
    <s v="G/BBBBB2/BBBBB2"/>
  </r>
  <r>
    <s v="73"/>
    <x v="3"/>
    <x v="8"/>
    <s v="UP72J010"/>
    <x v="71"/>
    <s v="J401"/>
    <s v="ATENCIÓN A GRUPOS VULNERABLES"/>
    <s v="GI22J40100009D"/>
    <x v="100"/>
    <s v="73 BIENES Y SERVICIOS PARA INVERSIÓN"/>
    <x v="57"/>
    <s v="G/730824/4JJ401"/>
    <s v="001"/>
    <n v="64.22"/>
    <n v="-11.58"/>
    <n v="0"/>
    <n v="52.64"/>
    <n v="0"/>
    <n v="52.64"/>
    <n v="52.64"/>
    <n v="0"/>
    <n v="0"/>
    <n v="0"/>
    <s v="G/BBBBB2/BBBBB2"/>
  </r>
  <r>
    <s v="73"/>
    <x v="3"/>
    <x v="8"/>
    <s v="UP72J010"/>
    <x v="71"/>
    <s v="J401"/>
    <s v="ATENCIÓN A GRUPOS VULNERABLES"/>
    <s v="GI22J40100009D"/>
    <x v="100"/>
    <s v="73 BIENES Y SERVICIOS PARA INVERSIÓN"/>
    <x v="220"/>
    <s v="G/730825/4JJ401"/>
    <s v="001"/>
    <n v="245.8"/>
    <n v="-161.19999999999999"/>
    <n v="0"/>
    <n v="84.6"/>
    <n v="0"/>
    <n v="84.6"/>
    <n v="84.6"/>
    <n v="0"/>
    <n v="0"/>
    <n v="0"/>
    <s v="G/BBBBB2/BBBBB2"/>
  </r>
  <r>
    <s v="73"/>
    <x v="3"/>
    <x v="8"/>
    <s v="UP72J010"/>
    <x v="71"/>
    <s v="J401"/>
    <s v="ATENCIÓN A GRUPOS VULNERABLES"/>
    <s v="GI22J40100009D"/>
    <x v="100"/>
    <s v="73 BIENES Y SERVICIOS PARA INVERSIÓN"/>
    <x v="161"/>
    <s v="G/730826/4JJ401"/>
    <s v="001"/>
    <n v="7185.61"/>
    <n v="27000"/>
    <n v="0"/>
    <n v="34185.61"/>
    <n v="0"/>
    <n v="5647.2"/>
    <n v="5647.2"/>
    <n v="28538.41"/>
    <n v="28538.41"/>
    <n v="28538.41"/>
    <s v="G/BBBBB2/BBBBB2"/>
  </r>
  <r>
    <s v="73"/>
    <x v="3"/>
    <x v="8"/>
    <s v="UP72J010"/>
    <x v="71"/>
    <s v="J401"/>
    <s v="ATENCIÓN A GRUPOS VULNERABLES"/>
    <s v="GI22J40100010D"/>
    <x v="101"/>
    <s v="73 BIENES Y SERVICIOS PARA INVERSIÓN"/>
    <x v="223"/>
    <s v="G/730101/4JJ401"/>
    <s v="001"/>
    <n v="9258.52"/>
    <n v="0"/>
    <n v="0"/>
    <n v="9258.52"/>
    <n v="0"/>
    <n v="2819.04"/>
    <n v="2819.04"/>
    <n v="6439.48"/>
    <n v="6439.48"/>
    <n v="6439.48"/>
    <s v="G/BBBBB2/BBBBB2"/>
  </r>
  <r>
    <s v="73"/>
    <x v="3"/>
    <x v="8"/>
    <s v="UP72J010"/>
    <x v="71"/>
    <s v="J401"/>
    <s v="ATENCIÓN A GRUPOS VULNERABLES"/>
    <s v="GI22J40100010D"/>
    <x v="101"/>
    <s v="73 BIENES Y SERVICIOS PARA INVERSIÓN"/>
    <x v="224"/>
    <s v="G/730104/4JJ401"/>
    <s v="001"/>
    <n v="9717.8700000000008"/>
    <n v="0"/>
    <n v="0"/>
    <n v="9717.8700000000008"/>
    <n v="0"/>
    <n v="2463.44"/>
    <n v="2463.44"/>
    <n v="7254.43"/>
    <n v="7254.43"/>
    <n v="7254.43"/>
    <s v="G/BBBBB2/BBBBB2"/>
  </r>
  <r>
    <s v="73"/>
    <x v="3"/>
    <x v="8"/>
    <s v="UP72J010"/>
    <x v="71"/>
    <s v="J401"/>
    <s v="ATENCIÓN A GRUPOS VULNERABLES"/>
    <s v="GI22J40100010D"/>
    <x v="101"/>
    <s v="73 BIENES Y SERVICIOS PARA INVERSIÓN"/>
    <x v="118"/>
    <s v="G/730105/4JJ401"/>
    <s v="001"/>
    <n v="10009.76"/>
    <n v="0"/>
    <n v="0"/>
    <n v="10009.76"/>
    <n v="0"/>
    <n v="5843.51"/>
    <n v="1978.19"/>
    <n v="4166.25"/>
    <n v="8031.57"/>
    <n v="4166.25"/>
    <s v="G/BBBBB2/BBBBB2"/>
  </r>
  <r>
    <s v="73"/>
    <x v="3"/>
    <x v="8"/>
    <s v="UP72J010"/>
    <x v="71"/>
    <s v="J401"/>
    <s v="ATENCIÓN A GRUPOS VULNERABLES"/>
    <s v="GI22J40100010D"/>
    <x v="101"/>
    <s v="73 BIENES Y SERVICIOS PARA INVERSIÓN"/>
    <x v="129"/>
    <s v="G/730202/4JJ401"/>
    <s v="001"/>
    <n v="270"/>
    <n v="0"/>
    <n v="0"/>
    <n v="270"/>
    <n v="0"/>
    <n v="148.4"/>
    <n v="42.4"/>
    <n v="121.6"/>
    <n v="227.6"/>
    <n v="121.6"/>
    <s v="G/BBBBB2/BBBBB2"/>
  </r>
  <r>
    <s v="73"/>
    <x v="3"/>
    <x v="8"/>
    <s v="UP72J010"/>
    <x v="71"/>
    <s v="J401"/>
    <s v="ATENCIÓN A GRUPOS VULNERABLES"/>
    <s v="GI22J40100010D"/>
    <x v="101"/>
    <s v="73 BIENES Y SERVICIOS PARA INVERSIÓN"/>
    <x v="45"/>
    <s v="G/730235/4JJ401"/>
    <s v="001"/>
    <n v="191634.32"/>
    <n v="-41205.75"/>
    <n v="0"/>
    <n v="150428.57"/>
    <n v="0"/>
    <n v="105776.38"/>
    <n v="50285.73"/>
    <n v="44652.19"/>
    <n v="100142.84"/>
    <n v="44652.19"/>
    <s v="G/BBBBB2/BBBBB2"/>
  </r>
  <r>
    <s v="73"/>
    <x v="3"/>
    <x v="8"/>
    <s v="UP72J010"/>
    <x v="71"/>
    <s v="J401"/>
    <s v="ATENCIÓN A GRUPOS VULNERABLES"/>
    <s v="GI22J40100010D"/>
    <x v="101"/>
    <s v="73 BIENES Y SERVICIOS PARA INVERSIÓN"/>
    <x v="225"/>
    <s v="G/730255/4JJ401"/>
    <s v="001"/>
    <n v="0"/>
    <n v="250"/>
    <n v="0"/>
    <n v="250"/>
    <n v="0"/>
    <n v="80.08"/>
    <n v="22.88"/>
    <n v="169.92"/>
    <n v="227.12"/>
    <n v="169.92"/>
    <s v="G/BBBBB2/BBBBB2"/>
  </r>
  <r>
    <s v="73"/>
    <x v="3"/>
    <x v="8"/>
    <s v="UP72J010"/>
    <x v="71"/>
    <s v="J401"/>
    <s v="ATENCIÓN A GRUPOS VULNERABLES"/>
    <s v="GI22J40100010D"/>
    <x v="101"/>
    <s v="73 BIENES Y SERVICIOS PARA INVERSIÓN"/>
    <x v="42"/>
    <s v="G/730606/4JJ401"/>
    <s v="001"/>
    <n v="78748.42"/>
    <n v="39793"/>
    <n v="0"/>
    <n v="118541.42"/>
    <n v="1752.4"/>
    <n v="94861.41"/>
    <n v="33641.910000000003"/>
    <n v="23680.01"/>
    <n v="84899.51"/>
    <n v="21927.61"/>
    <s v="G/BBBBB2/BBBBB2"/>
  </r>
  <r>
    <s v="73"/>
    <x v="3"/>
    <x v="8"/>
    <s v="UP72J010"/>
    <x v="71"/>
    <s v="J401"/>
    <s v="ATENCIÓN A GRUPOS VULNERABLES"/>
    <s v="GI22J40100010D"/>
    <x v="101"/>
    <s v="73 BIENES Y SERVICIOS PARA INVERSIÓN"/>
    <x v="134"/>
    <s v="G/730803/4JJ401"/>
    <s v="001"/>
    <n v="250"/>
    <n v="-250"/>
    <n v="0"/>
    <n v="0"/>
    <n v="0"/>
    <n v="0"/>
    <n v="0"/>
    <n v="0"/>
    <n v="0"/>
    <n v="0"/>
    <s v="G/BBBBB2/BBBBB2"/>
  </r>
  <r>
    <s v="73"/>
    <x v="3"/>
    <x v="8"/>
    <s v="UP72J010"/>
    <x v="71"/>
    <s v="J401"/>
    <s v="ATENCIÓN A GRUPOS VULNERABLES"/>
    <s v="GI22J40100010D"/>
    <x v="101"/>
    <s v="73 BIENES Y SERVICIOS PARA INVERSIÓN"/>
    <x v="39"/>
    <s v="G/730804/4JJ401"/>
    <s v="001"/>
    <n v="4500"/>
    <n v="-4500"/>
    <n v="0"/>
    <n v="0"/>
    <n v="0"/>
    <n v="0"/>
    <n v="0"/>
    <n v="0"/>
    <n v="0"/>
    <n v="0"/>
    <s v="G/BBBBB2/BBBBB2"/>
  </r>
  <r>
    <s v="73"/>
    <x v="3"/>
    <x v="8"/>
    <s v="UP72J010"/>
    <x v="71"/>
    <s v="J401"/>
    <s v="ATENCIÓN A GRUPOS VULNERABLES"/>
    <s v="GI22J40100010D"/>
    <x v="101"/>
    <s v="73 BIENES Y SERVICIOS PARA INVERSIÓN"/>
    <x v="91"/>
    <s v="G/730805/4JJ401"/>
    <s v="001"/>
    <n v="6000"/>
    <n v="-2249.17"/>
    <n v="0"/>
    <n v="3750.83"/>
    <n v="0"/>
    <n v="650.83000000000004"/>
    <n v="639.95000000000005"/>
    <n v="3100"/>
    <n v="3110.88"/>
    <n v="3100"/>
    <s v="G/BBBBB2/BBBBB2"/>
  </r>
  <r>
    <s v="73"/>
    <x v="3"/>
    <x v="8"/>
    <s v="UP72J010"/>
    <x v="71"/>
    <s v="J401"/>
    <s v="ATENCIÓN A GRUPOS VULNERABLES"/>
    <s v="GI22J40100010D"/>
    <x v="101"/>
    <s v="73 BIENES Y SERVICIOS PARA INVERSIÓN"/>
    <x v="44"/>
    <s v="G/730811/4JJ401"/>
    <s v="001"/>
    <n v="40.76"/>
    <n v="-40.76"/>
    <n v="0"/>
    <n v="0"/>
    <n v="0"/>
    <n v="0"/>
    <n v="0"/>
    <n v="0"/>
    <n v="0"/>
    <n v="0"/>
    <s v="G/BBBBB2/BBBBB2"/>
  </r>
  <r>
    <s v="73"/>
    <x v="3"/>
    <x v="8"/>
    <s v="UP72J010"/>
    <x v="71"/>
    <s v="J401"/>
    <s v="ATENCIÓN A GRUPOS VULNERABLES"/>
    <s v="GI22J40100010D"/>
    <x v="101"/>
    <s v="73 BIENES Y SERVICIOS PARA INVERSIÓN"/>
    <x v="55"/>
    <s v="G/730812/4JJ401"/>
    <s v="001"/>
    <n v="2470.4699999999998"/>
    <n v="-574.95000000000005"/>
    <n v="0"/>
    <n v="1895.52"/>
    <n v="0"/>
    <n v="1895.52"/>
    <n v="1895.52"/>
    <n v="0"/>
    <n v="0"/>
    <n v="0"/>
    <s v="G/BBBBB2/BBBBB2"/>
  </r>
  <r>
    <s v="73"/>
    <x v="3"/>
    <x v="8"/>
    <s v="UP72J010"/>
    <x v="71"/>
    <s v="J401"/>
    <s v="ATENCIÓN A GRUPOS VULNERABLES"/>
    <s v="GI22J40100010D"/>
    <x v="101"/>
    <s v="73 BIENES Y SERVICIOS PARA INVERSIÓN"/>
    <x v="85"/>
    <s v="G/730820/4JJ401"/>
    <s v="001"/>
    <n v="1489.56"/>
    <n v="-1489.56"/>
    <n v="0"/>
    <n v="0"/>
    <n v="0"/>
    <n v="0"/>
    <n v="0"/>
    <n v="0"/>
    <n v="0"/>
    <n v="0"/>
    <s v="G/BBBBB2/BBBBB2"/>
  </r>
  <r>
    <s v="73"/>
    <x v="3"/>
    <x v="8"/>
    <s v="UP72J010"/>
    <x v="71"/>
    <s v="J401"/>
    <s v="ATENCIÓN A GRUPOS VULNERABLES"/>
    <s v="GI22J40100011D"/>
    <x v="102"/>
    <s v="73 BIENES Y SERVICIOS PARA INVERSIÓN"/>
    <x v="224"/>
    <s v="G/730104/4JJ401"/>
    <s v="001"/>
    <n v="1973"/>
    <n v="0"/>
    <n v="0"/>
    <n v="1973"/>
    <n v="0"/>
    <n v="549.61"/>
    <n v="549.61"/>
    <n v="1423.39"/>
    <n v="1423.39"/>
    <n v="1423.39"/>
    <s v="G/BBBBB2/BBBBB2"/>
  </r>
  <r>
    <s v="73"/>
    <x v="3"/>
    <x v="8"/>
    <s v="UP72J010"/>
    <x v="71"/>
    <s v="J401"/>
    <s v="ATENCIÓN A GRUPOS VULNERABLES"/>
    <s v="GI22J40100011D"/>
    <x v="102"/>
    <s v="73 BIENES Y SERVICIOS PARA INVERSIÓN"/>
    <x v="118"/>
    <s v="G/730105/4JJ401"/>
    <s v="001"/>
    <n v="2810.23"/>
    <n v="0"/>
    <n v="0"/>
    <n v="2810.23"/>
    <n v="0"/>
    <n v="1960.79"/>
    <n v="931.15"/>
    <n v="849.44"/>
    <n v="1879.08"/>
    <n v="849.44"/>
    <s v="G/BBBBB2/BBBBB2"/>
  </r>
  <r>
    <s v="73"/>
    <x v="3"/>
    <x v="8"/>
    <s v="UP72J010"/>
    <x v="71"/>
    <s v="J401"/>
    <s v="ATENCIÓN A GRUPOS VULNERABLES"/>
    <s v="GI22J40100011D"/>
    <x v="102"/>
    <s v="73 BIENES Y SERVICIOS PARA INVERSIÓN"/>
    <x v="53"/>
    <s v="G/730402/4JJ401"/>
    <s v="001"/>
    <n v="10913.4"/>
    <n v="-10913.4"/>
    <n v="0"/>
    <n v="0"/>
    <n v="0"/>
    <n v="0"/>
    <n v="0"/>
    <n v="0"/>
    <n v="0"/>
    <n v="0"/>
    <s v="G/BBBBB2/BBBBB2"/>
  </r>
  <r>
    <s v="73"/>
    <x v="3"/>
    <x v="8"/>
    <s v="UP72J010"/>
    <x v="71"/>
    <s v="J401"/>
    <s v="ATENCIÓN A GRUPOS VULNERABLES"/>
    <s v="GI22J40100011D"/>
    <x v="102"/>
    <s v="73 BIENES Y SERVICIOS PARA INVERSIÓN"/>
    <x v="42"/>
    <s v="G/730606/4JJ401"/>
    <s v="001"/>
    <n v="118382"/>
    <n v="-458.53"/>
    <n v="0"/>
    <n v="117923.47"/>
    <n v="40.86"/>
    <n v="117882.61"/>
    <n v="38598.61"/>
    <n v="40.86"/>
    <n v="79324.86"/>
    <n v="0"/>
    <s v="G/BBBBB2/BBBBB2"/>
  </r>
  <r>
    <s v="73"/>
    <x v="3"/>
    <x v="8"/>
    <s v="UP72J010"/>
    <x v="71"/>
    <s v="J401"/>
    <s v="ATENCIÓN A GRUPOS VULNERABLES"/>
    <s v="GI22J40100011D"/>
    <x v="102"/>
    <s v="73 BIENES Y SERVICIOS PARA INVERSIÓN"/>
    <x v="86"/>
    <s v="G/730802/4JJ401"/>
    <s v="001"/>
    <n v="23853"/>
    <n v="-7543.5"/>
    <n v="0"/>
    <n v="16309.5"/>
    <n v="16309.5"/>
    <n v="0"/>
    <n v="0"/>
    <n v="16309.5"/>
    <n v="16309.5"/>
    <n v="0"/>
    <s v="G/BBBBB2/BBBBB2"/>
  </r>
  <r>
    <s v="73"/>
    <x v="3"/>
    <x v="8"/>
    <s v="UP72J010"/>
    <x v="71"/>
    <s v="J401"/>
    <s v="ATENCIÓN A GRUPOS VULNERABLES"/>
    <s v="GI22J40100011D"/>
    <x v="102"/>
    <s v="73 BIENES Y SERVICIOS PARA INVERSIÓN"/>
    <x v="39"/>
    <s v="G/730804/4JJ401"/>
    <s v="001"/>
    <n v="1671.04"/>
    <n v="-1671.04"/>
    <n v="0"/>
    <n v="0"/>
    <n v="0"/>
    <n v="0"/>
    <n v="0"/>
    <n v="0"/>
    <n v="0"/>
    <n v="0"/>
    <s v="G/BBBBB2/BBBBB2"/>
  </r>
  <r>
    <s v="73"/>
    <x v="3"/>
    <x v="8"/>
    <s v="UP72J010"/>
    <x v="71"/>
    <s v="J401"/>
    <s v="ATENCIÓN A GRUPOS VULNERABLES"/>
    <s v="GI22J40100011D"/>
    <x v="102"/>
    <s v="73 BIENES Y SERVICIOS PARA INVERSIÓN"/>
    <x v="91"/>
    <s v="G/730805/4JJ401"/>
    <s v="001"/>
    <n v="1612.76"/>
    <n v="-1459.45"/>
    <n v="0"/>
    <n v="153.31"/>
    <n v="0"/>
    <n v="153.31"/>
    <n v="153.31"/>
    <n v="0"/>
    <n v="0"/>
    <n v="0"/>
    <s v="G/BBBBB2/BBBBB2"/>
  </r>
  <r>
    <s v="73"/>
    <x v="3"/>
    <x v="8"/>
    <s v="UP72J010"/>
    <x v="71"/>
    <s v="J401"/>
    <s v="ATENCIÓN A GRUPOS VULNERABLES"/>
    <s v="GI22J40100011D"/>
    <x v="102"/>
    <s v="73 BIENES Y SERVICIOS PARA INVERSIÓN"/>
    <x v="211"/>
    <s v="G/730808/4JJ401"/>
    <s v="001"/>
    <n v="670.4"/>
    <n v="-346.91"/>
    <n v="0"/>
    <n v="323.49"/>
    <n v="0"/>
    <n v="323.49"/>
    <n v="323.49"/>
    <n v="0"/>
    <n v="0"/>
    <n v="0"/>
    <s v="G/BBBBB2/BBBBB2"/>
  </r>
  <r>
    <s v="73"/>
    <x v="3"/>
    <x v="8"/>
    <s v="UP72J010"/>
    <x v="71"/>
    <s v="J401"/>
    <s v="ATENCIÓN A GRUPOS VULNERABLES"/>
    <s v="GI22J40100011D"/>
    <x v="102"/>
    <s v="73 BIENES Y SERVICIOS PARA INVERSIÓN"/>
    <x v="44"/>
    <s v="G/730811/4JJ401"/>
    <s v="001"/>
    <n v="800"/>
    <n v="-800"/>
    <n v="0"/>
    <n v="0"/>
    <n v="0"/>
    <n v="0"/>
    <n v="0"/>
    <n v="0"/>
    <n v="0"/>
    <n v="0"/>
    <s v="G/BBBBB2/BBBBB2"/>
  </r>
  <r>
    <s v="73"/>
    <x v="3"/>
    <x v="8"/>
    <s v="UP72J010"/>
    <x v="71"/>
    <s v="J401"/>
    <s v="ATENCIÓN A GRUPOS VULNERABLES"/>
    <s v="GI22J40100011D"/>
    <x v="102"/>
    <s v="73 BIENES Y SERVICIOS PARA INVERSIÓN"/>
    <x v="55"/>
    <s v="G/730812/4JJ401"/>
    <s v="001"/>
    <n v="16864"/>
    <n v="-6974.5"/>
    <n v="0"/>
    <n v="9889.5"/>
    <n v="9889.5"/>
    <n v="0"/>
    <n v="0"/>
    <n v="9889.5"/>
    <n v="9889.5"/>
    <n v="0"/>
    <s v="G/BBBBB2/BBBBB2"/>
  </r>
  <r>
    <s v="73"/>
    <x v="3"/>
    <x v="8"/>
    <s v="UP72J010"/>
    <x v="71"/>
    <s v="J401"/>
    <s v="ATENCIÓN A GRUPOS VULNERABLES"/>
    <s v="GI22J40100011D"/>
    <x v="102"/>
    <s v="73 BIENES Y SERVICIOS PARA INVERSIÓN"/>
    <x v="135"/>
    <s v="G/730813/4JJ401"/>
    <s v="001"/>
    <n v="6700"/>
    <n v="-6700"/>
    <n v="0"/>
    <n v="0"/>
    <n v="0"/>
    <n v="0"/>
    <n v="0"/>
    <n v="0"/>
    <n v="0"/>
    <n v="0"/>
    <s v="G/BBBBB2/BBBBB2"/>
  </r>
  <r>
    <s v="73"/>
    <x v="3"/>
    <x v="8"/>
    <s v="UP72J010"/>
    <x v="71"/>
    <s v="J401"/>
    <s v="ATENCIÓN A GRUPOS VULNERABLES"/>
    <s v="GI22J40100011D"/>
    <x v="102"/>
    <s v="73 BIENES Y SERVICIOS PARA INVERSIÓN"/>
    <x v="57"/>
    <s v="G/730824/4JJ401"/>
    <s v="001"/>
    <n v="230.05"/>
    <n v="-86.23"/>
    <n v="0"/>
    <n v="143.82"/>
    <n v="0"/>
    <n v="143.82"/>
    <n v="143.82"/>
    <n v="0"/>
    <n v="0"/>
    <n v="0"/>
    <s v="G/BBBBB2/BBBBB2"/>
  </r>
  <r>
    <s v="73"/>
    <x v="3"/>
    <x v="8"/>
    <s v="UP72J010"/>
    <x v="71"/>
    <s v="J401"/>
    <s v="ATENCIÓN A GRUPOS VULNERABLES"/>
    <s v="GI22J40100011D"/>
    <x v="102"/>
    <s v="73 BIENES Y SERVICIOS PARA INVERSIÓN"/>
    <x v="220"/>
    <s v="G/730825/4JJ401"/>
    <s v="001"/>
    <n v="231.88"/>
    <n v="-175.28"/>
    <n v="0"/>
    <n v="56.6"/>
    <n v="0"/>
    <n v="56.6"/>
    <n v="56.6"/>
    <n v="0"/>
    <n v="0"/>
    <n v="0"/>
    <s v="G/BBBBB2/BBBBB2"/>
  </r>
  <r>
    <s v="73"/>
    <x v="3"/>
    <x v="8"/>
    <s v="UP72J010"/>
    <x v="71"/>
    <s v="J401"/>
    <s v="ATENCIÓN A GRUPOS VULNERABLES"/>
    <s v="GI22J40100011D"/>
    <x v="102"/>
    <s v="73 BIENES Y SERVICIOS PARA INVERSIÓN"/>
    <x v="161"/>
    <s v="G/730826/4JJ401"/>
    <s v="001"/>
    <n v="428.09"/>
    <n v="-193.21"/>
    <n v="0"/>
    <n v="234.88"/>
    <n v="0"/>
    <n v="234.88"/>
    <n v="234.88"/>
    <n v="0"/>
    <n v="0"/>
    <n v="0"/>
    <s v="G/BBBBB2/BBBBB2"/>
  </r>
  <r>
    <s v="73"/>
    <x v="3"/>
    <x v="8"/>
    <s v="UP72J010"/>
    <x v="71"/>
    <s v="J401"/>
    <s v="ATENCIÓN A GRUPOS VULNERABLES"/>
    <s v="GI22J40100011D"/>
    <x v="102"/>
    <s v="73 BIENES Y SERVICIOS PARA INVERSIÓN"/>
    <x v="84"/>
    <s v="G/731404/4JJ401"/>
    <s v="001"/>
    <n v="1652.13"/>
    <n v="-1175.1300000000001"/>
    <n v="0"/>
    <n v="477"/>
    <n v="0"/>
    <n v="477"/>
    <n v="477"/>
    <n v="0"/>
    <n v="0"/>
    <n v="0"/>
    <s v="G/BBBBB2/BBBBB2"/>
  </r>
  <r>
    <s v="73"/>
    <x v="3"/>
    <x v="8"/>
    <s v="UP72J010"/>
    <x v="71"/>
    <s v="J401"/>
    <s v="ATENCIÓN A GRUPOS VULNERABLES"/>
    <s v="GI22J40100011D"/>
    <x v="102"/>
    <s v="73 BIENES Y SERVICIOS PARA INVERSIÓN"/>
    <x v="149"/>
    <s v="G/731408/4JJ401"/>
    <s v="001"/>
    <n v="2160"/>
    <n v="-2160"/>
    <n v="0"/>
    <n v="0"/>
    <n v="0"/>
    <n v="0"/>
    <n v="0"/>
    <n v="0"/>
    <n v="0"/>
    <n v="0"/>
    <s v="G/BBBBB2/BBBBB2"/>
  </r>
  <r>
    <s v="77"/>
    <x v="3"/>
    <x v="8"/>
    <s v="UP72J010"/>
    <x v="71"/>
    <s v="J401"/>
    <s v="ATENCIÓN A GRUPOS VULNERABLES"/>
    <s v="GI22J40100004D"/>
    <x v="95"/>
    <s v="77 OTROS GASTOS DE INVERSIÓN"/>
    <x v="226"/>
    <s v="G/770201/4JJ401"/>
    <s v="001"/>
    <n v="0"/>
    <n v="2500"/>
    <n v="0"/>
    <n v="2500"/>
    <n v="0"/>
    <n v="0"/>
    <n v="0"/>
    <n v="2500"/>
    <n v="2500"/>
    <n v="2500"/>
    <s v="G/BBBBB2/BBBBB2"/>
  </r>
  <r>
    <s v="78"/>
    <x v="3"/>
    <x v="8"/>
    <s v="UP72J010"/>
    <x v="71"/>
    <s v="J401"/>
    <s v="ATENCIÓN A GRUPOS VULNERABLES"/>
    <s v="GI22J40100003D"/>
    <x v="94"/>
    <s v="78 TRANSFERENCIAS Y DONACIONES PARA INVERSIÓN"/>
    <x v="153"/>
    <s v="G/780102/4JJ401"/>
    <s v="001"/>
    <n v="242767.75"/>
    <n v="48509.42"/>
    <n v="0"/>
    <n v="291277.17"/>
    <n v="287379.67"/>
    <n v="3897.5"/>
    <n v="3897.5"/>
    <n v="287379.67"/>
    <n v="287379.67"/>
    <n v="0"/>
    <s v="G/BBBBB2/BBBBB2"/>
  </r>
  <r>
    <s v="78"/>
    <x v="3"/>
    <x v="8"/>
    <s v="UP72J010"/>
    <x v="71"/>
    <s v="J401"/>
    <s v="ATENCIÓN A GRUPOS VULNERABLES"/>
    <s v="GI22J40100003D"/>
    <x v="94"/>
    <s v="78 TRANSFERENCIAS Y DONACIONES PARA INVERSIÓN"/>
    <x v="152"/>
    <s v="G/780204/4JJ401"/>
    <s v="001"/>
    <n v="5314490.5999999996"/>
    <n v="710052.75"/>
    <n v="0"/>
    <n v="6024543.3499999996"/>
    <n v="3463529.46"/>
    <n v="2498968.29"/>
    <n v="2476069.4"/>
    <n v="3525575.06"/>
    <n v="3548473.95"/>
    <n v="62045.599999999999"/>
    <s v="G/BBBBB2/BBBBB2"/>
  </r>
  <r>
    <s v="78"/>
    <x v="3"/>
    <x v="8"/>
    <s v="UP72J010"/>
    <x v="71"/>
    <s v="J401"/>
    <s v="ATENCIÓN A GRUPOS VULNERABLES"/>
    <s v="GI22J40100010D"/>
    <x v="101"/>
    <s v="78 TRANSFERENCIAS Y DONACIONES PARA INVERSIÓN"/>
    <x v="227"/>
    <s v="G/780301/4JJ401"/>
    <s v="701"/>
    <n v="19476.939999999999"/>
    <n v="0"/>
    <n v="0"/>
    <n v="19476.939999999999"/>
    <n v="0"/>
    <n v="0"/>
    <n v="0"/>
    <n v="19476.939999999999"/>
    <n v="19476.939999999999"/>
    <n v="19476.939999999999"/>
    <s v="G/BBBBB2/BBBBB2"/>
  </r>
  <r>
    <s v="84"/>
    <x v="3"/>
    <x v="8"/>
    <s v="UP72J010"/>
    <x v="71"/>
    <s v="A101"/>
    <s v="FORTALECIMIENTO INSTITUCIONAL"/>
    <s v="GC00A10100001D"/>
    <x v="1"/>
    <s v="84 BIENES DE LARGA DURACIÓN"/>
    <x v="66"/>
    <s v="G/840105/1JA101"/>
    <s v="002"/>
    <n v="25883.93"/>
    <n v="-25883.93"/>
    <n v="0"/>
    <n v="0"/>
    <n v="0"/>
    <n v="0"/>
    <n v="0"/>
    <n v="0"/>
    <n v="0"/>
    <n v="0"/>
    <s v="G/BBBBB3/BBBBB3"/>
  </r>
  <r>
    <s v="84"/>
    <x v="3"/>
    <x v="8"/>
    <s v="UP72J010"/>
    <x v="71"/>
    <s v="A101"/>
    <s v="FORTALECIMIENTO INSTITUCIONAL"/>
    <s v="GC00A10100001D"/>
    <x v="1"/>
    <s v="84 BIENES DE LARGA DURACIÓN"/>
    <x v="65"/>
    <s v="G/840107/1JA101"/>
    <s v="002"/>
    <n v="179490"/>
    <n v="-179490"/>
    <n v="0"/>
    <n v="0"/>
    <n v="0"/>
    <n v="0"/>
    <n v="0"/>
    <n v="0"/>
    <n v="0"/>
    <n v="0"/>
    <s v="G/BBBBB3/BBBBB3"/>
  </r>
  <r>
    <s v="84"/>
    <x v="3"/>
    <x v="8"/>
    <s v="UP72J010"/>
    <x v="71"/>
    <s v="J401"/>
    <s v="ATENCIÓN A GRUPOS VULNERABLES"/>
    <s v="GI22J40100002D"/>
    <x v="93"/>
    <s v="84 BIENES DE LARGA DURACIÓN"/>
    <x v="63"/>
    <s v="G/840103/4JJ401"/>
    <s v="001"/>
    <n v="2322.6"/>
    <n v="-2322.6"/>
    <n v="0"/>
    <n v="0"/>
    <n v="0"/>
    <n v="0"/>
    <n v="0"/>
    <n v="0"/>
    <n v="0"/>
    <n v="0"/>
    <s v="G/BBBBB3/BBBBB3"/>
  </r>
  <r>
    <s v="84"/>
    <x v="3"/>
    <x v="8"/>
    <s v="UP72J010"/>
    <x v="71"/>
    <s v="J401"/>
    <s v="ATENCIÓN A GRUPOS VULNERABLES"/>
    <s v="GI22J40100003D"/>
    <x v="94"/>
    <s v="84 BIENES DE LARGA DURACIÓN"/>
    <x v="66"/>
    <s v="G/840105/4JJ401"/>
    <s v="001"/>
    <n v="52000"/>
    <n v="-52000"/>
    <n v="0"/>
    <n v="0"/>
    <n v="0"/>
    <n v="0"/>
    <n v="0"/>
    <n v="0"/>
    <n v="0"/>
    <n v="0"/>
    <s v="G/BBBBB3/BBBBB3"/>
  </r>
  <r>
    <s v="84"/>
    <x v="3"/>
    <x v="8"/>
    <s v="UP72J010"/>
    <x v="71"/>
    <s v="J401"/>
    <s v="ATENCIÓN A GRUPOS VULNERABLES"/>
    <s v="GI22J40100005D"/>
    <x v="96"/>
    <s v="84 BIENES DE LARGA DURACIÓN"/>
    <x v="64"/>
    <s v="G/840104/4JJ401"/>
    <s v="001"/>
    <n v="9493.1200000000008"/>
    <n v="-3660.12"/>
    <n v="0"/>
    <n v="5833"/>
    <n v="0"/>
    <n v="5500"/>
    <n v="5500"/>
    <n v="333"/>
    <n v="333"/>
    <n v="333"/>
    <s v="G/BBBBB3/BBBBB3"/>
  </r>
  <r>
    <s v="84"/>
    <x v="3"/>
    <x v="8"/>
    <s v="UP72J010"/>
    <x v="71"/>
    <s v="J401"/>
    <s v="ATENCIÓN A GRUPOS VULNERABLES"/>
    <s v="GI22J40100005D"/>
    <x v="96"/>
    <s v="84 BIENES DE LARGA DURACIÓN"/>
    <x v="66"/>
    <s v="G/840105/4JJ401"/>
    <s v="001"/>
    <n v="46000"/>
    <n v="-46000"/>
    <n v="0"/>
    <n v="0"/>
    <n v="0"/>
    <n v="0"/>
    <n v="0"/>
    <n v="0"/>
    <n v="0"/>
    <n v="0"/>
    <s v="G/BBBBB3/BBBBB3"/>
  </r>
  <r>
    <s v="84"/>
    <x v="3"/>
    <x v="8"/>
    <s v="UP72J010"/>
    <x v="71"/>
    <s v="J401"/>
    <s v="ATENCIÓN A GRUPOS VULNERABLES"/>
    <s v="GI22J40100005D"/>
    <x v="96"/>
    <s v="84 BIENES DE LARGA DURACIÓN"/>
    <x v="205"/>
    <s v="G/840113/4JJ401"/>
    <s v="001"/>
    <n v="3450.48"/>
    <n v="-401.89"/>
    <n v="0"/>
    <n v="3048.59"/>
    <n v="0"/>
    <n v="3048.59"/>
    <n v="3048.59"/>
    <n v="0"/>
    <n v="0"/>
    <n v="0"/>
    <s v="G/BBBBB3/BBBBB3"/>
  </r>
  <r>
    <s v="84"/>
    <x v="3"/>
    <x v="8"/>
    <s v="UP72J010"/>
    <x v="71"/>
    <s v="J401"/>
    <s v="ATENCIÓN A GRUPOS VULNERABLES"/>
    <s v="GI22J40100006D"/>
    <x v="97"/>
    <s v="84 BIENES DE LARGA DURACIÓN"/>
    <x v="63"/>
    <s v="G/840103/4JJ401"/>
    <s v="001"/>
    <n v="1334"/>
    <n v="-1334"/>
    <n v="0"/>
    <n v="0"/>
    <n v="0"/>
    <n v="0"/>
    <n v="0"/>
    <n v="0"/>
    <n v="0"/>
    <n v="0"/>
    <s v="G/BBBBB3/BBBBB3"/>
  </r>
  <r>
    <s v="84"/>
    <x v="3"/>
    <x v="8"/>
    <s v="UP72J010"/>
    <x v="71"/>
    <s v="J401"/>
    <s v="ATENCIÓN A GRUPOS VULNERABLES"/>
    <s v="GI22J40100006D"/>
    <x v="97"/>
    <s v="84 BIENES DE LARGA DURACIÓN"/>
    <x v="64"/>
    <s v="G/840104/4JJ401"/>
    <s v="001"/>
    <n v="17830"/>
    <n v="-15799.6"/>
    <n v="0"/>
    <n v="2030.4"/>
    <n v="0"/>
    <n v="2030.4"/>
    <n v="2030.4"/>
    <n v="0"/>
    <n v="0"/>
    <n v="0"/>
    <s v="G/BBBBB3/BBBBB3"/>
  </r>
  <r>
    <s v="84"/>
    <x v="3"/>
    <x v="8"/>
    <s v="UP72J010"/>
    <x v="71"/>
    <s v="J401"/>
    <s v="ATENCIÓN A GRUPOS VULNERABLES"/>
    <s v="GI22J40100006D"/>
    <x v="97"/>
    <s v="84 BIENES DE LARGA DURACIÓN"/>
    <x v="65"/>
    <s v="G/840107/4JJ401"/>
    <s v="001"/>
    <n v="2000"/>
    <n v="-2000"/>
    <n v="0"/>
    <n v="0"/>
    <n v="0"/>
    <n v="0"/>
    <n v="0"/>
    <n v="0"/>
    <n v="0"/>
    <n v="0"/>
    <s v="G/BBBBB3/BBBBB3"/>
  </r>
  <r>
    <s v="84"/>
    <x v="3"/>
    <x v="8"/>
    <s v="UP72J010"/>
    <x v="71"/>
    <s v="J401"/>
    <s v="ATENCIÓN A GRUPOS VULNERABLES"/>
    <s v="GI22J40100006D"/>
    <x v="97"/>
    <s v="84 BIENES DE LARGA DURACIÓN"/>
    <x v="205"/>
    <s v="G/840113/4JJ401"/>
    <s v="001"/>
    <n v="31770.93"/>
    <n v="-1906.36"/>
    <n v="0"/>
    <n v="29864.57"/>
    <n v="0"/>
    <n v="29864.57"/>
    <n v="29864.57"/>
    <n v="0"/>
    <n v="0"/>
    <n v="0"/>
    <s v="G/BBBBB3/BBBBB3"/>
  </r>
  <r>
    <s v="84"/>
    <x v="3"/>
    <x v="8"/>
    <s v="UP72J010"/>
    <x v="71"/>
    <s v="J401"/>
    <s v="ATENCIÓN A GRUPOS VULNERABLES"/>
    <s v="GI22J40100008D"/>
    <x v="99"/>
    <s v="84 BIENES DE LARGA DURACIÓN"/>
    <x v="63"/>
    <s v="G/840103/4JJ401"/>
    <s v="001"/>
    <n v="3532.27"/>
    <n v="-3532.27"/>
    <n v="0"/>
    <n v="0"/>
    <n v="0"/>
    <n v="0"/>
    <n v="0"/>
    <n v="0"/>
    <n v="0"/>
    <n v="0"/>
    <s v="G/BBBBB3/BBBBB3"/>
  </r>
  <r>
    <s v="84"/>
    <x v="3"/>
    <x v="8"/>
    <s v="UP72J010"/>
    <x v="71"/>
    <s v="J401"/>
    <s v="ATENCIÓN A GRUPOS VULNERABLES"/>
    <s v="GI22J40100008D"/>
    <x v="99"/>
    <s v="84 BIENES DE LARGA DURACIÓN"/>
    <x v="64"/>
    <s v="G/840104/4JJ401"/>
    <s v="001"/>
    <n v="2822.61"/>
    <n v="-2822.61"/>
    <n v="0"/>
    <n v="0"/>
    <n v="0"/>
    <n v="0"/>
    <n v="0"/>
    <n v="0"/>
    <n v="0"/>
    <n v="0"/>
    <s v="G/BBBBB3/BBBBB3"/>
  </r>
  <r>
    <s v="84"/>
    <x v="3"/>
    <x v="8"/>
    <s v="UP72J010"/>
    <x v="71"/>
    <s v="J401"/>
    <s v="ATENCIÓN A GRUPOS VULNERABLES"/>
    <s v="GI22J40100008D"/>
    <x v="99"/>
    <s v="84 BIENES DE LARGA DURACIÓN"/>
    <x v="66"/>
    <s v="G/840105/4JJ401"/>
    <s v="001"/>
    <n v="46000"/>
    <n v="-46000"/>
    <n v="0"/>
    <n v="0"/>
    <n v="0"/>
    <n v="0"/>
    <n v="0"/>
    <n v="0"/>
    <n v="0"/>
    <n v="0"/>
    <s v="G/BBBBB3/BBBBB3"/>
  </r>
  <r>
    <s v="84"/>
    <x v="3"/>
    <x v="8"/>
    <s v="UP72J010"/>
    <x v="71"/>
    <s v="J401"/>
    <s v="ATENCIÓN A GRUPOS VULNERABLES"/>
    <s v="GI22J40100008D"/>
    <x v="99"/>
    <s v="84 BIENES DE LARGA DURACIÓN"/>
    <x v="113"/>
    <s v="G/840106/4JJ401"/>
    <s v="001"/>
    <n v="1097.03"/>
    <n v="-1097.03"/>
    <n v="0"/>
    <n v="0"/>
    <n v="0"/>
    <n v="0"/>
    <n v="0"/>
    <n v="0"/>
    <n v="0"/>
    <n v="0"/>
    <s v="G/BBBBB3/BBBBB3"/>
  </r>
  <r>
    <s v="84"/>
    <x v="3"/>
    <x v="8"/>
    <s v="UP72J010"/>
    <x v="71"/>
    <s v="J401"/>
    <s v="ATENCIÓN A GRUPOS VULNERABLES"/>
    <s v="GI22J40100008D"/>
    <x v="99"/>
    <s v="84 BIENES DE LARGA DURACIÓN"/>
    <x v="65"/>
    <s v="G/840107/4JJ401"/>
    <s v="001"/>
    <n v="2157.33"/>
    <n v="-2157.33"/>
    <n v="0"/>
    <n v="0"/>
    <n v="0"/>
    <n v="0"/>
    <n v="0"/>
    <n v="0"/>
    <n v="0"/>
    <n v="0"/>
    <s v="G/BBBBB3/BBBBB3"/>
  </r>
  <r>
    <s v="84"/>
    <x v="3"/>
    <x v="8"/>
    <s v="UP72J010"/>
    <x v="71"/>
    <s v="J401"/>
    <s v="ATENCIÓN A GRUPOS VULNERABLES"/>
    <s v="GI22J40100008D"/>
    <x v="99"/>
    <s v="84 BIENES DE LARGA DURACIÓN"/>
    <x v="205"/>
    <s v="G/840113/4JJ401"/>
    <s v="001"/>
    <n v="1084"/>
    <n v="-66.760000000000005"/>
    <n v="0"/>
    <n v="1017.24"/>
    <n v="0"/>
    <n v="1017.24"/>
    <n v="1017.24"/>
    <n v="0"/>
    <n v="0"/>
    <n v="0"/>
    <s v="G/BBBBB3/BBBBB3"/>
  </r>
  <r>
    <s v="84"/>
    <x v="3"/>
    <x v="8"/>
    <s v="UP72J010"/>
    <x v="71"/>
    <s v="J401"/>
    <s v="ATENCIÓN A GRUPOS VULNERABLES"/>
    <s v="GI22J40100009D"/>
    <x v="100"/>
    <s v="84 BIENES DE LARGA DURACIÓN"/>
    <x v="63"/>
    <s v="G/840103/4JJ401"/>
    <s v="001"/>
    <n v="866.64"/>
    <n v="-866.64"/>
    <n v="0"/>
    <n v="0"/>
    <n v="0"/>
    <n v="0"/>
    <n v="0"/>
    <n v="0"/>
    <n v="0"/>
    <n v="0"/>
    <s v="G/BBBBB3/BBBBB3"/>
  </r>
  <r>
    <s v="84"/>
    <x v="3"/>
    <x v="8"/>
    <s v="UP72J010"/>
    <x v="71"/>
    <s v="J401"/>
    <s v="ATENCIÓN A GRUPOS VULNERABLES"/>
    <s v="GI22J40100009D"/>
    <x v="100"/>
    <s v="84 BIENES DE LARGA DURACIÓN"/>
    <x v="64"/>
    <s v="G/840104/4JJ401"/>
    <s v="001"/>
    <n v="560"/>
    <n v="-33.6"/>
    <n v="0"/>
    <n v="526.4"/>
    <n v="0"/>
    <n v="526.4"/>
    <n v="526.4"/>
    <n v="0"/>
    <n v="0"/>
    <n v="0"/>
    <s v="G/BBBBB3/BBBBB3"/>
  </r>
  <r>
    <s v="84"/>
    <x v="3"/>
    <x v="8"/>
    <s v="UP72J010"/>
    <x v="71"/>
    <s v="J401"/>
    <s v="ATENCIÓN A GRUPOS VULNERABLES"/>
    <s v="GI22J40100009D"/>
    <x v="100"/>
    <s v="84 BIENES DE LARGA DURACIÓN"/>
    <x v="66"/>
    <s v="G/840105/4JJ401"/>
    <s v="001"/>
    <n v="26000"/>
    <n v="-26000"/>
    <n v="0"/>
    <n v="0"/>
    <n v="0"/>
    <n v="0"/>
    <n v="0"/>
    <n v="0"/>
    <n v="0"/>
    <n v="0"/>
    <s v="G/BBBBB3/BBBBB3"/>
  </r>
  <r>
    <s v="84"/>
    <x v="3"/>
    <x v="8"/>
    <s v="UP72J010"/>
    <x v="71"/>
    <s v="J401"/>
    <s v="ATENCIÓN A GRUPOS VULNERABLES"/>
    <s v="GI22J40100009D"/>
    <x v="100"/>
    <s v="84 BIENES DE LARGA DURACIÓN"/>
    <x v="205"/>
    <s v="G/840113/4JJ401"/>
    <s v="001"/>
    <n v="2450.06"/>
    <n v="-458.88"/>
    <n v="0"/>
    <n v="1991.18"/>
    <n v="0"/>
    <n v="1991.18"/>
    <n v="1991.18"/>
    <n v="0"/>
    <n v="0"/>
    <n v="0"/>
    <s v="G/BBBBB3/BBBBB3"/>
  </r>
  <r>
    <s v="84"/>
    <x v="3"/>
    <x v="8"/>
    <s v="UP72J010"/>
    <x v="71"/>
    <s v="J401"/>
    <s v="ATENCIÓN A GRUPOS VULNERABLES"/>
    <s v="GI22J40100011D"/>
    <x v="102"/>
    <s v="84 BIENES DE LARGA DURACIÓN"/>
    <x v="64"/>
    <s v="G/840104/4JJ401"/>
    <s v="001"/>
    <n v="13599.51"/>
    <n v="-12547.17"/>
    <n v="0"/>
    <n v="1052.3399999999999"/>
    <n v="0"/>
    <n v="1052.3399999999999"/>
    <n v="1052.3399999999999"/>
    <n v="0"/>
    <n v="0"/>
    <n v="0"/>
    <s v="G/BBBBB3/BBBBB3"/>
  </r>
  <r>
    <s v="84"/>
    <x v="3"/>
    <x v="8"/>
    <s v="UP72J010"/>
    <x v="71"/>
    <s v="J401"/>
    <s v="ATENCIÓN A GRUPOS VULNERABLES"/>
    <s v="GI22J40100011D"/>
    <x v="102"/>
    <s v="84 BIENES DE LARGA DURACIÓN"/>
    <x v="205"/>
    <s v="G/840113/4JJ401"/>
    <s v="001"/>
    <n v="8739.7900000000009"/>
    <n v="-1955.77"/>
    <n v="0"/>
    <n v="6784.02"/>
    <n v="0"/>
    <n v="6784.02"/>
    <n v="6784.02"/>
    <n v="0"/>
    <n v="0"/>
    <n v="0"/>
    <s v="G/BBBBB3/BBBBB3"/>
  </r>
  <r>
    <s v="99"/>
    <x v="3"/>
    <x v="8"/>
    <s v="UP72J010"/>
    <x v="71"/>
    <s v="A101"/>
    <s v="FORTALECIMIENTO INSTITUCIONAL"/>
    <s v="GC00A10100004D"/>
    <x v="0"/>
    <s v="99 OTROS PASIVOS"/>
    <x v="67"/>
    <s v="G/990101/1JA101"/>
    <s v="002"/>
    <n v="74047.399999999994"/>
    <n v="0"/>
    <n v="0"/>
    <n v="74047.399999999994"/>
    <n v="0"/>
    <n v="44396.79"/>
    <n v="43790.23"/>
    <n v="29650.61"/>
    <n v="30257.17"/>
    <n v="29650.61"/>
    <s v="G/CCCCC1/CCCCC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Ejec 31 may 2023" cacheId="30" applyNumberFormats="0" applyBorderFormats="0" applyFontFormats="0" applyPatternFormats="0" applyAlignmentFormats="0" applyWidthHeightFormats="0" dataCaption="" updatedVersion="6" compact="0" compactData="0">
  <location ref="A3:K194" firstHeaderRow="1" firstDataRow="2" firstDataCol="4"/>
  <pivotFields count="26">
    <pivotField name="Grupo" compact="0" outline="0" multipleItemSelectionAllowed="1" showAll="0"/>
    <pivotField name="Area" axis="axisRow" compact="0" outline="0" multipleItemSelectionAllowed="1" showAll="0" sortType="ascending">
      <items count="5">
        <item x="0"/>
        <item x="2"/>
        <item x="1"/>
        <item x="3"/>
        <item t="default"/>
      </items>
    </pivotField>
    <pivotField name="Sector Texto" axis="axisRow" compact="0" outline="0" multipleItemSelectionAllowed="1" showAll="0" sortType="ascending">
      <items count="18">
        <item x="1"/>
        <item x="2"/>
        <item x="4"/>
        <item sd="0" x="10"/>
        <item x="14"/>
        <item x="5"/>
        <item sd="0" x="0"/>
        <item x="12"/>
        <item x="7"/>
        <item x="6"/>
        <item x="8"/>
        <item sd="0" x="3"/>
        <item x="13"/>
        <item x="15"/>
        <item sd="0" x="9"/>
        <item x="16"/>
        <item x="11"/>
        <item t="default"/>
      </items>
    </pivotField>
    <pivotField name="Centro gestor" compact="0" outline="0" multipleItemSelectionAllowed="1" showAll="0"/>
    <pivotField name="Des.Centro Gestor" axis="axisRow" compact="0" outline="0" multipleItemSelectionAllowed="1" showAll="0" sortType="ascending">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Programa" compact="0" outline="0" multipleItemSelectionAllowed="1" showAll="0"/>
    <pivotField name="Programa Texto" compact="0" outline="0" multipleItemSelectionAllowed="1" showAll="0"/>
    <pivotField name="Proyecto" compact="0" outline="0" multipleItemSelectionAllowed="1" showAll="0"/>
    <pivotField name="Des.Proyecto" axis="axisRow" compact="0" outline="0" multipleItemSelectionAllowed="1" showAll="0" sortType="ascending">
      <items count="104">
        <item x="1"/>
        <item h="1" x="0"/>
        <item x="35"/>
        <item x="31"/>
        <item x="33"/>
        <item x="30"/>
        <item x="51"/>
        <item x="40"/>
        <item x="41"/>
        <item x="25"/>
        <item x="32"/>
        <item x="37"/>
        <item x="39"/>
        <item x="36"/>
        <item x="43"/>
        <item x="34"/>
        <item x="38"/>
        <item x="26"/>
        <item x="53"/>
        <item x="54"/>
        <item x="55"/>
        <item x="18"/>
        <item x="56"/>
        <item x="2"/>
        <item x="3"/>
        <item x="4"/>
        <item x="5"/>
        <item x="6"/>
        <item x="7"/>
        <item x="8"/>
        <item x="9"/>
        <item x="81"/>
        <item x="82"/>
        <item x="10"/>
        <item x="11"/>
        <item x="58"/>
        <item x="59"/>
        <item x="60"/>
        <item x="73"/>
        <item x="19"/>
        <item x="20"/>
        <item x="74"/>
        <item x="12"/>
        <item x="75"/>
        <item x="76"/>
        <item x="77"/>
        <item x="78"/>
        <item x="79"/>
        <item x="80"/>
        <item x="24"/>
        <item x="61"/>
        <item x="93"/>
        <item x="94"/>
        <item x="95"/>
        <item x="96"/>
        <item x="97"/>
        <item x="98"/>
        <item x="99"/>
        <item x="100"/>
        <item x="101"/>
        <item x="102"/>
        <item x="13"/>
        <item x="62"/>
        <item x="63"/>
        <item x="64"/>
        <item x="65"/>
        <item x="21"/>
        <item x="66"/>
        <item x="67"/>
        <item x="68"/>
        <item x="57"/>
        <item x="86"/>
        <item x="27"/>
        <item x="71"/>
        <item x="72"/>
        <item x="28"/>
        <item x="22"/>
        <item x="23"/>
        <item x="83"/>
        <item x="44"/>
        <item x="29"/>
        <item x="42"/>
        <item x="84"/>
        <item x="52"/>
        <item x="88"/>
        <item x="14"/>
        <item x="15"/>
        <item x="69"/>
        <item x="70"/>
        <item x="89"/>
        <item x="90"/>
        <item x="91"/>
        <item x="85"/>
        <item x="16"/>
        <item x="17"/>
        <item x="49"/>
        <item x="45"/>
        <item x="50"/>
        <item x="46"/>
        <item x="47"/>
        <item x="48"/>
        <item x="87"/>
        <item x="92"/>
        <item t="default"/>
      </items>
    </pivotField>
    <pivotField name="Partida - Descripción" compact="0" outline="0" multipleItemSelectionAllowed="1" showAll="0"/>
    <pivotField name="Partida" compact="0" outline="0" multipleItemSelectionAllowed="1" showAll="0"/>
    <pivotField name="Posición Presupuestaria" compact="0" outline="0" multipleItemSelectionAllowed="1" showAll="0"/>
    <pivotField name="Fondo" compact="0" outline="0" multipleItemSelectionAllowed="1" showAll="0"/>
    <pivotField name="Asignación inicial" dataField="1" compact="0" numFmtId="2" outline="0" multipleItemSelectionAllowed="1" showAll="0"/>
    <pivotField name="Traspasos" compact="0" numFmtId="2" outline="0" multipleItemSelectionAllowed="1" showAll="0"/>
    <pivotField name="Reformas" compact="0" numFmtId="2" outline="0" multipleItemSelectionAllowed="1" showAll="0"/>
    <pivotField name="Codificado" dataField="1" compact="0" numFmtId="2" outline="0" multipleItemSelectionAllowed="1" showAll="0"/>
    <pivotField name="Certificado" dataField="1" compact="0" numFmtId="2" outline="0" multipleItemSelectionAllowed="1" showAll="0"/>
    <pivotField name="Comprometido" dataField="1" compact="0" numFmtId="2" outline="0" multipleItemSelectionAllowed="1" showAll="0"/>
    <pivotField name="Devengado" dataField="1" compact="0" numFmtId="2" outline="0" multipleItemSelectionAllowed="1" showAll="0"/>
    <pivotField name="Saldo por Comprometer" compact="0" numFmtId="2" outline="0" multipleItemSelectionAllowed="1" showAll="0"/>
    <pivotField name="Saldo por Devengar" compact="0" numFmtId="2" outline="0" multipleItemSelectionAllowed="1" showAll="0"/>
    <pivotField name="Disponible" compact="0" numFmtId="2" outline="0" multipleItemSelectionAllowed="1" showAll="0"/>
    <pivotField name="Posición Presupuestaria Superior" compact="0" outline="0" multipleItemSelectionAllowed="1" showAl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4">
    <field x="1"/>
    <field x="2"/>
    <field x="4"/>
    <field x="8"/>
  </rowFields>
  <rowItems count="190">
    <i>
      <x/>
      <x v="3"/>
    </i>
    <i r="1">
      <x v="6"/>
    </i>
    <i r="1">
      <x v="11"/>
    </i>
    <i r="1">
      <x v="14"/>
    </i>
    <i r="1">
      <x v="16"/>
      <x v="30"/>
      <x v="15"/>
    </i>
    <i t="default" r="2">
      <x v="30"/>
    </i>
    <i r="2">
      <x v="41"/>
      <x/>
    </i>
    <i r="3">
      <x v="95"/>
    </i>
    <i r="3">
      <x v="96"/>
    </i>
    <i r="3">
      <x v="97"/>
    </i>
    <i r="3">
      <x v="98"/>
    </i>
    <i r="3">
      <x v="99"/>
    </i>
    <i r="3">
      <x v="100"/>
    </i>
    <i t="default" r="2">
      <x v="41"/>
    </i>
    <i r="2">
      <x v="57"/>
      <x/>
    </i>
    <i r="3">
      <x v="71"/>
    </i>
    <i r="3">
      <x v="101"/>
    </i>
    <i t="default" r="2">
      <x v="57"/>
    </i>
    <i t="default" r="1">
      <x v="16"/>
    </i>
    <i t="default">
      <x/>
    </i>
    <i>
      <x v="1"/>
      <x v="1"/>
      <x v="9"/>
      <x/>
    </i>
    <i r="3">
      <x v="39"/>
    </i>
    <i r="3">
      <x v="40"/>
    </i>
    <i t="default" r="2">
      <x v="9"/>
    </i>
    <i r="2">
      <x v="31"/>
      <x v="2"/>
    </i>
    <i t="default" r="2">
      <x v="31"/>
    </i>
    <i t="default" r="1">
      <x v="1"/>
    </i>
    <i r="1">
      <x v="8"/>
      <x v="16"/>
      <x v="9"/>
    </i>
    <i t="default" r="2">
      <x v="16"/>
    </i>
    <i r="2">
      <x v="27"/>
      <x v="3"/>
    </i>
    <i t="default" r="2">
      <x v="27"/>
    </i>
    <i r="2">
      <x v="28"/>
      <x v="10"/>
    </i>
    <i t="default" r="2">
      <x v="28"/>
    </i>
    <i r="2">
      <x v="34"/>
      <x v="16"/>
    </i>
    <i t="default" r="2">
      <x v="34"/>
    </i>
    <i r="2">
      <x v="52"/>
      <x v="38"/>
    </i>
    <i r="3">
      <x v="41"/>
    </i>
    <i t="default" r="2">
      <x v="52"/>
    </i>
    <i t="default" r="1">
      <x v="8"/>
    </i>
    <i t="default">
      <x v="1"/>
    </i>
    <i>
      <x v="2"/>
      <x/>
      <x v="1"/>
      <x/>
    </i>
    <i t="default" r="2">
      <x v="1"/>
    </i>
    <i r="2">
      <x v="19"/>
      <x/>
    </i>
    <i t="default" r="2">
      <x v="19"/>
    </i>
    <i r="2">
      <x v="20"/>
      <x/>
    </i>
    <i t="default" r="2">
      <x v="20"/>
    </i>
    <i r="2">
      <x v="21"/>
      <x/>
    </i>
    <i r="3">
      <x v="72"/>
    </i>
    <i t="default" r="2">
      <x v="21"/>
    </i>
    <i r="2">
      <x v="22"/>
      <x/>
    </i>
    <i t="default" r="2">
      <x v="22"/>
    </i>
    <i r="2">
      <x v="23"/>
      <x/>
    </i>
    <i t="default" r="2">
      <x v="23"/>
    </i>
    <i r="2">
      <x v="24"/>
      <x/>
    </i>
    <i r="3">
      <x v="75"/>
    </i>
    <i t="default" r="2">
      <x v="24"/>
    </i>
    <i r="2">
      <x v="44"/>
      <x/>
    </i>
    <i r="3">
      <x v="83"/>
    </i>
    <i t="default" r="2">
      <x v="44"/>
    </i>
    <i t="default" r="1">
      <x/>
    </i>
    <i r="1">
      <x v="2"/>
      <x v="11"/>
      <x/>
    </i>
    <i r="3">
      <x v="76"/>
    </i>
    <i r="3">
      <x v="77"/>
    </i>
    <i t="default" r="2">
      <x v="11"/>
    </i>
    <i t="default" r="1">
      <x v="2"/>
    </i>
    <i r="1">
      <x v="4"/>
      <x v="46"/>
      <x/>
    </i>
    <i r="3">
      <x v="70"/>
    </i>
    <i t="default" r="2">
      <x v="46"/>
    </i>
    <i t="default" r="1">
      <x v="4"/>
    </i>
    <i r="1">
      <x v="5"/>
      <x v="12"/>
      <x/>
    </i>
    <i t="default" r="2">
      <x v="12"/>
    </i>
    <i r="2">
      <x v="15"/>
      <x/>
    </i>
    <i t="default" r="2">
      <x v="15"/>
    </i>
    <i r="2">
      <x v="25"/>
      <x/>
    </i>
    <i r="3">
      <x v="80"/>
    </i>
    <i t="default" r="2">
      <x v="25"/>
    </i>
    <i r="2">
      <x v="38"/>
      <x v="81"/>
    </i>
    <i t="default" r="2">
      <x v="38"/>
    </i>
    <i r="2">
      <x v="42"/>
      <x/>
    </i>
    <i t="default" r="2">
      <x v="42"/>
    </i>
    <i r="2">
      <x v="43"/>
      <x v="6"/>
    </i>
    <i t="default" r="2">
      <x v="43"/>
    </i>
    <i t="default" r="1">
      <x v="5"/>
    </i>
    <i r="1">
      <x v="12"/>
      <x v="39"/>
      <x v="14"/>
    </i>
    <i t="default" r="2">
      <x v="39"/>
    </i>
    <i r="2">
      <x v="40"/>
      <x v="79"/>
    </i>
    <i t="default" r="2">
      <x v="40"/>
    </i>
    <i r="2">
      <x v="55"/>
      <x/>
    </i>
    <i r="3">
      <x v="78"/>
    </i>
    <i r="3">
      <x v="82"/>
    </i>
    <i t="default" r="2">
      <x v="55"/>
    </i>
    <i t="default" r="1">
      <x v="12"/>
    </i>
    <i r="1">
      <x v="15"/>
      <x v="51"/>
      <x/>
    </i>
    <i r="3">
      <x v="73"/>
    </i>
    <i r="3">
      <x v="74"/>
    </i>
    <i t="default" r="2">
      <x v="51"/>
    </i>
    <i t="default" r="1">
      <x v="15"/>
    </i>
    <i t="default">
      <x v="2"/>
    </i>
    <i>
      <x v="3"/>
      <x v="7"/>
      <x v="36"/>
      <x v="7"/>
    </i>
    <i t="default" r="2">
      <x v="36"/>
    </i>
    <i r="2">
      <x v="37"/>
      <x v="8"/>
    </i>
    <i t="default" r="2">
      <x v="37"/>
    </i>
    <i r="2">
      <x v="47"/>
      <x/>
    </i>
    <i r="3">
      <x v="33"/>
    </i>
    <i r="3">
      <x v="34"/>
    </i>
    <i r="3">
      <x v="35"/>
    </i>
    <i r="3">
      <x v="36"/>
    </i>
    <i r="3">
      <x v="37"/>
    </i>
    <i t="default" r="2">
      <x v="47"/>
    </i>
    <i t="default" r="1">
      <x v="7"/>
    </i>
    <i r="1">
      <x v="9"/>
      <x v="13"/>
      <x/>
    </i>
    <i r="3">
      <x v="49"/>
    </i>
    <i t="default" r="2">
      <x v="13"/>
    </i>
    <i r="2">
      <x v="14"/>
      <x/>
    </i>
    <i r="3">
      <x v="49"/>
    </i>
    <i t="default" r="2">
      <x v="14"/>
    </i>
    <i r="2">
      <x v="53"/>
      <x/>
    </i>
    <i r="3">
      <x v="43"/>
    </i>
    <i r="3">
      <x v="44"/>
    </i>
    <i r="3">
      <x v="45"/>
    </i>
    <i r="3">
      <x v="46"/>
    </i>
    <i r="3">
      <x v="47"/>
    </i>
    <i r="3">
      <x v="48"/>
    </i>
    <i t="default" r="2">
      <x v="53"/>
    </i>
    <i r="2">
      <x v="62"/>
      <x/>
    </i>
    <i r="3">
      <x v="49"/>
    </i>
    <i t="default" r="2">
      <x v="62"/>
    </i>
    <i r="2">
      <x v="63"/>
      <x/>
    </i>
    <i r="3">
      <x v="49"/>
    </i>
    <i t="default" r="2">
      <x v="63"/>
    </i>
    <i r="2">
      <x v="64"/>
      <x/>
    </i>
    <i r="3">
      <x v="49"/>
    </i>
    <i t="default" r="2">
      <x v="64"/>
    </i>
    <i r="2">
      <x v="65"/>
      <x/>
    </i>
    <i r="3">
      <x v="49"/>
    </i>
    <i t="default" r="2">
      <x v="65"/>
    </i>
    <i r="2">
      <x v="66"/>
      <x/>
    </i>
    <i r="3">
      <x v="49"/>
    </i>
    <i t="default" r="2">
      <x v="66"/>
    </i>
    <i r="2">
      <x v="67"/>
      <x/>
    </i>
    <i r="3">
      <x v="49"/>
    </i>
    <i t="default" r="2">
      <x v="67"/>
    </i>
    <i r="2">
      <x v="68"/>
      <x/>
    </i>
    <i r="3">
      <x v="49"/>
    </i>
    <i t="default" r="2">
      <x v="68"/>
    </i>
    <i t="default" r="1">
      <x v="9"/>
    </i>
    <i r="1">
      <x v="10"/>
      <x v="17"/>
      <x v="17"/>
    </i>
    <i t="default" r="2">
      <x v="17"/>
    </i>
    <i r="2">
      <x v="48"/>
      <x v="50"/>
    </i>
    <i r="3">
      <x v="61"/>
    </i>
    <i r="3">
      <x v="62"/>
    </i>
    <i r="3">
      <x v="63"/>
    </i>
    <i r="3">
      <x v="64"/>
    </i>
    <i t="default" r="2">
      <x v="48"/>
    </i>
    <i r="2">
      <x v="71"/>
      <x/>
    </i>
    <i r="3">
      <x v="51"/>
    </i>
    <i r="3">
      <x v="52"/>
    </i>
    <i r="3">
      <x v="53"/>
    </i>
    <i r="3">
      <x v="54"/>
    </i>
    <i r="3">
      <x v="55"/>
    </i>
    <i r="3">
      <x v="56"/>
    </i>
    <i r="3">
      <x v="57"/>
    </i>
    <i r="3">
      <x v="58"/>
    </i>
    <i r="3">
      <x v="59"/>
    </i>
    <i r="3">
      <x v="60"/>
    </i>
    <i t="default" r="2">
      <x v="71"/>
    </i>
    <i t="default" r="1">
      <x v="10"/>
    </i>
    <i r="1">
      <x v="13"/>
      <x v="50"/>
      <x/>
    </i>
    <i r="3">
      <x v="85"/>
    </i>
    <i r="3">
      <x v="86"/>
    </i>
    <i r="3">
      <x v="87"/>
    </i>
    <i r="3">
      <x v="88"/>
    </i>
    <i t="default" r="2">
      <x v="50"/>
    </i>
    <i r="2">
      <x v="58"/>
      <x/>
    </i>
    <i r="3">
      <x v="84"/>
    </i>
    <i t="default" r="2">
      <x v="58"/>
    </i>
    <i r="2">
      <x v="59"/>
      <x/>
    </i>
    <i r="3">
      <x v="89"/>
    </i>
    <i r="3">
      <x v="90"/>
    </i>
    <i t="default" r="2">
      <x v="59"/>
    </i>
    <i r="2">
      <x v="60"/>
      <x/>
    </i>
    <i r="3">
      <x v="89"/>
    </i>
    <i t="default" r="2">
      <x v="60"/>
    </i>
    <i r="2">
      <x v="61"/>
      <x/>
    </i>
    <i r="3">
      <x v="89"/>
    </i>
    <i r="3">
      <x v="91"/>
    </i>
    <i t="default" r="2">
      <x v="61"/>
    </i>
    <i t="default" r="1">
      <x v="13"/>
    </i>
    <i t="default">
      <x v="3"/>
    </i>
    <i t="grand">
      <x/>
    </i>
  </rowItems>
  <colFields count="1">
    <field x="-2"/>
  </colFields>
  <colItems count="7">
    <i>
      <x/>
    </i>
    <i i="1">
      <x v="1"/>
    </i>
    <i i="2">
      <x v="2"/>
    </i>
    <i i="3">
      <x v="3"/>
    </i>
    <i i="4">
      <x v="4"/>
    </i>
    <i i="5">
      <x v="5"/>
    </i>
    <i i="6">
      <x v="6"/>
    </i>
  </colItems>
  <dataFields count="7">
    <dataField name=" Asignación inicial" fld="13" baseField="0"/>
    <dataField name=" Codificado" fld="16" baseField="0"/>
    <dataField name=" Certificado" fld="17" baseField="0"/>
    <dataField name=" Comprometido" fld="18" baseField="0"/>
    <dataField name="SUM of  % _x000a_Comp." fld="24" baseField="0"/>
    <dataField name=" Devengado" fld="19" baseField="0"/>
    <dataField name="SUM of  % _x000a_Dev." fld="25" baseField="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Ejec 31 may 2023 (2)" cacheId="30" applyNumberFormats="0" applyBorderFormats="0" applyFontFormats="0" applyPatternFormats="0" applyAlignmentFormats="0" applyWidthHeightFormats="0" dataCaption="" updatedVersion="6" outline="1" outlineData="1">
  <location ref="A3:C298" firstHeaderRow="1" firstDataRow="2" firstDataCol="1"/>
  <pivotFields count="26">
    <pivotField name="Grupo" multipleItemSelectionAllowed="1" showAll="0"/>
    <pivotField name="Area" axis="axisRow" multipleItemSelectionAllowed="1" showAll="0" sortType="ascending">
      <items count="5">
        <item x="0"/>
        <item x="2"/>
        <item x="1"/>
        <item x="3"/>
        <item t="default"/>
      </items>
    </pivotField>
    <pivotField name="Sector Texto" axis="axisRow" multipleItemSelectionAllowed="1" showAll="0" sortType="ascending">
      <items count="18">
        <item h="1" x="1"/>
        <item h="1" x="2"/>
        <item h="1" x="4"/>
        <item h="1" x="10"/>
        <item h="1" x="14"/>
        <item h="1" x="5"/>
        <item h="1" x="0"/>
        <item h="1" x="12"/>
        <item h="1" x="7"/>
        <item h="1" x="6"/>
        <item h="1" x="8"/>
        <item h="1" x="3"/>
        <item h="1" x="13"/>
        <item x="15"/>
        <item h="1" x="9"/>
        <item h="1" x="16"/>
        <item h="1" x="11"/>
        <item t="default"/>
      </items>
    </pivotField>
    <pivotField name="Centro gestor" multipleItemSelectionAllowed="1" showAll="0"/>
    <pivotField name="Des.Centro Gestor" axis="axisRow" multipleItemSelectionAllowed="1" showAll="0" sortType="ascending">
      <items count="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t="default"/>
      </items>
    </pivotField>
    <pivotField name="Programa" multipleItemSelectionAllowed="1" showAll="0"/>
    <pivotField name="Programa Texto" multipleItemSelectionAllowed="1" showAll="0"/>
    <pivotField name="Proyecto" multipleItemSelectionAllowed="1" showAll="0"/>
    <pivotField name="Des.Proyecto" axis="axisRow" multipleItemSelectionAllowed="1" showAll="0" sortType="ascending">
      <items count="104">
        <item x="1"/>
        <item h="1" x="0"/>
        <item x="35"/>
        <item x="31"/>
        <item x="33"/>
        <item x="30"/>
        <item x="51"/>
        <item x="40"/>
        <item x="41"/>
        <item x="25"/>
        <item x="32"/>
        <item x="37"/>
        <item x="39"/>
        <item x="36"/>
        <item x="43"/>
        <item x="34"/>
        <item x="38"/>
        <item x="26"/>
        <item x="53"/>
        <item x="54"/>
        <item x="55"/>
        <item x="18"/>
        <item x="56"/>
        <item x="2"/>
        <item x="3"/>
        <item x="4"/>
        <item x="5"/>
        <item x="6"/>
        <item x="7"/>
        <item x="8"/>
        <item x="9"/>
        <item x="81"/>
        <item x="82"/>
        <item x="10"/>
        <item x="11"/>
        <item x="58"/>
        <item x="59"/>
        <item x="60"/>
        <item x="73"/>
        <item x="19"/>
        <item x="20"/>
        <item x="74"/>
        <item x="12"/>
        <item x="75"/>
        <item x="76"/>
        <item x="77"/>
        <item x="78"/>
        <item x="79"/>
        <item x="80"/>
        <item x="24"/>
        <item x="61"/>
        <item x="93"/>
        <item x="94"/>
        <item x="95"/>
        <item x="96"/>
        <item x="97"/>
        <item x="98"/>
        <item x="99"/>
        <item x="100"/>
        <item x="101"/>
        <item x="102"/>
        <item x="13"/>
        <item x="62"/>
        <item x="63"/>
        <item x="64"/>
        <item x="65"/>
        <item x="21"/>
        <item x="66"/>
        <item x="67"/>
        <item x="68"/>
        <item x="57"/>
        <item x="86"/>
        <item x="27"/>
        <item x="71"/>
        <item x="72"/>
        <item x="28"/>
        <item x="22"/>
        <item x="23"/>
        <item x="83"/>
        <item x="44"/>
        <item x="29"/>
        <item x="42"/>
        <item x="84"/>
        <item x="52"/>
        <item x="88"/>
        <item x="14"/>
        <item x="15"/>
        <item x="69"/>
        <item x="70"/>
        <item x="89"/>
        <item x="90"/>
        <item x="91"/>
        <item x="85"/>
        <item x="16"/>
        <item x="17"/>
        <item x="49"/>
        <item x="45"/>
        <item x="50"/>
        <item x="46"/>
        <item x="47"/>
        <item x="48"/>
        <item x="87"/>
        <item x="92"/>
        <item t="default"/>
      </items>
    </pivotField>
    <pivotField name="Partida - Descripción" multipleItemSelectionAllowed="1" showAll="0"/>
    <pivotField name="Partida" axis="axisRow" multipleItemSelectionAllowed="1" showAll="0" sortType="ascending">
      <items count="229">
        <item x="0"/>
        <item x="1"/>
        <item x="143"/>
        <item x="2"/>
        <item x="3"/>
        <item x="4"/>
        <item x="5"/>
        <item x="6"/>
        <item x="7"/>
        <item x="68"/>
        <item x="69"/>
        <item x="8"/>
        <item x="9"/>
        <item x="10"/>
        <item x="11"/>
        <item x="12"/>
        <item x="13"/>
        <item x="166"/>
        <item x="187"/>
        <item x="167"/>
        <item x="14"/>
        <item x="15"/>
        <item x="16"/>
        <item x="17"/>
        <item x="108"/>
        <item x="18"/>
        <item x="150"/>
        <item x="75"/>
        <item x="19"/>
        <item x="144"/>
        <item x="20"/>
        <item x="21"/>
        <item x="22"/>
        <item x="210"/>
        <item x="114"/>
        <item x="70"/>
        <item x="179"/>
        <item x="99"/>
        <item x="109"/>
        <item x="140"/>
        <item x="182"/>
        <item x="23"/>
        <item x="71"/>
        <item x="183"/>
        <item x="72"/>
        <item x="73"/>
        <item x="24"/>
        <item x="25"/>
        <item x="26"/>
        <item x="27"/>
        <item x="95"/>
        <item x="154"/>
        <item x="115"/>
        <item x="28"/>
        <item x="76"/>
        <item x="100"/>
        <item x="29"/>
        <item x="101"/>
        <item x="169"/>
        <item x="102"/>
        <item x="155"/>
        <item x="121"/>
        <item x="189"/>
        <item x="188"/>
        <item x="122"/>
        <item x="30"/>
        <item x="31"/>
        <item x="117"/>
        <item x="123"/>
        <item x="32"/>
        <item x="33"/>
        <item x="34"/>
        <item x="35"/>
        <item x="156"/>
        <item x="77"/>
        <item x="78"/>
        <item x="124"/>
        <item x="36"/>
        <item x="79"/>
        <item x="80"/>
        <item x="125"/>
        <item x="141"/>
        <item x="157"/>
        <item x="142"/>
        <item x="110"/>
        <item x="151"/>
        <item x="126"/>
        <item x="88"/>
        <item x="103"/>
        <item x="81"/>
        <item x="104"/>
        <item x="111"/>
        <item x="127"/>
        <item x="170"/>
        <item x="171"/>
        <item x="172"/>
        <item x="37"/>
        <item x="158"/>
        <item x="82"/>
        <item x="74"/>
        <item x="128"/>
        <item x="173"/>
        <item x="174"/>
        <item x="175"/>
        <item x="89"/>
        <item x="168"/>
        <item x="212"/>
        <item x="213"/>
        <item x="214"/>
        <item x="215"/>
        <item x="216"/>
        <item x="217"/>
        <item x="223"/>
        <item x="224"/>
        <item x="118"/>
        <item x="145"/>
        <item x="207"/>
        <item x="129"/>
        <item x="52"/>
        <item x="56"/>
        <item x="87"/>
        <item x="119"/>
        <item x="130"/>
        <item x="59"/>
        <item x="193"/>
        <item x="190"/>
        <item x="218"/>
        <item x="139"/>
        <item x="45"/>
        <item x="38"/>
        <item x="112"/>
        <item x="146"/>
        <item x="194"/>
        <item x="92"/>
        <item x="46"/>
        <item x="225"/>
        <item x="180"/>
        <item x="181"/>
        <item x="53"/>
        <item x="105"/>
        <item x="106"/>
        <item x="131"/>
        <item x="107"/>
        <item x="159"/>
        <item x="90"/>
        <item x="40"/>
        <item x="185"/>
        <item x="221"/>
        <item x="198"/>
        <item x="47"/>
        <item x="41"/>
        <item x="48"/>
        <item x="96"/>
        <item x="191"/>
        <item x="184"/>
        <item x="49"/>
        <item x="42"/>
        <item x="186"/>
        <item x="209"/>
        <item x="132"/>
        <item x="50"/>
        <item x="120"/>
        <item x="43"/>
        <item x="133"/>
        <item x="97"/>
        <item x="204"/>
        <item x="86"/>
        <item x="134"/>
        <item x="39"/>
        <item x="91"/>
        <item x="54"/>
        <item x="211"/>
        <item x="160"/>
        <item x="147"/>
        <item x="44"/>
        <item x="55"/>
        <item x="135"/>
        <item x="58"/>
        <item x="148"/>
        <item x="85"/>
        <item x="116"/>
        <item x="57"/>
        <item x="220"/>
        <item x="161"/>
        <item x="192"/>
        <item x="162"/>
        <item x="219"/>
        <item x="51"/>
        <item x="84"/>
        <item x="83"/>
        <item x="136"/>
        <item x="149"/>
        <item x="196"/>
        <item x="200"/>
        <item x="60"/>
        <item x="61"/>
        <item x="62"/>
        <item x="222"/>
        <item x="93"/>
        <item x="137"/>
        <item x="226"/>
        <item x="201"/>
        <item x="202"/>
        <item x="153"/>
        <item x="98"/>
        <item x="197"/>
        <item x="152"/>
        <item x="199"/>
        <item x="227"/>
        <item x="63"/>
        <item x="64"/>
        <item x="66"/>
        <item x="113"/>
        <item x="65"/>
        <item x="138"/>
        <item x="205"/>
        <item x="164"/>
        <item x="94"/>
        <item x="208"/>
        <item x="195"/>
        <item x="163"/>
        <item x="203"/>
        <item x="165"/>
        <item x="176"/>
        <item x="177"/>
        <item x="178"/>
        <item x="67"/>
        <item x="206"/>
        <item t="default"/>
      </items>
    </pivotField>
    <pivotField name="Posición Presupuestaria" multipleItemSelectionAllowed="1" showAll="0"/>
    <pivotField name="Fondo" multipleItemSelectionAllowed="1" showAll="0"/>
    <pivotField name="Asignación inicial" numFmtId="2" multipleItemSelectionAllowed="1" showAll="0"/>
    <pivotField name="Traspasos" numFmtId="2" multipleItemSelectionAllowed="1" showAll="0"/>
    <pivotField name="Reformas" numFmtId="2" multipleItemSelectionAllowed="1" showAll="0"/>
    <pivotField name="Codificado" numFmtId="2" multipleItemSelectionAllowed="1" showAll="0"/>
    <pivotField name="Certificado" numFmtId="2" multipleItemSelectionAllowed="1" showAll="0"/>
    <pivotField name="Comprometido" dataField="1" numFmtId="2" multipleItemSelectionAllowed="1" showAll="0"/>
    <pivotField name="Devengado" dataField="1" numFmtId="2" multipleItemSelectionAllowed="1" showAll="0"/>
    <pivotField name="Saldo por Comprometer" numFmtId="2" multipleItemSelectionAllowed="1" showAll="0"/>
    <pivotField name="Saldo por Devengar" numFmtId="2" multipleItemSelectionAllowed="1" showAll="0"/>
    <pivotField name="Disponible" numFmtId="2" multipleItemSelectionAllowed="1" showAll="0"/>
    <pivotField name="Posición Presupuestaria Superior" multipleItemSelectionAllowed="1" showAll="0"/>
    <pivotField dragToRow="0" dragToCol="0" dragToPage="0" showAll="0" includeNewItemsInFilter="1" defaultSubtotal="0"/>
    <pivotField dragToRow="0" dragToCol="0" dragToPage="0" showAll="0" includeNewItemsInFilter="1" defaultSubtotal="0"/>
  </pivotFields>
  <rowFields count="5">
    <field x="1"/>
    <field x="2"/>
    <field x="4"/>
    <field x="8"/>
    <field x="10"/>
  </rowFields>
  <rowItems count="294">
    <i>
      <x v="3"/>
    </i>
    <i r="1">
      <x v="13"/>
    </i>
    <i r="2">
      <x v="50"/>
    </i>
    <i r="3">
      <x/>
    </i>
    <i r="4">
      <x v="28"/>
    </i>
    <i r="4">
      <x v="46"/>
    </i>
    <i r="4">
      <x v="48"/>
    </i>
    <i r="4">
      <x v="65"/>
    </i>
    <i r="4">
      <x v="66"/>
    </i>
    <i r="4">
      <x v="70"/>
    </i>
    <i r="4">
      <x v="72"/>
    </i>
    <i r="4">
      <x v="77"/>
    </i>
    <i r="4">
      <x v="87"/>
    </i>
    <i r="4">
      <x v="88"/>
    </i>
    <i r="4">
      <x v="90"/>
    </i>
    <i r="4">
      <x v="209"/>
    </i>
    <i r="4">
      <x v="210"/>
    </i>
    <i r="4">
      <x v="213"/>
    </i>
    <i r="3">
      <x v="85"/>
    </i>
    <i r="4">
      <x v="119"/>
    </i>
    <i r="4">
      <x v="140"/>
    </i>
    <i r="4">
      <x v="151"/>
    </i>
    <i r="4">
      <x v="165"/>
    </i>
    <i r="4">
      <x v="166"/>
    </i>
    <i r="4">
      <x v="168"/>
    </i>
    <i r="4">
      <x v="169"/>
    </i>
    <i r="4">
      <x v="172"/>
    </i>
    <i r="4">
      <x v="173"/>
    </i>
    <i r="4">
      <x v="175"/>
    </i>
    <i r="4">
      <x v="177"/>
    </i>
    <i r="4">
      <x v="178"/>
    </i>
    <i r="4">
      <x v="179"/>
    </i>
    <i r="4">
      <x v="183"/>
    </i>
    <i r="4">
      <x v="184"/>
    </i>
    <i r="4">
      <x v="188"/>
    </i>
    <i r="4">
      <x v="189"/>
    </i>
    <i r="4">
      <x v="215"/>
    </i>
    <i r="3">
      <x v="86"/>
    </i>
    <i r="4">
      <x v="119"/>
    </i>
    <i r="4">
      <x v="134"/>
    </i>
    <i r="4">
      <x v="139"/>
    </i>
    <i r="4">
      <x v="168"/>
    </i>
    <i r="4">
      <x v="169"/>
    </i>
    <i r="4">
      <x v="174"/>
    </i>
    <i r="4">
      <x v="175"/>
    </i>
    <i r="4">
      <x v="178"/>
    </i>
    <i r="4">
      <x v="179"/>
    </i>
    <i r="4">
      <x v="188"/>
    </i>
    <i r="4">
      <x v="191"/>
    </i>
    <i r="4">
      <x v="210"/>
    </i>
    <i r="4">
      <x v="213"/>
    </i>
    <i r="3">
      <x v="87"/>
    </i>
    <i r="4">
      <x v="119"/>
    </i>
    <i r="4">
      <x v="156"/>
    </i>
    <i r="4">
      <x v="210"/>
    </i>
    <i r="4">
      <x v="213"/>
    </i>
    <i r="3">
      <x v="88"/>
    </i>
    <i r="4">
      <x v="119"/>
    </i>
    <i r="4">
      <x v="134"/>
    </i>
    <i r="4">
      <x v="156"/>
    </i>
    <i r="4">
      <x v="159"/>
    </i>
    <i r="4">
      <x v="213"/>
    </i>
    <i r="4">
      <x v="227"/>
    </i>
    <i r="2">
      <x v="58"/>
    </i>
    <i r="3">
      <x/>
    </i>
    <i r="4">
      <x v="21"/>
    </i>
    <i r="4">
      <x v="22"/>
    </i>
    <i r="4">
      <x v="23"/>
    </i>
    <i r="4">
      <x v="27"/>
    </i>
    <i r="4">
      <x v="28"/>
    </i>
    <i r="4">
      <x v="31"/>
    </i>
    <i r="4">
      <x v="33"/>
    </i>
    <i r="4">
      <x v="41"/>
    </i>
    <i r="4">
      <x v="46"/>
    </i>
    <i r="4">
      <x v="47"/>
    </i>
    <i r="4">
      <x v="48"/>
    </i>
    <i r="4">
      <x v="49"/>
    </i>
    <i r="4">
      <x v="52"/>
    </i>
    <i r="4">
      <x v="66"/>
    </i>
    <i r="4">
      <x v="69"/>
    </i>
    <i r="4">
      <x v="70"/>
    </i>
    <i r="4">
      <x v="71"/>
    </i>
    <i r="4">
      <x v="72"/>
    </i>
    <i r="4">
      <x v="75"/>
    </i>
    <i r="4">
      <x v="77"/>
    </i>
    <i r="4">
      <x v="87"/>
    </i>
    <i r="4">
      <x v="89"/>
    </i>
    <i r="4">
      <x v="96"/>
    </i>
    <i r="4">
      <x v="98"/>
    </i>
    <i r="3">
      <x v="84"/>
    </i>
    <i r="4">
      <x v="119"/>
    </i>
    <i r="4">
      <x v="120"/>
    </i>
    <i r="4">
      <x v="138"/>
    </i>
    <i r="4">
      <x v="151"/>
    </i>
    <i r="4">
      <x v="166"/>
    </i>
    <i r="4">
      <x v="169"/>
    </i>
    <i r="4">
      <x v="171"/>
    </i>
    <i r="4">
      <x v="172"/>
    </i>
    <i r="4">
      <x v="173"/>
    </i>
    <i r="4">
      <x v="174"/>
    </i>
    <i r="4">
      <x v="176"/>
    </i>
    <i r="4">
      <x v="177"/>
    </i>
    <i r="4">
      <x v="179"/>
    </i>
    <i r="4">
      <x v="180"/>
    </i>
    <i r="4">
      <x v="183"/>
    </i>
    <i r="4">
      <x v="187"/>
    </i>
    <i r="4">
      <x v="188"/>
    </i>
    <i r="4">
      <x v="189"/>
    </i>
    <i r="4">
      <x v="209"/>
    </i>
    <i r="4">
      <x v="210"/>
    </i>
    <i r="4">
      <x v="211"/>
    </i>
    <i r="4">
      <x v="212"/>
    </i>
    <i r="4">
      <x v="213"/>
    </i>
    <i r="4">
      <x v="215"/>
    </i>
    <i r="2">
      <x v="59"/>
    </i>
    <i r="3">
      <x/>
    </i>
    <i r="4">
      <x v="21"/>
    </i>
    <i r="4">
      <x v="22"/>
    </i>
    <i r="4">
      <x v="23"/>
    </i>
    <i r="4">
      <x v="25"/>
    </i>
    <i r="4">
      <x v="26"/>
    </i>
    <i r="4">
      <x v="27"/>
    </i>
    <i r="4">
      <x v="31"/>
    </i>
    <i r="4">
      <x v="32"/>
    </i>
    <i r="4">
      <x v="48"/>
    </i>
    <i r="4">
      <x v="49"/>
    </i>
    <i r="4">
      <x v="54"/>
    </i>
    <i r="4">
      <x v="66"/>
    </i>
    <i r="4">
      <x v="69"/>
    </i>
    <i r="4">
      <x v="70"/>
    </i>
    <i r="4">
      <x v="71"/>
    </i>
    <i r="4">
      <x v="77"/>
    </i>
    <i r="4">
      <x v="90"/>
    </i>
    <i r="4">
      <x v="96"/>
    </i>
    <i r="4">
      <x v="98"/>
    </i>
    <i r="4">
      <x v="210"/>
    </i>
    <i r="4">
      <x v="213"/>
    </i>
    <i r="3">
      <x v="89"/>
    </i>
    <i r="4">
      <x v="106"/>
    </i>
    <i r="4">
      <x v="107"/>
    </i>
    <i r="4">
      <x v="108"/>
    </i>
    <i r="4">
      <x v="109"/>
    </i>
    <i r="4">
      <x v="110"/>
    </i>
    <i r="4">
      <x v="111"/>
    </i>
    <i r="4">
      <x v="114"/>
    </i>
    <i r="4">
      <x v="117"/>
    </i>
    <i r="4">
      <x v="119"/>
    </i>
    <i r="4">
      <x v="122"/>
    </i>
    <i r="4">
      <x v="123"/>
    </i>
    <i r="4">
      <x v="126"/>
    </i>
    <i r="4">
      <x v="128"/>
    </i>
    <i r="4">
      <x v="138"/>
    </i>
    <i r="4">
      <x v="140"/>
    </i>
    <i r="4">
      <x v="141"/>
    </i>
    <i r="4">
      <x v="151"/>
    </i>
    <i r="4">
      <x v="164"/>
    </i>
    <i r="4">
      <x v="166"/>
    </i>
    <i r="4">
      <x v="169"/>
    </i>
    <i r="4">
      <x v="170"/>
    </i>
    <i r="4">
      <x v="172"/>
    </i>
    <i r="4">
      <x v="173"/>
    </i>
    <i r="4">
      <x v="174"/>
    </i>
    <i r="4">
      <x v="176"/>
    </i>
    <i r="4">
      <x v="178"/>
    </i>
    <i r="4">
      <x v="183"/>
    </i>
    <i r="4">
      <x v="185"/>
    </i>
    <i r="4">
      <x v="186"/>
    </i>
    <i r="4">
      <x v="187"/>
    </i>
    <i r="4">
      <x v="188"/>
    </i>
    <i r="4">
      <x v="209"/>
    </i>
    <i r="4">
      <x v="210"/>
    </i>
    <i r="4">
      <x v="211"/>
    </i>
    <i r="4">
      <x v="213"/>
    </i>
    <i r="4">
      <x v="215"/>
    </i>
    <i r="4">
      <x v="216"/>
    </i>
    <i r="3">
      <x v="90"/>
    </i>
    <i r="4">
      <x v="120"/>
    </i>
    <i r="4">
      <x v="128"/>
    </i>
    <i r="4">
      <x v="175"/>
    </i>
    <i r="2">
      <x v="60"/>
    </i>
    <i r="3">
      <x/>
    </i>
    <i r="4">
      <x v="21"/>
    </i>
    <i r="4">
      <x v="22"/>
    </i>
    <i r="4">
      <x v="23"/>
    </i>
    <i r="4">
      <x v="25"/>
    </i>
    <i r="4">
      <x v="27"/>
    </i>
    <i r="4">
      <x v="28"/>
    </i>
    <i r="4">
      <x v="31"/>
    </i>
    <i r="4">
      <x v="32"/>
    </i>
    <i r="4">
      <x v="41"/>
    </i>
    <i r="4">
      <x v="46"/>
    </i>
    <i r="4">
      <x v="48"/>
    </i>
    <i r="4">
      <x v="49"/>
    </i>
    <i r="4">
      <x v="56"/>
    </i>
    <i r="4">
      <x v="60"/>
    </i>
    <i r="4">
      <x v="64"/>
    </i>
    <i r="4">
      <x v="66"/>
    </i>
    <i r="4">
      <x v="69"/>
    </i>
    <i r="4">
      <x v="70"/>
    </i>
    <i r="4">
      <x v="71"/>
    </i>
    <i r="4">
      <x v="72"/>
    </i>
    <i r="4">
      <x v="73"/>
    </i>
    <i r="4">
      <x v="75"/>
    </i>
    <i r="4">
      <x v="77"/>
    </i>
    <i r="4">
      <x v="84"/>
    </i>
    <i r="4">
      <x v="87"/>
    </i>
    <i r="4">
      <x v="88"/>
    </i>
    <i r="4">
      <x v="90"/>
    </i>
    <i r="4">
      <x v="96"/>
    </i>
    <i r="4">
      <x v="98"/>
    </i>
    <i r="3">
      <x v="89"/>
    </i>
    <i r="4">
      <x v="106"/>
    </i>
    <i r="4">
      <x v="107"/>
    </i>
    <i r="4">
      <x v="108"/>
    </i>
    <i r="4">
      <x v="109"/>
    </i>
    <i r="4">
      <x v="110"/>
    </i>
    <i r="4">
      <x v="111"/>
    </i>
    <i r="4">
      <x v="119"/>
    </i>
    <i r="4">
      <x v="122"/>
    </i>
    <i r="4">
      <x v="138"/>
    </i>
    <i r="4">
      <x v="151"/>
    </i>
    <i r="4">
      <x v="166"/>
    </i>
    <i r="4">
      <x v="171"/>
    </i>
    <i r="4">
      <x v="172"/>
    </i>
    <i r="4">
      <x v="173"/>
    </i>
    <i r="4">
      <x v="178"/>
    </i>
    <i r="4">
      <x v="183"/>
    </i>
    <i r="4">
      <x v="185"/>
    </i>
    <i r="4">
      <x v="209"/>
    </i>
    <i r="4">
      <x v="210"/>
    </i>
    <i r="4">
      <x v="211"/>
    </i>
    <i r="4">
      <x v="213"/>
    </i>
    <i r="4">
      <x v="214"/>
    </i>
    <i r="4">
      <x v="215"/>
    </i>
    <i r="4">
      <x v="216"/>
    </i>
    <i r="2">
      <x v="61"/>
    </i>
    <i r="3">
      <x/>
    </i>
    <i r="4">
      <x v="21"/>
    </i>
    <i r="4">
      <x v="22"/>
    </i>
    <i r="4">
      <x v="23"/>
    </i>
    <i r="4">
      <x v="25"/>
    </i>
    <i r="4">
      <x v="26"/>
    </i>
    <i r="4">
      <x v="27"/>
    </i>
    <i r="4">
      <x v="28"/>
    </i>
    <i r="4">
      <x v="31"/>
    </i>
    <i r="4">
      <x v="32"/>
    </i>
    <i r="4">
      <x v="46"/>
    </i>
    <i r="4">
      <x v="48"/>
    </i>
    <i r="4">
      <x v="49"/>
    </i>
    <i r="4">
      <x v="69"/>
    </i>
    <i r="4">
      <x v="70"/>
    </i>
    <i r="4">
      <x v="71"/>
    </i>
    <i r="4">
      <x v="72"/>
    </i>
    <i r="4">
      <x v="75"/>
    </i>
    <i r="4">
      <x v="77"/>
    </i>
    <i r="4">
      <x v="96"/>
    </i>
    <i r="4">
      <x v="98"/>
    </i>
    <i r="4">
      <x v="99"/>
    </i>
    <i r="4">
      <x v="100"/>
    </i>
    <i r="3">
      <x v="89"/>
    </i>
    <i r="4">
      <x v="117"/>
    </i>
    <i r="4">
      <x v="119"/>
    </i>
    <i r="4">
      <x v="123"/>
    </i>
    <i r="4">
      <x v="140"/>
    </i>
    <i r="4">
      <x v="148"/>
    </i>
    <i r="4">
      <x v="151"/>
    </i>
    <i r="4">
      <x v="166"/>
    </i>
    <i r="4">
      <x v="167"/>
    </i>
    <i r="4">
      <x v="169"/>
    </i>
    <i r="4">
      <x v="170"/>
    </i>
    <i r="4">
      <x v="171"/>
    </i>
    <i r="4">
      <x v="172"/>
    </i>
    <i r="4">
      <x v="173"/>
    </i>
    <i r="4">
      <x v="175"/>
    </i>
    <i r="4">
      <x v="176"/>
    </i>
    <i r="4">
      <x v="178"/>
    </i>
    <i r="4">
      <x v="181"/>
    </i>
    <i r="4">
      <x v="182"/>
    </i>
    <i r="4">
      <x v="183"/>
    </i>
    <i r="4">
      <x v="185"/>
    </i>
    <i r="4">
      <x v="187"/>
    </i>
    <i r="4">
      <x v="209"/>
    </i>
    <i r="4">
      <x v="210"/>
    </i>
    <i r="4">
      <x v="211"/>
    </i>
    <i r="4">
      <x v="213"/>
    </i>
    <i r="4">
      <x v="215"/>
    </i>
    <i r="4">
      <x v="216"/>
    </i>
    <i r="3">
      <x v="91"/>
    </i>
    <i r="4">
      <x v="138"/>
    </i>
    <i r="4">
      <x v="147"/>
    </i>
    <i r="4">
      <x v="154"/>
    </i>
    <i r="4">
      <x v="156"/>
    </i>
    <i r="4">
      <x v="197"/>
    </i>
    <i t="grand">
      <x/>
    </i>
  </rowItems>
  <colFields count="1">
    <field x="-2"/>
  </colFields>
  <colItems count="2">
    <i>
      <x/>
    </i>
    <i i="1">
      <x v="1"/>
    </i>
  </colItems>
  <dataFields count="2">
    <dataField name=" Comprometido" fld="18" baseField="2" baseItem="3" numFmtId="4"/>
    <dataField name=" Devengado" fld="19" baseField="2" baseItem="3" numFmtId="4"/>
  </dataFields>
  <pivotTableStyleInfo name="PivotStyleMedium18"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hyperlink" Target="http://no.de/"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49"/>
  <sheetViews>
    <sheetView workbookViewId="0">
      <pane ySplit="1" topLeftCell="A2" activePane="bottomLeft" state="frozen"/>
      <selection pane="bottomLeft" activeCell="D14" sqref="D14"/>
    </sheetView>
  </sheetViews>
  <sheetFormatPr baseColWidth="10" defaultColWidth="14.42578125" defaultRowHeight="15" customHeight="1"/>
  <cols>
    <col min="1" max="1" width="3.140625" customWidth="1"/>
    <col min="2" max="2" width="12" customWidth="1"/>
    <col min="3" max="3" width="52" customWidth="1"/>
    <col min="4" max="4" width="15" customWidth="1"/>
    <col min="5" max="5" width="42" customWidth="1"/>
    <col min="6" max="6" width="10" customWidth="1"/>
    <col min="7" max="7" width="34.140625" customWidth="1"/>
    <col min="8" max="8" width="16" customWidth="1"/>
    <col min="9" max="9" width="57" customWidth="1"/>
    <col min="10" max="10" width="47" customWidth="1"/>
    <col min="11" max="11" width="52" customWidth="1"/>
    <col min="12" max="12" width="25" customWidth="1"/>
    <col min="13" max="13" width="7" customWidth="1"/>
    <col min="14" max="14" width="20" customWidth="1"/>
    <col min="15" max="15" width="13" customWidth="1"/>
    <col min="16" max="16" width="10" customWidth="1"/>
    <col min="17" max="17" width="14" customWidth="1"/>
    <col min="18" max="18" width="13" customWidth="1"/>
    <col min="19" max="20" width="14" customWidth="1"/>
    <col min="21" max="21" width="23" customWidth="1"/>
    <col min="22" max="22" width="20" customWidth="1"/>
    <col min="23" max="23" width="14" customWidth="1"/>
    <col min="24" max="24" width="17" customWidth="1"/>
  </cols>
  <sheetData>
    <row r="1" spans="1:24" ht="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2" t="s">
        <v>23</v>
      </c>
    </row>
    <row r="2" spans="1:24">
      <c r="A2" s="3" t="s">
        <v>24</v>
      </c>
      <c r="B2" s="3" t="s">
        <v>25</v>
      </c>
      <c r="C2" s="3" t="s">
        <v>26</v>
      </c>
      <c r="D2" s="3" t="s">
        <v>27</v>
      </c>
      <c r="E2" s="3" t="s">
        <v>28</v>
      </c>
      <c r="F2" s="3" t="s">
        <v>29</v>
      </c>
      <c r="G2" s="3" t="s">
        <v>30</v>
      </c>
      <c r="H2" s="3" t="s">
        <v>31</v>
      </c>
      <c r="I2" s="3" t="s">
        <v>32</v>
      </c>
      <c r="J2" s="3" t="s">
        <v>33</v>
      </c>
      <c r="K2" s="3" t="s">
        <v>34</v>
      </c>
      <c r="L2" s="3" t="s">
        <v>35</v>
      </c>
      <c r="M2" s="3" t="s">
        <v>36</v>
      </c>
      <c r="N2" s="4">
        <v>1247682.77</v>
      </c>
      <c r="O2" s="4">
        <v>-76633.52</v>
      </c>
      <c r="P2" s="4">
        <v>0</v>
      </c>
      <c r="Q2" s="4">
        <v>1171049.25</v>
      </c>
      <c r="R2" s="4">
        <v>0</v>
      </c>
      <c r="S2" s="4">
        <v>422171.55</v>
      </c>
      <c r="T2" s="4">
        <v>422171.55</v>
      </c>
      <c r="U2" s="4">
        <v>748877.7</v>
      </c>
      <c r="V2" s="4">
        <v>748877.7</v>
      </c>
      <c r="W2" s="4">
        <v>748877.7</v>
      </c>
      <c r="X2" s="3" t="s">
        <v>37</v>
      </c>
    </row>
    <row r="3" spans="1:24">
      <c r="A3" s="3" t="s">
        <v>24</v>
      </c>
      <c r="B3" s="3" t="s">
        <v>25</v>
      </c>
      <c r="C3" s="3" t="s">
        <v>26</v>
      </c>
      <c r="D3" s="3" t="s">
        <v>27</v>
      </c>
      <c r="E3" s="3" t="s">
        <v>28</v>
      </c>
      <c r="F3" s="3" t="s">
        <v>29</v>
      </c>
      <c r="G3" s="3" t="s">
        <v>30</v>
      </c>
      <c r="H3" s="3" t="s">
        <v>31</v>
      </c>
      <c r="I3" s="3" t="s">
        <v>32</v>
      </c>
      <c r="J3" s="3" t="s">
        <v>33</v>
      </c>
      <c r="K3" s="3" t="s">
        <v>38</v>
      </c>
      <c r="L3" s="3" t="s">
        <v>39</v>
      </c>
      <c r="M3" s="3" t="s">
        <v>36</v>
      </c>
      <c r="N3" s="4">
        <v>107391.96</v>
      </c>
      <c r="O3" s="4">
        <v>-20472.72</v>
      </c>
      <c r="P3" s="4">
        <v>0</v>
      </c>
      <c r="Q3" s="4">
        <v>86919.24</v>
      </c>
      <c r="R3" s="4">
        <v>0</v>
      </c>
      <c r="S3" s="4">
        <v>35057.800000000003</v>
      </c>
      <c r="T3" s="4">
        <v>35057.800000000003</v>
      </c>
      <c r="U3" s="4">
        <v>51861.440000000002</v>
      </c>
      <c r="V3" s="4">
        <v>51861.440000000002</v>
      </c>
      <c r="W3" s="4">
        <v>51861.440000000002</v>
      </c>
      <c r="X3" s="3" t="s">
        <v>37</v>
      </c>
    </row>
    <row r="4" spans="1:24">
      <c r="A4" s="3" t="s">
        <v>24</v>
      </c>
      <c r="B4" s="3" t="s">
        <v>25</v>
      </c>
      <c r="C4" s="3" t="s">
        <v>26</v>
      </c>
      <c r="D4" s="3" t="s">
        <v>27</v>
      </c>
      <c r="E4" s="3" t="s">
        <v>28</v>
      </c>
      <c r="F4" s="3" t="s">
        <v>29</v>
      </c>
      <c r="G4" s="3" t="s">
        <v>30</v>
      </c>
      <c r="H4" s="3" t="s">
        <v>31</v>
      </c>
      <c r="I4" s="3" t="s">
        <v>32</v>
      </c>
      <c r="J4" s="3" t="s">
        <v>33</v>
      </c>
      <c r="K4" s="3" t="s">
        <v>40</v>
      </c>
      <c r="L4" s="3" t="s">
        <v>41</v>
      </c>
      <c r="M4" s="3" t="s">
        <v>36</v>
      </c>
      <c r="N4" s="4">
        <v>136973.99</v>
      </c>
      <c r="O4" s="4">
        <v>-1158.55</v>
      </c>
      <c r="P4" s="4">
        <v>0</v>
      </c>
      <c r="Q4" s="4">
        <v>135815.44</v>
      </c>
      <c r="R4" s="4">
        <v>20013.55</v>
      </c>
      <c r="S4" s="4">
        <v>7337.94</v>
      </c>
      <c r="T4" s="4">
        <v>7337.94</v>
      </c>
      <c r="U4" s="4">
        <v>128477.5</v>
      </c>
      <c r="V4" s="4">
        <v>128477.5</v>
      </c>
      <c r="W4" s="4">
        <v>108463.95</v>
      </c>
      <c r="X4" s="3" t="s">
        <v>37</v>
      </c>
    </row>
    <row r="5" spans="1:24">
      <c r="A5" s="3" t="s">
        <v>24</v>
      </c>
      <c r="B5" s="3" t="s">
        <v>25</v>
      </c>
      <c r="C5" s="3" t="s">
        <v>26</v>
      </c>
      <c r="D5" s="3" t="s">
        <v>27</v>
      </c>
      <c r="E5" s="3" t="s">
        <v>28</v>
      </c>
      <c r="F5" s="3" t="s">
        <v>29</v>
      </c>
      <c r="G5" s="3" t="s">
        <v>30</v>
      </c>
      <c r="H5" s="3" t="s">
        <v>31</v>
      </c>
      <c r="I5" s="3" t="s">
        <v>32</v>
      </c>
      <c r="J5" s="3" t="s">
        <v>33</v>
      </c>
      <c r="K5" s="3" t="s">
        <v>42</v>
      </c>
      <c r="L5" s="3" t="s">
        <v>43</v>
      </c>
      <c r="M5" s="3" t="s">
        <v>36</v>
      </c>
      <c r="N5" s="4">
        <v>62025.01</v>
      </c>
      <c r="O5" s="4">
        <v>-375</v>
      </c>
      <c r="P5" s="4">
        <v>0</v>
      </c>
      <c r="Q5" s="4">
        <v>61650.01</v>
      </c>
      <c r="R5" s="4">
        <v>9712.5</v>
      </c>
      <c r="S5" s="4">
        <v>2550</v>
      </c>
      <c r="T5" s="4">
        <v>2550</v>
      </c>
      <c r="U5" s="4">
        <v>59100.01</v>
      </c>
      <c r="V5" s="4">
        <v>59100.01</v>
      </c>
      <c r="W5" s="4">
        <v>49387.51</v>
      </c>
      <c r="X5" s="3" t="s">
        <v>37</v>
      </c>
    </row>
    <row r="6" spans="1:24">
      <c r="A6" s="3" t="s">
        <v>24</v>
      </c>
      <c r="B6" s="3" t="s">
        <v>25</v>
      </c>
      <c r="C6" s="3" t="s">
        <v>26</v>
      </c>
      <c r="D6" s="3" t="s">
        <v>27</v>
      </c>
      <c r="E6" s="3" t="s">
        <v>28</v>
      </c>
      <c r="F6" s="3" t="s">
        <v>29</v>
      </c>
      <c r="G6" s="3" t="s">
        <v>30</v>
      </c>
      <c r="H6" s="3" t="s">
        <v>31</v>
      </c>
      <c r="I6" s="3" t="s">
        <v>32</v>
      </c>
      <c r="J6" s="3" t="s">
        <v>33</v>
      </c>
      <c r="K6" s="3" t="s">
        <v>44</v>
      </c>
      <c r="L6" s="3" t="s">
        <v>45</v>
      </c>
      <c r="M6" s="3" t="s">
        <v>36</v>
      </c>
      <c r="N6" s="4">
        <v>1980</v>
      </c>
      <c r="O6" s="4">
        <v>607.20000000000005</v>
      </c>
      <c r="P6" s="4">
        <v>0</v>
      </c>
      <c r="Q6" s="4">
        <v>2587.1999999999998</v>
      </c>
      <c r="R6" s="4">
        <v>0</v>
      </c>
      <c r="S6" s="4">
        <v>571.20000000000005</v>
      </c>
      <c r="T6" s="4">
        <v>571.20000000000005</v>
      </c>
      <c r="U6" s="4">
        <v>2016</v>
      </c>
      <c r="V6" s="4">
        <v>2016</v>
      </c>
      <c r="W6" s="4">
        <v>2016</v>
      </c>
      <c r="X6" s="3" t="s">
        <v>37</v>
      </c>
    </row>
    <row r="7" spans="1:24">
      <c r="A7" s="3" t="s">
        <v>24</v>
      </c>
      <c r="B7" s="3" t="s">
        <v>25</v>
      </c>
      <c r="C7" s="3" t="s">
        <v>26</v>
      </c>
      <c r="D7" s="3" t="s">
        <v>27</v>
      </c>
      <c r="E7" s="3" t="s">
        <v>28</v>
      </c>
      <c r="F7" s="3" t="s">
        <v>29</v>
      </c>
      <c r="G7" s="3" t="s">
        <v>30</v>
      </c>
      <c r="H7" s="3" t="s">
        <v>31</v>
      </c>
      <c r="I7" s="3" t="s">
        <v>32</v>
      </c>
      <c r="J7" s="3" t="s">
        <v>33</v>
      </c>
      <c r="K7" s="3" t="s">
        <v>46</v>
      </c>
      <c r="L7" s="3" t="s">
        <v>47</v>
      </c>
      <c r="M7" s="3" t="s">
        <v>36</v>
      </c>
      <c r="N7" s="4">
        <v>15520</v>
      </c>
      <c r="O7" s="4">
        <v>-1076.97</v>
      </c>
      <c r="P7" s="4">
        <v>0</v>
      </c>
      <c r="Q7" s="4">
        <v>14443.03</v>
      </c>
      <c r="R7" s="4">
        <v>0</v>
      </c>
      <c r="S7" s="4">
        <v>4896</v>
      </c>
      <c r="T7" s="4">
        <v>4896</v>
      </c>
      <c r="U7" s="4">
        <v>9547.0300000000007</v>
      </c>
      <c r="V7" s="4">
        <v>9547.0300000000007</v>
      </c>
      <c r="W7" s="4">
        <v>9547.0300000000007</v>
      </c>
      <c r="X7" s="3" t="s">
        <v>37</v>
      </c>
    </row>
    <row r="8" spans="1:24">
      <c r="A8" s="3" t="s">
        <v>24</v>
      </c>
      <c r="B8" s="3" t="s">
        <v>25</v>
      </c>
      <c r="C8" s="3" t="s">
        <v>26</v>
      </c>
      <c r="D8" s="3" t="s">
        <v>27</v>
      </c>
      <c r="E8" s="3" t="s">
        <v>28</v>
      </c>
      <c r="F8" s="3" t="s">
        <v>29</v>
      </c>
      <c r="G8" s="3" t="s">
        <v>30</v>
      </c>
      <c r="H8" s="3" t="s">
        <v>31</v>
      </c>
      <c r="I8" s="3" t="s">
        <v>32</v>
      </c>
      <c r="J8" s="3" t="s">
        <v>33</v>
      </c>
      <c r="K8" s="3" t="s">
        <v>48</v>
      </c>
      <c r="L8" s="3" t="s">
        <v>49</v>
      </c>
      <c r="M8" s="3" t="s">
        <v>36</v>
      </c>
      <c r="N8" s="4">
        <v>2432.04</v>
      </c>
      <c r="O8" s="4">
        <v>428.04</v>
      </c>
      <c r="P8" s="4">
        <v>0</v>
      </c>
      <c r="Q8" s="4">
        <v>2860.08</v>
      </c>
      <c r="R8" s="4">
        <v>0</v>
      </c>
      <c r="S8" s="4">
        <v>94.5</v>
      </c>
      <c r="T8" s="4">
        <v>94.5</v>
      </c>
      <c r="U8" s="4">
        <v>2765.58</v>
      </c>
      <c r="V8" s="4">
        <v>2765.58</v>
      </c>
      <c r="W8" s="4">
        <v>2765.58</v>
      </c>
      <c r="X8" s="3" t="s">
        <v>37</v>
      </c>
    </row>
    <row r="9" spans="1:24">
      <c r="A9" s="3" t="s">
        <v>24</v>
      </c>
      <c r="B9" s="3" t="s">
        <v>25</v>
      </c>
      <c r="C9" s="3" t="s">
        <v>26</v>
      </c>
      <c r="D9" s="3" t="s">
        <v>27</v>
      </c>
      <c r="E9" s="3" t="s">
        <v>28</v>
      </c>
      <c r="F9" s="3" t="s">
        <v>29</v>
      </c>
      <c r="G9" s="3" t="s">
        <v>30</v>
      </c>
      <c r="H9" s="3" t="s">
        <v>31</v>
      </c>
      <c r="I9" s="3" t="s">
        <v>32</v>
      </c>
      <c r="J9" s="3" t="s">
        <v>33</v>
      </c>
      <c r="K9" s="3" t="s">
        <v>50</v>
      </c>
      <c r="L9" s="3" t="s">
        <v>51</v>
      </c>
      <c r="M9" s="3" t="s">
        <v>36</v>
      </c>
      <c r="N9" s="4">
        <v>4525.24</v>
      </c>
      <c r="O9" s="4">
        <v>-2921.32</v>
      </c>
      <c r="P9" s="4">
        <v>0</v>
      </c>
      <c r="Q9" s="4">
        <v>1603.92</v>
      </c>
      <c r="R9" s="4">
        <v>0</v>
      </c>
      <c r="S9" s="4">
        <v>668.3</v>
      </c>
      <c r="T9" s="4">
        <v>668.3</v>
      </c>
      <c r="U9" s="4">
        <v>935.62</v>
      </c>
      <c r="V9" s="4">
        <v>935.62</v>
      </c>
      <c r="W9" s="4">
        <v>935.62</v>
      </c>
      <c r="X9" s="3" t="s">
        <v>37</v>
      </c>
    </row>
    <row r="10" spans="1:24">
      <c r="A10" s="3" t="s">
        <v>24</v>
      </c>
      <c r="B10" s="3" t="s">
        <v>25</v>
      </c>
      <c r="C10" s="3" t="s">
        <v>26</v>
      </c>
      <c r="D10" s="3" t="s">
        <v>27</v>
      </c>
      <c r="E10" s="3" t="s">
        <v>28</v>
      </c>
      <c r="F10" s="3" t="s">
        <v>29</v>
      </c>
      <c r="G10" s="3" t="s">
        <v>30</v>
      </c>
      <c r="H10" s="3" t="s">
        <v>31</v>
      </c>
      <c r="I10" s="3" t="s">
        <v>32</v>
      </c>
      <c r="J10" s="3" t="s">
        <v>33</v>
      </c>
      <c r="K10" s="3" t="s">
        <v>52</v>
      </c>
      <c r="L10" s="3" t="s">
        <v>53</v>
      </c>
      <c r="M10" s="3" t="s">
        <v>36</v>
      </c>
      <c r="N10" s="4">
        <v>22033.31</v>
      </c>
      <c r="O10" s="4">
        <v>0</v>
      </c>
      <c r="P10" s="4">
        <v>0</v>
      </c>
      <c r="Q10" s="4">
        <v>22033.31</v>
      </c>
      <c r="R10" s="4">
        <v>0</v>
      </c>
      <c r="S10" s="4">
        <v>13426.31</v>
      </c>
      <c r="T10" s="4">
        <v>13426.31</v>
      </c>
      <c r="U10" s="4">
        <v>8607</v>
      </c>
      <c r="V10" s="4">
        <v>8607</v>
      </c>
      <c r="W10" s="4">
        <v>8607</v>
      </c>
      <c r="X10" s="3" t="s">
        <v>37</v>
      </c>
    </row>
    <row r="11" spans="1:24">
      <c r="A11" s="3" t="s">
        <v>24</v>
      </c>
      <c r="B11" s="3" t="s">
        <v>25</v>
      </c>
      <c r="C11" s="3" t="s">
        <v>26</v>
      </c>
      <c r="D11" s="3" t="s">
        <v>27</v>
      </c>
      <c r="E11" s="3" t="s">
        <v>28</v>
      </c>
      <c r="F11" s="3" t="s">
        <v>29</v>
      </c>
      <c r="G11" s="3" t="s">
        <v>30</v>
      </c>
      <c r="H11" s="3" t="s">
        <v>31</v>
      </c>
      <c r="I11" s="3" t="s">
        <v>32</v>
      </c>
      <c r="J11" s="3" t="s">
        <v>33</v>
      </c>
      <c r="K11" s="3" t="s">
        <v>54</v>
      </c>
      <c r="L11" s="3" t="s">
        <v>55</v>
      </c>
      <c r="M11" s="3" t="s">
        <v>36</v>
      </c>
      <c r="N11" s="4">
        <v>290020</v>
      </c>
      <c r="O11" s="4">
        <v>0</v>
      </c>
      <c r="P11" s="4">
        <v>0</v>
      </c>
      <c r="Q11" s="4">
        <v>290020</v>
      </c>
      <c r="R11" s="4">
        <v>176433.33</v>
      </c>
      <c r="S11" s="4">
        <v>92306.67</v>
      </c>
      <c r="T11" s="4">
        <v>92306.67</v>
      </c>
      <c r="U11" s="4">
        <v>197713.33</v>
      </c>
      <c r="V11" s="4">
        <v>197713.33</v>
      </c>
      <c r="W11" s="4">
        <v>21280</v>
      </c>
      <c r="X11" s="3" t="s">
        <v>37</v>
      </c>
    </row>
    <row r="12" spans="1:24">
      <c r="A12" s="3" t="s">
        <v>24</v>
      </c>
      <c r="B12" s="3" t="s">
        <v>25</v>
      </c>
      <c r="C12" s="3" t="s">
        <v>26</v>
      </c>
      <c r="D12" s="3" t="s">
        <v>27</v>
      </c>
      <c r="E12" s="3" t="s">
        <v>28</v>
      </c>
      <c r="F12" s="3" t="s">
        <v>29</v>
      </c>
      <c r="G12" s="3" t="s">
        <v>30</v>
      </c>
      <c r="H12" s="3" t="s">
        <v>31</v>
      </c>
      <c r="I12" s="3" t="s">
        <v>32</v>
      </c>
      <c r="J12" s="3" t="s">
        <v>33</v>
      </c>
      <c r="K12" s="3" t="s">
        <v>56</v>
      </c>
      <c r="L12" s="3" t="s">
        <v>57</v>
      </c>
      <c r="M12" s="3" t="s">
        <v>36</v>
      </c>
      <c r="N12" s="4">
        <v>3702.16</v>
      </c>
      <c r="O12" s="4">
        <v>-1000</v>
      </c>
      <c r="P12" s="4">
        <v>0</v>
      </c>
      <c r="Q12" s="4">
        <v>2702.16</v>
      </c>
      <c r="R12" s="4">
        <v>0</v>
      </c>
      <c r="S12" s="4">
        <v>55.67</v>
      </c>
      <c r="T12" s="4">
        <v>55.67</v>
      </c>
      <c r="U12" s="4">
        <v>2646.49</v>
      </c>
      <c r="V12" s="4">
        <v>2646.49</v>
      </c>
      <c r="W12" s="4">
        <v>2646.49</v>
      </c>
      <c r="X12" s="3" t="s">
        <v>37</v>
      </c>
    </row>
    <row r="13" spans="1:24">
      <c r="A13" s="3" t="s">
        <v>24</v>
      </c>
      <c r="B13" s="3" t="s">
        <v>25</v>
      </c>
      <c r="C13" s="3" t="s">
        <v>26</v>
      </c>
      <c r="D13" s="3" t="s">
        <v>27</v>
      </c>
      <c r="E13" s="3" t="s">
        <v>28</v>
      </c>
      <c r="F13" s="3" t="s">
        <v>29</v>
      </c>
      <c r="G13" s="3" t="s">
        <v>30</v>
      </c>
      <c r="H13" s="3" t="s">
        <v>31</v>
      </c>
      <c r="I13" s="3" t="s">
        <v>32</v>
      </c>
      <c r="J13" s="3" t="s">
        <v>33</v>
      </c>
      <c r="K13" s="3" t="s">
        <v>58</v>
      </c>
      <c r="L13" s="3" t="s">
        <v>59</v>
      </c>
      <c r="M13" s="3" t="s">
        <v>36</v>
      </c>
      <c r="N13" s="4">
        <v>0</v>
      </c>
      <c r="O13" s="4">
        <v>1000</v>
      </c>
      <c r="P13" s="4">
        <v>0</v>
      </c>
      <c r="Q13" s="4">
        <v>1000</v>
      </c>
      <c r="R13" s="4">
        <v>0</v>
      </c>
      <c r="S13" s="4">
        <v>500</v>
      </c>
      <c r="T13" s="4">
        <v>500</v>
      </c>
      <c r="U13" s="4">
        <v>500</v>
      </c>
      <c r="V13" s="4">
        <v>500</v>
      </c>
      <c r="W13" s="4">
        <v>500</v>
      </c>
      <c r="X13" s="3" t="s">
        <v>37</v>
      </c>
    </row>
    <row r="14" spans="1:24">
      <c r="A14" s="3" t="s">
        <v>24</v>
      </c>
      <c r="B14" s="3" t="s">
        <v>25</v>
      </c>
      <c r="C14" s="3" t="s">
        <v>26</v>
      </c>
      <c r="D14" s="3" t="s">
        <v>27</v>
      </c>
      <c r="E14" s="3" t="s">
        <v>28</v>
      </c>
      <c r="F14" s="3" t="s">
        <v>29</v>
      </c>
      <c r="G14" s="3" t="s">
        <v>30</v>
      </c>
      <c r="H14" s="3" t="s">
        <v>31</v>
      </c>
      <c r="I14" s="3" t="s">
        <v>32</v>
      </c>
      <c r="J14" s="3" t="s">
        <v>33</v>
      </c>
      <c r="K14" s="3" t="s">
        <v>60</v>
      </c>
      <c r="L14" s="3" t="s">
        <v>61</v>
      </c>
      <c r="M14" s="3" t="s">
        <v>36</v>
      </c>
      <c r="N14" s="4">
        <v>207389.56</v>
      </c>
      <c r="O14" s="4">
        <v>-24578.25</v>
      </c>
      <c r="P14" s="4">
        <v>0</v>
      </c>
      <c r="Q14" s="4">
        <v>182811.31</v>
      </c>
      <c r="R14" s="4">
        <v>22318.69</v>
      </c>
      <c r="S14" s="4">
        <v>69649.86</v>
      </c>
      <c r="T14" s="4">
        <v>69649.86</v>
      </c>
      <c r="U14" s="4">
        <v>113161.45</v>
      </c>
      <c r="V14" s="4">
        <v>113161.45</v>
      </c>
      <c r="W14" s="4">
        <v>90842.76</v>
      </c>
      <c r="X14" s="3" t="s">
        <v>37</v>
      </c>
    </row>
    <row r="15" spans="1:24">
      <c r="A15" s="3" t="s">
        <v>24</v>
      </c>
      <c r="B15" s="3" t="s">
        <v>25</v>
      </c>
      <c r="C15" s="3" t="s">
        <v>26</v>
      </c>
      <c r="D15" s="3" t="s">
        <v>27</v>
      </c>
      <c r="E15" s="3" t="s">
        <v>28</v>
      </c>
      <c r="F15" s="3" t="s">
        <v>29</v>
      </c>
      <c r="G15" s="3" t="s">
        <v>30</v>
      </c>
      <c r="H15" s="3" t="s">
        <v>31</v>
      </c>
      <c r="I15" s="3" t="s">
        <v>32</v>
      </c>
      <c r="J15" s="3" t="s">
        <v>33</v>
      </c>
      <c r="K15" s="3" t="s">
        <v>62</v>
      </c>
      <c r="L15" s="3" t="s">
        <v>63</v>
      </c>
      <c r="M15" s="3" t="s">
        <v>36</v>
      </c>
      <c r="N15" s="4">
        <v>136973.99</v>
      </c>
      <c r="O15" s="4">
        <v>-10448.07</v>
      </c>
      <c r="P15" s="4">
        <v>0</v>
      </c>
      <c r="Q15" s="4">
        <v>126525.92</v>
      </c>
      <c r="R15" s="4">
        <v>16885.740000000002</v>
      </c>
      <c r="S15" s="4">
        <v>40899.82</v>
      </c>
      <c r="T15" s="4">
        <v>40899.82</v>
      </c>
      <c r="U15" s="4">
        <v>85626.1</v>
      </c>
      <c r="V15" s="4">
        <v>85626.1</v>
      </c>
      <c r="W15" s="4">
        <v>68740.36</v>
      </c>
      <c r="X15" s="3" t="s">
        <v>37</v>
      </c>
    </row>
    <row r="16" spans="1:24">
      <c r="A16" s="3" t="s">
        <v>24</v>
      </c>
      <c r="B16" s="3" t="s">
        <v>25</v>
      </c>
      <c r="C16" s="3" t="s">
        <v>26</v>
      </c>
      <c r="D16" s="3" t="s">
        <v>27</v>
      </c>
      <c r="E16" s="3" t="s">
        <v>28</v>
      </c>
      <c r="F16" s="3" t="s">
        <v>29</v>
      </c>
      <c r="G16" s="3" t="s">
        <v>30</v>
      </c>
      <c r="H16" s="3" t="s">
        <v>31</v>
      </c>
      <c r="I16" s="3" t="s">
        <v>32</v>
      </c>
      <c r="J16" s="3" t="s">
        <v>33</v>
      </c>
      <c r="K16" s="3" t="s">
        <v>64</v>
      </c>
      <c r="L16" s="3" t="s">
        <v>65</v>
      </c>
      <c r="M16" s="3" t="s">
        <v>36</v>
      </c>
      <c r="N16" s="4">
        <v>59394.38</v>
      </c>
      <c r="O16" s="4">
        <v>0</v>
      </c>
      <c r="P16" s="4">
        <v>0</v>
      </c>
      <c r="Q16" s="4">
        <v>59394.38</v>
      </c>
      <c r="R16" s="4">
        <v>0</v>
      </c>
      <c r="S16" s="4">
        <v>0</v>
      </c>
      <c r="T16" s="4">
        <v>0</v>
      </c>
      <c r="U16" s="4">
        <v>59394.38</v>
      </c>
      <c r="V16" s="4">
        <v>59394.38</v>
      </c>
      <c r="W16" s="4">
        <v>59394.38</v>
      </c>
      <c r="X16" s="3" t="s">
        <v>37</v>
      </c>
    </row>
    <row r="17" spans="1:24">
      <c r="A17" s="3" t="s">
        <v>66</v>
      </c>
      <c r="B17" s="3" t="s">
        <v>25</v>
      </c>
      <c r="C17" s="3" t="s">
        <v>26</v>
      </c>
      <c r="D17" s="3" t="s">
        <v>27</v>
      </c>
      <c r="E17" s="3" t="s">
        <v>28</v>
      </c>
      <c r="F17" s="3" t="s">
        <v>29</v>
      </c>
      <c r="G17" s="3" t="s">
        <v>30</v>
      </c>
      <c r="H17" s="3" t="s">
        <v>67</v>
      </c>
      <c r="I17" s="3" t="s">
        <v>68</v>
      </c>
      <c r="J17" s="3" t="s">
        <v>69</v>
      </c>
      <c r="K17" s="3" t="s">
        <v>70</v>
      </c>
      <c r="L17" s="3" t="s">
        <v>71</v>
      </c>
      <c r="M17" s="3" t="s">
        <v>36</v>
      </c>
      <c r="N17" s="4">
        <v>36541.82</v>
      </c>
      <c r="O17" s="4">
        <v>265964.77</v>
      </c>
      <c r="P17" s="4">
        <v>0</v>
      </c>
      <c r="Q17" s="4">
        <v>302506.59000000003</v>
      </c>
      <c r="R17" s="4">
        <v>0</v>
      </c>
      <c r="S17" s="4">
        <v>290964.77</v>
      </c>
      <c r="T17" s="4">
        <v>273704.43</v>
      </c>
      <c r="U17" s="4">
        <v>11541.82</v>
      </c>
      <c r="V17" s="4">
        <v>28802.16</v>
      </c>
      <c r="W17" s="4">
        <v>11541.82</v>
      </c>
      <c r="X17" s="3" t="s">
        <v>37</v>
      </c>
    </row>
    <row r="18" spans="1:24">
      <c r="A18" s="3" t="s">
        <v>66</v>
      </c>
      <c r="B18" s="3" t="s">
        <v>25</v>
      </c>
      <c r="C18" s="3" t="s">
        <v>26</v>
      </c>
      <c r="D18" s="3" t="s">
        <v>27</v>
      </c>
      <c r="E18" s="3" t="s">
        <v>28</v>
      </c>
      <c r="F18" s="3" t="s">
        <v>29</v>
      </c>
      <c r="G18" s="3" t="s">
        <v>30</v>
      </c>
      <c r="H18" s="3" t="s">
        <v>67</v>
      </c>
      <c r="I18" s="3" t="s">
        <v>68</v>
      </c>
      <c r="J18" s="3" t="s">
        <v>69</v>
      </c>
      <c r="K18" s="3" t="s">
        <v>72</v>
      </c>
      <c r="L18" s="3" t="s">
        <v>73</v>
      </c>
      <c r="M18" s="3" t="s">
        <v>36</v>
      </c>
      <c r="N18" s="4">
        <v>20734</v>
      </c>
      <c r="O18" s="4">
        <v>0</v>
      </c>
      <c r="P18" s="4">
        <v>0</v>
      </c>
      <c r="Q18" s="4">
        <v>20734</v>
      </c>
      <c r="R18" s="4">
        <v>0</v>
      </c>
      <c r="S18" s="4">
        <v>20734</v>
      </c>
      <c r="T18" s="4">
        <v>5498.92</v>
      </c>
      <c r="U18" s="4">
        <v>0</v>
      </c>
      <c r="V18" s="4">
        <v>15235.08</v>
      </c>
      <c r="W18" s="4">
        <v>0</v>
      </c>
      <c r="X18" s="3" t="s">
        <v>37</v>
      </c>
    </row>
    <row r="19" spans="1:24">
      <c r="A19" s="3" t="s">
        <v>66</v>
      </c>
      <c r="B19" s="3" t="s">
        <v>25</v>
      </c>
      <c r="C19" s="3" t="s">
        <v>26</v>
      </c>
      <c r="D19" s="3" t="s">
        <v>27</v>
      </c>
      <c r="E19" s="3" t="s">
        <v>28</v>
      </c>
      <c r="F19" s="3" t="s">
        <v>29</v>
      </c>
      <c r="G19" s="3" t="s">
        <v>30</v>
      </c>
      <c r="H19" s="3" t="s">
        <v>67</v>
      </c>
      <c r="I19" s="3" t="s">
        <v>68</v>
      </c>
      <c r="J19" s="3" t="s">
        <v>69</v>
      </c>
      <c r="K19" s="3" t="s">
        <v>74</v>
      </c>
      <c r="L19" s="3" t="s">
        <v>75</v>
      </c>
      <c r="M19" s="3" t="s">
        <v>36</v>
      </c>
      <c r="N19" s="4">
        <v>7363.15</v>
      </c>
      <c r="O19" s="4">
        <v>0</v>
      </c>
      <c r="P19" s="4">
        <v>0</v>
      </c>
      <c r="Q19" s="4">
        <v>7363.15</v>
      </c>
      <c r="R19" s="4">
        <v>45</v>
      </c>
      <c r="S19" s="4">
        <v>2285</v>
      </c>
      <c r="T19" s="4">
        <v>1002.81</v>
      </c>
      <c r="U19" s="4">
        <v>5078.1499999999996</v>
      </c>
      <c r="V19" s="4">
        <v>6360.34</v>
      </c>
      <c r="W19" s="4">
        <v>5033.1499999999996</v>
      </c>
      <c r="X19" s="3" t="s">
        <v>37</v>
      </c>
    </row>
    <row r="20" spans="1:24">
      <c r="A20" s="3" t="s">
        <v>66</v>
      </c>
      <c r="B20" s="3" t="s">
        <v>25</v>
      </c>
      <c r="C20" s="3" t="s">
        <v>26</v>
      </c>
      <c r="D20" s="3" t="s">
        <v>27</v>
      </c>
      <c r="E20" s="3" t="s">
        <v>28</v>
      </c>
      <c r="F20" s="3" t="s">
        <v>29</v>
      </c>
      <c r="G20" s="3" t="s">
        <v>30</v>
      </c>
      <c r="H20" s="3" t="s">
        <v>67</v>
      </c>
      <c r="I20" s="3" t="s">
        <v>68</v>
      </c>
      <c r="J20" s="3" t="s">
        <v>69</v>
      </c>
      <c r="K20" s="3" t="s">
        <v>76</v>
      </c>
      <c r="L20" s="3" t="s">
        <v>77</v>
      </c>
      <c r="M20" s="3" t="s">
        <v>36</v>
      </c>
      <c r="N20" s="4">
        <v>28340</v>
      </c>
      <c r="O20" s="4">
        <v>26860</v>
      </c>
      <c r="P20" s="4">
        <v>0</v>
      </c>
      <c r="Q20" s="4">
        <v>55200</v>
      </c>
      <c r="R20" s="4">
        <v>0</v>
      </c>
      <c r="S20" s="4">
        <v>27600</v>
      </c>
      <c r="T20" s="4">
        <v>18400</v>
      </c>
      <c r="U20" s="4">
        <v>27600</v>
      </c>
      <c r="V20" s="4">
        <v>36800</v>
      </c>
      <c r="W20" s="4">
        <v>27600</v>
      </c>
      <c r="X20" s="3" t="s">
        <v>37</v>
      </c>
    </row>
    <row r="21" spans="1:24" ht="15.75" customHeight="1">
      <c r="A21" s="3" t="s">
        <v>66</v>
      </c>
      <c r="B21" s="3" t="s">
        <v>25</v>
      </c>
      <c r="C21" s="3" t="s">
        <v>26</v>
      </c>
      <c r="D21" s="3" t="s">
        <v>27</v>
      </c>
      <c r="E21" s="3" t="s">
        <v>28</v>
      </c>
      <c r="F21" s="3" t="s">
        <v>29</v>
      </c>
      <c r="G21" s="3" t="s">
        <v>30</v>
      </c>
      <c r="H21" s="3" t="s">
        <v>67</v>
      </c>
      <c r="I21" s="3" t="s">
        <v>68</v>
      </c>
      <c r="J21" s="3" t="s">
        <v>69</v>
      </c>
      <c r="K21" s="3" t="s">
        <v>78</v>
      </c>
      <c r="L21" s="3" t="s">
        <v>79</v>
      </c>
      <c r="M21" s="3" t="s">
        <v>36</v>
      </c>
      <c r="N21" s="4">
        <v>4995</v>
      </c>
      <c r="O21" s="4">
        <v>0</v>
      </c>
      <c r="P21" s="4">
        <v>0</v>
      </c>
      <c r="Q21" s="4">
        <v>4995</v>
      </c>
      <c r="R21" s="4">
        <v>0</v>
      </c>
      <c r="S21" s="4">
        <v>0</v>
      </c>
      <c r="T21" s="4">
        <v>0</v>
      </c>
      <c r="U21" s="4">
        <v>4995</v>
      </c>
      <c r="V21" s="4">
        <v>4995</v>
      </c>
      <c r="W21" s="4">
        <v>4995</v>
      </c>
      <c r="X21" s="3" t="s">
        <v>37</v>
      </c>
    </row>
    <row r="22" spans="1:24" ht="15.75" customHeight="1">
      <c r="A22" s="3" t="s">
        <v>66</v>
      </c>
      <c r="B22" s="3" t="s">
        <v>25</v>
      </c>
      <c r="C22" s="3" t="s">
        <v>26</v>
      </c>
      <c r="D22" s="3" t="s">
        <v>27</v>
      </c>
      <c r="E22" s="3" t="s">
        <v>28</v>
      </c>
      <c r="F22" s="3" t="s">
        <v>29</v>
      </c>
      <c r="G22" s="3" t="s">
        <v>30</v>
      </c>
      <c r="H22" s="3" t="s">
        <v>67</v>
      </c>
      <c r="I22" s="3" t="s">
        <v>68</v>
      </c>
      <c r="J22" s="3" t="s">
        <v>69</v>
      </c>
      <c r="K22" s="3" t="s">
        <v>80</v>
      </c>
      <c r="L22" s="3" t="s">
        <v>81</v>
      </c>
      <c r="M22" s="3" t="s">
        <v>36</v>
      </c>
      <c r="N22" s="4">
        <v>6000</v>
      </c>
      <c r="O22" s="4">
        <v>0</v>
      </c>
      <c r="P22" s="4">
        <v>0</v>
      </c>
      <c r="Q22" s="4">
        <v>6000</v>
      </c>
      <c r="R22" s="4">
        <v>0</v>
      </c>
      <c r="S22" s="4">
        <v>0</v>
      </c>
      <c r="T22" s="4">
        <v>0</v>
      </c>
      <c r="U22" s="4">
        <v>6000</v>
      </c>
      <c r="V22" s="4">
        <v>6000</v>
      </c>
      <c r="W22" s="4">
        <v>6000</v>
      </c>
      <c r="X22" s="3" t="s">
        <v>37</v>
      </c>
    </row>
    <row r="23" spans="1:24" ht="15.75" customHeight="1">
      <c r="A23" s="3" t="s">
        <v>66</v>
      </c>
      <c r="B23" s="3" t="s">
        <v>25</v>
      </c>
      <c r="C23" s="3" t="s">
        <v>26</v>
      </c>
      <c r="D23" s="3" t="s">
        <v>27</v>
      </c>
      <c r="E23" s="3" t="s">
        <v>28</v>
      </c>
      <c r="F23" s="3" t="s">
        <v>29</v>
      </c>
      <c r="G23" s="3" t="s">
        <v>30</v>
      </c>
      <c r="H23" s="3" t="s">
        <v>67</v>
      </c>
      <c r="I23" s="3" t="s">
        <v>68</v>
      </c>
      <c r="J23" s="3" t="s">
        <v>69</v>
      </c>
      <c r="K23" s="3" t="s">
        <v>82</v>
      </c>
      <c r="L23" s="3" t="s">
        <v>83</v>
      </c>
      <c r="M23" s="3" t="s">
        <v>36</v>
      </c>
      <c r="N23" s="4">
        <v>409281.71</v>
      </c>
      <c r="O23" s="4">
        <v>119487.17</v>
      </c>
      <c r="P23" s="4">
        <v>0</v>
      </c>
      <c r="Q23" s="4">
        <v>528768.88</v>
      </c>
      <c r="R23" s="4">
        <v>0</v>
      </c>
      <c r="S23" s="4">
        <v>291780.90000000002</v>
      </c>
      <c r="T23" s="4">
        <v>191390.12</v>
      </c>
      <c r="U23" s="4">
        <v>236987.98</v>
      </c>
      <c r="V23" s="4">
        <v>337378.76</v>
      </c>
      <c r="W23" s="4">
        <v>236987.98</v>
      </c>
      <c r="X23" s="3" t="s">
        <v>37</v>
      </c>
    </row>
    <row r="24" spans="1:24" ht="15.75" customHeight="1">
      <c r="A24" s="3" t="s">
        <v>66</v>
      </c>
      <c r="B24" s="3" t="s">
        <v>25</v>
      </c>
      <c r="C24" s="3" t="s">
        <v>26</v>
      </c>
      <c r="D24" s="3" t="s">
        <v>27</v>
      </c>
      <c r="E24" s="3" t="s">
        <v>28</v>
      </c>
      <c r="F24" s="3" t="s">
        <v>29</v>
      </c>
      <c r="G24" s="3" t="s">
        <v>30</v>
      </c>
      <c r="H24" s="3" t="s">
        <v>67</v>
      </c>
      <c r="I24" s="3" t="s">
        <v>68</v>
      </c>
      <c r="J24" s="3" t="s">
        <v>69</v>
      </c>
      <c r="K24" s="3" t="s">
        <v>84</v>
      </c>
      <c r="L24" s="3" t="s">
        <v>85</v>
      </c>
      <c r="M24" s="3" t="s">
        <v>36</v>
      </c>
      <c r="N24" s="4">
        <v>85000</v>
      </c>
      <c r="O24" s="4">
        <v>0</v>
      </c>
      <c r="P24" s="4">
        <v>0</v>
      </c>
      <c r="Q24" s="4">
        <v>85000</v>
      </c>
      <c r="R24" s="4">
        <v>0</v>
      </c>
      <c r="S24" s="4">
        <v>69708.100000000006</v>
      </c>
      <c r="T24" s="4">
        <v>27883.24</v>
      </c>
      <c r="U24" s="4">
        <v>15291.9</v>
      </c>
      <c r="V24" s="4">
        <v>57116.76</v>
      </c>
      <c r="W24" s="4">
        <v>15291.9</v>
      </c>
      <c r="X24" s="3" t="s">
        <v>37</v>
      </c>
    </row>
    <row r="25" spans="1:24" ht="15.75" customHeight="1">
      <c r="A25" s="3" t="s">
        <v>66</v>
      </c>
      <c r="B25" s="3" t="s">
        <v>25</v>
      </c>
      <c r="C25" s="3" t="s">
        <v>26</v>
      </c>
      <c r="D25" s="3" t="s">
        <v>27</v>
      </c>
      <c r="E25" s="3" t="s">
        <v>28</v>
      </c>
      <c r="F25" s="3" t="s">
        <v>29</v>
      </c>
      <c r="G25" s="3" t="s">
        <v>30</v>
      </c>
      <c r="H25" s="3" t="s">
        <v>67</v>
      </c>
      <c r="I25" s="3" t="s">
        <v>68</v>
      </c>
      <c r="J25" s="3" t="s">
        <v>69</v>
      </c>
      <c r="K25" s="3" t="s">
        <v>86</v>
      </c>
      <c r="L25" s="3" t="s">
        <v>87</v>
      </c>
      <c r="M25" s="3" t="s">
        <v>36</v>
      </c>
      <c r="N25" s="4">
        <v>0</v>
      </c>
      <c r="O25" s="4">
        <v>6000</v>
      </c>
      <c r="P25" s="4">
        <v>0</v>
      </c>
      <c r="Q25" s="4">
        <v>6000</v>
      </c>
      <c r="R25" s="4">
        <v>0</v>
      </c>
      <c r="S25" s="4">
        <v>6000</v>
      </c>
      <c r="T25" s="4">
        <v>6000</v>
      </c>
      <c r="U25" s="4">
        <v>0</v>
      </c>
      <c r="V25" s="4">
        <v>0</v>
      </c>
      <c r="W25" s="4">
        <v>0</v>
      </c>
      <c r="X25" s="3" t="s">
        <v>37</v>
      </c>
    </row>
    <row r="26" spans="1:24" ht="15.75" customHeight="1">
      <c r="A26" s="3" t="s">
        <v>66</v>
      </c>
      <c r="B26" s="3" t="s">
        <v>25</v>
      </c>
      <c r="C26" s="3" t="s">
        <v>26</v>
      </c>
      <c r="D26" s="3" t="s">
        <v>27</v>
      </c>
      <c r="E26" s="3" t="s">
        <v>28</v>
      </c>
      <c r="F26" s="3" t="s">
        <v>29</v>
      </c>
      <c r="G26" s="3" t="s">
        <v>30</v>
      </c>
      <c r="H26" s="3" t="s">
        <v>67</v>
      </c>
      <c r="I26" s="3" t="s">
        <v>68</v>
      </c>
      <c r="J26" s="3" t="s">
        <v>69</v>
      </c>
      <c r="K26" s="3" t="s">
        <v>88</v>
      </c>
      <c r="L26" s="3" t="s">
        <v>89</v>
      </c>
      <c r="M26" s="3" t="s">
        <v>36</v>
      </c>
      <c r="N26" s="4">
        <v>23436.09</v>
      </c>
      <c r="O26" s="4">
        <v>0</v>
      </c>
      <c r="P26" s="4">
        <v>0</v>
      </c>
      <c r="Q26" s="4">
        <v>23436.09</v>
      </c>
      <c r="R26" s="4">
        <v>0</v>
      </c>
      <c r="S26" s="4">
        <v>0</v>
      </c>
      <c r="T26" s="4">
        <v>0</v>
      </c>
      <c r="U26" s="4">
        <v>23436.09</v>
      </c>
      <c r="V26" s="4">
        <v>23436.09</v>
      </c>
      <c r="W26" s="4">
        <v>23436.09</v>
      </c>
      <c r="X26" s="3" t="s">
        <v>37</v>
      </c>
    </row>
    <row r="27" spans="1:24" ht="15.75" customHeight="1">
      <c r="A27" s="3" t="s">
        <v>66</v>
      </c>
      <c r="B27" s="3" t="s">
        <v>25</v>
      </c>
      <c r="C27" s="3" t="s">
        <v>26</v>
      </c>
      <c r="D27" s="3" t="s">
        <v>27</v>
      </c>
      <c r="E27" s="3" t="s">
        <v>28</v>
      </c>
      <c r="F27" s="3" t="s">
        <v>29</v>
      </c>
      <c r="G27" s="3" t="s">
        <v>30</v>
      </c>
      <c r="H27" s="3" t="s">
        <v>67</v>
      </c>
      <c r="I27" s="3" t="s">
        <v>68</v>
      </c>
      <c r="J27" s="3" t="s">
        <v>69</v>
      </c>
      <c r="K27" s="3" t="s">
        <v>90</v>
      </c>
      <c r="L27" s="3" t="s">
        <v>91</v>
      </c>
      <c r="M27" s="3" t="s">
        <v>36</v>
      </c>
      <c r="N27" s="4">
        <v>2942</v>
      </c>
      <c r="O27" s="4">
        <v>0</v>
      </c>
      <c r="P27" s="4">
        <v>0</v>
      </c>
      <c r="Q27" s="4">
        <v>2942</v>
      </c>
      <c r="R27" s="4">
        <v>0</v>
      </c>
      <c r="S27" s="4">
        <v>0</v>
      </c>
      <c r="T27" s="4">
        <v>0</v>
      </c>
      <c r="U27" s="4">
        <v>2942</v>
      </c>
      <c r="V27" s="4">
        <v>2942</v>
      </c>
      <c r="W27" s="4">
        <v>2942</v>
      </c>
      <c r="X27" s="3" t="s">
        <v>37</v>
      </c>
    </row>
    <row r="28" spans="1:24" ht="15.75" customHeight="1">
      <c r="A28" s="3" t="s">
        <v>66</v>
      </c>
      <c r="B28" s="3" t="s">
        <v>25</v>
      </c>
      <c r="C28" s="3" t="s">
        <v>26</v>
      </c>
      <c r="D28" s="3" t="s">
        <v>27</v>
      </c>
      <c r="E28" s="3" t="s">
        <v>28</v>
      </c>
      <c r="F28" s="3" t="s">
        <v>29</v>
      </c>
      <c r="G28" s="3" t="s">
        <v>30</v>
      </c>
      <c r="H28" s="3" t="s">
        <v>67</v>
      </c>
      <c r="I28" s="3" t="s">
        <v>68</v>
      </c>
      <c r="J28" s="3" t="s">
        <v>69</v>
      </c>
      <c r="K28" s="3" t="s">
        <v>92</v>
      </c>
      <c r="L28" s="3" t="s">
        <v>93</v>
      </c>
      <c r="M28" s="3" t="s">
        <v>36</v>
      </c>
      <c r="N28" s="4">
        <v>1210</v>
      </c>
      <c r="O28" s="4">
        <v>0</v>
      </c>
      <c r="P28" s="4">
        <v>0</v>
      </c>
      <c r="Q28" s="4">
        <v>1210</v>
      </c>
      <c r="R28" s="4">
        <v>0</v>
      </c>
      <c r="S28" s="4">
        <v>0</v>
      </c>
      <c r="T28" s="4">
        <v>0</v>
      </c>
      <c r="U28" s="4">
        <v>1210</v>
      </c>
      <c r="V28" s="4">
        <v>1210</v>
      </c>
      <c r="W28" s="4">
        <v>1210</v>
      </c>
      <c r="X28" s="3" t="s">
        <v>37</v>
      </c>
    </row>
    <row r="29" spans="1:24" ht="15.75" customHeight="1">
      <c r="A29" s="3" t="s">
        <v>66</v>
      </c>
      <c r="B29" s="3" t="s">
        <v>25</v>
      </c>
      <c r="C29" s="3" t="s">
        <v>26</v>
      </c>
      <c r="D29" s="3" t="s">
        <v>27</v>
      </c>
      <c r="E29" s="3" t="s">
        <v>28</v>
      </c>
      <c r="F29" s="3" t="s">
        <v>29</v>
      </c>
      <c r="G29" s="3" t="s">
        <v>30</v>
      </c>
      <c r="H29" s="3" t="s">
        <v>67</v>
      </c>
      <c r="I29" s="3" t="s">
        <v>68</v>
      </c>
      <c r="J29" s="3" t="s">
        <v>69</v>
      </c>
      <c r="K29" s="3" t="s">
        <v>94</v>
      </c>
      <c r="L29" s="3" t="s">
        <v>95</v>
      </c>
      <c r="M29" s="3" t="s">
        <v>36</v>
      </c>
      <c r="N29" s="4">
        <v>6416</v>
      </c>
      <c r="O29" s="4">
        <v>0</v>
      </c>
      <c r="P29" s="4">
        <v>0</v>
      </c>
      <c r="Q29" s="4">
        <v>6416</v>
      </c>
      <c r="R29" s="4">
        <v>0</v>
      </c>
      <c r="S29" s="4">
        <v>4916</v>
      </c>
      <c r="T29" s="4">
        <v>1696.73</v>
      </c>
      <c r="U29" s="4">
        <v>1500</v>
      </c>
      <c r="V29" s="4">
        <v>4719.2700000000004</v>
      </c>
      <c r="W29" s="4">
        <v>1500</v>
      </c>
      <c r="X29" s="3" t="s">
        <v>37</v>
      </c>
    </row>
    <row r="30" spans="1:24" ht="15.75" customHeight="1">
      <c r="A30" s="3" t="s">
        <v>66</v>
      </c>
      <c r="B30" s="3" t="s">
        <v>25</v>
      </c>
      <c r="C30" s="3" t="s">
        <v>26</v>
      </c>
      <c r="D30" s="3" t="s">
        <v>27</v>
      </c>
      <c r="E30" s="3" t="s">
        <v>28</v>
      </c>
      <c r="F30" s="3" t="s">
        <v>29</v>
      </c>
      <c r="G30" s="3" t="s">
        <v>30</v>
      </c>
      <c r="H30" s="3" t="s">
        <v>67</v>
      </c>
      <c r="I30" s="3" t="s">
        <v>68</v>
      </c>
      <c r="J30" s="3" t="s">
        <v>69</v>
      </c>
      <c r="K30" s="3" t="s">
        <v>96</v>
      </c>
      <c r="L30" s="3" t="s">
        <v>97</v>
      </c>
      <c r="M30" s="3" t="s">
        <v>36</v>
      </c>
      <c r="N30" s="4">
        <v>3696</v>
      </c>
      <c r="O30" s="4">
        <v>0</v>
      </c>
      <c r="P30" s="4">
        <v>0</v>
      </c>
      <c r="Q30" s="4">
        <v>3696</v>
      </c>
      <c r="R30" s="4">
        <v>0</v>
      </c>
      <c r="S30" s="4">
        <v>0</v>
      </c>
      <c r="T30" s="4">
        <v>0</v>
      </c>
      <c r="U30" s="4">
        <v>3696</v>
      </c>
      <c r="V30" s="4">
        <v>3696</v>
      </c>
      <c r="W30" s="4">
        <v>3696</v>
      </c>
      <c r="X30" s="3" t="s">
        <v>37</v>
      </c>
    </row>
    <row r="31" spans="1:24" ht="15.75" customHeight="1">
      <c r="A31" s="3" t="s">
        <v>66</v>
      </c>
      <c r="B31" s="3" t="s">
        <v>25</v>
      </c>
      <c r="C31" s="3" t="s">
        <v>26</v>
      </c>
      <c r="D31" s="3" t="s">
        <v>27</v>
      </c>
      <c r="E31" s="3" t="s">
        <v>28</v>
      </c>
      <c r="F31" s="3" t="s">
        <v>29</v>
      </c>
      <c r="G31" s="3" t="s">
        <v>30</v>
      </c>
      <c r="H31" s="3" t="s">
        <v>67</v>
      </c>
      <c r="I31" s="3" t="s">
        <v>68</v>
      </c>
      <c r="J31" s="3" t="s">
        <v>69</v>
      </c>
      <c r="K31" s="3" t="s">
        <v>98</v>
      </c>
      <c r="L31" s="3" t="s">
        <v>99</v>
      </c>
      <c r="M31" s="3" t="s">
        <v>36</v>
      </c>
      <c r="N31" s="4">
        <v>126000</v>
      </c>
      <c r="O31" s="4">
        <v>-59000</v>
      </c>
      <c r="P31" s="4">
        <v>0</v>
      </c>
      <c r="Q31" s="4">
        <v>67000</v>
      </c>
      <c r="R31" s="4">
        <v>0</v>
      </c>
      <c r="S31" s="4">
        <v>67000</v>
      </c>
      <c r="T31" s="4">
        <v>6802.64</v>
      </c>
      <c r="U31" s="4">
        <v>0</v>
      </c>
      <c r="V31" s="4">
        <v>60197.36</v>
      </c>
      <c r="W31" s="4">
        <v>0</v>
      </c>
      <c r="X31" s="3" t="s">
        <v>37</v>
      </c>
    </row>
    <row r="32" spans="1:24" ht="15.75" customHeight="1">
      <c r="A32" s="3" t="s">
        <v>66</v>
      </c>
      <c r="B32" s="3" t="s">
        <v>25</v>
      </c>
      <c r="C32" s="3" t="s">
        <v>26</v>
      </c>
      <c r="D32" s="3" t="s">
        <v>27</v>
      </c>
      <c r="E32" s="3" t="s">
        <v>28</v>
      </c>
      <c r="F32" s="3" t="s">
        <v>29</v>
      </c>
      <c r="G32" s="3" t="s">
        <v>30</v>
      </c>
      <c r="H32" s="3" t="s">
        <v>67</v>
      </c>
      <c r="I32" s="3" t="s">
        <v>68</v>
      </c>
      <c r="J32" s="3" t="s">
        <v>69</v>
      </c>
      <c r="K32" s="3" t="s">
        <v>100</v>
      </c>
      <c r="L32" s="3" t="s">
        <v>101</v>
      </c>
      <c r="M32" s="3" t="s">
        <v>36</v>
      </c>
      <c r="N32" s="4">
        <v>9530</v>
      </c>
      <c r="O32" s="4">
        <v>0</v>
      </c>
      <c r="P32" s="4">
        <v>0</v>
      </c>
      <c r="Q32" s="4">
        <v>9530</v>
      </c>
      <c r="R32" s="4">
        <v>0</v>
      </c>
      <c r="S32" s="4">
        <v>9100</v>
      </c>
      <c r="T32" s="4">
        <v>9100</v>
      </c>
      <c r="U32" s="4">
        <v>430</v>
      </c>
      <c r="V32" s="4">
        <v>430</v>
      </c>
      <c r="W32" s="4">
        <v>430</v>
      </c>
      <c r="X32" s="3" t="s">
        <v>37</v>
      </c>
    </row>
    <row r="33" spans="1:24" ht="15.75" customHeight="1">
      <c r="A33" s="3" t="s">
        <v>66</v>
      </c>
      <c r="B33" s="3" t="s">
        <v>25</v>
      </c>
      <c r="C33" s="3" t="s">
        <v>26</v>
      </c>
      <c r="D33" s="3" t="s">
        <v>27</v>
      </c>
      <c r="E33" s="3" t="s">
        <v>28</v>
      </c>
      <c r="F33" s="3" t="s">
        <v>29</v>
      </c>
      <c r="G33" s="3" t="s">
        <v>30</v>
      </c>
      <c r="H33" s="3" t="s">
        <v>67</v>
      </c>
      <c r="I33" s="3" t="s">
        <v>68</v>
      </c>
      <c r="J33" s="3" t="s">
        <v>69</v>
      </c>
      <c r="K33" s="3" t="s">
        <v>102</v>
      </c>
      <c r="L33" s="3" t="s">
        <v>103</v>
      </c>
      <c r="M33" s="3" t="s">
        <v>36</v>
      </c>
      <c r="N33" s="4">
        <v>2930</v>
      </c>
      <c r="O33" s="4">
        <v>2832.3</v>
      </c>
      <c r="P33" s="4">
        <v>0</v>
      </c>
      <c r="Q33" s="4">
        <v>5762.3</v>
      </c>
      <c r="R33" s="4">
        <v>34.869999999999997</v>
      </c>
      <c r="S33" s="4">
        <v>5727.43</v>
      </c>
      <c r="T33" s="4">
        <v>5727.43</v>
      </c>
      <c r="U33" s="4">
        <v>34.869999999999997</v>
      </c>
      <c r="V33" s="4">
        <v>34.869999999999997</v>
      </c>
      <c r="W33" s="4">
        <v>0</v>
      </c>
      <c r="X33" s="3" t="s">
        <v>37</v>
      </c>
    </row>
    <row r="34" spans="1:24" ht="15.75" customHeight="1">
      <c r="A34" s="3" t="s">
        <v>66</v>
      </c>
      <c r="B34" s="3" t="s">
        <v>25</v>
      </c>
      <c r="C34" s="3" t="s">
        <v>26</v>
      </c>
      <c r="D34" s="3" t="s">
        <v>27</v>
      </c>
      <c r="E34" s="3" t="s">
        <v>28</v>
      </c>
      <c r="F34" s="3" t="s">
        <v>29</v>
      </c>
      <c r="G34" s="3" t="s">
        <v>30</v>
      </c>
      <c r="H34" s="3" t="s">
        <v>67</v>
      </c>
      <c r="I34" s="3" t="s">
        <v>68</v>
      </c>
      <c r="J34" s="3" t="s">
        <v>69</v>
      </c>
      <c r="K34" s="3" t="s">
        <v>104</v>
      </c>
      <c r="L34" s="3" t="s">
        <v>105</v>
      </c>
      <c r="M34" s="3" t="s">
        <v>36</v>
      </c>
      <c r="N34" s="4">
        <v>6000</v>
      </c>
      <c r="O34" s="4">
        <v>-6000</v>
      </c>
      <c r="P34" s="4">
        <v>0</v>
      </c>
      <c r="Q34" s="4">
        <v>0</v>
      </c>
      <c r="R34" s="4">
        <v>0</v>
      </c>
      <c r="S34" s="4">
        <v>0</v>
      </c>
      <c r="T34" s="4">
        <v>0</v>
      </c>
      <c r="U34" s="4">
        <v>0</v>
      </c>
      <c r="V34" s="4">
        <v>0</v>
      </c>
      <c r="W34" s="4">
        <v>0</v>
      </c>
      <c r="X34" s="3" t="s">
        <v>37</v>
      </c>
    </row>
    <row r="35" spans="1:24" ht="15.75" customHeight="1">
      <c r="A35" s="3" t="s">
        <v>66</v>
      </c>
      <c r="B35" s="3" t="s">
        <v>25</v>
      </c>
      <c r="C35" s="3" t="s">
        <v>26</v>
      </c>
      <c r="D35" s="3" t="s">
        <v>27</v>
      </c>
      <c r="E35" s="3" t="s">
        <v>28</v>
      </c>
      <c r="F35" s="3" t="s">
        <v>29</v>
      </c>
      <c r="G35" s="3" t="s">
        <v>30</v>
      </c>
      <c r="H35" s="3" t="s">
        <v>67</v>
      </c>
      <c r="I35" s="3" t="s">
        <v>68</v>
      </c>
      <c r="J35" s="3" t="s">
        <v>69</v>
      </c>
      <c r="K35" s="3" t="s">
        <v>106</v>
      </c>
      <c r="L35" s="3" t="s">
        <v>107</v>
      </c>
      <c r="M35" s="3" t="s">
        <v>36</v>
      </c>
      <c r="N35" s="4">
        <v>6500</v>
      </c>
      <c r="O35" s="4">
        <v>0</v>
      </c>
      <c r="P35" s="4">
        <v>0</v>
      </c>
      <c r="Q35" s="4">
        <v>6500</v>
      </c>
      <c r="R35" s="4">
        <v>1130.99</v>
      </c>
      <c r="S35" s="4">
        <v>4178.96</v>
      </c>
      <c r="T35" s="4">
        <v>4178.96</v>
      </c>
      <c r="U35" s="4">
        <v>2321.04</v>
      </c>
      <c r="V35" s="4">
        <v>2321.04</v>
      </c>
      <c r="W35" s="4">
        <v>1190.05</v>
      </c>
      <c r="X35" s="3" t="s">
        <v>37</v>
      </c>
    </row>
    <row r="36" spans="1:24" ht="15.75" customHeight="1">
      <c r="A36" s="3" t="s">
        <v>66</v>
      </c>
      <c r="B36" s="3" t="s">
        <v>25</v>
      </c>
      <c r="C36" s="3" t="s">
        <v>26</v>
      </c>
      <c r="D36" s="3" t="s">
        <v>27</v>
      </c>
      <c r="E36" s="3" t="s">
        <v>28</v>
      </c>
      <c r="F36" s="3" t="s">
        <v>29</v>
      </c>
      <c r="G36" s="3" t="s">
        <v>30</v>
      </c>
      <c r="H36" s="3" t="s">
        <v>67</v>
      </c>
      <c r="I36" s="3" t="s">
        <v>68</v>
      </c>
      <c r="J36" s="3" t="s">
        <v>69</v>
      </c>
      <c r="K36" s="3" t="s">
        <v>108</v>
      </c>
      <c r="L36" s="3" t="s">
        <v>109</v>
      </c>
      <c r="M36" s="3" t="s">
        <v>36</v>
      </c>
      <c r="N36" s="4">
        <v>1500</v>
      </c>
      <c r="O36" s="4">
        <v>0</v>
      </c>
      <c r="P36" s="4">
        <v>0</v>
      </c>
      <c r="Q36" s="4">
        <v>1500</v>
      </c>
      <c r="R36" s="4">
        <v>0</v>
      </c>
      <c r="S36" s="4">
        <v>0</v>
      </c>
      <c r="T36" s="4">
        <v>0</v>
      </c>
      <c r="U36" s="4">
        <v>1500</v>
      </c>
      <c r="V36" s="4">
        <v>1500</v>
      </c>
      <c r="W36" s="4">
        <v>1500</v>
      </c>
      <c r="X36" s="3" t="s">
        <v>37</v>
      </c>
    </row>
    <row r="37" spans="1:24" ht="15.75" customHeight="1">
      <c r="A37" s="3" t="s">
        <v>66</v>
      </c>
      <c r="B37" s="3" t="s">
        <v>25</v>
      </c>
      <c r="C37" s="3" t="s">
        <v>26</v>
      </c>
      <c r="D37" s="3" t="s">
        <v>27</v>
      </c>
      <c r="E37" s="3" t="s">
        <v>28</v>
      </c>
      <c r="F37" s="3" t="s">
        <v>29</v>
      </c>
      <c r="G37" s="3" t="s">
        <v>30</v>
      </c>
      <c r="H37" s="3" t="s">
        <v>67</v>
      </c>
      <c r="I37" s="3" t="s">
        <v>68</v>
      </c>
      <c r="J37" s="3" t="s">
        <v>69</v>
      </c>
      <c r="K37" s="3" t="s">
        <v>110</v>
      </c>
      <c r="L37" s="3" t="s">
        <v>111</v>
      </c>
      <c r="M37" s="3" t="s">
        <v>36</v>
      </c>
      <c r="N37" s="4">
        <v>17069.86</v>
      </c>
      <c r="O37" s="4">
        <v>0</v>
      </c>
      <c r="P37" s="4">
        <v>0</v>
      </c>
      <c r="Q37" s="4">
        <v>17069.86</v>
      </c>
      <c r="R37" s="4">
        <v>4806.97</v>
      </c>
      <c r="S37" s="4">
        <v>9392</v>
      </c>
      <c r="T37" s="4">
        <v>9392</v>
      </c>
      <c r="U37" s="4">
        <v>7677.86</v>
      </c>
      <c r="V37" s="4">
        <v>7677.86</v>
      </c>
      <c r="W37" s="4">
        <v>2870.89</v>
      </c>
      <c r="X37" s="3" t="s">
        <v>37</v>
      </c>
    </row>
    <row r="38" spans="1:24" ht="15.75" customHeight="1">
      <c r="A38" s="3" t="s">
        <v>66</v>
      </c>
      <c r="B38" s="3" t="s">
        <v>25</v>
      </c>
      <c r="C38" s="3" t="s">
        <v>26</v>
      </c>
      <c r="D38" s="3" t="s">
        <v>27</v>
      </c>
      <c r="E38" s="3" t="s">
        <v>28</v>
      </c>
      <c r="F38" s="3" t="s">
        <v>29</v>
      </c>
      <c r="G38" s="3" t="s">
        <v>30</v>
      </c>
      <c r="H38" s="3" t="s">
        <v>67</v>
      </c>
      <c r="I38" s="3" t="s">
        <v>68</v>
      </c>
      <c r="J38" s="3" t="s">
        <v>69</v>
      </c>
      <c r="K38" s="3" t="s">
        <v>112</v>
      </c>
      <c r="L38" s="3" t="s">
        <v>113</v>
      </c>
      <c r="M38" s="3" t="s">
        <v>36</v>
      </c>
      <c r="N38" s="4">
        <v>1590</v>
      </c>
      <c r="O38" s="4">
        <v>0</v>
      </c>
      <c r="P38" s="4">
        <v>0</v>
      </c>
      <c r="Q38" s="4">
        <v>1590</v>
      </c>
      <c r="R38" s="4">
        <v>0</v>
      </c>
      <c r="S38" s="4">
        <v>0</v>
      </c>
      <c r="T38" s="4">
        <v>0</v>
      </c>
      <c r="U38" s="4">
        <v>1590</v>
      </c>
      <c r="V38" s="4">
        <v>1590</v>
      </c>
      <c r="W38" s="4">
        <v>1590</v>
      </c>
      <c r="X38" s="3" t="s">
        <v>37</v>
      </c>
    </row>
    <row r="39" spans="1:24" ht="15.75" customHeight="1">
      <c r="A39" s="3" t="s">
        <v>114</v>
      </c>
      <c r="B39" s="3" t="s">
        <v>25</v>
      </c>
      <c r="C39" s="3" t="s">
        <v>26</v>
      </c>
      <c r="D39" s="3" t="s">
        <v>27</v>
      </c>
      <c r="E39" s="3" t="s">
        <v>28</v>
      </c>
      <c r="F39" s="3" t="s">
        <v>29</v>
      </c>
      <c r="G39" s="3" t="s">
        <v>30</v>
      </c>
      <c r="H39" s="3" t="s">
        <v>67</v>
      </c>
      <c r="I39" s="3" t="s">
        <v>68</v>
      </c>
      <c r="J39" s="3" t="s">
        <v>115</v>
      </c>
      <c r="K39" s="3" t="s">
        <v>116</v>
      </c>
      <c r="L39" s="3" t="s">
        <v>117</v>
      </c>
      <c r="M39" s="3" t="s">
        <v>36</v>
      </c>
      <c r="N39" s="4">
        <v>3000</v>
      </c>
      <c r="O39" s="4">
        <v>300</v>
      </c>
      <c r="P39" s="4">
        <v>0</v>
      </c>
      <c r="Q39" s="4">
        <v>3300</v>
      </c>
      <c r="R39" s="4">
        <v>0</v>
      </c>
      <c r="S39" s="4">
        <v>3193.29</v>
      </c>
      <c r="T39" s="4">
        <v>0</v>
      </c>
      <c r="U39" s="4">
        <v>106.71</v>
      </c>
      <c r="V39" s="4">
        <v>3300</v>
      </c>
      <c r="W39" s="4">
        <v>106.71</v>
      </c>
      <c r="X39" s="3" t="s">
        <v>37</v>
      </c>
    </row>
    <row r="40" spans="1:24" ht="15.75" customHeight="1">
      <c r="A40" s="3" t="s">
        <v>118</v>
      </c>
      <c r="B40" s="3" t="s">
        <v>25</v>
      </c>
      <c r="C40" s="3" t="s">
        <v>26</v>
      </c>
      <c r="D40" s="3" t="s">
        <v>27</v>
      </c>
      <c r="E40" s="3" t="s">
        <v>28</v>
      </c>
      <c r="F40" s="3" t="s">
        <v>119</v>
      </c>
      <c r="G40" s="3" t="s">
        <v>120</v>
      </c>
      <c r="H40" s="3" t="s">
        <v>121</v>
      </c>
      <c r="I40" s="3" t="s">
        <v>122</v>
      </c>
      <c r="J40" s="3" t="s">
        <v>123</v>
      </c>
      <c r="K40" s="3" t="s">
        <v>124</v>
      </c>
      <c r="L40" s="3" t="s">
        <v>125</v>
      </c>
      <c r="M40" s="3" t="s">
        <v>126</v>
      </c>
      <c r="N40" s="4">
        <v>15000</v>
      </c>
      <c r="O40" s="4">
        <v>0</v>
      </c>
      <c r="P40" s="4">
        <v>0</v>
      </c>
      <c r="Q40" s="4">
        <v>15000</v>
      </c>
      <c r="R40" s="4">
        <v>0</v>
      </c>
      <c r="S40" s="4">
        <v>15000</v>
      </c>
      <c r="T40" s="4">
        <v>3750</v>
      </c>
      <c r="U40" s="4">
        <v>0</v>
      </c>
      <c r="V40" s="4">
        <v>11250</v>
      </c>
      <c r="W40" s="4">
        <v>0</v>
      </c>
      <c r="X40" s="3" t="s">
        <v>127</v>
      </c>
    </row>
    <row r="41" spans="1:24" ht="15.75" customHeight="1">
      <c r="A41" s="3" t="s">
        <v>118</v>
      </c>
      <c r="B41" s="3" t="s">
        <v>25</v>
      </c>
      <c r="C41" s="3" t="s">
        <v>26</v>
      </c>
      <c r="D41" s="3" t="s">
        <v>27</v>
      </c>
      <c r="E41" s="3" t="s">
        <v>28</v>
      </c>
      <c r="F41" s="3" t="s">
        <v>128</v>
      </c>
      <c r="G41" s="3" t="s">
        <v>129</v>
      </c>
      <c r="H41" s="3" t="s">
        <v>130</v>
      </c>
      <c r="I41" s="3" t="s">
        <v>131</v>
      </c>
      <c r="J41" s="3" t="s">
        <v>123</v>
      </c>
      <c r="K41" s="3" t="s">
        <v>132</v>
      </c>
      <c r="L41" s="3" t="s">
        <v>133</v>
      </c>
      <c r="M41" s="3" t="s">
        <v>126</v>
      </c>
      <c r="N41" s="4">
        <v>0</v>
      </c>
      <c r="O41" s="4">
        <v>500</v>
      </c>
      <c r="P41" s="4">
        <v>0</v>
      </c>
      <c r="Q41" s="4">
        <v>500</v>
      </c>
      <c r="R41" s="4">
        <v>0</v>
      </c>
      <c r="S41" s="4">
        <v>0</v>
      </c>
      <c r="T41" s="4">
        <v>0</v>
      </c>
      <c r="U41" s="4">
        <v>500</v>
      </c>
      <c r="V41" s="4">
        <v>500</v>
      </c>
      <c r="W41" s="4">
        <v>500</v>
      </c>
      <c r="X41" s="3" t="s">
        <v>127</v>
      </c>
    </row>
    <row r="42" spans="1:24" ht="15.75" customHeight="1">
      <c r="A42" s="3" t="s">
        <v>118</v>
      </c>
      <c r="B42" s="3" t="s">
        <v>25</v>
      </c>
      <c r="C42" s="3" t="s">
        <v>26</v>
      </c>
      <c r="D42" s="3" t="s">
        <v>27</v>
      </c>
      <c r="E42" s="3" t="s">
        <v>28</v>
      </c>
      <c r="F42" s="3" t="s">
        <v>128</v>
      </c>
      <c r="G42" s="3" t="s">
        <v>129</v>
      </c>
      <c r="H42" s="3" t="s">
        <v>134</v>
      </c>
      <c r="I42" s="3" t="s">
        <v>135</v>
      </c>
      <c r="J42" s="3" t="s">
        <v>123</v>
      </c>
      <c r="K42" s="3" t="s">
        <v>136</v>
      </c>
      <c r="L42" s="3" t="s">
        <v>137</v>
      </c>
      <c r="M42" s="3" t="s">
        <v>126</v>
      </c>
      <c r="N42" s="4">
        <v>70000</v>
      </c>
      <c r="O42" s="4">
        <v>0</v>
      </c>
      <c r="P42" s="4">
        <v>0</v>
      </c>
      <c r="Q42" s="4">
        <v>70000</v>
      </c>
      <c r="R42" s="4">
        <v>0.49</v>
      </c>
      <c r="S42" s="4">
        <v>52264.800000000003</v>
      </c>
      <c r="T42" s="4">
        <v>9634.1</v>
      </c>
      <c r="U42" s="4">
        <v>17735.2</v>
      </c>
      <c r="V42" s="4">
        <v>60365.9</v>
      </c>
      <c r="W42" s="4">
        <v>17734.71</v>
      </c>
      <c r="X42" s="3" t="s">
        <v>127</v>
      </c>
    </row>
    <row r="43" spans="1:24" ht="15.75" customHeight="1">
      <c r="A43" s="3" t="s">
        <v>118</v>
      </c>
      <c r="B43" s="3" t="s">
        <v>25</v>
      </c>
      <c r="C43" s="3" t="s">
        <v>26</v>
      </c>
      <c r="D43" s="3" t="s">
        <v>27</v>
      </c>
      <c r="E43" s="3" t="s">
        <v>28</v>
      </c>
      <c r="F43" s="3" t="s">
        <v>128</v>
      </c>
      <c r="G43" s="3" t="s">
        <v>129</v>
      </c>
      <c r="H43" s="3" t="s">
        <v>134</v>
      </c>
      <c r="I43" s="3" t="s">
        <v>135</v>
      </c>
      <c r="J43" s="3" t="s">
        <v>123</v>
      </c>
      <c r="K43" s="3" t="s">
        <v>138</v>
      </c>
      <c r="L43" s="3" t="s">
        <v>139</v>
      </c>
      <c r="M43" s="3" t="s">
        <v>126</v>
      </c>
      <c r="N43" s="4">
        <v>18894.86</v>
      </c>
      <c r="O43" s="4">
        <v>0</v>
      </c>
      <c r="P43" s="4">
        <v>0</v>
      </c>
      <c r="Q43" s="4">
        <v>18894.86</v>
      </c>
      <c r="R43" s="4">
        <v>0</v>
      </c>
      <c r="S43" s="4">
        <v>0</v>
      </c>
      <c r="T43" s="4">
        <v>0</v>
      </c>
      <c r="U43" s="4">
        <v>18894.86</v>
      </c>
      <c r="V43" s="4">
        <v>18894.86</v>
      </c>
      <c r="W43" s="4">
        <v>18894.86</v>
      </c>
      <c r="X43" s="3" t="s">
        <v>127</v>
      </c>
    </row>
    <row r="44" spans="1:24" ht="15.75" customHeight="1">
      <c r="A44" s="3" t="s">
        <v>118</v>
      </c>
      <c r="B44" s="3" t="s">
        <v>25</v>
      </c>
      <c r="C44" s="3" t="s">
        <v>26</v>
      </c>
      <c r="D44" s="3" t="s">
        <v>27</v>
      </c>
      <c r="E44" s="3" t="s">
        <v>28</v>
      </c>
      <c r="F44" s="3" t="s">
        <v>128</v>
      </c>
      <c r="G44" s="3" t="s">
        <v>129</v>
      </c>
      <c r="H44" s="3" t="s">
        <v>134</v>
      </c>
      <c r="I44" s="3" t="s">
        <v>135</v>
      </c>
      <c r="J44" s="3" t="s">
        <v>123</v>
      </c>
      <c r="K44" s="3" t="s">
        <v>140</v>
      </c>
      <c r="L44" s="3" t="s">
        <v>141</v>
      </c>
      <c r="M44" s="3" t="s">
        <v>126</v>
      </c>
      <c r="N44" s="4">
        <v>40116</v>
      </c>
      <c r="O44" s="4">
        <v>0</v>
      </c>
      <c r="P44" s="4">
        <v>0</v>
      </c>
      <c r="Q44" s="4">
        <v>40116</v>
      </c>
      <c r="R44" s="4">
        <v>0</v>
      </c>
      <c r="S44" s="4">
        <v>37716</v>
      </c>
      <c r="T44" s="4">
        <v>5170.72</v>
      </c>
      <c r="U44" s="4">
        <v>2400</v>
      </c>
      <c r="V44" s="4">
        <v>34945.279999999999</v>
      </c>
      <c r="W44" s="4">
        <v>2400</v>
      </c>
      <c r="X44" s="3" t="s">
        <v>127</v>
      </c>
    </row>
    <row r="45" spans="1:24" ht="15.75" customHeight="1">
      <c r="A45" s="3" t="s">
        <v>118</v>
      </c>
      <c r="B45" s="3" t="s">
        <v>25</v>
      </c>
      <c r="C45" s="3" t="s">
        <v>26</v>
      </c>
      <c r="D45" s="3" t="s">
        <v>27</v>
      </c>
      <c r="E45" s="3" t="s">
        <v>28</v>
      </c>
      <c r="F45" s="3" t="s">
        <v>128</v>
      </c>
      <c r="G45" s="3" t="s">
        <v>129</v>
      </c>
      <c r="H45" s="3" t="s">
        <v>134</v>
      </c>
      <c r="I45" s="3" t="s">
        <v>135</v>
      </c>
      <c r="J45" s="3" t="s">
        <v>123</v>
      </c>
      <c r="K45" s="3" t="s">
        <v>142</v>
      </c>
      <c r="L45" s="3" t="s">
        <v>143</v>
      </c>
      <c r="M45" s="3" t="s">
        <v>126</v>
      </c>
      <c r="N45" s="4">
        <v>5468.8</v>
      </c>
      <c r="O45" s="4">
        <v>0</v>
      </c>
      <c r="P45" s="4">
        <v>0</v>
      </c>
      <c r="Q45" s="4">
        <v>5468.8</v>
      </c>
      <c r="R45" s="4">
        <v>0</v>
      </c>
      <c r="S45" s="4">
        <v>0</v>
      </c>
      <c r="T45" s="4">
        <v>0</v>
      </c>
      <c r="U45" s="4">
        <v>5468.8</v>
      </c>
      <c r="V45" s="4">
        <v>5468.8</v>
      </c>
      <c r="W45" s="4">
        <v>5468.8</v>
      </c>
      <c r="X45" s="3" t="s">
        <v>127</v>
      </c>
    </row>
    <row r="46" spans="1:24" ht="15.75" customHeight="1">
      <c r="A46" s="3" t="s">
        <v>118</v>
      </c>
      <c r="B46" s="3" t="s">
        <v>25</v>
      </c>
      <c r="C46" s="3" t="s">
        <v>26</v>
      </c>
      <c r="D46" s="3" t="s">
        <v>27</v>
      </c>
      <c r="E46" s="3" t="s">
        <v>28</v>
      </c>
      <c r="F46" s="3" t="s">
        <v>128</v>
      </c>
      <c r="G46" s="3" t="s">
        <v>129</v>
      </c>
      <c r="H46" s="3" t="s">
        <v>134</v>
      </c>
      <c r="I46" s="3" t="s">
        <v>135</v>
      </c>
      <c r="J46" s="3" t="s">
        <v>123</v>
      </c>
      <c r="K46" s="3" t="s">
        <v>144</v>
      </c>
      <c r="L46" s="3" t="s">
        <v>145</v>
      </c>
      <c r="M46" s="3" t="s">
        <v>126</v>
      </c>
      <c r="N46" s="4">
        <v>0</v>
      </c>
      <c r="O46" s="4">
        <v>12900</v>
      </c>
      <c r="P46" s="4">
        <v>0</v>
      </c>
      <c r="Q46" s="4">
        <v>12900</v>
      </c>
      <c r="R46" s="4">
        <v>0</v>
      </c>
      <c r="S46" s="4">
        <v>0</v>
      </c>
      <c r="T46" s="4">
        <v>0</v>
      </c>
      <c r="U46" s="4">
        <v>12900</v>
      </c>
      <c r="V46" s="4">
        <v>12900</v>
      </c>
      <c r="W46" s="4">
        <v>12900</v>
      </c>
      <c r="X46" s="3" t="s">
        <v>127</v>
      </c>
    </row>
    <row r="47" spans="1:24" ht="15.75" customHeight="1">
      <c r="A47" s="3" t="s">
        <v>118</v>
      </c>
      <c r="B47" s="3" t="s">
        <v>25</v>
      </c>
      <c r="C47" s="3" t="s">
        <v>26</v>
      </c>
      <c r="D47" s="3" t="s">
        <v>27</v>
      </c>
      <c r="E47" s="3" t="s">
        <v>28</v>
      </c>
      <c r="F47" s="3" t="s">
        <v>128</v>
      </c>
      <c r="G47" s="3" t="s">
        <v>129</v>
      </c>
      <c r="H47" s="3" t="s">
        <v>146</v>
      </c>
      <c r="I47" s="3" t="s">
        <v>147</v>
      </c>
      <c r="J47" s="3" t="s">
        <v>123</v>
      </c>
      <c r="K47" s="3" t="s">
        <v>148</v>
      </c>
      <c r="L47" s="3" t="s">
        <v>149</v>
      </c>
      <c r="M47" s="3" t="s">
        <v>126</v>
      </c>
      <c r="N47" s="4">
        <v>1000</v>
      </c>
      <c r="O47" s="4">
        <v>0</v>
      </c>
      <c r="P47" s="4">
        <v>0</v>
      </c>
      <c r="Q47" s="4">
        <v>1000</v>
      </c>
      <c r="R47" s="4">
        <v>0</v>
      </c>
      <c r="S47" s="4">
        <v>0</v>
      </c>
      <c r="T47" s="4">
        <v>0</v>
      </c>
      <c r="U47" s="4">
        <v>1000</v>
      </c>
      <c r="V47" s="4">
        <v>1000</v>
      </c>
      <c r="W47" s="4">
        <v>1000</v>
      </c>
      <c r="X47" s="3" t="s">
        <v>127</v>
      </c>
    </row>
    <row r="48" spans="1:24" ht="15.75" customHeight="1">
      <c r="A48" s="3" t="s">
        <v>118</v>
      </c>
      <c r="B48" s="3" t="s">
        <v>25</v>
      </c>
      <c r="C48" s="3" t="s">
        <v>26</v>
      </c>
      <c r="D48" s="3" t="s">
        <v>27</v>
      </c>
      <c r="E48" s="3" t="s">
        <v>28</v>
      </c>
      <c r="F48" s="3" t="s">
        <v>128</v>
      </c>
      <c r="G48" s="3" t="s">
        <v>129</v>
      </c>
      <c r="H48" s="3" t="s">
        <v>146</v>
      </c>
      <c r="I48" s="3" t="s">
        <v>147</v>
      </c>
      <c r="J48" s="3" t="s">
        <v>123</v>
      </c>
      <c r="K48" s="3" t="s">
        <v>150</v>
      </c>
      <c r="L48" s="3" t="s">
        <v>151</v>
      </c>
      <c r="M48" s="3" t="s">
        <v>126</v>
      </c>
      <c r="N48" s="4">
        <v>96450.92</v>
      </c>
      <c r="O48" s="4">
        <v>-37892.410000000003</v>
      </c>
      <c r="P48" s="4">
        <v>0</v>
      </c>
      <c r="Q48" s="4">
        <v>58558.51</v>
      </c>
      <c r="R48" s="4">
        <v>0</v>
      </c>
      <c r="S48" s="4">
        <v>7310</v>
      </c>
      <c r="T48" s="4">
        <v>0</v>
      </c>
      <c r="U48" s="4">
        <v>51248.51</v>
      </c>
      <c r="V48" s="4">
        <v>58558.51</v>
      </c>
      <c r="W48" s="4">
        <v>51248.51</v>
      </c>
      <c r="X48" s="3" t="s">
        <v>127</v>
      </c>
    </row>
    <row r="49" spans="1:24" ht="15.75" customHeight="1">
      <c r="A49" s="3" t="s">
        <v>118</v>
      </c>
      <c r="B49" s="3" t="s">
        <v>25</v>
      </c>
      <c r="C49" s="3" t="s">
        <v>26</v>
      </c>
      <c r="D49" s="3" t="s">
        <v>27</v>
      </c>
      <c r="E49" s="3" t="s">
        <v>28</v>
      </c>
      <c r="F49" s="3" t="s">
        <v>128</v>
      </c>
      <c r="G49" s="3" t="s">
        <v>129</v>
      </c>
      <c r="H49" s="3" t="s">
        <v>146</v>
      </c>
      <c r="I49" s="3" t="s">
        <v>147</v>
      </c>
      <c r="J49" s="3" t="s">
        <v>123</v>
      </c>
      <c r="K49" s="3" t="s">
        <v>152</v>
      </c>
      <c r="L49" s="3" t="s">
        <v>153</v>
      </c>
      <c r="M49" s="3" t="s">
        <v>126</v>
      </c>
      <c r="N49" s="4">
        <v>1026</v>
      </c>
      <c r="O49" s="4">
        <v>0</v>
      </c>
      <c r="P49" s="4">
        <v>0</v>
      </c>
      <c r="Q49" s="4">
        <v>1026</v>
      </c>
      <c r="R49" s="4">
        <v>0</v>
      </c>
      <c r="S49" s="4">
        <v>0</v>
      </c>
      <c r="T49" s="4">
        <v>0</v>
      </c>
      <c r="U49" s="4">
        <v>1026</v>
      </c>
      <c r="V49" s="4">
        <v>1026</v>
      </c>
      <c r="W49" s="4">
        <v>1026</v>
      </c>
      <c r="X49" s="3" t="s">
        <v>127</v>
      </c>
    </row>
    <row r="50" spans="1:24" ht="15.75" customHeight="1">
      <c r="A50" s="3" t="s">
        <v>118</v>
      </c>
      <c r="B50" s="3" t="s">
        <v>25</v>
      </c>
      <c r="C50" s="3" t="s">
        <v>26</v>
      </c>
      <c r="D50" s="3" t="s">
        <v>27</v>
      </c>
      <c r="E50" s="3" t="s">
        <v>28</v>
      </c>
      <c r="F50" s="3" t="s">
        <v>128</v>
      </c>
      <c r="G50" s="3" t="s">
        <v>129</v>
      </c>
      <c r="H50" s="3" t="s">
        <v>146</v>
      </c>
      <c r="I50" s="3" t="s">
        <v>147</v>
      </c>
      <c r="J50" s="3" t="s">
        <v>123</v>
      </c>
      <c r="K50" s="3" t="s">
        <v>154</v>
      </c>
      <c r="L50" s="3" t="s">
        <v>155</v>
      </c>
      <c r="M50" s="3" t="s">
        <v>126</v>
      </c>
      <c r="N50" s="4">
        <v>1000</v>
      </c>
      <c r="O50" s="4">
        <v>0</v>
      </c>
      <c r="P50" s="4">
        <v>0</v>
      </c>
      <c r="Q50" s="4">
        <v>1000</v>
      </c>
      <c r="R50" s="4">
        <v>0</v>
      </c>
      <c r="S50" s="4">
        <v>0</v>
      </c>
      <c r="T50" s="4">
        <v>0</v>
      </c>
      <c r="U50" s="4">
        <v>1000</v>
      </c>
      <c r="V50" s="4">
        <v>1000</v>
      </c>
      <c r="W50" s="4">
        <v>1000</v>
      </c>
      <c r="X50" s="3" t="s">
        <v>127</v>
      </c>
    </row>
    <row r="51" spans="1:24" ht="15.75" customHeight="1">
      <c r="A51" s="3" t="s">
        <v>118</v>
      </c>
      <c r="B51" s="3" t="s">
        <v>25</v>
      </c>
      <c r="C51" s="3" t="s">
        <v>26</v>
      </c>
      <c r="D51" s="3" t="s">
        <v>27</v>
      </c>
      <c r="E51" s="3" t="s">
        <v>28</v>
      </c>
      <c r="F51" s="3" t="s">
        <v>128</v>
      </c>
      <c r="G51" s="3" t="s">
        <v>129</v>
      </c>
      <c r="H51" s="3" t="s">
        <v>146</v>
      </c>
      <c r="I51" s="3" t="s">
        <v>147</v>
      </c>
      <c r="J51" s="3" t="s">
        <v>123</v>
      </c>
      <c r="K51" s="3" t="s">
        <v>156</v>
      </c>
      <c r="L51" s="3" t="s">
        <v>157</v>
      </c>
      <c r="M51" s="3" t="s">
        <v>126</v>
      </c>
      <c r="N51" s="4">
        <v>9510</v>
      </c>
      <c r="O51" s="4">
        <v>0</v>
      </c>
      <c r="P51" s="4">
        <v>0</v>
      </c>
      <c r="Q51" s="4">
        <v>9510</v>
      </c>
      <c r="R51" s="4">
        <v>5443.2</v>
      </c>
      <c r="S51" s="4">
        <v>0</v>
      </c>
      <c r="T51" s="4">
        <v>0</v>
      </c>
      <c r="U51" s="4">
        <v>9510</v>
      </c>
      <c r="V51" s="4">
        <v>9510</v>
      </c>
      <c r="W51" s="4">
        <v>4066.8</v>
      </c>
      <c r="X51" s="3" t="s">
        <v>127</v>
      </c>
    </row>
    <row r="52" spans="1:24" ht="15.75" customHeight="1">
      <c r="A52" s="3" t="s">
        <v>118</v>
      </c>
      <c r="B52" s="3" t="s">
        <v>25</v>
      </c>
      <c r="C52" s="3" t="s">
        <v>26</v>
      </c>
      <c r="D52" s="3" t="s">
        <v>27</v>
      </c>
      <c r="E52" s="3" t="s">
        <v>28</v>
      </c>
      <c r="F52" s="3" t="s">
        <v>128</v>
      </c>
      <c r="G52" s="3" t="s">
        <v>129</v>
      </c>
      <c r="H52" s="3" t="s">
        <v>146</v>
      </c>
      <c r="I52" s="3" t="s">
        <v>147</v>
      </c>
      <c r="J52" s="3" t="s">
        <v>123</v>
      </c>
      <c r="K52" s="3" t="s">
        <v>140</v>
      </c>
      <c r="L52" s="3" t="s">
        <v>141</v>
      </c>
      <c r="M52" s="3" t="s">
        <v>126</v>
      </c>
      <c r="N52" s="4">
        <v>16415</v>
      </c>
      <c r="O52" s="4">
        <v>0</v>
      </c>
      <c r="P52" s="4">
        <v>0</v>
      </c>
      <c r="Q52" s="4">
        <v>16415</v>
      </c>
      <c r="R52" s="4">
        <v>0</v>
      </c>
      <c r="S52" s="4">
        <v>0</v>
      </c>
      <c r="T52" s="4">
        <v>0</v>
      </c>
      <c r="U52" s="4">
        <v>16415</v>
      </c>
      <c r="V52" s="4">
        <v>16415</v>
      </c>
      <c r="W52" s="4">
        <v>16415</v>
      </c>
      <c r="X52" s="3" t="s">
        <v>127</v>
      </c>
    </row>
    <row r="53" spans="1:24" ht="15.75" customHeight="1">
      <c r="A53" s="3" t="s">
        <v>118</v>
      </c>
      <c r="B53" s="3" t="s">
        <v>25</v>
      </c>
      <c r="C53" s="3" t="s">
        <v>26</v>
      </c>
      <c r="D53" s="3" t="s">
        <v>27</v>
      </c>
      <c r="E53" s="3" t="s">
        <v>28</v>
      </c>
      <c r="F53" s="3" t="s">
        <v>128</v>
      </c>
      <c r="G53" s="3" t="s">
        <v>129</v>
      </c>
      <c r="H53" s="3" t="s">
        <v>146</v>
      </c>
      <c r="I53" s="3" t="s">
        <v>147</v>
      </c>
      <c r="J53" s="3" t="s">
        <v>123</v>
      </c>
      <c r="K53" s="3" t="s">
        <v>158</v>
      </c>
      <c r="L53" s="3" t="s">
        <v>159</v>
      </c>
      <c r="M53" s="3" t="s">
        <v>126</v>
      </c>
      <c r="N53" s="4">
        <v>14660</v>
      </c>
      <c r="O53" s="4">
        <v>0</v>
      </c>
      <c r="P53" s="4">
        <v>0</v>
      </c>
      <c r="Q53" s="4">
        <v>14660</v>
      </c>
      <c r="R53" s="4">
        <v>0</v>
      </c>
      <c r="S53" s="4">
        <v>0</v>
      </c>
      <c r="T53" s="4">
        <v>0</v>
      </c>
      <c r="U53" s="4">
        <v>14660</v>
      </c>
      <c r="V53" s="4">
        <v>14660</v>
      </c>
      <c r="W53" s="4">
        <v>14660</v>
      </c>
      <c r="X53" s="3" t="s">
        <v>127</v>
      </c>
    </row>
    <row r="54" spans="1:24" ht="15.75" customHeight="1">
      <c r="A54" s="3" t="s">
        <v>118</v>
      </c>
      <c r="B54" s="3" t="s">
        <v>25</v>
      </c>
      <c r="C54" s="3" t="s">
        <v>26</v>
      </c>
      <c r="D54" s="3" t="s">
        <v>27</v>
      </c>
      <c r="E54" s="3" t="s">
        <v>28</v>
      </c>
      <c r="F54" s="3" t="s">
        <v>128</v>
      </c>
      <c r="G54" s="3" t="s">
        <v>129</v>
      </c>
      <c r="H54" s="3" t="s">
        <v>146</v>
      </c>
      <c r="I54" s="3" t="s">
        <v>147</v>
      </c>
      <c r="J54" s="3" t="s">
        <v>123</v>
      </c>
      <c r="K54" s="3" t="s">
        <v>144</v>
      </c>
      <c r="L54" s="3" t="s">
        <v>145</v>
      </c>
      <c r="M54" s="3" t="s">
        <v>126</v>
      </c>
      <c r="N54" s="4">
        <v>6400</v>
      </c>
      <c r="O54" s="4">
        <v>0</v>
      </c>
      <c r="P54" s="4">
        <v>0</v>
      </c>
      <c r="Q54" s="4">
        <v>6400</v>
      </c>
      <c r="R54" s="4">
        <v>0</v>
      </c>
      <c r="S54" s="4">
        <v>0</v>
      </c>
      <c r="T54" s="4">
        <v>0</v>
      </c>
      <c r="U54" s="4">
        <v>6400</v>
      </c>
      <c r="V54" s="4">
        <v>6400</v>
      </c>
      <c r="W54" s="4">
        <v>6400</v>
      </c>
      <c r="X54" s="3" t="s">
        <v>127</v>
      </c>
    </row>
    <row r="55" spans="1:24" ht="15.75" customHeight="1">
      <c r="A55" s="3" t="s">
        <v>118</v>
      </c>
      <c r="B55" s="3" t="s">
        <v>25</v>
      </c>
      <c r="C55" s="3" t="s">
        <v>26</v>
      </c>
      <c r="D55" s="3" t="s">
        <v>27</v>
      </c>
      <c r="E55" s="3" t="s">
        <v>28</v>
      </c>
      <c r="F55" s="3" t="s">
        <v>128</v>
      </c>
      <c r="G55" s="3" t="s">
        <v>129</v>
      </c>
      <c r="H55" s="3" t="s">
        <v>146</v>
      </c>
      <c r="I55" s="3" t="s">
        <v>147</v>
      </c>
      <c r="J55" s="3" t="s">
        <v>123</v>
      </c>
      <c r="K55" s="3" t="s">
        <v>160</v>
      </c>
      <c r="L55" s="3" t="s">
        <v>161</v>
      </c>
      <c r="M55" s="3" t="s">
        <v>126</v>
      </c>
      <c r="N55" s="4">
        <v>860</v>
      </c>
      <c r="O55" s="4">
        <v>0</v>
      </c>
      <c r="P55" s="4">
        <v>0</v>
      </c>
      <c r="Q55" s="4">
        <v>860</v>
      </c>
      <c r="R55" s="4">
        <v>0</v>
      </c>
      <c r="S55" s="4">
        <v>0</v>
      </c>
      <c r="T55" s="4">
        <v>0</v>
      </c>
      <c r="U55" s="4">
        <v>860</v>
      </c>
      <c r="V55" s="4">
        <v>860</v>
      </c>
      <c r="W55" s="4">
        <v>860</v>
      </c>
      <c r="X55" s="3" t="s">
        <v>127</v>
      </c>
    </row>
    <row r="56" spans="1:24" ht="15.75" customHeight="1">
      <c r="A56" s="3" t="s">
        <v>118</v>
      </c>
      <c r="B56" s="3" t="s">
        <v>25</v>
      </c>
      <c r="C56" s="3" t="s">
        <v>26</v>
      </c>
      <c r="D56" s="3" t="s">
        <v>27</v>
      </c>
      <c r="E56" s="3" t="s">
        <v>28</v>
      </c>
      <c r="F56" s="3" t="s">
        <v>162</v>
      </c>
      <c r="G56" s="3" t="s">
        <v>163</v>
      </c>
      <c r="H56" s="3" t="s">
        <v>164</v>
      </c>
      <c r="I56" s="3" t="s">
        <v>165</v>
      </c>
      <c r="J56" s="3" t="s">
        <v>123</v>
      </c>
      <c r="K56" s="3" t="s">
        <v>166</v>
      </c>
      <c r="L56" s="3" t="s">
        <v>167</v>
      </c>
      <c r="M56" s="3" t="s">
        <v>126</v>
      </c>
      <c r="N56" s="4">
        <v>500</v>
      </c>
      <c r="O56" s="4">
        <v>0</v>
      </c>
      <c r="P56" s="4">
        <v>0</v>
      </c>
      <c r="Q56" s="4">
        <v>500</v>
      </c>
      <c r="R56" s="4">
        <v>0</v>
      </c>
      <c r="S56" s="4">
        <v>0</v>
      </c>
      <c r="T56" s="4">
        <v>0</v>
      </c>
      <c r="U56" s="4">
        <v>500</v>
      </c>
      <c r="V56" s="4">
        <v>500</v>
      </c>
      <c r="W56" s="4">
        <v>500</v>
      </c>
      <c r="X56" s="3" t="s">
        <v>127</v>
      </c>
    </row>
    <row r="57" spans="1:24" ht="15.75" customHeight="1">
      <c r="A57" s="3" t="s">
        <v>118</v>
      </c>
      <c r="B57" s="3" t="s">
        <v>25</v>
      </c>
      <c r="C57" s="3" t="s">
        <v>26</v>
      </c>
      <c r="D57" s="3" t="s">
        <v>27</v>
      </c>
      <c r="E57" s="3" t="s">
        <v>28</v>
      </c>
      <c r="F57" s="3" t="s">
        <v>162</v>
      </c>
      <c r="G57" s="3" t="s">
        <v>163</v>
      </c>
      <c r="H57" s="3" t="s">
        <v>164</v>
      </c>
      <c r="I57" s="3" t="s">
        <v>165</v>
      </c>
      <c r="J57" s="3" t="s">
        <v>123</v>
      </c>
      <c r="K57" s="3" t="s">
        <v>150</v>
      </c>
      <c r="L57" s="3" t="s">
        <v>168</v>
      </c>
      <c r="M57" s="3" t="s">
        <v>126</v>
      </c>
      <c r="N57" s="4">
        <v>8000</v>
      </c>
      <c r="O57" s="4">
        <v>0</v>
      </c>
      <c r="P57" s="4">
        <v>0</v>
      </c>
      <c r="Q57" s="4">
        <v>8000</v>
      </c>
      <c r="R57" s="4">
        <v>0</v>
      </c>
      <c r="S57" s="4">
        <v>7642.5</v>
      </c>
      <c r="T57" s="4">
        <v>0</v>
      </c>
      <c r="U57" s="4">
        <v>357.5</v>
      </c>
      <c r="V57" s="4">
        <v>8000</v>
      </c>
      <c r="W57" s="4">
        <v>357.5</v>
      </c>
      <c r="X57" s="3" t="s">
        <v>127</v>
      </c>
    </row>
    <row r="58" spans="1:24" ht="15.75" customHeight="1">
      <c r="A58" s="3" t="s">
        <v>118</v>
      </c>
      <c r="B58" s="3" t="s">
        <v>25</v>
      </c>
      <c r="C58" s="3" t="s">
        <v>26</v>
      </c>
      <c r="D58" s="3" t="s">
        <v>27</v>
      </c>
      <c r="E58" s="3" t="s">
        <v>28</v>
      </c>
      <c r="F58" s="3" t="s">
        <v>162</v>
      </c>
      <c r="G58" s="3" t="s">
        <v>163</v>
      </c>
      <c r="H58" s="3" t="s">
        <v>164</v>
      </c>
      <c r="I58" s="3" t="s">
        <v>165</v>
      </c>
      <c r="J58" s="3" t="s">
        <v>123</v>
      </c>
      <c r="K58" s="3" t="s">
        <v>169</v>
      </c>
      <c r="L58" s="3" t="s">
        <v>170</v>
      </c>
      <c r="M58" s="3" t="s">
        <v>126</v>
      </c>
      <c r="N58" s="4">
        <v>11607.14</v>
      </c>
      <c r="O58" s="4">
        <v>4850</v>
      </c>
      <c r="P58" s="4">
        <v>0</v>
      </c>
      <c r="Q58" s="4">
        <v>16457.14</v>
      </c>
      <c r="R58" s="4">
        <v>15963.29</v>
      </c>
      <c r="S58" s="4">
        <v>493.85</v>
      </c>
      <c r="T58" s="4">
        <v>493.85</v>
      </c>
      <c r="U58" s="4">
        <v>15963.29</v>
      </c>
      <c r="V58" s="4">
        <v>15963.29</v>
      </c>
      <c r="W58" s="4">
        <v>0</v>
      </c>
      <c r="X58" s="3" t="s">
        <v>127</v>
      </c>
    </row>
    <row r="59" spans="1:24" ht="15.75" customHeight="1">
      <c r="A59" s="3" t="s">
        <v>118</v>
      </c>
      <c r="B59" s="3" t="s">
        <v>25</v>
      </c>
      <c r="C59" s="3" t="s">
        <v>26</v>
      </c>
      <c r="D59" s="3" t="s">
        <v>27</v>
      </c>
      <c r="E59" s="3" t="s">
        <v>28</v>
      </c>
      <c r="F59" s="3" t="s">
        <v>162</v>
      </c>
      <c r="G59" s="3" t="s">
        <v>163</v>
      </c>
      <c r="H59" s="3" t="s">
        <v>164</v>
      </c>
      <c r="I59" s="3" t="s">
        <v>165</v>
      </c>
      <c r="J59" s="3" t="s">
        <v>123</v>
      </c>
      <c r="K59" s="3" t="s">
        <v>158</v>
      </c>
      <c r="L59" s="3" t="s">
        <v>171</v>
      </c>
      <c r="M59" s="3" t="s">
        <v>126</v>
      </c>
      <c r="N59" s="4">
        <v>7350</v>
      </c>
      <c r="O59" s="4">
        <v>-4850</v>
      </c>
      <c r="P59" s="4">
        <v>0</v>
      </c>
      <c r="Q59" s="4">
        <v>2500</v>
      </c>
      <c r="R59" s="4">
        <v>0</v>
      </c>
      <c r="S59" s="4">
        <v>0</v>
      </c>
      <c r="T59" s="4">
        <v>0</v>
      </c>
      <c r="U59" s="4">
        <v>2500</v>
      </c>
      <c r="V59" s="4">
        <v>2500</v>
      </c>
      <c r="W59" s="4">
        <v>2500</v>
      </c>
      <c r="X59" s="3" t="s">
        <v>127</v>
      </c>
    </row>
    <row r="60" spans="1:24" ht="15.75" customHeight="1">
      <c r="A60" s="3" t="s">
        <v>118</v>
      </c>
      <c r="B60" s="3" t="s">
        <v>25</v>
      </c>
      <c r="C60" s="3" t="s">
        <v>26</v>
      </c>
      <c r="D60" s="3" t="s">
        <v>27</v>
      </c>
      <c r="E60" s="3" t="s">
        <v>28</v>
      </c>
      <c r="F60" s="3" t="s">
        <v>162</v>
      </c>
      <c r="G60" s="3" t="s">
        <v>163</v>
      </c>
      <c r="H60" s="3" t="s">
        <v>164</v>
      </c>
      <c r="I60" s="3" t="s">
        <v>165</v>
      </c>
      <c r="J60" s="3" t="s">
        <v>123</v>
      </c>
      <c r="K60" s="3" t="s">
        <v>172</v>
      </c>
      <c r="L60" s="3" t="s">
        <v>173</v>
      </c>
      <c r="M60" s="3" t="s">
        <v>126</v>
      </c>
      <c r="N60" s="4">
        <v>1700</v>
      </c>
      <c r="O60" s="4">
        <v>0</v>
      </c>
      <c r="P60" s="4">
        <v>0</v>
      </c>
      <c r="Q60" s="4">
        <v>1700</v>
      </c>
      <c r="R60" s="4">
        <v>0</v>
      </c>
      <c r="S60" s="4">
        <v>0</v>
      </c>
      <c r="T60" s="4">
        <v>0</v>
      </c>
      <c r="U60" s="4">
        <v>1700</v>
      </c>
      <c r="V60" s="4">
        <v>1700</v>
      </c>
      <c r="W60" s="4">
        <v>1700</v>
      </c>
      <c r="X60" s="3" t="s">
        <v>127</v>
      </c>
    </row>
    <row r="61" spans="1:24" ht="15.75" customHeight="1">
      <c r="A61" s="3" t="s">
        <v>118</v>
      </c>
      <c r="B61" s="3" t="s">
        <v>25</v>
      </c>
      <c r="C61" s="3" t="s">
        <v>26</v>
      </c>
      <c r="D61" s="3" t="s">
        <v>27</v>
      </c>
      <c r="E61" s="3" t="s">
        <v>28</v>
      </c>
      <c r="F61" s="3" t="s">
        <v>162</v>
      </c>
      <c r="G61" s="3" t="s">
        <v>163</v>
      </c>
      <c r="H61" s="3" t="s">
        <v>164</v>
      </c>
      <c r="I61" s="3" t="s">
        <v>165</v>
      </c>
      <c r="J61" s="3" t="s">
        <v>123</v>
      </c>
      <c r="K61" s="3" t="s">
        <v>174</v>
      </c>
      <c r="L61" s="3" t="s">
        <v>175</v>
      </c>
      <c r="M61" s="3" t="s">
        <v>126</v>
      </c>
      <c r="N61" s="4">
        <v>3400</v>
      </c>
      <c r="O61" s="4">
        <v>0</v>
      </c>
      <c r="P61" s="4">
        <v>0</v>
      </c>
      <c r="Q61" s="4">
        <v>3400</v>
      </c>
      <c r="R61" s="4">
        <v>0</v>
      </c>
      <c r="S61" s="4">
        <v>0</v>
      </c>
      <c r="T61" s="4">
        <v>0</v>
      </c>
      <c r="U61" s="4">
        <v>3400</v>
      </c>
      <c r="V61" s="4">
        <v>3400</v>
      </c>
      <c r="W61" s="4">
        <v>3400</v>
      </c>
      <c r="X61" s="3" t="s">
        <v>127</v>
      </c>
    </row>
    <row r="62" spans="1:24" ht="15.75" customHeight="1">
      <c r="A62" s="3" t="s">
        <v>118</v>
      </c>
      <c r="B62" s="3" t="s">
        <v>25</v>
      </c>
      <c r="C62" s="3" t="s">
        <v>26</v>
      </c>
      <c r="D62" s="3" t="s">
        <v>27</v>
      </c>
      <c r="E62" s="3" t="s">
        <v>28</v>
      </c>
      <c r="F62" s="3" t="s">
        <v>162</v>
      </c>
      <c r="G62" s="3" t="s">
        <v>163</v>
      </c>
      <c r="H62" s="3" t="s">
        <v>176</v>
      </c>
      <c r="I62" s="3" t="s">
        <v>177</v>
      </c>
      <c r="J62" s="3" t="s">
        <v>123</v>
      </c>
      <c r="K62" s="3" t="s">
        <v>178</v>
      </c>
      <c r="L62" s="3" t="s">
        <v>179</v>
      </c>
      <c r="M62" s="3" t="s">
        <v>126</v>
      </c>
      <c r="N62" s="4">
        <v>2806.44</v>
      </c>
      <c r="O62" s="4">
        <v>0</v>
      </c>
      <c r="P62" s="4">
        <v>0</v>
      </c>
      <c r="Q62" s="4">
        <v>2806.44</v>
      </c>
      <c r="R62" s="4">
        <v>0</v>
      </c>
      <c r="S62" s="4">
        <v>0</v>
      </c>
      <c r="T62" s="4">
        <v>0</v>
      </c>
      <c r="U62" s="4">
        <v>2806.44</v>
      </c>
      <c r="V62" s="4">
        <v>2806.44</v>
      </c>
      <c r="W62" s="4">
        <v>2806.44</v>
      </c>
      <c r="X62" s="3" t="s">
        <v>127</v>
      </c>
    </row>
    <row r="63" spans="1:24" ht="15.75" customHeight="1">
      <c r="A63" s="3" t="s">
        <v>118</v>
      </c>
      <c r="B63" s="3" t="s">
        <v>25</v>
      </c>
      <c r="C63" s="3" t="s">
        <v>26</v>
      </c>
      <c r="D63" s="3" t="s">
        <v>27</v>
      </c>
      <c r="E63" s="3" t="s">
        <v>28</v>
      </c>
      <c r="F63" s="3" t="s">
        <v>162</v>
      </c>
      <c r="G63" s="3" t="s">
        <v>163</v>
      </c>
      <c r="H63" s="3" t="s">
        <v>176</v>
      </c>
      <c r="I63" s="3" t="s">
        <v>177</v>
      </c>
      <c r="J63" s="3" t="s">
        <v>123</v>
      </c>
      <c r="K63" s="3" t="s">
        <v>148</v>
      </c>
      <c r="L63" s="3" t="s">
        <v>180</v>
      </c>
      <c r="M63" s="3" t="s">
        <v>126</v>
      </c>
      <c r="N63" s="4">
        <v>1750</v>
      </c>
      <c r="O63" s="4">
        <v>0</v>
      </c>
      <c r="P63" s="4">
        <v>0</v>
      </c>
      <c r="Q63" s="4">
        <v>1750</v>
      </c>
      <c r="R63" s="4">
        <v>0</v>
      </c>
      <c r="S63" s="4">
        <v>0</v>
      </c>
      <c r="T63" s="4">
        <v>0</v>
      </c>
      <c r="U63" s="4">
        <v>1750</v>
      </c>
      <c r="V63" s="4">
        <v>1750</v>
      </c>
      <c r="W63" s="4">
        <v>1750</v>
      </c>
      <c r="X63" s="3" t="s">
        <v>127</v>
      </c>
    </row>
    <row r="64" spans="1:24" ht="15.75" customHeight="1">
      <c r="A64" s="3" t="s">
        <v>118</v>
      </c>
      <c r="B64" s="3" t="s">
        <v>25</v>
      </c>
      <c r="C64" s="3" t="s">
        <v>26</v>
      </c>
      <c r="D64" s="3" t="s">
        <v>27</v>
      </c>
      <c r="E64" s="3" t="s">
        <v>28</v>
      </c>
      <c r="F64" s="3" t="s">
        <v>162</v>
      </c>
      <c r="G64" s="3" t="s">
        <v>163</v>
      </c>
      <c r="H64" s="3" t="s">
        <v>176</v>
      </c>
      <c r="I64" s="3" t="s">
        <v>177</v>
      </c>
      <c r="J64" s="3" t="s">
        <v>123</v>
      </c>
      <c r="K64" s="3" t="s">
        <v>150</v>
      </c>
      <c r="L64" s="3" t="s">
        <v>168</v>
      </c>
      <c r="M64" s="3" t="s">
        <v>126</v>
      </c>
      <c r="N64" s="4">
        <v>9399.57</v>
      </c>
      <c r="O64" s="4">
        <v>0</v>
      </c>
      <c r="P64" s="4">
        <v>0</v>
      </c>
      <c r="Q64" s="4">
        <v>9399.57</v>
      </c>
      <c r="R64" s="4">
        <v>0</v>
      </c>
      <c r="S64" s="4">
        <v>0</v>
      </c>
      <c r="T64" s="4">
        <v>0</v>
      </c>
      <c r="U64" s="4">
        <v>9399.57</v>
      </c>
      <c r="V64" s="4">
        <v>9399.57</v>
      </c>
      <c r="W64" s="4">
        <v>9399.57</v>
      </c>
      <c r="X64" s="3" t="s">
        <v>127</v>
      </c>
    </row>
    <row r="65" spans="1:24" ht="15.75" customHeight="1">
      <c r="A65" s="3" t="s">
        <v>118</v>
      </c>
      <c r="B65" s="3" t="s">
        <v>25</v>
      </c>
      <c r="C65" s="3" t="s">
        <v>26</v>
      </c>
      <c r="D65" s="3" t="s">
        <v>27</v>
      </c>
      <c r="E65" s="3" t="s">
        <v>28</v>
      </c>
      <c r="F65" s="3" t="s">
        <v>162</v>
      </c>
      <c r="G65" s="3" t="s">
        <v>163</v>
      </c>
      <c r="H65" s="3" t="s">
        <v>176</v>
      </c>
      <c r="I65" s="3" t="s">
        <v>177</v>
      </c>
      <c r="J65" s="3" t="s">
        <v>123</v>
      </c>
      <c r="K65" s="3" t="s">
        <v>154</v>
      </c>
      <c r="L65" s="3" t="s">
        <v>181</v>
      </c>
      <c r="M65" s="3" t="s">
        <v>126</v>
      </c>
      <c r="N65" s="4">
        <v>8680</v>
      </c>
      <c r="O65" s="4">
        <v>0</v>
      </c>
      <c r="P65" s="4">
        <v>0</v>
      </c>
      <c r="Q65" s="4">
        <v>8680</v>
      </c>
      <c r="R65" s="4">
        <v>0</v>
      </c>
      <c r="S65" s="4">
        <v>7680</v>
      </c>
      <c r="T65" s="4">
        <v>0</v>
      </c>
      <c r="U65" s="4">
        <v>1000</v>
      </c>
      <c r="V65" s="4">
        <v>8680</v>
      </c>
      <c r="W65" s="4">
        <v>1000</v>
      </c>
      <c r="X65" s="3" t="s">
        <v>127</v>
      </c>
    </row>
    <row r="66" spans="1:24" ht="15.75" customHeight="1">
      <c r="A66" s="3" t="s">
        <v>118</v>
      </c>
      <c r="B66" s="3" t="s">
        <v>25</v>
      </c>
      <c r="C66" s="3" t="s">
        <v>26</v>
      </c>
      <c r="D66" s="3" t="s">
        <v>27</v>
      </c>
      <c r="E66" s="3" t="s">
        <v>28</v>
      </c>
      <c r="F66" s="3" t="s">
        <v>162</v>
      </c>
      <c r="G66" s="3" t="s">
        <v>163</v>
      </c>
      <c r="H66" s="3" t="s">
        <v>176</v>
      </c>
      <c r="I66" s="3" t="s">
        <v>177</v>
      </c>
      <c r="J66" s="3" t="s">
        <v>123</v>
      </c>
      <c r="K66" s="3" t="s">
        <v>158</v>
      </c>
      <c r="L66" s="3" t="s">
        <v>171</v>
      </c>
      <c r="M66" s="3" t="s">
        <v>126</v>
      </c>
      <c r="N66" s="4">
        <v>3475</v>
      </c>
      <c r="O66" s="4">
        <v>0</v>
      </c>
      <c r="P66" s="4">
        <v>0</v>
      </c>
      <c r="Q66" s="4">
        <v>3475</v>
      </c>
      <c r="R66" s="4">
        <v>0</v>
      </c>
      <c r="S66" s="4">
        <v>0</v>
      </c>
      <c r="T66" s="4">
        <v>0</v>
      </c>
      <c r="U66" s="4">
        <v>3475</v>
      </c>
      <c r="V66" s="4">
        <v>3475</v>
      </c>
      <c r="W66" s="4">
        <v>3475</v>
      </c>
      <c r="X66" s="3" t="s">
        <v>127</v>
      </c>
    </row>
    <row r="67" spans="1:24" ht="15.75" customHeight="1">
      <c r="A67" s="3" t="s">
        <v>118</v>
      </c>
      <c r="B67" s="3" t="s">
        <v>25</v>
      </c>
      <c r="C67" s="3" t="s">
        <v>26</v>
      </c>
      <c r="D67" s="3" t="s">
        <v>27</v>
      </c>
      <c r="E67" s="3" t="s">
        <v>28</v>
      </c>
      <c r="F67" s="3" t="s">
        <v>162</v>
      </c>
      <c r="G67" s="3" t="s">
        <v>163</v>
      </c>
      <c r="H67" s="3" t="s">
        <v>176</v>
      </c>
      <c r="I67" s="3" t="s">
        <v>177</v>
      </c>
      <c r="J67" s="3" t="s">
        <v>123</v>
      </c>
      <c r="K67" s="3" t="s">
        <v>132</v>
      </c>
      <c r="L67" s="3" t="s">
        <v>182</v>
      </c>
      <c r="M67" s="3" t="s">
        <v>126</v>
      </c>
      <c r="N67" s="4">
        <v>284.69</v>
      </c>
      <c r="O67" s="4">
        <v>0</v>
      </c>
      <c r="P67" s="4">
        <v>0</v>
      </c>
      <c r="Q67" s="4">
        <v>284.69</v>
      </c>
      <c r="R67" s="4">
        <v>0</v>
      </c>
      <c r="S67" s="4">
        <v>0</v>
      </c>
      <c r="T67" s="4">
        <v>0</v>
      </c>
      <c r="U67" s="4">
        <v>284.69</v>
      </c>
      <c r="V67" s="4">
        <v>284.69</v>
      </c>
      <c r="W67" s="4">
        <v>284.69</v>
      </c>
      <c r="X67" s="3" t="s">
        <v>127</v>
      </c>
    </row>
    <row r="68" spans="1:24" ht="15.75" customHeight="1">
      <c r="A68" s="3" t="s">
        <v>118</v>
      </c>
      <c r="B68" s="3" t="s">
        <v>25</v>
      </c>
      <c r="C68" s="3" t="s">
        <v>26</v>
      </c>
      <c r="D68" s="3" t="s">
        <v>27</v>
      </c>
      <c r="E68" s="3" t="s">
        <v>28</v>
      </c>
      <c r="F68" s="3" t="s">
        <v>162</v>
      </c>
      <c r="G68" s="3" t="s">
        <v>163</v>
      </c>
      <c r="H68" s="3" t="s">
        <v>176</v>
      </c>
      <c r="I68" s="3" t="s">
        <v>177</v>
      </c>
      <c r="J68" s="3" t="s">
        <v>123</v>
      </c>
      <c r="K68" s="3" t="s">
        <v>144</v>
      </c>
      <c r="L68" s="3" t="s">
        <v>183</v>
      </c>
      <c r="M68" s="3" t="s">
        <v>126</v>
      </c>
      <c r="N68" s="4">
        <v>1961.3</v>
      </c>
      <c r="O68" s="4">
        <v>0</v>
      </c>
      <c r="P68" s="4">
        <v>0</v>
      </c>
      <c r="Q68" s="4">
        <v>1961.3</v>
      </c>
      <c r="R68" s="4">
        <v>0</v>
      </c>
      <c r="S68" s="4">
        <v>1959.7</v>
      </c>
      <c r="T68" s="4">
        <v>1959.7</v>
      </c>
      <c r="U68" s="4">
        <v>1.6</v>
      </c>
      <c r="V68" s="4">
        <v>1.6</v>
      </c>
      <c r="W68" s="4">
        <v>1.6</v>
      </c>
      <c r="X68" s="3" t="s">
        <v>127</v>
      </c>
    </row>
    <row r="69" spans="1:24" ht="15.75" customHeight="1">
      <c r="A69" s="3" t="s">
        <v>118</v>
      </c>
      <c r="B69" s="3" t="s">
        <v>25</v>
      </c>
      <c r="C69" s="3" t="s">
        <v>26</v>
      </c>
      <c r="D69" s="3" t="s">
        <v>27</v>
      </c>
      <c r="E69" s="3" t="s">
        <v>28</v>
      </c>
      <c r="F69" s="3" t="s">
        <v>162</v>
      </c>
      <c r="G69" s="3" t="s">
        <v>163</v>
      </c>
      <c r="H69" s="3" t="s">
        <v>184</v>
      </c>
      <c r="I69" s="3" t="s">
        <v>185</v>
      </c>
      <c r="J69" s="3" t="s">
        <v>123</v>
      </c>
      <c r="K69" s="3" t="s">
        <v>148</v>
      </c>
      <c r="L69" s="3" t="s">
        <v>180</v>
      </c>
      <c r="M69" s="3" t="s">
        <v>126</v>
      </c>
      <c r="N69" s="4">
        <v>3300</v>
      </c>
      <c r="O69" s="4">
        <v>0</v>
      </c>
      <c r="P69" s="4">
        <v>0</v>
      </c>
      <c r="Q69" s="4">
        <v>3300</v>
      </c>
      <c r="R69" s="4">
        <v>1.5</v>
      </c>
      <c r="S69" s="4">
        <v>3298.5</v>
      </c>
      <c r="T69" s="4">
        <v>0</v>
      </c>
      <c r="U69" s="4">
        <v>1.5</v>
      </c>
      <c r="V69" s="4">
        <v>3300</v>
      </c>
      <c r="W69" s="4">
        <v>0</v>
      </c>
      <c r="X69" s="3" t="s">
        <v>127</v>
      </c>
    </row>
    <row r="70" spans="1:24" ht="15.75" customHeight="1">
      <c r="A70" s="3" t="s">
        <v>118</v>
      </c>
      <c r="B70" s="3" t="s">
        <v>25</v>
      </c>
      <c r="C70" s="3" t="s">
        <v>26</v>
      </c>
      <c r="D70" s="3" t="s">
        <v>27</v>
      </c>
      <c r="E70" s="3" t="s">
        <v>28</v>
      </c>
      <c r="F70" s="3" t="s">
        <v>162</v>
      </c>
      <c r="G70" s="3" t="s">
        <v>163</v>
      </c>
      <c r="H70" s="3" t="s">
        <v>184</v>
      </c>
      <c r="I70" s="3" t="s">
        <v>185</v>
      </c>
      <c r="J70" s="3" t="s">
        <v>123</v>
      </c>
      <c r="K70" s="3" t="s">
        <v>150</v>
      </c>
      <c r="L70" s="3" t="s">
        <v>168</v>
      </c>
      <c r="M70" s="3" t="s">
        <v>126</v>
      </c>
      <c r="N70" s="4">
        <v>8227.61</v>
      </c>
      <c r="O70" s="4">
        <v>-1600</v>
      </c>
      <c r="P70" s="4">
        <v>0</v>
      </c>
      <c r="Q70" s="4">
        <v>6627.61</v>
      </c>
      <c r="R70" s="4">
        <v>206</v>
      </c>
      <c r="S70" s="4">
        <v>944</v>
      </c>
      <c r="T70" s="4">
        <v>944</v>
      </c>
      <c r="U70" s="4">
        <v>5683.61</v>
      </c>
      <c r="V70" s="4">
        <v>5683.61</v>
      </c>
      <c r="W70" s="4">
        <v>5477.61</v>
      </c>
      <c r="X70" s="3" t="s">
        <v>127</v>
      </c>
    </row>
    <row r="71" spans="1:24" ht="15.75" customHeight="1">
      <c r="A71" s="3" t="s">
        <v>118</v>
      </c>
      <c r="B71" s="3" t="s">
        <v>25</v>
      </c>
      <c r="C71" s="3" t="s">
        <v>26</v>
      </c>
      <c r="D71" s="3" t="s">
        <v>27</v>
      </c>
      <c r="E71" s="3" t="s">
        <v>28</v>
      </c>
      <c r="F71" s="3" t="s">
        <v>162</v>
      </c>
      <c r="G71" s="3" t="s">
        <v>163</v>
      </c>
      <c r="H71" s="3" t="s">
        <v>184</v>
      </c>
      <c r="I71" s="3" t="s">
        <v>185</v>
      </c>
      <c r="J71" s="3" t="s">
        <v>123</v>
      </c>
      <c r="K71" s="3" t="s">
        <v>154</v>
      </c>
      <c r="L71" s="3" t="s">
        <v>181</v>
      </c>
      <c r="M71" s="3" t="s">
        <v>126</v>
      </c>
      <c r="N71" s="4">
        <v>2000</v>
      </c>
      <c r="O71" s="4">
        <v>0</v>
      </c>
      <c r="P71" s="4">
        <v>0</v>
      </c>
      <c r="Q71" s="4">
        <v>2000</v>
      </c>
      <c r="R71" s="4">
        <v>0</v>
      </c>
      <c r="S71" s="4">
        <v>2000</v>
      </c>
      <c r="T71" s="4">
        <v>0</v>
      </c>
      <c r="U71" s="4">
        <v>0</v>
      </c>
      <c r="V71" s="4">
        <v>2000</v>
      </c>
      <c r="W71" s="4">
        <v>0</v>
      </c>
      <c r="X71" s="3" t="s">
        <v>127</v>
      </c>
    </row>
    <row r="72" spans="1:24" ht="15.75" customHeight="1">
      <c r="A72" s="3" t="s">
        <v>118</v>
      </c>
      <c r="B72" s="3" t="s">
        <v>25</v>
      </c>
      <c r="C72" s="3" t="s">
        <v>26</v>
      </c>
      <c r="D72" s="3" t="s">
        <v>27</v>
      </c>
      <c r="E72" s="3" t="s">
        <v>28</v>
      </c>
      <c r="F72" s="3" t="s">
        <v>162</v>
      </c>
      <c r="G72" s="3" t="s">
        <v>163</v>
      </c>
      <c r="H72" s="3" t="s">
        <v>184</v>
      </c>
      <c r="I72" s="3" t="s">
        <v>185</v>
      </c>
      <c r="J72" s="3" t="s">
        <v>123</v>
      </c>
      <c r="K72" s="3" t="s">
        <v>158</v>
      </c>
      <c r="L72" s="3" t="s">
        <v>171</v>
      </c>
      <c r="M72" s="3" t="s">
        <v>126</v>
      </c>
      <c r="N72" s="4">
        <v>1400</v>
      </c>
      <c r="O72" s="4">
        <v>1600</v>
      </c>
      <c r="P72" s="4">
        <v>0</v>
      </c>
      <c r="Q72" s="4">
        <v>3000</v>
      </c>
      <c r="R72" s="4">
        <v>0</v>
      </c>
      <c r="S72" s="4">
        <v>0</v>
      </c>
      <c r="T72" s="4">
        <v>0</v>
      </c>
      <c r="U72" s="4">
        <v>3000</v>
      </c>
      <c r="V72" s="4">
        <v>3000</v>
      </c>
      <c r="W72" s="4">
        <v>3000</v>
      </c>
      <c r="X72" s="3" t="s">
        <v>127</v>
      </c>
    </row>
    <row r="73" spans="1:24" ht="15.75" customHeight="1">
      <c r="A73" s="3" t="s">
        <v>118</v>
      </c>
      <c r="B73" s="3" t="s">
        <v>25</v>
      </c>
      <c r="C73" s="3" t="s">
        <v>26</v>
      </c>
      <c r="D73" s="3" t="s">
        <v>27</v>
      </c>
      <c r="E73" s="3" t="s">
        <v>28</v>
      </c>
      <c r="F73" s="3" t="s">
        <v>162</v>
      </c>
      <c r="G73" s="3" t="s">
        <v>163</v>
      </c>
      <c r="H73" s="3" t="s">
        <v>184</v>
      </c>
      <c r="I73" s="3" t="s">
        <v>185</v>
      </c>
      <c r="J73" s="3" t="s">
        <v>123</v>
      </c>
      <c r="K73" s="3" t="s">
        <v>132</v>
      </c>
      <c r="L73" s="3" t="s">
        <v>182</v>
      </c>
      <c r="M73" s="3" t="s">
        <v>126</v>
      </c>
      <c r="N73" s="4">
        <v>272.39</v>
      </c>
      <c r="O73" s="4">
        <v>0</v>
      </c>
      <c r="P73" s="4">
        <v>0</v>
      </c>
      <c r="Q73" s="4">
        <v>272.39</v>
      </c>
      <c r="R73" s="4">
        <v>105.89</v>
      </c>
      <c r="S73" s="4">
        <v>166.39</v>
      </c>
      <c r="T73" s="4">
        <v>166.39</v>
      </c>
      <c r="U73" s="4">
        <v>106</v>
      </c>
      <c r="V73" s="4">
        <v>106</v>
      </c>
      <c r="W73" s="4">
        <v>0.11</v>
      </c>
      <c r="X73" s="3" t="s">
        <v>127</v>
      </c>
    </row>
    <row r="74" spans="1:24" ht="15.75" customHeight="1">
      <c r="A74" s="3" t="s">
        <v>118</v>
      </c>
      <c r="B74" s="3" t="s">
        <v>25</v>
      </c>
      <c r="C74" s="3" t="s">
        <v>26</v>
      </c>
      <c r="D74" s="3" t="s">
        <v>27</v>
      </c>
      <c r="E74" s="3" t="s">
        <v>28</v>
      </c>
      <c r="F74" s="3" t="s">
        <v>162</v>
      </c>
      <c r="G74" s="3" t="s">
        <v>163</v>
      </c>
      <c r="H74" s="3" t="s">
        <v>184</v>
      </c>
      <c r="I74" s="3" t="s">
        <v>185</v>
      </c>
      <c r="J74" s="3" t="s">
        <v>123</v>
      </c>
      <c r="K74" s="3" t="s">
        <v>144</v>
      </c>
      <c r="L74" s="3" t="s">
        <v>183</v>
      </c>
      <c r="M74" s="3" t="s">
        <v>126</v>
      </c>
      <c r="N74" s="4">
        <v>4800</v>
      </c>
      <c r="O74" s="4">
        <v>0</v>
      </c>
      <c r="P74" s="4">
        <v>0</v>
      </c>
      <c r="Q74" s="4">
        <v>4800</v>
      </c>
      <c r="R74" s="4">
        <v>0</v>
      </c>
      <c r="S74" s="4">
        <v>4611.3500000000004</v>
      </c>
      <c r="T74" s="4">
        <v>4611.3500000000004</v>
      </c>
      <c r="U74" s="4">
        <v>188.65</v>
      </c>
      <c r="V74" s="4">
        <v>188.65</v>
      </c>
      <c r="W74" s="4">
        <v>188.65</v>
      </c>
      <c r="X74" s="3" t="s">
        <v>127</v>
      </c>
    </row>
    <row r="75" spans="1:24" ht="15.75" customHeight="1">
      <c r="A75" s="3" t="s">
        <v>118</v>
      </c>
      <c r="B75" s="3" t="s">
        <v>25</v>
      </c>
      <c r="C75" s="3" t="s">
        <v>26</v>
      </c>
      <c r="D75" s="3" t="s">
        <v>27</v>
      </c>
      <c r="E75" s="3" t="s">
        <v>28</v>
      </c>
      <c r="F75" s="3" t="s">
        <v>162</v>
      </c>
      <c r="G75" s="3" t="s">
        <v>163</v>
      </c>
      <c r="H75" s="3" t="s">
        <v>186</v>
      </c>
      <c r="I75" s="3" t="s">
        <v>187</v>
      </c>
      <c r="J75" s="3" t="s">
        <v>123</v>
      </c>
      <c r="K75" s="3" t="s">
        <v>148</v>
      </c>
      <c r="L75" s="3" t="s">
        <v>180</v>
      </c>
      <c r="M75" s="3" t="s">
        <v>126</v>
      </c>
      <c r="N75" s="4">
        <v>13999</v>
      </c>
      <c r="O75" s="4">
        <v>-699</v>
      </c>
      <c r="P75" s="4">
        <v>0</v>
      </c>
      <c r="Q75" s="4">
        <v>13300</v>
      </c>
      <c r="R75" s="4">
        <v>0</v>
      </c>
      <c r="S75" s="4">
        <v>5862.5</v>
      </c>
      <c r="T75" s="4">
        <v>5862.5</v>
      </c>
      <c r="U75" s="4">
        <v>7437.5</v>
      </c>
      <c r="V75" s="4">
        <v>7437.5</v>
      </c>
      <c r="W75" s="4">
        <v>7437.5</v>
      </c>
      <c r="X75" s="3" t="s">
        <v>127</v>
      </c>
    </row>
    <row r="76" spans="1:24" ht="15.75" customHeight="1">
      <c r="A76" s="3" t="s">
        <v>118</v>
      </c>
      <c r="B76" s="3" t="s">
        <v>25</v>
      </c>
      <c r="C76" s="3" t="s">
        <v>26</v>
      </c>
      <c r="D76" s="3" t="s">
        <v>27</v>
      </c>
      <c r="E76" s="3" t="s">
        <v>28</v>
      </c>
      <c r="F76" s="3" t="s">
        <v>162</v>
      </c>
      <c r="G76" s="3" t="s">
        <v>163</v>
      </c>
      <c r="H76" s="3" t="s">
        <v>186</v>
      </c>
      <c r="I76" s="3" t="s">
        <v>187</v>
      </c>
      <c r="J76" s="3" t="s">
        <v>123</v>
      </c>
      <c r="K76" s="3" t="s">
        <v>150</v>
      </c>
      <c r="L76" s="3" t="s">
        <v>168</v>
      </c>
      <c r="M76" s="3" t="s">
        <v>126</v>
      </c>
      <c r="N76" s="4">
        <v>9020</v>
      </c>
      <c r="O76" s="4">
        <v>-770</v>
      </c>
      <c r="P76" s="4">
        <v>0</v>
      </c>
      <c r="Q76" s="4">
        <v>8250</v>
      </c>
      <c r="R76" s="4">
        <v>20</v>
      </c>
      <c r="S76" s="4">
        <v>2380</v>
      </c>
      <c r="T76" s="4">
        <v>2380</v>
      </c>
      <c r="U76" s="4">
        <v>5870</v>
      </c>
      <c r="V76" s="4">
        <v>5870</v>
      </c>
      <c r="W76" s="4">
        <v>5850</v>
      </c>
      <c r="X76" s="3" t="s">
        <v>127</v>
      </c>
    </row>
    <row r="77" spans="1:24" ht="15.75" customHeight="1">
      <c r="A77" s="3" t="s">
        <v>118</v>
      </c>
      <c r="B77" s="3" t="s">
        <v>25</v>
      </c>
      <c r="C77" s="3" t="s">
        <v>26</v>
      </c>
      <c r="D77" s="3" t="s">
        <v>27</v>
      </c>
      <c r="E77" s="3" t="s">
        <v>28</v>
      </c>
      <c r="F77" s="3" t="s">
        <v>162</v>
      </c>
      <c r="G77" s="3" t="s">
        <v>163</v>
      </c>
      <c r="H77" s="3" t="s">
        <v>186</v>
      </c>
      <c r="I77" s="3" t="s">
        <v>187</v>
      </c>
      <c r="J77" s="3" t="s">
        <v>123</v>
      </c>
      <c r="K77" s="3" t="s">
        <v>154</v>
      </c>
      <c r="L77" s="3" t="s">
        <v>181</v>
      </c>
      <c r="M77" s="3" t="s">
        <v>126</v>
      </c>
      <c r="N77" s="4">
        <v>6670</v>
      </c>
      <c r="O77" s="4">
        <v>260</v>
      </c>
      <c r="P77" s="4">
        <v>0</v>
      </c>
      <c r="Q77" s="4">
        <v>6930</v>
      </c>
      <c r="R77" s="4">
        <v>0</v>
      </c>
      <c r="S77" s="4">
        <v>2900</v>
      </c>
      <c r="T77" s="4">
        <v>2900</v>
      </c>
      <c r="U77" s="4">
        <v>4030</v>
      </c>
      <c r="V77" s="4">
        <v>4030</v>
      </c>
      <c r="W77" s="4">
        <v>4030</v>
      </c>
      <c r="X77" s="3" t="s">
        <v>127</v>
      </c>
    </row>
    <row r="78" spans="1:24" ht="15.75" customHeight="1">
      <c r="A78" s="3" t="s">
        <v>118</v>
      </c>
      <c r="B78" s="3" t="s">
        <v>25</v>
      </c>
      <c r="C78" s="3" t="s">
        <v>26</v>
      </c>
      <c r="D78" s="3" t="s">
        <v>27</v>
      </c>
      <c r="E78" s="3" t="s">
        <v>28</v>
      </c>
      <c r="F78" s="3" t="s">
        <v>162</v>
      </c>
      <c r="G78" s="3" t="s">
        <v>163</v>
      </c>
      <c r="H78" s="3" t="s">
        <v>186</v>
      </c>
      <c r="I78" s="3" t="s">
        <v>187</v>
      </c>
      <c r="J78" s="3" t="s">
        <v>123</v>
      </c>
      <c r="K78" s="3" t="s">
        <v>132</v>
      </c>
      <c r="L78" s="3" t="s">
        <v>182</v>
      </c>
      <c r="M78" s="3" t="s">
        <v>126</v>
      </c>
      <c r="N78" s="4">
        <v>1889.15</v>
      </c>
      <c r="O78" s="4">
        <v>-4.1500000000000004</v>
      </c>
      <c r="P78" s="4">
        <v>0</v>
      </c>
      <c r="Q78" s="4">
        <v>1885</v>
      </c>
      <c r="R78" s="4">
        <v>345.24</v>
      </c>
      <c r="S78" s="4">
        <v>1486.84</v>
      </c>
      <c r="T78" s="4">
        <v>1486.84</v>
      </c>
      <c r="U78" s="4">
        <v>398.16</v>
      </c>
      <c r="V78" s="4">
        <v>398.16</v>
      </c>
      <c r="W78" s="4">
        <v>52.92</v>
      </c>
      <c r="X78" s="3" t="s">
        <v>127</v>
      </c>
    </row>
    <row r="79" spans="1:24" ht="15.75" customHeight="1">
      <c r="A79" s="3" t="s">
        <v>118</v>
      </c>
      <c r="B79" s="3" t="s">
        <v>25</v>
      </c>
      <c r="C79" s="3" t="s">
        <v>26</v>
      </c>
      <c r="D79" s="3" t="s">
        <v>27</v>
      </c>
      <c r="E79" s="3" t="s">
        <v>28</v>
      </c>
      <c r="F79" s="3" t="s">
        <v>162</v>
      </c>
      <c r="G79" s="3" t="s">
        <v>163</v>
      </c>
      <c r="H79" s="3" t="s">
        <v>186</v>
      </c>
      <c r="I79" s="3" t="s">
        <v>187</v>
      </c>
      <c r="J79" s="3" t="s">
        <v>123</v>
      </c>
      <c r="K79" s="3" t="s">
        <v>174</v>
      </c>
      <c r="L79" s="3" t="s">
        <v>175</v>
      </c>
      <c r="M79" s="3" t="s">
        <v>126</v>
      </c>
      <c r="N79" s="4">
        <v>2632.25</v>
      </c>
      <c r="O79" s="4">
        <v>67.75</v>
      </c>
      <c r="P79" s="4">
        <v>0</v>
      </c>
      <c r="Q79" s="4">
        <v>2700</v>
      </c>
      <c r="R79" s="4">
        <v>1.25</v>
      </c>
      <c r="S79" s="4">
        <v>2692.75</v>
      </c>
      <c r="T79" s="4">
        <v>2692.75</v>
      </c>
      <c r="U79" s="4">
        <v>7.25</v>
      </c>
      <c r="V79" s="4">
        <v>7.25</v>
      </c>
      <c r="W79" s="4">
        <v>6</v>
      </c>
      <c r="X79" s="3" t="s">
        <v>127</v>
      </c>
    </row>
    <row r="80" spans="1:24" ht="15.75" customHeight="1">
      <c r="A80" s="3" t="s">
        <v>118</v>
      </c>
      <c r="B80" s="3" t="s">
        <v>25</v>
      </c>
      <c r="C80" s="3" t="s">
        <v>26</v>
      </c>
      <c r="D80" s="3" t="s">
        <v>27</v>
      </c>
      <c r="E80" s="3" t="s">
        <v>28</v>
      </c>
      <c r="F80" s="3" t="s">
        <v>162</v>
      </c>
      <c r="G80" s="3" t="s">
        <v>163</v>
      </c>
      <c r="H80" s="3" t="s">
        <v>186</v>
      </c>
      <c r="I80" s="3" t="s">
        <v>187</v>
      </c>
      <c r="J80" s="3" t="s">
        <v>123</v>
      </c>
      <c r="K80" s="3" t="s">
        <v>188</v>
      </c>
      <c r="L80" s="3" t="s">
        <v>189</v>
      </c>
      <c r="M80" s="3" t="s">
        <v>126</v>
      </c>
      <c r="N80" s="4">
        <v>0</v>
      </c>
      <c r="O80" s="4">
        <v>8935</v>
      </c>
      <c r="P80" s="4">
        <v>0</v>
      </c>
      <c r="Q80" s="4">
        <v>8935</v>
      </c>
      <c r="R80" s="4">
        <v>1.7</v>
      </c>
      <c r="S80" s="4">
        <v>2888.1</v>
      </c>
      <c r="T80" s="4">
        <v>2888.1</v>
      </c>
      <c r="U80" s="4">
        <v>6046.9</v>
      </c>
      <c r="V80" s="4">
        <v>6046.9</v>
      </c>
      <c r="W80" s="4">
        <v>6045.2</v>
      </c>
      <c r="X80" s="3" t="s">
        <v>127</v>
      </c>
    </row>
    <row r="81" spans="1:24" ht="15.75" customHeight="1">
      <c r="A81" s="3" t="s">
        <v>118</v>
      </c>
      <c r="B81" s="3" t="s">
        <v>25</v>
      </c>
      <c r="C81" s="3" t="s">
        <v>26</v>
      </c>
      <c r="D81" s="3" t="s">
        <v>27</v>
      </c>
      <c r="E81" s="3" t="s">
        <v>28</v>
      </c>
      <c r="F81" s="3" t="s">
        <v>190</v>
      </c>
      <c r="G81" s="3" t="s">
        <v>191</v>
      </c>
      <c r="H81" s="3" t="s">
        <v>192</v>
      </c>
      <c r="I81" s="3" t="s">
        <v>193</v>
      </c>
      <c r="J81" s="3" t="s">
        <v>123</v>
      </c>
      <c r="K81" s="3" t="s">
        <v>150</v>
      </c>
      <c r="L81" s="3" t="s">
        <v>194</v>
      </c>
      <c r="M81" s="3" t="s">
        <v>126</v>
      </c>
      <c r="N81" s="4">
        <v>25000</v>
      </c>
      <c r="O81" s="4">
        <v>0</v>
      </c>
      <c r="P81" s="4">
        <v>0</v>
      </c>
      <c r="Q81" s="4">
        <v>25000</v>
      </c>
      <c r="R81" s="4">
        <v>25</v>
      </c>
      <c r="S81" s="4">
        <v>24342</v>
      </c>
      <c r="T81" s="4">
        <v>2125</v>
      </c>
      <c r="U81" s="4">
        <v>658</v>
      </c>
      <c r="V81" s="4">
        <v>22875</v>
      </c>
      <c r="W81" s="4">
        <v>633</v>
      </c>
      <c r="X81" s="3" t="s">
        <v>127</v>
      </c>
    </row>
    <row r="82" spans="1:24" ht="15.75" customHeight="1">
      <c r="A82" s="3" t="s">
        <v>118</v>
      </c>
      <c r="B82" s="3" t="s">
        <v>25</v>
      </c>
      <c r="C82" s="3" t="s">
        <v>26</v>
      </c>
      <c r="D82" s="3" t="s">
        <v>27</v>
      </c>
      <c r="E82" s="3" t="s">
        <v>28</v>
      </c>
      <c r="F82" s="3" t="s">
        <v>190</v>
      </c>
      <c r="G82" s="3" t="s">
        <v>191</v>
      </c>
      <c r="H82" s="3" t="s">
        <v>195</v>
      </c>
      <c r="I82" s="3" t="s">
        <v>196</v>
      </c>
      <c r="J82" s="3" t="s">
        <v>123</v>
      </c>
      <c r="K82" s="3" t="s">
        <v>150</v>
      </c>
      <c r="L82" s="3" t="s">
        <v>194</v>
      </c>
      <c r="M82" s="3" t="s">
        <v>126</v>
      </c>
      <c r="N82" s="4">
        <v>22000</v>
      </c>
      <c r="O82" s="4">
        <v>0</v>
      </c>
      <c r="P82" s="4">
        <v>0</v>
      </c>
      <c r="Q82" s="4">
        <v>22000</v>
      </c>
      <c r="R82" s="4">
        <v>0</v>
      </c>
      <c r="S82" s="4">
        <v>21715</v>
      </c>
      <c r="T82" s="4">
        <v>0</v>
      </c>
      <c r="U82" s="4">
        <v>285</v>
      </c>
      <c r="V82" s="4">
        <v>22000</v>
      </c>
      <c r="W82" s="4">
        <v>285</v>
      </c>
      <c r="X82" s="3" t="s">
        <v>127</v>
      </c>
    </row>
    <row r="83" spans="1:24" ht="15.75" customHeight="1">
      <c r="A83" s="3" t="s">
        <v>118</v>
      </c>
      <c r="B83" s="3" t="s">
        <v>25</v>
      </c>
      <c r="C83" s="3" t="s">
        <v>26</v>
      </c>
      <c r="D83" s="3" t="s">
        <v>27</v>
      </c>
      <c r="E83" s="3" t="s">
        <v>28</v>
      </c>
      <c r="F83" s="3" t="s">
        <v>197</v>
      </c>
      <c r="G83" s="3" t="s">
        <v>198</v>
      </c>
      <c r="H83" s="3" t="s">
        <v>199</v>
      </c>
      <c r="I83" s="3" t="s">
        <v>200</v>
      </c>
      <c r="J83" s="3" t="s">
        <v>123</v>
      </c>
      <c r="K83" s="3" t="s">
        <v>150</v>
      </c>
      <c r="L83" s="3" t="s">
        <v>201</v>
      </c>
      <c r="M83" s="3" t="s">
        <v>126</v>
      </c>
      <c r="N83" s="4">
        <v>11300</v>
      </c>
      <c r="O83" s="4">
        <v>0</v>
      </c>
      <c r="P83" s="4">
        <v>0</v>
      </c>
      <c r="Q83" s="4">
        <v>11300</v>
      </c>
      <c r="R83" s="4">
        <v>978</v>
      </c>
      <c r="S83" s="4">
        <v>4998</v>
      </c>
      <c r="T83" s="4">
        <v>833</v>
      </c>
      <c r="U83" s="4">
        <v>6302</v>
      </c>
      <c r="V83" s="4">
        <v>10467</v>
      </c>
      <c r="W83" s="4">
        <v>5324</v>
      </c>
      <c r="X83" s="3" t="s">
        <v>127</v>
      </c>
    </row>
    <row r="84" spans="1:24" ht="15.75" customHeight="1">
      <c r="A84" s="3" t="s">
        <v>118</v>
      </c>
      <c r="B84" s="3" t="s">
        <v>25</v>
      </c>
      <c r="C84" s="3" t="s">
        <v>26</v>
      </c>
      <c r="D84" s="3" t="s">
        <v>27</v>
      </c>
      <c r="E84" s="3" t="s">
        <v>28</v>
      </c>
      <c r="F84" s="3" t="s">
        <v>197</v>
      </c>
      <c r="G84" s="3" t="s">
        <v>198</v>
      </c>
      <c r="H84" s="3" t="s">
        <v>199</v>
      </c>
      <c r="I84" s="3" t="s">
        <v>200</v>
      </c>
      <c r="J84" s="3" t="s">
        <v>123</v>
      </c>
      <c r="K84" s="3" t="s">
        <v>154</v>
      </c>
      <c r="L84" s="3" t="s">
        <v>202</v>
      </c>
      <c r="M84" s="3" t="s">
        <v>126</v>
      </c>
      <c r="N84" s="4">
        <v>9000</v>
      </c>
      <c r="O84" s="4">
        <v>0</v>
      </c>
      <c r="P84" s="4">
        <v>0</v>
      </c>
      <c r="Q84" s="4">
        <v>9000</v>
      </c>
      <c r="R84" s="4">
        <v>0</v>
      </c>
      <c r="S84" s="4">
        <v>9000</v>
      </c>
      <c r="T84" s="4">
        <v>0</v>
      </c>
      <c r="U84" s="4">
        <v>0</v>
      </c>
      <c r="V84" s="4">
        <v>9000</v>
      </c>
      <c r="W84" s="4">
        <v>0</v>
      </c>
      <c r="X84" s="3" t="s">
        <v>127</v>
      </c>
    </row>
    <row r="85" spans="1:24" ht="15.75" customHeight="1">
      <c r="A85" s="3" t="s">
        <v>118</v>
      </c>
      <c r="B85" s="3" t="s">
        <v>25</v>
      </c>
      <c r="C85" s="3" t="s">
        <v>26</v>
      </c>
      <c r="D85" s="3" t="s">
        <v>27</v>
      </c>
      <c r="E85" s="3" t="s">
        <v>28</v>
      </c>
      <c r="F85" s="3" t="s">
        <v>197</v>
      </c>
      <c r="G85" s="3" t="s">
        <v>198</v>
      </c>
      <c r="H85" s="3" t="s">
        <v>199</v>
      </c>
      <c r="I85" s="3" t="s">
        <v>200</v>
      </c>
      <c r="J85" s="3" t="s">
        <v>123</v>
      </c>
      <c r="K85" s="3" t="s">
        <v>158</v>
      </c>
      <c r="L85" s="3" t="s">
        <v>203</v>
      </c>
      <c r="M85" s="3" t="s">
        <v>126</v>
      </c>
      <c r="N85" s="4">
        <v>6510</v>
      </c>
      <c r="O85" s="4">
        <v>0</v>
      </c>
      <c r="P85" s="4">
        <v>0</v>
      </c>
      <c r="Q85" s="4">
        <v>6510</v>
      </c>
      <c r="R85" s="4">
        <v>0</v>
      </c>
      <c r="S85" s="4">
        <v>0</v>
      </c>
      <c r="T85" s="4">
        <v>0</v>
      </c>
      <c r="U85" s="4">
        <v>6510</v>
      </c>
      <c r="V85" s="4">
        <v>6510</v>
      </c>
      <c r="W85" s="4">
        <v>6510</v>
      </c>
      <c r="X85" s="3" t="s">
        <v>127</v>
      </c>
    </row>
    <row r="86" spans="1:24" ht="15.75" customHeight="1">
      <c r="A86" s="3" t="s">
        <v>118</v>
      </c>
      <c r="B86" s="3" t="s">
        <v>25</v>
      </c>
      <c r="C86" s="3" t="s">
        <v>26</v>
      </c>
      <c r="D86" s="3" t="s">
        <v>27</v>
      </c>
      <c r="E86" s="3" t="s">
        <v>28</v>
      </c>
      <c r="F86" s="3" t="s">
        <v>197</v>
      </c>
      <c r="G86" s="3" t="s">
        <v>198</v>
      </c>
      <c r="H86" s="3" t="s">
        <v>199</v>
      </c>
      <c r="I86" s="3" t="s">
        <v>200</v>
      </c>
      <c r="J86" s="3" t="s">
        <v>123</v>
      </c>
      <c r="K86" s="3" t="s">
        <v>204</v>
      </c>
      <c r="L86" s="3" t="s">
        <v>205</v>
      </c>
      <c r="M86" s="3" t="s">
        <v>126</v>
      </c>
      <c r="N86" s="4">
        <v>4469.8999999999996</v>
      </c>
      <c r="O86" s="4">
        <v>0</v>
      </c>
      <c r="P86" s="4">
        <v>0</v>
      </c>
      <c r="Q86" s="4">
        <v>4469.8999999999996</v>
      </c>
      <c r="R86" s="4">
        <v>0</v>
      </c>
      <c r="S86" s="4">
        <v>0</v>
      </c>
      <c r="T86" s="4">
        <v>0</v>
      </c>
      <c r="U86" s="4">
        <v>4469.8999999999996</v>
      </c>
      <c r="V86" s="4">
        <v>4469.8999999999996</v>
      </c>
      <c r="W86" s="4">
        <v>4469.8999999999996</v>
      </c>
      <c r="X86" s="3" t="s">
        <v>127</v>
      </c>
    </row>
    <row r="87" spans="1:24" ht="15.75" customHeight="1">
      <c r="A87" s="3" t="s">
        <v>118</v>
      </c>
      <c r="B87" s="3" t="s">
        <v>25</v>
      </c>
      <c r="C87" s="3" t="s">
        <v>26</v>
      </c>
      <c r="D87" s="3" t="s">
        <v>27</v>
      </c>
      <c r="E87" s="3" t="s">
        <v>28</v>
      </c>
      <c r="F87" s="3" t="s">
        <v>206</v>
      </c>
      <c r="G87" s="3" t="s">
        <v>207</v>
      </c>
      <c r="H87" s="3" t="s">
        <v>208</v>
      </c>
      <c r="I87" s="3" t="s">
        <v>209</v>
      </c>
      <c r="J87" s="3" t="s">
        <v>123</v>
      </c>
      <c r="K87" s="3" t="s">
        <v>150</v>
      </c>
      <c r="L87" s="3" t="s">
        <v>210</v>
      </c>
      <c r="M87" s="3" t="s">
        <v>126</v>
      </c>
      <c r="N87" s="4">
        <v>16031.25</v>
      </c>
      <c r="O87" s="4">
        <v>0</v>
      </c>
      <c r="P87" s="4">
        <v>0</v>
      </c>
      <c r="Q87" s="4">
        <v>16031.25</v>
      </c>
      <c r="R87" s="4">
        <v>0</v>
      </c>
      <c r="S87" s="4">
        <v>9247.5</v>
      </c>
      <c r="T87" s="4">
        <v>0</v>
      </c>
      <c r="U87" s="4">
        <v>6783.75</v>
      </c>
      <c r="V87" s="4">
        <v>16031.25</v>
      </c>
      <c r="W87" s="4">
        <v>6783.75</v>
      </c>
      <c r="X87" s="3" t="s">
        <v>127</v>
      </c>
    </row>
    <row r="88" spans="1:24" ht="15.75" customHeight="1">
      <c r="A88" s="3" t="s">
        <v>118</v>
      </c>
      <c r="B88" s="3" t="s">
        <v>25</v>
      </c>
      <c r="C88" s="3" t="s">
        <v>26</v>
      </c>
      <c r="D88" s="3" t="s">
        <v>27</v>
      </c>
      <c r="E88" s="3" t="s">
        <v>28</v>
      </c>
      <c r="F88" s="3" t="s">
        <v>211</v>
      </c>
      <c r="G88" s="3" t="s">
        <v>212</v>
      </c>
      <c r="H88" s="3" t="s">
        <v>213</v>
      </c>
      <c r="I88" s="3" t="s">
        <v>214</v>
      </c>
      <c r="J88" s="3" t="s">
        <v>123</v>
      </c>
      <c r="K88" s="3" t="s">
        <v>150</v>
      </c>
      <c r="L88" s="3" t="s">
        <v>215</v>
      </c>
      <c r="M88" s="3" t="s">
        <v>126</v>
      </c>
      <c r="N88" s="4">
        <v>4423.3999999999996</v>
      </c>
      <c r="O88" s="4">
        <v>-3943.4</v>
      </c>
      <c r="P88" s="4">
        <v>0</v>
      </c>
      <c r="Q88" s="4">
        <v>480</v>
      </c>
      <c r="R88" s="4">
        <v>0</v>
      </c>
      <c r="S88" s="4">
        <v>0</v>
      </c>
      <c r="T88" s="4">
        <v>0</v>
      </c>
      <c r="U88" s="4">
        <v>480</v>
      </c>
      <c r="V88" s="4">
        <v>480</v>
      </c>
      <c r="W88" s="4">
        <v>480</v>
      </c>
      <c r="X88" s="3" t="s">
        <v>127</v>
      </c>
    </row>
    <row r="89" spans="1:24" ht="15.75" customHeight="1">
      <c r="A89" s="3" t="s">
        <v>118</v>
      </c>
      <c r="B89" s="3" t="s">
        <v>25</v>
      </c>
      <c r="C89" s="3" t="s">
        <v>26</v>
      </c>
      <c r="D89" s="3" t="s">
        <v>27</v>
      </c>
      <c r="E89" s="3" t="s">
        <v>28</v>
      </c>
      <c r="F89" s="3" t="s">
        <v>211</v>
      </c>
      <c r="G89" s="3" t="s">
        <v>212</v>
      </c>
      <c r="H89" s="3" t="s">
        <v>213</v>
      </c>
      <c r="I89" s="3" t="s">
        <v>214</v>
      </c>
      <c r="J89" s="3" t="s">
        <v>123</v>
      </c>
      <c r="K89" s="3" t="s">
        <v>154</v>
      </c>
      <c r="L89" s="3" t="s">
        <v>216</v>
      </c>
      <c r="M89" s="3" t="s">
        <v>126</v>
      </c>
      <c r="N89" s="4">
        <v>13510</v>
      </c>
      <c r="O89" s="4">
        <v>0</v>
      </c>
      <c r="P89" s="4">
        <v>0</v>
      </c>
      <c r="Q89" s="4">
        <v>13510</v>
      </c>
      <c r="R89" s="4">
        <v>0</v>
      </c>
      <c r="S89" s="4">
        <v>13510</v>
      </c>
      <c r="T89" s="4">
        <v>1692.6</v>
      </c>
      <c r="U89" s="4">
        <v>0</v>
      </c>
      <c r="V89" s="4">
        <v>11817.4</v>
      </c>
      <c r="W89" s="4">
        <v>0</v>
      </c>
      <c r="X89" s="3" t="s">
        <v>127</v>
      </c>
    </row>
    <row r="90" spans="1:24" ht="15.75" customHeight="1">
      <c r="A90" s="3" t="s">
        <v>118</v>
      </c>
      <c r="B90" s="3" t="s">
        <v>25</v>
      </c>
      <c r="C90" s="3" t="s">
        <v>26</v>
      </c>
      <c r="D90" s="3" t="s">
        <v>27</v>
      </c>
      <c r="E90" s="3" t="s">
        <v>28</v>
      </c>
      <c r="F90" s="3" t="s">
        <v>211</v>
      </c>
      <c r="G90" s="3" t="s">
        <v>212</v>
      </c>
      <c r="H90" s="3" t="s">
        <v>213</v>
      </c>
      <c r="I90" s="3" t="s">
        <v>214</v>
      </c>
      <c r="J90" s="3" t="s">
        <v>123</v>
      </c>
      <c r="K90" s="3" t="s">
        <v>140</v>
      </c>
      <c r="L90" s="3" t="s">
        <v>217</v>
      </c>
      <c r="M90" s="3" t="s">
        <v>126</v>
      </c>
      <c r="N90" s="4">
        <v>12000</v>
      </c>
      <c r="O90" s="4">
        <v>1200</v>
      </c>
      <c r="P90" s="4">
        <v>0</v>
      </c>
      <c r="Q90" s="4">
        <v>13200</v>
      </c>
      <c r="R90" s="4">
        <v>232.25</v>
      </c>
      <c r="S90" s="4">
        <v>11767.75</v>
      </c>
      <c r="T90" s="4">
        <v>2167.7399999999998</v>
      </c>
      <c r="U90" s="4">
        <v>1432.25</v>
      </c>
      <c r="V90" s="4">
        <v>11032.26</v>
      </c>
      <c r="W90" s="4">
        <v>1200</v>
      </c>
      <c r="X90" s="3" t="s">
        <v>127</v>
      </c>
    </row>
    <row r="91" spans="1:24" ht="15.75" customHeight="1">
      <c r="A91" s="3" t="s">
        <v>118</v>
      </c>
      <c r="B91" s="3" t="s">
        <v>25</v>
      </c>
      <c r="C91" s="3" t="s">
        <v>26</v>
      </c>
      <c r="D91" s="3" t="s">
        <v>27</v>
      </c>
      <c r="E91" s="3" t="s">
        <v>28</v>
      </c>
      <c r="F91" s="3" t="s">
        <v>211</v>
      </c>
      <c r="G91" s="3" t="s">
        <v>212</v>
      </c>
      <c r="H91" s="3" t="s">
        <v>218</v>
      </c>
      <c r="I91" s="3" t="s">
        <v>219</v>
      </c>
      <c r="J91" s="3" t="s">
        <v>123</v>
      </c>
      <c r="K91" s="3" t="s">
        <v>150</v>
      </c>
      <c r="L91" s="3" t="s">
        <v>215</v>
      </c>
      <c r="M91" s="3" t="s">
        <v>126</v>
      </c>
      <c r="N91" s="4">
        <v>2211.92</v>
      </c>
      <c r="O91" s="4">
        <v>-2211.92</v>
      </c>
      <c r="P91" s="4">
        <v>0</v>
      </c>
      <c r="Q91" s="4">
        <v>0</v>
      </c>
      <c r="R91" s="4">
        <v>0</v>
      </c>
      <c r="S91" s="4">
        <v>0</v>
      </c>
      <c r="T91" s="4">
        <v>0</v>
      </c>
      <c r="U91" s="4">
        <v>0</v>
      </c>
      <c r="V91" s="4">
        <v>0</v>
      </c>
      <c r="W91" s="4">
        <v>0</v>
      </c>
      <c r="X91" s="3" t="s">
        <v>127</v>
      </c>
    </row>
    <row r="92" spans="1:24" ht="15.75" customHeight="1">
      <c r="A92" s="3" t="s">
        <v>118</v>
      </c>
      <c r="B92" s="3" t="s">
        <v>25</v>
      </c>
      <c r="C92" s="3" t="s">
        <v>26</v>
      </c>
      <c r="D92" s="3" t="s">
        <v>27</v>
      </c>
      <c r="E92" s="3" t="s">
        <v>28</v>
      </c>
      <c r="F92" s="3" t="s">
        <v>211</v>
      </c>
      <c r="G92" s="3" t="s">
        <v>212</v>
      </c>
      <c r="H92" s="3" t="s">
        <v>218</v>
      </c>
      <c r="I92" s="3" t="s">
        <v>219</v>
      </c>
      <c r="J92" s="3" t="s">
        <v>123</v>
      </c>
      <c r="K92" s="3" t="s">
        <v>140</v>
      </c>
      <c r="L92" s="3" t="s">
        <v>217</v>
      </c>
      <c r="M92" s="3" t="s">
        <v>126</v>
      </c>
      <c r="N92" s="4">
        <v>7343.8</v>
      </c>
      <c r="O92" s="4">
        <v>5856.2</v>
      </c>
      <c r="P92" s="4">
        <v>0</v>
      </c>
      <c r="Q92" s="4">
        <v>13200</v>
      </c>
      <c r="R92" s="4">
        <v>232.25</v>
      </c>
      <c r="S92" s="4">
        <v>11767.75</v>
      </c>
      <c r="T92" s="4">
        <v>2167.7399999999998</v>
      </c>
      <c r="U92" s="4">
        <v>1432.25</v>
      </c>
      <c r="V92" s="4">
        <v>11032.26</v>
      </c>
      <c r="W92" s="4">
        <v>1200</v>
      </c>
      <c r="X92" s="3" t="s">
        <v>127</v>
      </c>
    </row>
    <row r="93" spans="1:24" ht="15.75" customHeight="1">
      <c r="A93" s="3" t="s">
        <v>118</v>
      </c>
      <c r="B93" s="3" t="s">
        <v>25</v>
      </c>
      <c r="C93" s="3" t="s">
        <v>26</v>
      </c>
      <c r="D93" s="3" t="s">
        <v>27</v>
      </c>
      <c r="E93" s="3" t="s">
        <v>28</v>
      </c>
      <c r="F93" s="3" t="s">
        <v>220</v>
      </c>
      <c r="G93" s="3" t="s">
        <v>221</v>
      </c>
      <c r="H93" s="3" t="s">
        <v>222</v>
      </c>
      <c r="I93" s="3" t="s">
        <v>223</v>
      </c>
      <c r="J93" s="3" t="s">
        <v>123</v>
      </c>
      <c r="K93" s="3" t="s">
        <v>224</v>
      </c>
      <c r="L93" s="3" t="s">
        <v>225</v>
      </c>
      <c r="M93" s="3" t="s">
        <v>126</v>
      </c>
      <c r="N93" s="4">
        <v>355.65</v>
      </c>
      <c r="O93" s="4">
        <v>0</v>
      </c>
      <c r="P93" s="4">
        <v>0</v>
      </c>
      <c r="Q93" s="4">
        <v>355.65</v>
      </c>
      <c r="R93" s="4">
        <v>0</v>
      </c>
      <c r="S93" s="4">
        <v>0</v>
      </c>
      <c r="T93" s="4">
        <v>0</v>
      </c>
      <c r="U93" s="4">
        <v>355.65</v>
      </c>
      <c r="V93" s="4">
        <v>355.65</v>
      </c>
      <c r="W93" s="4">
        <v>355.65</v>
      </c>
      <c r="X93" s="3" t="s">
        <v>127</v>
      </c>
    </row>
    <row r="94" spans="1:24" ht="15.75" customHeight="1">
      <c r="A94" s="3" t="s">
        <v>118</v>
      </c>
      <c r="B94" s="3" t="s">
        <v>25</v>
      </c>
      <c r="C94" s="3" t="s">
        <v>26</v>
      </c>
      <c r="D94" s="3" t="s">
        <v>27</v>
      </c>
      <c r="E94" s="3" t="s">
        <v>28</v>
      </c>
      <c r="F94" s="3" t="s">
        <v>220</v>
      </c>
      <c r="G94" s="3" t="s">
        <v>221</v>
      </c>
      <c r="H94" s="3" t="s">
        <v>222</v>
      </c>
      <c r="I94" s="3" t="s">
        <v>223</v>
      </c>
      <c r="J94" s="3" t="s">
        <v>123</v>
      </c>
      <c r="K94" s="3" t="s">
        <v>136</v>
      </c>
      <c r="L94" s="3" t="s">
        <v>226</v>
      </c>
      <c r="M94" s="3" t="s">
        <v>126</v>
      </c>
      <c r="N94" s="4">
        <v>2395</v>
      </c>
      <c r="O94" s="4">
        <v>0</v>
      </c>
      <c r="P94" s="4">
        <v>0</v>
      </c>
      <c r="Q94" s="4">
        <v>2395</v>
      </c>
      <c r="R94" s="4">
        <v>0</v>
      </c>
      <c r="S94" s="4">
        <v>0</v>
      </c>
      <c r="T94" s="4">
        <v>0</v>
      </c>
      <c r="U94" s="4">
        <v>2395</v>
      </c>
      <c r="V94" s="4">
        <v>2395</v>
      </c>
      <c r="W94" s="4">
        <v>2395</v>
      </c>
      <c r="X94" s="3" t="s">
        <v>127</v>
      </c>
    </row>
    <row r="95" spans="1:24" ht="15.75" customHeight="1">
      <c r="A95" s="3" t="s">
        <v>118</v>
      </c>
      <c r="B95" s="3" t="s">
        <v>25</v>
      </c>
      <c r="C95" s="3" t="s">
        <v>26</v>
      </c>
      <c r="D95" s="3" t="s">
        <v>27</v>
      </c>
      <c r="E95" s="3" t="s">
        <v>28</v>
      </c>
      <c r="F95" s="3" t="s">
        <v>220</v>
      </c>
      <c r="G95" s="3" t="s">
        <v>221</v>
      </c>
      <c r="H95" s="3" t="s">
        <v>222</v>
      </c>
      <c r="I95" s="3" t="s">
        <v>223</v>
      </c>
      <c r="J95" s="3" t="s">
        <v>123</v>
      </c>
      <c r="K95" s="3" t="s">
        <v>138</v>
      </c>
      <c r="L95" s="3" t="s">
        <v>227</v>
      </c>
      <c r="M95" s="3" t="s">
        <v>126</v>
      </c>
      <c r="N95" s="4">
        <v>5871</v>
      </c>
      <c r="O95" s="4">
        <v>0</v>
      </c>
      <c r="P95" s="4">
        <v>0</v>
      </c>
      <c r="Q95" s="4">
        <v>5871</v>
      </c>
      <c r="R95" s="4">
        <v>0</v>
      </c>
      <c r="S95" s="4">
        <v>0</v>
      </c>
      <c r="T95" s="4">
        <v>0</v>
      </c>
      <c r="U95" s="4">
        <v>5871</v>
      </c>
      <c r="V95" s="4">
        <v>5871</v>
      </c>
      <c r="W95" s="4">
        <v>5871</v>
      </c>
      <c r="X95" s="3" t="s">
        <v>127</v>
      </c>
    </row>
    <row r="96" spans="1:24" ht="15.75" customHeight="1">
      <c r="A96" s="3" t="s">
        <v>118</v>
      </c>
      <c r="B96" s="3" t="s">
        <v>25</v>
      </c>
      <c r="C96" s="3" t="s">
        <v>26</v>
      </c>
      <c r="D96" s="3" t="s">
        <v>27</v>
      </c>
      <c r="E96" s="3" t="s">
        <v>28</v>
      </c>
      <c r="F96" s="3" t="s">
        <v>220</v>
      </c>
      <c r="G96" s="3" t="s">
        <v>221</v>
      </c>
      <c r="H96" s="3" t="s">
        <v>222</v>
      </c>
      <c r="I96" s="3" t="s">
        <v>223</v>
      </c>
      <c r="J96" s="3" t="s">
        <v>123</v>
      </c>
      <c r="K96" s="3" t="s">
        <v>144</v>
      </c>
      <c r="L96" s="3" t="s">
        <v>228</v>
      </c>
      <c r="M96" s="3" t="s">
        <v>126</v>
      </c>
      <c r="N96" s="4">
        <v>4017.57</v>
      </c>
      <c r="O96" s="4">
        <v>0</v>
      </c>
      <c r="P96" s="4">
        <v>0</v>
      </c>
      <c r="Q96" s="4">
        <v>4017.57</v>
      </c>
      <c r="R96" s="4">
        <v>0</v>
      </c>
      <c r="S96" s="4">
        <v>4013.65</v>
      </c>
      <c r="T96" s="4">
        <v>4013.65</v>
      </c>
      <c r="U96" s="4">
        <v>3.92</v>
      </c>
      <c r="V96" s="4">
        <v>3.92</v>
      </c>
      <c r="W96" s="4">
        <v>3.92</v>
      </c>
      <c r="X96" s="3" t="s">
        <v>127</v>
      </c>
    </row>
    <row r="97" spans="1:24" ht="15.75" customHeight="1">
      <c r="A97" s="3" t="s">
        <v>118</v>
      </c>
      <c r="B97" s="3" t="s">
        <v>25</v>
      </c>
      <c r="C97" s="3" t="s">
        <v>26</v>
      </c>
      <c r="D97" s="3" t="s">
        <v>27</v>
      </c>
      <c r="E97" s="3" t="s">
        <v>28</v>
      </c>
      <c r="F97" s="3" t="s">
        <v>229</v>
      </c>
      <c r="G97" s="3" t="s">
        <v>230</v>
      </c>
      <c r="H97" s="3" t="s">
        <v>231</v>
      </c>
      <c r="I97" s="3" t="s">
        <v>232</v>
      </c>
      <c r="J97" s="3" t="s">
        <v>123</v>
      </c>
      <c r="K97" s="3" t="s">
        <v>150</v>
      </c>
      <c r="L97" s="3" t="s">
        <v>233</v>
      </c>
      <c r="M97" s="3" t="s">
        <v>126</v>
      </c>
      <c r="N97" s="4">
        <v>2004.78</v>
      </c>
      <c r="O97" s="4">
        <v>0</v>
      </c>
      <c r="P97" s="4">
        <v>0</v>
      </c>
      <c r="Q97" s="4">
        <v>2004.78</v>
      </c>
      <c r="R97" s="4">
        <v>0</v>
      </c>
      <c r="S97" s="4">
        <v>0</v>
      </c>
      <c r="T97" s="4">
        <v>0</v>
      </c>
      <c r="U97" s="4">
        <v>2004.78</v>
      </c>
      <c r="V97" s="4">
        <v>2004.78</v>
      </c>
      <c r="W97" s="4">
        <v>2004.78</v>
      </c>
      <c r="X97" s="3" t="s">
        <v>127</v>
      </c>
    </row>
    <row r="98" spans="1:24" ht="15.75" customHeight="1">
      <c r="A98" s="3" t="s">
        <v>118</v>
      </c>
      <c r="B98" s="3" t="s">
        <v>25</v>
      </c>
      <c r="C98" s="3" t="s">
        <v>26</v>
      </c>
      <c r="D98" s="3" t="s">
        <v>27</v>
      </c>
      <c r="E98" s="3" t="s">
        <v>28</v>
      </c>
      <c r="F98" s="3" t="s">
        <v>229</v>
      </c>
      <c r="G98" s="3" t="s">
        <v>230</v>
      </c>
      <c r="H98" s="3" t="s">
        <v>231</v>
      </c>
      <c r="I98" s="3" t="s">
        <v>232</v>
      </c>
      <c r="J98" s="3" t="s">
        <v>123</v>
      </c>
      <c r="K98" s="3" t="s">
        <v>144</v>
      </c>
      <c r="L98" s="3" t="s">
        <v>234</v>
      </c>
      <c r="M98" s="3" t="s">
        <v>126</v>
      </c>
      <c r="N98" s="4">
        <v>4756</v>
      </c>
      <c r="O98" s="4">
        <v>0</v>
      </c>
      <c r="P98" s="4">
        <v>0</v>
      </c>
      <c r="Q98" s="4">
        <v>4756</v>
      </c>
      <c r="R98" s="4">
        <v>0</v>
      </c>
      <c r="S98" s="4">
        <v>4752.7</v>
      </c>
      <c r="T98" s="4">
        <v>4752.7</v>
      </c>
      <c r="U98" s="4">
        <v>3.3</v>
      </c>
      <c r="V98" s="4">
        <v>3.3</v>
      </c>
      <c r="W98" s="4">
        <v>3.3</v>
      </c>
      <c r="X98" s="3" t="s">
        <v>127</v>
      </c>
    </row>
    <row r="99" spans="1:24" ht="15.75" customHeight="1">
      <c r="A99" s="3" t="s">
        <v>235</v>
      </c>
      <c r="B99" s="3" t="s">
        <v>25</v>
      </c>
      <c r="C99" s="3" t="s">
        <v>26</v>
      </c>
      <c r="D99" s="3" t="s">
        <v>27</v>
      </c>
      <c r="E99" s="3" t="s">
        <v>28</v>
      </c>
      <c r="F99" s="3" t="s">
        <v>128</v>
      </c>
      <c r="G99" s="3" t="s">
        <v>129</v>
      </c>
      <c r="H99" s="3" t="s">
        <v>134</v>
      </c>
      <c r="I99" s="3" t="s">
        <v>135</v>
      </c>
      <c r="J99" s="3" t="s">
        <v>236</v>
      </c>
      <c r="K99" s="3" t="s">
        <v>237</v>
      </c>
      <c r="L99" s="3" t="s">
        <v>238</v>
      </c>
      <c r="M99" s="3" t="s">
        <v>126</v>
      </c>
      <c r="N99" s="4">
        <v>194490.15</v>
      </c>
      <c r="O99" s="4">
        <v>6282.24</v>
      </c>
      <c r="P99" s="4">
        <v>0</v>
      </c>
      <c r="Q99" s="4">
        <v>200772.39</v>
      </c>
      <c r="R99" s="4">
        <v>0</v>
      </c>
      <c r="S99" s="4">
        <v>0</v>
      </c>
      <c r="T99" s="4">
        <v>0</v>
      </c>
      <c r="U99" s="4">
        <v>200772.39</v>
      </c>
      <c r="V99" s="4">
        <v>200772.39</v>
      </c>
      <c r="W99" s="4">
        <v>200772.39</v>
      </c>
      <c r="X99" s="3" t="s">
        <v>127</v>
      </c>
    </row>
    <row r="100" spans="1:24" ht="15.75" customHeight="1">
      <c r="A100" s="3" t="s">
        <v>235</v>
      </c>
      <c r="B100" s="3" t="s">
        <v>25</v>
      </c>
      <c r="C100" s="3" t="s">
        <v>26</v>
      </c>
      <c r="D100" s="3" t="s">
        <v>27</v>
      </c>
      <c r="E100" s="3" t="s">
        <v>28</v>
      </c>
      <c r="F100" s="3" t="s">
        <v>128</v>
      </c>
      <c r="G100" s="3" t="s">
        <v>129</v>
      </c>
      <c r="H100" s="3" t="s">
        <v>134</v>
      </c>
      <c r="I100" s="3" t="s">
        <v>135</v>
      </c>
      <c r="J100" s="3" t="s">
        <v>236</v>
      </c>
      <c r="K100" s="3" t="s">
        <v>239</v>
      </c>
      <c r="L100" s="3" t="s">
        <v>240</v>
      </c>
      <c r="M100" s="3" t="s">
        <v>126</v>
      </c>
      <c r="N100" s="4">
        <v>559868.81000000006</v>
      </c>
      <c r="O100" s="4">
        <v>0</v>
      </c>
      <c r="P100" s="4">
        <v>0</v>
      </c>
      <c r="Q100" s="4">
        <v>559868.81000000006</v>
      </c>
      <c r="R100" s="4">
        <v>0</v>
      </c>
      <c r="S100" s="4">
        <v>232901.15</v>
      </c>
      <c r="T100" s="4">
        <v>0</v>
      </c>
      <c r="U100" s="4">
        <v>326967.65999999997</v>
      </c>
      <c r="V100" s="4">
        <v>559868.81000000006</v>
      </c>
      <c r="W100" s="4">
        <v>326967.65999999997</v>
      </c>
      <c r="X100" s="3" t="s">
        <v>127</v>
      </c>
    </row>
    <row r="101" spans="1:24" ht="15.75" customHeight="1">
      <c r="A101" s="3" t="s">
        <v>235</v>
      </c>
      <c r="B101" s="3" t="s">
        <v>25</v>
      </c>
      <c r="C101" s="3" t="s">
        <v>26</v>
      </c>
      <c r="D101" s="3" t="s">
        <v>27</v>
      </c>
      <c r="E101" s="3" t="s">
        <v>28</v>
      </c>
      <c r="F101" s="3" t="s">
        <v>128</v>
      </c>
      <c r="G101" s="3" t="s">
        <v>129</v>
      </c>
      <c r="H101" s="3" t="s">
        <v>134</v>
      </c>
      <c r="I101" s="3" t="s">
        <v>135</v>
      </c>
      <c r="J101" s="3" t="s">
        <v>236</v>
      </c>
      <c r="K101" s="3" t="s">
        <v>241</v>
      </c>
      <c r="L101" s="3" t="s">
        <v>242</v>
      </c>
      <c r="M101" s="3" t="s">
        <v>126</v>
      </c>
      <c r="N101" s="4">
        <v>164156.65</v>
      </c>
      <c r="O101" s="4">
        <v>0</v>
      </c>
      <c r="P101" s="4">
        <v>0</v>
      </c>
      <c r="Q101" s="4">
        <v>164156.65</v>
      </c>
      <c r="R101" s="4">
        <v>0</v>
      </c>
      <c r="S101" s="4">
        <v>0</v>
      </c>
      <c r="T101" s="4">
        <v>0</v>
      </c>
      <c r="U101" s="4">
        <v>164156.65</v>
      </c>
      <c r="V101" s="4">
        <v>164156.65</v>
      </c>
      <c r="W101" s="4">
        <v>164156.65</v>
      </c>
      <c r="X101" s="3" t="s">
        <v>127</v>
      </c>
    </row>
    <row r="102" spans="1:24" ht="15.75" customHeight="1">
      <c r="A102" s="3" t="s">
        <v>235</v>
      </c>
      <c r="B102" s="3" t="s">
        <v>25</v>
      </c>
      <c r="C102" s="3" t="s">
        <v>26</v>
      </c>
      <c r="D102" s="3" t="s">
        <v>27</v>
      </c>
      <c r="E102" s="3" t="s">
        <v>28</v>
      </c>
      <c r="F102" s="3" t="s">
        <v>128</v>
      </c>
      <c r="G102" s="3" t="s">
        <v>129</v>
      </c>
      <c r="H102" s="3" t="s">
        <v>146</v>
      </c>
      <c r="I102" s="3" t="s">
        <v>147</v>
      </c>
      <c r="J102" s="3" t="s">
        <v>236</v>
      </c>
      <c r="K102" s="3" t="s">
        <v>237</v>
      </c>
      <c r="L102" s="3" t="s">
        <v>238</v>
      </c>
      <c r="M102" s="3" t="s">
        <v>126</v>
      </c>
      <c r="N102" s="4">
        <v>1064456.82</v>
      </c>
      <c r="O102" s="4">
        <v>722605.98</v>
      </c>
      <c r="P102" s="4">
        <v>0</v>
      </c>
      <c r="Q102" s="4">
        <v>1787062.8</v>
      </c>
      <c r="R102" s="4">
        <v>0</v>
      </c>
      <c r="S102" s="4">
        <v>269745.11</v>
      </c>
      <c r="T102" s="4">
        <v>0</v>
      </c>
      <c r="U102" s="4">
        <v>1517317.69</v>
      </c>
      <c r="V102" s="4">
        <v>1787062.8</v>
      </c>
      <c r="W102" s="4">
        <v>1517317.69</v>
      </c>
      <c r="X102" s="3" t="s">
        <v>127</v>
      </c>
    </row>
    <row r="103" spans="1:24" ht="15.75" customHeight="1">
      <c r="A103" s="3" t="s">
        <v>235</v>
      </c>
      <c r="B103" s="3" t="s">
        <v>25</v>
      </c>
      <c r="C103" s="3" t="s">
        <v>26</v>
      </c>
      <c r="D103" s="3" t="s">
        <v>27</v>
      </c>
      <c r="E103" s="3" t="s">
        <v>28</v>
      </c>
      <c r="F103" s="3" t="s">
        <v>128</v>
      </c>
      <c r="G103" s="3" t="s">
        <v>129</v>
      </c>
      <c r="H103" s="3" t="s">
        <v>146</v>
      </c>
      <c r="I103" s="3" t="s">
        <v>147</v>
      </c>
      <c r="J103" s="3" t="s">
        <v>236</v>
      </c>
      <c r="K103" s="3" t="s">
        <v>239</v>
      </c>
      <c r="L103" s="3" t="s">
        <v>240</v>
      </c>
      <c r="M103" s="3" t="s">
        <v>126</v>
      </c>
      <c r="N103" s="4">
        <v>1340132.47</v>
      </c>
      <c r="O103" s="4">
        <v>-757073.05</v>
      </c>
      <c r="P103" s="4">
        <v>0</v>
      </c>
      <c r="Q103" s="4">
        <v>583059.42000000004</v>
      </c>
      <c r="R103" s="4">
        <v>0</v>
      </c>
      <c r="S103" s="4">
        <v>225894.57</v>
      </c>
      <c r="T103" s="4">
        <v>0</v>
      </c>
      <c r="U103" s="4">
        <v>357164.85</v>
      </c>
      <c r="V103" s="4">
        <v>583059.42000000004</v>
      </c>
      <c r="W103" s="4">
        <v>357164.85</v>
      </c>
      <c r="X103" s="3" t="s">
        <v>127</v>
      </c>
    </row>
    <row r="104" spans="1:24" ht="15.75" customHeight="1">
      <c r="A104" s="3" t="s">
        <v>235</v>
      </c>
      <c r="B104" s="3" t="s">
        <v>25</v>
      </c>
      <c r="C104" s="3" t="s">
        <v>26</v>
      </c>
      <c r="D104" s="3" t="s">
        <v>27</v>
      </c>
      <c r="E104" s="3" t="s">
        <v>28</v>
      </c>
      <c r="F104" s="3" t="s">
        <v>128</v>
      </c>
      <c r="G104" s="3" t="s">
        <v>129</v>
      </c>
      <c r="H104" s="3" t="s">
        <v>146</v>
      </c>
      <c r="I104" s="3" t="s">
        <v>147</v>
      </c>
      <c r="J104" s="3" t="s">
        <v>236</v>
      </c>
      <c r="K104" s="3" t="s">
        <v>241</v>
      </c>
      <c r="L104" s="3" t="s">
        <v>242</v>
      </c>
      <c r="M104" s="3" t="s">
        <v>126</v>
      </c>
      <c r="N104" s="4">
        <v>191344.23</v>
      </c>
      <c r="O104" s="4">
        <v>72359.48</v>
      </c>
      <c r="P104" s="4">
        <v>0</v>
      </c>
      <c r="Q104" s="4">
        <v>263703.71000000002</v>
      </c>
      <c r="R104" s="4">
        <v>0</v>
      </c>
      <c r="S104" s="4">
        <v>0</v>
      </c>
      <c r="T104" s="4">
        <v>0</v>
      </c>
      <c r="U104" s="4">
        <v>263703.71000000002</v>
      </c>
      <c r="V104" s="4">
        <v>263703.71000000002</v>
      </c>
      <c r="W104" s="4">
        <v>263703.71000000002</v>
      </c>
      <c r="X104" s="3" t="s">
        <v>127</v>
      </c>
    </row>
    <row r="105" spans="1:24" ht="15.75" customHeight="1">
      <c r="A105" s="3" t="s">
        <v>243</v>
      </c>
      <c r="B105" s="3" t="s">
        <v>25</v>
      </c>
      <c r="C105" s="3" t="s">
        <v>26</v>
      </c>
      <c r="D105" s="3" t="s">
        <v>27</v>
      </c>
      <c r="E105" s="3" t="s">
        <v>28</v>
      </c>
      <c r="F105" s="3" t="s">
        <v>29</v>
      </c>
      <c r="G105" s="3" t="s">
        <v>30</v>
      </c>
      <c r="H105" s="3" t="s">
        <v>67</v>
      </c>
      <c r="I105" s="3" t="s">
        <v>68</v>
      </c>
      <c r="J105" s="3" t="s">
        <v>244</v>
      </c>
      <c r="K105" s="3" t="s">
        <v>245</v>
      </c>
      <c r="L105" s="3" t="s">
        <v>246</v>
      </c>
      <c r="M105" s="3" t="s">
        <v>36</v>
      </c>
      <c r="N105" s="4">
        <v>2238</v>
      </c>
      <c r="O105" s="4">
        <v>0</v>
      </c>
      <c r="P105" s="4">
        <v>0</v>
      </c>
      <c r="Q105" s="4">
        <v>2238</v>
      </c>
      <c r="R105" s="4">
        <v>0</v>
      </c>
      <c r="S105" s="4">
        <v>0</v>
      </c>
      <c r="T105" s="4">
        <v>0</v>
      </c>
      <c r="U105" s="4">
        <v>2238</v>
      </c>
      <c r="V105" s="4">
        <v>2238</v>
      </c>
      <c r="W105" s="4">
        <v>2238</v>
      </c>
      <c r="X105" s="3" t="s">
        <v>247</v>
      </c>
    </row>
    <row r="106" spans="1:24" ht="15.75" customHeight="1">
      <c r="A106" s="3" t="s">
        <v>243</v>
      </c>
      <c r="B106" s="3" t="s">
        <v>25</v>
      </c>
      <c r="C106" s="3" t="s">
        <v>26</v>
      </c>
      <c r="D106" s="3" t="s">
        <v>27</v>
      </c>
      <c r="E106" s="3" t="s">
        <v>28</v>
      </c>
      <c r="F106" s="3" t="s">
        <v>29</v>
      </c>
      <c r="G106" s="3" t="s">
        <v>30</v>
      </c>
      <c r="H106" s="3" t="s">
        <v>67</v>
      </c>
      <c r="I106" s="3" t="s">
        <v>68</v>
      </c>
      <c r="J106" s="3" t="s">
        <v>244</v>
      </c>
      <c r="K106" s="3" t="s">
        <v>248</v>
      </c>
      <c r="L106" s="3" t="s">
        <v>249</v>
      </c>
      <c r="M106" s="3" t="s">
        <v>36</v>
      </c>
      <c r="N106" s="4">
        <v>6000</v>
      </c>
      <c r="O106" s="4">
        <v>0</v>
      </c>
      <c r="P106" s="4">
        <v>0</v>
      </c>
      <c r="Q106" s="4">
        <v>6000</v>
      </c>
      <c r="R106" s="4">
        <v>0</v>
      </c>
      <c r="S106" s="4">
        <v>0</v>
      </c>
      <c r="T106" s="4">
        <v>0</v>
      </c>
      <c r="U106" s="4">
        <v>6000</v>
      </c>
      <c r="V106" s="4">
        <v>6000</v>
      </c>
      <c r="W106" s="4">
        <v>6000</v>
      </c>
      <c r="X106" s="3" t="s">
        <v>247</v>
      </c>
    </row>
    <row r="107" spans="1:24" ht="15.75" customHeight="1">
      <c r="A107" s="3" t="s">
        <v>243</v>
      </c>
      <c r="B107" s="3" t="s">
        <v>25</v>
      </c>
      <c r="C107" s="3" t="s">
        <v>26</v>
      </c>
      <c r="D107" s="3" t="s">
        <v>27</v>
      </c>
      <c r="E107" s="3" t="s">
        <v>28</v>
      </c>
      <c r="F107" s="3" t="s">
        <v>29</v>
      </c>
      <c r="G107" s="3" t="s">
        <v>30</v>
      </c>
      <c r="H107" s="3" t="s">
        <v>67</v>
      </c>
      <c r="I107" s="3" t="s">
        <v>68</v>
      </c>
      <c r="J107" s="3" t="s">
        <v>244</v>
      </c>
      <c r="K107" s="3" t="s">
        <v>250</v>
      </c>
      <c r="L107" s="3" t="s">
        <v>251</v>
      </c>
      <c r="M107" s="3" t="s">
        <v>36</v>
      </c>
      <c r="N107" s="4">
        <v>50098.29</v>
      </c>
      <c r="O107" s="4">
        <v>0</v>
      </c>
      <c r="P107" s="4">
        <v>0</v>
      </c>
      <c r="Q107" s="4">
        <v>50098.29</v>
      </c>
      <c r="R107" s="4">
        <v>0</v>
      </c>
      <c r="S107" s="4">
        <v>0</v>
      </c>
      <c r="T107" s="4">
        <v>0</v>
      </c>
      <c r="U107" s="4">
        <v>50098.29</v>
      </c>
      <c r="V107" s="4">
        <v>50098.29</v>
      </c>
      <c r="W107" s="4">
        <v>50098.29</v>
      </c>
      <c r="X107" s="3" t="s">
        <v>247</v>
      </c>
    </row>
    <row r="108" spans="1:24" ht="15.75" customHeight="1">
      <c r="A108" s="3" t="s">
        <v>243</v>
      </c>
      <c r="B108" s="3" t="s">
        <v>25</v>
      </c>
      <c r="C108" s="3" t="s">
        <v>26</v>
      </c>
      <c r="D108" s="3" t="s">
        <v>27</v>
      </c>
      <c r="E108" s="3" t="s">
        <v>28</v>
      </c>
      <c r="F108" s="3" t="s">
        <v>128</v>
      </c>
      <c r="G108" s="3" t="s">
        <v>129</v>
      </c>
      <c r="H108" s="3" t="s">
        <v>130</v>
      </c>
      <c r="I108" s="3" t="s">
        <v>131</v>
      </c>
      <c r="J108" s="3" t="s">
        <v>244</v>
      </c>
      <c r="K108" s="3" t="s">
        <v>245</v>
      </c>
      <c r="L108" s="3" t="s">
        <v>252</v>
      </c>
      <c r="M108" s="3" t="s">
        <v>126</v>
      </c>
      <c r="N108" s="4">
        <v>0</v>
      </c>
      <c r="O108" s="4">
        <v>1500</v>
      </c>
      <c r="P108" s="4">
        <v>0</v>
      </c>
      <c r="Q108" s="4">
        <v>1500</v>
      </c>
      <c r="R108" s="4">
        <v>0</v>
      </c>
      <c r="S108" s="4">
        <v>0</v>
      </c>
      <c r="T108" s="4">
        <v>0</v>
      </c>
      <c r="U108" s="4">
        <v>1500</v>
      </c>
      <c r="V108" s="4">
        <v>1500</v>
      </c>
      <c r="W108" s="4">
        <v>1500</v>
      </c>
      <c r="X108" s="3" t="s">
        <v>247</v>
      </c>
    </row>
    <row r="109" spans="1:24" ht="15.75" customHeight="1">
      <c r="A109" s="3" t="s">
        <v>243</v>
      </c>
      <c r="B109" s="3" t="s">
        <v>25</v>
      </c>
      <c r="C109" s="3" t="s">
        <v>26</v>
      </c>
      <c r="D109" s="3" t="s">
        <v>27</v>
      </c>
      <c r="E109" s="3" t="s">
        <v>28</v>
      </c>
      <c r="F109" s="3" t="s">
        <v>128</v>
      </c>
      <c r="G109" s="3" t="s">
        <v>129</v>
      </c>
      <c r="H109" s="3" t="s">
        <v>134</v>
      </c>
      <c r="I109" s="3" t="s">
        <v>135</v>
      </c>
      <c r="J109" s="3" t="s">
        <v>244</v>
      </c>
      <c r="K109" s="3" t="s">
        <v>248</v>
      </c>
      <c r="L109" s="3" t="s">
        <v>253</v>
      </c>
      <c r="M109" s="3" t="s">
        <v>126</v>
      </c>
      <c r="N109" s="4">
        <v>126103.57</v>
      </c>
      <c r="O109" s="4">
        <v>0</v>
      </c>
      <c r="P109" s="4">
        <v>0</v>
      </c>
      <c r="Q109" s="4">
        <v>126103.57</v>
      </c>
      <c r="R109" s="4">
        <v>125700</v>
      </c>
      <c r="S109" s="4">
        <v>0</v>
      </c>
      <c r="T109" s="4">
        <v>0</v>
      </c>
      <c r="U109" s="4">
        <v>126103.57</v>
      </c>
      <c r="V109" s="4">
        <v>126103.57</v>
      </c>
      <c r="W109" s="4">
        <v>403.57</v>
      </c>
      <c r="X109" s="3" t="s">
        <v>247</v>
      </c>
    </row>
    <row r="110" spans="1:24" ht="15.75" customHeight="1">
      <c r="A110" s="3" t="s">
        <v>243</v>
      </c>
      <c r="B110" s="3" t="s">
        <v>25</v>
      </c>
      <c r="C110" s="3" t="s">
        <v>26</v>
      </c>
      <c r="D110" s="3" t="s">
        <v>27</v>
      </c>
      <c r="E110" s="3" t="s">
        <v>28</v>
      </c>
      <c r="F110" s="3" t="s">
        <v>128</v>
      </c>
      <c r="G110" s="3" t="s">
        <v>129</v>
      </c>
      <c r="H110" s="3" t="s">
        <v>134</v>
      </c>
      <c r="I110" s="3" t="s">
        <v>135</v>
      </c>
      <c r="J110" s="3" t="s">
        <v>244</v>
      </c>
      <c r="K110" s="3" t="s">
        <v>254</v>
      </c>
      <c r="L110" s="3" t="s">
        <v>255</v>
      </c>
      <c r="M110" s="3" t="s">
        <v>126</v>
      </c>
      <c r="N110" s="4">
        <v>131657.85999999999</v>
      </c>
      <c r="O110" s="4">
        <v>-19182.240000000002</v>
      </c>
      <c r="P110" s="4">
        <v>0</v>
      </c>
      <c r="Q110" s="4">
        <v>112475.62</v>
      </c>
      <c r="R110" s="4">
        <v>0</v>
      </c>
      <c r="S110" s="4">
        <v>0</v>
      </c>
      <c r="T110" s="4">
        <v>0</v>
      </c>
      <c r="U110" s="4">
        <v>112475.62</v>
      </c>
      <c r="V110" s="4">
        <v>112475.62</v>
      </c>
      <c r="W110" s="4">
        <v>112475.62</v>
      </c>
      <c r="X110" s="3" t="s">
        <v>247</v>
      </c>
    </row>
    <row r="111" spans="1:24" ht="15.75" customHeight="1">
      <c r="A111" s="3" t="s">
        <v>243</v>
      </c>
      <c r="B111" s="3" t="s">
        <v>25</v>
      </c>
      <c r="C111" s="3" t="s">
        <v>26</v>
      </c>
      <c r="D111" s="3" t="s">
        <v>27</v>
      </c>
      <c r="E111" s="3" t="s">
        <v>28</v>
      </c>
      <c r="F111" s="3" t="s">
        <v>128</v>
      </c>
      <c r="G111" s="3" t="s">
        <v>129</v>
      </c>
      <c r="H111" s="3" t="s">
        <v>146</v>
      </c>
      <c r="I111" s="3" t="s">
        <v>147</v>
      </c>
      <c r="J111" s="3" t="s">
        <v>244</v>
      </c>
      <c r="K111" s="3" t="s">
        <v>248</v>
      </c>
      <c r="L111" s="3" t="s">
        <v>253</v>
      </c>
      <c r="M111" s="3" t="s">
        <v>126</v>
      </c>
      <c r="N111" s="4">
        <v>6140</v>
      </c>
      <c r="O111" s="4">
        <v>0</v>
      </c>
      <c r="P111" s="4">
        <v>0</v>
      </c>
      <c r="Q111" s="4">
        <v>6140</v>
      </c>
      <c r="R111" s="4">
        <v>0</v>
      </c>
      <c r="S111" s="4">
        <v>0</v>
      </c>
      <c r="T111" s="4">
        <v>0</v>
      </c>
      <c r="U111" s="4">
        <v>6140</v>
      </c>
      <c r="V111" s="4">
        <v>6140</v>
      </c>
      <c r="W111" s="4">
        <v>6140</v>
      </c>
      <c r="X111" s="3" t="s">
        <v>247</v>
      </c>
    </row>
    <row r="112" spans="1:24" ht="15.75" customHeight="1">
      <c r="A112" s="3" t="s">
        <v>243</v>
      </c>
      <c r="B112" s="3" t="s">
        <v>25</v>
      </c>
      <c r="C112" s="3" t="s">
        <v>26</v>
      </c>
      <c r="D112" s="3" t="s">
        <v>27</v>
      </c>
      <c r="E112" s="3" t="s">
        <v>28</v>
      </c>
      <c r="F112" s="3" t="s">
        <v>162</v>
      </c>
      <c r="G112" s="3" t="s">
        <v>163</v>
      </c>
      <c r="H112" s="3" t="s">
        <v>164</v>
      </c>
      <c r="I112" s="3" t="s">
        <v>165</v>
      </c>
      <c r="J112" s="3" t="s">
        <v>244</v>
      </c>
      <c r="K112" s="3" t="s">
        <v>248</v>
      </c>
      <c r="L112" s="3" t="s">
        <v>256</v>
      </c>
      <c r="M112" s="3" t="s">
        <v>126</v>
      </c>
      <c r="N112" s="4">
        <v>9942.86</v>
      </c>
      <c r="O112" s="4">
        <v>0</v>
      </c>
      <c r="P112" s="4">
        <v>0</v>
      </c>
      <c r="Q112" s="4">
        <v>9942.86</v>
      </c>
      <c r="R112" s="4">
        <v>0</v>
      </c>
      <c r="S112" s="4">
        <v>5187.49</v>
      </c>
      <c r="T112" s="4">
        <v>5187.49</v>
      </c>
      <c r="U112" s="4">
        <v>4755.37</v>
      </c>
      <c r="V112" s="4">
        <v>4755.37</v>
      </c>
      <c r="W112" s="4">
        <v>4755.37</v>
      </c>
      <c r="X112" s="3" t="s">
        <v>247</v>
      </c>
    </row>
    <row r="113" spans="1:24" ht="15.75" customHeight="1">
      <c r="A113" s="3" t="s">
        <v>243</v>
      </c>
      <c r="B113" s="3" t="s">
        <v>25</v>
      </c>
      <c r="C113" s="3" t="s">
        <v>26</v>
      </c>
      <c r="D113" s="3" t="s">
        <v>27</v>
      </c>
      <c r="E113" s="3" t="s">
        <v>28</v>
      </c>
      <c r="F113" s="3" t="s">
        <v>162</v>
      </c>
      <c r="G113" s="3" t="s">
        <v>163</v>
      </c>
      <c r="H113" s="3" t="s">
        <v>164</v>
      </c>
      <c r="I113" s="3" t="s">
        <v>165</v>
      </c>
      <c r="J113" s="3" t="s">
        <v>244</v>
      </c>
      <c r="K113" s="3" t="s">
        <v>250</v>
      </c>
      <c r="L113" s="3" t="s">
        <v>257</v>
      </c>
      <c r="M113" s="3" t="s">
        <v>126</v>
      </c>
      <c r="N113" s="4">
        <v>4000</v>
      </c>
      <c r="O113" s="4">
        <v>0</v>
      </c>
      <c r="P113" s="4">
        <v>0</v>
      </c>
      <c r="Q113" s="4">
        <v>4000</v>
      </c>
      <c r="R113" s="4">
        <v>7</v>
      </c>
      <c r="S113" s="4">
        <v>3839.56</v>
      </c>
      <c r="T113" s="4">
        <v>3839.56</v>
      </c>
      <c r="U113" s="4">
        <v>160.44</v>
      </c>
      <c r="V113" s="4">
        <v>160.44</v>
      </c>
      <c r="W113" s="4">
        <v>153.44</v>
      </c>
      <c r="X113" s="3" t="s">
        <v>247</v>
      </c>
    </row>
    <row r="114" spans="1:24" ht="15.75" customHeight="1">
      <c r="A114" s="3" t="s">
        <v>243</v>
      </c>
      <c r="B114" s="3" t="s">
        <v>25</v>
      </c>
      <c r="C114" s="3" t="s">
        <v>26</v>
      </c>
      <c r="D114" s="3" t="s">
        <v>27</v>
      </c>
      <c r="E114" s="3" t="s">
        <v>28</v>
      </c>
      <c r="F114" s="3" t="s">
        <v>162</v>
      </c>
      <c r="G114" s="3" t="s">
        <v>163</v>
      </c>
      <c r="H114" s="3" t="s">
        <v>176</v>
      </c>
      <c r="I114" s="3" t="s">
        <v>177</v>
      </c>
      <c r="J114" s="3" t="s">
        <v>244</v>
      </c>
      <c r="K114" s="3" t="s">
        <v>250</v>
      </c>
      <c r="L114" s="3" t="s">
        <v>257</v>
      </c>
      <c r="M114" s="3" t="s">
        <v>126</v>
      </c>
      <c r="N114" s="4">
        <v>7789.6</v>
      </c>
      <c r="O114" s="4">
        <v>-7789.6</v>
      </c>
      <c r="P114" s="4">
        <v>0</v>
      </c>
      <c r="Q114" s="4">
        <v>0</v>
      </c>
      <c r="R114" s="4">
        <v>0</v>
      </c>
      <c r="S114" s="4">
        <v>0</v>
      </c>
      <c r="T114" s="4">
        <v>0</v>
      </c>
      <c r="U114" s="4">
        <v>0</v>
      </c>
      <c r="V114" s="4">
        <v>0</v>
      </c>
      <c r="W114" s="4">
        <v>0</v>
      </c>
      <c r="X114" s="3" t="s">
        <v>247</v>
      </c>
    </row>
    <row r="115" spans="1:24" ht="15.75" customHeight="1">
      <c r="A115" s="3" t="s">
        <v>243</v>
      </c>
      <c r="B115" s="3" t="s">
        <v>25</v>
      </c>
      <c r="C115" s="3" t="s">
        <v>26</v>
      </c>
      <c r="D115" s="3" t="s">
        <v>27</v>
      </c>
      <c r="E115" s="3" t="s">
        <v>28</v>
      </c>
      <c r="F115" s="3" t="s">
        <v>197</v>
      </c>
      <c r="G115" s="3" t="s">
        <v>198</v>
      </c>
      <c r="H115" s="3" t="s">
        <v>199</v>
      </c>
      <c r="I115" s="3" t="s">
        <v>200</v>
      </c>
      <c r="J115" s="3" t="s">
        <v>244</v>
      </c>
      <c r="K115" s="3" t="s">
        <v>248</v>
      </c>
      <c r="L115" s="3" t="s">
        <v>258</v>
      </c>
      <c r="M115" s="3" t="s">
        <v>126</v>
      </c>
      <c r="N115" s="4">
        <v>556.1</v>
      </c>
      <c r="O115" s="4">
        <v>0</v>
      </c>
      <c r="P115" s="4">
        <v>0</v>
      </c>
      <c r="Q115" s="4">
        <v>556.1</v>
      </c>
      <c r="R115" s="4">
        <v>0</v>
      </c>
      <c r="S115" s="4">
        <v>0</v>
      </c>
      <c r="T115" s="4">
        <v>0</v>
      </c>
      <c r="U115" s="4">
        <v>556.1</v>
      </c>
      <c r="V115" s="4">
        <v>556.1</v>
      </c>
      <c r="W115" s="4">
        <v>556.1</v>
      </c>
      <c r="X115" s="3" t="s">
        <v>247</v>
      </c>
    </row>
    <row r="116" spans="1:24" ht="15.75" customHeight="1">
      <c r="A116" s="3" t="s">
        <v>243</v>
      </c>
      <c r="B116" s="3" t="s">
        <v>25</v>
      </c>
      <c r="C116" s="3" t="s">
        <v>26</v>
      </c>
      <c r="D116" s="3" t="s">
        <v>27</v>
      </c>
      <c r="E116" s="3" t="s">
        <v>28</v>
      </c>
      <c r="F116" s="3" t="s">
        <v>197</v>
      </c>
      <c r="G116" s="3" t="s">
        <v>198</v>
      </c>
      <c r="H116" s="3" t="s">
        <v>199</v>
      </c>
      <c r="I116" s="3" t="s">
        <v>200</v>
      </c>
      <c r="J116" s="3" t="s">
        <v>244</v>
      </c>
      <c r="K116" s="3" t="s">
        <v>250</v>
      </c>
      <c r="L116" s="3" t="s">
        <v>259</v>
      </c>
      <c r="M116" s="3" t="s">
        <v>126</v>
      </c>
      <c r="N116" s="4">
        <v>3164</v>
      </c>
      <c r="O116" s="4">
        <v>0</v>
      </c>
      <c r="P116" s="4">
        <v>0</v>
      </c>
      <c r="Q116" s="4">
        <v>3164</v>
      </c>
      <c r="R116" s="4">
        <v>0</v>
      </c>
      <c r="S116" s="4">
        <v>0</v>
      </c>
      <c r="T116" s="4">
        <v>0</v>
      </c>
      <c r="U116" s="4">
        <v>3164</v>
      </c>
      <c r="V116" s="4">
        <v>3164</v>
      </c>
      <c r="W116" s="4">
        <v>3164</v>
      </c>
      <c r="X116" s="3" t="s">
        <v>247</v>
      </c>
    </row>
    <row r="117" spans="1:24" ht="15.75" customHeight="1">
      <c r="A117" s="3" t="s">
        <v>243</v>
      </c>
      <c r="B117" s="3" t="s">
        <v>25</v>
      </c>
      <c r="C117" s="3" t="s">
        <v>26</v>
      </c>
      <c r="D117" s="3" t="s">
        <v>27</v>
      </c>
      <c r="E117" s="3" t="s">
        <v>28</v>
      </c>
      <c r="F117" s="3" t="s">
        <v>211</v>
      </c>
      <c r="G117" s="3" t="s">
        <v>212</v>
      </c>
      <c r="H117" s="3" t="s">
        <v>213</v>
      </c>
      <c r="I117" s="3" t="s">
        <v>214</v>
      </c>
      <c r="J117" s="3" t="s">
        <v>244</v>
      </c>
      <c r="K117" s="3" t="s">
        <v>248</v>
      </c>
      <c r="L117" s="3" t="s">
        <v>260</v>
      </c>
      <c r="M117" s="3" t="s">
        <v>126</v>
      </c>
      <c r="N117" s="4">
        <v>900.88</v>
      </c>
      <c r="O117" s="4">
        <v>-900.88</v>
      </c>
      <c r="P117" s="4">
        <v>0</v>
      </c>
      <c r="Q117" s="4">
        <v>0</v>
      </c>
      <c r="R117" s="4">
        <v>0</v>
      </c>
      <c r="S117" s="4">
        <v>0</v>
      </c>
      <c r="T117" s="4">
        <v>0</v>
      </c>
      <c r="U117" s="4">
        <v>0</v>
      </c>
      <c r="V117" s="4">
        <v>0</v>
      </c>
      <c r="W117" s="4">
        <v>0</v>
      </c>
      <c r="X117" s="3" t="s">
        <v>247</v>
      </c>
    </row>
    <row r="118" spans="1:24" ht="15.75" customHeight="1">
      <c r="A118" s="3" t="s">
        <v>243</v>
      </c>
      <c r="B118" s="3" t="s">
        <v>25</v>
      </c>
      <c r="C118" s="3" t="s">
        <v>26</v>
      </c>
      <c r="D118" s="3" t="s">
        <v>27</v>
      </c>
      <c r="E118" s="3" t="s">
        <v>28</v>
      </c>
      <c r="F118" s="3" t="s">
        <v>220</v>
      </c>
      <c r="G118" s="3" t="s">
        <v>221</v>
      </c>
      <c r="H118" s="3" t="s">
        <v>222</v>
      </c>
      <c r="I118" s="3" t="s">
        <v>223</v>
      </c>
      <c r="J118" s="3" t="s">
        <v>244</v>
      </c>
      <c r="K118" s="3" t="s">
        <v>248</v>
      </c>
      <c r="L118" s="3" t="s">
        <v>261</v>
      </c>
      <c r="M118" s="3" t="s">
        <v>126</v>
      </c>
      <c r="N118" s="4">
        <v>1009.33</v>
      </c>
      <c r="O118" s="4">
        <v>0</v>
      </c>
      <c r="P118" s="4">
        <v>0</v>
      </c>
      <c r="Q118" s="4">
        <v>1009.33</v>
      </c>
      <c r="R118" s="4">
        <v>0</v>
      </c>
      <c r="S118" s="4">
        <v>0</v>
      </c>
      <c r="T118" s="4">
        <v>0</v>
      </c>
      <c r="U118" s="4">
        <v>1009.33</v>
      </c>
      <c r="V118" s="4">
        <v>1009.33</v>
      </c>
      <c r="W118" s="4">
        <v>1009.33</v>
      </c>
      <c r="X118" s="3" t="s">
        <v>247</v>
      </c>
    </row>
    <row r="119" spans="1:24" ht="15.75" customHeight="1">
      <c r="A119" s="3" t="s">
        <v>262</v>
      </c>
      <c r="B119" s="3" t="s">
        <v>25</v>
      </c>
      <c r="C119" s="3" t="s">
        <v>26</v>
      </c>
      <c r="D119" s="3" t="s">
        <v>27</v>
      </c>
      <c r="E119" s="3" t="s">
        <v>28</v>
      </c>
      <c r="F119" s="3" t="s">
        <v>29</v>
      </c>
      <c r="G119" s="3" t="s">
        <v>30</v>
      </c>
      <c r="H119" s="3" t="s">
        <v>31</v>
      </c>
      <c r="I119" s="3" t="s">
        <v>32</v>
      </c>
      <c r="J119" s="3" t="s">
        <v>263</v>
      </c>
      <c r="K119" s="3" t="s">
        <v>264</v>
      </c>
      <c r="L119" s="3" t="s">
        <v>265</v>
      </c>
      <c r="M119" s="3" t="s">
        <v>36</v>
      </c>
      <c r="N119" s="4">
        <v>25051.72</v>
      </c>
      <c r="O119" s="4">
        <v>0</v>
      </c>
      <c r="P119" s="4">
        <v>0</v>
      </c>
      <c r="Q119" s="4">
        <v>25051.72</v>
      </c>
      <c r="R119" s="4">
        <v>0</v>
      </c>
      <c r="S119" s="4">
        <v>1102.8900000000001</v>
      </c>
      <c r="T119" s="4">
        <v>1102.8900000000001</v>
      </c>
      <c r="U119" s="4">
        <v>23948.83</v>
      </c>
      <c r="V119" s="4">
        <v>23948.83</v>
      </c>
      <c r="W119" s="4">
        <v>23948.83</v>
      </c>
      <c r="X119" s="3" t="s">
        <v>266</v>
      </c>
    </row>
    <row r="120" spans="1:24" ht="15.75" customHeight="1">
      <c r="A120" s="3" t="s">
        <v>24</v>
      </c>
      <c r="B120" s="3" t="s">
        <v>267</v>
      </c>
      <c r="C120" s="3" t="s">
        <v>268</v>
      </c>
      <c r="D120" s="3" t="s">
        <v>269</v>
      </c>
      <c r="E120" s="3" t="s">
        <v>270</v>
      </c>
      <c r="F120" s="3" t="s">
        <v>29</v>
      </c>
      <c r="G120" s="3" t="s">
        <v>30</v>
      </c>
      <c r="H120" s="3" t="s">
        <v>31</v>
      </c>
      <c r="I120" s="3" t="s">
        <v>32</v>
      </c>
      <c r="J120" s="3" t="s">
        <v>33</v>
      </c>
      <c r="K120" s="3" t="s">
        <v>34</v>
      </c>
      <c r="L120" s="3" t="s">
        <v>271</v>
      </c>
      <c r="M120" s="3" t="s">
        <v>36</v>
      </c>
      <c r="N120" s="4">
        <v>6557929.6399999997</v>
      </c>
      <c r="O120" s="4">
        <v>-1429878.14</v>
      </c>
      <c r="P120" s="4">
        <v>0</v>
      </c>
      <c r="Q120" s="4">
        <v>5128051.5</v>
      </c>
      <c r="R120" s="4">
        <v>0</v>
      </c>
      <c r="S120" s="4">
        <v>1761606.08</v>
      </c>
      <c r="T120" s="4">
        <v>1761606.08</v>
      </c>
      <c r="U120" s="4">
        <v>3366445.42</v>
      </c>
      <c r="V120" s="4">
        <v>3366445.42</v>
      </c>
      <c r="W120" s="4">
        <v>3366445.42</v>
      </c>
      <c r="X120" s="3" t="s">
        <v>37</v>
      </c>
    </row>
    <row r="121" spans="1:24" ht="15.75" customHeight="1">
      <c r="A121" s="3" t="s">
        <v>24</v>
      </c>
      <c r="B121" s="3" t="s">
        <v>267</v>
      </c>
      <c r="C121" s="3" t="s">
        <v>268</v>
      </c>
      <c r="D121" s="3" t="s">
        <v>269</v>
      </c>
      <c r="E121" s="3" t="s">
        <v>270</v>
      </c>
      <c r="F121" s="3" t="s">
        <v>29</v>
      </c>
      <c r="G121" s="3" t="s">
        <v>30</v>
      </c>
      <c r="H121" s="3" t="s">
        <v>31</v>
      </c>
      <c r="I121" s="3" t="s">
        <v>32</v>
      </c>
      <c r="J121" s="3" t="s">
        <v>33</v>
      </c>
      <c r="K121" s="3" t="s">
        <v>38</v>
      </c>
      <c r="L121" s="3" t="s">
        <v>272</v>
      </c>
      <c r="M121" s="3" t="s">
        <v>36</v>
      </c>
      <c r="N121" s="4">
        <v>715073.82</v>
      </c>
      <c r="O121" s="4">
        <v>-48621.03</v>
      </c>
      <c r="P121" s="4">
        <v>0</v>
      </c>
      <c r="Q121" s="4">
        <v>666452.79</v>
      </c>
      <c r="R121" s="4">
        <v>0</v>
      </c>
      <c r="S121" s="4">
        <v>238336.07</v>
      </c>
      <c r="T121" s="4">
        <v>238336.07</v>
      </c>
      <c r="U121" s="4">
        <v>428116.72</v>
      </c>
      <c r="V121" s="4">
        <v>428116.72</v>
      </c>
      <c r="W121" s="4">
        <v>428116.72</v>
      </c>
      <c r="X121" s="3" t="s">
        <v>37</v>
      </c>
    </row>
    <row r="122" spans="1:24" ht="15.75" customHeight="1">
      <c r="A122" s="3" t="s">
        <v>24</v>
      </c>
      <c r="B122" s="3" t="s">
        <v>267</v>
      </c>
      <c r="C122" s="3" t="s">
        <v>268</v>
      </c>
      <c r="D122" s="3" t="s">
        <v>269</v>
      </c>
      <c r="E122" s="3" t="s">
        <v>270</v>
      </c>
      <c r="F122" s="3" t="s">
        <v>29</v>
      </c>
      <c r="G122" s="3" t="s">
        <v>30</v>
      </c>
      <c r="H122" s="3" t="s">
        <v>31</v>
      </c>
      <c r="I122" s="3" t="s">
        <v>32</v>
      </c>
      <c r="J122" s="3" t="s">
        <v>33</v>
      </c>
      <c r="K122" s="3" t="s">
        <v>40</v>
      </c>
      <c r="L122" s="3" t="s">
        <v>273</v>
      </c>
      <c r="M122" s="3" t="s">
        <v>36</v>
      </c>
      <c r="N122" s="4">
        <v>712183.08</v>
      </c>
      <c r="O122" s="4">
        <v>-51845.71</v>
      </c>
      <c r="P122" s="4">
        <v>0</v>
      </c>
      <c r="Q122" s="4">
        <v>660337.37</v>
      </c>
      <c r="R122" s="4">
        <v>151334.88</v>
      </c>
      <c r="S122" s="4">
        <v>55701.5</v>
      </c>
      <c r="T122" s="4">
        <v>55701.5</v>
      </c>
      <c r="U122" s="4">
        <v>604635.87</v>
      </c>
      <c r="V122" s="4">
        <v>604635.87</v>
      </c>
      <c r="W122" s="4">
        <v>453300.99</v>
      </c>
      <c r="X122" s="3" t="s">
        <v>37</v>
      </c>
    </row>
    <row r="123" spans="1:24" ht="15.75" customHeight="1">
      <c r="A123" s="3" t="s">
        <v>24</v>
      </c>
      <c r="B123" s="3" t="s">
        <v>267</v>
      </c>
      <c r="C123" s="3" t="s">
        <v>268</v>
      </c>
      <c r="D123" s="3" t="s">
        <v>269</v>
      </c>
      <c r="E123" s="3" t="s">
        <v>270</v>
      </c>
      <c r="F123" s="3" t="s">
        <v>29</v>
      </c>
      <c r="G123" s="3" t="s">
        <v>30</v>
      </c>
      <c r="H123" s="3" t="s">
        <v>31</v>
      </c>
      <c r="I123" s="3" t="s">
        <v>32</v>
      </c>
      <c r="J123" s="3" t="s">
        <v>33</v>
      </c>
      <c r="K123" s="3" t="s">
        <v>42</v>
      </c>
      <c r="L123" s="3" t="s">
        <v>274</v>
      </c>
      <c r="M123" s="3" t="s">
        <v>36</v>
      </c>
      <c r="N123" s="4">
        <v>336763.57</v>
      </c>
      <c r="O123" s="4">
        <v>-70776.070000000007</v>
      </c>
      <c r="P123" s="4">
        <v>0</v>
      </c>
      <c r="Q123" s="4">
        <v>265987.5</v>
      </c>
      <c r="R123" s="4">
        <v>57491.7</v>
      </c>
      <c r="S123" s="4">
        <v>20020.349999999999</v>
      </c>
      <c r="T123" s="4">
        <v>20020.349999999999</v>
      </c>
      <c r="U123" s="4">
        <v>245967.15</v>
      </c>
      <c r="V123" s="4">
        <v>245967.15</v>
      </c>
      <c r="W123" s="4">
        <v>188475.45</v>
      </c>
      <c r="X123" s="3" t="s">
        <v>37</v>
      </c>
    </row>
    <row r="124" spans="1:24" ht="15.75" customHeight="1">
      <c r="A124" s="3" t="s">
        <v>24</v>
      </c>
      <c r="B124" s="3" t="s">
        <v>267</v>
      </c>
      <c r="C124" s="3" t="s">
        <v>268</v>
      </c>
      <c r="D124" s="3" t="s">
        <v>269</v>
      </c>
      <c r="E124" s="3" t="s">
        <v>270</v>
      </c>
      <c r="F124" s="3" t="s">
        <v>29</v>
      </c>
      <c r="G124" s="3" t="s">
        <v>30</v>
      </c>
      <c r="H124" s="3" t="s">
        <v>31</v>
      </c>
      <c r="I124" s="3" t="s">
        <v>32</v>
      </c>
      <c r="J124" s="3" t="s">
        <v>33</v>
      </c>
      <c r="K124" s="3" t="s">
        <v>44</v>
      </c>
      <c r="L124" s="3" t="s">
        <v>275</v>
      </c>
      <c r="M124" s="3" t="s">
        <v>36</v>
      </c>
      <c r="N124" s="4">
        <v>13562</v>
      </c>
      <c r="O124" s="4">
        <v>3070</v>
      </c>
      <c r="P124" s="4">
        <v>0</v>
      </c>
      <c r="Q124" s="4">
        <v>16632</v>
      </c>
      <c r="R124" s="4">
        <v>0</v>
      </c>
      <c r="S124" s="4">
        <v>4279.8</v>
      </c>
      <c r="T124" s="4">
        <v>4279.8</v>
      </c>
      <c r="U124" s="4">
        <v>12352.2</v>
      </c>
      <c r="V124" s="4">
        <v>12352.2</v>
      </c>
      <c r="W124" s="4">
        <v>12352.2</v>
      </c>
      <c r="X124" s="3" t="s">
        <v>37</v>
      </c>
    </row>
    <row r="125" spans="1:24" ht="15.75" customHeight="1">
      <c r="A125" s="3" t="s">
        <v>24</v>
      </c>
      <c r="B125" s="3" t="s">
        <v>267</v>
      </c>
      <c r="C125" s="3" t="s">
        <v>268</v>
      </c>
      <c r="D125" s="3" t="s">
        <v>269</v>
      </c>
      <c r="E125" s="3" t="s">
        <v>270</v>
      </c>
      <c r="F125" s="3" t="s">
        <v>29</v>
      </c>
      <c r="G125" s="3" t="s">
        <v>30</v>
      </c>
      <c r="H125" s="3" t="s">
        <v>31</v>
      </c>
      <c r="I125" s="3" t="s">
        <v>32</v>
      </c>
      <c r="J125" s="3" t="s">
        <v>33</v>
      </c>
      <c r="K125" s="3" t="s">
        <v>46</v>
      </c>
      <c r="L125" s="3" t="s">
        <v>276</v>
      </c>
      <c r="M125" s="3" t="s">
        <v>36</v>
      </c>
      <c r="N125" s="4">
        <v>105005.92</v>
      </c>
      <c r="O125" s="4">
        <v>-9363.76</v>
      </c>
      <c r="P125" s="4">
        <v>0</v>
      </c>
      <c r="Q125" s="4">
        <v>95642.16</v>
      </c>
      <c r="R125" s="4">
        <v>0</v>
      </c>
      <c r="S125" s="4">
        <v>34088</v>
      </c>
      <c r="T125" s="4">
        <v>34088</v>
      </c>
      <c r="U125" s="4">
        <v>61554.16</v>
      </c>
      <c r="V125" s="4">
        <v>61554.16</v>
      </c>
      <c r="W125" s="4">
        <v>61554.16</v>
      </c>
      <c r="X125" s="3" t="s">
        <v>37</v>
      </c>
    </row>
    <row r="126" spans="1:24" ht="15.75" customHeight="1">
      <c r="A126" s="3" t="s">
        <v>24</v>
      </c>
      <c r="B126" s="3" t="s">
        <v>267</v>
      </c>
      <c r="C126" s="3" t="s">
        <v>268</v>
      </c>
      <c r="D126" s="3" t="s">
        <v>269</v>
      </c>
      <c r="E126" s="3" t="s">
        <v>270</v>
      </c>
      <c r="F126" s="3" t="s">
        <v>29</v>
      </c>
      <c r="G126" s="3" t="s">
        <v>30</v>
      </c>
      <c r="H126" s="3" t="s">
        <v>31</v>
      </c>
      <c r="I126" s="3" t="s">
        <v>32</v>
      </c>
      <c r="J126" s="3" t="s">
        <v>33</v>
      </c>
      <c r="K126" s="3" t="s">
        <v>48</v>
      </c>
      <c r="L126" s="3" t="s">
        <v>277</v>
      </c>
      <c r="M126" s="3" t="s">
        <v>36</v>
      </c>
      <c r="N126" s="4">
        <v>23243.45</v>
      </c>
      <c r="O126" s="4">
        <v>-2500</v>
      </c>
      <c r="P126" s="4">
        <v>0</v>
      </c>
      <c r="Q126" s="4">
        <v>20743.45</v>
      </c>
      <c r="R126" s="4">
        <v>0</v>
      </c>
      <c r="S126" s="4">
        <v>333</v>
      </c>
      <c r="T126" s="4">
        <v>333</v>
      </c>
      <c r="U126" s="4">
        <v>20410.45</v>
      </c>
      <c r="V126" s="4">
        <v>20410.45</v>
      </c>
      <c r="W126" s="4">
        <v>20410.45</v>
      </c>
      <c r="X126" s="3" t="s">
        <v>37</v>
      </c>
    </row>
    <row r="127" spans="1:24" ht="15.75" customHeight="1">
      <c r="A127" s="3" t="s">
        <v>24</v>
      </c>
      <c r="B127" s="3" t="s">
        <v>267</v>
      </c>
      <c r="C127" s="3" t="s">
        <v>268</v>
      </c>
      <c r="D127" s="3" t="s">
        <v>269</v>
      </c>
      <c r="E127" s="3" t="s">
        <v>270</v>
      </c>
      <c r="F127" s="3" t="s">
        <v>29</v>
      </c>
      <c r="G127" s="3" t="s">
        <v>30</v>
      </c>
      <c r="H127" s="3" t="s">
        <v>31</v>
      </c>
      <c r="I127" s="3" t="s">
        <v>32</v>
      </c>
      <c r="J127" s="3" t="s">
        <v>33</v>
      </c>
      <c r="K127" s="3" t="s">
        <v>50</v>
      </c>
      <c r="L127" s="3" t="s">
        <v>278</v>
      </c>
      <c r="M127" s="3" t="s">
        <v>36</v>
      </c>
      <c r="N127" s="4">
        <v>37942.26</v>
      </c>
      <c r="O127" s="4">
        <v>-3568.36</v>
      </c>
      <c r="P127" s="4">
        <v>0</v>
      </c>
      <c r="Q127" s="4">
        <v>34373.9</v>
      </c>
      <c r="R127" s="4">
        <v>0</v>
      </c>
      <c r="S127" s="4">
        <v>9049.01</v>
      </c>
      <c r="T127" s="4">
        <v>9049.01</v>
      </c>
      <c r="U127" s="4">
        <v>25324.89</v>
      </c>
      <c r="V127" s="4">
        <v>25324.89</v>
      </c>
      <c r="W127" s="4">
        <v>25324.89</v>
      </c>
      <c r="X127" s="3" t="s">
        <v>37</v>
      </c>
    </row>
    <row r="128" spans="1:24" ht="15.75" customHeight="1">
      <c r="A128" s="3" t="s">
        <v>24</v>
      </c>
      <c r="B128" s="3" t="s">
        <v>267</v>
      </c>
      <c r="C128" s="3" t="s">
        <v>268</v>
      </c>
      <c r="D128" s="3" t="s">
        <v>269</v>
      </c>
      <c r="E128" s="3" t="s">
        <v>270</v>
      </c>
      <c r="F128" s="3" t="s">
        <v>29</v>
      </c>
      <c r="G128" s="3" t="s">
        <v>30</v>
      </c>
      <c r="H128" s="3" t="s">
        <v>31</v>
      </c>
      <c r="I128" s="3" t="s">
        <v>32</v>
      </c>
      <c r="J128" s="3" t="s">
        <v>33</v>
      </c>
      <c r="K128" s="3" t="s">
        <v>279</v>
      </c>
      <c r="L128" s="3" t="s">
        <v>280</v>
      </c>
      <c r="M128" s="3" t="s">
        <v>36</v>
      </c>
      <c r="N128" s="4">
        <v>0</v>
      </c>
      <c r="O128" s="4">
        <v>9549.31</v>
      </c>
      <c r="P128" s="4">
        <v>0</v>
      </c>
      <c r="Q128" s="4">
        <v>9549.31</v>
      </c>
      <c r="R128" s="4">
        <v>0</v>
      </c>
      <c r="S128" s="4">
        <v>9549.31</v>
      </c>
      <c r="T128" s="4">
        <v>9549.31</v>
      </c>
      <c r="U128" s="4">
        <v>0</v>
      </c>
      <c r="V128" s="4">
        <v>0</v>
      </c>
      <c r="W128" s="4">
        <v>0</v>
      </c>
      <c r="X128" s="3" t="s">
        <v>37</v>
      </c>
    </row>
    <row r="129" spans="1:24" ht="15.75" customHeight="1">
      <c r="A129" s="3" t="s">
        <v>24</v>
      </c>
      <c r="B129" s="3" t="s">
        <v>267</v>
      </c>
      <c r="C129" s="3" t="s">
        <v>268</v>
      </c>
      <c r="D129" s="3" t="s">
        <v>269</v>
      </c>
      <c r="E129" s="3" t="s">
        <v>270</v>
      </c>
      <c r="F129" s="3" t="s">
        <v>29</v>
      </c>
      <c r="G129" s="3" t="s">
        <v>30</v>
      </c>
      <c r="H129" s="3" t="s">
        <v>31</v>
      </c>
      <c r="I129" s="3" t="s">
        <v>32</v>
      </c>
      <c r="J129" s="3" t="s">
        <v>33</v>
      </c>
      <c r="K129" s="3" t="s">
        <v>281</v>
      </c>
      <c r="L129" s="3" t="s">
        <v>282</v>
      </c>
      <c r="M129" s="3" t="s">
        <v>36</v>
      </c>
      <c r="N129" s="4">
        <v>2742.05</v>
      </c>
      <c r="O129" s="4">
        <v>0</v>
      </c>
      <c r="P129" s="4">
        <v>0</v>
      </c>
      <c r="Q129" s="4">
        <v>2742.05</v>
      </c>
      <c r="R129" s="4">
        <v>0</v>
      </c>
      <c r="S129" s="4">
        <v>0</v>
      </c>
      <c r="T129" s="4">
        <v>0</v>
      </c>
      <c r="U129" s="4">
        <v>2742.05</v>
      </c>
      <c r="V129" s="4">
        <v>2742.05</v>
      </c>
      <c r="W129" s="4">
        <v>2742.05</v>
      </c>
      <c r="X129" s="3" t="s">
        <v>37</v>
      </c>
    </row>
    <row r="130" spans="1:24" ht="15.75" customHeight="1">
      <c r="A130" s="3" t="s">
        <v>24</v>
      </c>
      <c r="B130" s="3" t="s">
        <v>267</v>
      </c>
      <c r="C130" s="3" t="s">
        <v>268</v>
      </c>
      <c r="D130" s="3" t="s">
        <v>269</v>
      </c>
      <c r="E130" s="3" t="s">
        <v>270</v>
      </c>
      <c r="F130" s="3" t="s">
        <v>29</v>
      </c>
      <c r="G130" s="3" t="s">
        <v>30</v>
      </c>
      <c r="H130" s="3" t="s">
        <v>31</v>
      </c>
      <c r="I130" s="3" t="s">
        <v>32</v>
      </c>
      <c r="J130" s="3" t="s">
        <v>33</v>
      </c>
      <c r="K130" s="3" t="s">
        <v>52</v>
      </c>
      <c r="L130" s="3" t="s">
        <v>283</v>
      </c>
      <c r="M130" s="3" t="s">
        <v>36</v>
      </c>
      <c r="N130" s="4">
        <v>415197.73</v>
      </c>
      <c r="O130" s="4">
        <v>-254769</v>
      </c>
      <c r="P130" s="4">
        <v>0</v>
      </c>
      <c r="Q130" s="4">
        <v>160428.73000000001</v>
      </c>
      <c r="R130" s="4">
        <v>0</v>
      </c>
      <c r="S130" s="4">
        <v>129857.72</v>
      </c>
      <c r="T130" s="4">
        <v>129857.72</v>
      </c>
      <c r="U130" s="4">
        <v>30571.01</v>
      </c>
      <c r="V130" s="4">
        <v>30571.01</v>
      </c>
      <c r="W130" s="4">
        <v>30571.01</v>
      </c>
      <c r="X130" s="3" t="s">
        <v>37</v>
      </c>
    </row>
    <row r="131" spans="1:24" ht="15.75" customHeight="1">
      <c r="A131" s="3" t="s">
        <v>24</v>
      </c>
      <c r="B131" s="3" t="s">
        <v>267</v>
      </c>
      <c r="C131" s="3" t="s">
        <v>268</v>
      </c>
      <c r="D131" s="3" t="s">
        <v>269</v>
      </c>
      <c r="E131" s="3" t="s">
        <v>270</v>
      </c>
      <c r="F131" s="3" t="s">
        <v>29</v>
      </c>
      <c r="G131" s="3" t="s">
        <v>30</v>
      </c>
      <c r="H131" s="3" t="s">
        <v>31</v>
      </c>
      <c r="I131" s="3" t="s">
        <v>32</v>
      </c>
      <c r="J131" s="3" t="s">
        <v>33</v>
      </c>
      <c r="K131" s="3" t="s">
        <v>54</v>
      </c>
      <c r="L131" s="3" t="s">
        <v>284</v>
      </c>
      <c r="M131" s="3" t="s">
        <v>36</v>
      </c>
      <c r="N131" s="4">
        <v>1762359</v>
      </c>
      <c r="O131" s="4">
        <v>366366</v>
      </c>
      <c r="P131" s="4">
        <v>0</v>
      </c>
      <c r="Q131" s="4">
        <v>2128725</v>
      </c>
      <c r="R131" s="4">
        <v>1298542.1100000001</v>
      </c>
      <c r="S131" s="4">
        <v>830182.89</v>
      </c>
      <c r="T131" s="4">
        <v>830182.89</v>
      </c>
      <c r="U131" s="4">
        <v>1298542.1100000001</v>
      </c>
      <c r="V131" s="4">
        <v>1298542.1100000001</v>
      </c>
      <c r="W131" s="4">
        <v>0</v>
      </c>
      <c r="X131" s="3" t="s">
        <v>37</v>
      </c>
    </row>
    <row r="132" spans="1:24" ht="15.75" customHeight="1">
      <c r="A132" s="3" t="s">
        <v>24</v>
      </c>
      <c r="B132" s="3" t="s">
        <v>267</v>
      </c>
      <c r="C132" s="3" t="s">
        <v>268</v>
      </c>
      <c r="D132" s="3" t="s">
        <v>269</v>
      </c>
      <c r="E132" s="3" t="s">
        <v>270</v>
      </c>
      <c r="F132" s="3" t="s">
        <v>29</v>
      </c>
      <c r="G132" s="3" t="s">
        <v>30</v>
      </c>
      <c r="H132" s="3" t="s">
        <v>31</v>
      </c>
      <c r="I132" s="3" t="s">
        <v>32</v>
      </c>
      <c r="J132" s="3" t="s">
        <v>33</v>
      </c>
      <c r="K132" s="3" t="s">
        <v>56</v>
      </c>
      <c r="L132" s="3" t="s">
        <v>285</v>
      </c>
      <c r="M132" s="3" t="s">
        <v>36</v>
      </c>
      <c r="N132" s="4">
        <v>65305.07</v>
      </c>
      <c r="O132" s="4">
        <v>0</v>
      </c>
      <c r="P132" s="4">
        <v>0</v>
      </c>
      <c r="Q132" s="4">
        <v>65305.07</v>
      </c>
      <c r="R132" s="4">
        <v>0</v>
      </c>
      <c r="S132" s="4">
        <v>11527.49</v>
      </c>
      <c r="T132" s="4">
        <v>11527.49</v>
      </c>
      <c r="U132" s="4">
        <v>53777.58</v>
      </c>
      <c r="V132" s="4">
        <v>53777.58</v>
      </c>
      <c r="W132" s="4">
        <v>53777.58</v>
      </c>
      <c r="X132" s="3" t="s">
        <v>37</v>
      </c>
    </row>
    <row r="133" spans="1:24" ht="15.75" customHeight="1">
      <c r="A133" s="3" t="s">
        <v>24</v>
      </c>
      <c r="B133" s="3" t="s">
        <v>267</v>
      </c>
      <c r="C133" s="3" t="s">
        <v>268</v>
      </c>
      <c r="D133" s="3" t="s">
        <v>269</v>
      </c>
      <c r="E133" s="3" t="s">
        <v>270</v>
      </c>
      <c r="F133" s="3" t="s">
        <v>29</v>
      </c>
      <c r="G133" s="3" t="s">
        <v>30</v>
      </c>
      <c r="H133" s="3" t="s">
        <v>31</v>
      </c>
      <c r="I133" s="3" t="s">
        <v>32</v>
      </c>
      <c r="J133" s="3" t="s">
        <v>33</v>
      </c>
      <c r="K133" s="3" t="s">
        <v>58</v>
      </c>
      <c r="L133" s="3" t="s">
        <v>286</v>
      </c>
      <c r="M133" s="3" t="s">
        <v>36</v>
      </c>
      <c r="N133" s="4">
        <v>39656.19</v>
      </c>
      <c r="O133" s="4">
        <v>0</v>
      </c>
      <c r="P133" s="4">
        <v>0</v>
      </c>
      <c r="Q133" s="4">
        <v>39656.19</v>
      </c>
      <c r="R133" s="4">
        <v>0</v>
      </c>
      <c r="S133" s="4">
        <v>22454.13</v>
      </c>
      <c r="T133" s="4">
        <v>22454.13</v>
      </c>
      <c r="U133" s="4">
        <v>17202.060000000001</v>
      </c>
      <c r="V133" s="4">
        <v>17202.060000000001</v>
      </c>
      <c r="W133" s="4">
        <v>17202.060000000001</v>
      </c>
      <c r="X133" s="3" t="s">
        <v>37</v>
      </c>
    </row>
    <row r="134" spans="1:24" ht="15.75" customHeight="1">
      <c r="A134" s="3" t="s">
        <v>24</v>
      </c>
      <c r="B134" s="3" t="s">
        <v>267</v>
      </c>
      <c r="C134" s="3" t="s">
        <v>268</v>
      </c>
      <c r="D134" s="3" t="s">
        <v>269</v>
      </c>
      <c r="E134" s="3" t="s">
        <v>270</v>
      </c>
      <c r="F134" s="3" t="s">
        <v>29</v>
      </c>
      <c r="G134" s="3" t="s">
        <v>30</v>
      </c>
      <c r="H134" s="3" t="s">
        <v>31</v>
      </c>
      <c r="I134" s="3" t="s">
        <v>32</v>
      </c>
      <c r="J134" s="3" t="s">
        <v>33</v>
      </c>
      <c r="K134" s="3" t="s">
        <v>60</v>
      </c>
      <c r="L134" s="3" t="s">
        <v>287</v>
      </c>
      <c r="M134" s="3" t="s">
        <v>36</v>
      </c>
      <c r="N134" s="4">
        <v>1168496.67</v>
      </c>
      <c r="O134" s="4">
        <v>-169434.34</v>
      </c>
      <c r="P134" s="4">
        <v>0</v>
      </c>
      <c r="Q134" s="4">
        <v>999062.33</v>
      </c>
      <c r="R134" s="4">
        <v>163264.38</v>
      </c>
      <c r="S134" s="4">
        <v>366587.84</v>
      </c>
      <c r="T134" s="4">
        <v>366587.84</v>
      </c>
      <c r="U134" s="4">
        <v>632474.49</v>
      </c>
      <c r="V134" s="4">
        <v>632474.49</v>
      </c>
      <c r="W134" s="4">
        <v>469210.11</v>
      </c>
      <c r="X134" s="3" t="s">
        <v>37</v>
      </c>
    </row>
    <row r="135" spans="1:24" ht="15.75" customHeight="1">
      <c r="A135" s="3" t="s">
        <v>24</v>
      </c>
      <c r="B135" s="3" t="s">
        <v>267</v>
      </c>
      <c r="C135" s="3" t="s">
        <v>268</v>
      </c>
      <c r="D135" s="3" t="s">
        <v>269</v>
      </c>
      <c r="E135" s="3" t="s">
        <v>270</v>
      </c>
      <c r="F135" s="3" t="s">
        <v>29</v>
      </c>
      <c r="G135" s="3" t="s">
        <v>30</v>
      </c>
      <c r="H135" s="3" t="s">
        <v>31</v>
      </c>
      <c r="I135" s="3" t="s">
        <v>32</v>
      </c>
      <c r="J135" s="3" t="s">
        <v>33</v>
      </c>
      <c r="K135" s="3" t="s">
        <v>62</v>
      </c>
      <c r="L135" s="3" t="s">
        <v>288</v>
      </c>
      <c r="M135" s="3" t="s">
        <v>36</v>
      </c>
      <c r="N135" s="4">
        <v>772183.09</v>
      </c>
      <c r="O135" s="4">
        <v>-111845.72</v>
      </c>
      <c r="P135" s="4">
        <v>0</v>
      </c>
      <c r="Q135" s="4">
        <v>660337.37</v>
      </c>
      <c r="R135" s="4">
        <v>136268.88</v>
      </c>
      <c r="S135" s="4">
        <v>202422.58</v>
      </c>
      <c r="T135" s="4">
        <v>202422.58</v>
      </c>
      <c r="U135" s="4">
        <v>457914.79</v>
      </c>
      <c r="V135" s="4">
        <v>457914.79</v>
      </c>
      <c r="W135" s="4">
        <v>321645.90999999997</v>
      </c>
      <c r="X135" s="3" t="s">
        <v>37</v>
      </c>
    </row>
    <row r="136" spans="1:24" ht="15.75" customHeight="1">
      <c r="A136" s="3" t="s">
        <v>24</v>
      </c>
      <c r="B136" s="3" t="s">
        <v>267</v>
      </c>
      <c r="C136" s="3" t="s">
        <v>268</v>
      </c>
      <c r="D136" s="3" t="s">
        <v>269</v>
      </c>
      <c r="E136" s="3" t="s">
        <v>270</v>
      </c>
      <c r="F136" s="3" t="s">
        <v>29</v>
      </c>
      <c r="G136" s="3" t="s">
        <v>30</v>
      </c>
      <c r="H136" s="3" t="s">
        <v>31</v>
      </c>
      <c r="I136" s="3" t="s">
        <v>32</v>
      </c>
      <c r="J136" s="3" t="s">
        <v>33</v>
      </c>
      <c r="K136" s="3" t="s">
        <v>64</v>
      </c>
      <c r="L136" s="3" t="s">
        <v>289</v>
      </c>
      <c r="M136" s="3" t="s">
        <v>36</v>
      </c>
      <c r="N136" s="4">
        <v>102443.07</v>
      </c>
      <c r="O136" s="4">
        <v>0</v>
      </c>
      <c r="P136" s="4">
        <v>0</v>
      </c>
      <c r="Q136" s="4">
        <v>102443.07</v>
      </c>
      <c r="R136" s="4">
        <v>0</v>
      </c>
      <c r="S136" s="4">
        <v>24025.57</v>
      </c>
      <c r="T136" s="4">
        <v>24025.57</v>
      </c>
      <c r="U136" s="4">
        <v>78417.5</v>
      </c>
      <c r="V136" s="4">
        <v>78417.5</v>
      </c>
      <c r="W136" s="4">
        <v>78417.5</v>
      </c>
      <c r="X136" s="3" t="s">
        <v>37</v>
      </c>
    </row>
    <row r="137" spans="1:24" ht="15.75" customHeight="1">
      <c r="A137" s="3" t="s">
        <v>66</v>
      </c>
      <c r="B137" s="3" t="s">
        <v>267</v>
      </c>
      <c r="C137" s="3" t="s">
        <v>268</v>
      </c>
      <c r="D137" s="3" t="s">
        <v>269</v>
      </c>
      <c r="E137" s="3" t="s">
        <v>270</v>
      </c>
      <c r="F137" s="3" t="s">
        <v>29</v>
      </c>
      <c r="G137" s="3" t="s">
        <v>30</v>
      </c>
      <c r="H137" s="3" t="s">
        <v>67</v>
      </c>
      <c r="I137" s="3" t="s">
        <v>68</v>
      </c>
      <c r="J137" s="3" t="s">
        <v>69</v>
      </c>
      <c r="K137" s="3" t="s">
        <v>290</v>
      </c>
      <c r="L137" s="3" t="s">
        <v>291</v>
      </c>
      <c r="M137" s="3" t="s">
        <v>36</v>
      </c>
      <c r="N137" s="4">
        <v>1000</v>
      </c>
      <c r="O137" s="4">
        <v>0</v>
      </c>
      <c r="P137" s="4">
        <v>0</v>
      </c>
      <c r="Q137" s="4">
        <v>1000</v>
      </c>
      <c r="R137" s="4">
        <v>0</v>
      </c>
      <c r="S137" s="4">
        <v>0</v>
      </c>
      <c r="T137" s="4">
        <v>0</v>
      </c>
      <c r="U137" s="4">
        <v>1000</v>
      </c>
      <c r="V137" s="4">
        <v>1000</v>
      </c>
      <c r="W137" s="4">
        <v>1000</v>
      </c>
      <c r="X137" s="3" t="s">
        <v>37</v>
      </c>
    </row>
    <row r="138" spans="1:24" ht="15.75" customHeight="1">
      <c r="A138" s="3" t="s">
        <v>66</v>
      </c>
      <c r="B138" s="3" t="s">
        <v>267</v>
      </c>
      <c r="C138" s="3" t="s">
        <v>268</v>
      </c>
      <c r="D138" s="3" t="s">
        <v>269</v>
      </c>
      <c r="E138" s="3" t="s">
        <v>270</v>
      </c>
      <c r="F138" s="3" t="s">
        <v>29</v>
      </c>
      <c r="G138" s="3" t="s">
        <v>30</v>
      </c>
      <c r="H138" s="3" t="s">
        <v>67</v>
      </c>
      <c r="I138" s="3" t="s">
        <v>68</v>
      </c>
      <c r="J138" s="3" t="s">
        <v>69</v>
      </c>
      <c r="K138" s="3" t="s">
        <v>292</v>
      </c>
      <c r="L138" s="3" t="s">
        <v>293</v>
      </c>
      <c r="M138" s="3" t="s">
        <v>36</v>
      </c>
      <c r="N138" s="4">
        <v>8000</v>
      </c>
      <c r="O138" s="4">
        <v>0</v>
      </c>
      <c r="P138" s="4">
        <v>0</v>
      </c>
      <c r="Q138" s="4">
        <v>8000</v>
      </c>
      <c r="R138" s="4">
        <v>0</v>
      </c>
      <c r="S138" s="4">
        <v>0</v>
      </c>
      <c r="T138" s="4">
        <v>0</v>
      </c>
      <c r="U138" s="4">
        <v>8000</v>
      </c>
      <c r="V138" s="4">
        <v>8000</v>
      </c>
      <c r="W138" s="4">
        <v>8000</v>
      </c>
      <c r="X138" s="3" t="s">
        <v>37</v>
      </c>
    </row>
    <row r="139" spans="1:24" ht="15.75" customHeight="1">
      <c r="A139" s="3" t="s">
        <v>66</v>
      </c>
      <c r="B139" s="3" t="s">
        <v>267</v>
      </c>
      <c r="C139" s="3" t="s">
        <v>268</v>
      </c>
      <c r="D139" s="3" t="s">
        <v>269</v>
      </c>
      <c r="E139" s="3" t="s">
        <v>270</v>
      </c>
      <c r="F139" s="3" t="s">
        <v>29</v>
      </c>
      <c r="G139" s="3" t="s">
        <v>30</v>
      </c>
      <c r="H139" s="3" t="s">
        <v>67</v>
      </c>
      <c r="I139" s="3" t="s">
        <v>68</v>
      </c>
      <c r="J139" s="3" t="s">
        <v>69</v>
      </c>
      <c r="K139" s="3" t="s">
        <v>294</v>
      </c>
      <c r="L139" s="3" t="s">
        <v>295</v>
      </c>
      <c r="M139" s="3" t="s">
        <v>36</v>
      </c>
      <c r="N139" s="4">
        <v>7000</v>
      </c>
      <c r="O139" s="4">
        <v>0</v>
      </c>
      <c r="P139" s="4">
        <v>0</v>
      </c>
      <c r="Q139" s="4">
        <v>7000</v>
      </c>
      <c r="R139" s="4">
        <v>0</v>
      </c>
      <c r="S139" s="4">
        <v>0</v>
      </c>
      <c r="T139" s="4">
        <v>0</v>
      </c>
      <c r="U139" s="4">
        <v>7000</v>
      </c>
      <c r="V139" s="4">
        <v>7000</v>
      </c>
      <c r="W139" s="4">
        <v>7000</v>
      </c>
      <c r="X139" s="3" t="s">
        <v>37</v>
      </c>
    </row>
    <row r="140" spans="1:24" ht="15.75" customHeight="1">
      <c r="A140" s="3" t="s">
        <v>66</v>
      </c>
      <c r="B140" s="3" t="s">
        <v>267</v>
      </c>
      <c r="C140" s="3" t="s">
        <v>268</v>
      </c>
      <c r="D140" s="3" t="s">
        <v>269</v>
      </c>
      <c r="E140" s="3" t="s">
        <v>270</v>
      </c>
      <c r="F140" s="3" t="s">
        <v>29</v>
      </c>
      <c r="G140" s="3" t="s">
        <v>30</v>
      </c>
      <c r="H140" s="3" t="s">
        <v>67</v>
      </c>
      <c r="I140" s="3" t="s">
        <v>68</v>
      </c>
      <c r="J140" s="3" t="s">
        <v>69</v>
      </c>
      <c r="K140" s="3" t="s">
        <v>296</v>
      </c>
      <c r="L140" s="3" t="s">
        <v>297</v>
      </c>
      <c r="M140" s="3" t="s">
        <v>36</v>
      </c>
      <c r="N140" s="4">
        <v>5000</v>
      </c>
      <c r="O140" s="4">
        <v>0</v>
      </c>
      <c r="P140" s="4">
        <v>0</v>
      </c>
      <c r="Q140" s="4">
        <v>5000</v>
      </c>
      <c r="R140" s="4">
        <v>0</v>
      </c>
      <c r="S140" s="4">
        <v>0</v>
      </c>
      <c r="T140" s="4">
        <v>0</v>
      </c>
      <c r="U140" s="4">
        <v>5000</v>
      </c>
      <c r="V140" s="4">
        <v>5000</v>
      </c>
      <c r="W140" s="4">
        <v>5000</v>
      </c>
      <c r="X140" s="3" t="s">
        <v>37</v>
      </c>
    </row>
    <row r="141" spans="1:24" ht="15.75" customHeight="1">
      <c r="A141" s="3" t="s">
        <v>114</v>
      </c>
      <c r="B141" s="3" t="s">
        <v>267</v>
      </c>
      <c r="C141" s="3" t="s">
        <v>268</v>
      </c>
      <c r="D141" s="3" t="s">
        <v>269</v>
      </c>
      <c r="E141" s="3" t="s">
        <v>270</v>
      </c>
      <c r="F141" s="3" t="s">
        <v>29</v>
      </c>
      <c r="G141" s="3" t="s">
        <v>30</v>
      </c>
      <c r="H141" s="3" t="s">
        <v>67</v>
      </c>
      <c r="I141" s="3" t="s">
        <v>68</v>
      </c>
      <c r="J141" s="3" t="s">
        <v>115</v>
      </c>
      <c r="K141" s="3" t="s">
        <v>298</v>
      </c>
      <c r="L141" s="3" t="s">
        <v>299</v>
      </c>
      <c r="M141" s="3" t="s">
        <v>36</v>
      </c>
      <c r="N141" s="4">
        <v>2150</v>
      </c>
      <c r="O141" s="4">
        <v>0</v>
      </c>
      <c r="P141" s="4">
        <v>0</v>
      </c>
      <c r="Q141" s="4">
        <v>2150</v>
      </c>
      <c r="R141" s="4">
        <v>0</v>
      </c>
      <c r="S141" s="4">
        <v>332.29</v>
      </c>
      <c r="T141" s="4">
        <v>253.25</v>
      </c>
      <c r="U141" s="4">
        <v>1817.71</v>
      </c>
      <c r="V141" s="4">
        <v>1896.75</v>
      </c>
      <c r="W141" s="4">
        <v>1817.71</v>
      </c>
      <c r="X141" s="3" t="s">
        <v>37</v>
      </c>
    </row>
    <row r="142" spans="1:24" ht="15.75" customHeight="1">
      <c r="A142" s="3" t="s">
        <v>262</v>
      </c>
      <c r="B142" s="3" t="s">
        <v>267</v>
      </c>
      <c r="C142" s="3" t="s">
        <v>268</v>
      </c>
      <c r="D142" s="3" t="s">
        <v>269</v>
      </c>
      <c r="E142" s="3" t="s">
        <v>270</v>
      </c>
      <c r="F142" s="3" t="s">
        <v>29</v>
      </c>
      <c r="G142" s="3" t="s">
        <v>30</v>
      </c>
      <c r="H142" s="3" t="s">
        <v>31</v>
      </c>
      <c r="I142" s="3" t="s">
        <v>32</v>
      </c>
      <c r="J142" s="3" t="s">
        <v>263</v>
      </c>
      <c r="K142" s="3" t="s">
        <v>264</v>
      </c>
      <c r="L142" s="3" t="s">
        <v>300</v>
      </c>
      <c r="M142" s="3" t="s">
        <v>36</v>
      </c>
      <c r="N142" s="4">
        <v>154048.57</v>
      </c>
      <c r="O142" s="4">
        <v>0</v>
      </c>
      <c r="P142" s="4">
        <v>0</v>
      </c>
      <c r="Q142" s="4">
        <v>154048.57</v>
      </c>
      <c r="R142" s="4">
        <v>0</v>
      </c>
      <c r="S142" s="4">
        <v>40222.589999999997</v>
      </c>
      <c r="T142" s="4">
        <v>40222.58</v>
      </c>
      <c r="U142" s="4">
        <v>113825.98</v>
      </c>
      <c r="V142" s="4">
        <v>113825.99</v>
      </c>
      <c r="W142" s="4">
        <v>113825.98</v>
      </c>
      <c r="X142" s="3" t="s">
        <v>266</v>
      </c>
    </row>
    <row r="143" spans="1:24" ht="15.75" customHeight="1">
      <c r="A143" s="3" t="s">
        <v>24</v>
      </c>
      <c r="B143" s="3" t="s">
        <v>25</v>
      </c>
      <c r="C143" s="3" t="s">
        <v>26</v>
      </c>
      <c r="D143" s="3" t="s">
        <v>301</v>
      </c>
      <c r="E143" s="3" t="s">
        <v>302</v>
      </c>
      <c r="F143" s="3" t="s">
        <v>29</v>
      </c>
      <c r="G143" s="3" t="s">
        <v>30</v>
      </c>
      <c r="H143" s="3" t="s">
        <v>31</v>
      </c>
      <c r="I143" s="3" t="s">
        <v>32</v>
      </c>
      <c r="J143" s="3" t="s">
        <v>33</v>
      </c>
      <c r="K143" s="3" t="s">
        <v>34</v>
      </c>
      <c r="L143" s="3" t="s">
        <v>35</v>
      </c>
      <c r="M143" s="3" t="s">
        <v>36</v>
      </c>
      <c r="N143" s="4">
        <v>1388390</v>
      </c>
      <c r="O143" s="4">
        <v>-43139.46</v>
      </c>
      <c r="P143" s="4">
        <v>0</v>
      </c>
      <c r="Q143" s="4">
        <v>1345250.54</v>
      </c>
      <c r="R143" s="4">
        <v>0</v>
      </c>
      <c r="S143" s="4">
        <v>492615.2</v>
      </c>
      <c r="T143" s="4">
        <v>492615.2</v>
      </c>
      <c r="U143" s="4">
        <v>852635.34</v>
      </c>
      <c r="V143" s="4">
        <v>852635.34</v>
      </c>
      <c r="W143" s="4">
        <v>852635.34</v>
      </c>
      <c r="X143" s="3" t="s">
        <v>37</v>
      </c>
    </row>
    <row r="144" spans="1:24" ht="15.75" customHeight="1">
      <c r="A144" s="3" t="s">
        <v>24</v>
      </c>
      <c r="B144" s="3" t="s">
        <v>25</v>
      </c>
      <c r="C144" s="3" t="s">
        <v>26</v>
      </c>
      <c r="D144" s="3" t="s">
        <v>301</v>
      </c>
      <c r="E144" s="3" t="s">
        <v>302</v>
      </c>
      <c r="F144" s="3" t="s">
        <v>29</v>
      </c>
      <c r="G144" s="3" t="s">
        <v>30</v>
      </c>
      <c r="H144" s="3" t="s">
        <v>31</v>
      </c>
      <c r="I144" s="3" t="s">
        <v>32</v>
      </c>
      <c r="J144" s="3" t="s">
        <v>33</v>
      </c>
      <c r="K144" s="3" t="s">
        <v>38</v>
      </c>
      <c r="L144" s="3" t="s">
        <v>39</v>
      </c>
      <c r="M144" s="3" t="s">
        <v>36</v>
      </c>
      <c r="N144" s="4">
        <v>380950.88</v>
      </c>
      <c r="O144" s="4">
        <v>-5777.36</v>
      </c>
      <c r="P144" s="4">
        <v>0</v>
      </c>
      <c r="Q144" s="4">
        <v>375173.52</v>
      </c>
      <c r="R144" s="4">
        <v>0</v>
      </c>
      <c r="S144" s="4">
        <v>156322.29999999999</v>
      </c>
      <c r="T144" s="4">
        <v>156322.29999999999</v>
      </c>
      <c r="U144" s="4">
        <v>218851.22</v>
      </c>
      <c r="V144" s="4">
        <v>218851.22</v>
      </c>
      <c r="W144" s="4">
        <v>218851.22</v>
      </c>
      <c r="X144" s="3" t="s">
        <v>37</v>
      </c>
    </row>
    <row r="145" spans="1:24" ht="15.75" customHeight="1">
      <c r="A145" s="3" t="s">
        <v>24</v>
      </c>
      <c r="B145" s="3" t="s">
        <v>25</v>
      </c>
      <c r="C145" s="3" t="s">
        <v>26</v>
      </c>
      <c r="D145" s="3" t="s">
        <v>301</v>
      </c>
      <c r="E145" s="3" t="s">
        <v>302</v>
      </c>
      <c r="F145" s="3" t="s">
        <v>29</v>
      </c>
      <c r="G145" s="3" t="s">
        <v>30</v>
      </c>
      <c r="H145" s="3" t="s">
        <v>31</v>
      </c>
      <c r="I145" s="3" t="s">
        <v>32</v>
      </c>
      <c r="J145" s="3" t="s">
        <v>33</v>
      </c>
      <c r="K145" s="3" t="s">
        <v>40</v>
      </c>
      <c r="L145" s="3" t="s">
        <v>41</v>
      </c>
      <c r="M145" s="3" t="s">
        <v>36</v>
      </c>
      <c r="N145" s="4">
        <v>178556.57</v>
      </c>
      <c r="O145" s="4">
        <v>-16608.11</v>
      </c>
      <c r="P145" s="4">
        <v>0</v>
      </c>
      <c r="Q145" s="4">
        <v>161948.46</v>
      </c>
      <c r="R145" s="4">
        <v>23488.71</v>
      </c>
      <c r="S145" s="4">
        <v>11423.13</v>
      </c>
      <c r="T145" s="4">
        <v>11423.13</v>
      </c>
      <c r="U145" s="4">
        <v>150525.32999999999</v>
      </c>
      <c r="V145" s="4">
        <v>150525.32999999999</v>
      </c>
      <c r="W145" s="4">
        <v>127036.62</v>
      </c>
      <c r="X145" s="3" t="s">
        <v>37</v>
      </c>
    </row>
    <row r="146" spans="1:24" ht="15.75" customHeight="1">
      <c r="A146" s="3" t="s">
        <v>24</v>
      </c>
      <c r="B146" s="3" t="s">
        <v>25</v>
      </c>
      <c r="C146" s="3" t="s">
        <v>26</v>
      </c>
      <c r="D146" s="3" t="s">
        <v>301</v>
      </c>
      <c r="E146" s="3" t="s">
        <v>302</v>
      </c>
      <c r="F146" s="3" t="s">
        <v>29</v>
      </c>
      <c r="G146" s="3" t="s">
        <v>30</v>
      </c>
      <c r="H146" s="3" t="s">
        <v>31</v>
      </c>
      <c r="I146" s="3" t="s">
        <v>32</v>
      </c>
      <c r="J146" s="3" t="s">
        <v>33</v>
      </c>
      <c r="K146" s="3" t="s">
        <v>42</v>
      </c>
      <c r="L146" s="3" t="s">
        <v>43</v>
      </c>
      <c r="M146" s="3" t="s">
        <v>36</v>
      </c>
      <c r="N146" s="4">
        <v>91189.8</v>
      </c>
      <c r="O146" s="4">
        <v>-15589.8</v>
      </c>
      <c r="P146" s="4">
        <v>0</v>
      </c>
      <c r="Q146" s="4">
        <v>75600</v>
      </c>
      <c r="R146" s="4">
        <v>10655</v>
      </c>
      <c r="S146" s="4">
        <v>4433.33</v>
      </c>
      <c r="T146" s="4">
        <v>4433.33</v>
      </c>
      <c r="U146" s="4">
        <v>71166.67</v>
      </c>
      <c r="V146" s="4">
        <v>71166.67</v>
      </c>
      <c r="W146" s="4">
        <v>60511.67</v>
      </c>
      <c r="X146" s="3" t="s">
        <v>37</v>
      </c>
    </row>
    <row r="147" spans="1:24" ht="15.75" customHeight="1">
      <c r="A147" s="3" t="s">
        <v>24</v>
      </c>
      <c r="B147" s="3" t="s">
        <v>25</v>
      </c>
      <c r="C147" s="3" t="s">
        <v>26</v>
      </c>
      <c r="D147" s="3" t="s">
        <v>301</v>
      </c>
      <c r="E147" s="3" t="s">
        <v>302</v>
      </c>
      <c r="F147" s="3" t="s">
        <v>29</v>
      </c>
      <c r="G147" s="3" t="s">
        <v>30</v>
      </c>
      <c r="H147" s="3" t="s">
        <v>31</v>
      </c>
      <c r="I147" s="3" t="s">
        <v>32</v>
      </c>
      <c r="J147" s="3" t="s">
        <v>33</v>
      </c>
      <c r="K147" s="3" t="s">
        <v>44</v>
      </c>
      <c r="L147" s="3" t="s">
        <v>45</v>
      </c>
      <c r="M147" s="3" t="s">
        <v>36</v>
      </c>
      <c r="N147" s="4">
        <v>7524</v>
      </c>
      <c r="O147" s="4">
        <v>2455.1999999999998</v>
      </c>
      <c r="P147" s="4">
        <v>0</v>
      </c>
      <c r="Q147" s="4">
        <v>9979.2000000000007</v>
      </c>
      <c r="R147" s="4">
        <v>0</v>
      </c>
      <c r="S147" s="4">
        <v>3096.1</v>
      </c>
      <c r="T147" s="4">
        <v>3096.1</v>
      </c>
      <c r="U147" s="4">
        <v>6883.1</v>
      </c>
      <c r="V147" s="4">
        <v>6883.1</v>
      </c>
      <c r="W147" s="4">
        <v>6883.1</v>
      </c>
      <c r="X147" s="3" t="s">
        <v>37</v>
      </c>
    </row>
    <row r="148" spans="1:24" ht="15.75" customHeight="1">
      <c r="A148" s="3" t="s">
        <v>24</v>
      </c>
      <c r="B148" s="3" t="s">
        <v>25</v>
      </c>
      <c r="C148" s="3" t="s">
        <v>26</v>
      </c>
      <c r="D148" s="3" t="s">
        <v>301</v>
      </c>
      <c r="E148" s="3" t="s">
        <v>302</v>
      </c>
      <c r="F148" s="3" t="s">
        <v>29</v>
      </c>
      <c r="G148" s="3" t="s">
        <v>30</v>
      </c>
      <c r="H148" s="3" t="s">
        <v>31</v>
      </c>
      <c r="I148" s="3" t="s">
        <v>32</v>
      </c>
      <c r="J148" s="3" t="s">
        <v>33</v>
      </c>
      <c r="K148" s="3" t="s">
        <v>46</v>
      </c>
      <c r="L148" s="3" t="s">
        <v>47</v>
      </c>
      <c r="M148" s="3" t="s">
        <v>36</v>
      </c>
      <c r="N148" s="4">
        <v>57866.8</v>
      </c>
      <c r="O148" s="4">
        <v>0</v>
      </c>
      <c r="P148" s="4">
        <v>0</v>
      </c>
      <c r="Q148" s="4">
        <v>57866.8</v>
      </c>
      <c r="R148" s="4">
        <v>0</v>
      </c>
      <c r="S148" s="4">
        <v>23256</v>
      </c>
      <c r="T148" s="4">
        <v>23256</v>
      </c>
      <c r="U148" s="4">
        <v>34610.800000000003</v>
      </c>
      <c r="V148" s="4">
        <v>34610.800000000003</v>
      </c>
      <c r="W148" s="4">
        <v>34610.800000000003</v>
      </c>
      <c r="X148" s="3" t="s">
        <v>37</v>
      </c>
    </row>
    <row r="149" spans="1:24" ht="15.75" customHeight="1">
      <c r="A149" s="3" t="s">
        <v>24</v>
      </c>
      <c r="B149" s="3" t="s">
        <v>25</v>
      </c>
      <c r="C149" s="3" t="s">
        <v>26</v>
      </c>
      <c r="D149" s="3" t="s">
        <v>301</v>
      </c>
      <c r="E149" s="3" t="s">
        <v>302</v>
      </c>
      <c r="F149" s="3" t="s">
        <v>29</v>
      </c>
      <c r="G149" s="3" t="s">
        <v>30</v>
      </c>
      <c r="H149" s="3" t="s">
        <v>31</v>
      </c>
      <c r="I149" s="3" t="s">
        <v>32</v>
      </c>
      <c r="J149" s="3" t="s">
        <v>33</v>
      </c>
      <c r="K149" s="3" t="s">
        <v>48</v>
      </c>
      <c r="L149" s="3" t="s">
        <v>49</v>
      </c>
      <c r="M149" s="3" t="s">
        <v>36</v>
      </c>
      <c r="N149" s="4">
        <v>11478.39</v>
      </c>
      <c r="O149" s="4">
        <v>-6478.39</v>
      </c>
      <c r="P149" s="4">
        <v>0</v>
      </c>
      <c r="Q149" s="4">
        <v>5000</v>
      </c>
      <c r="R149" s="4">
        <v>0</v>
      </c>
      <c r="S149" s="4">
        <v>778.5</v>
      </c>
      <c r="T149" s="4">
        <v>778.5</v>
      </c>
      <c r="U149" s="4">
        <v>4221.5</v>
      </c>
      <c r="V149" s="4">
        <v>4221.5</v>
      </c>
      <c r="W149" s="4">
        <v>4221.5</v>
      </c>
      <c r="X149" s="3" t="s">
        <v>37</v>
      </c>
    </row>
    <row r="150" spans="1:24" ht="15.75" customHeight="1">
      <c r="A150" s="3" t="s">
        <v>24</v>
      </c>
      <c r="B150" s="3" t="s">
        <v>25</v>
      </c>
      <c r="C150" s="3" t="s">
        <v>26</v>
      </c>
      <c r="D150" s="3" t="s">
        <v>301</v>
      </c>
      <c r="E150" s="3" t="s">
        <v>302</v>
      </c>
      <c r="F150" s="3" t="s">
        <v>29</v>
      </c>
      <c r="G150" s="3" t="s">
        <v>30</v>
      </c>
      <c r="H150" s="3" t="s">
        <v>31</v>
      </c>
      <c r="I150" s="3" t="s">
        <v>32</v>
      </c>
      <c r="J150" s="3" t="s">
        <v>33</v>
      </c>
      <c r="K150" s="3" t="s">
        <v>50</v>
      </c>
      <c r="L150" s="3" t="s">
        <v>51</v>
      </c>
      <c r="M150" s="3" t="s">
        <v>36</v>
      </c>
      <c r="N150" s="4">
        <v>19312.169999999998</v>
      </c>
      <c r="O150" s="4">
        <v>0</v>
      </c>
      <c r="P150" s="4">
        <v>0</v>
      </c>
      <c r="Q150" s="4">
        <v>19312.169999999998</v>
      </c>
      <c r="R150" s="4">
        <v>0</v>
      </c>
      <c r="S150" s="4">
        <v>4883.1099999999997</v>
      </c>
      <c r="T150" s="4">
        <v>4883.1099999999997</v>
      </c>
      <c r="U150" s="4">
        <v>14429.06</v>
      </c>
      <c r="V150" s="4">
        <v>14429.06</v>
      </c>
      <c r="W150" s="4">
        <v>14429.06</v>
      </c>
      <c r="X150" s="3" t="s">
        <v>37</v>
      </c>
    </row>
    <row r="151" spans="1:24" ht="15.75" customHeight="1">
      <c r="A151" s="3" t="s">
        <v>24</v>
      </c>
      <c r="B151" s="3" t="s">
        <v>25</v>
      </c>
      <c r="C151" s="3" t="s">
        <v>26</v>
      </c>
      <c r="D151" s="3" t="s">
        <v>301</v>
      </c>
      <c r="E151" s="3" t="s">
        <v>302</v>
      </c>
      <c r="F151" s="3" t="s">
        <v>29</v>
      </c>
      <c r="G151" s="3" t="s">
        <v>30</v>
      </c>
      <c r="H151" s="3" t="s">
        <v>31</v>
      </c>
      <c r="I151" s="3" t="s">
        <v>32</v>
      </c>
      <c r="J151" s="3" t="s">
        <v>33</v>
      </c>
      <c r="K151" s="3" t="s">
        <v>281</v>
      </c>
      <c r="L151" s="3" t="s">
        <v>303</v>
      </c>
      <c r="M151" s="3" t="s">
        <v>36</v>
      </c>
      <c r="N151" s="4">
        <v>4690.1499999999996</v>
      </c>
      <c r="O151" s="4">
        <v>0</v>
      </c>
      <c r="P151" s="4">
        <v>0</v>
      </c>
      <c r="Q151" s="4">
        <v>4690.1499999999996</v>
      </c>
      <c r="R151" s="4">
        <v>0</v>
      </c>
      <c r="S151" s="4">
        <v>0</v>
      </c>
      <c r="T151" s="4">
        <v>0</v>
      </c>
      <c r="U151" s="4">
        <v>4690.1499999999996</v>
      </c>
      <c r="V151" s="4">
        <v>4690.1499999999996</v>
      </c>
      <c r="W151" s="4">
        <v>4690.1499999999996</v>
      </c>
      <c r="X151" s="3" t="s">
        <v>37</v>
      </c>
    </row>
    <row r="152" spans="1:24" ht="15.75" customHeight="1">
      <c r="A152" s="3" t="s">
        <v>24</v>
      </c>
      <c r="B152" s="3" t="s">
        <v>25</v>
      </c>
      <c r="C152" s="3" t="s">
        <v>26</v>
      </c>
      <c r="D152" s="3" t="s">
        <v>301</v>
      </c>
      <c r="E152" s="3" t="s">
        <v>302</v>
      </c>
      <c r="F152" s="3" t="s">
        <v>29</v>
      </c>
      <c r="G152" s="3" t="s">
        <v>30</v>
      </c>
      <c r="H152" s="3" t="s">
        <v>31</v>
      </c>
      <c r="I152" s="3" t="s">
        <v>32</v>
      </c>
      <c r="J152" s="3" t="s">
        <v>33</v>
      </c>
      <c r="K152" s="3" t="s">
        <v>52</v>
      </c>
      <c r="L152" s="3" t="s">
        <v>53</v>
      </c>
      <c r="M152" s="3" t="s">
        <v>36</v>
      </c>
      <c r="N152" s="4">
        <v>41874.78</v>
      </c>
      <c r="O152" s="4">
        <v>0</v>
      </c>
      <c r="P152" s="4">
        <v>0</v>
      </c>
      <c r="Q152" s="4">
        <v>41874.78</v>
      </c>
      <c r="R152" s="4">
        <v>0</v>
      </c>
      <c r="S152" s="4">
        <v>32673.75</v>
      </c>
      <c r="T152" s="4">
        <v>32673.75</v>
      </c>
      <c r="U152" s="4">
        <v>9201.0300000000007</v>
      </c>
      <c r="V152" s="4">
        <v>9201.0300000000007</v>
      </c>
      <c r="W152" s="4">
        <v>9201.0300000000007</v>
      </c>
      <c r="X152" s="3" t="s">
        <v>37</v>
      </c>
    </row>
    <row r="153" spans="1:24" ht="15.75" customHeight="1">
      <c r="A153" s="3" t="s">
        <v>24</v>
      </c>
      <c r="B153" s="3" t="s">
        <v>25</v>
      </c>
      <c r="C153" s="3" t="s">
        <v>26</v>
      </c>
      <c r="D153" s="3" t="s">
        <v>301</v>
      </c>
      <c r="E153" s="3" t="s">
        <v>302</v>
      </c>
      <c r="F153" s="3" t="s">
        <v>29</v>
      </c>
      <c r="G153" s="3" t="s">
        <v>30</v>
      </c>
      <c r="H153" s="3" t="s">
        <v>31</v>
      </c>
      <c r="I153" s="3" t="s">
        <v>32</v>
      </c>
      <c r="J153" s="3" t="s">
        <v>33</v>
      </c>
      <c r="K153" s="3" t="s">
        <v>54</v>
      </c>
      <c r="L153" s="3" t="s">
        <v>55</v>
      </c>
      <c r="M153" s="3" t="s">
        <v>36</v>
      </c>
      <c r="N153" s="4">
        <v>373338</v>
      </c>
      <c r="O153" s="4">
        <v>-50946</v>
      </c>
      <c r="P153" s="4">
        <v>0</v>
      </c>
      <c r="Q153" s="4">
        <v>322392</v>
      </c>
      <c r="R153" s="4">
        <v>192262.67</v>
      </c>
      <c r="S153" s="4">
        <v>130129.33</v>
      </c>
      <c r="T153" s="4">
        <v>130129.33</v>
      </c>
      <c r="U153" s="4">
        <v>192262.67</v>
      </c>
      <c r="V153" s="4">
        <v>192262.67</v>
      </c>
      <c r="W153" s="4">
        <v>0</v>
      </c>
      <c r="X153" s="3" t="s">
        <v>37</v>
      </c>
    </row>
    <row r="154" spans="1:24" ht="15.75" customHeight="1">
      <c r="A154" s="3" t="s">
        <v>24</v>
      </c>
      <c r="B154" s="3" t="s">
        <v>25</v>
      </c>
      <c r="C154" s="3" t="s">
        <v>26</v>
      </c>
      <c r="D154" s="3" t="s">
        <v>301</v>
      </c>
      <c r="E154" s="3" t="s">
        <v>302</v>
      </c>
      <c r="F154" s="3" t="s">
        <v>29</v>
      </c>
      <c r="G154" s="3" t="s">
        <v>30</v>
      </c>
      <c r="H154" s="3" t="s">
        <v>31</v>
      </c>
      <c r="I154" s="3" t="s">
        <v>32</v>
      </c>
      <c r="J154" s="3" t="s">
        <v>33</v>
      </c>
      <c r="K154" s="3" t="s">
        <v>56</v>
      </c>
      <c r="L154" s="3" t="s">
        <v>57</v>
      </c>
      <c r="M154" s="3" t="s">
        <v>36</v>
      </c>
      <c r="N154" s="4">
        <v>4522.2700000000004</v>
      </c>
      <c r="O154" s="4">
        <v>0</v>
      </c>
      <c r="P154" s="4">
        <v>0</v>
      </c>
      <c r="Q154" s="4">
        <v>4522.2700000000004</v>
      </c>
      <c r="R154" s="4">
        <v>0</v>
      </c>
      <c r="S154" s="4">
        <v>2938.06</v>
      </c>
      <c r="T154" s="4">
        <v>2794.89</v>
      </c>
      <c r="U154" s="4">
        <v>1584.21</v>
      </c>
      <c r="V154" s="4">
        <v>1727.38</v>
      </c>
      <c r="W154" s="4">
        <v>1584.21</v>
      </c>
      <c r="X154" s="3" t="s">
        <v>37</v>
      </c>
    </row>
    <row r="155" spans="1:24" ht="15.75" customHeight="1">
      <c r="A155" s="3" t="s">
        <v>24</v>
      </c>
      <c r="B155" s="3" t="s">
        <v>25</v>
      </c>
      <c r="C155" s="3" t="s">
        <v>26</v>
      </c>
      <c r="D155" s="3" t="s">
        <v>301</v>
      </c>
      <c r="E155" s="3" t="s">
        <v>302</v>
      </c>
      <c r="F155" s="3" t="s">
        <v>29</v>
      </c>
      <c r="G155" s="3" t="s">
        <v>30</v>
      </c>
      <c r="H155" s="3" t="s">
        <v>31</v>
      </c>
      <c r="I155" s="3" t="s">
        <v>32</v>
      </c>
      <c r="J155" s="3" t="s">
        <v>33</v>
      </c>
      <c r="K155" s="3" t="s">
        <v>58</v>
      </c>
      <c r="L155" s="3" t="s">
        <v>59</v>
      </c>
      <c r="M155" s="3" t="s">
        <v>36</v>
      </c>
      <c r="N155" s="4">
        <v>10141.799999999999</v>
      </c>
      <c r="O155" s="4">
        <v>0</v>
      </c>
      <c r="P155" s="4">
        <v>0</v>
      </c>
      <c r="Q155" s="4">
        <v>10141.799999999999</v>
      </c>
      <c r="R155" s="4">
        <v>0</v>
      </c>
      <c r="S155" s="4">
        <v>2310.86</v>
      </c>
      <c r="T155" s="4">
        <v>2310.86</v>
      </c>
      <c r="U155" s="4">
        <v>7830.94</v>
      </c>
      <c r="V155" s="4">
        <v>7830.94</v>
      </c>
      <c r="W155" s="4">
        <v>7830.94</v>
      </c>
      <c r="X155" s="3" t="s">
        <v>37</v>
      </c>
    </row>
    <row r="156" spans="1:24" ht="15.75" customHeight="1">
      <c r="A156" s="3" t="s">
        <v>24</v>
      </c>
      <c r="B156" s="3" t="s">
        <v>25</v>
      </c>
      <c r="C156" s="3" t="s">
        <v>26</v>
      </c>
      <c r="D156" s="3" t="s">
        <v>301</v>
      </c>
      <c r="E156" s="3" t="s">
        <v>302</v>
      </c>
      <c r="F156" s="3" t="s">
        <v>29</v>
      </c>
      <c r="G156" s="3" t="s">
        <v>30</v>
      </c>
      <c r="H156" s="3" t="s">
        <v>31</v>
      </c>
      <c r="I156" s="3" t="s">
        <v>32</v>
      </c>
      <c r="J156" s="3" t="s">
        <v>33</v>
      </c>
      <c r="K156" s="3" t="s">
        <v>60</v>
      </c>
      <c r="L156" s="3" t="s">
        <v>61</v>
      </c>
      <c r="M156" s="3" t="s">
        <v>36</v>
      </c>
      <c r="N156" s="4">
        <v>269144.13</v>
      </c>
      <c r="O156" s="4">
        <v>-25152.23</v>
      </c>
      <c r="P156" s="4">
        <v>0</v>
      </c>
      <c r="Q156" s="4">
        <v>243991.9</v>
      </c>
      <c r="R156" s="4">
        <v>24131.88</v>
      </c>
      <c r="S156" s="4">
        <v>98990.27</v>
      </c>
      <c r="T156" s="4">
        <v>98972.160000000003</v>
      </c>
      <c r="U156" s="4">
        <v>145001.63</v>
      </c>
      <c r="V156" s="4">
        <v>145019.74</v>
      </c>
      <c r="W156" s="4">
        <v>120869.75</v>
      </c>
      <c r="X156" s="3" t="s">
        <v>37</v>
      </c>
    </row>
    <row r="157" spans="1:24" ht="15.75" customHeight="1">
      <c r="A157" s="3" t="s">
        <v>24</v>
      </c>
      <c r="B157" s="3" t="s">
        <v>25</v>
      </c>
      <c r="C157" s="3" t="s">
        <v>26</v>
      </c>
      <c r="D157" s="3" t="s">
        <v>301</v>
      </c>
      <c r="E157" s="3" t="s">
        <v>302</v>
      </c>
      <c r="F157" s="3" t="s">
        <v>29</v>
      </c>
      <c r="G157" s="3" t="s">
        <v>30</v>
      </c>
      <c r="H157" s="3" t="s">
        <v>31</v>
      </c>
      <c r="I157" s="3" t="s">
        <v>32</v>
      </c>
      <c r="J157" s="3" t="s">
        <v>33</v>
      </c>
      <c r="K157" s="3" t="s">
        <v>62</v>
      </c>
      <c r="L157" s="3" t="s">
        <v>63</v>
      </c>
      <c r="M157" s="3" t="s">
        <v>36</v>
      </c>
      <c r="N157" s="4">
        <v>178556.57</v>
      </c>
      <c r="O157" s="4">
        <v>-16608.11</v>
      </c>
      <c r="P157" s="4">
        <v>0</v>
      </c>
      <c r="Q157" s="4">
        <v>161948.46</v>
      </c>
      <c r="R157" s="4">
        <v>19128.95</v>
      </c>
      <c r="S157" s="4">
        <v>60809.75</v>
      </c>
      <c r="T157" s="4">
        <v>60809.75</v>
      </c>
      <c r="U157" s="4">
        <v>101138.71</v>
      </c>
      <c r="V157" s="4">
        <v>101138.71</v>
      </c>
      <c r="W157" s="4">
        <v>82009.759999999995</v>
      </c>
      <c r="X157" s="3" t="s">
        <v>37</v>
      </c>
    </row>
    <row r="158" spans="1:24" ht="15.75" customHeight="1">
      <c r="A158" s="3" t="s">
        <v>24</v>
      </c>
      <c r="B158" s="3" t="s">
        <v>25</v>
      </c>
      <c r="C158" s="3" t="s">
        <v>26</v>
      </c>
      <c r="D158" s="3" t="s">
        <v>301</v>
      </c>
      <c r="E158" s="3" t="s">
        <v>302</v>
      </c>
      <c r="F158" s="3" t="s">
        <v>29</v>
      </c>
      <c r="G158" s="3" t="s">
        <v>30</v>
      </c>
      <c r="H158" s="3" t="s">
        <v>31</v>
      </c>
      <c r="I158" s="3" t="s">
        <v>32</v>
      </c>
      <c r="J158" s="3" t="s">
        <v>33</v>
      </c>
      <c r="K158" s="3" t="s">
        <v>64</v>
      </c>
      <c r="L158" s="3" t="s">
        <v>65</v>
      </c>
      <c r="M158" s="3" t="s">
        <v>36</v>
      </c>
      <c r="N158" s="4">
        <v>31819.17</v>
      </c>
      <c r="O158" s="4">
        <v>0</v>
      </c>
      <c r="P158" s="4">
        <v>0</v>
      </c>
      <c r="Q158" s="4">
        <v>31819.17</v>
      </c>
      <c r="R158" s="4">
        <v>0</v>
      </c>
      <c r="S158" s="4">
        <v>214.2</v>
      </c>
      <c r="T158" s="4">
        <v>183.6</v>
      </c>
      <c r="U158" s="4">
        <v>31604.97</v>
      </c>
      <c r="V158" s="4">
        <v>31635.57</v>
      </c>
      <c r="W158" s="4">
        <v>31604.97</v>
      </c>
      <c r="X158" s="3" t="s">
        <v>37</v>
      </c>
    </row>
    <row r="159" spans="1:24" ht="15.75" customHeight="1">
      <c r="A159" s="3" t="s">
        <v>66</v>
      </c>
      <c r="B159" s="3" t="s">
        <v>25</v>
      </c>
      <c r="C159" s="3" t="s">
        <v>26</v>
      </c>
      <c r="D159" s="3" t="s">
        <v>301</v>
      </c>
      <c r="E159" s="3" t="s">
        <v>302</v>
      </c>
      <c r="F159" s="3" t="s">
        <v>29</v>
      </c>
      <c r="G159" s="3" t="s">
        <v>30</v>
      </c>
      <c r="H159" s="3" t="s">
        <v>67</v>
      </c>
      <c r="I159" s="3" t="s">
        <v>68</v>
      </c>
      <c r="J159" s="3" t="s">
        <v>69</v>
      </c>
      <c r="K159" s="3" t="s">
        <v>70</v>
      </c>
      <c r="L159" s="3" t="s">
        <v>71</v>
      </c>
      <c r="M159" s="3" t="s">
        <v>36</v>
      </c>
      <c r="N159" s="4">
        <v>28490.81</v>
      </c>
      <c r="O159" s="4">
        <v>-5000</v>
      </c>
      <c r="P159" s="4">
        <v>0</v>
      </c>
      <c r="Q159" s="4">
        <v>23490.81</v>
      </c>
      <c r="R159" s="4">
        <v>0</v>
      </c>
      <c r="S159" s="4">
        <v>21000</v>
      </c>
      <c r="T159" s="4">
        <v>15801.3</v>
      </c>
      <c r="U159" s="4">
        <v>2490.81</v>
      </c>
      <c r="V159" s="4">
        <v>7689.51</v>
      </c>
      <c r="W159" s="4">
        <v>2490.81</v>
      </c>
      <c r="X159" s="3" t="s">
        <v>37</v>
      </c>
    </row>
    <row r="160" spans="1:24" ht="15.75" customHeight="1">
      <c r="A160" s="3" t="s">
        <v>66</v>
      </c>
      <c r="B160" s="3" t="s">
        <v>25</v>
      </c>
      <c r="C160" s="3" t="s">
        <v>26</v>
      </c>
      <c r="D160" s="3" t="s">
        <v>301</v>
      </c>
      <c r="E160" s="3" t="s">
        <v>302</v>
      </c>
      <c r="F160" s="3" t="s">
        <v>29</v>
      </c>
      <c r="G160" s="3" t="s">
        <v>30</v>
      </c>
      <c r="H160" s="3" t="s">
        <v>67</v>
      </c>
      <c r="I160" s="3" t="s">
        <v>68</v>
      </c>
      <c r="J160" s="3" t="s">
        <v>69</v>
      </c>
      <c r="K160" s="3" t="s">
        <v>72</v>
      </c>
      <c r="L160" s="3" t="s">
        <v>73</v>
      </c>
      <c r="M160" s="3" t="s">
        <v>36</v>
      </c>
      <c r="N160" s="4">
        <v>29693.79</v>
      </c>
      <c r="O160" s="4">
        <v>-10383.11</v>
      </c>
      <c r="P160" s="4">
        <v>0</v>
      </c>
      <c r="Q160" s="4">
        <v>19310.68</v>
      </c>
      <c r="R160" s="4">
        <v>0</v>
      </c>
      <c r="S160" s="4">
        <v>19310</v>
      </c>
      <c r="T160" s="4">
        <v>12782.12</v>
      </c>
      <c r="U160" s="4">
        <v>0.68</v>
      </c>
      <c r="V160" s="4">
        <v>6528.56</v>
      </c>
      <c r="W160" s="4">
        <v>0.68</v>
      </c>
      <c r="X160" s="3" t="s">
        <v>37</v>
      </c>
    </row>
    <row r="161" spans="1:24" ht="15.75" customHeight="1">
      <c r="A161" s="3" t="s">
        <v>66</v>
      </c>
      <c r="B161" s="3" t="s">
        <v>25</v>
      </c>
      <c r="C161" s="3" t="s">
        <v>26</v>
      </c>
      <c r="D161" s="3" t="s">
        <v>301</v>
      </c>
      <c r="E161" s="3" t="s">
        <v>302</v>
      </c>
      <c r="F161" s="3" t="s">
        <v>29</v>
      </c>
      <c r="G161" s="3" t="s">
        <v>30</v>
      </c>
      <c r="H161" s="3" t="s">
        <v>67</v>
      </c>
      <c r="I161" s="3" t="s">
        <v>68</v>
      </c>
      <c r="J161" s="3" t="s">
        <v>69</v>
      </c>
      <c r="K161" s="3" t="s">
        <v>74</v>
      </c>
      <c r="L161" s="3" t="s">
        <v>75</v>
      </c>
      <c r="M161" s="3" t="s">
        <v>36</v>
      </c>
      <c r="N161" s="4">
        <v>2342</v>
      </c>
      <c r="O161" s="4">
        <v>1000</v>
      </c>
      <c r="P161" s="4">
        <v>0</v>
      </c>
      <c r="Q161" s="4">
        <v>3342</v>
      </c>
      <c r="R161" s="4">
        <v>0</v>
      </c>
      <c r="S161" s="4">
        <v>2373.37</v>
      </c>
      <c r="T161" s="4">
        <v>318.81</v>
      </c>
      <c r="U161" s="4">
        <v>968.63</v>
      </c>
      <c r="V161" s="4">
        <v>3023.19</v>
      </c>
      <c r="W161" s="4">
        <v>968.63</v>
      </c>
      <c r="X161" s="3" t="s">
        <v>37</v>
      </c>
    </row>
    <row r="162" spans="1:24" ht="15.75" customHeight="1">
      <c r="A162" s="3" t="s">
        <v>66</v>
      </c>
      <c r="B162" s="3" t="s">
        <v>25</v>
      </c>
      <c r="C162" s="3" t="s">
        <v>26</v>
      </c>
      <c r="D162" s="3" t="s">
        <v>301</v>
      </c>
      <c r="E162" s="3" t="s">
        <v>302</v>
      </c>
      <c r="F162" s="3" t="s">
        <v>29</v>
      </c>
      <c r="G162" s="3" t="s">
        <v>30</v>
      </c>
      <c r="H162" s="3" t="s">
        <v>67</v>
      </c>
      <c r="I162" s="3" t="s">
        <v>68</v>
      </c>
      <c r="J162" s="3" t="s">
        <v>69</v>
      </c>
      <c r="K162" s="3" t="s">
        <v>76</v>
      </c>
      <c r="L162" s="3" t="s">
        <v>77</v>
      </c>
      <c r="M162" s="3" t="s">
        <v>36</v>
      </c>
      <c r="N162" s="4">
        <v>86648.02</v>
      </c>
      <c r="O162" s="4">
        <v>14039.91</v>
      </c>
      <c r="P162" s="4">
        <v>0</v>
      </c>
      <c r="Q162" s="4">
        <v>100687.93</v>
      </c>
      <c r="R162" s="4">
        <v>0</v>
      </c>
      <c r="S162" s="4">
        <v>100687.93</v>
      </c>
      <c r="T162" s="4">
        <v>19495.43</v>
      </c>
      <c r="U162" s="4">
        <v>0</v>
      </c>
      <c r="V162" s="4">
        <v>81192.5</v>
      </c>
      <c r="W162" s="4">
        <v>0</v>
      </c>
      <c r="X162" s="3" t="s">
        <v>37</v>
      </c>
    </row>
    <row r="163" spans="1:24" ht="15.75" customHeight="1">
      <c r="A163" s="3" t="s">
        <v>66</v>
      </c>
      <c r="B163" s="3" t="s">
        <v>25</v>
      </c>
      <c r="C163" s="3" t="s">
        <v>26</v>
      </c>
      <c r="D163" s="3" t="s">
        <v>301</v>
      </c>
      <c r="E163" s="3" t="s">
        <v>302</v>
      </c>
      <c r="F163" s="3" t="s">
        <v>29</v>
      </c>
      <c r="G163" s="3" t="s">
        <v>30</v>
      </c>
      <c r="H163" s="3" t="s">
        <v>67</v>
      </c>
      <c r="I163" s="3" t="s">
        <v>68</v>
      </c>
      <c r="J163" s="3" t="s">
        <v>69</v>
      </c>
      <c r="K163" s="3" t="s">
        <v>304</v>
      </c>
      <c r="L163" s="3" t="s">
        <v>305</v>
      </c>
      <c r="M163" s="3" t="s">
        <v>36</v>
      </c>
      <c r="N163" s="4">
        <v>797.5</v>
      </c>
      <c r="O163" s="4">
        <v>402.5</v>
      </c>
      <c r="P163" s="4">
        <v>0</v>
      </c>
      <c r="Q163" s="4">
        <v>1200</v>
      </c>
      <c r="R163" s="4">
        <v>0</v>
      </c>
      <c r="S163" s="4">
        <v>0</v>
      </c>
      <c r="T163" s="4">
        <v>0</v>
      </c>
      <c r="U163" s="4">
        <v>1200</v>
      </c>
      <c r="V163" s="4">
        <v>1200</v>
      </c>
      <c r="W163" s="4">
        <v>1200</v>
      </c>
      <c r="X163" s="3" t="s">
        <v>37</v>
      </c>
    </row>
    <row r="164" spans="1:24" ht="15.75" customHeight="1">
      <c r="A164" s="3" t="s">
        <v>66</v>
      </c>
      <c r="B164" s="3" t="s">
        <v>25</v>
      </c>
      <c r="C164" s="3" t="s">
        <v>26</v>
      </c>
      <c r="D164" s="3" t="s">
        <v>301</v>
      </c>
      <c r="E164" s="3" t="s">
        <v>302</v>
      </c>
      <c r="F164" s="3" t="s">
        <v>29</v>
      </c>
      <c r="G164" s="3" t="s">
        <v>30</v>
      </c>
      <c r="H164" s="3" t="s">
        <v>67</v>
      </c>
      <c r="I164" s="3" t="s">
        <v>68</v>
      </c>
      <c r="J164" s="3" t="s">
        <v>69</v>
      </c>
      <c r="K164" s="3" t="s">
        <v>78</v>
      </c>
      <c r="L164" s="3" t="s">
        <v>79</v>
      </c>
      <c r="M164" s="3" t="s">
        <v>36</v>
      </c>
      <c r="N164" s="4">
        <v>38496.480000000003</v>
      </c>
      <c r="O164" s="4">
        <v>-639.98</v>
      </c>
      <c r="P164" s="4">
        <v>0</v>
      </c>
      <c r="Q164" s="4">
        <v>37856.5</v>
      </c>
      <c r="R164" s="4">
        <v>1819.86</v>
      </c>
      <c r="S164" s="4">
        <v>36036.639999999999</v>
      </c>
      <c r="T164" s="4">
        <v>3519.68</v>
      </c>
      <c r="U164" s="4">
        <v>1819.86</v>
      </c>
      <c r="V164" s="4">
        <v>34336.82</v>
      </c>
      <c r="W164" s="4">
        <v>0</v>
      </c>
      <c r="X164" s="3" t="s">
        <v>37</v>
      </c>
    </row>
    <row r="165" spans="1:24" ht="15.75" customHeight="1">
      <c r="A165" s="3" t="s">
        <v>66</v>
      </c>
      <c r="B165" s="3" t="s">
        <v>25</v>
      </c>
      <c r="C165" s="3" t="s">
        <v>26</v>
      </c>
      <c r="D165" s="3" t="s">
        <v>301</v>
      </c>
      <c r="E165" s="3" t="s">
        <v>302</v>
      </c>
      <c r="F165" s="3" t="s">
        <v>29</v>
      </c>
      <c r="G165" s="3" t="s">
        <v>30</v>
      </c>
      <c r="H165" s="3" t="s">
        <v>67</v>
      </c>
      <c r="I165" s="3" t="s">
        <v>68</v>
      </c>
      <c r="J165" s="3" t="s">
        <v>69</v>
      </c>
      <c r="K165" s="3" t="s">
        <v>80</v>
      </c>
      <c r="L165" s="3" t="s">
        <v>81</v>
      </c>
      <c r="M165" s="3" t="s">
        <v>36</v>
      </c>
      <c r="N165" s="4">
        <v>1134</v>
      </c>
      <c r="O165" s="4">
        <v>0</v>
      </c>
      <c r="P165" s="4">
        <v>0</v>
      </c>
      <c r="Q165" s="4">
        <v>1134</v>
      </c>
      <c r="R165" s="4">
        <v>0</v>
      </c>
      <c r="S165" s="4">
        <v>0</v>
      </c>
      <c r="T165" s="4">
        <v>0</v>
      </c>
      <c r="U165" s="4">
        <v>1134</v>
      </c>
      <c r="V165" s="4">
        <v>1134</v>
      </c>
      <c r="W165" s="4">
        <v>1134</v>
      </c>
      <c r="X165" s="3" t="s">
        <v>37</v>
      </c>
    </row>
    <row r="166" spans="1:24" ht="15.75" customHeight="1">
      <c r="A166" s="3" t="s">
        <v>66</v>
      </c>
      <c r="B166" s="3" t="s">
        <v>25</v>
      </c>
      <c r="C166" s="3" t="s">
        <v>26</v>
      </c>
      <c r="D166" s="3" t="s">
        <v>301</v>
      </c>
      <c r="E166" s="3" t="s">
        <v>302</v>
      </c>
      <c r="F166" s="3" t="s">
        <v>29</v>
      </c>
      <c r="G166" s="3" t="s">
        <v>30</v>
      </c>
      <c r="H166" s="3" t="s">
        <v>67</v>
      </c>
      <c r="I166" s="3" t="s">
        <v>68</v>
      </c>
      <c r="J166" s="3" t="s">
        <v>69</v>
      </c>
      <c r="K166" s="3" t="s">
        <v>82</v>
      </c>
      <c r="L166" s="3" t="s">
        <v>83</v>
      </c>
      <c r="M166" s="3" t="s">
        <v>36</v>
      </c>
      <c r="N166" s="4">
        <v>333136.93</v>
      </c>
      <c r="O166" s="4">
        <v>202096.75</v>
      </c>
      <c r="P166" s="4">
        <v>0</v>
      </c>
      <c r="Q166" s="4">
        <v>535233.68000000005</v>
      </c>
      <c r="R166" s="4">
        <v>2955.76</v>
      </c>
      <c r="S166" s="4">
        <v>427849.98</v>
      </c>
      <c r="T166" s="4">
        <v>87247.8</v>
      </c>
      <c r="U166" s="4">
        <v>107383.7</v>
      </c>
      <c r="V166" s="4">
        <v>447985.88</v>
      </c>
      <c r="W166" s="4">
        <v>104427.94</v>
      </c>
      <c r="X166" s="3" t="s">
        <v>37</v>
      </c>
    </row>
    <row r="167" spans="1:24" ht="15.75" customHeight="1">
      <c r="A167" s="3" t="s">
        <v>66</v>
      </c>
      <c r="B167" s="3" t="s">
        <v>25</v>
      </c>
      <c r="C167" s="3" t="s">
        <v>26</v>
      </c>
      <c r="D167" s="3" t="s">
        <v>301</v>
      </c>
      <c r="E167" s="3" t="s">
        <v>302</v>
      </c>
      <c r="F167" s="3" t="s">
        <v>29</v>
      </c>
      <c r="G167" s="3" t="s">
        <v>30</v>
      </c>
      <c r="H167" s="3" t="s">
        <v>67</v>
      </c>
      <c r="I167" s="3" t="s">
        <v>68</v>
      </c>
      <c r="J167" s="3" t="s">
        <v>69</v>
      </c>
      <c r="K167" s="3" t="s">
        <v>84</v>
      </c>
      <c r="L167" s="3" t="s">
        <v>85</v>
      </c>
      <c r="M167" s="3" t="s">
        <v>36</v>
      </c>
      <c r="N167" s="4">
        <v>139366.44</v>
      </c>
      <c r="O167" s="4">
        <v>23640.54</v>
      </c>
      <c r="P167" s="4">
        <v>0</v>
      </c>
      <c r="Q167" s="4">
        <v>163006.98000000001</v>
      </c>
      <c r="R167" s="4">
        <v>0</v>
      </c>
      <c r="S167" s="4">
        <v>163006.98000000001</v>
      </c>
      <c r="T167" s="4">
        <v>52902.9</v>
      </c>
      <c r="U167" s="4">
        <v>0</v>
      </c>
      <c r="V167" s="4">
        <v>110104.08</v>
      </c>
      <c r="W167" s="4">
        <v>0</v>
      </c>
      <c r="X167" s="3" t="s">
        <v>37</v>
      </c>
    </row>
    <row r="168" spans="1:24" ht="15.75" customHeight="1">
      <c r="A168" s="3" t="s">
        <v>66</v>
      </c>
      <c r="B168" s="3" t="s">
        <v>25</v>
      </c>
      <c r="C168" s="3" t="s">
        <v>26</v>
      </c>
      <c r="D168" s="3" t="s">
        <v>301</v>
      </c>
      <c r="E168" s="3" t="s">
        <v>302</v>
      </c>
      <c r="F168" s="3" t="s">
        <v>29</v>
      </c>
      <c r="G168" s="3" t="s">
        <v>30</v>
      </c>
      <c r="H168" s="3" t="s">
        <v>67</v>
      </c>
      <c r="I168" s="3" t="s">
        <v>68</v>
      </c>
      <c r="J168" s="3" t="s">
        <v>69</v>
      </c>
      <c r="K168" s="3" t="s">
        <v>86</v>
      </c>
      <c r="L168" s="3" t="s">
        <v>87</v>
      </c>
      <c r="M168" s="3" t="s">
        <v>36</v>
      </c>
      <c r="N168" s="4">
        <v>0</v>
      </c>
      <c r="O168" s="4">
        <v>16811.03</v>
      </c>
      <c r="P168" s="4">
        <v>0</v>
      </c>
      <c r="Q168" s="4">
        <v>16811.03</v>
      </c>
      <c r="R168" s="4">
        <v>0</v>
      </c>
      <c r="S168" s="4">
        <v>12600</v>
      </c>
      <c r="T168" s="4">
        <v>9916.9699999999993</v>
      </c>
      <c r="U168" s="4">
        <v>4211.03</v>
      </c>
      <c r="V168" s="4">
        <v>6894.06</v>
      </c>
      <c r="W168" s="4">
        <v>4211.03</v>
      </c>
      <c r="X168" s="3" t="s">
        <v>37</v>
      </c>
    </row>
    <row r="169" spans="1:24" ht="15.75" customHeight="1">
      <c r="A169" s="3" t="s">
        <v>66</v>
      </c>
      <c r="B169" s="3" t="s">
        <v>25</v>
      </c>
      <c r="C169" s="3" t="s">
        <v>26</v>
      </c>
      <c r="D169" s="3" t="s">
        <v>301</v>
      </c>
      <c r="E169" s="3" t="s">
        <v>302</v>
      </c>
      <c r="F169" s="3" t="s">
        <v>29</v>
      </c>
      <c r="G169" s="3" t="s">
        <v>30</v>
      </c>
      <c r="H169" s="3" t="s">
        <v>67</v>
      </c>
      <c r="I169" s="3" t="s">
        <v>68</v>
      </c>
      <c r="J169" s="3" t="s">
        <v>69</v>
      </c>
      <c r="K169" s="3" t="s">
        <v>90</v>
      </c>
      <c r="L169" s="3" t="s">
        <v>91</v>
      </c>
      <c r="M169" s="3" t="s">
        <v>36</v>
      </c>
      <c r="N169" s="4">
        <v>1960</v>
      </c>
      <c r="O169" s="4">
        <v>-1960</v>
      </c>
      <c r="P169" s="4">
        <v>0</v>
      </c>
      <c r="Q169" s="4">
        <v>0</v>
      </c>
      <c r="R169" s="4">
        <v>0</v>
      </c>
      <c r="S169" s="4">
        <v>0</v>
      </c>
      <c r="T169" s="4">
        <v>0</v>
      </c>
      <c r="U169" s="4">
        <v>0</v>
      </c>
      <c r="V169" s="4">
        <v>0</v>
      </c>
      <c r="W169" s="4">
        <v>0</v>
      </c>
      <c r="X169" s="3" t="s">
        <v>37</v>
      </c>
    </row>
    <row r="170" spans="1:24" ht="15.75" customHeight="1">
      <c r="A170" s="3" t="s">
        <v>66</v>
      </c>
      <c r="B170" s="3" t="s">
        <v>25</v>
      </c>
      <c r="C170" s="3" t="s">
        <v>26</v>
      </c>
      <c r="D170" s="3" t="s">
        <v>301</v>
      </c>
      <c r="E170" s="3" t="s">
        <v>302</v>
      </c>
      <c r="F170" s="3" t="s">
        <v>29</v>
      </c>
      <c r="G170" s="3" t="s">
        <v>30</v>
      </c>
      <c r="H170" s="3" t="s">
        <v>67</v>
      </c>
      <c r="I170" s="3" t="s">
        <v>68</v>
      </c>
      <c r="J170" s="3" t="s">
        <v>69</v>
      </c>
      <c r="K170" s="3" t="s">
        <v>92</v>
      </c>
      <c r="L170" s="3" t="s">
        <v>93</v>
      </c>
      <c r="M170" s="3" t="s">
        <v>36</v>
      </c>
      <c r="N170" s="4">
        <v>4891.28</v>
      </c>
      <c r="O170" s="4">
        <v>1100</v>
      </c>
      <c r="P170" s="4">
        <v>0</v>
      </c>
      <c r="Q170" s="4">
        <v>5991.28</v>
      </c>
      <c r="R170" s="4">
        <v>0</v>
      </c>
      <c r="S170" s="4">
        <v>3400</v>
      </c>
      <c r="T170" s="4">
        <v>0</v>
      </c>
      <c r="U170" s="4">
        <v>2591.2800000000002</v>
      </c>
      <c r="V170" s="4">
        <v>5991.28</v>
      </c>
      <c r="W170" s="4">
        <v>2591.2800000000002</v>
      </c>
      <c r="X170" s="3" t="s">
        <v>37</v>
      </c>
    </row>
    <row r="171" spans="1:24" ht="15.75" customHeight="1">
      <c r="A171" s="3" t="s">
        <v>66</v>
      </c>
      <c r="B171" s="3" t="s">
        <v>25</v>
      </c>
      <c r="C171" s="3" t="s">
        <v>26</v>
      </c>
      <c r="D171" s="3" t="s">
        <v>301</v>
      </c>
      <c r="E171" s="3" t="s">
        <v>302</v>
      </c>
      <c r="F171" s="3" t="s">
        <v>29</v>
      </c>
      <c r="G171" s="3" t="s">
        <v>30</v>
      </c>
      <c r="H171" s="3" t="s">
        <v>67</v>
      </c>
      <c r="I171" s="3" t="s">
        <v>68</v>
      </c>
      <c r="J171" s="3" t="s">
        <v>69</v>
      </c>
      <c r="K171" s="3" t="s">
        <v>94</v>
      </c>
      <c r="L171" s="3" t="s">
        <v>95</v>
      </c>
      <c r="M171" s="3" t="s">
        <v>36</v>
      </c>
      <c r="N171" s="4">
        <v>6000</v>
      </c>
      <c r="O171" s="4">
        <v>1987.67</v>
      </c>
      <c r="P171" s="4">
        <v>0</v>
      </c>
      <c r="Q171" s="4">
        <v>7987.67</v>
      </c>
      <c r="R171" s="4">
        <v>0</v>
      </c>
      <c r="S171" s="4">
        <v>7987.67</v>
      </c>
      <c r="T171" s="4">
        <v>0</v>
      </c>
      <c r="U171" s="4">
        <v>0</v>
      </c>
      <c r="V171" s="4">
        <v>7987.67</v>
      </c>
      <c r="W171" s="4">
        <v>0</v>
      </c>
      <c r="X171" s="3" t="s">
        <v>37</v>
      </c>
    </row>
    <row r="172" spans="1:24" ht="15.75" customHeight="1">
      <c r="A172" s="3" t="s">
        <v>66</v>
      </c>
      <c r="B172" s="3" t="s">
        <v>25</v>
      </c>
      <c r="C172" s="3" t="s">
        <v>26</v>
      </c>
      <c r="D172" s="3" t="s">
        <v>301</v>
      </c>
      <c r="E172" s="3" t="s">
        <v>302</v>
      </c>
      <c r="F172" s="3" t="s">
        <v>29</v>
      </c>
      <c r="G172" s="3" t="s">
        <v>30</v>
      </c>
      <c r="H172" s="3" t="s">
        <v>67</v>
      </c>
      <c r="I172" s="3" t="s">
        <v>68</v>
      </c>
      <c r="J172" s="3" t="s">
        <v>69</v>
      </c>
      <c r="K172" s="3" t="s">
        <v>306</v>
      </c>
      <c r="L172" s="3" t="s">
        <v>307</v>
      </c>
      <c r="M172" s="3" t="s">
        <v>36</v>
      </c>
      <c r="N172" s="4">
        <v>40.32</v>
      </c>
      <c r="O172" s="4">
        <v>-40.32</v>
      </c>
      <c r="P172" s="4">
        <v>0</v>
      </c>
      <c r="Q172" s="4">
        <v>0</v>
      </c>
      <c r="R172" s="4">
        <v>0</v>
      </c>
      <c r="S172" s="4">
        <v>0</v>
      </c>
      <c r="T172" s="4">
        <v>0</v>
      </c>
      <c r="U172" s="4">
        <v>0</v>
      </c>
      <c r="V172" s="4">
        <v>0</v>
      </c>
      <c r="W172" s="4">
        <v>0</v>
      </c>
      <c r="X172" s="3" t="s">
        <v>37</v>
      </c>
    </row>
    <row r="173" spans="1:24" ht="15.75" customHeight="1">
      <c r="A173" s="3" t="s">
        <v>66</v>
      </c>
      <c r="B173" s="3" t="s">
        <v>25</v>
      </c>
      <c r="C173" s="3" t="s">
        <v>26</v>
      </c>
      <c r="D173" s="3" t="s">
        <v>301</v>
      </c>
      <c r="E173" s="3" t="s">
        <v>302</v>
      </c>
      <c r="F173" s="3" t="s">
        <v>29</v>
      </c>
      <c r="G173" s="3" t="s">
        <v>30</v>
      </c>
      <c r="H173" s="3" t="s">
        <v>67</v>
      </c>
      <c r="I173" s="3" t="s">
        <v>68</v>
      </c>
      <c r="J173" s="3" t="s">
        <v>69</v>
      </c>
      <c r="K173" s="3" t="s">
        <v>100</v>
      </c>
      <c r="L173" s="3" t="s">
        <v>101</v>
      </c>
      <c r="M173" s="3" t="s">
        <v>36</v>
      </c>
      <c r="N173" s="4">
        <v>6760</v>
      </c>
      <c r="O173" s="4">
        <v>-6760</v>
      </c>
      <c r="P173" s="4">
        <v>0</v>
      </c>
      <c r="Q173" s="4">
        <v>0</v>
      </c>
      <c r="R173" s="4">
        <v>0</v>
      </c>
      <c r="S173" s="4">
        <v>0</v>
      </c>
      <c r="T173" s="4">
        <v>0</v>
      </c>
      <c r="U173" s="4">
        <v>0</v>
      </c>
      <c r="V173" s="4">
        <v>0</v>
      </c>
      <c r="W173" s="4">
        <v>0</v>
      </c>
      <c r="X173" s="3" t="s">
        <v>37</v>
      </c>
    </row>
    <row r="174" spans="1:24" ht="15.75" customHeight="1">
      <c r="A174" s="3" t="s">
        <v>66</v>
      </c>
      <c r="B174" s="3" t="s">
        <v>25</v>
      </c>
      <c r="C174" s="3" t="s">
        <v>26</v>
      </c>
      <c r="D174" s="3" t="s">
        <v>301</v>
      </c>
      <c r="E174" s="3" t="s">
        <v>302</v>
      </c>
      <c r="F174" s="3" t="s">
        <v>29</v>
      </c>
      <c r="G174" s="3" t="s">
        <v>30</v>
      </c>
      <c r="H174" s="3" t="s">
        <v>67</v>
      </c>
      <c r="I174" s="3" t="s">
        <v>68</v>
      </c>
      <c r="J174" s="3" t="s">
        <v>69</v>
      </c>
      <c r="K174" s="3" t="s">
        <v>104</v>
      </c>
      <c r="L174" s="3" t="s">
        <v>105</v>
      </c>
      <c r="M174" s="3" t="s">
        <v>36</v>
      </c>
      <c r="N174" s="4">
        <v>22746.240000000002</v>
      </c>
      <c r="O174" s="4">
        <v>-17365.43</v>
      </c>
      <c r="P174" s="4">
        <v>0</v>
      </c>
      <c r="Q174" s="4">
        <v>5380.81</v>
      </c>
      <c r="R174" s="4">
        <v>0</v>
      </c>
      <c r="S174" s="4">
        <v>5380.81</v>
      </c>
      <c r="T174" s="4">
        <v>0</v>
      </c>
      <c r="U174" s="4">
        <v>0</v>
      </c>
      <c r="V174" s="4">
        <v>5380.81</v>
      </c>
      <c r="W174" s="4">
        <v>0</v>
      </c>
      <c r="X174" s="3" t="s">
        <v>37</v>
      </c>
    </row>
    <row r="175" spans="1:24" ht="15.75" customHeight="1">
      <c r="A175" s="3" t="s">
        <v>66</v>
      </c>
      <c r="B175" s="3" t="s">
        <v>25</v>
      </c>
      <c r="C175" s="3" t="s">
        <v>26</v>
      </c>
      <c r="D175" s="3" t="s">
        <v>301</v>
      </c>
      <c r="E175" s="3" t="s">
        <v>302</v>
      </c>
      <c r="F175" s="3" t="s">
        <v>29</v>
      </c>
      <c r="G175" s="3" t="s">
        <v>30</v>
      </c>
      <c r="H175" s="3" t="s">
        <v>67</v>
      </c>
      <c r="I175" s="3" t="s">
        <v>68</v>
      </c>
      <c r="J175" s="3" t="s">
        <v>69</v>
      </c>
      <c r="K175" s="3" t="s">
        <v>106</v>
      </c>
      <c r="L175" s="3" t="s">
        <v>107</v>
      </c>
      <c r="M175" s="3" t="s">
        <v>36</v>
      </c>
      <c r="N175" s="4">
        <v>6925.79</v>
      </c>
      <c r="O175" s="4">
        <v>-4000</v>
      </c>
      <c r="P175" s="4">
        <v>0</v>
      </c>
      <c r="Q175" s="4">
        <v>2925.79</v>
      </c>
      <c r="R175" s="4">
        <v>0</v>
      </c>
      <c r="S175" s="4">
        <v>0</v>
      </c>
      <c r="T175" s="4">
        <v>0</v>
      </c>
      <c r="U175" s="4">
        <v>2925.79</v>
      </c>
      <c r="V175" s="4">
        <v>2925.79</v>
      </c>
      <c r="W175" s="4">
        <v>2925.79</v>
      </c>
      <c r="X175" s="3" t="s">
        <v>37</v>
      </c>
    </row>
    <row r="176" spans="1:24" ht="15.75" customHeight="1">
      <c r="A176" s="3" t="s">
        <v>66</v>
      </c>
      <c r="B176" s="3" t="s">
        <v>25</v>
      </c>
      <c r="C176" s="3" t="s">
        <v>26</v>
      </c>
      <c r="D176" s="3" t="s">
        <v>301</v>
      </c>
      <c r="E176" s="3" t="s">
        <v>302</v>
      </c>
      <c r="F176" s="3" t="s">
        <v>29</v>
      </c>
      <c r="G176" s="3" t="s">
        <v>30</v>
      </c>
      <c r="H176" s="3" t="s">
        <v>67</v>
      </c>
      <c r="I176" s="3" t="s">
        <v>68</v>
      </c>
      <c r="J176" s="3" t="s">
        <v>69</v>
      </c>
      <c r="K176" s="3" t="s">
        <v>108</v>
      </c>
      <c r="L176" s="3" t="s">
        <v>109</v>
      </c>
      <c r="M176" s="3" t="s">
        <v>36</v>
      </c>
      <c r="N176" s="4">
        <v>2375.17</v>
      </c>
      <c r="O176" s="4">
        <v>-1875.17</v>
      </c>
      <c r="P176" s="4">
        <v>0</v>
      </c>
      <c r="Q176" s="4">
        <v>500</v>
      </c>
      <c r="R176" s="4">
        <v>0</v>
      </c>
      <c r="S176" s="4">
        <v>0</v>
      </c>
      <c r="T176" s="4">
        <v>0</v>
      </c>
      <c r="U176" s="4">
        <v>500</v>
      </c>
      <c r="V176" s="4">
        <v>500</v>
      </c>
      <c r="W176" s="4">
        <v>500</v>
      </c>
      <c r="X176" s="3" t="s">
        <v>37</v>
      </c>
    </row>
    <row r="177" spans="1:24" ht="15.75" customHeight="1">
      <c r="A177" s="3" t="s">
        <v>66</v>
      </c>
      <c r="B177" s="3" t="s">
        <v>25</v>
      </c>
      <c r="C177" s="3" t="s">
        <v>26</v>
      </c>
      <c r="D177" s="3" t="s">
        <v>301</v>
      </c>
      <c r="E177" s="3" t="s">
        <v>302</v>
      </c>
      <c r="F177" s="3" t="s">
        <v>29</v>
      </c>
      <c r="G177" s="3" t="s">
        <v>30</v>
      </c>
      <c r="H177" s="3" t="s">
        <v>67</v>
      </c>
      <c r="I177" s="3" t="s">
        <v>68</v>
      </c>
      <c r="J177" s="3" t="s">
        <v>69</v>
      </c>
      <c r="K177" s="3" t="s">
        <v>308</v>
      </c>
      <c r="L177" s="3" t="s">
        <v>309</v>
      </c>
      <c r="M177" s="3" t="s">
        <v>36</v>
      </c>
      <c r="N177" s="4">
        <v>600</v>
      </c>
      <c r="O177" s="4">
        <v>-600</v>
      </c>
      <c r="P177" s="4">
        <v>0</v>
      </c>
      <c r="Q177" s="4">
        <v>0</v>
      </c>
      <c r="R177" s="4">
        <v>0</v>
      </c>
      <c r="S177" s="4">
        <v>0</v>
      </c>
      <c r="T177" s="4">
        <v>0</v>
      </c>
      <c r="U177" s="4">
        <v>0</v>
      </c>
      <c r="V177" s="4">
        <v>0</v>
      </c>
      <c r="W177" s="4">
        <v>0</v>
      </c>
      <c r="X177" s="3" t="s">
        <v>37</v>
      </c>
    </row>
    <row r="178" spans="1:24" ht="15.75" customHeight="1">
      <c r="A178" s="3" t="s">
        <v>66</v>
      </c>
      <c r="B178" s="3" t="s">
        <v>25</v>
      </c>
      <c r="C178" s="3" t="s">
        <v>26</v>
      </c>
      <c r="D178" s="3" t="s">
        <v>301</v>
      </c>
      <c r="E178" s="3" t="s">
        <v>302</v>
      </c>
      <c r="F178" s="3" t="s">
        <v>29</v>
      </c>
      <c r="G178" s="3" t="s">
        <v>30</v>
      </c>
      <c r="H178" s="3" t="s">
        <v>67</v>
      </c>
      <c r="I178" s="3" t="s">
        <v>68</v>
      </c>
      <c r="J178" s="3" t="s">
        <v>69</v>
      </c>
      <c r="K178" s="3" t="s">
        <v>310</v>
      </c>
      <c r="L178" s="3" t="s">
        <v>311</v>
      </c>
      <c r="M178" s="3" t="s">
        <v>36</v>
      </c>
      <c r="N178" s="4">
        <v>14157.86</v>
      </c>
      <c r="O178" s="4">
        <v>-13157.86</v>
      </c>
      <c r="P178" s="4">
        <v>0</v>
      </c>
      <c r="Q178" s="4">
        <v>1000</v>
      </c>
      <c r="R178" s="4">
        <v>0</v>
      </c>
      <c r="S178" s="4">
        <v>0</v>
      </c>
      <c r="T178" s="4">
        <v>0</v>
      </c>
      <c r="U178" s="4">
        <v>1000</v>
      </c>
      <c r="V178" s="4">
        <v>1000</v>
      </c>
      <c r="W178" s="4">
        <v>1000</v>
      </c>
      <c r="X178" s="3" t="s">
        <v>37</v>
      </c>
    </row>
    <row r="179" spans="1:24" ht="15.75" customHeight="1">
      <c r="A179" s="3" t="s">
        <v>66</v>
      </c>
      <c r="B179" s="3" t="s">
        <v>25</v>
      </c>
      <c r="C179" s="3" t="s">
        <v>26</v>
      </c>
      <c r="D179" s="3" t="s">
        <v>301</v>
      </c>
      <c r="E179" s="3" t="s">
        <v>302</v>
      </c>
      <c r="F179" s="3" t="s">
        <v>29</v>
      </c>
      <c r="G179" s="3" t="s">
        <v>30</v>
      </c>
      <c r="H179" s="3" t="s">
        <v>67</v>
      </c>
      <c r="I179" s="3" t="s">
        <v>68</v>
      </c>
      <c r="J179" s="3" t="s">
        <v>69</v>
      </c>
      <c r="K179" s="3" t="s">
        <v>112</v>
      </c>
      <c r="L179" s="3" t="s">
        <v>113</v>
      </c>
      <c r="M179" s="3" t="s">
        <v>36</v>
      </c>
      <c r="N179" s="4">
        <v>29059.5</v>
      </c>
      <c r="O179" s="4">
        <v>-6000</v>
      </c>
      <c r="P179" s="4">
        <v>0</v>
      </c>
      <c r="Q179" s="4">
        <v>23059.5</v>
      </c>
      <c r="R179" s="4">
        <v>0</v>
      </c>
      <c r="S179" s="4">
        <v>18200</v>
      </c>
      <c r="T179" s="4">
        <v>0</v>
      </c>
      <c r="U179" s="4">
        <v>4859.5</v>
      </c>
      <c r="V179" s="4">
        <v>23059.5</v>
      </c>
      <c r="W179" s="4">
        <v>4859.5</v>
      </c>
      <c r="X179" s="3" t="s">
        <v>37</v>
      </c>
    </row>
    <row r="180" spans="1:24" ht="15.75" customHeight="1">
      <c r="A180" s="3" t="s">
        <v>66</v>
      </c>
      <c r="B180" s="3" t="s">
        <v>25</v>
      </c>
      <c r="C180" s="3" t="s">
        <v>26</v>
      </c>
      <c r="D180" s="3" t="s">
        <v>301</v>
      </c>
      <c r="E180" s="3" t="s">
        <v>302</v>
      </c>
      <c r="F180" s="3" t="s">
        <v>29</v>
      </c>
      <c r="G180" s="3" t="s">
        <v>30</v>
      </c>
      <c r="H180" s="3" t="s">
        <v>67</v>
      </c>
      <c r="I180" s="3" t="s">
        <v>68</v>
      </c>
      <c r="J180" s="3" t="s">
        <v>69</v>
      </c>
      <c r="K180" s="3" t="s">
        <v>312</v>
      </c>
      <c r="L180" s="3" t="s">
        <v>313</v>
      </c>
      <c r="M180" s="3" t="s">
        <v>36</v>
      </c>
      <c r="N180" s="4">
        <v>0</v>
      </c>
      <c r="O180" s="4">
        <v>550</v>
      </c>
      <c r="P180" s="4">
        <v>0</v>
      </c>
      <c r="Q180" s="4">
        <v>550</v>
      </c>
      <c r="R180" s="4">
        <v>402.44</v>
      </c>
      <c r="S180" s="4">
        <v>147.56</v>
      </c>
      <c r="T180" s="4">
        <v>147.56</v>
      </c>
      <c r="U180" s="4">
        <v>402.44</v>
      </c>
      <c r="V180" s="4">
        <v>402.44</v>
      </c>
      <c r="W180" s="4">
        <v>0</v>
      </c>
      <c r="X180" s="3" t="s">
        <v>37</v>
      </c>
    </row>
    <row r="181" spans="1:24" ht="15.75" customHeight="1">
      <c r="A181" s="3" t="s">
        <v>66</v>
      </c>
      <c r="B181" s="3" t="s">
        <v>25</v>
      </c>
      <c r="C181" s="3" t="s">
        <v>26</v>
      </c>
      <c r="D181" s="3" t="s">
        <v>301</v>
      </c>
      <c r="E181" s="3" t="s">
        <v>302</v>
      </c>
      <c r="F181" s="3" t="s">
        <v>29</v>
      </c>
      <c r="G181" s="3" t="s">
        <v>30</v>
      </c>
      <c r="H181" s="3" t="s">
        <v>67</v>
      </c>
      <c r="I181" s="3" t="s">
        <v>68</v>
      </c>
      <c r="J181" s="3" t="s">
        <v>69</v>
      </c>
      <c r="K181" s="3" t="s">
        <v>314</v>
      </c>
      <c r="L181" s="3" t="s">
        <v>315</v>
      </c>
      <c r="M181" s="3" t="s">
        <v>36</v>
      </c>
      <c r="N181" s="4">
        <v>0</v>
      </c>
      <c r="O181" s="4">
        <v>1300</v>
      </c>
      <c r="P181" s="4">
        <v>0</v>
      </c>
      <c r="Q181" s="4">
        <v>1300</v>
      </c>
      <c r="R181" s="4">
        <v>77.7</v>
      </c>
      <c r="S181" s="4">
        <v>1222.3</v>
      </c>
      <c r="T181" s="4">
        <v>1222.3</v>
      </c>
      <c r="U181" s="4">
        <v>77.7</v>
      </c>
      <c r="V181" s="4">
        <v>77.7</v>
      </c>
      <c r="W181" s="4">
        <v>0</v>
      </c>
      <c r="X181" s="3" t="s">
        <v>37</v>
      </c>
    </row>
    <row r="182" spans="1:24" ht="15.75" customHeight="1">
      <c r="A182" s="3" t="s">
        <v>66</v>
      </c>
      <c r="B182" s="3" t="s">
        <v>25</v>
      </c>
      <c r="C182" s="3" t="s">
        <v>26</v>
      </c>
      <c r="D182" s="3" t="s">
        <v>301</v>
      </c>
      <c r="E182" s="3" t="s">
        <v>302</v>
      </c>
      <c r="F182" s="3" t="s">
        <v>29</v>
      </c>
      <c r="G182" s="3" t="s">
        <v>30</v>
      </c>
      <c r="H182" s="3" t="s">
        <v>67</v>
      </c>
      <c r="I182" s="3" t="s">
        <v>68</v>
      </c>
      <c r="J182" s="3" t="s">
        <v>69</v>
      </c>
      <c r="K182" s="3" t="s">
        <v>316</v>
      </c>
      <c r="L182" s="3" t="s">
        <v>317</v>
      </c>
      <c r="M182" s="3" t="s">
        <v>36</v>
      </c>
      <c r="N182" s="4">
        <v>179.8</v>
      </c>
      <c r="O182" s="4">
        <v>-179.8</v>
      </c>
      <c r="P182" s="4">
        <v>0</v>
      </c>
      <c r="Q182" s="4">
        <v>0</v>
      </c>
      <c r="R182" s="4">
        <v>0</v>
      </c>
      <c r="S182" s="4">
        <v>0</v>
      </c>
      <c r="T182" s="4">
        <v>0</v>
      </c>
      <c r="U182" s="4">
        <v>0</v>
      </c>
      <c r="V182" s="4">
        <v>0</v>
      </c>
      <c r="W182" s="4">
        <v>0</v>
      </c>
      <c r="X182" s="3" t="s">
        <v>37</v>
      </c>
    </row>
    <row r="183" spans="1:24" ht="15.75" customHeight="1">
      <c r="A183" s="3" t="s">
        <v>114</v>
      </c>
      <c r="B183" s="3" t="s">
        <v>25</v>
      </c>
      <c r="C183" s="3" t="s">
        <v>26</v>
      </c>
      <c r="D183" s="3" t="s">
        <v>301</v>
      </c>
      <c r="E183" s="3" t="s">
        <v>302</v>
      </c>
      <c r="F183" s="3" t="s">
        <v>29</v>
      </c>
      <c r="G183" s="3" t="s">
        <v>30</v>
      </c>
      <c r="H183" s="3" t="s">
        <v>67</v>
      </c>
      <c r="I183" s="3" t="s">
        <v>68</v>
      </c>
      <c r="J183" s="3" t="s">
        <v>115</v>
      </c>
      <c r="K183" s="3" t="s">
        <v>116</v>
      </c>
      <c r="L183" s="3" t="s">
        <v>117</v>
      </c>
      <c r="M183" s="3" t="s">
        <v>36</v>
      </c>
      <c r="N183" s="4">
        <v>5500</v>
      </c>
      <c r="O183" s="4">
        <v>-2269.98</v>
      </c>
      <c r="P183" s="4">
        <v>0</v>
      </c>
      <c r="Q183" s="4">
        <v>3230.02</v>
      </c>
      <c r="R183" s="4">
        <v>0</v>
      </c>
      <c r="S183" s="4">
        <v>3230.02</v>
      </c>
      <c r="T183" s="4">
        <v>0</v>
      </c>
      <c r="U183" s="4">
        <v>0</v>
      </c>
      <c r="V183" s="4">
        <v>3230.02</v>
      </c>
      <c r="W183" s="4">
        <v>0</v>
      </c>
      <c r="X183" s="3" t="s">
        <v>37</v>
      </c>
    </row>
    <row r="184" spans="1:24" ht="15.75" customHeight="1">
      <c r="A184" s="3" t="s">
        <v>114</v>
      </c>
      <c r="B184" s="3" t="s">
        <v>25</v>
      </c>
      <c r="C184" s="3" t="s">
        <v>26</v>
      </c>
      <c r="D184" s="3" t="s">
        <v>301</v>
      </c>
      <c r="E184" s="3" t="s">
        <v>302</v>
      </c>
      <c r="F184" s="3" t="s">
        <v>29</v>
      </c>
      <c r="G184" s="3" t="s">
        <v>30</v>
      </c>
      <c r="H184" s="3" t="s">
        <v>67</v>
      </c>
      <c r="I184" s="3" t="s">
        <v>68</v>
      </c>
      <c r="J184" s="3" t="s">
        <v>115</v>
      </c>
      <c r="K184" s="3" t="s">
        <v>318</v>
      </c>
      <c r="L184" s="3" t="s">
        <v>319</v>
      </c>
      <c r="M184" s="3" t="s">
        <v>36</v>
      </c>
      <c r="N184" s="4">
        <v>200</v>
      </c>
      <c r="O184" s="4">
        <v>0</v>
      </c>
      <c r="P184" s="4">
        <v>0</v>
      </c>
      <c r="Q184" s="4">
        <v>200</v>
      </c>
      <c r="R184" s="4">
        <v>0</v>
      </c>
      <c r="S184" s="4">
        <v>200</v>
      </c>
      <c r="T184" s="4">
        <v>16.2</v>
      </c>
      <c r="U184" s="4">
        <v>0</v>
      </c>
      <c r="V184" s="4">
        <v>183.8</v>
      </c>
      <c r="W184" s="4">
        <v>0</v>
      </c>
      <c r="X184" s="3" t="s">
        <v>37</v>
      </c>
    </row>
    <row r="185" spans="1:24" ht="15.75" customHeight="1">
      <c r="A185" s="3" t="s">
        <v>118</v>
      </c>
      <c r="B185" s="3" t="s">
        <v>25</v>
      </c>
      <c r="C185" s="3" t="s">
        <v>26</v>
      </c>
      <c r="D185" s="3" t="s">
        <v>301</v>
      </c>
      <c r="E185" s="3" t="s">
        <v>302</v>
      </c>
      <c r="F185" s="3" t="s">
        <v>119</v>
      </c>
      <c r="G185" s="3" t="s">
        <v>120</v>
      </c>
      <c r="H185" s="3" t="s">
        <v>320</v>
      </c>
      <c r="I185" s="3" t="s">
        <v>321</v>
      </c>
      <c r="J185" s="3" t="s">
        <v>123</v>
      </c>
      <c r="K185" s="3" t="s">
        <v>124</v>
      </c>
      <c r="L185" s="3" t="s">
        <v>125</v>
      </c>
      <c r="M185" s="3" t="s">
        <v>126</v>
      </c>
      <c r="N185" s="4">
        <v>13392.86</v>
      </c>
      <c r="O185" s="4">
        <v>0</v>
      </c>
      <c r="P185" s="4">
        <v>0</v>
      </c>
      <c r="Q185" s="4">
        <v>13392.86</v>
      </c>
      <c r="R185" s="4">
        <v>0</v>
      </c>
      <c r="S185" s="4">
        <v>0</v>
      </c>
      <c r="T185" s="4">
        <v>0</v>
      </c>
      <c r="U185" s="4">
        <v>13392.86</v>
      </c>
      <c r="V185" s="4">
        <v>13392.86</v>
      </c>
      <c r="W185" s="4">
        <v>13392.86</v>
      </c>
      <c r="X185" s="3" t="s">
        <v>127</v>
      </c>
    </row>
    <row r="186" spans="1:24" ht="15.75" customHeight="1">
      <c r="A186" s="3" t="s">
        <v>118</v>
      </c>
      <c r="B186" s="3" t="s">
        <v>25</v>
      </c>
      <c r="C186" s="3" t="s">
        <v>26</v>
      </c>
      <c r="D186" s="3" t="s">
        <v>301</v>
      </c>
      <c r="E186" s="3" t="s">
        <v>302</v>
      </c>
      <c r="F186" s="3" t="s">
        <v>119</v>
      </c>
      <c r="G186" s="3" t="s">
        <v>120</v>
      </c>
      <c r="H186" s="3" t="s">
        <v>320</v>
      </c>
      <c r="I186" s="3" t="s">
        <v>321</v>
      </c>
      <c r="J186" s="3" t="s">
        <v>123</v>
      </c>
      <c r="K186" s="3" t="s">
        <v>322</v>
      </c>
      <c r="L186" s="3" t="s">
        <v>323</v>
      </c>
      <c r="M186" s="3" t="s">
        <v>126</v>
      </c>
      <c r="N186" s="4">
        <v>255</v>
      </c>
      <c r="O186" s="4">
        <v>0</v>
      </c>
      <c r="P186" s="4">
        <v>0</v>
      </c>
      <c r="Q186" s="4">
        <v>255</v>
      </c>
      <c r="R186" s="4">
        <v>0</v>
      </c>
      <c r="S186" s="4">
        <v>0</v>
      </c>
      <c r="T186" s="4">
        <v>0</v>
      </c>
      <c r="U186" s="4">
        <v>255</v>
      </c>
      <c r="V186" s="4">
        <v>255</v>
      </c>
      <c r="W186" s="4">
        <v>255</v>
      </c>
      <c r="X186" s="3" t="s">
        <v>127</v>
      </c>
    </row>
    <row r="187" spans="1:24" ht="15.75" customHeight="1">
      <c r="A187" s="3" t="s">
        <v>118</v>
      </c>
      <c r="B187" s="3" t="s">
        <v>25</v>
      </c>
      <c r="C187" s="3" t="s">
        <v>26</v>
      </c>
      <c r="D187" s="3" t="s">
        <v>301</v>
      </c>
      <c r="E187" s="3" t="s">
        <v>302</v>
      </c>
      <c r="F187" s="3" t="s">
        <v>128</v>
      </c>
      <c r="G187" s="3" t="s">
        <v>129</v>
      </c>
      <c r="H187" s="3" t="s">
        <v>130</v>
      </c>
      <c r="I187" s="3" t="s">
        <v>131</v>
      </c>
      <c r="J187" s="3" t="s">
        <v>123</v>
      </c>
      <c r="K187" s="3" t="s">
        <v>132</v>
      </c>
      <c r="L187" s="3" t="s">
        <v>133</v>
      </c>
      <c r="M187" s="3" t="s">
        <v>126</v>
      </c>
      <c r="N187" s="4">
        <v>0</v>
      </c>
      <c r="O187" s="4">
        <v>500</v>
      </c>
      <c r="P187" s="4">
        <v>0</v>
      </c>
      <c r="Q187" s="4">
        <v>500</v>
      </c>
      <c r="R187" s="4">
        <v>0</v>
      </c>
      <c r="S187" s="4">
        <v>0</v>
      </c>
      <c r="T187" s="4">
        <v>0</v>
      </c>
      <c r="U187" s="4">
        <v>500</v>
      </c>
      <c r="V187" s="4">
        <v>500</v>
      </c>
      <c r="W187" s="4">
        <v>500</v>
      </c>
      <c r="X187" s="3" t="s">
        <v>127</v>
      </c>
    </row>
    <row r="188" spans="1:24" ht="15.75" customHeight="1">
      <c r="A188" s="3" t="s">
        <v>118</v>
      </c>
      <c r="B188" s="3" t="s">
        <v>25</v>
      </c>
      <c r="C188" s="3" t="s">
        <v>26</v>
      </c>
      <c r="D188" s="3" t="s">
        <v>301</v>
      </c>
      <c r="E188" s="3" t="s">
        <v>302</v>
      </c>
      <c r="F188" s="3" t="s">
        <v>128</v>
      </c>
      <c r="G188" s="3" t="s">
        <v>129</v>
      </c>
      <c r="H188" s="3" t="s">
        <v>134</v>
      </c>
      <c r="I188" s="3" t="s">
        <v>135</v>
      </c>
      <c r="J188" s="3" t="s">
        <v>123</v>
      </c>
      <c r="K188" s="3" t="s">
        <v>154</v>
      </c>
      <c r="L188" s="3" t="s">
        <v>155</v>
      </c>
      <c r="M188" s="3" t="s">
        <v>126</v>
      </c>
      <c r="N188" s="4">
        <v>13200</v>
      </c>
      <c r="O188" s="4">
        <v>0</v>
      </c>
      <c r="P188" s="4">
        <v>0</v>
      </c>
      <c r="Q188" s="4">
        <v>13200</v>
      </c>
      <c r="R188" s="4">
        <v>0</v>
      </c>
      <c r="S188" s="4">
        <v>0</v>
      </c>
      <c r="T188" s="4">
        <v>0</v>
      </c>
      <c r="U188" s="4">
        <v>13200</v>
      </c>
      <c r="V188" s="4">
        <v>13200</v>
      </c>
      <c r="W188" s="4">
        <v>13200</v>
      </c>
      <c r="X188" s="3" t="s">
        <v>127</v>
      </c>
    </row>
    <row r="189" spans="1:24" ht="15.75" customHeight="1">
      <c r="A189" s="3" t="s">
        <v>118</v>
      </c>
      <c r="B189" s="3" t="s">
        <v>25</v>
      </c>
      <c r="C189" s="3" t="s">
        <v>26</v>
      </c>
      <c r="D189" s="3" t="s">
        <v>301</v>
      </c>
      <c r="E189" s="3" t="s">
        <v>302</v>
      </c>
      <c r="F189" s="3" t="s">
        <v>128</v>
      </c>
      <c r="G189" s="3" t="s">
        <v>129</v>
      </c>
      <c r="H189" s="3" t="s">
        <v>134</v>
      </c>
      <c r="I189" s="3" t="s">
        <v>135</v>
      </c>
      <c r="J189" s="3" t="s">
        <v>123</v>
      </c>
      <c r="K189" s="3" t="s">
        <v>140</v>
      </c>
      <c r="L189" s="3" t="s">
        <v>141</v>
      </c>
      <c r="M189" s="3" t="s">
        <v>126</v>
      </c>
      <c r="N189" s="4">
        <v>38058</v>
      </c>
      <c r="O189" s="4">
        <v>0</v>
      </c>
      <c r="P189" s="4">
        <v>0</v>
      </c>
      <c r="Q189" s="4">
        <v>38058</v>
      </c>
      <c r="R189" s="4">
        <v>12000</v>
      </c>
      <c r="S189" s="4">
        <v>22972</v>
      </c>
      <c r="T189" s="4">
        <v>11486</v>
      </c>
      <c r="U189" s="4">
        <v>15086</v>
      </c>
      <c r="V189" s="4">
        <v>26572</v>
      </c>
      <c r="W189" s="4">
        <v>3086</v>
      </c>
      <c r="X189" s="3" t="s">
        <v>127</v>
      </c>
    </row>
    <row r="190" spans="1:24" ht="15.75" customHeight="1">
      <c r="A190" s="3" t="s">
        <v>118</v>
      </c>
      <c r="B190" s="3" t="s">
        <v>25</v>
      </c>
      <c r="C190" s="3" t="s">
        <v>26</v>
      </c>
      <c r="D190" s="3" t="s">
        <v>301</v>
      </c>
      <c r="E190" s="3" t="s">
        <v>302</v>
      </c>
      <c r="F190" s="3" t="s">
        <v>128</v>
      </c>
      <c r="G190" s="3" t="s">
        <v>129</v>
      </c>
      <c r="H190" s="3" t="s">
        <v>134</v>
      </c>
      <c r="I190" s="3" t="s">
        <v>135</v>
      </c>
      <c r="J190" s="3" t="s">
        <v>123</v>
      </c>
      <c r="K190" s="3" t="s">
        <v>142</v>
      </c>
      <c r="L190" s="3" t="s">
        <v>143</v>
      </c>
      <c r="M190" s="3" t="s">
        <v>126</v>
      </c>
      <c r="N190" s="4">
        <v>5915.8</v>
      </c>
      <c r="O190" s="4">
        <v>0</v>
      </c>
      <c r="P190" s="4">
        <v>0</v>
      </c>
      <c r="Q190" s="4">
        <v>5915.8</v>
      </c>
      <c r="R190" s="4">
        <v>0</v>
      </c>
      <c r="S190" s="4">
        <v>0</v>
      </c>
      <c r="T190" s="4">
        <v>0</v>
      </c>
      <c r="U190" s="4">
        <v>5915.8</v>
      </c>
      <c r="V190" s="4">
        <v>5915.8</v>
      </c>
      <c r="W190" s="4">
        <v>5915.8</v>
      </c>
      <c r="X190" s="3" t="s">
        <v>127</v>
      </c>
    </row>
    <row r="191" spans="1:24" ht="15.75" customHeight="1">
      <c r="A191" s="3" t="s">
        <v>118</v>
      </c>
      <c r="B191" s="3" t="s">
        <v>25</v>
      </c>
      <c r="C191" s="3" t="s">
        <v>26</v>
      </c>
      <c r="D191" s="3" t="s">
        <v>301</v>
      </c>
      <c r="E191" s="3" t="s">
        <v>302</v>
      </c>
      <c r="F191" s="3" t="s">
        <v>128</v>
      </c>
      <c r="G191" s="3" t="s">
        <v>129</v>
      </c>
      <c r="H191" s="3" t="s">
        <v>134</v>
      </c>
      <c r="I191" s="3" t="s">
        <v>135</v>
      </c>
      <c r="J191" s="3" t="s">
        <v>123</v>
      </c>
      <c r="K191" s="3" t="s">
        <v>144</v>
      </c>
      <c r="L191" s="3" t="s">
        <v>145</v>
      </c>
      <c r="M191" s="3" t="s">
        <v>126</v>
      </c>
      <c r="N191" s="4">
        <v>39202.71</v>
      </c>
      <c r="O191" s="4">
        <v>0</v>
      </c>
      <c r="P191" s="4">
        <v>0</v>
      </c>
      <c r="Q191" s="4">
        <v>39202.71</v>
      </c>
      <c r="R191" s="4">
        <v>0</v>
      </c>
      <c r="S191" s="4">
        <v>0</v>
      </c>
      <c r="T191" s="4">
        <v>0</v>
      </c>
      <c r="U191" s="4">
        <v>39202.71</v>
      </c>
      <c r="V191" s="4">
        <v>39202.71</v>
      </c>
      <c r="W191" s="4">
        <v>39202.71</v>
      </c>
      <c r="X191" s="3" t="s">
        <v>127</v>
      </c>
    </row>
    <row r="192" spans="1:24" ht="15.75" customHeight="1">
      <c r="A192" s="3" t="s">
        <v>118</v>
      </c>
      <c r="B192" s="3" t="s">
        <v>25</v>
      </c>
      <c r="C192" s="3" t="s">
        <v>26</v>
      </c>
      <c r="D192" s="3" t="s">
        <v>301</v>
      </c>
      <c r="E192" s="3" t="s">
        <v>302</v>
      </c>
      <c r="F192" s="3" t="s">
        <v>128</v>
      </c>
      <c r="G192" s="3" t="s">
        <v>129</v>
      </c>
      <c r="H192" s="3" t="s">
        <v>134</v>
      </c>
      <c r="I192" s="3" t="s">
        <v>135</v>
      </c>
      <c r="J192" s="3" t="s">
        <v>123</v>
      </c>
      <c r="K192" s="3" t="s">
        <v>160</v>
      </c>
      <c r="L192" s="3" t="s">
        <v>161</v>
      </c>
      <c r="M192" s="3" t="s">
        <v>126</v>
      </c>
      <c r="N192" s="4">
        <v>17024.310000000001</v>
      </c>
      <c r="O192" s="4">
        <v>0</v>
      </c>
      <c r="P192" s="4">
        <v>0</v>
      </c>
      <c r="Q192" s="4">
        <v>17024.310000000001</v>
      </c>
      <c r="R192" s="4">
        <v>0</v>
      </c>
      <c r="S192" s="4">
        <v>0</v>
      </c>
      <c r="T192" s="4">
        <v>0</v>
      </c>
      <c r="U192" s="4">
        <v>17024.310000000001</v>
      </c>
      <c r="V192" s="4">
        <v>17024.310000000001</v>
      </c>
      <c r="W192" s="4">
        <v>17024.310000000001</v>
      </c>
      <c r="X192" s="3" t="s">
        <v>127</v>
      </c>
    </row>
    <row r="193" spans="1:24" ht="15.75" customHeight="1">
      <c r="A193" s="3" t="s">
        <v>118</v>
      </c>
      <c r="B193" s="3" t="s">
        <v>25</v>
      </c>
      <c r="C193" s="3" t="s">
        <v>26</v>
      </c>
      <c r="D193" s="3" t="s">
        <v>301</v>
      </c>
      <c r="E193" s="3" t="s">
        <v>302</v>
      </c>
      <c r="F193" s="3" t="s">
        <v>128</v>
      </c>
      <c r="G193" s="3" t="s">
        <v>129</v>
      </c>
      <c r="H193" s="3" t="s">
        <v>134</v>
      </c>
      <c r="I193" s="3" t="s">
        <v>135</v>
      </c>
      <c r="J193" s="3" t="s">
        <v>123</v>
      </c>
      <c r="K193" s="3" t="s">
        <v>324</v>
      </c>
      <c r="L193" s="3" t="s">
        <v>325</v>
      </c>
      <c r="M193" s="3" t="s">
        <v>126</v>
      </c>
      <c r="N193" s="4">
        <v>268.70999999999998</v>
      </c>
      <c r="O193" s="4">
        <v>0</v>
      </c>
      <c r="P193" s="4">
        <v>0</v>
      </c>
      <c r="Q193" s="4">
        <v>268.70999999999998</v>
      </c>
      <c r="R193" s="4">
        <v>0</v>
      </c>
      <c r="S193" s="4">
        <v>0</v>
      </c>
      <c r="T193" s="4">
        <v>0</v>
      </c>
      <c r="U193" s="4">
        <v>268.70999999999998</v>
      </c>
      <c r="V193" s="4">
        <v>268.70999999999998</v>
      </c>
      <c r="W193" s="4">
        <v>268.70999999999998</v>
      </c>
      <c r="X193" s="3" t="s">
        <v>127</v>
      </c>
    </row>
    <row r="194" spans="1:24" ht="15.75" customHeight="1">
      <c r="A194" s="3" t="s">
        <v>118</v>
      </c>
      <c r="B194" s="3" t="s">
        <v>25</v>
      </c>
      <c r="C194" s="3" t="s">
        <v>26</v>
      </c>
      <c r="D194" s="3" t="s">
        <v>301</v>
      </c>
      <c r="E194" s="3" t="s">
        <v>302</v>
      </c>
      <c r="F194" s="3" t="s">
        <v>128</v>
      </c>
      <c r="G194" s="3" t="s">
        <v>129</v>
      </c>
      <c r="H194" s="3" t="s">
        <v>146</v>
      </c>
      <c r="I194" s="3" t="s">
        <v>147</v>
      </c>
      <c r="J194" s="3" t="s">
        <v>123</v>
      </c>
      <c r="K194" s="3" t="s">
        <v>124</v>
      </c>
      <c r="L194" s="3" t="s">
        <v>326</v>
      </c>
      <c r="M194" s="3" t="s">
        <v>126</v>
      </c>
      <c r="N194" s="4">
        <v>5803.14</v>
      </c>
      <c r="O194" s="4">
        <v>-5803.14</v>
      </c>
      <c r="P194" s="4">
        <v>0</v>
      </c>
      <c r="Q194" s="4">
        <v>0</v>
      </c>
      <c r="R194" s="4">
        <v>0</v>
      </c>
      <c r="S194" s="4">
        <v>0</v>
      </c>
      <c r="T194" s="4">
        <v>0</v>
      </c>
      <c r="U194" s="4">
        <v>0</v>
      </c>
      <c r="V194" s="4">
        <v>0</v>
      </c>
      <c r="W194" s="4">
        <v>0</v>
      </c>
      <c r="X194" s="3" t="s">
        <v>127</v>
      </c>
    </row>
    <row r="195" spans="1:24" ht="15.75" customHeight="1">
      <c r="A195" s="3" t="s">
        <v>118</v>
      </c>
      <c r="B195" s="3" t="s">
        <v>25</v>
      </c>
      <c r="C195" s="3" t="s">
        <v>26</v>
      </c>
      <c r="D195" s="3" t="s">
        <v>301</v>
      </c>
      <c r="E195" s="3" t="s">
        <v>302</v>
      </c>
      <c r="F195" s="3" t="s">
        <v>128</v>
      </c>
      <c r="G195" s="3" t="s">
        <v>129</v>
      </c>
      <c r="H195" s="3" t="s">
        <v>146</v>
      </c>
      <c r="I195" s="3" t="s">
        <v>147</v>
      </c>
      <c r="J195" s="3" t="s">
        <v>123</v>
      </c>
      <c r="K195" s="3" t="s">
        <v>140</v>
      </c>
      <c r="L195" s="3" t="s">
        <v>141</v>
      </c>
      <c r="M195" s="3" t="s">
        <v>126</v>
      </c>
      <c r="N195" s="4">
        <v>22352.47</v>
      </c>
      <c r="O195" s="4">
        <v>0</v>
      </c>
      <c r="P195" s="4">
        <v>0</v>
      </c>
      <c r="Q195" s="4">
        <v>22352.47</v>
      </c>
      <c r="R195" s="4">
        <v>0</v>
      </c>
      <c r="S195" s="4">
        <v>0</v>
      </c>
      <c r="T195" s="4">
        <v>0</v>
      </c>
      <c r="U195" s="4">
        <v>22352.47</v>
      </c>
      <c r="V195" s="4">
        <v>22352.47</v>
      </c>
      <c r="W195" s="4">
        <v>22352.47</v>
      </c>
      <c r="X195" s="3" t="s">
        <v>127</v>
      </c>
    </row>
    <row r="196" spans="1:24" ht="15.75" customHeight="1">
      <c r="A196" s="3" t="s">
        <v>118</v>
      </c>
      <c r="B196" s="3" t="s">
        <v>25</v>
      </c>
      <c r="C196" s="3" t="s">
        <v>26</v>
      </c>
      <c r="D196" s="3" t="s">
        <v>301</v>
      </c>
      <c r="E196" s="3" t="s">
        <v>302</v>
      </c>
      <c r="F196" s="3" t="s">
        <v>128</v>
      </c>
      <c r="G196" s="3" t="s">
        <v>129</v>
      </c>
      <c r="H196" s="3" t="s">
        <v>146</v>
      </c>
      <c r="I196" s="3" t="s">
        <v>147</v>
      </c>
      <c r="J196" s="3" t="s">
        <v>123</v>
      </c>
      <c r="K196" s="3" t="s">
        <v>158</v>
      </c>
      <c r="L196" s="3" t="s">
        <v>159</v>
      </c>
      <c r="M196" s="3" t="s">
        <v>126</v>
      </c>
      <c r="N196" s="4">
        <v>886.2</v>
      </c>
      <c r="O196" s="4">
        <v>-886.2</v>
      </c>
      <c r="P196" s="4">
        <v>0</v>
      </c>
      <c r="Q196" s="4">
        <v>0</v>
      </c>
      <c r="R196" s="4">
        <v>0</v>
      </c>
      <c r="S196" s="4">
        <v>0</v>
      </c>
      <c r="T196" s="4">
        <v>0</v>
      </c>
      <c r="U196" s="4">
        <v>0</v>
      </c>
      <c r="V196" s="4">
        <v>0</v>
      </c>
      <c r="W196" s="4">
        <v>0</v>
      </c>
      <c r="X196" s="3" t="s">
        <v>127</v>
      </c>
    </row>
    <row r="197" spans="1:24" ht="15.75" customHeight="1">
      <c r="A197" s="3" t="s">
        <v>118</v>
      </c>
      <c r="B197" s="3" t="s">
        <v>25</v>
      </c>
      <c r="C197" s="3" t="s">
        <v>26</v>
      </c>
      <c r="D197" s="3" t="s">
        <v>301</v>
      </c>
      <c r="E197" s="3" t="s">
        <v>302</v>
      </c>
      <c r="F197" s="3" t="s">
        <v>128</v>
      </c>
      <c r="G197" s="3" t="s">
        <v>129</v>
      </c>
      <c r="H197" s="3" t="s">
        <v>146</v>
      </c>
      <c r="I197" s="3" t="s">
        <v>147</v>
      </c>
      <c r="J197" s="3" t="s">
        <v>123</v>
      </c>
      <c r="K197" s="3" t="s">
        <v>144</v>
      </c>
      <c r="L197" s="3" t="s">
        <v>145</v>
      </c>
      <c r="M197" s="3" t="s">
        <v>126</v>
      </c>
      <c r="N197" s="4">
        <v>2499.36</v>
      </c>
      <c r="O197" s="4">
        <v>-2499.36</v>
      </c>
      <c r="P197" s="4">
        <v>0</v>
      </c>
      <c r="Q197" s="4">
        <v>0</v>
      </c>
      <c r="R197" s="4">
        <v>0</v>
      </c>
      <c r="S197" s="4">
        <v>0</v>
      </c>
      <c r="T197" s="4">
        <v>0</v>
      </c>
      <c r="U197" s="4">
        <v>0</v>
      </c>
      <c r="V197" s="4">
        <v>0</v>
      </c>
      <c r="W197" s="4">
        <v>0</v>
      </c>
      <c r="X197" s="3" t="s">
        <v>127</v>
      </c>
    </row>
    <row r="198" spans="1:24" ht="15.75" customHeight="1">
      <c r="A198" s="3" t="s">
        <v>118</v>
      </c>
      <c r="B198" s="3" t="s">
        <v>25</v>
      </c>
      <c r="C198" s="3" t="s">
        <v>26</v>
      </c>
      <c r="D198" s="3" t="s">
        <v>301</v>
      </c>
      <c r="E198" s="3" t="s">
        <v>302</v>
      </c>
      <c r="F198" s="3" t="s">
        <v>128</v>
      </c>
      <c r="G198" s="3" t="s">
        <v>129</v>
      </c>
      <c r="H198" s="3" t="s">
        <v>146</v>
      </c>
      <c r="I198" s="3" t="s">
        <v>147</v>
      </c>
      <c r="J198" s="3" t="s">
        <v>123</v>
      </c>
      <c r="K198" s="3" t="s">
        <v>204</v>
      </c>
      <c r="L198" s="3" t="s">
        <v>327</v>
      </c>
      <c r="M198" s="3" t="s">
        <v>126</v>
      </c>
      <c r="N198" s="4">
        <v>6174</v>
      </c>
      <c r="O198" s="4">
        <v>-6174</v>
      </c>
      <c r="P198" s="4">
        <v>0</v>
      </c>
      <c r="Q198" s="4">
        <v>0</v>
      </c>
      <c r="R198" s="4">
        <v>0</v>
      </c>
      <c r="S198" s="4">
        <v>0</v>
      </c>
      <c r="T198" s="4">
        <v>0</v>
      </c>
      <c r="U198" s="4">
        <v>0</v>
      </c>
      <c r="V198" s="4">
        <v>0</v>
      </c>
      <c r="W198" s="4">
        <v>0</v>
      </c>
      <c r="X198" s="3" t="s">
        <v>127</v>
      </c>
    </row>
    <row r="199" spans="1:24" ht="15.75" customHeight="1">
      <c r="A199" s="3" t="s">
        <v>118</v>
      </c>
      <c r="B199" s="3" t="s">
        <v>25</v>
      </c>
      <c r="C199" s="3" t="s">
        <v>26</v>
      </c>
      <c r="D199" s="3" t="s">
        <v>301</v>
      </c>
      <c r="E199" s="3" t="s">
        <v>302</v>
      </c>
      <c r="F199" s="3" t="s">
        <v>162</v>
      </c>
      <c r="G199" s="3" t="s">
        <v>163</v>
      </c>
      <c r="H199" s="3" t="s">
        <v>164</v>
      </c>
      <c r="I199" s="3" t="s">
        <v>165</v>
      </c>
      <c r="J199" s="3" t="s">
        <v>123</v>
      </c>
      <c r="K199" s="3" t="s">
        <v>158</v>
      </c>
      <c r="L199" s="3" t="s">
        <v>171</v>
      </c>
      <c r="M199" s="3" t="s">
        <v>126</v>
      </c>
      <c r="N199" s="4">
        <v>3785.34</v>
      </c>
      <c r="O199" s="4">
        <v>0</v>
      </c>
      <c r="P199" s="4">
        <v>0</v>
      </c>
      <c r="Q199" s="4">
        <v>3785.34</v>
      </c>
      <c r="R199" s="4">
        <v>3439.8</v>
      </c>
      <c r="S199" s="4">
        <v>0</v>
      </c>
      <c r="T199" s="4">
        <v>0</v>
      </c>
      <c r="U199" s="4">
        <v>3785.34</v>
      </c>
      <c r="V199" s="4">
        <v>3785.34</v>
      </c>
      <c r="W199" s="4">
        <v>345.54</v>
      </c>
      <c r="X199" s="3" t="s">
        <v>127</v>
      </c>
    </row>
    <row r="200" spans="1:24" ht="15.75" customHeight="1">
      <c r="A200" s="3" t="s">
        <v>118</v>
      </c>
      <c r="B200" s="3" t="s">
        <v>25</v>
      </c>
      <c r="C200" s="3" t="s">
        <v>26</v>
      </c>
      <c r="D200" s="3" t="s">
        <v>301</v>
      </c>
      <c r="E200" s="3" t="s">
        <v>302</v>
      </c>
      <c r="F200" s="3" t="s">
        <v>162</v>
      </c>
      <c r="G200" s="3" t="s">
        <v>163</v>
      </c>
      <c r="H200" s="3" t="s">
        <v>164</v>
      </c>
      <c r="I200" s="3" t="s">
        <v>165</v>
      </c>
      <c r="J200" s="3" t="s">
        <v>123</v>
      </c>
      <c r="K200" s="3" t="s">
        <v>144</v>
      </c>
      <c r="L200" s="3" t="s">
        <v>183</v>
      </c>
      <c r="M200" s="3" t="s">
        <v>126</v>
      </c>
      <c r="N200" s="4">
        <v>4500</v>
      </c>
      <c r="O200" s="4">
        <v>0</v>
      </c>
      <c r="P200" s="4">
        <v>0</v>
      </c>
      <c r="Q200" s="4">
        <v>4500</v>
      </c>
      <c r="R200" s="4">
        <v>0</v>
      </c>
      <c r="S200" s="4">
        <v>0</v>
      </c>
      <c r="T200" s="4">
        <v>0</v>
      </c>
      <c r="U200" s="4">
        <v>4500</v>
      </c>
      <c r="V200" s="4">
        <v>4500</v>
      </c>
      <c r="W200" s="4">
        <v>4500</v>
      </c>
      <c r="X200" s="3" t="s">
        <v>127</v>
      </c>
    </row>
    <row r="201" spans="1:24" ht="15.75" customHeight="1">
      <c r="A201" s="3" t="s">
        <v>118</v>
      </c>
      <c r="B201" s="3" t="s">
        <v>25</v>
      </c>
      <c r="C201" s="3" t="s">
        <v>26</v>
      </c>
      <c r="D201" s="3" t="s">
        <v>301</v>
      </c>
      <c r="E201" s="3" t="s">
        <v>302</v>
      </c>
      <c r="F201" s="3" t="s">
        <v>162</v>
      </c>
      <c r="G201" s="3" t="s">
        <v>163</v>
      </c>
      <c r="H201" s="3" t="s">
        <v>164</v>
      </c>
      <c r="I201" s="3" t="s">
        <v>165</v>
      </c>
      <c r="J201" s="3" t="s">
        <v>123</v>
      </c>
      <c r="K201" s="3" t="s">
        <v>174</v>
      </c>
      <c r="L201" s="3" t="s">
        <v>175</v>
      </c>
      <c r="M201" s="3" t="s">
        <v>126</v>
      </c>
      <c r="N201" s="4">
        <v>12358.31</v>
      </c>
      <c r="O201" s="4">
        <v>0</v>
      </c>
      <c r="P201" s="4">
        <v>0</v>
      </c>
      <c r="Q201" s="4">
        <v>12358.31</v>
      </c>
      <c r="R201" s="4">
        <v>0</v>
      </c>
      <c r="S201" s="4">
        <v>0</v>
      </c>
      <c r="T201" s="4">
        <v>0</v>
      </c>
      <c r="U201" s="4">
        <v>12358.31</v>
      </c>
      <c r="V201" s="4">
        <v>12358.31</v>
      </c>
      <c r="W201" s="4">
        <v>12358.31</v>
      </c>
      <c r="X201" s="3" t="s">
        <v>127</v>
      </c>
    </row>
    <row r="202" spans="1:24" ht="15.75" customHeight="1">
      <c r="A202" s="3" t="s">
        <v>118</v>
      </c>
      <c r="B202" s="3" t="s">
        <v>25</v>
      </c>
      <c r="C202" s="3" t="s">
        <v>26</v>
      </c>
      <c r="D202" s="3" t="s">
        <v>301</v>
      </c>
      <c r="E202" s="3" t="s">
        <v>302</v>
      </c>
      <c r="F202" s="3" t="s">
        <v>162</v>
      </c>
      <c r="G202" s="3" t="s">
        <v>163</v>
      </c>
      <c r="H202" s="3" t="s">
        <v>164</v>
      </c>
      <c r="I202" s="3" t="s">
        <v>165</v>
      </c>
      <c r="J202" s="3" t="s">
        <v>123</v>
      </c>
      <c r="K202" s="3" t="s">
        <v>328</v>
      </c>
      <c r="L202" s="3" t="s">
        <v>329</v>
      </c>
      <c r="M202" s="3" t="s">
        <v>126</v>
      </c>
      <c r="N202" s="4">
        <v>1805.64</v>
      </c>
      <c r="O202" s="4">
        <v>0</v>
      </c>
      <c r="P202" s="4">
        <v>0</v>
      </c>
      <c r="Q202" s="4">
        <v>1805.64</v>
      </c>
      <c r="R202" s="4">
        <v>0</v>
      </c>
      <c r="S202" s="4">
        <v>0</v>
      </c>
      <c r="T202" s="4">
        <v>0</v>
      </c>
      <c r="U202" s="4">
        <v>1805.64</v>
      </c>
      <c r="V202" s="4">
        <v>1805.64</v>
      </c>
      <c r="W202" s="4">
        <v>1805.64</v>
      </c>
      <c r="X202" s="3" t="s">
        <v>127</v>
      </c>
    </row>
    <row r="203" spans="1:24" ht="15.75" customHeight="1">
      <c r="A203" s="3" t="s">
        <v>118</v>
      </c>
      <c r="B203" s="3" t="s">
        <v>25</v>
      </c>
      <c r="C203" s="3" t="s">
        <v>26</v>
      </c>
      <c r="D203" s="3" t="s">
        <v>301</v>
      </c>
      <c r="E203" s="3" t="s">
        <v>302</v>
      </c>
      <c r="F203" s="3" t="s">
        <v>162</v>
      </c>
      <c r="G203" s="3" t="s">
        <v>163</v>
      </c>
      <c r="H203" s="3" t="s">
        <v>176</v>
      </c>
      <c r="I203" s="3" t="s">
        <v>177</v>
      </c>
      <c r="J203" s="3" t="s">
        <v>123</v>
      </c>
      <c r="K203" s="3" t="s">
        <v>148</v>
      </c>
      <c r="L203" s="3" t="s">
        <v>180</v>
      </c>
      <c r="M203" s="3" t="s">
        <v>126</v>
      </c>
      <c r="N203" s="4">
        <v>5089.28</v>
      </c>
      <c r="O203" s="4">
        <v>0</v>
      </c>
      <c r="P203" s="4">
        <v>0</v>
      </c>
      <c r="Q203" s="4">
        <v>5089.28</v>
      </c>
      <c r="R203" s="4">
        <v>0</v>
      </c>
      <c r="S203" s="4">
        <v>5087.25</v>
      </c>
      <c r="T203" s="4">
        <v>112.5</v>
      </c>
      <c r="U203" s="4">
        <v>2.0299999999999998</v>
      </c>
      <c r="V203" s="4">
        <v>4976.78</v>
      </c>
      <c r="W203" s="4">
        <v>2.0299999999999998</v>
      </c>
      <c r="X203" s="3" t="s">
        <v>127</v>
      </c>
    </row>
    <row r="204" spans="1:24" ht="15.75" customHeight="1">
      <c r="A204" s="3" t="s">
        <v>118</v>
      </c>
      <c r="B204" s="3" t="s">
        <v>25</v>
      </c>
      <c r="C204" s="3" t="s">
        <v>26</v>
      </c>
      <c r="D204" s="3" t="s">
        <v>301</v>
      </c>
      <c r="E204" s="3" t="s">
        <v>302</v>
      </c>
      <c r="F204" s="3" t="s">
        <v>162</v>
      </c>
      <c r="G204" s="3" t="s">
        <v>163</v>
      </c>
      <c r="H204" s="3" t="s">
        <v>176</v>
      </c>
      <c r="I204" s="3" t="s">
        <v>177</v>
      </c>
      <c r="J204" s="3" t="s">
        <v>123</v>
      </c>
      <c r="K204" s="3" t="s">
        <v>150</v>
      </c>
      <c r="L204" s="3" t="s">
        <v>168</v>
      </c>
      <c r="M204" s="3" t="s">
        <v>126</v>
      </c>
      <c r="N204" s="4">
        <v>3499.82</v>
      </c>
      <c r="O204" s="4">
        <v>0</v>
      </c>
      <c r="P204" s="4">
        <v>0</v>
      </c>
      <c r="Q204" s="4">
        <v>3499.82</v>
      </c>
      <c r="R204" s="4">
        <v>0</v>
      </c>
      <c r="S204" s="4">
        <v>0</v>
      </c>
      <c r="T204" s="4">
        <v>0</v>
      </c>
      <c r="U204" s="4">
        <v>3499.82</v>
      </c>
      <c r="V204" s="4">
        <v>3499.82</v>
      </c>
      <c r="W204" s="4">
        <v>3499.82</v>
      </c>
      <c r="X204" s="3" t="s">
        <v>127</v>
      </c>
    </row>
    <row r="205" spans="1:24" ht="15.75" customHeight="1">
      <c r="A205" s="3" t="s">
        <v>118</v>
      </c>
      <c r="B205" s="3" t="s">
        <v>25</v>
      </c>
      <c r="C205" s="3" t="s">
        <v>26</v>
      </c>
      <c r="D205" s="3" t="s">
        <v>301</v>
      </c>
      <c r="E205" s="3" t="s">
        <v>302</v>
      </c>
      <c r="F205" s="3" t="s">
        <v>162</v>
      </c>
      <c r="G205" s="3" t="s">
        <v>163</v>
      </c>
      <c r="H205" s="3" t="s">
        <v>176</v>
      </c>
      <c r="I205" s="3" t="s">
        <v>177</v>
      </c>
      <c r="J205" s="3" t="s">
        <v>123</v>
      </c>
      <c r="K205" s="3" t="s">
        <v>154</v>
      </c>
      <c r="L205" s="3" t="s">
        <v>181</v>
      </c>
      <c r="M205" s="3" t="s">
        <v>126</v>
      </c>
      <c r="N205" s="4">
        <v>14898.8</v>
      </c>
      <c r="O205" s="4">
        <v>0</v>
      </c>
      <c r="P205" s="4">
        <v>0</v>
      </c>
      <c r="Q205" s="4">
        <v>14898.8</v>
      </c>
      <c r="R205" s="4">
        <v>0</v>
      </c>
      <c r="S205" s="4">
        <v>14897.88</v>
      </c>
      <c r="T205" s="4">
        <v>0</v>
      </c>
      <c r="U205" s="4">
        <v>0.92</v>
      </c>
      <c r="V205" s="4">
        <v>14898.8</v>
      </c>
      <c r="W205" s="4">
        <v>0.92</v>
      </c>
      <c r="X205" s="3" t="s">
        <v>127</v>
      </c>
    </row>
    <row r="206" spans="1:24" ht="15.75" customHeight="1">
      <c r="A206" s="3" t="s">
        <v>118</v>
      </c>
      <c r="B206" s="3" t="s">
        <v>25</v>
      </c>
      <c r="C206" s="3" t="s">
        <v>26</v>
      </c>
      <c r="D206" s="3" t="s">
        <v>301</v>
      </c>
      <c r="E206" s="3" t="s">
        <v>302</v>
      </c>
      <c r="F206" s="3" t="s">
        <v>162</v>
      </c>
      <c r="G206" s="3" t="s">
        <v>163</v>
      </c>
      <c r="H206" s="3" t="s">
        <v>176</v>
      </c>
      <c r="I206" s="3" t="s">
        <v>177</v>
      </c>
      <c r="J206" s="3" t="s">
        <v>123</v>
      </c>
      <c r="K206" s="3" t="s">
        <v>158</v>
      </c>
      <c r="L206" s="3" t="s">
        <v>171</v>
      </c>
      <c r="M206" s="3" t="s">
        <v>126</v>
      </c>
      <c r="N206" s="4">
        <v>1700</v>
      </c>
      <c r="O206" s="4">
        <v>0</v>
      </c>
      <c r="P206" s="4">
        <v>0</v>
      </c>
      <c r="Q206" s="4">
        <v>1700</v>
      </c>
      <c r="R206" s="4">
        <v>0</v>
      </c>
      <c r="S206" s="4">
        <v>0</v>
      </c>
      <c r="T206" s="4">
        <v>0</v>
      </c>
      <c r="U206" s="4">
        <v>1700</v>
      </c>
      <c r="V206" s="4">
        <v>1700</v>
      </c>
      <c r="W206" s="4">
        <v>1700</v>
      </c>
      <c r="X206" s="3" t="s">
        <v>127</v>
      </c>
    </row>
    <row r="207" spans="1:24" ht="15.75" customHeight="1">
      <c r="A207" s="3" t="s">
        <v>118</v>
      </c>
      <c r="B207" s="3" t="s">
        <v>25</v>
      </c>
      <c r="C207" s="3" t="s">
        <v>26</v>
      </c>
      <c r="D207" s="3" t="s">
        <v>301</v>
      </c>
      <c r="E207" s="3" t="s">
        <v>302</v>
      </c>
      <c r="F207" s="3" t="s">
        <v>162</v>
      </c>
      <c r="G207" s="3" t="s">
        <v>163</v>
      </c>
      <c r="H207" s="3" t="s">
        <v>176</v>
      </c>
      <c r="I207" s="3" t="s">
        <v>177</v>
      </c>
      <c r="J207" s="3" t="s">
        <v>123</v>
      </c>
      <c r="K207" s="3" t="s">
        <v>144</v>
      </c>
      <c r="L207" s="3" t="s">
        <v>183</v>
      </c>
      <c r="M207" s="3" t="s">
        <v>126</v>
      </c>
      <c r="N207" s="4">
        <v>3899.17</v>
      </c>
      <c r="O207" s="4">
        <v>0</v>
      </c>
      <c r="P207" s="4">
        <v>0</v>
      </c>
      <c r="Q207" s="4">
        <v>3899.17</v>
      </c>
      <c r="R207" s="4">
        <v>0</v>
      </c>
      <c r="S207" s="4">
        <v>0</v>
      </c>
      <c r="T207" s="4">
        <v>0</v>
      </c>
      <c r="U207" s="4">
        <v>3899.17</v>
      </c>
      <c r="V207" s="4">
        <v>3899.17</v>
      </c>
      <c r="W207" s="4">
        <v>3899.17</v>
      </c>
      <c r="X207" s="3" t="s">
        <v>127</v>
      </c>
    </row>
    <row r="208" spans="1:24" ht="15.75" customHeight="1">
      <c r="A208" s="3" t="s">
        <v>118</v>
      </c>
      <c r="B208" s="3" t="s">
        <v>25</v>
      </c>
      <c r="C208" s="3" t="s">
        <v>26</v>
      </c>
      <c r="D208" s="3" t="s">
        <v>301</v>
      </c>
      <c r="E208" s="3" t="s">
        <v>302</v>
      </c>
      <c r="F208" s="3" t="s">
        <v>162</v>
      </c>
      <c r="G208" s="3" t="s">
        <v>163</v>
      </c>
      <c r="H208" s="3" t="s">
        <v>184</v>
      </c>
      <c r="I208" s="3" t="s">
        <v>185</v>
      </c>
      <c r="J208" s="3" t="s">
        <v>123</v>
      </c>
      <c r="K208" s="3" t="s">
        <v>148</v>
      </c>
      <c r="L208" s="3" t="s">
        <v>180</v>
      </c>
      <c r="M208" s="3" t="s">
        <v>126</v>
      </c>
      <c r="N208" s="4">
        <v>1785.71</v>
      </c>
      <c r="O208" s="4">
        <v>0</v>
      </c>
      <c r="P208" s="4">
        <v>0</v>
      </c>
      <c r="Q208" s="4">
        <v>1785.71</v>
      </c>
      <c r="R208" s="4">
        <v>0</v>
      </c>
      <c r="S208" s="4">
        <v>1784.25</v>
      </c>
      <c r="T208" s="4">
        <v>135</v>
      </c>
      <c r="U208" s="4">
        <v>1.46</v>
      </c>
      <c r="V208" s="4">
        <v>1650.71</v>
      </c>
      <c r="W208" s="4">
        <v>1.46</v>
      </c>
      <c r="X208" s="3" t="s">
        <v>127</v>
      </c>
    </row>
    <row r="209" spans="1:24" ht="15.75" customHeight="1">
      <c r="A209" s="3" t="s">
        <v>118</v>
      </c>
      <c r="B209" s="3" t="s">
        <v>25</v>
      </c>
      <c r="C209" s="3" t="s">
        <v>26</v>
      </c>
      <c r="D209" s="3" t="s">
        <v>301</v>
      </c>
      <c r="E209" s="3" t="s">
        <v>302</v>
      </c>
      <c r="F209" s="3" t="s">
        <v>162</v>
      </c>
      <c r="G209" s="3" t="s">
        <v>163</v>
      </c>
      <c r="H209" s="3" t="s">
        <v>184</v>
      </c>
      <c r="I209" s="3" t="s">
        <v>185</v>
      </c>
      <c r="J209" s="3" t="s">
        <v>123</v>
      </c>
      <c r="K209" s="3" t="s">
        <v>150</v>
      </c>
      <c r="L209" s="3" t="s">
        <v>168</v>
      </c>
      <c r="M209" s="3" t="s">
        <v>126</v>
      </c>
      <c r="N209" s="4">
        <v>5999.85</v>
      </c>
      <c r="O209" s="4">
        <v>0</v>
      </c>
      <c r="P209" s="4">
        <v>0</v>
      </c>
      <c r="Q209" s="4">
        <v>5999.85</v>
      </c>
      <c r="R209" s="4">
        <v>0</v>
      </c>
      <c r="S209" s="4">
        <v>0</v>
      </c>
      <c r="T209" s="4">
        <v>0</v>
      </c>
      <c r="U209" s="4">
        <v>5999.85</v>
      </c>
      <c r="V209" s="4">
        <v>5999.85</v>
      </c>
      <c r="W209" s="4">
        <v>5999.85</v>
      </c>
      <c r="X209" s="3" t="s">
        <v>127</v>
      </c>
    </row>
    <row r="210" spans="1:24" ht="15.75" customHeight="1">
      <c r="A210" s="3" t="s">
        <v>118</v>
      </c>
      <c r="B210" s="3" t="s">
        <v>25</v>
      </c>
      <c r="C210" s="3" t="s">
        <v>26</v>
      </c>
      <c r="D210" s="3" t="s">
        <v>301</v>
      </c>
      <c r="E210" s="3" t="s">
        <v>302</v>
      </c>
      <c r="F210" s="3" t="s">
        <v>162</v>
      </c>
      <c r="G210" s="3" t="s">
        <v>163</v>
      </c>
      <c r="H210" s="3" t="s">
        <v>184</v>
      </c>
      <c r="I210" s="3" t="s">
        <v>185</v>
      </c>
      <c r="J210" s="3" t="s">
        <v>123</v>
      </c>
      <c r="K210" s="3" t="s">
        <v>154</v>
      </c>
      <c r="L210" s="3" t="s">
        <v>181</v>
      </c>
      <c r="M210" s="3" t="s">
        <v>126</v>
      </c>
      <c r="N210" s="4">
        <v>1500</v>
      </c>
      <c r="O210" s="4">
        <v>0</v>
      </c>
      <c r="P210" s="4">
        <v>0</v>
      </c>
      <c r="Q210" s="4">
        <v>1500</v>
      </c>
      <c r="R210" s="4">
        <v>0</v>
      </c>
      <c r="S210" s="4">
        <v>0</v>
      </c>
      <c r="T210" s="4">
        <v>0</v>
      </c>
      <c r="U210" s="4">
        <v>1500</v>
      </c>
      <c r="V210" s="4">
        <v>1500</v>
      </c>
      <c r="W210" s="4">
        <v>1500</v>
      </c>
      <c r="X210" s="3" t="s">
        <v>127</v>
      </c>
    </row>
    <row r="211" spans="1:24" ht="15.75" customHeight="1">
      <c r="A211" s="3" t="s">
        <v>118</v>
      </c>
      <c r="B211" s="3" t="s">
        <v>25</v>
      </c>
      <c r="C211" s="3" t="s">
        <v>26</v>
      </c>
      <c r="D211" s="3" t="s">
        <v>301</v>
      </c>
      <c r="E211" s="3" t="s">
        <v>302</v>
      </c>
      <c r="F211" s="3" t="s">
        <v>162</v>
      </c>
      <c r="G211" s="3" t="s">
        <v>163</v>
      </c>
      <c r="H211" s="3" t="s">
        <v>184</v>
      </c>
      <c r="I211" s="3" t="s">
        <v>185</v>
      </c>
      <c r="J211" s="3" t="s">
        <v>123</v>
      </c>
      <c r="K211" s="3" t="s">
        <v>158</v>
      </c>
      <c r="L211" s="3" t="s">
        <v>171</v>
      </c>
      <c r="M211" s="3" t="s">
        <v>126</v>
      </c>
      <c r="N211" s="4">
        <v>1266</v>
      </c>
      <c r="O211" s="4">
        <v>0</v>
      </c>
      <c r="P211" s="4">
        <v>0</v>
      </c>
      <c r="Q211" s="4">
        <v>1266</v>
      </c>
      <c r="R211" s="4">
        <v>1146.5999999999999</v>
      </c>
      <c r="S211" s="4">
        <v>0</v>
      </c>
      <c r="T211" s="4">
        <v>0</v>
      </c>
      <c r="U211" s="4">
        <v>1266</v>
      </c>
      <c r="V211" s="4">
        <v>1266</v>
      </c>
      <c r="W211" s="4">
        <v>119.4</v>
      </c>
      <c r="X211" s="3" t="s">
        <v>127</v>
      </c>
    </row>
    <row r="212" spans="1:24" ht="15.75" customHeight="1">
      <c r="A212" s="3" t="s">
        <v>118</v>
      </c>
      <c r="B212" s="3" t="s">
        <v>25</v>
      </c>
      <c r="C212" s="3" t="s">
        <v>26</v>
      </c>
      <c r="D212" s="3" t="s">
        <v>301</v>
      </c>
      <c r="E212" s="3" t="s">
        <v>302</v>
      </c>
      <c r="F212" s="3" t="s">
        <v>162</v>
      </c>
      <c r="G212" s="3" t="s">
        <v>163</v>
      </c>
      <c r="H212" s="3" t="s">
        <v>184</v>
      </c>
      <c r="I212" s="3" t="s">
        <v>185</v>
      </c>
      <c r="J212" s="3" t="s">
        <v>123</v>
      </c>
      <c r="K212" s="3" t="s">
        <v>144</v>
      </c>
      <c r="L212" s="3" t="s">
        <v>183</v>
      </c>
      <c r="M212" s="3" t="s">
        <v>126</v>
      </c>
      <c r="N212" s="4">
        <v>2999.61</v>
      </c>
      <c r="O212" s="4">
        <v>0</v>
      </c>
      <c r="P212" s="4">
        <v>0</v>
      </c>
      <c r="Q212" s="4">
        <v>2999.61</v>
      </c>
      <c r="R212" s="4">
        <v>0</v>
      </c>
      <c r="S212" s="4">
        <v>0</v>
      </c>
      <c r="T212" s="4">
        <v>0</v>
      </c>
      <c r="U212" s="4">
        <v>2999.61</v>
      </c>
      <c r="V212" s="4">
        <v>2999.61</v>
      </c>
      <c r="W212" s="4">
        <v>2999.61</v>
      </c>
      <c r="X212" s="3" t="s">
        <v>127</v>
      </c>
    </row>
    <row r="213" spans="1:24" ht="15.75" customHeight="1">
      <c r="A213" s="3" t="s">
        <v>118</v>
      </c>
      <c r="B213" s="3" t="s">
        <v>25</v>
      </c>
      <c r="C213" s="3" t="s">
        <v>26</v>
      </c>
      <c r="D213" s="3" t="s">
        <v>301</v>
      </c>
      <c r="E213" s="3" t="s">
        <v>302</v>
      </c>
      <c r="F213" s="3" t="s">
        <v>162</v>
      </c>
      <c r="G213" s="3" t="s">
        <v>163</v>
      </c>
      <c r="H213" s="3" t="s">
        <v>186</v>
      </c>
      <c r="I213" s="3" t="s">
        <v>187</v>
      </c>
      <c r="J213" s="3" t="s">
        <v>123</v>
      </c>
      <c r="K213" s="3" t="s">
        <v>148</v>
      </c>
      <c r="L213" s="3" t="s">
        <v>180</v>
      </c>
      <c r="M213" s="3" t="s">
        <v>126</v>
      </c>
      <c r="N213" s="4">
        <v>15937.5</v>
      </c>
      <c r="O213" s="4">
        <v>0</v>
      </c>
      <c r="P213" s="4">
        <v>0</v>
      </c>
      <c r="Q213" s="4">
        <v>15937.5</v>
      </c>
      <c r="R213" s="4">
        <v>0</v>
      </c>
      <c r="S213" s="4">
        <v>15937.5</v>
      </c>
      <c r="T213" s="4">
        <v>567</v>
      </c>
      <c r="U213" s="4">
        <v>0</v>
      </c>
      <c r="V213" s="4">
        <v>15370.5</v>
      </c>
      <c r="W213" s="4">
        <v>0</v>
      </c>
      <c r="X213" s="3" t="s">
        <v>127</v>
      </c>
    </row>
    <row r="214" spans="1:24" ht="15.75" customHeight="1">
      <c r="A214" s="3" t="s">
        <v>118</v>
      </c>
      <c r="B214" s="3" t="s">
        <v>25</v>
      </c>
      <c r="C214" s="3" t="s">
        <v>26</v>
      </c>
      <c r="D214" s="3" t="s">
        <v>301</v>
      </c>
      <c r="E214" s="3" t="s">
        <v>302</v>
      </c>
      <c r="F214" s="3" t="s">
        <v>162</v>
      </c>
      <c r="G214" s="3" t="s">
        <v>163</v>
      </c>
      <c r="H214" s="3" t="s">
        <v>186</v>
      </c>
      <c r="I214" s="3" t="s">
        <v>187</v>
      </c>
      <c r="J214" s="3" t="s">
        <v>123</v>
      </c>
      <c r="K214" s="3" t="s">
        <v>150</v>
      </c>
      <c r="L214" s="3" t="s">
        <v>168</v>
      </c>
      <c r="M214" s="3" t="s">
        <v>126</v>
      </c>
      <c r="N214" s="4">
        <v>1799.87</v>
      </c>
      <c r="O214" s="4">
        <v>0</v>
      </c>
      <c r="P214" s="4">
        <v>0</v>
      </c>
      <c r="Q214" s="4">
        <v>1799.87</v>
      </c>
      <c r="R214" s="4">
        <v>0</v>
      </c>
      <c r="S214" s="4">
        <v>0</v>
      </c>
      <c r="T214" s="4">
        <v>0</v>
      </c>
      <c r="U214" s="4">
        <v>1799.87</v>
      </c>
      <c r="V214" s="4">
        <v>1799.87</v>
      </c>
      <c r="W214" s="4">
        <v>1799.87</v>
      </c>
      <c r="X214" s="3" t="s">
        <v>127</v>
      </c>
    </row>
    <row r="215" spans="1:24" ht="15.75" customHeight="1">
      <c r="A215" s="3" t="s">
        <v>118</v>
      </c>
      <c r="B215" s="3" t="s">
        <v>25</v>
      </c>
      <c r="C215" s="3" t="s">
        <v>26</v>
      </c>
      <c r="D215" s="3" t="s">
        <v>301</v>
      </c>
      <c r="E215" s="3" t="s">
        <v>302</v>
      </c>
      <c r="F215" s="3" t="s">
        <v>162</v>
      </c>
      <c r="G215" s="3" t="s">
        <v>163</v>
      </c>
      <c r="H215" s="3" t="s">
        <v>186</v>
      </c>
      <c r="I215" s="3" t="s">
        <v>187</v>
      </c>
      <c r="J215" s="3" t="s">
        <v>123</v>
      </c>
      <c r="K215" s="3" t="s">
        <v>154</v>
      </c>
      <c r="L215" s="3" t="s">
        <v>181</v>
      </c>
      <c r="M215" s="3" t="s">
        <v>126</v>
      </c>
      <c r="N215" s="4">
        <v>8395</v>
      </c>
      <c r="O215" s="4">
        <v>0</v>
      </c>
      <c r="P215" s="4">
        <v>0</v>
      </c>
      <c r="Q215" s="4">
        <v>8395</v>
      </c>
      <c r="R215" s="4">
        <v>0</v>
      </c>
      <c r="S215" s="4">
        <v>0</v>
      </c>
      <c r="T215" s="4">
        <v>0</v>
      </c>
      <c r="U215" s="4">
        <v>8395</v>
      </c>
      <c r="V215" s="4">
        <v>8395</v>
      </c>
      <c r="W215" s="4">
        <v>8395</v>
      </c>
      <c r="X215" s="3" t="s">
        <v>127</v>
      </c>
    </row>
    <row r="216" spans="1:24" ht="15.75" customHeight="1">
      <c r="A216" s="3" t="s">
        <v>118</v>
      </c>
      <c r="B216" s="3" t="s">
        <v>25</v>
      </c>
      <c r="C216" s="3" t="s">
        <v>26</v>
      </c>
      <c r="D216" s="3" t="s">
        <v>301</v>
      </c>
      <c r="E216" s="3" t="s">
        <v>302</v>
      </c>
      <c r="F216" s="3" t="s">
        <v>162</v>
      </c>
      <c r="G216" s="3" t="s">
        <v>163</v>
      </c>
      <c r="H216" s="3" t="s">
        <v>186</v>
      </c>
      <c r="I216" s="3" t="s">
        <v>187</v>
      </c>
      <c r="J216" s="3" t="s">
        <v>123</v>
      </c>
      <c r="K216" s="3" t="s">
        <v>158</v>
      </c>
      <c r="L216" s="3" t="s">
        <v>171</v>
      </c>
      <c r="M216" s="3" t="s">
        <v>126</v>
      </c>
      <c r="N216" s="4">
        <v>217.66</v>
      </c>
      <c r="O216" s="4">
        <v>0</v>
      </c>
      <c r="P216" s="4">
        <v>0</v>
      </c>
      <c r="Q216" s="4">
        <v>217.66</v>
      </c>
      <c r="R216" s="4">
        <v>191.1</v>
      </c>
      <c r="S216" s="4">
        <v>0</v>
      </c>
      <c r="T216" s="4">
        <v>0</v>
      </c>
      <c r="U216" s="4">
        <v>217.66</v>
      </c>
      <c r="V216" s="4">
        <v>217.66</v>
      </c>
      <c r="W216" s="4">
        <v>26.56</v>
      </c>
      <c r="X216" s="3" t="s">
        <v>127</v>
      </c>
    </row>
    <row r="217" spans="1:24" ht="15.75" customHeight="1">
      <c r="A217" s="3" t="s">
        <v>118</v>
      </c>
      <c r="B217" s="3" t="s">
        <v>25</v>
      </c>
      <c r="C217" s="3" t="s">
        <v>26</v>
      </c>
      <c r="D217" s="3" t="s">
        <v>301</v>
      </c>
      <c r="E217" s="3" t="s">
        <v>302</v>
      </c>
      <c r="F217" s="3" t="s">
        <v>162</v>
      </c>
      <c r="G217" s="3" t="s">
        <v>163</v>
      </c>
      <c r="H217" s="3" t="s">
        <v>186</v>
      </c>
      <c r="I217" s="3" t="s">
        <v>187</v>
      </c>
      <c r="J217" s="3" t="s">
        <v>123</v>
      </c>
      <c r="K217" s="3" t="s">
        <v>330</v>
      </c>
      <c r="L217" s="3" t="s">
        <v>331</v>
      </c>
      <c r="M217" s="3" t="s">
        <v>126</v>
      </c>
      <c r="N217" s="4">
        <v>5802.74</v>
      </c>
      <c r="O217" s="4">
        <v>0</v>
      </c>
      <c r="P217" s="4">
        <v>0</v>
      </c>
      <c r="Q217" s="4">
        <v>5802.74</v>
      </c>
      <c r="R217" s="4">
        <v>0</v>
      </c>
      <c r="S217" s="4">
        <v>5800.52</v>
      </c>
      <c r="T217" s="4">
        <v>1892</v>
      </c>
      <c r="U217" s="4">
        <v>2.2200000000000002</v>
      </c>
      <c r="V217" s="4">
        <v>3910.74</v>
      </c>
      <c r="W217" s="4">
        <v>2.2200000000000002</v>
      </c>
      <c r="X217" s="3" t="s">
        <v>127</v>
      </c>
    </row>
    <row r="218" spans="1:24" ht="15.75" customHeight="1">
      <c r="A218" s="3" t="s">
        <v>118</v>
      </c>
      <c r="B218" s="3" t="s">
        <v>25</v>
      </c>
      <c r="C218" s="3" t="s">
        <v>26</v>
      </c>
      <c r="D218" s="3" t="s">
        <v>301</v>
      </c>
      <c r="E218" s="3" t="s">
        <v>302</v>
      </c>
      <c r="F218" s="3" t="s">
        <v>162</v>
      </c>
      <c r="G218" s="3" t="s">
        <v>163</v>
      </c>
      <c r="H218" s="3" t="s">
        <v>186</v>
      </c>
      <c r="I218" s="3" t="s">
        <v>187</v>
      </c>
      <c r="J218" s="3" t="s">
        <v>123</v>
      </c>
      <c r="K218" s="3" t="s">
        <v>132</v>
      </c>
      <c r="L218" s="3" t="s">
        <v>182</v>
      </c>
      <c r="M218" s="3" t="s">
        <v>126</v>
      </c>
      <c r="N218" s="4">
        <v>990.2</v>
      </c>
      <c r="O218" s="4">
        <v>0</v>
      </c>
      <c r="P218" s="4">
        <v>0</v>
      </c>
      <c r="Q218" s="4">
        <v>990.2</v>
      </c>
      <c r="R218" s="4">
        <v>0</v>
      </c>
      <c r="S218" s="4">
        <v>0</v>
      </c>
      <c r="T218" s="4">
        <v>0</v>
      </c>
      <c r="U218" s="4">
        <v>990.2</v>
      </c>
      <c r="V218" s="4">
        <v>990.2</v>
      </c>
      <c r="W218" s="4">
        <v>990.2</v>
      </c>
      <c r="X218" s="3" t="s">
        <v>127</v>
      </c>
    </row>
    <row r="219" spans="1:24" ht="15.75" customHeight="1">
      <c r="A219" s="3" t="s">
        <v>118</v>
      </c>
      <c r="B219" s="3" t="s">
        <v>25</v>
      </c>
      <c r="C219" s="3" t="s">
        <v>26</v>
      </c>
      <c r="D219" s="3" t="s">
        <v>301</v>
      </c>
      <c r="E219" s="3" t="s">
        <v>302</v>
      </c>
      <c r="F219" s="3" t="s">
        <v>162</v>
      </c>
      <c r="G219" s="3" t="s">
        <v>163</v>
      </c>
      <c r="H219" s="3" t="s">
        <v>186</v>
      </c>
      <c r="I219" s="3" t="s">
        <v>187</v>
      </c>
      <c r="J219" s="3" t="s">
        <v>123</v>
      </c>
      <c r="K219" s="3" t="s">
        <v>174</v>
      </c>
      <c r="L219" s="3" t="s">
        <v>175</v>
      </c>
      <c r="M219" s="3" t="s">
        <v>126</v>
      </c>
      <c r="N219" s="4">
        <v>3040</v>
      </c>
      <c r="O219" s="4">
        <v>0</v>
      </c>
      <c r="P219" s="4">
        <v>0</v>
      </c>
      <c r="Q219" s="4">
        <v>3040</v>
      </c>
      <c r="R219" s="4">
        <v>0</v>
      </c>
      <c r="S219" s="4">
        <v>0</v>
      </c>
      <c r="T219" s="4">
        <v>0</v>
      </c>
      <c r="U219" s="4">
        <v>3040</v>
      </c>
      <c r="V219" s="4">
        <v>3040</v>
      </c>
      <c r="W219" s="4">
        <v>3040</v>
      </c>
      <c r="X219" s="3" t="s">
        <v>127</v>
      </c>
    </row>
    <row r="220" spans="1:24" ht="15.75" customHeight="1">
      <c r="A220" s="3" t="s">
        <v>118</v>
      </c>
      <c r="B220" s="3" t="s">
        <v>25</v>
      </c>
      <c r="C220" s="3" t="s">
        <v>26</v>
      </c>
      <c r="D220" s="3" t="s">
        <v>301</v>
      </c>
      <c r="E220" s="3" t="s">
        <v>302</v>
      </c>
      <c r="F220" s="3" t="s">
        <v>190</v>
      </c>
      <c r="G220" s="3" t="s">
        <v>191</v>
      </c>
      <c r="H220" s="3" t="s">
        <v>192</v>
      </c>
      <c r="I220" s="3" t="s">
        <v>193</v>
      </c>
      <c r="J220" s="3" t="s">
        <v>123</v>
      </c>
      <c r="K220" s="3" t="s">
        <v>332</v>
      </c>
      <c r="L220" s="3" t="s">
        <v>333</v>
      </c>
      <c r="M220" s="3" t="s">
        <v>126</v>
      </c>
      <c r="N220" s="4">
        <v>25000</v>
      </c>
      <c r="O220" s="4">
        <v>0</v>
      </c>
      <c r="P220" s="4">
        <v>0</v>
      </c>
      <c r="Q220" s="4">
        <v>25000</v>
      </c>
      <c r="R220" s="4">
        <v>0</v>
      </c>
      <c r="S220" s="4">
        <v>0</v>
      </c>
      <c r="T220" s="4">
        <v>0</v>
      </c>
      <c r="U220" s="4">
        <v>25000</v>
      </c>
      <c r="V220" s="4">
        <v>25000</v>
      </c>
      <c r="W220" s="4">
        <v>25000</v>
      </c>
      <c r="X220" s="3" t="s">
        <v>127</v>
      </c>
    </row>
    <row r="221" spans="1:24" ht="15.75" customHeight="1">
      <c r="A221" s="3" t="s">
        <v>118</v>
      </c>
      <c r="B221" s="3" t="s">
        <v>25</v>
      </c>
      <c r="C221" s="3" t="s">
        <v>26</v>
      </c>
      <c r="D221" s="3" t="s">
        <v>301</v>
      </c>
      <c r="E221" s="3" t="s">
        <v>302</v>
      </c>
      <c r="F221" s="3" t="s">
        <v>190</v>
      </c>
      <c r="G221" s="3" t="s">
        <v>191</v>
      </c>
      <c r="H221" s="3" t="s">
        <v>195</v>
      </c>
      <c r="I221" s="3" t="s">
        <v>196</v>
      </c>
      <c r="J221" s="3" t="s">
        <v>123</v>
      </c>
      <c r="K221" s="3" t="s">
        <v>332</v>
      </c>
      <c r="L221" s="3" t="s">
        <v>333</v>
      </c>
      <c r="M221" s="3" t="s">
        <v>126</v>
      </c>
      <c r="N221" s="4">
        <v>10000</v>
      </c>
      <c r="O221" s="4">
        <v>0</v>
      </c>
      <c r="P221" s="4">
        <v>0</v>
      </c>
      <c r="Q221" s="4">
        <v>10000</v>
      </c>
      <c r="R221" s="4">
        <v>0</v>
      </c>
      <c r="S221" s="4">
        <v>0</v>
      </c>
      <c r="T221" s="4">
        <v>0</v>
      </c>
      <c r="U221" s="4">
        <v>10000</v>
      </c>
      <c r="V221" s="4">
        <v>10000</v>
      </c>
      <c r="W221" s="4">
        <v>10000</v>
      </c>
      <c r="X221" s="3" t="s">
        <v>127</v>
      </c>
    </row>
    <row r="222" spans="1:24" ht="15.75" customHeight="1">
      <c r="A222" s="3" t="s">
        <v>118</v>
      </c>
      <c r="B222" s="3" t="s">
        <v>25</v>
      </c>
      <c r="C222" s="3" t="s">
        <v>26</v>
      </c>
      <c r="D222" s="3" t="s">
        <v>301</v>
      </c>
      <c r="E222" s="3" t="s">
        <v>302</v>
      </c>
      <c r="F222" s="3" t="s">
        <v>197</v>
      </c>
      <c r="G222" s="3" t="s">
        <v>198</v>
      </c>
      <c r="H222" s="3" t="s">
        <v>199</v>
      </c>
      <c r="I222" s="3" t="s">
        <v>200</v>
      </c>
      <c r="J222" s="3" t="s">
        <v>123</v>
      </c>
      <c r="K222" s="3" t="s">
        <v>178</v>
      </c>
      <c r="L222" s="3" t="s">
        <v>334</v>
      </c>
      <c r="M222" s="3" t="s">
        <v>126</v>
      </c>
      <c r="N222" s="4">
        <v>4457</v>
      </c>
      <c r="O222" s="4">
        <v>0</v>
      </c>
      <c r="P222" s="4">
        <v>0</v>
      </c>
      <c r="Q222" s="4">
        <v>4457</v>
      </c>
      <c r="R222" s="4">
        <v>0</v>
      </c>
      <c r="S222" s="4">
        <v>0</v>
      </c>
      <c r="T222" s="4">
        <v>0</v>
      </c>
      <c r="U222" s="4">
        <v>4457</v>
      </c>
      <c r="V222" s="4">
        <v>4457</v>
      </c>
      <c r="W222" s="4">
        <v>4457</v>
      </c>
      <c r="X222" s="3" t="s">
        <v>127</v>
      </c>
    </row>
    <row r="223" spans="1:24" ht="15.75" customHeight="1">
      <c r="A223" s="3" t="s">
        <v>118</v>
      </c>
      <c r="B223" s="3" t="s">
        <v>25</v>
      </c>
      <c r="C223" s="3" t="s">
        <v>26</v>
      </c>
      <c r="D223" s="3" t="s">
        <v>301</v>
      </c>
      <c r="E223" s="3" t="s">
        <v>302</v>
      </c>
      <c r="F223" s="3" t="s">
        <v>197</v>
      </c>
      <c r="G223" s="3" t="s">
        <v>198</v>
      </c>
      <c r="H223" s="3" t="s">
        <v>199</v>
      </c>
      <c r="I223" s="3" t="s">
        <v>200</v>
      </c>
      <c r="J223" s="3" t="s">
        <v>123</v>
      </c>
      <c r="K223" s="3" t="s">
        <v>148</v>
      </c>
      <c r="L223" s="3" t="s">
        <v>335</v>
      </c>
      <c r="M223" s="3" t="s">
        <v>126</v>
      </c>
      <c r="N223" s="4">
        <v>1822.63</v>
      </c>
      <c r="O223" s="4">
        <v>0</v>
      </c>
      <c r="P223" s="4">
        <v>0</v>
      </c>
      <c r="Q223" s="4">
        <v>1822.63</v>
      </c>
      <c r="R223" s="4">
        <v>0</v>
      </c>
      <c r="S223" s="4">
        <v>0</v>
      </c>
      <c r="T223" s="4">
        <v>0</v>
      </c>
      <c r="U223" s="4">
        <v>1822.63</v>
      </c>
      <c r="V223" s="4">
        <v>1822.63</v>
      </c>
      <c r="W223" s="4">
        <v>1822.63</v>
      </c>
      <c r="X223" s="3" t="s">
        <v>127</v>
      </c>
    </row>
    <row r="224" spans="1:24" ht="15.75" customHeight="1">
      <c r="A224" s="3" t="s">
        <v>118</v>
      </c>
      <c r="B224" s="3" t="s">
        <v>25</v>
      </c>
      <c r="C224" s="3" t="s">
        <v>26</v>
      </c>
      <c r="D224" s="3" t="s">
        <v>301</v>
      </c>
      <c r="E224" s="3" t="s">
        <v>302</v>
      </c>
      <c r="F224" s="3" t="s">
        <v>197</v>
      </c>
      <c r="G224" s="3" t="s">
        <v>198</v>
      </c>
      <c r="H224" s="3" t="s">
        <v>199</v>
      </c>
      <c r="I224" s="3" t="s">
        <v>200</v>
      </c>
      <c r="J224" s="3" t="s">
        <v>123</v>
      </c>
      <c r="K224" s="3" t="s">
        <v>150</v>
      </c>
      <c r="L224" s="3" t="s">
        <v>201</v>
      </c>
      <c r="M224" s="3" t="s">
        <v>126</v>
      </c>
      <c r="N224" s="4">
        <v>3000</v>
      </c>
      <c r="O224" s="4">
        <v>0</v>
      </c>
      <c r="P224" s="4">
        <v>0</v>
      </c>
      <c r="Q224" s="4">
        <v>3000</v>
      </c>
      <c r="R224" s="4">
        <v>0</v>
      </c>
      <c r="S224" s="4">
        <v>0</v>
      </c>
      <c r="T224" s="4">
        <v>0</v>
      </c>
      <c r="U224" s="4">
        <v>3000</v>
      </c>
      <c r="V224" s="4">
        <v>3000</v>
      </c>
      <c r="W224" s="4">
        <v>3000</v>
      </c>
      <c r="X224" s="3" t="s">
        <v>127</v>
      </c>
    </row>
    <row r="225" spans="1:24" ht="15.75" customHeight="1">
      <c r="A225" s="3" t="s">
        <v>118</v>
      </c>
      <c r="B225" s="3" t="s">
        <v>25</v>
      </c>
      <c r="C225" s="3" t="s">
        <v>26</v>
      </c>
      <c r="D225" s="3" t="s">
        <v>301</v>
      </c>
      <c r="E225" s="3" t="s">
        <v>302</v>
      </c>
      <c r="F225" s="3" t="s">
        <v>197</v>
      </c>
      <c r="G225" s="3" t="s">
        <v>198</v>
      </c>
      <c r="H225" s="3" t="s">
        <v>199</v>
      </c>
      <c r="I225" s="3" t="s">
        <v>200</v>
      </c>
      <c r="J225" s="3" t="s">
        <v>123</v>
      </c>
      <c r="K225" s="3" t="s">
        <v>154</v>
      </c>
      <c r="L225" s="3" t="s">
        <v>202</v>
      </c>
      <c r="M225" s="3" t="s">
        <v>126</v>
      </c>
      <c r="N225" s="4">
        <v>7000</v>
      </c>
      <c r="O225" s="4">
        <v>0</v>
      </c>
      <c r="P225" s="4">
        <v>0</v>
      </c>
      <c r="Q225" s="4">
        <v>7000</v>
      </c>
      <c r="R225" s="4">
        <v>0</v>
      </c>
      <c r="S225" s="4">
        <v>0</v>
      </c>
      <c r="T225" s="4">
        <v>0</v>
      </c>
      <c r="U225" s="4">
        <v>7000</v>
      </c>
      <c r="V225" s="4">
        <v>7000</v>
      </c>
      <c r="W225" s="4">
        <v>7000</v>
      </c>
      <c r="X225" s="3" t="s">
        <v>127</v>
      </c>
    </row>
    <row r="226" spans="1:24" ht="15.75" customHeight="1">
      <c r="A226" s="3" t="s">
        <v>118</v>
      </c>
      <c r="B226" s="3" t="s">
        <v>25</v>
      </c>
      <c r="C226" s="3" t="s">
        <v>26</v>
      </c>
      <c r="D226" s="3" t="s">
        <v>301</v>
      </c>
      <c r="E226" s="3" t="s">
        <v>302</v>
      </c>
      <c r="F226" s="3" t="s">
        <v>197</v>
      </c>
      <c r="G226" s="3" t="s">
        <v>198</v>
      </c>
      <c r="H226" s="3" t="s">
        <v>199</v>
      </c>
      <c r="I226" s="3" t="s">
        <v>200</v>
      </c>
      <c r="J226" s="3" t="s">
        <v>123</v>
      </c>
      <c r="K226" s="3" t="s">
        <v>158</v>
      </c>
      <c r="L226" s="3" t="s">
        <v>203</v>
      </c>
      <c r="M226" s="3" t="s">
        <v>126</v>
      </c>
      <c r="N226" s="4">
        <v>3544.8</v>
      </c>
      <c r="O226" s="4">
        <v>0</v>
      </c>
      <c r="P226" s="4">
        <v>0</v>
      </c>
      <c r="Q226" s="4">
        <v>3544.8</v>
      </c>
      <c r="R226" s="4">
        <v>3221.4</v>
      </c>
      <c r="S226" s="4">
        <v>0</v>
      </c>
      <c r="T226" s="4">
        <v>0</v>
      </c>
      <c r="U226" s="4">
        <v>3544.8</v>
      </c>
      <c r="V226" s="4">
        <v>3544.8</v>
      </c>
      <c r="W226" s="4">
        <v>323.39999999999998</v>
      </c>
      <c r="X226" s="3" t="s">
        <v>127</v>
      </c>
    </row>
    <row r="227" spans="1:24" ht="15.75" customHeight="1">
      <c r="A227" s="3" t="s">
        <v>118</v>
      </c>
      <c r="B227" s="3" t="s">
        <v>25</v>
      </c>
      <c r="C227" s="3" t="s">
        <v>26</v>
      </c>
      <c r="D227" s="3" t="s">
        <v>301</v>
      </c>
      <c r="E227" s="3" t="s">
        <v>302</v>
      </c>
      <c r="F227" s="3" t="s">
        <v>197</v>
      </c>
      <c r="G227" s="3" t="s">
        <v>198</v>
      </c>
      <c r="H227" s="3" t="s">
        <v>199</v>
      </c>
      <c r="I227" s="3" t="s">
        <v>200</v>
      </c>
      <c r="J227" s="3" t="s">
        <v>123</v>
      </c>
      <c r="K227" s="3" t="s">
        <v>144</v>
      </c>
      <c r="L227" s="3" t="s">
        <v>336</v>
      </c>
      <c r="M227" s="3" t="s">
        <v>126</v>
      </c>
      <c r="N227" s="4">
        <v>6416.57</v>
      </c>
      <c r="O227" s="4">
        <v>0</v>
      </c>
      <c r="P227" s="4">
        <v>0</v>
      </c>
      <c r="Q227" s="4">
        <v>6416.57</v>
      </c>
      <c r="R227" s="4">
        <v>0</v>
      </c>
      <c r="S227" s="4">
        <v>0</v>
      </c>
      <c r="T227" s="4">
        <v>0</v>
      </c>
      <c r="U227" s="4">
        <v>6416.57</v>
      </c>
      <c r="V227" s="4">
        <v>6416.57</v>
      </c>
      <c r="W227" s="4">
        <v>6416.57</v>
      </c>
      <c r="X227" s="3" t="s">
        <v>127</v>
      </c>
    </row>
    <row r="228" spans="1:24" ht="15.75" customHeight="1">
      <c r="A228" s="3" t="s">
        <v>118</v>
      </c>
      <c r="B228" s="3" t="s">
        <v>25</v>
      </c>
      <c r="C228" s="3" t="s">
        <v>26</v>
      </c>
      <c r="D228" s="3" t="s">
        <v>301</v>
      </c>
      <c r="E228" s="3" t="s">
        <v>302</v>
      </c>
      <c r="F228" s="3" t="s">
        <v>197</v>
      </c>
      <c r="G228" s="3" t="s">
        <v>198</v>
      </c>
      <c r="H228" s="3" t="s">
        <v>199</v>
      </c>
      <c r="I228" s="3" t="s">
        <v>200</v>
      </c>
      <c r="J228" s="3" t="s">
        <v>123</v>
      </c>
      <c r="K228" s="3" t="s">
        <v>204</v>
      </c>
      <c r="L228" s="3" t="s">
        <v>205</v>
      </c>
      <c r="M228" s="3" t="s">
        <v>126</v>
      </c>
      <c r="N228" s="4">
        <v>5220</v>
      </c>
      <c r="O228" s="4">
        <v>0</v>
      </c>
      <c r="P228" s="4">
        <v>0</v>
      </c>
      <c r="Q228" s="4">
        <v>5220</v>
      </c>
      <c r="R228" s="4">
        <v>0</v>
      </c>
      <c r="S228" s="4">
        <v>0</v>
      </c>
      <c r="T228" s="4">
        <v>0</v>
      </c>
      <c r="U228" s="4">
        <v>5220</v>
      </c>
      <c r="V228" s="4">
        <v>5220</v>
      </c>
      <c r="W228" s="4">
        <v>5220</v>
      </c>
      <c r="X228" s="3" t="s">
        <v>127</v>
      </c>
    </row>
    <row r="229" spans="1:24" ht="15.75" customHeight="1">
      <c r="A229" s="3" t="s">
        <v>118</v>
      </c>
      <c r="B229" s="3" t="s">
        <v>25</v>
      </c>
      <c r="C229" s="3" t="s">
        <v>26</v>
      </c>
      <c r="D229" s="3" t="s">
        <v>301</v>
      </c>
      <c r="E229" s="3" t="s">
        <v>302</v>
      </c>
      <c r="F229" s="3" t="s">
        <v>197</v>
      </c>
      <c r="G229" s="3" t="s">
        <v>198</v>
      </c>
      <c r="H229" s="3" t="s">
        <v>199</v>
      </c>
      <c r="I229" s="3" t="s">
        <v>200</v>
      </c>
      <c r="J229" s="3" t="s">
        <v>123</v>
      </c>
      <c r="K229" s="3" t="s">
        <v>322</v>
      </c>
      <c r="L229" s="3" t="s">
        <v>337</v>
      </c>
      <c r="M229" s="3" t="s">
        <v>126</v>
      </c>
      <c r="N229" s="4">
        <v>2640</v>
      </c>
      <c r="O229" s="4">
        <v>0</v>
      </c>
      <c r="P229" s="4">
        <v>0</v>
      </c>
      <c r="Q229" s="4">
        <v>2640</v>
      </c>
      <c r="R229" s="4">
        <v>0</v>
      </c>
      <c r="S229" s="4">
        <v>0</v>
      </c>
      <c r="T229" s="4">
        <v>0</v>
      </c>
      <c r="U229" s="4">
        <v>2640</v>
      </c>
      <c r="V229" s="4">
        <v>2640</v>
      </c>
      <c r="W229" s="4">
        <v>2640</v>
      </c>
      <c r="X229" s="3" t="s">
        <v>127</v>
      </c>
    </row>
    <row r="230" spans="1:24" ht="15.75" customHeight="1">
      <c r="A230" s="3" t="s">
        <v>118</v>
      </c>
      <c r="B230" s="3" t="s">
        <v>25</v>
      </c>
      <c r="C230" s="3" t="s">
        <v>26</v>
      </c>
      <c r="D230" s="3" t="s">
        <v>301</v>
      </c>
      <c r="E230" s="3" t="s">
        <v>302</v>
      </c>
      <c r="F230" s="3" t="s">
        <v>206</v>
      </c>
      <c r="G230" s="3" t="s">
        <v>207</v>
      </c>
      <c r="H230" s="3" t="s">
        <v>208</v>
      </c>
      <c r="I230" s="3" t="s">
        <v>209</v>
      </c>
      <c r="J230" s="3" t="s">
        <v>123</v>
      </c>
      <c r="K230" s="3" t="s">
        <v>150</v>
      </c>
      <c r="L230" s="3" t="s">
        <v>210</v>
      </c>
      <c r="M230" s="3" t="s">
        <v>126</v>
      </c>
      <c r="N230" s="4">
        <v>10073.99</v>
      </c>
      <c r="O230" s="4">
        <v>0</v>
      </c>
      <c r="P230" s="4">
        <v>0</v>
      </c>
      <c r="Q230" s="4">
        <v>10073.99</v>
      </c>
      <c r="R230" s="4">
        <v>0</v>
      </c>
      <c r="S230" s="4">
        <v>0</v>
      </c>
      <c r="T230" s="4">
        <v>0</v>
      </c>
      <c r="U230" s="4">
        <v>10073.99</v>
      </c>
      <c r="V230" s="4">
        <v>10073.99</v>
      </c>
      <c r="W230" s="4">
        <v>10073.99</v>
      </c>
      <c r="X230" s="3" t="s">
        <v>127</v>
      </c>
    </row>
    <row r="231" spans="1:24" ht="15.75" customHeight="1">
      <c r="A231" s="3" t="s">
        <v>118</v>
      </c>
      <c r="B231" s="3" t="s">
        <v>25</v>
      </c>
      <c r="C231" s="3" t="s">
        <v>26</v>
      </c>
      <c r="D231" s="3" t="s">
        <v>301</v>
      </c>
      <c r="E231" s="3" t="s">
        <v>302</v>
      </c>
      <c r="F231" s="3" t="s">
        <v>206</v>
      </c>
      <c r="G231" s="3" t="s">
        <v>207</v>
      </c>
      <c r="H231" s="3" t="s">
        <v>208</v>
      </c>
      <c r="I231" s="3" t="s">
        <v>209</v>
      </c>
      <c r="J231" s="3" t="s">
        <v>123</v>
      </c>
      <c r="K231" s="3" t="s">
        <v>140</v>
      </c>
      <c r="L231" s="3" t="s">
        <v>338</v>
      </c>
      <c r="M231" s="3" t="s">
        <v>126</v>
      </c>
      <c r="N231" s="4">
        <v>8262.01</v>
      </c>
      <c r="O231" s="4">
        <v>0</v>
      </c>
      <c r="P231" s="4">
        <v>0</v>
      </c>
      <c r="Q231" s="4">
        <v>8262.01</v>
      </c>
      <c r="R231" s="4">
        <v>0</v>
      </c>
      <c r="S231" s="4">
        <v>8262.01</v>
      </c>
      <c r="T231" s="4">
        <v>3018</v>
      </c>
      <c r="U231" s="4">
        <v>0</v>
      </c>
      <c r="V231" s="4">
        <v>5244.01</v>
      </c>
      <c r="W231" s="4">
        <v>0</v>
      </c>
      <c r="X231" s="3" t="s">
        <v>127</v>
      </c>
    </row>
    <row r="232" spans="1:24" ht="15.75" customHeight="1">
      <c r="A232" s="3" t="s">
        <v>118</v>
      </c>
      <c r="B232" s="3" t="s">
        <v>25</v>
      </c>
      <c r="C232" s="3" t="s">
        <v>26</v>
      </c>
      <c r="D232" s="3" t="s">
        <v>301</v>
      </c>
      <c r="E232" s="3" t="s">
        <v>302</v>
      </c>
      <c r="F232" s="3" t="s">
        <v>206</v>
      </c>
      <c r="G232" s="3" t="s">
        <v>207</v>
      </c>
      <c r="H232" s="3" t="s">
        <v>208</v>
      </c>
      <c r="I232" s="3" t="s">
        <v>209</v>
      </c>
      <c r="J232" s="3" t="s">
        <v>123</v>
      </c>
      <c r="K232" s="3" t="s">
        <v>132</v>
      </c>
      <c r="L232" s="3" t="s">
        <v>339</v>
      </c>
      <c r="M232" s="3" t="s">
        <v>126</v>
      </c>
      <c r="N232" s="4">
        <v>2045.42</v>
      </c>
      <c r="O232" s="4">
        <v>0</v>
      </c>
      <c r="P232" s="4">
        <v>0</v>
      </c>
      <c r="Q232" s="4">
        <v>2045.42</v>
      </c>
      <c r="R232" s="4">
        <v>0</v>
      </c>
      <c r="S232" s="4">
        <v>0</v>
      </c>
      <c r="T232" s="4">
        <v>0</v>
      </c>
      <c r="U232" s="4">
        <v>2045.42</v>
      </c>
      <c r="V232" s="4">
        <v>2045.42</v>
      </c>
      <c r="W232" s="4">
        <v>2045.42</v>
      </c>
      <c r="X232" s="3" t="s">
        <v>127</v>
      </c>
    </row>
    <row r="233" spans="1:24" ht="15.75" customHeight="1">
      <c r="A233" s="3" t="s">
        <v>118</v>
      </c>
      <c r="B233" s="3" t="s">
        <v>25</v>
      </c>
      <c r="C233" s="3" t="s">
        <v>26</v>
      </c>
      <c r="D233" s="3" t="s">
        <v>301</v>
      </c>
      <c r="E233" s="3" t="s">
        <v>302</v>
      </c>
      <c r="F233" s="3" t="s">
        <v>206</v>
      </c>
      <c r="G233" s="3" t="s">
        <v>207</v>
      </c>
      <c r="H233" s="3" t="s">
        <v>208</v>
      </c>
      <c r="I233" s="3" t="s">
        <v>209</v>
      </c>
      <c r="J233" s="3" t="s">
        <v>123</v>
      </c>
      <c r="K233" s="3" t="s">
        <v>174</v>
      </c>
      <c r="L233" s="3" t="s">
        <v>340</v>
      </c>
      <c r="M233" s="3" t="s">
        <v>126</v>
      </c>
      <c r="N233" s="4">
        <v>1462.33</v>
      </c>
      <c r="O233" s="4">
        <v>0</v>
      </c>
      <c r="P233" s="4">
        <v>0</v>
      </c>
      <c r="Q233" s="4">
        <v>1462.33</v>
      </c>
      <c r="R233" s="4">
        <v>0</v>
      </c>
      <c r="S233" s="4">
        <v>0</v>
      </c>
      <c r="T233" s="4">
        <v>0</v>
      </c>
      <c r="U233" s="4">
        <v>1462.33</v>
      </c>
      <c r="V233" s="4">
        <v>1462.33</v>
      </c>
      <c r="W233" s="4">
        <v>1462.33</v>
      </c>
      <c r="X233" s="3" t="s">
        <v>127</v>
      </c>
    </row>
    <row r="234" spans="1:24" ht="15.75" customHeight="1">
      <c r="A234" s="3" t="s">
        <v>118</v>
      </c>
      <c r="B234" s="3" t="s">
        <v>25</v>
      </c>
      <c r="C234" s="3" t="s">
        <v>26</v>
      </c>
      <c r="D234" s="3" t="s">
        <v>301</v>
      </c>
      <c r="E234" s="3" t="s">
        <v>302</v>
      </c>
      <c r="F234" s="3" t="s">
        <v>211</v>
      </c>
      <c r="G234" s="3" t="s">
        <v>212</v>
      </c>
      <c r="H234" s="3" t="s">
        <v>213</v>
      </c>
      <c r="I234" s="3" t="s">
        <v>214</v>
      </c>
      <c r="J234" s="3" t="s">
        <v>123</v>
      </c>
      <c r="K234" s="3" t="s">
        <v>332</v>
      </c>
      <c r="L234" s="3" t="s">
        <v>341</v>
      </c>
      <c r="M234" s="3" t="s">
        <v>126</v>
      </c>
      <c r="N234" s="4">
        <v>7416.96</v>
      </c>
      <c r="O234" s="4">
        <v>0</v>
      </c>
      <c r="P234" s="4">
        <v>0</v>
      </c>
      <c r="Q234" s="4">
        <v>7416.96</v>
      </c>
      <c r="R234" s="4">
        <v>0</v>
      </c>
      <c r="S234" s="4">
        <v>0</v>
      </c>
      <c r="T234" s="4">
        <v>0</v>
      </c>
      <c r="U234" s="4">
        <v>7416.96</v>
      </c>
      <c r="V234" s="4">
        <v>7416.96</v>
      </c>
      <c r="W234" s="4">
        <v>7416.96</v>
      </c>
      <c r="X234" s="3" t="s">
        <v>127</v>
      </c>
    </row>
    <row r="235" spans="1:24" ht="15.75" customHeight="1">
      <c r="A235" s="3" t="s">
        <v>118</v>
      </c>
      <c r="B235" s="3" t="s">
        <v>25</v>
      </c>
      <c r="C235" s="3" t="s">
        <v>26</v>
      </c>
      <c r="D235" s="3" t="s">
        <v>301</v>
      </c>
      <c r="E235" s="3" t="s">
        <v>302</v>
      </c>
      <c r="F235" s="3" t="s">
        <v>211</v>
      </c>
      <c r="G235" s="3" t="s">
        <v>212</v>
      </c>
      <c r="H235" s="3" t="s">
        <v>213</v>
      </c>
      <c r="I235" s="3" t="s">
        <v>214</v>
      </c>
      <c r="J235" s="3" t="s">
        <v>123</v>
      </c>
      <c r="K235" s="3" t="s">
        <v>154</v>
      </c>
      <c r="L235" s="3" t="s">
        <v>216</v>
      </c>
      <c r="M235" s="3" t="s">
        <v>126</v>
      </c>
      <c r="N235" s="4">
        <v>13119.04</v>
      </c>
      <c r="O235" s="4">
        <v>0</v>
      </c>
      <c r="P235" s="4">
        <v>0</v>
      </c>
      <c r="Q235" s="4">
        <v>13119.04</v>
      </c>
      <c r="R235" s="4">
        <v>0</v>
      </c>
      <c r="S235" s="4">
        <v>13118.12</v>
      </c>
      <c r="T235" s="4">
        <v>0</v>
      </c>
      <c r="U235" s="4">
        <v>0.92</v>
      </c>
      <c r="V235" s="4">
        <v>13119.04</v>
      </c>
      <c r="W235" s="4">
        <v>0.92</v>
      </c>
      <c r="X235" s="3" t="s">
        <v>127</v>
      </c>
    </row>
    <row r="236" spans="1:24" ht="15.75" customHeight="1">
      <c r="A236" s="3" t="s">
        <v>118</v>
      </c>
      <c r="B236" s="3" t="s">
        <v>25</v>
      </c>
      <c r="C236" s="3" t="s">
        <v>26</v>
      </c>
      <c r="D236" s="3" t="s">
        <v>301</v>
      </c>
      <c r="E236" s="3" t="s">
        <v>302</v>
      </c>
      <c r="F236" s="3" t="s">
        <v>211</v>
      </c>
      <c r="G236" s="3" t="s">
        <v>212</v>
      </c>
      <c r="H236" s="3" t="s">
        <v>213</v>
      </c>
      <c r="I236" s="3" t="s">
        <v>214</v>
      </c>
      <c r="J236" s="3" t="s">
        <v>123</v>
      </c>
      <c r="K236" s="3" t="s">
        <v>140</v>
      </c>
      <c r="L236" s="3" t="s">
        <v>217</v>
      </c>
      <c r="M236" s="3" t="s">
        <v>126</v>
      </c>
      <c r="N236" s="4">
        <v>10800</v>
      </c>
      <c r="O236" s="4">
        <v>0</v>
      </c>
      <c r="P236" s="4">
        <v>0</v>
      </c>
      <c r="Q236" s="4">
        <v>10800</v>
      </c>
      <c r="R236" s="4">
        <v>0</v>
      </c>
      <c r="S236" s="4">
        <v>10800</v>
      </c>
      <c r="T236" s="4">
        <v>2400</v>
      </c>
      <c r="U236" s="4">
        <v>0</v>
      </c>
      <c r="V236" s="4">
        <v>8400</v>
      </c>
      <c r="W236" s="4">
        <v>0</v>
      </c>
      <c r="X236" s="3" t="s">
        <v>127</v>
      </c>
    </row>
    <row r="237" spans="1:24" ht="15.75" customHeight="1">
      <c r="A237" s="3" t="s">
        <v>118</v>
      </c>
      <c r="B237" s="3" t="s">
        <v>25</v>
      </c>
      <c r="C237" s="3" t="s">
        <v>26</v>
      </c>
      <c r="D237" s="3" t="s">
        <v>301</v>
      </c>
      <c r="E237" s="3" t="s">
        <v>302</v>
      </c>
      <c r="F237" s="3" t="s">
        <v>211</v>
      </c>
      <c r="G237" s="3" t="s">
        <v>212</v>
      </c>
      <c r="H237" s="3" t="s">
        <v>218</v>
      </c>
      <c r="I237" s="3" t="s">
        <v>219</v>
      </c>
      <c r="J237" s="3" t="s">
        <v>123</v>
      </c>
      <c r="K237" s="3" t="s">
        <v>140</v>
      </c>
      <c r="L237" s="3" t="s">
        <v>217</v>
      </c>
      <c r="M237" s="3" t="s">
        <v>126</v>
      </c>
      <c r="N237" s="4">
        <v>9054</v>
      </c>
      <c r="O237" s="4">
        <v>0</v>
      </c>
      <c r="P237" s="4">
        <v>0</v>
      </c>
      <c r="Q237" s="4">
        <v>9054</v>
      </c>
      <c r="R237" s="4">
        <v>0</v>
      </c>
      <c r="S237" s="4">
        <v>8400</v>
      </c>
      <c r="T237" s="4">
        <v>2400</v>
      </c>
      <c r="U237" s="4">
        <v>654</v>
      </c>
      <c r="V237" s="4">
        <v>6654</v>
      </c>
      <c r="W237" s="4">
        <v>654</v>
      </c>
      <c r="X237" s="3" t="s">
        <v>127</v>
      </c>
    </row>
    <row r="238" spans="1:24" ht="15.75" customHeight="1">
      <c r="A238" s="3" t="s">
        <v>118</v>
      </c>
      <c r="B238" s="3" t="s">
        <v>25</v>
      </c>
      <c r="C238" s="3" t="s">
        <v>26</v>
      </c>
      <c r="D238" s="3" t="s">
        <v>301</v>
      </c>
      <c r="E238" s="3" t="s">
        <v>302</v>
      </c>
      <c r="F238" s="3" t="s">
        <v>220</v>
      </c>
      <c r="G238" s="3" t="s">
        <v>221</v>
      </c>
      <c r="H238" s="3" t="s">
        <v>222</v>
      </c>
      <c r="I238" s="3" t="s">
        <v>223</v>
      </c>
      <c r="J238" s="3" t="s">
        <v>123</v>
      </c>
      <c r="K238" s="3" t="s">
        <v>330</v>
      </c>
      <c r="L238" s="3" t="s">
        <v>342</v>
      </c>
      <c r="M238" s="3" t="s">
        <v>126</v>
      </c>
      <c r="N238" s="4">
        <v>2000</v>
      </c>
      <c r="O238" s="4">
        <v>0</v>
      </c>
      <c r="P238" s="4">
        <v>0</v>
      </c>
      <c r="Q238" s="4">
        <v>2000</v>
      </c>
      <c r="R238" s="4">
        <v>0</v>
      </c>
      <c r="S238" s="4">
        <v>0</v>
      </c>
      <c r="T238" s="4">
        <v>0</v>
      </c>
      <c r="U238" s="4">
        <v>2000</v>
      </c>
      <c r="V238" s="4">
        <v>2000</v>
      </c>
      <c r="W238" s="4">
        <v>2000</v>
      </c>
      <c r="X238" s="3" t="s">
        <v>127</v>
      </c>
    </row>
    <row r="239" spans="1:24" ht="15.75" customHeight="1">
      <c r="A239" s="3" t="s">
        <v>118</v>
      </c>
      <c r="B239" s="3" t="s">
        <v>25</v>
      </c>
      <c r="C239" s="3" t="s">
        <v>26</v>
      </c>
      <c r="D239" s="3" t="s">
        <v>301</v>
      </c>
      <c r="E239" s="3" t="s">
        <v>302</v>
      </c>
      <c r="F239" s="3" t="s">
        <v>220</v>
      </c>
      <c r="G239" s="3" t="s">
        <v>221</v>
      </c>
      <c r="H239" s="3" t="s">
        <v>222</v>
      </c>
      <c r="I239" s="3" t="s">
        <v>223</v>
      </c>
      <c r="J239" s="3" t="s">
        <v>123</v>
      </c>
      <c r="K239" s="3" t="s">
        <v>144</v>
      </c>
      <c r="L239" s="3" t="s">
        <v>228</v>
      </c>
      <c r="M239" s="3" t="s">
        <v>126</v>
      </c>
      <c r="N239" s="4">
        <v>5372.55</v>
      </c>
      <c r="O239" s="4">
        <v>0</v>
      </c>
      <c r="P239" s="4">
        <v>0</v>
      </c>
      <c r="Q239" s="4">
        <v>5372.55</v>
      </c>
      <c r="R239" s="4">
        <v>0</v>
      </c>
      <c r="S239" s="4">
        <v>0</v>
      </c>
      <c r="T239" s="4">
        <v>0</v>
      </c>
      <c r="U239" s="4">
        <v>5372.55</v>
      </c>
      <c r="V239" s="4">
        <v>5372.55</v>
      </c>
      <c r="W239" s="4">
        <v>5372.55</v>
      </c>
      <c r="X239" s="3" t="s">
        <v>127</v>
      </c>
    </row>
    <row r="240" spans="1:24" ht="15.75" customHeight="1">
      <c r="A240" s="3" t="s">
        <v>118</v>
      </c>
      <c r="B240" s="3" t="s">
        <v>25</v>
      </c>
      <c r="C240" s="3" t="s">
        <v>26</v>
      </c>
      <c r="D240" s="3" t="s">
        <v>301</v>
      </c>
      <c r="E240" s="3" t="s">
        <v>302</v>
      </c>
      <c r="F240" s="3" t="s">
        <v>220</v>
      </c>
      <c r="G240" s="3" t="s">
        <v>221</v>
      </c>
      <c r="H240" s="3" t="s">
        <v>222</v>
      </c>
      <c r="I240" s="3" t="s">
        <v>223</v>
      </c>
      <c r="J240" s="3" t="s">
        <v>123</v>
      </c>
      <c r="K240" s="3" t="s">
        <v>328</v>
      </c>
      <c r="L240" s="3" t="s">
        <v>343</v>
      </c>
      <c r="M240" s="3" t="s">
        <v>126</v>
      </c>
      <c r="N240" s="4">
        <v>3000</v>
      </c>
      <c r="O240" s="4">
        <v>0</v>
      </c>
      <c r="P240" s="4">
        <v>0</v>
      </c>
      <c r="Q240" s="4">
        <v>3000</v>
      </c>
      <c r="R240" s="4">
        <v>0</v>
      </c>
      <c r="S240" s="4">
        <v>0</v>
      </c>
      <c r="T240" s="4">
        <v>0</v>
      </c>
      <c r="U240" s="4">
        <v>3000</v>
      </c>
      <c r="V240" s="4">
        <v>3000</v>
      </c>
      <c r="W240" s="4">
        <v>3000</v>
      </c>
      <c r="X240" s="3" t="s">
        <v>127</v>
      </c>
    </row>
    <row r="241" spans="1:24" ht="15.75" customHeight="1">
      <c r="A241" s="3" t="s">
        <v>118</v>
      </c>
      <c r="B241" s="3" t="s">
        <v>25</v>
      </c>
      <c r="C241" s="3" t="s">
        <v>26</v>
      </c>
      <c r="D241" s="3" t="s">
        <v>301</v>
      </c>
      <c r="E241" s="3" t="s">
        <v>302</v>
      </c>
      <c r="F241" s="3" t="s">
        <v>229</v>
      </c>
      <c r="G241" s="3" t="s">
        <v>230</v>
      </c>
      <c r="H241" s="3" t="s">
        <v>231</v>
      </c>
      <c r="I241" s="3" t="s">
        <v>232</v>
      </c>
      <c r="J241" s="3" t="s">
        <v>123</v>
      </c>
      <c r="K241" s="3" t="s">
        <v>144</v>
      </c>
      <c r="L241" s="3" t="s">
        <v>234</v>
      </c>
      <c r="M241" s="3" t="s">
        <v>126</v>
      </c>
      <c r="N241" s="4">
        <v>5500</v>
      </c>
      <c r="O241" s="4">
        <v>0</v>
      </c>
      <c r="P241" s="4">
        <v>0</v>
      </c>
      <c r="Q241" s="4">
        <v>5500</v>
      </c>
      <c r="R241" s="4">
        <v>0</v>
      </c>
      <c r="S241" s="4">
        <v>0</v>
      </c>
      <c r="T241" s="4">
        <v>0</v>
      </c>
      <c r="U241" s="4">
        <v>5500</v>
      </c>
      <c r="V241" s="4">
        <v>5500</v>
      </c>
      <c r="W241" s="4">
        <v>5500</v>
      </c>
      <c r="X241" s="3" t="s">
        <v>127</v>
      </c>
    </row>
    <row r="242" spans="1:24" ht="15.75" customHeight="1">
      <c r="A242" s="3" t="s">
        <v>118</v>
      </c>
      <c r="B242" s="3" t="s">
        <v>25</v>
      </c>
      <c r="C242" s="3" t="s">
        <v>26</v>
      </c>
      <c r="D242" s="3" t="s">
        <v>301</v>
      </c>
      <c r="E242" s="3" t="s">
        <v>302</v>
      </c>
      <c r="F242" s="3" t="s">
        <v>229</v>
      </c>
      <c r="G242" s="3" t="s">
        <v>230</v>
      </c>
      <c r="H242" s="3" t="s">
        <v>231</v>
      </c>
      <c r="I242" s="3" t="s">
        <v>232</v>
      </c>
      <c r="J242" s="3" t="s">
        <v>123</v>
      </c>
      <c r="K242" s="3" t="s">
        <v>322</v>
      </c>
      <c r="L242" s="3" t="s">
        <v>344</v>
      </c>
      <c r="M242" s="3" t="s">
        <v>126</v>
      </c>
      <c r="N242" s="4">
        <v>1000</v>
      </c>
      <c r="O242" s="4">
        <v>0</v>
      </c>
      <c r="P242" s="4">
        <v>0</v>
      </c>
      <c r="Q242" s="4">
        <v>1000</v>
      </c>
      <c r="R242" s="4">
        <v>0</v>
      </c>
      <c r="S242" s="4">
        <v>0</v>
      </c>
      <c r="T242" s="4">
        <v>0</v>
      </c>
      <c r="U242" s="4">
        <v>1000</v>
      </c>
      <c r="V242" s="4">
        <v>1000</v>
      </c>
      <c r="W242" s="4">
        <v>1000</v>
      </c>
      <c r="X242" s="3" t="s">
        <v>127</v>
      </c>
    </row>
    <row r="243" spans="1:24" ht="15.75" customHeight="1">
      <c r="A243" s="3" t="s">
        <v>235</v>
      </c>
      <c r="B243" s="3" t="s">
        <v>25</v>
      </c>
      <c r="C243" s="3" t="s">
        <v>26</v>
      </c>
      <c r="D243" s="3" t="s">
        <v>301</v>
      </c>
      <c r="E243" s="3" t="s">
        <v>302</v>
      </c>
      <c r="F243" s="3" t="s">
        <v>128</v>
      </c>
      <c r="G243" s="3" t="s">
        <v>129</v>
      </c>
      <c r="H243" s="3" t="s">
        <v>134</v>
      </c>
      <c r="I243" s="3" t="s">
        <v>135</v>
      </c>
      <c r="J243" s="3" t="s">
        <v>236</v>
      </c>
      <c r="K243" s="3" t="s">
        <v>237</v>
      </c>
      <c r="L243" s="3" t="s">
        <v>238</v>
      </c>
      <c r="M243" s="3" t="s">
        <v>126</v>
      </c>
      <c r="N243" s="4">
        <v>557345.21</v>
      </c>
      <c r="O243" s="4">
        <v>-139213.92000000001</v>
      </c>
      <c r="P243" s="4">
        <v>0</v>
      </c>
      <c r="Q243" s="4">
        <v>418131.29</v>
      </c>
      <c r="R243" s="4">
        <v>0</v>
      </c>
      <c r="S243" s="4">
        <v>24845.99</v>
      </c>
      <c r="T243" s="4">
        <v>24839.33</v>
      </c>
      <c r="U243" s="4">
        <v>393285.3</v>
      </c>
      <c r="V243" s="4">
        <v>393291.96</v>
      </c>
      <c r="W243" s="4">
        <v>393285.3</v>
      </c>
      <c r="X243" s="3" t="s">
        <v>127</v>
      </c>
    </row>
    <row r="244" spans="1:24" ht="15.75" customHeight="1">
      <c r="A244" s="3" t="s">
        <v>235</v>
      </c>
      <c r="B244" s="3" t="s">
        <v>25</v>
      </c>
      <c r="C244" s="3" t="s">
        <v>26</v>
      </c>
      <c r="D244" s="3" t="s">
        <v>301</v>
      </c>
      <c r="E244" s="3" t="s">
        <v>302</v>
      </c>
      <c r="F244" s="3" t="s">
        <v>128</v>
      </c>
      <c r="G244" s="3" t="s">
        <v>129</v>
      </c>
      <c r="H244" s="3" t="s">
        <v>134</v>
      </c>
      <c r="I244" s="3" t="s">
        <v>135</v>
      </c>
      <c r="J244" s="3" t="s">
        <v>236</v>
      </c>
      <c r="K244" s="3" t="s">
        <v>239</v>
      </c>
      <c r="L244" s="3" t="s">
        <v>240</v>
      </c>
      <c r="M244" s="3" t="s">
        <v>126</v>
      </c>
      <c r="N244" s="4">
        <v>899724.62</v>
      </c>
      <c r="O244" s="4">
        <v>93401.33</v>
      </c>
      <c r="P244" s="4">
        <v>0</v>
      </c>
      <c r="Q244" s="4">
        <v>993125.95</v>
      </c>
      <c r="R244" s="4">
        <v>120456.72</v>
      </c>
      <c r="S244" s="4">
        <v>792922.95</v>
      </c>
      <c r="T244" s="4">
        <v>81209.09</v>
      </c>
      <c r="U244" s="4">
        <v>200203</v>
      </c>
      <c r="V244" s="4">
        <v>911916.86</v>
      </c>
      <c r="W244" s="4">
        <v>79746.28</v>
      </c>
      <c r="X244" s="3" t="s">
        <v>127</v>
      </c>
    </row>
    <row r="245" spans="1:24" ht="15.75" customHeight="1">
      <c r="A245" s="3" t="s">
        <v>235</v>
      </c>
      <c r="B245" s="3" t="s">
        <v>25</v>
      </c>
      <c r="C245" s="3" t="s">
        <v>26</v>
      </c>
      <c r="D245" s="3" t="s">
        <v>301</v>
      </c>
      <c r="E245" s="3" t="s">
        <v>302</v>
      </c>
      <c r="F245" s="3" t="s">
        <v>128</v>
      </c>
      <c r="G245" s="3" t="s">
        <v>129</v>
      </c>
      <c r="H245" s="3" t="s">
        <v>134</v>
      </c>
      <c r="I245" s="3" t="s">
        <v>135</v>
      </c>
      <c r="J245" s="3" t="s">
        <v>236</v>
      </c>
      <c r="K245" s="3" t="s">
        <v>241</v>
      </c>
      <c r="L245" s="3" t="s">
        <v>242</v>
      </c>
      <c r="M245" s="3" t="s">
        <v>126</v>
      </c>
      <c r="N245" s="4">
        <v>292591.51</v>
      </c>
      <c r="O245" s="4">
        <v>-274501.63</v>
      </c>
      <c r="P245" s="4">
        <v>0</v>
      </c>
      <c r="Q245" s="4">
        <v>18089.88</v>
      </c>
      <c r="R245" s="4">
        <v>0</v>
      </c>
      <c r="S245" s="4">
        <v>17373.439999999999</v>
      </c>
      <c r="T245" s="4">
        <v>17373.439999999999</v>
      </c>
      <c r="U245" s="4">
        <v>716.44</v>
      </c>
      <c r="V245" s="4">
        <v>716.44</v>
      </c>
      <c r="W245" s="4">
        <v>716.44</v>
      </c>
      <c r="X245" s="3" t="s">
        <v>127</v>
      </c>
    </row>
    <row r="246" spans="1:24" ht="15.75" customHeight="1">
      <c r="A246" s="3" t="s">
        <v>235</v>
      </c>
      <c r="B246" s="3" t="s">
        <v>25</v>
      </c>
      <c r="C246" s="3" t="s">
        <v>26</v>
      </c>
      <c r="D246" s="3" t="s">
        <v>301</v>
      </c>
      <c r="E246" s="3" t="s">
        <v>302</v>
      </c>
      <c r="F246" s="3" t="s">
        <v>128</v>
      </c>
      <c r="G246" s="3" t="s">
        <v>129</v>
      </c>
      <c r="H246" s="3" t="s">
        <v>146</v>
      </c>
      <c r="I246" s="3" t="s">
        <v>147</v>
      </c>
      <c r="J246" s="3" t="s">
        <v>236</v>
      </c>
      <c r="K246" s="3" t="s">
        <v>237</v>
      </c>
      <c r="L246" s="3" t="s">
        <v>238</v>
      </c>
      <c r="M246" s="3" t="s">
        <v>126</v>
      </c>
      <c r="N246" s="4">
        <v>1546439.55</v>
      </c>
      <c r="O246" s="4">
        <v>575504.71</v>
      </c>
      <c r="P246" s="4">
        <v>0</v>
      </c>
      <c r="Q246" s="4">
        <v>2121944.2599999998</v>
      </c>
      <c r="R246" s="4">
        <v>105463.8</v>
      </c>
      <c r="S246" s="4">
        <v>1078191.78</v>
      </c>
      <c r="T246" s="4">
        <v>116103.42</v>
      </c>
      <c r="U246" s="4">
        <v>1043752.48</v>
      </c>
      <c r="V246" s="4">
        <v>2005840.84</v>
      </c>
      <c r="W246" s="4">
        <v>938288.68</v>
      </c>
      <c r="X246" s="3" t="s">
        <v>127</v>
      </c>
    </row>
    <row r="247" spans="1:24" ht="15.75" customHeight="1">
      <c r="A247" s="3" t="s">
        <v>235</v>
      </c>
      <c r="B247" s="3" t="s">
        <v>25</v>
      </c>
      <c r="C247" s="3" t="s">
        <v>26</v>
      </c>
      <c r="D247" s="3" t="s">
        <v>301</v>
      </c>
      <c r="E247" s="3" t="s">
        <v>302</v>
      </c>
      <c r="F247" s="3" t="s">
        <v>128</v>
      </c>
      <c r="G247" s="3" t="s">
        <v>129</v>
      </c>
      <c r="H247" s="3" t="s">
        <v>146</v>
      </c>
      <c r="I247" s="3" t="s">
        <v>147</v>
      </c>
      <c r="J247" s="3" t="s">
        <v>236</v>
      </c>
      <c r="K247" s="3" t="s">
        <v>239</v>
      </c>
      <c r="L247" s="3" t="s">
        <v>240</v>
      </c>
      <c r="M247" s="3" t="s">
        <v>126</v>
      </c>
      <c r="N247" s="4">
        <v>1632844.34</v>
      </c>
      <c r="O247" s="4">
        <v>-239827.79</v>
      </c>
      <c r="P247" s="4">
        <v>0</v>
      </c>
      <c r="Q247" s="4">
        <v>1393016.55</v>
      </c>
      <c r="R247" s="4">
        <v>14120.81</v>
      </c>
      <c r="S247" s="4">
        <v>495711.95</v>
      </c>
      <c r="T247" s="4">
        <v>105287.16</v>
      </c>
      <c r="U247" s="4">
        <v>897304.6</v>
      </c>
      <c r="V247" s="4">
        <v>1287729.3899999999</v>
      </c>
      <c r="W247" s="4">
        <v>883183.79</v>
      </c>
      <c r="X247" s="3" t="s">
        <v>127</v>
      </c>
    </row>
    <row r="248" spans="1:24" ht="15.75" customHeight="1">
      <c r="A248" s="3" t="s">
        <v>243</v>
      </c>
      <c r="B248" s="3" t="s">
        <v>25</v>
      </c>
      <c r="C248" s="3" t="s">
        <v>26</v>
      </c>
      <c r="D248" s="3" t="s">
        <v>301</v>
      </c>
      <c r="E248" s="3" t="s">
        <v>302</v>
      </c>
      <c r="F248" s="3" t="s">
        <v>29</v>
      </c>
      <c r="G248" s="3" t="s">
        <v>30</v>
      </c>
      <c r="H248" s="3" t="s">
        <v>67</v>
      </c>
      <c r="I248" s="3" t="s">
        <v>68</v>
      </c>
      <c r="J248" s="3" t="s">
        <v>244</v>
      </c>
      <c r="K248" s="3" t="s">
        <v>248</v>
      </c>
      <c r="L248" s="3" t="s">
        <v>249</v>
      </c>
      <c r="M248" s="3" t="s">
        <v>36</v>
      </c>
      <c r="N248" s="4">
        <v>5330</v>
      </c>
      <c r="O248" s="4">
        <v>0</v>
      </c>
      <c r="P248" s="4">
        <v>0</v>
      </c>
      <c r="Q248" s="4">
        <v>5330</v>
      </c>
      <c r="R248" s="4">
        <v>0</v>
      </c>
      <c r="S248" s="4">
        <v>0</v>
      </c>
      <c r="T248" s="4">
        <v>0</v>
      </c>
      <c r="U248" s="4">
        <v>5330</v>
      </c>
      <c r="V248" s="4">
        <v>5330</v>
      </c>
      <c r="W248" s="4">
        <v>5330</v>
      </c>
      <c r="X248" s="3" t="s">
        <v>247</v>
      </c>
    </row>
    <row r="249" spans="1:24" ht="15.75" customHeight="1">
      <c r="A249" s="3" t="s">
        <v>243</v>
      </c>
      <c r="B249" s="3" t="s">
        <v>25</v>
      </c>
      <c r="C249" s="3" t="s">
        <v>26</v>
      </c>
      <c r="D249" s="3" t="s">
        <v>301</v>
      </c>
      <c r="E249" s="3" t="s">
        <v>302</v>
      </c>
      <c r="F249" s="3" t="s">
        <v>29</v>
      </c>
      <c r="G249" s="3" t="s">
        <v>30</v>
      </c>
      <c r="H249" s="3" t="s">
        <v>67</v>
      </c>
      <c r="I249" s="3" t="s">
        <v>68</v>
      </c>
      <c r="J249" s="3" t="s">
        <v>244</v>
      </c>
      <c r="K249" s="3" t="s">
        <v>254</v>
      </c>
      <c r="L249" s="3" t="s">
        <v>345</v>
      </c>
      <c r="M249" s="3" t="s">
        <v>36</v>
      </c>
      <c r="N249" s="4">
        <v>51768.07</v>
      </c>
      <c r="O249" s="4">
        <v>0</v>
      </c>
      <c r="P249" s="4">
        <v>0</v>
      </c>
      <c r="Q249" s="4">
        <v>51768.07</v>
      </c>
      <c r="R249" s="4">
        <v>0</v>
      </c>
      <c r="S249" s="4">
        <v>0</v>
      </c>
      <c r="T249" s="4">
        <v>0</v>
      </c>
      <c r="U249" s="4">
        <v>51768.07</v>
      </c>
      <c r="V249" s="4">
        <v>51768.07</v>
      </c>
      <c r="W249" s="4">
        <v>51768.07</v>
      </c>
      <c r="X249" s="3" t="s">
        <v>247</v>
      </c>
    </row>
    <row r="250" spans="1:24" ht="15.75" customHeight="1">
      <c r="A250" s="3" t="s">
        <v>243</v>
      </c>
      <c r="B250" s="3" t="s">
        <v>25</v>
      </c>
      <c r="C250" s="3" t="s">
        <v>26</v>
      </c>
      <c r="D250" s="3" t="s">
        <v>301</v>
      </c>
      <c r="E250" s="3" t="s">
        <v>302</v>
      </c>
      <c r="F250" s="3" t="s">
        <v>119</v>
      </c>
      <c r="G250" s="3" t="s">
        <v>120</v>
      </c>
      <c r="H250" s="3" t="s">
        <v>320</v>
      </c>
      <c r="I250" s="3" t="s">
        <v>321</v>
      </c>
      <c r="J250" s="3" t="s">
        <v>244</v>
      </c>
      <c r="K250" s="3" t="s">
        <v>248</v>
      </c>
      <c r="L250" s="3" t="s">
        <v>346</v>
      </c>
      <c r="M250" s="3" t="s">
        <v>126</v>
      </c>
      <c r="N250" s="4">
        <v>1352.14</v>
      </c>
      <c r="O250" s="4">
        <v>0</v>
      </c>
      <c r="P250" s="4">
        <v>0</v>
      </c>
      <c r="Q250" s="4">
        <v>1352.14</v>
      </c>
      <c r="R250" s="4">
        <v>0</v>
      </c>
      <c r="S250" s="4">
        <v>0</v>
      </c>
      <c r="T250" s="4">
        <v>0</v>
      </c>
      <c r="U250" s="4">
        <v>1352.14</v>
      </c>
      <c r="V250" s="4">
        <v>1352.14</v>
      </c>
      <c r="W250" s="4">
        <v>1352.14</v>
      </c>
      <c r="X250" s="3" t="s">
        <v>247</v>
      </c>
    </row>
    <row r="251" spans="1:24" ht="15.75" customHeight="1">
      <c r="A251" s="3" t="s">
        <v>243</v>
      </c>
      <c r="B251" s="3" t="s">
        <v>25</v>
      </c>
      <c r="C251" s="3" t="s">
        <v>26</v>
      </c>
      <c r="D251" s="3" t="s">
        <v>301</v>
      </c>
      <c r="E251" s="3" t="s">
        <v>302</v>
      </c>
      <c r="F251" s="3" t="s">
        <v>128</v>
      </c>
      <c r="G251" s="3" t="s">
        <v>129</v>
      </c>
      <c r="H251" s="3" t="s">
        <v>130</v>
      </c>
      <c r="I251" s="3" t="s">
        <v>131</v>
      </c>
      <c r="J251" s="3" t="s">
        <v>244</v>
      </c>
      <c r="K251" s="3" t="s">
        <v>245</v>
      </c>
      <c r="L251" s="3" t="s">
        <v>252</v>
      </c>
      <c r="M251" s="3" t="s">
        <v>126</v>
      </c>
      <c r="N251" s="4">
        <v>0</v>
      </c>
      <c r="O251" s="4">
        <v>1500</v>
      </c>
      <c r="P251" s="4">
        <v>0</v>
      </c>
      <c r="Q251" s="4">
        <v>1500</v>
      </c>
      <c r="R251" s="4">
        <v>0</v>
      </c>
      <c r="S251" s="4">
        <v>0</v>
      </c>
      <c r="T251" s="4">
        <v>0</v>
      </c>
      <c r="U251" s="4">
        <v>1500</v>
      </c>
      <c r="V251" s="4">
        <v>1500</v>
      </c>
      <c r="W251" s="4">
        <v>1500</v>
      </c>
      <c r="X251" s="3" t="s">
        <v>247</v>
      </c>
    </row>
    <row r="252" spans="1:24" ht="15.75" customHeight="1">
      <c r="A252" s="3" t="s">
        <v>243</v>
      </c>
      <c r="B252" s="3" t="s">
        <v>25</v>
      </c>
      <c r="C252" s="3" t="s">
        <v>26</v>
      </c>
      <c r="D252" s="3" t="s">
        <v>301</v>
      </c>
      <c r="E252" s="3" t="s">
        <v>302</v>
      </c>
      <c r="F252" s="3" t="s">
        <v>128</v>
      </c>
      <c r="G252" s="3" t="s">
        <v>129</v>
      </c>
      <c r="H252" s="3" t="s">
        <v>134</v>
      </c>
      <c r="I252" s="3" t="s">
        <v>135</v>
      </c>
      <c r="J252" s="3" t="s">
        <v>244</v>
      </c>
      <c r="K252" s="3" t="s">
        <v>245</v>
      </c>
      <c r="L252" s="3" t="s">
        <v>252</v>
      </c>
      <c r="M252" s="3" t="s">
        <v>126</v>
      </c>
      <c r="N252" s="4">
        <v>4285.3500000000004</v>
      </c>
      <c r="O252" s="4">
        <v>0</v>
      </c>
      <c r="P252" s="4">
        <v>0</v>
      </c>
      <c r="Q252" s="4">
        <v>4285.3500000000004</v>
      </c>
      <c r="R252" s="4">
        <v>0</v>
      </c>
      <c r="S252" s="4">
        <v>0</v>
      </c>
      <c r="T252" s="4">
        <v>0</v>
      </c>
      <c r="U252" s="4">
        <v>4285.3500000000004</v>
      </c>
      <c r="V252" s="4">
        <v>4285.3500000000004</v>
      </c>
      <c r="W252" s="4">
        <v>4285.3500000000004</v>
      </c>
      <c r="X252" s="3" t="s">
        <v>247</v>
      </c>
    </row>
    <row r="253" spans="1:24" ht="15.75" customHeight="1">
      <c r="A253" s="3" t="s">
        <v>243</v>
      </c>
      <c r="B253" s="3" t="s">
        <v>25</v>
      </c>
      <c r="C253" s="3" t="s">
        <v>26</v>
      </c>
      <c r="D253" s="3" t="s">
        <v>301</v>
      </c>
      <c r="E253" s="3" t="s">
        <v>302</v>
      </c>
      <c r="F253" s="3" t="s">
        <v>128</v>
      </c>
      <c r="G253" s="3" t="s">
        <v>129</v>
      </c>
      <c r="H253" s="3" t="s">
        <v>134</v>
      </c>
      <c r="I253" s="3" t="s">
        <v>135</v>
      </c>
      <c r="J253" s="3" t="s">
        <v>244</v>
      </c>
      <c r="K253" s="3" t="s">
        <v>248</v>
      </c>
      <c r="L253" s="3" t="s">
        <v>253</v>
      </c>
      <c r="M253" s="3" t="s">
        <v>126</v>
      </c>
      <c r="N253" s="4">
        <v>113300</v>
      </c>
      <c r="O253" s="4">
        <v>0</v>
      </c>
      <c r="P253" s="4">
        <v>0</v>
      </c>
      <c r="Q253" s="4">
        <v>113300</v>
      </c>
      <c r="R253" s="4">
        <v>0</v>
      </c>
      <c r="S253" s="4">
        <v>0</v>
      </c>
      <c r="T253" s="4">
        <v>0</v>
      </c>
      <c r="U253" s="4">
        <v>113300</v>
      </c>
      <c r="V253" s="4">
        <v>113300</v>
      </c>
      <c r="W253" s="4">
        <v>113300</v>
      </c>
      <c r="X253" s="3" t="s">
        <v>247</v>
      </c>
    </row>
    <row r="254" spans="1:24" ht="15.75" customHeight="1">
      <c r="A254" s="3" t="s">
        <v>243</v>
      </c>
      <c r="B254" s="3" t="s">
        <v>25</v>
      </c>
      <c r="C254" s="3" t="s">
        <v>26</v>
      </c>
      <c r="D254" s="3" t="s">
        <v>301</v>
      </c>
      <c r="E254" s="3" t="s">
        <v>302</v>
      </c>
      <c r="F254" s="3" t="s">
        <v>128</v>
      </c>
      <c r="G254" s="3" t="s">
        <v>129</v>
      </c>
      <c r="H254" s="3" t="s">
        <v>134</v>
      </c>
      <c r="I254" s="3" t="s">
        <v>135</v>
      </c>
      <c r="J254" s="3" t="s">
        <v>244</v>
      </c>
      <c r="K254" s="3" t="s">
        <v>254</v>
      </c>
      <c r="L254" s="3" t="s">
        <v>255</v>
      </c>
      <c r="M254" s="3" t="s">
        <v>126</v>
      </c>
      <c r="N254" s="4">
        <v>79890</v>
      </c>
      <c r="O254" s="4">
        <v>0</v>
      </c>
      <c r="P254" s="4">
        <v>0</v>
      </c>
      <c r="Q254" s="4">
        <v>79890</v>
      </c>
      <c r="R254" s="4">
        <v>0</v>
      </c>
      <c r="S254" s="4">
        <v>0</v>
      </c>
      <c r="T254" s="4">
        <v>0</v>
      </c>
      <c r="U254" s="4">
        <v>79890</v>
      </c>
      <c r="V254" s="4">
        <v>79890</v>
      </c>
      <c r="W254" s="4">
        <v>79890</v>
      </c>
      <c r="X254" s="3" t="s">
        <v>247</v>
      </c>
    </row>
    <row r="255" spans="1:24" ht="15.75" customHeight="1">
      <c r="A255" s="3" t="s">
        <v>243</v>
      </c>
      <c r="B255" s="3" t="s">
        <v>25</v>
      </c>
      <c r="C255" s="3" t="s">
        <v>26</v>
      </c>
      <c r="D255" s="3" t="s">
        <v>301</v>
      </c>
      <c r="E255" s="3" t="s">
        <v>302</v>
      </c>
      <c r="F255" s="3" t="s">
        <v>128</v>
      </c>
      <c r="G255" s="3" t="s">
        <v>129</v>
      </c>
      <c r="H255" s="3" t="s">
        <v>134</v>
      </c>
      <c r="I255" s="3" t="s">
        <v>135</v>
      </c>
      <c r="J255" s="3" t="s">
        <v>244</v>
      </c>
      <c r="K255" s="3" t="s">
        <v>250</v>
      </c>
      <c r="L255" s="3" t="s">
        <v>347</v>
      </c>
      <c r="M255" s="3" t="s">
        <v>126</v>
      </c>
      <c r="N255" s="4">
        <v>11850</v>
      </c>
      <c r="O255" s="4">
        <v>0</v>
      </c>
      <c r="P255" s="4">
        <v>0</v>
      </c>
      <c r="Q255" s="4">
        <v>11850</v>
      </c>
      <c r="R255" s="4">
        <v>0</v>
      </c>
      <c r="S255" s="4">
        <v>0</v>
      </c>
      <c r="T255" s="4">
        <v>0</v>
      </c>
      <c r="U255" s="4">
        <v>11850</v>
      </c>
      <c r="V255" s="4">
        <v>11850</v>
      </c>
      <c r="W255" s="4">
        <v>11850</v>
      </c>
      <c r="X255" s="3" t="s">
        <v>247</v>
      </c>
    </row>
    <row r="256" spans="1:24" ht="15.75" customHeight="1">
      <c r="A256" s="3" t="s">
        <v>243</v>
      </c>
      <c r="B256" s="3" t="s">
        <v>25</v>
      </c>
      <c r="C256" s="3" t="s">
        <v>26</v>
      </c>
      <c r="D256" s="3" t="s">
        <v>301</v>
      </c>
      <c r="E256" s="3" t="s">
        <v>302</v>
      </c>
      <c r="F256" s="3" t="s">
        <v>162</v>
      </c>
      <c r="G256" s="3" t="s">
        <v>163</v>
      </c>
      <c r="H256" s="3" t="s">
        <v>164</v>
      </c>
      <c r="I256" s="3" t="s">
        <v>165</v>
      </c>
      <c r="J256" s="3" t="s">
        <v>244</v>
      </c>
      <c r="K256" s="3" t="s">
        <v>248</v>
      </c>
      <c r="L256" s="3" t="s">
        <v>256</v>
      </c>
      <c r="M256" s="3" t="s">
        <v>126</v>
      </c>
      <c r="N256" s="4">
        <v>7260.81</v>
      </c>
      <c r="O256" s="4">
        <v>0</v>
      </c>
      <c r="P256" s="4">
        <v>0</v>
      </c>
      <c r="Q256" s="4">
        <v>7260.81</v>
      </c>
      <c r="R256" s="4">
        <v>0</v>
      </c>
      <c r="S256" s="4">
        <v>0</v>
      </c>
      <c r="T256" s="4">
        <v>0</v>
      </c>
      <c r="U256" s="4">
        <v>7260.81</v>
      </c>
      <c r="V256" s="4">
        <v>7260.81</v>
      </c>
      <c r="W256" s="4">
        <v>7260.81</v>
      </c>
      <c r="X256" s="3" t="s">
        <v>247</v>
      </c>
    </row>
    <row r="257" spans="1:24" ht="15.75" customHeight="1">
      <c r="A257" s="3" t="s">
        <v>243</v>
      </c>
      <c r="B257" s="3" t="s">
        <v>25</v>
      </c>
      <c r="C257" s="3" t="s">
        <v>26</v>
      </c>
      <c r="D257" s="3" t="s">
        <v>301</v>
      </c>
      <c r="E257" s="3" t="s">
        <v>302</v>
      </c>
      <c r="F257" s="3" t="s">
        <v>162</v>
      </c>
      <c r="G257" s="3" t="s">
        <v>163</v>
      </c>
      <c r="H257" s="3" t="s">
        <v>164</v>
      </c>
      <c r="I257" s="3" t="s">
        <v>165</v>
      </c>
      <c r="J257" s="3" t="s">
        <v>244</v>
      </c>
      <c r="K257" s="3" t="s">
        <v>250</v>
      </c>
      <c r="L257" s="3" t="s">
        <v>257</v>
      </c>
      <c r="M257" s="3" t="s">
        <v>126</v>
      </c>
      <c r="N257" s="4">
        <v>9228</v>
      </c>
      <c r="O257" s="4">
        <v>0</v>
      </c>
      <c r="P257" s="4">
        <v>0</v>
      </c>
      <c r="Q257" s="4">
        <v>9228</v>
      </c>
      <c r="R257" s="4">
        <v>0</v>
      </c>
      <c r="S257" s="4">
        <v>0</v>
      </c>
      <c r="T257" s="4">
        <v>0</v>
      </c>
      <c r="U257" s="4">
        <v>9228</v>
      </c>
      <c r="V257" s="4">
        <v>9228</v>
      </c>
      <c r="W257" s="4">
        <v>9228</v>
      </c>
      <c r="X257" s="3" t="s">
        <v>247</v>
      </c>
    </row>
    <row r="258" spans="1:24" ht="15.75" customHeight="1">
      <c r="A258" s="3" t="s">
        <v>243</v>
      </c>
      <c r="B258" s="3" t="s">
        <v>25</v>
      </c>
      <c r="C258" s="3" t="s">
        <v>26</v>
      </c>
      <c r="D258" s="3" t="s">
        <v>301</v>
      </c>
      <c r="E258" s="3" t="s">
        <v>302</v>
      </c>
      <c r="F258" s="3" t="s">
        <v>197</v>
      </c>
      <c r="G258" s="3" t="s">
        <v>198</v>
      </c>
      <c r="H258" s="3" t="s">
        <v>199</v>
      </c>
      <c r="I258" s="3" t="s">
        <v>200</v>
      </c>
      <c r="J258" s="3" t="s">
        <v>244</v>
      </c>
      <c r="K258" s="3" t="s">
        <v>250</v>
      </c>
      <c r="L258" s="3" t="s">
        <v>259</v>
      </c>
      <c r="M258" s="3" t="s">
        <v>126</v>
      </c>
      <c r="N258" s="4">
        <v>1899</v>
      </c>
      <c r="O258" s="4">
        <v>0</v>
      </c>
      <c r="P258" s="4">
        <v>0</v>
      </c>
      <c r="Q258" s="4">
        <v>1899</v>
      </c>
      <c r="R258" s="4">
        <v>0</v>
      </c>
      <c r="S258" s="4">
        <v>0</v>
      </c>
      <c r="T258" s="4">
        <v>0</v>
      </c>
      <c r="U258" s="4">
        <v>1899</v>
      </c>
      <c r="V258" s="4">
        <v>1899</v>
      </c>
      <c r="W258" s="4">
        <v>1899</v>
      </c>
      <c r="X258" s="3" t="s">
        <v>247</v>
      </c>
    </row>
    <row r="259" spans="1:24" ht="15.75" customHeight="1">
      <c r="A259" s="3" t="s">
        <v>243</v>
      </c>
      <c r="B259" s="3" t="s">
        <v>25</v>
      </c>
      <c r="C259" s="3" t="s">
        <v>26</v>
      </c>
      <c r="D259" s="3" t="s">
        <v>301</v>
      </c>
      <c r="E259" s="3" t="s">
        <v>302</v>
      </c>
      <c r="F259" s="3" t="s">
        <v>220</v>
      </c>
      <c r="G259" s="3" t="s">
        <v>221</v>
      </c>
      <c r="H259" s="3" t="s">
        <v>222</v>
      </c>
      <c r="I259" s="3" t="s">
        <v>223</v>
      </c>
      <c r="J259" s="3" t="s">
        <v>244</v>
      </c>
      <c r="K259" s="3" t="s">
        <v>250</v>
      </c>
      <c r="L259" s="3" t="s">
        <v>348</v>
      </c>
      <c r="M259" s="3" t="s">
        <v>126</v>
      </c>
      <c r="N259" s="4">
        <v>3128</v>
      </c>
      <c r="O259" s="4">
        <v>0</v>
      </c>
      <c r="P259" s="4">
        <v>0</v>
      </c>
      <c r="Q259" s="4">
        <v>3128</v>
      </c>
      <c r="R259" s="4">
        <v>0</v>
      </c>
      <c r="S259" s="4">
        <v>0</v>
      </c>
      <c r="T259" s="4">
        <v>0</v>
      </c>
      <c r="U259" s="4">
        <v>3128</v>
      </c>
      <c r="V259" s="4">
        <v>3128</v>
      </c>
      <c r="W259" s="4">
        <v>3128</v>
      </c>
      <c r="X259" s="3" t="s">
        <v>247</v>
      </c>
    </row>
    <row r="260" spans="1:24" ht="15.75" customHeight="1">
      <c r="A260" s="3" t="s">
        <v>262</v>
      </c>
      <c r="B260" s="3" t="s">
        <v>25</v>
      </c>
      <c r="C260" s="3" t="s">
        <v>26</v>
      </c>
      <c r="D260" s="3" t="s">
        <v>301</v>
      </c>
      <c r="E260" s="3" t="s">
        <v>302</v>
      </c>
      <c r="F260" s="3" t="s">
        <v>29</v>
      </c>
      <c r="G260" s="3" t="s">
        <v>30</v>
      </c>
      <c r="H260" s="3" t="s">
        <v>31</v>
      </c>
      <c r="I260" s="3" t="s">
        <v>32</v>
      </c>
      <c r="J260" s="3" t="s">
        <v>263</v>
      </c>
      <c r="K260" s="3" t="s">
        <v>264</v>
      </c>
      <c r="L260" s="3" t="s">
        <v>265</v>
      </c>
      <c r="M260" s="3" t="s">
        <v>36</v>
      </c>
      <c r="N260" s="4">
        <v>28032.03</v>
      </c>
      <c r="O260" s="4">
        <v>0</v>
      </c>
      <c r="P260" s="4">
        <v>0</v>
      </c>
      <c r="Q260" s="4">
        <v>28032.03</v>
      </c>
      <c r="R260" s="4">
        <v>0</v>
      </c>
      <c r="S260" s="4">
        <v>4297.82</v>
      </c>
      <c r="T260" s="4">
        <v>4297.82</v>
      </c>
      <c r="U260" s="4">
        <v>23734.21</v>
      </c>
      <c r="V260" s="4">
        <v>23734.21</v>
      </c>
      <c r="W260" s="4">
        <v>23734.21</v>
      </c>
      <c r="X260" s="3" t="s">
        <v>266</v>
      </c>
    </row>
    <row r="261" spans="1:24" ht="15.75" customHeight="1">
      <c r="A261" s="3" t="s">
        <v>24</v>
      </c>
      <c r="B261" s="3" t="s">
        <v>25</v>
      </c>
      <c r="C261" s="3" t="s">
        <v>26</v>
      </c>
      <c r="D261" s="3" t="s">
        <v>349</v>
      </c>
      <c r="E261" s="3" t="s">
        <v>350</v>
      </c>
      <c r="F261" s="3" t="s">
        <v>29</v>
      </c>
      <c r="G261" s="3" t="s">
        <v>30</v>
      </c>
      <c r="H261" s="3" t="s">
        <v>31</v>
      </c>
      <c r="I261" s="3" t="s">
        <v>32</v>
      </c>
      <c r="J261" s="3" t="s">
        <v>33</v>
      </c>
      <c r="K261" s="3" t="s">
        <v>34</v>
      </c>
      <c r="L261" s="3" t="s">
        <v>35</v>
      </c>
      <c r="M261" s="3" t="s">
        <v>36</v>
      </c>
      <c r="N261" s="4">
        <v>711708</v>
      </c>
      <c r="O261" s="4">
        <v>-72257.52</v>
      </c>
      <c r="P261" s="4">
        <v>0</v>
      </c>
      <c r="Q261" s="4">
        <v>639450.48</v>
      </c>
      <c r="R261" s="4">
        <v>0</v>
      </c>
      <c r="S261" s="4">
        <v>261406.97</v>
      </c>
      <c r="T261" s="4">
        <v>261406.97</v>
      </c>
      <c r="U261" s="4">
        <v>378043.51</v>
      </c>
      <c r="V261" s="4">
        <v>378043.51</v>
      </c>
      <c r="W261" s="4">
        <v>378043.51</v>
      </c>
      <c r="X261" s="3" t="s">
        <v>37</v>
      </c>
    </row>
    <row r="262" spans="1:24" ht="15.75" customHeight="1">
      <c r="A262" s="3" t="s">
        <v>24</v>
      </c>
      <c r="B262" s="3" t="s">
        <v>25</v>
      </c>
      <c r="C262" s="3" t="s">
        <v>26</v>
      </c>
      <c r="D262" s="3" t="s">
        <v>349</v>
      </c>
      <c r="E262" s="3" t="s">
        <v>350</v>
      </c>
      <c r="F262" s="3" t="s">
        <v>29</v>
      </c>
      <c r="G262" s="3" t="s">
        <v>30</v>
      </c>
      <c r="H262" s="3" t="s">
        <v>31</v>
      </c>
      <c r="I262" s="3" t="s">
        <v>32</v>
      </c>
      <c r="J262" s="3" t="s">
        <v>33</v>
      </c>
      <c r="K262" s="3" t="s">
        <v>38</v>
      </c>
      <c r="L262" s="3" t="s">
        <v>39</v>
      </c>
      <c r="M262" s="3" t="s">
        <v>36</v>
      </c>
      <c r="N262" s="4">
        <v>74374.490000000005</v>
      </c>
      <c r="O262" s="4">
        <v>-5839.83</v>
      </c>
      <c r="P262" s="4">
        <v>0</v>
      </c>
      <c r="Q262" s="4">
        <v>68534.66</v>
      </c>
      <c r="R262" s="4">
        <v>0</v>
      </c>
      <c r="S262" s="4">
        <v>26609.66</v>
      </c>
      <c r="T262" s="4">
        <v>26609.66</v>
      </c>
      <c r="U262" s="4">
        <v>41925</v>
      </c>
      <c r="V262" s="4">
        <v>41925</v>
      </c>
      <c r="W262" s="4">
        <v>41925</v>
      </c>
      <c r="X262" s="3" t="s">
        <v>37</v>
      </c>
    </row>
    <row r="263" spans="1:24" ht="15.75" customHeight="1">
      <c r="A263" s="3" t="s">
        <v>24</v>
      </c>
      <c r="B263" s="3" t="s">
        <v>25</v>
      </c>
      <c r="C263" s="3" t="s">
        <v>26</v>
      </c>
      <c r="D263" s="3" t="s">
        <v>349</v>
      </c>
      <c r="E263" s="3" t="s">
        <v>350</v>
      </c>
      <c r="F263" s="3" t="s">
        <v>29</v>
      </c>
      <c r="G263" s="3" t="s">
        <v>30</v>
      </c>
      <c r="H263" s="3" t="s">
        <v>31</v>
      </c>
      <c r="I263" s="3" t="s">
        <v>32</v>
      </c>
      <c r="J263" s="3" t="s">
        <v>33</v>
      </c>
      <c r="K263" s="3" t="s">
        <v>40</v>
      </c>
      <c r="L263" s="3" t="s">
        <v>41</v>
      </c>
      <c r="M263" s="3" t="s">
        <v>36</v>
      </c>
      <c r="N263" s="4">
        <v>80967.39</v>
      </c>
      <c r="O263" s="4">
        <v>-543.96</v>
      </c>
      <c r="P263" s="4">
        <v>0</v>
      </c>
      <c r="Q263" s="4">
        <v>80423.429999999993</v>
      </c>
      <c r="R263" s="4">
        <v>18526.79</v>
      </c>
      <c r="S263" s="4">
        <v>5959.32</v>
      </c>
      <c r="T263" s="4">
        <v>5959.32</v>
      </c>
      <c r="U263" s="4">
        <v>74464.11</v>
      </c>
      <c r="V263" s="4">
        <v>74464.11</v>
      </c>
      <c r="W263" s="4">
        <v>55937.32</v>
      </c>
      <c r="X263" s="3" t="s">
        <v>37</v>
      </c>
    </row>
    <row r="264" spans="1:24" ht="15.75" customHeight="1">
      <c r="A264" s="3" t="s">
        <v>24</v>
      </c>
      <c r="B264" s="3" t="s">
        <v>25</v>
      </c>
      <c r="C264" s="3" t="s">
        <v>26</v>
      </c>
      <c r="D264" s="3" t="s">
        <v>349</v>
      </c>
      <c r="E264" s="3" t="s">
        <v>350</v>
      </c>
      <c r="F264" s="3" t="s">
        <v>29</v>
      </c>
      <c r="G264" s="3" t="s">
        <v>30</v>
      </c>
      <c r="H264" s="3" t="s">
        <v>31</v>
      </c>
      <c r="I264" s="3" t="s">
        <v>32</v>
      </c>
      <c r="J264" s="3" t="s">
        <v>33</v>
      </c>
      <c r="K264" s="3" t="s">
        <v>42</v>
      </c>
      <c r="L264" s="3" t="s">
        <v>43</v>
      </c>
      <c r="M264" s="3" t="s">
        <v>36</v>
      </c>
      <c r="N264" s="4">
        <v>37025</v>
      </c>
      <c r="O264" s="4">
        <v>-375</v>
      </c>
      <c r="P264" s="4">
        <v>0</v>
      </c>
      <c r="Q264" s="4">
        <v>36650</v>
      </c>
      <c r="R264" s="4">
        <v>9150</v>
      </c>
      <c r="S264" s="4">
        <v>1740.9</v>
      </c>
      <c r="T264" s="4">
        <v>1740.9</v>
      </c>
      <c r="U264" s="4">
        <v>34909.1</v>
      </c>
      <c r="V264" s="4">
        <v>34909.1</v>
      </c>
      <c r="W264" s="4">
        <v>25759.1</v>
      </c>
      <c r="X264" s="3" t="s">
        <v>37</v>
      </c>
    </row>
    <row r="265" spans="1:24" ht="15.75" customHeight="1">
      <c r="A265" s="3" t="s">
        <v>24</v>
      </c>
      <c r="B265" s="3" t="s">
        <v>25</v>
      </c>
      <c r="C265" s="3" t="s">
        <v>26</v>
      </c>
      <c r="D265" s="3" t="s">
        <v>349</v>
      </c>
      <c r="E265" s="3" t="s">
        <v>350</v>
      </c>
      <c r="F265" s="3" t="s">
        <v>29</v>
      </c>
      <c r="G265" s="3" t="s">
        <v>30</v>
      </c>
      <c r="H265" s="3" t="s">
        <v>31</v>
      </c>
      <c r="I265" s="3" t="s">
        <v>32</v>
      </c>
      <c r="J265" s="3" t="s">
        <v>33</v>
      </c>
      <c r="K265" s="3" t="s">
        <v>44</v>
      </c>
      <c r="L265" s="3" t="s">
        <v>45</v>
      </c>
      <c r="M265" s="3" t="s">
        <v>36</v>
      </c>
      <c r="N265" s="4">
        <v>1233.5</v>
      </c>
      <c r="O265" s="4">
        <v>614.5</v>
      </c>
      <c r="P265" s="4">
        <v>0</v>
      </c>
      <c r="Q265" s="4">
        <v>1848</v>
      </c>
      <c r="R265" s="4">
        <v>0</v>
      </c>
      <c r="S265" s="4">
        <v>329</v>
      </c>
      <c r="T265" s="4">
        <v>329</v>
      </c>
      <c r="U265" s="4">
        <v>1519</v>
      </c>
      <c r="V265" s="4">
        <v>1519</v>
      </c>
      <c r="W265" s="4">
        <v>1519</v>
      </c>
      <c r="X265" s="3" t="s">
        <v>37</v>
      </c>
    </row>
    <row r="266" spans="1:24" ht="15.75" customHeight="1">
      <c r="A266" s="3" t="s">
        <v>24</v>
      </c>
      <c r="B266" s="3" t="s">
        <v>25</v>
      </c>
      <c r="C266" s="3" t="s">
        <v>26</v>
      </c>
      <c r="D266" s="3" t="s">
        <v>349</v>
      </c>
      <c r="E266" s="3" t="s">
        <v>350</v>
      </c>
      <c r="F266" s="3" t="s">
        <v>29</v>
      </c>
      <c r="G266" s="3" t="s">
        <v>30</v>
      </c>
      <c r="H266" s="3" t="s">
        <v>31</v>
      </c>
      <c r="I266" s="3" t="s">
        <v>32</v>
      </c>
      <c r="J266" s="3" t="s">
        <v>33</v>
      </c>
      <c r="K266" s="3" t="s">
        <v>46</v>
      </c>
      <c r="L266" s="3" t="s">
        <v>47</v>
      </c>
      <c r="M266" s="3" t="s">
        <v>36</v>
      </c>
      <c r="N266" s="4">
        <v>10240</v>
      </c>
      <c r="O266" s="4">
        <v>-560</v>
      </c>
      <c r="P266" s="4">
        <v>0</v>
      </c>
      <c r="Q266" s="4">
        <v>9680</v>
      </c>
      <c r="R266" s="4">
        <v>0</v>
      </c>
      <c r="S266" s="4">
        <v>3512</v>
      </c>
      <c r="T266" s="4">
        <v>3512</v>
      </c>
      <c r="U266" s="4">
        <v>6168</v>
      </c>
      <c r="V266" s="4">
        <v>6168</v>
      </c>
      <c r="W266" s="4">
        <v>6168</v>
      </c>
      <c r="X266" s="3" t="s">
        <v>37</v>
      </c>
    </row>
    <row r="267" spans="1:24" ht="15.75" customHeight="1">
      <c r="A267" s="3" t="s">
        <v>24</v>
      </c>
      <c r="B267" s="3" t="s">
        <v>25</v>
      </c>
      <c r="C267" s="3" t="s">
        <v>26</v>
      </c>
      <c r="D267" s="3" t="s">
        <v>349</v>
      </c>
      <c r="E267" s="3" t="s">
        <v>350</v>
      </c>
      <c r="F267" s="3" t="s">
        <v>29</v>
      </c>
      <c r="G267" s="3" t="s">
        <v>30</v>
      </c>
      <c r="H267" s="3" t="s">
        <v>31</v>
      </c>
      <c r="I267" s="3" t="s">
        <v>32</v>
      </c>
      <c r="J267" s="3" t="s">
        <v>33</v>
      </c>
      <c r="K267" s="3" t="s">
        <v>48</v>
      </c>
      <c r="L267" s="3" t="s">
        <v>49</v>
      </c>
      <c r="M267" s="3" t="s">
        <v>36</v>
      </c>
      <c r="N267" s="4">
        <v>2002.49</v>
      </c>
      <c r="O267" s="4">
        <v>249.37</v>
      </c>
      <c r="P267" s="4">
        <v>0</v>
      </c>
      <c r="Q267" s="4">
        <v>2251.86</v>
      </c>
      <c r="R267" s="4">
        <v>0</v>
      </c>
      <c r="S267" s="4">
        <v>126</v>
      </c>
      <c r="T267" s="4">
        <v>126</v>
      </c>
      <c r="U267" s="4">
        <v>2125.86</v>
      </c>
      <c r="V267" s="4">
        <v>2125.86</v>
      </c>
      <c r="W267" s="4">
        <v>2125.86</v>
      </c>
      <c r="X267" s="3" t="s">
        <v>37</v>
      </c>
    </row>
    <row r="268" spans="1:24" ht="15.75" customHeight="1">
      <c r="A268" s="3" t="s">
        <v>24</v>
      </c>
      <c r="B268" s="3" t="s">
        <v>25</v>
      </c>
      <c r="C268" s="3" t="s">
        <v>26</v>
      </c>
      <c r="D268" s="3" t="s">
        <v>349</v>
      </c>
      <c r="E268" s="3" t="s">
        <v>350</v>
      </c>
      <c r="F268" s="3" t="s">
        <v>29</v>
      </c>
      <c r="G268" s="3" t="s">
        <v>30</v>
      </c>
      <c r="H268" s="3" t="s">
        <v>31</v>
      </c>
      <c r="I268" s="3" t="s">
        <v>32</v>
      </c>
      <c r="J268" s="3" t="s">
        <v>33</v>
      </c>
      <c r="K268" s="3" t="s">
        <v>50</v>
      </c>
      <c r="L268" s="3" t="s">
        <v>51</v>
      </c>
      <c r="M268" s="3" t="s">
        <v>36</v>
      </c>
      <c r="N268" s="4">
        <v>3429.61</v>
      </c>
      <c r="O268" s="4">
        <v>323.5</v>
      </c>
      <c r="P268" s="4">
        <v>0</v>
      </c>
      <c r="Q268" s="4">
        <v>3753.11</v>
      </c>
      <c r="R268" s="4">
        <v>0</v>
      </c>
      <c r="S268" s="4">
        <v>1040.1600000000001</v>
      </c>
      <c r="T268" s="4">
        <v>1040.1600000000001</v>
      </c>
      <c r="U268" s="4">
        <v>2712.95</v>
      </c>
      <c r="V268" s="4">
        <v>2712.95</v>
      </c>
      <c r="W268" s="4">
        <v>2712.95</v>
      </c>
      <c r="X268" s="3" t="s">
        <v>37</v>
      </c>
    </row>
    <row r="269" spans="1:24" ht="15.75" customHeight="1">
      <c r="A269" s="3" t="s">
        <v>24</v>
      </c>
      <c r="B269" s="3" t="s">
        <v>25</v>
      </c>
      <c r="C269" s="3" t="s">
        <v>26</v>
      </c>
      <c r="D269" s="3" t="s">
        <v>349</v>
      </c>
      <c r="E269" s="3" t="s">
        <v>350</v>
      </c>
      <c r="F269" s="3" t="s">
        <v>29</v>
      </c>
      <c r="G269" s="3" t="s">
        <v>30</v>
      </c>
      <c r="H269" s="3" t="s">
        <v>31</v>
      </c>
      <c r="I269" s="3" t="s">
        <v>32</v>
      </c>
      <c r="J269" s="3" t="s">
        <v>33</v>
      </c>
      <c r="K269" s="3" t="s">
        <v>281</v>
      </c>
      <c r="L269" s="3" t="s">
        <v>303</v>
      </c>
      <c r="M269" s="3" t="s">
        <v>36</v>
      </c>
      <c r="N269" s="4">
        <v>1035.1500000000001</v>
      </c>
      <c r="O269" s="4">
        <v>0</v>
      </c>
      <c r="P269" s="4">
        <v>0</v>
      </c>
      <c r="Q269" s="4">
        <v>1035.1500000000001</v>
      </c>
      <c r="R269" s="4">
        <v>0</v>
      </c>
      <c r="S269" s="4">
        <v>0</v>
      </c>
      <c r="T269" s="4">
        <v>0</v>
      </c>
      <c r="U269" s="4">
        <v>1035.1500000000001</v>
      </c>
      <c r="V269" s="4">
        <v>1035.1500000000001</v>
      </c>
      <c r="W269" s="4">
        <v>1035.1500000000001</v>
      </c>
      <c r="X269" s="3" t="s">
        <v>37</v>
      </c>
    </row>
    <row r="270" spans="1:24" ht="15.75" customHeight="1">
      <c r="A270" s="3" t="s">
        <v>24</v>
      </c>
      <c r="B270" s="3" t="s">
        <v>25</v>
      </c>
      <c r="C270" s="3" t="s">
        <v>26</v>
      </c>
      <c r="D270" s="3" t="s">
        <v>349</v>
      </c>
      <c r="E270" s="3" t="s">
        <v>350</v>
      </c>
      <c r="F270" s="3" t="s">
        <v>29</v>
      </c>
      <c r="G270" s="3" t="s">
        <v>30</v>
      </c>
      <c r="H270" s="3" t="s">
        <v>31</v>
      </c>
      <c r="I270" s="3" t="s">
        <v>32</v>
      </c>
      <c r="J270" s="3" t="s">
        <v>33</v>
      </c>
      <c r="K270" s="3" t="s">
        <v>52</v>
      </c>
      <c r="L270" s="3" t="s">
        <v>53</v>
      </c>
      <c r="M270" s="3" t="s">
        <v>36</v>
      </c>
      <c r="N270" s="4">
        <v>18448.32</v>
      </c>
      <c r="O270" s="4">
        <v>0</v>
      </c>
      <c r="P270" s="4">
        <v>0</v>
      </c>
      <c r="Q270" s="4">
        <v>18448.32</v>
      </c>
      <c r="R270" s="4">
        <v>0</v>
      </c>
      <c r="S270" s="4">
        <v>6918.77</v>
      </c>
      <c r="T270" s="4">
        <v>6918.77</v>
      </c>
      <c r="U270" s="4">
        <v>11529.55</v>
      </c>
      <c r="V270" s="4">
        <v>11529.55</v>
      </c>
      <c r="W270" s="4">
        <v>11529.55</v>
      </c>
      <c r="X270" s="3" t="s">
        <v>37</v>
      </c>
    </row>
    <row r="271" spans="1:24" ht="15.75" customHeight="1">
      <c r="A271" s="3" t="s">
        <v>24</v>
      </c>
      <c r="B271" s="3" t="s">
        <v>25</v>
      </c>
      <c r="C271" s="3" t="s">
        <v>26</v>
      </c>
      <c r="D271" s="3" t="s">
        <v>349</v>
      </c>
      <c r="E271" s="3" t="s">
        <v>350</v>
      </c>
      <c r="F271" s="3" t="s">
        <v>29</v>
      </c>
      <c r="G271" s="3" t="s">
        <v>30</v>
      </c>
      <c r="H271" s="3" t="s">
        <v>31</v>
      </c>
      <c r="I271" s="3" t="s">
        <v>32</v>
      </c>
      <c r="J271" s="3" t="s">
        <v>33</v>
      </c>
      <c r="K271" s="3" t="s">
        <v>54</v>
      </c>
      <c r="L271" s="3" t="s">
        <v>55</v>
      </c>
      <c r="M271" s="3" t="s">
        <v>36</v>
      </c>
      <c r="N271" s="4">
        <v>189014</v>
      </c>
      <c r="O271" s="4">
        <v>55990</v>
      </c>
      <c r="P271" s="4">
        <v>0</v>
      </c>
      <c r="Q271" s="4">
        <v>245004</v>
      </c>
      <c r="R271" s="4">
        <v>143837</v>
      </c>
      <c r="S271" s="4">
        <v>101167</v>
      </c>
      <c r="T271" s="4">
        <v>101167</v>
      </c>
      <c r="U271" s="4">
        <v>143837</v>
      </c>
      <c r="V271" s="4">
        <v>143837</v>
      </c>
      <c r="W271" s="4">
        <v>0</v>
      </c>
      <c r="X271" s="3" t="s">
        <v>37</v>
      </c>
    </row>
    <row r="272" spans="1:24" ht="15.75" customHeight="1">
      <c r="A272" s="3" t="s">
        <v>24</v>
      </c>
      <c r="B272" s="3" t="s">
        <v>25</v>
      </c>
      <c r="C272" s="3" t="s">
        <v>26</v>
      </c>
      <c r="D272" s="3" t="s">
        <v>349</v>
      </c>
      <c r="E272" s="3" t="s">
        <v>350</v>
      </c>
      <c r="F272" s="3" t="s">
        <v>29</v>
      </c>
      <c r="G272" s="3" t="s">
        <v>30</v>
      </c>
      <c r="H272" s="3" t="s">
        <v>31</v>
      </c>
      <c r="I272" s="3" t="s">
        <v>32</v>
      </c>
      <c r="J272" s="3" t="s">
        <v>33</v>
      </c>
      <c r="K272" s="3" t="s">
        <v>56</v>
      </c>
      <c r="L272" s="3" t="s">
        <v>57</v>
      </c>
      <c r="M272" s="3" t="s">
        <v>36</v>
      </c>
      <c r="N272" s="4">
        <v>4955.18</v>
      </c>
      <c r="O272" s="4">
        <v>5000</v>
      </c>
      <c r="P272" s="4">
        <v>0</v>
      </c>
      <c r="Q272" s="4">
        <v>9955.18</v>
      </c>
      <c r="R272" s="4">
        <v>0</v>
      </c>
      <c r="S272" s="4">
        <v>7034.77</v>
      </c>
      <c r="T272" s="4">
        <v>7034.77</v>
      </c>
      <c r="U272" s="4">
        <v>2920.41</v>
      </c>
      <c r="V272" s="4">
        <v>2920.41</v>
      </c>
      <c r="W272" s="4">
        <v>2920.41</v>
      </c>
      <c r="X272" s="3" t="s">
        <v>37</v>
      </c>
    </row>
    <row r="273" spans="1:24" ht="15.75" customHeight="1">
      <c r="A273" s="3" t="s">
        <v>24</v>
      </c>
      <c r="B273" s="3" t="s">
        <v>25</v>
      </c>
      <c r="C273" s="3" t="s">
        <v>26</v>
      </c>
      <c r="D273" s="3" t="s">
        <v>349</v>
      </c>
      <c r="E273" s="3" t="s">
        <v>350</v>
      </c>
      <c r="F273" s="3" t="s">
        <v>29</v>
      </c>
      <c r="G273" s="3" t="s">
        <v>30</v>
      </c>
      <c r="H273" s="3" t="s">
        <v>31</v>
      </c>
      <c r="I273" s="3" t="s">
        <v>32</v>
      </c>
      <c r="J273" s="3" t="s">
        <v>33</v>
      </c>
      <c r="K273" s="3" t="s">
        <v>58</v>
      </c>
      <c r="L273" s="3" t="s">
        <v>59</v>
      </c>
      <c r="M273" s="3" t="s">
        <v>36</v>
      </c>
      <c r="N273" s="4">
        <v>21063.119999999999</v>
      </c>
      <c r="O273" s="4">
        <v>-5000</v>
      </c>
      <c r="P273" s="4">
        <v>0</v>
      </c>
      <c r="Q273" s="4">
        <v>16063.12</v>
      </c>
      <c r="R273" s="4">
        <v>0</v>
      </c>
      <c r="S273" s="4">
        <v>1171.33</v>
      </c>
      <c r="T273" s="4">
        <v>1171.33</v>
      </c>
      <c r="U273" s="4">
        <v>14891.79</v>
      </c>
      <c r="V273" s="4">
        <v>14891.79</v>
      </c>
      <c r="W273" s="4">
        <v>14891.79</v>
      </c>
      <c r="X273" s="3" t="s">
        <v>37</v>
      </c>
    </row>
    <row r="274" spans="1:24" ht="15.75" customHeight="1">
      <c r="A274" s="3" t="s">
        <v>24</v>
      </c>
      <c r="B274" s="3" t="s">
        <v>25</v>
      </c>
      <c r="C274" s="3" t="s">
        <v>26</v>
      </c>
      <c r="D274" s="3" t="s">
        <v>349</v>
      </c>
      <c r="E274" s="3" t="s">
        <v>350</v>
      </c>
      <c r="F274" s="3" t="s">
        <v>29</v>
      </c>
      <c r="G274" s="3" t="s">
        <v>30</v>
      </c>
      <c r="H274" s="3" t="s">
        <v>31</v>
      </c>
      <c r="I274" s="3" t="s">
        <v>32</v>
      </c>
      <c r="J274" s="3" t="s">
        <v>33</v>
      </c>
      <c r="K274" s="3" t="s">
        <v>60</v>
      </c>
      <c r="L274" s="3" t="s">
        <v>61</v>
      </c>
      <c r="M274" s="3" t="s">
        <v>36</v>
      </c>
      <c r="N274" s="4">
        <v>122554.06</v>
      </c>
      <c r="O274" s="4">
        <v>-793.09</v>
      </c>
      <c r="P274" s="4">
        <v>0</v>
      </c>
      <c r="Q274" s="4">
        <v>121760.97</v>
      </c>
      <c r="R274" s="4">
        <v>18184.88</v>
      </c>
      <c r="S274" s="4">
        <v>50512.36</v>
      </c>
      <c r="T274" s="4">
        <v>50512.36</v>
      </c>
      <c r="U274" s="4">
        <v>71248.61</v>
      </c>
      <c r="V274" s="4">
        <v>71248.61</v>
      </c>
      <c r="W274" s="4">
        <v>53063.73</v>
      </c>
      <c r="X274" s="3" t="s">
        <v>37</v>
      </c>
    </row>
    <row r="275" spans="1:24" ht="15.75" customHeight="1">
      <c r="A275" s="3" t="s">
        <v>24</v>
      </c>
      <c r="B275" s="3" t="s">
        <v>25</v>
      </c>
      <c r="C275" s="3" t="s">
        <v>26</v>
      </c>
      <c r="D275" s="3" t="s">
        <v>349</v>
      </c>
      <c r="E275" s="3" t="s">
        <v>350</v>
      </c>
      <c r="F275" s="3" t="s">
        <v>29</v>
      </c>
      <c r="G275" s="3" t="s">
        <v>30</v>
      </c>
      <c r="H275" s="3" t="s">
        <v>31</v>
      </c>
      <c r="I275" s="3" t="s">
        <v>32</v>
      </c>
      <c r="J275" s="3" t="s">
        <v>33</v>
      </c>
      <c r="K275" s="3" t="s">
        <v>62</v>
      </c>
      <c r="L275" s="3" t="s">
        <v>63</v>
      </c>
      <c r="M275" s="3" t="s">
        <v>36</v>
      </c>
      <c r="N275" s="4">
        <v>80967.39</v>
      </c>
      <c r="O275" s="4">
        <v>-543.96</v>
      </c>
      <c r="P275" s="4">
        <v>0</v>
      </c>
      <c r="Q275" s="4">
        <v>80423.429999999993</v>
      </c>
      <c r="R275" s="4">
        <v>15467.76</v>
      </c>
      <c r="S275" s="4">
        <v>28816.720000000001</v>
      </c>
      <c r="T275" s="4">
        <v>28816.720000000001</v>
      </c>
      <c r="U275" s="4">
        <v>51606.71</v>
      </c>
      <c r="V275" s="4">
        <v>51606.71</v>
      </c>
      <c r="W275" s="4">
        <v>36138.949999999997</v>
      </c>
      <c r="X275" s="3" t="s">
        <v>37</v>
      </c>
    </row>
    <row r="276" spans="1:24" ht="15.75" customHeight="1">
      <c r="A276" s="3" t="s">
        <v>24</v>
      </c>
      <c r="B276" s="3" t="s">
        <v>25</v>
      </c>
      <c r="C276" s="3" t="s">
        <v>26</v>
      </c>
      <c r="D276" s="3" t="s">
        <v>349</v>
      </c>
      <c r="E276" s="3" t="s">
        <v>350</v>
      </c>
      <c r="F276" s="3" t="s">
        <v>29</v>
      </c>
      <c r="G276" s="3" t="s">
        <v>30</v>
      </c>
      <c r="H276" s="3" t="s">
        <v>31</v>
      </c>
      <c r="I276" s="3" t="s">
        <v>32</v>
      </c>
      <c r="J276" s="3" t="s">
        <v>33</v>
      </c>
      <c r="K276" s="3" t="s">
        <v>64</v>
      </c>
      <c r="L276" s="3" t="s">
        <v>65</v>
      </c>
      <c r="M276" s="3" t="s">
        <v>36</v>
      </c>
      <c r="N276" s="4">
        <v>20950.37</v>
      </c>
      <c r="O276" s="4">
        <v>0</v>
      </c>
      <c r="P276" s="4">
        <v>0</v>
      </c>
      <c r="Q276" s="4">
        <v>20950.37</v>
      </c>
      <c r="R276" s="4">
        <v>0</v>
      </c>
      <c r="S276" s="4">
        <v>1634</v>
      </c>
      <c r="T276" s="4">
        <v>1634</v>
      </c>
      <c r="U276" s="4">
        <v>19316.37</v>
      </c>
      <c r="V276" s="4">
        <v>19316.37</v>
      </c>
      <c r="W276" s="4">
        <v>19316.37</v>
      </c>
      <c r="X276" s="3" t="s">
        <v>37</v>
      </c>
    </row>
    <row r="277" spans="1:24" ht="15.75" customHeight="1">
      <c r="A277" s="3" t="s">
        <v>66</v>
      </c>
      <c r="B277" s="3" t="s">
        <v>25</v>
      </c>
      <c r="C277" s="3" t="s">
        <v>26</v>
      </c>
      <c r="D277" s="3" t="s">
        <v>349</v>
      </c>
      <c r="E277" s="3" t="s">
        <v>350</v>
      </c>
      <c r="F277" s="3" t="s">
        <v>29</v>
      </c>
      <c r="G277" s="3" t="s">
        <v>30</v>
      </c>
      <c r="H277" s="3" t="s">
        <v>67</v>
      </c>
      <c r="I277" s="3" t="s">
        <v>68</v>
      </c>
      <c r="J277" s="3" t="s">
        <v>69</v>
      </c>
      <c r="K277" s="3" t="s">
        <v>70</v>
      </c>
      <c r="L277" s="3" t="s">
        <v>71</v>
      </c>
      <c r="M277" s="3" t="s">
        <v>36</v>
      </c>
      <c r="N277" s="4">
        <v>18693.830000000002</v>
      </c>
      <c r="O277" s="4">
        <v>78197.39</v>
      </c>
      <c r="P277" s="4">
        <v>0</v>
      </c>
      <c r="Q277" s="4">
        <v>96891.22</v>
      </c>
      <c r="R277" s="4">
        <v>0</v>
      </c>
      <c r="S277" s="4">
        <v>71145.509999999995</v>
      </c>
      <c r="T277" s="4">
        <v>54042.01</v>
      </c>
      <c r="U277" s="4">
        <v>25745.71</v>
      </c>
      <c r="V277" s="4">
        <v>42849.21</v>
      </c>
      <c r="W277" s="4">
        <v>25745.71</v>
      </c>
      <c r="X277" s="3" t="s">
        <v>37</v>
      </c>
    </row>
    <row r="278" spans="1:24" ht="15.75" customHeight="1">
      <c r="A278" s="3" t="s">
        <v>66</v>
      </c>
      <c r="B278" s="3" t="s">
        <v>25</v>
      </c>
      <c r="C278" s="3" t="s">
        <v>26</v>
      </c>
      <c r="D278" s="3" t="s">
        <v>349</v>
      </c>
      <c r="E278" s="3" t="s">
        <v>350</v>
      </c>
      <c r="F278" s="3" t="s">
        <v>29</v>
      </c>
      <c r="G278" s="3" t="s">
        <v>30</v>
      </c>
      <c r="H278" s="3" t="s">
        <v>67</v>
      </c>
      <c r="I278" s="3" t="s">
        <v>68</v>
      </c>
      <c r="J278" s="3" t="s">
        <v>69</v>
      </c>
      <c r="K278" s="3" t="s">
        <v>72</v>
      </c>
      <c r="L278" s="3" t="s">
        <v>73</v>
      </c>
      <c r="M278" s="3" t="s">
        <v>36</v>
      </c>
      <c r="N278" s="4">
        <v>13000</v>
      </c>
      <c r="O278" s="4">
        <v>0</v>
      </c>
      <c r="P278" s="4">
        <v>0</v>
      </c>
      <c r="Q278" s="4">
        <v>13000</v>
      </c>
      <c r="R278" s="4">
        <v>0</v>
      </c>
      <c r="S278" s="4">
        <v>13000</v>
      </c>
      <c r="T278" s="4">
        <v>3897.92</v>
      </c>
      <c r="U278" s="4">
        <v>0</v>
      </c>
      <c r="V278" s="4">
        <v>9102.08</v>
      </c>
      <c r="W278" s="4">
        <v>0</v>
      </c>
      <c r="X278" s="3" t="s">
        <v>37</v>
      </c>
    </row>
    <row r="279" spans="1:24" ht="15.75" customHeight="1">
      <c r="A279" s="3" t="s">
        <v>66</v>
      </c>
      <c r="B279" s="3" t="s">
        <v>25</v>
      </c>
      <c r="C279" s="3" t="s">
        <v>26</v>
      </c>
      <c r="D279" s="3" t="s">
        <v>349</v>
      </c>
      <c r="E279" s="3" t="s">
        <v>350</v>
      </c>
      <c r="F279" s="3" t="s">
        <v>29</v>
      </c>
      <c r="G279" s="3" t="s">
        <v>30</v>
      </c>
      <c r="H279" s="3" t="s">
        <v>67</v>
      </c>
      <c r="I279" s="3" t="s">
        <v>68</v>
      </c>
      <c r="J279" s="3" t="s">
        <v>69</v>
      </c>
      <c r="K279" s="3" t="s">
        <v>76</v>
      </c>
      <c r="L279" s="3" t="s">
        <v>77</v>
      </c>
      <c r="M279" s="3" t="s">
        <v>36</v>
      </c>
      <c r="N279" s="4">
        <v>57957.24</v>
      </c>
      <c r="O279" s="4">
        <v>0</v>
      </c>
      <c r="P279" s="4">
        <v>0</v>
      </c>
      <c r="Q279" s="4">
        <v>57957.24</v>
      </c>
      <c r="R279" s="4">
        <v>0</v>
      </c>
      <c r="S279" s="4">
        <v>52001</v>
      </c>
      <c r="T279" s="4">
        <v>17369.560000000001</v>
      </c>
      <c r="U279" s="4">
        <v>5956.24</v>
      </c>
      <c r="V279" s="4">
        <v>40587.68</v>
      </c>
      <c r="W279" s="4">
        <v>5956.24</v>
      </c>
      <c r="X279" s="3" t="s">
        <v>37</v>
      </c>
    </row>
    <row r="280" spans="1:24" ht="15.75" customHeight="1">
      <c r="A280" s="3" t="s">
        <v>66</v>
      </c>
      <c r="B280" s="3" t="s">
        <v>25</v>
      </c>
      <c r="C280" s="3" t="s">
        <v>26</v>
      </c>
      <c r="D280" s="3" t="s">
        <v>349</v>
      </c>
      <c r="E280" s="3" t="s">
        <v>350</v>
      </c>
      <c r="F280" s="3" t="s">
        <v>29</v>
      </c>
      <c r="G280" s="3" t="s">
        <v>30</v>
      </c>
      <c r="H280" s="3" t="s">
        <v>67</v>
      </c>
      <c r="I280" s="3" t="s">
        <v>68</v>
      </c>
      <c r="J280" s="3" t="s">
        <v>69</v>
      </c>
      <c r="K280" s="3" t="s">
        <v>78</v>
      </c>
      <c r="L280" s="3" t="s">
        <v>79</v>
      </c>
      <c r="M280" s="3" t="s">
        <v>36</v>
      </c>
      <c r="N280" s="4">
        <v>5209.6000000000004</v>
      </c>
      <c r="O280" s="4">
        <v>0</v>
      </c>
      <c r="P280" s="4">
        <v>0</v>
      </c>
      <c r="Q280" s="4">
        <v>5209.6000000000004</v>
      </c>
      <c r="R280" s="4">
        <v>1666.68</v>
      </c>
      <c r="S280" s="4">
        <v>0</v>
      </c>
      <c r="T280" s="4">
        <v>0</v>
      </c>
      <c r="U280" s="4">
        <v>5209.6000000000004</v>
      </c>
      <c r="V280" s="4">
        <v>5209.6000000000004</v>
      </c>
      <c r="W280" s="4">
        <v>3542.92</v>
      </c>
      <c r="X280" s="3" t="s">
        <v>37</v>
      </c>
    </row>
    <row r="281" spans="1:24" ht="15.75" customHeight="1">
      <c r="A281" s="3" t="s">
        <v>66</v>
      </c>
      <c r="B281" s="3" t="s">
        <v>25</v>
      </c>
      <c r="C281" s="3" t="s">
        <v>26</v>
      </c>
      <c r="D281" s="3" t="s">
        <v>349</v>
      </c>
      <c r="E281" s="3" t="s">
        <v>350</v>
      </c>
      <c r="F281" s="3" t="s">
        <v>29</v>
      </c>
      <c r="G281" s="3" t="s">
        <v>30</v>
      </c>
      <c r="H281" s="3" t="s">
        <v>67</v>
      </c>
      <c r="I281" s="3" t="s">
        <v>68</v>
      </c>
      <c r="J281" s="3" t="s">
        <v>69</v>
      </c>
      <c r="K281" s="3" t="s">
        <v>82</v>
      </c>
      <c r="L281" s="3" t="s">
        <v>83</v>
      </c>
      <c r="M281" s="3" t="s">
        <v>36</v>
      </c>
      <c r="N281" s="4">
        <v>176403.83</v>
      </c>
      <c r="O281" s="4">
        <v>13916.41</v>
      </c>
      <c r="P281" s="4">
        <v>0</v>
      </c>
      <c r="Q281" s="4">
        <v>190320.24</v>
      </c>
      <c r="R281" s="4">
        <v>0</v>
      </c>
      <c r="S281" s="4">
        <v>179583.51</v>
      </c>
      <c r="T281" s="4">
        <v>93180.12</v>
      </c>
      <c r="U281" s="4">
        <v>10736.73</v>
      </c>
      <c r="V281" s="4">
        <v>97140.12</v>
      </c>
      <c r="W281" s="4">
        <v>10736.73</v>
      </c>
      <c r="X281" s="3" t="s">
        <v>37</v>
      </c>
    </row>
    <row r="282" spans="1:24" ht="15.75" customHeight="1">
      <c r="A282" s="3" t="s">
        <v>66</v>
      </c>
      <c r="B282" s="3" t="s">
        <v>25</v>
      </c>
      <c r="C282" s="3" t="s">
        <v>26</v>
      </c>
      <c r="D282" s="3" t="s">
        <v>349</v>
      </c>
      <c r="E282" s="3" t="s">
        <v>350</v>
      </c>
      <c r="F282" s="3" t="s">
        <v>29</v>
      </c>
      <c r="G282" s="3" t="s">
        <v>30</v>
      </c>
      <c r="H282" s="3" t="s">
        <v>67</v>
      </c>
      <c r="I282" s="3" t="s">
        <v>68</v>
      </c>
      <c r="J282" s="3" t="s">
        <v>69</v>
      </c>
      <c r="K282" s="3" t="s">
        <v>84</v>
      </c>
      <c r="L282" s="3" t="s">
        <v>85</v>
      </c>
      <c r="M282" s="3" t="s">
        <v>36</v>
      </c>
      <c r="N282" s="4">
        <v>84305.15</v>
      </c>
      <c r="O282" s="4">
        <v>-1043.71</v>
      </c>
      <c r="P282" s="4">
        <v>0</v>
      </c>
      <c r="Q282" s="4">
        <v>83261.440000000002</v>
      </c>
      <c r="R282" s="4">
        <v>0</v>
      </c>
      <c r="S282" s="4">
        <v>83236.63</v>
      </c>
      <c r="T282" s="4">
        <v>29746.25</v>
      </c>
      <c r="U282" s="4">
        <v>24.81</v>
      </c>
      <c r="V282" s="4">
        <v>53515.19</v>
      </c>
      <c r="W282" s="4">
        <v>24.81</v>
      </c>
      <c r="X282" s="3" t="s">
        <v>37</v>
      </c>
    </row>
    <row r="283" spans="1:24" ht="15.75" customHeight="1">
      <c r="A283" s="3" t="s">
        <v>66</v>
      </c>
      <c r="B283" s="3" t="s">
        <v>25</v>
      </c>
      <c r="C283" s="3" t="s">
        <v>26</v>
      </c>
      <c r="D283" s="3" t="s">
        <v>349</v>
      </c>
      <c r="E283" s="3" t="s">
        <v>350</v>
      </c>
      <c r="F283" s="3" t="s">
        <v>29</v>
      </c>
      <c r="G283" s="3" t="s">
        <v>30</v>
      </c>
      <c r="H283" s="3" t="s">
        <v>67</v>
      </c>
      <c r="I283" s="3" t="s">
        <v>68</v>
      </c>
      <c r="J283" s="3" t="s">
        <v>69</v>
      </c>
      <c r="K283" s="3" t="s">
        <v>86</v>
      </c>
      <c r="L283" s="3" t="s">
        <v>87</v>
      </c>
      <c r="M283" s="3" t="s">
        <v>36</v>
      </c>
      <c r="N283" s="4">
        <v>0</v>
      </c>
      <c r="O283" s="4">
        <v>6300</v>
      </c>
      <c r="P283" s="4">
        <v>0</v>
      </c>
      <c r="Q283" s="4">
        <v>6300</v>
      </c>
      <c r="R283" s="4">
        <v>0</v>
      </c>
      <c r="S283" s="4">
        <v>6299.88</v>
      </c>
      <c r="T283" s="4">
        <v>6299.88</v>
      </c>
      <c r="U283" s="4">
        <v>0.12</v>
      </c>
      <c r="V283" s="4">
        <v>0.12</v>
      </c>
      <c r="W283" s="4">
        <v>0.12</v>
      </c>
      <c r="X283" s="3" t="s">
        <v>37</v>
      </c>
    </row>
    <row r="284" spans="1:24" ht="15.75" customHeight="1">
      <c r="A284" s="3" t="s">
        <v>66</v>
      </c>
      <c r="B284" s="3" t="s">
        <v>25</v>
      </c>
      <c r="C284" s="3" t="s">
        <v>26</v>
      </c>
      <c r="D284" s="3" t="s">
        <v>349</v>
      </c>
      <c r="E284" s="3" t="s">
        <v>350</v>
      </c>
      <c r="F284" s="3" t="s">
        <v>29</v>
      </c>
      <c r="G284" s="3" t="s">
        <v>30</v>
      </c>
      <c r="H284" s="3" t="s">
        <v>67</v>
      </c>
      <c r="I284" s="3" t="s">
        <v>68</v>
      </c>
      <c r="J284" s="3" t="s">
        <v>69</v>
      </c>
      <c r="K284" s="3" t="s">
        <v>92</v>
      </c>
      <c r="L284" s="3" t="s">
        <v>93</v>
      </c>
      <c r="M284" s="3" t="s">
        <v>36</v>
      </c>
      <c r="N284" s="4">
        <v>2690</v>
      </c>
      <c r="O284" s="4">
        <v>10000</v>
      </c>
      <c r="P284" s="4">
        <v>0</v>
      </c>
      <c r="Q284" s="4">
        <v>12690</v>
      </c>
      <c r="R284" s="4">
        <v>5574</v>
      </c>
      <c r="S284" s="4">
        <v>0</v>
      </c>
      <c r="T284" s="4">
        <v>0</v>
      </c>
      <c r="U284" s="4">
        <v>12690</v>
      </c>
      <c r="V284" s="4">
        <v>12690</v>
      </c>
      <c r="W284" s="4">
        <v>7116</v>
      </c>
      <c r="X284" s="3" t="s">
        <v>37</v>
      </c>
    </row>
    <row r="285" spans="1:24" ht="15.75" customHeight="1">
      <c r="A285" s="3" t="s">
        <v>66</v>
      </c>
      <c r="B285" s="3" t="s">
        <v>25</v>
      </c>
      <c r="C285" s="3" t="s">
        <v>26</v>
      </c>
      <c r="D285" s="3" t="s">
        <v>349</v>
      </c>
      <c r="E285" s="3" t="s">
        <v>350</v>
      </c>
      <c r="F285" s="3" t="s">
        <v>29</v>
      </c>
      <c r="G285" s="3" t="s">
        <v>30</v>
      </c>
      <c r="H285" s="3" t="s">
        <v>67</v>
      </c>
      <c r="I285" s="3" t="s">
        <v>68</v>
      </c>
      <c r="J285" s="3" t="s">
        <v>69</v>
      </c>
      <c r="K285" s="3" t="s">
        <v>94</v>
      </c>
      <c r="L285" s="3" t="s">
        <v>95</v>
      </c>
      <c r="M285" s="3" t="s">
        <v>36</v>
      </c>
      <c r="N285" s="4">
        <v>3181</v>
      </c>
      <c r="O285" s="4">
        <v>709</v>
      </c>
      <c r="P285" s="4">
        <v>0</v>
      </c>
      <c r="Q285" s="4">
        <v>3890</v>
      </c>
      <c r="R285" s="4">
        <v>3890</v>
      </c>
      <c r="S285" s="4">
        <v>0</v>
      </c>
      <c r="T285" s="4">
        <v>0</v>
      </c>
      <c r="U285" s="4">
        <v>3890</v>
      </c>
      <c r="V285" s="4">
        <v>3890</v>
      </c>
      <c r="W285" s="4">
        <v>0</v>
      </c>
      <c r="X285" s="3" t="s">
        <v>37</v>
      </c>
    </row>
    <row r="286" spans="1:24" ht="15.75" customHeight="1">
      <c r="A286" s="3" t="s">
        <v>66</v>
      </c>
      <c r="B286" s="3" t="s">
        <v>25</v>
      </c>
      <c r="C286" s="3" t="s">
        <v>26</v>
      </c>
      <c r="D286" s="3" t="s">
        <v>349</v>
      </c>
      <c r="E286" s="3" t="s">
        <v>350</v>
      </c>
      <c r="F286" s="3" t="s">
        <v>29</v>
      </c>
      <c r="G286" s="3" t="s">
        <v>30</v>
      </c>
      <c r="H286" s="3" t="s">
        <v>67</v>
      </c>
      <c r="I286" s="3" t="s">
        <v>68</v>
      </c>
      <c r="J286" s="3" t="s">
        <v>69</v>
      </c>
      <c r="K286" s="3" t="s">
        <v>98</v>
      </c>
      <c r="L286" s="3" t="s">
        <v>99</v>
      </c>
      <c r="M286" s="3" t="s">
        <v>36</v>
      </c>
      <c r="N286" s="4">
        <v>14820.5</v>
      </c>
      <c r="O286" s="4">
        <v>0</v>
      </c>
      <c r="P286" s="4">
        <v>0</v>
      </c>
      <c r="Q286" s="4">
        <v>14820.5</v>
      </c>
      <c r="R286" s="4">
        <v>0</v>
      </c>
      <c r="S286" s="4">
        <v>14484.6</v>
      </c>
      <c r="T286" s="4">
        <v>0</v>
      </c>
      <c r="U286" s="4">
        <v>335.9</v>
      </c>
      <c r="V286" s="4">
        <v>14820.5</v>
      </c>
      <c r="W286" s="4">
        <v>335.9</v>
      </c>
      <c r="X286" s="3" t="s">
        <v>37</v>
      </c>
    </row>
    <row r="287" spans="1:24" ht="15.75" customHeight="1">
      <c r="A287" s="3" t="s">
        <v>66</v>
      </c>
      <c r="B287" s="3" t="s">
        <v>25</v>
      </c>
      <c r="C287" s="3" t="s">
        <v>26</v>
      </c>
      <c r="D287" s="3" t="s">
        <v>349</v>
      </c>
      <c r="E287" s="3" t="s">
        <v>350</v>
      </c>
      <c r="F287" s="3" t="s">
        <v>29</v>
      </c>
      <c r="G287" s="3" t="s">
        <v>30</v>
      </c>
      <c r="H287" s="3" t="s">
        <v>67</v>
      </c>
      <c r="I287" s="3" t="s">
        <v>68</v>
      </c>
      <c r="J287" s="3" t="s">
        <v>69</v>
      </c>
      <c r="K287" s="3" t="s">
        <v>100</v>
      </c>
      <c r="L287" s="3" t="s">
        <v>101</v>
      </c>
      <c r="M287" s="3" t="s">
        <v>36</v>
      </c>
      <c r="N287" s="4">
        <v>6618</v>
      </c>
      <c r="O287" s="4">
        <v>0</v>
      </c>
      <c r="P287" s="4">
        <v>0</v>
      </c>
      <c r="Q287" s="4">
        <v>6618</v>
      </c>
      <c r="R287" s="4">
        <v>0</v>
      </c>
      <c r="S287" s="4">
        <v>0</v>
      </c>
      <c r="T287" s="4">
        <v>0</v>
      </c>
      <c r="U287" s="4">
        <v>6618</v>
      </c>
      <c r="V287" s="4">
        <v>6618</v>
      </c>
      <c r="W287" s="4">
        <v>6618</v>
      </c>
      <c r="X287" s="3" t="s">
        <v>37</v>
      </c>
    </row>
    <row r="288" spans="1:24" ht="15.75" customHeight="1">
      <c r="A288" s="3" t="s">
        <v>66</v>
      </c>
      <c r="B288" s="3" t="s">
        <v>25</v>
      </c>
      <c r="C288" s="3" t="s">
        <v>26</v>
      </c>
      <c r="D288" s="3" t="s">
        <v>349</v>
      </c>
      <c r="E288" s="3" t="s">
        <v>350</v>
      </c>
      <c r="F288" s="3" t="s">
        <v>29</v>
      </c>
      <c r="G288" s="3" t="s">
        <v>30</v>
      </c>
      <c r="H288" s="3" t="s">
        <v>67</v>
      </c>
      <c r="I288" s="3" t="s">
        <v>68</v>
      </c>
      <c r="J288" s="3" t="s">
        <v>69</v>
      </c>
      <c r="K288" s="3" t="s">
        <v>104</v>
      </c>
      <c r="L288" s="3" t="s">
        <v>105</v>
      </c>
      <c r="M288" s="3" t="s">
        <v>36</v>
      </c>
      <c r="N288" s="4">
        <v>17380</v>
      </c>
      <c r="O288" s="4">
        <v>-6300</v>
      </c>
      <c r="P288" s="4">
        <v>0</v>
      </c>
      <c r="Q288" s="4">
        <v>11080</v>
      </c>
      <c r="R288" s="4">
        <v>0</v>
      </c>
      <c r="S288" s="4">
        <v>0</v>
      </c>
      <c r="T288" s="4">
        <v>0</v>
      </c>
      <c r="U288" s="4">
        <v>11080</v>
      </c>
      <c r="V288" s="4">
        <v>11080</v>
      </c>
      <c r="W288" s="4">
        <v>11080</v>
      </c>
      <c r="X288" s="3" t="s">
        <v>37</v>
      </c>
    </row>
    <row r="289" spans="1:24" ht="15.75" customHeight="1">
      <c r="A289" s="3" t="s">
        <v>66</v>
      </c>
      <c r="B289" s="3" t="s">
        <v>25</v>
      </c>
      <c r="C289" s="3" t="s">
        <v>26</v>
      </c>
      <c r="D289" s="3" t="s">
        <v>349</v>
      </c>
      <c r="E289" s="3" t="s">
        <v>350</v>
      </c>
      <c r="F289" s="3" t="s">
        <v>29</v>
      </c>
      <c r="G289" s="3" t="s">
        <v>30</v>
      </c>
      <c r="H289" s="3" t="s">
        <v>67</v>
      </c>
      <c r="I289" s="3" t="s">
        <v>68</v>
      </c>
      <c r="J289" s="3" t="s">
        <v>69</v>
      </c>
      <c r="K289" s="3" t="s">
        <v>106</v>
      </c>
      <c r="L289" s="3" t="s">
        <v>107</v>
      </c>
      <c r="M289" s="3" t="s">
        <v>36</v>
      </c>
      <c r="N289" s="4">
        <v>2709.4</v>
      </c>
      <c r="O289" s="4">
        <v>0</v>
      </c>
      <c r="P289" s="4">
        <v>0</v>
      </c>
      <c r="Q289" s="4">
        <v>2709.4</v>
      </c>
      <c r="R289" s="4">
        <v>358.7</v>
      </c>
      <c r="S289" s="4">
        <v>641.29999999999995</v>
      </c>
      <c r="T289" s="4">
        <v>641.29999999999995</v>
      </c>
      <c r="U289" s="4">
        <v>2068.1</v>
      </c>
      <c r="V289" s="4">
        <v>2068.1</v>
      </c>
      <c r="W289" s="4">
        <v>1709.4</v>
      </c>
      <c r="X289" s="3" t="s">
        <v>37</v>
      </c>
    </row>
    <row r="290" spans="1:24" ht="15.75" customHeight="1">
      <c r="A290" s="3" t="s">
        <v>66</v>
      </c>
      <c r="B290" s="3" t="s">
        <v>25</v>
      </c>
      <c r="C290" s="3" t="s">
        <v>26</v>
      </c>
      <c r="D290" s="3" t="s">
        <v>349</v>
      </c>
      <c r="E290" s="3" t="s">
        <v>350</v>
      </c>
      <c r="F290" s="3" t="s">
        <v>29</v>
      </c>
      <c r="G290" s="3" t="s">
        <v>30</v>
      </c>
      <c r="H290" s="3" t="s">
        <v>67</v>
      </c>
      <c r="I290" s="3" t="s">
        <v>68</v>
      </c>
      <c r="J290" s="3" t="s">
        <v>69</v>
      </c>
      <c r="K290" s="3" t="s">
        <v>108</v>
      </c>
      <c r="L290" s="3" t="s">
        <v>109</v>
      </c>
      <c r="M290" s="3" t="s">
        <v>36</v>
      </c>
      <c r="N290" s="4">
        <v>813.05</v>
      </c>
      <c r="O290" s="4">
        <v>225</v>
      </c>
      <c r="P290" s="4">
        <v>0</v>
      </c>
      <c r="Q290" s="4">
        <v>1038.05</v>
      </c>
      <c r="R290" s="4">
        <v>0</v>
      </c>
      <c r="S290" s="4">
        <v>0</v>
      </c>
      <c r="T290" s="4">
        <v>0</v>
      </c>
      <c r="U290" s="4">
        <v>1038.05</v>
      </c>
      <c r="V290" s="4">
        <v>1038.05</v>
      </c>
      <c r="W290" s="4">
        <v>1038.05</v>
      </c>
      <c r="X290" s="3" t="s">
        <v>37</v>
      </c>
    </row>
    <row r="291" spans="1:24" ht="15.75" customHeight="1">
      <c r="A291" s="3" t="s">
        <v>66</v>
      </c>
      <c r="B291" s="3" t="s">
        <v>25</v>
      </c>
      <c r="C291" s="3" t="s">
        <v>26</v>
      </c>
      <c r="D291" s="3" t="s">
        <v>349</v>
      </c>
      <c r="E291" s="3" t="s">
        <v>350</v>
      </c>
      <c r="F291" s="3" t="s">
        <v>29</v>
      </c>
      <c r="G291" s="3" t="s">
        <v>30</v>
      </c>
      <c r="H291" s="3" t="s">
        <v>67</v>
      </c>
      <c r="I291" s="3" t="s">
        <v>68</v>
      </c>
      <c r="J291" s="3" t="s">
        <v>69</v>
      </c>
      <c r="K291" s="3" t="s">
        <v>110</v>
      </c>
      <c r="L291" s="3" t="s">
        <v>111</v>
      </c>
      <c r="M291" s="3" t="s">
        <v>36</v>
      </c>
      <c r="N291" s="4">
        <v>1845</v>
      </c>
      <c r="O291" s="4">
        <v>0</v>
      </c>
      <c r="P291" s="4">
        <v>0</v>
      </c>
      <c r="Q291" s="4">
        <v>1845</v>
      </c>
      <c r="R291" s="4">
        <v>0</v>
      </c>
      <c r="S291" s="4">
        <v>0</v>
      </c>
      <c r="T291" s="4">
        <v>0</v>
      </c>
      <c r="U291" s="4">
        <v>1845</v>
      </c>
      <c r="V291" s="4">
        <v>1845</v>
      </c>
      <c r="W291" s="4">
        <v>1845</v>
      </c>
      <c r="X291" s="3" t="s">
        <v>37</v>
      </c>
    </row>
    <row r="292" spans="1:24" ht="15.75" customHeight="1">
      <c r="A292" s="3" t="s">
        <v>66</v>
      </c>
      <c r="B292" s="3" t="s">
        <v>25</v>
      </c>
      <c r="C292" s="3" t="s">
        <v>26</v>
      </c>
      <c r="D292" s="3" t="s">
        <v>349</v>
      </c>
      <c r="E292" s="3" t="s">
        <v>350</v>
      </c>
      <c r="F292" s="3" t="s">
        <v>29</v>
      </c>
      <c r="G292" s="3" t="s">
        <v>30</v>
      </c>
      <c r="H292" s="3" t="s">
        <v>67</v>
      </c>
      <c r="I292" s="3" t="s">
        <v>68</v>
      </c>
      <c r="J292" s="3" t="s">
        <v>69</v>
      </c>
      <c r="K292" s="3" t="s">
        <v>112</v>
      </c>
      <c r="L292" s="3" t="s">
        <v>113</v>
      </c>
      <c r="M292" s="3" t="s">
        <v>36</v>
      </c>
      <c r="N292" s="4">
        <v>15562</v>
      </c>
      <c r="O292" s="4">
        <v>0</v>
      </c>
      <c r="P292" s="4">
        <v>0</v>
      </c>
      <c r="Q292" s="4">
        <v>15562</v>
      </c>
      <c r="R292" s="4">
        <v>0</v>
      </c>
      <c r="S292" s="4">
        <v>0</v>
      </c>
      <c r="T292" s="4">
        <v>0</v>
      </c>
      <c r="U292" s="4">
        <v>15562</v>
      </c>
      <c r="V292" s="4">
        <v>15562</v>
      </c>
      <c r="W292" s="4">
        <v>15562</v>
      </c>
      <c r="X292" s="3" t="s">
        <v>37</v>
      </c>
    </row>
    <row r="293" spans="1:24" ht="15.75" customHeight="1">
      <c r="A293" s="3" t="s">
        <v>66</v>
      </c>
      <c r="B293" s="3" t="s">
        <v>25</v>
      </c>
      <c r="C293" s="3" t="s">
        <v>26</v>
      </c>
      <c r="D293" s="3" t="s">
        <v>349</v>
      </c>
      <c r="E293" s="3" t="s">
        <v>350</v>
      </c>
      <c r="F293" s="3" t="s">
        <v>29</v>
      </c>
      <c r="G293" s="3" t="s">
        <v>30</v>
      </c>
      <c r="H293" s="3" t="s">
        <v>67</v>
      </c>
      <c r="I293" s="3" t="s">
        <v>68</v>
      </c>
      <c r="J293" s="3" t="s">
        <v>69</v>
      </c>
      <c r="K293" s="3" t="s">
        <v>351</v>
      </c>
      <c r="L293" s="3" t="s">
        <v>352</v>
      </c>
      <c r="M293" s="3" t="s">
        <v>36</v>
      </c>
      <c r="N293" s="4">
        <v>0</v>
      </c>
      <c r="O293" s="4">
        <v>778.3</v>
      </c>
      <c r="P293" s="4">
        <v>0</v>
      </c>
      <c r="Q293" s="4">
        <v>778.3</v>
      </c>
      <c r="R293" s="4">
        <v>0</v>
      </c>
      <c r="S293" s="4">
        <v>778.3</v>
      </c>
      <c r="T293" s="4">
        <v>778.3</v>
      </c>
      <c r="U293" s="4">
        <v>0</v>
      </c>
      <c r="V293" s="4">
        <v>0</v>
      </c>
      <c r="W293" s="4">
        <v>0</v>
      </c>
      <c r="X293" s="3" t="s">
        <v>37</v>
      </c>
    </row>
    <row r="294" spans="1:24" ht="15.75" customHeight="1">
      <c r="A294" s="3" t="s">
        <v>114</v>
      </c>
      <c r="B294" s="3" t="s">
        <v>25</v>
      </c>
      <c r="C294" s="3" t="s">
        <v>26</v>
      </c>
      <c r="D294" s="3" t="s">
        <v>349</v>
      </c>
      <c r="E294" s="3" t="s">
        <v>350</v>
      </c>
      <c r="F294" s="3" t="s">
        <v>29</v>
      </c>
      <c r="G294" s="3" t="s">
        <v>30</v>
      </c>
      <c r="H294" s="3" t="s">
        <v>67</v>
      </c>
      <c r="I294" s="3" t="s">
        <v>68</v>
      </c>
      <c r="J294" s="3" t="s">
        <v>115</v>
      </c>
      <c r="K294" s="3" t="s">
        <v>116</v>
      </c>
      <c r="L294" s="3" t="s">
        <v>117</v>
      </c>
      <c r="M294" s="3" t="s">
        <v>36</v>
      </c>
      <c r="N294" s="4">
        <v>2000</v>
      </c>
      <c r="O294" s="4">
        <v>0</v>
      </c>
      <c r="P294" s="4">
        <v>0</v>
      </c>
      <c r="Q294" s="4">
        <v>2000</v>
      </c>
      <c r="R294" s="4">
        <v>0</v>
      </c>
      <c r="S294" s="4">
        <v>0</v>
      </c>
      <c r="T294" s="4">
        <v>0</v>
      </c>
      <c r="U294" s="4">
        <v>2000</v>
      </c>
      <c r="V294" s="4">
        <v>2000</v>
      </c>
      <c r="W294" s="4">
        <v>2000</v>
      </c>
      <c r="X294" s="3" t="s">
        <v>37</v>
      </c>
    </row>
    <row r="295" spans="1:24" ht="15.75" customHeight="1">
      <c r="A295" s="3" t="s">
        <v>353</v>
      </c>
      <c r="B295" s="3" t="s">
        <v>25</v>
      </c>
      <c r="C295" s="3" t="s">
        <v>26</v>
      </c>
      <c r="D295" s="3" t="s">
        <v>349</v>
      </c>
      <c r="E295" s="3" t="s">
        <v>350</v>
      </c>
      <c r="F295" s="3" t="s">
        <v>29</v>
      </c>
      <c r="G295" s="3" t="s">
        <v>30</v>
      </c>
      <c r="H295" s="3" t="s">
        <v>67</v>
      </c>
      <c r="I295" s="3" t="s">
        <v>68</v>
      </c>
      <c r="J295" s="3" t="s">
        <v>354</v>
      </c>
      <c r="K295" s="3" t="s">
        <v>355</v>
      </c>
      <c r="L295" s="3" t="s">
        <v>356</v>
      </c>
      <c r="M295" s="3" t="s">
        <v>36</v>
      </c>
      <c r="N295" s="4">
        <v>14585</v>
      </c>
      <c r="O295" s="4">
        <v>-14585</v>
      </c>
      <c r="P295" s="4">
        <v>0</v>
      </c>
      <c r="Q295" s="4">
        <v>0</v>
      </c>
      <c r="R295" s="4">
        <v>0</v>
      </c>
      <c r="S295" s="4">
        <v>0</v>
      </c>
      <c r="T295" s="4">
        <v>0</v>
      </c>
      <c r="U295" s="4">
        <v>0</v>
      </c>
      <c r="V295" s="4">
        <v>0</v>
      </c>
      <c r="W295" s="4">
        <v>0</v>
      </c>
      <c r="X295" s="3" t="s">
        <v>37</v>
      </c>
    </row>
    <row r="296" spans="1:24" ht="15.75" customHeight="1">
      <c r="A296" s="3" t="s">
        <v>118</v>
      </c>
      <c r="B296" s="3" t="s">
        <v>25</v>
      </c>
      <c r="C296" s="3" t="s">
        <v>26</v>
      </c>
      <c r="D296" s="3" t="s">
        <v>349</v>
      </c>
      <c r="E296" s="3" t="s">
        <v>350</v>
      </c>
      <c r="F296" s="3" t="s">
        <v>119</v>
      </c>
      <c r="G296" s="3" t="s">
        <v>120</v>
      </c>
      <c r="H296" s="3" t="s">
        <v>320</v>
      </c>
      <c r="I296" s="3" t="s">
        <v>321</v>
      </c>
      <c r="J296" s="3" t="s">
        <v>123</v>
      </c>
      <c r="K296" s="3" t="s">
        <v>124</v>
      </c>
      <c r="L296" s="3" t="s">
        <v>125</v>
      </c>
      <c r="M296" s="3" t="s">
        <v>126</v>
      </c>
      <c r="N296" s="4">
        <v>15000</v>
      </c>
      <c r="O296" s="4">
        <v>0</v>
      </c>
      <c r="P296" s="4">
        <v>0</v>
      </c>
      <c r="Q296" s="4">
        <v>15000</v>
      </c>
      <c r="R296" s="4">
        <v>0</v>
      </c>
      <c r="S296" s="4">
        <v>0</v>
      </c>
      <c r="T296" s="4">
        <v>0</v>
      </c>
      <c r="U296" s="4">
        <v>15000</v>
      </c>
      <c r="V296" s="4">
        <v>15000</v>
      </c>
      <c r="W296" s="4">
        <v>15000</v>
      </c>
      <c r="X296" s="3" t="s">
        <v>127</v>
      </c>
    </row>
    <row r="297" spans="1:24" ht="15.75" customHeight="1">
      <c r="A297" s="3" t="s">
        <v>118</v>
      </c>
      <c r="B297" s="3" t="s">
        <v>25</v>
      </c>
      <c r="C297" s="3" t="s">
        <v>26</v>
      </c>
      <c r="D297" s="3" t="s">
        <v>349</v>
      </c>
      <c r="E297" s="3" t="s">
        <v>350</v>
      </c>
      <c r="F297" s="3" t="s">
        <v>128</v>
      </c>
      <c r="G297" s="3" t="s">
        <v>129</v>
      </c>
      <c r="H297" s="3" t="s">
        <v>130</v>
      </c>
      <c r="I297" s="3" t="s">
        <v>131</v>
      </c>
      <c r="J297" s="3" t="s">
        <v>123</v>
      </c>
      <c r="K297" s="3" t="s">
        <v>132</v>
      </c>
      <c r="L297" s="3" t="s">
        <v>133</v>
      </c>
      <c r="M297" s="3" t="s">
        <v>126</v>
      </c>
      <c r="N297" s="4">
        <v>0</v>
      </c>
      <c r="O297" s="4">
        <v>500</v>
      </c>
      <c r="P297" s="4">
        <v>0</v>
      </c>
      <c r="Q297" s="4">
        <v>500</v>
      </c>
      <c r="R297" s="4">
        <v>0</v>
      </c>
      <c r="S297" s="4">
        <v>0</v>
      </c>
      <c r="T297" s="4">
        <v>0</v>
      </c>
      <c r="U297" s="4">
        <v>500</v>
      </c>
      <c r="V297" s="4">
        <v>500</v>
      </c>
      <c r="W297" s="4">
        <v>500</v>
      </c>
      <c r="X297" s="3" t="s">
        <v>127</v>
      </c>
    </row>
    <row r="298" spans="1:24" ht="15.75" customHeight="1">
      <c r="A298" s="3" t="s">
        <v>118</v>
      </c>
      <c r="B298" s="3" t="s">
        <v>25</v>
      </c>
      <c r="C298" s="3" t="s">
        <v>26</v>
      </c>
      <c r="D298" s="3" t="s">
        <v>349</v>
      </c>
      <c r="E298" s="3" t="s">
        <v>350</v>
      </c>
      <c r="F298" s="3" t="s">
        <v>128</v>
      </c>
      <c r="G298" s="3" t="s">
        <v>129</v>
      </c>
      <c r="H298" s="3" t="s">
        <v>134</v>
      </c>
      <c r="I298" s="3" t="s">
        <v>135</v>
      </c>
      <c r="J298" s="3" t="s">
        <v>123</v>
      </c>
      <c r="K298" s="3" t="s">
        <v>136</v>
      </c>
      <c r="L298" s="3" t="s">
        <v>137</v>
      </c>
      <c r="M298" s="3" t="s">
        <v>126</v>
      </c>
      <c r="N298" s="4">
        <v>40000</v>
      </c>
      <c r="O298" s="4">
        <v>0</v>
      </c>
      <c r="P298" s="4">
        <v>0</v>
      </c>
      <c r="Q298" s="4">
        <v>40000</v>
      </c>
      <c r="R298" s="4">
        <v>0</v>
      </c>
      <c r="S298" s="4">
        <v>39999.96</v>
      </c>
      <c r="T298" s="4">
        <v>10909.08</v>
      </c>
      <c r="U298" s="4">
        <v>0.04</v>
      </c>
      <c r="V298" s="4">
        <v>29090.92</v>
      </c>
      <c r="W298" s="4">
        <v>0.04</v>
      </c>
      <c r="X298" s="3" t="s">
        <v>127</v>
      </c>
    </row>
    <row r="299" spans="1:24" ht="15.75" customHeight="1">
      <c r="A299" s="3" t="s">
        <v>118</v>
      </c>
      <c r="B299" s="3" t="s">
        <v>25</v>
      </c>
      <c r="C299" s="3" t="s">
        <v>26</v>
      </c>
      <c r="D299" s="3" t="s">
        <v>349</v>
      </c>
      <c r="E299" s="3" t="s">
        <v>350</v>
      </c>
      <c r="F299" s="3" t="s">
        <v>128</v>
      </c>
      <c r="G299" s="3" t="s">
        <v>129</v>
      </c>
      <c r="H299" s="3" t="s">
        <v>134</v>
      </c>
      <c r="I299" s="3" t="s">
        <v>135</v>
      </c>
      <c r="J299" s="3" t="s">
        <v>123</v>
      </c>
      <c r="K299" s="3" t="s">
        <v>154</v>
      </c>
      <c r="L299" s="3" t="s">
        <v>155</v>
      </c>
      <c r="M299" s="3" t="s">
        <v>126</v>
      </c>
      <c r="N299" s="4">
        <v>0</v>
      </c>
      <c r="O299" s="4">
        <v>9000</v>
      </c>
      <c r="P299" s="4">
        <v>0</v>
      </c>
      <c r="Q299" s="4">
        <v>9000</v>
      </c>
      <c r="R299" s="4">
        <v>0</v>
      </c>
      <c r="S299" s="4">
        <v>0</v>
      </c>
      <c r="T299" s="4">
        <v>0</v>
      </c>
      <c r="U299" s="4">
        <v>9000</v>
      </c>
      <c r="V299" s="4">
        <v>9000</v>
      </c>
      <c r="W299" s="4">
        <v>9000</v>
      </c>
      <c r="X299" s="3" t="s">
        <v>127</v>
      </c>
    </row>
    <row r="300" spans="1:24" ht="15.75" customHeight="1">
      <c r="A300" s="3" t="s">
        <v>118</v>
      </c>
      <c r="B300" s="3" t="s">
        <v>25</v>
      </c>
      <c r="C300" s="3" t="s">
        <v>26</v>
      </c>
      <c r="D300" s="3" t="s">
        <v>349</v>
      </c>
      <c r="E300" s="3" t="s">
        <v>350</v>
      </c>
      <c r="F300" s="3" t="s">
        <v>128</v>
      </c>
      <c r="G300" s="3" t="s">
        <v>129</v>
      </c>
      <c r="H300" s="3" t="s">
        <v>134</v>
      </c>
      <c r="I300" s="3" t="s">
        <v>135</v>
      </c>
      <c r="J300" s="3" t="s">
        <v>123</v>
      </c>
      <c r="K300" s="3" t="s">
        <v>140</v>
      </c>
      <c r="L300" s="3" t="s">
        <v>141</v>
      </c>
      <c r="M300" s="3" t="s">
        <v>126</v>
      </c>
      <c r="N300" s="4">
        <v>33606</v>
      </c>
      <c r="O300" s="4">
        <v>25539</v>
      </c>
      <c r="P300" s="4">
        <v>0</v>
      </c>
      <c r="Q300" s="4">
        <v>59145</v>
      </c>
      <c r="R300" s="4">
        <v>0</v>
      </c>
      <c r="S300" s="4">
        <v>27955.4</v>
      </c>
      <c r="T300" s="4">
        <v>17326.400000000001</v>
      </c>
      <c r="U300" s="4">
        <v>31189.599999999999</v>
      </c>
      <c r="V300" s="4">
        <v>41818.6</v>
      </c>
      <c r="W300" s="4">
        <v>31189.599999999999</v>
      </c>
      <c r="X300" s="3" t="s">
        <v>127</v>
      </c>
    </row>
    <row r="301" spans="1:24" ht="15.75" customHeight="1">
      <c r="A301" s="3" t="s">
        <v>118</v>
      </c>
      <c r="B301" s="3" t="s">
        <v>25</v>
      </c>
      <c r="C301" s="3" t="s">
        <v>26</v>
      </c>
      <c r="D301" s="3" t="s">
        <v>349</v>
      </c>
      <c r="E301" s="3" t="s">
        <v>350</v>
      </c>
      <c r="F301" s="3" t="s">
        <v>128</v>
      </c>
      <c r="G301" s="3" t="s">
        <v>129</v>
      </c>
      <c r="H301" s="3" t="s">
        <v>134</v>
      </c>
      <c r="I301" s="3" t="s">
        <v>135</v>
      </c>
      <c r="J301" s="3" t="s">
        <v>123</v>
      </c>
      <c r="K301" s="3" t="s">
        <v>142</v>
      </c>
      <c r="L301" s="3" t="s">
        <v>143</v>
      </c>
      <c r="M301" s="3" t="s">
        <v>126</v>
      </c>
      <c r="N301" s="4">
        <v>5562.32</v>
      </c>
      <c r="O301" s="4">
        <v>-5562.32</v>
      </c>
      <c r="P301" s="4">
        <v>0</v>
      </c>
      <c r="Q301" s="4">
        <v>0</v>
      </c>
      <c r="R301" s="4">
        <v>0</v>
      </c>
      <c r="S301" s="4">
        <v>0</v>
      </c>
      <c r="T301" s="4">
        <v>0</v>
      </c>
      <c r="U301" s="4">
        <v>0</v>
      </c>
      <c r="V301" s="4">
        <v>0</v>
      </c>
      <c r="W301" s="4">
        <v>0</v>
      </c>
      <c r="X301" s="3" t="s">
        <v>127</v>
      </c>
    </row>
    <row r="302" spans="1:24" ht="15.75" customHeight="1">
      <c r="A302" s="3" t="s">
        <v>118</v>
      </c>
      <c r="B302" s="3" t="s">
        <v>25</v>
      </c>
      <c r="C302" s="3" t="s">
        <v>26</v>
      </c>
      <c r="D302" s="3" t="s">
        <v>349</v>
      </c>
      <c r="E302" s="3" t="s">
        <v>350</v>
      </c>
      <c r="F302" s="3" t="s">
        <v>128</v>
      </c>
      <c r="G302" s="3" t="s">
        <v>129</v>
      </c>
      <c r="H302" s="3" t="s">
        <v>146</v>
      </c>
      <c r="I302" s="3" t="s">
        <v>147</v>
      </c>
      <c r="J302" s="3" t="s">
        <v>123</v>
      </c>
      <c r="K302" s="3" t="s">
        <v>140</v>
      </c>
      <c r="L302" s="3" t="s">
        <v>141</v>
      </c>
      <c r="M302" s="3" t="s">
        <v>126</v>
      </c>
      <c r="N302" s="4">
        <v>17852.400000000001</v>
      </c>
      <c r="O302" s="4">
        <v>0</v>
      </c>
      <c r="P302" s="4">
        <v>0</v>
      </c>
      <c r="Q302" s="4">
        <v>17852.400000000001</v>
      </c>
      <c r="R302" s="4">
        <v>5031.17</v>
      </c>
      <c r="S302" s="4">
        <v>12821.23</v>
      </c>
      <c r="T302" s="4">
        <v>12821.23</v>
      </c>
      <c r="U302" s="4">
        <v>5031.17</v>
      </c>
      <c r="V302" s="4">
        <v>5031.17</v>
      </c>
      <c r="W302" s="4">
        <v>0</v>
      </c>
      <c r="X302" s="3" t="s">
        <v>127</v>
      </c>
    </row>
    <row r="303" spans="1:24" ht="15.75" customHeight="1">
      <c r="A303" s="3" t="s">
        <v>118</v>
      </c>
      <c r="B303" s="3" t="s">
        <v>25</v>
      </c>
      <c r="C303" s="3" t="s">
        <v>26</v>
      </c>
      <c r="D303" s="3" t="s">
        <v>349</v>
      </c>
      <c r="E303" s="3" t="s">
        <v>350</v>
      </c>
      <c r="F303" s="3" t="s">
        <v>162</v>
      </c>
      <c r="G303" s="3" t="s">
        <v>163</v>
      </c>
      <c r="H303" s="3" t="s">
        <v>164</v>
      </c>
      <c r="I303" s="3" t="s">
        <v>165</v>
      </c>
      <c r="J303" s="3" t="s">
        <v>123</v>
      </c>
      <c r="K303" s="3" t="s">
        <v>178</v>
      </c>
      <c r="L303" s="3" t="s">
        <v>179</v>
      </c>
      <c r="M303" s="3" t="s">
        <v>126</v>
      </c>
      <c r="N303" s="4">
        <v>1000</v>
      </c>
      <c r="O303" s="4">
        <v>-500</v>
      </c>
      <c r="P303" s="4">
        <v>0</v>
      </c>
      <c r="Q303" s="4">
        <v>500</v>
      </c>
      <c r="R303" s="4">
        <v>0</v>
      </c>
      <c r="S303" s="4">
        <v>0</v>
      </c>
      <c r="T303" s="4">
        <v>0</v>
      </c>
      <c r="U303" s="4">
        <v>500</v>
      </c>
      <c r="V303" s="4">
        <v>500</v>
      </c>
      <c r="W303" s="4">
        <v>500</v>
      </c>
      <c r="X303" s="3" t="s">
        <v>127</v>
      </c>
    </row>
    <row r="304" spans="1:24" ht="15.75" customHeight="1">
      <c r="A304" s="3" t="s">
        <v>118</v>
      </c>
      <c r="B304" s="3" t="s">
        <v>25</v>
      </c>
      <c r="C304" s="3" t="s">
        <v>26</v>
      </c>
      <c r="D304" s="3" t="s">
        <v>349</v>
      </c>
      <c r="E304" s="3" t="s">
        <v>350</v>
      </c>
      <c r="F304" s="3" t="s">
        <v>162</v>
      </c>
      <c r="G304" s="3" t="s">
        <v>163</v>
      </c>
      <c r="H304" s="3" t="s">
        <v>164</v>
      </c>
      <c r="I304" s="3" t="s">
        <v>165</v>
      </c>
      <c r="J304" s="3" t="s">
        <v>123</v>
      </c>
      <c r="K304" s="3" t="s">
        <v>150</v>
      </c>
      <c r="L304" s="3" t="s">
        <v>168</v>
      </c>
      <c r="M304" s="3" t="s">
        <v>126</v>
      </c>
      <c r="N304" s="4">
        <v>2000</v>
      </c>
      <c r="O304" s="4">
        <v>0</v>
      </c>
      <c r="P304" s="4">
        <v>0</v>
      </c>
      <c r="Q304" s="4">
        <v>2000</v>
      </c>
      <c r="R304" s="4">
        <v>1990</v>
      </c>
      <c r="S304" s="4">
        <v>0</v>
      </c>
      <c r="T304" s="4">
        <v>0</v>
      </c>
      <c r="U304" s="4">
        <v>2000</v>
      </c>
      <c r="V304" s="4">
        <v>2000</v>
      </c>
      <c r="W304" s="4">
        <v>10</v>
      </c>
      <c r="X304" s="3" t="s">
        <v>127</v>
      </c>
    </row>
    <row r="305" spans="1:24" ht="15.75" customHeight="1">
      <c r="A305" s="3" t="s">
        <v>118</v>
      </c>
      <c r="B305" s="3" t="s">
        <v>25</v>
      </c>
      <c r="C305" s="3" t="s">
        <v>26</v>
      </c>
      <c r="D305" s="3" t="s">
        <v>349</v>
      </c>
      <c r="E305" s="3" t="s">
        <v>350</v>
      </c>
      <c r="F305" s="3" t="s">
        <v>162</v>
      </c>
      <c r="G305" s="3" t="s">
        <v>163</v>
      </c>
      <c r="H305" s="3" t="s">
        <v>164</v>
      </c>
      <c r="I305" s="3" t="s">
        <v>165</v>
      </c>
      <c r="J305" s="3" t="s">
        <v>123</v>
      </c>
      <c r="K305" s="3" t="s">
        <v>169</v>
      </c>
      <c r="L305" s="3" t="s">
        <v>170</v>
      </c>
      <c r="M305" s="3" t="s">
        <v>126</v>
      </c>
      <c r="N305" s="4">
        <v>21500</v>
      </c>
      <c r="O305" s="4">
        <v>-14000</v>
      </c>
      <c r="P305" s="4">
        <v>0</v>
      </c>
      <c r="Q305" s="4">
        <v>7500</v>
      </c>
      <c r="R305" s="4">
        <v>0</v>
      </c>
      <c r="S305" s="4">
        <v>0</v>
      </c>
      <c r="T305" s="4">
        <v>0</v>
      </c>
      <c r="U305" s="4">
        <v>7500</v>
      </c>
      <c r="V305" s="4">
        <v>7500</v>
      </c>
      <c r="W305" s="4">
        <v>7500</v>
      </c>
      <c r="X305" s="3" t="s">
        <v>127</v>
      </c>
    </row>
    <row r="306" spans="1:24" ht="15.75" customHeight="1">
      <c r="A306" s="3" t="s">
        <v>118</v>
      </c>
      <c r="B306" s="3" t="s">
        <v>25</v>
      </c>
      <c r="C306" s="3" t="s">
        <v>26</v>
      </c>
      <c r="D306" s="3" t="s">
        <v>349</v>
      </c>
      <c r="E306" s="3" t="s">
        <v>350</v>
      </c>
      <c r="F306" s="3" t="s">
        <v>162</v>
      </c>
      <c r="G306" s="3" t="s">
        <v>163</v>
      </c>
      <c r="H306" s="3" t="s">
        <v>164</v>
      </c>
      <c r="I306" s="3" t="s">
        <v>165</v>
      </c>
      <c r="J306" s="3" t="s">
        <v>123</v>
      </c>
      <c r="K306" s="3" t="s">
        <v>357</v>
      </c>
      <c r="L306" s="3" t="s">
        <v>358</v>
      </c>
      <c r="M306" s="3" t="s">
        <v>126</v>
      </c>
      <c r="N306" s="4">
        <v>8128</v>
      </c>
      <c r="O306" s="4">
        <v>51872</v>
      </c>
      <c r="P306" s="4">
        <v>0</v>
      </c>
      <c r="Q306" s="4">
        <v>60000</v>
      </c>
      <c r="R306" s="4">
        <v>0</v>
      </c>
      <c r="S306" s="4">
        <v>0</v>
      </c>
      <c r="T306" s="4">
        <v>0</v>
      </c>
      <c r="U306" s="4">
        <v>60000</v>
      </c>
      <c r="V306" s="4">
        <v>60000</v>
      </c>
      <c r="W306" s="4">
        <v>60000</v>
      </c>
      <c r="X306" s="3" t="s">
        <v>127</v>
      </c>
    </row>
    <row r="307" spans="1:24" ht="15.75" customHeight="1">
      <c r="A307" s="3" t="s">
        <v>118</v>
      </c>
      <c r="B307" s="3" t="s">
        <v>25</v>
      </c>
      <c r="C307" s="3" t="s">
        <v>26</v>
      </c>
      <c r="D307" s="3" t="s">
        <v>349</v>
      </c>
      <c r="E307" s="3" t="s">
        <v>350</v>
      </c>
      <c r="F307" s="3" t="s">
        <v>162</v>
      </c>
      <c r="G307" s="3" t="s">
        <v>163</v>
      </c>
      <c r="H307" s="3" t="s">
        <v>164</v>
      </c>
      <c r="I307" s="3" t="s">
        <v>165</v>
      </c>
      <c r="J307" s="3" t="s">
        <v>123</v>
      </c>
      <c r="K307" s="3" t="s">
        <v>158</v>
      </c>
      <c r="L307" s="3" t="s">
        <v>171</v>
      </c>
      <c r="M307" s="3" t="s">
        <v>126</v>
      </c>
      <c r="N307" s="4">
        <v>3900</v>
      </c>
      <c r="O307" s="4">
        <v>1100</v>
      </c>
      <c r="P307" s="4">
        <v>0</v>
      </c>
      <c r="Q307" s="4">
        <v>5000</v>
      </c>
      <c r="R307" s="4">
        <v>0</v>
      </c>
      <c r="S307" s="4">
        <v>0</v>
      </c>
      <c r="T307" s="4">
        <v>0</v>
      </c>
      <c r="U307" s="4">
        <v>5000</v>
      </c>
      <c r="V307" s="4">
        <v>5000</v>
      </c>
      <c r="W307" s="4">
        <v>5000</v>
      </c>
      <c r="X307" s="3" t="s">
        <v>127</v>
      </c>
    </row>
    <row r="308" spans="1:24" ht="15.75" customHeight="1">
      <c r="A308" s="3" t="s">
        <v>118</v>
      </c>
      <c r="B308" s="3" t="s">
        <v>25</v>
      </c>
      <c r="C308" s="3" t="s">
        <v>26</v>
      </c>
      <c r="D308" s="3" t="s">
        <v>349</v>
      </c>
      <c r="E308" s="3" t="s">
        <v>350</v>
      </c>
      <c r="F308" s="3" t="s">
        <v>162</v>
      </c>
      <c r="G308" s="3" t="s">
        <v>163</v>
      </c>
      <c r="H308" s="3" t="s">
        <v>164</v>
      </c>
      <c r="I308" s="3" t="s">
        <v>165</v>
      </c>
      <c r="J308" s="3" t="s">
        <v>123</v>
      </c>
      <c r="K308" s="3" t="s">
        <v>132</v>
      </c>
      <c r="L308" s="3" t="s">
        <v>182</v>
      </c>
      <c r="M308" s="3" t="s">
        <v>126</v>
      </c>
      <c r="N308" s="4">
        <v>0</v>
      </c>
      <c r="O308" s="4">
        <v>592.15</v>
      </c>
      <c r="P308" s="4">
        <v>0</v>
      </c>
      <c r="Q308" s="4">
        <v>592.15</v>
      </c>
      <c r="R308" s="4">
        <v>0</v>
      </c>
      <c r="S308" s="4">
        <v>0</v>
      </c>
      <c r="T308" s="4">
        <v>0</v>
      </c>
      <c r="U308" s="4">
        <v>592.15</v>
      </c>
      <c r="V308" s="4">
        <v>592.15</v>
      </c>
      <c r="W308" s="4">
        <v>592.15</v>
      </c>
      <c r="X308" s="3" t="s">
        <v>127</v>
      </c>
    </row>
    <row r="309" spans="1:24" ht="15.75" customHeight="1">
      <c r="A309" s="3" t="s">
        <v>118</v>
      </c>
      <c r="B309" s="3" t="s">
        <v>25</v>
      </c>
      <c r="C309" s="3" t="s">
        <v>26</v>
      </c>
      <c r="D309" s="3" t="s">
        <v>349</v>
      </c>
      <c r="E309" s="3" t="s">
        <v>350</v>
      </c>
      <c r="F309" s="3" t="s">
        <v>162</v>
      </c>
      <c r="G309" s="3" t="s">
        <v>163</v>
      </c>
      <c r="H309" s="3" t="s">
        <v>164</v>
      </c>
      <c r="I309" s="3" t="s">
        <v>165</v>
      </c>
      <c r="J309" s="3" t="s">
        <v>123</v>
      </c>
      <c r="K309" s="3" t="s">
        <v>359</v>
      </c>
      <c r="L309" s="3" t="s">
        <v>360</v>
      </c>
      <c r="M309" s="3" t="s">
        <v>126</v>
      </c>
      <c r="N309" s="4">
        <v>252</v>
      </c>
      <c r="O309" s="4">
        <v>-252</v>
      </c>
      <c r="P309" s="4">
        <v>0</v>
      </c>
      <c r="Q309" s="4">
        <v>0</v>
      </c>
      <c r="R309" s="4">
        <v>0</v>
      </c>
      <c r="S309" s="4">
        <v>0</v>
      </c>
      <c r="T309" s="4">
        <v>0</v>
      </c>
      <c r="U309" s="4">
        <v>0</v>
      </c>
      <c r="V309" s="4">
        <v>0</v>
      </c>
      <c r="W309" s="4">
        <v>0</v>
      </c>
      <c r="X309" s="3" t="s">
        <v>127</v>
      </c>
    </row>
    <row r="310" spans="1:24" ht="15.75" customHeight="1">
      <c r="A310" s="3" t="s">
        <v>118</v>
      </c>
      <c r="B310" s="3" t="s">
        <v>25</v>
      </c>
      <c r="C310" s="3" t="s">
        <v>26</v>
      </c>
      <c r="D310" s="3" t="s">
        <v>349</v>
      </c>
      <c r="E310" s="3" t="s">
        <v>350</v>
      </c>
      <c r="F310" s="3" t="s">
        <v>162</v>
      </c>
      <c r="G310" s="3" t="s">
        <v>163</v>
      </c>
      <c r="H310" s="3" t="s">
        <v>164</v>
      </c>
      <c r="I310" s="3" t="s">
        <v>165</v>
      </c>
      <c r="J310" s="3" t="s">
        <v>123</v>
      </c>
      <c r="K310" s="3" t="s">
        <v>172</v>
      </c>
      <c r="L310" s="3" t="s">
        <v>173</v>
      </c>
      <c r="M310" s="3" t="s">
        <v>126</v>
      </c>
      <c r="N310" s="4">
        <v>2943.5</v>
      </c>
      <c r="O310" s="4">
        <v>-1943.5</v>
      </c>
      <c r="P310" s="4">
        <v>0</v>
      </c>
      <c r="Q310" s="4">
        <v>1000</v>
      </c>
      <c r="R310" s="4">
        <v>0</v>
      </c>
      <c r="S310" s="4">
        <v>0</v>
      </c>
      <c r="T310" s="4">
        <v>0</v>
      </c>
      <c r="U310" s="4">
        <v>1000</v>
      </c>
      <c r="V310" s="4">
        <v>1000</v>
      </c>
      <c r="W310" s="4">
        <v>1000</v>
      </c>
      <c r="X310" s="3" t="s">
        <v>127</v>
      </c>
    </row>
    <row r="311" spans="1:24" ht="15.75" customHeight="1">
      <c r="A311" s="3" t="s">
        <v>118</v>
      </c>
      <c r="B311" s="3" t="s">
        <v>25</v>
      </c>
      <c r="C311" s="3" t="s">
        <v>26</v>
      </c>
      <c r="D311" s="3" t="s">
        <v>349</v>
      </c>
      <c r="E311" s="3" t="s">
        <v>350</v>
      </c>
      <c r="F311" s="3" t="s">
        <v>162</v>
      </c>
      <c r="G311" s="3" t="s">
        <v>163</v>
      </c>
      <c r="H311" s="3" t="s">
        <v>164</v>
      </c>
      <c r="I311" s="3" t="s">
        <v>165</v>
      </c>
      <c r="J311" s="3" t="s">
        <v>123</v>
      </c>
      <c r="K311" s="3" t="s">
        <v>174</v>
      </c>
      <c r="L311" s="3" t="s">
        <v>175</v>
      </c>
      <c r="M311" s="3" t="s">
        <v>126</v>
      </c>
      <c r="N311" s="4">
        <v>2398.12</v>
      </c>
      <c r="O311" s="4">
        <v>-2398.12</v>
      </c>
      <c r="P311" s="4">
        <v>0</v>
      </c>
      <c r="Q311" s="4">
        <v>0</v>
      </c>
      <c r="R311" s="4">
        <v>0</v>
      </c>
      <c r="S311" s="4">
        <v>0</v>
      </c>
      <c r="T311" s="4">
        <v>0</v>
      </c>
      <c r="U311" s="4">
        <v>0</v>
      </c>
      <c r="V311" s="4">
        <v>0</v>
      </c>
      <c r="W311" s="4">
        <v>0</v>
      </c>
      <c r="X311" s="3" t="s">
        <v>127</v>
      </c>
    </row>
    <row r="312" spans="1:24" ht="15.75" customHeight="1">
      <c r="A312" s="3" t="s">
        <v>118</v>
      </c>
      <c r="B312" s="3" t="s">
        <v>25</v>
      </c>
      <c r="C312" s="3" t="s">
        <v>26</v>
      </c>
      <c r="D312" s="3" t="s">
        <v>349</v>
      </c>
      <c r="E312" s="3" t="s">
        <v>350</v>
      </c>
      <c r="F312" s="3" t="s">
        <v>162</v>
      </c>
      <c r="G312" s="3" t="s">
        <v>163</v>
      </c>
      <c r="H312" s="3" t="s">
        <v>164</v>
      </c>
      <c r="I312" s="3" t="s">
        <v>165</v>
      </c>
      <c r="J312" s="3" t="s">
        <v>123</v>
      </c>
      <c r="K312" s="3" t="s">
        <v>328</v>
      </c>
      <c r="L312" s="3" t="s">
        <v>329</v>
      </c>
      <c r="M312" s="3" t="s">
        <v>126</v>
      </c>
      <c r="N312" s="4">
        <v>565</v>
      </c>
      <c r="O312" s="4">
        <v>-565</v>
      </c>
      <c r="P312" s="4">
        <v>0</v>
      </c>
      <c r="Q312" s="4">
        <v>0</v>
      </c>
      <c r="R312" s="4">
        <v>0</v>
      </c>
      <c r="S312" s="4">
        <v>0</v>
      </c>
      <c r="T312" s="4">
        <v>0</v>
      </c>
      <c r="U312" s="4">
        <v>0</v>
      </c>
      <c r="V312" s="4">
        <v>0</v>
      </c>
      <c r="W312" s="4">
        <v>0</v>
      </c>
      <c r="X312" s="3" t="s">
        <v>127</v>
      </c>
    </row>
    <row r="313" spans="1:24" ht="15.75" customHeight="1">
      <c r="A313" s="3" t="s">
        <v>118</v>
      </c>
      <c r="B313" s="3" t="s">
        <v>25</v>
      </c>
      <c r="C313" s="3" t="s">
        <v>26</v>
      </c>
      <c r="D313" s="3" t="s">
        <v>349</v>
      </c>
      <c r="E313" s="3" t="s">
        <v>350</v>
      </c>
      <c r="F313" s="3" t="s">
        <v>162</v>
      </c>
      <c r="G313" s="3" t="s">
        <v>163</v>
      </c>
      <c r="H313" s="3" t="s">
        <v>164</v>
      </c>
      <c r="I313" s="3" t="s">
        <v>165</v>
      </c>
      <c r="J313" s="3" t="s">
        <v>123</v>
      </c>
      <c r="K313" s="3" t="s">
        <v>160</v>
      </c>
      <c r="L313" s="3" t="s">
        <v>361</v>
      </c>
      <c r="M313" s="3" t="s">
        <v>126</v>
      </c>
      <c r="N313" s="4">
        <v>11275.15</v>
      </c>
      <c r="O313" s="4">
        <v>-10275.15</v>
      </c>
      <c r="P313" s="4">
        <v>0</v>
      </c>
      <c r="Q313" s="4">
        <v>1000</v>
      </c>
      <c r="R313" s="4">
        <v>0</v>
      </c>
      <c r="S313" s="4">
        <v>0</v>
      </c>
      <c r="T313" s="4">
        <v>0</v>
      </c>
      <c r="U313" s="4">
        <v>1000</v>
      </c>
      <c r="V313" s="4">
        <v>1000</v>
      </c>
      <c r="W313" s="4">
        <v>1000</v>
      </c>
      <c r="X313" s="3" t="s">
        <v>127</v>
      </c>
    </row>
    <row r="314" spans="1:24" ht="15.75" customHeight="1">
      <c r="A314" s="3" t="s">
        <v>118</v>
      </c>
      <c r="B314" s="3" t="s">
        <v>25</v>
      </c>
      <c r="C314" s="3" t="s">
        <v>26</v>
      </c>
      <c r="D314" s="3" t="s">
        <v>349</v>
      </c>
      <c r="E314" s="3" t="s">
        <v>350</v>
      </c>
      <c r="F314" s="3" t="s">
        <v>162</v>
      </c>
      <c r="G314" s="3" t="s">
        <v>163</v>
      </c>
      <c r="H314" s="3" t="s">
        <v>164</v>
      </c>
      <c r="I314" s="3" t="s">
        <v>165</v>
      </c>
      <c r="J314" s="3" t="s">
        <v>123</v>
      </c>
      <c r="K314" s="3" t="s">
        <v>324</v>
      </c>
      <c r="L314" s="3" t="s">
        <v>362</v>
      </c>
      <c r="M314" s="3" t="s">
        <v>126</v>
      </c>
      <c r="N314" s="4">
        <v>1059.9000000000001</v>
      </c>
      <c r="O314" s="4">
        <v>-359.9</v>
      </c>
      <c r="P314" s="4">
        <v>0</v>
      </c>
      <c r="Q314" s="4">
        <v>700</v>
      </c>
      <c r="R314" s="4">
        <v>0</v>
      </c>
      <c r="S314" s="4">
        <v>0</v>
      </c>
      <c r="T314" s="4">
        <v>0</v>
      </c>
      <c r="U314" s="4">
        <v>700</v>
      </c>
      <c r="V314" s="4">
        <v>700</v>
      </c>
      <c r="W314" s="4">
        <v>700</v>
      </c>
      <c r="X314" s="3" t="s">
        <v>127</v>
      </c>
    </row>
    <row r="315" spans="1:24" ht="15.75" customHeight="1">
      <c r="A315" s="3" t="s">
        <v>118</v>
      </c>
      <c r="B315" s="3" t="s">
        <v>25</v>
      </c>
      <c r="C315" s="3" t="s">
        <v>26</v>
      </c>
      <c r="D315" s="3" t="s">
        <v>349</v>
      </c>
      <c r="E315" s="3" t="s">
        <v>350</v>
      </c>
      <c r="F315" s="3" t="s">
        <v>162</v>
      </c>
      <c r="G315" s="3" t="s">
        <v>163</v>
      </c>
      <c r="H315" s="3" t="s">
        <v>176</v>
      </c>
      <c r="I315" s="3" t="s">
        <v>177</v>
      </c>
      <c r="J315" s="3" t="s">
        <v>123</v>
      </c>
      <c r="K315" s="3" t="s">
        <v>148</v>
      </c>
      <c r="L315" s="3" t="s">
        <v>180</v>
      </c>
      <c r="M315" s="3" t="s">
        <v>126</v>
      </c>
      <c r="N315" s="4">
        <v>2869</v>
      </c>
      <c r="O315" s="4">
        <v>0</v>
      </c>
      <c r="P315" s="4">
        <v>0</v>
      </c>
      <c r="Q315" s="4">
        <v>2869</v>
      </c>
      <c r="R315" s="4">
        <v>2869</v>
      </c>
      <c r="S315" s="4">
        <v>0</v>
      </c>
      <c r="T315" s="4">
        <v>0</v>
      </c>
      <c r="U315" s="4">
        <v>2869</v>
      </c>
      <c r="V315" s="4">
        <v>2869</v>
      </c>
      <c r="W315" s="4">
        <v>0</v>
      </c>
      <c r="X315" s="3" t="s">
        <v>127</v>
      </c>
    </row>
    <row r="316" spans="1:24" ht="15.75" customHeight="1">
      <c r="A316" s="3" t="s">
        <v>118</v>
      </c>
      <c r="B316" s="3" t="s">
        <v>25</v>
      </c>
      <c r="C316" s="3" t="s">
        <v>26</v>
      </c>
      <c r="D316" s="3" t="s">
        <v>349</v>
      </c>
      <c r="E316" s="3" t="s">
        <v>350</v>
      </c>
      <c r="F316" s="3" t="s">
        <v>162</v>
      </c>
      <c r="G316" s="3" t="s">
        <v>163</v>
      </c>
      <c r="H316" s="3" t="s">
        <v>176</v>
      </c>
      <c r="I316" s="3" t="s">
        <v>177</v>
      </c>
      <c r="J316" s="3" t="s">
        <v>123</v>
      </c>
      <c r="K316" s="3" t="s">
        <v>363</v>
      </c>
      <c r="L316" s="3" t="s">
        <v>364</v>
      </c>
      <c r="M316" s="3" t="s">
        <v>126</v>
      </c>
      <c r="N316" s="4">
        <v>4990</v>
      </c>
      <c r="O316" s="4">
        <v>0</v>
      </c>
      <c r="P316" s="4">
        <v>0</v>
      </c>
      <c r="Q316" s="4">
        <v>4990</v>
      </c>
      <c r="R316" s="4">
        <v>0</v>
      </c>
      <c r="S316" s="4">
        <v>0</v>
      </c>
      <c r="T316" s="4">
        <v>0</v>
      </c>
      <c r="U316" s="4">
        <v>4990</v>
      </c>
      <c r="V316" s="4">
        <v>4990</v>
      </c>
      <c r="W316" s="4">
        <v>4990</v>
      </c>
      <c r="X316" s="3" t="s">
        <v>127</v>
      </c>
    </row>
    <row r="317" spans="1:24" ht="15.75" customHeight="1">
      <c r="A317" s="3" t="s">
        <v>118</v>
      </c>
      <c r="B317" s="3" t="s">
        <v>25</v>
      </c>
      <c r="C317" s="3" t="s">
        <v>26</v>
      </c>
      <c r="D317" s="3" t="s">
        <v>349</v>
      </c>
      <c r="E317" s="3" t="s">
        <v>350</v>
      </c>
      <c r="F317" s="3" t="s">
        <v>162</v>
      </c>
      <c r="G317" s="3" t="s">
        <v>163</v>
      </c>
      <c r="H317" s="3" t="s">
        <v>176</v>
      </c>
      <c r="I317" s="3" t="s">
        <v>177</v>
      </c>
      <c r="J317" s="3" t="s">
        <v>123</v>
      </c>
      <c r="K317" s="3" t="s">
        <v>154</v>
      </c>
      <c r="L317" s="3" t="s">
        <v>181</v>
      </c>
      <c r="M317" s="3" t="s">
        <v>126</v>
      </c>
      <c r="N317" s="4">
        <v>1470</v>
      </c>
      <c r="O317" s="4">
        <v>0</v>
      </c>
      <c r="P317" s="4">
        <v>0</v>
      </c>
      <c r="Q317" s="4">
        <v>1470</v>
      </c>
      <c r="R317" s="4">
        <v>0</v>
      </c>
      <c r="S317" s="4">
        <v>0</v>
      </c>
      <c r="T317" s="4">
        <v>0</v>
      </c>
      <c r="U317" s="4">
        <v>1470</v>
      </c>
      <c r="V317" s="4">
        <v>1470</v>
      </c>
      <c r="W317" s="4">
        <v>1470</v>
      </c>
      <c r="X317" s="3" t="s">
        <v>127</v>
      </c>
    </row>
    <row r="318" spans="1:24" ht="15.75" customHeight="1">
      <c r="A318" s="3" t="s">
        <v>118</v>
      </c>
      <c r="B318" s="3" t="s">
        <v>25</v>
      </c>
      <c r="C318" s="3" t="s">
        <v>26</v>
      </c>
      <c r="D318" s="3" t="s">
        <v>349</v>
      </c>
      <c r="E318" s="3" t="s">
        <v>350</v>
      </c>
      <c r="F318" s="3" t="s">
        <v>162</v>
      </c>
      <c r="G318" s="3" t="s">
        <v>163</v>
      </c>
      <c r="H318" s="3" t="s">
        <v>176</v>
      </c>
      <c r="I318" s="3" t="s">
        <v>177</v>
      </c>
      <c r="J318" s="3" t="s">
        <v>123</v>
      </c>
      <c r="K318" s="3" t="s">
        <v>158</v>
      </c>
      <c r="L318" s="3" t="s">
        <v>171</v>
      </c>
      <c r="M318" s="3" t="s">
        <v>126</v>
      </c>
      <c r="N318" s="4">
        <v>3559</v>
      </c>
      <c r="O318" s="4">
        <v>0</v>
      </c>
      <c r="P318" s="4">
        <v>0</v>
      </c>
      <c r="Q318" s="4">
        <v>3559</v>
      </c>
      <c r="R318" s="4">
        <v>0</v>
      </c>
      <c r="S318" s="4">
        <v>0</v>
      </c>
      <c r="T318" s="4">
        <v>0</v>
      </c>
      <c r="U318" s="4">
        <v>3559</v>
      </c>
      <c r="V318" s="4">
        <v>3559</v>
      </c>
      <c r="W318" s="4">
        <v>3559</v>
      </c>
      <c r="X318" s="3" t="s">
        <v>127</v>
      </c>
    </row>
    <row r="319" spans="1:24" ht="15.75" customHeight="1">
      <c r="A319" s="3" t="s">
        <v>118</v>
      </c>
      <c r="B319" s="3" t="s">
        <v>25</v>
      </c>
      <c r="C319" s="3" t="s">
        <v>26</v>
      </c>
      <c r="D319" s="3" t="s">
        <v>349</v>
      </c>
      <c r="E319" s="3" t="s">
        <v>350</v>
      </c>
      <c r="F319" s="3" t="s">
        <v>162</v>
      </c>
      <c r="G319" s="3" t="s">
        <v>163</v>
      </c>
      <c r="H319" s="3" t="s">
        <v>176</v>
      </c>
      <c r="I319" s="3" t="s">
        <v>177</v>
      </c>
      <c r="J319" s="3" t="s">
        <v>123</v>
      </c>
      <c r="K319" s="3" t="s">
        <v>144</v>
      </c>
      <c r="L319" s="3" t="s">
        <v>183</v>
      </c>
      <c r="M319" s="3" t="s">
        <v>126</v>
      </c>
      <c r="N319" s="4">
        <v>998.38</v>
      </c>
      <c r="O319" s="4">
        <v>0</v>
      </c>
      <c r="P319" s="4">
        <v>0</v>
      </c>
      <c r="Q319" s="4">
        <v>998.38</v>
      </c>
      <c r="R319" s="4">
        <v>0</v>
      </c>
      <c r="S319" s="4">
        <v>0</v>
      </c>
      <c r="T319" s="4">
        <v>0</v>
      </c>
      <c r="U319" s="4">
        <v>998.38</v>
      </c>
      <c r="V319" s="4">
        <v>998.38</v>
      </c>
      <c r="W319" s="4">
        <v>998.38</v>
      </c>
      <c r="X319" s="3" t="s">
        <v>127</v>
      </c>
    </row>
    <row r="320" spans="1:24" ht="15.75" customHeight="1">
      <c r="A320" s="3" t="s">
        <v>118</v>
      </c>
      <c r="B320" s="3" t="s">
        <v>25</v>
      </c>
      <c r="C320" s="3" t="s">
        <v>26</v>
      </c>
      <c r="D320" s="3" t="s">
        <v>349</v>
      </c>
      <c r="E320" s="3" t="s">
        <v>350</v>
      </c>
      <c r="F320" s="3" t="s">
        <v>162</v>
      </c>
      <c r="G320" s="3" t="s">
        <v>163</v>
      </c>
      <c r="H320" s="3" t="s">
        <v>184</v>
      </c>
      <c r="I320" s="3" t="s">
        <v>185</v>
      </c>
      <c r="J320" s="3" t="s">
        <v>123</v>
      </c>
      <c r="K320" s="3" t="s">
        <v>148</v>
      </c>
      <c r="L320" s="3" t="s">
        <v>180</v>
      </c>
      <c r="M320" s="3" t="s">
        <v>126</v>
      </c>
      <c r="N320" s="4">
        <v>999</v>
      </c>
      <c r="O320" s="4">
        <v>0</v>
      </c>
      <c r="P320" s="4">
        <v>0</v>
      </c>
      <c r="Q320" s="4">
        <v>999</v>
      </c>
      <c r="R320" s="4">
        <v>999</v>
      </c>
      <c r="S320" s="4">
        <v>0</v>
      </c>
      <c r="T320" s="4">
        <v>0</v>
      </c>
      <c r="U320" s="4">
        <v>999</v>
      </c>
      <c r="V320" s="4">
        <v>999</v>
      </c>
      <c r="W320" s="4">
        <v>0</v>
      </c>
      <c r="X320" s="3" t="s">
        <v>127</v>
      </c>
    </row>
    <row r="321" spans="1:24" ht="15.75" customHeight="1">
      <c r="A321" s="3" t="s">
        <v>118</v>
      </c>
      <c r="B321" s="3" t="s">
        <v>25</v>
      </c>
      <c r="C321" s="3" t="s">
        <v>26</v>
      </c>
      <c r="D321" s="3" t="s">
        <v>349</v>
      </c>
      <c r="E321" s="3" t="s">
        <v>350</v>
      </c>
      <c r="F321" s="3" t="s">
        <v>162</v>
      </c>
      <c r="G321" s="3" t="s">
        <v>163</v>
      </c>
      <c r="H321" s="3" t="s">
        <v>184</v>
      </c>
      <c r="I321" s="3" t="s">
        <v>185</v>
      </c>
      <c r="J321" s="3" t="s">
        <v>123</v>
      </c>
      <c r="K321" s="3" t="s">
        <v>150</v>
      </c>
      <c r="L321" s="3" t="s">
        <v>168</v>
      </c>
      <c r="M321" s="3" t="s">
        <v>126</v>
      </c>
      <c r="N321" s="4">
        <v>2862</v>
      </c>
      <c r="O321" s="4">
        <v>-862</v>
      </c>
      <c r="P321" s="4">
        <v>0</v>
      </c>
      <c r="Q321" s="4">
        <v>2000</v>
      </c>
      <c r="R321" s="4">
        <v>0</v>
      </c>
      <c r="S321" s="4">
        <v>0</v>
      </c>
      <c r="T321" s="4">
        <v>0</v>
      </c>
      <c r="U321" s="4">
        <v>2000</v>
      </c>
      <c r="V321" s="4">
        <v>2000</v>
      </c>
      <c r="W321" s="4">
        <v>2000</v>
      </c>
      <c r="X321" s="3" t="s">
        <v>127</v>
      </c>
    </row>
    <row r="322" spans="1:24" ht="15.75" customHeight="1">
      <c r="A322" s="3" t="s">
        <v>118</v>
      </c>
      <c r="B322" s="3" t="s">
        <v>25</v>
      </c>
      <c r="C322" s="3" t="s">
        <v>26</v>
      </c>
      <c r="D322" s="3" t="s">
        <v>349</v>
      </c>
      <c r="E322" s="3" t="s">
        <v>350</v>
      </c>
      <c r="F322" s="3" t="s">
        <v>162</v>
      </c>
      <c r="G322" s="3" t="s">
        <v>163</v>
      </c>
      <c r="H322" s="3" t="s">
        <v>184</v>
      </c>
      <c r="I322" s="3" t="s">
        <v>185</v>
      </c>
      <c r="J322" s="3" t="s">
        <v>123</v>
      </c>
      <c r="K322" s="3" t="s">
        <v>154</v>
      </c>
      <c r="L322" s="3" t="s">
        <v>181</v>
      </c>
      <c r="M322" s="3" t="s">
        <v>126</v>
      </c>
      <c r="N322" s="4">
        <v>910</v>
      </c>
      <c r="O322" s="4">
        <v>0</v>
      </c>
      <c r="P322" s="4">
        <v>0</v>
      </c>
      <c r="Q322" s="4">
        <v>910</v>
      </c>
      <c r="R322" s="4">
        <v>0</v>
      </c>
      <c r="S322" s="4">
        <v>0</v>
      </c>
      <c r="T322" s="4">
        <v>0</v>
      </c>
      <c r="U322" s="4">
        <v>910</v>
      </c>
      <c r="V322" s="4">
        <v>910</v>
      </c>
      <c r="W322" s="4">
        <v>910</v>
      </c>
      <c r="X322" s="3" t="s">
        <v>127</v>
      </c>
    </row>
    <row r="323" spans="1:24" ht="15.75" customHeight="1">
      <c r="A323" s="3" t="s">
        <v>118</v>
      </c>
      <c r="B323" s="3" t="s">
        <v>25</v>
      </c>
      <c r="C323" s="3" t="s">
        <v>26</v>
      </c>
      <c r="D323" s="3" t="s">
        <v>349</v>
      </c>
      <c r="E323" s="3" t="s">
        <v>350</v>
      </c>
      <c r="F323" s="3" t="s">
        <v>162</v>
      </c>
      <c r="G323" s="3" t="s">
        <v>163</v>
      </c>
      <c r="H323" s="3" t="s">
        <v>184</v>
      </c>
      <c r="I323" s="3" t="s">
        <v>185</v>
      </c>
      <c r="J323" s="3" t="s">
        <v>123</v>
      </c>
      <c r="K323" s="3" t="s">
        <v>158</v>
      </c>
      <c r="L323" s="3" t="s">
        <v>171</v>
      </c>
      <c r="M323" s="3" t="s">
        <v>126</v>
      </c>
      <c r="N323" s="4">
        <v>0</v>
      </c>
      <c r="O323" s="4">
        <v>2819.35</v>
      </c>
      <c r="P323" s="4">
        <v>0</v>
      </c>
      <c r="Q323" s="4">
        <v>2819.35</v>
      </c>
      <c r="R323" s="4">
        <v>0</v>
      </c>
      <c r="S323" s="4">
        <v>0</v>
      </c>
      <c r="T323" s="4">
        <v>0</v>
      </c>
      <c r="U323" s="4">
        <v>2819.35</v>
      </c>
      <c r="V323" s="4">
        <v>2819.35</v>
      </c>
      <c r="W323" s="4">
        <v>2819.35</v>
      </c>
      <c r="X323" s="3" t="s">
        <v>127</v>
      </c>
    </row>
    <row r="324" spans="1:24" ht="15.75" customHeight="1">
      <c r="A324" s="3" t="s">
        <v>118</v>
      </c>
      <c r="B324" s="3" t="s">
        <v>25</v>
      </c>
      <c r="C324" s="3" t="s">
        <v>26</v>
      </c>
      <c r="D324" s="3" t="s">
        <v>349</v>
      </c>
      <c r="E324" s="3" t="s">
        <v>350</v>
      </c>
      <c r="F324" s="3" t="s">
        <v>162</v>
      </c>
      <c r="G324" s="3" t="s">
        <v>163</v>
      </c>
      <c r="H324" s="3" t="s">
        <v>184</v>
      </c>
      <c r="I324" s="3" t="s">
        <v>185</v>
      </c>
      <c r="J324" s="3" t="s">
        <v>123</v>
      </c>
      <c r="K324" s="3" t="s">
        <v>144</v>
      </c>
      <c r="L324" s="3" t="s">
        <v>183</v>
      </c>
      <c r="M324" s="3" t="s">
        <v>126</v>
      </c>
      <c r="N324" s="4">
        <v>2957.35</v>
      </c>
      <c r="O324" s="4">
        <v>-1957.35</v>
      </c>
      <c r="P324" s="4">
        <v>0</v>
      </c>
      <c r="Q324" s="4">
        <v>1000</v>
      </c>
      <c r="R324" s="4">
        <v>0</v>
      </c>
      <c r="S324" s="4">
        <v>0</v>
      </c>
      <c r="T324" s="4">
        <v>0</v>
      </c>
      <c r="U324" s="4">
        <v>1000</v>
      </c>
      <c r="V324" s="4">
        <v>1000</v>
      </c>
      <c r="W324" s="4">
        <v>1000</v>
      </c>
      <c r="X324" s="3" t="s">
        <v>127</v>
      </c>
    </row>
    <row r="325" spans="1:24" ht="15.75" customHeight="1">
      <c r="A325" s="3" t="s">
        <v>118</v>
      </c>
      <c r="B325" s="3" t="s">
        <v>25</v>
      </c>
      <c r="C325" s="3" t="s">
        <v>26</v>
      </c>
      <c r="D325" s="3" t="s">
        <v>349</v>
      </c>
      <c r="E325" s="3" t="s">
        <v>350</v>
      </c>
      <c r="F325" s="3" t="s">
        <v>162</v>
      </c>
      <c r="G325" s="3" t="s">
        <v>163</v>
      </c>
      <c r="H325" s="3" t="s">
        <v>186</v>
      </c>
      <c r="I325" s="3" t="s">
        <v>187</v>
      </c>
      <c r="J325" s="3" t="s">
        <v>123</v>
      </c>
      <c r="K325" s="3" t="s">
        <v>178</v>
      </c>
      <c r="L325" s="3" t="s">
        <v>179</v>
      </c>
      <c r="M325" s="3" t="s">
        <v>126</v>
      </c>
      <c r="N325" s="4">
        <v>490</v>
      </c>
      <c r="O325" s="4">
        <v>-490</v>
      </c>
      <c r="P325" s="4">
        <v>0</v>
      </c>
      <c r="Q325" s="4">
        <v>0</v>
      </c>
      <c r="R325" s="4">
        <v>0</v>
      </c>
      <c r="S325" s="4">
        <v>0</v>
      </c>
      <c r="T325" s="4">
        <v>0</v>
      </c>
      <c r="U325" s="4">
        <v>0</v>
      </c>
      <c r="V325" s="4">
        <v>0</v>
      </c>
      <c r="W325" s="4">
        <v>0</v>
      </c>
      <c r="X325" s="3" t="s">
        <v>127</v>
      </c>
    </row>
    <row r="326" spans="1:24" ht="15.75" customHeight="1">
      <c r="A326" s="3" t="s">
        <v>118</v>
      </c>
      <c r="B326" s="3" t="s">
        <v>25</v>
      </c>
      <c r="C326" s="3" t="s">
        <v>26</v>
      </c>
      <c r="D326" s="3" t="s">
        <v>349</v>
      </c>
      <c r="E326" s="3" t="s">
        <v>350</v>
      </c>
      <c r="F326" s="3" t="s">
        <v>162</v>
      </c>
      <c r="G326" s="3" t="s">
        <v>163</v>
      </c>
      <c r="H326" s="3" t="s">
        <v>186</v>
      </c>
      <c r="I326" s="3" t="s">
        <v>187</v>
      </c>
      <c r="J326" s="3" t="s">
        <v>123</v>
      </c>
      <c r="K326" s="3" t="s">
        <v>148</v>
      </c>
      <c r="L326" s="3" t="s">
        <v>180</v>
      </c>
      <c r="M326" s="3" t="s">
        <v>126</v>
      </c>
      <c r="N326" s="4">
        <v>11403</v>
      </c>
      <c r="O326" s="4">
        <v>4347</v>
      </c>
      <c r="P326" s="4">
        <v>0</v>
      </c>
      <c r="Q326" s="4">
        <v>15750</v>
      </c>
      <c r="R326" s="4">
        <v>15750</v>
      </c>
      <c r="S326" s="4">
        <v>0</v>
      </c>
      <c r="T326" s="4">
        <v>0</v>
      </c>
      <c r="U326" s="4">
        <v>15750</v>
      </c>
      <c r="V326" s="4">
        <v>15750</v>
      </c>
      <c r="W326" s="4">
        <v>0</v>
      </c>
      <c r="X326" s="3" t="s">
        <v>127</v>
      </c>
    </row>
    <row r="327" spans="1:24" ht="15.75" customHeight="1">
      <c r="A327" s="3" t="s">
        <v>118</v>
      </c>
      <c r="B327" s="3" t="s">
        <v>25</v>
      </c>
      <c r="C327" s="3" t="s">
        <v>26</v>
      </c>
      <c r="D327" s="3" t="s">
        <v>349</v>
      </c>
      <c r="E327" s="3" t="s">
        <v>350</v>
      </c>
      <c r="F327" s="3" t="s">
        <v>162</v>
      </c>
      <c r="G327" s="3" t="s">
        <v>163</v>
      </c>
      <c r="H327" s="3" t="s">
        <v>186</v>
      </c>
      <c r="I327" s="3" t="s">
        <v>187</v>
      </c>
      <c r="J327" s="3" t="s">
        <v>123</v>
      </c>
      <c r="K327" s="3" t="s">
        <v>154</v>
      </c>
      <c r="L327" s="3" t="s">
        <v>181</v>
      </c>
      <c r="M327" s="3" t="s">
        <v>126</v>
      </c>
      <c r="N327" s="4">
        <v>3290</v>
      </c>
      <c r="O327" s="4">
        <v>0</v>
      </c>
      <c r="P327" s="4">
        <v>0</v>
      </c>
      <c r="Q327" s="4">
        <v>3290</v>
      </c>
      <c r="R327" s="4">
        <v>0</v>
      </c>
      <c r="S327" s="4">
        <v>0</v>
      </c>
      <c r="T327" s="4">
        <v>0</v>
      </c>
      <c r="U327" s="4">
        <v>3290</v>
      </c>
      <c r="V327" s="4">
        <v>3290</v>
      </c>
      <c r="W327" s="4">
        <v>3290</v>
      </c>
      <c r="X327" s="3" t="s">
        <v>127</v>
      </c>
    </row>
    <row r="328" spans="1:24" ht="15.75" customHeight="1">
      <c r="A328" s="3" t="s">
        <v>118</v>
      </c>
      <c r="B328" s="3" t="s">
        <v>25</v>
      </c>
      <c r="C328" s="3" t="s">
        <v>26</v>
      </c>
      <c r="D328" s="3" t="s">
        <v>349</v>
      </c>
      <c r="E328" s="3" t="s">
        <v>350</v>
      </c>
      <c r="F328" s="3" t="s">
        <v>162</v>
      </c>
      <c r="G328" s="3" t="s">
        <v>163</v>
      </c>
      <c r="H328" s="3" t="s">
        <v>186</v>
      </c>
      <c r="I328" s="3" t="s">
        <v>187</v>
      </c>
      <c r="J328" s="3" t="s">
        <v>123</v>
      </c>
      <c r="K328" s="3" t="s">
        <v>174</v>
      </c>
      <c r="L328" s="3" t="s">
        <v>175</v>
      </c>
      <c r="M328" s="3" t="s">
        <v>126</v>
      </c>
      <c r="N328" s="4">
        <v>1088</v>
      </c>
      <c r="O328" s="4">
        <v>-497</v>
      </c>
      <c r="P328" s="4">
        <v>0</v>
      </c>
      <c r="Q328" s="4">
        <v>591</v>
      </c>
      <c r="R328" s="4">
        <v>0</v>
      </c>
      <c r="S328" s="4">
        <v>0</v>
      </c>
      <c r="T328" s="4">
        <v>0</v>
      </c>
      <c r="U328" s="4">
        <v>591</v>
      </c>
      <c r="V328" s="4">
        <v>591</v>
      </c>
      <c r="W328" s="4">
        <v>591</v>
      </c>
      <c r="X328" s="3" t="s">
        <v>127</v>
      </c>
    </row>
    <row r="329" spans="1:24" ht="15.75" customHeight="1">
      <c r="A329" s="3" t="s">
        <v>118</v>
      </c>
      <c r="B329" s="3" t="s">
        <v>25</v>
      </c>
      <c r="C329" s="3" t="s">
        <v>26</v>
      </c>
      <c r="D329" s="3" t="s">
        <v>349</v>
      </c>
      <c r="E329" s="3" t="s">
        <v>350</v>
      </c>
      <c r="F329" s="3" t="s">
        <v>162</v>
      </c>
      <c r="G329" s="3" t="s">
        <v>163</v>
      </c>
      <c r="H329" s="3" t="s">
        <v>186</v>
      </c>
      <c r="I329" s="3" t="s">
        <v>187</v>
      </c>
      <c r="J329" s="3" t="s">
        <v>123</v>
      </c>
      <c r="K329" s="3" t="s">
        <v>188</v>
      </c>
      <c r="L329" s="3" t="s">
        <v>189</v>
      </c>
      <c r="M329" s="3" t="s">
        <v>126</v>
      </c>
      <c r="N329" s="4">
        <v>3360</v>
      </c>
      <c r="O329" s="4">
        <v>-3360</v>
      </c>
      <c r="P329" s="4">
        <v>0</v>
      </c>
      <c r="Q329" s="4">
        <v>0</v>
      </c>
      <c r="R329" s="4">
        <v>0</v>
      </c>
      <c r="S329" s="4">
        <v>0</v>
      </c>
      <c r="T329" s="4">
        <v>0</v>
      </c>
      <c r="U329" s="4">
        <v>0</v>
      </c>
      <c r="V329" s="4">
        <v>0</v>
      </c>
      <c r="W329" s="4">
        <v>0</v>
      </c>
      <c r="X329" s="3" t="s">
        <v>127</v>
      </c>
    </row>
    <row r="330" spans="1:24" ht="15.75" customHeight="1">
      <c r="A330" s="3" t="s">
        <v>118</v>
      </c>
      <c r="B330" s="3" t="s">
        <v>25</v>
      </c>
      <c r="C330" s="3" t="s">
        <v>26</v>
      </c>
      <c r="D330" s="3" t="s">
        <v>349</v>
      </c>
      <c r="E330" s="3" t="s">
        <v>350</v>
      </c>
      <c r="F330" s="3" t="s">
        <v>190</v>
      </c>
      <c r="G330" s="3" t="s">
        <v>191</v>
      </c>
      <c r="H330" s="3" t="s">
        <v>192</v>
      </c>
      <c r="I330" s="3" t="s">
        <v>193</v>
      </c>
      <c r="J330" s="3" t="s">
        <v>123</v>
      </c>
      <c r="K330" s="3" t="s">
        <v>332</v>
      </c>
      <c r="L330" s="3" t="s">
        <v>333</v>
      </c>
      <c r="M330" s="3" t="s">
        <v>126</v>
      </c>
      <c r="N330" s="4">
        <v>27000</v>
      </c>
      <c r="O330" s="4">
        <v>0</v>
      </c>
      <c r="P330" s="4">
        <v>0</v>
      </c>
      <c r="Q330" s="4">
        <v>27000</v>
      </c>
      <c r="R330" s="4">
        <v>0</v>
      </c>
      <c r="S330" s="4">
        <v>27000</v>
      </c>
      <c r="T330" s="4">
        <v>950</v>
      </c>
      <c r="U330" s="4">
        <v>0</v>
      </c>
      <c r="V330" s="4">
        <v>26050</v>
      </c>
      <c r="W330" s="4">
        <v>0</v>
      </c>
      <c r="X330" s="3" t="s">
        <v>127</v>
      </c>
    </row>
    <row r="331" spans="1:24" ht="15.75" customHeight="1">
      <c r="A331" s="3" t="s">
        <v>118</v>
      </c>
      <c r="B331" s="3" t="s">
        <v>25</v>
      </c>
      <c r="C331" s="3" t="s">
        <v>26</v>
      </c>
      <c r="D331" s="3" t="s">
        <v>349</v>
      </c>
      <c r="E331" s="3" t="s">
        <v>350</v>
      </c>
      <c r="F331" s="3" t="s">
        <v>190</v>
      </c>
      <c r="G331" s="3" t="s">
        <v>191</v>
      </c>
      <c r="H331" s="3" t="s">
        <v>195</v>
      </c>
      <c r="I331" s="3" t="s">
        <v>196</v>
      </c>
      <c r="J331" s="3" t="s">
        <v>123</v>
      </c>
      <c r="K331" s="3" t="s">
        <v>332</v>
      </c>
      <c r="L331" s="3" t="s">
        <v>333</v>
      </c>
      <c r="M331" s="3" t="s">
        <v>126</v>
      </c>
      <c r="N331" s="4">
        <v>12000</v>
      </c>
      <c r="O331" s="4">
        <v>0</v>
      </c>
      <c r="P331" s="4">
        <v>0</v>
      </c>
      <c r="Q331" s="4">
        <v>12000</v>
      </c>
      <c r="R331" s="4">
        <v>0</v>
      </c>
      <c r="S331" s="4">
        <v>12000</v>
      </c>
      <c r="T331" s="4">
        <v>2050</v>
      </c>
      <c r="U331" s="4">
        <v>0</v>
      </c>
      <c r="V331" s="4">
        <v>9950</v>
      </c>
      <c r="W331" s="4">
        <v>0</v>
      </c>
      <c r="X331" s="3" t="s">
        <v>127</v>
      </c>
    </row>
    <row r="332" spans="1:24" ht="15.75" customHeight="1">
      <c r="A332" s="3" t="s">
        <v>118</v>
      </c>
      <c r="B332" s="3" t="s">
        <v>25</v>
      </c>
      <c r="C332" s="3" t="s">
        <v>26</v>
      </c>
      <c r="D332" s="3" t="s">
        <v>349</v>
      </c>
      <c r="E332" s="3" t="s">
        <v>350</v>
      </c>
      <c r="F332" s="3" t="s">
        <v>197</v>
      </c>
      <c r="G332" s="3" t="s">
        <v>198</v>
      </c>
      <c r="H332" s="3" t="s">
        <v>199</v>
      </c>
      <c r="I332" s="3" t="s">
        <v>200</v>
      </c>
      <c r="J332" s="3" t="s">
        <v>123</v>
      </c>
      <c r="K332" s="3" t="s">
        <v>150</v>
      </c>
      <c r="L332" s="3" t="s">
        <v>201</v>
      </c>
      <c r="M332" s="3" t="s">
        <v>126</v>
      </c>
      <c r="N332" s="4">
        <v>15000</v>
      </c>
      <c r="O332" s="4">
        <v>0</v>
      </c>
      <c r="P332" s="4">
        <v>0</v>
      </c>
      <c r="Q332" s="4">
        <v>15000</v>
      </c>
      <c r="R332" s="4">
        <v>0</v>
      </c>
      <c r="S332" s="4">
        <v>0</v>
      </c>
      <c r="T332" s="4">
        <v>0</v>
      </c>
      <c r="U332" s="4">
        <v>15000</v>
      </c>
      <c r="V332" s="4">
        <v>15000</v>
      </c>
      <c r="W332" s="4">
        <v>15000</v>
      </c>
      <c r="X332" s="3" t="s">
        <v>127</v>
      </c>
    </row>
    <row r="333" spans="1:24" ht="15.75" customHeight="1">
      <c r="A333" s="3" t="s">
        <v>118</v>
      </c>
      <c r="B333" s="3" t="s">
        <v>25</v>
      </c>
      <c r="C333" s="3" t="s">
        <v>26</v>
      </c>
      <c r="D333" s="3" t="s">
        <v>349</v>
      </c>
      <c r="E333" s="3" t="s">
        <v>350</v>
      </c>
      <c r="F333" s="3" t="s">
        <v>197</v>
      </c>
      <c r="G333" s="3" t="s">
        <v>198</v>
      </c>
      <c r="H333" s="3" t="s">
        <v>199</v>
      </c>
      <c r="I333" s="3" t="s">
        <v>200</v>
      </c>
      <c r="J333" s="3" t="s">
        <v>123</v>
      </c>
      <c r="K333" s="3" t="s">
        <v>158</v>
      </c>
      <c r="L333" s="3" t="s">
        <v>203</v>
      </c>
      <c r="M333" s="3" t="s">
        <v>126</v>
      </c>
      <c r="N333" s="4">
        <v>4319.93</v>
      </c>
      <c r="O333" s="4">
        <v>0</v>
      </c>
      <c r="P333" s="4">
        <v>0</v>
      </c>
      <c r="Q333" s="4">
        <v>4319.93</v>
      </c>
      <c r="R333" s="4">
        <v>0</v>
      </c>
      <c r="S333" s="4">
        <v>0</v>
      </c>
      <c r="T333" s="4">
        <v>0</v>
      </c>
      <c r="U333" s="4">
        <v>4319.93</v>
      </c>
      <c r="V333" s="4">
        <v>4319.93</v>
      </c>
      <c r="W333" s="4">
        <v>4319.93</v>
      </c>
      <c r="X333" s="3" t="s">
        <v>127</v>
      </c>
    </row>
    <row r="334" spans="1:24" ht="15.75" customHeight="1">
      <c r="A334" s="3" t="s">
        <v>118</v>
      </c>
      <c r="B334" s="3" t="s">
        <v>25</v>
      </c>
      <c r="C334" s="3" t="s">
        <v>26</v>
      </c>
      <c r="D334" s="3" t="s">
        <v>349</v>
      </c>
      <c r="E334" s="3" t="s">
        <v>350</v>
      </c>
      <c r="F334" s="3" t="s">
        <v>197</v>
      </c>
      <c r="G334" s="3" t="s">
        <v>198</v>
      </c>
      <c r="H334" s="3" t="s">
        <v>199</v>
      </c>
      <c r="I334" s="3" t="s">
        <v>200</v>
      </c>
      <c r="J334" s="3" t="s">
        <v>123</v>
      </c>
      <c r="K334" s="3" t="s">
        <v>204</v>
      </c>
      <c r="L334" s="3" t="s">
        <v>205</v>
      </c>
      <c r="M334" s="3" t="s">
        <v>126</v>
      </c>
      <c r="N334" s="4">
        <v>3000</v>
      </c>
      <c r="O334" s="4">
        <v>0</v>
      </c>
      <c r="P334" s="4">
        <v>0</v>
      </c>
      <c r="Q334" s="4">
        <v>3000</v>
      </c>
      <c r="R334" s="4">
        <v>0</v>
      </c>
      <c r="S334" s="4">
        <v>0</v>
      </c>
      <c r="T334" s="4">
        <v>0</v>
      </c>
      <c r="U334" s="4">
        <v>3000</v>
      </c>
      <c r="V334" s="4">
        <v>3000</v>
      </c>
      <c r="W334" s="4">
        <v>3000</v>
      </c>
      <c r="X334" s="3" t="s">
        <v>127</v>
      </c>
    </row>
    <row r="335" spans="1:24" ht="15.75" customHeight="1">
      <c r="A335" s="3" t="s">
        <v>118</v>
      </c>
      <c r="B335" s="3" t="s">
        <v>25</v>
      </c>
      <c r="C335" s="3" t="s">
        <v>26</v>
      </c>
      <c r="D335" s="3" t="s">
        <v>349</v>
      </c>
      <c r="E335" s="3" t="s">
        <v>350</v>
      </c>
      <c r="F335" s="3" t="s">
        <v>206</v>
      </c>
      <c r="G335" s="3" t="s">
        <v>207</v>
      </c>
      <c r="H335" s="3" t="s">
        <v>208</v>
      </c>
      <c r="I335" s="3" t="s">
        <v>209</v>
      </c>
      <c r="J335" s="3" t="s">
        <v>123</v>
      </c>
      <c r="K335" s="3" t="s">
        <v>178</v>
      </c>
      <c r="L335" s="3" t="s">
        <v>365</v>
      </c>
      <c r="M335" s="3" t="s">
        <v>126</v>
      </c>
      <c r="N335" s="4">
        <v>3000</v>
      </c>
      <c r="O335" s="4">
        <v>-2100</v>
      </c>
      <c r="P335" s="4">
        <v>0</v>
      </c>
      <c r="Q335" s="4">
        <v>900</v>
      </c>
      <c r="R335" s="4">
        <v>0</v>
      </c>
      <c r="S335" s="4">
        <v>0</v>
      </c>
      <c r="T335" s="4">
        <v>0</v>
      </c>
      <c r="U335" s="4">
        <v>900</v>
      </c>
      <c r="V335" s="4">
        <v>900</v>
      </c>
      <c r="W335" s="4">
        <v>900</v>
      </c>
      <c r="X335" s="3" t="s">
        <v>127</v>
      </c>
    </row>
    <row r="336" spans="1:24" ht="15.75" customHeight="1">
      <c r="A336" s="3" t="s">
        <v>118</v>
      </c>
      <c r="B336" s="3" t="s">
        <v>25</v>
      </c>
      <c r="C336" s="3" t="s">
        <v>26</v>
      </c>
      <c r="D336" s="3" t="s">
        <v>349</v>
      </c>
      <c r="E336" s="3" t="s">
        <v>350</v>
      </c>
      <c r="F336" s="3" t="s">
        <v>206</v>
      </c>
      <c r="G336" s="3" t="s">
        <v>207</v>
      </c>
      <c r="H336" s="3" t="s">
        <v>208</v>
      </c>
      <c r="I336" s="3" t="s">
        <v>209</v>
      </c>
      <c r="J336" s="3" t="s">
        <v>123</v>
      </c>
      <c r="K336" s="3" t="s">
        <v>148</v>
      </c>
      <c r="L336" s="3" t="s">
        <v>366</v>
      </c>
      <c r="M336" s="3" t="s">
        <v>126</v>
      </c>
      <c r="N336" s="4">
        <v>1500</v>
      </c>
      <c r="O336" s="4">
        <v>0</v>
      </c>
      <c r="P336" s="4">
        <v>0</v>
      </c>
      <c r="Q336" s="4">
        <v>1500</v>
      </c>
      <c r="R336" s="4">
        <v>666</v>
      </c>
      <c r="S336" s="4">
        <v>832.5</v>
      </c>
      <c r="T336" s="4">
        <v>832.5</v>
      </c>
      <c r="U336" s="4">
        <v>667.5</v>
      </c>
      <c r="V336" s="4">
        <v>667.5</v>
      </c>
      <c r="W336" s="4">
        <v>1.5</v>
      </c>
      <c r="X336" s="3" t="s">
        <v>127</v>
      </c>
    </row>
    <row r="337" spans="1:24" ht="15.75" customHeight="1">
      <c r="A337" s="3" t="s">
        <v>118</v>
      </c>
      <c r="B337" s="3" t="s">
        <v>25</v>
      </c>
      <c r="C337" s="3" t="s">
        <v>26</v>
      </c>
      <c r="D337" s="3" t="s">
        <v>349</v>
      </c>
      <c r="E337" s="3" t="s">
        <v>350</v>
      </c>
      <c r="F337" s="3" t="s">
        <v>206</v>
      </c>
      <c r="G337" s="3" t="s">
        <v>207</v>
      </c>
      <c r="H337" s="3" t="s">
        <v>208</v>
      </c>
      <c r="I337" s="3" t="s">
        <v>209</v>
      </c>
      <c r="J337" s="3" t="s">
        <v>123</v>
      </c>
      <c r="K337" s="3" t="s">
        <v>150</v>
      </c>
      <c r="L337" s="3" t="s">
        <v>210</v>
      </c>
      <c r="M337" s="3" t="s">
        <v>126</v>
      </c>
      <c r="N337" s="4">
        <v>0</v>
      </c>
      <c r="O337" s="4">
        <v>3731.25</v>
      </c>
      <c r="P337" s="4">
        <v>0</v>
      </c>
      <c r="Q337" s="4">
        <v>3731.25</v>
      </c>
      <c r="R337" s="4">
        <v>0</v>
      </c>
      <c r="S337" s="4">
        <v>0</v>
      </c>
      <c r="T337" s="4">
        <v>0</v>
      </c>
      <c r="U337" s="4">
        <v>3731.25</v>
      </c>
      <c r="V337" s="4">
        <v>3731.25</v>
      </c>
      <c r="W337" s="4">
        <v>3731.25</v>
      </c>
      <c r="X337" s="3" t="s">
        <v>127</v>
      </c>
    </row>
    <row r="338" spans="1:24" ht="15.75" customHeight="1">
      <c r="A338" s="3" t="s">
        <v>118</v>
      </c>
      <c r="B338" s="3" t="s">
        <v>25</v>
      </c>
      <c r="C338" s="3" t="s">
        <v>26</v>
      </c>
      <c r="D338" s="3" t="s">
        <v>349</v>
      </c>
      <c r="E338" s="3" t="s">
        <v>350</v>
      </c>
      <c r="F338" s="3" t="s">
        <v>206</v>
      </c>
      <c r="G338" s="3" t="s">
        <v>207</v>
      </c>
      <c r="H338" s="3" t="s">
        <v>208</v>
      </c>
      <c r="I338" s="3" t="s">
        <v>209</v>
      </c>
      <c r="J338" s="3" t="s">
        <v>123</v>
      </c>
      <c r="K338" s="3" t="s">
        <v>154</v>
      </c>
      <c r="L338" s="3" t="s">
        <v>367</v>
      </c>
      <c r="M338" s="3" t="s">
        <v>126</v>
      </c>
      <c r="N338" s="4">
        <v>7750</v>
      </c>
      <c r="O338" s="4">
        <v>-250</v>
      </c>
      <c r="P338" s="4">
        <v>0</v>
      </c>
      <c r="Q338" s="4">
        <v>7500</v>
      </c>
      <c r="R338" s="4">
        <v>0</v>
      </c>
      <c r="S338" s="4">
        <v>0</v>
      </c>
      <c r="T338" s="4">
        <v>0</v>
      </c>
      <c r="U338" s="4">
        <v>7500</v>
      </c>
      <c r="V338" s="4">
        <v>7500</v>
      </c>
      <c r="W338" s="4">
        <v>7500</v>
      </c>
      <c r="X338" s="3" t="s">
        <v>127</v>
      </c>
    </row>
    <row r="339" spans="1:24" ht="15.75" customHeight="1">
      <c r="A339" s="3" t="s">
        <v>118</v>
      </c>
      <c r="B339" s="3" t="s">
        <v>25</v>
      </c>
      <c r="C339" s="3" t="s">
        <v>26</v>
      </c>
      <c r="D339" s="3" t="s">
        <v>349</v>
      </c>
      <c r="E339" s="3" t="s">
        <v>350</v>
      </c>
      <c r="F339" s="3" t="s">
        <v>206</v>
      </c>
      <c r="G339" s="3" t="s">
        <v>207</v>
      </c>
      <c r="H339" s="3" t="s">
        <v>208</v>
      </c>
      <c r="I339" s="3" t="s">
        <v>209</v>
      </c>
      <c r="J339" s="3" t="s">
        <v>123</v>
      </c>
      <c r="K339" s="3" t="s">
        <v>172</v>
      </c>
      <c r="L339" s="3" t="s">
        <v>368</v>
      </c>
      <c r="M339" s="3" t="s">
        <v>126</v>
      </c>
      <c r="N339" s="4">
        <v>1381.25</v>
      </c>
      <c r="O339" s="4">
        <v>-1381.25</v>
      </c>
      <c r="P339" s="4">
        <v>0</v>
      </c>
      <c r="Q339" s="4">
        <v>0</v>
      </c>
      <c r="R339" s="4">
        <v>0</v>
      </c>
      <c r="S339" s="4">
        <v>0</v>
      </c>
      <c r="T339" s="4">
        <v>0</v>
      </c>
      <c r="U339" s="4">
        <v>0</v>
      </c>
      <c r="V339" s="4">
        <v>0</v>
      </c>
      <c r="W339" s="4">
        <v>0</v>
      </c>
      <c r="X339" s="3" t="s">
        <v>127</v>
      </c>
    </row>
    <row r="340" spans="1:24" ht="15.75" customHeight="1">
      <c r="A340" s="3" t="s">
        <v>118</v>
      </c>
      <c r="B340" s="3" t="s">
        <v>25</v>
      </c>
      <c r="C340" s="3" t="s">
        <v>26</v>
      </c>
      <c r="D340" s="3" t="s">
        <v>349</v>
      </c>
      <c r="E340" s="3" t="s">
        <v>350</v>
      </c>
      <c r="F340" s="3" t="s">
        <v>211</v>
      </c>
      <c r="G340" s="3" t="s">
        <v>212</v>
      </c>
      <c r="H340" s="3" t="s">
        <v>213</v>
      </c>
      <c r="I340" s="3" t="s">
        <v>214</v>
      </c>
      <c r="J340" s="3" t="s">
        <v>123</v>
      </c>
      <c r="K340" s="3" t="s">
        <v>154</v>
      </c>
      <c r="L340" s="3" t="s">
        <v>216</v>
      </c>
      <c r="M340" s="3" t="s">
        <v>126</v>
      </c>
      <c r="N340" s="4">
        <v>13250</v>
      </c>
      <c r="O340" s="4">
        <v>260</v>
      </c>
      <c r="P340" s="4">
        <v>0</v>
      </c>
      <c r="Q340" s="4">
        <v>13510</v>
      </c>
      <c r="R340" s="4">
        <v>13500</v>
      </c>
      <c r="S340" s="4">
        <v>0</v>
      </c>
      <c r="T340" s="4">
        <v>0</v>
      </c>
      <c r="U340" s="4">
        <v>13510</v>
      </c>
      <c r="V340" s="4">
        <v>13510</v>
      </c>
      <c r="W340" s="4">
        <v>10</v>
      </c>
      <c r="X340" s="3" t="s">
        <v>127</v>
      </c>
    </row>
    <row r="341" spans="1:24" ht="15.75" customHeight="1">
      <c r="A341" s="3" t="s">
        <v>118</v>
      </c>
      <c r="B341" s="3" t="s">
        <v>25</v>
      </c>
      <c r="C341" s="3" t="s">
        <v>26</v>
      </c>
      <c r="D341" s="3" t="s">
        <v>349</v>
      </c>
      <c r="E341" s="3" t="s">
        <v>350</v>
      </c>
      <c r="F341" s="3" t="s">
        <v>211</v>
      </c>
      <c r="G341" s="3" t="s">
        <v>212</v>
      </c>
      <c r="H341" s="3" t="s">
        <v>213</v>
      </c>
      <c r="I341" s="3" t="s">
        <v>214</v>
      </c>
      <c r="J341" s="3" t="s">
        <v>123</v>
      </c>
      <c r="K341" s="3" t="s">
        <v>140</v>
      </c>
      <c r="L341" s="3" t="s">
        <v>217</v>
      </c>
      <c r="M341" s="3" t="s">
        <v>126</v>
      </c>
      <c r="N341" s="4">
        <v>11800</v>
      </c>
      <c r="O341" s="4">
        <v>1640</v>
      </c>
      <c r="P341" s="4">
        <v>0</v>
      </c>
      <c r="Q341" s="4">
        <v>13440</v>
      </c>
      <c r="R341" s="4">
        <v>0</v>
      </c>
      <c r="S341" s="4">
        <v>10720</v>
      </c>
      <c r="T341" s="4">
        <v>1120</v>
      </c>
      <c r="U341" s="4">
        <v>2720</v>
      </c>
      <c r="V341" s="4">
        <v>12320</v>
      </c>
      <c r="W341" s="4">
        <v>2720</v>
      </c>
      <c r="X341" s="3" t="s">
        <v>127</v>
      </c>
    </row>
    <row r="342" spans="1:24" ht="15.75" customHeight="1">
      <c r="A342" s="3" t="s">
        <v>118</v>
      </c>
      <c r="B342" s="3" t="s">
        <v>25</v>
      </c>
      <c r="C342" s="3" t="s">
        <v>26</v>
      </c>
      <c r="D342" s="3" t="s">
        <v>349</v>
      </c>
      <c r="E342" s="3" t="s">
        <v>350</v>
      </c>
      <c r="F342" s="3" t="s">
        <v>211</v>
      </c>
      <c r="G342" s="3" t="s">
        <v>212</v>
      </c>
      <c r="H342" s="3" t="s">
        <v>213</v>
      </c>
      <c r="I342" s="3" t="s">
        <v>214</v>
      </c>
      <c r="J342" s="3" t="s">
        <v>123</v>
      </c>
      <c r="K342" s="3" t="s">
        <v>172</v>
      </c>
      <c r="L342" s="3" t="s">
        <v>369</v>
      </c>
      <c r="M342" s="3" t="s">
        <v>126</v>
      </c>
      <c r="N342" s="4">
        <v>1200</v>
      </c>
      <c r="O342" s="4">
        <v>-1200</v>
      </c>
      <c r="P342" s="4">
        <v>0</v>
      </c>
      <c r="Q342" s="4">
        <v>0</v>
      </c>
      <c r="R342" s="4">
        <v>0</v>
      </c>
      <c r="S342" s="4">
        <v>0</v>
      </c>
      <c r="T342" s="4">
        <v>0</v>
      </c>
      <c r="U342" s="4">
        <v>0</v>
      </c>
      <c r="V342" s="4">
        <v>0</v>
      </c>
      <c r="W342" s="4">
        <v>0</v>
      </c>
      <c r="X342" s="3" t="s">
        <v>127</v>
      </c>
    </row>
    <row r="343" spans="1:24" ht="15.75" customHeight="1">
      <c r="A343" s="3" t="s">
        <v>118</v>
      </c>
      <c r="B343" s="3" t="s">
        <v>25</v>
      </c>
      <c r="C343" s="3" t="s">
        <v>26</v>
      </c>
      <c r="D343" s="3" t="s">
        <v>349</v>
      </c>
      <c r="E343" s="3" t="s">
        <v>350</v>
      </c>
      <c r="F343" s="3" t="s">
        <v>211</v>
      </c>
      <c r="G343" s="3" t="s">
        <v>212</v>
      </c>
      <c r="H343" s="3" t="s">
        <v>213</v>
      </c>
      <c r="I343" s="3" t="s">
        <v>214</v>
      </c>
      <c r="J343" s="3" t="s">
        <v>123</v>
      </c>
      <c r="K343" s="3" t="s">
        <v>324</v>
      </c>
      <c r="L343" s="3" t="s">
        <v>370</v>
      </c>
      <c r="M343" s="3" t="s">
        <v>126</v>
      </c>
      <c r="N343" s="4">
        <v>700</v>
      </c>
      <c r="O343" s="4">
        <v>-700</v>
      </c>
      <c r="P343" s="4">
        <v>0</v>
      </c>
      <c r="Q343" s="4">
        <v>0</v>
      </c>
      <c r="R343" s="4">
        <v>0</v>
      </c>
      <c r="S343" s="4">
        <v>0</v>
      </c>
      <c r="T343" s="4">
        <v>0</v>
      </c>
      <c r="U343" s="4">
        <v>0</v>
      </c>
      <c r="V343" s="4">
        <v>0</v>
      </c>
      <c r="W343" s="4">
        <v>0</v>
      </c>
      <c r="X343" s="3" t="s">
        <v>127</v>
      </c>
    </row>
    <row r="344" spans="1:24" ht="15.75" customHeight="1">
      <c r="A344" s="3" t="s">
        <v>118</v>
      </c>
      <c r="B344" s="3" t="s">
        <v>25</v>
      </c>
      <c r="C344" s="3" t="s">
        <v>26</v>
      </c>
      <c r="D344" s="3" t="s">
        <v>349</v>
      </c>
      <c r="E344" s="3" t="s">
        <v>350</v>
      </c>
      <c r="F344" s="3" t="s">
        <v>211</v>
      </c>
      <c r="G344" s="3" t="s">
        <v>212</v>
      </c>
      <c r="H344" s="3" t="s">
        <v>218</v>
      </c>
      <c r="I344" s="3" t="s">
        <v>219</v>
      </c>
      <c r="J344" s="3" t="s">
        <v>123</v>
      </c>
      <c r="K344" s="3" t="s">
        <v>140</v>
      </c>
      <c r="L344" s="3" t="s">
        <v>217</v>
      </c>
      <c r="M344" s="3" t="s">
        <v>126</v>
      </c>
      <c r="N344" s="4">
        <v>9858.7199999999993</v>
      </c>
      <c r="O344" s="4">
        <v>3581.28</v>
      </c>
      <c r="P344" s="4">
        <v>0</v>
      </c>
      <c r="Q344" s="4">
        <v>13440</v>
      </c>
      <c r="R344" s="4">
        <v>0</v>
      </c>
      <c r="S344" s="4">
        <v>10720</v>
      </c>
      <c r="T344" s="4">
        <v>1120</v>
      </c>
      <c r="U344" s="4">
        <v>2720</v>
      </c>
      <c r="V344" s="4">
        <v>12320</v>
      </c>
      <c r="W344" s="4">
        <v>2720</v>
      </c>
      <c r="X344" s="3" t="s">
        <v>127</v>
      </c>
    </row>
    <row r="345" spans="1:24" ht="15.75" customHeight="1">
      <c r="A345" s="3" t="s">
        <v>118</v>
      </c>
      <c r="B345" s="3" t="s">
        <v>25</v>
      </c>
      <c r="C345" s="3" t="s">
        <v>26</v>
      </c>
      <c r="D345" s="3" t="s">
        <v>349</v>
      </c>
      <c r="E345" s="3" t="s">
        <v>350</v>
      </c>
      <c r="F345" s="3" t="s">
        <v>220</v>
      </c>
      <c r="G345" s="3" t="s">
        <v>221</v>
      </c>
      <c r="H345" s="3" t="s">
        <v>222</v>
      </c>
      <c r="I345" s="3" t="s">
        <v>223</v>
      </c>
      <c r="J345" s="3" t="s">
        <v>123</v>
      </c>
      <c r="K345" s="3" t="s">
        <v>136</v>
      </c>
      <c r="L345" s="3" t="s">
        <v>226</v>
      </c>
      <c r="M345" s="3" t="s">
        <v>126</v>
      </c>
      <c r="N345" s="4">
        <v>9448.4</v>
      </c>
      <c r="O345" s="4">
        <v>0</v>
      </c>
      <c r="P345" s="4">
        <v>0</v>
      </c>
      <c r="Q345" s="4">
        <v>9448.4</v>
      </c>
      <c r="R345" s="4">
        <v>2750</v>
      </c>
      <c r="S345" s="4">
        <v>4999.96</v>
      </c>
      <c r="T345" s="4">
        <v>4999.96</v>
      </c>
      <c r="U345" s="4">
        <v>4448.4399999999996</v>
      </c>
      <c r="V345" s="4">
        <v>4448.4399999999996</v>
      </c>
      <c r="W345" s="4">
        <v>1698.44</v>
      </c>
      <c r="X345" s="3" t="s">
        <v>127</v>
      </c>
    </row>
    <row r="346" spans="1:24" ht="15.75" customHeight="1">
      <c r="A346" s="3" t="s">
        <v>118</v>
      </c>
      <c r="B346" s="3" t="s">
        <v>25</v>
      </c>
      <c r="C346" s="3" t="s">
        <v>26</v>
      </c>
      <c r="D346" s="3" t="s">
        <v>349</v>
      </c>
      <c r="E346" s="3" t="s">
        <v>350</v>
      </c>
      <c r="F346" s="3" t="s">
        <v>220</v>
      </c>
      <c r="G346" s="3" t="s">
        <v>221</v>
      </c>
      <c r="H346" s="3" t="s">
        <v>222</v>
      </c>
      <c r="I346" s="3" t="s">
        <v>223</v>
      </c>
      <c r="J346" s="3" t="s">
        <v>123</v>
      </c>
      <c r="K346" s="3" t="s">
        <v>330</v>
      </c>
      <c r="L346" s="3" t="s">
        <v>342</v>
      </c>
      <c r="M346" s="3" t="s">
        <v>126</v>
      </c>
      <c r="N346" s="4">
        <v>3870</v>
      </c>
      <c r="O346" s="4">
        <v>0</v>
      </c>
      <c r="P346" s="4">
        <v>0</v>
      </c>
      <c r="Q346" s="4">
        <v>3870</v>
      </c>
      <c r="R346" s="4">
        <v>0</v>
      </c>
      <c r="S346" s="4">
        <v>0</v>
      </c>
      <c r="T346" s="4">
        <v>0</v>
      </c>
      <c r="U346" s="4">
        <v>3870</v>
      </c>
      <c r="V346" s="4">
        <v>3870</v>
      </c>
      <c r="W346" s="4">
        <v>3870</v>
      </c>
      <c r="X346" s="3" t="s">
        <v>127</v>
      </c>
    </row>
    <row r="347" spans="1:24" ht="15.75" customHeight="1">
      <c r="A347" s="3" t="s">
        <v>118</v>
      </c>
      <c r="B347" s="3" t="s">
        <v>25</v>
      </c>
      <c r="C347" s="3" t="s">
        <v>26</v>
      </c>
      <c r="D347" s="3" t="s">
        <v>349</v>
      </c>
      <c r="E347" s="3" t="s">
        <v>350</v>
      </c>
      <c r="F347" s="3" t="s">
        <v>229</v>
      </c>
      <c r="G347" s="3" t="s">
        <v>230</v>
      </c>
      <c r="H347" s="3" t="s">
        <v>231</v>
      </c>
      <c r="I347" s="3" t="s">
        <v>232</v>
      </c>
      <c r="J347" s="3" t="s">
        <v>123</v>
      </c>
      <c r="K347" s="3" t="s">
        <v>144</v>
      </c>
      <c r="L347" s="3" t="s">
        <v>234</v>
      </c>
      <c r="M347" s="3" t="s">
        <v>126</v>
      </c>
      <c r="N347" s="4">
        <v>5375.84</v>
      </c>
      <c r="O347" s="4">
        <v>0</v>
      </c>
      <c r="P347" s="4">
        <v>0</v>
      </c>
      <c r="Q347" s="4">
        <v>5375.84</v>
      </c>
      <c r="R347" s="4">
        <v>0</v>
      </c>
      <c r="S347" s="4">
        <v>0</v>
      </c>
      <c r="T347" s="4">
        <v>0</v>
      </c>
      <c r="U347" s="4">
        <v>5375.84</v>
      </c>
      <c r="V347" s="4">
        <v>5375.84</v>
      </c>
      <c r="W347" s="4">
        <v>5375.84</v>
      </c>
      <c r="X347" s="3" t="s">
        <v>127</v>
      </c>
    </row>
    <row r="348" spans="1:24" ht="15.75" customHeight="1">
      <c r="A348" s="3" t="s">
        <v>235</v>
      </c>
      <c r="B348" s="3" t="s">
        <v>25</v>
      </c>
      <c r="C348" s="3" t="s">
        <v>26</v>
      </c>
      <c r="D348" s="3" t="s">
        <v>349</v>
      </c>
      <c r="E348" s="3" t="s">
        <v>350</v>
      </c>
      <c r="F348" s="3" t="s">
        <v>128</v>
      </c>
      <c r="G348" s="3" t="s">
        <v>129</v>
      </c>
      <c r="H348" s="3" t="s">
        <v>134</v>
      </c>
      <c r="I348" s="3" t="s">
        <v>135</v>
      </c>
      <c r="J348" s="3" t="s">
        <v>236</v>
      </c>
      <c r="K348" s="3" t="s">
        <v>237</v>
      </c>
      <c r="L348" s="3" t="s">
        <v>238</v>
      </c>
      <c r="M348" s="3" t="s">
        <v>126</v>
      </c>
      <c r="N348" s="4">
        <v>282000</v>
      </c>
      <c r="O348" s="4">
        <v>-146800</v>
      </c>
      <c r="P348" s="4">
        <v>0</v>
      </c>
      <c r="Q348" s="4">
        <v>135200</v>
      </c>
      <c r="R348" s="4">
        <v>134157.01</v>
      </c>
      <c r="S348" s="4">
        <v>0</v>
      </c>
      <c r="T348" s="4">
        <v>0</v>
      </c>
      <c r="U348" s="4">
        <v>135200</v>
      </c>
      <c r="V348" s="4">
        <v>135200</v>
      </c>
      <c r="W348" s="4">
        <v>1042.99</v>
      </c>
      <c r="X348" s="3" t="s">
        <v>127</v>
      </c>
    </row>
    <row r="349" spans="1:24" ht="15.75" customHeight="1">
      <c r="A349" s="3" t="s">
        <v>235</v>
      </c>
      <c r="B349" s="3" t="s">
        <v>25</v>
      </c>
      <c r="C349" s="3" t="s">
        <v>26</v>
      </c>
      <c r="D349" s="3" t="s">
        <v>349</v>
      </c>
      <c r="E349" s="3" t="s">
        <v>350</v>
      </c>
      <c r="F349" s="3" t="s">
        <v>128</v>
      </c>
      <c r="G349" s="3" t="s">
        <v>129</v>
      </c>
      <c r="H349" s="3" t="s">
        <v>134</v>
      </c>
      <c r="I349" s="3" t="s">
        <v>135</v>
      </c>
      <c r="J349" s="3" t="s">
        <v>236</v>
      </c>
      <c r="K349" s="3" t="s">
        <v>239</v>
      </c>
      <c r="L349" s="3" t="s">
        <v>240</v>
      </c>
      <c r="M349" s="3" t="s">
        <v>126</v>
      </c>
      <c r="N349" s="4">
        <v>266011.67</v>
      </c>
      <c r="O349" s="4">
        <v>542930.59</v>
      </c>
      <c r="P349" s="4">
        <v>0</v>
      </c>
      <c r="Q349" s="4">
        <v>808942.26</v>
      </c>
      <c r="R349" s="4">
        <v>220506.79</v>
      </c>
      <c r="S349" s="4">
        <v>0</v>
      </c>
      <c r="T349" s="4">
        <v>0</v>
      </c>
      <c r="U349" s="4">
        <v>808942.26</v>
      </c>
      <c r="V349" s="4">
        <v>808942.26</v>
      </c>
      <c r="W349" s="4">
        <v>588435.47</v>
      </c>
      <c r="X349" s="3" t="s">
        <v>127</v>
      </c>
    </row>
    <row r="350" spans="1:24" ht="15.75" customHeight="1">
      <c r="A350" s="3" t="s">
        <v>235</v>
      </c>
      <c r="B350" s="3" t="s">
        <v>25</v>
      </c>
      <c r="C350" s="3" t="s">
        <v>26</v>
      </c>
      <c r="D350" s="3" t="s">
        <v>349</v>
      </c>
      <c r="E350" s="3" t="s">
        <v>350</v>
      </c>
      <c r="F350" s="3" t="s">
        <v>128</v>
      </c>
      <c r="G350" s="3" t="s">
        <v>129</v>
      </c>
      <c r="H350" s="3" t="s">
        <v>134</v>
      </c>
      <c r="I350" s="3" t="s">
        <v>135</v>
      </c>
      <c r="J350" s="3" t="s">
        <v>236</v>
      </c>
      <c r="K350" s="3" t="s">
        <v>241</v>
      </c>
      <c r="L350" s="3" t="s">
        <v>242</v>
      </c>
      <c r="M350" s="3" t="s">
        <v>126</v>
      </c>
      <c r="N350" s="4">
        <v>390674.27</v>
      </c>
      <c r="O350" s="4">
        <v>-390674.27</v>
      </c>
      <c r="P350" s="4">
        <v>0</v>
      </c>
      <c r="Q350" s="4">
        <v>0</v>
      </c>
      <c r="R350" s="4">
        <v>0</v>
      </c>
      <c r="S350" s="4">
        <v>0</v>
      </c>
      <c r="T350" s="4">
        <v>0</v>
      </c>
      <c r="U350" s="4">
        <v>0</v>
      </c>
      <c r="V350" s="4">
        <v>0</v>
      </c>
      <c r="W350" s="4">
        <v>0</v>
      </c>
      <c r="X350" s="3" t="s">
        <v>127</v>
      </c>
    </row>
    <row r="351" spans="1:24" ht="15.75" customHeight="1">
      <c r="A351" s="3" t="s">
        <v>235</v>
      </c>
      <c r="B351" s="3" t="s">
        <v>25</v>
      </c>
      <c r="C351" s="3" t="s">
        <v>26</v>
      </c>
      <c r="D351" s="3" t="s">
        <v>349</v>
      </c>
      <c r="E351" s="3" t="s">
        <v>350</v>
      </c>
      <c r="F351" s="3" t="s">
        <v>128</v>
      </c>
      <c r="G351" s="3" t="s">
        <v>129</v>
      </c>
      <c r="H351" s="3" t="s">
        <v>134</v>
      </c>
      <c r="I351" s="3" t="s">
        <v>135</v>
      </c>
      <c r="J351" s="3" t="s">
        <v>236</v>
      </c>
      <c r="K351" s="3" t="s">
        <v>371</v>
      </c>
      <c r="L351" s="3" t="s">
        <v>372</v>
      </c>
      <c r="M351" s="3" t="s">
        <v>126</v>
      </c>
      <c r="N351" s="4">
        <v>72000</v>
      </c>
      <c r="O351" s="4">
        <v>-52000</v>
      </c>
      <c r="P351" s="4">
        <v>0</v>
      </c>
      <c r="Q351" s="4">
        <v>20000</v>
      </c>
      <c r="R351" s="4">
        <v>0</v>
      </c>
      <c r="S351" s="4">
        <v>0</v>
      </c>
      <c r="T351" s="4">
        <v>0</v>
      </c>
      <c r="U351" s="4">
        <v>20000</v>
      </c>
      <c r="V351" s="4">
        <v>20000</v>
      </c>
      <c r="W351" s="4">
        <v>20000</v>
      </c>
      <c r="X351" s="3" t="s">
        <v>127</v>
      </c>
    </row>
    <row r="352" spans="1:24" ht="15.75" customHeight="1">
      <c r="A352" s="3" t="s">
        <v>235</v>
      </c>
      <c r="B352" s="3" t="s">
        <v>25</v>
      </c>
      <c r="C352" s="3" t="s">
        <v>26</v>
      </c>
      <c r="D352" s="3" t="s">
        <v>349</v>
      </c>
      <c r="E352" s="3" t="s">
        <v>350</v>
      </c>
      <c r="F352" s="3" t="s">
        <v>128</v>
      </c>
      <c r="G352" s="3" t="s">
        <v>129</v>
      </c>
      <c r="H352" s="3" t="s">
        <v>146</v>
      </c>
      <c r="I352" s="3" t="s">
        <v>147</v>
      </c>
      <c r="J352" s="3" t="s">
        <v>236</v>
      </c>
      <c r="K352" s="3" t="s">
        <v>237</v>
      </c>
      <c r="L352" s="3" t="s">
        <v>238</v>
      </c>
      <c r="M352" s="3" t="s">
        <v>126</v>
      </c>
      <c r="N352" s="4">
        <v>252428.71</v>
      </c>
      <c r="O352" s="4">
        <v>1748361.3</v>
      </c>
      <c r="P352" s="4">
        <v>0</v>
      </c>
      <c r="Q352" s="4">
        <v>2000790.01</v>
      </c>
      <c r="R352" s="4">
        <v>1823054.06</v>
      </c>
      <c r="S352" s="4">
        <v>0</v>
      </c>
      <c r="T352" s="4">
        <v>0</v>
      </c>
      <c r="U352" s="4">
        <v>2000790.01</v>
      </c>
      <c r="V352" s="4">
        <v>2000790.01</v>
      </c>
      <c r="W352" s="4">
        <v>177735.95</v>
      </c>
      <c r="X352" s="3" t="s">
        <v>127</v>
      </c>
    </row>
    <row r="353" spans="1:24" ht="15.75" customHeight="1">
      <c r="A353" s="3" t="s">
        <v>235</v>
      </c>
      <c r="B353" s="3" t="s">
        <v>25</v>
      </c>
      <c r="C353" s="3" t="s">
        <v>26</v>
      </c>
      <c r="D353" s="3" t="s">
        <v>349</v>
      </c>
      <c r="E353" s="3" t="s">
        <v>350</v>
      </c>
      <c r="F353" s="3" t="s">
        <v>128</v>
      </c>
      <c r="G353" s="3" t="s">
        <v>129</v>
      </c>
      <c r="H353" s="3" t="s">
        <v>146</v>
      </c>
      <c r="I353" s="3" t="s">
        <v>147</v>
      </c>
      <c r="J353" s="3" t="s">
        <v>236</v>
      </c>
      <c r="K353" s="3" t="s">
        <v>239</v>
      </c>
      <c r="L353" s="3" t="s">
        <v>240</v>
      </c>
      <c r="M353" s="3" t="s">
        <v>126</v>
      </c>
      <c r="N353" s="4">
        <v>2099107.4700000002</v>
      </c>
      <c r="O353" s="4">
        <v>-1378000</v>
      </c>
      <c r="P353" s="4">
        <v>0</v>
      </c>
      <c r="Q353" s="4">
        <v>721107.47</v>
      </c>
      <c r="R353" s="4">
        <v>212115.25</v>
      </c>
      <c r="S353" s="4">
        <v>351941.1</v>
      </c>
      <c r="T353" s="4">
        <v>43379.32</v>
      </c>
      <c r="U353" s="4">
        <v>369166.37</v>
      </c>
      <c r="V353" s="4">
        <v>677728.15</v>
      </c>
      <c r="W353" s="4">
        <v>157051.12</v>
      </c>
      <c r="X353" s="3" t="s">
        <v>127</v>
      </c>
    </row>
    <row r="354" spans="1:24" ht="15.75" customHeight="1">
      <c r="A354" s="3" t="s">
        <v>235</v>
      </c>
      <c r="B354" s="3" t="s">
        <v>25</v>
      </c>
      <c r="C354" s="3" t="s">
        <v>26</v>
      </c>
      <c r="D354" s="3" t="s">
        <v>349</v>
      </c>
      <c r="E354" s="3" t="s">
        <v>350</v>
      </c>
      <c r="F354" s="3" t="s">
        <v>128</v>
      </c>
      <c r="G354" s="3" t="s">
        <v>129</v>
      </c>
      <c r="H354" s="3" t="s">
        <v>146</v>
      </c>
      <c r="I354" s="3" t="s">
        <v>147</v>
      </c>
      <c r="J354" s="3" t="s">
        <v>236</v>
      </c>
      <c r="K354" s="3" t="s">
        <v>241</v>
      </c>
      <c r="L354" s="3" t="s">
        <v>242</v>
      </c>
      <c r="M354" s="3" t="s">
        <v>126</v>
      </c>
      <c r="N354" s="4">
        <v>791361.3</v>
      </c>
      <c r="O354" s="4">
        <v>-480361.3</v>
      </c>
      <c r="P354" s="4">
        <v>0</v>
      </c>
      <c r="Q354" s="4">
        <v>311000</v>
      </c>
      <c r="R354" s="4">
        <v>2.15</v>
      </c>
      <c r="S354" s="4">
        <v>58832.49</v>
      </c>
      <c r="T354" s="4">
        <v>58832.49</v>
      </c>
      <c r="U354" s="4">
        <v>252167.51</v>
      </c>
      <c r="V354" s="4">
        <v>252167.51</v>
      </c>
      <c r="W354" s="4">
        <v>252165.36</v>
      </c>
      <c r="X354" s="3" t="s">
        <v>127</v>
      </c>
    </row>
    <row r="355" spans="1:24" ht="15.75" customHeight="1">
      <c r="A355" s="3" t="s">
        <v>235</v>
      </c>
      <c r="B355" s="3" t="s">
        <v>25</v>
      </c>
      <c r="C355" s="3" t="s">
        <v>26</v>
      </c>
      <c r="D355" s="3" t="s">
        <v>349</v>
      </c>
      <c r="E355" s="3" t="s">
        <v>350</v>
      </c>
      <c r="F355" s="3" t="s">
        <v>128</v>
      </c>
      <c r="G355" s="3" t="s">
        <v>129</v>
      </c>
      <c r="H355" s="3" t="s">
        <v>146</v>
      </c>
      <c r="I355" s="3" t="s">
        <v>147</v>
      </c>
      <c r="J355" s="3" t="s">
        <v>236</v>
      </c>
      <c r="K355" s="3" t="s">
        <v>371</v>
      </c>
      <c r="L355" s="3" t="s">
        <v>372</v>
      </c>
      <c r="M355" s="3" t="s">
        <v>126</v>
      </c>
      <c r="N355" s="4">
        <v>0</v>
      </c>
      <c r="O355" s="4">
        <v>110000</v>
      </c>
      <c r="P355" s="4">
        <v>0</v>
      </c>
      <c r="Q355" s="4">
        <v>110000</v>
      </c>
      <c r="R355" s="4">
        <v>108321.14</v>
      </c>
      <c r="S355" s="4">
        <v>0</v>
      </c>
      <c r="T355" s="4">
        <v>0</v>
      </c>
      <c r="U355" s="4">
        <v>110000</v>
      </c>
      <c r="V355" s="4">
        <v>110000</v>
      </c>
      <c r="W355" s="4">
        <v>1678.86</v>
      </c>
      <c r="X355" s="3" t="s">
        <v>127</v>
      </c>
    </row>
    <row r="356" spans="1:24" ht="15.75" customHeight="1">
      <c r="A356" s="3" t="s">
        <v>243</v>
      </c>
      <c r="B356" s="3" t="s">
        <v>25</v>
      </c>
      <c r="C356" s="3" t="s">
        <v>26</v>
      </c>
      <c r="D356" s="3" t="s">
        <v>349</v>
      </c>
      <c r="E356" s="3" t="s">
        <v>350</v>
      </c>
      <c r="F356" s="3" t="s">
        <v>29</v>
      </c>
      <c r="G356" s="3" t="s">
        <v>30</v>
      </c>
      <c r="H356" s="3" t="s">
        <v>67</v>
      </c>
      <c r="I356" s="3" t="s">
        <v>68</v>
      </c>
      <c r="J356" s="3" t="s">
        <v>244</v>
      </c>
      <c r="K356" s="3" t="s">
        <v>245</v>
      </c>
      <c r="L356" s="3" t="s">
        <v>246</v>
      </c>
      <c r="M356" s="3" t="s">
        <v>36</v>
      </c>
      <c r="N356" s="4">
        <v>11015.75</v>
      </c>
      <c r="O356" s="4">
        <v>13596</v>
      </c>
      <c r="P356" s="4">
        <v>0</v>
      </c>
      <c r="Q356" s="4">
        <v>24611.75</v>
      </c>
      <c r="R356" s="4">
        <v>0.09</v>
      </c>
      <c r="S356" s="4">
        <v>6497.2</v>
      </c>
      <c r="T356" s="4">
        <v>6497.2</v>
      </c>
      <c r="U356" s="4">
        <v>18114.55</v>
      </c>
      <c r="V356" s="4">
        <v>18114.55</v>
      </c>
      <c r="W356" s="4">
        <v>18114.46</v>
      </c>
      <c r="X356" s="3" t="s">
        <v>247</v>
      </c>
    </row>
    <row r="357" spans="1:24" ht="15.75" customHeight="1">
      <c r="A357" s="3" t="s">
        <v>243</v>
      </c>
      <c r="B357" s="3" t="s">
        <v>25</v>
      </c>
      <c r="C357" s="3" t="s">
        <v>26</v>
      </c>
      <c r="D357" s="3" t="s">
        <v>349</v>
      </c>
      <c r="E357" s="3" t="s">
        <v>350</v>
      </c>
      <c r="F357" s="3" t="s">
        <v>29</v>
      </c>
      <c r="G357" s="3" t="s">
        <v>30</v>
      </c>
      <c r="H357" s="3" t="s">
        <v>67</v>
      </c>
      <c r="I357" s="3" t="s">
        <v>68</v>
      </c>
      <c r="J357" s="3" t="s">
        <v>244</v>
      </c>
      <c r="K357" s="3" t="s">
        <v>248</v>
      </c>
      <c r="L357" s="3" t="s">
        <v>249</v>
      </c>
      <c r="M357" s="3" t="s">
        <v>36</v>
      </c>
      <c r="N357" s="4">
        <v>0</v>
      </c>
      <c r="O357" s="4">
        <v>1000</v>
      </c>
      <c r="P357" s="4">
        <v>0</v>
      </c>
      <c r="Q357" s="4">
        <v>1000</v>
      </c>
      <c r="R357" s="4">
        <v>845.54</v>
      </c>
      <c r="S357" s="4">
        <v>0</v>
      </c>
      <c r="T357" s="4">
        <v>0</v>
      </c>
      <c r="U357" s="4">
        <v>1000</v>
      </c>
      <c r="V357" s="4">
        <v>1000</v>
      </c>
      <c r="W357" s="4">
        <v>154.46</v>
      </c>
      <c r="X357" s="3" t="s">
        <v>247</v>
      </c>
    </row>
    <row r="358" spans="1:24" ht="15.75" customHeight="1">
      <c r="A358" s="3" t="s">
        <v>243</v>
      </c>
      <c r="B358" s="3" t="s">
        <v>25</v>
      </c>
      <c r="C358" s="3" t="s">
        <v>26</v>
      </c>
      <c r="D358" s="3" t="s">
        <v>349</v>
      </c>
      <c r="E358" s="3" t="s">
        <v>350</v>
      </c>
      <c r="F358" s="3" t="s">
        <v>29</v>
      </c>
      <c r="G358" s="3" t="s">
        <v>30</v>
      </c>
      <c r="H358" s="3" t="s">
        <v>67</v>
      </c>
      <c r="I358" s="3" t="s">
        <v>68</v>
      </c>
      <c r="J358" s="3" t="s">
        <v>244</v>
      </c>
      <c r="K358" s="3" t="s">
        <v>250</v>
      </c>
      <c r="L358" s="3" t="s">
        <v>251</v>
      </c>
      <c r="M358" s="3" t="s">
        <v>36</v>
      </c>
      <c r="N358" s="4">
        <v>76864.850000000006</v>
      </c>
      <c r="O358" s="4">
        <v>-14596</v>
      </c>
      <c r="P358" s="4">
        <v>0</v>
      </c>
      <c r="Q358" s="4">
        <v>62268.85</v>
      </c>
      <c r="R358" s="4">
        <v>0</v>
      </c>
      <c r="S358" s="4">
        <v>0</v>
      </c>
      <c r="T358" s="4">
        <v>0</v>
      </c>
      <c r="U358" s="4">
        <v>62268.85</v>
      </c>
      <c r="V358" s="4">
        <v>62268.85</v>
      </c>
      <c r="W358" s="4">
        <v>62268.85</v>
      </c>
      <c r="X358" s="3" t="s">
        <v>247</v>
      </c>
    </row>
    <row r="359" spans="1:24" ht="15.75" customHeight="1">
      <c r="A359" s="3" t="s">
        <v>243</v>
      </c>
      <c r="B359" s="3" t="s">
        <v>25</v>
      </c>
      <c r="C359" s="3" t="s">
        <v>26</v>
      </c>
      <c r="D359" s="3" t="s">
        <v>349</v>
      </c>
      <c r="E359" s="3" t="s">
        <v>350</v>
      </c>
      <c r="F359" s="3" t="s">
        <v>128</v>
      </c>
      <c r="G359" s="3" t="s">
        <v>129</v>
      </c>
      <c r="H359" s="3" t="s">
        <v>130</v>
      </c>
      <c r="I359" s="3" t="s">
        <v>131</v>
      </c>
      <c r="J359" s="3" t="s">
        <v>244</v>
      </c>
      <c r="K359" s="3" t="s">
        <v>245</v>
      </c>
      <c r="L359" s="3" t="s">
        <v>252</v>
      </c>
      <c r="M359" s="3" t="s">
        <v>126</v>
      </c>
      <c r="N359" s="4">
        <v>0</v>
      </c>
      <c r="O359" s="4">
        <v>1500</v>
      </c>
      <c r="P359" s="4">
        <v>0</v>
      </c>
      <c r="Q359" s="4">
        <v>1500</v>
      </c>
      <c r="R359" s="4">
        <v>0</v>
      </c>
      <c r="S359" s="4">
        <v>0</v>
      </c>
      <c r="T359" s="4">
        <v>0</v>
      </c>
      <c r="U359" s="4">
        <v>1500</v>
      </c>
      <c r="V359" s="4">
        <v>1500</v>
      </c>
      <c r="W359" s="4">
        <v>1500</v>
      </c>
      <c r="X359" s="3" t="s">
        <v>247</v>
      </c>
    </row>
    <row r="360" spans="1:24" ht="15.75" customHeight="1">
      <c r="A360" s="3" t="s">
        <v>243</v>
      </c>
      <c r="B360" s="3" t="s">
        <v>25</v>
      </c>
      <c r="C360" s="3" t="s">
        <v>26</v>
      </c>
      <c r="D360" s="3" t="s">
        <v>349</v>
      </c>
      <c r="E360" s="3" t="s">
        <v>350</v>
      </c>
      <c r="F360" s="3" t="s">
        <v>128</v>
      </c>
      <c r="G360" s="3" t="s">
        <v>129</v>
      </c>
      <c r="H360" s="3" t="s">
        <v>134</v>
      </c>
      <c r="I360" s="3" t="s">
        <v>135</v>
      </c>
      <c r="J360" s="3" t="s">
        <v>244</v>
      </c>
      <c r="K360" s="3" t="s">
        <v>248</v>
      </c>
      <c r="L360" s="3" t="s">
        <v>253</v>
      </c>
      <c r="M360" s="3" t="s">
        <v>126</v>
      </c>
      <c r="N360" s="4">
        <v>84432</v>
      </c>
      <c r="O360" s="4">
        <v>-6233</v>
      </c>
      <c r="P360" s="4">
        <v>0</v>
      </c>
      <c r="Q360" s="4">
        <v>78199</v>
      </c>
      <c r="R360" s="4">
        <v>46549</v>
      </c>
      <c r="S360" s="4">
        <v>25199</v>
      </c>
      <c r="T360" s="4">
        <v>25199</v>
      </c>
      <c r="U360" s="4">
        <v>53000</v>
      </c>
      <c r="V360" s="4">
        <v>53000</v>
      </c>
      <c r="W360" s="4">
        <v>6451</v>
      </c>
      <c r="X360" s="3" t="s">
        <v>247</v>
      </c>
    </row>
    <row r="361" spans="1:24" ht="15.75" customHeight="1">
      <c r="A361" s="3" t="s">
        <v>243</v>
      </c>
      <c r="B361" s="3" t="s">
        <v>25</v>
      </c>
      <c r="C361" s="3" t="s">
        <v>26</v>
      </c>
      <c r="D361" s="3" t="s">
        <v>349</v>
      </c>
      <c r="E361" s="3" t="s">
        <v>350</v>
      </c>
      <c r="F361" s="3" t="s">
        <v>128</v>
      </c>
      <c r="G361" s="3" t="s">
        <v>129</v>
      </c>
      <c r="H361" s="3" t="s">
        <v>134</v>
      </c>
      <c r="I361" s="3" t="s">
        <v>135</v>
      </c>
      <c r="J361" s="3" t="s">
        <v>244</v>
      </c>
      <c r="K361" s="3" t="s">
        <v>250</v>
      </c>
      <c r="L361" s="3" t="s">
        <v>347</v>
      </c>
      <c r="M361" s="3" t="s">
        <v>126</v>
      </c>
      <c r="N361" s="4">
        <v>41394</v>
      </c>
      <c r="O361" s="4">
        <v>-28200</v>
      </c>
      <c r="P361" s="4">
        <v>0</v>
      </c>
      <c r="Q361" s="4">
        <v>13194</v>
      </c>
      <c r="R361" s="4">
        <v>0</v>
      </c>
      <c r="S361" s="4">
        <v>13194</v>
      </c>
      <c r="T361" s="4">
        <v>13194</v>
      </c>
      <c r="U361" s="4">
        <v>0</v>
      </c>
      <c r="V361" s="4">
        <v>0</v>
      </c>
      <c r="W361" s="4">
        <v>0</v>
      </c>
      <c r="X361" s="3" t="s">
        <v>247</v>
      </c>
    </row>
    <row r="362" spans="1:24" ht="15.75" customHeight="1">
      <c r="A362" s="3" t="s">
        <v>243</v>
      </c>
      <c r="B362" s="3" t="s">
        <v>25</v>
      </c>
      <c r="C362" s="3" t="s">
        <v>26</v>
      </c>
      <c r="D362" s="3" t="s">
        <v>349</v>
      </c>
      <c r="E362" s="3" t="s">
        <v>350</v>
      </c>
      <c r="F362" s="3" t="s">
        <v>128</v>
      </c>
      <c r="G362" s="3" t="s">
        <v>129</v>
      </c>
      <c r="H362" s="3" t="s">
        <v>134</v>
      </c>
      <c r="I362" s="3" t="s">
        <v>135</v>
      </c>
      <c r="J362" s="3" t="s">
        <v>244</v>
      </c>
      <c r="K362" s="3" t="s">
        <v>373</v>
      </c>
      <c r="L362" s="3" t="s">
        <v>374</v>
      </c>
      <c r="M362" s="3" t="s">
        <v>126</v>
      </c>
      <c r="N362" s="4">
        <v>0</v>
      </c>
      <c r="O362" s="4">
        <v>52000</v>
      </c>
      <c r="P362" s="4">
        <v>0</v>
      </c>
      <c r="Q362" s="4">
        <v>52000</v>
      </c>
      <c r="R362" s="4">
        <v>0</v>
      </c>
      <c r="S362" s="4">
        <v>0</v>
      </c>
      <c r="T362" s="4">
        <v>0</v>
      </c>
      <c r="U362" s="4">
        <v>52000</v>
      </c>
      <c r="V362" s="4">
        <v>52000</v>
      </c>
      <c r="W362" s="4">
        <v>52000</v>
      </c>
      <c r="X362" s="3" t="s">
        <v>247</v>
      </c>
    </row>
    <row r="363" spans="1:24" ht="15.75" customHeight="1">
      <c r="A363" s="3" t="s">
        <v>243</v>
      </c>
      <c r="B363" s="3" t="s">
        <v>25</v>
      </c>
      <c r="C363" s="3" t="s">
        <v>26</v>
      </c>
      <c r="D363" s="3" t="s">
        <v>349</v>
      </c>
      <c r="E363" s="3" t="s">
        <v>350</v>
      </c>
      <c r="F363" s="3" t="s">
        <v>162</v>
      </c>
      <c r="G363" s="3" t="s">
        <v>163</v>
      </c>
      <c r="H363" s="3" t="s">
        <v>164</v>
      </c>
      <c r="I363" s="3" t="s">
        <v>165</v>
      </c>
      <c r="J363" s="3" t="s">
        <v>244</v>
      </c>
      <c r="K363" s="3" t="s">
        <v>245</v>
      </c>
      <c r="L363" s="3" t="s">
        <v>375</v>
      </c>
      <c r="M363" s="3" t="s">
        <v>126</v>
      </c>
      <c r="N363" s="4">
        <v>8873.34</v>
      </c>
      <c r="O363" s="4">
        <v>-5373.34</v>
      </c>
      <c r="P363" s="4">
        <v>0</v>
      </c>
      <c r="Q363" s="4">
        <v>3500</v>
      </c>
      <c r="R363" s="4">
        <v>0</v>
      </c>
      <c r="S363" s="4">
        <v>0</v>
      </c>
      <c r="T363" s="4">
        <v>0</v>
      </c>
      <c r="U363" s="4">
        <v>3500</v>
      </c>
      <c r="V363" s="4">
        <v>3500</v>
      </c>
      <c r="W363" s="4">
        <v>3500</v>
      </c>
      <c r="X363" s="3" t="s">
        <v>247</v>
      </c>
    </row>
    <row r="364" spans="1:24" ht="15.75" customHeight="1">
      <c r="A364" s="3" t="s">
        <v>243</v>
      </c>
      <c r="B364" s="3" t="s">
        <v>25</v>
      </c>
      <c r="C364" s="3" t="s">
        <v>26</v>
      </c>
      <c r="D364" s="3" t="s">
        <v>349</v>
      </c>
      <c r="E364" s="3" t="s">
        <v>350</v>
      </c>
      <c r="F364" s="3" t="s">
        <v>162</v>
      </c>
      <c r="G364" s="3" t="s">
        <v>163</v>
      </c>
      <c r="H364" s="3" t="s">
        <v>164</v>
      </c>
      <c r="I364" s="3" t="s">
        <v>165</v>
      </c>
      <c r="J364" s="3" t="s">
        <v>244</v>
      </c>
      <c r="K364" s="3" t="s">
        <v>248</v>
      </c>
      <c r="L364" s="3" t="s">
        <v>256</v>
      </c>
      <c r="M364" s="3" t="s">
        <v>126</v>
      </c>
      <c r="N364" s="4">
        <v>3374</v>
      </c>
      <c r="O364" s="4">
        <v>-3374</v>
      </c>
      <c r="P364" s="4">
        <v>0</v>
      </c>
      <c r="Q364" s="4">
        <v>0</v>
      </c>
      <c r="R364" s="4">
        <v>0</v>
      </c>
      <c r="S364" s="4">
        <v>0</v>
      </c>
      <c r="T364" s="4">
        <v>0</v>
      </c>
      <c r="U364" s="4">
        <v>0</v>
      </c>
      <c r="V364" s="4">
        <v>0</v>
      </c>
      <c r="W364" s="4">
        <v>0</v>
      </c>
      <c r="X364" s="3" t="s">
        <v>247</v>
      </c>
    </row>
    <row r="365" spans="1:24" ht="15.75" customHeight="1">
      <c r="A365" s="3" t="s">
        <v>243</v>
      </c>
      <c r="B365" s="3" t="s">
        <v>25</v>
      </c>
      <c r="C365" s="3" t="s">
        <v>26</v>
      </c>
      <c r="D365" s="3" t="s">
        <v>349</v>
      </c>
      <c r="E365" s="3" t="s">
        <v>350</v>
      </c>
      <c r="F365" s="3" t="s">
        <v>162</v>
      </c>
      <c r="G365" s="3" t="s">
        <v>163</v>
      </c>
      <c r="H365" s="3" t="s">
        <v>164</v>
      </c>
      <c r="I365" s="3" t="s">
        <v>165</v>
      </c>
      <c r="J365" s="3" t="s">
        <v>244</v>
      </c>
      <c r="K365" s="3" t="s">
        <v>250</v>
      </c>
      <c r="L365" s="3" t="s">
        <v>257</v>
      </c>
      <c r="M365" s="3" t="s">
        <v>126</v>
      </c>
      <c r="N365" s="4">
        <v>14523.14</v>
      </c>
      <c r="O365" s="4">
        <v>-14523.14</v>
      </c>
      <c r="P365" s="4">
        <v>0</v>
      </c>
      <c r="Q365" s="4">
        <v>0</v>
      </c>
      <c r="R365" s="4">
        <v>0</v>
      </c>
      <c r="S365" s="4">
        <v>0</v>
      </c>
      <c r="T365" s="4">
        <v>0</v>
      </c>
      <c r="U365" s="4">
        <v>0</v>
      </c>
      <c r="V365" s="4">
        <v>0</v>
      </c>
      <c r="W365" s="4">
        <v>0</v>
      </c>
      <c r="X365" s="3" t="s">
        <v>247</v>
      </c>
    </row>
    <row r="366" spans="1:24" ht="15.75" customHeight="1">
      <c r="A366" s="3" t="s">
        <v>243</v>
      </c>
      <c r="B366" s="3" t="s">
        <v>25</v>
      </c>
      <c r="C366" s="3" t="s">
        <v>26</v>
      </c>
      <c r="D366" s="3" t="s">
        <v>349</v>
      </c>
      <c r="E366" s="3" t="s">
        <v>350</v>
      </c>
      <c r="F366" s="3" t="s">
        <v>162</v>
      </c>
      <c r="G366" s="3" t="s">
        <v>163</v>
      </c>
      <c r="H366" s="3" t="s">
        <v>176</v>
      </c>
      <c r="I366" s="3" t="s">
        <v>177</v>
      </c>
      <c r="J366" s="3" t="s">
        <v>244</v>
      </c>
      <c r="K366" s="3" t="s">
        <v>250</v>
      </c>
      <c r="L366" s="3" t="s">
        <v>257</v>
      </c>
      <c r="M366" s="3" t="s">
        <v>126</v>
      </c>
      <c r="N366" s="4">
        <v>1482.62</v>
      </c>
      <c r="O366" s="4">
        <v>0</v>
      </c>
      <c r="P366" s="4">
        <v>0</v>
      </c>
      <c r="Q366" s="4">
        <v>1482.62</v>
      </c>
      <c r="R366" s="4">
        <v>0</v>
      </c>
      <c r="S366" s="4">
        <v>0</v>
      </c>
      <c r="T366" s="4">
        <v>0</v>
      </c>
      <c r="U366" s="4">
        <v>1482.62</v>
      </c>
      <c r="V366" s="4">
        <v>1482.62</v>
      </c>
      <c r="W366" s="4">
        <v>1482.62</v>
      </c>
      <c r="X366" s="3" t="s">
        <v>247</v>
      </c>
    </row>
    <row r="367" spans="1:24" ht="15.75" customHeight="1">
      <c r="A367" s="3" t="s">
        <v>243</v>
      </c>
      <c r="B367" s="3" t="s">
        <v>25</v>
      </c>
      <c r="C367" s="3" t="s">
        <v>26</v>
      </c>
      <c r="D367" s="3" t="s">
        <v>349</v>
      </c>
      <c r="E367" s="3" t="s">
        <v>350</v>
      </c>
      <c r="F367" s="3" t="s">
        <v>197</v>
      </c>
      <c r="G367" s="3" t="s">
        <v>198</v>
      </c>
      <c r="H367" s="3" t="s">
        <v>199</v>
      </c>
      <c r="I367" s="3" t="s">
        <v>200</v>
      </c>
      <c r="J367" s="3" t="s">
        <v>244</v>
      </c>
      <c r="K367" s="3" t="s">
        <v>248</v>
      </c>
      <c r="L367" s="3" t="s">
        <v>258</v>
      </c>
      <c r="M367" s="3" t="s">
        <v>126</v>
      </c>
      <c r="N367" s="4">
        <v>4968.07</v>
      </c>
      <c r="O367" s="4">
        <v>5000</v>
      </c>
      <c r="P367" s="4">
        <v>0</v>
      </c>
      <c r="Q367" s="4">
        <v>9968.07</v>
      </c>
      <c r="R367" s="4">
        <v>0</v>
      </c>
      <c r="S367" s="4">
        <v>0</v>
      </c>
      <c r="T367" s="4">
        <v>0</v>
      </c>
      <c r="U367" s="4">
        <v>9968.07</v>
      </c>
      <c r="V367" s="4">
        <v>9968.07</v>
      </c>
      <c r="W367" s="4">
        <v>9968.07</v>
      </c>
      <c r="X367" s="3" t="s">
        <v>247</v>
      </c>
    </row>
    <row r="368" spans="1:24" ht="15.75" customHeight="1">
      <c r="A368" s="3" t="s">
        <v>243</v>
      </c>
      <c r="B368" s="3" t="s">
        <v>25</v>
      </c>
      <c r="C368" s="3" t="s">
        <v>26</v>
      </c>
      <c r="D368" s="3" t="s">
        <v>349</v>
      </c>
      <c r="E368" s="3" t="s">
        <v>350</v>
      </c>
      <c r="F368" s="3" t="s">
        <v>197</v>
      </c>
      <c r="G368" s="3" t="s">
        <v>198</v>
      </c>
      <c r="H368" s="3" t="s">
        <v>199</v>
      </c>
      <c r="I368" s="3" t="s">
        <v>200</v>
      </c>
      <c r="J368" s="3" t="s">
        <v>244</v>
      </c>
      <c r="K368" s="3" t="s">
        <v>250</v>
      </c>
      <c r="L368" s="3" t="s">
        <v>259</v>
      </c>
      <c r="M368" s="3" t="s">
        <v>126</v>
      </c>
      <c r="N368" s="4">
        <v>7712</v>
      </c>
      <c r="O368" s="4">
        <v>-5000</v>
      </c>
      <c r="P368" s="4">
        <v>0</v>
      </c>
      <c r="Q368" s="4">
        <v>2712</v>
      </c>
      <c r="R368" s="4">
        <v>827.4</v>
      </c>
      <c r="S368" s="4">
        <v>1796</v>
      </c>
      <c r="T368" s="4">
        <v>1796</v>
      </c>
      <c r="U368" s="4">
        <v>916</v>
      </c>
      <c r="V368" s="4">
        <v>916</v>
      </c>
      <c r="W368" s="4">
        <v>88.6</v>
      </c>
      <c r="X368" s="3" t="s">
        <v>247</v>
      </c>
    </row>
    <row r="369" spans="1:24" ht="15.75" customHeight="1">
      <c r="A369" s="3" t="s">
        <v>243</v>
      </c>
      <c r="B369" s="3" t="s">
        <v>25</v>
      </c>
      <c r="C369" s="3" t="s">
        <v>26</v>
      </c>
      <c r="D369" s="3" t="s">
        <v>349</v>
      </c>
      <c r="E369" s="3" t="s">
        <v>350</v>
      </c>
      <c r="F369" s="3" t="s">
        <v>211</v>
      </c>
      <c r="G369" s="3" t="s">
        <v>212</v>
      </c>
      <c r="H369" s="3" t="s">
        <v>218</v>
      </c>
      <c r="I369" s="3" t="s">
        <v>219</v>
      </c>
      <c r="J369" s="3" t="s">
        <v>244</v>
      </c>
      <c r="K369" s="3" t="s">
        <v>250</v>
      </c>
      <c r="L369" s="3" t="s">
        <v>376</v>
      </c>
      <c r="M369" s="3" t="s">
        <v>126</v>
      </c>
      <c r="N369" s="4">
        <v>3581.28</v>
      </c>
      <c r="O369" s="4">
        <v>-3581.28</v>
      </c>
      <c r="P369" s="4">
        <v>0</v>
      </c>
      <c r="Q369" s="4">
        <v>0</v>
      </c>
      <c r="R369" s="4">
        <v>0</v>
      </c>
      <c r="S369" s="4">
        <v>0</v>
      </c>
      <c r="T369" s="4">
        <v>0</v>
      </c>
      <c r="U369" s="4">
        <v>0</v>
      </c>
      <c r="V369" s="4">
        <v>0</v>
      </c>
      <c r="W369" s="4">
        <v>0</v>
      </c>
      <c r="X369" s="3" t="s">
        <v>247</v>
      </c>
    </row>
    <row r="370" spans="1:24" ht="15.75" customHeight="1">
      <c r="A370" s="3" t="s">
        <v>262</v>
      </c>
      <c r="B370" s="3" t="s">
        <v>25</v>
      </c>
      <c r="C370" s="3" t="s">
        <v>26</v>
      </c>
      <c r="D370" s="3" t="s">
        <v>349</v>
      </c>
      <c r="E370" s="3" t="s">
        <v>350</v>
      </c>
      <c r="F370" s="3" t="s">
        <v>29</v>
      </c>
      <c r="G370" s="3" t="s">
        <v>30</v>
      </c>
      <c r="H370" s="3" t="s">
        <v>31</v>
      </c>
      <c r="I370" s="3" t="s">
        <v>32</v>
      </c>
      <c r="J370" s="3" t="s">
        <v>263</v>
      </c>
      <c r="K370" s="3" t="s">
        <v>264</v>
      </c>
      <c r="L370" s="3" t="s">
        <v>265</v>
      </c>
      <c r="M370" s="3" t="s">
        <v>36</v>
      </c>
      <c r="N370" s="4">
        <v>9719.92</v>
      </c>
      <c r="O370" s="4">
        <v>0</v>
      </c>
      <c r="P370" s="4">
        <v>0</v>
      </c>
      <c r="Q370" s="4">
        <v>9719.92</v>
      </c>
      <c r="R370" s="4">
        <v>0</v>
      </c>
      <c r="S370" s="4">
        <v>0</v>
      </c>
      <c r="T370" s="4">
        <v>0</v>
      </c>
      <c r="U370" s="4">
        <v>9719.92</v>
      </c>
      <c r="V370" s="4">
        <v>9719.92</v>
      </c>
      <c r="W370" s="4">
        <v>9719.92</v>
      </c>
      <c r="X370" s="3" t="s">
        <v>266</v>
      </c>
    </row>
    <row r="371" spans="1:24" ht="15.75" customHeight="1">
      <c r="A371" s="3" t="s">
        <v>24</v>
      </c>
      <c r="B371" s="3" t="s">
        <v>25</v>
      </c>
      <c r="C371" s="3" t="s">
        <v>26</v>
      </c>
      <c r="D371" s="3" t="s">
        <v>377</v>
      </c>
      <c r="E371" s="3" t="s">
        <v>378</v>
      </c>
      <c r="F371" s="3" t="s">
        <v>29</v>
      </c>
      <c r="G371" s="3" t="s">
        <v>30</v>
      </c>
      <c r="H371" s="3" t="s">
        <v>31</v>
      </c>
      <c r="I371" s="3" t="s">
        <v>32</v>
      </c>
      <c r="J371" s="3" t="s">
        <v>33</v>
      </c>
      <c r="K371" s="3" t="s">
        <v>34</v>
      </c>
      <c r="L371" s="3" t="s">
        <v>35</v>
      </c>
      <c r="M371" s="3" t="s">
        <v>36</v>
      </c>
      <c r="N371" s="4">
        <v>1100840</v>
      </c>
      <c r="O371" s="4">
        <v>-70676</v>
      </c>
      <c r="P371" s="4">
        <v>0</v>
      </c>
      <c r="Q371" s="4">
        <v>1030164</v>
      </c>
      <c r="R371" s="4">
        <v>0</v>
      </c>
      <c r="S371" s="4">
        <v>396730</v>
      </c>
      <c r="T371" s="4">
        <v>396730</v>
      </c>
      <c r="U371" s="4">
        <v>633434</v>
      </c>
      <c r="V371" s="4">
        <v>633434</v>
      </c>
      <c r="W371" s="4">
        <v>633434</v>
      </c>
      <c r="X371" s="3" t="s">
        <v>37</v>
      </c>
    </row>
    <row r="372" spans="1:24" ht="15.75" customHeight="1">
      <c r="A372" s="3" t="s">
        <v>24</v>
      </c>
      <c r="B372" s="3" t="s">
        <v>25</v>
      </c>
      <c r="C372" s="3" t="s">
        <v>26</v>
      </c>
      <c r="D372" s="3" t="s">
        <v>377</v>
      </c>
      <c r="E372" s="3" t="s">
        <v>378</v>
      </c>
      <c r="F372" s="3" t="s">
        <v>29</v>
      </c>
      <c r="G372" s="3" t="s">
        <v>30</v>
      </c>
      <c r="H372" s="3" t="s">
        <v>31</v>
      </c>
      <c r="I372" s="3" t="s">
        <v>32</v>
      </c>
      <c r="J372" s="3" t="s">
        <v>33</v>
      </c>
      <c r="K372" s="3" t="s">
        <v>38</v>
      </c>
      <c r="L372" s="3" t="s">
        <v>39</v>
      </c>
      <c r="M372" s="3" t="s">
        <v>36</v>
      </c>
      <c r="N372" s="4">
        <v>192987.04</v>
      </c>
      <c r="O372" s="4">
        <v>-33781.9</v>
      </c>
      <c r="P372" s="4">
        <v>0</v>
      </c>
      <c r="Q372" s="4">
        <v>159205.14000000001</v>
      </c>
      <c r="R372" s="4">
        <v>0</v>
      </c>
      <c r="S372" s="4">
        <v>65325.599999999999</v>
      </c>
      <c r="T372" s="4">
        <v>65325.599999999999</v>
      </c>
      <c r="U372" s="4">
        <v>93879.54</v>
      </c>
      <c r="V372" s="4">
        <v>93879.54</v>
      </c>
      <c r="W372" s="4">
        <v>93879.54</v>
      </c>
      <c r="X372" s="3" t="s">
        <v>37</v>
      </c>
    </row>
    <row r="373" spans="1:24" ht="15.75" customHeight="1">
      <c r="A373" s="3" t="s">
        <v>24</v>
      </c>
      <c r="B373" s="3" t="s">
        <v>25</v>
      </c>
      <c r="C373" s="3" t="s">
        <v>26</v>
      </c>
      <c r="D373" s="3" t="s">
        <v>377</v>
      </c>
      <c r="E373" s="3" t="s">
        <v>378</v>
      </c>
      <c r="F373" s="3" t="s">
        <v>29</v>
      </c>
      <c r="G373" s="3" t="s">
        <v>30</v>
      </c>
      <c r="H373" s="3" t="s">
        <v>31</v>
      </c>
      <c r="I373" s="3" t="s">
        <v>32</v>
      </c>
      <c r="J373" s="3" t="s">
        <v>33</v>
      </c>
      <c r="K373" s="3" t="s">
        <v>40</v>
      </c>
      <c r="L373" s="3" t="s">
        <v>41</v>
      </c>
      <c r="M373" s="3" t="s">
        <v>36</v>
      </c>
      <c r="N373" s="4">
        <v>130663.25</v>
      </c>
      <c r="O373" s="4">
        <v>-7698.16</v>
      </c>
      <c r="P373" s="4">
        <v>0</v>
      </c>
      <c r="Q373" s="4">
        <v>122965.09</v>
      </c>
      <c r="R373" s="4">
        <v>22446.46</v>
      </c>
      <c r="S373" s="4">
        <v>7000.95</v>
      </c>
      <c r="T373" s="4">
        <v>7000.95</v>
      </c>
      <c r="U373" s="4">
        <v>115964.14</v>
      </c>
      <c r="V373" s="4">
        <v>115964.14</v>
      </c>
      <c r="W373" s="4">
        <v>93517.68</v>
      </c>
      <c r="X373" s="3" t="s">
        <v>37</v>
      </c>
    </row>
    <row r="374" spans="1:24" ht="15.75" customHeight="1">
      <c r="A374" s="3" t="s">
        <v>24</v>
      </c>
      <c r="B374" s="3" t="s">
        <v>25</v>
      </c>
      <c r="C374" s="3" t="s">
        <v>26</v>
      </c>
      <c r="D374" s="3" t="s">
        <v>377</v>
      </c>
      <c r="E374" s="3" t="s">
        <v>378</v>
      </c>
      <c r="F374" s="3" t="s">
        <v>29</v>
      </c>
      <c r="G374" s="3" t="s">
        <v>30</v>
      </c>
      <c r="H374" s="3" t="s">
        <v>31</v>
      </c>
      <c r="I374" s="3" t="s">
        <v>32</v>
      </c>
      <c r="J374" s="3" t="s">
        <v>33</v>
      </c>
      <c r="K374" s="3" t="s">
        <v>42</v>
      </c>
      <c r="L374" s="3" t="s">
        <v>43</v>
      </c>
      <c r="M374" s="3" t="s">
        <v>36</v>
      </c>
      <c r="N374" s="4">
        <v>60908.34</v>
      </c>
      <c r="O374" s="4">
        <v>-9458.34</v>
      </c>
      <c r="P374" s="4">
        <v>0</v>
      </c>
      <c r="Q374" s="4">
        <v>51450</v>
      </c>
      <c r="R374" s="4">
        <v>10987.5</v>
      </c>
      <c r="S374" s="4">
        <v>2335.4</v>
      </c>
      <c r="T374" s="4">
        <v>2335.4</v>
      </c>
      <c r="U374" s="4">
        <v>49114.6</v>
      </c>
      <c r="V374" s="4">
        <v>49114.6</v>
      </c>
      <c r="W374" s="4">
        <v>38127.1</v>
      </c>
      <c r="X374" s="3" t="s">
        <v>37</v>
      </c>
    </row>
    <row r="375" spans="1:24" ht="15.75" customHeight="1">
      <c r="A375" s="3" t="s">
        <v>24</v>
      </c>
      <c r="B375" s="3" t="s">
        <v>25</v>
      </c>
      <c r="C375" s="3" t="s">
        <v>26</v>
      </c>
      <c r="D375" s="3" t="s">
        <v>377</v>
      </c>
      <c r="E375" s="3" t="s">
        <v>378</v>
      </c>
      <c r="F375" s="3" t="s">
        <v>29</v>
      </c>
      <c r="G375" s="3" t="s">
        <v>30</v>
      </c>
      <c r="H375" s="3" t="s">
        <v>31</v>
      </c>
      <c r="I375" s="3" t="s">
        <v>32</v>
      </c>
      <c r="J375" s="3" t="s">
        <v>33</v>
      </c>
      <c r="K375" s="3" t="s">
        <v>44</v>
      </c>
      <c r="L375" s="3" t="s">
        <v>45</v>
      </c>
      <c r="M375" s="3" t="s">
        <v>36</v>
      </c>
      <c r="N375" s="4">
        <v>3260</v>
      </c>
      <c r="O375" s="4">
        <v>-437.6</v>
      </c>
      <c r="P375" s="4">
        <v>0</v>
      </c>
      <c r="Q375" s="4">
        <v>2822.4</v>
      </c>
      <c r="R375" s="4">
        <v>0</v>
      </c>
      <c r="S375" s="4">
        <v>1016.4</v>
      </c>
      <c r="T375" s="4">
        <v>1016.4</v>
      </c>
      <c r="U375" s="4">
        <v>1806</v>
      </c>
      <c r="V375" s="4">
        <v>1806</v>
      </c>
      <c r="W375" s="4">
        <v>1806</v>
      </c>
      <c r="X375" s="3" t="s">
        <v>37</v>
      </c>
    </row>
    <row r="376" spans="1:24" ht="15.75" customHeight="1">
      <c r="A376" s="3" t="s">
        <v>24</v>
      </c>
      <c r="B376" s="3" t="s">
        <v>25</v>
      </c>
      <c r="C376" s="3" t="s">
        <v>26</v>
      </c>
      <c r="D376" s="3" t="s">
        <v>377</v>
      </c>
      <c r="E376" s="3" t="s">
        <v>378</v>
      </c>
      <c r="F376" s="3" t="s">
        <v>29</v>
      </c>
      <c r="G376" s="3" t="s">
        <v>30</v>
      </c>
      <c r="H376" s="3" t="s">
        <v>31</v>
      </c>
      <c r="I376" s="3" t="s">
        <v>32</v>
      </c>
      <c r="J376" s="3" t="s">
        <v>33</v>
      </c>
      <c r="K376" s="3" t="s">
        <v>46</v>
      </c>
      <c r="L376" s="3" t="s">
        <v>47</v>
      </c>
      <c r="M376" s="3" t="s">
        <v>36</v>
      </c>
      <c r="N376" s="4">
        <v>26080</v>
      </c>
      <c r="O376" s="4">
        <v>-5664</v>
      </c>
      <c r="P376" s="4">
        <v>0</v>
      </c>
      <c r="Q376" s="4">
        <v>20416</v>
      </c>
      <c r="R376" s="4">
        <v>0</v>
      </c>
      <c r="S376" s="4">
        <v>8664</v>
      </c>
      <c r="T376" s="4">
        <v>8664</v>
      </c>
      <c r="U376" s="4">
        <v>11752</v>
      </c>
      <c r="V376" s="4">
        <v>11752</v>
      </c>
      <c r="W376" s="4">
        <v>11752</v>
      </c>
      <c r="X376" s="3" t="s">
        <v>37</v>
      </c>
    </row>
    <row r="377" spans="1:24" ht="15.75" customHeight="1">
      <c r="A377" s="3" t="s">
        <v>24</v>
      </c>
      <c r="B377" s="3" t="s">
        <v>25</v>
      </c>
      <c r="C377" s="3" t="s">
        <v>26</v>
      </c>
      <c r="D377" s="3" t="s">
        <v>377</v>
      </c>
      <c r="E377" s="3" t="s">
        <v>378</v>
      </c>
      <c r="F377" s="3" t="s">
        <v>29</v>
      </c>
      <c r="G377" s="3" t="s">
        <v>30</v>
      </c>
      <c r="H377" s="3" t="s">
        <v>31</v>
      </c>
      <c r="I377" s="3" t="s">
        <v>32</v>
      </c>
      <c r="J377" s="3" t="s">
        <v>33</v>
      </c>
      <c r="K377" s="3" t="s">
        <v>48</v>
      </c>
      <c r="L377" s="3" t="s">
        <v>49</v>
      </c>
      <c r="M377" s="3" t="s">
        <v>36</v>
      </c>
      <c r="N377" s="4">
        <v>5148.96</v>
      </c>
      <c r="O377" s="4">
        <v>-4770.96</v>
      </c>
      <c r="P377" s="4">
        <v>0</v>
      </c>
      <c r="Q377" s="4">
        <v>378</v>
      </c>
      <c r="R377" s="4">
        <v>0</v>
      </c>
      <c r="S377" s="4">
        <v>112.5</v>
      </c>
      <c r="T377" s="4">
        <v>112.5</v>
      </c>
      <c r="U377" s="4">
        <v>265.5</v>
      </c>
      <c r="V377" s="4">
        <v>265.5</v>
      </c>
      <c r="W377" s="4">
        <v>265.5</v>
      </c>
      <c r="X377" s="3" t="s">
        <v>37</v>
      </c>
    </row>
    <row r="378" spans="1:24" ht="15.75" customHeight="1">
      <c r="A378" s="3" t="s">
        <v>24</v>
      </c>
      <c r="B378" s="3" t="s">
        <v>25</v>
      </c>
      <c r="C378" s="3" t="s">
        <v>26</v>
      </c>
      <c r="D378" s="3" t="s">
        <v>377</v>
      </c>
      <c r="E378" s="3" t="s">
        <v>378</v>
      </c>
      <c r="F378" s="3" t="s">
        <v>29</v>
      </c>
      <c r="G378" s="3" t="s">
        <v>30</v>
      </c>
      <c r="H378" s="3" t="s">
        <v>31</v>
      </c>
      <c r="I378" s="3" t="s">
        <v>32</v>
      </c>
      <c r="J378" s="3" t="s">
        <v>33</v>
      </c>
      <c r="K378" s="3" t="s">
        <v>50</v>
      </c>
      <c r="L378" s="3" t="s">
        <v>51</v>
      </c>
      <c r="M378" s="3" t="s">
        <v>36</v>
      </c>
      <c r="N378" s="4">
        <v>8949.5499999999993</v>
      </c>
      <c r="O378" s="4">
        <v>-2413.87</v>
      </c>
      <c r="P378" s="4">
        <v>0</v>
      </c>
      <c r="Q378" s="4">
        <v>6535.68</v>
      </c>
      <c r="R378" s="4">
        <v>0</v>
      </c>
      <c r="S378" s="4">
        <v>2418.1</v>
      </c>
      <c r="T378" s="4">
        <v>2418.1</v>
      </c>
      <c r="U378" s="4">
        <v>4117.58</v>
      </c>
      <c r="V378" s="4">
        <v>4117.58</v>
      </c>
      <c r="W378" s="4">
        <v>4117.58</v>
      </c>
      <c r="X378" s="3" t="s">
        <v>37</v>
      </c>
    </row>
    <row r="379" spans="1:24" ht="15.75" customHeight="1">
      <c r="A379" s="3" t="s">
        <v>24</v>
      </c>
      <c r="B379" s="3" t="s">
        <v>25</v>
      </c>
      <c r="C379" s="3" t="s">
        <v>26</v>
      </c>
      <c r="D379" s="3" t="s">
        <v>377</v>
      </c>
      <c r="E379" s="3" t="s">
        <v>378</v>
      </c>
      <c r="F379" s="3" t="s">
        <v>29</v>
      </c>
      <c r="G379" s="3" t="s">
        <v>30</v>
      </c>
      <c r="H379" s="3" t="s">
        <v>31</v>
      </c>
      <c r="I379" s="3" t="s">
        <v>32</v>
      </c>
      <c r="J379" s="3" t="s">
        <v>33</v>
      </c>
      <c r="K379" s="3" t="s">
        <v>281</v>
      </c>
      <c r="L379" s="3" t="s">
        <v>303</v>
      </c>
      <c r="M379" s="3" t="s">
        <v>36</v>
      </c>
      <c r="N379" s="4">
        <v>39.75</v>
      </c>
      <c r="O379" s="4">
        <v>-39.75</v>
      </c>
      <c r="P379" s="4">
        <v>0</v>
      </c>
      <c r="Q379" s="4">
        <v>0</v>
      </c>
      <c r="R379" s="4">
        <v>0</v>
      </c>
      <c r="S379" s="4">
        <v>0</v>
      </c>
      <c r="T379" s="4">
        <v>0</v>
      </c>
      <c r="U379" s="4">
        <v>0</v>
      </c>
      <c r="V379" s="4">
        <v>0</v>
      </c>
      <c r="W379" s="4">
        <v>0</v>
      </c>
      <c r="X379" s="3" t="s">
        <v>37</v>
      </c>
    </row>
    <row r="380" spans="1:24" ht="15.75" customHeight="1">
      <c r="A380" s="3" t="s">
        <v>24</v>
      </c>
      <c r="B380" s="3" t="s">
        <v>25</v>
      </c>
      <c r="C380" s="3" t="s">
        <v>26</v>
      </c>
      <c r="D380" s="3" t="s">
        <v>377</v>
      </c>
      <c r="E380" s="3" t="s">
        <v>378</v>
      </c>
      <c r="F380" s="3" t="s">
        <v>29</v>
      </c>
      <c r="G380" s="3" t="s">
        <v>30</v>
      </c>
      <c r="H380" s="3" t="s">
        <v>31</v>
      </c>
      <c r="I380" s="3" t="s">
        <v>32</v>
      </c>
      <c r="J380" s="3" t="s">
        <v>33</v>
      </c>
      <c r="K380" s="3" t="s">
        <v>52</v>
      </c>
      <c r="L380" s="3" t="s">
        <v>53</v>
      </c>
      <c r="M380" s="3" t="s">
        <v>36</v>
      </c>
      <c r="N380" s="4">
        <v>70826.47</v>
      </c>
      <c r="O380" s="4">
        <v>-3500</v>
      </c>
      <c r="P380" s="4">
        <v>0</v>
      </c>
      <c r="Q380" s="4">
        <v>67326.47</v>
      </c>
      <c r="R380" s="4">
        <v>0</v>
      </c>
      <c r="S380" s="4">
        <v>30908.080000000002</v>
      </c>
      <c r="T380" s="4">
        <v>30908.080000000002</v>
      </c>
      <c r="U380" s="4">
        <v>36418.39</v>
      </c>
      <c r="V380" s="4">
        <v>36418.39</v>
      </c>
      <c r="W380" s="4">
        <v>36418.39</v>
      </c>
      <c r="X380" s="3" t="s">
        <v>37</v>
      </c>
    </row>
    <row r="381" spans="1:24" ht="15.75" customHeight="1">
      <c r="A381" s="3" t="s">
        <v>24</v>
      </c>
      <c r="B381" s="3" t="s">
        <v>25</v>
      </c>
      <c r="C381" s="3" t="s">
        <v>26</v>
      </c>
      <c r="D381" s="3" t="s">
        <v>377</v>
      </c>
      <c r="E381" s="3" t="s">
        <v>378</v>
      </c>
      <c r="F381" s="3" t="s">
        <v>29</v>
      </c>
      <c r="G381" s="3" t="s">
        <v>30</v>
      </c>
      <c r="H381" s="3" t="s">
        <v>31</v>
      </c>
      <c r="I381" s="3" t="s">
        <v>32</v>
      </c>
      <c r="J381" s="3" t="s">
        <v>33</v>
      </c>
      <c r="K381" s="3" t="s">
        <v>54</v>
      </c>
      <c r="L381" s="3" t="s">
        <v>55</v>
      </c>
      <c r="M381" s="3" t="s">
        <v>36</v>
      </c>
      <c r="N381" s="4">
        <v>274132</v>
      </c>
      <c r="O381" s="4">
        <v>12080</v>
      </c>
      <c r="P381" s="4">
        <v>0</v>
      </c>
      <c r="Q381" s="4">
        <v>286212</v>
      </c>
      <c r="R381" s="4">
        <v>168874</v>
      </c>
      <c r="S381" s="4">
        <v>117338</v>
      </c>
      <c r="T381" s="4">
        <v>117338</v>
      </c>
      <c r="U381" s="4">
        <v>168874</v>
      </c>
      <c r="V381" s="4">
        <v>168874</v>
      </c>
      <c r="W381" s="4">
        <v>0</v>
      </c>
      <c r="X381" s="3" t="s">
        <v>37</v>
      </c>
    </row>
    <row r="382" spans="1:24" ht="15.75" customHeight="1">
      <c r="A382" s="3" t="s">
        <v>24</v>
      </c>
      <c r="B382" s="3" t="s">
        <v>25</v>
      </c>
      <c r="C382" s="3" t="s">
        <v>26</v>
      </c>
      <c r="D382" s="3" t="s">
        <v>377</v>
      </c>
      <c r="E382" s="3" t="s">
        <v>378</v>
      </c>
      <c r="F382" s="3" t="s">
        <v>29</v>
      </c>
      <c r="G382" s="3" t="s">
        <v>30</v>
      </c>
      <c r="H382" s="3" t="s">
        <v>31</v>
      </c>
      <c r="I382" s="3" t="s">
        <v>32</v>
      </c>
      <c r="J382" s="3" t="s">
        <v>33</v>
      </c>
      <c r="K382" s="3" t="s">
        <v>56</v>
      </c>
      <c r="L382" s="3" t="s">
        <v>57</v>
      </c>
      <c r="M382" s="3" t="s">
        <v>36</v>
      </c>
      <c r="N382" s="4">
        <v>10327.879999999999</v>
      </c>
      <c r="O382" s="4">
        <v>-3000</v>
      </c>
      <c r="P382" s="4">
        <v>0</v>
      </c>
      <c r="Q382" s="4">
        <v>7327.88</v>
      </c>
      <c r="R382" s="4">
        <v>0</v>
      </c>
      <c r="S382" s="4">
        <v>2480.73</v>
      </c>
      <c r="T382" s="4">
        <v>2480.73</v>
      </c>
      <c r="U382" s="4">
        <v>4847.1499999999996</v>
      </c>
      <c r="V382" s="4">
        <v>4847.1499999999996</v>
      </c>
      <c r="W382" s="4">
        <v>4847.1499999999996</v>
      </c>
      <c r="X382" s="3" t="s">
        <v>37</v>
      </c>
    </row>
    <row r="383" spans="1:24" ht="15.75" customHeight="1">
      <c r="A383" s="3" t="s">
        <v>24</v>
      </c>
      <c r="B383" s="3" t="s">
        <v>25</v>
      </c>
      <c r="C383" s="3" t="s">
        <v>26</v>
      </c>
      <c r="D383" s="3" t="s">
        <v>377</v>
      </c>
      <c r="E383" s="3" t="s">
        <v>378</v>
      </c>
      <c r="F383" s="3" t="s">
        <v>29</v>
      </c>
      <c r="G383" s="3" t="s">
        <v>30</v>
      </c>
      <c r="H383" s="3" t="s">
        <v>31</v>
      </c>
      <c r="I383" s="3" t="s">
        <v>32</v>
      </c>
      <c r="J383" s="3" t="s">
        <v>33</v>
      </c>
      <c r="K383" s="3" t="s">
        <v>58</v>
      </c>
      <c r="L383" s="3" t="s">
        <v>59</v>
      </c>
      <c r="M383" s="3" t="s">
        <v>36</v>
      </c>
      <c r="N383" s="4">
        <v>4877.76</v>
      </c>
      <c r="O383" s="4">
        <v>6500</v>
      </c>
      <c r="P383" s="4">
        <v>0</v>
      </c>
      <c r="Q383" s="4">
        <v>11377.76</v>
      </c>
      <c r="R383" s="4">
        <v>0</v>
      </c>
      <c r="S383" s="4">
        <v>6711.93</v>
      </c>
      <c r="T383" s="4">
        <v>6711.93</v>
      </c>
      <c r="U383" s="4">
        <v>4665.83</v>
      </c>
      <c r="V383" s="4">
        <v>4665.83</v>
      </c>
      <c r="W383" s="4">
        <v>4665.83</v>
      </c>
      <c r="X383" s="3" t="s">
        <v>37</v>
      </c>
    </row>
    <row r="384" spans="1:24" ht="15.75" customHeight="1">
      <c r="A384" s="3" t="s">
        <v>24</v>
      </c>
      <c r="B384" s="3" t="s">
        <v>25</v>
      </c>
      <c r="C384" s="3" t="s">
        <v>26</v>
      </c>
      <c r="D384" s="3" t="s">
        <v>377</v>
      </c>
      <c r="E384" s="3" t="s">
        <v>378</v>
      </c>
      <c r="F384" s="3" t="s">
        <v>29</v>
      </c>
      <c r="G384" s="3" t="s">
        <v>30</v>
      </c>
      <c r="H384" s="3" t="s">
        <v>31</v>
      </c>
      <c r="I384" s="3" t="s">
        <v>32</v>
      </c>
      <c r="J384" s="3" t="s">
        <v>33</v>
      </c>
      <c r="K384" s="3" t="s">
        <v>60</v>
      </c>
      <c r="L384" s="3" t="s">
        <v>61</v>
      </c>
      <c r="M384" s="3" t="s">
        <v>36</v>
      </c>
      <c r="N384" s="4">
        <v>197381.88</v>
      </c>
      <c r="O384" s="4">
        <v>-10660.28</v>
      </c>
      <c r="P384" s="4">
        <v>0</v>
      </c>
      <c r="Q384" s="4">
        <v>186721.6</v>
      </c>
      <c r="R384" s="4">
        <v>20737.900000000001</v>
      </c>
      <c r="S384" s="4">
        <v>75479.039999999994</v>
      </c>
      <c r="T384" s="4">
        <v>75479.039999999994</v>
      </c>
      <c r="U384" s="4">
        <v>111242.56</v>
      </c>
      <c r="V384" s="4">
        <v>111242.56</v>
      </c>
      <c r="W384" s="4">
        <v>90504.66</v>
      </c>
      <c r="X384" s="3" t="s">
        <v>37</v>
      </c>
    </row>
    <row r="385" spans="1:24" ht="15.75" customHeight="1">
      <c r="A385" s="3" t="s">
        <v>24</v>
      </c>
      <c r="B385" s="3" t="s">
        <v>25</v>
      </c>
      <c r="C385" s="3" t="s">
        <v>26</v>
      </c>
      <c r="D385" s="3" t="s">
        <v>377</v>
      </c>
      <c r="E385" s="3" t="s">
        <v>378</v>
      </c>
      <c r="F385" s="3" t="s">
        <v>29</v>
      </c>
      <c r="G385" s="3" t="s">
        <v>30</v>
      </c>
      <c r="H385" s="3" t="s">
        <v>31</v>
      </c>
      <c r="I385" s="3" t="s">
        <v>32</v>
      </c>
      <c r="J385" s="3" t="s">
        <v>33</v>
      </c>
      <c r="K385" s="3" t="s">
        <v>62</v>
      </c>
      <c r="L385" s="3" t="s">
        <v>63</v>
      </c>
      <c r="M385" s="3" t="s">
        <v>36</v>
      </c>
      <c r="N385" s="4">
        <v>130663.25</v>
      </c>
      <c r="O385" s="4">
        <v>-7698.16</v>
      </c>
      <c r="P385" s="4">
        <v>0</v>
      </c>
      <c r="Q385" s="4">
        <v>122965.09</v>
      </c>
      <c r="R385" s="4">
        <v>17492.05</v>
      </c>
      <c r="S385" s="4">
        <v>42420.08</v>
      </c>
      <c r="T385" s="4">
        <v>42420.08</v>
      </c>
      <c r="U385" s="4">
        <v>80545.009999999995</v>
      </c>
      <c r="V385" s="4">
        <v>80545.009999999995</v>
      </c>
      <c r="W385" s="4">
        <v>63052.959999999999</v>
      </c>
      <c r="X385" s="3" t="s">
        <v>37</v>
      </c>
    </row>
    <row r="386" spans="1:24" ht="15.75" customHeight="1">
      <c r="A386" s="3" t="s">
        <v>24</v>
      </c>
      <c r="B386" s="3" t="s">
        <v>25</v>
      </c>
      <c r="C386" s="3" t="s">
        <v>26</v>
      </c>
      <c r="D386" s="3" t="s">
        <v>377</v>
      </c>
      <c r="E386" s="3" t="s">
        <v>378</v>
      </c>
      <c r="F386" s="3" t="s">
        <v>29</v>
      </c>
      <c r="G386" s="3" t="s">
        <v>30</v>
      </c>
      <c r="H386" s="3" t="s">
        <v>31</v>
      </c>
      <c r="I386" s="3" t="s">
        <v>32</v>
      </c>
      <c r="J386" s="3" t="s">
        <v>33</v>
      </c>
      <c r="K386" s="3" t="s">
        <v>64</v>
      </c>
      <c r="L386" s="3" t="s">
        <v>65</v>
      </c>
      <c r="M386" s="3" t="s">
        <v>36</v>
      </c>
      <c r="N386" s="4">
        <v>38509.480000000003</v>
      </c>
      <c r="O386" s="4">
        <v>0</v>
      </c>
      <c r="P386" s="4">
        <v>0</v>
      </c>
      <c r="Q386" s="4">
        <v>38509.480000000003</v>
      </c>
      <c r="R386" s="4">
        <v>0</v>
      </c>
      <c r="S386" s="4">
        <v>2032.63</v>
      </c>
      <c r="T386" s="4">
        <v>2032.63</v>
      </c>
      <c r="U386" s="4">
        <v>36476.85</v>
      </c>
      <c r="V386" s="4">
        <v>36476.85</v>
      </c>
      <c r="W386" s="4">
        <v>36476.85</v>
      </c>
      <c r="X386" s="3" t="s">
        <v>37</v>
      </c>
    </row>
    <row r="387" spans="1:24" ht="15.75" customHeight="1">
      <c r="A387" s="3" t="s">
        <v>66</v>
      </c>
      <c r="B387" s="3" t="s">
        <v>25</v>
      </c>
      <c r="C387" s="3" t="s">
        <v>26</v>
      </c>
      <c r="D387" s="3" t="s">
        <v>377</v>
      </c>
      <c r="E387" s="3" t="s">
        <v>378</v>
      </c>
      <c r="F387" s="3" t="s">
        <v>29</v>
      </c>
      <c r="G387" s="3" t="s">
        <v>30</v>
      </c>
      <c r="H387" s="3" t="s">
        <v>67</v>
      </c>
      <c r="I387" s="3" t="s">
        <v>68</v>
      </c>
      <c r="J387" s="3" t="s">
        <v>69</v>
      </c>
      <c r="K387" s="3" t="s">
        <v>70</v>
      </c>
      <c r="L387" s="3" t="s">
        <v>71</v>
      </c>
      <c r="M387" s="3" t="s">
        <v>36</v>
      </c>
      <c r="N387" s="4">
        <v>5918.91</v>
      </c>
      <c r="O387" s="4">
        <v>0</v>
      </c>
      <c r="P387" s="4">
        <v>0</v>
      </c>
      <c r="Q387" s="4">
        <v>5918.91</v>
      </c>
      <c r="R387" s="4">
        <v>0</v>
      </c>
      <c r="S387" s="4">
        <v>5918.91</v>
      </c>
      <c r="T387" s="4">
        <v>2179.66</v>
      </c>
      <c r="U387" s="4">
        <v>0</v>
      </c>
      <c r="V387" s="4">
        <v>3739.25</v>
      </c>
      <c r="W387" s="4">
        <v>0</v>
      </c>
      <c r="X387" s="3" t="s">
        <v>37</v>
      </c>
    </row>
    <row r="388" spans="1:24" ht="15.75" customHeight="1">
      <c r="A388" s="3" t="s">
        <v>66</v>
      </c>
      <c r="B388" s="3" t="s">
        <v>25</v>
      </c>
      <c r="C388" s="3" t="s">
        <v>26</v>
      </c>
      <c r="D388" s="3" t="s">
        <v>377</v>
      </c>
      <c r="E388" s="3" t="s">
        <v>378</v>
      </c>
      <c r="F388" s="3" t="s">
        <v>29</v>
      </c>
      <c r="G388" s="3" t="s">
        <v>30</v>
      </c>
      <c r="H388" s="3" t="s">
        <v>67</v>
      </c>
      <c r="I388" s="3" t="s">
        <v>68</v>
      </c>
      <c r="J388" s="3" t="s">
        <v>69</v>
      </c>
      <c r="K388" s="3" t="s">
        <v>72</v>
      </c>
      <c r="L388" s="3" t="s">
        <v>73</v>
      </c>
      <c r="M388" s="3" t="s">
        <v>36</v>
      </c>
      <c r="N388" s="4">
        <v>21960.98</v>
      </c>
      <c r="O388" s="4">
        <v>0</v>
      </c>
      <c r="P388" s="4">
        <v>0</v>
      </c>
      <c r="Q388" s="4">
        <v>21960.98</v>
      </c>
      <c r="R388" s="4">
        <v>0</v>
      </c>
      <c r="S388" s="4">
        <v>21960.98</v>
      </c>
      <c r="T388" s="4">
        <v>9985.85</v>
      </c>
      <c r="U388" s="4">
        <v>0</v>
      </c>
      <c r="V388" s="4">
        <v>11975.13</v>
      </c>
      <c r="W388" s="4">
        <v>0</v>
      </c>
      <c r="X388" s="3" t="s">
        <v>37</v>
      </c>
    </row>
    <row r="389" spans="1:24" ht="15.75" customHeight="1">
      <c r="A389" s="3" t="s">
        <v>66</v>
      </c>
      <c r="B389" s="3" t="s">
        <v>25</v>
      </c>
      <c r="C389" s="3" t="s">
        <v>26</v>
      </c>
      <c r="D389" s="3" t="s">
        <v>377</v>
      </c>
      <c r="E389" s="3" t="s">
        <v>378</v>
      </c>
      <c r="F389" s="3" t="s">
        <v>29</v>
      </c>
      <c r="G389" s="3" t="s">
        <v>30</v>
      </c>
      <c r="H389" s="3" t="s">
        <v>67</v>
      </c>
      <c r="I389" s="3" t="s">
        <v>68</v>
      </c>
      <c r="J389" s="3" t="s">
        <v>69</v>
      </c>
      <c r="K389" s="3" t="s">
        <v>74</v>
      </c>
      <c r="L389" s="3" t="s">
        <v>75</v>
      </c>
      <c r="M389" s="3" t="s">
        <v>36</v>
      </c>
      <c r="N389" s="4">
        <v>2000</v>
      </c>
      <c r="O389" s="4">
        <v>0</v>
      </c>
      <c r="P389" s="4">
        <v>0</v>
      </c>
      <c r="Q389" s="4">
        <v>2000</v>
      </c>
      <c r="R389" s="4">
        <v>0</v>
      </c>
      <c r="S389" s="4">
        <v>2000</v>
      </c>
      <c r="T389" s="4">
        <v>683.01</v>
      </c>
      <c r="U389" s="4">
        <v>0</v>
      </c>
      <c r="V389" s="4">
        <v>1316.99</v>
      </c>
      <c r="W389" s="4">
        <v>0</v>
      </c>
      <c r="X389" s="3" t="s">
        <v>37</v>
      </c>
    </row>
    <row r="390" spans="1:24" ht="15.75" customHeight="1">
      <c r="A390" s="3" t="s">
        <v>66</v>
      </c>
      <c r="B390" s="3" t="s">
        <v>25</v>
      </c>
      <c r="C390" s="3" t="s">
        <v>26</v>
      </c>
      <c r="D390" s="3" t="s">
        <v>377</v>
      </c>
      <c r="E390" s="3" t="s">
        <v>378</v>
      </c>
      <c r="F390" s="3" t="s">
        <v>29</v>
      </c>
      <c r="G390" s="3" t="s">
        <v>30</v>
      </c>
      <c r="H390" s="3" t="s">
        <v>67</v>
      </c>
      <c r="I390" s="3" t="s">
        <v>68</v>
      </c>
      <c r="J390" s="3" t="s">
        <v>69</v>
      </c>
      <c r="K390" s="3" t="s">
        <v>76</v>
      </c>
      <c r="L390" s="3" t="s">
        <v>77</v>
      </c>
      <c r="M390" s="3" t="s">
        <v>36</v>
      </c>
      <c r="N390" s="4">
        <v>25500</v>
      </c>
      <c r="O390" s="4">
        <v>6600</v>
      </c>
      <c r="P390" s="4">
        <v>0</v>
      </c>
      <c r="Q390" s="4">
        <v>32100</v>
      </c>
      <c r="R390" s="4">
        <v>0</v>
      </c>
      <c r="S390" s="4">
        <v>32100</v>
      </c>
      <c r="T390" s="4">
        <v>6000</v>
      </c>
      <c r="U390" s="4">
        <v>0</v>
      </c>
      <c r="V390" s="4">
        <v>26100</v>
      </c>
      <c r="W390" s="4">
        <v>0</v>
      </c>
      <c r="X390" s="3" t="s">
        <v>37</v>
      </c>
    </row>
    <row r="391" spans="1:24" ht="15.75" customHeight="1">
      <c r="A391" s="3" t="s">
        <v>66</v>
      </c>
      <c r="B391" s="3" t="s">
        <v>25</v>
      </c>
      <c r="C391" s="3" t="s">
        <v>26</v>
      </c>
      <c r="D391" s="3" t="s">
        <v>377</v>
      </c>
      <c r="E391" s="3" t="s">
        <v>378</v>
      </c>
      <c r="F391" s="3" t="s">
        <v>29</v>
      </c>
      <c r="G391" s="3" t="s">
        <v>30</v>
      </c>
      <c r="H391" s="3" t="s">
        <v>67</v>
      </c>
      <c r="I391" s="3" t="s">
        <v>68</v>
      </c>
      <c r="J391" s="3" t="s">
        <v>69</v>
      </c>
      <c r="K391" s="3" t="s">
        <v>304</v>
      </c>
      <c r="L391" s="3" t="s">
        <v>305</v>
      </c>
      <c r="M391" s="3" t="s">
        <v>36</v>
      </c>
      <c r="N391" s="4">
        <v>161.5</v>
      </c>
      <c r="O391" s="4">
        <v>0</v>
      </c>
      <c r="P391" s="4">
        <v>0</v>
      </c>
      <c r="Q391" s="4">
        <v>161.5</v>
      </c>
      <c r="R391" s="4">
        <v>0</v>
      </c>
      <c r="S391" s="4">
        <v>161.5</v>
      </c>
      <c r="T391" s="4">
        <v>161.5</v>
      </c>
      <c r="U391" s="4">
        <v>0</v>
      </c>
      <c r="V391" s="4">
        <v>0</v>
      </c>
      <c r="W391" s="4">
        <v>0</v>
      </c>
      <c r="X391" s="3" t="s">
        <v>37</v>
      </c>
    </row>
    <row r="392" spans="1:24" ht="15.75" customHeight="1">
      <c r="A392" s="3" t="s">
        <v>66</v>
      </c>
      <c r="B392" s="3" t="s">
        <v>25</v>
      </c>
      <c r="C392" s="3" t="s">
        <v>26</v>
      </c>
      <c r="D392" s="3" t="s">
        <v>377</v>
      </c>
      <c r="E392" s="3" t="s">
        <v>378</v>
      </c>
      <c r="F392" s="3" t="s">
        <v>29</v>
      </c>
      <c r="G392" s="3" t="s">
        <v>30</v>
      </c>
      <c r="H392" s="3" t="s">
        <v>67</v>
      </c>
      <c r="I392" s="3" t="s">
        <v>68</v>
      </c>
      <c r="J392" s="3" t="s">
        <v>69</v>
      </c>
      <c r="K392" s="3" t="s">
        <v>78</v>
      </c>
      <c r="L392" s="3" t="s">
        <v>79</v>
      </c>
      <c r="M392" s="3" t="s">
        <v>36</v>
      </c>
      <c r="N392" s="4">
        <v>6500</v>
      </c>
      <c r="O392" s="4">
        <v>2599.75</v>
      </c>
      <c r="P392" s="4">
        <v>0</v>
      </c>
      <c r="Q392" s="4">
        <v>9099.75</v>
      </c>
      <c r="R392" s="4">
        <v>0</v>
      </c>
      <c r="S392" s="4">
        <v>8549.75</v>
      </c>
      <c r="T392" s="4">
        <v>2635.79</v>
      </c>
      <c r="U392" s="4">
        <v>550</v>
      </c>
      <c r="V392" s="4">
        <v>6463.96</v>
      </c>
      <c r="W392" s="4">
        <v>550</v>
      </c>
      <c r="X392" s="3" t="s">
        <v>37</v>
      </c>
    </row>
    <row r="393" spans="1:24" ht="15.75" customHeight="1">
      <c r="A393" s="3" t="s">
        <v>66</v>
      </c>
      <c r="B393" s="3" t="s">
        <v>25</v>
      </c>
      <c r="C393" s="3" t="s">
        <v>26</v>
      </c>
      <c r="D393" s="3" t="s">
        <v>377</v>
      </c>
      <c r="E393" s="3" t="s">
        <v>378</v>
      </c>
      <c r="F393" s="3" t="s">
        <v>29</v>
      </c>
      <c r="G393" s="3" t="s">
        <v>30</v>
      </c>
      <c r="H393" s="3" t="s">
        <v>67</v>
      </c>
      <c r="I393" s="3" t="s">
        <v>68</v>
      </c>
      <c r="J393" s="3" t="s">
        <v>69</v>
      </c>
      <c r="K393" s="3" t="s">
        <v>82</v>
      </c>
      <c r="L393" s="3" t="s">
        <v>83</v>
      </c>
      <c r="M393" s="3" t="s">
        <v>36</v>
      </c>
      <c r="N393" s="4">
        <v>244997.05</v>
      </c>
      <c r="O393" s="4">
        <v>13355.82</v>
      </c>
      <c r="P393" s="4">
        <v>0</v>
      </c>
      <c r="Q393" s="4">
        <v>258352.87</v>
      </c>
      <c r="R393" s="4">
        <v>45168.62</v>
      </c>
      <c r="S393" s="4">
        <v>213184.25</v>
      </c>
      <c r="T393" s="4">
        <v>170547.4</v>
      </c>
      <c r="U393" s="4">
        <v>45168.62</v>
      </c>
      <c r="V393" s="4">
        <v>87805.47</v>
      </c>
      <c r="W393" s="4">
        <v>0</v>
      </c>
      <c r="X393" s="3" t="s">
        <v>37</v>
      </c>
    </row>
    <row r="394" spans="1:24" ht="15.75" customHeight="1">
      <c r="A394" s="3" t="s">
        <v>66</v>
      </c>
      <c r="B394" s="3" t="s">
        <v>25</v>
      </c>
      <c r="C394" s="3" t="s">
        <v>26</v>
      </c>
      <c r="D394" s="3" t="s">
        <v>377</v>
      </c>
      <c r="E394" s="3" t="s">
        <v>378</v>
      </c>
      <c r="F394" s="3" t="s">
        <v>29</v>
      </c>
      <c r="G394" s="3" t="s">
        <v>30</v>
      </c>
      <c r="H394" s="3" t="s">
        <v>67</v>
      </c>
      <c r="I394" s="3" t="s">
        <v>68</v>
      </c>
      <c r="J394" s="3" t="s">
        <v>69</v>
      </c>
      <c r="K394" s="3" t="s">
        <v>84</v>
      </c>
      <c r="L394" s="3" t="s">
        <v>85</v>
      </c>
      <c r="M394" s="3" t="s">
        <v>36</v>
      </c>
      <c r="N394" s="4">
        <v>122857.14</v>
      </c>
      <c r="O394" s="4">
        <v>-0.54</v>
      </c>
      <c r="P394" s="4">
        <v>0</v>
      </c>
      <c r="Q394" s="4">
        <v>122856.6</v>
      </c>
      <c r="R394" s="4">
        <v>0</v>
      </c>
      <c r="S394" s="4">
        <v>122856.6</v>
      </c>
      <c r="T394" s="4">
        <v>36011.53</v>
      </c>
      <c r="U394" s="4">
        <v>0</v>
      </c>
      <c r="V394" s="4">
        <v>86845.07</v>
      </c>
      <c r="W394" s="4">
        <v>0</v>
      </c>
      <c r="X394" s="3" t="s">
        <v>37</v>
      </c>
    </row>
    <row r="395" spans="1:24" ht="15.75" customHeight="1">
      <c r="A395" s="3" t="s">
        <v>66</v>
      </c>
      <c r="B395" s="3" t="s">
        <v>25</v>
      </c>
      <c r="C395" s="3" t="s">
        <v>26</v>
      </c>
      <c r="D395" s="3" t="s">
        <v>377</v>
      </c>
      <c r="E395" s="3" t="s">
        <v>378</v>
      </c>
      <c r="F395" s="3" t="s">
        <v>29</v>
      </c>
      <c r="G395" s="3" t="s">
        <v>30</v>
      </c>
      <c r="H395" s="3" t="s">
        <v>67</v>
      </c>
      <c r="I395" s="3" t="s">
        <v>68</v>
      </c>
      <c r="J395" s="3" t="s">
        <v>69</v>
      </c>
      <c r="K395" s="3" t="s">
        <v>86</v>
      </c>
      <c r="L395" s="3" t="s">
        <v>87</v>
      </c>
      <c r="M395" s="3" t="s">
        <v>36</v>
      </c>
      <c r="N395" s="4">
        <v>0</v>
      </c>
      <c r="O395" s="4">
        <v>14000</v>
      </c>
      <c r="P395" s="4">
        <v>0</v>
      </c>
      <c r="Q395" s="4">
        <v>14000</v>
      </c>
      <c r="R395" s="4">
        <v>0</v>
      </c>
      <c r="S395" s="4">
        <v>6224.66</v>
      </c>
      <c r="T395" s="4">
        <v>0</v>
      </c>
      <c r="U395" s="4">
        <v>7775.34</v>
      </c>
      <c r="V395" s="4">
        <v>14000</v>
      </c>
      <c r="W395" s="4">
        <v>7775.34</v>
      </c>
      <c r="X395" s="3" t="s">
        <v>37</v>
      </c>
    </row>
    <row r="396" spans="1:24" ht="15.75" customHeight="1">
      <c r="A396" s="3" t="s">
        <v>66</v>
      </c>
      <c r="B396" s="3" t="s">
        <v>25</v>
      </c>
      <c r="C396" s="3" t="s">
        <v>26</v>
      </c>
      <c r="D396" s="3" t="s">
        <v>377</v>
      </c>
      <c r="E396" s="3" t="s">
        <v>378</v>
      </c>
      <c r="F396" s="3" t="s">
        <v>29</v>
      </c>
      <c r="G396" s="3" t="s">
        <v>30</v>
      </c>
      <c r="H396" s="3" t="s">
        <v>67</v>
      </c>
      <c r="I396" s="3" t="s">
        <v>68</v>
      </c>
      <c r="J396" s="3" t="s">
        <v>69</v>
      </c>
      <c r="K396" s="3" t="s">
        <v>92</v>
      </c>
      <c r="L396" s="3" t="s">
        <v>93</v>
      </c>
      <c r="M396" s="3" t="s">
        <v>36</v>
      </c>
      <c r="N396" s="4">
        <v>5596</v>
      </c>
      <c r="O396" s="4">
        <v>-3936</v>
      </c>
      <c r="P396" s="4">
        <v>0</v>
      </c>
      <c r="Q396" s="4">
        <v>1660</v>
      </c>
      <c r="R396" s="4">
        <v>0</v>
      </c>
      <c r="S396" s="4">
        <v>1660</v>
      </c>
      <c r="T396" s="4">
        <v>0</v>
      </c>
      <c r="U396" s="4">
        <v>0</v>
      </c>
      <c r="V396" s="4">
        <v>1660</v>
      </c>
      <c r="W396" s="4">
        <v>0</v>
      </c>
      <c r="X396" s="3" t="s">
        <v>37</v>
      </c>
    </row>
    <row r="397" spans="1:24" ht="15.75" customHeight="1">
      <c r="A397" s="3" t="s">
        <v>66</v>
      </c>
      <c r="B397" s="3" t="s">
        <v>25</v>
      </c>
      <c r="C397" s="3" t="s">
        <v>26</v>
      </c>
      <c r="D397" s="3" t="s">
        <v>377</v>
      </c>
      <c r="E397" s="3" t="s">
        <v>378</v>
      </c>
      <c r="F397" s="3" t="s">
        <v>29</v>
      </c>
      <c r="G397" s="3" t="s">
        <v>30</v>
      </c>
      <c r="H397" s="3" t="s">
        <v>67</v>
      </c>
      <c r="I397" s="3" t="s">
        <v>68</v>
      </c>
      <c r="J397" s="3" t="s">
        <v>69</v>
      </c>
      <c r="K397" s="3" t="s">
        <v>94</v>
      </c>
      <c r="L397" s="3" t="s">
        <v>95</v>
      </c>
      <c r="M397" s="3" t="s">
        <v>36</v>
      </c>
      <c r="N397" s="4">
        <v>13392.86</v>
      </c>
      <c r="O397" s="4">
        <v>16151.68</v>
      </c>
      <c r="P397" s="4">
        <v>0</v>
      </c>
      <c r="Q397" s="4">
        <v>29544.54</v>
      </c>
      <c r="R397" s="4">
        <v>0</v>
      </c>
      <c r="S397" s="4">
        <v>29544.54</v>
      </c>
      <c r="T397" s="4">
        <v>0</v>
      </c>
      <c r="U397" s="4">
        <v>0</v>
      </c>
      <c r="V397" s="4">
        <v>29544.54</v>
      </c>
      <c r="W397" s="4">
        <v>0</v>
      </c>
      <c r="X397" s="3" t="s">
        <v>37</v>
      </c>
    </row>
    <row r="398" spans="1:24" ht="15.75" customHeight="1">
      <c r="A398" s="3" t="s">
        <v>66</v>
      </c>
      <c r="B398" s="3" t="s">
        <v>25</v>
      </c>
      <c r="C398" s="3" t="s">
        <v>26</v>
      </c>
      <c r="D398" s="3" t="s">
        <v>377</v>
      </c>
      <c r="E398" s="3" t="s">
        <v>378</v>
      </c>
      <c r="F398" s="3" t="s">
        <v>29</v>
      </c>
      <c r="G398" s="3" t="s">
        <v>30</v>
      </c>
      <c r="H398" s="3" t="s">
        <v>67</v>
      </c>
      <c r="I398" s="3" t="s">
        <v>68</v>
      </c>
      <c r="J398" s="3" t="s">
        <v>69</v>
      </c>
      <c r="K398" s="3" t="s">
        <v>379</v>
      </c>
      <c r="L398" s="3" t="s">
        <v>380</v>
      </c>
      <c r="M398" s="3" t="s">
        <v>36</v>
      </c>
      <c r="N398" s="4">
        <v>3200</v>
      </c>
      <c r="O398" s="4">
        <v>-900</v>
      </c>
      <c r="P398" s="4">
        <v>0</v>
      </c>
      <c r="Q398" s="4">
        <v>2300</v>
      </c>
      <c r="R398" s="4">
        <v>0</v>
      </c>
      <c r="S398" s="4">
        <v>2300</v>
      </c>
      <c r="T398" s="4">
        <v>2300</v>
      </c>
      <c r="U398" s="4">
        <v>0</v>
      </c>
      <c r="V398" s="4">
        <v>0</v>
      </c>
      <c r="W398" s="4">
        <v>0</v>
      </c>
      <c r="X398" s="3" t="s">
        <v>37</v>
      </c>
    </row>
    <row r="399" spans="1:24" ht="15.75" customHeight="1">
      <c r="A399" s="3" t="s">
        <v>66</v>
      </c>
      <c r="B399" s="3" t="s">
        <v>25</v>
      </c>
      <c r="C399" s="3" t="s">
        <v>26</v>
      </c>
      <c r="D399" s="3" t="s">
        <v>377</v>
      </c>
      <c r="E399" s="3" t="s">
        <v>378</v>
      </c>
      <c r="F399" s="3" t="s">
        <v>29</v>
      </c>
      <c r="G399" s="3" t="s">
        <v>30</v>
      </c>
      <c r="H399" s="3" t="s">
        <v>67</v>
      </c>
      <c r="I399" s="3" t="s">
        <v>68</v>
      </c>
      <c r="J399" s="3" t="s">
        <v>69</v>
      </c>
      <c r="K399" s="3" t="s">
        <v>100</v>
      </c>
      <c r="L399" s="3" t="s">
        <v>101</v>
      </c>
      <c r="M399" s="3" t="s">
        <v>36</v>
      </c>
      <c r="N399" s="4">
        <v>6779.95</v>
      </c>
      <c r="O399" s="4">
        <v>0</v>
      </c>
      <c r="P399" s="4">
        <v>0</v>
      </c>
      <c r="Q399" s="4">
        <v>6779.95</v>
      </c>
      <c r="R399" s="4">
        <v>0</v>
      </c>
      <c r="S399" s="4">
        <v>0</v>
      </c>
      <c r="T399" s="4">
        <v>0</v>
      </c>
      <c r="U399" s="4">
        <v>6779.95</v>
      </c>
      <c r="V399" s="4">
        <v>6779.95</v>
      </c>
      <c r="W399" s="4">
        <v>6779.95</v>
      </c>
      <c r="X399" s="3" t="s">
        <v>37</v>
      </c>
    </row>
    <row r="400" spans="1:24" ht="15.75" customHeight="1">
      <c r="A400" s="3" t="s">
        <v>66</v>
      </c>
      <c r="B400" s="3" t="s">
        <v>25</v>
      </c>
      <c r="C400" s="3" t="s">
        <v>26</v>
      </c>
      <c r="D400" s="3" t="s">
        <v>377</v>
      </c>
      <c r="E400" s="3" t="s">
        <v>378</v>
      </c>
      <c r="F400" s="3" t="s">
        <v>29</v>
      </c>
      <c r="G400" s="3" t="s">
        <v>30</v>
      </c>
      <c r="H400" s="3" t="s">
        <v>67</v>
      </c>
      <c r="I400" s="3" t="s">
        <v>68</v>
      </c>
      <c r="J400" s="3" t="s">
        <v>69</v>
      </c>
      <c r="K400" s="3" t="s">
        <v>102</v>
      </c>
      <c r="L400" s="3" t="s">
        <v>103</v>
      </c>
      <c r="M400" s="3" t="s">
        <v>36</v>
      </c>
      <c r="N400" s="4">
        <v>10000</v>
      </c>
      <c r="O400" s="4">
        <v>-10000</v>
      </c>
      <c r="P400" s="4">
        <v>0</v>
      </c>
      <c r="Q400" s="4">
        <v>0</v>
      </c>
      <c r="R400" s="4">
        <v>0</v>
      </c>
      <c r="S400" s="4">
        <v>0</v>
      </c>
      <c r="T400" s="4">
        <v>0</v>
      </c>
      <c r="U400" s="4">
        <v>0</v>
      </c>
      <c r="V400" s="4">
        <v>0</v>
      </c>
      <c r="W400" s="4">
        <v>0</v>
      </c>
      <c r="X400" s="3" t="s">
        <v>37</v>
      </c>
    </row>
    <row r="401" spans="1:24" ht="15.75" customHeight="1">
      <c r="A401" s="3" t="s">
        <v>66</v>
      </c>
      <c r="B401" s="3" t="s">
        <v>25</v>
      </c>
      <c r="C401" s="3" t="s">
        <v>26</v>
      </c>
      <c r="D401" s="3" t="s">
        <v>377</v>
      </c>
      <c r="E401" s="3" t="s">
        <v>378</v>
      </c>
      <c r="F401" s="3" t="s">
        <v>29</v>
      </c>
      <c r="G401" s="3" t="s">
        <v>30</v>
      </c>
      <c r="H401" s="3" t="s">
        <v>67</v>
      </c>
      <c r="I401" s="3" t="s">
        <v>68</v>
      </c>
      <c r="J401" s="3" t="s">
        <v>69</v>
      </c>
      <c r="K401" s="3" t="s">
        <v>104</v>
      </c>
      <c r="L401" s="3" t="s">
        <v>105</v>
      </c>
      <c r="M401" s="3" t="s">
        <v>36</v>
      </c>
      <c r="N401" s="4">
        <v>14000</v>
      </c>
      <c r="O401" s="4">
        <v>-14000</v>
      </c>
      <c r="P401" s="4">
        <v>0</v>
      </c>
      <c r="Q401" s="4">
        <v>0</v>
      </c>
      <c r="R401" s="4">
        <v>0</v>
      </c>
      <c r="S401" s="4">
        <v>0</v>
      </c>
      <c r="T401" s="4">
        <v>0</v>
      </c>
      <c r="U401" s="4">
        <v>0</v>
      </c>
      <c r="V401" s="4">
        <v>0</v>
      </c>
      <c r="W401" s="4">
        <v>0</v>
      </c>
      <c r="X401" s="3" t="s">
        <v>37</v>
      </c>
    </row>
    <row r="402" spans="1:24" ht="15.75" customHeight="1">
      <c r="A402" s="3" t="s">
        <v>66</v>
      </c>
      <c r="B402" s="3" t="s">
        <v>25</v>
      </c>
      <c r="C402" s="3" t="s">
        <v>26</v>
      </c>
      <c r="D402" s="3" t="s">
        <v>377</v>
      </c>
      <c r="E402" s="3" t="s">
        <v>378</v>
      </c>
      <c r="F402" s="3" t="s">
        <v>29</v>
      </c>
      <c r="G402" s="3" t="s">
        <v>30</v>
      </c>
      <c r="H402" s="3" t="s">
        <v>67</v>
      </c>
      <c r="I402" s="3" t="s">
        <v>68</v>
      </c>
      <c r="J402" s="3" t="s">
        <v>69</v>
      </c>
      <c r="K402" s="3" t="s">
        <v>106</v>
      </c>
      <c r="L402" s="3" t="s">
        <v>107</v>
      </c>
      <c r="M402" s="3" t="s">
        <v>36</v>
      </c>
      <c r="N402" s="4">
        <v>6034.27</v>
      </c>
      <c r="O402" s="4">
        <v>2088.41</v>
      </c>
      <c r="P402" s="4">
        <v>0</v>
      </c>
      <c r="Q402" s="4">
        <v>8122.68</v>
      </c>
      <c r="R402" s="4">
        <v>576.13</v>
      </c>
      <c r="S402" s="4">
        <v>7546.55</v>
      </c>
      <c r="T402" s="4">
        <v>7546.55</v>
      </c>
      <c r="U402" s="4">
        <v>576.13</v>
      </c>
      <c r="V402" s="4">
        <v>576.13</v>
      </c>
      <c r="W402" s="4">
        <v>0</v>
      </c>
      <c r="X402" s="3" t="s">
        <v>37</v>
      </c>
    </row>
    <row r="403" spans="1:24" ht="15.75" customHeight="1">
      <c r="A403" s="3" t="s">
        <v>66</v>
      </c>
      <c r="B403" s="3" t="s">
        <v>25</v>
      </c>
      <c r="C403" s="3" t="s">
        <v>26</v>
      </c>
      <c r="D403" s="3" t="s">
        <v>377</v>
      </c>
      <c r="E403" s="3" t="s">
        <v>378</v>
      </c>
      <c r="F403" s="3" t="s">
        <v>29</v>
      </c>
      <c r="G403" s="3" t="s">
        <v>30</v>
      </c>
      <c r="H403" s="3" t="s">
        <v>67</v>
      </c>
      <c r="I403" s="3" t="s">
        <v>68</v>
      </c>
      <c r="J403" s="3" t="s">
        <v>69</v>
      </c>
      <c r="K403" s="3" t="s">
        <v>108</v>
      </c>
      <c r="L403" s="3" t="s">
        <v>109</v>
      </c>
      <c r="M403" s="3" t="s">
        <v>36</v>
      </c>
      <c r="N403" s="4">
        <v>8394</v>
      </c>
      <c r="O403" s="4">
        <v>-5255.1</v>
      </c>
      <c r="P403" s="4">
        <v>0</v>
      </c>
      <c r="Q403" s="4">
        <v>3138.9</v>
      </c>
      <c r="R403" s="4">
        <v>823.9</v>
      </c>
      <c r="S403" s="4">
        <v>2315</v>
      </c>
      <c r="T403" s="4">
        <v>2315</v>
      </c>
      <c r="U403" s="4">
        <v>823.9</v>
      </c>
      <c r="V403" s="4">
        <v>823.9</v>
      </c>
      <c r="W403" s="4">
        <v>0</v>
      </c>
      <c r="X403" s="3" t="s">
        <v>37</v>
      </c>
    </row>
    <row r="404" spans="1:24" ht="15.75" customHeight="1">
      <c r="A404" s="3" t="s">
        <v>66</v>
      </c>
      <c r="B404" s="3" t="s">
        <v>25</v>
      </c>
      <c r="C404" s="3" t="s">
        <v>26</v>
      </c>
      <c r="D404" s="3" t="s">
        <v>377</v>
      </c>
      <c r="E404" s="3" t="s">
        <v>378</v>
      </c>
      <c r="F404" s="3" t="s">
        <v>29</v>
      </c>
      <c r="G404" s="3" t="s">
        <v>30</v>
      </c>
      <c r="H404" s="3" t="s">
        <v>67</v>
      </c>
      <c r="I404" s="3" t="s">
        <v>68</v>
      </c>
      <c r="J404" s="3" t="s">
        <v>69</v>
      </c>
      <c r="K404" s="3" t="s">
        <v>110</v>
      </c>
      <c r="L404" s="3" t="s">
        <v>111</v>
      </c>
      <c r="M404" s="3" t="s">
        <v>36</v>
      </c>
      <c r="N404" s="4">
        <v>27607.34</v>
      </c>
      <c r="O404" s="4">
        <v>-6304.02</v>
      </c>
      <c r="P404" s="4">
        <v>0</v>
      </c>
      <c r="Q404" s="4">
        <v>21303.32</v>
      </c>
      <c r="R404" s="4">
        <v>504.42</v>
      </c>
      <c r="S404" s="4">
        <v>20798.900000000001</v>
      </c>
      <c r="T404" s="4">
        <v>20798.900000000001</v>
      </c>
      <c r="U404" s="4">
        <v>504.42</v>
      </c>
      <c r="V404" s="4">
        <v>504.42</v>
      </c>
      <c r="W404" s="4">
        <v>0</v>
      </c>
      <c r="X404" s="3" t="s">
        <v>37</v>
      </c>
    </row>
    <row r="405" spans="1:24" ht="15.75" customHeight="1">
      <c r="A405" s="3" t="s">
        <v>66</v>
      </c>
      <c r="B405" s="3" t="s">
        <v>25</v>
      </c>
      <c r="C405" s="3" t="s">
        <v>26</v>
      </c>
      <c r="D405" s="3" t="s">
        <v>377</v>
      </c>
      <c r="E405" s="3" t="s">
        <v>378</v>
      </c>
      <c r="F405" s="3" t="s">
        <v>29</v>
      </c>
      <c r="G405" s="3" t="s">
        <v>30</v>
      </c>
      <c r="H405" s="3" t="s">
        <v>67</v>
      </c>
      <c r="I405" s="3" t="s">
        <v>68</v>
      </c>
      <c r="J405" s="3" t="s">
        <v>69</v>
      </c>
      <c r="K405" s="3" t="s">
        <v>310</v>
      </c>
      <c r="L405" s="3" t="s">
        <v>311</v>
      </c>
      <c r="M405" s="3" t="s">
        <v>36</v>
      </c>
      <c r="N405" s="4">
        <v>12000</v>
      </c>
      <c r="O405" s="4">
        <v>-12000</v>
      </c>
      <c r="P405" s="4">
        <v>0</v>
      </c>
      <c r="Q405" s="4">
        <v>0</v>
      </c>
      <c r="R405" s="4">
        <v>0</v>
      </c>
      <c r="S405" s="4">
        <v>0</v>
      </c>
      <c r="T405" s="4">
        <v>0</v>
      </c>
      <c r="U405" s="4">
        <v>0</v>
      </c>
      <c r="V405" s="4">
        <v>0</v>
      </c>
      <c r="W405" s="4">
        <v>0</v>
      </c>
      <c r="X405" s="3" t="s">
        <v>37</v>
      </c>
    </row>
    <row r="406" spans="1:24" ht="15.75" customHeight="1">
      <c r="A406" s="3" t="s">
        <v>66</v>
      </c>
      <c r="B406" s="3" t="s">
        <v>25</v>
      </c>
      <c r="C406" s="3" t="s">
        <v>26</v>
      </c>
      <c r="D406" s="3" t="s">
        <v>377</v>
      </c>
      <c r="E406" s="3" t="s">
        <v>378</v>
      </c>
      <c r="F406" s="3" t="s">
        <v>29</v>
      </c>
      <c r="G406" s="3" t="s">
        <v>30</v>
      </c>
      <c r="H406" s="3" t="s">
        <v>67</v>
      </c>
      <c r="I406" s="3" t="s">
        <v>68</v>
      </c>
      <c r="J406" s="3" t="s">
        <v>69</v>
      </c>
      <c r="K406" s="3" t="s">
        <v>316</v>
      </c>
      <c r="L406" s="3" t="s">
        <v>317</v>
      </c>
      <c r="M406" s="3" t="s">
        <v>36</v>
      </c>
      <c r="N406" s="4">
        <v>400</v>
      </c>
      <c r="O406" s="4">
        <v>-400</v>
      </c>
      <c r="P406" s="4">
        <v>0</v>
      </c>
      <c r="Q406" s="4">
        <v>0</v>
      </c>
      <c r="R406" s="4">
        <v>0</v>
      </c>
      <c r="S406" s="4">
        <v>0</v>
      </c>
      <c r="T406" s="4">
        <v>0</v>
      </c>
      <c r="U406" s="4">
        <v>0</v>
      </c>
      <c r="V406" s="4">
        <v>0</v>
      </c>
      <c r="W406" s="4">
        <v>0</v>
      </c>
      <c r="X406" s="3" t="s">
        <v>37</v>
      </c>
    </row>
    <row r="407" spans="1:24" ht="15.75" customHeight="1">
      <c r="A407" s="3" t="s">
        <v>114</v>
      </c>
      <c r="B407" s="3" t="s">
        <v>25</v>
      </c>
      <c r="C407" s="3" t="s">
        <v>26</v>
      </c>
      <c r="D407" s="3" t="s">
        <v>377</v>
      </c>
      <c r="E407" s="3" t="s">
        <v>378</v>
      </c>
      <c r="F407" s="3" t="s">
        <v>29</v>
      </c>
      <c r="G407" s="3" t="s">
        <v>30</v>
      </c>
      <c r="H407" s="3" t="s">
        <v>67</v>
      </c>
      <c r="I407" s="3" t="s">
        <v>68</v>
      </c>
      <c r="J407" s="3" t="s">
        <v>115</v>
      </c>
      <c r="K407" s="3" t="s">
        <v>116</v>
      </c>
      <c r="L407" s="3" t="s">
        <v>117</v>
      </c>
      <c r="M407" s="3" t="s">
        <v>36</v>
      </c>
      <c r="N407" s="4">
        <v>6000</v>
      </c>
      <c r="O407" s="4">
        <v>0</v>
      </c>
      <c r="P407" s="4">
        <v>0</v>
      </c>
      <c r="Q407" s="4">
        <v>6000</v>
      </c>
      <c r="R407" s="4">
        <v>2000</v>
      </c>
      <c r="S407" s="4">
        <v>1974.88</v>
      </c>
      <c r="T407" s="4">
        <v>0</v>
      </c>
      <c r="U407" s="4">
        <v>4025.12</v>
      </c>
      <c r="V407" s="4">
        <v>6000</v>
      </c>
      <c r="W407" s="4">
        <v>2025.12</v>
      </c>
      <c r="X407" s="3" t="s">
        <v>37</v>
      </c>
    </row>
    <row r="408" spans="1:24" ht="15.75" customHeight="1">
      <c r="A408" s="3" t="s">
        <v>114</v>
      </c>
      <c r="B408" s="3" t="s">
        <v>25</v>
      </c>
      <c r="C408" s="3" t="s">
        <v>26</v>
      </c>
      <c r="D408" s="3" t="s">
        <v>377</v>
      </c>
      <c r="E408" s="3" t="s">
        <v>378</v>
      </c>
      <c r="F408" s="3" t="s">
        <v>29</v>
      </c>
      <c r="G408" s="3" t="s">
        <v>30</v>
      </c>
      <c r="H408" s="3" t="s">
        <v>67</v>
      </c>
      <c r="I408" s="3" t="s">
        <v>68</v>
      </c>
      <c r="J408" s="3" t="s">
        <v>115</v>
      </c>
      <c r="K408" s="3" t="s">
        <v>298</v>
      </c>
      <c r="L408" s="3" t="s">
        <v>381</v>
      </c>
      <c r="M408" s="3" t="s">
        <v>36</v>
      </c>
      <c r="N408" s="4">
        <v>200</v>
      </c>
      <c r="O408" s="4">
        <v>0</v>
      </c>
      <c r="P408" s="4">
        <v>0</v>
      </c>
      <c r="Q408" s="4">
        <v>200</v>
      </c>
      <c r="R408" s="4">
        <v>200</v>
      </c>
      <c r="S408" s="4">
        <v>0</v>
      </c>
      <c r="T408" s="4">
        <v>0</v>
      </c>
      <c r="U408" s="4">
        <v>200</v>
      </c>
      <c r="V408" s="4">
        <v>200</v>
      </c>
      <c r="W408" s="4">
        <v>0</v>
      </c>
      <c r="X408" s="3" t="s">
        <v>37</v>
      </c>
    </row>
    <row r="409" spans="1:24" ht="15.75" customHeight="1">
      <c r="A409" s="3" t="s">
        <v>118</v>
      </c>
      <c r="B409" s="3" t="s">
        <v>25</v>
      </c>
      <c r="C409" s="3" t="s">
        <v>26</v>
      </c>
      <c r="D409" s="3" t="s">
        <v>377</v>
      </c>
      <c r="E409" s="3" t="s">
        <v>378</v>
      </c>
      <c r="F409" s="3" t="s">
        <v>119</v>
      </c>
      <c r="G409" s="3" t="s">
        <v>120</v>
      </c>
      <c r="H409" s="3" t="s">
        <v>121</v>
      </c>
      <c r="I409" s="3" t="s">
        <v>122</v>
      </c>
      <c r="J409" s="3" t="s">
        <v>123</v>
      </c>
      <c r="K409" s="3" t="s">
        <v>124</v>
      </c>
      <c r="L409" s="3" t="s">
        <v>125</v>
      </c>
      <c r="M409" s="3" t="s">
        <v>126</v>
      </c>
      <c r="N409" s="4">
        <v>13000</v>
      </c>
      <c r="O409" s="4">
        <v>2000</v>
      </c>
      <c r="P409" s="4">
        <v>0</v>
      </c>
      <c r="Q409" s="4">
        <v>15000</v>
      </c>
      <c r="R409" s="4">
        <v>0</v>
      </c>
      <c r="S409" s="4">
        <v>0</v>
      </c>
      <c r="T409" s="4">
        <v>0</v>
      </c>
      <c r="U409" s="4">
        <v>15000</v>
      </c>
      <c r="V409" s="4">
        <v>15000</v>
      </c>
      <c r="W409" s="4">
        <v>15000</v>
      </c>
      <c r="X409" s="3" t="s">
        <v>127</v>
      </c>
    </row>
    <row r="410" spans="1:24" ht="15.75" customHeight="1">
      <c r="A410" s="3" t="s">
        <v>118</v>
      </c>
      <c r="B410" s="3" t="s">
        <v>25</v>
      </c>
      <c r="C410" s="3" t="s">
        <v>26</v>
      </c>
      <c r="D410" s="3" t="s">
        <v>377</v>
      </c>
      <c r="E410" s="3" t="s">
        <v>378</v>
      </c>
      <c r="F410" s="3" t="s">
        <v>119</v>
      </c>
      <c r="G410" s="3" t="s">
        <v>120</v>
      </c>
      <c r="H410" s="3" t="s">
        <v>121</v>
      </c>
      <c r="I410" s="3" t="s">
        <v>122</v>
      </c>
      <c r="J410" s="3" t="s">
        <v>123</v>
      </c>
      <c r="K410" s="3" t="s">
        <v>322</v>
      </c>
      <c r="L410" s="3" t="s">
        <v>323</v>
      </c>
      <c r="M410" s="3" t="s">
        <v>126</v>
      </c>
      <c r="N410" s="4">
        <v>240</v>
      </c>
      <c r="O410" s="4">
        <v>-240</v>
      </c>
      <c r="P410" s="4">
        <v>0</v>
      </c>
      <c r="Q410" s="4">
        <v>0</v>
      </c>
      <c r="R410" s="4">
        <v>0</v>
      </c>
      <c r="S410" s="4">
        <v>0</v>
      </c>
      <c r="T410" s="4">
        <v>0</v>
      </c>
      <c r="U410" s="4">
        <v>0</v>
      </c>
      <c r="V410" s="4">
        <v>0</v>
      </c>
      <c r="W410" s="4">
        <v>0</v>
      </c>
      <c r="X410" s="3" t="s">
        <v>127</v>
      </c>
    </row>
    <row r="411" spans="1:24" ht="15.75" customHeight="1">
      <c r="A411" s="3" t="s">
        <v>118</v>
      </c>
      <c r="B411" s="3" t="s">
        <v>25</v>
      </c>
      <c r="C411" s="3" t="s">
        <v>26</v>
      </c>
      <c r="D411" s="3" t="s">
        <v>377</v>
      </c>
      <c r="E411" s="3" t="s">
        <v>378</v>
      </c>
      <c r="F411" s="3" t="s">
        <v>128</v>
      </c>
      <c r="G411" s="3" t="s">
        <v>129</v>
      </c>
      <c r="H411" s="3" t="s">
        <v>130</v>
      </c>
      <c r="I411" s="3" t="s">
        <v>131</v>
      </c>
      <c r="J411" s="3" t="s">
        <v>123</v>
      </c>
      <c r="K411" s="3" t="s">
        <v>132</v>
      </c>
      <c r="L411" s="3" t="s">
        <v>133</v>
      </c>
      <c r="M411" s="3" t="s">
        <v>126</v>
      </c>
      <c r="N411" s="4">
        <v>0</v>
      </c>
      <c r="O411" s="4">
        <v>500</v>
      </c>
      <c r="P411" s="4">
        <v>0</v>
      </c>
      <c r="Q411" s="4">
        <v>500</v>
      </c>
      <c r="R411" s="4">
        <v>0</v>
      </c>
      <c r="S411" s="4">
        <v>0</v>
      </c>
      <c r="T411" s="4">
        <v>0</v>
      </c>
      <c r="U411" s="4">
        <v>500</v>
      </c>
      <c r="V411" s="4">
        <v>500</v>
      </c>
      <c r="W411" s="4">
        <v>500</v>
      </c>
      <c r="X411" s="3" t="s">
        <v>127</v>
      </c>
    </row>
    <row r="412" spans="1:24" ht="15.75" customHeight="1">
      <c r="A412" s="3" t="s">
        <v>118</v>
      </c>
      <c r="B412" s="3" t="s">
        <v>25</v>
      </c>
      <c r="C412" s="3" t="s">
        <v>26</v>
      </c>
      <c r="D412" s="3" t="s">
        <v>377</v>
      </c>
      <c r="E412" s="3" t="s">
        <v>378</v>
      </c>
      <c r="F412" s="3" t="s">
        <v>128</v>
      </c>
      <c r="G412" s="3" t="s">
        <v>129</v>
      </c>
      <c r="H412" s="3" t="s">
        <v>134</v>
      </c>
      <c r="I412" s="3" t="s">
        <v>135</v>
      </c>
      <c r="J412" s="3" t="s">
        <v>123</v>
      </c>
      <c r="K412" s="3" t="s">
        <v>136</v>
      </c>
      <c r="L412" s="3" t="s">
        <v>137</v>
      </c>
      <c r="M412" s="3" t="s">
        <v>126</v>
      </c>
      <c r="N412" s="4">
        <v>74600</v>
      </c>
      <c r="O412" s="4">
        <v>0</v>
      </c>
      <c r="P412" s="4">
        <v>0</v>
      </c>
      <c r="Q412" s="4">
        <v>74600</v>
      </c>
      <c r="R412" s="4">
        <v>6216</v>
      </c>
      <c r="S412" s="4">
        <v>68376</v>
      </c>
      <c r="T412" s="4">
        <v>12432</v>
      </c>
      <c r="U412" s="4">
        <v>6224</v>
      </c>
      <c r="V412" s="4">
        <v>62168</v>
      </c>
      <c r="W412" s="4">
        <v>8</v>
      </c>
      <c r="X412" s="3" t="s">
        <v>127</v>
      </c>
    </row>
    <row r="413" spans="1:24" ht="15.75" customHeight="1">
      <c r="A413" s="3" t="s">
        <v>118</v>
      </c>
      <c r="B413" s="3" t="s">
        <v>25</v>
      </c>
      <c r="C413" s="3" t="s">
        <v>26</v>
      </c>
      <c r="D413" s="3" t="s">
        <v>377</v>
      </c>
      <c r="E413" s="3" t="s">
        <v>378</v>
      </c>
      <c r="F413" s="3" t="s">
        <v>128</v>
      </c>
      <c r="G413" s="3" t="s">
        <v>129</v>
      </c>
      <c r="H413" s="3" t="s">
        <v>134</v>
      </c>
      <c r="I413" s="3" t="s">
        <v>135</v>
      </c>
      <c r="J413" s="3" t="s">
        <v>123</v>
      </c>
      <c r="K413" s="3" t="s">
        <v>138</v>
      </c>
      <c r="L413" s="3" t="s">
        <v>139</v>
      </c>
      <c r="M413" s="3" t="s">
        <v>126</v>
      </c>
      <c r="N413" s="4">
        <v>234523.86</v>
      </c>
      <c r="O413" s="4">
        <v>0</v>
      </c>
      <c r="P413" s="4">
        <v>0</v>
      </c>
      <c r="Q413" s="4">
        <v>234523.86</v>
      </c>
      <c r="R413" s="4">
        <v>234523.86</v>
      </c>
      <c r="S413" s="4">
        <v>0</v>
      </c>
      <c r="T413" s="4">
        <v>0</v>
      </c>
      <c r="U413" s="4">
        <v>234523.86</v>
      </c>
      <c r="V413" s="4">
        <v>234523.86</v>
      </c>
      <c r="W413" s="4">
        <v>0</v>
      </c>
      <c r="X413" s="3" t="s">
        <v>127</v>
      </c>
    </row>
    <row r="414" spans="1:24" ht="15.75" customHeight="1">
      <c r="A414" s="3" t="s">
        <v>118</v>
      </c>
      <c r="B414" s="3" t="s">
        <v>25</v>
      </c>
      <c r="C414" s="3" t="s">
        <v>26</v>
      </c>
      <c r="D414" s="3" t="s">
        <v>377</v>
      </c>
      <c r="E414" s="3" t="s">
        <v>378</v>
      </c>
      <c r="F414" s="3" t="s">
        <v>128</v>
      </c>
      <c r="G414" s="3" t="s">
        <v>129</v>
      </c>
      <c r="H414" s="3" t="s">
        <v>134</v>
      </c>
      <c r="I414" s="3" t="s">
        <v>135</v>
      </c>
      <c r="J414" s="3" t="s">
        <v>123</v>
      </c>
      <c r="K414" s="3" t="s">
        <v>382</v>
      </c>
      <c r="L414" s="3" t="s">
        <v>383</v>
      </c>
      <c r="M414" s="3" t="s">
        <v>126</v>
      </c>
      <c r="N414" s="4">
        <v>3000</v>
      </c>
      <c r="O414" s="4">
        <v>0</v>
      </c>
      <c r="P414" s="4">
        <v>0</v>
      </c>
      <c r="Q414" s="4">
        <v>3000</v>
      </c>
      <c r="R414" s="4">
        <v>0</v>
      </c>
      <c r="S414" s="4">
        <v>0</v>
      </c>
      <c r="T414" s="4">
        <v>0</v>
      </c>
      <c r="U414" s="4">
        <v>3000</v>
      </c>
      <c r="V414" s="4">
        <v>3000</v>
      </c>
      <c r="W414" s="4">
        <v>3000</v>
      </c>
      <c r="X414" s="3" t="s">
        <v>127</v>
      </c>
    </row>
    <row r="415" spans="1:24" ht="15.75" customHeight="1">
      <c r="A415" s="3" t="s">
        <v>118</v>
      </c>
      <c r="B415" s="3" t="s">
        <v>25</v>
      </c>
      <c r="C415" s="3" t="s">
        <v>26</v>
      </c>
      <c r="D415" s="3" t="s">
        <v>377</v>
      </c>
      <c r="E415" s="3" t="s">
        <v>378</v>
      </c>
      <c r="F415" s="3" t="s">
        <v>128</v>
      </c>
      <c r="G415" s="3" t="s">
        <v>129</v>
      </c>
      <c r="H415" s="3" t="s">
        <v>134</v>
      </c>
      <c r="I415" s="3" t="s">
        <v>135</v>
      </c>
      <c r="J415" s="3" t="s">
        <v>123</v>
      </c>
      <c r="K415" s="3" t="s">
        <v>140</v>
      </c>
      <c r="L415" s="3" t="s">
        <v>141</v>
      </c>
      <c r="M415" s="3" t="s">
        <v>126</v>
      </c>
      <c r="N415" s="4">
        <v>65547.759999999995</v>
      </c>
      <c r="O415" s="4">
        <v>0</v>
      </c>
      <c r="P415" s="4">
        <v>0</v>
      </c>
      <c r="Q415" s="4">
        <v>65547.759999999995</v>
      </c>
      <c r="R415" s="4">
        <v>26083.49</v>
      </c>
      <c r="S415" s="4">
        <v>39464.269999999997</v>
      </c>
      <c r="T415" s="4">
        <v>26995.27</v>
      </c>
      <c r="U415" s="4">
        <v>26083.49</v>
      </c>
      <c r="V415" s="4">
        <v>38552.49</v>
      </c>
      <c r="W415" s="4">
        <v>0</v>
      </c>
      <c r="X415" s="3" t="s">
        <v>127</v>
      </c>
    </row>
    <row r="416" spans="1:24" ht="15.75" customHeight="1">
      <c r="A416" s="3" t="s">
        <v>118</v>
      </c>
      <c r="B416" s="3" t="s">
        <v>25</v>
      </c>
      <c r="C416" s="3" t="s">
        <v>26</v>
      </c>
      <c r="D416" s="3" t="s">
        <v>377</v>
      </c>
      <c r="E416" s="3" t="s">
        <v>378</v>
      </c>
      <c r="F416" s="3" t="s">
        <v>128</v>
      </c>
      <c r="G416" s="3" t="s">
        <v>129</v>
      </c>
      <c r="H416" s="3" t="s">
        <v>134</v>
      </c>
      <c r="I416" s="3" t="s">
        <v>135</v>
      </c>
      <c r="J416" s="3" t="s">
        <v>123</v>
      </c>
      <c r="K416" s="3" t="s">
        <v>142</v>
      </c>
      <c r="L416" s="3" t="s">
        <v>143</v>
      </c>
      <c r="M416" s="3" t="s">
        <v>126</v>
      </c>
      <c r="N416" s="4">
        <v>4500</v>
      </c>
      <c r="O416" s="4">
        <v>0</v>
      </c>
      <c r="P416" s="4">
        <v>0</v>
      </c>
      <c r="Q416" s="4">
        <v>4500</v>
      </c>
      <c r="R416" s="4">
        <v>0</v>
      </c>
      <c r="S416" s="4">
        <v>0</v>
      </c>
      <c r="T416" s="4">
        <v>0</v>
      </c>
      <c r="U416" s="4">
        <v>4500</v>
      </c>
      <c r="V416" s="4">
        <v>4500</v>
      </c>
      <c r="W416" s="4">
        <v>4500</v>
      </c>
      <c r="X416" s="3" t="s">
        <v>127</v>
      </c>
    </row>
    <row r="417" spans="1:24" ht="15.75" customHeight="1">
      <c r="A417" s="3" t="s">
        <v>118</v>
      </c>
      <c r="B417" s="3" t="s">
        <v>25</v>
      </c>
      <c r="C417" s="3" t="s">
        <v>26</v>
      </c>
      <c r="D417" s="3" t="s">
        <v>377</v>
      </c>
      <c r="E417" s="3" t="s">
        <v>378</v>
      </c>
      <c r="F417" s="3" t="s">
        <v>128</v>
      </c>
      <c r="G417" s="3" t="s">
        <v>129</v>
      </c>
      <c r="H417" s="3" t="s">
        <v>134</v>
      </c>
      <c r="I417" s="3" t="s">
        <v>135</v>
      </c>
      <c r="J417" s="3" t="s">
        <v>123</v>
      </c>
      <c r="K417" s="3" t="s">
        <v>144</v>
      </c>
      <c r="L417" s="3" t="s">
        <v>145</v>
      </c>
      <c r="M417" s="3" t="s">
        <v>126</v>
      </c>
      <c r="N417" s="4">
        <v>184279.09</v>
      </c>
      <c r="O417" s="4">
        <v>0</v>
      </c>
      <c r="P417" s="4">
        <v>0</v>
      </c>
      <c r="Q417" s="4">
        <v>184279.09</v>
      </c>
      <c r="R417" s="4">
        <v>184279.09</v>
      </c>
      <c r="S417" s="4">
        <v>0</v>
      </c>
      <c r="T417" s="4">
        <v>0</v>
      </c>
      <c r="U417" s="4">
        <v>184279.09</v>
      </c>
      <c r="V417" s="4">
        <v>184279.09</v>
      </c>
      <c r="W417" s="4">
        <v>0</v>
      </c>
      <c r="X417" s="3" t="s">
        <v>127</v>
      </c>
    </row>
    <row r="418" spans="1:24" ht="15.75" customHeight="1">
      <c r="A418" s="3" t="s">
        <v>118</v>
      </c>
      <c r="B418" s="3" t="s">
        <v>25</v>
      </c>
      <c r="C418" s="3" t="s">
        <v>26</v>
      </c>
      <c r="D418" s="3" t="s">
        <v>377</v>
      </c>
      <c r="E418" s="3" t="s">
        <v>378</v>
      </c>
      <c r="F418" s="3" t="s">
        <v>128</v>
      </c>
      <c r="G418" s="3" t="s">
        <v>129</v>
      </c>
      <c r="H418" s="3" t="s">
        <v>146</v>
      </c>
      <c r="I418" s="3" t="s">
        <v>147</v>
      </c>
      <c r="J418" s="3" t="s">
        <v>123</v>
      </c>
      <c r="K418" s="3" t="s">
        <v>140</v>
      </c>
      <c r="L418" s="3" t="s">
        <v>141</v>
      </c>
      <c r="M418" s="3" t="s">
        <v>126</v>
      </c>
      <c r="N418" s="4">
        <v>25665.16</v>
      </c>
      <c r="O418" s="4">
        <v>0</v>
      </c>
      <c r="P418" s="4">
        <v>0</v>
      </c>
      <c r="Q418" s="4">
        <v>25665.16</v>
      </c>
      <c r="R418" s="4">
        <v>5305.16</v>
      </c>
      <c r="S418" s="4">
        <v>20360</v>
      </c>
      <c r="T418" s="4">
        <v>20360</v>
      </c>
      <c r="U418" s="4">
        <v>5305.16</v>
      </c>
      <c r="V418" s="4">
        <v>5305.16</v>
      </c>
      <c r="W418" s="4">
        <v>0</v>
      </c>
      <c r="X418" s="3" t="s">
        <v>127</v>
      </c>
    </row>
    <row r="419" spans="1:24" ht="15.75" customHeight="1">
      <c r="A419" s="3" t="s">
        <v>118</v>
      </c>
      <c r="B419" s="3" t="s">
        <v>25</v>
      </c>
      <c r="C419" s="3" t="s">
        <v>26</v>
      </c>
      <c r="D419" s="3" t="s">
        <v>377</v>
      </c>
      <c r="E419" s="3" t="s">
        <v>378</v>
      </c>
      <c r="F419" s="3" t="s">
        <v>128</v>
      </c>
      <c r="G419" s="3" t="s">
        <v>129</v>
      </c>
      <c r="H419" s="3" t="s">
        <v>146</v>
      </c>
      <c r="I419" s="3" t="s">
        <v>147</v>
      </c>
      <c r="J419" s="3" t="s">
        <v>123</v>
      </c>
      <c r="K419" s="3" t="s">
        <v>158</v>
      </c>
      <c r="L419" s="3" t="s">
        <v>159</v>
      </c>
      <c r="M419" s="3" t="s">
        <v>126</v>
      </c>
      <c r="N419" s="4">
        <v>23850</v>
      </c>
      <c r="O419" s="4">
        <v>0</v>
      </c>
      <c r="P419" s="4">
        <v>0</v>
      </c>
      <c r="Q419" s="4">
        <v>23850</v>
      </c>
      <c r="R419" s="4">
        <v>0</v>
      </c>
      <c r="S419" s="4">
        <v>0</v>
      </c>
      <c r="T419" s="4">
        <v>0</v>
      </c>
      <c r="U419" s="4">
        <v>23850</v>
      </c>
      <c r="V419" s="4">
        <v>23850</v>
      </c>
      <c r="W419" s="4">
        <v>23850</v>
      </c>
      <c r="X419" s="3" t="s">
        <v>127</v>
      </c>
    </row>
    <row r="420" spans="1:24" ht="15.75" customHeight="1">
      <c r="A420" s="3" t="s">
        <v>118</v>
      </c>
      <c r="B420" s="3" t="s">
        <v>25</v>
      </c>
      <c r="C420" s="3" t="s">
        <v>26</v>
      </c>
      <c r="D420" s="3" t="s">
        <v>377</v>
      </c>
      <c r="E420" s="3" t="s">
        <v>378</v>
      </c>
      <c r="F420" s="3" t="s">
        <v>162</v>
      </c>
      <c r="G420" s="3" t="s">
        <v>163</v>
      </c>
      <c r="H420" s="3" t="s">
        <v>164</v>
      </c>
      <c r="I420" s="3" t="s">
        <v>165</v>
      </c>
      <c r="J420" s="3" t="s">
        <v>123</v>
      </c>
      <c r="K420" s="3" t="s">
        <v>332</v>
      </c>
      <c r="L420" s="3" t="s">
        <v>384</v>
      </c>
      <c r="M420" s="3" t="s">
        <v>126</v>
      </c>
      <c r="N420" s="4">
        <v>2000</v>
      </c>
      <c r="O420" s="4">
        <v>0</v>
      </c>
      <c r="P420" s="4">
        <v>0</v>
      </c>
      <c r="Q420" s="4">
        <v>2000</v>
      </c>
      <c r="R420" s="4">
        <v>0</v>
      </c>
      <c r="S420" s="4">
        <v>0</v>
      </c>
      <c r="T420" s="4">
        <v>0</v>
      </c>
      <c r="U420" s="4">
        <v>2000</v>
      </c>
      <c r="V420" s="4">
        <v>2000</v>
      </c>
      <c r="W420" s="4">
        <v>2000</v>
      </c>
      <c r="X420" s="3" t="s">
        <v>127</v>
      </c>
    </row>
    <row r="421" spans="1:24" ht="15.75" customHeight="1">
      <c r="A421" s="3" t="s">
        <v>118</v>
      </c>
      <c r="B421" s="3" t="s">
        <v>25</v>
      </c>
      <c r="C421" s="3" t="s">
        <v>26</v>
      </c>
      <c r="D421" s="3" t="s">
        <v>377</v>
      </c>
      <c r="E421" s="3" t="s">
        <v>378</v>
      </c>
      <c r="F421" s="3" t="s">
        <v>162</v>
      </c>
      <c r="G421" s="3" t="s">
        <v>163</v>
      </c>
      <c r="H421" s="3" t="s">
        <v>164</v>
      </c>
      <c r="I421" s="3" t="s">
        <v>165</v>
      </c>
      <c r="J421" s="3" t="s">
        <v>123</v>
      </c>
      <c r="K421" s="3" t="s">
        <v>169</v>
      </c>
      <c r="L421" s="3" t="s">
        <v>170</v>
      </c>
      <c r="M421" s="3" t="s">
        <v>126</v>
      </c>
      <c r="N421" s="4">
        <v>0</v>
      </c>
      <c r="O421" s="4">
        <v>28315.47</v>
      </c>
      <c r="P421" s="4">
        <v>0</v>
      </c>
      <c r="Q421" s="4">
        <v>28315.47</v>
      </c>
      <c r="R421" s="4">
        <v>0</v>
      </c>
      <c r="S421" s="4">
        <v>3120</v>
      </c>
      <c r="T421" s="4">
        <v>3120</v>
      </c>
      <c r="U421" s="4">
        <v>25195.47</v>
      </c>
      <c r="V421" s="4">
        <v>25195.47</v>
      </c>
      <c r="W421" s="4">
        <v>25195.47</v>
      </c>
      <c r="X421" s="3" t="s">
        <v>127</v>
      </c>
    </row>
    <row r="422" spans="1:24" ht="15.75" customHeight="1">
      <c r="A422" s="3" t="s">
        <v>118</v>
      </c>
      <c r="B422" s="3" t="s">
        <v>25</v>
      </c>
      <c r="C422" s="3" t="s">
        <v>26</v>
      </c>
      <c r="D422" s="3" t="s">
        <v>377</v>
      </c>
      <c r="E422" s="3" t="s">
        <v>378</v>
      </c>
      <c r="F422" s="3" t="s">
        <v>162</v>
      </c>
      <c r="G422" s="3" t="s">
        <v>163</v>
      </c>
      <c r="H422" s="3" t="s">
        <v>164</v>
      </c>
      <c r="I422" s="3" t="s">
        <v>165</v>
      </c>
      <c r="J422" s="3" t="s">
        <v>123</v>
      </c>
      <c r="K422" s="3" t="s">
        <v>158</v>
      </c>
      <c r="L422" s="3" t="s">
        <v>171</v>
      </c>
      <c r="M422" s="3" t="s">
        <v>126</v>
      </c>
      <c r="N422" s="4">
        <v>18581.400000000001</v>
      </c>
      <c r="O422" s="4">
        <v>-18581.400000000001</v>
      </c>
      <c r="P422" s="4">
        <v>0</v>
      </c>
      <c r="Q422" s="4">
        <v>0</v>
      </c>
      <c r="R422" s="4">
        <v>0</v>
      </c>
      <c r="S422" s="4">
        <v>0</v>
      </c>
      <c r="T422" s="4">
        <v>0</v>
      </c>
      <c r="U422" s="4">
        <v>0</v>
      </c>
      <c r="V422" s="4">
        <v>0</v>
      </c>
      <c r="W422" s="4">
        <v>0</v>
      </c>
      <c r="X422" s="3" t="s">
        <v>127</v>
      </c>
    </row>
    <row r="423" spans="1:24" ht="15.75" customHeight="1">
      <c r="A423" s="3" t="s">
        <v>118</v>
      </c>
      <c r="B423" s="3" t="s">
        <v>25</v>
      </c>
      <c r="C423" s="3" t="s">
        <v>26</v>
      </c>
      <c r="D423" s="3" t="s">
        <v>377</v>
      </c>
      <c r="E423" s="3" t="s">
        <v>378</v>
      </c>
      <c r="F423" s="3" t="s">
        <v>162</v>
      </c>
      <c r="G423" s="3" t="s">
        <v>163</v>
      </c>
      <c r="H423" s="3" t="s">
        <v>164</v>
      </c>
      <c r="I423" s="3" t="s">
        <v>165</v>
      </c>
      <c r="J423" s="3" t="s">
        <v>123</v>
      </c>
      <c r="K423" s="3" t="s">
        <v>385</v>
      </c>
      <c r="L423" s="3" t="s">
        <v>386</v>
      </c>
      <c r="M423" s="3" t="s">
        <v>126</v>
      </c>
      <c r="N423" s="4">
        <v>7734.07</v>
      </c>
      <c r="O423" s="4">
        <v>-7734.07</v>
      </c>
      <c r="P423" s="4">
        <v>0</v>
      </c>
      <c r="Q423" s="4">
        <v>0</v>
      </c>
      <c r="R423" s="4">
        <v>0</v>
      </c>
      <c r="S423" s="4">
        <v>0</v>
      </c>
      <c r="T423" s="4">
        <v>0</v>
      </c>
      <c r="U423" s="4">
        <v>0</v>
      </c>
      <c r="V423" s="4">
        <v>0</v>
      </c>
      <c r="W423" s="4">
        <v>0</v>
      </c>
      <c r="X423" s="3" t="s">
        <v>127</v>
      </c>
    </row>
    <row r="424" spans="1:24" ht="15.75" customHeight="1">
      <c r="A424" s="3" t="s">
        <v>118</v>
      </c>
      <c r="B424" s="3" t="s">
        <v>25</v>
      </c>
      <c r="C424" s="3" t="s">
        <v>26</v>
      </c>
      <c r="D424" s="3" t="s">
        <v>377</v>
      </c>
      <c r="E424" s="3" t="s">
        <v>378</v>
      </c>
      <c r="F424" s="3" t="s">
        <v>162</v>
      </c>
      <c r="G424" s="3" t="s">
        <v>163</v>
      </c>
      <c r="H424" s="3" t="s">
        <v>164</v>
      </c>
      <c r="I424" s="3" t="s">
        <v>165</v>
      </c>
      <c r="J424" s="3" t="s">
        <v>123</v>
      </c>
      <c r="K424" s="3" t="s">
        <v>132</v>
      </c>
      <c r="L424" s="3" t="s">
        <v>182</v>
      </c>
      <c r="M424" s="3" t="s">
        <v>126</v>
      </c>
      <c r="N424" s="4">
        <v>2000</v>
      </c>
      <c r="O424" s="4">
        <v>0</v>
      </c>
      <c r="P424" s="4">
        <v>0</v>
      </c>
      <c r="Q424" s="4">
        <v>2000</v>
      </c>
      <c r="R424" s="4">
        <v>0</v>
      </c>
      <c r="S424" s="4">
        <v>0</v>
      </c>
      <c r="T424" s="4">
        <v>0</v>
      </c>
      <c r="U424" s="4">
        <v>2000</v>
      </c>
      <c r="V424" s="4">
        <v>2000</v>
      </c>
      <c r="W424" s="4">
        <v>2000</v>
      </c>
      <c r="X424" s="3" t="s">
        <v>127</v>
      </c>
    </row>
    <row r="425" spans="1:24" ht="15.75" customHeight="1">
      <c r="A425" s="3" t="s">
        <v>118</v>
      </c>
      <c r="B425" s="3" t="s">
        <v>25</v>
      </c>
      <c r="C425" s="3" t="s">
        <v>26</v>
      </c>
      <c r="D425" s="3" t="s">
        <v>377</v>
      </c>
      <c r="E425" s="3" t="s">
        <v>378</v>
      </c>
      <c r="F425" s="3" t="s">
        <v>162</v>
      </c>
      <c r="G425" s="3" t="s">
        <v>163</v>
      </c>
      <c r="H425" s="3" t="s">
        <v>164</v>
      </c>
      <c r="I425" s="3" t="s">
        <v>165</v>
      </c>
      <c r="J425" s="3" t="s">
        <v>123</v>
      </c>
      <c r="K425" s="3" t="s">
        <v>172</v>
      </c>
      <c r="L425" s="3" t="s">
        <v>173</v>
      </c>
      <c r="M425" s="3" t="s">
        <v>126</v>
      </c>
      <c r="N425" s="4">
        <v>4392.21</v>
      </c>
      <c r="O425" s="4">
        <v>0</v>
      </c>
      <c r="P425" s="4">
        <v>0</v>
      </c>
      <c r="Q425" s="4">
        <v>4392.21</v>
      </c>
      <c r="R425" s="4">
        <v>0</v>
      </c>
      <c r="S425" s="4">
        <v>0</v>
      </c>
      <c r="T425" s="4">
        <v>0</v>
      </c>
      <c r="U425" s="4">
        <v>4392.21</v>
      </c>
      <c r="V425" s="4">
        <v>4392.21</v>
      </c>
      <c r="W425" s="4">
        <v>4392.21</v>
      </c>
      <c r="X425" s="3" t="s">
        <v>127</v>
      </c>
    </row>
    <row r="426" spans="1:24" ht="15.75" customHeight="1">
      <c r="A426" s="3" t="s">
        <v>118</v>
      </c>
      <c r="B426" s="3" t="s">
        <v>25</v>
      </c>
      <c r="C426" s="3" t="s">
        <v>26</v>
      </c>
      <c r="D426" s="3" t="s">
        <v>377</v>
      </c>
      <c r="E426" s="3" t="s">
        <v>378</v>
      </c>
      <c r="F426" s="3" t="s">
        <v>162</v>
      </c>
      <c r="G426" s="3" t="s">
        <v>163</v>
      </c>
      <c r="H426" s="3" t="s">
        <v>164</v>
      </c>
      <c r="I426" s="3" t="s">
        <v>165</v>
      </c>
      <c r="J426" s="3" t="s">
        <v>123</v>
      </c>
      <c r="K426" s="3" t="s">
        <v>144</v>
      </c>
      <c r="L426" s="3" t="s">
        <v>183</v>
      </c>
      <c r="M426" s="3" t="s">
        <v>126</v>
      </c>
      <c r="N426" s="4">
        <v>2000</v>
      </c>
      <c r="O426" s="4">
        <v>-2000</v>
      </c>
      <c r="P426" s="4">
        <v>0</v>
      </c>
      <c r="Q426" s="4">
        <v>0</v>
      </c>
      <c r="R426" s="4">
        <v>0</v>
      </c>
      <c r="S426" s="4">
        <v>0</v>
      </c>
      <c r="T426" s="4">
        <v>0</v>
      </c>
      <c r="U426" s="4">
        <v>0</v>
      </c>
      <c r="V426" s="4">
        <v>0</v>
      </c>
      <c r="W426" s="4">
        <v>0</v>
      </c>
      <c r="X426" s="3" t="s">
        <v>127</v>
      </c>
    </row>
    <row r="427" spans="1:24" ht="15.75" customHeight="1">
      <c r="A427" s="3" t="s">
        <v>118</v>
      </c>
      <c r="B427" s="3" t="s">
        <v>25</v>
      </c>
      <c r="C427" s="3" t="s">
        <v>26</v>
      </c>
      <c r="D427" s="3" t="s">
        <v>377</v>
      </c>
      <c r="E427" s="3" t="s">
        <v>378</v>
      </c>
      <c r="F427" s="3" t="s">
        <v>162</v>
      </c>
      <c r="G427" s="3" t="s">
        <v>163</v>
      </c>
      <c r="H427" s="3" t="s">
        <v>164</v>
      </c>
      <c r="I427" s="3" t="s">
        <v>165</v>
      </c>
      <c r="J427" s="3" t="s">
        <v>123</v>
      </c>
      <c r="K427" s="3" t="s">
        <v>328</v>
      </c>
      <c r="L427" s="3" t="s">
        <v>329</v>
      </c>
      <c r="M427" s="3" t="s">
        <v>126</v>
      </c>
      <c r="N427" s="4">
        <v>4920.22</v>
      </c>
      <c r="O427" s="4">
        <v>0</v>
      </c>
      <c r="P427" s="4">
        <v>0</v>
      </c>
      <c r="Q427" s="4">
        <v>4920.22</v>
      </c>
      <c r="R427" s="4">
        <v>0</v>
      </c>
      <c r="S427" s="4">
        <v>0</v>
      </c>
      <c r="T427" s="4">
        <v>0</v>
      </c>
      <c r="U427" s="4">
        <v>4920.22</v>
      </c>
      <c r="V427" s="4">
        <v>4920.22</v>
      </c>
      <c r="W427" s="4">
        <v>4920.22</v>
      </c>
      <c r="X427" s="3" t="s">
        <v>127</v>
      </c>
    </row>
    <row r="428" spans="1:24" ht="15.75" customHeight="1">
      <c r="A428" s="3" t="s">
        <v>118</v>
      </c>
      <c r="B428" s="3" t="s">
        <v>25</v>
      </c>
      <c r="C428" s="3" t="s">
        <v>26</v>
      </c>
      <c r="D428" s="3" t="s">
        <v>377</v>
      </c>
      <c r="E428" s="3" t="s">
        <v>378</v>
      </c>
      <c r="F428" s="3" t="s">
        <v>162</v>
      </c>
      <c r="G428" s="3" t="s">
        <v>163</v>
      </c>
      <c r="H428" s="3" t="s">
        <v>176</v>
      </c>
      <c r="I428" s="3" t="s">
        <v>177</v>
      </c>
      <c r="J428" s="3" t="s">
        <v>123</v>
      </c>
      <c r="K428" s="3" t="s">
        <v>178</v>
      </c>
      <c r="L428" s="3" t="s">
        <v>179</v>
      </c>
      <c r="M428" s="3" t="s">
        <v>126</v>
      </c>
      <c r="N428" s="4">
        <v>5224.54</v>
      </c>
      <c r="O428" s="4">
        <v>0</v>
      </c>
      <c r="P428" s="4">
        <v>0</v>
      </c>
      <c r="Q428" s="4">
        <v>5224.54</v>
      </c>
      <c r="R428" s="4">
        <v>0</v>
      </c>
      <c r="S428" s="4">
        <v>0</v>
      </c>
      <c r="T428" s="4">
        <v>0</v>
      </c>
      <c r="U428" s="4">
        <v>5224.54</v>
      </c>
      <c r="V428" s="4">
        <v>5224.54</v>
      </c>
      <c r="W428" s="4">
        <v>5224.54</v>
      </c>
      <c r="X428" s="3" t="s">
        <v>127</v>
      </c>
    </row>
    <row r="429" spans="1:24" ht="15.75" customHeight="1">
      <c r="A429" s="3" t="s">
        <v>118</v>
      </c>
      <c r="B429" s="3" t="s">
        <v>25</v>
      </c>
      <c r="C429" s="3" t="s">
        <v>26</v>
      </c>
      <c r="D429" s="3" t="s">
        <v>377</v>
      </c>
      <c r="E429" s="3" t="s">
        <v>378</v>
      </c>
      <c r="F429" s="3" t="s">
        <v>162</v>
      </c>
      <c r="G429" s="3" t="s">
        <v>163</v>
      </c>
      <c r="H429" s="3" t="s">
        <v>176</v>
      </c>
      <c r="I429" s="3" t="s">
        <v>177</v>
      </c>
      <c r="J429" s="3" t="s">
        <v>123</v>
      </c>
      <c r="K429" s="3" t="s">
        <v>148</v>
      </c>
      <c r="L429" s="3" t="s">
        <v>180</v>
      </c>
      <c r="M429" s="3" t="s">
        <v>126</v>
      </c>
      <c r="N429" s="4">
        <v>2000</v>
      </c>
      <c r="O429" s="4">
        <v>0</v>
      </c>
      <c r="P429" s="4">
        <v>0</v>
      </c>
      <c r="Q429" s="4">
        <v>2000</v>
      </c>
      <c r="R429" s="4">
        <v>0</v>
      </c>
      <c r="S429" s="4">
        <v>0</v>
      </c>
      <c r="T429" s="4">
        <v>0</v>
      </c>
      <c r="U429" s="4">
        <v>2000</v>
      </c>
      <c r="V429" s="4">
        <v>2000</v>
      </c>
      <c r="W429" s="4">
        <v>2000</v>
      </c>
      <c r="X429" s="3" t="s">
        <v>127</v>
      </c>
    </row>
    <row r="430" spans="1:24" ht="15.75" customHeight="1">
      <c r="A430" s="3" t="s">
        <v>118</v>
      </c>
      <c r="B430" s="3" t="s">
        <v>25</v>
      </c>
      <c r="C430" s="3" t="s">
        <v>26</v>
      </c>
      <c r="D430" s="3" t="s">
        <v>377</v>
      </c>
      <c r="E430" s="3" t="s">
        <v>378</v>
      </c>
      <c r="F430" s="3" t="s">
        <v>162</v>
      </c>
      <c r="G430" s="3" t="s">
        <v>163</v>
      </c>
      <c r="H430" s="3" t="s">
        <v>176</v>
      </c>
      <c r="I430" s="3" t="s">
        <v>177</v>
      </c>
      <c r="J430" s="3" t="s">
        <v>123</v>
      </c>
      <c r="K430" s="3" t="s">
        <v>138</v>
      </c>
      <c r="L430" s="3" t="s">
        <v>387</v>
      </c>
      <c r="M430" s="3" t="s">
        <v>126</v>
      </c>
      <c r="N430" s="4">
        <v>10000</v>
      </c>
      <c r="O430" s="4">
        <v>0</v>
      </c>
      <c r="P430" s="4">
        <v>0</v>
      </c>
      <c r="Q430" s="4">
        <v>10000</v>
      </c>
      <c r="R430" s="4">
        <v>10000</v>
      </c>
      <c r="S430" s="4">
        <v>0</v>
      </c>
      <c r="T430" s="4">
        <v>0</v>
      </c>
      <c r="U430" s="4">
        <v>10000</v>
      </c>
      <c r="V430" s="4">
        <v>10000</v>
      </c>
      <c r="W430" s="4">
        <v>0</v>
      </c>
      <c r="X430" s="3" t="s">
        <v>127</v>
      </c>
    </row>
    <row r="431" spans="1:24" ht="15.75" customHeight="1">
      <c r="A431" s="3" t="s">
        <v>118</v>
      </c>
      <c r="B431" s="3" t="s">
        <v>25</v>
      </c>
      <c r="C431" s="3" t="s">
        <v>26</v>
      </c>
      <c r="D431" s="3" t="s">
        <v>377</v>
      </c>
      <c r="E431" s="3" t="s">
        <v>378</v>
      </c>
      <c r="F431" s="3" t="s">
        <v>162</v>
      </c>
      <c r="G431" s="3" t="s">
        <v>163</v>
      </c>
      <c r="H431" s="3" t="s">
        <v>176</v>
      </c>
      <c r="I431" s="3" t="s">
        <v>177</v>
      </c>
      <c r="J431" s="3" t="s">
        <v>123</v>
      </c>
      <c r="K431" s="3" t="s">
        <v>154</v>
      </c>
      <c r="L431" s="3" t="s">
        <v>181</v>
      </c>
      <c r="M431" s="3" t="s">
        <v>126</v>
      </c>
      <c r="N431" s="4">
        <v>1705.2</v>
      </c>
      <c r="O431" s="4">
        <v>0</v>
      </c>
      <c r="P431" s="4">
        <v>0</v>
      </c>
      <c r="Q431" s="4">
        <v>1705.2</v>
      </c>
      <c r="R431" s="4">
        <v>0</v>
      </c>
      <c r="S431" s="4">
        <v>0</v>
      </c>
      <c r="T431" s="4">
        <v>0</v>
      </c>
      <c r="U431" s="4">
        <v>1705.2</v>
      </c>
      <c r="V431" s="4">
        <v>1705.2</v>
      </c>
      <c r="W431" s="4">
        <v>1705.2</v>
      </c>
      <c r="X431" s="3" t="s">
        <v>127</v>
      </c>
    </row>
    <row r="432" spans="1:24" ht="15.75" customHeight="1">
      <c r="A432" s="3" t="s">
        <v>118</v>
      </c>
      <c r="B432" s="3" t="s">
        <v>25</v>
      </c>
      <c r="C432" s="3" t="s">
        <v>26</v>
      </c>
      <c r="D432" s="3" t="s">
        <v>377</v>
      </c>
      <c r="E432" s="3" t="s">
        <v>378</v>
      </c>
      <c r="F432" s="3" t="s">
        <v>162</v>
      </c>
      <c r="G432" s="3" t="s">
        <v>163</v>
      </c>
      <c r="H432" s="3" t="s">
        <v>176</v>
      </c>
      <c r="I432" s="3" t="s">
        <v>177</v>
      </c>
      <c r="J432" s="3" t="s">
        <v>123</v>
      </c>
      <c r="K432" s="3" t="s">
        <v>158</v>
      </c>
      <c r="L432" s="3" t="s">
        <v>171</v>
      </c>
      <c r="M432" s="3" t="s">
        <v>126</v>
      </c>
      <c r="N432" s="4">
        <v>4000</v>
      </c>
      <c r="O432" s="4">
        <v>0</v>
      </c>
      <c r="P432" s="4">
        <v>0</v>
      </c>
      <c r="Q432" s="4">
        <v>4000</v>
      </c>
      <c r="R432" s="4">
        <v>0</v>
      </c>
      <c r="S432" s="4">
        <v>0</v>
      </c>
      <c r="T432" s="4">
        <v>0</v>
      </c>
      <c r="U432" s="4">
        <v>4000</v>
      </c>
      <c r="V432" s="4">
        <v>4000</v>
      </c>
      <c r="W432" s="4">
        <v>4000</v>
      </c>
      <c r="X432" s="3" t="s">
        <v>127</v>
      </c>
    </row>
    <row r="433" spans="1:24" ht="15.75" customHeight="1">
      <c r="A433" s="3" t="s">
        <v>118</v>
      </c>
      <c r="B433" s="3" t="s">
        <v>25</v>
      </c>
      <c r="C433" s="3" t="s">
        <v>26</v>
      </c>
      <c r="D433" s="3" t="s">
        <v>377</v>
      </c>
      <c r="E433" s="3" t="s">
        <v>378</v>
      </c>
      <c r="F433" s="3" t="s">
        <v>162</v>
      </c>
      <c r="G433" s="3" t="s">
        <v>163</v>
      </c>
      <c r="H433" s="3" t="s">
        <v>176</v>
      </c>
      <c r="I433" s="3" t="s">
        <v>177</v>
      </c>
      <c r="J433" s="3" t="s">
        <v>123</v>
      </c>
      <c r="K433" s="3" t="s">
        <v>144</v>
      </c>
      <c r="L433" s="3" t="s">
        <v>183</v>
      </c>
      <c r="M433" s="3" t="s">
        <v>126</v>
      </c>
      <c r="N433" s="4">
        <v>5000</v>
      </c>
      <c r="O433" s="4">
        <v>0</v>
      </c>
      <c r="P433" s="4">
        <v>0</v>
      </c>
      <c r="Q433" s="4">
        <v>5000</v>
      </c>
      <c r="R433" s="4">
        <v>5000</v>
      </c>
      <c r="S433" s="4">
        <v>0</v>
      </c>
      <c r="T433" s="4">
        <v>0</v>
      </c>
      <c r="U433" s="4">
        <v>5000</v>
      </c>
      <c r="V433" s="4">
        <v>5000</v>
      </c>
      <c r="W433" s="4">
        <v>0</v>
      </c>
      <c r="X433" s="3" t="s">
        <v>127</v>
      </c>
    </row>
    <row r="434" spans="1:24" ht="15.75" customHeight="1">
      <c r="A434" s="3" t="s">
        <v>118</v>
      </c>
      <c r="B434" s="3" t="s">
        <v>25</v>
      </c>
      <c r="C434" s="3" t="s">
        <v>26</v>
      </c>
      <c r="D434" s="3" t="s">
        <v>377</v>
      </c>
      <c r="E434" s="3" t="s">
        <v>378</v>
      </c>
      <c r="F434" s="3" t="s">
        <v>162</v>
      </c>
      <c r="G434" s="3" t="s">
        <v>163</v>
      </c>
      <c r="H434" s="3" t="s">
        <v>184</v>
      </c>
      <c r="I434" s="3" t="s">
        <v>185</v>
      </c>
      <c r="J434" s="3" t="s">
        <v>123</v>
      </c>
      <c r="K434" s="3" t="s">
        <v>148</v>
      </c>
      <c r="L434" s="3" t="s">
        <v>180</v>
      </c>
      <c r="M434" s="3" t="s">
        <v>126</v>
      </c>
      <c r="N434" s="4">
        <v>1000</v>
      </c>
      <c r="O434" s="4">
        <v>2000</v>
      </c>
      <c r="P434" s="4">
        <v>0</v>
      </c>
      <c r="Q434" s="4">
        <v>3000</v>
      </c>
      <c r="R434" s="4">
        <v>0</v>
      </c>
      <c r="S434" s="4">
        <v>3000</v>
      </c>
      <c r="T434" s="4">
        <v>0</v>
      </c>
      <c r="U434" s="4">
        <v>0</v>
      </c>
      <c r="V434" s="4">
        <v>3000</v>
      </c>
      <c r="W434" s="4">
        <v>0</v>
      </c>
      <c r="X434" s="3" t="s">
        <v>127</v>
      </c>
    </row>
    <row r="435" spans="1:24" ht="15.75" customHeight="1">
      <c r="A435" s="3" t="s">
        <v>118</v>
      </c>
      <c r="B435" s="3" t="s">
        <v>25</v>
      </c>
      <c r="C435" s="3" t="s">
        <v>26</v>
      </c>
      <c r="D435" s="3" t="s">
        <v>377</v>
      </c>
      <c r="E435" s="3" t="s">
        <v>378</v>
      </c>
      <c r="F435" s="3" t="s">
        <v>162</v>
      </c>
      <c r="G435" s="3" t="s">
        <v>163</v>
      </c>
      <c r="H435" s="3" t="s">
        <v>184</v>
      </c>
      <c r="I435" s="3" t="s">
        <v>185</v>
      </c>
      <c r="J435" s="3" t="s">
        <v>123</v>
      </c>
      <c r="K435" s="3" t="s">
        <v>154</v>
      </c>
      <c r="L435" s="3" t="s">
        <v>181</v>
      </c>
      <c r="M435" s="3" t="s">
        <v>126</v>
      </c>
      <c r="N435" s="4">
        <v>3000</v>
      </c>
      <c r="O435" s="4">
        <v>0</v>
      </c>
      <c r="P435" s="4">
        <v>0</v>
      </c>
      <c r="Q435" s="4">
        <v>3000</v>
      </c>
      <c r="R435" s="4">
        <v>0</v>
      </c>
      <c r="S435" s="4">
        <v>0</v>
      </c>
      <c r="T435" s="4">
        <v>0</v>
      </c>
      <c r="U435" s="4">
        <v>3000</v>
      </c>
      <c r="V435" s="4">
        <v>3000</v>
      </c>
      <c r="W435" s="4">
        <v>3000</v>
      </c>
      <c r="X435" s="3" t="s">
        <v>127</v>
      </c>
    </row>
    <row r="436" spans="1:24" ht="15.75" customHeight="1">
      <c r="A436" s="3" t="s">
        <v>118</v>
      </c>
      <c r="B436" s="3" t="s">
        <v>25</v>
      </c>
      <c r="C436" s="3" t="s">
        <v>26</v>
      </c>
      <c r="D436" s="3" t="s">
        <v>377</v>
      </c>
      <c r="E436" s="3" t="s">
        <v>378</v>
      </c>
      <c r="F436" s="3" t="s">
        <v>162</v>
      </c>
      <c r="G436" s="3" t="s">
        <v>163</v>
      </c>
      <c r="H436" s="3" t="s">
        <v>184</v>
      </c>
      <c r="I436" s="3" t="s">
        <v>185</v>
      </c>
      <c r="J436" s="3" t="s">
        <v>123</v>
      </c>
      <c r="K436" s="3" t="s">
        <v>158</v>
      </c>
      <c r="L436" s="3" t="s">
        <v>171</v>
      </c>
      <c r="M436" s="3" t="s">
        <v>126</v>
      </c>
      <c r="N436" s="4">
        <v>5300</v>
      </c>
      <c r="O436" s="4">
        <v>-5300</v>
      </c>
      <c r="P436" s="4">
        <v>0</v>
      </c>
      <c r="Q436" s="4">
        <v>0</v>
      </c>
      <c r="R436" s="4">
        <v>0</v>
      </c>
      <c r="S436" s="4">
        <v>0</v>
      </c>
      <c r="T436" s="4">
        <v>0</v>
      </c>
      <c r="U436" s="4">
        <v>0</v>
      </c>
      <c r="V436" s="4">
        <v>0</v>
      </c>
      <c r="W436" s="4">
        <v>0</v>
      </c>
      <c r="X436" s="3" t="s">
        <v>127</v>
      </c>
    </row>
    <row r="437" spans="1:24" ht="15.75" customHeight="1">
      <c r="A437" s="3" t="s">
        <v>118</v>
      </c>
      <c r="B437" s="3" t="s">
        <v>25</v>
      </c>
      <c r="C437" s="3" t="s">
        <v>26</v>
      </c>
      <c r="D437" s="3" t="s">
        <v>377</v>
      </c>
      <c r="E437" s="3" t="s">
        <v>378</v>
      </c>
      <c r="F437" s="3" t="s">
        <v>162</v>
      </c>
      <c r="G437" s="3" t="s">
        <v>163</v>
      </c>
      <c r="H437" s="3" t="s">
        <v>184</v>
      </c>
      <c r="I437" s="3" t="s">
        <v>185</v>
      </c>
      <c r="J437" s="3" t="s">
        <v>123</v>
      </c>
      <c r="K437" s="3" t="s">
        <v>144</v>
      </c>
      <c r="L437" s="3" t="s">
        <v>183</v>
      </c>
      <c r="M437" s="3" t="s">
        <v>126</v>
      </c>
      <c r="N437" s="4">
        <v>5073.24</v>
      </c>
      <c r="O437" s="4">
        <v>0</v>
      </c>
      <c r="P437" s="4">
        <v>0</v>
      </c>
      <c r="Q437" s="4">
        <v>5073.24</v>
      </c>
      <c r="R437" s="4">
        <v>5073.24</v>
      </c>
      <c r="S437" s="4">
        <v>0</v>
      </c>
      <c r="T437" s="4">
        <v>0</v>
      </c>
      <c r="U437" s="4">
        <v>5073.24</v>
      </c>
      <c r="V437" s="4">
        <v>5073.24</v>
      </c>
      <c r="W437" s="4">
        <v>0</v>
      </c>
      <c r="X437" s="3" t="s">
        <v>127</v>
      </c>
    </row>
    <row r="438" spans="1:24" ht="15.75" customHeight="1">
      <c r="A438" s="3" t="s">
        <v>118</v>
      </c>
      <c r="B438" s="3" t="s">
        <v>25</v>
      </c>
      <c r="C438" s="3" t="s">
        <v>26</v>
      </c>
      <c r="D438" s="3" t="s">
        <v>377</v>
      </c>
      <c r="E438" s="3" t="s">
        <v>378</v>
      </c>
      <c r="F438" s="3" t="s">
        <v>162</v>
      </c>
      <c r="G438" s="3" t="s">
        <v>163</v>
      </c>
      <c r="H438" s="3" t="s">
        <v>184</v>
      </c>
      <c r="I438" s="3" t="s">
        <v>185</v>
      </c>
      <c r="J438" s="3" t="s">
        <v>123</v>
      </c>
      <c r="K438" s="3" t="s">
        <v>188</v>
      </c>
      <c r="L438" s="3" t="s">
        <v>189</v>
      </c>
      <c r="M438" s="3" t="s">
        <v>126</v>
      </c>
      <c r="N438" s="4">
        <v>0</v>
      </c>
      <c r="O438" s="4">
        <v>3300</v>
      </c>
      <c r="P438" s="4">
        <v>0</v>
      </c>
      <c r="Q438" s="4">
        <v>3300</v>
      </c>
      <c r="R438" s="4">
        <v>3300</v>
      </c>
      <c r="S438" s="4">
        <v>0</v>
      </c>
      <c r="T438" s="4">
        <v>0</v>
      </c>
      <c r="U438" s="4">
        <v>3300</v>
      </c>
      <c r="V438" s="4">
        <v>3300</v>
      </c>
      <c r="W438" s="4">
        <v>0</v>
      </c>
      <c r="X438" s="3" t="s">
        <v>127</v>
      </c>
    </row>
    <row r="439" spans="1:24" ht="15.75" customHeight="1">
      <c r="A439" s="3" t="s">
        <v>118</v>
      </c>
      <c r="B439" s="3" t="s">
        <v>25</v>
      </c>
      <c r="C439" s="3" t="s">
        <v>26</v>
      </c>
      <c r="D439" s="3" t="s">
        <v>377</v>
      </c>
      <c r="E439" s="3" t="s">
        <v>378</v>
      </c>
      <c r="F439" s="3" t="s">
        <v>162</v>
      </c>
      <c r="G439" s="3" t="s">
        <v>163</v>
      </c>
      <c r="H439" s="3" t="s">
        <v>186</v>
      </c>
      <c r="I439" s="3" t="s">
        <v>187</v>
      </c>
      <c r="J439" s="3" t="s">
        <v>123</v>
      </c>
      <c r="K439" s="3" t="s">
        <v>148</v>
      </c>
      <c r="L439" s="3" t="s">
        <v>180</v>
      </c>
      <c r="M439" s="3" t="s">
        <v>126</v>
      </c>
      <c r="N439" s="4">
        <v>12000</v>
      </c>
      <c r="O439" s="4">
        <v>0</v>
      </c>
      <c r="P439" s="4">
        <v>0</v>
      </c>
      <c r="Q439" s="4">
        <v>12000</v>
      </c>
      <c r="R439" s="4">
        <v>0</v>
      </c>
      <c r="S439" s="4">
        <v>0</v>
      </c>
      <c r="T439" s="4">
        <v>0</v>
      </c>
      <c r="U439" s="4">
        <v>12000</v>
      </c>
      <c r="V439" s="4">
        <v>12000</v>
      </c>
      <c r="W439" s="4">
        <v>12000</v>
      </c>
      <c r="X439" s="3" t="s">
        <v>127</v>
      </c>
    </row>
    <row r="440" spans="1:24" ht="15.75" customHeight="1">
      <c r="A440" s="3" t="s">
        <v>118</v>
      </c>
      <c r="B440" s="3" t="s">
        <v>25</v>
      </c>
      <c r="C440" s="3" t="s">
        <v>26</v>
      </c>
      <c r="D440" s="3" t="s">
        <v>377</v>
      </c>
      <c r="E440" s="3" t="s">
        <v>378</v>
      </c>
      <c r="F440" s="3" t="s">
        <v>162</v>
      </c>
      <c r="G440" s="3" t="s">
        <v>163</v>
      </c>
      <c r="H440" s="3" t="s">
        <v>186</v>
      </c>
      <c r="I440" s="3" t="s">
        <v>187</v>
      </c>
      <c r="J440" s="3" t="s">
        <v>123</v>
      </c>
      <c r="K440" s="3" t="s">
        <v>154</v>
      </c>
      <c r="L440" s="3" t="s">
        <v>181</v>
      </c>
      <c r="M440" s="3" t="s">
        <v>126</v>
      </c>
      <c r="N440" s="4">
        <v>4680</v>
      </c>
      <c r="O440" s="4">
        <v>0</v>
      </c>
      <c r="P440" s="4">
        <v>0</v>
      </c>
      <c r="Q440" s="4">
        <v>4680</v>
      </c>
      <c r="R440" s="4">
        <v>0</v>
      </c>
      <c r="S440" s="4">
        <v>0</v>
      </c>
      <c r="T440" s="4">
        <v>0</v>
      </c>
      <c r="U440" s="4">
        <v>4680</v>
      </c>
      <c r="V440" s="4">
        <v>4680</v>
      </c>
      <c r="W440" s="4">
        <v>4680</v>
      </c>
      <c r="X440" s="3" t="s">
        <v>127</v>
      </c>
    </row>
    <row r="441" spans="1:24" ht="15.75" customHeight="1">
      <c r="A441" s="3" t="s">
        <v>118</v>
      </c>
      <c r="B441" s="3" t="s">
        <v>25</v>
      </c>
      <c r="C441" s="3" t="s">
        <v>26</v>
      </c>
      <c r="D441" s="3" t="s">
        <v>377</v>
      </c>
      <c r="E441" s="3" t="s">
        <v>378</v>
      </c>
      <c r="F441" s="3" t="s">
        <v>162</v>
      </c>
      <c r="G441" s="3" t="s">
        <v>163</v>
      </c>
      <c r="H441" s="3" t="s">
        <v>186</v>
      </c>
      <c r="I441" s="3" t="s">
        <v>187</v>
      </c>
      <c r="J441" s="3" t="s">
        <v>123</v>
      </c>
      <c r="K441" s="3" t="s">
        <v>132</v>
      </c>
      <c r="L441" s="3" t="s">
        <v>182</v>
      </c>
      <c r="M441" s="3" t="s">
        <v>126</v>
      </c>
      <c r="N441" s="4">
        <v>4275.46</v>
      </c>
      <c r="O441" s="4">
        <v>0</v>
      </c>
      <c r="P441" s="4">
        <v>0</v>
      </c>
      <c r="Q441" s="4">
        <v>4275.46</v>
      </c>
      <c r="R441" s="4">
        <v>0</v>
      </c>
      <c r="S441" s="4">
        <v>0</v>
      </c>
      <c r="T441" s="4">
        <v>0</v>
      </c>
      <c r="U441" s="4">
        <v>4275.46</v>
      </c>
      <c r="V441" s="4">
        <v>4275.46</v>
      </c>
      <c r="W441" s="4">
        <v>4275.46</v>
      </c>
      <c r="X441" s="3" t="s">
        <v>127</v>
      </c>
    </row>
    <row r="442" spans="1:24" ht="15.75" customHeight="1">
      <c r="A442" s="3" t="s">
        <v>118</v>
      </c>
      <c r="B442" s="3" t="s">
        <v>25</v>
      </c>
      <c r="C442" s="3" t="s">
        <v>26</v>
      </c>
      <c r="D442" s="3" t="s">
        <v>377</v>
      </c>
      <c r="E442" s="3" t="s">
        <v>378</v>
      </c>
      <c r="F442" s="3" t="s">
        <v>162</v>
      </c>
      <c r="G442" s="3" t="s">
        <v>163</v>
      </c>
      <c r="H442" s="3" t="s">
        <v>186</v>
      </c>
      <c r="I442" s="3" t="s">
        <v>187</v>
      </c>
      <c r="J442" s="3" t="s">
        <v>123</v>
      </c>
      <c r="K442" s="3" t="s">
        <v>174</v>
      </c>
      <c r="L442" s="3" t="s">
        <v>175</v>
      </c>
      <c r="M442" s="3" t="s">
        <v>126</v>
      </c>
      <c r="N442" s="4">
        <v>2665.68</v>
      </c>
      <c r="O442" s="4">
        <v>0</v>
      </c>
      <c r="P442" s="4">
        <v>0</v>
      </c>
      <c r="Q442" s="4">
        <v>2665.68</v>
      </c>
      <c r="R442" s="4">
        <v>0</v>
      </c>
      <c r="S442" s="4">
        <v>0</v>
      </c>
      <c r="T442" s="4">
        <v>0</v>
      </c>
      <c r="U442" s="4">
        <v>2665.68</v>
      </c>
      <c r="V442" s="4">
        <v>2665.68</v>
      </c>
      <c r="W442" s="4">
        <v>2665.68</v>
      </c>
      <c r="X442" s="3" t="s">
        <v>127</v>
      </c>
    </row>
    <row r="443" spans="1:24" ht="15.75" customHeight="1">
      <c r="A443" s="3" t="s">
        <v>118</v>
      </c>
      <c r="B443" s="3" t="s">
        <v>25</v>
      </c>
      <c r="C443" s="3" t="s">
        <v>26</v>
      </c>
      <c r="D443" s="3" t="s">
        <v>377</v>
      </c>
      <c r="E443" s="3" t="s">
        <v>378</v>
      </c>
      <c r="F443" s="3" t="s">
        <v>162</v>
      </c>
      <c r="G443" s="3" t="s">
        <v>163</v>
      </c>
      <c r="H443" s="3" t="s">
        <v>186</v>
      </c>
      <c r="I443" s="3" t="s">
        <v>187</v>
      </c>
      <c r="J443" s="3" t="s">
        <v>123</v>
      </c>
      <c r="K443" s="3" t="s">
        <v>188</v>
      </c>
      <c r="L443" s="3" t="s">
        <v>189</v>
      </c>
      <c r="M443" s="3" t="s">
        <v>126</v>
      </c>
      <c r="N443" s="4">
        <v>4075.88</v>
      </c>
      <c r="O443" s="4">
        <v>0</v>
      </c>
      <c r="P443" s="4">
        <v>0</v>
      </c>
      <c r="Q443" s="4">
        <v>4075.88</v>
      </c>
      <c r="R443" s="4">
        <v>0</v>
      </c>
      <c r="S443" s="4">
        <v>0</v>
      </c>
      <c r="T443" s="4">
        <v>0</v>
      </c>
      <c r="U443" s="4">
        <v>4075.88</v>
      </c>
      <c r="V443" s="4">
        <v>4075.88</v>
      </c>
      <c r="W443" s="4">
        <v>4075.88</v>
      </c>
      <c r="X443" s="3" t="s">
        <v>127</v>
      </c>
    </row>
    <row r="444" spans="1:24" ht="15.75" customHeight="1">
      <c r="A444" s="3" t="s">
        <v>118</v>
      </c>
      <c r="B444" s="3" t="s">
        <v>25</v>
      </c>
      <c r="C444" s="3" t="s">
        <v>26</v>
      </c>
      <c r="D444" s="3" t="s">
        <v>377</v>
      </c>
      <c r="E444" s="3" t="s">
        <v>378</v>
      </c>
      <c r="F444" s="3" t="s">
        <v>190</v>
      </c>
      <c r="G444" s="3" t="s">
        <v>191</v>
      </c>
      <c r="H444" s="3" t="s">
        <v>192</v>
      </c>
      <c r="I444" s="3" t="s">
        <v>193</v>
      </c>
      <c r="J444" s="3" t="s">
        <v>123</v>
      </c>
      <c r="K444" s="3" t="s">
        <v>332</v>
      </c>
      <c r="L444" s="3" t="s">
        <v>333</v>
      </c>
      <c r="M444" s="3" t="s">
        <v>126</v>
      </c>
      <c r="N444" s="4">
        <v>21000</v>
      </c>
      <c r="O444" s="4">
        <v>0</v>
      </c>
      <c r="P444" s="4">
        <v>0</v>
      </c>
      <c r="Q444" s="4">
        <v>21000</v>
      </c>
      <c r="R444" s="4">
        <v>0</v>
      </c>
      <c r="S444" s="4">
        <v>0</v>
      </c>
      <c r="T444" s="4">
        <v>0</v>
      </c>
      <c r="U444" s="4">
        <v>21000</v>
      </c>
      <c r="V444" s="4">
        <v>21000</v>
      </c>
      <c r="W444" s="4">
        <v>21000</v>
      </c>
      <c r="X444" s="3" t="s">
        <v>127</v>
      </c>
    </row>
    <row r="445" spans="1:24" ht="15.75" customHeight="1">
      <c r="A445" s="3" t="s">
        <v>118</v>
      </c>
      <c r="B445" s="3" t="s">
        <v>25</v>
      </c>
      <c r="C445" s="3" t="s">
        <v>26</v>
      </c>
      <c r="D445" s="3" t="s">
        <v>377</v>
      </c>
      <c r="E445" s="3" t="s">
        <v>378</v>
      </c>
      <c r="F445" s="3" t="s">
        <v>190</v>
      </c>
      <c r="G445" s="3" t="s">
        <v>191</v>
      </c>
      <c r="H445" s="3" t="s">
        <v>195</v>
      </c>
      <c r="I445" s="3" t="s">
        <v>196</v>
      </c>
      <c r="J445" s="3" t="s">
        <v>123</v>
      </c>
      <c r="K445" s="3" t="s">
        <v>332</v>
      </c>
      <c r="L445" s="3" t="s">
        <v>333</v>
      </c>
      <c r="M445" s="3" t="s">
        <v>126</v>
      </c>
      <c r="N445" s="4">
        <v>14000</v>
      </c>
      <c r="O445" s="4">
        <v>0</v>
      </c>
      <c r="P445" s="4">
        <v>0</v>
      </c>
      <c r="Q445" s="4">
        <v>14000</v>
      </c>
      <c r="R445" s="4">
        <v>0</v>
      </c>
      <c r="S445" s="4">
        <v>0</v>
      </c>
      <c r="T445" s="4">
        <v>0</v>
      </c>
      <c r="U445" s="4">
        <v>14000</v>
      </c>
      <c r="V445" s="4">
        <v>14000</v>
      </c>
      <c r="W445" s="4">
        <v>14000</v>
      </c>
      <c r="X445" s="3" t="s">
        <v>127</v>
      </c>
    </row>
    <row r="446" spans="1:24" ht="15.75" customHeight="1">
      <c r="A446" s="3" t="s">
        <v>118</v>
      </c>
      <c r="B446" s="3" t="s">
        <v>25</v>
      </c>
      <c r="C446" s="3" t="s">
        <v>26</v>
      </c>
      <c r="D446" s="3" t="s">
        <v>377</v>
      </c>
      <c r="E446" s="3" t="s">
        <v>378</v>
      </c>
      <c r="F446" s="3" t="s">
        <v>197</v>
      </c>
      <c r="G446" s="3" t="s">
        <v>198</v>
      </c>
      <c r="H446" s="3" t="s">
        <v>199</v>
      </c>
      <c r="I446" s="3" t="s">
        <v>200</v>
      </c>
      <c r="J446" s="3" t="s">
        <v>123</v>
      </c>
      <c r="K446" s="3" t="s">
        <v>332</v>
      </c>
      <c r="L446" s="3" t="s">
        <v>388</v>
      </c>
      <c r="M446" s="3" t="s">
        <v>126</v>
      </c>
      <c r="N446" s="4">
        <v>1000</v>
      </c>
      <c r="O446" s="4">
        <v>0</v>
      </c>
      <c r="P446" s="4">
        <v>0</v>
      </c>
      <c r="Q446" s="4">
        <v>1000</v>
      </c>
      <c r="R446" s="4">
        <v>0</v>
      </c>
      <c r="S446" s="4">
        <v>0</v>
      </c>
      <c r="T446" s="4">
        <v>0</v>
      </c>
      <c r="U446" s="4">
        <v>1000</v>
      </c>
      <c r="V446" s="4">
        <v>1000</v>
      </c>
      <c r="W446" s="4">
        <v>1000</v>
      </c>
      <c r="X446" s="3" t="s">
        <v>127</v>
      </c>
    </row>
    <row r="447" spans="1:24" ht="15.75" customHeight="1">
      <c r="A447" s="3" t="s">
        <v>118</v>
      </c>
      <c r="B447" s="3" t="s">
        <v>25</v>
      </c>
      <c r="C447" s="3" t="s">
        <v>26</v>
      </c>
      <c r="D447" s="3" t="s">
        <v>377</v>
      </c>
      <c r="E447" s="3" t="s">
        <v>378</v>
      </c>
      <c r="F447" s="3" t="s">
        <v>197</v>
      </c>
      <c r="G447" s="3" t="s">
        <v>198</v>
      </c>
      <c r="H447" s="3" t="s">
        <v>199</v>
      </c>
      <c r="I447" s="3" t="s">
        <v>200</v>
      </c>
      <c r="J447" s="3" t="s">
        <v>123</v>
      </c>
      <c r="K447" s="3" t="s">
        <v>150</v>
      </c>
      <c r="L447" s="3" t="s">
        <v>201</v>
      </c>
      <c r="M447" s="3" t="s">
        <v>126</v>
      </c>
      <c r="N447" s="4">
        <v>11000</v>
      </c>
      <c r="O447" s="4">
        <v>-9000</v>
      </c>
      <c r="P447" s="4">
        <v>0</v>
      </c>
      <c r="Q447" s="4">
        <v>2000</v>
      </c>
      <c r="R447" s="4">
        <v>0</v>
      </c>
      <c r="S447" s="4">
        <v>0</v>
      </c>
      <c r="T447" s="4">
        <v>0</v>
      </c>
      <c r="U447" s="4">
        <v>2000</v>
      </c>
      <c r="V447" s="4">
        <v>2000</v>
      </c>
      <c r="W447" s="4">
        <v>2000</v>
      </c>
      <c r="X447" s="3" t="s">
        <v>127</v>
      </c>
    </row>
    <row r="448" spans="1:24" ht="15.75" customHeight="1">
      <c r="A448" s="3" t="s">
        <v>118</v>
      </c>
      <c r="B448" s="3" t="s">
        <v>25</v>
      </c>
      <c r="C448" s="3" t="s">
        <v>26</v>
      </c>
      <c r="D448" s="3" t="s">
        <v>377</v>
      </c>
      <c r="E448" s="3" t="s">
        <v>378</v>
      </c>
      <c r="F448" s="3" t="s">
        <v>197</v>
      </c>
      <c r="G448" s="3" t="s">
        <v>198</v>
      </c>
      <c r="H448" s="3" t="s">
        <v>199</v>
      </c>
      <c r="I448" s="3" t="s">
        <v>200</v>
      </c>
      <c r="J448" s="3" t="s">
        <v>123</v>
      </c>
      <c r="K448" s="3" t="s">
        <v>158</v>
      </c>
      <c r="L448" s="3" t="s">
        <v>203</v>
      </c>
      <c r="M448" s="3" t="s">
        <v>126</v>
      </c>
      <c r="N448" s="4">
        <v>3000</v>
      </c>
      <c r="O448" s="4">
        <v>3000</v>
      </c>
      <c r="P448" s="4">
        <v>0</v>
      </c>
      <c r="Q448" s="4">
        <v>6000</v>
      </c>
      <c r="R448" s="4">
        <v>0</v>
      </c>
      <c r="S448" s="4">
        <v>0</v>
      </c>
      <c r="T448" s="4">
        <v>0</v>
      </c>
      <c r="U448" s="4">
        <v>6000</v>
      </c>
      <c r="V448" s="4">
        <v>6000</v>
      </c>
      <c r="W448" s="4">
        <v>6000</v>
      </c>
      <c r="X448" s="3" t="s">
        <v>127</v>
      </c>
    </row>
    <row r="449" spans="1:24" ht="15.75" customHeight="1">
      <c r="A449" s="3" t="s">
        <v>118</v>
      </c>
      <c r="B449" s="3" t="s">
        <v>25</v>
      </c>
      <c r="C449" s="3" t="s">
        <v>26</v>
      </c>
      <c r="D449" s="3" t="s">
        <v>377</v>
      </c>
      <c r="E449" s="3" t="s">
        <v>378</v>
      </c>
      <c r="F449" s="3" t="s">
        <v>197</v>
      </c>
      <c r="G449" s="3" t="s">
        <v>198</v>
      </c>
      <c r="H449" s="3" t="s">
        <v>199</v>
      </c>
      <c r="I449" s="3" t="s">
        <v>200</v>
      </c>
      <c r="J449" s="3" t="s">
        <v>123</v>
      </c>
      <c r="K449" s="3" t="s">
        <v>204</v>
      </c>
      <c r="L449" s="3" t="s">
        <v>205</v>
      </c>
      <c r="M449" s="3" t="s">
        <v>126</v>
      </c>
      <c r="N449" s="4">
        <v>5000</v>
      </c>
      <c r="O449" s="4">
        <v>0</v>
      </c>
      <c r="P449" s="4">
        <v>0</v>
      </c>
      <c r="Q449" s="4">
        <v>5000</v>
      </c>
      <c r="R449" s="4">
        <v>0</v>
      </c>
      <c r="S449" s="4">
        <v>0</v>
      </c>
      <c r="T449" s="4">
        <v>0</v>
      </c>
      <c r="U449" s="4">
        <v>5000</v>
      </c>
      <c r="V449" s="4">
        <v>5000</v>
      </c>
      <c r="W449" s="4">
        <v>5000</v>
      </c>
      <c r="X449" s="3" t="s">
        <v>127</v>
      </c>
    </row>
    <row r="450" spans="1:24" ht="15.75" customHeight="1">
      <c r="A450" s="3" t="s">
        <v>118</v>
      </c>
      <c r="B450" s="3" t="s">
        <v>25</v>
      </c>
      <c r="C450" s="3" t="s">
        <v>26</v>
      </c>
      <c r="D450" s="3" t="s">
        <v>377</v>
      </c>
      <c r="E450" s="3" t="s">
        <v>378</v>
      </c>
      <c r="F450" s="3" t="s">
        <v>206</v>
      </c>
      <c r="G450" s="3" t="s">
        <v>207</v>
      </c>
      <c r="H450" s="3" t="s">
        <v>208</v>
      </c>
      <c r="I450" s="3" t="s">
        <v>209</v>
      </c>
      <c r="J450" s="3" t="s">
        <v>123</v>
      </c>
      <c r="K450" s="3" t="s">
        <v>178</v>
      </c>
      <c r="L450" s="3" t="s">
        <v>365</v>
      </c>
      <c r="M450" s="3" t="s">
        <v>126</v>
      </c>
      <c r="N450" s="4">
        <v>2000</v>
      </c>
      <c r="O450" s="4">
        <v>0</v>
      </c>
      <c r="P450" s="4">
        <v>0</v>
      </c>
      <c r="Q450" s="4">
        <v>2000</v>
      </c>
      <c r="R450" s="4">
        <v>0</v>
      </c>
      <c r="S450" s="4">
        <v>0</v>
      </c>
      <c r="T450" s="4">
        <v>0</v>
      </c>
      <c r="U450" s="4">
        <v>2000</v>
      </c>
      <c r="V450" s="4">
        <v>2000</v>
      </c>
      <c r="W450" s="4">
        <v>2000</v>
      </c>
      <c r="X450" s="3" t="s">
        <v>127</v>
      </c>
    </row>
    <row r="451" spans="1:24" ht="15.75" customHeight="1">
      <c r="A451" s="3" t="s">
        <v>118</v>
      </c>
      <c r="B451" s="3" t="s">
        <v>25</v>
      </c>
      <c r="C451" s="3" t="s">
        <v>26</v>
      </c>
      <c r="D451" s="3" t="s">
        <v>377</v>
      </c>
      <c r="E451" s="3" t="s">
        <v>378</v>
      </c>
      <c r="F451" s="3" t="s">
        <v>206</v>
      </c>
      <c r="G451" s="3" t="s">
        <v>207</v>
      </c>
      <c r="H451" s="3" t="s">
        <v>208</v>
      </c>
      <c r="I451" s="3" t="s">
        <v>209</v>
      </c>
      <c r="J451" s="3" t="s">
        <v>123</v>
      </c>
      <c r="K451" s="3" t="s">
        <v>332</v>
      </c>
      <c r="L451" s="3" t="s">
        <v>389</v>
      </c>
      <c r="M451" s="3" t="s">
        <v>126</v>
      </c>
      <c r="N451" s="4">
        <v>6000</v>
      </c>
      <c r="O451" s="4">
        <v>0</v>
      </c>
      <c r="P451" s="4">
        <v>0</v>
      </c>
      <c r="Q451" s="4">
        <v>6000</v>
      </c>
      <c r="R451" s="4">
        <v>0</v>
      </c>
      <c r="S451" s="4">
        <v>0</v>
      </c>
      <c r="T451" s="4">
        <v>0</v>
      </c>
      <c r="U451" s="4">
        <v>6000</v>
      </c>
      <c r="V451" s="4">
        <v>6000</v>
      </c>
      <c r="W451" s="4">
        <v>6000</v>
      </c>
      <c r="X451" s="3" t="s">
        <v>127</v>
      </c>
    </row>
    <row r="452" spans="1:24" ht="15.75" customHeight="1">
      <c r="A452" s="3" t="s">
        <v>118</v>
      </c>
      <c r="B452" s="3" t="s">
        <v>25</v>
      </c>
      <c r="C452" s="3" t="s">
        <v>26</v>
      </c>
      <c r="D452" s="3" t="s">
        <v>377</v>
      </c>
      <c r="E452" s="3" t="s">
        <v>378</v>
      </c>
      <c r="F452" s="3" t="s">
        <v>206</v>
      </c>
      <c r="G452" s="3" t="s">
        <v>207</v>
      </c>
      <c r="H452" s="3" t="s">
        <v>208</v>
      </c>
      <c r="I452" s="3" t="s">
        <v>209</v>
      </c>
      <c r="J452" s="3" t="s">
        <v>123</v>
      </c>
      <c r="K452" s="3" t="s">
        <v>148</v>
      </c>
      <c r="L452" s="3" t="s">
        <v>366</v>
      </c>
      <c r="M452" s="3" t="s">
        <v>126</v>
      </c>
      <c r="N452" s="4">
        <v>2031.25</v>
      </c>
      <c r="O452" s="4">
        <v>0</v>
      </c>
      <c r="P452" s="4">
        <v>0</v>
      </c>
      <c r="Q452" s="4">
        <v>2031.25</v>
      </c>
      <c r="R452" s="4">
        <v>0</v>
      </c>
      <c r="S452" s="4">
        <v>0</v>
      </c>
      <c r="T452" s="4">
        <v>0</v>
      </c>
      <c r="U452" s="4">
        <v>2031.25</v>
      </c>
      <c r="V452" s="4">
        <v>2031.25</v>
      </c>
      <c r="W452" s="4">
        <v>2031.25</v>
      </c>
      <c r="X452" s="3" t="s">
        <v>127</v>
      </c>
    </row>
    <row r="453" spans="1:24" ht="15.75" customHeight="1">
      <c r="A453" s="3" t="s">
        <v>118</v>
      </c>
      <c r="B453" s="3" t="s">
        <v>25</v>
      </c>
      <c r="C453" s="3" t="s">
        <v>26</v>
      </c>
      <c r="D453" s="3" t="s">
        <v>377</v>
      </c>
      <c r="E453" s="3" t="s">
        <v>378</v>
      </c>
      <c r="F453" s="3" t="s">
        <v>206</v>
      </c>
      <c r="G453" s="3" t="s">
        <v>207</v>
      </c>
      <c r="H453" s="3" t="s">
        <v>208</v>
      </c>
      <c r="I453" s="3" t="s">
        <v>209</v>
      </c>
      <c r="J453" s="3" t="s">
        <v>123</v>
      </c>
      <c r="K453" s="3" t="s">
        <v>158</v>
      </c>
      <c r="L453" s="3" t="s">
        <v>390</v>
      </c>
      <c r="M453" s="3" t="s">
        <v>126</v>
      </c>
      <c r="N453" s="4">
        <v>6000</v>
      </c>
      <c r="O453" s="4">
        <v>0</v>
      </c>
      <c r="P453" s="4">
        <v>0</v>
      </c>
      <c r="Q453" s="4">
        <v>6000</v>
      </c>
      <c r="R453" s="4">
        <v>0</v>
      </c>
      <c r="S453" s="4">
        <v>0</v>
      </c>
      <c r="T453" s="4">
        <v>0</v>
      </c>
      <c r="U453" s="4">
        <v>6000</v>
      </c>
      <c r="V453" s="4">
        <v>6000</v>
      </c>
      <c r="W453" s="4">
        <v>6000</v>
      </c>
      <c r="X453" s="3" t="s">
        <v>127</v>
      </c>
    </row>
    <row r="454" spans="1:24" ht="15.75" customHeight="1">
      <c r="A454" s="3" t="s">
        <v>118</v>
      </c>
      <c r="B454" s="3" t="s">
        <v>25</v>
      </c>
      <c r="C454" s="3" t="s">
        <v>26</v>
      </c>
      <c r="D454" s="3" t="s">
        <v>377</v>
      </c>
      <c r="E454" s="3" t="s">
        <v>378</v>
      </c>
      <c r="F454" s="3" t="s">
        <v>211</v>
      </c>
      <c r="G454" s="3" t="s">
        <v>212</v>
      </c>
      <c r="H454" s="3" t="s">
        <v>213</v>
      </c>
      <c r="I454" s="3" t="s">
        <v>214</v>
      </c>
      <c r="J454" s="3" t="s">
        <v>123</v>
      </c>
      <c r="K454" s="3" t="s">
        <v>332</v>
      </c>
      <c r="L454" s="3" t="s">
        <v>341</v>
      </c>
      <c r="M454" s="3" t="s">
        <v>126</v>
      </c>
      <c r="N454" s="4">
        <v>1800</v>
      </c>
      <c r="O454" s="4">
        <v>0</v>
      </c>
      <c r="P454" s="4">
        <v>0</v>
      </c>
      <c r="Q454" s="4">
        <v>1800</v>
      </c>
      <c r="R454" s="4">
        <v>0</v>
      </c>
      <c r="S454" s="4">
        <v>0</v>
      </c>
      <c r="T454" s="4">
        <v>0</v>
      </c>
      <c r="U454" s="4">
        <v>1800</v>
      </c>
      <c r="V454" s="4">
        <v>1800</v>
      </c>
      <c r="W454" s="4">
        <v>1800</v>
      </c>
      <c r="X454" s="3" t="s">
        <v>127</v>
      </c>
    </row>
    <row r="455" spans="1:24" ht="15.75" customHeight="1">
      <c r="A455" s="3" t="s">
        <v>118</v>
      </c>
      <c r="B455" s="3" t="s">
        <v>25</v>
      </c>
      <c r="C455" s="3" t="s">
        <v>26</v>
      </c>
      <c r="D455" s="3" t="s">
        <v>377</v>
      </c>
      <c r="E455" s="3" t="s">
        <v>378</v>
      </c>
      <c r="F455" s="3" t="s">
        <v>211</v>
      </c>
      <c r="G455" s="3" t="s">
        <v>212</v>
      </c>
      <c r="H455" s="3" t="s">
        <v>213</v>
      </c>
      <c r="I455" s="3" t="s">
        <v>214</v>
      </c>
      <c r="J455" s="3" t="s">
        <v>123</v>
      </c>
      <c r="K455" s="3" t="s">
        <v>154</v>
      </c>
      <c r="L455" s="3" t="s">
        <v>216</v>
      </c>
      <c r="M455" s="3" t="s">
        <v>126</v>
      </c>
      <c r="N455" s="4">
        <v>13510</v>
      </c>
      <c r="O455" s="4">
        <v>0</v>
      </c>
      <c r="P455" s="4">
        <v>0</v>
      </c>
      <c r="Q455" s="4">
        <v>13510</v>
      </c>
      <c r="R455" s="4">
        <v>0</v>
      </c>
      <c r="S455" s="4">
        <v>0</v>
      </c>
      <c r="T455" s="4">
        <v>0</v>
      </c>
      <c r="U455" s="4">
        <v>13510</v>
      </c>
      <c r="V455" s="4">
        <v>13510</v>
      </c>
      <c r="W455" s="4">
        <v>13510</v>
      </c>
      <c r="X455" s="3" t="s">
        <v>127</v>
      </c>
    </row>
    <row r="456" spans="1:24" ht="15.75" customHeight="1">
      <c r="A456" s="3" t="s">
        <v>118</v>
      </c>
      <c r="B456" s="3" t="s">
        <v>25</v>
      </c>
      <c r="C456" s="3" t="s">
        <v>26</v>
      </c>
      <c r="D456" s="3" t="s">
        <v>377</v>
      </c>
      <c r="E456" s="3" t="s">
        <v>378</v>
      </c>
      <c r="F456" s="3" t="s">
        <v>211</v>
      </c>
      <c r="G456" s="3" t="s">
        <v>212</v>
      </c>
      <c r="H456" s="3" t="s">
        <v>213</v>
      </c>
      <c r="I456" s="3" t="s">
        <v>214</v>
      </c>
      <c r="J456" s="3" t="s">
        <v>123</v>
      </c>
      <c r="K456" s="3" t="s">
        <v>140</v>
      </c>
      <c r="L456" s="3" t="s">
        <v>217</v>
      </c>
      <c r="M456" s="3" t="s">
        <v>126</v>
      </c>
      <c r="N456" s="4">
        <v>11920</v>
      </c>
      <c r="O456" s="4">
        <v>0</v>
      </c>
      <c r="P456" s="4">
        <v>0</v>
      </c>
      <c r="Q456" s="4">
        <v>11920</v>
      </c>
      <c r="R456" s="4">
        <v>3240</v>
      </c>
      <c r="S456" s="4">
        <v>8680</v>
      </c>
      <c r="T456" s="4">
        <v>2680</v>
      </c>
      <c r="U456" s="4">
        <v>3240</v>
      </c>
      <c r="V456" s="4">
        <v>9240</v>
      </c>
      <c r="W456" s="4">
        <v>0</v>
      </c>
      <c r="X456" s="3" t="s">
        <v>127</v>
      </c>
    </row>
    <row r="457" spans="1:24" ht="15.75" customHeight="1">
      <c r="A457" s="3" t="s">
        <v>118</v>
      </c>
      <c r="B457" s="3" t="s">
        <v>25</v>
      </c>
      <c r="C457" s="3" t="s">
        <v>26</v>
      </c>
      <c r="D457" s="3" t="s">
        <v>377</v>
      </c>
      <c r="E457" s="3" t="s">
        <v>378</v>
      </c>
      <c r="F457" s="3" t="s">
        <v>211</v>
      </c>
      <c r="G457" s="3" t="s">
        <v>212</v>
      </c>
      <c r="H457" s="3" t="s">
        <v>218</v>
      </c>
      <c r="I457" s="3" t="s">
        <v>219</v>
      </c>
      <c r="J457" s="3" t="s">
        <v>123</v>
      </c>
      <c r="K457" s="3" t="s">
        <v>140</v>
      </c>
      <c r="L457" s="3" t="s">
        <v>217</v>
      </c>
      <c r="M457" s="3" t="s">
        <v>126</v>
      </c>
      <c r="N457" s="4">
        <v>9560</v>
      </c>
      <c r="O457" s="4">
        <v>0</v>
      </c>
      <c r="P457" s="4">
        <v>0</v>
      </c>
      <c r="Q457" s="4">
        <v>9560</v>
      </c>
      <c r="R457" s="4">
        <v>880</v>
      </c>
      <c r="S457" s="4">
        <v>8680</v>
      </c>
      <c r="T457" s="4">
        <v>2680</v>
      </c>
      <c r="U457" s="4">
        <v>880</v>
      </c>
      <c r="V457" s="4">
        <v>6880</v>
      </c>
      <c r="W457" s="4">
        <v>0</v>
      </c>
      <c r="X457" s="3" t="s">
        <v>127</v>
      </c>
    </row>
    <row r="458" spans="1:24" ht="15.75" customHeight="1">
      <c r="A458" s="3" t="s">
        <v>118</v>
      </c>
      <c r="B458" s="3" t="s">
        <v>25</v>
      </c>
      <c r="C458" s="3" t="s">
        <v>26</v>
      </c>
      <c r="D458" s="3" t="s">
        <v>377</v>
      </c>
      <c r="E458" s="3" t="s">
        <v>378</v>
      </c>
      <c r="F458" s="3" t="s">
        <v>220</v>
      </c>
      <c r="G458" s="3" t="s">
        <v>221</v>
      </c>
      <c r="H458" s="3" t="s">
        <v>222</v>
      </c>
      <c r="I458" s="3" t="s">
        <v>223</v>
      </c>
      <c r="J458" s="3" t="s">
        <v>123</v>
      </c>
      <c r="K458" s="3" t="s">
        <v>138</v>
      </c>
      <c r="L458" s="3" t="s">
        <v>227</v>
      </c>
      <c r="M458" s="3" t="s">
        <v>126</v>
      </c>
      <c r="N458" s="4">
        <v>6324.14</v>
      </c>
      <c r="O458" s="4">
        <v>5000</v>
      </c>
      <c r="P458" s="4">
        <v>0</v>
      </c>
      <c r="Q458" s="4">
        <v>11324.14</v>
      </c>
      <c r="R458" s="4">
        <v>11324.14</v>
      </c>
      <c r="S458" s="4">
        <v>0</v>
      </c>
      <c r="T458" s="4">
        <v>0</v>
      </c>
      <c r="U458" s="4">
        <v>11324.14</v>
      </c>
      <c r="V458" s="4">
        <v>11324.14</v>
      </c>
      <c r="W458" s="4">
        <v>0</v>
      </c>
      <c r="X458" s="3" t="s">
        <v>127</v>
      </c>
    </row>
    <row r="459" spans="1:24" ht="15.75" customHeight="1">
      <c r="A459" s="3" t="s">
        <v>118</v>
      </c>
      <c r="B459" s="3" t="s">
        <v>25</v>
      </c>
      <c r="C459" s="3" t="s">
        <v>26</v>
      </c>
      <c r="D459" s="3" t="s">
        <v>377</v>
      </c>
      <c r="E459" s="3" t="s">
        <v>378</v>
      </c>
      <c r="F459" s="3" t="s">
        <v>220</v>
      </c>
      <c r="G459" s="3" t="s">
        <v>221</v>
      </c>
      <c r="H459" s="3" t="s">
        <v>222</v>
      </c>
      <c r="I459" s="3" t="s">
        <v>223</v>
      </c>
      <c r="J459" s="3" t="s">
        <v>123</v>
      </c>
      <c r="K459" s="3" t="s">
        <v>330</v>
      </c>
      <c r="L459" s="3" t="s">
        <v>342</v>
      </c>
      <c r="M459" s="3" t="s">
        <v>126</v>
      </c>
      <c r="N459" s="4">
        <v>5000</v>
      </c>
      <c r="O459" s="4">
        <v>-5000</v>
      </c>
      <c r="P459" s="4">
        <v>0</v>
      </c>
      <c r="Q459" s="4">
        <v>0</v>
      </c>
      <c r="R459" s="4">
        <v>0</v>
      </c>
      <c r="S459" s="4">
        <v>0</v>
      </c>
      <c r="T459" s="4">
        <v>0</v>
      </c>
      <c r="U459" s="4">
        <v>0</v>
      </c>
      <c r="V459" s="4">
        <v>0</v>
      </c>
      <c r="W459" s="4">
        <v>0</v>
      </c>
      <c r="X459" s="3" t="s">
        <v>127</v>
      </c>
    </row>
    <row r="460" spans="1:24" ht="15.75" customHeight="1">
      <c r="A460" s="3" t="s">
        <v>118</v>
      </c>
      <c r="B460" s="3" t="s">
        <v>25</v>
      </c>
      <c r="C460" s="3" t="s">
        <v>26</v>
      </c>
      <c r="D460" s="3" t="s">
        <v>377</v>
      </c>
      <c r="E460" s="3" t="s">
        <v>378</v>
      </c>
      <c r="F460" s="3" t="s">
        <v>220</v>
      </c>
      <c r="G460" s="3" t="s">
        <v>221</v>
      </c>
      <c r="H460" s="3" t="s">
        <v>222</v>
      </c>
      <c r="I460" s="3" t="s">
        <v>223</v>
      </c>
      <c r="J460" s="3" t="s">
        <v>123</v>
      </c>
      <c r="K460" s="3" t="s">
        <v>144</v>
      </c>
      <c r="L460" s="3" t="s">
        <v>228</v>
      </c>
      <c r="M460" s="3" t="s">
        <v>126</v>
      </c>
      <c r="N460" s="4">
        <v>4500</v>
      </c>
      <c r="O460" s="4">
        <v>0</v>
      </c>
      <c r="P460" s="4">
        <v>0</v>
      </c>
      <c r="Q460" s="4">
        <v>4500</v>
      </c>
      <c r="R460" s="4">
        <v>4500</v>
      </c>
      <c r="S460" s="4">
        <v>0</v>
      </c>
      <c r="T460" s="4">
        <v>0</v>
      </c>
      <c r="U460" s="4">
        <v>4500</v>
      </c>
      <c r="V460" s="4">
        <v>4500</v>
      </c>
      <c r="W460" s="4">
        <v>0</v>
      </c>
      <c r="X460" s="3" t="s">
        <v>127</v>
      </c>
    </row>
    <row r="461" spans="1:24" ht="15.75" customHeight="1">
      <c r="A461" s="3" t="s">
        <v>118</v>
      </c>
      <c r="B461" s="3" t="s">
        <v>25</v>
      </c>
      <c r="C461" s="3" t="s">
        <v>26</v>
      </c>
      <c r="D461" s="3" t="s">
        <v>377</v>
      </c>
      <c r="E461" s="3" t="s">
        <v>378</v>
      </c>
      <c r="F461" s="3" t="s">
        <v>229</v>
      </c>
      <c r="G461" s="3" t="s">
        <v>230</v>
      </c>
      <c r="H461" s="3" t="s">
        <v>231</v>
      </c>
      <c r="I461" s="3" t="s">
        <v>232</v>
      </c>
      <c r="J461" s="3" t="s">
        <v>123</v>
      </c>
      <c r="K461" s="3" t="s">
        <v>144</v>
      </c>
      <c r="L461" s="3" t="s">
        <v>234</v>
      </c>
      <c r="M461" s="3" t="s">
        <v>126</v>
      </c>
      <c r="N461" s="4">
        <v>4500</v>
      </c>
      <c r="O461" s="4">
        <v>0</v>
      </c>
      <c r="P461" s="4">
        <v>0</v>
      </c>
      <c r="Q461" s="4">
        <v>4500</v>
      </c>
      <c r="R461" s="4">
        <v>4500</v>
      </c>
      <c r="S461" s="4">
        <v>0</v>
      </c>
      <c r="T461" s="4">
        <v>0</v>
      </c>
      <c r="U461" s="4">
        <v>4500</v>
      </c>
      <c r="V461" s="4">
        <v>4500</v>
      </c>
      <c r="W461" s="4">
        <v>0</v>
      </c>
      <c r="X461" s="3" t="s">
        <v>127</v>
      </c>
    </row>
    <row r="462" spans="1:24" ht="15.75" customHeight="1">
      <c r="A462" s="3" t="s">
        <v>235</v>
      </c>
      <c r="B462" s="3" t="s">
        <v>25</v>
      </c>
      <c r="C462" s="3" t="s">
        <v>26</v>
      </c>
      <c r="D462" s="3" t="s">
        <v>377</v>
      </c>
      <c r="E462" s="3" t="s">
        <v>378</v>
      </c>
      <c r="F462" s="3" t="s">
        <v>128</v>
      </c>
      <c r="G462" s="3" t="s">
        <v>129</v>
      </c>
      <c r="H462" s="3" t="s">
        <v>134</v>
      </c>
      <c r="I462" s="3" t="s">
        <v>135</v>
      </c>
      <c r="J462" s="3" t="s">
        <v>236</v>
      </c>
      <c r="K462" s="3" t="s">
        <v>237</v>
      </c>
      <c r="L462" s="3" t="s">
        <v>238</v>
      </c>
      <c r="M462" s="3" t="s">
        <v>126</v>
      </c>
      <c r="N462" s="4">
        <v>369243.04</v>
      </c>
      <c r="O462" s="4">
        <v>0</v>
      </c>
      <c r="P462" s="4">
        <v>0</v>
      </c>
      <c r="Q462" s="4">
        <v>369243.04</v>
      </c>
      <c r="R462" s="4">
        <v>168000</v>
      </c>
      <c r="S462" s="4">
        <v>0</v>
      </c>
      <c r="T462" s="4">
        <v>0</v>
      </c>
      <c r="U462" s="4">
        <v>369243.04</v>
      </c>
      <c r="V462" s="4">
        <v>369243.04</v>
      </c>
      <c r="W462" s="4">
        <v>201243.04</v>
      </c>
      <c r="X462" s="3" t="s">
        <v>127</v>
      </c>
    </row>
    <row r="463" spans="1:24" ht="15.75" customHeight="1">
      <c r="A463" s="3" t="s">
        <v>235</v>
      </c>
      <c r="B463" s="3" t="s">
        <v>25</v>
      </c>
      <c r="C463" s="3" t="s">
        <v>26</v>
      </c>
      <c r="D463" s="3" t="s">
        <v>377</v>
      </c>
      <c r="E463" s="3" t="s">
        <v>378</v>
      </c>
      <c r="F463" s="3" t="s">
        <v>128</v>
      </c>
      <c r="G463" s="3" t="s">
        <v>129</v>
      </c>
      <c r="H463" s="3" t="s">
        <v>134</v>
      </c>
      <c r="I463" s="3" t="s">
        <v>135</v>
      </c>
      <c r="J463" s="3" t="s">
        <v>236</v>
      </c>
      <c r="K463" s="3" t="s">
        <v>239</v>
      </c>
      <c r="L463" s="3" t="s">
        <v>240</v>
      </c>
      <c r="M463" s="3" t="s">
        <v>126</v>
      </c>
      <c r="N463" s="4">
        <v>491941.82</v>
      </c>
      <c r="O463" s="4">
        <v>0</v>
      </c>
      <c r="P463" s="4">
        <v>0</v>
      </c>
      <c r="Q463" s="4">
        <v>491941.82</v>
      </c>
      <c r="R463" s="4">
        <v>0</v>
      </c>
      <c r="S463" s="4">
        <v>0</v>
      </c>
      <c r="T463" s="4">
        <v>0</v>
      </c>
      <c r="U463" s="4">
        <v>491941.82</v>
      </c>
      <c r="V463" s="4">
        <v>491941.82</v>
      </c>
      <c r="W463" s="4">
        <v>491941.82</v>
      </c>
      <c r="X463" s="3" t="s">
        <v>127</v>
      </c>
    </row>
    <row r="464" spans="1:24" ht="15.75" customHeight="1">
      <c r="A464" s="3" t="s">
        <v>235</v>
      </c>
      <c r="B464" s="3" t="s">
        <v>25</v>
      </c>
      <c r="C464" s="3" t="s">
        <v>26</v>
      </c>
      <c r="D464" s="3" t="s">
        <v>377</v>
      </c>
      <c r="E464" s="3" t="s">
        <v>378</v>
      </c>
      <c r="F464" s="3" t="s">
        <v>128</v>
      </c>
      <c r="G464" s="3" t="s">
        <v>129</v>
      </c>
      <c r="H464" s="3" t="s">
        <v>146</v>
      </c>
      <c r="I464" s="3" t="s">
        <v>147</v>
      </c>
      <c r="J464" s="3" t="s">
        <v>236</v>
      </c>
      <c r="K464" s="3" t="s">
        <v>237</v>
      </c>
      <c r="L464" s="3" t="s">
        <v>238</v>
      </c>
      <c r="M464" s="3" t="s">
        <v>126</v>
      </c>
      <c r="N464" s="4">
        <v>1914660.72</v>
      </c>
      <c r="O464" s="4">
        <v>0</v>
      </c>
      <c r="P464" s="4">
        <v>0</v>
      </c>
      <c r="Q464" s="4">
        <v>1914660.72</v>
      </c>
      <c r="R464" s="4">
        <v>240090.73</v>
      </c>
      <c r="S464" s="4">
        <v>64776.91</v>
      </c>
      <c r="T464" s="4">
        <v>64206.74</v>
      </c>
      <c r="U464" s="4">
        <v>1849883.81</v>
      </c>
      <c r="V464" s="4">
        <v>1850453.98</v>
      </c>
      <c r="W464" s="4">
        <v>1609793.08</v>
      </c>
      <c r="X464" s="3" t="s">
        <v>127</v>
      </c>
    </row>
    <row r="465" spans="1:24" ht="15.75" customHeight="1">
      <c r="A465" s="3" t="s">
        <v>235</v>
      </c>
      <c r="B465" s="3" t="s">
        <v>25</v>
      </c>
      <c r="C465" s="3" t="s">
        <v>26</v>
      </c>
      <c r="D465" s="3" t="s">
        <v>377</v>
      </c>
      <c r="E465" s="3" t="s">
        <v>378</v>
      </c>
      <c r="F465" s="3" t="s">
        <v>128</v>
      </c>
      <c r="G465" s="3" t="s">
        <v>129</v>
      </c>
      <c r="H465" s="3" t="s">
        <v>146</v>
      </c>
      <c r="I465" s="3" t="s">
        <v>147</v>
      </c>
      <c r="J465" s="3" t="s">
        <v>236</v>
      </c>
      <c r="K465" s="3" t="s">
        <v>239</v>
      </c>
      <c r="L465" s="3" t="s">
        <v>240</v>
      </c>
      <c r="M465" s="3" t="s">
        <v>126</v>
      </c>
      <c r="N465" s="4">
        <v>734196.86</v>
      </c>
      <c r="O465" s="4">
        <v>0</v>
      </c>
      <c r="P465" s="4">
        <v>0</v>
      </c>
      <c r="Q465" s="4">
        <v>734196.86</v>
      </c>
      <c r="R465" s="4">
        <v>229944.59</v>
      </c>
      <c r="S465" s="4">
        <v>201565.96</v>
      </c>
      <c r="T465" s="4">
        <v>0</v>
      </c>
      <c r="U465" s="4">
        <v>532630.9</v>
      </c>
      <c r="V465" s="4">
        <v>734196.86</v>
      </c>
      <c r="W465" s="4">
        <v>302686.31</v>
      </c>
      <c r="X465" s="3" t="s">
        <v>127</v>
      </c>
    </row>
    <row r="466" spans="1:24" ht="15.75" customHeight="1">
      <c r="A466" s="3" t="s">
        <v>391</v>
      </c>
      <c r="B466" s="3" t="s">
        <v>25</v>
      </c>
      <c r="C466" s="3" t="s">
        <v>26</v>
      </c>
      <c r="D466" s="3" t="s">
        <v>377</v>
      </c>
      <c r="E466" s="3" t="s">
        <v>378</v>
      </c>
      <c r="F466" s="3" t="s">
        <v>128</v>
      </c>
      <c r="G466" s="3" t="s">
        <v>129</v>
      </c>
      <c r="H466" s="3" t="s">
        <v>134</v>
      </c>
      <c r="I466" s="3" t="s">
        <v>135</v>
      </c>
      <c r="J466" s="3" t="s">
        <v>392</v>
      </c>
      <c r="K466" s="3" t="s">
        <v>393</v>
      </c>
      <c r="L466" s="3" t="s">
        <v>394</v>
      </c>
      <c r="M466" s="3" t="s">
        <v>126</v>
      </c>
      <c r="N466" s="4">
        <v>10997.6</v>
      </c>
      <c r="O466" s="4">
        <v>0</v>
      </c>
      <c r="P466" s="4">
        <v>0</v>
      </c>
      <c r="Q466" s="4">
        <v>10997.6</v>
      </c>
      <c r="R466" s="4">
        <v>0</v>
      </c>
      <c r="S466" s="4">
        <v>0</v>
      </c>
      <c r="T466" s="4">
        <v>0</v>
      </c>
      <c r="U466" s="4">
        <v>10997.6</v>
      </c>
      <c r="V466" s="4">
        <v>10997.6</v>
      </c>
      <c r="W466" s="4">
        <v>10997.6</v>
      </c>
      <c r="X466" s="3" t="s">
        <v>127</v>
      </c>
    </row>
    <row r="467" spans="1:24" ht="15.75" customHeight="1">
      <c r="A467" s="3" t="s">
        <v>391</v>
      </c>
      <c r="B467" s="3" t="s">
        <v>25</v>
      </c>
      <c r="C467" s="3" t="s">
        <v>26</v>
      </c>
      <c r="D467" s="3" t="s">
        <v>377</v>
      </c>
      <c r="E467" s="3" t="s">
        <v>378</v>
      </c>
      <c r="F467" s="3" t="s">
        <v>128</v>
      </c>
      <c r="G467" s="3" t="s">
        <v>129</v>
      </c>
      <c r="H467" s="3" t="s">
        <v>146</v>
      </c>
      <c r="I467" s="3" t="s">
        <v>147</v>
      </c>
      <c r="J467" s="3" t="s">
        <v>392</v>
      </c>
      <c r="K467" s="3" t="s">
        <v>393</v>
      </c>
      <c r="L467" s="3" t="s">
        <v>394</v>
      </c>
      <c r="M467" s="3" t="s">
        <v>126</v>
      </c>
      <c r="N467" s="4">
        <v>135100.07999999999</v>
      </c>
      <c r="O467" s="4">
        <v>0</v>
      </c>
      <c r="P467" s="4">
        <v>0</v>
      </c>
      <c r="Q467" s="4">
        <v>135100.07999999999</v>
      </c>
      <c r="R467" s="4">
        <v>0</v>
      </c>
      <c r="S467" s="4">
        <v>0</v>
      </c>
      <c r="T467" s="4">
        <v>0</v>
      </c>
      <c r="U467" s="4">
        <v>135100.07999999999</v>
      </c>
      <c r="V467" s="4">
        <v>135100.07999999999</v>
      </c>
      <c r="W467" s="4">
        <v>135100.07999999999</v>
      </c>
      <c r="X467" s="3" t="s">
        <v>127</v>
      </c>
    </row>
    <row r="468" spans="1:24" ht="15.75" customHeight="1">
      <c r="A468" s="3" t="s">
        <v>243</v>
      </c>
      <c r="B468" s="3" t="s">
        <v>25</v>
      </c>
      <c r="C468" s="3" t="s">
        <v>26</v>
      </c>
      <c r="D468" s="3" t="s">
        <v>377</v>
      </c>
      <c r="E468" s="3" t="s">
        <v>378</v>
      </c>
      <c r="F468" s="3" t="s">
        <v>29</v>
      </c>
      <c r="G468" s="3" t="s">
        <v>30</v>
      </c>
      <c r="H468" s="3" t="s">
        <v>67</v>
      </c>
      <c r="I468" s="3" t="s">
        <v>68</v>
      </c>
      <c r="J468" s="3" t="s">
        <v>244</v>
      </c>
      <c r="K468" s="3" t="s">
        <v>248</v>
      </c>
      <c r="L468" s="3" t="s">
        <v>249</v>
      </c>
      <c r="M468" s="3" t="s">
        <v>36</v>
      </c>
      <c r="N468" s="4">
        <v>2000</v>
      </c>
      <c r="O468" s="4">
        <v>-2000</v>
      </c>
      <c r="P468" s="4">
        <v>0</v>
      </c>
      <c r="Q468" s="4">
        <v>0</v>
      </c>
      <c r="R468" s="4">
        <v>0</v>
      </c>
      <c r="S468" s="4">
        <v>0</v>
      </c>
      <c r="T468" s="4">
        <v>0</v>
      </c>
      <c r="U468" s="4">
        <v>0</v>
      </c>
      <c r="V468" s="4">
        <v>0</v>
      </c>
      <c r="W468" s="4">
        <v>0</v>
      </c>
      <c r="X468" s="3" t="s">
        <v>247</v>
      </c>
    </row>
    <row r="469" spans="1:24" ht="15.75" customHeight="1">
      <c r="A469" s="3" t="s">
        <v>243</v>
      </c>
      <c r="B469" s="3" t="s">
        <v>25</v>
      </c>
      <c r="C469" s="3" t="s">
        <v>26</v>
      </c>
      <c r="D469" s="3" t="s">
        <v>377</v>
      </c>
      <c r="E469" s="3" t="s">
        <v>378</v>
      </c>
      <c r="F469" s="3" t="s">
        <v>119</v>
      </c>
      <c r="G469" s="3" t="s">
        <v>120</v>
      </c>
      <c r="H469" s="3" t="s">
        <v>121</v>
      </c>
      <c r="I469" s="3" t="s">
        <v>122</v>
      </c>
      <c r="J469" s="3" t="s">
        <v>244</v>
      </c>
      <c r="K469" s="3" t="s">
        <v>248</v>
      </c>
      <c r="L469" s="3" t="s">
        <v>346</v>
      </c>
      <c r="M469" s="3" t="s">
        <v>126</v>
      </c>
      <c r="N469" s="4">
        <v>1760</v>
      </c>
      <c r="O469" s="4">
        <v>-1760</v>
      </c>
      <c r="P469" s="4">
        <v>0</v>
      </c>
      <c r="Q469" s="4">
        <v>0</v>
      </c>
      <c r="R469" s="4">
        <v>0</v>
      </c>
      <c r="S469" s="4">
        <v>0</v>
      </c>
      <c r="T469" s="4">
        <v>0</v>
      </c>
      <c r="U469" s="4">
        <v>0</v>
      </c>
      <c r="V469" s="4">
        <v>0</v>
      </c>
      <c r="W469" s="4">
        <v>0</v>
      </c>
      <c r="X469" s="3" t="s">
        <v>247</v>
      </c>
    </row>
    <row r="470" spans="1:24" ht="15.75" customHeight="1">
      <c r="A470" s="3" t="s">
        <v>243</v>
      </c>
      <c r="B470" s="3" t="s">
        <v>25</v>
      </c>
      <c r="C470" s="3" t="s">
        <v>26</v>
      </c>
      <c r="D470" s="3" t="s">
        <v>377</v>
      </c>
      <c r="E470" s="3" t="s">
        <v>378</v>
      </c>
      <c r="F470" s="3" t="s">
        <v>128</v>
      </c>
      <c r="G470" s="3" t="s">
        <v>129</v>
      </c>
      <c r="H470" s="3" t="s">
        <v>130</v>
      </c>
      <c r="I470" s="3" t="s">
        <v>131</v>
      </c>
      <c r="J470" s="3" t="s">
        <v>244</v>
      </c>
      <c r="K470" s="3" t="s">
        <v>245</v>
      </c>
      <c r="L470" s="3" t="s">
        <v>252</v>
      </c>
      <c r="M470" s="3" t="s">
        <v>126</v>
      </c>
      <c r="N470" s="4">
        <v>0</v>
      </c>
      <c r="O470" s="4">
        <v>1500</v>
      </c>
      <c r="P470" s="4">
        <v>0</v>
      </c>
      <c r="Q470" s="4">
        <v>1500</v>
      </c>
      <c r="R470" s="4">
        <v>0</v>
      </c>
      <c r="S470" s="4">
        <v>0</v>
      </c>
      <c r="T470" s="4">
        <v>0</v>
      </c>
      <c r="U470" s="4">
        <v>1500</v>
      </c>
      <c r="V470" s="4">
        <v>1500</v>
      </c>
      <c r="W470" s="4">
        <v>1500</v>
      </c>
      <c r="X470" s="3" t="s">
        <v>247</v>
      </c>
    </row>
    <row r="471" spans="1:24" ht="15.75" customHeight="1">
      <c r="A471" s="3" t="s">
        <v>243</v>
      </c>
      <c r="B471" s="3" t="s">
        <v>25</v>
      </c>
      <c r="C471" s="3" t="s">
        <v>26</v>
      </c>
      <c r="D471" s="3" t="s">
        <v>377</v>
      </c>
      <c r="E471" s="3" t="s">
        <v>378</v>
      </c>
      <c r="F471" s="3" t="s">
        <v>128</v>
      </c>
      <c r="G471" s="3" t="s">
        <v>129</v>
      </c>
      <c r="H471" s="3" t="s">
        <v>134</v>
      </c>
      <c r="I471" s="3" t="s">
        <v>135</v>
      </c>
      <c r="J471" s="3" t="s">
        <v>244</v>
      </c>
      <c r="K471" s="3" t="s">
        <v>248</v>
      </c>
      <c r="L471" s="3" t="s">
        <v>253</v>
      </c>
      <c r="M471" s="3" t="s">
        <v>126</v>
      </c>
      <c r="N471" s="4">
        <v>6390</v>
      </c>
      <c r="O471" s="4">
        <v>0</v>
      </c>
      <c r="P471" s="4">
        <v>0</v>
      </c>
      <c r="Q471" s="4">
        <v>6390</v>
      </c>
      <c r="R471" s="4">
        <v>0</v>
      </c>
      <c r="S471" s="4">
        <v>0</v>
      </c>
      <c r="T471" s="4">
        <v>0</v>
      </c>
      <c r="U471" s="4">
        <v>6390</v>
      </c>
      <c r="V471" s="4">
        <v>6390</v>
      </c>
      <c r="W471" s="4">
        <v>6390</v>
      </c>
      <c r="X471" s="3" t="s">
        <v>247</v>
      </c>
    </row>
    <row r="472" spans="1:24" ht="15.75" customHeight="1">
      <c r="A472" s="3" t="s">
        <v>243</v>
      </c>
      <c r="B472" s="3" t="s">
        <v>25</v>
      </c>
      <c r="C472" s="3" t="s">
        <v>26</v>
      </c>
      <c r="D472" s="3" t="s">
        <v>377</v>
      </c>
      <c r="E472" s="3" t="s">
        <v>378</v>
      </c>
      <c r="F472" s="3" t="s">
        <v>128</v>
      </c>
      <c r="G472" s="3" t="s">
        <v>129</v>
      </c>
      <c r="H472" s="3" t="s">
        <v>134</v>
      </c>
      <c r="I472" s="3" t="s">
        <v>135</v>
      </c>
      <c r="J472" s="3" t="s">
        <v>244</v>
      </c>
      <c r="K472" s="3" t="s">
        <v>254</v>
      </c>
      <c r="L472" s="3" t="s">
        <v>255</v>
      </c>
      <c r="M472" s="3" t="s">
        <v>126</v>
      </c>
      <c r="N472" s="4">
        <v>158000</v>
      </c>
      <c r="O472" s="4">
        <v>0</v>
      </c>
      <c r="P472" s="4">
        <v>0</v>
      </c>
      <c r="Q472" s="4">
        <v>158000</v>
      </c>
      <c r="R472" s="4">
        <v>0</v>
      </c>
      <c r="S472" s="4">
        <v>0</v>
      </c>
      <c r="T472" s="4">
        <v>0</v>
      </c>
      <c r="U472" s="4">
        <v>158000</v>
      </c>
      <c r="V472" s="4">
        <v>158000</v>
      </c>
      <c r="W472" s="4">
        <v>158000</v>
      </c>
      <c r="X472" s="3" t="s">
        <v>247</v>
      </c>
    </row>
    <row r="473" spans="1:24" ht="15.75" customHeight="1">
      <c r="A473" s="3" t="s">
        <v>243</v>
      </c>
      <c r="B473" s="3" t="s">
        <v>25</v>
      </c>
      <c r="C473" s="3" t="s">
        <v>26</v>
      </c>
      <c r="D473" s="3" t="s">
        <v>377</v>
      </c>
      <c r="E473" s="3" t="s">
        <v>378</v>
      </c>
      <c r="F473" s="3" t="s">
        <v>128</v>
      </c>
      <c r="G473" s="3" t="s">
        <v>129</v>
      </c>
      <c r="H473" s="3" t="s">
        <v>134</v>
      </c>
      <c r="I473" s="3" t="s">
        <v>135</v>
      </c>
      <c r="J473" s="3" t="s">
        <v>244</v>
      </c>
      <c r="K473" s="3" t="s">
        <v>250</v>
      </c>
      <c r="L473" s="3" t="s">
        <v>347</v>
      </c>
      <c r="M473" s="3" t="s">
        <v>126</v>
      </c>
      <c r="N473" s="4">
        <v>30535</v>
      </c>
      <c r="O473" s="4">
        <v>0</v>
      </c>
      <c r="P473" s="4">
        <v>0</v>
      </c>
      <c r="Q473" s="4">
        <v>30535</v>
      </c>
      <c r="R473" s="4">
        <v>0</v>
      </c>
      <c r="S473" s="4">
        <v>0</v>
      </c>
      <c r="T473" s="4">
        <v>0</v>
      </c>
      <c r="U473" s="4">
        <v>30535</v>
      </c>
      <c r="V473" s="4">
        <v>30535</v>
      </c>
      <c r="W473" s="4">
        <v>30535</v>
      </c>
      <c r="X473" s="3" t="s">
        <v>247</v>
      </c>
    </row>
    <row r="474" spans="1:24" ht="15.75" customHeight="1">
      <c r="A474" s="3" t="s">
        <v>243</v>
      </c>
      <c r="B474" s="3" t="s">
        <v>25</v>
      </c>
      <c r="C474" s="3" t="s">
        <v>26</v>
      </c>
      <c r="D474" s="3" t="s">
        <v>377</v>
      </c>
      <c r="E474" s="3" t="s">
        <v>378</v>
      </c>
      <c r="F474" s="3" t="s">
        <v>162</v>
      </c>
      <c r="G474" s="3" t="s">
        <v>163</v>
      </c>
      <c r="H474" s="3" t="s">
        <v>164</v>
      </c>
      <c r="I474" s="3" t="s">
        <v>165</v>
      </c>
      <c r="J474" s="3" t="s">
        <v>244</v>
      </c>
      <c r="K474" s="3" t="s">
        <v>245</v>
      </c>
      <c r="L474" s="3" t="s">
        <v>375</v>
      </c>
      <c r="M474" s="3" t="s">
        <v>126</v>
      </c>
      <c r="N474" s="4">
        <v>1051</v>
      </c>
      <c r="O474" s="4">
        <v>0</v>
      </c>
      <c r="P474" s="4">
        <v>0</v>
      </c>
      <c r="Q474" s="4">
        <v>1051</v>
      </c>
      <c r="R474" s="4">
        <v>956.96</v>
      </c>
      <c r="S474" s="4">
        <v>0</v>
      </c>
      <c r="T474" s="4">
        <v>0</v>
      </c>
      <c r="U474" s="4">
        <v>1051</v>
      </c>
      <c r="V474" s="4">
        <v>1051</v>
      </c>
      <c r="W474" s="4">
        <v>94.04</v>
      </c>
      <c r="X474" s="3" t="s">
        <v>247</v>
      </c>
    </row>
    <row r="475" spans="1:24" ht="15.75" customHeight="1">
      <c r="A475" s="3" t="s">
        <v>243</v>
      </c>
      <c r="B475" s="3" t="s">
        <v>25</v>
      </c>
      <c r="C475" s="3" t="s">
        <v>26</v>
      </c>
      <c r="D475" s="3" t="s">
        <v>377</v>
      </c>
      <c r="E475" s="3" t="s">
        <v>378</v>
      </c>
      <c r="F475" s="3" t="s">
        <v>162</v>
      </c>
      <c r="G475" s="3" t="s">
        <v>163</v>
      </c>
      <c r="H475" s="3" t="s">
        <v>164</v>
      </c>
      <c r="I475" s="3" t="s">
        <v>165</v>
      </c>
      <c r="J475" s="3" t="s">
        <v>244</v>
      </c>
      <c r="K475" s="3" t="s">
        <v>248</v>
      </c>
      <c r="L475" s="3" t="s">
        <v>256</v>
      </c>
      <c r="M475" s="3" t="s">
        <v>126</v>
      </c>
      <c r="N475" s="4">
        <v>4321.1000000000004</v>
      </c>
      <c r="O475" s="4">
        <v>0</v>
      </c>
      <c r="P475" s="4">
        <v>0</v>
      </c>
      <c r="Q475" s="4">
        <v>4321.1000000000004</v>
      </c>
      <c r="R475" s="4">
        <v>0</v>
      </c>
      <c r="S475" s="4">
        <v>0</v>
      </c>
      <c r="T475" s="4">
        <v>0</v>
      </c>
      <c r="U475" s="4">
        <v>4321.1000000000004</v>
      </c>
      <c r="V475" s="4">
        <v>4321.1000000000004</v>
      </c>
      <c r="W475" s="4">
        <v>4321.1000000000004</v>
      </c>
      <c r="X475" s="3" t="s">
        <v>247</v>
      </c>
    </row>
    <row r="476" spans="1:24" ht="15.75" customHeight="1">
      <c r="A476" s="3" t="s">
        <v>243</v>
      </c>
      <c r="B476" s="3" t="s">
        <v>25</v>
      </c>
      <c r="C476" s="3" t="s">
        <v>26</v>
      </c>
      <c r="D476" s="3" t="s">
        <v>377</v>
      </c>
      <c r="E476" s="3" t="s">
        <v>378</v>
      </c>
      <c r="F476" s="3" t="s">
        <v>197</v>
      </c>
      <c r="G476" s="3" t="s">
        <v>198</v>
      </c>
      <c r="H476" s="3" t="s">
        <v>199</v>
      </c>
      <c r="I476" s="3" t="s">
        <v>200</v>
      </c>
      <c r="J476" s="3" t="s">
        <v>244</v>
      </c>
      <c r="K476" s="3" t="s">
        <v>248</v>
      </c>
      <c r="L476" s="3" t="s">
        <v>258</v>
      </c>
      <c r="M476" s="3" t="s">
        <v>126</v>
      </c>
      <c r="N476" s="4">
        <v>0</v>
      </c>
      <c r="O476" s="4">
        <v>6000</v>
      </c>
      <c r="P476" s="4">
        <v>0</v>
      </c>
      <c r="Q476" s="4">
        <v>6000</v>
      </c>
      <c r="R476" s="4">
        <v>0</v>
      </c>
      <c r="S476" s="4">
        <v>0</v>
      </c>
      <c r="T476" s="4">
        <v>0</v>
      </c>
      <c r="U476" s="4">
        <v>6000</v>
      </c>
      <c r="V476" s="4">
        <v>6000</v>
      </c>
      <c r="W476" s="4">
        <v>6000</v>
      </c>
      <c r="X476" s="3" t="s">
        <v>247</v>
      </c>
    </row>
    <row r="477" spans="1:24" ht="15.75" customHeight="1">
      <c r="A477" s="3" t="s">
        <v>243</v>
      </c>
      <c r="B477" s="3" t="s">
        <v>25</v>
      </c>
      <c r="C477" s="3" t="s">
        <v>26</v>
      </c>
      <c r="D477" s="3" t="s">
        <v>377</v>
      </c>
      <c r="E477" s="3" t="s">
        <v>378</v>
      </c>
      <c r="F477" s="3" t="s">
        <v>211</v>
      </c>
      <c r="G477" s="3" t="s">
        <v>212</v>
      </c>
      <c r="H477" s="3" t="s">
        <v>213</v>
      </c>
      <c r="I477" s="3" t="s">
        <v>214</v>
      </c>
      <c r="J477" s="3" t="s">
        <v>244</v>
      </c>
      <c r="K477" s="3" t="s">
        <v>248</v>
      </c>
      <c r="L477" s="3" t="s">
        <v>260</v>
      </c>
      <c r="M477" s="3" t="s">
        <v>126</v>
      </c>
      <c r="N477" s="4">
        <v>800</v>
      </c>
      <c r="O477" s="4">
        <v>0</v>
      </c>
      <c r="P477" s="4">
        <v>0</v>
      </c>
      <c r="Q477" s="4">
        <v>800</v>
      </c>
      <c r="R477" s="4">
        <v>0</v>
      </c>
      <c r="S477" s="4">
        <v>0</v>
      </c>
      <c r="T477" s="4">
        <v>0</v>
      </c>
      <c r="U477" s="4">
        <v>800</v>
      </c>
      <c r="V477" s="4">
        <v>800</v>
      </c>
      <c r="W477" s="4">
        <v>800</v>
      </c>
      <c r="X477" s="3" t="s">
        <v>247</v>
      </c>
    </row>
    <row r="478" spans="1:24" ht="15.75" customHeight="1">
      <c r="A478" s="3" t="s">
        <v>243</v>
      </c>
      <c r="B478" s="3" t="s">
        <v>25</v>
      </c>
      <c r="C478" s="3" t="s">
        <v>26</v>
      </c>
      <c r="D478" s="3" t="s">
        <v>377</v>
      </c>
      <c r="E478" s="3" t="s">
        <v>378</v>
      </c>
      <c r="F478" s="3" t="s">
        <v>211</v>
      </c>
      <c r="G478" s="3" t="s">
        <v>212</v>
      </c>
      <c r="H478" s="3" t="s">
        <v>218</v>
      </c>
      <c r="I478" s="3" t="s">
        <v>219</v>
      </c>
      <c r="J478" s="3" t="s">
        <v>244</v>
      </c>
      <c r="K478" s="3" t="s">
        <v>248</v>
      </c>
      <c r="L478" s="3" t="s">
        <v>260</v>
      </c>
      <c r="M478" s="3" t="s">
        <v>126</v>
      </c>
      <c r="N478" s="4">
        <v>300</v>
      </c>
      <c r="O478" s="4">
        <v>0</v>
      </c>
      <c r="P478" s="4">
        <v>0</v>
      </c>
      <c r="Q478" s="4">
        <v>300</v>
      </c>
      <c r="R478" s="4">
        <v>0</v>
      </c>
      <c r="S478" s="4">
        <v>0</v>
      </c>
      <c r="T478" s="4">
        <v>0</v>
      </c>
      <c r="U478" s="4">
        <v>300</v>
      </c>
      <c r="V478" s="4">
        <v>300</v>
      </c>
      <c r="W478" s="4">
        <v>300</v>
      </c>
      <c r="X478" s="3" t="s">
        <v>247</v>
      </c>
    </row>
    <row r="479" spans="1:24" ht="15.75" customHeight="1">
      <c r="A479" s="3" t="s">
        <v>243</v>
      </c>
      <c r="B479" s="3" t="s">
        <v>25</v>
      </c>
      <c r="C479" s="3" t="s">
        <v>26</v>
      </c>
      <c r="D479" s="3" t="s">
        <v>377</v>
      </c>
      <c r="E479" s="3" t="s">
        <v>378</v>
      </c>
      <c r="F479" s="3" t="s">
        <v>211</v>
      </c>
      <c r="G479" s="3" t="s">
        <v>212</v>
      </c>
      <c r="H479" s="3" t="s">
        <v>218</v>
      </c>
      <c r="I479" s="3" t="s">
        <v>219</v>
      </c>
      <c r="J479" s="3" t="s">
        <v>244</v>
      </c>
      <c r="K479" s="3" t="s">
        <v>250</v>
      </c>
      <c r="L479" s="3" t="s">
        <v>376</v>
      </c>
      <c r="M479" s="3" t="s">
        <v>126</v>
      </c>
      <c r="N479" s="4">
        <v>2500</v>
      </c>
      <c r="O479" s="4">
        <v>0</v>
      </c>
      <c r="P479" s="4">
        <v>0</v>
      </c>
      <c r="Q479" s="4">
        <v>2500</v>
      </c>
      <c r="R479" s="4">
        <v>0</v>
      </c>
      <c r="S479" s="4">
        <v>0</v>
      </c>
      <c r="T479" s="4">
        <v>0</v>
      </c>
      <c r="U479" s="4">
        <v>2500</v>
      </c>
      <c r="V479" s="4">
        <v>2500</v>
      </c>
      <c r="W479" s="4">
        <v>2500</v>
      </c>
      <c r="X479" s="3" t="s">
        <v>247</v>
      </c>
    </row>
    <row r="480" spans="1:24" ht="15.75" customHeight="1">
      <c r="A480" s="3" t="s">
        <v>243</v>
      </c>
      <c r="B480" s="3" t="s">
        <v>25</v>
      </c>
      <c r="C480" s="3" t="s">
        <v>26</v>
      </c>
      <c r="D480" s="3" t="s">
        <v>377</v>
      </c>
      <c r="E480" s="3" t="s">
        <v>378</v>
      </c>
      <c r="F480" s="3" t="s">
        <v>220</v>
      </c>
      <c r="G480" s="3" t="s">
        <v>221</v>
      </c>
      <c r="H480" s="3" t="s">
        <v>222</v>
      </c>
      <c r="I480" s="3" t="s">
        <v>223</v>
      </c>
      <c r="J480" s="3" t="s">
        <v>244</v>
      </c>
      <c r="K480" s="3" t="s">
        <v>248</v>
      </c>
      <c r="L480" s="3" t="s">
        <v>261</v>
      </c>
      <c r="M480" s="3" t="s">
        <v>126</v>
      </c>
      <c r="N480" s="4">
        <v>0</v>
      </c>
      <c r="O480" s="4">
        <v>4500</v>
      </c>
      <c r="P480" s="4">
        <v>0</v>
      </c>
      <c r="Q480" s="4">
        <v>4500</v>
      </c>
      <c r="R480" s="4">
        <v>0</v>
      </c>
      <c r="S480" s="4">
        <v>0</v>
      </c>
      <c r="T480" s="4">
        <v>0</v>
      </c>
      <c r="U480" s="4">
        <v>4500</v>
      </c>
      <c r="V480" s="4">
        <v>4500</v>
      </c>
      <c r="W480" s="4">
        <v>4500</v>
      </c>
      <c r="X480" s="3" t="s">
        <v>247</v>
      </c>
    </row>
    <row r="481" spans="1:24" ht="15.75" customHeight="1">
      <c r="A481" s="3" t="s">
        <v>243</v>
      </c>
      <c r="B481" s="3" t="s">
        <v>25</v>
      </c>
      <c r="C481" s="3" t="s">
        <v>26</v>
      </c>
      <c r="D481" s="3" t="s">
        <v>377</v>
      </c>
      <c r="E481" s="3" t="s">
        <v>378</v>
      </c>
      <c r="F481" s="3" t="s">
        <v>220</v>
      </c>
      <c r="G481" s="3" t="s">
        <v>221</v>
      </c>
      <c r="H481" s="3" t="s">
        <v>222</v>
      </c>
      <c r="I481" s="3" t="s">
        <v>223</v>
      </c>
      <c r="J481" s="3" t="s">
        <v>244</v>
      </c>
      <c r="K481" s="3" t="s">
        <v>250</v>
      </c>
      <c r="L481" s="3" t="s">
        <v>348</v>
      </c>
      <c r="M481" s="3" t="s">
        <v>126</v>
      </c>
      <c r="N481" s="4">
        <v>4500</v>
      </c>
      <c r="O481" s="4">
        <v>-4500</v>
      </c>
      <c r="P481" s="4">
        <v>0</v>
      </c>
      <c r="Q481" s="4">
        <v>0</v>
      </c>
      <c r="R481" s="4">
        <v>0</v>
      </c>
      <c r="S481" s="4">
        <v>0</v>
      </c>
      <c r="T481" s="4">
        <v>0</v>
      </c>
      <c r="U481" s="4">
        <v>0</v>
      </c>
      <c r="V481" s="4">
        <v>0</v>
      </c>
      <c r="W481" s="4">
        <v>0</v>
      </c>
      <c r="X481" s="3" t="s">
        <v>247</v>
      </c>
    </row>
    <row r="482" spans="1:24" ht="15.75" customHeight="1">
      <c r="A482" s="3" t="s">
        <v>262</v>
      </c>
      <c r="B482" s="3" t="s">
        <v>25</v>
      </c>
      <c r="C482" s="3" t="s">
        <v>26</v>
      </c>
      <c r="D482" s="3" t="s">
        <v>377</v>
      </c>
      <c r="E482" s="3" t="s">
        <v>378</v>
      </c>
      <c r="F482" s="3" t="s">
        <v>29</v>
      </c>
      <c r="G482" s="3" t="s">
        <v>30</v>
      </c>
      <c r="H482" s="3" t="s">
        <v>31</v>
      </c>
      <c r="I482" s="3" t="s">
        <v>32</v>
      </c>
      <c r="J482" s="3" t="s">
        <v>263</v>
      </c>
      <c r="K482" s="3" t="s">
        <v>264</v>
      </c>
      <c r="L482" s="3" t="s">
        <v>265</v>
      </c>
      <c r="M482" s="3" t="s">
        <v>36</v>
      </c>
      <c r="N482" s="4">
        <v>39008.379999999997</v>
      </c>
      <c r="O482" s="4">
        <v>0</v>
      </c>
      <c r="P482" s="4">
        <v>0</v>
      </c>
      <c r="Q482" s="4">
        <v>39008.379999999997</v>
      </c>
      <c r="R482" s="4">
        <v>0</v>
      </c>
      <c r="S482" s="4">
        <v>12577.58</v>
      </c>
      <c r="T482" s="4">
        <v>12577.58</v>
      </c>
      <c r="U482" s="4">
        <v>26430.799999999999</v>
      </c>
      <c r="V482" s="4">
        <v>26430.799999999999</v>
      </c>
      <c r="W482" s="4">
        <v>26430.799999999999</v>
      </c>
      <c r="X482" s="3" t="s">
        <v>266</v>
      </c>
    </row>
    <row r="483" spans="1:24" ht="15.75" customHeight="1">
      <c r="A483" s="3" t="s">
        <v>24</v>
      </c>
      <c r="B483" s="3" t="s">
        <v>25</v>
      </c>
      <c r="C483" s="3" t="s">
        <v>26</v>
      </c>
      <c r="D483" s="3" t="s">
        <v>395</v>
      </c>
      <c r="E483" s="3" t="s">
        <v>396</v>
      </c>
      <c r="F483" s="3" t="s">
        <v>29</v>
      </c>
      <c r="G483" s="3" t="s">
        <v>30</v>
      </c>
      <c r="H483" s="3" t="s">
        <v>31</v>
      </c>
      <c r="I483" s="3" t="s">
        <v>32</v>
      </c>
      <c r="J483" s="3" t="s">
        <v>33</v>
      </c>
      <c r="K483" s="3" t="s">
        <v>34</v>
      </c>
      <c r="L483" s="3" t="s">
        <v>35</v>
      </c>
      <c r="M483" s="3" t="s">
        <v>36</v>
      </c>
      <c r="N483" s="4">
        <v>1023494</v>
      </c>
      <c r="O483" s="4">
        <v>-36610</v>
      </c>
      <c r="P483" s="4">
        <v>0</v>
      </c>
      <c r="Q483" s="4">
        <v>986884</v>
      </c>
      <c r="R483" s="4">
        <v>0</v>
      </c>
      <c r="S483" s="4">
        <v>336043.73</v>
      </c>
      <c r="T483" s="4">
        <v>336043.73</v>
      </c>
      <c r="U483" s="4">
        <v>650840.27</v>
      </c>
      <c r="V483" s="4">
        <v>650840.27</v>
      </c>
      <c r="W483" s="4">
        <v>650840.27</v>
      </c>
      <c r="X483" s="3" t="s">
        <v>37</v>
      </c>
    </row>
    <row r="484" spans="1:24" ht="15.75" customHeight="1">
      <c r="A484" s="3" t="s">
        <v>24</v>
      </c>
      <c r="B484" s="3" t="s">
        <v>25</v>
      </c>
      <c r="C484" s="3" t="s">
        <v>26</v>
      </c>
      <c r="D484" s="3" t="s">
        <v>395</v>
      </c>
      <c r="E484" s="3" t="s">
        <v>396</v>
      </c>
      <c r="F484" s="3" t="s">
        <v>29</v>
      </c>
      <c r="G484" s="3" t="s">
        <v>30</v>
      </c>
      <c r="H484" s="3" t="s">
        <v>31</v>
      </c>
      <c r="I484" s="3" t="s">
        <v>32</v>
      </c>
      <c r="J484" s="3" t="s">
        <v>33</v>
      </c>
      <c r="K484" s="3" t="s">
        <v>38</v>
      </c>
      <c r="L484" s="3" t="s">
        <v>39</v>
      </c>
      <c r="M484" s="3" t="s">
        <v>36</v>
      </c>
      <c r="N484" s="4">
        <v>94122.64</v>
      </c>
      <c r="O484" s="4">
        <v>-6127</v>
      </c>
      <c r="P484" s="4">
        <v>0</v>
      </c>
      <c r="Q484" s="4">
        <v>87995.64</v>
      </c>
      <c r="R484" s="4">
        <v>0</v>
      </c>
      <c r="S484" s="4">
        <v>32967.620000000003</v>
      </c>
      <c r="T484" s="4">
        <v>32967.620000000003</v>
      </c>
      <c r="U484" s="4">
        <v>55028.02</v>
      </c>
      <c r="V484" s="4">
        <v>55028.02</v>
      </c>
      <c r="W484" s="4">
        <v>55028.02</v>
      </c>
      <c r="X484" s="3" t="s">
        <v>37</v>
      </c>
    </row>
    <row r="485" spans="1:24" ht="15.75" customHeight="1">
      <c r="A485" s="3" t="s">
        <v>24</v>
      </c>
      <c r="B485" s="3" t="s">
        <v>25</v>
      </c>
      <c r="C485" s="3" t="s">
        <v>26</v>
      </c>
      <c r="D485" s="3" t="s">
        <v>395</v>
      </c>
      <c r="E485" s="3" t="s">
        <v>396</v>
      </c>
      <c r="F485" s="3" t="s">
        <v>29</v>
      </c>
      <c r="G485" s="3" t="s">
        <v>30</v>
      </c>
      <c r="H485" s="3" t="s">
        <v>31</v>
      </c>
      <c r="I485" s="3" t="s">
        <v>32</v>
      </c>
      <c r="J485" s="3" t="s">
        <v>33</v>
      </c>
      <c r="K485" s="3" t="s">
        <v>40</v>
      </c>
      <c r="L485" s="3" t="s">
        <v>41</v>
      </c>
      <c r="M485" s="3" t="s">
        <v>36</v>
      </c>
      <c r="N485" s="4">
        <v>123220.89</v>
      </c>
      <c r="O485" s="4">
        <v>-510.58</v>
      </c>
      <c r="P485" s="4">
        <v>0</v>
      </c>
      <c r="Q485" s="4">
        <v>122710.31</v>
      </c>
      <c r="R485" s="4">
        <v>29352.400000000001</v>
      </c>
      <c r="S485" s="4">
        <v>8180.43</v>
      </c>
      <c r="T485" s="4">
        <v>8180.43</v>
      </c>
      <c r="U485" s="4">
        <v>114529.88</v>
      </c>
      <c r="V485" s="4">
        <v>114529.88</v>
      </c>
      <c r="W485" s="4">
        <v>85177.48</v>
      </c>
      <c r="X485" s="3" t="s">
        <v>37</v>
      </c>
    </row>
    <row r="486" spans="1:24" ht="15.75" customHeight="1">
      <c r="A486" s="3" t="s">
        <v>24</v>
      </c>
      <c r="B486" s="3" t="s">
        <v>25</v>
      </c>
      <c r="C486" s="3" t="s">
        <v>26</v>
      </c>
      <c r="D486" s="3" t="s">
        <v>395</v>
      </c>
      <c r="E486" s="3" t="s">
        <v>396</v>
      </c>
      <c r="F486" s="3" t="s">
        <v>29</v>
      </c>
      <c r="G486" s="3" t="s">
        <v>30</v>
      </c>
      <c r="H486" s="3" t="s">
        <v>31</v>
      </c>
      <c r="I486" s="3" t="s">
        <v>32</v>
      </c>
      <c r="J486" s="3" t="s">
        <v>33</v>
      </c>
      <c r="K486" s="3" t="s">
        <v>42</v>
      </c>
      <c r="L486" s="3" t="s">
        <v>43</v>
      </c>
      <c r="M486" s="3" t="s">
        <v>36</v>
      </c>
      <c r="N486" s="4">
        <v>58325</v>
      </c>
      <c r="O486" s="4">
        <v>0</v>
      </c>
      <c r="P486" s="4">
        <v>0</v>
      </c>
      <c r="Q486" s="4">
        <v>58325</v>
      </c>
      <c r="R486" s="4">
        <v>13500</v>
      </c>
      <c r="S486" s="4">
        <v>3368.75</v>
      </c>
      <c r="T486" s="4">
        <v>3368.75</v>
      </c>
      <c r="U486" s="4">
        <v>54956.25</v>
      </c>
      <c r="V486" s="4">
        <v>54956.25</v>
      </c>
      <c r="W486" s="4">
        <v>41456.25</v>
      </c>
      <c r="X486" s="3" t="s">
        <v>37</v>
      </c>
    </row>
    <row r="487" spans="1:24" ht="15.75" customHeight="1">
      <c r="A487" s="3" t="s">
        <v>24</v>
      </c>
      <c r="B487" s="3" t="s">
        <v>25</v>
      </c>
      <c r="C487" s="3" t="s">
        <v>26</v>
      </c>
      <c r="D487" s="3" t="s">
        <v>395</v>
      </c>
      <c r="E487" s="3" t="s">
        <v>396</v>
      </c>
      <c r="F487" s="3" t="s">
        <v>29</v>
      </c>
      <c r="G487" s="3" t="s">
        <v>30</v>
      </c>
      <c r="H487" s="3" t="s">
        <v>31</v>
      </c>
      <c r="I487" s="3" t="s">
        <v>32</v>
      </c>
      <c r="J487" s="3" t="s">
        <v>33</v>
      </c>
      <c r="K487" s="3" t="s">
        <v>44</v>
      </c>
      <c r="L487" s="3" t="s">
        <v>45</v>
      </c>
      <c r="M487" s="3" t="s">
        <v>36</v>
      </c>
      <c r="N487" s="4">
        <v>2244</v>
      </c>
      <c r="O487" s="4">
        <v>0</v>
      </c>
      <c r="P487" s="4">
        <v>0</v>
      </c>
      <c r="Q487" s="4">
        <v>2244</v>
      </c>
      <c r="R487" s="4">
        <v>0</v>
      </c>
      <c r="S487" s="4">
        <v>497</v>
      </c>
      <c r="T487" s="4">
        <v>497</v>
      </c>
      <c r="U487" s="4">
        <v>1747</v>
      </c>
      <c r="V487" s="4">
        <v>1747</v>
      </c>
      <c r="W487" s="4">
        <v>1747</v>
      </c>
      <c r="X487" s="3" t="s">
        <v>37</v>
      </c>
    </row>
    <row r="488" spans="1:24" ht="15.75" customHeight="1">
      <c r="A488" s="3" t="s">
        <v>24</v>
      </c>
      <c r="B488" s="3" t="s">
        <v>25</v>
      </c>
      <c r="C488" s="3" t="s">
        <v>26</v>
      </c>
      <c r="D488" s="3" t="s">
        <v>395</v>
      </c>
      <c r="E488" s="3" t="s">
        <v>396</v>
      </c>
      <c r="F488" s="3" t="s">
        <v>29</v>
      </c>
      <c r="G488" s="3" t="s">
        <v>30</v>
      </c>
      <c r="H488" s="3" t="s">
        <v>31</v>
      </c>
      <c r="I488" s="3" t="s">
        <v>32</v>
      </c>
      <c r="J488" s="3" t="s">
        <v>33</v>
      </c>
      <c r="K488" s="3" t="s">
        <v>46</v>
      </c>
      <c r="L488" s="3" t="s">
        <v>47</v>
      </c>
      <c r="M488" s="3" t="s">
        <v>36</v>
      </c>
      <c r="N488" s="4">
        <v>13408</v>
      </c>
      <c r="O488" s="4">
        <v>-812.9</v>
      </c>
      <c r="P488" s="4">
        <v>0</v>
      </c>
      <c r="Q488" s="4">
        <v>12595.1</v>
      </c>
      <c r="R488" s="4">
        <v>0</v>
      </c>
      <c r="S488" s="4">
        <v>4404</v>
      </c>
      <c r="T488" s="4">
        <v>4404</v>
      </c>
      <c r="U488" s="4">
        <v>8191.1</v>
      </c>
      <c r="V488" s="4">
        <v>8191.1</v>
      </c>
      <c r="W488" s="4">
        <v>8191.1</v>
      </c>
      <c r="X488" s="3" t="s">
        <v>37</v>
      </c>
    </row>
    <row r="489" spans="1:24" ht="15.75" customHeight="1">
      <c r="A489" s="3" t="s">
        <v>24</v>
      </c>
      <c r="B489" s="3" t="s">
        <v>25</v>
      </c>
      <c r="C489" s="3" t="s">
        <v>26</v>
      </c>
      <c r="D489" s="3" t="s">
        <v>395</v>
      </c>
      <c r="E489" s="3" t="s">
        <v>396</v>
      </c>
      <c r="F489" s="3" t="s">
        <v>29</v>
      </c>
      <c r="G489" s="3" t="s">
        <v>30</v>
      </c>
      <c r="H489" s="3" t="s">
        <v>31</v>
      </c>
      <c r="I489" s="3" t="s">
        <v>32</v>
      </c>
      <c r="J489" s="3" t="s">
        <v>33</v>
      </c>
      <c r="K489" s="3" t="s">
        <v>48</v>
      </c>
      <c r="L489" s="3" t="s">
        <v>49</v>
      </c>
      <c r="M489" s="3" t="s">
        <v>36</v>
      </c>
      <c r="N489" s="4">
        <v>3193.87</v>
      </c>
      <c r="O489" s="4">
        <v>0</v>
      </c>
      <c r="P489" s="4">
        <v>0</v>
      </c>
      <c r="Q489" s="4">
        <v>3193.87</v>
      </c>
      <c r="R489" s="4">
        <v>0</v>
      </c>
      <c r="S489" s="4">
        <v>67.5</v>
      </c>
      <c r="T489" s="4">
        <v>67.5</v>
      </c>
      <c r="U489" s="4">
        <v>3126.37</v>
      </c>
      <c r="V489" s="4">
        <v>3126.37</v>
      </c>
      <c r="W489" s="4">
        <v>3126.37</v>
      </c>
      <c r="X489" s="3" t="s">
        <v>37</v>
      </c>
    </row>
    <row r="490" spans="1:24" ht="15.75" customHeight="1">
      <c r="A490" s="3" t="s">
        <v>24</v>
      </c>
      <c r="B490" s="3" t="s">
        <v>25</v>
      </c>
      <c r="C490" s="3" t="s">
        <v>26</v>
      </c>
      <c r="D490" s="3" t="s">
        <v>395</v>
      </c>
      <c r="E490" s="3" t="s">
        <v>396</v>
      </c>
      <c r="F490" s="3" t="s">
        <v>29</v>
      </c>
      <c r="G490" s="3" t="s">
        <v>30</v>
      </c>
      <c r="H490" s="3" t="s">
        <v>31</v>
      </c>
      <c r="I490" s="3" t="s">
        <v>32</v>
      </c>
      <c r="J490" s="3" t="s">
        <v>33</v>
      </c>
      <c r="K490" s="3" t="s">
        <v>50</v>
      </c>
      <c r="L490" s="3" t="s">
        <v>51</v>
      </c>
      <c r="M490" s="3" t="s">
        <v>36</v>
      </c>
      <c r="N490" s="4">
        <v>5649.04</v>
      </c>
      <c r="O490" s="4">
        <v>0</v>
      </c>
      <c r="P490" s="4">
        <v>0</v>
      </c>
      <c r="Q490" s="4">
        <v>5649.04</v>
      </c>
      <c r="R490" s="4">
        <v>0</v>
      </c>
      <c r="S490" s="4">
        <v>988.34</v>
      </c>
      <c r="T490" s="4">
        <v>988.34</v>
      </c>
      <c r="U490" s="4">
        <v>4660.7</v>
      </c>
      <c r="V490" s="4">
        <v>4660.7</v>
      </c>
      <c r="W490" s="4">
        <v>4660.7</v>
      </c>
      <c r="X490" s="3" t="s">
        <v>37</v>
      </c>
    </row>
    <row r="491" spans="1:24" ht="15.75" customHeight="1">
      <c r="A491" s="3" t="s">
        <v>24</v>
      </c>
      <c r="B491" s="3" t="s">
        <v>25</v>
      </c>
      <c r="C491" s="3" t="s">
        <v>26</v>
      </c>
      <c r="D491" s="3" t="s">
        <v>395</v>
      </c>
      <c r="E491" s="3" t="s">
        <v>396</v>
      </c>
      <c r="F491" s="3" t="s">
        <v>29</v>
      </c>
      <c r="G491" s="3" t="s">
        <v>30</v>
      </c>
      <c r="H491" s="3" t="s">
        <v>31</v>
      </c>
      <c r="I491" s="3" t="s">
        <v>32</v>
      </c>
      <c r="J491" s="3" t="s">
        <v>33</v>
      </c>
      <c r="K491" s="3" t="s">
        <v>281</v>
      </c>
      <c r="L491" s="3" t="s">
        <v>303</v>
      </c>
      <c r="M491" s="3" t="s">
        <v>36</v>
      </c>
      <c r="N491" s="4">
        <v>2656.29</v>
      </c>
      <c r="O491" s="4">
        <v>0</v>
      </c>
      <c r="P491" s="4">
        <v>0</v>
      </c>
      <c r="Q491" s="4">
        <v>2656.29</v>
      </c>
      <c r="R491" s="4">
        <v>0</v>
      </c>
      <c r="S491" s="4">
        <v>0</v>
      </c>
      <c r="T491" s="4">
        <v>0</v>
      </c>
      <c r="U491" s="4">
        <v>2656.29</v>
      </c>
      <c r="V491" s="4">
        <v>2656.29</v>
      </c>
      <c r="W491" s="4">
        <v>2656.29</v>
      </c>
      <c r="X491" s="3" t="s">
        <v>37</v>
      </c>
    </row>
    <row r="492" spans="1:24" ht="15.75" customHeight="1">
      <c r="A492" s="3" t="s">
        <v>24</v>
      </c>
      <c r="B492" s="3" t="s">
        <v>25</v>
      </c>
      <c r="C492" s="3" t="s">
        <v>26</v>
      </c>
      <c r="D492" s="3" t="s">
        <v>395</v>
      </c>
      <c r="E492" s="3" t="s">
        <v>396</v>
      </c>
      <c r="F492" s="3" t="s">
        <v>29</v>
      </c>
      <c r="G492" s="3" t="s">
        <v>30</v>
      </c>
      <c r="H492" s="3" t="s">
        <v>31</v>
      </c>
      <c r="I492" s="3" t="s">
        <v>32</v>
      </c>
      <c r="J492" s="3" t="s">
        <v>33</v>
      </c>
      <c r="K492" s="3" t="s">
        <v>52</v>
      </c>
      <c r="L492" s="3" t="s">
        <v>53</v>
      </c>
      <c r="M492" s="3" t="s">
        <v>36</v>
      </c>
      <c r="N492" s="4">
        <v>69951.53</v>
      </c>
      <c r="O492" s="4">
        <v>0</v>
      </c>
      <c r="P492" s="4">
        <v>0</v>
      </c>
      <c r="Q492" s="4">
        <v>69951.53</v>
      </c>
      <c r="R492" s="4">
        <v>0</v>
      </c>
      <c r="S492" s="4">
        <v>37430.629999999997</v>
      </c>
      <c r="T492" s="4">
        <v>37430.629999999997</v>
      </c>
      <c r="U492" s="4">
        <v>32520.9</v>
      </c>
      <c r="V492" s="4">
        <v>32520.9</v>
      </c>
      <c r="W492" s="4">
        <v>32520.9</v>
      </c>
      <c r="X492" s="3" t="s">
        <v>37</v>
      </c>
    </row>
    <row r="493" spans="1:24" ht="15.75" customHeight="1">
      <c r="A493" s="3" t="s">
        <v>24</v>
      </c>
      <c r="B493" s="3" t="s">
        <v>25</v>
      </c>
      <c r="C493" s="3" t="s">
        <v>26</v>
      </c>
      <c r="D493" s="3" t="s">
        <v>395</v>
      </c>
      <c r="E493" s="3" t="s">
        <v>396</v>
      </c>
      <c r="F493" s="3" t="s">
        <v>29</v>
      </c>
      <c r="G493" s="3" t="s">
        <v>30</v>
      </c>
      <c r="H493" s="3" t="s">
        <v>31</v>
      </c>
      <c r="I493" s="3" t="s">
        <v>32</v>
      </c>
      <c r="J493" s="3" t="s">
        <v>33</v>
      </c>
      <c r="K493" s="3" t="s">
        <v>54</v>
      </c>
      <c r="L493" s="3" t="s">
        <v>55</v>
      </c>
      <c r="M493" s="3" t="s">
        <v>36</v>
      </c>
      <c r="N493" s="4">
        <v>361034</v>
      </c>
      <c r="O493" s="4">
        <v>36610</v>
      </c>
      <c r="P493" s="4">
        <v>0</v>
      </c>
      <c r="Q493" s="4">
        <v>397644</v>
      </c>
      <c r="R493" s="4">
        <v>239719</v>
      </c>
      <c r="S493" s="4">
        <v>157925</v>
      </c>
      <c r="T493" s="4">
        <v>157925</v>
      </c>
      <c r="U493" s="4">
        <v>239719</v>
      </c>
      <c r="V493" s="4">
        <v>239719</v>
      </c>
      <c r="W493" s="4">
        <v>0</v>
      </c>
      <c r="X493" s="3" t="s">
        <v>37</v>
      </c>
    </row>
    <row r="494" spans="1:24" ht="15.75" customHeight="1">
      <c r="A494" s="3" t="s">
        <v>24</v>
      </c>
      <c r="B494" s="3" t="s">
        <v>25</v>
      </c>
      <c r="C494" s="3" t="s">
        <v>26</v>
      </c>
      <c r="D494" s="3" t="s">
        <v>395</v>
      </c>
      <c r="E494" s="3" t="s">
        <v>396</v>
      </c>
      <c r="F494" s="3" t="s">
        <v>29</v>
      </c>
      <c r="G494" s="3" t="s">
        <v>30</v>
      </c>
      <c r="H494" s="3" t="s">
        <v>31</v>
      </c>
      <c r="I494" s="3" t="s">
        <v>32</v>
      </c>
      <c r="J494" s="3" t="s">
        <v>33</v>
      </c>
      <c r="K494" s="3" t="s">
        <v>56</v>
      </c>
      <c r="L494" s="3" t="s">
        <v>57</v>
      </c>
      <c r="M494" s="3" t="s">
        <v>36</v>
      </c>
      <c r="N494" s="4">
        <v>9689.18</v>
      </c>
      <c r="O494" s="4">
        <v>0</v>
      </c>
      <c r="P494" s="4">
        <v>0</v>
      </c>
      <c r="Q494" s="4">
        <v>9689.18</v>
      </c>
      <c r="R494" s="4">
        <v>0</v>
      </c>
      <c r="S494" s="4">
        <v>240.43</v>
      </c>
      <c r="T494" s="4">
        <v>240.43</v>
      </c>
      <c r="U494" s="4">
        <v>9448.75</v>
      </c>
      <c r="V494" s="4">
        <v>9448.75</v>
      </c>
      <c r="W494" s="4">
        <v>9448.75</v>
      </c>
      <c r="X494" s="3" t="s">
        <v>37</v>
      </c>
    </row>
    <row r="495" spans="1:24" ht="15.75" customHeight="1">
      <c r="A495" s="3" t="s">
        <v>24</v>
      </c>
      <c r="B495" s="3" t="s">
        <v>25</v>
      </c>
      <c r="C495" s="3" t="s">
        <v>26</v>
      </c>
      <c r="D495" s="3" t="s">
        <v>395</v>
      </c>
      <c r="E495" s="3" t="s">
        <v>396</v>
      </c>
      <c r="F495" s="3" t="s">
        <v>29</v>
      </c>
      <c r="G495" s="3" t="s">
        <v>30</v>
      </c>
      <c r="H495" s="3" t="s">
        <v>31</v>
      </c>
      <c r="I495" s="3" t="s">
        <v>32</v>
      </c>
      <c r="J495" s="3" t="s">
        <v>33</v>
      </c>
      <c r="K495" s="3" t="s">
        <v>58</v>
      </c>
      <c r="L495" s="3" t="s">
        <v>59</v>
      </c>
      <c r="M495" s="3" t="s">
        <v>36</v>
      </c>
      <c r="N495" s="4">
        <v>6043.47</v>
      </c>
      <c r="O495" s="4">
        <v>0</v>
      </c>
      <c r="P495" s="4">
        <v>0</v>
      </c>
      <c r="Q495" s="4">
        <v>6043.47</v>
      </c>
      <c r="R495" s="4">
        <v>0</v>
      </c>
      <c r="S495" s="4">
        <v>1207</v>
      </c>
      <c r="T495" s="4">
        <v>1207</v>
      </c>
      <c r="U495" s="4">
        <v>4836.47</v>
      </c>
      <c r="V495" s="4">
        <v>4836.47</v>
      </c>
      <c r="W495" s="4">
        <v>4836.47</v>
      </c>
      <c r="X495" s="3" t="s">
        <v>37</v>
      </c>
    </row>
    <row r="496" spans="1:24" ht="15.75" customHeight="1">
      <c r="A496" s="3" t="s">
        <v>24</v>
      </c>
      <c r="B496" s="3" t="s">
        <v>25</v>
      </c>
      <c r="C496" s="3" t="s">
        <v>26</v>
      </c>
      <c r="D496" s="3" t="s">
        <v>395</v>
      </c>
      <c r="E496" s="3" t="s">
        <v>396</v>
      </c>
      <c r="F496" s="3" t="s">
        <v>29</v>
      </c>
      <c r="G496" s="3" t="s">
        <v>30</v>
      </c>
      <c r="H496" s="3" t="s">
        <v>31</v>
      </c>
      <c r="I496" s="3" t="s">
        <v>32</v>
      </c>
      <c r="J496" s="3" t="s">
        <v>33</v>
      </c>
      <c r="K496" s="3" t="s">
        <v>60</v>
      </c>
      <c r="L496" s="3" t="s">
        <v>61</v>
      </c>
      <c r="M496" s="3" t="s">
        <v>36</v>
      </c>
      <c r="N496" s="4">
        <v>186578.69</v>
      </c>
      <c r="O496" s="4">
        <v>-744.43</v>
      </c>
      <c r="P496" s="4">
        <v>0</v>
      </c>
      <c r="Q496" s="4">
        <v>185834.26</v>
      </c>
      <c r="R496" s="4">
        <v>30319.32</v>
      </c>
      <c r="S496" s="4">
        <v>66923.360000000001</v>
      </c>
      <c r="T496" s="4">
        <v>66923.360000000001</v>
      </c>
      <c r="U496" s="4">
        <v>118910.9</v>
      </c>
      <c r="V496" s="4">
        <v>118910.9</v>
      </c>
      <c r="W496" s="4">
        <v>88591.58</v>
      </c>
      <c r="X496" s="3" t="s">
        <v>37</v>
      </c>
    </row>
    <row r="497" spans="1:24" ht="15.75" customHeight="1">
      <c r="A497" s="3" t="s">
        <v>24</v>
      </c>
      <c r="B497" s="3" t="s">
        <v>25</v>
      </c>
      <c r="C497" s="3" t="s">
        <v>26</v>
      </c>
      <c r="D497" s="3" t="s">
        <v>395</v>
      </c>
      <c r="E497" s="3" t="s">
        <v>396</v>
      </c>
      <c r="F497" s="3" t="s">
        <v>29</v>
      </c>
      <c r="G497" s="3" t="s">
        <v>30</v>
      </c>
      <c r="H497" s="3" t="s">
        <v>31</v>
      </c>
      <c r="I497" s="3" t="s">
        <v>32</v>
      </c>
      <c r="J497" s="3" t="s">
        <v>33</v>
      </c>
      <c r="K497" s="3" t="s">
        <v>62</v>
      </c>
      <c r="L497" s="3" t="s">
        <v>63</v>
      </c>
      <c r="M497" s="3" t="s">
        <v>36</v>
      </c>
      <c r="N497" s="4">
        <v>123220.89</v>
      </c>
      <c r="O497" s="4">
        <v>0</v>
      </c>
      <c r="P497" s="4">
        <v>0</v>
      </c>
      <c r="Q497" s="4">
        <v>123220.89</v>
      </c>
      <c r="R497" s="4">
        <v>25193.08</v>
      </c>
      <c r="S497" s="4">
        <v>35840.370000000003</v>
      </c>
      <c r="T497" s="4">
        <v>35840.370000000003</v>
      </c>
      <c r="U497" s="4">
        <v>87380.52</v>
      </c>
      <c r="V497" s="4">
        <v>87380.52</v>
      </c>
      <c r="W497" s="4">
        <v>62187.44</v>
      </c>
      <c r="X497" s="3" t="s">
        <v>37</v>
      </c>
    </row>
    <row r="498" spans="1:24" ht="15.75" customHeight="1">
      <c r="A498" s="3" t="s">
        <v>24</v>
      </c>
      <c r="B498" s="3" t="s">
        <v>25</v>
      </c>
      <c r="C498" s="3" t="s">
        <v>26</v>
      </c>
      <c r="D498" s="3" t="s">
        <v>395</v>
      </c>
      <c r="E498" s="3" t="s">
        <v>396</v>
      </c>
      <c r="F498" s="3" t="s">
        <v>29</v>
      </c>
      <c r="G498" s="3" t="s">
        <v>30</v>
      </c>
      <c r="H498" s="3" t="s">
        <v>31</v>
      </c>
      <c r="I498" s="3" t="s">
        <v>32</v>
      </c>
      <c r="J498" s="3" t="s">
        <v>33</v>
      </c>
      <c r="K498" s="3" t="s">
        <v>64</v>
      </c>
      <c r="L498" s="3" t="s">
        <v>65</v>
      </c>
      <c r="M498" s="3" t="s">
        <v>36</v>
      </c>
      <c r="N498" s="4">
        <v>37544.51</v>
      </c>
      <c r="O498" s="4">
        <v>0</v>
      </c>
      <c r="P498" s="4">
        <v>0</v>
      </c>
      <c r="Q498" s="4">
        <v>37544.51</v>
      </c>
      <c r="R498" s="4">
        <v>0</v>
      </c>
      <c r="S498" s="4">
        <v>11856.08</v>
      </c>
      <c r="T498" s="4">
        <v>11856.08</v>
      </c>
      <c r="U498" s="4">
        <v>25688.43</v>
      </c>
      <c r="V498" s="4">
        <v>25688.43</v>
      </c>
      <c r="W498" s="4">
        <v>25688.43</v>
      </c>
      <c r="X498" s="3" t="s">
        <v>37</v>
      </c>
    </row>
    <row r="499" spans="1:24" ht="15.75" customHeight="1">
      <c r="A499" s="3" t="s">
        <v>66</v>
      </c>
      <c r="B499" s="3" t="s">
        <v>25</v>
      </c>
      <c r="C499" s="3" t="s">
        <v>26</v>
      </c>
      <c r="D499" s="3" t="s">
        <v>395</v>
      </c>
      <c r="E499" s="3" t="s">
        <v>396</v>
      </c>
      <c r="F499" s="3" t="s">
        <v>29</v>
      </c>
      <c r="G499" s="3" t="s">
        <v>30</v>
      </c>
      <c r="H499" s="3" t="s">
        <v>67</v>
      </c>
      <c r="I499" s="3" t="s">
        <v>68</v>
      </c>
      <c r="J499" s="3" t="s">
        <v>69</v>
      </c>
      <c r="K499" s="3" t="s">
        <v>70</v>
      </c>
      <c r="L499" s="3" t="s">
        <v>71</v>
      </c>
      <c r="M499" s="3" t="s">
        <v>36</v>
      </c>
      <c r="N499" s="4">
        <v>282207.94</v>
      </c>
      <c r="O499" s="4">
        <v>-237207.94</v>
      </c>
      <c r="P499" s="4">
        <v>0</v>
      </c>
      <c r="Q499" s="4">
        <v>45000</v>
      </c>
      <c r="R499" s="4">
        <v>0</v>
      </c>
      <c r="S499" s="4">
        <v>45000</v>
      </c>
      <c r="T499" s="4">
        <v>2117.2199999999998</v>
      </c>
      <c r="U499" s="4">
        <v>0</v>
      </c>
      <c r="V499" s="4">
        <v>42882.78</v>
      </c>
      <c r="W499" s="4">
        <v>0</v>
      </c>
      <c r="X499" s="3" t="s">
        <v>37</v>
      </c>
    </row>
    <row r="500" spans="1:24" ht="15.75" customHeight="1">
      <c r="A500" s="3" t="s">
        <v>66</v>
      </c>
      <c r="B500" s="3" t="s">
        <v>25</v>
      </c>
      <c r="C500" s="3" t="s">
        <v>26</v>
      </c>
      <c r="D500" s="3" t="s">
        <v>395</v>
      </c>
      <c r="E500" s="3" t="s">
        <v>396</v>
      </c>
      <c r="F500" s="3" t="s">
        <v>29</v>
      </c>
      <c r="G500" s="3" t="s">
        <v>30</v>
      </c>
      <c r="H500" s="3" t="s">
        <v>67</v>
      </c>
      <c r="I500" s="3" t="s">
        <v>68</v>
      </c>
      <c r="J500" s="3" t="s">
        <v>69</v>
      </c>
      <c r="K500" s="3" t="s">
        <v>72</v>
      </c>
      <c r="L500" s="3" t="s">
        <v>73</v>
      </c>
      <c r="M500" s="3" t="s">
        <v>36</v>
      </c>
      <c r="N500" s="4">
        <v>22000</v>
      </c>
      <c r="O500" s="4">
        <v>0</v>
      </c>
      <c r="P500" s="4">
        <v>0</v>
      </c>
      <c r="Q500" s="4">
        <v>22000</v>
      </c>
      <c r="R500" s="4">
        <v>0</v>
      </c>
      <c r="S500" s="4">
        <v>22000</v>
      </c>
      <c r="T500" s="4">
        <v>8532.67</v>
      </c>
      <c r="U500" s="4">
        <v>0</v>
      </c>
      <c r="V500" s="4">
        <v>13467.33</v>
      </c>
      <c r="W500" s="4">
        <v>0</v>
      </c>
      <c r="X500" s="3" t="s">
        <v>37</v>
      </c>
    </row>
    <row r="501" spans="1:24" ht="15.75" customHeight="1">
      <c r="A501" s="3" t="s">
        <v>66</v>
      </c>
      <c r="B501" s="3" t="s">
        <v>25</v>
      </c>
      <c r="C501" s="3" t="s">
        <v>26</v>
      </c>
      <c r="D501" s="3" t="s">
        <v>395</v>
      </c>
      <c r="E501" s="3" t="s">
        <v>396</v>
      </c>
      <c r="F501" s="3" t="s">
        <v>29</v>
      </c>
      <c r="G501" s="3" t="s">
        <v>30</v>
      </c>
      <c r="H501" s="3" t="s">
        <v>67</v>
      </c>
      <c r="I501" s="3" t="s">
        <v>68</v>
      </c>
      <c r="J501" s="3" t="s">
        <v>69</v>
      </c>
      <c r="K501" s="3" t="s">
        <v>74</v>
      </c>
      <c r="L501" s="3" t="s">
        <v>75</v>
      </c>
      <c r="M501" s="3" t="s">
        <v>36</v>
      </c>
      <c r="N501" s="4">
        <v>1236.6400000000001</v>
      </c>
      <c r="O501" s="4">
        <v>880</v>
      </c>
      <c r="P501" s="4">
        <v>0</v>
      </c>
      <c r="Q501" s="4">
        <v>2116.64</v>
      </c>
      <c r="R501" s="4">
        <v>0</v>
      </c>
      <c r="S501" s="4">
        <v>2002</v>
      </c>
      <c r="T501" s="4">
        <v>186</v>
      </c>
      <c r="U501" s="4">
        <v>114.64</v>
      </c>
      <c r="V501" s="4">
        <v>1930.64</v>
      </c>
      <c r="W501" s="4">
        <v>114.64</v>
      </c>
      <c r="X501" s="3" t="s">
        <v>37</v>
      </c>
    </row>
    <row r="502" spans="1:24" ht="15.75" customHeight="1">
      <c r="A502" s="3" t="s">
        <v>66</v>
      </c>
      <c r="B502" s="3" t="s">
        <v>25</v>
      </c>
      <c r="C502" s="3" t="s">
        <v>26</v>
      </c>
      <c r="D502" s="3" t="s">
        <v>395</v>
      </c>
      <c r="E502" s="3" t="s">
        <v>396</v>
      </c>
      <c r="F502" s="3" t="s">
        <v>29</v>
      </c>
      <c r="G502" s="3" t="s">
        <v>30</v>
      </c>
      <c r="H502" s="3" t="s">
        <v>67</v>
      </c>
      <c r="I502" s="3" t="s">
        <v>68</v>
      </c>
      <c r="J502" s="3" t="s">
        <v>69</v>
      </c>
      <c r="K502" s="3" t="s">
        <v>78</v>
      </c>
      <c r="L502" s="3" t="s">
        <v>79</v>
      </c>
      <c r="M502" s="3" t="s">
        <v>36</v>
      </c>
      <c r="N502" s="4">
        <v>1996</v>
      </c>
      <c r="O502" s="4">
        <v>-1996</v>
      </c>
      <c r="P502" s="4">
        <v>0</v>
      </c>
      <c r="Q502" s="4">
        <v>0</v>
      </c>
      <c r="R502" s="4">
        <v>0</v>
      </c>
      <c r="S502" s="4">
        <v>0</v>
      </c>
      <c r="T502" s="4">
        <v>0</v>
      </c>
      <c r="U502" s="4">
        <v>0</v>
      </c>
      <c r="V502" s="4">
        <v>0</v>
      </c>
      <c r="W502" s="4">
        <v>0</v>
      </c>
      <c r="X502" s="3" t="s">
        <v>37</v>
      </c>
    </row>
    <row r="503" spans="1:24" ht="15.75" customHeight="1">
      <c r="A503" s="3" t="s">
        <v>66</v>
      </c>
      <c r="B503" s="3" t="s">
        <v>25</v>
      </c>
      <c r="C503" s="3" t="s">
        <v>26</v>
      </c>
      <c r="D503" s="3" t="s">
        <v>395</v>
      </c>
      <c r="E503" s="3" t="s">
        <v>396</v>
      </c>
      <c r="F503" s="3" t="s">
        <v>29</v>
      </c>
      <c r="G503" s="3" t="s">
        <v>30</v>
      </c>
      <c r="H503" s="3" t="s">
        <v>67</v>
      </c>
      <c r="I503" s="3" t="s">
        <v>68</v>
      </c>
      <c r="J503" s="3" t="s">
        <v>69</v>
      </c>
      <c r="K503" s="3" t="s">
        <v>80</v>
      </c>
      <c r="L503" s="3" t="s">
        <v>81</v>
      </c>
      <c r="M503" s="3" t="s">
        <v>36</v>
      </c>
      <c r="N503" s="4">
        <v>1646.4</v>
      </c>
      <c r="O503" s="4">
        <v>3353.6</v>
      </c>
      <c r="P503" s="4">
        <v>0</v>
      </c>
      <c r="Q503" s="4">
        <v>5000</v>
      </c>
      <c r="R503" s="4">
        <v>0</v>
      </c>
      <c r="S503" s="4">
        <v>0</v>
      </c>
      <c r="T503" s="4">
        <v>0</v>
      </c>
      <c r="U503" s="4">
        <v>5000</v>
      </c>
      <c r="V503" s="4">
        <v>5000</v>
      </c>
      <c r="W503" s="4">
        <v>5000</v>
      </c>
      <c r="X503" s="3" t="s">
        <v>37</v>
      </c>
    </row>
    <row r="504" spans="1:24" ht="15.75" customHeight="1">
      <c r="A504" s="3" t="s">
        <v>66</v>
      </c>
      <c r="B504" s="3" t="s">
        <v>25</v>
      </c>
      <c r="C504" s="3" t="s">
        <v>26</v>
      </c>
      <c r="D504" s="3" t="s">
        <v>395</v>
      </c>
      <c r="E504" s="3" t="s">
        <v>396</v>
      </c>
      <c r="F504" s="3" t="s">
        <v>29</v>
      </c>
      <c r="G504" s="3" t="s">
        <v>30</v>
      </c>
      <c r="H504" s="3" t="s">
        <v>67</v>
      </c>
      <c r="I504" s="3" t="s">
        <v>68</v>
      </c>
      <c r="J504" s="3" t="s">
        <v>69</v>
      </c>
      <c r="K504" s="3" t="s">
        <v>82</v>
      </c>
      <c r="L504" s="3" t="s">
        <v>83</v>
      </c>
      <c r="M504" s="3" t="s">
        <v>36</v>
      </c>
      <c r="N504" s="4">
        <v>352691.88</v>
      </c>
      <c r="O504" s="4">
        <v>186329.05</v>
      </c>
      <c r="P504" s="4">
        <v>0</v>
      </c>
      <c r="Q504" s="4">
        <v>539020.93000000005</v>
      </c>
      <c r="R504" s="4">
        <v>0</v>
      </c>
      <c r="S504" s="4">
        <v>539020.93000000005</v>
      </c>
      <c r="T504" s="4">
        <v>174682.71</v>
      </c>
      <c r="U504" s="4">
        <v>0</v>
      </c>
      <c r="V504" s="4">
        <v>364338.22</v>
      </c>
      <c r="W504" s="4">
        <v>0</v>
      </c>
      <c r="X504" s="3" t="s">
        <v>37</v>
      </c>
    </row>
    <row r="505" spans="1:24" ht="15.75" customHeight="1">
      <c r="A505" s="3" t="s">
        <v>66</v>
      </c>
      <c r="B505" s="3" t="s">
        <v>25</v>
      </c>
      <c r="C505" s="3" t="s">
        <v>26</v>
      </c>
      <c r="D505" s="3" t="s">
        <v>395</v>
      </c>
      <c r="E505" s="3" t="s">
        <v>396</v>
      </c>
      <c r="F505" s="3" t="s">
        <v>29</v>
      </c>
      <c r="G505" s="3" t="s">
        <v>30</v>
      </c>
      <c r="H505" s="3" t="s">
        <v>67</v>
      </c>
      <c r="I505" s="3" t="s">
        <v>68</v>
      </c>
      <c r="J505" s="3" t="s">
        <v>69</v>
      </c>
      <c r="K505" s="3" t="s">
        <v>84</v>
      </c>
      <c r="L505" s="3" t="s">
        <v>85</v>
      </c>
      <c r="M505" s="3" t="s">
        <v>36</v>
      </c>
      <c r="N505" s="4">
        <v>173437.61</v>
      </c>
      <c r="O505" s="4">
        <v>1</v>
      </c>
      <c r="P505" s="4">
        <v>0</v>
      </c>
      <c r="Q505" s="4">
        <v>173438.61</v>
      </c>
      <c r="R505" s="4">
        <v>0.69</v>
      </c>
      <c r="S505" s="4">
        <v>173437.92</v>
      </c>
      <c r="T505" s="4">
        <v>57812.639999999999</v>
      </c>
      <c r="U505" s="4">
        <v>0.69</v>
      </c>
      <c r="V505" s="4">
        <v>115625.97</v>
      </c>
      <c r="W505" s="4">
        <v>0</v>
      </c>
      <c r="X505" s="3" t="s">
        <v>37</v>
      </c>
    </row>
    <row r="506" spans="1:24" ht="15.75" customHeight="1">
      <c r="A506" s="3" t="s">
        <v>66</v>
      </c>
      <c r="B506" s="3" t="s">
        <v>25</v>
      </c>
      <c r="C506" s="3" t="s">
        <v>26</v>
      </c>
      <c r="D506" s="3" t="s">
        <v>395</v>
      </c>
      <c r="E506" s="3" t="s">
        <v>396</v>
      </c>
      <c r="F506" s="3" t="s">
        <v>29</v>
      </c>
      <c r="G506" s="3" t="s">
        <v>30</v>
      </c>
      <c r="H506" s="3" t="s">
        <v>67</v>
      </c>
      <c r="I506" s="3" t="s">
        <v>68</v>
      </c>
      <c r="J506" s="3" t="s">
        <v>69</v>
      </c>
      <c r="K506" s="3" t="s">
        <v>397</v>
      </c>
      <c r="L506" s="3" t="s">
        <v>398</v>
      </c>
      <c r="M506" s="3" t="s">
        <v>36</v>
      </c>
      <c r="N506" s="4">
        <v>3441.18</v>
      </c>
      <c r="O506" s="4">
        <v>0</v>
      </c>
      <c r="P506" s="4">
        <v>0</v>
      </c>
      <c r="Q506" s="4">
        <v>3441.18</v>
      </c>
      <c r="R506" s="4">
        <v>0</v>
      </c>
      <c r="S506" s="4">
        <v>0</v>
      </c>
      <c r="T506" s="4">
        <v>0</v>
      </c>
      <c r="U506" s="4">
        <v>3441.18</v>
      </c>
      <c r="V506" s="4">
        <v>3441.18</v>
      </c>
      <c r="W506" s="4">
        <v>3441.18</v>
      </c>
      <c r="X506" s="3" t="s">
        <v>37</v>
      </c>
    </row>
    <row r="507" spans="1:24" ht="15.75" customHeight="1">
      <c r="A507" s="3" t="s">
        <v>66</v>
      </c>
      <c r="B507" s="3" t="s">
        <v>25</v>
      </c>
      <c r="C507" s="3" t="s">
        <v>26</v>
      </c>
      <c r="D507" s="3" t="s">
        <v>395</v>
      </c>
      <c r="E507" s="3" t="s">
        <v>396</v>
      </c>
      <c r="F507" s="3" t="s">
        <v>29</v>
      </c>
      <c r="G507" s="3" t="s">
        <v>30</v>
      </c>
      <c r="H507" s="3" t="s">
        <v>67</v>
      </c>
      <c r="I507" s="3" t="s">
        <v>68</v>
      </c>
      <c r="J507" s="3" t="s">
        <v>69</v>
      </c>
      <c r="K507" s="3" t="s">
        <v>86</v>
      </c>
      <c r="L507" s="3" t="s">
        <v>87</v>
      </c>
      <c r="M507" s="3" t="s">
        <v>36</v>
      </c>
      <c r="N507" s="4">
        <v>0</v>
      </c>
      <c r="O507" s="4">
        <v>6300</v>
      </c>
      <c r="P507" s="4">
        <v>0</v>
      </c>
      <c r="Q507" s="4">
        <v>6300</v>
      </c>
      <c r="R507" s="4">
        <v>0</v>
      </c>
      <c r="S507" s="4">
        <v>6300</v>
      </c>
      <c r="T507" s="4">
        <v>6300</v>
      </c>
      <c r="U507" s="4">
        <v>0</v>
      </c>
      <c r="V507" s="4">
        <v>0</v>
      </c>
      <c r="W507" s="4">
        <v>0</v>
      </c>
      <c r="X507" s="3" t="s">
        <v>37</v>
      </c>
    </row>
    <row r="508" spans="1:24" ht="15.75" customHeight="1">
      <c r="A508" s="3" t="s">
        <v>66</v>
      </c>
      <c r="B508" s="3" t="s">
        <v>25</v>
      </c>
      <c r="C508" s="3" t="s">
        <v>26</v>
      </c>
      <c r="D508" s="3" t="s">
        <v>395</v>
      </c>
      <c r="E508" s="3" t="s">
        <v>396</v>
      </c>
      <c r="F508" s="3" t="s">
        <v>29</v>
      </c>
      <c r="G508" s="3" t="s">
        <v>30</v>
      </c>
      <c r="H508" s="3" t="s">
        <v>67</v>
      </c>
      <c r="I508" s="3" t="s">
        <v>68</v>
      </c>
      <c r="J508" s="3" t="s">
        <v>69</v>
      </c>
      <c r="K508" s="3" t="s">
        <v>88</v>
      </c>
      <c r="L508" s="3" t="s">
        <v>89</v>
      </c>
      <c r="M508" s="3" t="s">
        <v>36</v>
      </c>
      <c r="N508" s="4">
        <v>374210.63</v>
      </c>
      <c r="O508" s="4">
        <v>-278080.96999999997</v>
      </c>
      <c r="P508" s="4">
        <v>0</v>
      </c>
      <c r="Q508" s="4">
        <v>96129.66</v>
      </c>
      <c r="R508" s="4">
        <v>0</v>
      </c>
      <c r="S508" s="4">
        <v>0</v>
      </c>
      <c r="T508" s="4">
        <v>0</v>
      </c>
      <c r="U508" s="4">
        <v>96129.66</v>
      </c>
      <c r="V508" s="4">
        <v>96129.66</v>
      </c>
      <c r="W508" s="4">
        <v>96129.66</v>
      </c>
      <c r="X508" s="3" t="s">
        <v>37</v>
      </c>
    </row>
    <row r="509" spans="1:24" ht="15.75" customHeight="1">
      <c r="A509" s="3" t="s">
        <v>66</v>
      </c>
      <c r="B509" s="3" t="s">
        <v>25</v>
      </c>
      <c r="C509" s="3" t="s">
        <v>26</v>
      </c>
      <c r="D509" s="3" t="s">
        <v>395</v>
      </c>
      <c r="E509" s="3" t="s">
        <v>396</v>
      </c>
      <c r="F509" s="3" t="s">
        <v>29</v>
      </c>
      <c r="G509" s="3" t="s">
        <v>30</v>
      </c>
      <c r="H509" s="3" t="s">
        <v>67</v>
      </c>
      <c r="I509" s="3" t="s">
        <v>68</v>
      </c>
      <c r="J509" s="3" t="s">
        <v>69</v>
      </c>
      <c r="K509" s="3" t="s">
        <v>92</v>
      </c>
      <c r="L509" s="3" t="s">
        <v>93</v>
      </c>
      <c r="M509" s="3" t="s">
        <v>36</v>
      </c>
      <c r="N509" s="4">
        <v>11690</v>
      </c>
      <c r="O509" s="4">
        <v>2996</v>
      </c>
      <c r="P509" s="4">
        <v>0</v>
      </c>
      <c r="Q509" s="4">
        <v>14686</v>
      </c>
      <c r="R509" s="4">
        <v>0</v>
      </c>
      <c r="S509" s="4">
        <v>0</v>
      </c>
      <c r="T509" s="4">
        <v>0</v>
      </c>
      <c r="U509" s="4">
        <v>14686</v>
      </c>
      <c r="V509" s="4">
        <v>14686</v>
      </c>
      <c r="W509" s="4">
        <v>14686</v>
      </c>
      <c r="X509" s="3" t="s">
        <v>37</v>
      </c>
    </row>
    <row r="510" spans="1:24" ht="15.75" customHeight="1">
      <c r="A510" s="3" t="s">
        <v>66</v>
      </c>
      <c r="B510" s="3" t="s">
        <v>25</v>
      </c>
      <c r="C510" s="3" t="s">
        <v>26</v>
      </c>
      <c r="D510" s="3" t="s">
        <v>395</v>
      </c>
      <c r="E510" s="3" t="s">
        <v>396</v>
      </c>
      <c r="F510" s="3" t="s">
        <v>29</v>
      </c>
      <c r="G510" s="3" t="s">
        <v>30</v>
      </c>
      <c r="H510" s="3" t="s">
        <v>67</v>
      </c>
      <c r="I510" s="3" t="s">
        <v>68</v>
      </c>
      <c r="J510" s="3" t="s">
        <v>69</v>
      </c>
      <c r="K510" s="3" t="s">
        <v>94</v>
      </c>
      <c r="L510" s="3" t="s">
        <v>95</v>
      </c>
      <c r="M510" s="3" t="s">
        <v>36</v>
      </c>
      <c r="N510" s="4">
        <v>10918.21</v>
      </c>
      <c r="O510" s="4">
        <v>8066.79</v>
      </c>
      <c r="P510" s="4">
        <v>0</v>
      </c>
      <c r="Q510" s="4">
        <v>18985</v>
      </c>
      <c r="R510" s="4">
        <v>0</v>
      </c>
      <c r="S510" s="4">
        <v>3985</v>
      </c>
      <c r="T510" s="4">
        <v>3985</v>
      </c>
      <c r="U510" s="4">
        <v>15000</v>
      </c>
      <c r="V510" s="4">
        <v>15000</v>
      </c>
      <c r="W510" s="4">
        <v>15000</v>
      </c>
      <c r="X510" s="3" t="s">
        <v>37</v>
      </c>
    </row>
    <row r="511" spans="1:24" ht="15.75" customHeight="1">
      <c r="A511" s="3" t="s">
        <v>66</v>
      </c>
      <c r="B511" s="3" t="s">
        <v>25</v>
      </c>
      <c r="C511" s="3" t="s">
        <v>26</v>
      </c>
      <c r="D511" s="3" t="s">
        <v>395</v>
      </c>
      <c r="E511" s="3" t="s">
        <v>396</v>
      </c>
      <c r="F511" s="3" t="s">
        <v>29</v>
      </c>
      <c r="G511" s="3" t="s">
        <v>30</v>
      </c>
      <c r="H511" s="3" t="s">
        <v>67</v>
      </c>
      <c r="I511" s="3" t="s">
        <v>68</v>
      </c>
      <c r="J511" s="3" t="s">
        <v>69</v>
      </c>
      <c r="K511" s="3" t="s">
        <v>96</v>
      </c>
      <c r="L511" s="3" t="s">
        <v>97</v>
      </c>
      <c r="M511" s="3" t="s">
        <v>36</v>
      </c>
      <c r="N511" s="4">
        <v>91498.33</v>
      </c>
      <c r="O511" s="4">
        <v>56943.6</v>
      </c>
      <c r="P511" s="4">
        <v>0</v>
      </c>
      <c r="Q511" s="4">
        <v>148441.93</v>
      </c>
      <c r="R511" s="4">
        <v>0</v>
      </c>
      <c r="S511" s="4">
        <v>137445</v>
      </c>
      <c r="T511" s="4">
        <v>15190</v>
      </c>
      <c r="U511" s="4">
        <v>10996.93</v>
      </c>
      <c r="V511" s="4">
        <v>133251.93</v>
      </c>
      <c r="W511" s="4">
        <v>10996.93</v>
      </c>
      <c r="X511" s="3" t="s">
        <v>37</v>
      </c>
    </row>
    <row r="512" spans="1:24" ht="15.75" customHeight="1">
      <c r="A512" s="3" t="s">
        <v>66</v>
      </c>
      <c r="B512" s="3" t="s">
        <v>25</v>
      </c>
      <c r="C512" s="3" t="s">
        <v>26</v>
      </c>
      <c r="D512" s="3" t="s">
        <v>395</v>
      </c>
      <c r="E512" s="3" t="s">
        <v>396</v>
      </c>
      <c r="F512" s="3" t="s">
        <v>29</v>
      </c>
      <c r="G512" s="3" t="s">
        <v>30</v>
      </c>
      <c r="H512" s="3" t="s">
        <v>67</v>
      </c>
      <c r="I512" s="3" t="s">
        <v>68</v>
      </c>
      <c r="J512" s="3" t="s">
        <v>69</v>
      </c>
      <c r="K512" s="3" t="s">
        <v>306</v>
      </c>
      <c r="L512" s="3" t="s">
        <v>307</v>
      </c>
      <c r="M512" s="3" t="s">
        <v>36</v>
      </c>
      <c r="N512" s="4">
        <v>31678.240000000002</v>
      </c>
      <c r="O512" s="4">
        <v>0</v>
      </c>
      <c r="P512" s="4">
        <v>0</v>
      </c>
      <c r="Q512" s="4">
        <v>31678.240000000002</v>
      </c>
      <c r="R512" s="4">
        <v>22652.240000000002</v>
      </c>
      <c r="S512" s="4">
        <v>9026</v>
      </c>
      <c r="T512" s="4">
        <v>9026</v>
      </c>
      <c r="U512" s="4">
        <v>22652.240000000002</v>
      </c>
      <c r="V512" s="4">
        <v>22652.240000000002</v>
      </c>
      <c r="W512" s="4">
        <v>0</v>
      </c>
      <c r="X512" s="3" t="s">
        <v>37</v>
      </c>
    </row>
    <row r="513" spans="1:24" ht="15.75" customHeight="1">
      <c r="A513" s="3" t="s">
        <v>66</v>
      </c>
      <c r="B513" s="3" t="s">
        <v>25</v>
      </c>
      <c r="C513" s="3" t="s">
        <v>26</v>
      </c>
      <c r="D513" s="3" t="s">
        <v>395</v>
      </c>
      <c r="E513" s="3" t="s">
        <v>396</v>
      </c>
      <c r="F513" s="3" t="s">
        <v>29</v>
      </c>
      <c r="G513" s="3" t="s">
        <v>30</v>
      </c>
      <c r="H513" s="3" t="s">
        <v>67</v>
      </c>
      <c r="I513" s="3" t="s">
        <v>68</v>
      </c>
      <c r="J513" s="3" t="s">
        <v>69</v>
      </c>
      <c r="K513" s="3" t="s">
        <v>399</v>
      </c>
      <c r="L513" s="3" t="s">
        <v>400</v>
      </c>
      <c r="M513" s="3" t="s">
        <v>36</v>
      </c>
      <c r="N513" s="4">
        <v>0</v>
      </c>
      <c r="O513" s="4">
        <v>84000</v>
      </c>
      <c r="P513" s="4">
        <v>0</v>
      </c>
      <c r="Q513" s="4">
        <v>84000</v>
      </c>
      <c r="R513" s="4">
        <v>0</v>
      </c>
      <c r="S513" s="4">
        <v>0</v>
      </c>
      <c r="T513" s="4">
        <v>0</v>
      </c>
      <c r="U513" s="4">
        <v>84000</v>
      </c>
      <c r="V513" s="4">
        <v>84000</v>
      </c>
      <c r="W513" s="4">
        <v>84000</v>
      </c>
      <c r="X513" s="3" t="s">
        <v>37</v>
      </c>
    </row>
    <row r="514" spans="1:24" ht="15.75" customHeight="1">
      <c r="A514" s="3" t="s">
        <v>66</v>
      </c>
      <c r="B514" s="3" t="s">
        <v>25</v>
      </c>
      <c r="C514" s="3" t="s">
        <v>26</v>
      </c>
      <c r="D514" s="3" t="s">
        <v>395</v>
      </c>
      <c r="E514" s="3" t="s">
        <v>396</v>
      </c>
      <c r="F514" s="3" t="s">
        <v>29</v>
      </c>
      <c r="G514" s="3" t="s">
        <v>30</v>
      </c>
      <c r="H514" s="3" t="s">
        <v>67</v>
      </c>
      <c r="I514" s="3" t="s">
        <v>68</v>
      </c>
      <c r="J514" s="3" t="s">
        <v>69</v>
      </c>
      <c r="K514" s="3" t="s">
        <v>98</v>
      </c>
      <c r="L514" s="3" t="s">
        <v>99</v>
      </c>
      <c r="M514" s="3" t="s">
        <v>36</v>
      </c>
      <c r="N514" s="4">
        <v>18403</v>
      </c>
      <c r="O514" s="4">
        <v>-18403</v>
      </c>
      <c r="P514" s="4">
        <v>0</v>
      </c>
      <c r="Q514" s="4">
        <v>0</v>
      </c>
      <c r="R514" s="4">
        <v>0</v>
      </c>
      <c r="S514" s="4">
        <v>0</v>
      </c>
      <c r="T514" s="4">
        <v>0</v>
      </c>
      <c r="U514" s="4">
        <v>0</v>
      </c>
      <c r="V514" s="4">
        <v>0</v>
      </c>
      <c r="W514" s="4">
        <v>0</v>
      </c>
      <c r="X514" s="3" t="s">
        <v>37</v>
      </c>
    </row>
    <row r="515" spans="1:24" ht="15.75" customHeight="1">
      <c r="A515" s="3" t="s">
        <v>66</v>
      </c>
      <c r="B515" s="3" t="s">
        <v>25</v>
      </c>
      <c r="C515" s="3" t="s">
        <v>26</v>
      </c>
      <c r="D515" s="3" t="s">
        <v>395</v>
      </c>
      <c r="E515" s="3" t="s">
        <v>396</v>
      </c>
      <c r="F515" s="3" t="s">
        <v>29</v>
      </c>
      <c r="G515" s="3" t="s">
        <v>30</v>
      </c>
      <c r="H515" s="3" t="s">
        <v>67</v>
      </c>
      <c r="I515" s="3" t="s">
        <v>68</v>
      </c>
      <c r="J515" s="3" t="s">
        <v>69</v>
      </c>
      <c r="K515" s="3" t="s">
        <v>401</v>
      </c>
      <c r="L515" s="3" t="s">
        <v>402</v>
      </c>
      <c r="M515" s="3" t="s">
        <v>36</v>
      </c>
      <c r="N515" s="4">
        <v>64570</v>
      </c>
      <c r="O515" s="4">
        <v>-64570</v>
      </c>
      <c r="P515" s="4">
        <v>0</v>
      </c>
      <c r="Q515" s="4">
        <v>0</v>
      </c>
      <c r="R515" s="4">
        <v>0</v>
      </c>
      <c r="S515" s="4">
        <v>0</v>
      </c>
      <c r="T515" s="4">
        <v>0</v>
      </c>
      <c r="U515" s="4">
        <v>0</v>
      </c>
      <c r="V515" s="4">
        <v>0</v>
      </c>
      <c r="W515" s="4">
        <v>0</v>
      </c>
      <c r="X515" s="3" t="s">
        <v>37</v>
      </c>
    </row>
    <row r="516" spans="1:24" ht="15.75" customHeight="1">
      <c r="A516" s="3" t="s">
        <v>66</v>
      </c>
      <c r="B516" s="3" t="s">
        <v>25</v>
      </c>
      <c r="C516" s="3" t="s">
        <v>26</v>
      </c>
      <c r="D516" s="3" t="s">
        <v>395</v>
      </c>
      <c r="E516" s="3" t="s">
        <v>396</v>
      </c>
      <c r="F516" s="3" t="s">
        <v>29</v>
      </c>
      <c r="G516" s="3" t="s">
        <v>30</v>
      </c>
      <c r="H516" s="3" t="s">
        <v>67</v>
      </c>
      <c r="I516" s="3" t="s">
        <v>68</v>
      </c>
      <c r="J516" s="3" t="s">
        <v>69</v>
      </c>
      <c r="K516" s="3" t="s">
        <v>403</v>
      </c>
      <c r="L516" s="3" t="s">
        <v>404</v>
      </c>
      <c r="M516" s="3" t="s">
        <v>36</v>
      </c>
      <c r="N516" s="4">
        <v>0</v>
      </c>
      <c r="O516" s="4">
        <v>425</v>
      </c>
      <c r="P516" s="4">
        <v>0</v>
      </c>
      <c r="Q516" s="4">
        <v>425</v>
      </c>
      <c r="R516" s="4">
        <v>0</v>
      </c>
      <c r="S516" s="4">
        <v>0</v>
      </c>
      <c r="T516" s="4">
        <v>0</v>
      </c>
      <c r="U516" s="4">
        <v>425</v>
      </c>
      <c r="V516" s="4">
        <v>425</v>
      </c>
      <c r="W516" s="4">
        <v>425</v>
      </c>
      <c r="X516" s="3" t="s">
        <v>37</v>
      </c>
    </row>
    <row r="517" spans="1:24" ht="15.75" customHeight="1">
      <c r="A517" s="3" t="s">
        <v>66</v>
      </c>
      <c r="B517" s="3" t="s">
        <v>25</v>
      </c>
      <c r="C517" s="3" t="s">
        <v>26</v>
      </c>
      <c r="D517" s="3" t="s">
        <v>395</v>
      </c>
      <c r="E517" s="3" t="s">
        <v>396</v>
      </c>
      <c r="F517" s="3" t="s">
        <v>29</v>
      </c>
      <c r="G517" s="3" t="s">
        <v>30</v>
      </c>
      <c r="H517" s="3" t="s">
        <v>67</v>
      </c>
      <c r="I517" s="3" t="s">
        <v>68</v>
      </c>
      <c r="J517" s="3" t="s">
        <v>69</v>
      </c>
      <c r="K517" s="3" t="s">
        <v>102</v>
      </c>
      <c r="L517" s="3" t="s">
        <v>103</v>
      </c>
      <c r="M517" s="3" t="s">
        <v>36</v>
      </c>
      <c r="N517" s="4">
        <v>4428</v>
      </c>
      <c r="O517" s="4">
        <v>1872</v>
      </c>
      <c r="P517" s="4">
        <v>0</v>
      </c>
      <c r="Q517" s="4">
        <v>6300</v>
      </c>
      <c r="R517" s="4">
        <v>0</v>
      </c>
      <c r="S517" s="4">
        <v>0</v>
      </c>
      <c r="T517" s="4">
        <v>0</v>
      </c>
      <c r="U517" s="4">
        <v>6300</v>
      </c>
      <c r="V517" s="4">
        <v>6300</v>
      </c>
      <c r="W517" s="4">
        <v>6300</v>
      </c>
      <c r="X517" s="3" t="s">
        <v>37</v>
      </c>
    </row>
    <row r="518" spans="1:24" ht="15.75" customHeight="1">
      <c r="A518" s="3" t="s">
        <v>66</v>
      </c>
      <c r="B518" s="3" t="s">
        <v>25</v>
      </c>
      <c r="C518" s="3" t="s">
        <v>26</v>
      </c>
      <c r="D518" s="3" t="s">
        <v>395</v>
      </c>
      <c r="E518" s="3" t="s">
        <v>396</v>
      </c>
      <c r="F518" s="3" t="s">
        <v>29</v>
      </c>
      <c r="G518" s="3" t="s">
        <v>30</v>
      </c>
      <c r="H518" s="3" t="s">
        <v>67</v>
      </c>
      <c r="I518" s="3" t="s">
        <v>68</v>
      </c>
      <c r="J518" s="3" t="s">
        <v>69</v>
      </c>
      <c r="K518" s="3" t="s">
        <v>104</v>
      </c>
      <c r="L518" s="3" t="s">
        <v>105</v>
      </c>
      <c r="M518" s="3" t="s">
        <v>36</v>
      </c>
      <c r="N518" s="4">
        <v>10422.65</v>
      </c>
      <c r="O518" s="4">
        <v>-4350.6499999999996</v>
      </c>
      <c r="P518" s="4">
        <v>0</v>
      </c>
      <c r="Q518" s="4">
        <v>6072</v>
      </c>
      <c r="R518" s="4">
        <v>0</v>
      </c>
      <c r="S518" s="4">
        <v>1072</v>
      </c>
      <c r="T518" s="4">
        <v>1072</v>
      </c>
      <c r="U518" s="4">
        <v>5000</v>
      </c>
      <c r="V518" s="4">
        <v>5000</v>
      </c>
      <c r="W518" s="4">
        <v>5000</v>
      </c>
      <c r="X518" s="3" t="s">
        <v>37</v>
      </c>
    </row>
    <row r="519" spans="1:24" ht="15.75" customHeight="1">
      <c r="A519" s="3" t="s">
        <v>66</v>
      </c>
      <c r="B519" s="3" t="s">
        <v>25</v>
      </c>
      <c r="C519" s="3" t="s">
        <v>26</v>
      </c>
      <c r="D519" s="3" t="s">
        <v>395</v>
      </c>
      <c r="E519" s="3" t="s">
        <v>396</v>
      </c>
      <c r="F519" s="3" t="s">
        <v>29</v>
      </c>
      <c r="G519" s="3" t="s">
        <v>30</v>
      </c>
      <c r="H519" s="3" t="s">
        <v>67</v>
      </c>
      <c r="I519" s="3" t="s">
        <v>68</v>
      </c>
      <c r="J519" s="3" t="s">
        <v>69</v>
      </c>
      <c r="K519" s="3" t="s">
        <v>106</v>
      </c>
      <c r="L519" s="3" t="s">
        <v>107</v>
      </c>
      <c r="M519" s="3" t="s">
        <v>36</v>
      </c>
      <c r="N519" s="4">
        <v>8663.4699999999993</v>
      </c>
      <c r="O519" s="4">
        <v>0</v>
      </c>
      <c r="P519" s="4">
        <v>0</v>
      </c>
      <c r="Q519" s="4">
        <v>8663.4699999999993</v>
      </c>
      <c r="R519" s="4">
        <v>0</v>
      </c>
      <c r="S519" s="4">
        <v>0</v>
      </c>
      <c r="T519" s="4">
        <v>0</v>
      </c>
      <c r="U519" s="4">
        <v>8663.4699999999993</v>
      </c>
      <c r="V519" s="4">
        <v>8663.4699999999993</v>
      </c>
      <c r="W519" s="4">
        <v>8663.4699999999993</v>
      </c>
      <c r="X519" s="3" t="s">
        <v>37</v>
      </c>
    </row>
    <row r="520" spans="1:24" ht="15.75" customHeight="1">
      <c r="A520" s="3" t="s">
        <v>66</v>
      </c>
      <c r="B520" s="3" t="s">
        <v>25</v>
      </c>
      <c r="C520" s="3" t="s">
        <v>26</v>
      </c>
      <c r="D520" s="3" t="s">
        <v>395</v>
      </c>
      <c r="E520" s="3" t="s">
        <v>396</v>
      </c>
      <c r="F520" s="3" t="s">
        <v>29</v>
      </c>
      <c r="G520" s="3" t="s">
        <v>30</v>
      </c>
      <c r="H520" s="3" t="s">
        <v>67</v>
      </c>
      <c r="I520" s="3" t="s">
        <v>68</v>
      </c>
      <c r="J520" s="3" t="s">
        <v>69</v>
      </c>
      <c r="K520" s="3" t="s">
        <v>108</v>
      </c>
      <c r="L520" s="3" t="s">
        <v>109</v>
      </c>
      <c r="M520" s="3" t="s">
        <v>36</v>
      </c>
      <c r="N520" s="4">
        <v>1439.08</v>
      </c>
      <c r="O520" s="4">
        <v>0</v>
      </c>
      <c r="P520" s="4">
        <v>0</v>
      </c>
      <c r="Q520" s="4">
        <v>1439.08</v>
      </c>
      <c r="R520" s="4">
        <v>0</v>
      </c>
      <c r="S520" s="4">
        <v>0</v>
      </c>
      <c r="T520" s="4">
        <v>0</v>
      </c>
      <c r="U520" s="4">
        <v>1439.08</v>
      </c>
      <c r="V520" s="4">
        <v>1439.08</v>
      </c>
      <c r="W520" s="4">
        <v>1439.08</v>
      </c>
      <c r="X520" s="3" t="s">
        <v>37</v>
      </c>
    </row>
    <row r="521" spans="1:24" ht="15.75" customHeight="1">
      <c r="A521" s="3" t="s">
        <v>66</v>
      </c>
      <c r="B521" s="3" t="s">
        <v>25</v>
      </c>
      <c r="C521" s="3" t="s">
        <v>26</v>
      </c>
      <c r="D521" s="3" t="s">
        <v>395</v>
      </c>
      <c r="E521" s="3" t="s">
        <v>396</v>
      </c>
      <c r="F521" s="3" t="s">
        <v>29</v>
      </c>
      <c r="G521" s="3" t="s">
        <v>30</v>
      </c>
      <c r="H521" s="3" t="s">
        <v>67</v>
      </c>
      <c r="I521" s="3" t="s">
        <v>68</v>
      </c>
      <c r="J521" s="3" t="s">
        <v>69</v>
      </c>
      <c r="K521" s="3" t="s">
        <v>110</v>
      </c>
      <c r="L521" s="3" t="s">
        <v>111</v>
      </c>
      <c r="M521" s="3" t="s">
        <v>36</v>
      </c>
      <c r="N521" s="4">
        <v>5562.7</v>
      </c>
      <c r="O521" s="4">
        <v>32000</v>
      </c>
      <c r="P521" s="4">
        <v>0</v>
      </c>
      <c r="Q521" s="4">
        <v>37562.699999999997</v>
      </c>
      <c r="R521" s="4">
        <v>0</v>
      </c>
      <c r="S521" s="4">
        <v>0</v>
      </c>
      <c r="T521" s="4">
        <v>0</v>
      </c>
      <c r="U521" s="4">
        <v>37562.699999999997</v>
      </c>
      <c r="V521" s="4">
        <v>37562.699999999997</v>
      </c>
      <c r="W521" s="4">
        <v>37562.699999999997</v>
      </c>
      <c r="X521" s="3" t="s">
        <v>37</v>
      </c>
    </row>
    <row r="522" spans="1:24" ht="15.75" customHeight="1">
      <c r="A522" s="3" t="s">
        <v>66</v>
      </c>
      <c r="B522" s="3" t="s">
        <v>25</v>
      </c>
      <c r="C522" s="3" t="s">
        <v>26</v>
      </c>
      <c r="D522" s="3" t="s">
        <v>395</v>
      </c>
      <c r="E522" s="3" t="s">
        <v>396</v>
      </c>
      <c r="F522" s="3" t="s">
        <v>29</v>
      </c>
      <c r="G522" s="3" t="s">
        <v>30</v>
      </c>
      <c r="H522" s="3" t="s">
        <v>67</v>
      </c>
      <c r="I522" s="3" t="s">
        <v>68</v>
      </c>
      <c r="J522" s="3" t="s">
        <v>69</v>
      </c>
      <c r="K522" s="3" t="s">
        <v>310</v>
      </c>
      <c r="L522" s="3" t="s">
        <v>311</v>
      </c>
      <c r="M522" s="3" t="s">
        <v>36</v>
      </c>
      <c r="N522" s="4">
        <v>0</v>
      </c>
      <c r="O522" s="4">
        <v>6068.33</v>
      </c>
      <c r="P522" s="4">
        <v>0</v>
      </c>
      <c r="Q522" s="4">
        <v>6068.33</v>
      </c>
      <c r="R522" s="4">
        <v>0</v>
      </c>
      <c r="S522" s="4">
        <v>0</v>
      </c>
      <c r="T522" s="4">
        <v>0</v>
      </c>
      <c r="U522" s="4">
        <v>6068.33</v>
      </c>
      <c r="V522" s="4">
        <v>6068.33</v>
      </c>
      <c r="W522" s="4">
        <v>6068.33</v>
      </c>
      <c r="X522" s="3" t="s">
        <v>37</v>
      </c>
    </row>
    <row r="523" spans="1:24" ht="15.75" customHeight="1">
      <c r="A523" s="3" t="s">
        <v>66</v>
      </c>
      <c r="B523" s="3" t="s">
        <v>25</v>
      </c>
      <c r="C523" s="3" t="s">
        <v>26</v>
      </c>
      <c r="D523" s="3" t="s">
        <v>395</v>
      </c>
      <c r="E523" s="3" t="s">
        <v>396</v>
      </c>
      <c r="F523" s="3" t="s">
        <v>29</v>
      </c>
      <c r="G523" s="3" t="s">
        <v>30</v>
      </c>
      <c r="H523" s="3" t="s">
        <v>67</v>
      </c>
      <c r="I523" s="3" t="s">
        <v>68</v>
      </c>
      <c r="J523" s="3" t="s">
        <v>69</v>
      </c>
      <c r="K523" s="3" t="s">
        <v>112</v>
      </c>
      <c r="L523" s="3" t="s">
        <v>113</v>
      </c>
      <c r="M523" s="3" t="s">
        <v>36</v>
      </c>
      <c r="N523" s="4">
        <v>8041.82</v>
      </c>
      <c r="O523" s="4">
        <v>5876.18</v>
      </c>
      <c r="P523" s="4">
        <v>0</v>
      </c>
      <c r="Q523" s="4">
        <v>13918</v>
      </c>
      <c r="R523" s="4">
        <v>0</v>
      </c>
      <c r="S523" s="4">
        <v>3918</v>
      </c>
      <c r="T523" s="4">
        <v>3918</v>
      </c>
      <c r="U523" s="4">
        <v>10000</v>
      </c>
      <c r="V523" s="4">
        <v>10000</v>
      </c>
      <c r="W523" s="4">
        <v>10000</v>
      </c>
      <c r="X523" s="3" t="s">
        <v>37</v>
      </c>
    </row>
    <row r="524" spans="1:24" ht="15.75" customHeight="1">
      <c r="A524" s="3" t="s">
        <v>66</v>
      </c>
      <c r="B524" s="3" t="s">
        <v>25</v>
      </c>
      <c r="C524" s="3" t="s">
        <v>26</v>
      </c>
      <c r="D524" s="3" t="s">
        <v>395</v>
      </c>
      <c r="E524" s="3" t="s">
        <v>396</v>
      </c>
      <c r="F524" s="3" t="s">
        <v>29</v>
      </c>
      <c r="G524" s="3" t="s">
        <v>30</v>
      </c>
      <c r="H524" s="3" t="s">
        <v>67</v>
      </c>
      <c r="I524" s="3" t="s">
        <v>68</v>
      </c>
      <c r="J524" s="3" t="s">
        <v>69</v>
      </c>
      <c r="K524" s="3" t="s">
        <v>405</v>
      </c>
      <c r="L524" s="3" t="s">
        <v>406</v>
      </c>
      <c r="M524" s="3" t="s">
        <v>36</v>
      </c>
      <c r="N524" s="4">
        <v>0</v>
      </c>
      <c r="O524" s="4">
        <v>1400</v>
      </c>
      <c r="P524" s="4">
        <v>0</v>
      </c>
      <c r="Q524" s="4">
        <v>1400</v>
      </c>
      <c r="R524" s="4">
        <v>0</v>
      </c>
      <c r="S524" s="4">
        <v>0</v>
      </c>
      <c r="T524" s="4">
        <v>0</v>
      </c>
      <c r="U524" s="4">
        <v>1400</v>
      </c>
      <c r="V524" s="4">
        <v>1400</v>
      </c>
      <c r="W524" s="4">
        <v>1400</v>
      </c>
      <c r="X524" s="3" t="s">
        <v>37</v>
      </c>
    </row>
    <row r="525" spans="1:24" ht="15.75" customHeight="1">
      <c r="A525" s="3" t="s">
        <v>66</v>
      </c>
      <c r="B525" s="3" t="s">
        <v>25</v>
      </c>
      <c r="C525" s="3" t="s">
        <v>26</v>
      </c>
      <c r="D525" s="3" t="s">
        <v>395</v>
      </c>
      <c r="E525" s="3" t="s">
        <v>396</v>
      </c>
      <c r="F525" s="3" t="s">
        <v>29</v>
      </c>
      <c r="G525" s="3" t="s">
        <v>30</v>
      </c>
      <c r="H525" s="3" t="s">
        <v>67</v>
      </c>
      <c r="I525" s="3" t="s">
        <v>68</v>
      </c>
      <c r="J525" s="3" t="s">
        <v>69</v>
      </c>
      <c r="K525" s="3" t="s">
        <v>407</v>
      </c>
      <c r="L525" s="3" t="s">
        <v>408</v>
      </c>
      <c r="M525" s="3" t="s">
        <v>36</v>
      </c>
      <c r="N525" s="4">
        <v>0</v>
      </c>
      <c r="O525" s="4">
        <v>700</v>
      </c>
      <c r="P525" s="4">
        <v>0</v>
      </c>
      <c r="Q525" s="4">
        <v>700</v>
      </c>
      <c r="R525" s="4">
        <v>0</v>
      </c>
      <c r="S525" s="4">
        <v>0</v>
      </c>
      <c r="T525" s="4">
        <v>0</v>
      </c>
      <c r="U525" s="4">
        <v>700</v>
      </c>
      <c r="V525" s="4">
        <v>700</v>
      </c>
      <c r="W525" s="4">
        <v>700</v>
      </c>
      <c r="X525" s="3" t="s">
        <v>37</v>
      </c>
    </row>
    <row r="526" spans="1:24" ht="15.75" customHeight="1">
      <c r="A526" s="3" t="s">
        <v>114</v>
      </c>
      <c r="B526" s="3" t="s">
        <v>25</v>
      </c>
      <c r="C526" s="3" t="s">
        <v>26</v>
      </c>
      <c r="D526" s="3" t="s">
        <v>395</v>
      </c>
      <c r="E526" s="3" t="s">
        <v>396</v>
      </c>
      <c r="F526" s="3" t="s">
        <v>29</v>
      </c>
      <c r="G526" s="3" t="s">
        <v>30</v>
      </c>
      <c r="H526" s="3" t="s">
        <v>67</v>
      </c>
      <c r="I526" s="3" t="s">
        <v>68</v>
      </c>
      <c r="J526" s="3" t="s">
        <v>115</v>
      </c>
      <c r="K526" s="3" t="s">
        <v>116</v>
      </c>
      <c r="L526" s="3" t="s">
        <v>117</v>
      </c>
      <c r="M526" s="3" t="s">
        <v>36</v>
      </c>
      <c r="N526" s="4">
        <v>3780.28</v>
      </c>
      <c r="O526" s="4">
        <v>0</v>
      </c>
      <c r="P526" s="4">
        <v>0</v>
      </c>
      <c r="Q526" s="4">
        <v>3780.28</v>
      </c>
      <c r="R526" s="4">
        <v>0</v>
      </c>
      <c r="S526" s="4">
        <v>3127.69</v>
      </c>
      <c r="T526" s="4">
        <v>3063.13</v>
      </c>
      <c r="U526" s="4">
        <v>652.59</v>
      </c>
      <c r="V526" s="4">
        <v>717.15</v>
      </c>
      <c r="W526" s="4">
        <v>652.59</v>
      </c>
      <c r="X526" s="3" t="s">
        <v>37</v>
      </c>
    </row>
    <row r="527" spans="1:24" ht="15.75" customHeight="1">
      <c r="A527" s="3" t="s">
        <v>114</v>
      </c>
      <c r="B527" s="3" t="s">
        <v>25</v>
      </c>
      <c r="C527" s="3" t="s">
        <v>26</v>
      </c>
      <c r="D527" s="3" t="s">
        <v>395</v>
      </c>
      <c r="E527" s="3" t="s">
        <v>396</v>
      </c>
      <c r="F527" s="3" t="s">
        <v>29</v>
      </c>
      <c r="G527" s="3" t="s">
        <v>30</v>
      </c>
      <c r="H527" s="3" t="s">
        <v>67</v>
      </c>
      <c r="I527" s="3" t="s">
        <v>68</v>
      </c>
      <c r="J527" s="3" t="s">
        <v>115</v>
      </c>
      <c r="K527" s="3" t="s">
        <v>318</v>
      </c>
      <c r="L527" s="3" t="s">
        <v>319</v>
      </c>
      <c r="M527" s="3" t="s">
        <v>36</v>
      </c>
      <c r="N527" s="4">
        <v>147</v>
      </c>
      <c r="O527" s="4">
        <v>0</v>
      </c>
      <c r="P527" s="4">
        <v>0</v>
      </c>
      <c r="Q527" s="4">
        <v>147</v>
      </c>
      <c r="R527" s="4">
        <v>0</v>
      </c>
      <c r="S527" s="4">
        <v>0</v>
      </c>
      <c r="T527" s="4">
        <v>0</v>
      </c>
      <c r="U527" s="4">
        <v>147</v>
      </c>
      <c r="V527" s="4">
        <v>147</v>
      </c>
      <c r="W527" s="4">
        <v>147</v>
      </c>
      <c r="X527" s="3" t="s">
        <v>37</v>
      </c>
    </row>
    <row r="528" spans="1:24" ht="15.75" customHeight="1">
      <c r="A528" s="3" t="s">
        <v>118</v>
      </c>
      <c r="B528" s="3" t="s">
        <v>25</v>
      </c>
      <c r="C528" s="3" t="s">
        <v>26</v>
      </c>
      <c r="D528" s="3" t="s">
        <v>395</v>
      </c>
      <c r="E528" s="3" t="s">
        <v>396</v>
      </c>
      <c r="F528" s="3" t="s">
        <v>119</v>
      </c>
      <c r="G528" s="3" t="s">
        <v>120</v>
      </c>
      <c r="H528" s="3" t="s">
        <v>320</v>
      </c>
      <c r="I528" s="3" t="s">
        <v>321</v>
      </c>
      <c r="J528" s="3" t="s">
        <v>123</v>
      </c>
      <c r="K528" s="3" t="s">
        <v>124</v>
      </c>
      <c r="L528" s="3" t="s">
        <v>125</v>
      </c>
      <c r="M528" s="3" t="s">
        <v>126</v>
      </c>
      <c r="N528" s="4">
        <v>15000</v>
      </c>
      <c r="O528" s="4">
        <v>0</v>
      </c>
      <c r="P528" s="4">
        <v>0</v>
      </c>
      <c r="Q528" s="4">
        <v>15000</v>
      </c>
      <c r="R528" s="4">
        <v>0</v>
      </c>
      <c r="S528" s="4">
        <v>0</v>
      </c>
      <c r="T528" s="4">
        <v>0</v>
      </c>
      <c r="U528" s="4">
        <v>15000</v>
      </c>
      <c r="V528" s="4">
        <v>15000</v>
      </c>
      <c r="W528" s="4">
        <v>15000</v>
      </c>
      <c r="X528" s="3" t="s">
        <v>127</v>
      </c>
    </row>
    <row r="529" spans="1:24" ht="15.75" customHeight="1">
      <c r="A529" s="3" t="s">
        <v>118</v>
      </c>
      <c r="B529" s="3" t="s">
        <v>25</v>
      </c>
      <c r="C529" s="3" t="s">
        <v>26</v>
      </c>
      <c r="D529" s="3" t="s">
        <v>395</v>
      </c>
      <c r="E529" s="3" t="s">
        <v>396</v>
      </c>
      <c r="F529" s="3" t="s">
        <v>128</v>
      </c>
      <c r="G529" s="3" t="s">
        <v>129</v>
      </c>
      <c r="H529" s="3" t="s">
        <v>130</v>
      </c>
      <c r="I529" s="3" t="s">
        <v>131</v>
      </c>
      <c r="J529" s="3" t="s">
        <v>123</v>
      </c>
      <c r="K529" s="3" t="s">
        <v>132</v>
      </c>
      <c r="L529" s="3" t="s">
        <v>133</v>
      </c>
      <c r="M529" s="3" t="s">
        <v>126</v>
      </c>
      <c r="N529" s="4">
        <v>0</v>
      </c>
      <c r="O529" s="4">
        <v>500</v>
      </c>
      <c r="P529" s="4">
        <v>0</v>
      </c>
      <c r="Q529" s="4">
        <v>500</v>
      </c>
      <c r="R529" s="4">
        <v>0</v>
      </c>
      <c r="S529" s="4">
        <v>0</v>
      </c>
      <c r="T529" s="4">
        <v>0</v>
      </c>
      <c r="U529" s="4">
        <v>500</v>
      </c>
      <c r="V529" s="4">
        <v>500</v>
      </c>
      <c r="W529" s="4">
        <v>500</v>
      </c>
      <c r="X529" s="3" t="s">
        <v>127</v>
      </c>
    </row>
    <row r="530" spans="1:24" ht="15.75" customHeight="1">
      <c r="A530" s="3" t="s">
        <v>118</v>
      </c>
      <c r="B530" s="3" t="s">
        <v>25</v>
      </c>
      <c r="C530" s="3" t="s">
        <v>26</v>
      </c>
      <c r="D530" s="3" t="s">
        <v>395</v>
      </c>
      <c r="E530" s="3" t="s">
        <v>396</v>
      </c>
      <c r="F530" s="3" t="s">
        <v>128</v>
      </c>
      <c r="G530" s="3" t="s">
        <v>129</v>
      </c>
      <c r="H530" s="3" t="s">
        <v>134</v>
      </c>
      <c r="I530" s="3" t="s">
        <v>135</v>
      </c>
      <c r="J530" s="3" t="s">
        <v>123</v>
      </c>
      <c r="K530" s="3" t="s">
        <v>140</v>
      </c>
      <c r="L530" s="3" t="s">
        <v>141</v>
      </c>
      <c r="M530" s="3" t="s">
        <v>126</v>
      </c>
      <c r="N530" s="4">
        <v>15852.1</v>
      </c>
      <c r="O530" s="4">
        <v>47577.9</v>
      </c>
      <c r="P530" s="4">
        <v>0</v>
      </c>
      <c r="Q530" s="4">
        <v>63430</v>
      </c>
      <c r="R530" s="4">
        <v>15851.74</v>
      </c>
      <c r="S530" s="4">
        <v>47578.26</v>
      </c>
      <c r="T530" s="4">
        <v>9600.26</v>
      </c>
      <c r="U530" s="4">
        <v>15851.74</v>
      </c>
      <c r="V530" s="4">
        <v>53829.74</v>
      </c>
      <c r="W530" s="4">
        <v>0</v>
      </c>
      <c r="X530" s="3" t="s">
        <v>127</v>
      </c>
    </row>
    <row r="531" spans="1:24" ht="15.75" customHeight="1">
      <c r="A531" s="3" t="s">
        <v>118</v>
      </c>
      <c r="B531" s="3" t="s">
        <v>25</v>
      </c>
      <c r="C531" s="3" t="s">
        <v>26</v>
      </c>
      <c r="D531" s="3" t="s">
        <v>395</v>
      </c>
      <c r="E531" s="3" t="s">
        <v>396</v>
      </c>
      <c r="F531" s="3" t="s">
        <v>128</v>
      </c>
      <c r="G531" s="3" t="s">
        <v>129</v>
      </c>
      <c r="H531" s="3" t="s">
        <v>134</v>
      </c>
      <c r="I531" s="3" t="s">
        <v>135</v>
      </c>
      <c r="J531" s="3" t="s">
        <v>123</v>
      </c>
      <c r="K531" s="3" t="s">
        <v>142</v>
      </c>
      <c r="L531" s="3" t="s">
        <v>143</v>
      </c>
      <c r="M531" s="3" t="s">
        <v>126</v>
      </c>
      <c r="N531" s="4">
        <v>4966.3599999999997</v>
      </c>
      <c r="O531" s="4">
        <v>0</v>
      </c>
      <c r="P531" s="4">
        <v>0</v>
      </c>
      <c r="Q531" s="4">
        <v>4966.3599999999997</v>
      </c>
      <c r="R531" s="4">
        <v>0</v>
      </c>
      <c r="S531" s="4">
        <v>0</v>
      </c>
      <c r="T531" s="4">
        <v>0</v>
      </c>
      <c r="U531" s="4">
        <v>4966.3599999999997</v>
      </c>
      <c r="V531" s="4">
        <v>4966.3599999999997</v>
      </c>
      <c r="W531" s="4">
        <v>4966.3599999999997</v>
      </c>
      <c r="X531" s="3" t="s">
        <v>127</v>
      </c>
    </row>
    <row r="532" spans="1:24" ht="15.75" customHeight="1">
      <c r="A532" s="3" t="s">
        <v>118</v>
      </c>
      <c r="B532" s="3" t="s">
        <v>25</v>
      </c>
      <c r="C532" s="3" t="s">
        <v>26</v>
      </c>
      <c r="D532" s="3" t="s">
        <v>395</v>
      </c>
      <c r="E532" s="3" t="s">
        <v>396</v>
      </c>
      <c r="F532" s="3" t="s">
        <v>128</v>
      </c>
      <c r="G532" s="3" t="s">
        <v>129</v>
      </c>
      <c r="H532" s="3" t="s">
        <v>146</v>
      </c>
      <c r="I532" s="3" t="s">
        <v>147</v>
      </c>
      <c r="J532" s="3" t="s">
        <v>123</v>
      </c>
      <c r="K532" s="3" t="s">
        <v>178</v>
      </c>
      <c r="L532" s="3" t="s">
        <v>409</v>
      </c>
      <c r="M532" s="3" t="s">
        <v>126</v>
      </c>
      <c r="N532" s="4">
        <v>0</v>
      </c>
      <c r="O532" s="4">
        <v>10300</v>
      </c>
      <c r="P532" s="4">
        <v>0</v>
      </c>
      <c r="Q532" s="4">
        <v>10300</v>
      </c>
      <c r="R532" s="4">
        <v>0</v>
      </c>
      <c r="S532" s="4">
        <v>0</v>
      </c>
      <c r="T532" s="4">
        <v>0</v>
      </c>
      <c r="U532" s="4">
        <v>10300</v>
      </c>
      <c r="V532" s="4">
        <v>10300</v>
      </c>
      <c r="W532" s="4">
        <v>10300</v>
      </c>
      <c r="X532" s="3" t="s">
        <v>127</v>
      </c>
    </row>
    <row r="533" spans="1:24" ht="15.75" customHeight="1">
      <c r="A533" s="3" t="s">
        <v>118</v>
      </c>
      <c r="B533" s="3" t="s">
        <v>25</v>
      </c>
      <c r="C533" s="3" t="s">
        <v>26</v>
      </c>
      <c r="D533" s="3" t="s">
        <v>395</v>
      </c>
      <c r="E533" s="3" t="s">
        <v>396</v>
      </c>
      <c r="F533" s="3" t="s">
        <v>128</v>
      </c>
      <c r="G533" s="3" t="s">
        <v>129</v>
      </c>
      <c r="H533" s="3" t="s">
        <v>146</v>
      </c>
      <c r="I533" s="3" t="s">
        <v>147</v>
      </c>
      <c r="J533" s="3" t="s">
        <v>123</v>
      </c>
      <c r="K533" s="3" t="s">
        <v>332</v>
      </c>
      <c r="L533" s="3" t="s">
        <v>410</v>
      </c>
      <c r="M533" s="3" t="s">
        <v>126</v>
      </c>
      <c r="N533" s="4">
        <v>9858.6299999999992</v>
      </c>
      <c r="O533" s="4">
        <v>24041.37</v>
      </c>
      <c r="P533" s="4">
        <v>0</v>
      </c>
      <c r="Q533" s="4">
        <v>33900</v>
      </c>
      <c r="R533" s="4">
        <v>0</v>
      </c>
      <c r="S533" s="4">
        <v>0</v>
      </c>
      <c r="T533" s="4">
        <v>0</v>
      </c>
      <c r="U533" s="4">
        <v>33900</v>
      </c>
      <c r="V533" s="4">
        <v>33900</v>
      </c>
      <c r="W533" s="4">
        <v>33900</v>
      </c>
      <c r="X533" s="3" t="s">
        <v>127</v>
      </c>
    </row>
    <row r="534" spans="1:24" ht="15.75" customHeight="1">
      <c r="A534" s="3" t="s">
        <v>118</v>
      </c>
      <c r="B534" s="3" t="s">
        <v>25</v>
      </c>
      <c r="C534" s="3" t="s">
        <v>26</v>
      </c>
      <c r="D534" s="3" t="s">
        <v>395</v>
      </c>
      <c r="E534" s="3" t="s">
        <v>396</v>
      </c>
      <c r="F534" s="3" t="s">
        <v>128</v>
      </c>
      <c r="G534" s="3" t="s">
        <v>129</v>
      </c>
      <c r="H534" s="3" t="s">
        <v>146</v>
      </c>
      <c r="I534" s="3" t="s">
        <v>147</v>
      </c>
      <c r="J534" s="3" t="s">
        <v>123</v>
      </c>
      <c r="K534" s="3" t="s">
        <v>148</v>
      </c>
      <c r="L534" s="3" t="s">
        <v>149</v>
      </c>
      <c r="M534" s="3" t="s">
        <v>126</v>
      </c>
      <c r="N534" s="4">
        <v>1697.5</v>
      </c>
      <c r="O534" s="4">
        <v>10422.5</v>
      </c>
      <c r="P534" s="4">
        <v>0</v>
      </c>
      <c r="Q534" s="4">
        <v>12120</v>
      </c>
      <c r="R534" s="4">
        <v>0</v>
      </c>
      <c r="S534" s="4">
        <v>0</v>
      </c>
      <c r="T534" s="4">
        <v>0</v>
      </c>
      <c r="U534" s="4">
        <v>12120</v>
      </c>
      <c r="V534" s="4">
        <v>12120</v>
      </c>
      <c r="W534" s="4">
        <v>12120</v>
      </c>
      <c r="X534" s="3" t="s">
        <v>127</v>
      </c>
    </row>
    <row r="535" spans="1:24" ht="15.75" customHeight="1">
      <c r="A535" s="3" t="s">
        <v>118</v>
      </c>
      <c r="B535" s="3" t="s">
        <v>25</v>
      </c>
      <c r="C535" s="3" t="s">
        <v>26</v>
      </c>
      <c r="D535" s="3" t="s">
        <v>395</v>
      </c>
      <c r="E535" s="3" t="s">
        <v>396</v>
      </c>
      <c r="F535" s="3" t="s">
        <v>128</v>
      </c>
      <c r="G535" s="3" t="s">
        <v>129</v>
      </c>
      <c r="H535" s="3" t="s">
        <v>146</v>
      </c>
      <c r="I535" s="3" t="s">
        <v>147</v>
      </c>
      <c r="J535" s="3" t="s">
        <v>123</v>
      </c>
      <c r="K535" s="3" t="s">
        <v>154</v>
      </c>
      <c r="L535" s="3" t="s">
        <v>155</v>
      </c>
      <c r="M535" s="3" t="s">
        <v>126</v>
      </c>
      <c r="N535" s="4">
        <v>930.72</v>
      </c>
      <c r="O535" s="4">
        <v>69.28</v>
      </c>
      <c r="P535" s="4">
        <v>0</v>
      </c>
      <c r="Q535" s="4">
        <v>1000</v>
      </c>
      <c r="R535" s="4">
        <v>0</v>
      </c>
      <c r="S535" s="4">
        <v>0</v>
      </c>
      <c r="T535" s="4">
        <v>0</v>
      </c>
      <c r="U535" s="4">
        <v>1000</v>
      </c>
      <c r="V535" s="4">
        <v>1000</v>
      </c>
      <c r="W535" s="4">
        <v>1000</v>
      </c>
      <c r="X535" s="3" t="s">
        <v>127</v>
      </c>
    </row>
    <row r="536" spans="1:24" ht="15.75" customHeight="1">
      <c r="A536" s="3" t="s">
        <v>118</v>
      </c>
      <c r="B536" s="3" t="s">
        <v>25</v>
      </c>
      <c r="C536" s="3" t="s">
        <v>26</v>
      </c>
      <c r="D536" s="3" t="s">
        <v>395</v>
      </c>
      <c r="E536" s="3" t="s">
        <v>396</v>
      </c>
      <c r="F536" s="3" t="s">
        <v>128</v>
      </c>
      <c r="G536" s="3" t="s">
        <v>129</v>
      </c>
      <c r="H536" s="3" t="s">
        <v>146</v>
      </c>
      <c r="I536" s="3" t="s">
        <v>147</v>
      </c>
      <c r="J536" s="3" t="s">
        <v>123</v>
      </c>
      <c r="K536" s="3" t="s">
        <v>140</v>
      </c>
      <c r="L536" s="3" t="s">
        <v>141</v>
      </c>
      <c r="M536" s="3" t="s">
        <v>126</v>
      </c>
      <c r="N536" s="4">
        <v>18346.2</v>
      </c>
      <c r="O536" s="4">
        <v>-18346.2</v>
      </c>
      <c r="P536" s="4">
        <v>0</v>
      </c>
      <c r="Q536" s="4">
        <v>0</v>
      </c>
      <c r="R536" s="4">
        <v>0</v>
      </c>
      <c r="S536" s="4">
        <v>0</v>
      </c>
      <c r="T536" s="4">
        <v>0</v>
      </c>
      <c r="U536" s="4">
        <v>0</v>
      </c>
      <c r="V536" s="4">
        <v>0</v>
      </c>
      <c r="W536" s="4">
        <v>0</v>
      </c>
      <c r="X536" s="3" t="s">
        <v>127</v>
      </c>
    </row>
    <row r="537" spans="1:24" ht="15.75" customHeight="1">
      <c r="A537" s="3" t="s">
        <v>118</v>
      </c>
      <c r="B537" s="3" t="s">
        <v>25</v>
      </c>
      <c r="C537" s="3" t="s">
        <v>26</v>
      </c>
      <c r="D537" s="3" t="s">
        <v>395</v>
      </c>
      <c r="E537" s="3" t="s">
        <v>396</v>
      </c>
      <c r="F537" s="3" t="s">
        <v>128</v>
      </c>
      <c r="G537" s="3" t="s">
        <v>129</v>
      </c>
      <c r="H537" s="3" t="s">
        <v>146</v>
      </c>
      <c r="I537" s="3" t="s">
        <v>147</v>
      </c>
      <c r="J537" s="3" t="s">
        <v>123</v>
      </c>
      <c r="K537" s="3" t="s">
        <v>158</v>
      </c>
      <c r="L537" s="3" t="s">
        <v>159</v>
      </c>
      <c r="M537" s="3" t="s">
        <v>126</v>
      </c>
      <c r="N537" s="4">
        <v>17192.3</v>
      </c>
      <c r="O537" s="4">
        <v>16007.7</v>
      </c>
      <c r="P537" s="4">
        <v>0</v>
      </c>
      <c r="Q537" s="4">
        <v>33200</v>
      </c>
      <c r="R537" s="4">
        <v>0</v>
      </c>
      <c r="S537" s="4">
        <v>0</v>
      </c>
      <c r="T537" s="4">
        <v>0</v>
      </c>
      <c r="U537" s="4">
        <v>33200</v>
      </c>
      <c r="V537" s="4">
        <v>33200</v>
      </c>
      <c r="W537" s="4">
        <v>33200</v>
      </c>
      <c r="X537" s="3" t="s">
        <v>127</v>
      </c>
    </row>
    <row r="538" spans="1:24" ht="15.75" customHeight="1">
      <c r="A538" s="3" t="s">
        <v>118</v>
      </c>
      <c r="B538" s="3" t="s">
        <v>25</v>
      </c>
      <c r="C538" s="3" t="s">
        <v>26</v>
      </c>
      <c r="D538" s="3" t="s">
        <v>395</v>
      </c>
      <c r="E538" s="3" t="s">
        <v>396</v>
      </c>
      <c r="F538" s="3" t="s">
        <v>128</v>
      </c>
      <c r="G538" s="3" t="s">
        <v>129</v>
      </c>
      <c r="H538" s="3" t="s">
        <v>146</v>
      </c>
      <c r="I538" s="3" t="s">
        <v>147</v>
      </c>
      <c r="J538" s="3" t="s">
        <v>123</v>
      </c>
      <c r="K538" s="3" t="s">
        <v>132</v>
      </c>
      <c r="L538" s="3" t="s">
        <v>133</v>
      </c>
      <c r="M538" s="3" t="s">
        <v>126</v>
      </c>
      <c r="N538" s="4">
        <v>1798.33</v>
      </c>
      <c r="O538" s="4">
        <v>1401.67</v>
      </c>
      <c r="P538" s="4">
        <v>0</v>
      </c>
      <c r="Q538" s="4">
        <v>3200</v>
      </c>
      <c r="R538" s="4">
        <v>0</v>
      </c>
      <c r="S538" s="4">
        <v>0</v>
      </c>
      <c r="T538" s="4">
        <v>0</v>
      </c>
      <c r="U538" s="4">
        <v>3200</v>
      </c>
      <c r="V538" s="4">
        <v>3200</v>
      </c>
      <c r="W538" s="4">
        <v>3200</v>
      </c>
      <c r="X538" s="3" t="s">
        <v>127</v>
      </c>
    </row>
    <row r="539" spans="1:24" ht="15.75" customHeight="1">
      <c r="A539" s="3" t="s">
        <v>118</v>
      </c>
      <c r="B539" s="3" t="s">
        <v>25</v>
      </c>
      <c r="C539" s="3" t="s">
        <v>26</v>
      </c>
      <c r="D539" s="3" t="s">
        <v>395</v>
      </c>
      <c r="E539" s="3" t="s">
        <v>396</v>
      </c>
      <c r="F539" s="3" t="s">
        <v>128</v>
      </c>
      <c r="G539" s="3" t="s">
        <v>129</v>
      </c>
      <c r="H539" s="3" t="s">
        <v>146</v>
      </c>
      <c r="I539" s="3" t="s">
        <v>147</v>
      </c>
      <c r="J539" s="3" t="s">
        <v>123</v>
      </c>
      <c r="K539" s="3" t="s">
        <v>172</v>
      </c>
      <c r="L539" s="3" t="s">
        <v>411</v>
      </c>
      <c r="M539" s="3" t="s">
        <v>126</v>
      </c>
      <c r="N539" s="4">
        <v>5000</v>
      </c>
      <c r="O539" s="4">
        <v>-5000</v>
      </c>
      <c r="P539" s="4">
        <v>0</v>
      </c>
      <c r="Q539" s="4">
        <v>0</v>
      </c>
      <c r="R539" s="4">
        <v>0</v>
      </c>
      <c r="S539" s="4">
        <v>0</v>
      </c>
      <c r="T539" s="4">
        <v>0</v>
      </c>
      <c r="U539" s="4">
        <v>0</v>
      </c>
      <c r="V539" s="4">
        <v>0</v>
      </c>
      <c r="W539" s="4">
        <v>0</v>
      </c>
      <c r="X539" s="3" t="s">
        <v>127</v>
      </c>
    </row>
    <row r="540" spans="1:24" ht="15.75" customHeight="1">
      <c r="A540" s="3" t="s">
        <v>118</v>
      </c>
      <c r="B540" s="3" t="s">
        <v>25</v>
      </c>
      <c r="C540" s="3" t="s">
        <v>26</v>
      </c>
      <c r="D540" s="3" t="s">
        <v>395</v>
      </c>
      <c r="E540" s="3" t="s">
        <v>396</v>
      </c>
      <c r="F540" s="3" t="s">
        <v>128</v>
      </c>
      <c r="G540" s="3" t="s">
        <v>129</v>
      </c>
      <c r="H540" s="3" t="s">
        <v>146</v>
      </c>
      <c r="I540" s="3" t="s">
        <v>147</v>
      </c>
      <c r="J540" s="3" t="s">
        <v>123</v>
      </c>
      <c r="K540" s="3" t="s">
        <v>144</v>
      </c>
      <c r="L540" s="3" t="s">
        <v>145</v>
      </c>
      <c r="M540" s="3" t="s">
        <v>126</v>
      </c>
      <c r="N540" s="4">
        <v>8858.1</v>
      </c>
      <c r="O540" s="4">
        <v>15441.9</v>
      </c>
      <c r="P540" s="4">
        <v>0</v>
      </c>
      <c r="Q540" s="4">
        <v>24300</v>
      </c>
      <c r="R540" s="4">
        <v>0</v>
      </c>
      <c r="S540" s="4">
        <v>0</v>
      </c>
      <c r="T540" s="4">
        <v>0</v>
      </c>
      <c r="U540" s="4">
        <v>24300</v>
      </c>
      <c r="V540" s="4">
        <v>24300</v>
      </c>
      <c r="W540" s="4">
        <v>24300</v>
      </c>
      <c r="X540" s="3" t="s">
        <v>127</v>
      </c>
    </row>
    <row r="541" spans="1:24" ht="15.75" customHeight="1">
      <c r="A541" s="3" t="s">
        <v>118</v>
      </c>
      <c r="B541" s="3" t="s">
        <v>25</v>
      </c>
      <c r="C541" s="3" t="s">
        <v>26</v>
      </c>
      <c r="D541" s="3" t="s">
        <v>395</v>
      </c>
      <c r="E541" s="3" t="s">
        <v>396</v>
      </c>
      <c r="F541" s="3" t="s">
        <v>128</v>
      </c>
      <c r="G541" s="3" t="s">
        <v>129</v>
      </c>
      <c r="H541" s="3" t="s">
        <v>146</v>
      </c>
      <c r="I541" s="3" t="s">
        <v>147</v>
      </c>
      <c r="J541" s="3" t="s">
        <v>123</v>
      </c>
      <c r="K541" s="3" t="s">
        <v>174</v>
      </c>
      <c r="L541" s="3" t="s">
        <v>412</v>
      </c>
      <c r="M541" s="3" t="s">
        <v>126</v>
      </c>
      <c r="N541" s="4">
        <v>2732.47</v>
      </c>
      <c r="O541" s="4">
        <v>-232.47</v>
      </c>
      <c r="P541" s="4">
        <v>0</v>
      </c>
      <c r="Q541" s="4">
        <v>2500</v>
      </c>
      <c r="R541" s="4">
        <v>0</v>
      </c>
      <c r="S541" s="4">
        <v>0</v>
      </c>
      <c r="T541" s="4">
        <v>0</v>
      </c>
      <c r="U541" s="4">
        <v>2500</v>
      </c>
      <c r="V541" s="4">
        <v>2500</v>
      </c>
      <c r="W541" s="4">
        <v>2500</v>
      </c>
      <c r="X541" s="3" t="s">
        <v>127</v>
      </c>
    </row>
    <row r="542" spans="1:24" ht="15.75" customHeight="1">
      <c r="A542" s="3" t="s">
        <v>118</v>
      </c>
      <c r="B542" s="3" t="s">
        <v>25</v>
      </c>
      <c r="C542" s="3" t="s">
        <v>26</v>
      </c>
      <c r="D542" s="3" t="s">
        <v>395</v>
      </c>
      <c r="E542" s="3" t="s">
        <v>396</v>
      </c>
      <c r="F542" s="3" t="s">
        <v>128</v>
      </c>
      <c r="G542" s="3" t="s">
        <v>129</v>
      </c>
      <c r="H542" s="3" t="s">
        <v>146</v>
      </c>
      <c r="I542" s="3" t="s">
        <v>147</v>
      </c>
      <c r="J542" s="3" t="s">
        <v>123</v>
      </c>
      <c r="K542" s="3" t="s">
        <v>204</v>
      </c>
      <c r="L542" s="3" t="s">
        <v>327</v>
      </c>
      <c r="M542" s="3" t="s">
        <v>126</v>
      </c>
      <c r="N542" s="4">
        <v>2928.46</v>
      </c>
      <c r="O542" s="4">
        <v>2771.54</v>
      </c>
      <c r="P542" s="4">
        <v>0</v>
      </c>
      <c r="Q542" s="4">
        <v>5700</v>
      </c>
      <c r="R542" s="4">
        <v>0</v>
      </c>
      <c r="S542" s="4">
        <v>0</v>
      </c>
      <c r="T542" s="4">
        <v>0</v>
      </c>
      <c r="U542" s="4">
        <v>5700</v>
      </c>
      <c r="V542" s="4">
        <v>5700</v>
      </c>
      <c r="W542" s="4">
        <v>5700</v>
      </c>
      <c r="X542" s="3" t="s">
        <v>127</v>
      </c>
    </row>
    <row r="543" spans="1:24" ht="15.75" customHeight="1">
      <c r="A543" s="3" t="s">
        <v>118</v>
      </c>
      <c r="B543" s="3" t="s">
        <v>25</v>
      </c>
      <c r="C543" s="3" t="s">
        <v>26</v>
      </c>
      <c r="D543" s="3" t="s">
        <v>395</v>
      </c>
      <c r="E543" s="3" t="s">
        <v>396</v>
      </c>
      <c r="F543" s="3" t="s">
        <v>128</v>
      </c>
      <c r="G543" s="3" t="s">
        <v>129</v>
      </c>
      <c r="H543" s="3" t="s">
        <v>146</v>
      </c>
      <c r="I543" s="3" t="s">
        <v>147</v>
      </c>
      <c r="J543" s="3" t="s">
        <v>123</v>
      </c>
      <c r="K543" s="3" t="s">
        <v>188</v>
      </c>
      <c r="L543" s="3" t="s">
        <v>413</v>
      </c>
      <c r="M543" s="3" t="s">
        <v>126</v>
      </c>
      <c r="N543" s="4">
        <v>3303.07</v>
      </c>
      <c r="O543" s="4">
        <v>3926.93</v>
      </c>
      <c r="P543" s="4">
        <v>0</v>
      </c>
      <c r="Q543" s="4">
        <v>7230</v>
      </c>
      <c r="R543" s="4">
        <v>0</v>
      </c>
      <c r="S543" s="4">
        <v>0</v>
      </c>
      <c r="T543" s="4">
        <v>0</v>
      </c>
      <c r="U543" s="4">
        <v>7230</v>
      </c>
      <c r="V543" s="4">
        <v>7230</v>
      </c>
      <c r="W543" s="4">
        <v>7230</v>
      </c>
      <c r="X543" s="3" t="s">
        <v>127</v>
      </c>
    </row>
    <row r="544" spans="1:24" ht="15.75" customHeight="1">
      <c r="A544" s="3" t="s">
        <v>118</v>
      </c>
      <c r="B544" s="3" t="s">
        <v>25</v>
      </c>
      <c r="C544" s="3" t="s">
        <v>26</v>
      </c>
      <c r="D544" s="3" t="s">
        <v>395</v>
      </c>
      <c r="E544" s="3" t="s">
        <v>396</v>
      </c>
      <c r="F544" s="3" t="s">
        <v>162</v>
      </c>
      <c r="G544" s="3" t="s">
        <v>163</v>
      </c>
      <c r="H544" s="3" t="s">
        <v>164</v>
      </c>
      <c r="I544" s="3" t="s">
        <v>165</v>
      </c>
      <c r="J544" s="3" t="s">
        <v>123</v>
      </c>
      <c r="K544" s="3" t="s">
        <v>178</v>
      </c>
      <c r="L544" s="3" t="s">
        <v>179</v>
      </c>
      <c r="M544" s="3" t="s">
        <v>126</v>
      </c>
      <c r="N544" s="4">
        <v>549.85</v>
      </c>
      <c r="O544" s="4">
        <v>-549.85</v>
      </c>
      <c r="P544" s="4">
        <v>0</v>
      </c>
      <c r="Q544" s="4">
        <v>0</v>
      </c>
      <c r="R544" s="4">
        <v>0</v>
      </c>
      <c r="S544" s="4">
        <v>0</v>
      </c>
      <c r="T544" s="4">
        <v>0</v>
      </c>
      <c r="U544" s="4">
        <v>0</v>
      </c>
      <c r="V544" s="4">
        <v>0</v>
      </c>
      <c r="W544" s="4">
        <v>0</v>
      </c>
      <c r="X544" s="3" t="s">
        <v>127</v>
      </c>
    </row>
    <row r="545" spans="1:24" ht="15.75" customHeight="1">
      <c r="A545" s="3" t="s">
        <v>118</v>
      </c>
      <c r="B545" s="3" t="s">
        <v>25</v>
      </c>
      <c r="C545" s="3" t="s">
        <v>26</v>
      </c>
      <c r="D545" s="3" t="s">
        <v>395</v>
      </c>
      <c r="E545" s="3" t="s">
        <v>396</v>
      </c>
      <c r="F545" s="3" t="s">
        <v>162</v>
      </c>
      <c r="G545" s="3" t="s">
        <v>163</v>
      </c>
      <c r="H545" s="3" t="s">
        <v>164</v>
      </c>
      <c r="I545" s="3" t="s">
        <v>165</v>
      </c>
      <c r="J545" s="3" t="s">
        <v>123</v>
      </c>
      <c r="K545" s="3" t="s">
        <v>332</v>
      </c>
      <c r="L545" s="3" t="s">
        <v>384</v>
      </c>
      <c r="M545" s="3" t="s">
        <v>126</v>
      </c>
      <c r="N545" s="4">
        <v>3481.15</v>
      </c>
      <c r="O545" s="4">
        <v>18.850000000000001</v>
      </c>
      <c r="P545" s="4">
        <v>0</v>
      </c>
      <c r="Q545" s="4">
        <v>3500</v>
      </c>
      <c r="R545" s="4">
        <v>0</v>
      </c>
      <c r="S545" s="4">
        <v>0</v>
      </c>
      <c r="T545" s="4">
        <v>0</v>
      </c>
      <c r="U545" s="4">
        <v>3500</v>
      </c>
      <c r="V545" s="4">
        <v>3500</v>
      </c>
      <c r="W545" s="4">
        <v>3500</v>
      </c>
      <c r="X545" s="3" t="s">
        <v>127</v>
      </c>
    </row>
    <row r="546" spans="1:24" ht="15.75" customHeight="1">
      <c r="A546" s="3" t="s">
        <v>118</v>
      </c>
      <c r="B546" s="3" t="s">
        <v>25</v>
      </c>
      <c r="C546" s="3" t="s">
        <v>26</v>
      </c>
      <c r="D546" s="3" t="s">
        <v>395</v>
      </c>
      <c r="E546" s="3" t="s">
        <v>396</v>
      </c>
      <c r="F546" s="3" t="s">
        <v>162</v>
      </c>
      <c r="G546" s="3" t="s">
        <v>163</v>
      </c>
      <c r="H546" s="3" t="s">
        <v>164</v>
      </c>
      <c r="I546" s="3" t="s">
        <v>165</v>
      </c>
      <c r="J546" s="3" t="s">
        <v>123</v>
      </c>
      <c r="K546" s="3" t="s">
        <v>148</v>
      </c>
      <c r="L546" s="3" t="s">
        <v>180</v>
      </c>
      <c r="M546" s="3" t="s">
        <v>126</v>
      </c>
      <c r="N546" s="4">
        <v>0</v>
      </c>
      <c r="O546" s="4">
        <v>2500</v>
      </c>
      <c r="P546" s="4">
        <v>0</v>
      </c>
      <c r="Q546" s="4">
        <v>2500</v>
      </c>
      <c r="R546" s="4">
        <v>0</v>
      </c>
      <c r="S546" s="4">
        <v>0</v>
      </c>
      <c r="T546" s="4">
        <v>0</v>
      </c>
      <c r="U546" s="4">
        <v>2500</v>
      </c>
      <c r="V546" s="4">
        <v>2500</v>
      </c>
      <c r="W546" s="4">
        <v>2500</v>
      </c>
      <c r="X546" s="3" t="s">
        <v>127</v>
      </c>
    </row>
    <row r="547" spans="1:24" ht="15.75" customHeight="1">
      <c r="A547" s="3" t="s">
        <v>118</v>
      </c>
      <c r="B547" s="3" t="s">
        <v>25</v>
      </c>
      <c r="C547" s="3" t="s">
        <v>26</v>
      </c>
      <c r="D547" s="3" t="s">
        <v>395</v>
      </c>
      <c r="E547" s="3" t="s">
        <v>396</v>
      </c>
      <c r="F547" s="3" t="s">
        <v>162</v>
      </c>
      <c r="G547" s="3" t="s">
        <v>163</v>
      </c>
      <c r="H547" s="3" t="s">
        <v>164</v>
      </c>
      <c r="I547" s="3" t="s">
        <v>165</v>
      </c>
      <c r="J547" s="3" t="s">
        <v>123</v>
      </c>
      <c r="K547" s="3" t="s">
        <v>169</v>
      </c>
      <c r="L547" s="3" t="s">
        <v>170</v>
      </c>
      <c r="M547" s="3" t="s">
        <v>126</v>
      </c>
      <c r="N547" s="4">
        <v>0</v>
      </c>
      <c r="O547" s="4">
        <v>14000</v>
      </c>
      <c r="P547" s="4">
        <v>0</v>
      </c>
      <c r="Q547" s="4">
        <v>14000</v>
      </c>
      <c r="R547" s="4">
        <v>0</v>
      </c>
      <c r="S547" s="4">
        <v>0</v>
      </c>
      <c r="T547" s="4">
        <v>0</v>
      </c>
      <c r="U547" s="4">
        <v>14000</v>
      </c>
      <c r="V547" s="4">
        <v>14000</v>
      </c>
      <c r="W547" s="4">
        <v>14000</v>
      </c>
      <c r="X547" s="3" t="s">
        <v>127</v>
      </c>
    </row>
    <row r="548" spans="1:24" ht="15.75" customHeight="1">
      <c r="A548" s="3" t="s">
        <v>118</v>
      </c>
      <c r="B548" s="3" t="s">
        <v>25</v>
      </c>
      <c r="C548" s="3" t="s">
        <v>26</v>
      </c>
      <c r="D548" s="3" t="s">
        <v>395</v>
      </c>
      <c r="E548" s="3" t="s">
        <v>396</v>
      </c>
      <c r="F548" s="3" t="s">
        <v>162</v>
      </c>
      <c r="G548" s="3" t="s">
        <v>163</v>
      </c>
      <c r="H548" s="3" t="s">
        <v>164</v>
      </c>
      <c r="I548" s="3" t="s">
        <v>165</v>
      </c>
      <c r="J548" s="3" t="s">
        <v>123</v>
      </c>
      <c r="K548" s="3" t="s">
        <v>414</v>
      </c>
      <c r="L548" s="3" t="s">
        <v>415</v>
      </c>
      <c r="M548" s="3" t="s">
        <v>126</v>
      </c>
      <c r="N548" s="4">
        <v>0</v>
      </c>
      <c r="O548" s="4">
        <v>2500</v>
      </c>
      <c r="P548" s="4">
        <v>0</v>
      </c>
      <c r="Q548" s="4">
        <v>2500</v>
      </c>
      <c r="R548" s="4">
        <v>0</v>
      </c>
      <c r="S548" s="4">
        <v>0</v>
      </c>
      <c r="T548" s="4">
        <v>0</v>
      </c>
      <c r="U548" s="4">
        <v>2500</v>
      </c>
      <c r="V548" s="4">
        <v>2500</v>
      </c>
      <c r="W548" s="4">
        <v>2500</v>
      </c>
      <c r="X548" s="3" t="s">
        <v>127</v>
      </c>
    </row>
    <row r="549" spans="1:24" ht="15.75" customHeight="1">
      <c r="A549" s="3" t="s">
        <v>118</v>
      </c>
      <c r="B549" s="3" t="s">
        <v>25</v>
      </c>
      <c r="C549" s="3" t="s">
        <v>26</v>
      </c>
      <c r="D549" s="3" t="s">
        <v>395</v>
      </c>
      <c r="E549" s="3" t="s">
        <v>396</v>
      </c>
      <c r="F549" s="3" t="s">
        <v>162</v>
      </c>
      <c r="G549" s="3" t="s">
        <v>163</v>
      </c>
      <c r="H549" s="3" t="s">
        <v>164</v>
      </c>
      <c r="I549" s="3" t="s">
        <v>165</v>
      </c>
      <c r="J549" s="3" t="s">
        <v>123</v>
      </c>
      <c r="K549" s="3" t="s">
        <v>416</v>
      </c>
      <c r="L549" s="3" t="s">
        <v>417</v>
      </c>
      <c r="M549" s="3" t="s">
        <v>126</v>
      </c>
      <c r="N549" s="4">
        <v>0</v>
      </c>
      <c r="O549" s="4">
        <v>1500</v>
      </c>
      <c r="P549" s="4">
        <v>0</v>
      </c>
      <c r="Q549" s="4">
        <v>1500</v>
      </c>
      <c r="R549" s="4">
        <v>0</v>
      </c>
      <c r="S549" s="4">
        <v>0</v>
      </c>
      <c r="T549" s="4">
        <v>0</v>
      </c>
      <c r="U549" s="4">
        <v>1500</v>
      </c>
      <c r="V549" s="4">
        <v>1500</v>
      </c>
      <c r="W549" s="4">
        <v>1500</v>
      </c>
      <c r="X549" s="3" t="s">
        <v>127</v>
      </c>
    </row>
    <row r="550" spans="1:24" ht="15.75" customHeight="1">
      <c r="A550" s="3" t="s">
        <v>118</v>
      </c>
      <c r="B550" s="3" t="s">
        <v>25</v>
      </c>
      <c r="C550" s="3" t="s">
        <v>26</v>
      </c>
      <c r="D550" s="3" t="s">
        <v>395</v>
      </c>
      <c r="E550" s="3" t="s">
        <v>396</v>
      </c>
      <c r="F550" s="3" t="s">
        <v>162</v>
      </c>
      <c r="G550" s="3" t="s">
        <v>163</v>
      </c>
      <c r="H550" s="3" t="s">
        <v>164</v>
      </c>
      <c r="I550" s="3" t="s">
        <v>165</v>
      </c>
      <c r="J550" s="3" t="s">
        <v>123</v>
      </c>
      <c r="K550" s="3" t="s">
        <v>154</v>
      </c>
      <c r="L550" s="3" t="s">
        <v>181</v>
      </c>
      <c r="M550" s="3" t="s">
        <v>126</v>
      </c>
      <c r="N550" s="4">
        <v>0</v>
      </c>
      <c r="O550" s="4">
        <v>1900</v>
      </c>
      <c r="P550" s="4">
        <v>0</v>
      </c>
      <c r="Q550" s="4">
        <v>1900</v>
      </c>
      <c r="R550" s="4">
        <v>0</v>
      </c>
      <c r="S550" s="4">
        <v>0</v>
      </c>
      <c r="T550" s="4">
        <v>0</v>
      </c>
      <c r="U550" s="4">
        <v>1900</v>
      </c>
      <c r="V550" s="4">
        <v>1900</v>
      </c>
      <c r="W550" s="4">
        <v>1900</v>
      </c>
      <c r="X550" s="3" t="s">
        <v>127</v>
      </c>
    </row>
    <row r="551" spans="1:24" ht="15.75" customHeight="1">
      <c r="A551" s="3" t="s">
        <v>118</v>
      </c>
      <c r="B551" s="3" t="s">
        <v>25</v>
      </c>
      <c r="C551" s="3" t="s">
        <v>26</v>
      </c>
      <c r="D551" s="3" t="s">
        <v>395</v>
      </c>
      <c r="E551" s="3" t="s">
        <v>396</v>
      </c>
      <c r="F551" s="3" t="s">
        <v>162</v>
      </c>
      <c r="G551" s="3" t="s">
        <v>163</v>
      </c>
      <c r="H551" s="3" t="s">
        <v>164</v>
      </c>
      <c r="I551" s="3" t="s">
        <v>165</v>
      </c>
      <c r="J551" s="3" t="s">
        <v>123</v>
      </c>
      <c r="K551" s="3" t="s">
        <v>158</v>
      </c>
      <c r="L551" s="3" t="s">
        <v>171</v>
      </c>
      <c r="M551" s="3" t="s">
        <v>126</v>
      </c>
      <c r="N551" s="4">
        <v>4620.03</v>
      </c>
      <c r="O551" s="4">
        <v>-4620.03</v>
      </c>
      <c r="P551" s="4">
        <v>0</v>
      </c>
      <c r="Q551" s="4">
        <v>0</v>
      </c>
      <c r="R551" s="4">
        <v>0</v>
      </c>
      <c r="S551" s="4">
        <v>0</v>
      </c>
      <c r="T551" s="4">
        <v>0</v>
      </c>
      <c r="U551" s="4">
        <v>0</v>
      </c>
      <c r="V551" s="4">
        <v>0</v>
      </c>
      <c r="W551" s="4">
        <v>0</v>
      </c>
      <c r="X551" s="3" t="s">
        <v>127</v>
      </c>
    </row>
    <row r="552" spans="1:24" ht="15.75" customHeight="1">
      <c r="A552" s="3" t="s">
        <v>118</v>
      </c>
      <c r="B552" s="3" t="s">
        <v>25</v>
      </c>
      <c r="C552" s="3" t="s">
        <v>26</v>
      </c>
      <c r="D552" s="3" t="s">
        <v>395</v>
      </c>
      <c r="E552" s="3" t="s">
        <v>396</v>
      </c>
      <c r="F552" s="3" t="s">
        <v>162</v>
      </c>
      <c r="G552" s="3" t="s">
        <v>163</v>
      </c>
      <c r="H552" s="3" t="s">
        <v>164</v>
      </c>
      <c r="I552" s="3" t="s">
        <v>165</v>
      </c>
      <c r="J552" s="3" t="s">
        <v>123</v>
      </c>
      <c r="K552" s="3" t="s">
        <v>132</v>
      </c>
      <c r="L552" s="3" t="s">
        <v>182</v>
      </c>
      <c r="M552" s="3" t="s">
        <v>126</v>
      </c>
      <c r="N552" s="4">
        <v>1976.71</v>
      </c>
      <c r="O552" s="4">
        <v>-476.71</v>
      </c>
      <c r="P552" s="4">
        <v>0</v>
      </c>
      <c r="Q552" s="4">
        <v>1500</v>
      </c>
      <c r="R552" s="4">
        <v>0</v>
      </c>
      <c r="S552" s="4">
        <v>0</v>
      </c>
      <c r="T552" s="4">
        <v>0</v>
      </c>
      <c r="U552" s="4">
        <v>1500</v>
      </c>
      <c r="V552" s="4">
        <v>1500</v>
      </c>
      <c r="W552" s="4">
        <v>1500</v>
      </c>
      <c r="X552" s="3" t="s">
        <v>127</v>
      </c>
    </row>
    <row r="553" spans="1:24" ht="15.75" customHeight="1">
      <c r="A553" s="3" t="s">
        <v>118</v>
      </c>
      <c r="B553" s="3" t="s">
        <v>25</v>
      </c>
      <c r="C553" s="3" t="s">
        <v>26</v>
      </c>
      <c r="D553" s="3" t="s">
        <v>395</v>
      </c>
      <c r="E553" s="3" t="s">
        <v>396</v>
      </c>
      <c r="F553" s="3" t="s">
        <v>162</v>
      </c>
      <c r="G553" s="3" t="s">
        <v>163</v>
      </c>
      <c r="H553" s="3" t="s">
        <v>164</v>
      </c>
      <c r="I553" s="3" t="s">
        <v>165</v>
      </c>
      <c r="J553" s="3" t="s">
        <v>123</v>
      </c>
      <c r="K553" s="3" t="s">
        <v>144</v>
      </c>
      <c r="L553" s="3" t="s">
        <v>183</v>
      </c>
      <c r="M553" s="3" t="s">
        <v>126</v>
      </c>
      <c r="N553" s="4">
        <v>986.35</v>
      </c>
      <c r="O553" s="4">
        <v>2613.65</v>
      </c>
      <c r="P553" s="4">
        <v>0</v>
      </c>
      <c r="Q553" s="4">
        <v>3600</v>
      </c>
      <c r="R553" s="4">
        <v>0</v>
      </c>
      <c r="S553" s="4">
        <v>0</v>
      </c>
      <c r="T553" s="4">
        <v>0</v>
      </c>
      <c r="U553" s="4">
        <v>3600</v>
      </c>
      <c r="V553" s="4">
        <v>3600</v>
      </c>
      <c r="W553" s="4">
        <v>3600</v>
      </c>
      <c r="X553" s="3" t="s">
        <v>127</v>
      </c>
    </row>
    <row r="554" spans="1:24" ht="15.75" customHeight="1">
      <c r="A554" s="3" t="s">
        <v>118</v>
      </c>
      <c r="B554" s="3" t="s">
        <v>25</v>
      </c>
      <c r="C554" s="3" t="s">
        <v>26</v>
      </c>
      <c r="D554" s="3" t="s">
        <v>395</v>
      </c>
      <c r="E554" s="3" t="s">
        <v>396</v>
      </c>
      <c r="F554" s="3" t="s">
        <v>162</v>
      </c>
      <c r="G554" s="3" t="s">
        <v>163</v>
      </c>
      <c r="H554" s="3" t="s">
        <v>164</v>
      </c>
      <c r="I554" s="3" t="s">
        <v>165</v>
      </c>
      <c r="J554" s="3" t="s">
        <v>123</v>
      </c>
      <c r="K554" s="3" t="s">
        <v>174</v>
      </c>
      <c r="L554" s="3" t="s">
        <v>175</v>
      </c>
      <c r="M554" s="3" t="s">
        <v>126</v>
      </c>
      <c r="N554" s="4">
        <v>893.75</v>
      </c>
      <c r="O554" s="4">
        <v>-893.75</v>
      </c>
      <c r="P554" s="4">
        <v>0</v>
      </c>
      <c r="Q554" s="4">
        <v>0</v>
      </c>
      <c r="R554" s="4">
        <v>0</v>
      </c>
      <c r="S554" s="4">
        <v>0</v>
      </c>
      <c r="T554" s="4">
        <v>0</v>
      </c>
      <c r="U554" s="4">
        <v>0</v>
      </c>
      <c r="V554" s="4">
        <v>0</v>
      </c>
      <c r="W554" s="4">
        <v>0</v>
      </c>
      <c r="X554" s="3" t="s">
        <v>127</v>
      </c>
    </row>
    <row r="555" spans="1:24" ht="15.75" customHeight="1">
      <c r="A555" s="3" t="s">
        <v>118</v>
      </c>
      <c r="B555" s="3" t="s">
        <v>25</v>
      </c>
      <c r="C555" s="3" t="s">
        <v>26</v>
      </c>
      <c r="D555" s="3" t="s">
        <v>395</v>
      </c>
      <c r="E555" s="3" t="s">
        <v>396</v>
      </c>
      <c r="F555" s="3" t="s">
        <v>162</v>
      </c>
      <c r="G555" s="3" t="s">
        <v>163</v>
      </c>
      <c r="H555" s="3" t="s">
        <v>164</v>
      </c>
      <c r="I555" s="3" t="s">
        <v>165</v>
      </c>
      <c r="J555" s="3" t="s">
        <v>123</v>
      </c>
      <c r="K555" s="3" t="s">
        <v>328</v>
      </c>
      <c r="L555" s="3" t="s">
        <v>329</v>
      </c>
      <c r="M555" s="3" t="s">
        <v>126</v>
      </c>
      <c r="N555" s="4">
        <v>3570.56</v>
      </c>
      <c r="O555" s="4">
        <v>-3030.66</v>
      </c>
      <c r="P555" s="4">
        <v>0</v>
      </c>
      <c r="Q555" s="4">
        <v>539.9</v>
      </c>
      <c r="R555" s="4">
        <v>0</v>
      </c>
      <c r="S555" s="4">
        <v>0</v>
      </c>
      <c r="T555" s="4">
        <v>0</v>
      </c>
      <c r="U555" s="4">
        <v>539.9</v>
      </c>
      <c r="V555" s="4">
        <v>539.9</v>
      </c>
      <c r="W555" s="4">
        <v>539.9</v>
      </c>
      <c r="X555" s="3" t="s">
        <v>127</v>
      </c>
    </row>
    <row r="556" spans="1:24" ht="15.75" customHeight="1">
      <c r="A556" s="3" t="s">
        <v>118</v>
      </c>
      <c r="B556" s="3" t="s">
        <v>25</v>
      </c>
      <c r="C556" s="3" t="s">
        <v>26</v>
      </c>
      <c r="D556" s="3" t="s">
        <v>395</v>
      </c>
      <c r="E556" s="3" t="s">
        <v>396</v>
      </c>
      <c r="F556" s="3" t="s">
        <v>162</v>
      </c>
      <c r="G556" s="3" t="s">
        <v>163</v>
      </c>
      <c r="H556" s="3" t="s">
        <v>164</v>
      </c>
      <c r="I556" s="3" t="s">
        <v>165</v>
      </c>
      <c r="J556" s="3" t="s">
        <v>123</v>
      </c>
      <c r="K556" s="3" t="s">
        <v>188</v>
      </c>
      <c r="L556" s="3" t="s">
        <v>189</v>
      </c>
      <c r="M556" s="3" t="s">
        <v>126</v>
      </c>
      <c r="N556" s="4">
        <v>2581.5</v>
      </c>
      <c r="O556" s="4">
        <v>-2581.5</v>
      </c>
      <c r="P556" s="4">
        <v>0</v>
      </c>
      <c r="Q556" s="4">
        <v>0</v>
      </c>
      <c r="R556" s="4">
        <v>0</v>
      </c>
      <c r="S556" s="4">
        <v>0</v>
      </c>
      <c r="T556" s="4">
        <v>0</v>
      </c>
      <c r="U556" s="4">
        <v>0</v>
      </c>
      <c r="V556" s="4">
        <v>0</v>
      </c>
      <c r="W556" s="4">
        <v>0</v>
      </c>
      <c r="X556" s="3" t="s">
        <v>127</v>
      </c>
    </row>
    <row r="557" spans="1:24" ht="15.75" customHeight="1">
      <c r="A557" s="3" t="s">
        <v>118</v>
      </c>
      <c r="B557" s="3" t="s">
        <v>25</v>
      </c>
      <c r="C557" s="3" t="s">
        <v>26</v>
      </c>
      <c r="D557" s="3" t="s">
        <v>395</v>
      </c>
      <c r="E557" s="3" t="s">
        <v>396</v>
      </c>
      <c r="F557" s="3" t="s">
        <v>162</v>
      </c>
      <c r="G557" s="3" t="s">
        <v>163</v>
      </c>
      <c r="H557" s="3" t="s">
        <v>176</v>
      </c>
      <c r="I557" s="3" t="s">
        <v>177</v>
      </c>
      <c r="J557" s="3" t="s">
        <v>123</v>
      </c>
      <c r="K557" s="3" t="s">
        <v>158</v>
      </c>
      <c r="L557" s="3" t="s">
        <v>171</v>
      </c>
      <c r="M557" s="3" t="s">
        <v>126</v>
      </c>
      <c r="N557" s="4">
        <v>14134.92</v>
      </c>
      <c r="O557" s="4">
        <v>0</v>
      </c>
      <c r="P557" s="4">
        <v>0</v>
      </c>
      <c r="Q557" s="4">
        <v>14134.92</v>
      </c>
      <c r="R557" s="4">
        <v>0</v>
      </c>
      <c r="S557" s="4">
        <v>0</v>
      </c>
      <c r="T557" s="4">
        <v>0</v>
      </c>
      <c r="U557" s="4">
        <v>14134.92</v>
      </c>
      <c r="V557" s="4">
        <v>14134.92</v>
      </c>
      <c r="W557" s="4">
        <v>14134.92</v>
      </c>
      <c r="X557" s="3" t="s">
        <v>127</v>
      </c>
    </row>
    <row r="558" spans="1:24" ht="15.75" customHeight="1">
      <c r="A558" s="3" t="s">
        <v>118</v>
      </c>
      <c r="B558" s="3" t="s">
        <v>25</v>
      </c>
      <c r="C558" s="3" t="s">
        <v>26</v>
      </c>
      <c r="D558" s="3" t="s">
        <v>395</v>
      </c>
      <c r="E558" s="3" t="s">
        <v>396</v>
      </c>
      <c r="F558" s="3" t="s">
        <v>162</v>
      </c>
      <c r="G558" s="3" t="s">
        <v>163</v>
      </c>
      <c r="H558" s="3" t="s">
        <v>176</v>
      </c>
      <c r="I558" s="3" t="s">
        <v>177</v>
      </c>
      <c r="J558" s="3" t="s">
        <v>123</v>
      </c>
      <c r="K558" s="3" t="s">
        <v>144</v>
      </c>
      <c r="L558" s="3" t="s">
        <v>183</v>
      </c>
      <c r="M558" s="3" t="s">
        <v>126</v>
      </c>
      <c r="N558" s="4">
        <v>6996.3</v>
      </c>
      <c r="O558" s="4">
        <v>0</v>
      </c>
      <c r="P558" s="4">
        <v>0</v>
      </c>
      <c r="Q558" s="4">
        <v>6996.3</v>
      </c>
      <c r="R558" s="4">
        <v>0</v>
      </c>
      <c r="S558" s="4">
        <v>0</v>
      </c>
      <c r="T558" s="4">
        <v>0</v>
      </c>
      <c r="U558" s="4">
        <v>6996.3</v>
      </c>
      <c r="V558" s="4">
        <v>6996.3</v>
      </c>
      <c r="W558" s="4">
        <v>6996.3</v>
      </c>
      <c r="X558" s="3" t="s">
        <v>127</v>
      </c>
    </row>
    <row r="559" spans="1:24" ht="15.75" customHeight="1">
      <c r="A559" s="3" t="s">
        <v>118</v>
      </c>
      <c r="B559" s="3" t="s">
        <v>25</v>
      </c>
      <c r="C559" s="3" t="s">
        <v>26</v>
      </c>
      <c r="D559" s="3" t="s">
        <v>395</v>
      </c>
      <c r="E559" s="3" t="s">
        <v>396</v>
      </c>
      <c r="F559" s="3" t="s">
        <v>162</v>
      </c>
      <c r="G559" s="3" t="s">
        <v>163</v>
      </c>
      <c r="H559" s="3" t="s">
        <v>176</v>
      </c>
      <c r="I559" s="3" t="s">
        <v>177</v>
      </c>
      <c r="J559" s="3" t="s">
        <v>123</v>
      </c>
      <c r="K559" s="3" t="s">
        <v>188</v>
      </c>
      <c r="L559" s="3" t="s">
        <v>189</v>
      </c>
      <c r="M559" s="3" t="s">
        <v>126</v>
      </c>
      <c r="N559" s="4">
        <v>984</v>
      </c>
      <c r="O559" s="4">
        <v>0</v>
      </c>
      <c r="P559" s="4">
        <v>0</v>
      </c>
      <c r="Q559" s="4">
        <v>984</v>
      </c>
      <c r="R559" s="4">
        <v>0</v>
      </c>
      <c r="S559" s="4">
        <v>0</v>
      </c>
      <c r="T559" s="4">
        <v>0</v>
      </c>
      <c r="U559" s="4">
        <v>984</v>
      </c>
      <c r="V559" s="4">
        <v>984</v>
      </c>
      <c r="W559" s="4">
        <v>984</v>
      </c>
      <c r="X559" s="3" t="s">
        <v>127</v>
      </c>
    </row>
    <row r="560" spans="1:24" ht="15.75" customHeight="1">
      <c r="A560" s="3" t="s">
        <v>118</v>
      </c>
      <c r="B560" s="3" t="s">
        <v>25</v>
      </c>
      <c r="C560" s="3" t="s">
        <v>26</v>
      </c>
      <c r="D560" s="3" t="s">
        <v>395</v>
      </c>
      <c r="E560" s="3" t="s">
        <v>396</v>
      </c>
      <c r="F560" s="3" t="s">
        <v>162</v>
      </c>
      <c r="G560" s="3" t="s">
        <v>163</v>
      </c>
      <c r="H560" s="3" t="s">
        <v>184</v>
      </c>
      <c r="I560" s="3" t="s">
        <v>185</v>
      </c>
      <c r="J560" s="3" t="s">
        <v>123</v>
      </c>
      <c r="K560" s="3" t="s">
        <v>332</v>
      </c>
      <c r="L560" s="3" t="s">
        <v>384</v>
      </c>
      <c r="M560" s="3" t="s">
        <v>126</v>
      </c>
      <c r="N560" s="4">
        <v>1871.21</v>
      </c>
      <c r="O560" s="4">
        <v>0</v>
      </c>
      <c r="P560" s="4">
        <v>0</v>
      </c>
      <c r="Q560" s="4">
        <v>1871.21</v>
      </c>
      <c r="R560" s="4">
        <v>0</v>
      </c>
      <c r="S560" s="4">
        <v>0</v>
      </c>
      <c r="T560" s="4">
        <v>0</v>
      </c>
      <c r="U560" s="4">
        <v>1871.21</v>
      </c>
      <c r="V560" s="4">
        <v>1871.21</v>
      </c>
      <c r="W560" s="4">
        <v>1871.21</v>
      </c>
      <c r="X560" s="3" t="s">
        <v>127</v>
      </c>
    </row>
    <row r="561" spans="1:24" ht="15.75" customHeight="1">
      <c r="A561" s="3" t="s">
        <v>118</v>
      </c>
      <c r="B561" s="3" t="s">
        <v>25</v>
      </c>
      <c r="C561" s="3" t="s">
        <v>26</v>
      </c>
      <c r="D561" s="3" t="s">
        <v>395</v>
      </c>
      <c r="E561" s="3" t="s">
        <v>396</v>
      </c>
      <c r="F561" s="3" t="s">
        <v>162</v>
      </c>
      <c r="G561" s="3" t="s">
        <v>163</v>
      </c>
      <c r="H561" s="3" t="s">
        <v>184</v>
      </c>
      <c r="I561" s="3" t="s">
        <v>185</v>
      </c>
      <c r="J561" s="3" t="s">
        <v>123</v>
      </c>
      <c r="K561" s="3" t="s">
        <v>148</v>
      </c>
      <c r="L561" s="3" t="s">
        <v>180</v>
      </c>
      <c r="M561" s="3" t="s">
        <v>126</v>
      </c>
      <c r="N561" s="4">
        <v>1496.25</v>
      </c>
      <c r="O561" s="4">
        <v>0</v>
      </c>
      <c r="P561" s="4">
        <v>0</v>
      </c>
      <c r="Q561" s="4">
        <v>1496.25</v>
      </c>
      <c r="R561" s="4">
        <v>0</v>
      </c>
      <c r="S561" s="4">
        <v>0</v>
      </c>
      <c r="T561" s="4">
        <v>0</v>
      </c>
      <c r="U561" s="4">
        <v>1496.25</v>
      </c>
      <c r="V561" s="4">
        <v>1496.25</v>
      </c>
      <c r="W561" s="4">
        <v>1496.25</v>
      </c>
      <c r="X561" s="3" t="s">
        <v>127</v>
      </c>
    </row>
    <row r="562" spans="1:24" ht="15.75" customHeight="1">
      <c r="A562" s="3" t="s">
        <v>118</v>
      </c>
      <c r="B562" s="3" t="s">
        <v>25</v>
      </c>
      <c r="C562" s="3" t="s">
        <v>26</v>
      </c>
      <c r="D562" s="3" t="s">
        <v>395</v>
      </c>
      <c r="E562" s="3" t="s">
        <v>396</v>
      </c>
      <c r="F562" s="3" t="s">
        <v>162</v>
      </c>
      <c r="G562" s="3" t="s">
        <v>163</v>
      </c>
      <c r="H562" s="3" t="s">
        <v>184</v>
      </c>
      <c r="I562" s="3" t="s">
        <v>185</v>
      </c>
      <c r="J562" s="3" t="s">
        <v>123</v>
      </c>
      <c r="K562" s="3" t="s">
        <v>154</v>
      </c>
      <c r="L562" s="3" t="s">
        <v>181</v>
      </c>
      <c r="M562" s="3" t="s">
        <v>126</v>
      </c>
      <c r="N562" s="4">
        <v>1396.08</v>
      </c>
      <c r="O562" s="4">
        <v>0</v>
      </c>
      <c r="P562" s="4">
        <v>0</v>
      </c>
      <c r="Q562" s="4">
        <v>1396.08</v>
      </c>
      <c r="R562" s="4">
        <v>0</v>
      </c>
      <c r="S562" s="4">
        <v>0</v>
      </c>
      <c r="T562" s="4">
        <v>0</v>
      </c>
      <c r="U562" s="4">
        <v>1396.08</v>
      </c>
      <c r="V562" s="4">
        <v>1396.08</v>
      </c>
      <c r="W562" s="4">
        <v>1396.08</v>
      </c>
      <c r="X562" s="3" t="s">
        <v>127</v>
      </c>
    </row>
    <row r="563" spans="1:24" ht="15.75" customHeight="1">
      <c r="A563" s="3" t="s">
        <v>118</v>
      </c>
      <c r="B563" s="3" t="s">
        <v>25</v>
      </c>
      <c r="C563" s="3" t="s">
        <v>26</v>
      </c>
      <c r="D563" s="3" t="s">
        <v>395</v>
      </c>
      <c r="E563" s="3" t="s">
        <v>396</v>
      </c>
      <c r="F563" s="3" t="s">
        <v>162</v>
      </c>
      <c r="G563" s="3" t="s">
        <v>163</v>
      </c>
      <c r="H563" s="3" t="s">
        <v>184</v>
      </c>
      <c r="I563" s="3" t="s">
        <v>185</v>
      </c>
      <c r="J563" s="3" t="s">
        <v>123</v>
      </c>
      <c r="K563" s="3" t="s">
        <v>158</v>
      </c>
      <c r="L563" s="3" t="s">
        <v>171</v>
      </c>
      <c r="M563" s="3" t="s">
        <v>126</v>
      </c>
      <c r="N563" s="4">
        <v>2031.42</v>
      </c>
      <c r="O563" s="4">
        <v>-2031.42</v>
      </c>
      <c r="P563" s="4">
        <v>0</v>
      </c>
      <c r="Q563" s="4">
        <v>0</v>
      </c>
      <c r="R563" s="4">
        <v>0</v>
      </c>
      <c r="S563" s="4">
        <v>0</v>
      </c>
      <c r="T563" s="4">
        <v>0</v>
      </c>
      <c r="U563" s="4">
        <v>0</v>
      </c>
      <c r="V563" s="4">
        <v>0</v>
      </c>
      <c r="W563" s="4">
        <v>0</v>
      </c>
      <c r="X563" s="3" t="s">
        <v>127</v>
      </c>
    </row>
    <row r="564" spans="1:24" ht="15.75" customHeight="1">
      <c r="A564" s="3" t="s">
        <v>118</v>
      </c>
      <c r="B564" s="3" t="s">
        <v>25</v>
      </c>
      <c r="C564" s="3" t="s">
        <v>26</v>
      </c>
      <c r="D564" s="3" t="s">
        <v>395</v>
      </c>
      <c r="E564" s="3" t="s">
        <v>396</v>
      </c>
      <c r="F564" s="3" t="s">
        <v>162</v>
      </c>
      <c r="G564" s="3" t="s">
        <v>163</v>
      </c>
      <c r="H564" s="3" t="s">
        <v>184</v>
      </c>
      <c r="I564" s="3" t="s">
        <v>185</v>
      </c>
      <c r="J564" s="3" t="s">
        <v>123</v>
      </c>
      <c r="K564" s="3" t="s">
        <v>144</v>
      </c>
      <c r="L564" s="3" t="s">
        <v>183</v>
      </c>
      <c r="M564" s="3" t="s">
        <v>126</v>
      </c>
      <c r="N564" s="4">
        <v>2770.95</v>
      </c>
      <c r="O564" s="4">
        <v>1031.42</v>
      </c>
      <c r="P564" s="4">
        <v>0</v>
      </c>
      <c r="Q564" s="4">
        <v>3802.37</v>
      </c>
      <c r="R564" s="4">
        <v>0</v>
      </c>
      <c r="S564" s="4">
        <v>0</v>
      </c>
      <c r="T564" s="4">
        <v>0</v>
      </c>
      <c r="U564" s="4">
        <v>3802.37</v>
      </c>
      <c r="V564" s="4">
        <v>3802.37</v>
      </c>
      <c r="W564" s="4">
        <v>3802.37</v>
      </c>
      <c r="X564" s="3" t="s">
        <v>127</v>
      </c>
    </row>
    <row r="565" spans="1:24" ht="15.75" customHeight="1">
      <c r="A565" s="3" t="s">
        <v>118</v>
      </c>
      <c r="B565" s="3" t="s">
        <v>25</v>
      </c>
      <c r="C565" s="3" t="s">
        <v>26</v>
      </c>
      <c r="D565" s="3" t="s">
        <v>395</v>
      </c>
      <c r="E565" s="3" t="s">
        <v>396</v>
      </c>
      <c r="F565" s="3" t="s">
        <v>162</v>
      </c>
      <c r="G565" s="3" t="s">
        <v>163</v>
      </c>
      <c r="H565" s="3" t="s">
        <v>186</v>
      </c>
      <c r="I565" s="3" t="s">
        <v>187</v>
      </c>
      <c r="J565" s="3" t="s">
        <v>123</v>
      </c>
      <c r="K565" s="3" t="s">
        <v>332</v>
      </c>
      <c r="L565" s="3" t="s">
        <v>384</v>
      </c>
      <c r="M565" s="3" t="s">
        <v>126</v>
      </c>
      <c r="N565" s="4">
        <v>1873.38</v>
      </c>
      <c r="O565" s="4">
        <v>0</v>
      </c>
      <c r="P565" s="4">
        <v>0</v>
      </c>
      <c r="Q565" s="4">
        <v>1873.38</v>
      </c>
      <c r="R565" s="4">
        <v>0</v>
      </c>
      <c r="S565" s="4">
        <v>0</v>
      </c>
      <c r="T565" s="4">
        <v>0</v>
      </c>
      <c r="U565" s="4">
        <v>1873.38</v>
      </c>
      <c r="V565" s="4">
        <v>1873.38</v>
      </c>
      <c r="W565" s="4">
        <v>1873.38</v>
      </c>
      <c r="X565" s="3" t="s">
        <v>127</v>
      </c>
    </row>
    <row r="566" spans="1:24" ht="15.75" customHeight="1">
      <c r="A566" s="3" t="s">
        <v>118</v>
      </c>
      <c r="B566" s="3" t="s">
        <v>25</v>
      </c>
      <c r="C566" s="3" t="s">
        <v>26</v>
      </c>
      <c r="D566" s="3" t="s">
        <v>395</v>
      </c>
      <c r="E566" s="3" t="s">
        <v>396</v>
      </c>
      <c r="F566" s="3" t="s">
        <v>162</v>
      </c>
      <c r="G566" s="3" t="s">
        <v>163</v>
      </c>
      <c r="H566" s="3" t="s">
        <v>186</v>
      </c>
      <c r="I566" s="3" t="s">
        <v>187</v>
      </c>
      <c r="J566" s="3" t="s">
        <v>123</v>
      </c>
      <c r="K566" s="3" t="s">
        <v>148</v>
      </c>
      <c r="L566" s="3" t="s">
        <v>180</v>
      </c>
      <c r="M566" s="3" t="s">
        <v>126</v>
      </c>
      <c r="N566" s="4">
        <v>17500</v>
      </c>
      <c r="O566" s="4">
        <v>0</v>
      </c>
      <c r="P566" s="4">
        <v>0</v>
      </c>
      <c r="Q566" s="4">
        <v>17500</v>
      </c>
      <c r="R566" s="4">
        <v>0</v>
      </c>
      <c r="S566" s="4">
        <v>0</v>
      </c>
      <c r="T566" s="4">
        <v>0</v>
      </c>
      <c r="U566" s="4">
        <v>17500</v>
      </c>
      <c r="V566" s="4">
        <v>17500</v>
      </c>
      <c r="W566" s="4">
        <v>17500</v>
      </c>
      <c r="X566" s="3" t="s">
        <v>127</v>
      </c>
    </row>
    <row r="567" spans="1:24" ht="15.75" customHeight="1">
      <c r="A567" s="3" t="s">
        <v>118</v>
      </c>
      <c r="B567" s="3" t="s">
        <v>25</v>
      </c>
      <c r="C567" s="3" t="s">
        <v>26</v>
      </c>
      <c r="D567" s="3" t="s">
        <v>395</v>
      </c>
      <c r="E567" s="3" t="s">
        <v>396</v>
      </c>
      <c r="F567" s="3" t="s">
        <v>162</v>
      </c>
      <c r="G567" s="3" t="s">
        <v>163</v>
      </c>
      <c r="H567" s="3" t="s">
        <v>186</v>
      </c>
      <c r="I567" s="3" t="s">
        <v>187</v>
      </c>
      <c r="J567" s="3" t="s">
        <v>123</v>
      </c>
      <c r="K567" s="3" t="s">
        <v>154</v>
      </c>
      <c r="L567" s="3" t="s">
        <v>181</v>
      </c>
      <c r="M567" s="3" t="s">
        <v>126</v>
      </c>
      <c r="N567" s="4">
        <v>8273.2000000000007</v>
      </c>
      <c r="O567" s="4">
        <v>0</v>
      </c>
      <c r="P567" s="4">
        <v>0</v>
      </c>
      <c r="Q567" s="4">
        <v>8273.2000000000007</v>
      </c>
      <c r="R567" s="4">
        <v>0</v>
      </c>
      <c r="S567" s="4">
        <v>0</v>
      </c>
      <c r="T567" s="4">
        <v>0</v>
      </c>
      <c r="U567" s="4">
        <v>8273.2000000000007</v>
      </c>
      <c r="V567" s="4">
        <v>8273.2000000000007</v>
      </c>
      <c r="W567" s="4">
        <v>8273.2000000000007</v>
      </c>
      <c r="X567" s="3" t="s">
        <v>127</v>
      </c>
    </row>
    <row r="568" spans="1:24" ht="15.75" customHeight="1">
      <c r="A568" s="3" t="s">
        <v>118</v>
      </c>
      <c r="B568" s="3" t="s">
        <v>25</v>
      </c>
      <c r="C568" s="3" t="s">
        <v>26</v>
      </c>
      <c r="D568" s="3" t="s">
        <v>395</v>
      </c>
      <c r="E568" s="3" t="s">
        <v>396</v>
      </c>
      <c r="F568" s="3" t="s">
        <v>162</v>
      </c>
      <c r="G568" s="3" t="s">
        <v>163</v>
      </c>
      <c r="H568" s="3" t="s">
        <v>186</v>
      </c>
      <c r="I568" s="3" t="s">
        <v>187</v>
      </c>
      <c r="J568" s="3" t="s">
        <v>123</v>
      </c>
      <c r="K568" s="3" t="s">
        <v>174</v>
      </c>
      <c r="L568" s="3" t="s">
        <v>175</v>
      </c>
      <c r="M568" s="3" t="s">
        <v>126</v>
      </c>
      <c r="N568" s="4">
        <v>593.41</v>
      </c>
      <c r="O568" s="4">
        <v>0</v>
      </c>
      <c r="P568" s="4">
        <v>0</v>
      </c>
      <c r="Q568" s="4">
        <v>593.41</v>
      </c>
      <c r="R568" s="4">
        <v>0</v>
      </c>
      <c r="S568" s="4">
        <v>0</v>
      </c>
      <c r="T568" s="4">
        <v>0</v>
      </c>
      <c r="U568" s="4">
        <v>593.41</v>
      </c>
      <c r="V568" s="4">
        <v>593.41</v>
      </c>
      <c r="W568" s="4">
        <v>593.41</v>
      </c>
      <c r="X568" s="3" t="s">
        <v>127</v>
      </c>
    </row>
    <row r="569" spans="1:24" ht="15.75" customHeight="1">
      <c r="A569" s="3" t="s">
        <v>118</v>
      </c>
      <c r="B569" s="3" t="s">
        <v>25</v>
      </c>
      <c r="C569" s="3" t="s">
        <v>26</v>
      </c>
      <c r="D569" s="3" t="s">
        <v>395</v>
      </c>
      <c r="E569" s="3" t="s">
        <v>396</v>
      </c>
      <c r="F569" s="3" t="s">
        <v>162</v>
      </c>
      <c r="G569" s="3" t="s">
        <v>163</v>
      </c>
      <c r="H569" s="3" t="s">
        <v>186</v>
      </c>
      <c r="I569" s="3" t="s">
        <v>187</v>
      </c>
      <c r="J569" s="3" t="s">
        <v>123</v>
      </c>
      <c r="K569" s="3" t="s">
        <v>188</v>
      </c>
      <c r="L569" s="3" t="s">
        <v>189</v>
      </c>
      <c r="M569" s="3" t="s">
        <v>126</v>
      </c>
      <c r="N569" s="4">
        <v>2616</v>
      </c>
      <c r="O569" s="4">
        <v>1000</v>
      </c>
      <c r="P569" s="4">
        <v>0</v>
      </c>
      <c r="Q569" s="4">
        <v>3616</v>
      </c>
      <c r="R569" s="4">
        <v>0</v>
      </c>
      <c r="S569" s="4">
        <v>0</v>
      </c>
      <c r="T569" s="4">
        <v>0</v>
      </c>
      <c r="U569" s="4">
        <v>3616</v>
      </c>
      <c r="V569" s="4">
        <v>3616</v>
      </c>
      <c r="W569" s="4">
        <v>3616</v>
      </c>
      <c r="X569" s="3" t="s">
        <v>127</v>
      </c>
    </row>
    <row r="570" spans="1:24" ht="15.75" customHeight="1">
      <c r="A570" s="3" t="s">
        <v>118</v>
      </c>
      <c r="B570" s="3" t="s">
        <v>25</v>
      </c>
      <c r="C570" s="3" t="s">
        <v>26</v>
      </c>
      <c r="D570" s="3" t="s">
        <v>395</v>
      </c>
      <c r="E570" s="3" t="s">
        <v>396</v>
      </c>
      <c r="F570" s="3" t="s">
        <v>190</v>
      </c>
      <c r="G570" s="3" t="s">
        <v>191</v>
      </c>
      <c r="H570" s="3" t="s">
        <v>192</v>
      </c>
      <c r="I570" s="3" t="s">
        <v>193</v>
      </c>
      <c r="J570" s="3" t="s">
        <v>123</v>
      </c>
      <c r="K570" s="3" t="s">
        <v>332</v>
      </c>
      <c r="L570" s="3" t="s">
        <v>333</v>
      </c>
      <c r="M570" s="3" t="s">
        <v>126</v>
      </c>
      <c r="N570" s="4">
        <v>12689.53</v>
      </c>
      <c r="O570" s="4">
        <v>9484.7199999999993</v>
      </c>
      <c r="P570" s="4">
        <v>0</v>
      </c>
      <c r="Q570" s="4">
        <v>22174.25</v>
      </c>
      <c r="R570" s="4">
        <v>0</v>
      </c>
      <c r="S570" s="4">
        <v>0</v>
      </c>
      <c r="T570" s="4">
        <v>0</v>
      </c>
      <c r="U570" s="4">
        <v>22174.25</v>
      </c>
      <c r="V570" s="4">
        <v>22174.25</v>
      </c>
      <c r="W570" s="4">
        <v>22174.25</v>
      </c>
      <c r="X570" s="3" t="s">
        <v>127</v>
      </c>
    </row>
    <row r="571" spans="1:24" ht="15.75" customHeight="1">
      <c r="A571" s="3" t="s">
        <v>118</v>
      </c>
      <c r="B571" s="3" t="s">
        <v>25</v>
      </c>
      <c r="C571" s="3" t="s">
        <v>26</v>
      </c>
      <c r="D571" s="3" t="s">
        <v>395</v>
      </c>
      <c r="E571" s="3" t="s">
        <v>396</v>
      </c>
      <c r="F571" s="3" t="s">
        <v>190</v>
      </c>
      <c r="G571" s="3" t="s">
        <v>191</v>
      </c>
      <c r="H571" s="3" t="s">
        <v>192</v>
      </c>
      <c r="I571" s="3" t="s">
        <v>193</v>
      </c>
      <c r="J571" s="3" t="s">
        <v>123</v>
      </c>
      <c r="K571" s="3" t="s">
        <v>169</v>
      </c>
      <c r="L571" s="3" t="s">
        <v>418</v>
      </c>
      <c r="M571" s="3" t="s">
        <v>126</v>
      </c>
      <c r="N571" s="4">
        <v>6310.47</v>
      </c>
      <c r="O571" s="4">
        <v>-6310.47</v>
      </c>
      <c r="P571" s="4">
        <v>0</v>
      </c>
      <c r="Q571" s="4">
        <v>0</v>
      </c>
      <c r="R571" s="4">
        <v>0</v>
      </c>
      <c r="S571" s="4">
        <v>0</v>
      </c>
      <c r="T571" s="4">
        <v>0</v>
      </c>
      <c r="U571" s="4">
        <v>0</v>
      </c>
      <c r="V571" s="4">
        <v>0</v>
      </c>
      <c r="W571" s="4">
        <v>0</v>
      </c>
      <c r="X571" s="3" t="s">
        <v>127</v>
      </c>
    </row>
    <row r="572" spans="1:24" ht="15.75" customHeight="1">
      <c r="A572" s="3" t="s">
        <v>118</v>
      </c>
      <c r="B572" s="3" t="s">
        <v>25</v>
      </c>
      <c r="C572" s="3" t="s">
        <v>26</v>
      </c>
      <c r="D572" s="3" t="s">
        <v>395</v>
      </c>
      <c r="E572" s="3" t="s">
        <v>396</v>
      </c>
      <c r="F572" s="3" t="s">
        <v>190</v>
      </c>
      <c r="G572" s="3" t="s">
        <v>191</v>
      </c>
      <c r="H572" s="3" t="s">
        <v>195</v>
      </c>
      <c r="I572" s="3" t="s">
        <v>196</v>
      </c>
      <c r="J572" s="3" t="s">
        <v>123</v>
      </c>
      <c r="K572" s="3" t="s">
        <v>178</v>
      </c>
      <c r="L572" s="3" t="s">
        <v>419</v>
      </c>
      <c r="M572" s="3" t="s">
        <v>126</v>
      </c>
      <c r="N572" s="4">
        <v>2308</v>
      </c>
      <c r="O572" s="4">
        <v>-2308</v>
      </c>
      <c r="P572" s="4">
        <v>0</v>
      </c>
      <c r="Q572" s="4">
        <v>0</v>
      </c>
      <c r="R572" s="4">
        <v>0</v>
      </c>
      <c r="S572" s="4">
        <v>0</v>
      </c>
      <c r="T572" s="4">
        <v>0</v>
      </c>
      <c r="U572" s="4">
        <v>0</v>
      </c>
      <c r="V572" s="4">
        <v>0</v>
      </c>
      <c r="W572" s="4">
        <v>0</v>
      </c>
      <c r="X572" s="3" t="s">
        <v>127</v>
      </c>
    </row>
    <row r="573" spans="1:24" ht="15.75" customHeight="1">
      <c r="A573" s="3" t="s">
        <v>118</v>
      </c>
      <c r="B573" s="3" t="s">
        <v>25</v>
      </c>
      <c r="C573" s="3" t="s">
        <v>26</v>
      </c>
      <c r="D573" s="3" t="s">
        <v>395</v>
      </c>
      <c r="E573" s="3" t="s">
        <v>396</v>
      </c>
      <c r="F573" s="3" t="s">
        <v>190</v>
      </c>
      <c r="G573" s="3" t="s">
        <v>191</v>
      </c>
      <c r="H573" s="3" t="s">
        <v>195</v>
      </c>
      <c r="I573" s="3" t="s">
        <v>196</v>
      </c>
      <c r="J573" s="3" t="s">
        <v>123</v>
      </c>
      <c r="K573" s="3" t="s">
        <v>332</v>
      </c>
      <c r="L573" s="3" t="s">
        <v>333</v>
      </c>
      <c r="M573" s="3" t="s">
        <v>126</v>
      </c>
      <c r="N573" s="4">
        <v>9587.5499999999993</v>
      </c>
      <c r="O573" s="4">
        <v>0</v>
      </c>
      <c r="P573" s="4">
        <v>0</v>
      </c>
      <c r="Q573" s="4">
        <v>9587.5499999999993</v>
      </c>
      <c r="R573" s="4">
        <v>0</v>
      </c>
      <c r="S573" s="4">
        <v>0</v>
      </c>
      <c r="T573" s="4">
        <v>0</v>
      </c>
      <c r="U573" s="4">
        <v>9587.5499999999993</v>
      </c>
      <c r="V573" s="4">
        <v>9587.5499999999993</v>
      </c>
      <c r="W573" s="4">
        <v>9587.5499999999993</v>
      </c>
      <c r="X573" s="3" t="s">
        <v>127</v>
      </c>
    </row>
    <row r="574" spans="1:24" ht="15.75" customHeight="1">
      <c r="A574" s="3" t="s">
        <v>118</v>
      </c>
      <c r="B574" s="3" t="s">
        <v>25</v>
      </c>
      <c r="C574" s="3" t="s">
        <v>26</v>
      </c>
      <c r="D574" s="3" t="s">
        <v>395</v>
      </c>
      <c r="E574" s="3" t="s">
        <v>396</v>
      </c>
      <c r="F574" s="3" t="s">
        <v>190</v>
      </c>
      <c r="G574" s="3" t="s">
        <v>191</v>
      </c>
      <c r="H574" s="3" t="s">
        <v>195</v>
      </c>
      <c r="I574" s="3" t="s">
        <v>196</v>
      </c>
      <c r="J574" s="3" t="s">
        <v>123</v>
      </c>
      <c r="K574" s="3" t="s">
        <v>158</v>
      </c>
      <c r="L574" s="3" t="s">
        <v>420</v>
      </c>
      <c r="M574" s="3" t="s">
        <v>126</v>
      </c>
      <c r="N574" s="4">
        <v>866.25</v>
      </c>
      <c r="O574" s="4">
        <v>-866.25</v>
      </c>
      <c r="P574" s="4">
        <v>0</v>
      </c>
      <c r="Q574" s="4">
        <v>0</v>
      </c>
      <c r="R574" s="4">
        <v>0</v>
      </c>
      <c r="S574" s="4">
        <v>0</v>
      </c>
      <c r="T574" s="4">
        <v>0</v>
      </c>
      <c r="U574" s="4">
        <v>0</v>
      </c>
      <c r="V574" s="4">
        <v>0</v>
      </c>
      <c r="W574" s="4">
        <v>0</v>
      </c>
      <c r="X574" s="3" t="s">
        <v>127</v>
      </c>
    </row>
    <row r="575" spans="1:24" ht="15.75" customHeight="1">
      <c r="A575" s="3" t="s">
        <v>118</v>
      </c>
      <c r="B575" s="3" t="s">
        <v>25</v>
      </c>
      <c r="C575" s="3" t="s">
        <v>26</v>
      </c>
      <c r="D575" s="3" t="s">
        <v>395</v>
      </c>
      <c r="E575" s="3" t="s">
        <v>396</v>
      </c>
      <c r="F575" s="3" t="s">
        <v>197</v>
      </c>
      <c r="G575" s="3" t="s">
        <v>198</v>
      </c>
      <c r="H575" s="3" t="s">
        <v>199</v>
      </c>
      <c r="I575" s="3" t="s">
        <v>200</v>
      </c>
      <c r="J575" s="3" t="s">
        <v>123</v>
      </c>
      <c r="K575" s="3" t="s">
        <v>150</v>
      </c>
      <c r="L575" s="3" t="s">
        <v>201</v>
      </c>
      <c r="M575" s="3" t="s">
        <v>126</v>
      </c>
      <c r="N575" s="4">
        <v>7484.66</v>
      </c>
      <c r="O575" s="4">
        <v>3700</v>
      </c>
      <c r="P575" s="4">
        <v>0</v>
      </c>
      <c r="Q575" s="4">
        <v>11184.66</v>
      </c>
      <c r="R575" s="4">
        <v>0</v>
      </c>
      <c r="S575" s="4">
        <v>0</v>
      </c>
      <c r="T575" s="4">
        <v>0</v>
      </c>
      <c r="U575" s="4">
        <v>11184.66</v>
      </c>
      <c r="V575" s="4">
        <v>11184.66</v>
      </c>
      <c r="W575" s="4">
        <v>11184.66</v>
      </c>
      <c r="X575" s="3" t="s">
        <v>127</v>
      </c>
    </row>
    <row r="576" spans="1:24" ht="15.75" customHeight="1">
      <c r="A576" s="3" t="s">
        <v>118</v>
      </c>
      <c r="B576" s="3" t="s">
        <v>25</v>
      </c>
      <c r="C576" s="3" t="s">
        <v>26</v>
      </c>
      <c r="D576" s="3" t="s">
        <v>395</v>
      </c>
      <c r="E576" s="3" t="s">
        <v>396</v>
      </c>
      <c r="F576" s="3" t="s">
        <v>197</v>
      </c>
      <c r="G576" s="3" t="s">
        <v>198</v>
      </c>
      <c r="H576" s="3" t="s">
        <v>199</v>
      </c>
      <c r="I576" s="3" t="s">
        <v>200</v>
      </c>
      <c r="J576" s="3" t="s">
        <v>123</v>
      </c>
      <c r="K576" s="3" t="s">
        <v>158</v>
      </c>
      <c r="L576" s="3" t="s">
        <v>203</v>
      </c>
      <c r="M576" s="3" t="s">
        <v>126</v>
      </c>
      <c r="N576" s="4">
        <v>6580.21</v>
      </c>
      <c r="O576" s="4">
        <v>0</v>
      </c>
      <c r="P576" s="4">
        <v>0</v>
      </c>
      <c r="Q576" s="4">
        <v>6580.21</v>
      </c>
      <c r="R576" s="4">
        <v>0</v>
      </c>
      <c r="S576" s="4">
        <v>0</v>
      </c>
      <c r="T576" s="4">
        <v>0</v>
      </c>
      <c r="U576" s="4">
        <v>6580.21</v>
      </c>
      <c r="V576" s="4">
        <v>6580.21</v>
      </c>
      <c r="W576" s="4">
        <v>6580.21</v>
      </c>
      <c r="X576" s="3" t="s">
        <v>127</v>
      </c>
    </row>
    <row r="577" spans="1:24" ht="15.75" customHeight="1">
      <c r="A577" s="3" t="s">
        <v>118</v>
      </c>
      <c r="B577" s="3" t="s">
        <v>25</v>
      </c>
      <c r="C577" s="3" t="s">
        <v>26</v>
      </c>
      <c r="D577" s="3" t="s">
        <v>395</v>
      </c>
      <c r="E577" s="3" t="s">
        <v>396</v>
      </c>
      <c r="F577" s="3" t="s">
        <v>197</v>
      </c>
      <c r="G577" s="3" t="s">
        <v>198</v>
      </c>
      <c r="H577" s="3" t="s">
        <v>199</v>
      </c>
      <c r="I577" s="3" t="s">
        <v>200</v>
      </c>
      <c r="J577" s="3" t="s">
        <v>123</v>
      </c>
      <c r="K577" s="3" t="s">
        <v>204</v>
      </c>
      <c r="L577" s="3" t="s">
        <v>205</v>
      </c>
      <c r="M577" s="3" t="s">
        <v>126</v>
      </c>
      <c r="N577" s="4">
        <v>6046.75</v>
      </c>
      <c r="O577" s="4">
        <v>-3700</v>
      </c>
      <c r="P577" s="4">
        <v>0</v>
      </c>
      <c r="Q577" s="4">
        <v>2346.75</v>
      </c>
      <c r="R577" s="4">
        <v>0</v>
      </c>
      <c r="S577" s="4">
        <v>0</v>
      </c>
      <c r="T577" s="4">
        <v>0</v>
      </c>
      <c r="U577" s="4">
        <v>2346.75</v>
      </c>
      <c r="V577" s="4">
        <v>2346.75</v>
      </c>
      <c r="W577" s="4">
        <v>2346.75</v>
      </c>
      <c r="X577" s="3" t="s">
        <v>127</v>
      </c>
    </row>
    <row r="578" spans="1:24" ht="15.75" customHeight="1">
      <c r="A578" s="3" t="s">
        <v>118</v>
      </c>
      <c r="B578" s="3" t="s">
        <v>25</v>
      </c>
      <c r="C578" s="3" t="s">
        <v>26</v>
      </c>
      <c r="D578" s="3" t="s">
        <v>395</v>
      </c>
      <c r="E578" s="3" t="s">
        <v>396</v>
      </c>
      <c r="F578" s="3" t="s">
        <v>206</v>
      </c>
      <c r="G578" s="3" t="s">
        <v>207</v>
      </c>
      <c r="H578" s="3" t="s">
        <v>208</v>
      </c>
      <c r="I578" s="3" t="s">
        <v>209</v>
      </c>
      <c r="J578" s="3" t="s">
        <v>123</v>
      </c>
      <c r="K578" s="3" t="s">
        <v>332</v>
      </c>
      <c r="L578" s="3" t="s">
        <v>389</v>
      </c>
      <c r="M578" s="3" t="s">
        <v>126</v>
      </c>
      <c r="N578" s="4">
        <v>4546.03</v>
      </c>
      <c r="O578" s="4">
        <v>0</v>
      </c>
      <c r="P578" s="4">
        <v>0</v>
      </c>
      <c r="Q578" s="4">
        <v>4546.03</v>
      </c>
      <c r="R578" s="4">
        <v>0</v>
      </c>
      <c r="S578" s="4">
        <v>0</v>
      </c>
      <c r="T578" s="4">
        <v>0</v>
      </c>
      <c r="U578" s="4">
        <v>4546.03</v>
      </c>
      <c r="V578" s="4">
        <v>4546.03</v>
      </c>
      <c r="W578" s="4">
        <v>4546.03</v>
      </c>
      <c r="X578" s="3" t="s">
        <v>127</v>
      </c>
    </row>
    <row r="579" spans="1:24" ht="15.75" customHeight="1">
      <c r="A579" s="3" t="s">
        <v>118</v>
      </c>
      <c r="B579" s="3" t="s">
        <v>25</v>
      </c>
      <c r="C579" s="3" t="s">
        <v>26</v>
      </c>
      <c r="D579" s="3" t="s">
        <v>395</v>
      </c>
      <c r="E579" s="3" t="s">
        <v>396</v>
      </c>
      <c r="F579" s="3" t="s">
        <v>206</v>
      </c>
      <c r="G579" s="3" t="s">
        <v>207</v>
      </c>
      <c r="H579" s="3" t="s">
        <v>208</v>
      </c>
      <c r="I579" s="3" t="s">
        <v>209</v>
      </c>
      <c r="J579" s="3" t="s">
        <v>123</v>
      </c>
      <c r="K579" s="3" t="s">
        <v>148</v>
      </c>
      <c r="L579" s="3" t="s">
        <v>366</v>
      </c>
      <c r="M579" s="3" t="s">
        <v>126</v>
      </c>
      <c r="N579" s="4">
        <v>2166.75</v>
      </c>
      <c r="O579" s="4">
        <v>0</v>
      </c>
      <c r="P579" s="4">
        <v>0</v>
      </c>
      <c r="Q579" s="4">
        <v>2166.75</v>
      </c>
      <c r="R579" s="4">
        <v>0</v>
      </c>
      <c r="S579" s="4">
        <v>0</v>
      </c>
      <c r="T579" s="4">
        <v>0</v>
      </c>
      <c r="U579" s="4">
        <v>2166.75</v>
      </c>
      <c r="V579" s="4">
        <v>2166.75</v>
      </c>
      <c r="W579" s="4">
        <v>2166.75</v>
      </c>
      <c r="X579" s="3" t="s">
        <v>127</v>
      </c>
    </row>
    <row r="580" spans="1:24" ht="15.75" customHeight="1">
      <c r="A580" s="3" t="s">
        <v>118</v>
      </c>
      <c r="B580" s="3" t="s">
        <v>25</v>
      </c>
      <c r="C580" s="3" t="s">
        <v>26</v>
      </c>
      <c r="D580" s="3" t="s">
        <v>395</v>
      </c>
      <c r="E580" s="3" t="s">
        <v>396</v>
      </c>
      <c r="F580" s="3" t="s">
        <v>206</v>
      </c>
      <c r="G580" s="3" t="s">
        <v>207</v>
      </c>
      <c r="H580" s="3" t="s">
        <v>208</v>
      </c>
      <c r="I580" s="3" t="s">
        <v>209</v>
      </c>
      <c r="J580" s="3" t="s">
        <v>123</v>
      </c>
      <c r="K580" s="3" t="s">
        <v>158</v>
      </c>
      <c r="L580" s="3" t="s">
        <v>390</v>
      </c>
      <c r="M580" s="3" t="s">
        <v>126</v>
      </c>
      <c r="N580" s="4">
        <v>4313.95</v>
      </c>
      <c r="O580" s="4">
        <v>0</v>
      </c>
      <c r="P580" s="4">
        <v>0</v>
      </c>
      <c r="Q580" s="4">
        <v>4313.95</v>
      </c>
      <c r="R580" s="4">
        <v>0</v>
      </c>
      <c r="S580" s="4">
        <v>0</v>
      </c>
      <c r="T580" s="4">
        <v>0</v>
      </c>
      <c r="U580" s="4">
        <v>4313.95</v>
      </c>
      <c r="V580" s="4">
        <v>4313.95</v>
      </c>
      <c r="W580" s="4">
        <v>4313.95</v>
      </c>
      <c r="X580" s="3" t="s">
        <v>127</v>
      </c>
    </row>
    <row r="581" spans="1:24" ht="15.75" customHeight="1">
      <c r="A581" s="3" t="s">
        <v>118</v>
      </c>
      <c r="B581" s="3" t="s">
        <v>25</v>
      </c>
      <c r="C581" s="3" t="s">
        <v>26</v>
      </c>
      <c r="D581" s="3" t="s">
        <v>395</v>
      </c>
      <c r="E581" s="3" t="s">
        <v>396</v>
      </c>
      <c r="F581" s="3" t="s">
        <v>206</v>
      </c>
      <c r="G581" s="3" t="s">
        <v>207</v>
      </c>
      <c r="H581" s="3" t="s">
        <v>208</v>
      </c>
      <c r="I581" s="3" t="s">
        <v>209</v>
      </c>
      <c r="J581" s="3" t="s">
        <v>123</v>
      </c>
      <c r="K581" s="3" t="s">
        <v>174</v>
      </c>
      <c r="L581" s="3" t="s">
        <v>340</v>
      </c>
      <c r="M581" s="3" t="s">
        <v>126</v>
      </c>
      <c r="N581" s="4">
        <v>1196.69</v>
      </c>
      <c r="O581" s="4">
        <v>0</v>
      </c>
      <c r="P581" s="4">
        <v>0</v>
      </c>
      <c r="Q581" s="4">
        <v>1196.69</v>
      </c>
      <c r="R581" s="4">
        <v>0</v>
      </c>
      <c r="S581" s="4">
        <v>0</v>
      </c>
      <c r="T581" s="4">
        <v>0</v>
      </c>
      <c r="U581" s="4">
        <v>1196.69</v>
      </c>
      <c r="V581" s="4">
        <v>1196.69</v>
      </c>
      <c r="W581" s="4">
        <v>1196.69</v>
      </c>
      <c r="X581" s="3" t="s">
        <v>127</v>
      </c>
    </row>
    <row r="582" spans="1:24" ht="15.75" customHeight="1">
      <c r="A582" s="3" t="s">
        <v>118</v>
      </c>
      <c r="B582" s="3" t="s">
        <v>25</v>
      </c>
      <c r="C582" s="3" t="s">
        <v>26</v>
      </c>
      <c r="D582" s="3" t="s">
        <v>395</v>
      </c>
      <c r="E582" s="3" t="s">
        <v>396</v>
      </c>
      <c r="F582" s="3" t="s">
        <v>211</v>
      </c>
      <c r="G582" s="3" t="s">
        <v>212</v>
      </c>
      <c r="H582" s="3" t="s">
        <v>213</v>
      </c>
      <c r="I582" s="3" t="s">
        <v>214</v>
      </c>
      <c r="J582" s="3" t="s">
        <v>123</v>
      </c>
      <c r="K582" s="3" t="s">
        <v>154</v>
      </c>
      <c r="L582" s="3" t="s">
        <v>216</v>
      </c>
      <c r="M582" s="3" t="s">
        <v>126</v>
      </c>
      <c r="N582" s="4">
        <v>13510</v>
      </c>
      <c r="O582" s="4">
        <v>0</v>
      </c>
      <c r="P582" s="4">
        <v>0</v>
      </c>
      <c r="Q582" s="4">
        <v>13510</v>
      </c>
      <c r="R582" s="4">
        <v>0</v>
      </c>
      <c r="S582" s="4">
        <v>0</v>
      </c>
      <c r="T582" s="4">
        <v>0</v>
      </c>
      <c r="U582" s="4">
        <v>13510</v>
      </c>
      <c r="V582" s="4">
        <v>13510</v>
      </c>
      <c r="W582" s="4">
        <v>13510</v>
      </c>
      <c r="X582" s="3" t="s">
        <v>127</v>
      </c>
    </row>
    <row r="583" spans="1:24" ht="15.75" customHeight="1">
      <c r="A583" s="3" t="s">
        <v>118</v>
      </c>
      <c r="B583" s="3" t="s">
        <v>25</v>
      </c>
      <c r="C583" s="3" t="s">
        <v>26</v>
      </c>
      <c r="D583" s="3" t="s">
        <v>395</v>
      </c>
      <c r="E583" s="3" t="s">
        <v>396</v>
      </c>
      <c r="F583" s="3" t="s">
        <v>211</v>
      </c>
      <c r="G583" s="3" t="s">
        <v>212</v>
      </c>
      <c r="H583" s="3" t="s">
        <v>213</v>
      </c>
      <c r="I583" s="3" t="s">
        <v>214</v>
      </c>
      <c r="J583" s="3" t="s">
        <v>123</v>
      </c>
      <c r="K583" s="3" t="s">
        <v>140</v>
      </c>
      <c r="L583" s="3" t="s">
        <v>217</v>
      </c>
      <c r="M583" s="3" t="s">
        <v>126</v>
      </c>
      <c r="N583" s="4">
        <v>9280</v>
      </c>
      <c r="O583" s="4">
        <v>4160</v>
      </c>
      <c r="P583" s="4">
        <v>0</v>
      </c>
      <c r="Q583" s="4">
        <v>13440</v>
      </c>
      <c r="R583" s="4">
        <v>0</v>
      </c>
      <c r="S583" s="4">
        <v>11080</v>
      </c>
      <c r="T583" s="4">
        <v>1480</v>
      </c>
      <c r="U583" s="4">
        <v>2360</v>
      </c>
      <c r="V583" s="4">
        <v>11960</v>
      </c>
      <c r="W583" s="4">
        <v>2360</v>
      </c>
      <c r="X583" s="3" t="s">
        <v>127</v>
      </c>
    </row>
    <row r="584" spans="1:24" ht="15.75" customHeight="1">
      <c r="A584" s="3" t="s">
        <v>118</v>
      </c>
      <c r="B584" s="3" t="s">
        <v>25</v>
      </c>
      <c r="C584" s="3" t="s">
        <v>26</v>
      </c>
      <c r="D584" s="3" t="s">
        <v>395</v>
      </c>
      <c r="E584" s="3" t="s">
        <v>396</v>
      </c>
      <c r="F584" s="3" t="s">
        <v>211</v>
      </c>
      <c r="G584" s="3" t="s">
        <v>212</v>
      </c>
      <c r="H584" s="3" t="s">
        <v>213</v>
      </c>
      <c r="I584" s="3" t="s">
        <v>214</v>
      </c>
      <c r="J584" s="3" t="s">
        <v>123</v>
      </c>
      <c r="K584" s="3" t="s">
        <v>132</v>
      </c>
      <c r="L584" s="3" t="s">
        <v>421</v>
      </c>
      <c r="M584" s="3" t="s">
        <v>126</v>
      </c>
      <c r="N584" s="4">
        <v>4346.5200000000004</v>
      </c>
      <c r="O584" s="4">
        <v>-4346.5200000000004</v>
      </c>
      <c r="P584" s="4">
        <v>0</v>
      </c>
      <c r="Q584" s="4">
        <v>0</v>
      </c>
      <c r="R584" s="4">
        <v>0</v>
      </c>
      <c r="S584" s="4">
        <v>0</v>
      </c>
      <c r="T584" s="4">
        <v>0</v>
      </c>
      <c r="U584" s="4">
        <v>0</v>
      </c>
      <c r="V584" s="4">
        <v>0</v>
      </c>
      <c r="W584" s="4">
        <v>0</v>
      </c>
      <c r="X584" s="3" t="s">
        <v>127</v>
      </c>
    </row>
    <row r="585" spans="1:24" ht="15.75" customHeight="1">
      <c r="A585" s="3" t="s">
        <v>118</v>
      </c>
      <c r="B585" s="3" t="s">
        <v>25</v>
      </c>
      <c r="C585" s="3" t="s">
        <v>26</v>
      </c>
      <c r="D585" s="3" t="s">
        <v>395</v>
      </c>
      <c r="E585" s="3" t="s">
        <v>396</v>
      </c>
      <c r="F585" s="3" t="s">
        <v>211</v>
      </c>
      <c r="G585" s="3" t="s">
        <v>212</v>
      </c>
      <c r="H585" s="3" t="s">
        <v>218</v>
      </c>
      <c r="I585" s="3" t="s">
        <v>219</v>
      </c>
      <c r="J585" s="3" t="s">
        <v>123</v>
      </c>
      <c r="K585" s="3" t="s">
        <v>140</v>
      </c>
      <c r="L585" s="3" t="s">
        <v>217</v>
      </c>
      <c r="M585" s="3" t="s">
        <v>126</v>
      </c>
      <c r="N585" s="4">
        <v>2693.48</v>
      </c>
      <c r="O585" s="4">
        <v>10746.52</v>
      </c>
      <c r="P585" s="4">
        <v>0</v>
      </c>
      <c r="Q585" s="4">
        <v>13440</v>
      </c>
      <c r="R585" s="4">
        <v>0</v>
      </c>
      <c r="S585" s="4">
        <v>11080</v>
      </c>
      <c r="T585" s="4">
        <v>1480</v>
      </c>
      <c r="U585" s="4">
        <v>2360</v>
      </c>
      <c r="V585" s="4">
        <v>11960</v>
      </c>
      <c r="W585" s="4">
        <v>2360</v>
      </c>
      <c r="X585" s="3" t="s">
        <v>127</v>
      </c>
    </row>
    <row r="586" spans="1:24" ht="15.75" customHeight="1">
      <c r="A586" s="3" t="s">
        <v>118</v>
      </c>
      <c r="B586" s="3" t="s">
        <v>25</v>
      </c>
      <c r="C586" s="3" t="s">
        <v>26</v>
      </c>
      <c r="D586" s="3" t="s">
        <v>395</v>
      </c>
      <c r="E586" s="3" t="s">
        <v>396</v>
      </c>
      <c r="F586" s="3" t="s">
        <v>220</v>
      </c>
      <c r="G586" s="3" t="s">
        <v>221</v>
      </c>
      <c r="H586" s="3" t="s">
        <v>222</v>
      </c>
      <c r="I586" s="3" t="s">
        <v>223</v>
      </c>
      <c r="J586" s="3" t="s">
        <v>123</v>
      </c>
      <c r="K586" s="3" t="s">
        <v>422</v>
      </c>
      <c r="L586" s="3" t="s">
        <v>423</v>
      </c>
      <c r="M586" s="3" t="s">
        <v>126</v>
      </c>
      <c r="N586" s="4">
        <v>909</v>
      </c>
      <c r="O586" s="4">
        <v>1195.5999999999999</v>
      </c>
      <c r="P586" s="4">
        <v>0</v>
      </c>
      <c r="Q586" s="4">
        <v>2104.6</v>
      </c>
      <c r="R586" s="4">
        <v>0</v>
      </c>
      <c r="S586" s="4">
        <v>0</v>
      </c>
      <c r="T586" s="4">
        <v>0</v>
      </c>
      <c r="U586" s="4">
        <v>2104.6</v>
      </c>
      <c r="V586" s="4">
        <v>2104.6</v>
      </c>
      <c r="W586" s="4">
        <v>2104.6</v>
      </c>
      <c r="X586" s="3" t="s">
        <v>127</v>
      </c>
    </row>
    <row r="587" spans="1:24" ht="15.75" customHeight="1">
      <c r="A587" s="3" t="s">
        <v>118</v>
      </c>
      <c r="B587" s="3" t="s">
        <v>25</v>
      </c>
      <c r="C587" s="3" t="s">
        <v>26</v>
      </c>
      <c r="D587" s="3" t="s">
        <v>395</v>
      </c>
      <c r="E587" s="3" t="s">
        <v>396</v>
      </c>
      <c r="F587" s="3" t="s">
        <v>220</v>
      </c>
      <c r="G587" s="3" t="s">
        <v>221</v>
      </c>
      <c r="H587" s="3" t="s">
        <v>222</v>
      </c>
      <c r="I587" s="3" t="s">
        <v>223</v>
      </c>
      <c r="J587" s="3" t="s">
        <v>123</v>
      </c>
      <c r="K587" s="3" t="s">
        <v>330</v>
      </c>
      <c r="L587" s="3" t="s">
        <v>342</v>
      </c>
      <c r="M587" s="3" t="s">
        <v>126</v>
      </c>
      <c r="N587" s="4">
        <v>4085</v>
      </c>
      <c r="O587" s="4">
        <v>0</v>
      </c>
      <c r="P587" s="4">
        <v>0</v>
      </c>
      <c r="Q587" s="4">
        <v>4085</v>
      </c>
      <c r="R587" s="4">
        <v>4072</v>
      </c>
      <c r="S587" s="4">
        <v>0</v>
      </c>
      <c r="T587" s="4">
        <v>0</v>
      </c>
      <c r="U587" s="4">
        <v>4085</v>
      </c>
      <c r="V587" s="4">
        <v>4085</v>
      </c>
      <c r="W587" s="4">
        <v>13</v>
      </c>
      <c r="X587" s="3" t="s">
        <v>127</v>
      </c>
    </row>
    <row r="588" spans="1:24" ht="15.75" customHeight="1">
      <c r="A588" s="3" t="s">
        <v>118</v>
      </c>
      <c r="B588" s="3" t="s">
        <v>25</v>
      </c>
      <c r="C588" s="3" t="s">
        <v>26</v>
      </c>
      <c r="D588" s="3" t="s">
        <v>395</v>
      </c>
      <c r="E588" s="3" t="s">
        <v>396</v>
      </c>
      <c r="F588" s="3" t="s">
        <v>220</v>
      </c>
      <c r="G588" s="3" t="s">
        <v>221</v>
      </c>
      <c r="H588" s="3" t="s">
        <v>222</v>
      </c>
      <c r="I588" s="3" t="s">
        <v>223</v>
      </c>
      <c r="J588" s="3" t="s">
        <v>123</v>
      </c>
      <c r="K588" s="3" t="s">
        <v>144</v>
      </c>
      <c r="L588" s="3" t="s">
        <v>228</v>
      </c>
      <c r="M588" s="3" t="s">
        <v>126</v>
      </c>
      <c r="N588" s="4">
        <v>13315.5</v>
      </c>
      <c r="O588" s="4">
        <v>0</v>
      </c>
      <c r="P588" s="4">
        <v>0</v>
      </c>
      <c r="Q588" s="4">
        <v>13315.5</v>
      </c>
      <c r="R588" s="4">
        <v>0</v>
      </c>
      <c r="S588" s="4">
        <v>0</v>
      </c>
      <c r="T588" s="4">
        <v>0</v>
      </c>
      <c r="U588" s="4">
        <v>13315.5</v>
      </c>
      <c r="V588" s="4">
        <v>13315.5</v>
      </c>
      <c r="W588" s="4">
        <v>13315.5</v>
      </c>
      <c r="X588" s="3" t="s">
        <v>127</v>
      </c>
    </row>
    <row r="589" spans="1:24" ht="15.75" customHeight="1">
      <c r="A589" s="3" t="s">
        <v>118</v>
      </c>
      <c r="B589" s="3" t="s">
        <v>25</v>
      </c>
      <c r="C589" s="3" t="s">
        <v>26</v>
      </c>
      <c r="D589" s="3" t="s">
        <v>395</v>
      </c>
      <c r="E589" s="3" t="s">
        <v>396</v>
      </c>
      <c r="F589" s="3" t="s">
        <v>220</v>
      </c>
      <c r="G589" s="3" t="s">
        <v>221</v>
      </c>
      <c r="H589" s="3" t="s">
        <v>222</v>
      </c>
      <c r="I589" s="3" t="s">
        <v>223</v>
      </c>
      <c r="J589" s="3" t="s">
        <v>123</v>
      </c>
      <c r="K589" s="3" t="s">
        <v>322</v>
      </c>
      <c r="L589" s="3" t="s">
        <v>424</v>
      </c>
      <c r="M589" s="3" t="s">
        <v>126</v>
      </c>
      <c r="N589" s="4">
        <v>1195.5999999999999</v>
      </c>
      <c r="O589" s="4">
        <v>-1195.5999999999999</v>
      </c>
      <c r="P589" s="4">
        <v>0</v>
      </c>
      <c r="Q589" s="4">
        <v>0</v>
      </c>
      <c r="R589" s="4">
        <v>0</v>
      </c>
      <c r="S589" s="4">
        <v>0</v>
      </c>
      <c r="T589" s="4">
        <v>0</v>
      </c>
      <c r="U589" s="4">
        <v>0</v>
      </c>
      <c r="V589" s="4">
        <v>0</v>
      </c>
      <c r="W589" s="4">
        <v>0</v>
      </c>
      <c r="X589" s="3" t="s">
        <v>127</v>
      </c>
    </row>
    <row r="590" spans="1:24" ht="15.75" customHeight="1">
      <c r="A590" s="3" t="s">
        <v>118</v>
      </c>
      <c r="B590" s="3" t="s">
        <v>25</v>
      </c>
      <c r="C590" s="3" t="s">
        <v>26</v>
      </c>
      <c r="D590" s="3" t="s">
        <v>395</v>
      </c>
      <c r="E590" s="3" t="s">
        <v>396</v>
      </c>
      <c r="F590" s="3" t="s">
        <v>229</v>
      </c>
      <c r="G590" s="3" t="s">
        <v>230</v>
      </c>
      <c r="H590" s="3" t="s">
        <v>231</v>
      </c>
      <c r="I590" s="3" t="s">
        <v>232</v>
      </c>
      <c r="J590" s="3" t="s">
        <v>123</v>
      </c>
      <c r="K590" s="3" t="s">
        <v>144</v>
      </c>
      <c r="L590" s="3" t="s">
        <v>234</v>
      </c>
      <c r="M590" s="3" t="s">
        <v>126</v>
      </c>
      <c r="N590" s="4">
        <v>4379.9799999999996</v>
      </c>
      <c r="O590" s="4">
        <v>0</v>
      </c>
      <c r="P590" s="4">
        <v>0</v>
      </c>
      <c r="Q590" s="4">
        <v>4379.9799999999996</v>
      </c>
      <c r="R590" s="4">
        <v>0</v>
      </c>
      <c r="S590" s="4">
        <v>0</v>
      </c>
      <c r="T590" s="4">
        <v>0</v>
      </c>
      <c r="U590" s="4">
        <v>4379.9799999999996</v>
      </c>
      <c r="V590" s="4">
        <v>4379.9799999999996</v>
      </c>
      <c r="W590" s="4">
        <v>4379.9799999999996</v>
      </c>
      <c r="X590" s="3" t="s">
        <v>127</v>
      </c>
    </row>
    <row r="591" spans="1:24" ht="15.75" customHeight="1">
      <c r="A591" s="3" t="s">
        <v>235</v>
      </c>
      <c r="B591" s="3" t="s">
        <v>25</v>
      </c>
      <c r="C591" s="3" t="s">
        <v>26</v>
      </c>
      <c r="D591" s="3" t="s">
        <v>395</v>
      </c>
      <c r="E591" s="3" t="s">
        <v>396</v>
      </c>
      <c r="F591" s="3" t="s">
        <v>128</v>
      </c>
      <c r="G591" s="3" t="s">
        <v>129</v>
      </c>
      <c r="H591" s="3" t="s">
        <v>134</v>
      </c>
      <c r="I591" s="3" t="s">
        <v>135</v>
      </c>
      <c r="J591" s="3" t="s">
        <v>236</v>
      </c>
      <c r="K591" s="3" t="s">
        <v>237</v>
      </c>
      <c r="L591" s="3" t="s">
        <v>238</v>
      </c>
      <c r="M591" s="3" t="s">
        <v>126</v>
      </c>
      <c r="N591" s="4">
        <v>366615.19</v>
      </c>
      <c r="O591" s="4">
        <v>0</v>
      </c>
      <c r="P591" s="4">
        <v>0</v>
      </c>
      <c r="Q591" s="4">
        <v>366615.19</v>
      </c>
      <c r="R591" s="4">
        <v>0</v>
      </c>
      <c r="S591" s="4">
        <v>0</v>
      </c>
      <c r="T591" s="4">
        <v>0</v>
      </c>
      <c r="U591" s="4">
        <v>366615.19</v>
      </c>
      <c r="V591" s="4">
        <v>366615.19</v>
      </c>
      <c r="W591" s="4">
        <v>366615.19</v>
      </c>
      <c r="X591" s="3" t="s">
        <v>127</v>
      </c>
    </row>
    <row r="592" spans="1:24" ht="15.75" customHeight="1">
      <c r="A592" s="3" t="s">
        <v>235</v>
      </c>
      <c r="B592" s="3" t="s">
        <v>25</v>
      </c>
      <c r="C592" s="3" t="s">
        <v>26</v>
      </c>
      <c r="D592" s="3" t="s">
        <v>395</v>
      </c>
      <c r="E592" s="3" t="s">
        <v>396</v>
      </c>
      <c r="F592" s="3" t="s">
        <v>128</v>
      </c>
      <c r="G592" s="3" t="s">
        <v>129</v>
      </c>
      <c r="H592" s="3" t="s">
        <v>134</v>
      </c>
      <c r="I592" s="3" t="s">
        <v>135</v>
      </c>
      <c r="J592" s="3" t="s">
        <v>236</v>
      </c>
      <c r="K592" s="3" t="s">
        <v>239</v>
      </c>
      <c r="L592" s="3" t="s">
        <v>240</v>
      </c>
      <c r="M592" s="3" t="s">
        <v>126</v>
      </c>
      <c r="N592" s="4">
        <v>527585.16</v>
      </c>
      <c r="O592" s="4">
        <v>0</v>
      </c>
      <c r="P592" s="4">
        <v>0</v>
      </c>
      <c r="Q592" s="4">
        <v>527585.16</v>
      </c>
      <c r="R592" s="4">
        <v>0</v>
      </c>
      <c r="S592" s="4">
        <v>487200</v>
      </c>
      <c r="T592" s="4">
        <v>0</v>
      </c>
      <c r="U592" s="4">
        <v>40385.160000000003</v>
      </c>
      <c r="V592" s="4">
        <v>527585.16</v>
      </c>
      <c r="W592" s="4">
        <v>40385.160000000003</v>
      </c>
      <c r="X592" s="3" t="s">
        <v>127</v>
      </c>
    </row>
    <row r="593" spans="1:24" ht="15.75" customHeight="1">
      <c r="A593" s="3" t="s">
        <v>235</v>
      </c>
      <c r="B593" s="3" t="s">
        <v>25</v>
      </c>
      <c r="C593" s="3" t="s">
        <v>26</v>
      </c>
      <c r="D593" s="3" t="s">
        <v>395</v>
      </c>
      <c r="E593" s="3" t="s">
        <v>396</v>
      </c>
      <c r="F593" s="3" t="s">
        <v>128</v>
      </c>
      <c r="G593" s="3" t="s">
        <v>129</v>
      </c>
      <c r="H593" s="3" t="s">
        <v>146</v>
      </c>
      <c r="I593" s="3" t="s">
        <v>147</v>
      </c>
      <c r="J593" s="3" t="s">
        <v>236</v>
      </c>
      <c r="K593" s="3" t="s">
        <v>237</v>
      </c>
      <c r="L593" s="3" t="s">
        <v>238</v>
      </c>
      <c r="M593" s="3" t="s">
        <v>126</v>
      </c>
      <c r="N593" s="4">
        <v>1103075.26</v>
      </c>
      <c r="O593" s="4">
        <v>0</v>
      </c>
      <c r="P593" s="4">
        <v>0</v>
      </c>
      <c r="Q593" s="4">
        <v>1103075.26</v>
      </c>
      <c r="R593" s="4">
        <v>0</v>
      </c>
      <c r="S593" s="4">
        <v>0</v>
      </c>
      <c r="T593" s="4">
        <v>0</v>
      </c>
      <c r="U593" s="4">
        <v>1103075.26</v>
      </c>
      <c r="V593" s="4">
        <v>1103075.26</v>
      </c>
      <c r="W593" s="4">
        <v>1103075.26</v>
      </c>
      <c r="X593" s="3" t="s">
        <v>127</v>
      </c>
    </row>
    <row r="594" spans="1:24" ht="15.75" customHeight="1">
      <c r="A594" s="3" t="s">
        <v>235</v>
      </c>
      <c r="B594" s="3" t="s">
        <v>25</v>
      </c>
      <c r="C594" s="3" t="s">
        <v>26</v>
      </c>
      <c r="D594" s="3" t="s">
        <v>395</v>
      </c>
      <c r="E594" s="3" t="s">
        <v>396</v>
      </c>
      <c r="F594" s="3" t="s">
        <v>128</v>
      </c>
      <c r="G594" s="3" t="s">
        <v>129</v>
      </c>
      <c r="H594" s="3" t="s">
        <v>146</v>
      </c>
      <c r="I594" s="3" t="s">
        <v>147</v>
      </c>
      <c r="J594" s="3" t="s">
        <v>236</v>
      </c>
      <c r="K594" s="3" t="s">
        <v>239</v>
      </c>
      <c r="L594" s="3" t="s">
        <v>240</v>
      </c>
      <c r="M594" s="3" t="s">
        <v>126</v>
      </c>
      <c r="N594" s="4">
        <v>989647.39</v>
      </c>
      <c r="O594" s="4">
        <v>-108382.12</v>
      </c>
      <c r="P594" s="4">
        <v>0</v>
      </c>
      <c r="Q594" s="4">
        <v>881265.27</v>
      </c>
      <c r="R594" s="4">
        <v>0</v>
      </c>
      <c r="S594" s="4">
        <v>493150</v>
      </c>
      <c r="T594" s="4">
        <v>0</v>
      </c>
      <c r="U594" s="4">
        <v>388115.27</v>
      </c>
      <c r="V594" s="4">
        <v>881265.27</v>
      </c>
      <c r="W594" s="4">
        <v>388115.27</v>
      </c>
      <c r="X594" s="3" t="s">
        <v>127</v>
      </c>
    </row>
    <row r="595" spans="1:24" ht="15.75" customHeight="1">
      <c r="A595" s="3" t="s">
        <v>391</v>
      </c>
      <c r="B595" s="3" t="s">
        <v>25</v>
      </c>
      <c r="C595" s="3" t="s">
        <v>26</v>
      </c>
      <c r="D595" s="3" t="s">
        <v>395</v>
      </c>
      <c r="E595" s="3" t="s">
        <v>396</v>
      </c>
      <c r="F595" s="3" t="s">
        <v>128</v>
      </c>
      <c r="G595" s="3" t="s">
        <v>129</v>
      </c>
      <c r="H595" s="3" t="s">
        <v>134</v>
      </c>
      <c r="I595" s="3" t="s">
        <v>135</v>
      </c>
      <c r="J595" s="3" t="s">
        <v>392</v>
      </c>
      <c r="K595" s="3" t="s">
        <v>393</v>
      </c>
      <c r="L595" s="3" t="s">
        <v>394</v>
      </c>
      <c r="M595" s="3" t="s">
        <v>126</v>
      </c>
      <c r="N595" s="4">
        <v>221873</v>
      </c>
      <c r="O595" s="4">
        <v>0</v>
      </c>
      <c r="P595" s="4">
        <v>0</v>
      </c>
      <c r="Q595" s="4">
        <v>221873</v>
      </c>
      <c r="R595" s="4">
        <v>0</v>
      </c>
      <c r="S595" s="4">
        <v>0</v>
      </c>
      <c r="T595" s="4">
        <v>0</v>
      </c>
      <c r="U595" s="4">
        <v>221873</v>
      </c>
      <c r="V595" s="4">
        <v>221873</v>
      </c>
      <c r="W595" s="4">
        <v>221873</v>
      </c>
      <c r="X595" s="3" t="s">
        <v>127</v>
      </c>
    </row>
    <row r="596" spans="1:24" ht="15.75" customHeight="1">
      <c r="A596" s="3" t="s">
        <v>243</v>
      </c>
      <c r="B596" s="3" t="s">
        <v>25</v>
      </c>
      <c r="C596" s="3" t="s">
        <v>26</v>
      </c>
      <c r="D596" s="3" t="s">
        <v>395</v>
      </c>
      <c r="E596" s="3" t="s">
        <v>396</v>
      </c>
      <c r="F596" s="3" t="s">
        <v>29</v>
      </c>
      <c r="G596" s="3" t="s">
        <v>30</v>
      </c>
      <c r="H596" s="3" t="s">
        <v>67</v>
      </c>
      <c r="I596" s="3" t="s">
        <v>68</v>
      </c>
      <c r="J596" s="3" t="s">
        <v>244</v>
      </c>
      <c r="K596" s="3" t="s">
        <v>245</v>
      </c>
      <c r="L596" s="3" t="s">
        <v>246</v>
      </c>
      <c r="M596" s="3" t="s">
        <v>36</v>
      </c>
      <c r="N596" s="4">
        <v>5800</v>
      </c>
      <c r="O596" s="4">
        <v>3000</v>
      </c>
      <c r="P596" s="4">
        <v>0</v>
      </c>
      <c r="Q596" s="4">
        <v>8800</v>
      </c>
      <c r="R596" s="4">
        <v>0</v>
      </c>
      <c r="S596" s="4">
        <v>2180</v>
      </c>
      <c r="T596" s="4">
        <v>2180</v>
      </c>
      <c r="U596" s="4">
        <v>6620</v>
      </c>
      <c r="V596" s="4">
        <v>6620</v>
      </c>
      <c r="W596" s="4">
        <v>6620</v>
      </c>
      <c r="X596" s="3" t="s">
        <v>247</v>
      </c>
    </row>
    <row r="597" spans="1:24" ht="15.75" customHeight="1">
      <c r="A597" s="3" t="s">
        <v>243</v>
      </c>
      <c r="B597" s="3" t="s">
        <v>25</v>
      </c>
      <c r="C597" s="3" t="s">
        <v>26</v>
      </c>
      <c r="D597" s="3" t="s">
        <v>395</v>
      </c>
      <c r="E597" s="3" t="s">
        <v>396</v>
      </c>
      <c r="F597" s="3" t="s">
        <v>29</v>
      </c>
      <c r="G597" s="3" t="s">
        <v>30</v>
      </c>
      <c r="H597" s="3" t="s">
        <v>67</v>
      </c>
      <c r="I597" s="3" t="s">
        <v>68</v>
      </c>
      <c r="J597" s="3" t="s">
        <v>244</v>
      </c>
      <c r="K597" s="3" t="s">
        <v>248</v>
      </c>
      <c r="L597" s="3" t="s">
        <v>249</v>
      </c>
      <c r="M597" s="3" t="s">
        <v>36</v>
      </c>
      <c r="N597" s="4">
        <v>13090.39</v>
      </c>
      <c r="O597" s="4">
        <v>-1400</v>
      </c>
      <c r="P597" s="4">
        <v>0</v>
      </c>
      <c r="Q597" s="4">
        <v>11690.39</v>
      </c>
      <c r="R597" s="4">
        <v>0</v>
      </c>
      <c r="S597" s="4">
        <v>0</v>
      </c>
      <c r="T597" s="4">
        <v>0</v>
      </c>
      <c r="U597" s="4">
        <v>11690.39</v>
      </c>
      <c r="V597" s="4">
        <v>11690.39</v>
      </c>
      <c r="W597" s="4">
        <v>11690.39</v>
      </c>
      <c r="X597" s="3" t="s">
        <v>247</v>
      </c>
    </row>
    <row r="598" spans="1:24" ht="15.75" customHeight="1">
      <c r="A598" s="3" t="s">
        <v>243</v>
      </c>
      <c r="B598" s="3" t="s">
        <v>25</v>
      </c>
      <c r="C598" s="3" t="s">
        <v>26</v>
      </c>
      <c r="D598" s="3" t="s">
        <v>395</v>
      </c>
      <c r="E598" s="3" t="s">
        <v>396</v>
      </c>
      <c r="F598" s="3" t="s">
        <v>29</v>
      </c>
      <c r="G598" s="3" t="s">
        <v>30</v>
      </c>
      <c r="H598" s="3" t="s">
        <v>67</v>
      </c>
      <c r="I598" s="3" t="s">
        <v>68</v>
      </c>
      <c r="J598" s="3" t="s">
        <v>244</v>
      </c>
      <c r="K598" s="3" t="s">
        <v>254</v>
      </c>
      <c r="L598" s="3" t="s">
        <v>345</v>
      </c>
      <c r="M598" s="3" t="s">
        <v>36</v>
      </c>
      <c r="N598" s="4">
        <v>104313.93</v>
      </c>
      <c r="O598" s="4">
        <v>-104313.93</v>
      </c>
      <c r="P598" s="4">
        <v>0</v>
      </c>
      <c r="Q598" s="4">
        <v>0</v>
      </c>
      <c r="R598" s="4">
        <v>0</v>
      </c>
      <c r="S598" s="4">
        <v>0</v>
      </c>
      <c r="T598" s="4">
        <v>0</v>
      </c>
      <c r="U598" s="4">
        <v>0</v>
      </c>
      <c r="V598" s="4">
        <v>0</v>
      </c>
      <c r="W598" s="4">
        <v>0</v>
      </c>
      <c r="X598" s="3" t="s">
        <v>247</v>
      </c>
    </row>
    <row r="599" spans="1:24" ht="15.75" customHeight="1">
      <c r="A599" s="3" t="s">
        <v>243</v>
      </c>
      <c r="B599" s="3" t="s">
        <v>25</v>
      </c>
      <c r="C599" s="3" t="s">
        <v>26</v>
      </c>
      <c r="D599" s="3" t="s">
        <v>395</v>
      </c>
      <c r="E599" s="3" t="s">
        <v>396</v>
      </c>
      <c r="F599" s="3" t="s">
        <v>29</v>
      </c>
      <c r="G599" s="3" t="s">
        <v>30</v>
      </c>
      <c r="H599" s="3" t="s">
        <v>67</v>
      </c>
      <c r="I599" s="3" t="s">
        <v>68</v>
      </c>
      <c r="J599" s="3" t="s">
        <v>244</v>
      </c>
      <c r="K599" s="3" t="s">
        <v>250</v>
      </c>
      <c r="L599" s="3" t="s">
        <v>251</v>
      </c>
      <c r="M599" s="3" t="s">
        <v>36</v>
      </c>
      <c r="N599" s="4">
        <v>194700</v>
      </c>
      <c r="O599" s="4">
        <v>-187200</v>
      </c>
      <c r="P599" s="4">
        <v>0</v>
      </c>
      <c r="Q599" s="4">
        <v>7500</v>
      </c>
      <c r="R599" s="4">
        <v>0</v>
      </c>
      <c r="S599" s="4">
        <v>0</v>
      </c>
      <c r="T599" s="4">
        <v>0</v>
      </c>
      <c r="U599" s="4">
        <v>7500</v>
      </c>
      <c r="V599" s="4">
        <v>7500</v>
      </c>
      <c r="W599" s="4">
        <v>7500</v>
      </c>
      <c r="X599" s="3" t="s">
        <v>247</v>
      </c>
    </row>
    <row r="600" spans="1:24" ht="15.75" customHeight="1">
      <c r="A600" s="3" t="s">
        <v>243</v>
      </c>
      <c r="B600" s="3" t="s">
        <v>25</v>
      </c>
      <c r="C600" s="3" t="s">
        <v>26</v>
      </c>
      <c r="D600" s="3" t="s">
        <v>395</v>
      </c>
      <c r="E600" s="3" t="s">
        <v>396</v>
      </c>
      <c r="F600" s="3" t="s">
        <v>128</v>
      </c>
      <c r="G600" s="3" t="s">
        <v>129</v>
      </c>
      <c r="H600" s="3" t="s">
        <v>130</v>
      </c>
      <c r="I600" s="3" t="s">
        <v>131</v>
      </c>
      <c r="J600" s="3" t="s">
        <v>244</v>
      </c>
      <c r="K600" s="3" t="s">
        <v>245</v>
      </c>
      <c r="L600" s="3" t="s">
        <v>252</v>
      </c>
      <c r="M600" s="3" t="s">
        <v>126</v>
      </c>
      <c r="N600" s="4">
        <v>0</v>
      </c>
      <c r="O600" s="4">
        <v>1500</v>
      </c>
      <c r="P600" s="4">
        <v>0</v>
      </c>
      <c r="Q600" s="4">
        <v>1500</v>
      </c>
      <c r="R600" s="4">
        <v>0</v>
      </c>
      <c r="S600" s="4">
        <v>0</v>
      </c>
      <c r="T600" s="4">
        <v>0</v>
      </c>
      <c r="U600" s="4">
        <v>1500</v>
      </c>
      <c r="V600" s="4">
        <v>1500</v>
      </c>
      <c r="W600" s="4">
        <v>1500</v>
      </c>
      <c r="X600" s="3" t="s">
        <v>247</v>
      </c>
    </row>
    <row r="601" spans="1:24" ht="15.75" customHeight="1">
      <c r="A601" s="3" t="s">
        <v>243</v>
      </c>
      <c r="B601" s="3" t="s">
        <v>25</v>
      </c>
      <c r="C601" s="3" t="s">
        <v>26</v>
      </c>
      <c r="D601" s="3" t="s">
        <v>395</v>
      </c>
      <c r="E601" s="3" t="s">
        <v>396</v>
      </c>
      <c r="F601" s="3" t="s">
        <v>128</v>
      </c>
      <c r="G601" s="3" t="s">
        <v>129</v>
      </c>
      <c r="H601" s="3" t="s">
        <v>134</v>
      </c>
      <c r="I601" s="3" t="s">
        <v>135</v>
      </c>
      <c r="J601" s="3" t="s">
        <v>244</v>
      </c>
      <c r="K601" s="3" t="s">
        <v>248</v>
      </c>
      <c r="L601" s="3" t="s">
        <v>253</v>
      </c>
      <c r="M601" s="3" t="s">
        <v>126</v>
      </c>
      <c r="N601" s="4">
        <v>85900</v>
      </c>
      <c r="O601" s="4">
        <v>0</v>
      </c>
      <c r="P601" s="4">
        <v>0</v>
      </c>
      <c r="Q601" s="4">
        <v>85900</v>
      </c>
      <c r="R601" s="4">
        <v>0</v>
      </c>
      <c r="S601" s="4">
        <v>0</v>
      </c>
      <c r="T601" s="4">
        <v>0</v>
      </c>
      <c r="U601" s="4">
        <v>85900</v>
      </c>
      <c r="V601" s="4">
        <v>85900</v>
      </c>
      <c r="W601" s="4">
        <v>85900</v>
      </c>
      <c r="X601" s="3" t="s">
        <v>247</v>
      </c>
    </row>
    <row r="602" spans="1:24" ht="15.75" customHeight="1">
      <c r="A602" s="3" t="s">
        <v>243</v>
      </c>
      <c r="B602" s="3" t="s">
        <v>25</v>
      </c>
      <c r="C602" s="3" t="s">
        <v>26</v>
      </c>
      <c r="D602" s="3" t="s">
        <v>395</v>
      </c>
      <c r="E602" s="3" t="s">
        <v>396</v>
      </c>
      <c r="F602" s="3" t="s">
        <v>162</v>
      </c>
      <c r="G602" s="3" t="s">
        <v>163</v>
      </c>
      <c r="H602" s="3" t="s">
        <v>164</v>
      </c>
      <c r="I602" s="3" t="s">
        <v>165</v>
      </c>
      <c r="J602" s="3" t="s">
        <v>244</v>
      </c>
      <c r="K602" s="3" t="s">
        <v>248</v>
      </c>
      <c r="L602" s="3" t="s">
        <v>256</v>
      </c>
      <c r="M602" s="3" t="s">
        <v>126</v>
      </c>
      <c r="N602" s="4">
        <v>3880</v>
      </c>
      <c r="O602" s="4">
        <v>2120</v>
      </c>
      <c r="P602" s="4">
        <v>0</v>
      </c>
      <c r="Q602" s="4">
        <v>6000</v>
      </c>
      <c r="R602" s="4">
        <v>0</v>
      </c>
      <c r="S602" s="4">
        <v>0</v>
      </c>
      <c r="T602" s="4">
        <v>0</v>
      </c>
      <c r="U602" s="4">
        <v>6000</v>
      </c>
      <c r="V602" s="4">
        <v>6000</v>
      </c>
      <c r="W602" s="4">
        <v>6000</v>
      </c>
      <c r="X602" s="3" t="s">
        <v>247</v>
      </c>
    </row>
    <row r="603" spans="1:24" ht="15.75" customHeight="1">
      <c r="A603" s="3" t="s">
        <v>243</v>
      </c>
      <c r="B603" s="3" t="s">
        <v>25</v>
      </c>
      <c r="C603" s="3" t="s">
        <v>26</v>
      </c>
      <c r="D603" s="3" t="s">
        <v>395</v>
      </c>
      <c r="E603" s="3" t="s">
        <v>396</v>
      </c>
      <c r="F603" s="3" t="s">
        <v>162</v>
      </c>
      <c r="G603" s="3" t="s">
        <v>163</v>
      </c>
      <c r="H603" s="3" t="s">
        <v>164</v>
      </c>
      <c r="I603" s="3" t="s">
        <v>165</v>
      </c>
      <c r="J603" s="3" t="s">
        <v>244</v>
      </c>
      <c r="K603" s="3" t="s">
        <v>250</v>
      </c>
      <c r="L603" s="3" t="s">
        <v>257</v>
      </c>
      <c r="M603" s="3" t="s">
        <v>126</v>
      </c>
      <c r="N603" s="4">
        <v>15000</v>
      </c>
      <c r="O603" s="4">
        <v>-15000</v>
      </c>
      <c r="P603" s="4">
        <v>0</v>
      </c>
      <c r="Q603" s="4">
        <v>0</v>
      </c>
      <c r="R603" s="4">
        <v>0</v>
      </c>
      <c r="S603" s="4">
        <v>0</v>
      </c>
      <c r="T603" s="4">
        <v>0</v>
      </c>
      <c r="U603" s="4">
        <v>0</v>
      </c>
      <c r="V603" s="4">
        <v>0</v>
      </c>
      <c r="W603" s="4">
        <v>0</v>
      </c>
      <c r="X603" s="3" t="s">
        <v>247</v>
      </c>
    </row>
    <row r="604" spans="1:24" ht="15.75" customHeight="1">
      <c r="A604" s="3" t="s">
        <v>243</v>
      </c>
      <c r="B604" s="3" t="s">
        <v>25</v>
      </c>
      <c r="C604" s="3" t="s">
        <v>26</v>
      </c>
      <c r="D604" s="3" t="s">
        <v>395</v>
      </c>
      <c r="E604" s="3" t="s">
        <v>396</v>
      </c>
      <c r="F604" s="3" t="s">
        <v>211</v>
      </c>
      <c r="G604" s="3" t="s">
        <v>212</v>
      </c>
      <c r="H604" s="3" t="s">
        <v>213</v>
      </c>
      <c r="I604" s="3" t="s">
        <v>214</v>
      </c>
      <c r="J604" s="3" t="s">
        <v>244</v>
      </c>
      <c r="K604" s="3" t="s">
        <v>248</v>
      </c>
      <c r="L604" s="3" t="s">
        <v>260</v>
      </c>
      <c r="M604" s="3" t="s">
        <v>126</v>
      </c>
      <c r="N604" s="4">
        <v>6400</v>
      </c>
      <c r="O604" s="4">
        <v>-6400</v>
      </c>
      <c r="P604" s="4">
        <v>0</v>
      </c>
      <c r="Q604" s="4">
        <v>0</v>
      </c>
      <c r="R604" s="4">
        <v>0</v>
      </c>
      <c r="S604" s="4">
        <v>0</v>
      </c>
      <c r="T604" s="4">
        <v>0</v>
      </c>
      <c r="U604" s="4">
        <v>0</v>
      </c>
      <c r="V604" s="4">
        <v>0</v>
      </c>
      <c r="W604" s="4">
        <v>0</v>
      </c>
      <c r="X604" s="3" t="s">
        <v>247</v>
      </c>
    </row>
    <row r="605" spans="1:24" ht="15.75" customHeight="1">
      <c r="A605" s="3" t="s">
        <v>243</v>
      </c>
      <c r="B605" s="3" t="s">
        <v>25</v>
      </c>
      <c r="C605" s="3" t="s">
        <v>26</v>
      </c>
      <c r="D605" s="3" t="s">
        <v>395</v>
      </c>
      <c r="E605" s="3" t="s">
        <v>396</v>
      </c>
      <c r="F605" s="3" t="s">
        <v>211</v>
      </c>
      <c r="G605" s="3" t="s">
        <v>212</v>
      </c>
      <c r="H605" s="3" t="s">
        <v>213</v>
      </c>
      <c r="I605" s="3" t="s">
        <v>214</v>
      </c>
      <c r="J605" s="3" t="s">
        <v>244</v>
      </c>
      <c r="K605" s="3" t="s">
        <v>250</v>
      </c>
      <c r="L605" s="3" t="s">
        <v>376</v>
      </c>
      <c r="M605" s="3" t="s">
        <v>126</v>
      </c>
      <c r="N605" s="4">
        <v>4160</v>
      </c>
      <c r="O605" s="4">
        <v>-4160</v>
      </c>
      <c r="P605" s="4">
        <v>0</v>
      </c>
      <c r="Q605" s="4">
        <v>0</v>
      </c>
      <c r="R605" s="4">
        <v>0</v>
      </c>
      <c r="S605" s="4">
        <v>0</v>
      </c>
      <c r="T605" s="4">
        <v>0</v>
      </c>
      <c r="U605" s="4">
        <v>0</v>
      </c>
      <c r="V605" s="4">
        <v>0</v>
      </c>
      <c r="W605" s="4">
        <v>0</v>
      </c>
      <c r="X605" s="3" t="s">
        <v>247</v>
      </c>
    </row>
    <row r="606" spans="1:24" ht="15.75" customHeight="1">
      <c r="A606" s="3" t="s">
        <v>262</v>
      </c>
      <c r="B606" s="3" t="s">
        <v>25</v>
      </c>
      <c r="C606" s="3" t="s">
        <v>26</v>
      </c>
      <c r="D606" s="3" t="s">
        <v>395</v>
      </c>
      <c r="E606" s="3" t="s">
        <v>396</v>
      </c>
      <c r="F606" s="3" t="s">
        <v>29</v>
      </c>
      <c r="G606" s="3" t="s">
        <v>30</v>
      </c>
      <c r="H606" s="3" t="s">
        <v>31</v>
      </c>
      <c r="I606" s="3" t="s">
        <v>32</v>
      </c>
      <c r="J606" s="3" t="s">
        <v>263</v>
      </c>
      <c r="K606" s="3" t="s">
        <v>264</v>
      </c>
      <c r="L606" s="3" t="s">
        <v>265</v>
      </c>
      <c r="M606" s="3" t="s">
        <v>36</v>
      </c>
      <c r="N606" s="4">
        <v>18612.150000000001</v>
      </c>
      <c r="O606" s="4">
        <v>0</v>
      </c>
      <c r="P606" s="4">
        <v>0</v>
      </c>
      <c r="Q606" s="4">
        <v>18612.150000000001</v>
      </c>
      <c r="R606" s="4">
        <v>0</v>
      </c>
      <c r="S606" s="4">
        <v>5256.61</v>
      </c>
      <c r="T606" s="4">
        <v>5256.61</v>
      </c>
      <c r="U606" s="4">
        <v>13355.54</v>
      </c>
      <c r="V606" s="4">
        <v>13355.54</v>
      </c>
      <c r="W606" s="4">
        <v>13355.54</v>
      </c>
      <c r="X606" s="3" t="s">
        <v>266</v>
      </c>
    </row>
    <row r="607" spans="1:24" ht="15.75" customHeight="1">
      <c r="A607" s="3" t="s">
        <v>24</v>
      </c>
      <c r="B607" s="3" t="s">
        <v>25</v>
      </c>
      <c r="C607" s="3" t="s">
        <v>26</v>
      </c>
      <c r="D607" s="3" t="s">
        <v>425</v>
      </c>
      <c r="E607" s="3" t="s">
        <v>426</v>
      </c>
      <c r="F607" s="3" t="s">
        <v>29</v>
      </c>
      <c r="G607" s="3" t="s">
        <v>30</v>
      </c>
      <c r="H607" s="3" t="s">
        <v>31</v>
      </c>
      <c r="I607" s="3" t="s">
        <v>32</v>
      </c>
      <c r="J607" s="3" t="s">
        <v>33</v>
      </c>
      <c r="K607" s="3" t="s">
        <v>34</v>
      </c>
      <c r="L607" s="3" t="s">
        <v>35</v>
      </c>
      <c r="M607" s="3" t="s">
        <v>36</v>
      </c>
      <c r="N607" s="4">
        <v>959838</v>
      </c>
      <c r="O607" s="4">
        <v>12198</v>
      </c>
      <c r="P607" s="4">
        <v>0</v>
      </c>
      <c r="Q607" s="4">
        <v>972036</v>
      </c>
      <c r="R607" s="4">
        <v>0</v>
      </c>
      <c r="S607" s="4">
        <v>373556.2</v>
      </c>
      <c r="T607" s="4">
        <v>373556.2</v>
      </c>
      <c r="U607" s="4">
        <v>598479.80000000005</v>
      </c>
      <c r="V607" s="4">
        <v>598479.80000000005</v>
      </c>
      <c r="W607" s="4">
        <v>598479.80000000005</v>
      </c>
      <c r="X607" s="3" t="s">
        <v>37</v>
      </c>
    </row>
    <row r="608" spans="1:24" ht="15.75" customHeight="1">
      <c r="A608" s="3" t="s">
        <v>24</v>
      </c>
      <c r="B608" s="3" t="s">
        <v>25</v>
      </c>
      <c r="C608" s="3" t="s">
        <v>26</v>
      </c>
      <c r="D608" s="3" t="s">
        <v>425</v>
      </c>
      <c r="E608" s="3" t="s">
        <v>426</v>
      </c>
      <c r="F608" s="3" t="s">
        <v>29</v>
      </c>
      <c r="G608" s="3" t="s">
        <v>30</v>
      </c>
      <c r="H608" s="3" t="s">
        <v>31</v>
      </c>
      <c r="I608" s="3" t="s">
        <v>32</v>
      </c>
      <c r="J608" s="3" t="s">
        <v>33</v>
      </c>
      <c r="K608" s="3" t="s">
        <v>38</v>
      </c>
      <c r="L608" s="3" t="s">
        <v>39</v>
      </c>
      <c r="M608" s="3" t="s">
        <v>36</v>
      </c>
      <c r="N608" s="4">
        <v>117360.24</v>
      </c>
      <c r="O608" s="4">
        <v>-3987.83</v>
      </c>
      <c r="P608" s="4">
        <v>0</v>
      </c>
      <c r="Q608" s="4">
        <v>113372.41</v>
      </c>
      <c r="R608" s="4">
        <v>0</v>
      </c>
      <c r="S608" s="4">
        <v>42495.15</v>
      </c>
      <c r="T608" s="4">
        <v>42495.15</v>
      </c>
      <c r="U608" s="4">
        <v>70877.259999999995</v>
      </c>
      <c r="V608" s="4">
        <v>70877.259999999995</v>
      </c>
      <c r="W608" s="4">
        <v>70877.259999999995</v>
      </c>
      <c r="X608" s="3" t="s">
        <v>37</v>
      </c>
    </row>
    <row r="609" spans="1:24" ht="15.75" customHeight="1">
      <c r="A609" s="3" t="s">
        <v>24</v>
      </c>
      <c r="B609" s="3" t="s">
        <v>25</v>
      </c>
      <c r="C609" s="3" t="s">
        <v>26</v>
      </c>
      <c r="D609" s="3" t="s">
        <v>425</v>
      </c>
      <c r="E609" s="3" t="s">
        <v>426</v>
      </c>
      <c r="F609" s="3" t="s">
        <v>29</v>
      </c>
      <c r="G609" s="3" t="s">
        <v>30</v>
      </c>
      <c r="H609" s="3" t="s">
        <v>31</v>
      </c>
      <c r="I609" s="3" t="s">
        <v>32</v>
      </c>
      <c r="J609" s="3" t="s">
        <v>33</v>
      </c>
      <c r="K609" s="3" t="s">
        <v>40</v>
      </c>
      <c r="L609" s="3" t="s">
        <v>41</v>
      </c>
      <c r="M609" s="3" t="s">
        <v>36</v>
      </c>
      <c r="N609" s="4">
        <v>102878.03</v>
      </c>
      <c r="O609" s="4">
        <v>2954.68</v>
      </c>
      <c r="P609" s="4">
        <v>0</v>
      </c>
      <c r="Q609" s="4">
        <v>105832.71</v>
      </c>
      <c r="R609" s="4">
        <v>13264.73</v>
      </c>
      <c r="S609" s="4">
        <v>7396.7</v>
      </c>
      <c r="T609" s="4">
        <v>7396.7</v>
      </c>
      <c r="U609" s="4">
        <v>98436.01</v>
      </c>
      <c r="V609" s="4">
        <v>98436.01</v>
      </c>
      <c r="W609" s="4">
        <v>85171.28</v>
      </c>
      <c r="X609" s="3" t="s">
        <v>37</v>
      </c>
    </row>
    <row r="610" spans="1:24" ht="15.75" customHeight="1">
      <c r="A610" s="3" t="s">
        <v>24</v>
      </c>
      <c r="B610" s="3" t="s">
        <v>25</v>
      </c>
      <c r="C610" s="3" t="s">
        <v>26</v>
      </c>
      <c r="D610" s="3" t="s">
        <v>425</v>
      </c>
      <c r="E610" s="3" t="s">
        <v>426</v>
      </c>
      <c r="F610" s="3" t="s">
        <v>29</v>
      </c>
      <c r="G610" s="3" t="s">
        <v>30</v>
      </c>
      <c r="H610" s="3" t="s">
        <v>31</v>
      </c>
      <c r="I610" s="3" t="s">
        <v>32</v>
      </c>
      <c r="J610" s="3" t="s">
        <v>33</v>
      </c>
      <c r="K610" s="3" t="s">
        <v>42</v>
      </c>
      <c r="L610" s="3" t="s">
        <v>43</v>
      </c>
      <c r="M610" s="3" t="s">
        <v>36</v>
      </c>
      <c r="N610" s="4">
        <v>49239.58</v>
      </c>
      <c r="O610" s="4">
        <v>0</v>
      </c>
      <c r="P610" s="4">
        <v>0</v>
      </c>
      <c r="Q610" s="4">
        <v>49239.58</v>
      </c>
      <c r="R610" s="4">
        <v>6452.5</v>
      </c>
      <c r="S610" s="4">
        <v>4010</v>
      </c>
      <c r="T610" s="4">
        <v>4010</v>
      </c>
      <c r="U610" s="4">
        <v>45229.58</v>
      </c>
      <c r="V610" s="4">
        <v>45229.58</v>
      </c>
      <c r="W610" s="4">
        <v>38777.08</v>
      </c>
      <c r="X610" s="3" t="s">
        <v>37</v>
      </c>
    </row>
    <row r="611" spans="1:24" ht="15.75" customHeight="1">
      <c r="A611" s="3" t="s">
        <v>24</v>
      </c>
      <c r="B611" s="3" t="s">
        <v>25</v>
      </c>
      <c r="C611" s="3" t="s">
        <v>26</v>
      </c>
      <c r="D611" s="3" t="s">
        <v>425</v>
      </c>
      <c r="E611" s="3" t="s">
        <v>426</v>
      </c>
      <c r="F611" s="3" t="s">
        <v>29</v>
      </c>
      <c r="G611" s="3" t="s">
        <v>30</v>
      </c>
      <c r="H611" s="3" t="s">
        <v>31</v>
      </c>
      <c r="I611" s="3" t="s">
        <v>32</v>
      </c>
      <c r="J611" s="3" t="s">
        <v>33</v>
      </c>
      <c r="K611" s="3" t="s">
        <v>44</v>
      </c>
      <c r="L611" s="3" t="s">
        <v>45</v>
      </c>
      <c r="M611" s="3" t="s">
        <v>36</v>
      </c>
      <c r="N611" s="4">
        <v>2244</v>
      </c>
      <c r="O611" s="4">
        <v>528</v>
      </c>
      <c r="P611" s="4">
        <v>0</v>
      </c>
      <c r="Q611" s="4">
        <v>2772</v>
      </c>
      <c r="R611" s="4">
        <v>0</v>
      </c>
      <c r="S611" s="4">
        <v>928.2</v>
      </c>
      <c r="T611" s="4">
        <v>928.2</v>
      </c>
      <c r="U611" s="4">
        <v>1843.8</v>
      </c>
      <c r="V611" s="4">
        <v>1843.8</v>
      </c>
      <c r="W611" s="4">
        <v>1843.8</v>
      </c>
      <c r="X611" s="3" t="s">
        <v>37</v>
      </c>
    </row>
    <row r="612" spans="1:24" ht="15.75" customHeight="1">
      <c r="A612" s="3" t="s">
        <v>24</v>
      </c>
      <c r="B612" s="3" t="s">
        <v>25</v>
      </c>
      <c r="C612" s="3" t="s">
        <v>26</v>
      </c>
      <c r="D612" s="3" t="s">
        <v>425</v>
      </c>
      <c r="E612" s="3" t="s">
        <v>426</v>
      </c>
      <c r="F612" s="3" t="s">
        <v>29</v>
      </c>
      <c r="G612" s="3" t="s">
        <v>30</v>
      </c>
      <c r="H612" s="3" t="s">
        <v>31</v>
      </c>
      <c r="I612" s="3" t="s">
        <v>32</v>
      </c>
      <c r="J612" s="3" t="s">
        <v>33</v>
      </c>
      <c r="K612" s="3" t="s">
        <v>46</v>
      </c>
      <c r="L612" s="3" t="s">
        <v>47</v>
      </c>
      <c r="M612" s="3" t="s">
        <v>36</v>
      </c>
      <c r="N612" s="4">
        <v>17952</v>
      </c>
      <c r="O612" s="4">
        <v>0</v>
      </c>
      <c r="P612" s="4">
        <v>0</v>
      </c>
      <c r="Q612" s="4">
        <v>17952</v>
      </c>
      <c r="R612" s="4">
        <v>0</v>
      </c>
      <c r="S612" s="4">
        <v>5712</v>
      </c>
      <c r="T612" s="4">
        <v>5712</v>
      </c>
      <c r="U612" s="4">
        <v>12240</v>
      </c>
      <c r="V612" s="4">
        <v>12240</v>
      </c>
      <c r="W612" s="4">
        <v>12240</v>
      </c>
      <c r="X612" s="3" t="s">
        <v>37</v>
      </c>
    </row>
    <row r="613" spans="1:24" ht="15.75" customHeight="1">
      <c r="A613" s="3" t="s">
        <v>24</v>
      </c>
      <c r="B613" s="3" t="s">
        <v>25</v>
      </c>
      <c r="C613" s="3" t="s">
        <v>26</v>
      </c>
      <c r="D613" s="3" t="s">
        <v>425</v>
      </c>
      <c r="E613" s="3" t="s">
        <v>426</v>
      </c>
      <c r="F613" s="3" t="s">
        <v>29</v>
      </c>
      <c r="G613" s="3" t="s">
        <v>30</v>
      </c>
      <c r="H613" s="3" t="s">
        <v>31</v>
      </c>
      <c r="I613" s="3" t="s">
        <v>32</v>
      </c>
      <c r="J613" s="3" t="s">
        <v>33</v>
      </c>
      <c r="K613" s="3" t="s">
        <v>48</v>
      </c>
      <c r="L613" s="3" t="s">
        <v>49</v>
      </c>
      <c r="M613" s="3" t="s">
        <v>36</v>
      </c>
      <c r="N613" s="4">
        <v>2925.55</v>
      </c>
      <c r="O613" s="4">
        <v>406.15</v>
      </c>
      <c r="P613" s="4">
        <v>0</v>
      </c>
      <c r="Q613" s="4">
        <v>3331.7</v>
      </c>
      <c r="R613" s="4">
        <v>0</v>
      </c>
      <c r="S613" s="4">
        <v>67.5</v>
      </c>
      <c r="T613" s="4">
        <v>67.5</v>
      </c>
      <c r="U613" s="4">
        <v>3264.2</v>
      </c>
      <c r="V613" s="4">
        <v>3264.2</v>
      </c>
      <c r="W613" s="4">
        <v>3264.2</v>
      </c>
      <c r="X613" s="3" t="s">
        <v>37</v>
      </c>
    </row>
    <row r="614" spans="1:24" ht="15.75" customHeight="1">
      <c r="A614" s="3" t="s">
        <v>24</v>
      </c>
      <c r="B614" s="3" t="s">
        <v>25</v>
      </c>
      <c r="C614" s="3" t="s">
        <v>26</v>
      </c>
      <c r="D614" s="3" t="s">
        <v>425</v>
      </c>
      <c r="E614" s="3" t="s">
        <v>426</v>
      </c>
      <c r="F614" s="3" t="s">
        <v>29</v>
      </c>
      <c r="G614" s="3" t="s">
        <v>30</v>
      </c>
      <c r="H614" s="3" t="s">
        <v>31</v>
      </c>
      <c r="I614" s="3" t="s">
        <v>32</v>
      </c>
      <c r="J614" s="3" t="s">
        <v>33</v>
      </c>
      <c r="K614" s="3" t="s">
        <v>50</v>
      </c>
      <c r="L614" s="3" t="s">
        <v>51</v>
      </c>
      <c r="M614" s="3" t="s">
        <v>36</v>
      </c>
      <c r="N614" s="4">
        <v>5453.83</v>
      </c>
      <c r="O614" s="4">
        <v>99</v>
      </c>
      <c r="P614" s="4">
        <v>0</v>
      </c>
      <c r="Q614" s="4">
        <v>5552.83</v>
      </c>
      <c r="R614" s="4">
        <v>0</v>
      </c>
      <c r="S614" s="4">
        <v>949.14</v>
      </c>
      <c r="T614" s="4">
        <v>949.14</v>
      </c>
      <c r="U614" s="4">
        <v>4603.6899999999996</v>
      </c>
      <c r="V614" s="4">
        <v>4603.6899999999996</v>
      </c>
      <c r="W614" s="4">
        <v>4603.6899999999996</v>
      </c>
      <c r="X614" s="3" t="s">
        <v>37</v>
      </c>
    </row>
    <row r="615" spans="1:24" ht="15.75" customHeight="1">
      <c r="A615" s="3" t="s">
        <v>24</v>
      </c>
      <c r="B615" s="3" t="s">
        <v>25</v>
      </c>
      <c r="C615" s="3" t="s">
        <v>26</v>
      </c>
      <c r="D615" s="3" t="s">
        <v>425</v>
      </c>
      <c r="E615" s="3" t="s">
        <v>426</v>
      </c>
      <c r="F615" s="3" t="s">
        <v>29</v>
      </c>
      <c r="G615" s="3" t="s">
        <v>30</v>
      </c>
      <c r="H615" s="3" t="s">
        <v>31</v>
      </c>
      <c r="I615" s="3" t="s">
        <v>32</v>
      </c>
      <c r="J615" s="3" t="s">
        <v>33</v>
      </c>
      <c r="K615" s="3" t="s">
        <v>281</v>
      </c>
      <c r="L615" s="3" t="s">
        <v>303</v>
      </c>
      <c r="M615" s="3" t="s">
        <v>36</v>
      </c>
      <c r="N615" s="4">
        <v>3165.22</v>
      </c>
      <c r="O615" s="4">
        <v>0</v>
      </c>
      <c r="P615" s="4">
        <v>0</v>
      </c>
      <c r="Q615" s="4">
        <v>3165.22</v>
      </c>
      <c r="R615" s="4">
        <v>0</v>
      </c>
      <c r="S615" s="4">
        <v>0</v>
      </c>
      <c r="T615" s="4">
        <v>0</v>
      </c>
      <c r="U615" s="4">
        <v>3165.22</v>
      </c>
      <c r="V615" s="4">
        <v>3165.22</v>
      </c>
      <c r="W615" s="4">
        <v>3165.22</v>
      </c>
      <c r="X615" s="3" t="s">
        <v>37</v>
      </c>
    </row>
    <row r="616" spans="1:24" ht="15.75" customHeight="1">
      <c r="A616" s="3" t="s">
        <v>24</v>
      </c>
      <c r="B616" s="3" t="s">
        <v>25</v>
      </c>
      <c r="C616" s="3" t="s">
        <v>26</v>
      </c>
      <c r="D616" s="3" t="s">
        <v>425</v>
      </c>
      <c r="E616" s="3" t="s">
        <v>426</v>
      </c>
      <c r="F616" s="3" t="s">
        <v>29</v>
      </c>
      <c r="G616" s="3" t="s">
        <v>30</v>
      </c>
      <c r="H616" s="3" t="s">
        <v>31</v>
      </c>
      <c r="I616" s="3" t="s">
        <v>32</v>
      </c>
      <c r="J616" s="3" t="s">
        <v>33</v>
      </c>
      <c r="K616" s="3" t="s">
        <v>52</v>
      </c>
      <c r="L616" s="3" t="s">
        <v>53</v>
      </c>
      <c r="M616" s="3" t="s">
        <v>36</v>
      </c>
      <c r="N616" s="4">
        <v>47261.3</v>
      </c>
      <c r="O616" s="4">
        <v>0</v>
      </c>
      <c r="P616" s="4">
        <v>0</v>
      </c>
      <c r="Q616" s="4">
        <v>47261.3</v>
      </c>
      <c r="R616" s="4">
        <v>0</v>
      </c>
      <c r="S616" s="4">
        <v>23271.62</v>
      </c>
      <c r="T616" s="4">
        <v>23271.62</v>
      </c>
      <c r="U616" s="4">
        <v>23989.68</v>
      </c>
      <c r="V616" s="4">
        <v>23989.68</v>
      </c>
      <c r="W616" s="4">
        <v>23989.68</v>
      </c>
      <c r="X616" s="3" t="s">
        <v>37</v>
      </c>
    </row>
    <row r="617" spans="1:24" ht="15.75" customHeight="1">
      <c r="A617" s="3" t="s">
        <v>24</v>
      </c>
      <c r="B617" s="3" t="s">
        <v>25</v>
      </c>
      <c r="C617" s="3" t="s">
        <v>26</v>
      </c>
      <c r="D617" s="3" t="s">
        <v>425</v>
      </c>
      <c r="E617" s="3" t="s">
        <v>426</v>
      </c>
      <c r="F617" s="3" t="s">
        <v>29</v>
      </c>
      <c r="G617" s="3" t="s">
        <v>30</v>
      </c>
      <c r="H617" s="3" t="s">
        <v>31</v>
      </c>
      <c r="I617" s="3" t="s">
        <v>32</v>
      </c>
      <c r="J617" s="3" t="s">
        <v>33</v>
      </c>
      <c r="K617" s="3" t="s">
        <v>54</v>
      </c>
      <c r="L617" s="3" t="s">
        <v>55</v>
      </c>
      <c r="M617" s="3" t="s">
        <v>36</v>
      </c>
      <c r="N617" s="4">
        <v>157338</v>
      </c>
      <c r="O617" s="4">
        <v>29562</v>
      </c>
      <c r="P617" s="4">
        <v>0</v>
      </c>
      <c r="Q617" s="4">
        <v>186900</v>
      </c>
      <c r="R617" s="4">
        <v>111306.82</v>
      </c>
      <c r="S617" s="4">
        <v>75593.179999999993</v>
      </c>
      <c r="T617" s="4">
        <v>75593.179999999993</v>
      </c>
      <c r="U617" s="4">
        <v>111306.82</v>
      </c>
      <c r="V617" s="4">
        <v>111306.82</v>
      </c>
      <c r="W617" s="4">
        <v>0</v>
      </c>
      <c r="X617" s="3" t="s">
        <v>37</v>
      </c>
    </row>
    <row r="618" spans="1:24" ht="15.75" customHeight="1">
      <c r="A618" s="3" t="s">
        <v>24</v>
      </c>
      <c r="B618" s="3" t="s">
        <v>25</v>
      </c>
      <c r="C618" s="3" t="s">
        <v>26</v>
      </c>
      <c r="D618" s="3" t="s">
        <v>425</v>
      </c>
      <c r="E618" s="3" t="s">
        <v>426</v>
      </c>
      <c r="F618" s="3" t="s">
        <v>29</v>
      </c>
      <c r="G618" s="3" t="s">
        <v>30</v>
      </c>
      <c r="H618" s="3" t="s">
        <v>31</v>
      </c>
      <c r="I618" s="3" t="s">
        <v>32</v>
      </c>
      <c r="J618" s="3" t="s">
        <v>33</v>
      </c>
      <c r="K618" s="3" t="s">
        <v>56</v>
      </c>
      <c r="L618" s="3" t="s">
        <v>57</v>
      </c>
      <c r="M618" s="3" t="s">
        <v>36</v>
      </c>
      <c r="N618" s="4">
        <v>4147.12</v>
      </c>
      <c r="O618" s="4">
        <v>0</v>
      </c>
      <c r="P618" s="4">
        <v>0</v>
      </c>
      <c r="Q618" s="4">
        <v>4147.12</v>
      </c>
      <c r="R618" s="4">
        <v>0</v>
      </c>
      <c r="S618" s="4">
        <v>3397.14</v>
      </c>
      <c r="T618" s="4">
        <v>3397.14</v>
      </c>
      <c r="U618" s="4">
        <v>749.98</v>
      </c>
      <c r="V618" s="4">
        <v>749.98</v>
      </c>
      <c r="W618" s="4">
        <v>749.98</v>
      </c>
      <c r="X618" s="3" t="s">
        <v>37</v>
      </c>
    </row>
    <row r="619" spans="1:24" ht="15.75" customHeight="1">
      <c r="A619" s="3" t="s">
        <v>24</v>
      </c>
      <c r="B619" s="3" t="s">
        <v>25</v>
      </c>
      <c r="C619" s="3" t="s">
        <v>26</v>
      </c>
      <c r="D619" s="3" t="s">
        <v>425</v>
      </c>
      <c r="E619" s="3" t="s">
        <v>426</v>
      </c>
      <c r="F619" s="3" t="s">
        <v>29</v>
      </c>
      <c r="G619" s="3" t="s">
        <v>30</v>
      </c>
      <c r="H619" s="3" t="s">
        <v>31</v>
      </c>
      <c r="I619" s="3" t="s">
        <v>32</v>
      </c>
      <c r="J619" s="3" t="s">
        <v>33</v>
      </c>
      <c r="K619" s="3" t="s">
        <v>58</v>
      </c>
      <c r="L619" s="3" t="s">
        <v>59</v>
      </c>
      <c r="M619" s="3" t="s">
        <v>36</v>
      </c>
      <c r="N619" s="4">
        <v>6328.55</v>
      </c>
      <c r="O619" s="4">
        <v>0</v>
      </c>
      <c r="P619" s="4">
        <v>0</v>
      </c>
      <c r="Q619" s="4">
        <v>6328.55</v>
      </c>
      <c r="R619" s="4">
        <v>0</v>
      </c>
      <c r="S619" s="4">
        <v>1989.56</v>
      </c>
      <c r="T619" s="4">
        <v>1989.56</v>
      </c>
      <c r="U619" s="4">
        <v>4338.99</v>
      </c>
      <c r="V619" s="4">
        <v>4338.99</v>
      </c>
      <c r="W619" s="4">
        <v>4338.99</v>
      </c>
      <c r="X619" s="3" t="s">
        <v>37</v>
      </c>
    </row>
    <row r="620" spans="1:24" ht="15.75" customHeight="1">
      <c r="A620" s="3" t="s">
        <v>24</v>
      </c>
      <c r="B620" s="3" t="s">
        <v>25</v>
      </c>
      <c r="C620" s="3" t="s">
        <v>26</v>
      </c>
      <c r="D620" s="3" t="s">
        <v>425</v>
      </c>
      <c r="E620" s="3" t="s">
        <v>426</v>
      </c>
      <c r="F620" s="3" t="s">
        <v>29</v>
      </c>
      <c r="G620" s="3" t="s">
        <v>30</v>
      </c>
      <c r="H620" s="3" t="s">
        <v>31</v>
      </c>
      <c r="I620" s="3" t="s">
        <v>32</v>
      </c>
      <c r="J620" s="3" t="s">
        <v>33</v>
      </c>
      <c r="K620" s="3" t="s">
        <v>60</v>
      </c>
      <c r="L620" s="3" t="s">
        <v>61</v>
      </c>
      <c r="M620" s="3" t="s">
        <v>36</v>
      </c>
      <c r="N620" s="4">
        <v>155536.76999999999</v>
      </c>
      <c r="O620" s="4">
        <v>4562</v>
      </c>
      <c r="P620" s="4">
        <v>0</v>
      </c>
      <c r="Q620" s="4">
        <v>160098.76999999999</v>
      </c>
      <c r="R620" s="4">
        <v>14181.81</v>
      </c>
      <c r="S620" s="4">
        <v>63805.95</v>
      </c>
      <c r="T620" s="4">
        <v>63805.95</v>
      </c>
      <c r="U620" s="4">
        <v>96292.82</v>
      </c>
      <c r="V620" s="4">
        <v>96292.82</v>
      </c>
      <c r="W620" s="4">
        <v>82111.009999999995</v>
      </c>
      <c r="X620" s="3" t="s">
        <v>37</v>
      </c>
    </row>
    <row r="621" spans="1:24" ht="15.75" customHeight="1">
      <c r="A621" s="3" t="s">
        <v>24</v>
      </c>
      <c r="B621" s="3" t="s">
        <v>25</v>
      </c>
      <c r="C621" s="3" t="s">
        <v>26</v>
      </c>
      <c r="D621" s="3" t="s">
        <v>425</v>
      </c>
      <c r="E621" s="3" t="s">
        <v>426</v>
      </c>
      <c r="F621" s="3" t="s">
        <v>29</v>
      </c>
      <c r="G621" s="3" t="s">
        <v>30</v>
      </c>
      <c r="H621" s="3" t="s">
        <v>31</v>
      </c>
      <c r="I621" s="3" t="s">
        <v>32</v>
      </c>
      <c r="J621" s="3" t="s">
        <v>33</v>
      </c>
      <c r="K621" s="3" t="s">
        <v>62</v>
      </c>
      <c r="L621" s="3" t="s">
        <v>63</v>
      </c>
      <c r="M621" s="3" t="s">
        <v>36</v>
      </c>
      <c r="N621" s="4">
        <v>102878.03</v>
      </c>
      <c r="O621" s="4">
        <v>2954.68</v>
      </c>
      <c r="P621" s="4">
        <v>0</v>
      </c>
      <c r="Q621" s="4">
        <v>105832.71</v>
      </c>
      <c r="R621" s="4">
        <v>11002.47</v>
      </c>
      <c r="S621" s="4">
        <v>38330.14</v>
      </c>
      <c r="T621" s="4">
        <v>38330.14</v>
      </c>
      <c r="U621" s="4">
        <v>67502.570000000007</v>
      </c>
      <c r="V621" s="4">
        <v>67502.570000000007</v>
      </c>
      <c r="W621" s="4">
        <v>56500.1</v>
      </c>
      <c r="X621" s="3" t="s">
        <v>37</v>
      </c>
    </row>
    <row r="622" spans="1:24" ht="15.75" customHeight="1">
      <c r="A622" s="3" t="s">
        <v>24</v>
      </c>
      <c r="B622" s="3" t="s">
        <v>25</v>
      </c>
      <c r="C622" s="3" t="s">
        <v>26</v>
      </c>
      <c r="D622" s="3" t="s">
        <v>425</v>
      </c>
      <c r="E622" s="3" t="s">
        <v>426</v>
      </c>
      <c r="F622" s="3" t="s">
        <v>29</v>
      </c>
      <c r="G622" s="3" t="s">
        <v>30</v>
      </c>
      <c r="H622" s="3" t="s">
        <v>31</v>
      </c>
      <c r="I622" s="3" t="s">
        <v>32</v>
      </c>
      <c r="J622" s="3" t="s">
        <v>33</v>
      </c>
      <c r="K622" s="3" t="s">
        <v>64</v>
      </c>
      <c r="L622" s="3" t="s">
        <v>65</v>
      </c>
      <c r="M622" s="3" t="s">
        <v>36</v>
      </c>
      <c r="N622" s="4">
        <v>20026.080000000002</v>
      </c>
      <c r="O622" s="4">
        <v>0</v>
      </c>
      <c r="P622" s="4">
        <v>0</v>
      </c>
      <c r="Q622" s="4">
        <v>20026.080000000002</v>
      </c>
      <c r="R622" s="4">
        <v>0</v>
      </c>
      <c r="S622" s="4">
        <v>0</v>
      </c>
      <c r="T622" s="4">
        <v>0</v>
      </c>
      <c r="U622" s="4">
        <v>20026.080000000002</v>
      </c>
      <c r="V622" s="4">
        <v>20026.080000000002</v>
      </c>
      <c r="W622" s="4">
        <v>20026.080000000002</v>
      </c>
      <c r="X622" s="3" t="s">
        <v>37</v>
      </c>
    </row>
    <row r="623" spans="1:24" ht="15.75" customHeight="1">
      <c r="A623" s="3" t="s">
        <v>66</v>
      </c>
      <c r="B623" s="3" t="s">
        <v>25</v>
      </c>
      <c r="C623" s="3" t="s">
        <v>26</v>
      </c>
      <c r="D623" s="3" t="s">
        <v>425</v>
      </c>
      <c r="E623" s="3" t="s">
        <v>426</v>
      </c>
      <c r="F623" s="3" t="s">
        <v>29</v>
      </c>
      <c r="G623" s="3" t="s">
        <v>30</v>
      </c>
      <c r="H623" s="3" t="s">
        <v>67</v>
      </c>
      <c r="I623" s="3" t="s">
        <v>68</v>
      </c>
      <c r="J623" s="3" t="s">
        <v>69</v>
      </c>
      <c r="K623" s="3" t="s">
        <v>70</v>
      </c>
      <c r="L623" s="3" t="s">
        <v>71</v>
      </c>
      <c r="M623" s="3" t="s">
        <v>36</v>
      </c>
      <c r="N623" s="4">
        <v>8128.38</v>
      </c>
      <c r="O623" s="4">
        <v>42880.93</v>
      </c>
      <c r="P623" s="4">
        <v>0</v>
      </c>
      <c r="Q623" s="4">
        <v>51009.31</v>
      </c>
      <c r="R623" s="4">
        <v>0</v>
      </c>
      <c r="S623" s="4">
        <v>51009.31</v>
      </c>
      <c r="T623" s="4">
        <v>46135.71</v>
      </c>
      <c r="U623" s="4">
        <v>0</v>
      </c>
      <c r="V623" s="4">
        <v>4873.6000000000004</v>
      </c>
      <c r="W623" s="4">
        <v>0</v>
      </c>
      <c r="X623" s="3" t="s">
        <v>37</v>
      </c>
    </row>
    <row r="624" spans="1:24" ht="15.75" customHeight="1">
      <c r="A624" s="3" t="s">
        <v>66</v>
      </c>
      <c r="B624" s="3" t="s">
        <v>25</v>
      </c>
      <c r="C624" s="3" t="s">
        <v>26</v>
      </c>
      <c r="D624" s="3" t="s">
        <v>425</v>
      </c>
      <c r="E624" s="3" t="s">
        <v>426</v>
      </c>
      <c r="F624" s="3" t="s">
        <v>29</v>
      </c>
      <c r="G624" s="3" t="s">
        <v>30</v>
      </c>
      <c r="H624" s="3" t="s">
        <v>67</v>
      </c>
      <c r="I624" s="3" t="s">
        <v>68</v>
      </c>
      <c r="J624" s="3" t="s">
        <v>69</v>
      </c>
      <c r="K624" s="3" t="s">
        <v>72</v>
      </c>
      <c r="L624" s="3" t="s">
        <v>73</v>
      </c>
      <c r="M624" s="3" t="s">
        <v>36</v>
      </c>
      <c r="N624" s="4">
        <v>13000</v>
      </c>
      <c r="O624" s="4">
        <v>0</v>
      </c>
      <c r="P624" s="4">
        <v>0</v>
      </c>
      <c r="Q624" s="4">
        <v>13000</v>
      </c>
      <c r="R624" s="4">
        <v>0</v>
      </c>
      <c r="S624" s="4">
        <v>13000</v>
      </c>
      <c r="T624" s="4">
        <v>4314.8900000000003</v>
      </c>
      <c r="U624" s="4">
        <v>0</v>
      </c>
      <c r="V624" s="4">
        <v>8685.11</v>
      </c>
      <c r="W624" s="4">
        <v>0</v>
      </c>
      <c r="X624" s="3" t="s">
        <v>37</v>
      </c>
    </row>
    <row r="625" spans="1:24" ht="15.75" customHeight="1">
      <c r="A625" s="3" t="s">
        <v>66</v>
      </c>
      <c r="B625" s="3" t="s">
        <v>25</v>
      </c>
      <c r="C625" s="3" t="s">
        <v>26</v>
      </c>
      <c r="D625" s="3" t="s">
        <v>425</v>
      </c>
      <c r="E625" s="3" t="s">
        <v>426</v>
      </c>
      <c r="F625" s="3" t="s">
        <v>29</v>
      </c>
      <c r="G625" s="3" t="s">
        <v>30</v>
      </c>
      <c r="H625" s="3" t="s">
        <v>67</v>
      </c>
      <c r="I625" s="3" t="s">
        <v>68</v>
      </c>
      <c r="J625" s="3" t="s">
        <v>69</v>
      </c>
      <c r="K625" s="3" t="s">
        <v>74</v>
      </c>
      <c r="L625" s="3" t="s">
        <v>75</v>
      </c>
      <c r="M625" s="3" t="s">
        <v>36</v>
      </c>
      <c r="N625" s="4">
        <v>4240.07</v>
      </c>
      <c r="O625" s="4">
        <v>0</v>
      </c>
      <c r="P625" s="4">
        <v>0</v>
      </c>
      <c r="Q625" s="4">
        <v>4240.07</v>
      </c>
      <c r="R625" s="4">
        <v>0</v>
      </c>
      <c r="S625" s="4">
        <v>1440.07</v>
      </c>
      <c r="T625" s="4">
        <v>473.19</v>
      </c>
      <c r="U625" s="4">
        <v>2800</v>
      </c>
      <c r="V625" s="4">
        <v>3766.88</v>
      </c>
      <c r="W625" s="4">
        <v>2800</v>
      </c>
      <c r="X625" s="3" t="s">
        <v>37</v>
      </c>
    </row>
    <row r="626" spans="1:24" ht="15.75" customHeight="1">
      <c r="A626" s="3" t="s">
        <v>66</v>
      </c>
      <c r="B626" s="3" t="s">
        <v>25</v>
      </c>
      <c r="C626" s="3" t="s">
        <v>26</v>
      </c>
      <c r="D626" s="3" t="s">
        <v>425</v>
      </c>
      <c r="E626" s="3" t="s">
        <v>426</v>
      </c>
      <c r="F626" s="3" t="s">
        <v>29</v>
      </c>
      <c r="G626" s="3" t="s">
        <v>30</v>
      </c>
      <c r="H626" s="3" t="s">
        <v>67</v>
      </c>
      <c r="I626" s="3" t="s">
        <v>68</v>
      </c>
      <c r="J626" s="3" t="s">
        <v>69</v>
      </c>
      <c r="K626" s="3" t="s">
        <v>427</v>
      </c>
      <c r="L626" s="3" t="s">
        <v>428</v>
      </c>
      <c r="M626" s="3" t="s">
        <v>36</v>
      </c>
      <c r="N626" s="4">
        <v>6080.32</v>
      </c>
      <c r="O626" s="4">
        <v>-880.32</v>
      </c>
      <c r="P626" s="4">
        <v>0</v>
      </c>
      <c r="Q626" s="4">
        <v>5200</v>
      </c>
      <c r="R626" s="4">
        <v>0</v>
      </c>
      <c r="S626" s="4">
        <v>5120</v>
      </c>
      <c r="T626" s="4">
        <v>0</v>
      </c>
      <c r="U626" s="4">
        <v>80</v>
      </c>
      <c r="V626" s="4">
        <v>5200</v>
      </c>
      <c r="W626" s="4">
        <v>80</v>
      </c>
      <c r="X626" s="3" t="s">
        <v>37</v>
      </c>
    </row>
    <row r="627" spans="1:24" ht="15.75" customHeight="1">
      <c r="A627" s="3" t="s">
        <v>66</v>
      </c>
      <c r="B627" s="3" t="s">
        <v>25</v>
      </c>
      <c r="C627" s="3" t="s">
        <v>26</v>
      </c>
      <c r="D627" s="3" t="s">
        <v>425</v>
      </c>
      <c r="E627" s="3" t="s">
        <v>426</v>
      </c>
      <c r="F627" s="3" t="s">
        <v>29</v>
      </c>
      <c r="G627" s="3" t="s">
        <v>30</v>
      </c>
      <c r="H627" s="3" t="s">
        <v>67</v>
      </c>
      <c r="I627" s="3" t="s">
        <v>68</v>
      </c>
      <c r="J627" s="3" t="s">
        <v>69</v>
      </c>
      <c r="K627" s="3" t="s">
        <v>76</v>
      </c>
      <c r="L627" s="3" t="s">
        <v>77</v>
      </c>
      <c r="M627" s="3" t="s">
        <v>36</v>
      </c>
      <c r="N627" s="4">
        <v>32036.93</v>
      </c>
      <c r="O627" s="4">
        <v>6690.31</v>
      </c>
      <c r="P627" s="4">
        <v>0</v>
      </c>
      <c r="Q627" s="4">
        <v>38727.24</v>
      </c>
      <c r="R627" s="4">
        <v>0</v>
      </c>
      <c r="S627" s="4">
        <v>29045.43</v>
      </c>
      <c r="T627" s="4">
        <v>12909.08</v>
      </c>
      <c r="U627" s="4">
        <v>9681.81</v>
      </c>
      <c r="V627" s="4">
        <v>25818.16</v>
      </c>
      <c r="W627" s="4">
        <v>9681.81</v>
      </c>
      <c r="X627" s="3" t="s">
        <v>37</v>
      </c>
    </row>
    <row r="628" spans="1:24" ht="15.75" customHeight="1">
      <c r="A628" s="3" t="s">
        <v>66</v>
      </c>
      <c r="B628" s="3" t="s">
        <v>25</v>
      </c>
      <c r="C628" s="3" t="s">
        <v>26</v>
      </c>
      <c r="D628" s="3" t="s">
        <v>425</v>
      </c>
      <c r="E628" s="3" t="s">
        <v>426</v>
      </c>
      <c r="F628" s="3" t="s">
        <v>29</v>
      </c>
      <c r="G628" s="3" t="s">
        <v>30</v>
      </c>
      <c r="H628" s="3" t="s">
        <v>67</v>
      </c>
      <c r="I628" s="3" t="s">
        <v>68</v>
      </c>
      <c r="J628" s="3" t="s">
        <v>69</v>
      </c>
      <c r="K628" s="3" t="s">
        <v>304</v>
      </c>
      <c r="L628" s="3" t="s">
        <v>305</v>
      </c>
      <c r="M628" s="3" t="s">
        <v>36</v>
      </c>
      <c r="N628" s="4">
        <v>0</v>
      </c>
      <c r="O628" s="4">
        <v>386</v>
      </c>
      <c r="P628" s="4">
        <v>0</v>
      </c>
      <c r="Q628" s="4">
        <v>386</v>
      </c>
      <c r="R628" s="4">
        <v>0</v>
      </c>
      <c r="S628" s="4">
        <v>0</v>
      </c>
      <c r="T628" s="4">
        <v>0</v>
      </c>
      <c r="U628" s="4">
        <v>386</v>
      </c>
      <c r="V628" s="4">
        <v>386</v>
      </c>
      <c r="W628" s="4">
        <v>386</v>
      </c>
      <c r="X628" s="3" t="s">
        <v>37</v>
      </c>
    </row>
    <row r="629" spans="1:24" ht="15.75" customHeight="1">
      <c r="A629" s="3" t="s">
        <v>66</v>
      </c>
      <c r="B629" s="3" t="s">
        <v>25</v>
      </c>
      <c r="C629" s="3" t="s">
        <v>26</v>
      </c>
      <c r="D629" s="3" t="s">
        <v>425</v>
      </c>
      <c r="E629" s="3" t="s">
        <v>426</v>
      </c>
      <c r="F629" s="3" t="s">
        <v>29</v>
      </c>
      <c r="G629" s="3" t="s">
        <v>30</v>
      </c>
      <c r="H629" s="3" t="s">
        <v>67</v>
      </c>
      <c r="I629" s="3" t="s">
        <v>68</v>
      </c>
      <c r="J629" s="3" t="s">
        <v>69</v>
      </c>
      <c r="K629" s="3" t="s">
        <v>82</v>
      </c>
      <c r="L629" s="3" t="s">
        <v>83</v>
      </c>
      <c r="M629" s="3" t="s">
        <v>36</v>
      </c>
      <c r="N629" s="4">
        <v>270536.28999999998</v>
      </c>
      <c r="O629" s="4">
        <v>194988.76</v>
      </c>
      <c r="P629" s="4">
        <v>0</v>
      </c>
      <c r="Q629" s="4">
        <v>465525.05</v>
      </c>
      <c r="R629" s="4">
        <v>218428.96</v>
      </c>
      <c r="S629" s="4">
        <v>247095.99</v>
      </c>
      <c r="T629" s="4">
        <v>153199.51999999999</v>
      </c>
      <c r="U629" s="4">
        <v>218429.06</v>
      </c>
      <c r="V629" s="4">
        <v>312325.53000000003</v>
      </c>
      <c r="W629" s="4">
        <v>0.1</v>
      </c>
      <c r="X629" s="3" t="s">
        <v>37</v>
      </c>
    </row>
    <row r="630" spans="1:24" ht="15.75" customHeight="1">
      <c r="A630" s="3" t="s">
        <v>66</v>
      </c>
      <c r="B630" s="3" t="s">
        <v>25</v>
      </c>
      <c r="C630" s="3" t="s">
        <v>26</v>
      </c>
      <c r="D630" s="3" t="s">
        <v>425</v>
      </c>
      <c r="E630" s="3" t="s">
        <v>426</v>
      </c>
      <c r="F630" s="3" t="s">
        <v>29</v>
      </c>
      <c r="G630" s="3" t="s">
        <v>30</v>
      </c>
      <c r="H630" s="3" t="s">
        <v>67</v>
      </c>
      <c r="I630" s="3" t="s">
        <v>68</v>
      </c>
      <c r="J630" s="3" t="s">
        <v>69</v>
      </c>
      <c r="K630" s="3" t="s">
        <v>84</v>
      </c>
      <c r="L630" s="3" t="s">
        <v>85</v>
      </c>
      <c r="M630" s="3" t="s">
        <v>36</v>
      </c>
      <c r="N630" s="4">
        <v>145676.5</v>
      </c>
      <c r="O630" s="4">
        <v>-1693.35</v>
      </c>
      <c r="P630" s="4">
        <v>0</v>
      </c>
      <c r="Q630" s="4">
        <v>143983.15</v>
      </c>
      <c r="R630" s="4">
        <v>0</v>
      </c>
      <c r="S630" s="4">
        <v>139836.5</v>
      </c>
      <c r="T630" s="4">
        <v>58999.94</v>
      </c>
      <c r="U630" s="4">
        <v>4146.6499999999996</v>
      </c>
      <c r="V630" s="4">
        <v>84983.21</v>
      </c>
      <c r="W630" s="4">
        <v>4146.6499999999996</v>
      </c>
      <c r="X630" s="3" t="s">
        <v>37</v>
      </c>
    </row>
    <row r="631" spans="1:24" ht="15.75" customHeight="1">
      <c r="A631" s="3" t="s">
        <v>66</v>
      </c>
      <c r="B631" s="3" t="s">
        <v>25</v>
      </c>
      <c r="C631" s="3" t="s">
        <v>26</v>
      </c>
      <c r="D631" s="3" t="s">
        <v>425</v>
      </c>
      <c r="E631" s="3" t="s">
        <v>426</v>
      </c>
      <c r="F631" s="3" t="s">
        <v>29</v>
      </c>
      <c r="G631" s="3" t="s">
        <v>30</v>
      </c>
      <c r="H631" s="3" t="s">
        <v>67</v>
      </c>
      <c r="I631" s="3" t="s">
        <v>68</v>
      </c>
      <c r="J631" s="3" t="s">
        <v>69</v>
      </c>
      <c r="K631" s="3" t="s">
        <v>86</v>
      </c>
      <c r="L631" s="3" t="s">
        <v>87</v>
      </c>
      <c r="M631" s="3" t="s">
        <v>36</v>
      </c>
      <c r="N631" s="4">
        <v>0</v>
      </c>
      <c r="O631" s="4">
        <v>20754.88</v>
      </c>
      <c r="P631" s="4">
        <v>0</v>
      </c>
      <c r="Q631" s="4">
        <v>20754.88</v>
      </c>
      <c r="R631" s="4">
        <v>0</v>
      </c>
      <c r="S631" s="4">
        <v>6300</v>
      </c>
      <c r="T631" s="4">
        <v>6300</v>
      </c>
      <c r="U631" s="4">
        <v>14454.88</v>
      </c>
      <c r="V631" s="4">
        <v>14454.88</v>
      </c>
      <c r="W631" s="4">
        <v>14454.88</v>
      </c>
      <c r="X631" s="3" t="s">
        <v>37</v>
      </c>
    </row>
    <row r="632" spans="1:24" ht="15.75" customHeight="1">
      <c r="A632" s="3" t="s">
        <v>66</v>
      </c>
      <c r="B632" s="3" t="s">
        <v>25</v>
      </c>
      <c r="C632" s="3" t="s">
        <v>26</v>
      </c>
      <c r="D632" s="3" t="s">
        <v>425</v>
      </c>
      <c r="E632" s="3" t="s">
        <v>426</v>
      </c>
      <c r="F632" s="3" t="s">
        <v>29</v>
      </c>
      <c r="G632" s="3" t="s">
        <v>30</v>
      </c>
      <c r="H632" s="3" t="s">
        <v>67</v>
      </c>
      <c r="I632" s="3" t="s">
        <v>68</v>
      </c>
      <c r="J632" s="3" t="s">
        <v>69</v>
      </c>
      <c r="K632" s="3" t="s">
        <v>92</v>
      </c>
      <c r="L632" s="3" t="s">
        <v>93</v>
      </c>
      <c r="M632" s="3" t="s">
        <v>36</v>
      </c>
      <c r="N632" s="4">
        <v>15348.39</v>
      </c>
      <c r="O632" s="4">
        <v>-224.75</v>
      </c>
      <c r="P632" s="4">
        <v>0</v>
      </c>
      <c r="Q632" s="4">
        <v>15123.64</v>
      </c>
      <c r="R632" s="4">
        <v>0</v>
      </c>
      <c r="S632" s="4">
        <v>13538.36</v>
      </c>
      <c r="T632" s="4">
        <v>1279.08</v>
      </c>
      <c r="U632" s="4">
        <v>1585.28</v>
      </c>
      <c r="V632" s="4">
        <v>13844.56</v>
      </c>
      <c r="W632" s="4">
        <v>1585.28</v>
      </c>
      <c r="X632" s="3" t="s">
        <v>37</v>
      </c>
    </row>
    <row r="633" spans="1:24" ht="15.75" customHeight="1">
      <c r="A633" s="3" t="s">
        <v>66</v>
      </c>
      <c r="B633" s="3" t="s">
        <v>25</v>
      </c>
      <c r="C633" s="3" t="s">
        <v>26</v>
      </c>
      <c r="D633" s="3" t="s">
        <v>425</v>
      </c>
      <c r="E633" s="3" t="s">
        <v>426</v>
      </c>
      <c r="F633" s="3" t="s">
        <v>29</v>
      </c>
      <c r="G633" s="3" t="s">
        <v>30</v>
      </c>
      <c r="H633" s="3" t="s">
        <v>67</v>
      </c>
      <c r="I633" s="3" t="s">
        <v>68</v>
      </c>
      <c r="J633" s="3" t="s">
        <v>69</v>
      </c>
      <c r="K633" s="3" t="s">
        <v>94</v>
      </c>
      <c r="L633" s="3" t="s">
        <v>95</v>
      </c>
      <c r="M633" s="3" t="s">
        <v>36</v>
      </c>
      <c r="N633" s="4">
        <v>9228.67</v>
      </c>
      <c r="O633" s="4">
        <v>1330.64</v>
      </c>
      <c r="P633" s="4">
        <v>0</v>
      </c>
      <c r="Q633" s="4">
        <v>10559.31</v>
      </c>
      <c r="R633" s="4">
        <v>1334.72</v>
      </c>
      <c r="S633" s="4">
        <v>9224.59</v>
      </c>
      <c r="T633" s="4">
        <v>2767.51</v>
      </c>
      <c r="U633" s="4">
        <v>1334.72</v>
      </c>
      <c r="V633" s="4">
        <v>7791.8</v>
      </c>
      <c r="W633" s="4">
        <v>0</v>
      </c>
      <c r="X633" s="3" t="s">
        <v>37</v>
      </c>
    </row>
    <row r="634" spans="1:24" ht="15.75" customHeight="1">
      <c r="A634" s="3" t="s">
        <v>66</v>
      </c>
      <c r="B634" s="3" t="s">
        <v>25</v>
      </c>
      <c r="C634" s="3" t="s">
        <v>26</v>
      </c>
      <c r="D634" s="3" t="s">
        <v>425</v>
      </c>
      <c r="E634" s="3" t="s">
        <v>426</v>
      </c>
      <c r="F634" s="3" t="s">
        <v>29</v>
      </c>
      <c r="G634" s="3" t="s">
        <v>30</v>
      </c>
      <c r="H634" s="3" t="s">
        <v>67</v>
      </c>
      <c r="I634" s="3" t="s">
        <v>68</v>
      </c>
      <c r="J634" s="3" t="s">
        <v>69</v>
      </c>
      <c r="K634" s="3" t="s">
        <v>102</v>
      </c>
      <c r="L634" s="3" t="s">
        <v>103</v>
      </c>
      <c r="M634" s="3" t="s">
        <v>36</v>
      </c>
      <c r="N634" s="4">
        <v>6586</v>
      </c>
      <c r="O634" s="4">
        <v>-286</v>
      </c>
      <c r="P634" s="4">
        <v>0</v>
      </c>
      <c r="Q634" s="4">
        <v>6300</v>
      </c>
      <c r="R634" s="4">
        <v>0</v>
      </c>
      <c r="S634" s="4">
        <v>0</v>
      </c>
      <c r="T634" s="4">
        <v>0</v>
      </c>
      <c r="U634" s="4">
        <v>6300</v>
      </c>
      <c r="V634" s="4">
        <v>6300</v>
      </c>
      <c r="W634" s="4">
        <v>6300</v>
      </c>
      <c r="X634" s="3" t="s">
        <v>37</v>
      </c>
    </row>
    <row r="635" spans="1:24" ht="15.75" customHeight="1">
      <c r="A635" s="3" t="s">
        <v>66</v>
      </c>
      <c r="B635" s="3" t="s">
        <v>25</v>
      </c>
      <c r="C635" s="3" t="s">
        <v>26</v>
      </c>
      <c r="D635" s="3" t="s">
        <v>425</v>
      </c>
      <c r="E635" s="3" t="s">
        <v>426</v>
      </c>
      <c r="F635" s="3" t="s">
        <v>29</v>
      </c>
      <c r="G635" s="3" t="s">
        <v>30</v>
      </c>
      <c r="H635" s="3" t="s">
        <v>67</v>
      </c>
      <c r="I635" s="3" t="s">
        <v>68</v>
      </c>
      <c r="J635" s="3" t="s">
        <v>69</v>
      </c>
      <c r="K635" s="3" t="s">
        <v>104</v>
      </c>
      <c r="L635" s="3" t="s">
        <v>105</v>
      </c>
      <c r="M635" s="3" t="s">
        <v>36</v>
      </c>
      <c r="N635" s="4">
        <v>23592.97</v>
      </c>
      <c r="O635" s="4">
        <v>-20345.080000000002</v>
      </c>
      <c r="P635" s="4">
        <v>0</v>
      </c>
      <c r="Q635" s="4">
        <v>3247.89</v>
      </c>
      <c r="R635" s="4">
        <v>409.8</v>
      </c>
      <c r="S635" s="4">
        <v>2838.09</v>
      </c>
      <c r="T635" s="4">
        <v>424.09</v>
      </c>
      <c r="U635" s="4">
        <v>409.8</v>
      </c>
      <c r="V635" s="4">
        <v>2823.8</v>
      </c>
      <c r="W635" s="4">
        <v>0</v>
      </c>
      <c r="X635" s="3" t="s">
        <v>37</v>
      </c>
    </row>
    <row r="636" spans="1:24" ht="15.75" customHeight="1">
      <c r="A636" s="3" t="s">
        <v>66</v>
      </c>
      <c r="B636" s="3" t="s">
        <v>25</v>
      </c>
      <c r="C636" s="3" t="s">
        <v>26</v>
      </c>
      <c r="D636" s="3" t="s">
        <v>425</v>
      </c>
      <c r="E636" s="3" t="s">
        <v>426</v>
      </c>
      <c r="F636" s="3" t="s">
        <v>29</v>
      </c>
      <c r="G636" s="3" t="s">
        <v>30</v>
      </c>
      <c r="H636" s="3" t="s">
        <v>67</v>
      </c>
      <c r="I636" s="3" t="s">
        <v>68</v>
      </c>
      <c r="J636" s="3" t="s">
        <v>69</v>
      </c>
      <c r="K636" s="3" t="s">
        <v>106</v>
      </c>
      <c r="L636" s="3" t="s">
        <v>107</v>
      </c>
      <c r="M636" s="3" t="s">
        <v>36</v>
      </c>
      <c r="N636" s="4">
        <v>6150.99</v>
      </c>
      <c r="O636" s="4">
        <v>1559.5</v>
      </c>
      <c r="P636" s="4">
        <v>0</v>
      </c>
      <c r="Q636" s="4">
        <v>7710.49</v>
      </c>
      <c r="R636" s="4">
        <v>2323.11</v>
      </c>
      <c r="S636" s="4">
        <v>0</v>
      </c>
      <c r="T636" s="4">
        <v>0</v>
      </c>
      <c r="U636" s="4">
        <v>7710.49</v>
      </c>
      <c r="V636" s="4">
        <v>7710.49</v>
      </c>
      <c r="W636" s="4">
        <v>5387.38</v>
      </c>
      <c r="X636" s="3" t="s">
        <v>37</v>
      </c>
    </row>
    <row r="637" spans="1:24" ht="15.75" customHeight="1">
      <c r="A637" s="3" t="s">
        <v>66</v>
      </c>
      <c r="B637" s="3" t="s">
        <v>25</v>
      </c>
      <c r="C637" s="3" t="s">
        <v>26</v>
      </c>
      <c r="D637" s="3" t="s">
        <v>425</v>
      </c>
      <c r="E637" s="3" t="s">
        <v>426</v>
      </c>
      <c r="F637" s="3" t="s">
        <v>29</v>
      </c>
      <c r="G637" s="3" t="s">
        <v>30</v>
      </c>
      <c r="H637" s="3" t="s">
        <v>67</v>
      </c>
      <c r="I637" s="3" t="s">
        <v>68</v>
      </c>
      <c r="J637" s="3" t="s">
        <v>69</v>
      </c>
      <c r="K637" s="3" t="s">
        <v>110</v>
      </c>
      <c r="L637" s="3" t="s">
        <v>111</v>
      </c>
      <c r="M637" s="3" t="s">
        <v>36</v>
      </c>
      <c r="N637" s="4">
        <v>13282</v>
      </c>
      <c r="O637" s="4">
        <v>8155.49</v>
      </c>
      <c r="P637" s="4">
        <v>0</v>
      </c>
      <c r="Q637" s="4">
        <v>21437.49</v>
      </c>
      <c r="R637" s="4">
        <v>254.47</v>
      </c>
      <c r="S637" s="4">
        <v>17722.22</v>
      </c>
      <c r="T637" s="4">
        <v>0</v>
      </c>
      <c r="U637" s="4">
        <v>3715.27</v>
      </c>
      <c r="V637" s="4">
        <v>21437.49</v>
      </c>
      <c r="W637" s="4">
        <v>3460.8</v>
      </c>
      <c r="X637" s="3" t="s">
        <v>37</v>
      </c>
    </row>
    <row r="638" spans="1:24" ht="15.75" customHeight="1">
      <c r="A638" s="3" t="s">
        <v>66</v>
      </c>
      <c r="B638" s="3" t="s">
        <v>25</v>
      </c>
      <c r="C638" s="3" t="s">
        <v>26</v>
      </c>
      <c r="D638" s="3" t="s">
        <v>425</v>
      </c>
      <c r="E638" s="3" t="s">
        <v>426</v>
      </c>
      <c r="F638" s="3" t="s">
        <v>29</v>
      </c>
      <c r="G638" s="3" t="s">
        <v>30</v>
      </c>
      <c r="H638" s="3" t="s">
        <v>67</v>
      </c>
      <c r="I638" s="3" t="s">
        <v>68</v>
      </c>
      <c r="J638" s="3" t="s">
        <v>69</v>
      </c>
      <c r="K638" s="3" t="s">
        <v>112</v>
      </c>
      <c r="L638" s="3" t="s">
        <v>113</v>
      </c>
      <c r="M638" s="3" t="s">
        <v>36</v>
      </c>
      <c r="N638" s="4">
        <v>29095.56</v>
      </c>
      <c r="O638" s="4">
        <v>5676.63</v>
      </c>
      <c r="P638" s="4">
        <v>0</v>
      </c>
      <c r="Q638" s="4">
        <v>34772.19</v>
      </c>
      <c r="R638" s="4">
        <v>691.24</v>
      </c>
      <c r="S638" s="4">
        <v>27783.91</v>
      </c>
      <c r="T638" s="4">
        <v>5732.27</v>
      </c>
      <c r="U638" s="4">
        <v>6988.28</v>
      </c>
      <c r="V638" s="4">
        <v>29039.919999999998</v>
      </c>
      <c r="W638" s="4">
        <v>6297.04</v>
      </c>
      <c r="X638" s="3" t="s">
        <v>37</v>
      </c>
    </row>
    <row r="639" spans="1:24" ht="15.75" customHeight="1">
      <c r="A639" s="3" t="s">
        <v>114</v>
      </c>
      <c r="B639" s="3" t="s">
        <v>25</v>
      </c>
      <c r="C639" s="3" t="s">
        <v>26</v>
      </c>
      <c r="D639" s="3" t="s">
        <v>425</v>
      </c>
      <c r="E639" s="3" t="s">
        <v>426</v>
      </c>
      <c r="F639" s="3" t="s">
        <v>29</v>
      </c>
      <c r="G639" s="3" t="s">
        <v>30</v>
      </c>
      <c r="H639" s="3" t="s">
        <v>67</v>
      </c>
      <c r="I639" s="3" t="s">
        <v>68</v>
      </c>
      <c r="J639" s="3" t="s">
        <v>115</v>
      </c>
      <c r="K639" s="3" t="s">
        <v>116</v>
      </c>
      <c r="L639" s="3" t="s">
        <v>117</v>
      </c>
      <c r="M639" s="3" t="s">
        <v>36</v>
      </c>
      <c r="N639" s="4">
        <v>1727.93</v>
      </c>
      <c r="O639" s="4">
        <v>482.01</v>
      </c>
      <c r="P639" s="4">
        <v>0</v>
      </c>
      <c r="Q639" s="4">
        <v>2209.94</v>
      </c>
      <c r="R639" s="4">
        <v>1714.41</v>
      </c>
      <c r="S639" s="4">
        <v>0</v>
      </c>
      <c r="T639" s="4">
        <v>0</v>
      </c>
      <c r="U639" s="4">
        <v>2209.94</v>
      </c>
      <c r="V639" s="4">
        <v>2209.94</v>
      </c>
      <c r="W639" s="4">
        <v>495.53</v>
      </c>
      <c r="X639" s="3" t="s">
        <v>37</v>
      </c>
    </row>
    <row r="640" spans="1:24" ht="15.75" customHeight="1">
      <c r="A640" s="3" t="s">
        <v>118</v>
      </c>
      <c r="B640" s="3" t="s">
        <v>25</v>
      </c>
      <c r="C640" s="3" t="s">
        <v>26</v>
      </c>
      <c r="D640" s="3" t="s">
        <v>425</v>
      </c>
      <c r="E640" s="3" t="s">
        <v>426</v>
      </c>
      <c r="F640" s="3" t="s">
        <v>119</v>
      </c>
      <c r="G640" s="3" t="s">
        <v>120</v>
      </c>
      <c r="H640" s="3" t="s">
        <v>121</v>
      </c>
      <c r="I640" s="3" t="s">
        <v>122</v>
      </c>
      <c r="J640" s="3" t="s">
        <v>123</v>
      </c>
      <c r="K640" s="3" t="s">
        <v>124</v>
      </c>
      <c r="L640" s="3" t="s">
        <v>125</v>
      </c>
      <c r="M640" s="3" t="s">
        <v>126</v>
      </c>
      <c r="N640" s="4">
        <v>12200</v>
      </c>
      <c r="O640" s="4">
        <v>2800</v>
      </c>
      <c r="P640" s="4">
        <v>0</v>
      </c>
      <c r="Q640" s="4">
        <v>15000</v>
      </c>
      <c r="R640" s="4">
        <v>0</v>
      </c>
      <c r="S640" s="4">
        <v>0</v>
      </c>
      <c r="T640" s="4">
        <v>0</v>
      </c>
      <c r="U640" s="4">
        <v>15000</v>
      </c>
      <c r="V640" s="4">
        <v>15000</v>
      </c>
      <c r="W640" s="4">
        <v>15000</v>
      </c>
      <c r="X640" s="3" t="s">
        <v>127</v>
      </c>
    </row>
    <row r="641" spans="1:24" ht="15.75" customHeight="1">
      <c r="A641" s="3" t="s">
        <v>118</v>
      </c>
      <c r="B641" s="3" t="s">
        <v>25</v>
      </c>
      <c r="C641" s="3" t="s">
        <v>26</v>
      </c>
      <c r="D641" s="3" t="s">
        <v>425</v>
      </c>
      <c r="E641" s="3" t="s">
        <v>426</v>
      </c>
      <c r="F641" s="3" t="s">
        <v>128</v>
      </c>
      <c r="G641" s="3" t="s">
        <v>129</v>
      </c>
      <c r="H641" s="3" t="s">
        <v>130</v>
      </c>
      <c r="I641" s="3" t="s">
        <v>131</v>
      </c>
      <c r="J641" s="3" t="s">
        <v>123</v>
      </c>
      <c r="K641" s="3" t="s">
        <v>132</v>
      </c>
      <c r="L641" s="3" t="s">
        <v>133</v>
      </c>
      <c r="M641" s="3" t="s">
        <v>126</v>
      </c>
      <c r="N641" s="4">
        <v>0</v>
      </c>
      <c r="O641" s="4">
        <v>500</v>
      </c>
      <c r="P641" s="4">
        <v>0</v>
      </c>
      <c r="Q641" s="4">
        <v>500</v>
      </c>
      <c r="R641" s="4">
        <v>0</v>
      </c>
      <c r="S641" s="4">
        <v>0</v>
      </c>
      <c r="T641" s="4">
        <v>0</v>
      </c>
      <c r="U641" s="4">
        <v>500</v>
      </c>
      <c r="V641" s="4">
        <v>500</v>
      </c>
      <c r="W641" s="4">
        <v>500</v>
      </c>
      <c r="X641" s="3" t="s">
        <v>127</v>
      </c>
    </row>
    <row r="642" spans="1:24" ht="15.75" customHeight="1">
      <c r="A642" s="3" t="s">
        <v>118</v>
      </c>
      <c r="B642" s="3" t="s">
        <v>25</v>
      </c>
      <c r="C642" s="3" t="s">
        <v>26</v>
      </c>
      <c r="D642" s="3" t="s">
        <v>425</v>
      </c>
      <c r="E642" s="3" t="s">
        <v>426</v>
      </c>
      <c r="F642" s="3" t="s">
        <v>128</v>
      </c>
      <c r="G642" s="3" t="s">
        <v>129</v>
      </c>
      <c r="H642" s="3" t="s">
        <v>134</v>
      </c>
      <c r="I642" s="3" t="s">
        <v>135</v>
      </c>
      <c r="J642" s="3" t="s">
        <v>123</v>
      </c>
      <c r="K642" s="3" t="s">
        <v>136</v>
      </c>
      <c r="L642" s="3" t="s">
        <v>137</v>
      </c>
      <c r="M642" s="3" t="s">
        <v>126</v>
      </c>
      <c r="N642" s="4">
        <v>318060.89</v>
      </c>
      <c r="O642" s="4">
        <v>-93130.53</v>
      </c>
      <c r="P642" s="4">
        <v>0</v>
      </c>
      <c r="Q642" s="4">
        <v>224930.36</v>
      </c>
      <c r="R642" s="4">
        <v>0</v>
      </c>
      <c r="S642" s="4">
        <v>172813.2</v>
      </c>
      <c r="T642" s="4">
        <v>62745.11</v>
      </c>
      <c r="U642" s="4">
        <v>52117.16</v>
      </c>
      <c r="V642" s="4">
        <v>162185.25</v>
      </c>
      <c r="W642" s="4">
        <v>52117.16</v>
      </c>
      <c r="X642" s="3" t="s">
        <v>127</v>
      </c>
    </row>
    <row r="643" spans="1:24" ht="15.75" customHeight="1">
      <c r="A643" s="3" t="s">
        <v>118</v>
      </c>
      <c r="B643" s="3" t="s">
        <v>25</v>
      </c>
      <c r="C643" s="3" t="s">
        <v>26</v>
      </c>
      <c r="D643" s="3" t="s">
        <v>425</v>
      </c>
      <c r="E643" s="3" t="s">
        <v>426</v>
      </c>
      <c r="F643" s="3" t="s">
        <v>128</v>
      </c>
      <c r="G643" s="3" t="s">
        <v>129</v>
      </c>
      <c r="H643" s="3" t="s">
        <v>134</v>
      </c>
      <c r="I643" s="3" t="s">
        <v>135</v>
      </c>
      <c r="J643" s="3" t="s">
        <v>123</v>
      </c>
      <c r="K643" s="3" t="s">
        <v>138</v>
      </c>
      <c r="L643" s="3" t="s">
        <v>139</v>
      </c>
      <c r="M643" s="3" t="s">
        <v>126</v>
      </c>
      <c r="N643" s="4">
        <v>76395</v>
      </c>
      <c r="O643" s="4">
        <v>0</v>
      </c>
      <c r="P643" s="4">
        <v>0</v>
      </c>
      <c r="Q643" s="4">
        <v>76395</v>
      </c>
      <c r="R643" s="4">
        <v>0</v>
      </c>
      <c r="S643" s="4">
        <v>0</v>
      </c>
      <c r="T643" s="4">
        <v>0</v>
      </c>
      <c r="U643" s="4">
        <v>76395</v>
      </c>
      <c r="V643" s="4">
        <v>76395</v>
      </c>
      <c r="W643" s="4">
        <v>76395</v>
      </c>
      <c r="X643" s="3" t="s">
        <v>127</v>
      </c>
    </row>
    <row r="644" spans="1:24" ht="15.75" customHeight="1">
      <c r="A644" s="3" t="s">
        <v>118</v>
      </c>
      <c r="B644" s="3" t="s">
        <v>25</v>
      </c>
      <c r="C644" s="3" t="s">
        <v>26</v>
      </c>
      <c r="D644" s="3" t="s">
        <v>425</v>
      </c>
      <c r="E644" s="3" t="s">
        <v>426</v>
      </c>
      <c r="F644" s="3" t="s">
        <v>128</v>
      </c>
      <c r="G644" s="3" t="s">
        <v>129</v>
      </c>
      <c r="H644" s="3" t="s">
        <v>134</v>
      </c>
      <c r="I644" s="3" t="s">
        <v>135</v>
      </c>
      <c r="J644" s="3" t="s">
        <v>123</v>
      </c>
      <c r="K644" s="3" t="s">
        <v>140</v>
      </c>
      <c r="L644" s="3" t="s">
        <v>141</v>
      </c>
      <c r="M644" s="3" t="s">
        <v>126</v>
      </c>
      <c r="N644" s="4">
        <v>13935.48</v>
      </c>
      <c r="O644" s="4">
        <v>62180.52</v>
      </c>
      <c r="P644" s="4">
        <v>0</v>
      </c>
      <c r="Q644" s="4">
        <v>76116</v>
      </c>
      <c r="R644" s="4">
        <v>0</v>
      </c>
      <c r="S644" s="4">
        <v>66601.5</v>
      </c>
      <c r="T644" s="4">
        <v>28543.5</v>
      </c>
      <c r="U644" s="4">
        <v>9514.5</v>
      </c>
      <c r="V644" s="4">
        <v>47572.5</v>
      </c>
      <c r="W644" s="4">
        <v>9514.5</v>
      </c>
      <c r="X644" s="3" t="s">
        <v>127</v>
      </c>
    </row>
    <row r="645" spans="1:24" ht="15.75" customHeight="1">
      <c r="A645" s="3" t="s">
        <v>118</v>
      </c>
      <c r="B645" s="3" t="s">
        <v>25</v>
      </c>
      <c r="C645" s="3" t="s">
        <v>26</v>
      </c>
      <c r="D645" s="3" t="s">
        <v>425</v>
      </c>
      <c r="E645" s="3" t="s">
        <v>426</v>
      </c>
      <c r="F645" s="3" t="s">
        <v>128</v>
      </c>
      <c r="G645" s="3" t="s">
        <v>129</v>
      </c>
      <c r="H645" s="3" t="s">
        <v>134</v>
      </c>
      <c r="I645" s="3" t="s">
        <v>135</v>
      </c>
      <c r="J645" s="3" t="s">
        <v>123</v>
      </c>
      <c r="K645" s="3" t="s">
        <v>142</v>
      </c>
      <c r="L645" s="3" t="s">
        <v>143</v>
      </c>
      <c r="M645" s="3" t="s">
        <v>126</v>
      </c>
      <c r="N645" s="4">
        <v>4822.91</v>
      </c>
      <c r="O645" s="4">
        <v>-4822.91</v>
      </c>
      <c r="P645" s="4">
        <v>0</v>
      </c>
      <c r="Q645" s="4">
        <v>0</v>
      </c>
      <c r="R645" s="4">
        <v>0</v>
      </c>
      <c r="S645" s="4">
        <v>0</v>
      </c>
      <c r="T645" s="4">
        <v>0</v>
      </c>
      <c r="U645" s="4">
        <v>0</v>
      </c>
      <c r="V645" s="4">
        <v>0</v>
      </c>
      <c r="W645" s="4">
        <v>0</v>
      </c>
      <c r="X645" s="3" t="s">
        <v>127</v>
      </c>
    </row>
    <row r="646" spans="1:24" ht="15.75" customHeight="1">
      <c r="A646" s="3" t="s">
        <v>118</v>
      </c>
      <c r="B646" s="3" t="s">
        <v>25</v>
      </c>
      <c r="C646" s="3" t="s">
        <v>26</v>
      </c>
      <c r="D646" s="3" t="s">
        <v>425</v>
      </c>
      <c r="E646" s="3" t="s">
        <v>426</v>
      </c>
      <c r="F646" s="3" t="s">
        <v>128</v>
      </c>
      <c r="G646" s="3" t="s">
        <v>129</v>
      </c>
      <c r="H646" s="3" t="s">
        <v>146</v>
      </c>
      <c r="I646" s="3" t="s">
        <v>147</v>
      </c>
      <c r="J646" s="3" t="s">
        <v>123</v>
      </c>
      <c r="K646" s="3" t="s">
        <v>140</v>
      </c>
      <c r="L646" s="3" t="s">
        <v>141</v>
      </c>
      <c r="M646" s="3" t="s">
        <v>126</v>
      </c>
      <c r="N646" s="4">
        <v>12913.14</v>
      </c>
      <c r="O646" s="4">
        <v>0</v>
      </c>
      <c r="P646" s="4">
        <v>0</v>
      </c>
      <c r="Q646" s="4">
        <v>12913.14</v>
      </c>
      <c r="R646" s="4">
        <v>0</v>
      </c>
      <c r="S646" s="4">
        <v>0</v>
      </c>
      <c r="T646" s="4">
        <v>0</v>
      </c>
      <c r="U646" s="4">
        <v>12913.14</v>
      </c>
      <c r="V646" s="4">
        <v>12913.14</v>
      </c>
      <c r="W646" s="4">
        <v>12913.14</v>
      </c>
      <c r="X646" s="3" t="s">
        <v>127</v>
      </c>
    </row>
    <row r="647" spans="1:24" ht="15.75" customHeight="1">
      <c r="A647" s="3" t="s">
        <v>118</v>
      </c>
      <c r="B647" s="3" t="s">
        <v>25</v>
      </c>
      <c r="C647" s="3" t="s">
        <v>26</v>
      </c>
      <c r="D647" s="3" t="s">
        <v>425</v>
      </c>
      <c r="E647" s="3" t="s">
        <v>426</v>
      </c>
      <c r="F647" s="3" t="s">
        <v>162</v>
      </c>
      <c r="G647" s="3" t="s">
        <v>163</v>
      </c>
      <c r="H647" s="3" t="s">
        <v>164</v>
      </c>
      <c r="I647" s="3" t="s">
        <v>165</v>
      </c>
      <c r="J647" s="3" t="s">
        <v>123</v>
      </c>
      <c r="K647" s="3" t="s">
        <v>169</v>
      </c>
      <c r="L647" s="3" t="s">
        <v>170</v>
      </c>
      <c r="M647" s="3" t="s">
        <v>126</v>
      </c>
      <c r="N647" s="4">
        <v>14647.99</v>
      </c>
      <c r="O647" s="4">
        <v>-14647.99</v>
      </c>
      <c r="P647" s="4">
        <v>0</v>
      </c>
      <c r="Q647" s="4">
        <v>0</v>
      </c>
      <c r="R647" s="4">
        <v>0</v>
      </c>
      <c r="S647" s="4">
        <v>0</v>
      </c>
      <c r="T647" s="4">
        <v>0</v>
      </c>
      <c r="U647" s="4">
        <v>0</v>
      </c>
      <c r="V647" s="4">
        <v>0</v>
      </c>
      <c r="W647" s="4">
        <v>0</v>
      </c>
      <c r="X647" s="3" t="s">
        <v>127</v>
      </c>
    </row>
    <row r="648" spans="1:24" ht="15.75" customHeight="1">
      <c r="A648" s="3" t="s">
        <v>118</v>
      </c>
      <c r="B648" s="3" t="s">
        <v>25</v>
      </c>
      <c r="C648" s="3" t="s">
        <v>26</v>
      </c>
      <c r="D648" s="3" t="s">
        <v>425</v>
      </c>
      <c r="E648" s="3" t="s">
        <v>426</v>
      </c>
      <c r="F648" s="3" t="s">
        <v>162</v>
      </c>
      <c r="G648" s="3" t="s">
        <v>163</v>
      </c>
      <c r="H648" s="3" t="s">
        <v>164</v>
      </c>
      <c r="I648" s="3" t="s">
        <v>165</v>
      </c>
      <c r="J648" s="3" t="s">
        <v>123</v>
      </c>
      <c r="K648" s="3" t="s">
        <v>158</v>
      </c>
      <c r="L648" s="3" t="s">
        <v>171</v>
      </c>
      <c r="M648" s="3" t="s">
        <v>126</v>
      </c>
      <c r="N648" s="4">
        <v>4636.8</v>
      </c>
      <c r="O648" s="4">
        <v>-4636.8</v>
      </c>
      <c r="P648" s="4">
        <v>0</v>
      </c>
      <c r="Q648" s="4">
        <v>0</v>
      </c>
      <c r="R648" s="4">
        <v>0</v>
      </c>
      <c r="S648" s="4">
        <v>0</v>
      </c>
      <c r="T648" s="4">
        <v>0</v>
      </c>
      <c r="U648" s="4">
        <v>0</v>
      </c>
      <c r="V648" s="4">
        <v>0</v>
      </c>
      <c r="W648" s="4">
        <v>0</v>
      </c>
      <c r="X648" s="3" t="s">
        <v>127</v>
      </c>
    </row>
    <row r="649" spans="1:24" ht="15.75" customHeight="1">
      <c r="A649" s="3" t="s">
        <v>118</v>
      </c>
      <c r="B649" s="3" t="s">
        <v>25</v>
      </c>
      <c r="C649" s="3" t="s">
        <v>26</v>
      </c>
      <c r="D649" s="3" t="s">
        <v>425</v>
      </c>
      <c r="E649" s="3" t="s">
        <v>426</v>
      </c>
      <c r="F649" s="3" t="s">
        <v>162</v>
      </c>
      <c r="G649" s="3" t="s">
        <v>163</v>
      </c>
      <c r="H649" s="3" t="s">
        <v>164</v>
      </c>
      <c r="I649" s="3" t="s">
        <v>165</v>
      </c>
      <c r="J649" s="3" t="s">
        <v>123</v>
      </c>
      <c r="K649" s="3" t="s">
        <v>132</v>
      </c>
      <c r="L649" s="3" t="s">
        <v>182</v>
      </c>
      <c r="M649" s="3" t="s">
        <v>126</v>
      </c>
      <c r="N649" s="4">
        <v>0</v>
      </c>
      <c r="O649" s="4">
        <v>3136.12</v>
      </c>
      <c r="P649" s="4">
        <v>0</v>
      </c>
      <c r="Q649" s="4">
        <v>3136.12</v>
      </c>
      <c r="R649" s="4">
        <v>0</v>
      </c>
      <c r="S649" s="4">
        <v>0</v>
      </c>
      <c r="T649" s="4">
        <v>0</v>
      </c>
      <c r="U649" s="4">
        <v>3136.12</v>
      </c>
      <c r="V649" s="4">
        <v>3136.12</v>
      </c>
      <c r="W649" s="4">
        <v>3136.12</v>
      </c>
      <c r="X649" s="3" t="s">
        <v>127</v>
      </c>
    </row>
    <row r="650" spans="1:24" ht="15.75" customHeight="1">
      <c r="A650" s="3" t="s">
        <v>118</v>
      </c>
      <c r="B650" s="3" t="s">
        <v>25</v>
      </c>
      <c r="C650" s="3" t="s">
        <v>26</v>
      </c>
      <c r="D650" s="3" t="s">
        <v>425</v>
      </c>
      <c r="E650" s="3" t="s">
        <v>426</v>
      </c>
      <c r="F650" s="3" t="s">
        <v>162</v>
      </c>
      <c r="G650" s="3" t="s">
        <v>163</v>
      </c>
      <c r="H650" s="3" t="s">
        <v>164</v>
      </c>
      <c r="I650" s="3" t="s">
        <v>165</v>
      </c>
      <c r="J650" s="3" t="s">
        <v>123</v>
      </c>
      <c r="K650" s="3" t="s">
        <v>174</v>
      </c>
      <c r="L650" s="3" t="s">
        <v>175</v>
      </c>
      <c r="M650" s="3" t="s">
        <v>126</v>
      </c>
      <c r="N650" s="4">
        <v>482.25</v>
      </c>
      <c r="O650" s="4">
        <v>-482.25</v>
      </c>
      <c r="P650" s="4">
        <v>0</v>
      </c>
      <c r="Q650" s="4">
        <v>0</v>
      </c>
      <c r="R650" s="4">
        <v>0</v>
      </c>
      <c r="S650" s="4">
        <v>0</v>
      </c>
      <c r="T650" s="4">
        <v>0</v>
      </c>
      <c r="U650" s="4">
        <v>0</v>
      </c>
      <c r="V650" s="4">
        <v>0</v>
      </c>
      <c r="W650" s="4">
        <v>0</v>
      </c>
      <c r="X650" s="3" t="s">
        <v>127</v>
      </c>
    </row>
    <row r="651" spans="1:24" ht="15.75" customHeight="1">
      <c r="A651" s="3" t="s">
        <v>118</v>
      </c>
      <c r="B651" s="3" t="s">
        <v>25</v>
      </c>
      <c r="C651" s="3" t="s">
        <v>26</v>
      </c>
      <c r="D651" s="3" t="s">
        <v>425</v>
      </c>
      <c r="E651" s="3" t="s">
        <v>426</v>
      </c>
      <c r="F651" s="3" t="s">
        <v>162</v>
      </c>
      <c r="G651" s="3" t="s">
        <v>163</v>
      </c>
      <c r="H651" s="3" t="s">
        <v>164</v>
      </c>
      <c r="I651" s="3" t="s">
        <v>165</v>
      </c>
      <c r="J651" s="3" t="s">
        <v>123</v>
      </c>
      <c r="K651" s="3" t="s">
        <v>328</v>
      </c>
      <c r="L651" s="3" t="s">
        <v>329</v>
      </c>
      <c r="M651" s="3" t="s">
        <v>126</v>
      </c>
      <c r="N651" s="4">
        <v>0</v>
      </c>
      <c r="O651" s="4">
        <v>1531.47</v>
      </c>
      <c r="P651" s="4">
        <v>0</v>
      </c>
      <c r="Q651" s="4">
        <v>1531.47</v>
      </c>
      <c r="R651" s="4">
        <v>0</v>
      </c>
      <c r="S651" s="4">
        <v>0</v>
      </c>
      <c r="T651" s="4">
        <v>0</v>
      </c>
      <c r="U651" s="4">
        <v>1531.47</v>
      </c>
      <c r="V651" s="4">
        <v>1531.47</v>
      </c>
      <c r="W651" s="4">
        <v>1531.47</v>
      </c>
      <c r="X651" s="3" t="s">
        <v>127</v>
      </c>
    </row>
    <row r="652" spans="1:24" ht="15.75" customHeight="1">
      <c r="A652" s="3" t="s">
        <v>118</v>
      </c>
      <c r="B652" s="3" t="s">
        <v>25</v>
      </c>
      <c r="C652" s="3" t="s">
        <v>26</v>
      </c>
      <c r="D652" s="3" t="s">
        <v>425</v>
      </c>
      <c r="E652" s="3" t="s">
        <v>426</v>
      </c>
      <c r="F652" s="3" t="s">
        <v>162</v>
      </c>
      <c r="G652" s="3" t="s">
        <v>163</v>
      </c>
      <c r="H652" s="3" t="s">
        <v>176</v>
      </c>
      <c r="I652" s="3" t="s">
        <v>177</v>
      </c>
      <c r="J652" s="3" t="s">
        <v>123</v>
      </c>
      <c r="K652" s="3" t="s">
        <v>178</v>
      </c>
      <c r="L652" s="3" t="s">
        <v>179</v>
      </c>
      <c r="M652" s="3" t="s">
        <v>126</v>
      </c>
      <c r="N652" s="4">
        <v>1998.27</v>
      </c>
      <c r="O652" s="4">
        <v>0</v>
      </c>
      <c r="P652" s="4">
        <v>0</v>
      </c>
      <c r="Q652" s="4">
        <v>1998.27</v>
      </c>
      <c r="R652" s="4">
        <v>0</v>
      </c>
      <c r="S652" s="4">
        <v>0</v>
      </c>
      <c r="T652" s="4">
        <v>0</v>
      </c>
      <c r="U652" s="4">
        <v>1998.27</v>
      </c>
      <c r="V652" s="4">
        <v>1998.27</v>
      </c>
      <c r="W652" s="4">
        <v>1998.27</v>
      </c>
      <c r="X652" s="3" t="s">
        <v>127</v>
      </c>
    </row>
    <row r="653" spans="1:24" ht="15.75" customHeight="1">
      <c r="A653" s="3" t="s">
        <v>118</v>
      </c>
      <c r="B653" s="3" t="s">
        <v>25</v>
      </c>
      <c r="C653" s="3" t="s">
        <v>26</v>
      </c>
      <c r="D653" s="3" t="s">
        <v>425</v>
      </c>
      <c r="E653" s="3" t="s">
        <v>426</v>
      </c>
      <c r="F653" s="3" t="s">
        <v>162</v>
      </c>
      <c r="G653" s="3" t="s">
        <v>163</v>
      </c>
      <c r="H653" s="3" t="s">
        <v>176</v>
      </c>
      <c r="I653" s="3" t="s">
        <v>177</v>
      </c>
      <c r="J653" s="3" t="s">
        <v>123</v>
      </c>
      <c r="K653" s="3" t="s">
        <v>332</v>
      </c>
      <c r="L653" s="3" t="s">
        <v>384</v>
      </c>
      <c r="M653" s="3" t="s">
        <v>126</v>
      </c>
      <c r="N653" s="4">
        <v>3835.2</v>
      </c>
      <c r="O653" s="4">
        <v>0</v>
      </c>
      <c r="P653" s="4">
        <v>0</v>
      </c>
      <c r="Q653" s="4">
        <v>3835.2</v>
      </c>
      <c r="R653" s="4">
        <v>0</v>
      </c>
      <c r="S653" s="4">
        <v>0</v>
      </c>
      <c r="T653" s="4">
        <v>0</v>
      </c>
      <c r="U653" s="4">
        <v>3835.2</v>
      </c>
      <c r="V653" s="4">
        <v>3835.2</v>
      </c>
      <c r="W653" s="4">
        <v>3835.2</v>
      </c>
      <c r="X653" s="3" t="s">
        <v>127</v>
      </c>
    </row>
    <row r="654" spans="1:24" ht="15.75" customHeight="1">
      <c r="A654" s="3" t="s">
        <v>118</v>
      </c>
      <c r="B654" s="3" t="s">
        <v>25</v>
      </c>
      <c r="C654" s="3" t="s">
        <v>26</v>
      </c>
      <c r="D654" s="3" t="s">
        <v>425</v>
      </c>
      <c r="E654" s="3" t="s">
        <v>426</v>
      </c>
      <c r="F654" s="3" t="s">
        <v>162</v>
      </c>
      <c r="G654" s="3" t="s">
        <v>163</v>
      </c>
      <c r="H654" s="3" t="s">
        <v>176</v>
      </c>
      <c r="I654" s="3" t="s">
        <v>177</v>
      </c>
      <c r="J654" s="3" t="s">
        <v>123</v>
      </c>
      <c r="K654" s="3" t="s">
        <v>148</v>
      </c>
      <c r="L654" s="3" t="s">
        <v>180</v>
      </c>
      <c r="M654" s="3" t="s">
        <v>126</v>
      </c>
      <c r="N654" s="4">
        <v>2515.33</v>
      </c>
      <c r="O654" s="4">
        <v>0</v>
      </c>
      <c r="P654" s="4">
        <v>0</v>
      </c>
      <c r="Q654" s="4">
        <v>2515.33</v>
      </c>
      <c r="R654" s="4">
        <v>0</v>
      </c>
      <c r="S654" s="4">
        <v>2513.25</v>
      </c>
      <c r="T654" s="4">
        <v>0</v>
      </c>
      <c r="U654" s="4">
        <v>2.08</v>
      </c>
      <c r="V654" s="4">
        <v>2515.33</v>
      </c>
      <c r="W654" s="4">
        <v>2.08</v>
      </c>
      <c r="X654" s="3" t="s">
        <v>127</v>
      </c>
    </row>
    <row r="655" spans="1:24" ht="15.75" customHeight="1">
      <c r="A655" s="3" t="s">
        <v>118</v>
      </c>
      <c r="B655" s="3" t="s">
        <v>25</v>
      </c>
      <c r="C655" s="3" t="s">
        <v>26</v>
      </c>
      <c r="D655" s="3" t="s">
        <v>425</v>
      </c>
      <c r="E655" s="3" t="s">
        <v>426</v>
      </c>
      <c r="F655" s="3" t="s">
        <v>162</v>
      </c>
      <c r="G655" s="3" t="s">
        <v>163</v>
      </c>
      <c r="H655" s="3" t="s">
        <v>176</v>
      </c>
      <c r="I655" s="3" t="s">
        <v>177</v>
      </c>
      <c r="J655" s="3" t="s">
        <v>123</v>
      </c>
      <c r="K655" s="3" t="s">
        <v>158</v>
      </c>
      <c r="L655" s="3" t="s">
        <v>171</v>
      </c>
      <c r="M655" s="3" t="s">
        <v>126</v>
      </c>
      <c r="N655" s="4">
        <v>2318.3000000000002</v>
      </c>
      <c r="O655" s="4">
        <v>0</v>
      </c>
      <c r="P655" s="4">
        <v>0</v>
      </c>
      <c r="Q655" s="4">
        <v>2318.3000000000002</v>
      </c>
      <c r="R655" s="4">
        <v>0</v>
      </c>
      <c r="S655" s="4">
        <v>0</v>
      </c>
      <c r="T655" s="4">
        <v>0</v>
      </c>
      <c r="U655" s="4">
        <v>2318.3000000000002</v>
      </c>
      <c r="V655" s="4">
        <v>2318.3000000000002</v>
      </c>
      <c r="W655" s="4">
        <v>2318.3000000000002</v>
      </c>
      <c r="X655" s="3" t="s">
        <v>127</v>
      </c>
    </row>
    <row r="656" spans="1:24" ht="15.75" customHeight="1">
      <c r="A656" s="3" t="s">
        <v>118</v>
      </c>
      <c r="B656" s="3" t="s">
        <v>25</v>
      </c>
      <c r="C656" s="3" t="s">
        <v>26</v>
      </c>
      <c r="D656" s="3" t="s">
        <v>425</v>
      </c>
      <c r="E656" s="3" t="s">
        <v>426</v>
      </c>
      <c r="F656" s="3" t="s">
        <v>162</v>
      </c>
      <c r="G656" s="3" t="s">
        <v>163</v>
      </c>
      <c r="H656" s="3" t="s">
        <v>176</v>
      </c>
      <c r="I656" s="3" t="s">
        <v>177</v>
      </c>
      <c r="J656" s="3" t="s">
        <v>123</v>
      </c>
      <c r="K656" s="3" t="s">
        <v>144</v>
      </c>
      <c r="L656" s="3" t="s">
        <v>183</v>
      </c>
      <c r="M656" s="3" t="s">
        <v>126</v>
      </c>
      <c r="N656" s="4">
        <v>2400</v>
      </c>
      <c r="O656" s="4">
        <v>0</v>
      </c>
      <c r="P656" s="4">
        <v>0</v>
      </c>
      <c r="Q656" s="4">
        <v>2400</v>
      </c>
      <c r="R656" s="4">
        <v>0</v>
      </c>
      <c r="S656" s="4">
        <v>0</v>
      </c>
      <c r="T656" s="4">
        <v>0</v>
      </c>
      <c r="U656" s="4">
        <v>2400</v>
      </c>
      <c r="V656" s="4">
        <v>2400</v>
      </c>
      <c r="W656" s="4">
        <v>2400</v>
      </c>
      <c r="X656" s="3" t="s">
        <v>127</v>
      </c>
    </row>
    <row r="657" spans="1:24" ht="15.75" customHeight="1">
      <c r="A657" s="3" t="s">
        <v>118</v>
      </c>
      <c r="B657" s="3" t="s">
        <v>25</v>
      </c>
      <c r="C657" s="3" t="s">
        <v>26</v>
      </c>
      <c r="D657" s="3" t="s">
        <v>425</v>
      </c>
      <c r="E657" s="3" t="s">
        <v>426</v>
      </c>
      <c r="F657" s="3" t="s">
        <v>162</v>
      </c>
      <c r="G657" s="3" t="s">
        <v>163</v>
      </c>
      <c r="H657" s="3" t="s">
        <v>184</v>
      </c>
      <c r="I657" s="3" t="s">
        <v>185</v>
      </c>
      <c r="J657" s="3" t="s">
        <v>123</v>
      </c>
      <c r="K657" s="3" t="s">
        <v>332</v>
      </c>
      <c r="L657" s="3" t="s">
        <v>384</v>
      </c>
      <c r="M657" s="3" t="s">
        <v>126</v>
      </c>
      <c r="N657" s="4">
        <v>3623.8</v>
      </c>
      <c r="O657" s="4">
        <v>0</v>
      </c>
      <c r="P657" s="4">
        <v>0</v>
      </c>
      <c r="Q657" s="4">
        <v>3623.8</v>
      </c>
      <c r="R657" s="4">
        <v>0</v>
      </c>
      <c r="S657" s="4">
        <v>0</v>
      </c>
      <c r="T657" s="4">
        <v>0</v>
      </c>
      <c r="U657" s="4">
        <v>3623.8</v>
      </c>
      <c r="V657" s="4">
        <v>3623.8</v>
      </c>
      <c r="W657" s="4">
        <v>3623.8</v>
      </c>
      <c r="X657" s="3" t="s">
        <v>127</v>
      </c>
    </row>
    <row r="658" spans="1:24" ht="15.75" customHeight="1">
      <c r="A658" s="3" t="s">
        <v>118</v>
      </c>
      <c r="B658" s="3" t="s">
        <v>25</v>
      </c>
      <c r="C658" s="3" t="s">
        <v>26</v>
      </c>
      <c r="D658" s="3" t="s">
        <v>425</v>
      </c>
      <c r="E658" s="3" t="s">
        <v>426</v>
      </c>
      <c r="F658" s="3" t="s">
        <v>162</v>
      </c>
      <c r="G658" s="3" t="s">
        <v>163</v>
      </c>
      <c r="H658" s="3" t="s">
        <v>184</v>
      </c>
      <c r="I658" s="3" t="s">
        <v>185</v>
      </c>
      <c r="J658" s="3" t="s">
        <v>123</v>
      </c>
      <c r="K658" s="3" t="s">
        <v>148</v>
      </c>
      <c r="L658" s="3" t="s">
        <v>180</v>
      </c>
      <c r="M658" s="3" t="s">
        <v>126</v>
      </c>
      <c r="N658" s="4">
        <v>1998</v>
      </c>
      <c r="O658" s="4">
        <v>0</v>
      </c>
      <c r="P658" s="4">
        <v>0</v>
      </c>
      <c r="Q658" s="4">
        <v>1998</v>
      </c>
      <c r="R658" s="4">
        <v>0</v>
      </c>
      <c r="S658" s="4">
        <v>1998</v>
      </c>
      <c r="T658" s="4">
        <v>0</v>
      </c>
      <c r="U658" s="4">
        <v>0</v>
      </c>
      <c r="V658" s="4">
        <v>1998</v>
      </c>
      <c r="W658" s="4">
        <v>0</v>
      </c>
      <c r="X658" s="3" t="s">
        <v>127</v>
      </c>
    </row>
    <row r="659" spans="1:24" ht="15.75" customHeight="1">
      <c r="A659" s="3" t="s">
        <v>118</v>
      </c>
      <c r="B659" s="3" t="s">
        <v>25</v>
      </c>
      <c r="C659" s="3" t="s">
        <v>26</v>
      </c>
      <c r="D659" s="3" t="s">
        <v>425</v>
      </c>
      <c r="E659" s="3" t="s">
        <v>426</v>
      </c>
      <c r="F659" s="3" t="s">
        <v>162</v>
      </c>
      <c r="G659" s="3" t="s">
        <v>163</v>
      </c>
      <c r="H659" s="3" t="s">
        <v>184</v>
      </c>
      <c r="I659" s="3" t="s">
        <v>185</v>
      </c>
      <c r="J659" s="3" t="s">
        <v>123</v>
      </c>
      <c r="K659" s="3" t="s">
        <v>154</v>
      </c>
      <c r="L659" s="3" t="s">
        <v>181</v>
      </c>
      <c r="M659" s="3" t="s">
        <v>126</v>
      </c>
      <c r="N659" s="4">
        <v>950</v>
      </c>
      <c r="O659" s="4">
        <v>0</v>
      </c>
      <c r="P659" s="4">
        <v>0</v>
      </c>
      <c r="Q659" s="4">
        <v>950</v>
      </c>
      <c r="R659" s="4">
        <v>0</v>
      </c>
      <c r="S659" s="4">
        <v>0</v>
      </c>
      <c r="T659" s="4">
        <v>0</v>
      </c>
      <c r="U659" s="4">
        <v>950</v>
      </c>
      <c r="V659" s="4">
        <v>950</v>
      </c>
      <c r="W659" s="4">
        <v>950</v>
      </c>
      <c r="X659" s="3" t="s">
        <v>127</v>
      </c>
    </row>
    <row r="660" spans="1:24" ht="15.75" customHeight="1">
      <c r="A660" s="3" t="s">
        <v>118</v>
      </c>
      <c r="B660" s="3" t="s">
        <v>25</v>
      </c>
      <c r="C660" s="3" t="s">
        <v>26</v>
      </c>
      <c r="D660" s="3" t="s">
        <v>425</v>
      </c>
      <c r="E660" s="3" t="s">
        <v>426</v>
      </c>
      <c r="F660" s="3" t="s">
        <v>162</v>
      </c>
      <c r="G660" s="3" t="s">
        <v>163</v>
      </c>
      <c r="H660" s="3" t="s">
        <v>184</v>
      </c>
      <c r="I660" s="3" t="s">
        <v>185</v>
      </c>
      <c r="J660" s="3" t="s">
        <v>123</v>
      </c>
      <c r="K660" s="3" t="s">
        <v>158</v>
      </c>
      <c r="L660" s="3" t="s">
        <v>171</v>
      </c>
      <c r="M660" s="3" t="s">
        <v>126</v>
      </c>
      <c r="N660" s="4">
        <v>2028.6</v>
      </c>
      <c r="O660" s="4">
        <v>0</v>
      </c>
      <c r="P660" s="4">
        <v>0</v>
      </c>
      <c r="Q660" s="4">
        <v>2028.6</v>
      </c>
      <c r="R660" s="4">
        <v>0</v>
      </c>
      <c r="S660" s="4">
        <v>0</v>
      </c>
      <c r="T660" s="4">
        <v>0</v>
      </c>
      <c r="U660" s="4">
        <v>2028.6</v>
      </c>
      <c r="V660" s="4">
        <v>2028.6</v>
      </c>
      <c r="W660" s="4">
        <v>2028.6</v>
      </c>
      <c r="X660" s="3" t="s">
        <v>127</v>
      </c>
    </row>
    <row r="661" spans="1:24" ht="15.75" customHeight="1">
      <c r="A661" s="3" t="s">
        <v>118</v>
      </c>
      <c r="B661" s="3" t="s">
        <v>25</v>
      </c>
      <c r="C661" s="3" t="s">
        <v>26</v>
      </c>
      <c r="D661" s="3" t="s">
        <v>425</v>
      </c>
      <c r="E661" s="3" t="s">
        <v>426</v>
      </c>
      <c r="F661" s="3" t="s">
        <v>162</v>
      </c>
      <c r="G661" s="3" t="s">
        <v>163</v>
      </c>
      <c r="H661" s="3" t="s">
        <v>184</v>
      </c>
      <c r="I661" s="3" t="s">
        <v>185</v>
      </c>
      <c r="J661" s="3" t="s">
        <v>123</v>
      </c>
      <c r="K661" s="3" t="s">
        <v>132</v>
      </c>
      <c r="L661" s="3" t="s">
        <v>182</v>
      </c>
      <c r="M661" s="3" t="s">
        <v>126</v>
      </c>
      <c r="N661" s="4">
        <v>372.86</v>
      </c>
      <c r="O661" s="4">
        <v>0</v>
      </c>
      <c r="P661" s="4">
        <v>0</v>
      </c>
      <c r="Q661" s="4">
        <v>372.86</v>
      </c>
      <c r="R661" s="4">
        <v>0</v>
      </c>
      <c r="S661" s="4">
        <v>0</v>
      </c>
      <c r="T661" s="4">
        <v>0</v>
      </c>
      <c r="U661" s="4">
        <v>372.86</v>
      </c>
      <c r="V661" s="4">
        <v>372.86</v>
      </c>
      <c r="W661" s="4">
        <v>372.86</v>
      </c>
      <c r="X661" s="3" t="s">
        <v>127</v>
      </c>
    </row>
    <row r="662" spans="1:24" ht="15.75" customHeight="1">
      <c r="A662" s="3" t="s">
        <v>118</v>
      </c>
      <c r="B662" s="3" t="s">
        <v>25</v>
      </c>
      <c r="C662" s="3" t="s">
        <v>26</v>
      </c>
      <c r="D662" s="3" t="s">
        <v>425</v>
      </c>
      <c r="E662" s="3" t="s">
        <v>426</v>
      </c>
      <c r="F662" s="3" t="s">
        <v>162</v>
      </c>
      <c r="G662" s="3" t="s">
        <v>163</v>
      </c>
      <c r="H662" s="3" t="s">
        <v>184</v>
      </c>
      <c r="I662" s="3" t="s">
        <v>185</v>
      </c>
      <c r="J662" s="3" t="s">
        <v>123</v>
      </c>
      <c r="K662" s="3" t="s">
        <v>144</v>
      </c>
      <c r="L662" s="3" t="s">
        <v>183</v>
      </c>
      <c r="M662" s="3" t="s">
        <v>126</v>
      </c>
      <c r="N662" s="4">
        <v>2000</v>
      </c>
      <c r="O662" s="4">
        <v>0</v>
      </c>
      <c r="P662" s="4">
        <v>0</v>
      </c>
      <c r="Q662" s="4">
        <v>2000</v>
      </c>
      <c r="R662" s="4">
        <v>0</v>
      </c>
      <c r="S662" s="4">
        <v>0</v>
      </c>
      <c r="T662" s="4">
        <v>0</v>
      </c>
      <c r="U662" s="4">
        <v>2000</v>
      </c>
      <c r="V662" s="4">
        <v>2000</v>
      </c>
      <c r="W662" s="4">
        <v>2000</v>
      </c>
      <c r="X662" s="3" t="s">
        <v>127</v>
      </c>
    </row>
    <row r="663" spans="1:24" ht="15.75" customHeight="1">
      <c r="A663" s="3" t="s">
        <v>118</v>
      </c>
      <c r="B663" s="3" t="s">
        <v>25</v>
      </c>
      <c r="C663" s="3" t="s">
        <v>26</v>
      </c>
      <c r="D663" s="3" t="s">
        <v>425</v>
      </c>
      <c r="E663" s="3" t="s">
        <v>426</v>
      </c>
      <c r="F663" s="3" t="s">
        <v>162</v>
      </c>
      <c r="G663" s="3" t="s">
        <v>163</v>
      </c>
      <c r="H663" s="3" t="s">
        <v>184</v>
      </c>
      <c r="I663" s="3" t="s">
        <v>185</v>
      </c>
      <c r="J663" s="3" t="s">
        <v>123</v>
      </c>
      <c r="K663" s="3" t="s">
        <v>174</v>
      </c>
      <c r="L663" s="3" t="s">
        <v>175</v>
      </c>
      <c r="M663" s="3" t="s">
        <v>126</v>
      </c>
      <c r="N663" s="4">
        <v>797</v>
      </c>
      <c r="O663" s="4">
        <v>0</v>
      </c>
      <c r="P663" s="4">
        <v>0</v>
      </c>
      <c r="Q663" s="4">
        <v>797</v>
      </c>
      <c r="R663" s="4">
        <v>0</v>
      </c>
      <c r="S663" s="4">
        <v>0</v>
      </c>
      <c r="T663" s="4">
        <v>0</v>
      </c>
      <c r="U663" s="4">
        <v>797</v>
      </c>
      <c r="V663" s="4">
        <v>797</v>
      </c>
      <c r="W663" s="4">
        <v>797</v>
      </c>
      <c r="X663" s="3" t="s">
        <v>127</v>
      </c>
    </row>
    <row r="664" spans="1:24" ht="15.75" customHeight="1">
      <c r="A664" s="3" t="s">
        <v>118</v>
      </c>
      <c r="B664" s="3" t="s">
        <v>25</v>
      </c>
      <c r="C664" s="3" t="s">
        <v>26</v>
      </c>
      <c r="D664" s="3" t="s">
        <v>425</v>
      </c>
      <c r="E664" s="3" t="s">
        <v>426</v>
      </c>
      <c r="F664" s="3" t="s">
        <v>162</v>
      </c>
      <c r="G664" s="3" t="s">
        <v>163</v>
      </c>
      <c r="H664" s="3" t="s">
        <v>186</v>
      </c>
      <c r="I664" s="3" t="s">
        <v>187</v>
      </c>
      <c r="J664" s="3" t="s">
        <v>123</v>
      </c>
      <c r="K664" s="3" t="s">
        <v>332</v>
      </c>
      <c r="L664" s="3" t="s">
        <v>384</v>
      </c>
      <c r="M664" s="3" t="s">
        <v>126</v>
      </c>
      <c r="N664" s="4">
        <v>5600</v>
      </c>
      <c r="O664" s="4">
        <v>0</v>
      </c>
      <c r="P664" s="4">
        <v>0</v>
      </c>
      <c r="Q664" s="4">
        <v>5600</v>
      </c>
      <c r="R664" s="4">
        <v>0</v>
      </c>
      <c r="S664" s="4">
        <v>0</v>
      </c>
      <c r="T664" s="4">
        <v>0</v>
      </c>
      <c r="U664" s="4">
        <v>5600</v>
      </c>
      <c r="V664" s="4">
        <v>5600</v>
      </c>
      <c r="W664" s="4">
        <v>5600</v>
      </c>
      <c r="X664" s="3" t="s">
        <v>127</v>
      </c>
    </row>
    <row r="665" spans="1:24" ht="15.75" customHeight="1">
      <c r="A665" s="3" t="s">
        <v>118</v>
      </c>
      <c r="B665" s="3" t="s">
        <v>25</v>
      </c>
      <c r="C665" s="3" t="s">
        <v>26</v>
      </c>
      <c r="D665" s="3" t="s">
        <v>425</v>
      </c>
      <c r="E665" s="3" t="s">
        <v>426</v>
      </c>
      <c r="F665" s="3" t="s">
        <v>162</v>
      </c>
      <c r="G665" s="3" t="s">
        <v>163</v>
      </c>
      <c r="H665" s="3" t="s">
        <v>186</v>
      </c>
      <c r="I665" s="3" t="s">
        <v>187</v>
      </c>
      <c r="J665" s="3" t="s">
        <v>123</v>
      </c>
      <c r="K665" s="3" t="s">
        <v>148</v>
      </c>
      <c r="L665" s="3" t="s">
        <v>180</v>
      </c>
      <c r="M665" s="3" t="s">
        <v>126</v>
      </c>
      <c r="N665" s="4">
        <v>15700</v>
      </c>
      <c r="O665" s="4">
        <v>0</v>
      </c>
      <c r="P665" s="4">
        <v>0</v>
      </c>
      <c r="Q665" s="4">
        <v>15700</v>
      </c>
      <c r="R665" s="4">
        <v>0</v>
      </c>
      <c r="S665" s="4">
        <v>15700</v>
      </c>
      <c r="T665" s="4">
        <v>0</v>
      </c>
      <c r="U665" s="4">
        <v>0</v>
      </c>
      <c r="V665" s="4">
        <v>15700</v>
      </c>
      <c r="W665" s="4">
        <v>0</v>
      </c>
      <c r="X665" s="3" t="s">
        <v>127</v>
      </c>
    </row>
    <row r="666" spans="1:24" ht="15.75" customHeight="1">
      <c r="A666" s="3" t="s">
        <v>118</v>
      </c>
      <c r="B666" s="3" t="s">
        <v>25</v>
      </c>
      <c r="C666" s="3" t="s">
        <v>26</v>
      </c>
      <c r="D666" s="3" t="s">
        <v>425</v>
      </c>
      <c r="E666" s="3" t="s">
        <v>426</v>
      </c>
      <c r="F666" s="3" t="s">
        <v>162</v>
      </c>
      <c r="G666" s="3" t="s">
        <v>163</v>
      </c>
      <c r="H666" s="3" t="s">
        <v>186</v>
      </c>
      <c r="I666" s="3" t="s">
        <v>187</v>
      </c>
      <c r="J666" s="3" t="s">
        <v>123</v>
      </c>
      <c r="K666" s="3" t="s">
        <v>154</v>
      </c>
      <c r="L666" s="3" t="s">
        <v>181</v>
      </c>
      <c r="M666" s="3" t="s">
        <v>126</v>
      </c>
      <c r="N666" s="4">
        <v>7600</v>
      </c>
      <c r="O666" s="4">
        <v>0</v>
      </c>
      <c r="P666" s="4">
        <v>0</v>
      </c>
      <c r="Q666" s="4">
        <v>7600</v>
      </c>
      <c r="R666" s="4">
        <v>0</v>
      </c>
      <c r="S666" s="4">
        <v>0</v>
      </c>
      <c r="T666" s="4">
        <v>0</v>
      </c>
      <c r="U666" s="4">
        <v>7600</v>
      </c>
      <c r="V666" s="4">
        <v>7600</v>
      </c>
      <c r="W666" s="4">
        <v>7600</v>
      </c>
      <c r="X666" s="3" t="s">
        <v>127</v>
      </c>
    </row>
    <row r="667" spans="1:24" ht="15.75" customHeight="1">
      <c r="A667" s="3" t="s">
        <v>118</v>
      </c>
      <c r="B667" s="3" t="s">
        <v>25</v>
      </c>
      <c r="C667" s="3" t="s">
        <v>26</v>
      </c>
      <c r="D667" s="3" t="s">
        <v>425</v>
      </c>
      <c r="E667" s="3" t="s">
        <v>426</v>
      </c>
      <c r="F667" s="3" t="s">
        <v>162</v>
      </c>
      <c r="G667" s="3" t="s">
        <v>163</v>
      </c>
      <c r="H667" s="3" t="s">
        <v>186</v>
      </c>
      <c r="I667" s="3" t="s">
        <v>187</v>
      </c>
      <c r="J667" s="3" t="s">
        <v>123</v>
      </c>
      <c r="K667" s="3" t="s">
        <v>132</v>
      </c>
      <c r="L667" s="3" t="s">
        <v>182</v>
      </c>
      <c r="M667" s="3" t="s">
        <v>126</v>
      </c>
      <c r="N667" s="4">
        <v>984.57</v>
      </c>
      <c r="O667" s="4">
        <v>0</v>
      </c>
      <c r="P667" s="4">
        <v>0</v>
      </c>
      <c r="Q667" s="4">
        <v>984.57</v>
      </c>
      <c r="R667" s="4">
        <v>0</v>
      </c>
      <c r="S667" s="4">
        <v>0</v>
      </c>
      <c r="T667" s="4">
        <v>0</v>
      </c>
      <c r="U667" s="4">
        <v>984.57</v>
      </c>
      <c r="V667" s="4">
        <v>984.57</v>
      </c>
      <c r="W667" s="4">
        <v>984.57</v>
      </c>
      <c r="X667" s="3" t="s">
        <v>127</v>
      </c>
    </row>
    <row r="668" spans="1:24" ht="15.75" customHeight="1">
      <c r="A668" s="3" t="s">
        <v>118</v>
      </c>
      <c r="B668" s="3" t="s">
        <v>25</v>
      </c>
      <c r="C668" s="3" t="s">
        <v>26</v>
      </c>
      <c r="D668" s="3" t="s">
        <v>425</v>
      </c>
      <c r="E668" s="3" t="s">
        <v>426</v>
      </c>
      <c r="F668" s="3" t="s">
        <v>162</v>
      </c>
      <c r="G668" s="3" t="s">
        <v>163</v>
      </c>
      <c r="H668" s="3" t="s">
        <v>186</v>
      </c>
      <c r="I668" s="3" t="s">
        <v>187</v>
      </c>
      <c r="J668" s="3" t="s">
        <v>123</v>
      </c>
      <c r="K668" s="3" t="s">
        <v>174</v>
      </c>
      <c r="L668" s="3" t="s">
        <v>175</v>
      </c>
      <c r="M668" s="3" t="s">
        <v>126</v>
      </c>
      <c r="N668" s="4">
        <v>3594.2</v>
      </c>
      <c r="O668" s="4">
        <v>0</v>
      </c>
      <c r="P668" s="4">
        <v>0</v>
      </c>
      <c r="Q668" s="4">
        <v>3594.2</v>
      </c>
      <c r="R668" s="4">
        <v>0</v>
      </c>
      <c r="S668" s="4">
        <v>0</v>
      </c>
      <c r="T668" s="4">
        <v>0</v>
      </c>
      <c r="U668" s="4">
        <v>3594.2</v>
      </c>
      <c r="V668" s="4">
        <v>3594.2</v>
      </c>
      <c r="W668" s="4">
        <v>3594.2</v>
      </c>
      <c r="X668" s="3" t="s">
        <v>127</v>
      </c>
    </row>
    <row r="669" spans="1:24" ht="15.75" customHeight="1">
      <c r="A669" s="3" t="s">
        <v>118</v>
      </c>
      <c r="B669" s="3" t="s">
        <v>25</v>
      </c>
      <c r="C669" s="3" t="s">
        <v>26</v>
      </c>
      <c r="D669" s="3" t="s">
        <v>425</v>
      </c>
      <c r="E669" s="3" t="s">
        <v>426</v>
      </c>
      <c r="F669" s="3" t="s">
        <v>162</v>
      </c>
      <c r="G669" s="3" t="s">
        <v>163</v>
      </c>
      <c r="H669" s="3" t="s">
        <v>186</v>
      </c>
      <c r="I669" s="3" t="s">
        <v>187</v>
      </c>
      <c r="J669" s="3" t="s">
        <v>123</v>
      </c>
      <c r="K669" s="3" t="s">
        <v>188</v>
      </c>
      <c r="L669" s="3" t="s">
        <v>189</v>
      </c>
      <c r="M669" s="3" t="s">
        <v>126</v>
      </c>
      <c r="N669" s="4">
        <v>10242.94</v>
      </c>
      <c r="O669" s="4">
        <v>0</v>
      </c>
      <c r="P669" s="4">
        <v>0</v>
      </c>
      <c r="Q669" s="4">
        <v>10242.94</v>
      </c>
      <c r="R669" s="4">
        <v>0</v>
      </c>
      <c r="S669" s="4">
        <v>10241.4</v>
      </c>
      <c r="T669" s="4">
        <v>0</v>
      </c>
      <c r="U669" s="4">
        <v>1.54</v>
      </c>
      <c r="V669" s="4">
        <v>10242.94</v>
      </c>
      <c r="W669" s="4">
        <v>1.54</v>
      </c>
      <c r="X669" s="3" t="s">
        <v>127</v>
      </c>
    </row>
    <row r="670" spans="1:24" ht="15.75" customHeight="1">
      <c r="A670" s="3" t="s">
        <v>118</v>
      </c>
      <c r="B670" s="3" t="s">
        <v>25</v>
      </c>
      <c r="C670" s="3" t="s">
        <v>26</v>
      </c>
      <c r="D670" s="3" t="s">
        <v>425</v>
      </c>
      <c r="E670" s="3" t="s">
        <v>426</v>
      </c>
      <c r="F670" s="3" t="s">
        <v>190</v>
      </c>
      <c r="G670" s="3" t="s">
        <v>191</v>
      </c>
      <c r="H670" s="3" t="s">
        <v>192</v>
      </c>
      <c r="I670" s="3" t="s">
        <v>193</v>
      </c>
      <c r="J670" s="3" t="s">
        <v>123</v>
      </c>
      <c r="K670" s="3" t="s">
        <v>332</v>
      </c>
      <c r="L670" s="3" t="s">
        <v>333</v>
      </c>
      <c r="M670" s="3" t="s">
        <v>126</v>
      </c>
      <c r="N670" s="4">
        <v>18426.16</v>
      </c>
      <c r="O670" s="4">
        <v>0</v>
      </c>
      <c r="P670" s="4">
        <v>0</v>
      </c>
      <c r="Q670" s="4">
        <v>18426.16</v>
      </c>
      <c r="R670" s="4">
        <v>0</v>
      </c>
      <c r="S670" s="4">
        <v>0</v>
      </c>
      <c r="T670" s="4">
        <v>0</v>
      </c>
      <c r="U670" s="4">
        <v>18426.16</v>
      </c>
      <c r="V670" s="4">
        <v>18426.16</v>
      </c>
      <c r="W670" s="4">
        <v>18426.16</v>
      </c>
      <c r="X670" s="3" t="s">
        <v>127</v>
      </c>
    </row>
    <row r="671" spans="1:24" ht="15.75" customHeight="1">
      <c r="A671" s="3" t="s">
        <v>118</v>
      </c>
      <c r="B671" s="3" t="s">
        <v>25</v>
      </c>
      <c r="C671" s="3" t="s">
        <v>26</v>
      </c>
      <c r="D671" s="3" t="s">
        <v>425</v>
      </c>
      <c r="E671" s="3" t="s">
        <v>426</v>
      </c>
      <c r="F671" s="3" t="s">
        <v>190</v>
      </c>
      <c r="G671" s="3" t="s">
        <v>191</v>
      </c>
      <c r="H671" s="3" t="s">
        <v>195</v>
      </c>
      <c r="I671" s="3" t="s">
        <v>196</v>
      </c>
      <c r="J671" s="3" t="s">
        <v>123</v>
      </c>
      <c r="K671" s="3" t="s">
        <v>332</v>
      </c>
      <c r="L671" s="3" t="s">
        <v>333</v>
      </c>
      <c r="M671" s="3" t="s">
        <v>126</v>
      </c>
      <c r="N671" s="4">
        <v>8708.86</v>
      </c>
      <c r="O671" s="4">
        <v>0</v>
      </c>
      <c r="P671" s="4">
        <v>0</v>
      </c>
      <c r="Q671" s="4">
        <v>8708.86</v>
      </c>
      <c r="R671" s="4">
        <v>0</v>
      </c>
      <c r="S671" s="4">
        <v>0</v>
      </c>
      <c r="T671" s="4">
        <v>0</v>
      </c>
      <c r="U671" s="4">
        <v>8708.86</v>
      </c>
      <c r="V671" s="4">
        <v>8708.86</v>
      </c>
      <c r="W671" s="4">
        <v>8708.86</v>
      </c>
      <c r="X671" s="3" t="s">
        <v>127</v>
      </c>
    </row>
    <row r="672" spans="1:24" ht="15.75" customHeight="1">
      <c r="A672" s="3" t="s">
        <v>118</v>
      </c>
      <c r="B672" s="3" t="s">
        <v>25</v>
      </c>
      <c r="C672" s="3" t="s">
        <v>26</v>
      </c>
      <c r="D672" s="3" t="s">
        <v>425</v>
      </c>
      <c r="E672" s="3" t="s">
        <v>426</v>
      </c>
      <c r="F672" s="3" t="s">
        <v>197</v>
      </c>
      <c r="G672" s="3" t="s">
        <v>198</v>
      </c>
      <c r="H672" s="3" t="s">
        <v>199</v>
      </c>
      <c r="I672" s="3" t="s">
        <v>200</v>
      </c>
      <c r="J672" s="3" t="s">
        <v>123</v>
      </c>
      <c r="K672" s="3" t="s">
        <v>178</v>
      </c>
      <c r="L672" s="3" t="s">
        <v>334</v>
      </c>
      <c r="M672" s="3" t="s">
        <v>126</v>
      </c>
      <c r="N672" s="4">
        <v>2000</v>
      </c>
      <c r="O672" s="4">
        <v>0</v>
      </c>
      <c r="P672" s="4">
        <v>0</v>
      </c>
      <c r="Q672" s="4">
        <v>2000</v>
      </c>
      <c r="R672" s="4">
        <v>0</v>
      </c>
      <c r="S672" s="4">
        <v>0</v>
      </c>
      <c r="T672" s="4">
        <v>0</v>
      </c>
      <c r="U672" s="4">
        <v>2000</v>
      </c>
      <c r="V672" s="4">
        <v>2000</v>
      </c>
      <c r="W672" s="4">
        <v>2000</v>
      </c>
      <c r="X672" s="3" t="s">
        <v>127</v>
      </c>
    </row>
    <row r="673" spans="1:24" ht="15.75" customHeight="1">
      <c r="A673" s="3" t="s">
        <v>118</v>
      </c>
      <c r="B673" s="3" t="s">
        <v>25</v>
      </c>
      <c r="C673" s="3" t="s">
        <v>26</v>
      </c>
      <c r="D673" s="3" t="s">
        <v>425</v>
      </c>
      <c r="E673" s="3" t="s">
        <v>426</v>
      </c>
      <c r="F673" s="3" t="s">
        <v>197</v>
      </c>
      <c r="G673" s="3" t="s">
        <v>198</v>
      </c>
      <c r="H673" s="3" t="s">
        <v>199</v>
      </c>
      <c r="I673" s="3" t="s">
        <v>200</v>
      </c>
      <c r="J673" s="3" t="s">
        <v>123</v>
      </c>
      <c r="K673" s="3" t="s">
        <v>332</v>
      </c>
      <c r="L673" s="3" t="s">
        <v>388</v>
      </c>
      <c r="M673" s="3" t="s">
        <v>126</v>
      </c>
      <c r="N673" s="4">
        <v>14841.35</v>
      </c>
      <c r="O673" s="4">
        <v>5480.7</v>
      </c>
      <c r="P673" s="4">
        <v>0</v>
      </c>
      <c r="Q673" s="4">
        <v>20322.05</v>
      </c>
      <c r="R673" s="4">
        <v>0</v>
      </c>
      <c r="S673" s="4">
        <v>0</v>
      </c>
      <c r="T673" s="4">
        <v>0</v>
      </c>
      <c r="U673" s="4">
        <v>20322.05</v>
      </c>
      <c r="V673" s="4">
        <v>20322.05</v>
      </c>
      <c r="W673" s="4">
        <v>20322.05</v>
      </c>
      <c r="X673" s="3" t="s">
        <v>127</v>
      </c>
    </row>
    <row r="674" spans="1:24" ht="15.75" customHeight="1">
      <c r="A674" s="3" t="s">
        <v>118</v>
      </c>
      <c r="B674" s="3" t="s">
        <v>25</v>
      </c>
      <c r="C674" s="3" t="s">
        <v>26</v>
      </c>
      <c r="D674" s="3" t="s">
        <v>425</v>
      </c>
      <c r="E674" s="3" t="s">
        <v>426</v>
      </c>
      <c r="F674" s="3" t="s">
        <v>197</v>
      </c>
      <c r="G674" s="3" t="s">
        <v>198</v>
      </c>
      <c r="H674" s="3" t="s">
        <v>199</v>
      </c>
      <c r="I674" s="3" t="s">
        <v>200</v>
      </c>
      <c r="J674" s="3" t="s">
        <v>123</v>
      </c>
      <c r="K674" s="3" t="s">
        <v>148</v>
      </c>
      <c r="L674" s="3" t="s">
        <v>335</v>
      </c>
      <c r="M674" s="3" t="s">
        <v>126</v>
      </c>
      <c r="N674" s="4">
        <v>5480.7</v>
      </c>
      <c r="O674" s="4">
        <v>-5480.7</v>
      </c>
      <c r="P674" s="4">
        <v>0</v>
      </c>
      <c r="Q674" s="4">
        <v>0</v>
      </c>
      <c r="R674" s="4">
        <v>0</v>
      </c>
      <c r="S674" s="4">
        <v>0</v>
      </c>
      <c r="T674" s="4">
        <v>0</v>
      </c>
      <c r="U674" s="4">
        <v>0</v>
      </c>
      <c r="V674" s="4">
        <v>0</v>
      </c>
      <c r="W674" s="4">
        <v>0</v>
      </c>
      <c r="X674" s="3" t="s">
        <v>127</v>
      </c>
    </row>
    <row r="675" spans="1:24" ht="15.75" customHeight="1">
      <c r="A675" s="3" t="s">
        <v>118</v>
      </c>
      <c r="B675" s="3" t="s">
        <v>25</v>
      </c>
      <c r="C675" s="3" t="s">
        <v>26</v>
      </c>
      <c r="D675" s="3" t="s">
        <v>425</v>
      </c>
      <c r="E675" s="3" t="s">
        <v>426</v>
      </c>
      <c r="F675" s="3" t="s">
        <v>197</v>
      </c>
      <c r="G675" s="3" t="s">
        <v>198</v>
      </c>
      <c r="H675" s="3" t="s">
        <v>199</v>
      </c>
      <c r="I675" s="3" t="s">
        <v>200</v>
      </c>
      <c r="J675" s="3" t="s">
        <v>123</v>
      </c>
      <c r="K675" s="3" t="s">
        <v>158</v>
      </c>
      <c r="L675" s="3" t="s">
        <v>203</v>
      </c>
      <c r="M675" s="3" t="s">
        <v>126</v>
      </c>
      <c r="N675" s="4">
        <v>2898</v>
      </c>
      <c r="O675" s="4">
        <v>0</v>
      </c>
      <c r="P675" s="4">
        <v>0</v>
      </c>
      <c r="Q675" s="4">
        <v>2898</v>
      </c>
      <c r="R675" s="4">
        <v>0</v>
      </c>
      <c r="S675" s="4">
        <v>0</v>
      </c>
      <c r="T675" s="4">
        <v>0</v>
      </c>
      <c r="U675" s="4">
        <v>2898</v>
      </c>
      <c r="V675" s="4">
        <v>2898</v>
      </c>
      <c r="W675" s="4">
        <v>2898</v>
      </c>
      <c r="X675" s="3" t="s">
        <v>127</v>
      </c>
    </row>
    <row r="676" spans="1:24" ht="15.75" customHeight="1">
      <c r="A676" s="3" t="s">
        <v>118</v>
      </c>
      <c r="B676" s="3" t="s">
        <v>25</v>
      </c>
      <c r="C676" s="3" t="s">
        <v>26</v>
      </c>
      <c r="D676" s="3" t="s">
        <v>425</v>
      </c>
      <c r="E676" s="3" t="s">
        <v>426</v>
      </c>
      <c r="F676" s="3" t="s">
        <v>197</v>
      </c>
      <c r="G676" s="3" t="s">
        <v>198</v>
      </c>
      <c r="H676" s="3" t="s">
        <v>199</v>
      </c>
      <c r="I676" s="3" t="s">
        <v>200</v>
      </c>
      <c r="J676" s="3" t="s">
        <v>123</v>
      </c>
      <c r="K676" s="3" t="s">
        <v>204</v>
      </c>
      <c r="L676" s="3" t="s">
        <v>205</v>
      </c>
      <c r="M676" s="3" t="s">
        <v>126</v>
      </c>
      <c r="N676" s="4">
        <v>6779.95</v>
      </c>
      <c r="O676" s="4">
        <v>0</v>
      </c>
      <c r="P676" s="4">
        <v>0</v>
      </c>
      <c r="Q676" s="4">
        <v>6779.95</v>
      </c>
      <c r="R676" s="4">
        <v>0</v>
      </c>
      <c r="S676" s="4">
        <v>0</v>
      </c>
      <c r="T676" s="4">
        <v>0</v>
      </c>
      <c r="U676" s="4">
        <v>6779.95</v>
      </c>
      <c r="V676" s="4">
        <v>6779.95</v>
      </c>
      <c r="W676" s="4">
        <v>6779.95</v>
      </c>
      <c r="X676" s="3" t="s">
        <v>127</v>
      </c>
    </row>
    <row r="677" spans="1:24" ht="15.75" customHeight="1">
      <c r="A677" s="3" t="s">
        <v>118</v>
      </c>
      <c r="B677" s="3" t="s">
        <v>25</v>
      </c>
      <c r="C677" s="3" t="s">
        <v>26</v>
      </c>
      <c r="D677" s="3" t="s">
        <v>425</v>
      </c>
      <c r="E677" s="3" t="s">
        <v>426</v>
      </c>
      <c r="F677" s="3" t="s">
        <v>206</v>
      </c>
      <c r="G677" s="3" t="s">
        <v>207</v>
      </c>
      <c r="H677" s="3" t="s">
        <v>208</v>
      </c>
      <c r="I677" s="3" t="s">
        <v>209</v>
      </c>
      <c r="J677" s="3" t="s">
        <v>123</v>
      </c>
      <c r="K677" s="3" t="s">
        <v>178</v>
      </c>
      <c r="L677" s="3" t="s">
        <v>365</v>
      </c>
      <c r="M677" s="3" t="s">
        <v>126</v>
      </c>
      <c r="N677" s="4">
        <v>1994.9</v>
      </c>
      <c r="O677" s="4">
        <v>0</v>
      </c>
      <c r="P677" s="4">
        <v>0</v>
      </c>
      <c r="Q677" s="4">
        <v>1994.9</v>
      </c>
      <c r="R677" s="4">
        <v>0</v>
      </c>
      <c r="S677" s="4">
        <v>0</v>
      </c>
      <c r="T677" s="4">
        <v>0</v>
      </c>
      <c r="U677" s="4">
        <v>1994.9</v>
      </c>
      <c r="V677" s="4">
        <v>1994.9</v>
      </c>
      <c r="W677" s="4">
        <v>1994.9</v>
      </c>
      <c r="X677" s="3" t="s">
        <v>127</v>
      </c>
    </row>
    <row r="678" spans="1:24" ht="15.75" customHeight="1">
      <c r="A678" s="3" t="s">
        <v>118</v>
      </c>
      <c r="B678" s="3" t="s">
        <v>25</v>
      </c>
      <c r="C678" s="3" t="s">
        <v>26</v>
      </c>
      <c r="D678" s="3" t="s">
        <v>425</v>
      </c>
      <c r="E678" s="3" t="s">
        <v>426</v>
      </c>
      <c r="F678" s="3" t="s">
        <v>206</v>
      </c>
      <c r="G678" s="3" t="s">
        <v>207</v>
      </c>
      <c r="H678" s="3" t="s">
        <v>208</v>
      </c>
      <c r="I678" s="3" t="s">
        <v>209</v>
      </c>
      <c r="J678" s="3" t="s">
        <v>123</v>
      </c>
      <c r="K678" s="3" t="s">
        <v>332</v>
      </c>
      <c r="L678" s="3" t="s">
        <v>389</v>
      </c>
      <c r="M678" s="3" t="s">
        <v>126</v>
      </c>
      <c r="N678" s="4">
        <v>6560.27</v>
      </c>
      <c r="O678" s="4">
        <v>0</v>
      </c>
      <c r="P678" s="4">
        <v>0</v>
      </c>
      <c r="Q678" s="4">
        <v>6560.27</v>
      </c>
      <c r="R678" s="4">
        <v>0</v>
      </c>
      <c r="S678" s="4">
        <v>0</v>
      </c>
      <c r="T678" s="4">
        <v>0</v>
      </c>
      <c r="U678" s="4">
        <v>6560.27</v>
      </c>
      <c r="V678" s="4">
        <v>6560.27</v>
      </c>
      <c r="W678" s="4">
        <v>6560.27</v>
      </c>
      <c r="X678" s="3" t="s">
        <v>127</v>
      </c>
    </row>
    <row r="679" spans="1:24" ht="15.75" customHeight="1">
      <c r="A679" s="3" t="s">
        <v>118</v>
      </c>
      <c r="B679" s="3" t="s">
        <v>25</v>
      </c>
      <c r="C679" s="3" t="s">
        <v>26</v>
      </c>
      <c r="D679" s="3" t="s">
        <v>425</v>
      </c>
      <c r="E679" s="3" t="s">
        <v>426</v>
      </c>
      <c r="F679" s="3" t="s">
        <v>206</v>
      </c>
      <c r="G679" s="3" t="s">
        <v>207</v>
      </c>
      <c r="H679" s="3" t="s">
        <v>208</v>
      </c>
      <c r="I679" s="3" t="s">
        <v>209</v>
      </c>
      <c r="J679" s="3" t="s">
        <v>123</v>
      </c>
      <c r="K679" s="3" t="s">
        <v>148</v>
      </c>
      <c r="L679" s="3" t="s">
        <v>366</v>
      </c>
      <c r="M679" s="3" t="s">
        <v>126</v>
      </c>
      <c r="N679" s="4">
        <v>2993.78</v>
      </c>
      <c r="O679" s="4">
        <v>0</v>
      </c>
      <c r="P679" s="4">
        <v>0</v>
      </c>
      <c r="Q679" s="4">
        <v>2993.78</v>
      </c>
      <c r="R679" s="4">
        <v>0</v>
      </c>
      <c r="S679" s="4">
        <v>2992.5</v>
      </c>
      <c r="T679" s="4">
        <v>0</v>
      </c>
      <c r="U679" s="4">
        <v>1.28</v>
      </c>
      <c r="V679" s="4">
        <v>2993.78</v>
      </c>
      <c r="W679" s="4">
        <v>1.28</v>
      </c>
      <c r="X679" s="3" t="s">
        <v>127</v>
      </c>
    </row>
    <row r="680" spans="1:24" ht="15.75" customHeight="1">
      <c r="A680" s="3" t="s">
        <v>118</v>
      </c>
      <c r="B680" s="3" t="s">
        <v>25</v>
      </c>
      <c r="C680" s="3" t="s">
        <v>26</v>
      </c>
      <c r="D680" s="3" t="s">
        <v>425</v>
      </c>
      <c r="E680" s="3" t="s">
        <v>426</v>
      </c>
      <c r="F680" s="3" t="s">
        <v>206</v>
      </c>
      <c r="G680" s="3" t="s">
        <v>207</v>
      </c>
      <c r="H680" s="3" t="s">
        <v>208</v>
      </c>
      <c r="I680" s="3" t="s">
        <v>209</v>
      </c>
      <c r="J680" s="3" t="s">
        <v>123</v>
      </c>
      <c r="K680" s="3" t="s">
        <v>154</v>
      </c>
      <c r="L680" s="3" t="s">
        <v>367</v>
      </c>
      <c r="M680" s="3" t="s">
        <v>126</v>
      </c>
      <c r="N680" s="4">
        <v>1520</v>
      </c>
      <c r="O680" s="4">
        <v>0</v>
      </c>
      <c r="P680" s="4">
        <v>0</v>
      </c>
      <c r="Q680" s="4">
        <v>1520</v>
      </c>
      <c r="R680" s="4">
        <v>0</v>
      </c>
      <c r="S680" s="4">
        <v>0</v>
      </c>
      <c r="T680" s="4">
        <v>0</v>
      </c>
      <c r="U680" s="4">
        <v>1520</v>
      </c>
      <c r="V680" s="4">
        <v>1520</v>
      </c>
      <c r="W680" s="4">
        <v>1520</v>
      </c>
      <c r="X680" s="3" t="s">
        <v>127</v>
      </c>
    </row>
    <row r="681" spans="1:24" ht="15.75" customHeight="1">
      <c r="A681" s="3" t="s">
        <v>118</v>
      </c>
      <c r="B681" s="3" t="s">
        <v>25</v>
      </c>
      <c r="C681" s="3" t="s">
        <v>26</v>
      </c>
      <c r="D681" s="3" t="s">
        <v>425</v>
      </c>
      <c r="E681" s="3" t="s">
        <v>426</v>
      </c>
      <c r="F681" s="3" t="s">
        <v>206</v>
      </c>
      <c r="G681" s="3" t="s">
        <v>207</v>
      </c>
      <c r="H681" s="3" t="s">
        <v>208</v>
      </c>
      <c r="I681" s="3" t="s">
        <v>209</v>
      </c>
      <c r="J681" s="3" t="s">
        <v>123</v>
      </c>
      <c r="K681" s="3" t="s">
        <v>158</v>
      </c>
      <c r="L681" s="3" t="s">
        <v>390</v>
      </c>
      <c r="M681" s="3" t="s">
        <v>126</v>
      </c>
      <c r="N681" s="4">
        <v>2318.3000000000002</v>
      </c>
      <c r="O681" s="4">
        <v>0</v>
      </c>
      <c r="P681" s="4">
        <v>0</v>
      </c>
      <c r="Q681" s="4">
        <v>2318.3000000000002</v>
      </c>
      <c r="R681" s="4">
        <v>0</v>
      </c>
      <c r="S681" s="4">
        <v>0</v>
      </c>
      <c r="T681" s="4">
        <v>0</v>
      </c>
      <c r="U681" s="4">
        <v>2318.3000000000002</v>
      </c>
      <c r="V681" s="4">
        <v>2318.3000000000002</v>
      </c>
      <c r="W681" s="4">
        <v>2318.3000000000002</v>
      </c>
      <c r="X681" s="3" t="s">
        <v>127</v>
      </c>
    </row>
    <row r="682" spans="1:24" ht="15.75" customHeight="1">
      <c r="A682" s="3" t="s">
        <v>118</v>
      </c>
      <c r="B682" s="3" t="s">
        <v>25</v>
      </c>
      <c r="C682" s="3" t="s">
        <v>26</v>
      </c>
      <c r="D682" s="3" t="s">
        <v>425</v>
      </c>
      <c r="E682" s="3" t="s">
        <v>426</v>
      </c>
      <c r="F682" s="3" t="s">
        <v>206</v>
      </c>
      <c r="G682" s="3" t="s">
        <v>207</v>
      </c>
      <c r="H682" s="3" t="s">
        <v>208</v>
      </c>
      <c r="I682" s="3" t="s">
        <v>209</v>
      </c>
      <c r="J682" s="3" t="s">
        <v>123</v>
      </c>
      <c r="K682" s="3" t="s">
        <v>144</v>
      </c>
      <c r="L682" s="3" t="s">
        <v>429</v>
      </c>
      <c r="M682" s="3" t="s">
        <v>126</v>
      </c>
      <c r="N682" s="4">
        <v>2000</v>
      </c>
      <c r="O682" s="4">
        <v>0</v>
      </c>
      <c r="P682" s="4">
        <v>0</v>
      </c>
      <c r="Q682" s="4">
        <v>2000</v>
      </c>
      <c r="R682" s="4">
        <v>0</v>
      </c>
      <c r="S682" s="4">
        <v>0</v>
      </c>
      <c r="T682" s="4">
        <v>0</v>
      </c>
      <c r="U682" s="4">
        <v>2000</v>
      </c>
      <c r="V682" s="4">
        <v>2000</v>
      </c>
      <c r="W682" s="4">
        <v>2000</v>
      </c>
      <c r="X682" s="3" t="s">
        <v>127</v>
      </c>
    </row>
    <row r="683" spans="1:24" ht="15.75" customHeight="1">
      <c r="A683" s="3" t="s">
        <v>118</v>
      </c>
      <c r="B683" s="3" t="s">
        <v>25</v>
      </c>
      <c r="C683" s="3" t="s">
        <v>26</v>
      </c>
      <c r="D683" s="3" t="s">
        <v>425</v>
      </c>
      <c r="E683" s="3" t="s">
        <v>426</v>
      </c>
      <c r="F683" s="3" t="s">
        <v>206</v>
      </c>
      <c r="G683" s="3" t="s">
        <v>207</v>
      </c>
      <c r="H683" s="3" t="s">
        <v>208</v>
      </c>
      <c r="I683" s="3" t="s">
        <v>209</v>
      </c>
      <c r="J683" s="3" t="s">
        <v>123</v>
      </c>
      <c r="K683" s="3" t="s">
        <v>174</v>
      </c>
      <c r="L683" s="3" t="s">
        <v>340</v>
      </c>
      <c r="M683" s="3" t="s">
        <v>126</v>
      </c>
      <c r="N683" s="4">
        <v>1456.5</v>
      </c>
      <c r="O683" s="4">
        <v>0</v>
      </c>
      <c r="P683" s="4">
        <v>0</v>
      </c>
      <c r="Q683" s="4">
        <v>1456.5</v>
      </c>
      <c r="R683" s="4">
        <v>0</v>
      </c>
      <c r="S683" s="4">
        <v>0</v>
      </c>
      <c r="T683" s="4">
        <v>0</v>
      </c>
      <c r="U683" s="4">
        <v>1456.5</v>
      </c>
      <c r="V683" s="4">
        <v>1456.5</v>
      </c>
      <c r="W683" s="4">
        <v>1456.5</v>
      </c>
      <c r="X683" s="3" t="s">
        <v>127</v>
      </c>
    </row>
    <row r="684" spans="1:24" ht="15.75" customHeight="1">
      <c r="A684" s="3" t="s">
        <v>118</v>
      </c>
      <c r="B684" s="3" t="s">
        <v>25</v>
      </c>
      <c r="C684" s="3" t="s">
        <v>26</v>
      </c>
      <c r="D684" s="3" t="s">
        <v>425</v>
      </c>
      <c r="E684" s="3" t="s">
        <v>426</v>
      </c>
      <c r="F684" s="3" t="s">
        <v>211</v>
      </c>
      <c r="G684" s="3" t="s">
        <v>212</v>
      </c>
      <c r="H684" s="3" t="s">
        <v>213</v>
      </c>
      <c r="I684" s="3" t="s">
        <v>214</v>
      </c>
      <c r="J684" s="3" t="s">
        <v>123</v>
      </c>
      <c r="K684" s="3" t="s">
        <v>148</v>
      </c>
      <c r="L684" s="3" t="s">
        <v>430</v>
      </c>
      <c r="M684" s="3" t="s">
        <v>126</v>
      </c>
      <c r="N684" s="4">
        <v>1012.5</v>
      </c>
      <c r="O684" s="4">
        <v>-1012.5</v>
      </c>
      <c r="P684" s="4">
        <v>0</v>
      </c>
      <c r="Q684" s="4">
        <v>0</v>
      </c>
      <c r="R684" s="4">
        <v>0</v>
      </c>
      <c r="S684" s="4">
        <v>0</v>
      </c>
      <c r="T684" s="4">
        <v>0</v>
      </c>
      <c r="U684" s="4">
        <v>0</v>
      </c>
      <c r="V684" s="4">
        <v>0</v>
      </c>
      <c r="W684" s="4">
        <v>0</v>
      </c>
      <c r="X684" s="3" t="s">
        <v>127</v>
      </c>
    </row>
    <row r="685" spans="1:24" ht="15.75" customHeight="1">
      <c r="A685" s="3" t="s">
        <v>118</v>
      </c>
      <c r="B685" s="3" t="s">
        <v>25</v>
      </c>
      <c r="C685" s="3" t="s">
        <v>26</v>
      </c>
      <c r="D685" s="3" t="s">
        <v>425</v>
      </c>
      <c r="E685" s="3" t="s">
        <v>426</v>
      </c>
      <c r="F685" s="3" t="s">
        <v>211</v>
      </c>
      <c r="G685" s="3" t="s">
        <v>212</v>
      </c>
      <c r="H685" s="3" t="s">
        <v>213</v>
      </c>
      <c r="I685" s="3" t="s">
        <v>214</v>
      </c>
      <c r="J685" s="3" t="s">
        <v>123</v>
      </c>
      <c r="K685" s="3" t="s">
        <v>154</v>
      </c>
      <c r="L685" s="3" t="s">
        <v>216</v>
      </c>
      <c r="M685" s="3" t="s">
        <v>126</v>
      </c>
      <c r="N685" s="4">
        <v>9916.9500000000007</v>
      </c>
      <c r="O685" s="4">
        <v>6207.05</v>
      </c>
      <c r="P685" s="4">
        <v>0</v>
      </c>
      <c r="Q685" s="4">
        <v>16124</v>
      </c>
      <c r="R685" s="4">
        <v>0</v>
      </c>
      <c r="S685" s="4">
        <v>0</v>
      </c>
      <c r="T685" s="4">
        <v>0</v>
      </c>
      <c r="U685" s="4">
        <v>16124</v>
      </c>
      <c r="V685" s="4">
        <v>16124</v>
      </c>
      <c r="W685" s="4">
        <v>16124</v>
      </c>
      <c r="X685" s="3" t="s">
        <v>127</v>
      </c>
    </row>
    <row r="686" spans="1:24" ht="15.75" customHeight="1">
      <c r="A686" s="3" t="s">
        <v>118</v>
      </c>
      <c r="B686" s="3" t="s">
        <v>25</v>
      </c>
      <c r="C686" s="3" t="s">
        <v>26</v>
      </c>
      <c r="D686" s="3" t="s">
        <v>425</v>
      </c>
      <c r="E686" s="3" t="s">
        <v>426</v>
      </c>
      <c r="F686" s="3" t="s">
        <v>211</v>
      </c>
      <c r="G686" s="3" t="s">
        <v>212</v>
      </c>
      <c r="H686" s="3" t="s">
        <v>213</v>
      </c>
      <c r="I686" s="3" t="s">
        <v>214</v>
      </c>
      <c r="J686" s="3" t="s">
        <v>123</v>
      </c>
      <c r="K686" s="3" t="s">
        <v>140</v>
      </c>
      <c r="L686" s="3" t="s">
        <v>217</v>
      </c>
      <c r="M686" s="3" t="s">
        <v>126</v>
      </c>
      <c r="N686" s="4">
        <v>11961.29</v>
      </c>
      <c r="O686" s="4">
        <v>1238.71</v>
      </c>
      <c r="P686" s="4">
        <v>0</v>
      </c>
      <c r="Q686" s="4">
        <v>13200</v>
      </c>
      <c r="R686" s="4">
        <v>0</v>
      </c>
      <c r="S686" s="4">
        <v>12000</v>
      </c>
      <c r="T686" s="4">
        <v>2400</v>
      </c>
      <c r="U686" s="4">
        <v>1200</v>
      </c>
      <c r="V686" s="4">
        <v>10800</v>
      </c>
      <c r="W686" s="4">
        <v>1200</v>
      </c>
      <c r="X686" s="3" t="s">
        <v>127</v>
      </c>
    </row>
    <row r="687" spans="1:24" ht="15.75" customHeight="1">
      <c r="A687" s="3" t="s">
        <v>118</v>
      </c>
      <c r="B687" s="3" t="s">
        <v>25</v>
      </c>
      <c r="C687" s="3" t="s">
        <v>26</v>
      </c>
      <c r="D687" s="3" t="s">
        <v>425</v>
      </c>
      <c r="E687" s="3" t="s">
        <v>426</v>
      </c>
      <c r="F687" s="3" t="s">
        <v>211</v>
      </c>
      <c r="G687" s="3" t="s">
        <v>212</v>
      </c>
      <c r="H687" s="3" t="s">
        <v>213</v>
      </c>
      <c r="I687" s="3" t="s">
        <v>214</v>
      </c>
      <c r="J687" s="3" t="s">
        <v>123</v>
      </c>
      <c r="K687" s="3" t="s">
        <v>174</v>
      </c>
      <c r="L687" s="3" t="s">
        <v>431</v>
      </c>
      <c r="M687" s="3" t="s">
        <v>126</v>
      </c>
      <c r="N687" s="4">
        <v>3009.44</v>
      </c>
      <c r="O687" s="4">
        <v>-3009.44</v>
      </c>
      <c r="P687" s="4">
        <v>0</v>
      </c>
      <c r="Q687" s="4">
        <v>0</v>
      </c>
      <c r="R687" s="4">
        <v>0</v>
      </c>
      <c r="S687" s="4">
        <v>0</v>
      </c>
      <c r="T687" s="4">
        <v>0</v>
      </c>
      <c r="U687" s="4">
        <v>0</v>
      </c>
      <c r="V687" s="4">
        <v>0</v>
      </c>
      <c r="W687" s="4">
        <v>0</v>
      </c>
      <c r="X687" s="3" t="s">
        <v>127</v>
      </c>
    </row>
    <row r="688" spans="1:24" ht="15.75" customHeight="1">
      <c r="A688" s="3" t="s">
        <v>118</v>
      </c>
      <c r="B688" s="3" t="s">
        <v>25</v>
      </c>
      <c r="C688" s="3" t="s">
        <v>26</v>
      </c>
      <c r="D688" s="3" t="s">
        <v>425</v>
      </c>
      <c r="E688" s="3" t="s">
        <v>426</v>
      </c>
      <c r="F688" s="3" t="s">
        <v>211</v>
      </c>
      <c r="G688" s="3" t="s">
        <v>212</v>
      </c>
      <c r="H688" s="3" t="s">
        <v>218</v>
      </c>
      <c r="I688" s="3" t="s">
        <v>219</v>
      </c>
      <c r="J688" s="3" t="s">
        <v>123</v>
      </c>
      <c r="K688" s="3" t="s">
        <v>148</v>
      </c>
      <c r="L688" s="3" t="s">
        <v>430</v>
      </c>
      <c r="M688" s="3" t="s">
        <v>126</v>
      </c>
      <c r="N688" s="4">
        <v>2025</v>
      </c>
      <c r="O688" s="4">
        <v>-2025</v>
      </c>
      <c r="P688" s="4">
        <v>0</v>
      </c>
      <c r="Q688" s="4">
        <v>0</v>
      </c>
      <c r="R688" s="4">
        <v>0</v>
      </c>
      <c r="S688" s="4">
        <v>0</v>
      </c>
      <c r="T688" s="4">
        <v>0</v>
      </c>
      <c r="U688" s="4">
        <v>0</v>
      </c>
      <c r="V688" s="4">
        <v>0</v>
      </c>
      <c r="W688" s="4">
        <v>0</v>
      </c>
      <c r="X688" s="3" t="s">
        <v>127</v>
      </c>
    </row>
    <row r="689" spans="1:24" ht="15.75" customHeight="1">
      <c r="A689" s="3" t="s">
        <v>118</v>
      </c>
      <c r="B689" s="3" t="s">
        <v>25</v>
      </c>
      <c r="C689" s="3" t="s">
        <v>26</v>
      </c>
      <c r="D689" s="3" t="s">
        <v>425</v>
      </c>
      <c r="E689" s="3" t="s">
        <v>426</v>
      </c>
      <c r="F689" s="3" t="s">
        <v>211</v>
      </c>
      <c r="G689" s="3" t="s">
        <v>212</v>
      </c>
      <c r="H689" s="3" t="s">
        <v>218</v>
      </c>
      <c r="I689" s="3" t="s">
        <v>219</v>
      </c>
      <c r="J689" s="3" t="s">
        <v>123</v>
      </c>
      <c r="K689" s="3" t="s">
        <v>140</v>
      </c>
      <c r="L689" s="3" t="s">
        <v>217</v>
      </c>
      <c r="M689" s="3" t="s">
        <v>126</v>
      </c>
      <c r="N689" s="4">
        <v>9281.16</v>
      </c>
      <c r="O689" s="4">
        <v>1784.84</v>
      </c>
      <c r="P689" s="4">
        <v>0</v>
      </c>
      <c r="Q689" s="4">
        <v>11066</v>
      </c>
      <c r="R689" s="4">
        <v>0</v>
      </c>
      <c r="S689" s="4">
        <v>10993.55</v>
      </c>
      <c r="T689" s="4">
        <v>1393.55</v>
      </c>
      <c r="U689" s="4">
        <v>72.45</v>
      </c>
      <c r="V689" s="4">
        <v>9672.4500000000007</v>
      </c>
      <c r="W689" s="4">
        <v>72.45</v>
      </c>
      <c r="X689" s="3" t="s">
        <v>127</v>
      </c>
    </row>
    <row r="690" spans="1:24" ht="15.75" customHeight="1">
      <c r="A690" s="3" t="s">
        <v>118</v>
      </c>
      <c r="B690" s="3" t="s">
        <v>25</v>
      </c>
      <c r="C690" s="3" t="s">
        <v>26</v>
      </c>
      <c r="D690" s="3" t="s">
        <v>425</v>
      </c>
      <c r="E690" s="3" t="s">
        <v>426</v>
      </c>
      <c r="F690" s="3" t="s">
        <v>211</v>
      </c>
      <c r="G690" s="3" t="s">
        <v>212</v>
      </c>
      <c r="H690" s="3" t="s">
        <v>218</v>
      </c>
      <c r="I690" s="3" t="s">
        <v>219</v>
      </c>
      <c r="J690" s="3" t="s">
        <v>123</v>
      </c>
      <c r="K690" s="3" t="s">
        <v>132</v>
      </c>
      <c r="L690" s="3" t="s">
        <v>421</v>
      </c>
      <c r="M690" s="3" t="s">
        <v>126</v>
      </c>
      <c r="N690" s="4">
        <v>1853.66</v>
      </c>
      <c r="O690" s="4">
        <v>-1853.66</v>
      </c>
      <c r="P690" s="4">
        <v>0</v>
      </c>
      <c r="Q690" s="4">
        <v>0</v>
      </c>
      <c r="R690" s="4">
        <v>0</v>
      </c>
      <c r="S690" s="4">
        <v>0</v>
      </c>
      <c r="T690" s="4">
        <v>0</v>
      </c>
      <c r="U690" s="4">
        <v>0</v>
      </c>
      <c r="V690" s="4">
        <v>0</v>
      </c>
      <c r="W690" s="4">
        <v>0</v>
      </c>
      <c r="X690" s="3" t="s">
        <v>127</v>
      </c>
    </row>
    <row r="691" spans="1:24" ht="15.75" customHeight="1">
      <c r="A691" s="3" t="s">
        <v>118</v>
      </c>
      <c r="B691" s="3" t="s">
        <v>25</v>
      </c>
      <c r="C691" s="3" t="s">
        <v>26</v>
      </c>
      <c r="D691" s="3" t="s">
        <v>425</v>
      </c>
      <c r="E691" s="3" t="s">
        <v>426</v>
      </c>
      <c r="F691" s="3" t="s">
        <v>220</v>
      </c>
      <c r="G691" s="3" t="s">
        <v>221</v>
      </c>
      <c r="H691" s="3" t="s">
        <v>222</v>
      </c>
      <c r="I691" s="3" t="s">
        <v>223</v>
      </c>
      <c r="J691" s="3" t="s">
        <v>123</v>
      </c>
      <c r="K691" s="3" t="s">
        <v>136</v>
      </c>
      <c r="L691" s="3" t="s">
        <v>226</v>
      </c>
      <c r="M691" s="3" t="s">
        <v>126</v>
      </c>
      <c r="N691" s="4">
        <v>25622.55</v>
      </c>
      <c r="O691" s="4">
        <v>0</v>
      </c>
      <c r="P691" s="4">
        <v>0</v>
      </c>
      <c r="Q691" s="4">
        <v>25622.55</v>
      </c>
      <c r="R691" s="4">
        <v>0</v>
      </c>
      <c r="S691" s="4">
        <v>0</v>
      </c>
      <c r="T691" s="4">
        <v>0</v>
      </c>
      <c r="U691" s="4">
        <v>25622.55</v>
      </c>
      <c r="V691" s="4">
        <v>25622.55</v>
      </c>
      <c r="W691" s="4">
        <v>25622.55</v>
      </c>
      <c r="X691" s="3" t="s">
        <v>127</v>
      </c>
    </row>
    <row r="692" spans="1:24" ht="15.75" customHeight="1">
      <c r="A692" s="3" t="s">
        <v>118</v>
      </c>
      <c r="B692" s="3" t="s">
        <v>25</v>
      </c>
      <c r="C692" s="3" t="s">
        <v>26</v>
      </c>
      <c r="D692" s="3" t="s">
        <v>425</v>
      </c>
      <c r="E692" s="3" t="s">
        <v>426</v>
      </c>
      <c r="F692" s="3" t="s">
        <v>229</v>
      </c>
      <c r="G692" s="3" t="s">
        <v>230</v>
      </c>
      <c r="H692" s="3" t="s">
        <v>231</v>
      </c>
      <c r="I692" s="3" t="s">
        <v>232</v>
      </c>
      <c r="J692" s="3" t="s">
        <v>123</v>
      </c>
      <c r="K692" s="3" t="s">
        <v>148</v>
      </c>
      <c r="L692" s="3" t="s">
        <v>432</v>
      </c>
      <c r="M692" s="3" t="s">
        <v>126</v>
      </c>
      <c r="N692" s="4">
        <v>1076.44</v>
      </c>
      <c r="O692" s="4">
        <v>0</v>
      </c>
      <c r="P692" s="4">
        <v>0</v>
      </c>
      <c r="Q692" s="4">
        <v>1076.44</v>
      </c>
      <c r="R692" s="4">
        <v>0</v>
      </c>
      <c r="S692" s="4">
        <v>1075.5</v>
      </c>
      <c r="T692" s="4">
        <v>0</v>
      </c>
      <c r="U692" s="4">
        <v>0.94</v>
      </c>
      <c r="V692" s="4">
        <v>1076.44</v>
      </c>
      <c r="W692" s="4">
        <v>0.94</v>
      </c>
      <c r="X692" s="3" t="s">
        <v>127</v>
      </c>
    </row>
    <row r="693" spans="1:24" ht="15.75" customHeight="1">
      <c r="A693" s="3" t="s">
        <v>118</v>
      </c>
      <c r="B693" s="3" t="s">
        <v>25</v>
      </c>
      <c r="C693" s="3" t="s">
        <v>26</v>
      </c>
      <c r="D693" s="3" t="s">
        <v>425</v>
      </c>
      <c r="E693" s="3" t="s">
        <v>426</v>
      </c>
      <c r="F693" s="3" t="s">
        <v>229</v>
      </c>
      <c r="G693" s="3" t="s">
        <v>230</v>
      </c>
      <c r="H693" s="3" t="s">
        <v>231</v>
      </c>
      <c r="I693" s="3" t="s">
        <v>232</v>
      </c>
      <c r="J693" s="3" t="s">
        <v>123</v>
      </c>
      <c r="K693" s="3" t="s">
        <v>330</v>
      </c>
      <c r="L693" s="3" t="s">
        <v>433</v>
      </c>
      <c r="M693" s="3" t="s">
        <v>126</v>
      </c>
      <c r="N693" s="4">
        <v>1423.56</v>
      </c>
      <c r="O693" s="4">
        <v>0</v>
      </c>
      <c r="P693" s="4">
        <v>0</v>
      </c>
      <c r="Q693" s="4">
        <v>1423.56</v>
      </c>
      <c r="R693" s="4">
        <v>0</v>
      </c>
      <c r="S693" s="4">
        <v>0</v>
      </c>
      <c r="T693" s="4">
        <v>0</v>
      </c>
      <c r="U693" s="4">
        <v>1423.56</v>
      </c>
      <c r="V693" s="4">
        <v>1423.56</v>
      </c>
      <c r="W693" s="4">
        <v>1423.56</v>
      </c>
      <c r="X693" s="3" t="s">
        <v>127</v>
      </c>
    </row>
    <row r="694" spans="1:24" ht="15.75" customHeight="1">
      <c r="A694" s="3" t="s">
        <v>235</v>
      </c>
      <c r="B694" s="3" t="s">
        <v>25</v>
      </c>
      <c r="C694" s="3" t="s">
        <v>26</v>
      </c>
      <c r="D694" s="3" t="s">
        <v>425</v>
      </c>
      <c r="E694" s="3" t="s">
        <v>426</v>
      </c>
      <c r="F694" s="3" t="s">
        <v>128</v>
      </c>
      <c r="G694" s="3" t="s">
        <v>129</v>
      </c>
      <c r="H694" s="3" t="s">
        <v>134</v>
      </c>
      <c r="I694" s="3" t="s">
        <v>135</v>
      </c>
      <c r="J694" s="3" t="s">
        <v>236</v>
      </c>
      <c r="K694" s="3" t="s">
        <v>237</v>
      </c>
      <c r="L694" s="3" t="s">
        <v>238</v>
      </c>
      <c r="M694" s="3" t="s">
        <v>126</v>
      </c>
      <c r="N694" s="4">
        <v>323692.25</v>
      </c>
      <c r="O694" s="4">
        <v>0</v>
      </c>
      <c r="P694" s="4">
        <v>0</v>
      </c>
      <c r="Q694" s="4">
        <v>323692.25</v>
      </c>
      <c r="R694" s="4">
        <v>0</v>
      </c>
      <c r="S694" s="4">
        <v>0</v>
      </c>
      <c r="T694" s="4">
        <v>0</v>
      </c>
      <c r="U694" s="4">
        <v>323692.25</v>
      </c>
      <c r="V694" s="4">
        <v>323692.25</v>
      </c>
      <c r="W694" s="4">
        <v>323692.25</v>
      </c>
      <c r="X694" s="3" t="s">
        <v>127</v>
      </c>
    </row>
    <row r="695" spans="1:24" ht="15.75" customHeight="1">
      <c r="A695" s="3" t="s">
        <v>235</v>
      </c>
      <c r="B695" s="3" t="s">
        <v>25</v>
      </c>
      <c r="C695" s="3" t="s">
        <v>26</v>
      </c>
      <c r="D695" s="3" t="s">
        <v>425</v>
      </c>
      <c r="E695" s="3" t="s">
        <v>426</v>
      </c>
      <c r="F695" s="3" t="s">
        <v>128</v>
      </c>
      <c r="G695" s="3" t="s">
        <v>129</v>
      </c>
      <c r="H695" s="3" t="s">
        <v>134</v>
      </c>
      <c r="I695" s="3" t="s">
        <v>135</v>
      </c>
      <c r="J695" s="3" t="s">
        <v>236</v>
      </c>
      <c r="K695" s="3" t="s">
        <v>239</v>
      </c>
      <c r="L695" s="3" t="s">
        <v>240</v>
      </c>
      <c r="M695" s="3" t="s">
        <v>126</v>
      </c>
      <c r="N695" s="4">
        <v>553913.69999999995</v>
      </c>
      <c r="O695" s="4">
        <v>255567.35</v>
      </c>
      <c r="P695" s="4">
        <v>0</v>
      </c>
      <c r="Q695" s="4">
        <v>809481.05</v>
      </c>
      <c r="R695" s="4">
        <v>0</v>
      </c>
      <c r="S695" s="4">
        <v>0</v>
      </c>
      <c r="T695" s="4">
        <v>0</v>
      </c>
      <c r="U695" s="4">
        <v>809481.05</v>
      </c>
      <c r="V695" s="4">
        <v>809481.05</v>
      </c>
      <c r="W695" s="4">
        <v>809481.05</v>
      </c>
      <c r="X695" s="3" t="s">
        <v>127</v>
      </c>
    </row>
    <row r="696" spans="1:24" ht="15.75" customHeight="1">
      <c r="A696" s="3" t="s">
        <v>235</v>
      </c>
      <c r="B696" s="3" t="s">
        <v>25</v>
      </c>
      <c r="C696" s="3" t="s">
        <v>26</v>
      </c>
      <c r="D696" s="3" t="s">
        <v>425</v>
      </c>
      <c r="E696" s="3" t="s">
        <v>426</v>
      </c>
      <c r="F696" s="3" t="s">
        <v>128</v>
      </c>
      <c r="G696" s="3" t="s">
        <v>129</v>
      </c>
      <c r="H696" s="3" t="s">
        <v>134</v>
      </c>
      <c r="I696" s="3" t="s">
        <v>135</v>
      </c>
      <c r="J696" s="3" t="s">
        <v>236</v>
      </c>
      <c r="K696" s="3" t="s">
        <v>241</v>
      </c>
      <c r="L696" s="3" t="s">
        <v>242</v>
      </c>
      <c r="M696" s="3" t="s">
        <v>126</v>
      </c>
      <c r="N696" s="4">
        <v>267916.39</v>
      </c>
      <c r="O696" s="4">
        <v>0</v>
      </c>
      <c r="P696" s="4">
        <v>0</v>
      </c>
      <c r="Q696" s="4">
        <v>267916.39</v>
      </c>
      <c r="R696" s="4">
        <v>0</v>
      </c>
      <c r="S696" s="4">
        <v>0</v>
      </c>
      <c r="T696" s="4">
        <v>0</v>
      </c>
      <c r="U696" s="4">
        <v>267916.39</v>
      </c>
      <c r="V696" s="4">
        <v>267916.39</v>
      </c>
      <c r="W696" s="4">
        <v>267916.39</v>
      </c>
      <c r="X696" s="3" t="s">
        <v>127</v>
      </c>
    </row>
    <row r="697" spans="1:24" ht="15.75" customHeight="1">
      <c r="A697" s="3" t="s">
        <v>235</v>
      </c>
      <c r="B697" s="3" t="s">
        <v>25</v>
      </c>
      <c r="C697" s="3" t="s">
        <v>26</v>
      </c>
      <c r="D697" s="3" t="s">
        <v>425</v>
      </c>
      <c r="E697" s="3" t="s">
        <v>426</v>
      </c>
      <c r="F697" s="3" t="s">
        <v>128</v>
      </c>
      <c r="G697" s="3" t="s">
        <v>129</v>
      </c>
      <c r="H697" s="3" t="s">
        <v>146</v>
      </c>
      <c r="I697" s="3" t="s">
        <v>147</v>
      </c>
      <c r="J697" s="3" t="s">
        <v>236</v>
      </c>
      <c r="K697" s="3" t="s">
        <v>237</v>
      </c>
      <c r="L697" s="3" t="s">
        <v>238</v>
      </c>
      <c r="M697" s="3" t="s">
        <v>126</v>
      </c>
      <c r="N697" s="4">
        <v>2011101.53</v>
      </c>
      <c r="O697" s="4">
        <v>0</v>
      </c>
      <c r="P697" s="4">
        <v>0</v>
      </c>
      <c r="Q697" s="4">
        <v>2011101.53</v>
      </c>
      <c r="R697" s="4">
        <v>0</v>
      </c>
      <c r="S697" s="4">
        <v>0</v>
      </c>
      <c r="T697" s="4">
        <v>0</v>
      </c>
      <c r="U697" s="4">
        <v>2011101.53</v>
      </c>
      <c r="V697" s="4">
        <v>2011101.53</v>
      </c>
      <c r="W697" s="4">
        <v>2011101.53</v>
      </c>
      <c r="X697" s="3" t="s">
        <v>127</v>
      </c>
    </row>
    <row r="698" spans="1:24" ht="15.75" customHeight="1">
      <c r="A698" s="3" t="s">
        <v>235</v>
      </c>
      <c r="B698" s="3" t="s">
        <v>25</v>
      </c>
      <c r="C698" s="3" t="s">
        <v>26</v>
      </c>
      <c r="D698" s="3" t="s">
        <v>425</v>
      </c>
      <c r="E698" s="3" t="s">
        <v>426</v>
      </c>
      <c r="F698" s="3" t="s">
        <v>128</v>
      </c>
      <c r="G698" s="3" t="s">
        <v>129</v>
      </c>
      <c r="H698" s="3" t="s">
        <v>146</v>
      </c>
      <c r="I698" s="3" t="s">
        <v>147</v>
      </c>
      <c r="J698" s="3" t="s">
        <v>236</v>
      </c>
      <c r="K698" s="3" t="s">
        <v>239</v>
      </c>
      <c r="L698" s="3" t="s">
        <v>240</v>
      </c>
      <c r="M698" s="3" t="s">
        <v>126</v>
      </c>
      <c r="N698" s="4">
        <v>1470902.14</v>
      </c>
      <c r="O698" s="4">
        <v>0</v>
      </c>
      <c r="P698" s="4">
        <v>0</v>
      </c>
      <c r="Q698" s="4">
        <v>1470902.14</v>
      </c>
      <c r="R698" s="4">
        <v>0</v>
      </c>
      <c r="S698" s="4">
        <v>397006.46</v>
      </c>
      <c r="T698" s="4">
        <v>0</v>
      </c>
      <c r="U698" s="4">
        <v>1073895.68</v>
      </c>
      <c r="V698" s="4">
        <v>1470902.14</v>
      </c>
      <c r="W698" s="4">
        <v>1073895.68</v>
      </c>
      <c r="X698" s="3" t="s">
        <v>127</v>
      </c>
    </row>
    <row r="699" spans="1:24" ht="15.75" customHeight="1">
      <c r="A699" s="3" t="s">
        <v>391</v>
      </c>
      <c r="B699" s="3" t="s">
        <v>25</v>
      </c>
      <c r="C699" s="3" t="s">
        <v>26</v>
      </c>
      <c r="D699" s="3" t="s">
        <v>425</v>
      </c>
      <c r="E699" s="3" t="s">
        <v>426</v>
      </c>
      <c r="F699" s="3" t="s">
        <v>128</v>
      </c>
      <c r="G699" s="3" t="s">
        <v>129</v>
      </c>
      <c r="H699" s="3" t="s">
        <v>134</v>
      </c>
      <c r="I699" s="3" t="s">
        <v>135</v>
      </c>
      <c r="J699" s="3" t="s">
        <v>392</v>
      </c>
      <c r="K699" s="3" t="s">
        <v>393</v>
      </c>
      <c r="L699" s="3" t="s">
        <v>394</v>
      </c>
      <c r="M699" s="3" t="s">
        <v>126</v>
      </c>
      <c r="N699" s="4">
        <v>30720.5</v>
      </c>
      <c r="O699" s="4">
        <v>-30720.5</v>
      </c>
      <c r="P699" s="4">
        <v>0</v>
      </c>
      <c r="Q699" s="4">
        <v>0</v>
      </c>
      <c r="R699" s="4">
        <v>0</v>
      </c>
      <c r="S699" s="4">
        <v>0</v>
      </c>
      <c r="T699" s="4">
        <v>0</v>
      </c>
      <c r="U699" s="4">
        <v>0</v>
      </c>
      <c r="V699" s="4">
        <v>0</v>
      </c>
      <c r="W699" s="4">
        <v>0</v>
      </c>
      <c r="X699" s="3" t="s">
        <v>127</v>
      </c>
    </row>
    <row r="700" spans="1:24" ht="15.75" customHeight="1">
      <c r="A700" s="3" t="s">
        <v>243</v>
      </c>
      <c r="B700" s="3" t="s">
        <v>25</v>
      </c>
      <c r="C700" s="3" t="s">
        <v>26</v>
      </c>
      <c r="D700" s="3" t="s">
        <v>425</v>
      </c>
      <c r="E700" s="3" t="s">
        <v>426</v>
      </c>
      <c r="F700" s="3" t="s">
        <v>29</v>
      </c>
      <c r="G700" s="3" t="s">
        <v>30</v>
      </c>
      <c r="H700" s="3" t="s">
        <v>67</v>
      </c>
      <c r="I700" s="3" t="s">
        <v>68</v>
      </c>
      <c r="J700" s="3" t="s">
        <v>244</v>
      </c>
      <c r="K700" s="3" t="s">
        <v>248</v>
      </c>
      <c r="L700" s="3" t="s">
        <v>249</v>
      </c>
      <c r="M700" s="3" t="s">
        <v>36</v>
      </c>
      <c r="N700" s="4">
        <v>0</v>
      </c>
      <c r="O700" s="4">
        <v>540</v>
      </c>
      <c r="P700" s="4">
        <v>0</v>
      </c>
      <c r="Q700" s="4">
        <v>540</v>
      </c>
      <c r="R700" s="4">
        <v>0</v>
      </c>
      <c r="S700" s="4">
        <v>0</v>
      </c>
      <c r="T700" s="4">
        <v>0</v>
      </c>
      <c r="U700" s="4">
        <v>540</v>
      </c>
      <c r="V700" s="4">
        <v>540</v>
      </c>
      <c r="W700" s="4">
        <v>540</v>
      </c>
      <c r="X700" s="3" t="s">
        <v>247</v>
      </c>
    </row>
    <row r="701" spans="1:24" ht="15.75" customHeight="1">
      <c r="A701" s="3" t="s">
        <v>243</v>
      </c>
      <c r="B701" s="3" t="s">
        <v>25</v>
      </c>
      <c r="C701" s="3" t="s">
        <v>26</v>
      </c>
      <c r="D701" s="3" t="s">
        <v>425</v>
      </c>
      <c r="E701" s="3" t="s">
        <v>426</v>
      </c>
      <c r="F701" s="3" t="s">
        <v>29</v>
      </c>
      <c r="G701" s="3" t="s">
        <v>30</v>
      </c>
      <c r="H701" s="3" t="s">
        <v>67</v>
      </c>
      <c r="I701" s="3" t="s">
        <v>68</v>
      </c>
      <c r="J701" s="3" t="s">
        <v>244</v>
      </c>
      <c r="K701" s="3" t="s">
        <v>250</v>
      </c>
      <c r="L701" s="3" t="s">
        <v>251</v>
      </c>
      <c r="M701" s="3" t="s">
        <v>36</v>
      </c>
      <c r="N701" s="4">
        <v>17389</v>
      </c>
      <c r="O701" s="4">
        <v>0</v>
      </c>
      <c r="P701" s="4">
        <v>0</v>
      </c>
      <c r="Q701" s="4">
        <v>17389</v>
      </c>
      <c r="R701" s="4">
        <v>0</v>
      </c>
      <c r="S701" s="4">
        <v>0</v>
      </c>
      <c r="T701" s="4">
        <v>0</v>
      </c>
      <c r="U701" s="4">
        <v>17389</v>
      </c>
      <c r="V701" s="4">
        <v>17389</v>
      </c>
      <c r="W701" s="4">
        <v>17389</v>
      </c>
      <c r="X701" s="3" t="s">
        <v>247</v>
      </c>
    </row>
    <row r="702" spans="1:24" ht="15.75" customHeight="1">
      <c r="A702" s="3" t="s">
        <v>243</v>
      </c>
      <c r="B702" s="3" t="s">
        <v>25</v>
      </c>
      <c r="C702" s="3" t="s">
        <v>26</v>
      </c>
      <c r="D702" s="3" t="s">
        <v>425</v>
      </c>
      <c r="E702" s="3" t="s">
        <v>426</v>
      </c>
      <c r="F702" s="3" t="s">
        <v>119</v>
      </c>
      <c r="G702" s="3" t="s">
        <v>120</v>
      </c>
      <c r="H702" s="3" t="s">
        <v>121</v>
      </c>
      <c r="I702" s="3" t="s">
        <v>122</v>
      </c>
      <c r="J702" s="3" t="s">
        <v>244</v>
      </c>
      <c r="K702" s="3" t="s">
        <v>248</v>
      </c>
      <c r="L702" s="3" t="s">
        <v>346</v>
      </c>
      <c r="M702" s="3" t="s">
        <v>126</v>
      </c>
      <c r="N702" s="4">
        <v>2800</v>
      </c>
      <c r="O702" s="4">
        <v>-2800</v>
      </c>
      <c r="P702" s="4">
        <v>0</v>
      </c>
      <c r="Q702" s="4">
        <v>0</v>
      </c>
      <c r="R702" s="4">
        <v>0</v>
      </c>
      <c r="S702" s="4">
        <v>0</v>
      </c>
      <c r="T702" s="4">
        <v>0</v>
      </c>
      <c r="U702" s="4">
        <v>0</v>
      </c>
      <c r="V702" s="4">
        <v>0</v>
      </c>
      <c r="W702" s="4">
        <v>0</v>
      </c>
      <c r="X702" s="3" t="s">
        <v>247</v>
      </c>
    </row>
    <row r="703" spans="1:24" ht="15.75" customHeight="1">
      <c r="A703" s="3" t="s">
        <v>243</v>
      </c>
      <c r="B703" s="3" t="s">
        <v>25</v>
      </c>
      <c r="C703" s="3" t="s">
        <v>26</v>
      </c>
      <c r="D703" s="3" t="s">
        <v>425</v>
      </c>
      <c r="E703" s="3" t="s">
        <v>426</v>
      </c>
      <c r="F703" s="3" t="s">
        <v>128</v>
      </c>
      <c r="G703" s="3" t="s">
        <v>129</v>
      </c>
      <c r="H703" s="3" t="s">
        <v>130</v>
      </c>
      <c r="I703" s="3" t="s">
        <v>131</v>
      </c>
      <c r="J703" s="3" t="s">
        <v>244</v>
      </c>
      <c r="K703" s="3" t="s">
        <v>245</v>
      </c>
      <c r="L703" s="3" t="s">
        <v>252</v>
      </c>
      <c r="M703" s="3" t="s">
        <v>126</v>
      </c>
      <c r="N703" s="4">
        <v>0</v>
      </c>
      <c r="O703" s="4">
        <v>1500</v>
      </c>
      <c r="P703" s="4">
        <v>0</v>
      </c>
      <c r="Q703" s="4">
        <v>1500</v>
      </c>
      <c r="R703" s="4">
        <v>0</v>
      </c>
      <c r="S703" s="4">
        <v>0</v>
      </c>
      <c r="T703" s="4">
        <v>0</v>
      </c>
      <c r="U703" s="4">
        <v>1500</v>
      </c>
      <c r="V703" s="4">
        <v>1500</v>
      </c>
      <c r="W703" s="4">
        <v>1500</v>
      </c>
      <c r="X703" s="3" t="s">
        <v>247</v>
      </c>
    </row>
    <row r="704" spans="1:24" ht="15.75" customHeight="1">
      <c r="A704" s="3" t="s">
        <v>243</v>
      </c>
      <c r="B704" s="3" t="s">
        <v>25</v>
      </c>
      <c r="C704" s="3" t="s">
        <v>26</v>
      </c>
      <c r="D704" s="3" t="s">
        <v>425</v>
      </c>
      <c r="E704" s="3" t="s">
        <v>426</v>
      </c>
      <c r="F704" s="3" t="s">
        <v>128</v>
      </c>
      <c r="G704" s="3" t="s">
        <v>129</v>
      </c>
      <c r="H704" s="3" t="s">
        <v>134</v>
      </c>
      <c r="I704" s="3" t="s">
        <v>135</v>
      </c>
      <c r="J704" s="3" t="s">
        <v>244</v>
      </c>
      <c r="K704" s="3" t="s">
        <v>248</v>
      </c>
      <c r="L704" s="3" t="s">
        <v>253</v>
      </c>
      <c r="M704" s="3" t="s">
        <v>126</v>
      </c>
      <c r="N704" s="4">
        <v>83300</v>
      </c>
      <c r="O704" s="4">
        <v>-83300</v>
      </c>
      <c r="P704" s="4">
        <v>0</v>
      </c>
      <c r="Q704" s="4">
        <v>0</v>
      </c>
      <c r="R704" s="4">
        <v>0</v>
      </c>
      <c r="S704" s="4">
        <v>0</v>
      </c>
      <c r="T704" s="4">
        <v>0</v>
      </c>
      <c r="U704" s="4">
        <v>0</v>
      </c>
      <c r="V704" s="4">
        <v>0</v>
      </c>
      <c r="W704" s="4">
        <v>0</v>
      </c>
      <c r="X704" s="3" t="s">
        <v>247</v>
      </c>
    </row>
    <row r="705" spans="1:24" ht="15.75" customHeight="1">
      <c r="A705" s="3" t="s">
        <v>243</v>
      </c>
      <c r="B705" s="3" t="s">
        <v>25</v>
      </c>
      <c r="C705" s="3" t="s">
        <v>26</v>
      </c>
      <c r="D705" s="3" t="s">
        <v>425</v>
      </c>
      <c r="E705" s="3" t="s">
        <v>426</v>
      </c>
      <c r="F705" s="3" t="s">
        <v>128</v>
      </c>
      <c r="G705" s="3" t="s">
        <v>129</v>
      </c>
      <c r="H705" s="3" t="s">
        <v>134</v>
      </c>
      <c r="I705" s="3" t="s">
        <v>135</v>
      </c>
      <c r="J705" s="3" t="s">
        <v>244</v>
      </c>
      <c r="K705" s="3" t="s">
        <v>254</v>
      </c>
      <c r="L705" s="3" t="s">
        <v>255</v>
      </c>
      <c r="M705" s="3" t="s">
        <v>126</v>
      </c>
      <c r="N705" s="4">
        <v>131657.85999999999</v>
      </c>
      <c r="O705" s="4">
        <v>-105773.93</v>
      </c>
      <c r="P705" s="4">
        <v>0</v>
      </c>
      <c r="Q705" s="4">
        <v>25883.93</v>
      </c>
      <c r="R705" s="4">
        <v>0</v>
      </c>
      <c r="S705" s="4">
        <v>0</v>
      </c>
      <c r="T705" s="4">
        <v>0</v>
      </c>
      <c r="U705" s="4">
        <v>25883.93</v>
      </c>
      <c r="V705" s="4">
        <v>25883.93</v>
      </c>
      <c r="W705" s="4">
        <v>25883.93</v>
      </c>
      <c r="X705" s="3" t="s">
        <v>247</v>
      </c>
    </row>
    <row r="706" spans="1:24" ht="15.75" customHeight="1">
      <c r="A706" s="3" t="s">
        <v>243</v>
      </c>
      <c r="B706" s="3" t="s">
        <v>25</v>
      </c>
      <c r="C706" s="3" t="s">
        <v>26</v>
      </c>
      <c r="D706" s="3" t="s">
        <v>425</v>
      </c>
      <c r="E706" s="3" t="s">
        <v>426</v>
      </c>
      <c r="F706" s="3" t="s">
        <v>128</v>
      </c>
      <c r="G706" s="3" t="s">
        <v>129</v>
      </c>
      <c r="H706" s="3" t="s">
        <v>134</v>
      </c>
      <c r="I706" s="3" t="s">
        <v>135</v>
      </c>
      <c r="J706" s="3" t="s">
        <v>244</v>
      </c>
      <c r="K706" s="3" t="s">
        <v>373</v>
      </c>
      <c r="L706" s="3" t="s">
        <v>374</v>
      </c>
      <c r="M706" s="3" t="s">
        <v>126</v>
      </c>
      <c r="N706" s="4">
        <v>171912.01</v>
      </c>
      <c r="O706" s="4">
        <v>0</v>
      </c>
      <c r="P706" s="4">
        <v>0</v>
      </c>
      <c r="Q706" s="4">
        <v>171912.01</v>
      </c>
      <c r="R706" s="4">
        <v>145687.53</v>
      </c>
      <c r="S706" s="4">
        <v>0</v>
      </c>
      <c r="T706" s="4">
        <v>0</v>
      </c>
      <c r="U706" s="4">
        <v>171912.01</v>
      </c>
      <c r="V706" s="4">
        <v>171912.01</v>
      </c>
      <c r="W706" s="4">
        <v>26224.48</v>
      </c>
      <c r="X706" s="3" t="s">
        <v>247</v>
      </c>
    </row>
    <row r="707" spans="1:24" ht="15.75" customHeight="1">
      <c r="A707" s="3" t="s">
        <v>243</v>
      </c>
      <c r="B707" s="3" t="s">
        <v>25</v>
      </c>
      <c r="C707" s="3" t="s">
        <v>26</v>
      </c>
      <c r="D707" s="3" t="s">
        <v>425</v>
      </c>
      <c r="E707" s="3" t="s">
        <v>426</v>
      </c>
      <c r="F707" s="3" t="s">
        <v>162</v>
      </c>
      <c r="G707" s="3" t="s">
        <v>163</v>
      </c>
      <c r="H707" s="3" t="s">
        <v>164</v>
      </c>
      <c r="I707" s="3" t="s">
        <v>165</v>
      </c>
      <c r="J707" s="3" t="s">
        <v>244</v>
      </c>
      <c r="K707" s="3" t="s">
        <v>245</v>
      </c>
      <c r="L707" s="3" t="s">
        <v>375</v>
      </c>
      <c r="M707" s="3" t="s">
        <v>126</v>
      </c>
      <c r="N707" s="4">
        <v>10232.959999999999</v>
      </c>
      <c r="O707" s="4">
        <v>0</v>
      </c>
      <c r="P707" s="4">
        <v>0</v>
      </c>
      <c r="Q707" s="4">
        <v>10232.959999999999</v>
      </c>
      <c r="R707" s="4">
        <v>0</v>
      </c>
      <c r="S707" s="4">
        <v>5862.07</v>
      </c>
      <c r="T707" s="4">
        <v>5644.23</v>
      </c>
      <c r="U707" s="4">
        <v>4370.8900000000003</v>
      </c>
      <c r="V707" s="4">
        <v>4588.7299999999996</v>
      </c>
      <c r="W707" s="4">
        <v>4370.8900000000003</v>
      </c>
      <c r="X707" s="3" t="s">
        <v>247</v>
      </c>
    </row>
    <row r="708" spans="1:24" ht="15.75" customHeight="1">
      <c r="A708" s="3" t="s">
        <v>243</v>
      </c>
      <c r="B708" s="3" t="s">
        <v>25</v>
      </c>
      <c r="C708" s="3" t="s">
        <v>26</v>
      </c>
      <c r="D708" s="3" t="s">
        <v>425</v>
      </c>
      <c r="E708" s="3" t="s">
        <v>426</v>
      </c>
      <c r="F708" s="3" t="s">
        <v>162</v>
      </c>
      <c r="G708" s="3" t="s">
        <v>163</v>
      </c>
      <c r="H708" s="3" t="s">
        <v>164</v>
      </c>
      <c r="I708" s="3" t="s">
        <v>165</v>
      </c>
      <c r="J708" s="3" t="s">
        <v>244</v>
      </c>
      <c r="K708" s="3" t="s">
        <v>248</v>
      </c>
      <c r="L708" s="3" t="s">
        <v>256</v>
      </c>
      <c r="M708" s="3" t="s">
        <v>126</v>
      </c>
      <c r="N708" s="4">
        <v>0</v>
      </c>
      <c r="O708" s="4">
        <v>15099.45</v>
      </c>
      <c r="P708" s="4">
        <v>0</v>
      </c>
      <c r="Q708" s="4">
        <v>15099.45</v>
      </c>
      <c r="R708" s="4">
        <v>0</v>
      </c>
      <c r="S708" s="4">
        <v>0</v>
      </c>
      <c r="T708" s="4">
        <v>0</v>
      </c>
      <c r="U708" s="4">
        <v>15099.45</v>
      </c>
      <c r="V708" s="4">
        <v>15099.45</v>
      </c>
      <c r="W708" s="4">
        <v>15099.45</v>
      </c>
      <c r="X708" s="3" t="s">
        <v>247</v>
      </c>
    </row>
    <row r="709" spans="1:24" ht="15.75" customHeight="1">
      <c r="A709" s="3" t="s">
        <v>243</v>
      </c>
      <c r="B709" s="3" t="s">
        <v>25</v>
      </c>
      <c r="C709" s="3" t="s">
        <v>26</v>
      </c>
      <c r="D709" s="3" t="s">
        <v>425</v>
      </c>
      <c r="E709" s="3" t="s">
        <v>426</v>
      </c>
      <c r="F709" s="3" t="s">
        <v>162</v>
      </c>
      <c r="G709" s="3" t="s">
        <v>163</v>
      </c>
      <c r="H709" s="3" t="s">
        <v>176</v>
      </c>
      <c r="I709" s="3" t="s">
        <v>177</v>
      </c>
      <c r="J709" s="3" t="s">
        <v>244</v>
      </c>
      <c r="K709" s="3" t="s">
        <v>248</v>
      </c>
      <c r="L709" s="3" t="s">
        <v>256</v>
      </c>
      <c r="M709" s="3" t="s">
        <v>126</v>
      </c>
      <c r="N709" s="4">
        <v>1640.93</v>
      </c>
      <c r="O709" s="4">
        <v>0</v>
      </c>
      <c r="P709" s="4">
        <v>0</v>
      </c>
      <c r="Q709" s="4">
        <v>1640.93</v>
      </c>
      <c r="R709" s="4">
        <v>0</v>
      </c>
      <c r="S709" s="4">
        <v>0</v>
      </c>
      <c r="T709" s="4">
        <v>0</v>
      </c>
      <c r="U709" s="4">
        <v>1640.93</v>
      </c>
      <c r="V709" s="4">
        <v>1640.93</v>
      </c>
      <c r="W709" s="4">
        <v>1640.93</v>
      </c>
      <c r="X709" s="3" t="s">
        <v>247</v>
      </c>
    </row>
    <row r="710" spans="1:24" ht="15.75" customHeight="1">
      <c r="A710" s="3" t="s">
        <v>243</v>
      </c>
      <c r="B710" s="3" t="s">
        <v>25</v>
      </c>
      <c r="C710" s="3" t="s">
        <v>26</v>
      </c>
      <c r="D710" s="3" t="s">
        <v>425</v>
      </c>
      <c r="E710" s="3" t="s">
        <v>426</v>
      </c>
      <c r="F710" s="3" t="s">
        <v>190</v>
      </c>
      <c r="G710" s="3" t="s">
        <v>191</v>
      </c>
      <c r="H710" s="3" t="s">
        <v>195</v>
      </c>
      <c r="I710" s="3" t="s">
        <v>196</v>
      </c>
      <c r="J710" s="3" t="s">
        <v>244</v>
      </c>
      <c r="K710" s="3" t="s">
        <v>248</v>
      </c>
      <c r="L710" s="3" t="s">
        <v>434</v>
      </c>
      <c r="M710" s="3" t="s">
        <v>126</v>
      </c>
      <c r="N710" s="4">
        <v>2864.98</v>
      </c>
      <c r="O710" s="4">
        <v>0</v>
      </c>
      <c r="P710" s="4">
        <v>0</v>
      </c>
      <c r="Q710" s="4">
        <v>2864.98</v>
      </c>
      <c r="R710" s="4">
        <v>0</v>
      </c>
      <c r="S710" s="4">
        <v>2860</v>
      </c>
      <c r="T710" s="4">
        <v>2860</v>
      </c>
      <c r="U710" s="4">
        <v>4.9800000000000004</v>
      </c>
      <c r="V710" s="4">
        <v>4.9800000000000004</v>
      </c>
      <c r="W710" s="4">
        <v>4.9800000000000004</v>
      </c>
      <c r="X710" s="3" t="s">
        <v>247</v>
      </c>
    </row>
    <row r="711" spans="1:24" ht="15.75" customHeight="1">
      <c r="A711" s="3" t="s">
        <v>243</v>
      </c>
      <c r="B711" s="3" t="s">
        <v>25</v>
      </c>
      <c r="C711" s="3" t="s">
        <v>26</v>
      </c>
      <c r="D711" s="3" t="s">
        <v>425</v>
      </c>
      <c r="E711" s="3" t="s">
        <v>426</v>
      </c>
      <c r="F711" s="3" t="s">
        <v>211</v>
      </c>
      <c r="G711" s="3" t="s">
        <v>212</v>
      </c>
      <c r="H711" s="3" t="s">
        <v>218</v>
      </c>
      <c r="I711" s="3" t="s">
        <v>219</v>
      </c>
      <c r="J711" s="3" t="s">
        <v>244</v>
      </c>
      <c r="K711" s="3" t="s">
        <v>250</v>
      </c>
      <c r="L711" s="3" t="s">
        <v>376</v>
      </c>
      <c r="M711" s="3" t="s">
        <v>126</v>
      </c>
      <c r="N711" s="4">
        <v>1330</v>
      </c>
      <c r="O711" s="4">
        <v>-1330</v>
      </c>
      <c r="P711" s="4">
        <v>0</v>
      </c>
      <c r="Q711" s="4">
        <v>0</v>
      </c>
      <c r="R711" s="4">
        <v>0</v>
      </c>
      <c r="S711" s="4">
        <v>0</v>
      </c>
      <c r="T711" s="4">
        <v>0</v>
      </c>
      <c r="U711" s="4">
        <v>0</v>
      </c>
      <c r="V711" s="4">
        <v>0</v>
      </c>
      <c r="W711" s="4">
        <v>0</v>
      </c>
      <c r="X711" s="3" t="s">
        <v>247</v>
      </c>
    </row>
    <row r="712" spans="1:24" ht="15.75" customHeight="1">
      <c r="A712" s="3" t="s">
        <v>262</v>
      </c>
      <c r="B712" s="3" t="s">
        <v>25</v>
      </c>
      <c r="C712" s="3" t="s">
        <v>26</v>
      </c>
      <c r="D712" s="3" t="s">
        <v>425</v>
      </c>
      <c r="E712" s="3" t="s">
        <v>426</v>
      </c>
      <c r="F712" s="3" t="s">
        <v>29</v>
      </c>
      <c r="G712" s="3" t="s">
        <v>30</v>
      </c>
      <c r="H712" s="3" t="s">
        <v>31</v>
      </c>
      <c r="I712" s="3" t="s">
        <v>32</v>
      </c>
      <c r="J712" s="3" t="s">
        <v>263</v>
      </c>
      <c r="K712" s="3" t="s">
        <v>264</v>
      </c>
      <c r="L712" s="3" t="s">
        <v>265</v>
      </c>
      <c r="M712" s="3" t="s">
        <v>36</v>
      </c>
      <c r="N712" s="4">
        <v>39455.040000000001</v>
      </c>
      <c r="O712" s="4">
        <v>0</v>
      </c>
      <c r="P712" s="4">
        <v>0</v>
      </c>
      <c r="Q712" s="4">
        <v>39455.040000000001</v>
      </c>
      <c r="R712" s="4">
        <v>0</v>
      </c>
      <c r="S712" s="4">
        <v>2215.5300000000002</v>
      </c>
      <c r="T712" s="4">
        <v>2215.5300000000002</v>
      </c>
      <c r="U712" s="4">
        <v>37239.51</v>
      </c>
      <c r="V712" s="4">
        <v>37239.51</v>
      </c>
      <c r="W712" s="4">
        <v>37239.51</v>
      </c>
      <c r="X712" s="3" t="s">
        <v>266</v>
      </c>
    </row>
    <row r="713" spans="1:24" ht="15.75" customHeight="1">
      <c r="A713" s="3" t="s">
        <v>24</v>
      </c>
      <c r="B713" s="3" t="s">
        <v>25</v>
      </c>
      <c r="C713" s="3" t="s">
        <v>26</v>
      </c>
      <c r="D713" s="3" t="s">
        <v>435</v>
      </c>
      <c r="E713" s="3" t="s">
        <v>436</v>
      </c>
      <c r="F713" s="3" t="s">
        <v>29</v>
      </c>
      <c r="G713" s="3" t="s">
        <v>30</v>
      </c>
      <c r="H713" s="3" t="s">
        <v>31</v>
      </c>
      <c r="I713" s="3" t="s">
        <v>32</v>
      </c>
      <c r="J713" s="3" t="s">
        <v>33</v>
      </c>
      <c r="K713" s="3" t="s">
        <v>34</v>
      </c>
      <c r="L713" s="3" t="s">
        <v>35</v>
      </c>
      <c r="M713" s="3" t="s">
        <v>36</v>
      </c>
      <c r="N713" s="4">
        <v>963454</v>
      </c>
      <c r="O713" s="4">
        <v>-91000.28</v>
      </c>
      <c r="P713" s="4">
        <v>0</v>
      </c>
      <c r="Q713" s="4">
        <v>872453.72</v>
      </c>
      <c r="R713" s="4">
        <v>0</v>
      </c>
      <c r="S713" s="4">
        <v>274987.99</v>
      </c>
      <c r="T713" s="4">
        <v>274987.99</v>
      </c>
      <c r="U713" s="4">
        <v>597465.73</v>
      </c>
      <c r="V713" s="4">
        <v>597465.73</v>
      </c>
      <c r="W713" s="4">
        <v>597465.73</v>
      </c>
      <c r="X713" s="3" t="s">
        <v>37</v>
      </c>
    </row>
    <row r="714" spans="1:24" ht="15.75" customHeight="1">
      <c r="A714" s="3" t="s">
        <v>24</v>
      </c>
      <c r="B714" s="3" t="s">
        <v>25</v>
      </c>
      <c r="C714" s="3" t="s">
        <v>26</v>
      </c>
      <c r="D714" s="3" t="s">
        <v>435</v>
      </c>
      <c r="E714" s="3" t="s">
        <v>436</v>
      </c>
      <c r="F714" s="3" t="s">
        <v>29</v>
      </c>
      <c r="G714" s="3" t="s">
        <v>30</v>
      </c>
      <c r="H714" s="3" t="s">
        <v>31</v>
      </c>
      <c r="I714" s="3" t="s">
        <v>32</v>
      </c>
      <c r="J714" s="3" t="s">
        <v>33</v>
      </c>
      <c r="K714" s="3" t="s">
        <v>38</v>
      </c>
      <c r="L714" s="3" t="s">
        <v>39</v>
      </c>
      <c r="M714" s="3" t="s">
        <v>36</v>
      </c>
      <c r="N714" s="4">
        <v>147081.79999999999</v>
      </c>
      <c r="O714" s="4">
        <v>-6316.3</v>
      </c>
      <c r="P714" s="4">
        <v>0</v>
      </c>
      <c r="Q714" s="4">
        <v>140765.5</v>
      </c>
      <c r="R714" s="4">
        <v>0</v>
      </c>
      <c r="S714" s="4">
        <v>47947.62</v>
      </c>
      <c r="T714" s="4">
        <v>47947.62</v>
      </c>
      <c r="U714" s="4">
        <v>92817.88</v>
      </c>
      <c r="V714" s="4">
        <v>92817.88</v>
      </c>
      <c r="W714" s="4">
        <v>92817.88</v>
      </c>
      <c r="X714" s="3" t="s">
        <v>37</v>
      </c>
    </row>
    <row r="715" spans="1:24" ht="15.75" customHeight="1">
      <c r="A715" s="3" t="s">
        <v>24</v>
      </c>
      <c r="B715" s="3" t="s">
        <v>25</v>
      </c>
      <c r="C715" s="3" t="s">
        <v>26</v>
      </c>
      <c r="D715" s="3" t="s">
        <v>435</v>
      </c>
      <c r="E715" s="3" t="s">
        <v>436</v>
      </c>
      <c r="F715" s="3" t="s">
        <v>29</v>
      </c>
      <c r="G715" s="3" t="s">
        <v>30</v>
      </c>
      <c r="H715" s="3" t="s">
        <v>31</v>
      </c>
      <c r="I715" s="3" t="s">
        <v>32</v>
      </c>
      <c r="J715" s="3" t="s">
        <v>33</v>
      </c>
      <c r="K715" s="3" t="s">
        <v>40</v>
      </c>
      <c r="L715" s="3" t="s">
        <v>41</v>
      </c>
      <c r="M715" s="3" t="s">
        <v>36</v>
      </c>
      <c r="N715" s="4">
        <v>112373.32</v>
      </c>
      <c r="O715" s="4">
        <v>1076.97</v>
      </c>
      <c r="P715" s="4">
        <v>0</v>
      </c>
      <c r="Q715" s="4">
        <v>113450.29</v>
      </c>
      <c r="R715" s="4">
        <v>21026.36</v>
      </c>
      <c r="S715" s="4">
        <v>6873.4</v>
      </c>
      <c r="T715" s="4">
        <v>6873.4</v>
      </c>
      <c r="U715" s="4">
        <v>106576.89</v>
      </c>
      <c r="V715" s="4">
        <v>106576.89</v>
      </c>
      <c r="W715" s="4">
        <v>85550.53</v>
      </c>
      <c r="X715" s="3" t="s">
        <v>37</v>
      </c>
    </row>
    <row r="716" spans="1:24" ht="15.75" customHeight="1">
      <c r="A716" s="3" t="s">
        <v>24</v>
      </c>
      <c r="B716" s="3" t="s">
        <v>25</v>
      </c>
      <c r="C716" s="3" t="s">
        <v>26</v>
      </c>
      <c r="D716" s="3" t="s">
        <v>435</v>
      </c>
      <c r="E716" s="3" t="s">
        <v>436</v>
      </c>
      <c r="F716" s="3" t="s">
        <v>29</v>
      </c>
      <c r="G716" s="3" t="s">
        <v>30</v>
      </c>
      <c r="H716" s="3" t="s">
        <v>31</v>
      </c>
      <c r="I716" s="3" t="s">
        <v>32</v>
      </c>
      <c r="J716" s="3" t="s">
        <v>33</v>
      </c>
      <c r="K716" s="3" t="s">
        <v>42</v>
      </c>
      <c r="L716" s="3" t="s">
        <v>43</v>
      </c>
      <c r="M716" s="3" t="s">
        <v>36</v>
      </c>
      <c r="N716" s="4">
        <v>53235.41</v>
      </c>
      <c r="O716" s="4">
        <v>375</v>
      </c>
      <c r="P716" s="4">
        <v>0</v>
      </c>
      <c r="Q716" s="4">
        <v>53610.41</v>
      </c>
      <c r="R716" s="4">
        <v>9900</v>
      </c>
      <c r="S716" s="4">
        <v>2517.48</v>
      </c>
      <c r="T716" s="4">
        <v>2517.48</v>
      </c>
      <c r="U716" s="4">
        <v>51092.93</v>
      </c>
      <c r="V716" s="4">
        <v>51092.93</v>
      </c>
      <c r="W716" s="4">
        <v>41192.93</v>
      </c>
      <c r="X716" s="3" t="s">
        <v>37</v>
      </c>
    </row>
    <row r="717" spans="1:24" ht="15.75" customHeight="1">
      <c r="A717" s="3" t="s">
        <v>24</v>
      </c>
      <c r="B717" s="3" t="s">
        <v>25</v>
      </c>
      <c r="C717" s="3" t="s">
        <v>26</v>
      </c>
      <c r="D717" s="3" t="s">
        <v>435</v>
      </c>
      <c r="E717" s="3" t="s">
        <v>436</v>
      </c>
      <c r="F717" s="3" t="s">
        <v>29</v>
      </c>
      <c r="G717" s="3" t="s">
        <v>30</v>
      </c>
      <c r="H717" s="3" t="s">
        <v>31</v>
      </c>
      <c r="I717" s="3" t="s">
        <v>32</v>
      </c>
      <c r="J717" s="3" t="s">
        <v>33</v>
      </c>
      <c r="K717" s="3" t="s">
        <v>44</v>
      </c>
      <c r="L717" s="3" t="s">
        <v>45</v>
      </c>
      <c r="M717" s="3" t="s">
        <v>36</v>
      </c>
      <c r="N717" s="4">
        <v>2510</v>
      </c>
      <c r="O717" s="4">
        <v>631.6</v>
      </c>
      <c r="P717" s="4">
        <v>0</v>
      </c>
      <c r="Q717" s="4">
        <v>3141.6</v>
      </c>
      <c r="R717" s="4">
        <v>0</v>
      </c>
      <c r="S717" s="4">
        <v>880.6</v>
      </c>
      <c r="T717" s="4">
        <v>880.6</v>
      </c>
      <c r="U717" s="4">
        <v>2261</v>
      </c>
      <c r="V717" s="4">
        <v>2261</v>
      </c>
      <c r="W717" s="4">
        <v>2261</v>
      </c>
      <c r="X717" s="3" t="s">
        <v>37</v>
      </c>
    </row>
    <row r="718" spans="1:24" ht="15.75" customHeight="1">
      <c r="A718" s="3" t="s">
        <v>24</v>
      </c>
      <c r="B718" s="3" t="s">
        <v>25</v>
      </c>
      <c r="C718" s="3" t="s">
        <v>26</v>
      </c>
      <c r="D718" s="3" t="s">
        <v>435</v>
      </c>
      <c r="E718" s="3" t="s">
        <v>436</v>
      </c>
      <c r="F718" s="3" t="s">
        <v>29</v>
      </c>
      <c r="G718" s="3" t="s">
        <v>30</v>
      </c>
      <c r="H718" s="3" t="s">
        <v>31</v>
      </c>
      <c r="I718" s="3" t="s">
        <v>32</v>
      </c>
      <c r="J718" s="3" t="s">
        <v>33</v>
      </c>
      <c r="K718" s="3" t="s">
        <v>46</v>
      </c>
      <c r="L718" s="3" t="s">
        <v>47</v>
      </c>
      <c r="M718" s="3" t="s">
        <v>36</v>
      </c>
      <c r="N718" s="4">
        <v>20080</v>
      </c>
      <c r="O718" s="4">
        <v>0</v>
      </c>
      <c r="P718" s="4">
        <v>0</v>
      </c>
      <c r="Q718" s="4">
        <v>20080</v>
      </c>
      <c r="R718" s="4">
        <v>0</v>
      </c>
      <c r="S718" s="4">
        <v>6612</v>
      </c>
      <c r="T718" s="4">
        <v>6612</v>
      </c>
      <c r="U718" s="4">
        <v>13468</v>
      </c>
      <c r="V718" s="4">
        <v>13468</v>
      </c>
      <c r="W718" s="4">
        <v>13468</v>
      </c>
      <c r="X718" s="3" t="s">
        <v>37</v>
      </c>
    </row>
    <row r="719" spans="1:24" ht="15.75" customHeight="1">
      <c r="A719" s="3" t="s">
        <v>24</v>
      </c>
      <c r="B719" s="3" t="s">
        <v>25</v>
      </c>
      <c r="C719" s="3" t="s">
        <v>26</v>
      </c>
      <c r="D719" s="3" t="s">
        <v>435</v>
      </c>
      <c r="E719" s="3" t="s">
        <v>436</v>
      </c>
      <c r="F719" s="3" t="s">
        <v>29</v>
      </c>
      <c r="G719" s="3" t="s">
        <v>30</v>
      </c>
      <c r="H719" s="3" t="s">
        <v>31</v>
      </c>
      <c r="I719" s="3" t="s">
        <v>32</v>
      </c>
      <c r="J719" s="3" t="s">
        <v>33</v>
      </c>
      <c r="K719" s="3" t="s">
        <v>48</v>
      </c>
      <c r="L719" s="3" t="s">
        <v>49</v>
      </c>
      <c r="M719" s="3" t="s">
        <v>36</v>
      </c>
      <c r="N719" s="4">
        <v>4346.75</v>
      </c>
      <c r="O719" s="4">
        <v>0</v>
      </c>
      <c r="P719" s="4">
        <v>0</v>
      </c>
      <c r="Q719" s="4">
        <v>4346.75</v>
      </c>
      <c r="R719" s="4">
        <v>0</v>
      </c>
      <c r="S719" s="4">
        <v>40.5</v>
      </c>
      <c r="T719" s="4">
        <v>40.5</v>
      </c>
      <c r="U719" s="4">
        <v>4306.25</v>
      </c>
      <c r="V719" s="4">
        <v>4306.25</v>
      </c>
      <c r="W719" s="4">
        <v>4306.25</v>
      </c>
      <c r="X719" s="3" t="s">
        <v>37</v>
      </c>
    </row>
    <row r="720" spans="1:24" ht="15.75" customHeight="1">
      <c r="A720" s="3" t="s">
        <v>24</v>
      </c>
      <c r="B720" s="3" t="s">
        <v>25</v>
      </c>
      <c r="C720" s="3" t="s">
        <v>26</v>
      </c>
      <c r="D720" s="3" t="s">
        <v>435</v>
      </c>
      <c r="E720" s="3" t="s">
        <v>436</v>
      </c>
      <c r="F720" s="3" t="s">
        <v>29</v>
      </c>
      <c r="G720" s="3" t="s">
        <v>30</v>
      </c>
      <c r="H720" s="3" t="s">
        <v>31</v>
      </c>
      <c r="I720" s="3" t="s">
        <v>32</v>
      </c>
      <c r="J720" s="3" t="s">
        <v>33</v>
      </c>
      <c r="K720" s="3" t="s">
        <v>50</v>
      </c>
      <c r="L720" s="3" t="s">
        <v>51</v>
      </c>
      <c r="M720" s="3" t="s">
        <v>36</v>
      </c>
      <c r="N720" s="4">
        <v>7126.42</v>
      </c>
      <c r="O720" s="4">
        <v>-149.28</v>
      </c>
      <c r="P720" s="4">
        <v>0</v>
      </c>
      <c r="Q720" s="4">
        <v>6977.14</v>
      </c>
      <c r="R720" s="4">
        <v>0</v>
      </c>
      <c r="S720" s="4">
        <v>1992.45</v>
      </c>
      <c r="T720" s="4">
        <v>1992.45</v>
      </c>
      <c r="U720" s="4">
        <v>4984.6899999999996</v>
      </c>
      <c r="V720" s="4">
        <v>4984.6899999999996</v>
      </c>
      <c r="W720" s="4">
        <v>4984.6899999999996</v>
      </c>
      <c r="X720" s="3" t="s">
        <v>37</v>
      </c>
    </row>
    <row r="721" spans="1:24" ht="15.75" customHeight="1">
      <c r="A721" s="3" t="s">
        <v>24</v>
      </c>
      <c r="B721" s="3" t="s">
        <v>25</v>
      </c>
      <c r="C721" s="3" t="s">
        <v>26</v>
      </c>
      <c r="D721" s="3" t="s">
        <v>435</v>
      </c>
      <c r="E721" s="3" t="s">
        <v>436</v>
      </c>
      <c r="F721" s="3" t="s">
        <v>29</v>
      </c>
      <c r="G721" s="3" t="s">
        <v>30</v>
      </c>
      <c r="H721" s="3" t="s">
        <v>31</v>
      </c>
      <c r="I721" s="3" t="s">
        <v>32</v>
      </c>
      <c r="J721" s="3" t="s">
        <v>33</v>
      </c>
      <c r="K721" s="3" t="s">
        <v>52</v>
      </c>
      <c r="L721" s="3" t="s">
        <v>53</v>
      </c>
      <c r="M721" s="3" t="s">
        <v>36</v>
      </c>
      <c r="N721" s="4">
        <v>25325.68</v>
      </c>
      <c r="O721" s="4">
        <v>0</v>
      </c>
      <c r="P721" s="4">
        <v>0</v>
      </c>
      <c r="Q721" s="4">
        <v>25325.68</v>
      </c>
      <c r="R721" s="4">
        <v>0</v>
      </c>
      <c r="S721" s="4">
        <v>11996.08</v>
      </c>
      <c r="T721" s="4">
        <v>11996.08</v>
      </c>
      <c r="U721" s="4">
        <v>13329.6</v>
      </c>
      <c r="V721" s="4">
        <v>13329.6</v>
      </c>
      <c r="W721" s="4">
        <v>13329.6</v>
      </c>
      <c r="X721" s="3" t="s">
        <v>37</v>
      </c>
    </row>
    <row r="722" spans="1:24" ht="15.75" customHeight="1">
      <c r="A722" s="3" t="s">
        <v>24</v>
      </c>
      <c r="B722" s="3" t="s">
        <v>25</v>
      </c>
      <c r="C722" s="3" t="s">
        <v>26</v>
      </c>
      <c r="D722" s="3" t="s">
        <v>435</v>
      </c>
      <c r="E722" s="3" t="s">
        <v>436</v>
      </c>
      <c r="F722" s="3" t="s">
        <v>29</v>
      </c>
      <c r="G722" s="3" t="s">
        <v>30</v>
      </c>
      <c r="H722" s="3" t="s">
        <v>31</v>
      </c>
      <c r="I722" s="3" t="s">
        <v>32</v>
      </c>
      <c r="J722" s="3" t="s">
        <v>33</v>
      </c>
      <c r="K722" s="3" t="s">
        <v>54</v>
      </c>
      <c r="L722" s="3" t="s">
        <v>55</v>
      </c>
      <c r="M722" s="3" t="s">
        <v>36</v>
      </c>
      <c r="N722" s="4">
        <v>237944</v>
      </c>
      <c r="O722" s="4">
        <v>60332</v>
      </c>
      <c r="P722" s="4">
        <v>0</v>
      </c>
      <c r="Q722" s="4">
        <v>298276</v>
      </c>
      <c r="R722" s="4">
        <v>202507</v>
      </c>
      <c r="S722" s="4">
        <v>95769</v>
      </c>
      <c r="T722" s="4">
        <v>95769</v>
      </c>
      <c r="U722" s="4">
        <v>202507</v>
      </c>
      <c r="V722" s="4">
        <v>202507</v>
      </c>
      <c r="W722" s="4">
        <v>0</v>
      </c>
      <c r="X722" s="3" t="s">
        <v>37</v>
      </c>
    </row>
    <row r="723" spans="1:24" ht="15.75" customHeight="1">
      <c r="A723" s="3" t="s">
        <v>24</v>
      </c>
      <c r="B723" s="3" t="s">
        <v>25</v>
      </c>
      <c r="C723" s="3" t="s">
        <v>26</v>
      </c>
      <c r="D723" s="3" t="s">
        <v>435</v>
      </c>
      <c r="E723" s="3" t="s">
        <v>436</v>
      </c>
      <c r="F723" s="3" t="s">
        <v>29</v>
      </c>
      <c r="G723" s="3" t="s">
        <v>30</v>
      </c>
      <c r="H723" s="3" t="s">
        <v>31</v>
      </c>
      <c r="I723" s="3" t="s">
        <v>32</v>
      </c>
      <c r="J723" s="3" t="s">
        <v>33</v>
      </c>
      <c r="K723" s="3" t="s">
        <v>56</v>
      </c>
      <c r="L723" s="3" t="s">
        <v>57</v>
      </c>
      <c r="M723" s="3" t="s">
        <v>36</v>
      </c>
      <c r="N723" s="4">
        <v>8277.69</v>
      </c>
      <c r="O723" s="4">
        <v>0</v>
      </c>
      <c r="P723" s="4">
        <v>0</v>
      </c>
      <c r="Q723" s="4">
        <v>8277.69</v>
      </c>
      <c r="R723" s="4">
        <v>0</v>
      </c>
      <c r="S723" s="4">
        <v>386.83</v>
      </c>
      <c r="T723" s="4">
        <v>386.83</v>
      </c>
      <c r="U723" s="4">
        <v>7890.86</v>
      </c>
      <c r="V723" s="4">
        <v>7890.86</v>
      </c>
      <c r="W723" s="4">
        <v>7890.86</v>
      </c>
      <c r="X723" s="3" t="s">
        <v>37</v>
      </c>
    </row>
    <row r="724" spans="1:24" ht="15.75" customHeight="1">
      <c r="A724" s="3" t="s">
        <v>24</v>
      </c>
      <c r="B724" s="3" t="s">
        <v>25</v>
      </c>
      <c r="C724" s="3" t="s">
        <v>26</v>
      </c>
      <c r="D724" s="3" t="s">
        <v>435</v>
      </c>
      <c r="E724" s="3" t="s">
        <v>436</v>
      </c>
      <c r="F724" s="3" t="s">
        <v>29</v>
      </c>
      <c r="G724" s="3" t="s">
        <v>30</v>
      </c>
      <c r="H724" s="3" t="s">
        <v>31</v>
      </c>
      <c r="I724" s="3" t="s">
        <v>32</v>
      </c>
      <c r="J724" s="3" t="s">
        <v>33</v>
      </c>
      <c r="K724" s="3" t="s">
        <v>58</v>
      </c>
      <c r="L724" s="3" t="s">
        <v>59</v>
      </c>
      <c r="M724" s="3" t="s">
        <v>36</v>
      </c>
      <c r="N724" s="4">
        <v>18165.18</v>
      </c>
      <c r="O724" s="4">
        <v>7000</v>
      </c>
      <c r="P724" s="4">
        <v>0</v>
      </c>
      <c r="Q724" s="4">
        <v>25165.18</v>
      </c>
      <c r="R724" s="4">
        <v>0</v>
      </c>
      <c r="S724" s="4">
        <v>23973.53</v>
      </c>
      <c r="T724" s="4">
        <v>23973.53</v>
      </c>
      <c r="U724" s="4">
        <v>1191.6500000000001</v>
      </c>
      <c r="V724" s="4">
        <v>1191.6500000000001</v>
      </c>
      <c r="W724" s="4">
        <v>1191.6500000000001</v>
      </c>
      <c r="X724" s="3" t="s">
        <v>37</v>
      </c>
    </row>
    <row r="725" spans="1:24" ht="15.75" customHeight="1">
      <c r="A725" s="3" t="s">
        <v>24</v>
      </c>
      <c r="B725" s="3" t="s">
        <v>25</v>
      </c>
      <c r="C725" s="3" t="s">
        <v>26</v>
      </c>
      <c r="D725" s="3" t="s">
        <v>435</v>
      </c>
      <c r="E725" s="3" t="s">
        <v>436</v>
      </c>
      <c r="F725" s="3" t="s">
        <v>29</v>
      </c>
      <c r="G725" s="3" t="s">
        <v>30</v>
      </c>
      <c r="H725" s="3" t="s">
        <v>31</v>
      </c>
      <c r="I725" s="3" t="s">
        <v>32</v>
      </c>
      <c r="J725" s="3" t="s">
        <v>33</v>
      </c>
      <c r="K725" s="3" t="s">
        <v>60</v>
      </c>
      <c r="L725" s="3" t="s">
        <v>61</v>
      </c>
      <c r="M725" s="3" t="s">
        <v>36</v>
      </c>
      <c r="N725" s="4">
        <v>169847.29</v>
      </c>
      <c r="O725" s="4">
        <v>1666.43</v>
      </c>
      <c r="P725" s="4">
        <v>0</v>
      </c>
      <c r="Q725" s="4">
        <v>171513.72</v>
      </c>
      <c r="R725" s="4">
        <v>24733.05</v>
      </c>
      <c r="S725" s="4">
        <v>55842.48</v>
      </c>
      <c r="T725" s="4">
        <v>55842.48</v>
      </c>
      <c r="U725" s="4">
        <v>115671.24</v>
      </c>
      <c r="V725" s="4">
        <v>115671.24</v>
      </c>
      <c r="W725" s="4">
        <v>90938.19</v>
      </c>
      <c r="X725" s="3" t="s">
        <v>37</v>
      </c>
    </row>
    <row r="726" spans="1:24" ht="15.75" customHeight="1">
      <c r="A726" s="3" t="s">
        <v>24</v>
      </c>
      <c r="B726" s="3" t="s">
        <v>25</v>
      </c>
      <c r="C726" s="3" t="s">
        <v>26</v>
      </c>
      <c r="D726" s="3" t="s">
        <v>435</v>
      </c>
      <c r="E726" s="3" t="s">
        <v>436</v>
      </c>
      <c r="F726" s="3" t="s">
        <v>29</v>
      </c>
      <c r="G726" s="3" t="s">
        <v>30</v>
      </c>
      <c r="H726" s="3" t="s">
        <v>31</v>
      </c>
      <c r="I726" s="3" t="s">
        <v>32</v>
      </c>
      <c r="J726" s="3" t="s">
        <v>33</v>
      </c>
      <c r="K726" s="3" t="s">
        <v>62</v>
      </c>
      <c r="L726" s="3" t="s">
        <v>63</v>
      </c>
      <c r="M726" s="3" t="s">
        <v>36</v>
      </c>
      <c r="N726" s="4">
        <v>112373.32</v>
      </c>
      <c r="O726" s="4">
        <v>1076.97</v>
      </c>
      <c r="P726" s="4">
        <v>0</v>
      </c>
      <c r="Q726" s="4">
        <v>113450.29</v>
      </c>
      <c r="R726" s="4">
        <v>20359.830000000002</v>
      </c>
      <c r="S726" s="4">
        <v>31460.400000000001</v>
      </c>
      <c r="T726" s="4">
        <v>31460.400000000001</v>
      </c>
      <c r="U726" s="4">
        <v>81989.89</v>
      </c>
      <c r="V726" s="4">
        <v>81989.89</v>
      </c>
      <c r="W726" s="4">
        <v>61630.06</v>
      </c>
      <c r="X726" s="3" t="s">
        <v>37</v>
      </c>
    </row>
    <row r="727" spans="1:24" ht="15.75" customHeight="1">
      <c r="A727" s="3" t="s">
        <v>24</v>
      </c>
      <c r="B727" s="3" t="s">
        <v>25</v>
      </c>
      <c r="C727" s="3" t="s">
        <v>26</v>
      </c>
      <c r="D727" s="3" t="s">
        <v>435</v>
      </c>
      <c r="E727" s="3" t="s">
        <v>436</v>
      </c>
      <c r="F727" s="3" t="s">
        <v>29</v>
      </c>
      <c r="G727" s="3" t="s">
        <v>30</v>
      </c>
      <c r="H727" s="3" t="s">
        <v>31</v>
      </c>
      <c r="I727" s="3" t="s">
        <v>32</v>
      </c>
      <c r="J727" s="3" t="s">
        <v>33</v>
      </c>
      <c r="K727" s="3" t="s">
        <v>64</v>
      </c>
      <c r="L727" s="3" t="s">
        <v>65</v>
      </c>
      <c r="M727" s="3" t="s">
        <v>36</v>
      </c>
      <c r="N727" s="4">
        <v>21287.919999999998</v>
      </c>
      <c r="O727" s="4">
        <v>0</v>
      </c>
      <c r="P727" s="4">
        <v>0</v>
      </c>
      <c r="Q727" s="4">
        <v>21287.919999999998</v>
      </c>
      <c r="R727" s="4">
        <v>0</v>
      </c>
      <c r="S727" s="4">
        <v>5947.17</v>
      </c>
      <c r="T727" s="4">
        <v>5947.17</v>
      </c>
      <c r="U727" s="4">
        <v>15340.75</v>
      </c>
      <c r="V727" s="4">
        <v>15340.75</v>
      </c>
      <c r="W727" s="4">
        <v>15340.75</v>
      </c>
      <c r="X727" s="3" t="s">
        <v>37</v>
      </c>
    </row>
    <row r="728" spans="1:24" ht="15.75" customHeight="1">
      <c r="A728" s="3" t="s">
        <v>66</v>
      </c>
      <c r="B728" s="3" t="s">
        <v>25</v>
      </c>
      <c r="C728" s="3" t="s">
        <v>26</v>
      </c>
      <c r="D728" s="3" t="s">
        <v>435</v>
      </c>
      <c r="E728" s="3" t="s">
        <v>436</v>
      </c>
      <c r="F728" s="3" t="s">
        <v>29</v>
      </c>
      <c r="G728" s="3" t="s">
        <v>30</v>
      </c>
      <c r="H728" s="3" t="s">
        <v>67</v>
      </c>
      <c r="I728" s="3" t="s">
        <v>68</v>
      </c>
      <c r="J728" s="3" t="s">
        <v>69</v>
      </c>
      <c r="K728" s="3" t="s">
        <v>70</v>
      </c>
      <c r="L728" s="3" t="s">
        <v>71</v>
      </c>
      <c r="M728" s="3" t="s">
        <v>36</v>
      </c>
      <c r="N728" s="4">
        <v>212642.21</v>
      </c>
      <c r="O728" s="4">
        <v>-162642.21</v>
      </c>
      <c r="P728" s="4">
        <v>0</v>
      </c>
      <c r="Q728" s="4">
        <v>50000</v>
      </c>
      <c r="R728" s="4">
        <v>0</v>
      </c>
      <c r="S728" s="4">
        <v>50000</v>
      </c>
      <c r="T728" s="4">
        <v>14043.27</v>
      </c>
      <c r="U728" s="4">
        <v>0</v>
      </c>
      <c r="V728" s="4">
        <v>35956.730000000003</v>
      </c>
      <c r="W728" s="4">
        <v>0</v>
      </c>
      <c r="X728" s="3" t="s">
        <v>37</v>
      </c>
    </row>
    <row r="729" spans="1:24" ht="15.75" customHeight="1">
      <c r="A729" s="3" t="s">
        <v>66</v>
      </c>
      <c r="B729" s="3" t="s">
        <v>25</v>
      </c>
      <c r="C729" s="3" t="s">
        <v>26</v>
      </c>
      <c r="D729" s="3" t="s">
        <v>435</v>
      </c>
      <c r="E729" s="3" t="s">
        <v>436</v>
      </c>
      <c r="F729" s="3" t="s">
        <v>29</v>
      </c>
      <c r="G729" s="3" t="s">
        <v>30</v>
      </c>
      <c r="H729" s="3" t="s">
        <v>67</v>
      </c>
      <c r="I729" s="3" t="s">
        <v>68</v>
      </c>
      <c r="J729" s="3" t="s">
        <v>69</v>
      </c>
      <c r="K729" s="3" t="s">
        <v>72</v>
      </c>
      <c r="L729" s="3" t="s">
        <v>73</v>
      </c>
      <c r="M729" s="3" t="s">
        <v>36</v>
      </c>
      <c r="N729" s="4">
        <v>17270</v>
      </c>
      <c r="O729" s="4">
        <v>0</v>
      </c>
      <c r="P729" s="4">
        <v>0</v>
      </c>
      <c r="Q729" s="4">
        <v>17270</v>
      </c>
      <c r="R729" s="4">
        <v>0</v>
      </c>
      <c r="S729" s="4">
        <v>17270</v>
      </c>
      <c r="T729" s="4">
        <v>6874.9</v>
      </c>
      <c r="U729" s="4">
        <v>0</v>
      </c>
      <c r="V729" s="4">
        <v>10395.1</v>
      </c>
      <c r="W729" s="4">
        <v>0</v>
      </c>
      <c r="X729" s="3" t="s">
        <v>37</v>
      </c>
    </row>
    <row r="730" spans="1:24" ht="15.75" customHeight="1">
      <c r="A730" s="3" t="s">
        <v>66</v>
      </c>
      <c r="B730" s="3" t="s">
        <v>25</v>
      </c>
      <c r="C730" s="3" t="s">
        <v>26</v>
      </c>
      <c r="D730" s="3" t="s">
        <v>435</v>
      </c>
      <c r="E730" s="3" t="s">
        <v>436</v>
      </c>
      <c r="F730" s="3" t="s">
        <v>29</v>
      </c>
      <c r="G730" s="3" t="s">
        <v>30</v>
      </c>
      <c r="H730" s="3" t="s">
        <v>67</v>
      </c>
      <c r="I730" s="3" t="s">
        <v>68</v>
      </c>
      <c r="J730" s="3" t="s">
        <v>69</v>
      </c>
      <c r="K730" s="3" t="s">
        <v>74</v>
      </c>
      <c r="L730" s="3" t="s">
        <v>75</v>
      </c>
      <c r="M730" s="3" t="s">
        <v>36</v>
      </c>
      <c r="N730" s="4">
        <v>6000</v>
      </c>
      <c r="O730" s="4">
        <v>0</v>
      </c>
      <c r="P730" s="4">
        <v>0</v>
      </c>
      <c r="Q730" s="4">
        <v>6000</v>
      </c>
      <c r="R730" s="4">
        <v>0</v>
      </c>
      <c r="S730" s="4">
        <v>6000</v>
      </c>
      <c r="T730" s="4">
        <v>894.98</v>
      </c>
      <c r="U730" s="4">
        <v>0</v>
      </c>
      <c r="V730" s="4">
        <v>5105.0200000000004</v>
      </c>
      <c r="W730" s="4">
        <v>0</v>
      </c>
      <c r="X730" s="3" t="s">
        <v>37</v>
      </c>
    </row>
    <row r="731" spans="1:24" ht="15.75" customHeight="1">
      <c r="A731" s="3" t="s">
        <v>66</v>
      </c>
      <c r="B731" s="3" t="s">
        <v>25</v>
      </c>
      <c r="C731" s="3" t="s">
        <v>26</v>
      </c>
      <c r="D731" s="3" t="s">
        <v>435</v>
      </c>
      <c r="E731" s="3" t="s">
        <v>436</v>
      </c>
      <c r="F731" s="3" t="s">
        <v>29</v>
      </c>
      <c r="G731" s="3" t="s">
        <v>30</v>
      </c>
      <c r="H731" s="3" t="s">
        <v>67</v>
      </c>
      <c r="I731" s="3" t="s">
        <v>68</v>
      </c>
      <c r="J731" s="3" t="s">
        <v>69</v>
      </c>
      <c r="K731" s="3" t="s">
        <v>76</v>
      </c>
      <c r="L731" s="3" t="s">
        <v>77</v>
      </c>
      <c r="M731" s="3" t="s">
        <v>36</v>
      </c>
      <c r="N731" s="4">
        <v>47600</v>
      </c>
      <c r="O731" s="4">
        <v>15000</v>
      </c>
      <c r="P731" s="4">
        <v>0</v>
      </c>
      <c r="Q731" s="4">
        <v>62600</v>
      </c>
      <c r="R731" s="4">
        <v>2600</v>
      </c>
      <c r="S731" s="4">
        <v>45000</v>
      </c>
      <c r="T731" s="4">
        <v>20000</v>
      </c>
      <c r="U731" s="4">
        <v>17600</v>
      </c>
      <c r="V731" s="4">
        <v>42600</v>
      </c>
      <c r="W731" s="4">
        <v>15000</v>
      </c>
      <c r="X731" s="3" t="s">
        <v>37</v>
      </c>
    </row>
    <row r="732" spans="1:24" ht="15.75" customHeight="1">
      <c r="A732" s="3" t="s">
        <v>66</v>
      </c>
      <c r="B732" s="3" t="s">
        <v>25</v>
      </c>
      <c r="C732" s="3" t="s">
        <v>26</v>
      </c>
      <c r="D732" s="3" t="s">
        <v>435</v>
      </c>
      <c r="E732" s="3" t="s">
        <v>436</v>
      </c>
      <c r="F732" s="3" t="s">
        <v>29</v>
      </c>
      <c r="G732" s="3" t="s">
        <v>30</v>
      </c>
      <c r="H732" s="3" t="s">
        <v>67</v>
      </c>
      <c r="I732" s="3" t="s">
        <v>68</v>
      </c>
      <c r="J732" s="3" t="s">
        <v>69</v>
      </c>
      <c r="K732" s="3" t="s">
        <v>304</v>
      </c>
      <c r="L732" s="3" t="s">
        <v>305</v>
      </c>
      <c r="M732" s="3" t="s">
        <v>36</v>
      </c>
      <c r="N732" s="4">
        <v>303</v>
      </c>
      <c r="O732" s="4">
        <v>0</v>
      </c>
      <c r="P732" s="4">
        <v>0</v>
      </c>
      <c r="Q732" s="4">
        <v>303</v>
      </c>
      <c r="R732" s="4">
        <v>0</v>
      </c>
      <c r="S732" s="4">
        <v>0</v>
      </c>
      <c r="T732" s="4">
        <v>0</v>
      </c>
      <c r="U732" s="4">
        <v>303</v>
      </c>
      <c r="V732" s="4">
        <v>303</v>
      </c>
      <c r="W732" s="4">
        <v>303</v>
      </c>
      <c r="X732" s="3" t="s">
        <v>37</v>
      </c>
    </row>
    <row r="733" spans="1:24" ht="15.75" customHeight="1">
      <c r="A733" s="3" t="s">
        <v>66</v>
      </c>
      <c r="B733" s="3" t="s">
        <v>25</v>
      </c>
      <c r="C733" s="3" t="s">
        <v>26</v>
      </c>
      <c r="D733" s="3" t="s">
        <v>435</v>
      </c>
      <c r="E733" s="3" t="s">
        <v>436</v>
      </c>
      <c r="F733" s="3" t="s">
        <v>29</v>
      </c>
      <c r="G733" s="3" t="s">
        <v>30</v>
      </c>
      <c r="H733" s="3" t="s">
        <v>67</v>
      </c>
      <c r="I733" s="3" t="s">
        <v>68</v>
      </c>
      <c r="J733" s="3" t="s">
        <v>69</v>
      </c>
      <c r="K733" s="3" t="s">
        <v>78</v>
      </c>
      <c r="L733" s="3" t="s">
        <v>79</v>
      </c>
      <c r="M733" s="3" t="s">
        <v>36</v>
      </c>
      <c r="N733" s="4">
        <v>30</v>
      </c>
      <c r="O733" s="4">
        <v>0</v>
      </c>
      <c r="P733" s="4">
        <v>0</v>
      </c>
      <c r="Q733" s="4">
        <v>30</v>
      </c>
      <c r="R733" s="4">
        <v>0</v>
      </c>
      <c r="S733" s="4">
        <v>0</v>
      </c>
      <c r="T733" s="4">
        <v>0</v>
      </c>
      <c r="U733" s="4">
        <v>30</v>
      </c>
      <c r="V733" s="4">
        <v>30</v>
      </c>
      <c r="W733" s="4">
        <v>30</v>
      </c>
      <c r="X733" s="3" t="s">
        <v>37</v>
      </c>
    </row>
    <row r="734" spans="1:24" ht="15.75" customHeight="1">
      <c r="A734" s="3" t="s">
        <v>66</v>
      </c>
      <c r="B734" s="3" t="s">
        <v>25</v>
      </c>
      <c r="C734" s="3" t="s">
        <v>26</v>
      </c>
      <c r="D734" s="3" t="s">
        <v>435</v>
      </c>
      <c r="E734" s="3" t="s">
        <v>436</v>
      </c>
      <c r="F734" s="3" t="s">
        <v>29</v>
      </c>
      <c r="G734" s="3" t="s">
        <v>30</v>
      </c>
      <c r="H734" s="3" t="s">
        <v>67</v>
      </c>
      <c r="I734" s="3" t="s">
        <v>68</v>
      </c>
      <c r="J734" s="3" t="s">
        <v>69</v>
      </c>
      <c r="K734" s="3" t="s">
        <v>80</v>
      </c>
      <c r="L734" s="3" t="s">
        <v>81</v>
      </c>
      <c r="M734" s="3" t="s">
        <v>36</v>
      </c>
      <c r="N734" s="4">
        <v>2500</v>
      </c>
      <c r="O734" s="4">
        <v>0</v>
      </c>
      <c r="P734" s="4">
        <v>0</v>
      </c>
      <c r="Q734" s="4">
        <v>2500</v>
      </c>
      <c r="R734" s="4">
        <v>0</v>
      </c>
      <c r="S734" s="4">
        <v>0</v>
      </c>
      <c r="T734" s="4">
        <v>0</v>
      </c>
      <c r="U734" s="4">
        <v>2500</v>
      </c>
      <c r="V734" s="4">
        <v>2500</v>
      </c>
      <c r="W734" s="4">
        <v>2500</v>
      </c>
      <c r="X734" s="3" t="s">
        <v>37</v>
      </c>
    </row>
    <row r="735" spans="1:24" ht="15.75" customHeight="1">
      <c r="A735" s="3" t="s">
        <v>66</v>
      </c>
      <c r="B735" s="3" t="s">
        <v>25</v>
      </c>
      <c r="C735" s="3" t="s">
        <v>26</v>
      </c>
      <c r="D735" s="3" t="s">
        <v>435</v>
      </c>
      <c r="E735" s="3" t="s">
        <v>436</v>
      </c>
      <c r="F735" s="3" t="s">
        <v>29</v>
      </c>
      <c r="G735" s="3" t="s">
        <v>30</v>
      </c>
      <c r="H735" s="3" t="s">
        <v>67</v>
      </c>
      <c r="I735" s="3" t="s">
        <v>68</v>
      </c>
      <c r="J735" s="3" t="s">
        <v>69</v>
      </c>
      <c r="K735" s="3" t="s">
        <v>82</v>
      </c>
      <c r="L735" s="3" t="s">
        <v>83</v>
      </c>
      <c r="M735" s="3" t="s">
        <v>36</v>
      </c>
      <c r="N735" s="4">
        <v>110000</v>
      </c>
      <c r="O735" s="4">
        <v>201546.72</v>
      </c>
      <c r="P735" s="4">
        <v>0</v>
      </c>
      <c r="Q735" s="4">
        <v>311546.71999999997</v>
      </c>
      <c r="R735" s="4">
        <v>212029.62</v>
      </c>
      <c r="S735" s="4">
        <v>99517.1</v>
      </c>
      <c r="T735" s="4">
        <v>74637.87</v>
      </c>
      <c r="U735" s="4">
        <v>212029.62</v>
      </c>
      <c r="V735" s="4">
        <v>236908.85</v>
      </c>
      <c r="W735" s="4">
        <v>0</v>
      </c>
      <c r="X735" s="3" t="s">
        <v>37</v>
      </c>
    </row>
    <row r="736" spans="1:24" ht="15.75" customHeight="1">
      <c r="A736" s="3" t="s">
        <v>66</v>
      </c>
      <c r="B736" s="3" t="s">
        <v>25</v>
      </c>
      <c r="C736" s="3" t="s">
        <v>26</v>
      </c>
      <c r="D736" s="3" t="s">
        <v>435</v>
      </c>
      <c r="E736" s="3" t="s">
        <v>436</v>
      </c>
      <c r="F736" s="3" t="s">
        <v>29</v>
      </c>
      <c r="G736" s="3" t="s">
        <v>30</v>
      </c>
      <c r="H736" s="3" t="s">
        <v>67</v>
      </c>
      <c r="I736" s="3" t="s">
        <v>68</v>
      </c>
      <c r="J736" s="3" t="s">
        <v>69</v>
      </c>
      <c r="K736" s="3" t="s">
        <v>84</v>
      </c>
      <c r="L736" s="3" t="s">
        <v>85</v>
      </c>
      <c r="M736" s="3" t="s">
        <v>36</v>
      </c>
      <c r="N736" s="4">
        <v>56997.36</v>
      </c>
      <c r="O736" s="4">
        <v>50307.1</v>
      </c>
      <c r="P736" s="4">
        <v>0</v>
      </c>
      <c r="Q736" s="4">
        <v>107304.46</v>
      </c>
      <c r="R736" s="4">
        <v>5465.41</v>
      </c>
      <c r="S736" s="4">
        <v>101839.05</v>
      </c>
      <c r="T736" s="4">
        <v>25129.200000000001</v>
      </c>
      <c r="U736" s="4">
        <v>5465.41</v>
      </c>
      <c r="V736" s="4">
        <v>82175.259999999995</v>
      </c>
      <c r="W736" s="4">
        <v>0</v>
      </c>
      <c r="X736" s="3" t="s">
        <v>37</v>
      </c>
    </row>
    <row r="737" spans="1:24" ht="15.75" customHeight="1">
      <c r="A737" s="3" t="s">
        <v>66</v>
      </c>
      <c r="B737" s="3" t="s">
        <v>25</v>
      </c>
      <c r="C737" s="3" t="s">
        <v>26</v>
      </c>
      <c r="D737" s="3" t="s">
        <v>435</v>
      </c>
      <c r="E737" s="3" t="s">
        <v>436</v>
      </c>
      <c r="F737" s="3" t="s">
        <v>29</v>
      </c>
      <c r="G737" s="3" t="s">
        <v>30</v>
      </c>
      <c r="H737" s="3" t="s">
        <v>67</v>
      </c>
      <c r="I737" s="3" t="s">
        <v>68</v>
      </c>
      <c r="J737" s="3" t="s">
        <v>69</v>
      </c>
      <c r="K737" s="3" t="s">
        <v>437</v>
      </c>
      <c r="L737" s="3" t="s">
        <v>438</v>
      </c>
      <c r="M737" s="3" t="s">
        <v>36</v>
      </c>
      <c r="N737" s="4">
        <v>864.5</v>
      </c>
      <c r="O737" s="4">
        <v>0</v>
      </c>
      <c r="P737" s="4">
        <v>0</v>
      </c>
      <c r="Q737" s="4">
        <v>864.5</v>
      </c>
      <c r="R737" s="4">
        <v>0</v>
      </c>
      <c r="S737" s="4">
        <v>0</v>
      </c>
      <c r="T737" s="4">
        <v>0</v>
      </c>
      <c r="U737" s="4">
        <v>864.5</v>
      </c>
      <c r="V737" s="4">
        <v>864.5</v>
      </c>
      <c r="W737" s="4">
        <v>864.5</v>
      </c>
      <c r="X737" s="3" t="s">
        <v>37</v>
      </c>
    </row>
    <row r="738" spans="1:24" ht="15.75" customHeight="1">
      <c r="A738" s="3" t="s">
        <v>66</v>
      </c>
      <c r="B738" s="3" t="s">
        <v>25</v>
      </c>
      <c r="C738" s="3" t="s">
        <v>26</v>
      </c>
      <c r="D738" s="3" t="s">
        <v>435</v>
      </c>
      <c r="E738" s="3" t="s">
        <v>436</v>
      </c>
      <c r="F738" s="3" t="s">
        <v>29</v>
      </c>
      <c r="G738" s="3" t="s">
        <v>30</v>
      </c>
      <c r="H738" s="3" t="s">
        <v>67</v>
      </c>
      <c r="I738" s="3" t="s">
        <v>68</v>
      </c>
      <c r="J738" s="3" t="s">
        <v>69</v>
      </c>
      <c r="K738" s="3" t="s">
        <v>86</v>
      </c>
      <c r="L738" s="3" t="s">
        <v>87</v>
      </c>
      <c r="M738" s="3" t="s">
        <v>36</v>
      </c>
      <c r="N738" s="4">
        <v>0</v>
      </c>
      <c r="O738" s="4">
        <v>5100</v>
      </c>
      <c r="P738" s="4">
        <v>0</v>
      </c>
      <c r="Q738" s="4">
        <v>5100</v>
      </c>
      <c r="R738" s="4">
        <v>0</v>
      </c>
      <c r="S738" s="4">
        <v>5100</v>
      </c>
      <c r="T738" s="4">
        <v>986.36</v>
      </c>
      <c r="U738" s="4">
        <v>0</v>
      </c>
      <c r="V738" s="4">
        <v>4113.6400000000003</v>
      </c>
      <c r="W738" s="4">
        <v>0</v>
      </c>
      <c r="X738" s="3" t="s">
        <v>37</v>
      </c>
    </row>
    <row r="739" spans="1:24" ht="15.75" customHeight="1">
      <c r="A739" s="3" t="s">
        <v>66</v>
      </c>
      <c r="B739" s="3" t="s">
        <v>25</v>
      </c>
      <c r="C739" s="3" t="s">
        <v>26</v>
      </c>
      <c r="D739" s="3" t="s">
        <v>435</v>
      </c>
      <c r="E739" s="3" t="s">
        <v>436</v>
      </c>
      <c r="F739" s="3" t="s">
        <v>29</v>
      </c>
      <c r="G739" s="3" t="s">
        <v>30</v>
      </c>
      <c r="H739" s="3" t="s">
        <v>67</v>
      </c>
      <c r="I739" s="3" t="s">
        <v>68</v>
      </c>
      <c r="J739" s="3" t="s">
        <v>69</v>
      </c>
      <c r="K739" s="3" t="s">
        <v>88</v>
      </c>
      <c r="L739" s="3" t="s">
        <v>89</v>
      </c>
      <c r="M739" s="3" t="s">
        <v>36</v>
      </c>
      <c r="N739" s="4">
        <v>134000</v>
      </c>
      <c r="O739" s="4">
        <v>0</v>
      </c>
      <c r="P739" s="4">
        <v>0</v>
      </c>
      <c r="Q739" s="4">
        <v>134000</v>
      </c>
      <c r="R739" s="4">
        <v>65996.490000000005</v>
      </c>
      <c r="S739" s="4">
        <v>0</v>
      </c>
      <c r="T739" s="4">
        <v>0</v>
      </c>
      <c r="U739" s="4">
        <v>134000</v>
      </c>
      <c r="V739" s="4">
        <v>134000</v>
      </c>
      <c r="W739" s="4">
        <v>68003.509999999995</v>
      </c>
      <c r="X739" s="3" t="s">
        <v>37</v>
      </c>
    </row>
    <row r="740" spans="1:24" ht="15.75" customHeight="1">
      <c r="A740" s="3" t="s">
        <v>66</v>
      </c>
      <c r="B740" s="3" t="s">
        <v>25</v>
      </c>
      <c r="C740" s="3" t="s">
        <v>26</v>
      </c>
      <c r="D740" s="3" t="s">
        <v>435</v>
      </c>
      <c r="E740" s="3" t="s">
        <v>436</v>
      </c>
      <c r="F740" s="3" t="s">
        <v>29</v>
      </c>
      <c r="G740" s="3" t="s">
        <v>30</v>
      </c>
      <c r="H740" s="3" t="s">
        <v>67</v>
      </c>
      <c r="I740" s="3" t="s">
        <v>68</v>
      </c>
      <c r="J740" s="3" t="s">
        <v>69</v>
      </c>
      <c r="K740" s="3" t="s">
        <v>90</v>
      </c>
      <c r="L740" s="3" t="s">
        <v>91</v>
      </c>
      <c r="M740" s="3" t="s">
        <v>36</v>
      </c>
      <c r="N740" s="4">
        <v>200</v>
      </c>
      <c r="O740" s="4">
        <v>0</v>
      </c>
      <c r="P740" s="4">
        <v>0</v>
      </c>
      <c r="Q740" s="4">
        <v>200</v>
      </c>
      <c r="R740" s="4">
        <v>0</v>
      </c>
      <c r="S740" s="4">
        <v>0</v>
      </c>
      <c r="T740" s="4">
        <v>0</v>
      </c>
      <c r="U740" s="4">
        <v>200</v>
      </c>
      <c r="V740" s="4">
        <v>200</v>
      </c>
      <c r="W740" s="4">
        <v>200</v>
      </c>
      <c r="X740" s="3" t="s">
        <v>37</v>
      </c>
    </row>
    <row r="741" spans="1:24" ht="15.75" customHeight="1">
      <c r="A741" s="3" t="s">
        <v>66</v>
      </c>
      <c r="B741" s="3" t="s">
        <v>25</v>
      </c>
      <c r="C741" s="3" t="s">
        <v>26</v>
      </c>
      <c r="D741" s="3" t="s">
        <v>435</v>
      </c>
      <c r="E741" s="3" t="s">
        <v>436</v>
      </c>
      <c r="F741" s="3" t="s">
        <v>29</v>
      </c>
      <c r="G741" s="3" t="s">
        <v>30</v>
      </c>
      <c r="H741" s="3" t="s">
        <v>67</v>
      </c>
      <c r="I741" s="3" t="s">
        <v>68</v>
      </c>
      <c r="J741" s="3" t="s">
        <v>69</v>
      </c>
      <c r="K741" s="3" t="s">
        <v>92</v>
      </c>
      <c r="L741" s="3" t="s">
        <v>93</v>
      </c>
      <c r="M741" s="3" t="s">
        <v>36</v>
      </c>
      <c r="N741" s="4">
        <v>1200</v>
      </c>
      <c r="O741" s="4">
        <v>0</v>
      </c>
      <c r="P741" s="4">
        <v>0</v>
      </c>
      <c r="Q741" s="4">
        <v>1200</v>
      </c>
      <c r="R741" s="4">
        <v>0</v>
      </c>
      <c r="S741" s="4">
        <v>0</v>
      </c>
      <c r="T741" s="4">
        <v>0</v>
      </c>
      <c r="U741" s="4">
        <v>1200</v>
      </c>
      <c r="V741" s="4">
        <v>1200</v>
      </c>
      <c r="W741" s="4">
        <v>1200</v>
      </c>
      <c r="X741" s="3" t="s">
        <v>37</v>
      </c>
    </row>
    <row r="742" spans="1:24" ht="15.75" customHeight="1">
      <c r="A742" s="3" t="s">
        <v>66</v>
      </c>
      <c r="B742" s="3" t="s">
        <v>25</v>
      </c>
      <c r="C742" s="3" t="s">
        <v>26</v>
      </c>
      <c r="D742" s="3" t="s">
        <v>435</v>
      </c>
      <c r="E742" s="3" t="s">
        <v>436</v>
      </c>
      <c r="F742" s="3" t="s">
        <v>29</v>
      </c>
      <c r="G742" s="3" t="s">
        <v>30</v>
      </c>
      <c r="H742" s="3" t="s">
        <v>67</v>
      </c>
      <c r="I742" s="3" t="s">
        <v>68</v>
      </c>
      <c r="J742" s="3" t="s">
        <v>69</v>
      </c>
      <c r="K742" s="3" t="s">
        <v>94</v>
      </c>
      <c r="L742" s="3" t="s">
        <v>95</v>
      </c>
      <c r="M742" s="3" t="s">
        <v>36</v>
      </c>
      <c r="N742" s="4">
        <v>5000</v>
      </c>
      <c r="O742" s="4">
        <v>0</v>
      </c>
      <c r="P742" s="4">
        <v>0</v>
      </c>
      <c r="Q742" s="4">
        <v>5000</v>
      </c>
      <c r="R742" s="4">
        <v>0</v>
      </c>
      <c r="S742" s="4">
        <v>0</v>
      </c>
      <c r="T742" s="4">
        <v>0</v>
      </c>
      <c r="U742" s="4">
        <v>5000</v>
      </c>
      <c r="V742" s="4">
        <v>5000</v>
      </c>
      <c r="W742" s="4">
        <v>5000</v>
      </c>
      <c r="X742" s="3" t="s">
        <v>37</v>
      </c>
    </row>
    <row r="743" spans="1:24" ht="15.75" customHeight="1">
      <c r="A743" s="3" t="s">
        <v>66</v>
      </c>
      <c r="B743" s="3" t="s">
        <v>25</v>
      </c>
      <c r="C743" s="3" t="s">
        <v>26</v>
      </c>
      <c r="D743" s="3" t="s">
        <v>435</v>
      </c>
      <c r="E743" s="3" t="s">
        <v>436</v>
      </c>
      <c r="F743" s="3" t="s">
        <v>29</v>
      </c>
      <c r="G743" s="3" t="s">
        <v>30</v>
      </c>
      <c r="H743" s="3" t="s">
        <v>67</v>
      </c>
      <c r="I743" s="3" t="s">
        <v>68</v>
      </c>
      <c r="J743" s="3" t="s">
        <v>69</v>
      </c>
      <c r="K743" s="3" t="s">
        <v>98</v>
      </c>
      <c r="L743" s="3" t="s">
        <v>99</v>
      </c>
      <c r="M743" s="3" t="s">
        <v>36</v>
      </c>
      <c r="N743" s="4">
        <v>97812</v>
      </c>
      <c r="O743" s="4">
        <v>0</v>
      </c>
      <c r="P743" s="4">
        <v>0</v>
      </c>
      <c r="Q743" s="4">
        <v>97812</v>
      </c>
      <c r="R743" s="4">
        <v>7922.78</v>
      </c>
      <c r="S743" s="4">
        <v>89889.22</v>
      </c>
      <c r="T743" s="4">
        <v>29963.040000000001</v>
      </c>
      <c r="U743" s="4">
        <v>7922.78</v>
      </c>
      <c r="V743" s="4">
        <v>67848.960000000006</v>
      </c>
      <c r="W743" s="4">
        <v>0</v>
      </c>
      <c r="X743" s="3" t="s">
        <v>37</v>
      </c>
    </row>
    <row r="744" spans="1:24" ht="15.75" customHeight="1">
      <c r="A744" s="3" t="s">
        <v>66</v>
      </c>
      <c r="B744" s="3" t="s">
        <v>25</v>
      </c>
      <c r="C744" s="3" t="s">
        <v>26</v>
      </c>
      <c r="D744" s="3" t="s">
        <v>435</v>
      </c>
      <c r="E744" s="3" t="s">
        <v>436</v>
      </c>
      <c r="F744" s="3" t="s">
        <v>29</v>
      </c>
      <c r="G744" s="3" t="s">
        <v>30</v>
      </c>
      <c r="H744" s="3" t="s">
        <v>67</v>
      </c>
      <c r="I744" s="3" t="s">
        <v>68</v>
      </c>
      <c r="J744" s="3" t="s">
        <v>69</v>
      </c>
      <c r="K744" s="3" t="s">
        <v>100</v>
      </c>
      <c r="L744" s="3" t="s">
        <v>101</v>
      </c>
      <c r="M744" s="3" t="s">
        <v>36</v>
      </c>
      <c r="N744" s="4">
        <v>6775</v>
      </c>
      <c r="O744" s="4">
        <v>0</v>
      </c>
      <c r="P744" s="4">
        <v>0</v>
      </c>
      <c r="Q744" s="4">
        <v>6775</v>
      </c>
      <c r="R744" s="4">
        <v>0</v>
      </c>
      <c r="S744" s="4">
        <v>6300</v>
      </c>
      <c r="T744" s="4">
        <v>6300</v>
      </c>
      <c r="U744" s="4">
        <v>475</v>
      </c>
      <c r="V744" s="4">
        <v>475</v>
      </c>
      <c r="W744" s="4">
        <v>475</v>
      </c>
      <c r="X744" s="3" t="s">
        <v>37</v>
      </c>
    </row>
    <row r="745" spans="1:24" ht="15.75" customHeight="1">
      <c r="A745" s="3" t="s">
        <v>66</v>
      </c>
      <c r="B745" s="3" t="s">
        <v>25</v>
      </c>
      <c r="C745" s="3" t="s">
        <v>26</v>
      </c>
      <c r="D745" s="3" t="s">
        <v>435</v>
      </c>
      <c r="E745" s="3" t="s">
        <v>436</v>
      </c>
      <c r="F745" s="3" t="s">
        <v>29</v>
      </c>
      <c r="G745" s="3" t="s">
        <v>30</v>
      </c>
      <c r="H745" s="3" t="s">
        <v>67</v>
      </c>
      <c r="I745" s="3" t="s">
        <v>68</v>
      </c>
      <c r="J745" s="3" t="s">
        <v>69</v>
      </c>
      <c r="K745" s="3" t="s">
        <v>102</v>
      </c>
      <c r="L745" s="3" t="s">
        <v>103</v>
      </c>
      <c r="M745" s="3" t="s">
        <v>36</v>
      </c>
      <c r="N745" s="4">
        <v>13652.24</v>
      </c>
      <c r="O745" s="4">
        <v>0</v>
      </c>
      <c r="P745" s="4">
        <v>0</v>
      </c>
      <c r="Q745" s="4">
        <v>13652.24</v>
      </c>
      <c r="R745" s="4">
        <v>0</v>
      </c>
      <c r="S745" s="4">
        <v>0</v>
      </c>
      <c r="T745" s="4">
        <v>0</v>
      </c>
      <c r="U745" s="4">
        <v>13652.24</v>
      </c>
      <c r="V745" s="4">
        <v>13652.24</v>
      </c>
      <c r="W745" s="4">
        <v>13652.24</v>
      </c>
      <c r="X745" s="3" t="s">
        <v>37</v>
      </c>
    </row>
    <row r="746" spans="1:24" ht="15.75" customHeight="1">
      <c r="A746" s="3" t="s">
        <v>66</v>
      </c>
      <c r="B746" s="3" t="s">
        <v>25</v>
      </c>
      <c r="C746" s="3" t="s">
        <v>26</v>
      </c>
      <c r="D746" s="3" t="s">
        <v>435</v>
      </c>
      <c r="E746" s="3" t="s">
        <v>436</v>
      </c>
      <c r="F746" s="3" t="s">
        <v>29</v>
      </c>
      <c r="G746" s="3" t="s">
        <v>30</v>
      </c>
      <c r="H746" s="3" t="s">
        <v>67</v>
      </c>
      <c r="I746" s="3" t="s">
        <v>68</v>
      </c>
      <c r="J746" s="3" t="s">
        <v>69</v>
      </c>
      <c r="K746" s="3" t="s">
        <v>104</v>
      </c>
      <c r="L746" s="3" t="s">
        <v>105</v>
      </c>
      <c r="M746" s="3" t="s">
        <v>36</v>
      </c>
      <c r="N746" s="4">
        <v>5100</v>
      </c>
      <c r="O746" s="4">
        <v>-4311.6099999999997</v>
      </c>
      <c r="P746" s="4">
        <v>0</v>
      </c>
      <c r="Q746" s="4">
        <v>788.39</v>
      </c>
      <c r="R746" s="4">
        <v>0</v>
      </c>
      <c r="S746" s="4">
        <v>249</v>
      </c>
      <c r="T746" s="4">
        <v>249</v>
      </c>
      <c r="U746" s="4">
        <v>539.39</v>
      </c>
      <c r="V746" s="4">
        <v>539.39</v>
      </c>
      <c r="W746" s="4">
        <v>539.39</v>
      </c>
      <c r="X746" s="3" t="s">
        <v>37</v>
      </c>
    </row>
    <row r="747" spans="1:24" ht="15.75" customHeight="1">
      <c r="A747" s="3" t="s">
        <v>66</v>
      </c>
      <c r="B747" s="3" t="s">
        <v>25</v>
      </c>
      <c r="C747" s="3" t="s">
        <v>26</v>
      </c>
      <c r="D747" s="3" t="s">
        <v>435</v>
      </c>
      <c r="E747" s="3" t="s">
        <v>436</v>
      </c>
      <c r="F747" s="3" t="s">
        <v>29</v>
      </c>
      <c r="G747" s="3" t="s">
        <v>30</v>
      </c>
      <c r="H747" s="3" t="s">
        <v>67</v>
      </c>
      <c r="I747" s="3" t="s">
        <v>68</v>
      </c>
      <c r="J747" s="3" t="s">
        <v>69</v>
      </c>
      <c r="K747" s="3" t="s">
        <v>106</v>
      </c>
      <c r="L747" s="3" t="s">
        <v>107</v>
      </c>
      <c r="M747" s="3" t="s">
        <v>36</v>
      </c>
      <c r="N747" s="4">
        <v>9050.94</v>
      </c>
      <c r="O747" s="4">
        <v>0</v>
      </c>
      <c r="P747" s="4">
        <v>0</v>
      </c>
      <c r="Q747" s="4">
        <v>9050.94</v>
      </c>
      <c r="R747" s="4">
        <v>0</v>
      </c>
      <c r="S747" s="4">
        <v>0</v>
      </c>
      <c r="T747" s="4">
        <v>0</v>
      </c>
      <c r="U747" s="4">
        <v>9050.94</v>
      </c>
      <c r="V747" s="4">
        <v>9050.94</v>
      </c>
      <c r="W747" s="4">
        <v>9050.94</v>
      </c>
      <c r="X747" s="3" t="s">
        <v>37</v>
      </c>
    </row>
    <row r="748" spans="1:24" ht="15.75" customHeight="1">
      <c r="A748" s="3" t="s">
        <v>66</v>
      </c>
      <c r="B748" s="3" t="s">
        <v>25</v>
      </c>
      <c r="C748" s="3" t="s">
        <v>26</v>
      </c>
      <c r="D748" s="3" t="s">
        <v>435</v>
      </c>
      <c r="E748" s="3" t="s">
        <v>436</v>
      </c>
      <c r="F748" s="3" t="s">
        <v>29</v>
      </c>
      <c r="G748" s="3" t="s">
        <v>30</v>
      </c>
      <c r="H748" s="3" t="s">
        <v>67</v>
      </c>
      <c r="I748" s="3" t="s">
        <v>68</v>
      </c>
      <c r="J748" s="3" t="s">
        <v>69</v>
      </c>
      <c r="K748" s="3" t="s">
        <v>108</v>
      </c>
      <c r="L748" s="3" t="s">
        <v>109</v>
      </c>
      <c r="M748" s="3" t="s">
        <v>36</v>
      </c>
      <c r="N748" s="4">
        <v>238.59</v>
      </c>
      <c r="O748" s="4">
        <v>0</v>
      </c>
      <c r="P748" s="4">
        <v>0</v>
      </c>
      <c r="Q748" s="4">
        <v>238.59</v>
      </c>
      <c r="R748" s="4">
        <v>0</v>
      </c>
      <c r="S748" s="4">
        <v>0</v>
      </c>
      <c r="T748" s="4">
        <v>0</v>
      </c>
      <c r="U748" s="4">
        <v>238.59</v>
      </c>
      <c r="V748" s="4">
        <v>238.59</v>
      </c>
      <c r="W748" s="4">
        <v>238.59</v>
      </c>
      <c r="X748" s="3" t="s">
        <v>37</v>
      </c>
    </row>
    <row r="749" spans="1:24" ht="15.75" customHeight="1">
      <c r="A749" s="3" t="s">
        <v>66</v>
      </c>
      <c r="B749" s="3" t="s">
        <v>25</v>
      </c>
      <c r="C749" s="3" t="s">
        <v>26</v>
      </c>
      <c r="D749" s="3" t="s">
        <v>435</v>
      </c>
      <c r="E749" s="3" t="s">
        <v>436</v>
      </c>
      <c r="F749" s="3" t="s">
        <v>29</v>
      </c>
      <c r="G749" s="3" t="s">
        <v>30</v>
      </c>
      <c r="H749" s="3" t="s">
        <v>67</v>
      </c>
      <c r="I749" s="3" t="s">
        <v>68</v>
      </c>
      <c r="J749" s="3" t="s">
        <v>69</v>
      </c>
      <c r="K749" s="3" t="s">
        <v>110</v>
      </c>
      <c r="L749" s="3" t="s">
        <v>111</v>
      </c>
      <c r="M749" s="3" t="s">
        <v>36</v>
      </c>
      <c r="N749" s="4">
        <v>15785.33</v>
      </c>
      <c r="O749" s="4">
        <v>0</v>
      </c>
      <c r="P749" s="4">
        <v>0</v>
      </c>
      <c r="Q749" s="4">
        <v>15785.33</v>
      </c>
      <c r="R749" s="4">
        <v>0</v>
      </c>
      <c r="S749" s="4">
        <v>0</v>
      </c>
      <c r="T749" s="4">
        <v>0</v>
      </c>
      <c r="U749" s="4">
        <v>15785.33</v>
      </c>
      <c r="V749" s="4">
        <v>15785.33</v>
      </c>
      <c r="W749" s="4">
        <v>15785.33</v>
      </c>
      <c r="X749" s="3" t="s">
        <v>37</v>
      </c>
    </row>
    <row r="750" spans="1:24" ht="15.75" customHeight="1">
      <c r="A750" s="3" t="s">
        <v>66</v>
      </c>
      <c r="B750" s="3" t="s">
        <v>25</v>
      </c>
      <c r="C750" s="3" t="s">
        <v>26</v>
      </c>
      <c r="D750" s="3" t="s">
        <v>435</v>
      </c>
      <c r="E750" s="3" t="s">
        <v>436</v>
      </c>
      <c r="F750" s="3" t="s">
        <v>29</v>
      </c>
      <c r="G750" s="3" t="s">
        <v>30</v>
      </c>
      <c r="H750" s="3" t="s">
        <v>67</v>
      </c>
      <c r="I750" s="3" t="s">
        <v>68</v>
      </c>
      <c r="J750" s="3" t="s">
        <v>69</v>
      </c>
      <c r="K750" s="3" t="s">
        <v>310</v>
      </c>
      <c r="L750" s="3" t="s">
        <v>311</v>
      </c>
      <c r="M750" s="3" t="s">
        <v>36</v>
      </c>
      <c r="N750" s="4">
        <v>300</v>
      </c>
      <c r="O750" s="4">
        <v>0</v>
      </c>
      <c r="P750" s="4">
        <v>0</v>
      </c>
      <c r="Q750" s="4">
        <v>300</v>
      </c>
      <c r="R750" s="4">
        <v>0</v>
      </c>
      <c r="S750" s="4">
        <v>0</v>
      </c>
      <c r="T750" s="4">
        <v>0</v>
      </c>
      <c r="U750" s="4">
        <v>300</v>
      </c>
      <c r="V750" s="4">
        <v>300</v>
      </c>
      <c r="W750" s="4">
        <v>300</v>
      </c>
      <c r="X750" s="3" t="s">
        <v>37</v>
      </c>
    </row>
    <row r="751" spans="1:24" ht="15.75" customHeight="1">
      <c r="A751" s="3" t="s">
        <v>66</v>
      </c>
      <c r="B751" s="3" t="s">
        <v>25</v>
      </c>
      <c r="C751" s="3" t="s">
        <v>26</v>
      </c>
      <c r="D751" s="3" t="s">
        <v>435</v>
      </c>
      <c r="E751" s="3" t="s">
        <v>436</v>
      </c>
      <c r="F751" s="3" t="s">
        <v>29</v>
      </c>
      <c r="G751" s="3" t="s">
        <v>30</v>
      </c>
      <c r="H751" s="3" t="s">
        <v>67</v>
      </c>
      <c r="I751" s="3" t="s">
        <v>68</v>
      </c>
      <c r="J751" s="3" t="s">
        <v>69</v>
      </c>
      <c r="K751" s="3" t="s">
        <v>112</v>
      </c>
      <c r="L751" s="3" t="s">
        <v>113</v>
      </c>
      <c r="M751" s="3" t="s">
        <v>36</v>
      </c>
      <c r="N751" s="4">
        <v>10313.379999999999</v>
      </c>
      <c r="O751" s="4">
        <v>0</v>
      </c>
      <c r="P751" s="4">
        <v>0</v>
      </c>
      <c r="Q751" s="4">
        <v>10313.379999999999</v>
      </c>
      <c r="R751" s="4">
        <v>0</v>
      </c>
      <c r="S751" s="4">
        <v>0</v>
      </c>
      <c r="T751" s="4">
        <v>0</v>
      </c>
      <c r="U751" s="4">
        <v>10313.379999999999</v>
      </c>
      <c r="V751" s="4">
        <v>10313.379999999999</v>
      </c>
      <c r="W751" s="4">
        <v>10313.379999999999</v>
      </c>
      <c r="X751" s="3" t="s">
        <v>37</v>
      </c>
    </row>
    <row r="752" spans="1:24" ht="15.75" customHeight="1">
      <c r="A752" s="3" t="s">
        <v>66</v>
      </c>
      <c r="B752" s="3" t="s">
        <v>25</v>
      </c>
      <c r="C752" s="3" t="s">
        <v>26</v>
      </c>
      <c r="D752" s="3" t="s">
        <v>435</v>
      </c>
      <c r="E752" s="3" t="s">
        <v>436</v>
      </c>
      <c r="F752" s="3" t="s">
        <v>29</v>
      </c>
      <c r="G752" s="3" t="s">
        <v>30</v>
      </c>
      <c r="H752" s="3" t="s">
        <v>67</v>
      </c>
      <c r="I752" s="3" t="s">
        <v>68</v>
      </c>
      <c r="J752" s="3" t="s">
        <v>69</v>
      </c>
      <c r="K752" s="3" t="s">
        <v>439</v>
      </c>
      <c r="L752" s="3" t="s">
        <v>440</v>
      </c>
      <c r="M752" s="3" t="s">
        <v>36</v>
      </c>
      <c r="N752" s="4">
        <v>69.599999999999994</v>
      </c>
      <c r="O752" s="4">
        <v>0</v>
      </c>
      <c r="P752" s="4">
        <v>0</v>
      </c>
      <c r="Q752" s="4">
        <v>69.599999999999994</v>
      </c>
      <c r="R752" s="4">
        <v>0</v>
      </c>
      <c r="S752" s="4">
        <v>0</v>
      </c>
      <c r="T752" s="4">
        <v>0</v>
      </c>
      <c r="U752" s="4">
        <v>69.599999999999994</v>
      </c>
      <c r="V752" s="4">
        <v>69.599999999999994</v>
      </c>
      <c r="W752" s="4">
        <v>69.599999999999994</v>
      </c>
      <c r="X752" s="3" t="s">
        <v>37</v>
      </c>
    </row>
    <row r="753" spans="1:24" ht="15.75" customHeight="1">
      <c r="A753" s="3" t="s">
        <v>66</v>
      </c>
      <c r="B753" s="3" t="s">
        <v>25</v>
      </c>
      <c r="C753" s="3" t="s">
        <v>26</v>
      </c>
      <c r="D753" s="3" t="s">
        <v>435</v>
      </c>
      <c r="E753" s="3" t="s">
        <v>436</v>
      </c>
      <c r="F753" s="3" t="s">
        <v>29</v>
      </c>
      <c r="G753" s="3" t="s">
        <v>30</v>
      </c>
      <c r="H753" s="3" t="s">
        <v>67</v>
      </c>
      <c r="I753" s="3" t="s">
        <v>68</v>
      </c>
      <c r="J753" s="3" t="s">
        <v>69</v>
      </c>
      <c r="K753" s="3" t="s">
        <v>316</v>
      </c>
      <c r="L753" s="3" t="s">
        <v>317</v>
      </c>
      <c r="M753" s="3" t="s">
        <v>36</v>
      </c>
      <c r="N753" s="4">
        <v>866.83</v>
      </c>
      <c r="O753" s="4">
        <v>0</v>
      </c>
      <c r="P753" s="4">
        <v>0</v>
      </c>
      <c r="Q753" s="4">
        <v>866.83</v>
      </c>
      <c r="R753" s="4">
        <v>0</v>
      </c>
      <c r="S753" s="4">
        <v>0</v>
      </c>
      <c r="T753" s="4">
        <v>0</v>
      </c>
      <c r="U753" s="4">
        <v>866.83</v>
      </c>
      <c r="V753" s="4">
        <v>866.83</v>
      </c>
      <c r="W753" s="4">
        <v>866.83</v>
      </c>
      <c r="X753" s="3" t="s">
        <v>37</v>
      </c>
    </row>
    <row r="754" spans="1:24" ht="15.75" customHeight="1">
      <c r="A754" s="3" t="s">
        <v>66</v>
      </c>
      <c r="B754" s="3" t="s">
        <v>25</v>
      </c>
      <c r="C754" s="3" t="s">
        <v>26</v>
      </c>
      <c r="D754" s="3" t="s">
        <v>435</v>
      </c>
      <c r="E754" s="3" t="s">
        <v>436</v>
      </c>
      <c r="F754" s="3" t="s">
        <v>29</v>
      </c>
      <c r="G754" s="3" t="s">
        <v>30</v>
      </c>
      <c r="H754" s="3" t="s">
        <v>67</v>
      </c>
      <c r="I754" s="3" t="s">
        <v>68</v>
      </c>
      <c r="J754" s="3" t="s">
        <v>69</v>
      </c>
      <c r="K754" s="3" t="s">
        <v>441</v>
      </c>
      <c r="L754" s="3" t="s">
        <v>442</v>
      </c>
      <c r="M754" s="3" t="s">
        <v>36</v>
      </c>
      <c r="N754" s="4">
        <v>540</v>
      </c>
      <c r="O754" s="4">
        <v>0</v>
      </c>
      <c r="P754" s="4">
        <v>0</v>
      </c>
      <c r="Q754" s="4">
        <v>540</v>
      </c>
      <c r="R754" s="4">
        <v>0</v>
      </c>
      <c r="S754" s="4">
        <v>0</v>
      </c>
      <c r="T754" s="4">
        <v>0</v>
      </c>
      <c r="U754" s="4">
        <v>540</v>
      </c>
      <c r="V754" s="4">
        <v>540</v>
      </c>
      <c r="W754" s="4">
        <v>540</v>
      </c>
      <c r="X754" s="3" t="s">
        <v>37</v>
      </c>
    </row>
    <row r="755" spans="1:24" ht="15.75" customHeight="1">
      <c r="A755" s="3" t="s">
        <v>114</v>
      </c>
      <c r="B755" s="3" t="s">
        <v>25</v>
      </c>
      <c r="C755" s="3" t="s">
        <v>26</v>
      </c>
      <c r="D755" s="3" t="s">
        <v>435</v>
      </c>
      <c r="E755" s="3" t="s">
        <v>436</v>
      </c>
      <c r="F755" s="3" t="s">
        <v>29</v>
      </c>
      <c r="G755" s="3" t="s">
        <v>30</v>
      </c>
      <c r="H755" s="3" t="s">
        <v>67</v>
      </c>
      <c r="I755" s="3" t="s">
        <v>68</v>
      </c>
      <c r="J755" s="3" t="s">
        <v>115</v>
      </c>
      <c r="K755" s="3" t="s">
        <v>116</v>
      </c>
      <c r="L755" s="3" t="s">
        <v>117</v>
      </c>
      <c r="M755" s="3" t="s">
        <v>36</v>
      </c>
      <c r="N755" s="4">
        <v>893.64</v>
      </c>
      <c r="O755" s="4">
        <v>0</v>
      </c>
      <c r="P755" s="4">
        <v>0</v>
      </c>
      <c r="Q755" s="4">
        <v>893.64</v>
      </c>
      <c r="R755" s="4">
        <v>813.76</v>
      </c>
      <c r="S755" s="4">
        <v>79.239999999999995</v>
      </c>
      <c r="T755" s="4">
        <v>79.239999999999995</v>
      </c>
      <c r="U755" s="4">
        <v>814.4</v>
      </c>
      <c r="V755" s="4">
        <v>814.4</v>
      </c>
      <c r="W755" s="4">
        <v>0.64</v>
      </c>
      <c r="X755" s="3" t="s">
        <v>37</v>
      </c>
    </row>
    <row r="756" spans="1:24" ht="15.75" customHeight="1">
      <c r="A756" s="3" t="s">
        <v>114</v>
      </c>
      <c r="B756" s="3" t="s">
        <v>25</v>
      </c>
      <c r="C756" s="3" t="s">
        <v>26</v>
      </c>
      <c r="D756" s="3" t="s">
        <v>435</v>
      </c>
      <c r="E756" s="3" t="s">
        <v>436</v>
      </c>
      <c r="F756" s="3" t="s">
        <v>29</v>
      </c>
      <c r="G756" s="3" t="s">
        <v>30</v>
      </c>
      <c r="H756" s="3" t="s">
        <v>67</v>
      </c>
      <c r="I756" s="3" t="s">
        <v>68</v>
      </c>
      <c r="J756" s="3" t="s">
        <v>115</v>
      </c>
      <c r="K756" s="3" t="s">
        <v>318</v>
      </c>
      <c r="L756" s="3" t="s">
        <v>319</v>
      </c>
      <c r="M756" s="3" t="s">
        <v>36</v>
      </c>
      <c r="N756" s="4">
        <v>150</v>
      </c>
      <c r="O756" s="4">
        <v>0</v>
      </c>
      <c r="P756" s="4">
        <v>0</v>
      </c>
      <c r="Q756" s="4">
        <v>150</v>
      </c>
      <c r="R756" s="4">
        <v>0</v>
      </c>
      <c r="S756" s="4">
        <v>0</v>
      </c>
      <c r="T756" s="4">
        <v>0</v>
      </c>
      <c r="U756" s="4">
        <v>150</v>
      </c>
      <c r="V756" s="4">
        <v>150</v>
      </c>
      <c r="W756" s="4">
        <v>150</v>
      </c>
      <c r="X756" s="3" t="s">
        <v>37</v>
      </c>
    </row>
    <row r="757" spans="1:24" ht="15.75" customHeight="1">
      <c r="A757" s="3" t="s">
        <v>114</v>
      </c>
      <c r="B757" s="3" t="s">
        <v>25</v>
      </c>
      <c r="C757" s="3" t="s">
        <v>26</v>
      </c>
      <c r="D757" s="3" t="s">
        <v>435</v>
      </c>
      <c r="E757" s="3" t="s">
        <v>436</v>
      </c>
      <c r="F757" s="3" t="s">
        <v>29</v>
      </c>
      <c r="G757" s="3" t="s">
        <v>30</v>
      </c>
      <c r="H757" s="3" t="s">
        <v>67</v>
      </c>
      <c r="I757" s="3" t="s">
        <v>68</v>
      </c>
      <c r="J757" s="3" t="s">
        <v>115</v>
      </c>
      <c r="K757" s="3" t="s">
        <v>298</v>
      </c>
      <c r="L757" s="3" t="s">
        <v>381</v>
      </c>
      <c r="M757" s="3" t="s">
        <v>36</v>
      </c>
      <c r="N757" s="4">
        <v>30</v>
      </c>
      <c r="O757" s="4">
        <v>0</v>
      </c>
      <c r="P757" s="4">
        <v>0</v>
      </c>
      <c r="Q757" s="4">
        <v>30</v>
      </c>
      <c r="R757" s="4">
        <v>0</v>
      </c>
      <c r="S757" s="4">
        <v>0</v>
      </c>
      <c r="T757" s="4">
        <v>0</v>
      </c>
      <c r="U757" s="4">
        <v>30</v>
      </c>
      <c r="V757" s="4">
        <v>30</v>
      </c>
      <c r="W757" s="4">
        <v>30</v>
      </c>
      <c r="X757" s="3" t="s">
        <v>37</v>
      </c>
    </row>
    <row r="758" spans="1:24" ht="15.75" customHeight="1">
      <c r="A758" s="3" t="s">
        <v>118</v>
      </c>
      <c r="B758" s="3" t="s">
        <v>25</v>
      </c>
      <c r="C758" s="3" t="s">
        <v>26</v>
      </c>
      <c r="D758" s="3" t="s">
        <v>435</v>
      </c>
      <c r="E758" s="3" t="s">
        <v>436</v>
      </c>
      <c r="F758" s="3" t="s">
        <v>119</v>
      </c>
      <c r="G758" s="3" t="s">
        <v>120</v>
      </c>
      <c r="H758" s="3" t="s">
        <v>121</v>
      </c>
      <c r="I758" s="3" t="s">
        <v>122</v>
      </c>
      <c r="J758" s="3" t="s">
        <v>123</v>
      </c>
      <c r="K758" s="3" t="s">
        <v>124</v>
      </c>
      <c r="L758" s="3" t="s">
        <v>125</v>
      </c>
      <c r="M758" s="3" t="s">
        <v>126</v>
      </c>
      <c r="N758" s="4">
        <v>15000</v>
      </c>
      <c r="O758" s="4">
        <v>0</v>
      </c>
      <c r="P758" s="4">
        <v>0</v>
      </c>
      <c r="Q758" s="4">
        <v>15000</v>
      </c>
      <c r="R758" s="4">
        <v>15000</v>
      </c>
      <c r="S758" s="4">
        <v>0</v>
      </c>
      <c r="T758" s="4">
        <v>0</v>
      </c>
      <c r="U758" s="4">
        <v>15000</v>
      </c>
      <c r="V758" s="4">
        <v>15000</v>
      </c>
      <c r="W758" s="4">
        <v>0</v>
      </c>
      <c r="X758" s="3" t="s">
        <v>127</v>
      </c>
    </row>
    <row r="759" spans="1:24" ht="15.75" customHeight="1">
      <c r="A759" s="3" t="s">
        <v>118</v>
      </c>
      <c r="B759" s="3" t="s">
        <v>25</v>
      </c>
      <c r="C759" s="3" t="s">
        <v>26</v>
      </c>
      <c r="D759" s="3" t="s">
        <v>435</v>
      </c>
      <c r="E759" s="3" t="s">
        <v>436</v>
      </c>
      <c r="F759" s="3" t="s">
        <v>128</v>
      </c>
      <c r="G759" s="3" t="s">
        <v>129</v>
      </c>
      <c r="H759" s="3" t="s">
        <v>130</v>
      </c>
      <c r="I759" s="3" t="s">
        <v>131</v>
      </c>
      <c r="J759" s="3" t="s">
        <v>123</v>
      </c>
      <c r="K759" s="3" t="s">
        <v>132</v>
      </c>
      <c r="L759" s="3" t="s">
        <v>133</v>
      </c>
      <c r="M759" s="3" t="s">
        <v>126</v>
      </c>
      <c r="N759" s="4">
        <v>0</v>
      </c>
      <c r="O759" s="4">
        <v>500</v>
      </c>
      <c r="P759" s="4">
        <v>0</v>
      </c>
      <c r="Q759" s="4">
        <v>500</v>
      </c>
      <c r="R759" s="4">
        <v>0</v>
      </c>
      <c r="S759" s="4">
        <v>0</v>
      </c>
      <c r="T759" s="4">
        <v>0</v>
      </c>
      <c r="U759" s="4">
        <v>500</v>
      </c>
      <c r="V759" s="4">
        <v>500</v>
      </c>
      <c r="W759" s="4">
        <v>500</v>
      </c>
      <c r="X759" s="3" t="s">
        <v>127</v>
      </c>
    </row>
    <row r="760" spans="1:24" ht="15.75" customHeight="1">
      <c r="A760" s="3" t="s">
        <v>118</v>
      </c>
      <c r="B760" s="3" t="s">
        <v>25</v>
      </c>
      <c r="C760" s="3" t="s">
        <v>26</v>
      </c>
      <c r="D760" s="3" t="s">
        <v>435</v>
      </c>
      <c r="E760" s="3" t="s">
        <v>436</v>
      </c>
      <c r="F760" s="3" t="s">
        <v>128</v>
      </c>
      <c r="G760" s="3" t="s">
        <v>129</v>
      </c>
      <c r="H760" s="3" t="s">
        <v>134</v>
      </c>
      <c r="I760" s="3" t="s">
        <v>135</v>
      </c>
      <c r="J760" s="3" t="s">
        <v>123</v>
      </c>
      <c r="K760" s="3" t="s">
        <v>136</v>
      </c>
      <c r="L760" s="3" t="s">
        <v>137</v>
      </c>
      <c r="M760" s="3" t="s">
        <v>126</v>
      </c>
      <c r="N760" s="4">
        <v>37080.400000000001</v>
      </c>
      <c r="O760" s="4">
        <v>47507.6</v>
      </c>
      <c r="P760" s="4">
        <v>0</v>
      </c>
      <c r="Q760" s="4">
        <v>84588</v>
      </c>
      <c r="R760" s="4">
        <v>0</v>
      </c>
      <c r="S760" s="4">
        <v>0</v>
      </c>
      <c r="T760" s="4">
        <v>0</v>
      </c>
      <c r="U760" s="4">
        <v>84588</v>
      </c>
      <c r="V760" s="4">
        <v>84588</v>
      </c>
      <c r="W760" s="4">
        <v>84588</v>
      </c>
      <c r="X760" s="3" t="s">
        <v>127</v>
      </c>
    </row>
    <row r="761" spans="1:24" ht="15.75" customHeight="1">
      <c r="A761" s="3" t="s">
        <v>118</v>
      </c>
      <c r="B761" s="3" t="s">
        <v>25</v>
      </c>
      <c r="C761" s="3" t="s">
        <v>26</v>
      </c>
      <c r="D761" s="3" t="s">
        <v>435</v>
      </c>
      <c r="E761" s="3" t="s">
        <v>436</v>
      </c>
      <c r="F761" s="3" t="s">
        <v>128</v>
      </c>
      <c r="G761" s="3" t="s">
        <v>129</v>
      </c>
      <c r="H761" s="3" t="s">
        <v>134</v>
      </c>
      <c r="I761" s="3" t="s">
        <v>135</v>
      </c>
      <c r="J761" s="3" t="s">
        <v>123</v>
      </c>
      <c r="K761" s="3" t="s">
        <v>138</v>
      </c>
      <c r="L761" s="3" t="s">
        <v>139</v>
      </c>
      <c r="M761" s="3" t="s">
        <v>126</v>
      </c>
      <c r="N761" s="4">
        <v>30000</v>
      </c>
      <c r="O761" s="4">
        <v>-30000</v>
      </c>
      <c r="P761" s="4">
        <v>0</v>
      </c>
      <c r="Q761" s="4">
        <v>0</v>
      </c>
      <c r="R761" s="4">
        <v>0</v>
      </c>
      <c r="S761" s="4">
        <v>0</v>
      </c>
      <c r="T761" s="4">
        <v>0</v>
      </c>
      <c r="U761" s="4">
        <v>0</v>
      </c>
      <c r="V761" s="4">
        <v>0</v>
      </c>
      <c r="W761" s="4">
        <v>0</v>
      </c>
      <c r="X761" s="3" t="s">
        <v>127</v>
      </c>
    </row>
    <row r="762" spans="1:24" ht="15.75" customHeight="1">
      <c r="A762" s="3" t="s">
        <v>118</v>
      </c>
      <c r="B762" s="3" t="s">
        <v>25</v>
      </c>
      <c r="C762" s="3" t="s">
        <v>26</v>
      </c>
      <c r="D762" s="3" t="s">
        <v>435</v>
      </c>
      <c r="E762" s="3" t="s">
        <v>436</v>
      </c>
      <c r="F762" s="3" t="s">
        <v>128</v>
      </c>
      <c r="G762" s="3" t="s">
        <v>129</v>
      </c>
      <c r="H762" s="3" t="s">
        <v>134</v>
      </c>
      <c r="I762" s="3" t="s">
        <v>135</v>
      </c>
      <c r="J762" s="3" t="s">
        <v>123</v>
      </c>
      <c r="K762" s="3" t="s">
        <v>140</v>
      </c>
      <c r="L762" s="3" t="s">
        <v>141</v>
      </c>
      <c r="M762" s="3" t="s">
        <v>126</v>
      </c>
      <c r="N762" s="4">
        <v>30858</v>
      </c>
      <c r="O762" s="4">
        <v>19886</v>
      </c>
      <c r="P762" s="4">
        <v>0</v>
      </c>
      <c r="Q762" s="4">
        <v>50744</v>
      </c>
      <c r="R762" s="4">
        <v>25372</v>
      </c>
      <c r="S762" s="4">
        <v>25372</v>
      </c>
      <c r="T762" s="4">
        <v>0</v>
      </c>
      <c r="U762" s="4">
        <v>25372</v>
      </c>
      <c r="V762" s="4">
        <v>50744</v>
      </c>
      <c r="W762" s="4">
        <v>0</v>
      </c>
      <c r="X762" s="3" t="s">
        <v>127</v>
      </c>
    </row>
    <row r="763" spans="1:24" ht="15.75" customHeight="1">
      <c r="A763" s="3" t="s">
        <v>118</v>
      </c>
      <c r="B763" s="3" t="s">
        <v>25</v>
      </c>
      <c r="C763" s="3" t="s">
        <v>26</v>
      </c>
      <c r="D763" s="3" t="s">
        <v>435</v>
      </c>
      <c r="E763" s="3" t="s">
        <v>436</v>
      </c>
      <c r="F763" s="3" t="s">
        <v>128</v>
      </c>
      <c r="G763" s="3" t="s">
        <v>129</v>
      </c>
      <c r="H763" s="3" t="s">
        <v>134</v>
      </c>
      <c r="I763" s="3" t="s">
        <v>135</v>
      </c>
      <c r="J763" s="3" t="s">
        <v>123</v>
      </c>
      <c r="K763" s="3" t="s">
        <v>142</v>
      </c>
      <c r="L763" s="3" t="s">
        <v>143</v>
      </c>
      <c r="M763" s="3" t="s">
        <v>126</v>
      </c>
      <c r="N763" s="4">
        <v>6628.25</v>
      </c>
      <c r="O763" s="4">
        <v>-6628.25</v>
      </c>
      <c r="P763" s="4">
        <v>0</v>
      </c>
      <c r="Q763" s="4">
        <v>0</v>
      </c>
      <c r="R763" s="4">
        <v>0</v>
      </c>
      <c r="S763" s="4">
        <v>0</v>
      </c>
      <c r="T763" s="4">
        <v>0</v>
      </c>
      <c r="U763" s="4">
        <v>0</v>
      </c>
      <c r="V763" s="4">
        <v>0</v>
      </c>
      <c r="W763" s="4">
        <v>0</v>
      </c>
      <c r="X763" s="3" t="s">
        <v>127</v>
      </c>
    </row>
    <row r="764" spans="1:24" ht="15.75" customHeight="1">
      <c r="A764" s="3" t="s">
        <v>118</v>
      </c>
      <c r="B764" s="3" t="s">
        <v>25</v>
      </c>
      <c r="C764" s="3" t="s">
        <v>26</v>
      </c>
      <c r="D764" s="3" t="s">
        <v>435</v>
      </c>
      <c r="E764" s="3" t="s">
        <v>436</v>
      </c>
      <c r="F764" s="3" t="s">
        <v>128</v>
      </c>
      <c r="G764" s="3" t="s">
        <v>129</v>
      </c>
      <c r="H764" s="3" t="s">
        <v>146</v>
      </c>
      <c r="I764" s="3" t="s">
        <v>147</v>
      </c>
      <c r="J764" s="3" t="s">
        <v>123</v>
      </c>
      <c r="K764" s="3" t="s">
        <v>443</v>
      </c>
      <c r="L764" s="3" t="s">
        <v>444</v>
      </c>
      <c r="M764" s="3" t="s">
        <v>126</v>
      </c>
      <c r="N764" s="4">
        <v>0</v>
      </c>
      <c r="O764" s="4">
        <v>47000</v>
      </c>
      <c r="P764" s="4">
        <v>0</v>
      </c>
      <c r="Q764" s="4">
        <v>47000</v>
      </c>
      <c r="R764" s="4">
        <v>0</v>
      </c>
      <c r="S764" s="4">
        <v>0</v>
      </c>
      <c r="T764" s="4">
        <v>0</v>
      </c>
      <c r="U764" s="4">
        <v>47000</v>
      </c>
      <c r="V764" s="4">
        <v>47000</v>
      </c>
      <c r="W764" s="4">
        <v>47000</v>
      </c>
      <c r="X764" s="3" t="s">
        <v>127</v>
      </c>
    </row>
    <row r="765" spans="1:24" ht="15.75" customHeight="1">
      <c r="A765" s="3" t="s">
        <v>118</v>
      </c>
      <c r="B765" s="3" t="s">
        <v>25</v>
      </c>
      <c r="C765" s="3" t="s">
        <v>26</v>
      </c>
      <c r="D765" s="3" t="s">
        <v>435</v>
      </c>
      <c r="E765" s="3" t="s">
        <v>436</v>
      </c>
      <c r="F765" s="3" t="s">
        <v>128</v>
      </c>
      <c r="G765" s="3" t="s">
        <v>129</v>
      </c>
      <c r="H765" s="3" t="s">
        <v>146</v>
      </c>
      <c r="I765" s="3" t="s">
        <v>147</v>
      </c>
      <c r="J765" s="3" t="s">
        <v>123</v>
      </c>
      <c r="K765" s="3" t="s">
        <v>150</v>
      </c>
      <c r="L765" s="3" t="s">
        <v>151</v>
      </c>
      <c r="M765" s="3" t="s">
        <v>126</v>
      </c>
      <c r="N765" s="4">
        <v>15000</v>
      </c>
      <c r="O765" s="4">
        <v>-15000</v>
      </c>
      <c r="P765" s="4">
        <v>0</v>
      </c>
      <c r="Q765" s="4">
        <v>0</v>
      </c>
      <c r="R765" s="4">
        <v>0</v>
      </c>
      <c r="S765" s="4">
        <v>0</v>
      </c>
      <c r="T765" s="4">
        <v>0</v>
      </c>
      <c r="U765" s="4">
        <v>0</v>
      </c>
      <c r="V765" s="4">
        <v>0</v>
      </c>
      <c r="W765" s="4">
        <v>0</v>
      </c>
      <c r="X765" s="3" t="s">
        <v>127</v>
      </c>
    </row>
    <row r="766" spans="1:24" ht="15.75" customHeight="1">
      <c r="A766" s="3" t="s">
        <v>118</v>
      </c>
      <c r="B766" s="3" t="s">
        <v>25</v>
      </c>
      <c r="C766" s="3" t="s">
        <v>26</v>
      </c>
      <c r="D766" s="3" t="s">
        <v>435</v>
      </c>
      <c r="E766" s="3" t="s">
        <v>436</v>
      </c>
      <c r="F766" s="3" t="s">
        <v>128</v>
      </c>
      <c r="G766" s="3" t="s">
        <v>129</v>
      </c>
      <c r="H766" s="3" t="s">
        <v>146</v>
      </c>
      <c r="I766" s="3" t="s">
        <v>147</v>
      </c>
      <c r="J766" s="3" t="s">
        <v>123</v>
      </c>
      <c r="K766" s="3" t="s">
        <v>140</v>
      </c>
      <c r="L766" s="3" t="s">
        <v>141</v>
      </c>
      <c r="M766" s="3" t="s">
        <v>126</v>
      </c>
      <c r="N766" s="4">
        <v>19698</v>
      </c>
      <c r="O766" s="4">
        <v>-19698</v>
      </c>
      <c r="P766" s="4">
        <v>0</v>
      </c>
      <c r="Q766" s="4">
        <v>0</v>
      </c>
      <c r="R766" s="4">
        <v>0</v>
      </c>
      <c r="S766" s="4">
        <v>0</v>
      </c>
      <c r="T766" s="4">
        <v>0</v>
      </c>
      <c r="U766" s="4">
        <v>0</v>
      </c>
      <c r="V766" s="4">
        <v>0</v>
      </c>
      <c r="W766" s="4">
        <v>0</v>
      </c>
      <c r="X766" s="3" t="s">
        <v>127</v>
      </c>
    </row>
    <row r="767" spans="1:24" ht="15.75" customHeight="1">
      <c r="A767" s="3" t="s">
        <v>118</v>
      </c>
      <c r="B767" s="3" t="s">
        <v>25</v>
      </c>
      <c r="C767" s="3" t="s">
        <v>26</v>
      </c>
      <c r="D767" s="3" t="s">
        <v>435</v>
      </c>
      <c r="E767" s="3" t="s">
        <v>436</v>
      </c>
      <c r="F767" s="3" t="s">
        <v>128</v>
      </c>
      <c r="G767" s="3" t="s">
        <v>129</v>
      </c>
      <c r="H767" s="3" t="s">
        <v>146</v>
      </c>
      <c r="I767" s="3" t="s">
        <v>147</v>
      </c>
      <c r="J767" s="3" t="s">
        <v>123</v>
      </c>
      <c r="K767" s="3" t="s">
        <v>158</v>
      </c>
      <c r="L767" s="3" t="s">
        <v>159</v>
      </c>
      <c r="M767" s="3" t="s">
        <v>126</v>
      </c>
      <c r="N767" s="4">
        <v>0</v>
      </c>
      <c r="O767" s="4">
        <v>16679.099999999999</v>
      </c>
      <c r="P767" s="4">
        <v>0</v>
      </c>
      <c r="Q767" s="4">
        <v>16679.099999999999</v>
      </c>
      <c r="R767" s="4">
        <v>0</v>
      </c>
      <c r="S767" s="4">
        <v>0</v>
      </c>
      <c r="T767" s="4">
        <v>0</v>
      </c>
      <c r="U767" s="4">
        <v>16679.099999999999</v>
      </c>
      <c r="V767" s="4">
        <v>16679.099999999999</v>
      </c>
      <c r="W767" s="4">
        <v>16679.099999999999</v>
      </c>
      <c r="X767" s="3" t="s">
        <v>127</v>
      </c>
    </row>
    <row r="768" spans="1:24" ht="15.75" customHeight="1">
      <c r="A768" s="3" t="s">
        <v>118</v>
      </c>
      <c r="B768" s="3" t="s">
        <v>25</v>
      </c>
      <c r="C768" s="3" t="s">
        <v>26</v>
      </c>
      <c r="D768" s="3" t="s">
        <v>435</v>
      </c>
      <c r="E768" s="3" t="s">
        <v>436</v>
      </c>
      <c r="F768" s="3" t="s">
        <v>128</v>
      </c>
      <c r="G768" s="3" t="s">
        <v>129</v>
      </c>
      <c r="H768" s="3" t="s">
        <v>146</v>
      </c>
      <c r="I768" s="3" t="s">
        <v>147</v>
      </c>
      <c r="J768" s="3" t="s">
        <v>123</v>
      </c>
      <c r="K768" s="3" t="s">
        <v>144</v>
      </c>
      <c r="L768" s="3" t="s">
        <v>145</v>
      </c>
      <c r="M768" s="3" t="s">
        <v>126</v>
      </c>
      <c r="N768" s="4">
        <v>75000.289999999994</v>
      </c>
      <c r="O768" s="4">
        <v>149999.71</v>
      </c>
      <c r="P768" s="4">
        <v>0</v>
      </c>
      <c r="Q768" s="4">
        <v>225000</v>
      </c>
      <c r="R768" s="4">
        <v>0</v>
      </c>
      <c r="S768" s="4">
        <v>0</v>
      </c>
      <c r="T768" s="4">
        <v>0</v>
      </c>
      <c r="U768" s="4">
        <v>225000</v>
      </c>
      <c r="V768" s="4">
        <v>225000</v>
      </c>
      <c r="W768" s="4">
        <v>225000</v>
      </c>
      <c r="X768" s="3" t="s">
        <v>127</v>
      </c>
    </row>
    <row r="769" spans="1:24" ht="15.75" customHeight="1">
      <c r="A769" s="3" t="s">
        <v>118</v>
      </c>
      <c r="B769" s="3" t="s">
        <v>25</v>
      </c>
      <c r="C769" s="3" t="s">
        <v>26</v>
      </c>
      <c r="D769" s="3" t="s">
        <v>435</v>
      </c>
      <c r="E769" s="3" t="s">
        <v>436</v>
      </c>
      <c r="F769" s="3" t="s">
        <v>162</v>
      </c>
      <c r="G769" s="3" t="s">
        <v>163</v>
      </c>
      <c r="H769" s="3" t="s">
        <v>164</v>
      </c>
      <c r="I769" s="3" t="s">
        <v>165</v>
      </c>
      <c r="J769" s="3" t="s">
        <v>123</v>
      </c>
      <c r="K769" s="3" t="s">
        <v>148</v>
      </c>
      <c r="L769" s="3" t="s">
        <v>180</v>
      </c>
      <c r="M769" s="3" t="s">
        <v>126</v>
      </c>
      <c r="N769" s="4">
        <v>0</v>
      </c>
      <c r="O769" s="4">
        <v>450</v>
      </c>
      <c r="P769" s="4">
        <v>0</v>
      </c>
      <c r="Q769" s="4">
        <v>450</v>
      </c>
      <c r="R769" s="4">
        <v>0</v>
      </c>
      <c r="S769" s="4">
        <v>0</v>
      </c>
      <c r="T769" s="4">
        <v>0</v>
      </c>
      <c r="U769" s="4">
        <v>450</v>
      </c>
      <c r="V769" s="4">
        <v>450</v>
      </c>
      <c r="W769" s="4">
        <v>450</v>
      </c>
      <c r="X769" s="3" t="s">
        <v>127</v>
      </c>
    </row>
    <row r="770" spans="1:24" ht="15.75" customHeight="1">
      <c r="A770" s="3" t="s">
        <v>118</v>
      </c>
      <c r="B770" s="3" t="s">
        <v>25</v>
      </c>
      <c r="C770" s="3" t="s">
        <v>26</v>
      </c>
      <c r="D770" s="3" t="s">
        <v>435</v>
      </c>
      <c r="E770" s="3" t="s">
        <v>436</v>
      </c>
      <c r="F770" s="3" t="s">
        <v>162</v>
      </c>
      <c r="G770" s="3" t="s">
        <v>163</v>
      </c>
      <c r="H770" s="3" t="s">
        <v>164</v>
      </c>
      <c r="I770" s="3" t="s">
        <v>165</v>
      </c>
      <c r="J770" s="3" t="s">
        <v>123</v>
      </c>
      <c r="K770" s="3" t="s">
        <v>169</v>
      </c>
      <c r="L770" s="3" t="s">
        <v>170</v>
      </c>
      <c r="M770" s="3" t="s">
        <v>126</v>
      </c>
      <c r="N770" s="4">
        <v>6346.9</v>
      </c>
      <c r="O770" s="4">
        <v>5653.1</v>
      </c>
      <c r="P770" s="4">
        <v>0</v>
      </c>
      <c r="Q770" s="4">
        <v>12000</v>
      </c>
      <c r="R770" s="4">
        <v>12000</v>
      </c>
      <c r="S770" s="4">
        <v>0</v>
      </c>
      <c r="T770" s="4">
        <v>0</v>
      </c>
      <c r="U770" s="4">
        <v>12000</v>
      </c>
      <c r="V770" s="4">
        <v>12000</v>
      </c>
      <c r="W770" s="4">
        <v>0</v>
      </c>
      <c r="X770" s="3" t="s">
        <v>127</v>
      </c>
    </row>
    <row r="771" spans="1:24" ht="15.75" customHeight="1">
      <c r="A771" s="3" t="s">
        <v>118</v>
      </c>
      <c r="B771" s="3" t="s">
        <v>25</v>
      </c>
      <c r="C771" s="3" t="s">
        <v>26</v>
      </c>
      <c r="D771" s="3" t="s">
        <v>435</v>
      </c>
      <c r="E771" s="3" t="s">
        <v>436</v>
      </c>
      <c r="F771" s="3" t="s">
        <v>162</v>
      </c>
      <c r="G771" s="3" t="s">
        <v>163</v>
      </c>
      <c r="H771" s="3" t="s">
        <v>164</v>
      </c>
      <c r="I771" s="3" t="s">
        <v>165</v>
      </c>
      <c r="J771" s="3" t="s">
        <v>123</v>
      </c>
      <c r="K771" s="3" t="s">
        <v>154</v>
      </c>
      <c r="L771" s="3" t="s">
        <v>181</v>
      </c>
      <c r="M771" s="3" t="s">
        <v>126</v>
      </c>
      <c r="N771" s="4">
        <v>0</v>
      </c>
      <c r="O771" s="4">
        <v>1000</v>
      </c>
      <c r="P771" s="4">
        <v>0</v>
      </c>
      <c r="Q771" s="4">
        <v>1000</v>
      </c>
      <c r="R771" s="4">
        <v>0</v>
      </c>
      <c r="S771" s="4">
        <v>0</v>
      </c>
      <c r="T771" s="4">
        <v>0</v>
      </c>
      <c r="U771" s="4">
        <v>1000</v>
      </c>
      <c r="V771" s="4">
        <v>1000</v>
      </c>
      <c r="W771" s="4">
        <v>1000</v>
      </c>
      <c r="X771" s="3" t="s">
        <v>127</v>
      </c>
    </row>
    <row r="772" spans="1:24" ht="15.75" customHeight="1">
      <c r="A772" s="3" t="s">
        <v>118</v>
      </c>
      <c r="B772" s="3" t="s">
        <v>25</v>
      </c>
      <c r="C772" s="3" t="s">
        <v>26</v>
      </c>
      <c r="D772" s="3" t="s">
        <v>435</v>
      </c>
      <c r="E772" s="3" t="s">
        <v>436</v>
      </c>
      <c r="F772" s="3" t="s">
        <v>162</v>
      </c>
      <c r="G772" s="3" t="s">
        <v>163</v>
      </c>
      <c r="H772" s="3" t="s">
        <v>164</v>
      </c>
      <c r="I772" s="3" t="s">
        <v>165</v>
      </c>
      <c r="J772" s="3" t="s">
        <v>123</v>
      </c>
      <c r="K772" s="3" t="s">
        <v>158</v>
      </c>
      <c r="L772" s="3" t="s">
        <v>171</v>
      </c>
      <c r="M772" s="3" t="s">
        <v>126</v>
      </c>
      <c r="N772" s="4">
        <v>10116.6</v>
      </c>
      <c r="O772" s="4">
        <v>-5616.6</v>
      </c>
      <c r="P772" s="4">
        <v>0</v>
      </c>
      <c r="Q772" s="4">
        <v>4500</v>
      </c>
      <c r="R772" s="4">
        <v>0</v>
      </c>
      <c r="S772" s="4">
        <v>0</v>
      </c>
      <c r="T772" s="4">
        <v>0</v>
      </c>
      <c r="U772" s="4">
        <v>4500</v>
      </c>
      <c r="V772" s="4">
        <v>4500</v>
      </c>
      <c r="W772" s="4">
        <v>4500</v>
      </c>
      <c r="X772" s="3" t="s">
        <v>127</v>
      </c>
    </row>
    <row r="773" spans="1:24" ht="15.75" customHeight="1">
      <c r="A773" s="3" t="s">
        <v>118</v>
      </c>
      <c r="B773" s="3" t="s">
        <v>25</v>
      </c>
      <c r="C773" s="3" t="s">
        <v>26</v>
      </c>
      <c r="D773" s="3" t="s">
        <v>435</v>
      </c>
      <c r="E773" s="3" t="s">
        <v>436</v>
      </c>
      <c r="F773" s="3" t="s">
        <v>162</v>
      </c>
      <c r="G773" s="3" t="s">
        <v>163</v>
      </c>
      <c r="H773" s="3" t="s">
        <v>164</v>
      </c>
      <c r="I773" s="3" t="s">
        <v>165</v>
      </c>
      <c r="J773" s="3" t="s">
        <v>123</v>
      </c>
      <c r="K773" s="3" t="s">
        <v>132</v>
      </c>
      <c r="L773" s="3" t="s">
        <v>182</v>
      </c>
      <c r="M773" s="3" t="s">
        <v>126</v>
      </c>
      <c r="N773" s="4">
        <v>0</v>
      </c>
      <c r="O773" s="4">
        <v>600</v>
      </c>
      <c r="P773" s="4">
        <v>0</v>
      </c>
      <c r="Q773" s="4">
        <v>600</v>
      </c>
      <c r="R773" s="4">
        <v>0</v>
      </c>
      <c r="S773" s="4">
        <v>0</v>
      </c>
      <c r="T773" s="4">
        <v>0</v>
      </c>
      <c r="U773" s="4">
        <v>600</v>
      </c>
      <c r="V773" s="4">
        <v>600</v>
      </c>
      <c r="W773" s="4">
        <v>600</v>
      </c>
      <c r="X773" s="3" t="s">
        <v>127</v>
      </c>
    </row>
    <row r="774" spans="1:24" ht="15.75" customHeight="1">
      <c r="A774" s="3" t="s">
        <v>118</v>
      </c>
      <c r="B774" s="3" t="s">
        <v>25</v>
      </c>
      <c r="C774" s="3" t="s">
        <v>26</v>
      </c>
      <c r="D774" s="3" t="s">
        <v>435</v>
      </c>
      <c r="E774" s="3" t="s">
        <v>436</v>
      </c>
      <c r="F774" s="3" t="s">
        <v>162</v>
      </c>
      <c r="G774" s="3" t="s">
        <v>163</v>
      </c>
      <c r="H774" s="3" t="s">
        <v>164</v>
      </c>
      <c r="I774" s="3" t="s">
        <v>165</v>
      </c>
      <c r="J774" s="3" t="s">
        <v>123</v>
      </c>
      <c r="K774" s="3" t="s">
        <v>144</v>
      </c>
      <c r="L774" s="3" t="s">
        <v>183</v>
      </c>
      <c r="M774" s="3" t="s">
        <v>126</v>
      </c>
      <c r="N774" s="4">
        <v>0</v>
      </c>
      <c r="O774" s="4">
        <v>450</v>
      </c>
      <c r="P774" s="4">
        <v>0</v>
      </c>
      <c r="Q774" s="4">
        <v>450</v>
      </c>
      <c r="R774" s="4">
        <v>0</v>
      </c>
      <c r="S774" s="4">
        <v>0</v>
      </c>
      <c r="T774" s="4">
        <v>0</v>
      </c>
      <c r="U774" s="4">
        <v>450</v>
      </c>
      <c r="V774" s="4">
        <v>450</v>
      </c>
      <c r="W774" s="4">
        <v>450</v>
      </c>
      <c r="X774" s="3" t="s">
        <v>127</v>
      </c>
    </row>
    <row r="775" spans="1:24" ht="15.75" customHeight="1">
      <c r="A775" s="3" t="s">
        <v>118</v>
      </c>
      <c r="B775" s="3" t="s">
        <v>25</v>
      </c>
      <c r="C775" s="3" t="s">
        <v>26</v>
      </c>
      <c r="D775" s="3" t="s">
        <v>435</v>
      </c>
      <c r="E775" s="3" t="s">
        <v>436</v>
      </c>
      <c r="F775" s="3" t="s">
        <v>162</v>
      </c>
      <c r="G775" s="3" t="s">
        <v>163</v>
      </c>
      <c r="H775" s="3" t="s">
        <v>164</v>
      </c>
      <c r="I775" s="3" t="s">
        <v>165</v>
      </c>
      <c r="J775" s="3" t="s">
        <v>123</v>
      </c>
      <c r="K775" s="3" t="s">
        <v>174</v>
      </c>
      <c r="L775" s="3" t="s">
        <v>175</v>
      </c>
      <c r="M775" s="3" t="s">
        <v>126</v>
      </c>
      <c r="N775" s="4">
        <v>0</v>
      </c>
      <c r="O775" s="4">
        <v>3000</v>
      </c>
      <c r="P775" s="4">
        <v>0</v>
      </c>
      <c r="Q775" s="4">
        <v>3000</v>
      </c>
      <c r="R775" s="4">
        <v>0</v>
      </c>
      <c r="S775" s="4">
        <v>0</v>
      </c>
      <c r="T775" s="4">
        <v>0</v>
      </c>
      <c r="U775" s="4">
        <v>3000</v>
      </c>
      <c r="V775" s="4">
        <v>3000</v>
      </c>
      <c r="W775" s="4">
        <v>3000</v>
      </c>
      <c r="X775" s="3" t="s">
        <v>127</v>
      </c>
    </row>
    <row r="776" spans="1:24" ht="15.75" customHeight="1">
      <c r="A776" s="3" t="s">
        <v>118</v>
      </c>
      <c r="B776" s="3" t="s">
        <v>25</v>
      </c>
      <c r="C776" s="3" t="s">
        <v>26</v>
      </c>
      <c r="D776" s="3" t="s">
        <v>435</v>
      </c>
      <c r="E776" s="3" t="s">
        <v>436</v>
      </c>
      <c r="F776" s="3" t="s">
        <v>162</v>
      </c>
      <c r="G776" s="3" t="s">
        <v>163</v>
      </c>
      <c r="H776" s="3" t="s">
        <v>164</v>
      </c>
      <c r="I776" s="3" t="s">
        <v>165</v>
      </c>
      <c r="J776" s="3" t="s">
        <v>123</v>
      </c>
      <c r="K776" s="3" t="s">
        <v>328</v>
      </c>
      <c r="L776" s="3" t="s">
        <v>329</v>
      </c>
      <c r="M776" s="3" t="s">
        <v>126</v>
      </c>
      <c r="N776" s="4">
        <v>2521.48</v>
      </c>
      <c r="O776" s="4">
        <v>-2521.48</v>
      </c>
      <c r="P776" s="4">
        <v>0</v>
      </c>
      <c r="Q776" s="4">
        <v>0</v>
      </c>
      <c r="R776" s="4">
        <v>0</v>
      </c>
      <c r="S776" s="4">
        <v>0</v>
      </c>
      <c r="T776" s="4">
        <v>0</v>
      </c>
      <c r="U776" s="4">
        <v>0</v>
      </c>
      <c r="V776" s="4">
        <v>0</v>
      </c>
      <c r="W776" s="4">
        <v>0</v>
      </c>
      <c r="X776" s="3" t="s">
        <v>127</v>
      </c>
    </row>
    <row r="777" spans="1:24" ht="15.75" customHeight="1">
      <c r="A777" s="3" t="s">
        <v>118</v>
      </c>
      <c r="B777" s="3" t="s">
        <v>25</v>
      </c>
      <c r="C777" s="3" t="s">
        <v>26</v>
      </c>
      <c r="D777" s="3" t="s">
        <v>435</v>
      </c>
      <c r="E777" s="3" t="s">
        <v>436</v>
      </c>
      <c r="F777" s="3" t="s">
        <v>162</v>
      </c>
      <c r="G777" s="3" t="s">
        <v>163</v>
      </c>
      <c r="H777" s="3" t="s">
        <v>164</v>
      </c>
      <c r="I777" s="3" t="s">
        <v>165</v>
      </c>
      <c r="J777" s="3" t="s">
        <v>123</v>
      </c>
      <c r="K777" s="3" t="s">
        <v>160</v>
      </c>
      <c r="L777" s="3" t="s">
        <v>361</v>
      </c>
      <c r="M777" s="3" t="s">
        <v>126</v>
      </c>
      <c r="N777" s="4">
        <v>2836.5</v>
      </c>
      <c r="O777" s="4">
        <v>-1336.5</v>
      </c>
      <c r="P777" s="4">
        <v>0</v>
      </c>
      <c r="Q777" s="4">
        <v>1500</v>
      </c>
      <c r="R777" s="4">
        <v>0</v>
      </c>
      <c r="S777" s="4">
        <v>0</v>
      </c>
      <c r="T777" s="4">
        <v>0</v>
      </c>
      <c r="U777" s="4">
        <v>1500</v>
      </c>
      <c r="V777" s="4">
        <v>1500</v>
      </c>
      <c r="W777" s="4">
        <v>1500</v>
      </c>
      <c r="X777" s="3" t="s">
        <v>127</v>
      </c>
    </row>
    <row r="778" spans="1:24" ht="15.75" customHeight="1">
      <c r="A778" s="3" t="s">
        <v>118</v>
      </c>
      <c r="B778" s="3" t="s">
        <v>25</v>
      </c>
      <c r="C778" s="3" t="s">
        <v>26</v>
      </c>
      <c r="D778" s="3" t="s">
        <v>435</v>
      </c>
      <c r="E778" s="3" t="s">
        <v>436</v>
      </c>
      <c r="F778" s="3" t="s">
        <v>162</v>
      </c>
      <c r="G778" s="3" t="s">
        <v>163</v>
      </c>
      <c r="H778" s="3" t="s">
        <v>176</v>
      </c>
      <c r="I778" s="3" t="s">
        <v>177</v>
      </c>
      <c r="J778" s="3" t="s">
        <v>123</v>
      </c>
      <c r="K778" s="3" t="s">
        <v>332</v>
      </c>
      <c r="L778" s="3" t="s">
        <v>384</v>
      </c>
      <c r="M778" s="3" t="s">
        <v>126</v>
      </c>
      <c r="N778" s="4">
        <v>8341.67</v>
      </c>
      <c r="O778" s="4">
        <v>758.33</v>
      </c>
      <c r="P778" s="4">
        <v>0</v>
      </c>
      <c r="Q778" s="4">
        <v>9100</v>
      </c>
      <c r="R778" s="4">
        <v>0</v>
      </c>
      <c r="S778" s="4">
        <v>0</v>
      </c>
      <c r="T778" s="4">
        <v>0</v>
      </c>
      <c r="U778" s="4">
        <v>9100</v>
      </c>
      <c r="V778" s="4">
        <v>9100</v>
      </c>
      <c r="W778" s="4">
        <v>9100</v>
      </c>
      <c r="X778" s="3" t="s">
        <v>127</v>
      </c>
    </row>
    <row r="779" spans="1:24" ht="15.75" customHeight="1">
      <c r="A779" s="3" t="s">
        <v>118</v>
      </c>
      <c r="B779" s="3" t="s">
        <v>25</v>
      </c>
      <c r="C779" s="3" t="s">
        <v>26</v>
      </c>
      <c r="D779" s="3" t="s">
        <v>435</v>
      </c>
      <c r="E779" s="3" t="s">
        <v>436</v>
      </c>
      <c r="F779" s="3" t="s">
        <v>162</v>
      </c>
      <c r="G779" s="3" t="s">
        <v>163</v>
      </c>
      <c r="H779" s="3" t="s">
        <v>176</v>
      </c>
      <c r="I779" s="3" t="s">
        <v>177</v>
      </c>
      <c r="J779" s="3" t="s">
        <v>123</v>
      </c>
      <c r="K779" s="3" t="s">
        <v>148</v>
      </c>
      <c r="L779" s="3" t="s">
        <v>180</v>
      </c>
      <c r="M779" s="3" t="s">
        <v>126</v>
      </c>
      <c r="N779" s="4">
        <v>4649.03</v>
      </c>
      <c r="O779" s="4">
        <v>-3149.03</v>
      </c>
      <c r="P779" s="4">
        <v>0</v>
      </c>
      <c r="Q779" s="4">
        <v>1500</v>
      </c>
      <c r="R779" s="4">
        <v>0</v>
      </c>
      <c r="S779" s="4">
        <v>0</v>
      </c>
      <c r="T779" s="4">
        <v>0</v>
      </c>
      <c r="U779" s="4">
        <v>1500</v>
      </c>
      <c r="V779" s="4">
        <v>1500</v>
      </c>
      <c r="W779" s="4">
        <v>1500</v>
      </c>
      <c r="X779" s="3" t="s">
        <v>127</v>
      </c>
    </row>
    <row r="780" spans="1:24" ht="15.75" customHeight="1">
      <c r="A780" s="3" t="s">
        <v>118</v>
      </c>
      <c r="B780" s="3" t="s">
        <v>25</v>
      </c>
      <c r="C780" s="3" t="s">
        <v>26</v>
      </c>
      <c r="D780" s="3" t="s">
        <v>435</v>
      </c>
      <c r="E780" s="3" t="s">
        <v>436</v>
      </c>
      <c r="F780" s="3" t="s">
        <v>162</v>
      </c>
      <c r="G780" s="3" t="s">
        <v>163</v>
      </c>
      <c r="H780" s="3" t="s">
        <v>176</v>
      </c>
      <c r="I780" s="3" t="s">
        <v>177</v>
      </c>
      <c r="J780" s="3" t="s">
        <v>123</v>
      </c>
      <c r="K780" s="3" t="s">
        <v>154</v>
      </c>
      <c r="L780" s="3" t="s">
        <v>181</v>
      </c>
      <c r="M780" s="3" t="s">
        <v>126</v>
      </c>
      <c r="N780" s="4">
        <v>1861.2</v>
      </c>
      <c r="O780" s="4">
        <v>138.80000000000001</v>
      </c>
      <c r="P780" s="4">
        <v>0</v>
      </c>
      <c r="Q780" s="4">
        <v>2000</v>
      </c>
      <c r="R780" s="4">
        <v>0</v>
      </c>
      <c r="S780" s="4">
        <v>0</v>
      </c>
      <c r="T780" s="4">
        <v>0</v>
      </c>
      <c r="U780" s="4">
        <v>2000</v>
      </c>
      <c r="V780" s="4">
        <v>2000</v>
      </c>
      <c r="W780" s="4">
        <v>2000</v>
      </c>
      <c r="X780" s="3" t="s">
        <v>127</v>
      </c>
    </row>
    <row r="781" spans="1:24" ht="15.75" customHeight="1">
      <c r="A781" s="3" t="s">
        <v>118</v>
      </c>
      <c r="B781" s="3" t="s">
        <v>25</v>
      </c>
      <c r="C781" s="3" t="s">
        <v>26</v>
      </c>
      <c r="D781" s="3" t="s">
        <v>435</v>
      </c>
      <c r="E781" s="3" t="s">
        <v>436</v>
      </c>
      <c r="F781" s="3" t="s">
        <v>162</v>
      </c>
      <c r="G781" s="3" t="s">
        <v>163</v>
      </c>
      <c r="H781" s="3" t="s">
        <v>176</v>
      </c>
      <c r="I781" s="3" t="s">
        <v>177</v>
      </c>
      <c r="J781" s="3" t="s">
        <v>123</v>
      </c>
      <c r="K781" s="3" t="s">
        <v>158</v>
      </c>
      <c r="L781" s="3" t="s">
        <v>171</v>
      </c>
      <c r="M781" s="3" t="s">
        <v>126</v>
      </c>
      <c r="N781" s="4">
        <v>1345.97</v>
      </c>
      <c r="O781" s="4">
        <v>654.03</v>
      </c>
      <c r="P781" s="4">
        <v>0</v>
      </c>
      <c r="Q781" s="4">
        <v>2000</v>
      </c>
      <c r="R781" s="4">
        <v>0</v>
      </c>
      <c r="S781" s="4">
        <v>0</v>
      </c>
      <c r="T781" s="4">
        <v>0</v>
      </c>
      <c r="U781" s="4">
        <v>2000</v>
      </c>
      <c r="V781" s="4">
        <v>2000</v>
      </c>
      <c r="W781" s="4">
        <v>2000</v>
      </c>
      <c r="X781" s="3" t="s">
        <v>127</v>
      </c>
    </row>
    <row r="782" spans="1:24" ht="15.75" customHeight="1">
      <c r="A782" s="3" t="s">
        <v>118</v>
      </c>
      <c r="B782" s="3" t="s">
        <v>25</v>
      </c>
      <c r="C782" s="3" t="s">
        <v>26</v>
      </c>
      <c r="D782" s="3" t="s">
        <v>435</v>
      </c>
      <c r="E782" s="3" t="s">
        <v>436</v>
      </c>
      <c r="F782" s="3" t="s">
        <v>162</v>
      </c>
      <c r="G782" s="3" t="s">
        <v>163</v>
      </c>
      <c r="H782" s="3" t="s">
        <v>176</v>
      </c>
      <c r="I782" s="3" t="s">
        <v>177</v>
      </c>
      <c r="J782" s="3" t="s">
        <v>123</v>
      </c>
      <c r="K782" s="3" t="s">
        <v>144</v>
      </c>
      <c r="L782" s="3" t="s">
        <v>183</v>
      </c>
      <c r="M782" s="3" t="s">
        <v>126</v>
      </c>
      <c r="N782" s="4">
        <v>668.6</v>
      </c>
      <c r="O782" s="4">
        <v>-268.60000000000002</v>
      </c>
      <c r="P782" s="4">
        <v>0</v>
      </c>
      <c r="Q782" s="4">
        <v>400</v>
      </c>
      <c r="R782" s="4">
        <v>0</v>
      </c>
      <c r="S782" s="4">
        <v>0</v>
      </c>
      <c r="T782" s="4">
        <v>0</v>
      </c>
      <c r="U782" s="4">
        <v>400</v>
      </c>
      <c r="V782" s="4">
        <v>400</v>
      </c>
      <c r="W782" s="4">
        <v>400</v>
      </c>
      <c r="X782" s="3" t="s">
        <v>127</v>
      </c>
    </row>
    <row r="783" spans="1:24" ht="15.75" customHeight="1">
      <c r="A783" s="3" t="s">
        <v>118</v>
      </c>
      <c r="B783" s="3" t="s">
        <v>25</v>
      </c>
      <c r="C783" s="3" t="s">
        <v>26</v>
      </c>
      <c r="D783" s="3" t="s">
        <v>435</v>
      </c>
      <c r="E783" s="3" t="s">
        <v>436</v>
      </c>
      <c r="F783" s="3" t="s">
        <v>162</v>
      </c>
      <c r="G783" s="3" t="s">
        <v>163</v>
      </c>
      <c r="H783" s="3" t="s">
        <v>184</v>
      </c>
      <c r="I783" s="3" t="s">
        <v>185</v>
      </c>
      <c r="J783" s="3" t="s">
        <v>123</v>
      </c>
      <c r="K783" s="3" t="s">
        <v>332</v>
      </c>
      <c r="L783" s="3" t="s">
        <v>384</v>
      </c>
      <c r="M783" s="3" t="s">
        <v>126</v>
      </c>
      <c r="N783" s="4">
        <v>7166.67</v>
      </c>
      <c r="O783" s="4">
        <v>961.46</v>
      </c>
      <c r="P783" s="4">
        <v>0</v>
      </c>
      <c r="Q783" s="4">
        <v>8128.13</v>
      </c>
      <c r="R783" s="4">
        <v>0</v>
      </c>
      <c r="S783" s="4">
        <v>0</v>
      </c>
      <c r="T783" s="4">
        <v>0</v>
      </c>
      <c r="U783" s="4">
        <v>8128.13</v>
      </c>
      <c r="V783" s="4">
        <v>8128.13</v>
      </c>
      <c r="W783" s="4">
        <v>8128.13</v>
      </c>
      <c r="X783" s="3" t="s">
        <v>127</v>
      </c>
    </row>
    <row r="784" spans="1:24" ht="15.75" customHeight="1">
      <c r="A784" s="3" t="s">
        <v>118</v>
      </c>
      <c r="B784" s="3" t="s">
        <v>25</v>
      </c>
      <c r="C784" s="3" t="s">
        <v>26</v>
      </c>
      <c r="D784" s="3" t="s">
        <v>435</v>
      </c>
      <c r="E784" s="3" t="s">
        <v>436</v>
      </c>
      <c r="F784" s="3" t="s">
        <v>162</v>
      </c>
      <c r="G784" s="3" t="s">
        <v>163</v>
      </c>
      <c r="H784" s="3" t="s">
        <v>184</v>
      </c>
      <c r="I784" s="3" t="s">
        <v>185</v>
      </c>
      <c r="J784" s="3" t="s">
        <v>123</v>
      </c>
      <c r="K784" s="3" t="s">
        <v>148</v>
      </c>
      <c r="L784" s="3" t="s">
        <v>180</v>
      </c>
      <c r="M784" s="3" t="s">
        <v>126</v>
      </c>
      <c r="N784" s="4">
        <v>1000</v>
      </c>
      <c r="O784" s="4">
        <v>0</v>
      </c>
      <c r="P784" s="4">
        <v>0</v>
      </c>
      <c r="Q784" s="4">
        <v>1000</v>
      </c>
      <c r="R784" s="4">
        <v>0</v>
      </c>
      <c r="S784" s="4">
        <v>0</v>
      </c>
      <c r="T784" s="4">
        <v>0</v>
      </c>
      <c r="U784" s="4">
        <v>1000</v>
      </c>
      <c r="V784" s="4">
        <v>1000</v>
      </c>
      <c r="W784" s="4">
        <v>1000</v>
      </c>
      <c r="X784" s="3" t="s">
        <v>127</v>
      </c>
    </row>
    <row r="785" spans="1:24" ht="15.75" customHeight="1">
      <c r="A785" s="3" t="s">
        <v>118</v>
      </c>
      <c r="B785" s="3" t="s">
        <v>25</v>
      </c>
      <c r="C785" s="3" t="s">
        <v>26</v>
      </c>
      <c r="D785" s="3" t="s">
        <v>435</v>
      </c>
      <c r="E785" s="3" t="s">
        <v>436</v>
      </c>
      <c r="F785" s="3" t="s">
        <v>162</v>
      </c>
      <c r="G785" s="3" t="s">
        <v>163</v>
      </c>
      <c r="H785" s="3" t="s">
        <v>184</v>
      </c>
      <c r="I785" s="3" t="s">
        <v>185</v>
      </c>
      <c r="J785" s="3" t="s">
        <v>123</v>
      </c>
      <c r="K785" s="3" t="s">
        <v>154</v>
      </c>
      <c r="L785" s="3" t="s">
        <v>181</v>
      </c>
      <c r="M785" s="3" t="s">
        <v>126</v>
      </c>
      <c r="N785" s="4">
        <v>1870.6</v>
      </c>
      <c r="O785" s="4">
        <v>0</v>
      </c>
      <c r="P785" s="4">
        <v>0</v>
      </c>
      <c r="Q785" s="4">
        <v>1870.6</v>
      </c>
      <c r="R785" s="4">
        <v>0</v>
      </c>
      <c r="S785" s="4">
        <v>0</v>
      </c>
      <c r="T785" s="4">
        <v>0</v>
      </c>
      <c r="U785" s="4">
        <v>1870.6</v>
      </c>
      <c r="V785" s="4">
        <v>1870.6</v>
      </c>
      <c r="W785" s="4">
        <v>1870.6</v>
      </c>
      <c r="X785" s="3" t="s">
        <v>127</v>
      </c>
    </row>
    <row r="786" spans="1:24" ht="15.75" customHeight="1">
      <c r="A786" s="3" t="s">
        <v>118</v>
      </c>
      <c r="B786" s="3" t="s">
        <v>25</v>
      </c>
      <c r="C786" s="3" t="s">
        <v>26</v>
      </c>
      <c r="D786" s="3" t="s">
        <v>435</v>
      </c>
      <c r="E786" s="3" t="s">
        <v>436</v>
      </c>
      <c r="F786" s="3" t="s">
        <v>162</v>
      </c>
      <c r="G786" s="3" t="s">
        <v>163</v>
      </c>
      <c r="H786" s="3" t="s">
        <v>184</v>
      </c>
      <c r="I786" s="3" t="s">
        <v>185</v>
      </c>
      <c r="J786" s="3" t="s">
        <v>123</v>
      </c>
      <c r="K786" s="3" t="s">
        <v>158</v>
      </c>
      <c r="L786" s="3" t="s">
        <v>171</v>
      </c>
      <c r="M786" s="3" t="s">
        <v>126</v>
      </c>
      <c r="N786" s="4">
        <v>1001.27</v>
      </c>
      <c r="O786" s="4">
        <v>0</v>
      </c>
      <c r="P786" s="4">
        <v>0</v>
      </c>
      <c r="Q786" s="4">
        <v>1001.27</v>
      </c>
      <c r="R786" s="4">
        <v>0</v>
      </c>
      <c r="S786" s="4">
        <v>0</v>
      </c>
      <c r="T786" s="4">
        <v>0</v>
      </c>
      <c r="U786" s="4">
        <v>1001.27</v>
      </c>
      <c r="V786" s="4">
        <v>1001.27</v>
      </c>
      <c r="W786" s="4">
        <v>1001.27</v>
      </c>
      <c r="X786" s="3" t="s">
        <v>127</v>
      </c>
    </row>
    <row r="787" spans="1:24" ht="15.75" customHeight="1">
      <c r="A787" s="3" t="s">
        <v>118</v>
      </c>
      <c r="B787" s="3" t="s">
        <v>25</v>
      </c>
      <c r="C787" s="3" t="s">
        <v>26</v>
      </c>
      <c r="D787" s="3" t="s">
        <v>435</v>
      </c>
      <c r="E787" s="3" t="s">
        <v>436</v>
      </c>
      <c r="F787" s="3" t="s">
        <v>162</v>
      </c>
      <c r="G787" s="3" t="s">
        <v>163</v>
      </c>
      <c r="H787" s="3" t="s">
        <v>184</v>
      </c>
      <c r="I787" s="3" t="s">
        <v>185</v>
      </c>
      <c r="J787" s="3" t="s">
        <v>123</v>
      </c>
      <c r="K787" s="3" t="s">
        <v>144</v>
      </c>
      <c r="L787" s="3" t="s">
        <v>183</v>
      </c>
      <c r="M787" s="3" t="s">
        <v>126</v>
      </c>
      <c r="N787" s="4">
        <v>2857.85</v>
      </c>
      <c r="O787" s="4">
        <v>142.15</v>
      </c>
      <c r="P787" s="4">
        <v>0</v>
      </c>
      <c r="Q787" s="4">
        <v>3000</v>
      </c>
      <c r="R787" s="4">
        <v>0</v>
      </c>
      <c r="S787" s="4">
        <v>0</v>
      </c>
      <c r="T787" s="4">
        <v>0</v>
      </c>
      <c r="U787" s="4">
        <v>3000</v>
      </c>
      <c r="V787" s="4">
        <v>3000</v>
      </c>
      <c r="W787" s="4">
        <v>3000</v>
      </c>
      <c r="X787" s="3" t="s">
        <v>127</v>
      </c>
    </row>
    <row r="788" spans="1:24" ht="15.75" customHeight="1">
      <c r="A788" s="3" t="s">
        <v>118</v>
      </c>
      <c r="B788" s="3" t="s">
        <v>25</v>
      </c>
      <c r="C788" s="3" t="s">
        <v>26</v>
      </c>
      <c r="D788" s="3" t="s">
        <v>435</v>
      </c>
      <c r="E788" s="3" t="s">
        <v>436</v>
      </c>
      <c r="F788" s="3" t="s">
        <v>162</v>
      </c>
      <c r="G788" s="3" t="s">
        <v>163</v>
      </c>
      <c r="H788" s="3" t="s">
        <v>186</v>
      </c>
      <c r="I788" s="3" t="s">
        <v>187</v>
      </c>
      <c r="J788" s="3" t="s">
        <v>123</v>
      </c>
      <c r="K788" s="3" t="s">
        <v>178</v>
      </c>
      <c r="L788" s="3" t="s">
        <v>179</v>
      </c>
      <c r="M788" s="3" t="s">
        <v>126</v>
      </c>
      <c r="N788" s="4">
        <v>0</v>
      </c>
      <c r="O788" s="4">
        <v>4200</v>
      </c>
      <c r="P788" s="4">
        <v>0</v>
      </c>
      <c r="Q788" s="4">
        <v>4200</v>
      </c>
      <c r="R788" s="4">
        <v>0</v>
      </c>
      <c r="S788" s="4">
        <v>0</v>
      </c>
      <c r="T788" s="4">
        <v>0</v>
      </c>
      <c r="U788" s="4">
        <v>4200</v>
      </c>
      <c r="V788" s="4">
        <v>4200</v>
      </c>
      <c r="W788" s="4">
        <v>4200</v>
      </c>
      <c r="X788" s="3" t="s">
        <v>127</v>
      </c>
    </row>
    <row r="789" spans="1:24" ht="15.75" customHeight="1">
      <c r="A789" s="3" t="s">
        <v>118</v>
      </c>
      <c r="B789" s="3" t="s">
        <v>25</v>
      </c>
      <c r="C789" s="3" t="s">
        <v>26</v>
      </c>
      <c r="D789" s="3" t="s">
        <v>435</v>
      </c>
      <c r="E789" s="3" t="s">
        <v>436</v>
      </c>
      <c r="F789" s="3" t="s">
        <v>162</v>
      </c>
      <c r="G789" s="3" t="s">
        <v>163</v>
      </c>
      <c r="H789" s="3" t="s">
        <v>186</v>
      </c>
      <c r="I789" s="3" t="s">
        <v>187</v>
      </c>
      <c r="J789" s="3" t="s">
        <v>123</v>
      </c>
      <c r="K789" s="3" t="s">
        <v>332</v>
      </c>
      <c r="L789" s="3" t="s">
        <v>384</v>
      </c>
      <c r="M789" s="3" t="s">
        <v>126</v>
      </c>
      <c r="N789" s="4">
        <v>3230</v>
      </c>
      <c r="O789" s="4">
        <v>0</v>
      </c>
      <c r="P789" s="4">
        <v>0</v>
      </c>
      <c r="Q789" s="4">
        <v>3230</v>
      </c>
      <c r="R789" s="4">
        <v>0</v>
      </c>
      <c r="S789" s="4">
        <v>0</v>
      </c>
      <c r="T789" s="4">
        <v>0</v>
      </c>
      <c r="U789" s="4">
        <v>3230</v>
      </c>
      <c r="V789" s="4">
        <v>3230</v>
      </c>
      <c r="W789" s="4">
        <v>3230</v>
      </c>
      <c r="X789" s="3" t="s">
        <v>127</v>
      </c>
    </row>
    <row r="790" spans="1:24" ht="15.75" customHeight="1">
      <c r="A790" s="3" t="s">
        <v>118</v>
      </c>
      <c r="B790" s="3" t="s">
        <v>25</v>
      </c>
      <c r="C790" s="3" t="s">
        <v>26</v>
      </c>
      <c r="D790" s="3" t="s">
        <v>435</v>
      </c>
      <c r="E790" s="3" t="s">
        <v>436</v>
      </c>
      <c r="F790" s="3" t="s">
        <v>162</v>
      </c>
      <c r="G790" s="3" t="s">
        <v>163</v>
      </c>
      <c r="H790" s="3" t="s">
        <v>186</v>
      </c>
      <c r="I790" s="3" t="s">
        <v>187</v>
      </c>
      <c r="J790" s="3" t="s">
        <v>123</v>
      </c>
      <c r="K790" s="3" t="s">
        <v>148</v>
      </c>
      <c r="L790" s="3" t="s">
        <v>180</v>
      </c>
      <c r="M790" s="3" t="s">
        <v>126</v>
      </c>
      <c r="N790" s="4">
        <v>18200</v>
      </c>
      <c r="O790" s="4">
        <v>-8300</v>
      </c>
      <c r="P790" s="4">
        <v>0</v>
      </c>
      <c r="Q790" s="4">
        <v>9900</v>
      </c>
      <c r="R790" s="4">
        <v>0</v>
      </c>
      <c r="S790" s="4">
        <v>9900</v>
      </c>
      <c r="T790" s="4">
        <v>0</v>
      </c>
      <c r="U790" s="4">
        <v>0</v>
      </c>
      <c r="V790" s="4">
        <v>9900</v>
      </c>
      <c r="W790" s="4">
        <v>0</v>
      </c>
      <c r="X790" s="3" t="s">
        <v>127</v>
      </c>
    </row>
    <row r="791" spans="1:24" ht="15.75" customHeight="1">
      <c r="A791" s="3" t="s">
        <v>118</v>
      </c>
      <c r="B791" s="3" t="s">
        <v>25</v>
      </c>
      <c r="C791" s="3" t="s">
        <v>26</v>
      </c>
      <c r="D791" s="3" t="s">
        <v>435</v>
      </c>
      <c r="E791" s="3" t="s">
        <v>436</v>
      </c>
      <c r="F791" s="3" t="s">
        <v>162</v>
      </c>
      <c r="G791" s="3" t="s">
        <v>163</v>
      </c>
      <c r="H791" s="3" t="s">
        <v>186</v>
      </c>
      <c r="I791" s="3" t="s">
        <v>187</v>
      </c>
      <c r="J791" s="3" t="s">
        <v>123</v>
      </c>
      <c r="K791" s="3" t="s">
        <v>154</v>
      </c>
      <c r="L791" s="3" t="s">
        <v>181</v>
      </c>
      <c r="M791" s="3" t="s">
        <v>126</v>
      </c>
      <c r="N791" s="4">
        <v>4624.8</v>
      </c>
      <c r="O791" s="4">
        <v>-1124.8</v>
      </c>
      <c r="P791" s="4">
        <v>0</v>
      </c>
      <c r="Q791" s="4">
        <v>3500</v>
      </c>
      <c r="R791" s="4">
        <v>0</v>
      </c>
      <c r="S791" s="4">
        <v>0</v>
      </c>
      <c r="T791" s="4">
        <v>0</v>
      </c>
      <c r="U791" s="4">
        <v>3500</v>
      </c>
      <c r="V791" s="4">
        <v>3500</v>
      </c>
      <c r="W791" s="4">
        <v>3500</v>
      </c>
      <c r="X791" s="3" t="s">
        <v>127</v>
      </c>
    </row>
    <row r="792" spans="1:24" ht="15.75" customHeight="1">
      <c r="A792" s="3" t="s">
        <v>118</v>
      </c>
      <c r="B792" s="3" t="s">
        <v>25</v>
      </c>
      <c r="C792" s="3" t="s">
        <v>26</v>
      </c>
      <c r="D792" s="3" t="s">
        <v>435</v>
      </c>
      <c r="E792" s="3" t="s">
        <v>436</v>
      </c>
      <c r="F792" s="3" t="s">
        <v>162</v>
      </c>
      <c r="G792" s="3" t="s">
        <v>163</v>
      </c>
      <c r="H792" s="3" t="s">
        <v>186</v>
      </c>
      <c r="I792" s="3" t="s">
        <v>187</v>
      </c>
      <c r="J792" s="3" t="s">
        <v>123</v>
      </c>
      <c r="K792" s="3" t="s">
        <v>174</v>
      </c>
      <c r="L792" s="3" t="s">
        <v>175</v>
      </c>
      <c r="M792" s="3" t="s">
        <v>126</v>
      </c>
      <c r="N792" s="4">
        <v>1182.3399999999999</v>
      </c>
      <c r="O792" s="4">
        <v>1087.6600000000001</v>
      </c>
      <c r="P792" s="4">
        <v>0</v>
      </c>
      <c r="Q792" s="4">
        <v>2270</v>
      </c>
      <c r="R792" s="4">
        <v>0</v>
      </c>
      <c r="S792" s="4">
        <v>0</v>
      </c>
      <c r="T792" s="4">
        <v>0</v>
      </c>
      <c r="U792" s="4">
        <v>2270</v>
      </c>
      <c r="V792" s="4">
        <v>2270</v>
      </c>
      <c r="W792" s="4">
        <v>2270</v>
      </c>
      <c r="X792" s="3" t="s">
        <v>127</v>
      </c>
    </row>
    <row r="793" spans="1:24" ht="15.75" customHeight="1">
      <c r="A793" s="3" t="s">
        <v>118</v>
      </c>
      <c r="B793" s="3" t="s">
        <v>25</v>
      </c>
      <c r="C793" s="3" t="s">
        <v>26</v>
      </c>
      <c r="D793" s="3" t="s">
        <v>435</v>
      </c>
      <c r="E793" s="3" t="s">
        <v>436</v>
      </c>
      <c r="F793" s="3" t="s">
        <v>162</v>
      </c>
      <c r="G793" s="3" t="s">
        <v>163</v>
      </c>
      <c r="H793" s="3" t="s">
        <v>186</v>
      </c>
      <c r="I793" s="3" t="s">
        <v>187</v>
      </c>
      <c r="J793" s="3" t="s">
        <v>123</v>
      </c>
      <c r="K793" s="3" t="s">
        <v>188</v>
      </c>
      <c r="L793" s="3" t="s">
        <v>189</v>
      </c>
      <c r="M793" s="3" t="s">
        <v>126</v>
      </c>
      <c r="N793" s="4">
        <v>2000</v>
      </c>
      <c r="O793" s="4">
        <v>4900</v>
      </c>
      <c r="P793" s="4">
        <v>0</v>
      </c>
      <c r="Q793" s="4">
        <v>6900</v>
      </c>
      <c r="R793" s="4">
        <v>0</v>
      </c>
      <c r="S793" s="4">
        <v>0</v>
      </c>
      <c r="T793" s="4">
        <v>0</v>
      </c>
      <c r="U793" s="4">
        <v>6900</v>
      </c>
      <c r="V793" s="4">
        <v>6900</v>
      </c>
      <c r="W793" s="4">
        <v>6900</v>
      </c>
      <c r="X793" s="3" t="s">
        <v>127</v>
      </c>
    </row>
    <row r="794" spans="1:24" ht="15.75" customHeight="1">
      <c r="A794" s="3" t="s">
        <v>118</v>
      </c>
      <c r="B794" s="3" t="s">
        <v>25</v>
      </c>
      <c r="C794" s="3" t="s">
        <v>26</v>
      </c>
      <c r="D794" s="3" t="s">
        <v>435</v>
      </c>
      <c r="E794" s="3" t="s">
        <v>436</v>
      </c>
      <c r="F794" s="3" t="s">
        <v>190</v>
      </c>
      <c r="G794" s="3" t="s">
        <v>191</v>
      </c>
      <c r="H794" s="3" t="s">
        <v>192</v>
      </c>
      <c r="I794" s="3" t="s">
        <v>193</v>
      </c>
      <c r="J794" s="3" t="s">
        <v>123</v>
      </c>
      <c r="K794" s="3" t="s">
        <v>332</v>
      </c>
      <c r="L794" s="3" t="s">
        <v>333</v>
      </c>
      <c r="M794" s="3" t="s">
        <v>126</v>
      </c>
      <c r="N794" s="4">
        <v>23000</v>
      </c>
      <c r="O794" s="4">
        <v>0</v>
      </c>
      <c r="P794" s="4">
        <v>0</v>
      </c>
      <c r="Q794" s="4">
        <v>23000</v>
      </c>
      <c r="R794" s="4">
        <v>0</v>
      </c>
      <c r="S794" s="4">
        <v>0</v>
      </c>
      <c r="T794" s="4">
        <v>0</v>
      </c>
      <c r="U794" s="4">
        <v>23000</v>
      </c>
      <c r="V794" s="4">
        <v>23000</v>
      </c>
      <c r="W794" s="4">
        <v>23000</v>
      </c>
      <c r="X794" s="3" t="s">
        <v>127</v>
      </c>
    </row>
    <row r="795" spans="1:24" ht="15.75" customHeight="1">
      <c r="A795" s="3" t="s">
        <v>118</v>
      </c>
      <c r="B795" s="3" t="s">
        <v>25</v>
      </c>
      <c r="C795" s="3" t="s">
        <v>26</v>
      </c>
      <c r="D795" s="3" t="s">
        <v>435</v>
      </c>
      <c r="E795" s="3" t="s">
        <v>436</v>
      </c>
      <c r="F795" s="3" t="s">
        <v>190</v>
      </c>
      <c r="G795" s="3" t="s">
        <v>191</v>
      </c>
      <c r="H795" s="3" t="s">
        <v>195</v>
      </c>
      <c r="I795" s="3" t="s">
        <v>196</v>
      </c>
      <c r="J795" s="3" t="s">
        <v>123</v>
      </c>
      <c r="K795" s="3" t="s">
        <v>332</v>
      </c>
      <c r="L795" s="3" t="s">
        <v>333</v>
      </c>
      <c r="M795" s="3" t="s">
        <v>126</v>
      </c>
      <c r="N795" s="4">
        <v>16000</v>
      </c>
      <c r="O795" s="4">
        <v>0</v>
      </c>
      <c r="P795" s="4">
        <v>0</v>
      </c>
      <c r="Q795" s="4">
        <v>16000</v>
      </c>
      <c r="R795" s="4">
        <v>0</v>
      </c>
      <c r="S795" s="4">
        <v>0</v>
      </c>
      <c r="T795" s="4">
        <v>0</v>
      </c>
      <c r="U795" s="4">
        <v>16000</v>
      </c>
      <c r="V795" s="4">
        <v>16000</v>
      </c>
      <c r="W795" s="4">
        <v>16000</v>
      </c>
      <c r="X795" s="3" t="s">
        <v>127</v>
      </c>
    </row>
    <row r="796" spans="1:24" ht="15.75" customHeight="1">
      <c r="A796" s="3" t="s">
        <v>118</v>
      </c>
      <c r="B796" s="3" t="s">
        <v>25</v>
      </c>
      <c r="C796" s="3" t="s">
        <v>26</v>
      </c>
      <c r="D796" s="3" t="s">
        <v>435</v>
      </c>
      <c r="E796" s="3" t="s">
        <v>436</v>
      </c>
      <c r="F796" s="3" t="s">
        <v>197</v>
      </c>
      <c r="G796" s="3" t="s">
        <v>198</v>
      </c>
      <c r="H796" s="3" t="s">
        <v>199</v>
      </c>
      <c r="I796" s="3" t="s">
        <v>200</v>
      </c>
      <c r="J796" s="3" t="s">
        <v>123</v>
      </c>
      <c r="K796" s="3" t="s">
        <v>150</v>
      </c>
      <c r="L796" s="3" t="s">
        <v>201</v>
      </c>
      <c r="M796" s="3" t="s">
        <v>126</v>
      </c>
      <c r="N796" s="4">
        <v>12900</v>
      </c>
      <c r="O796" s="4">
        <v>0</v>
      </c>
      <c r="P796" s="4">
        <v>0</v>
      </c>
      <c r="Q796" s="4">
        <v>12900</v>
      </c>
      <c r="R796" s="4">
        <v>0</v>
      </c>
      <c r="S796" s="4">
        <v>0</v>
      </c>
      <c r="T796" s="4">
        <v>0</v>
      </c>
      <c r="U796" s="4">
        <v>12900</v>
      </c>
      <c r="V796" s="4">
        <v>12900</v>
      </c>
      <c r="W796" s="4">
        <v>12900</v>
      </c>
      <c r="X796" s="3" t="s">
        <v>127</v>
      </c>
    </row>
    <row r="797" spans="1:24" ht="15.75" customHeight="1">
      <c r="A797" s="3" t="s">
        <v>118</v>
      </c>
      <c r="B797" s="3" t="s">
        <v>25</v>
      </c>
      <c r="C797" s="3" t="s">
        <v>26</v>
      </c>
      <c r="D797" s="3" t="s">
        <v>435</v>
      </c>
      <c r="E797" s="3" t="s">
        <v>436</v>
      </c>
      <c r="F797" s="3" t="s">
        <v>197</v>
      </c>
      <c r="G797" s="3" t="s">
        <v>198</v>
      </c>
      <c r="H797" s="3" t="s">
        <v>199</v>
      </c>
      <c r="I797" s="3" t="s">
        <v>200</v>
      </c>
      <c r="J797" s="3" t="s">
        <v>123</v>
      </c>
      <c r="K797" s="3" t="s">
        <v>154</v>
      </c>
      <c r="L797" s="3" t="s">
        <v>202</v>
      </c>
      <c r="M797" s="3" t="s">
        <v>126</v>
      </c>
      <c r="N797" s="4">
        <v>1908.2</v>
      </c>
      <c r="O797" s="4">
        <v>0</v>
      </c>
      <c r="P797" s="4">
        <v>0</v>
      </c>
      <c r="Q797" s="4">
        <v>1908.2</v>
      </c>
      <c r="R797" s="4">
        <v>0</v>
      </c>
      <c r="S797" s="4">
        <v>0</v>
      </c>
      <c r="T797" s="4">
        <v>0</v>
      </c>
      <c r="U797" s="4">
        <v>1908.2</v>
      </c>
      <c r="V797" s="4">
        <v>1908.2</v>
      </c>
      <c r="W797" s="4">
        <v>1908.2</v>
      </c>
      <c r="X797" s="3" t="s">
        <v>127</v>
      </c>
    </row>
    <row r="798" spans="1:24" ht="15.75" customHeight="1">
      <c r="A798" s="3" t="s">
        <v>118</v>
      </c>
      <c r="B798" s="3" t="s">
        <v>25</v>
      </c>
      <c r="C798" s="3" t="s">
        <v>26</v>
      </c>
      <c r="D798" s="3" t="s">
        <v>435</v>
      </c>
      <c r="E798" s="3" t="s">
        <v>436</v>
      </c>
      <c r="F798" s="3" t="s">
        <v>197</v>
      </c>
      <c r="G798" s="3" t="s">
        <v>198</v>
      </c>
      <c r="H798" s="3" t="s">
        <v>199</v>
      </c>
      <c r="I798" s="3" t="s">
        <v>200</v>
      </c>
      <c r="J798" s="3" t="s">
        <v>123</v>
      </c>
      <c r="K798" s="3" t="s">
        <v>158</v>
      </c>
      <c r="L798" s="3" t="s">
        <v>203</v>
      </c>
      <c r="M798" s="3" t="s">
        <v>126</v>
      </c>
      <c r="N798" s="4">
        <v>3367.4</v>
      </c>
      <c r="O798" s="4">
        <v>0</v>
      </c>
      <c r="P798" s="4">
        <v>0</v>
      </c>
      <c r="Q798" s="4">
        <v>3367.4</v>
      </c>
      <c r="R798" s="4">
        <v>0</v>
      </c>
      <c r="S798" s="4">
        <v>0</v>
      </c>
      <c r="T798" s="4">
        <v>0</v>
      </c>
      <c r="U798" s="4">
        <v>3367.4</v>
      </c>
      <c r="V798" s="4">
        <v>3367.4</v>
      </c>
      <c r="W798" s="4">
        <v>3367.4</v>
      </c>
      <c r="X798" s="3" t="s">
        <v>127</v>
      </c>
    </row>
    <row r="799" spans="1:24" ht="15.75" customHeight="1">
      <c r="A799" s="3" t="s">
        <v>118</v>
      </c>
      <c r="B799" s="3" t="s">
        <v>25</v>
      </c>
      <c r="C799" s="3" t="s">
        <v>26</v>
      </c>
      <c r="D799" s="3" t="s">
        <v>435</v>
      </c>
      <c r="E799" s="3" t="s">
        <v>436</v>
      </c>
      <c r="F799" s="3" t="s">
        <v>197</v>
      </c>
      <c r="G799" s="3" t="s">
        <v>198</v>
      </c>
      <c r="H799" s="3" t="s">
        <v>199</v>
      </c>
      <c r="I799" s="3" t="s">
        <v>200</v>
      </c>
      <c r="J799" s="3" t="s">
        <v>123</v>
      </c>
      <c r="K799" s="3" t="s">
        <v>132</v>
      </c>
      <c r="L799" s="3" t="s">
        <v>445</v>
      </c>
      <c r="M799" s="3" t="s">
        <v>126</v>
      </c>
      <c r="N799" s="4">
        <v>92</v>
      </c>
      <c r="O799" s="4">
        <v>0</v>
      </c>
      <c r="P799" s="4">
        <v>0</v>
      </c>
      <c r="Q799" s="4">
        <v>92</v>
      </c>
      <c r="R799" s="4">
        <v>0</v>
      </c>
      <c r="S799" s="4">
        <v>0</v>
      </c>
      <c r="T799" s="4">
        <v>0</v>
      </c>
      <c r="U799" s="4">
        <v>92</v>
      </c>
      <c r="V799" s="4">
        <v>92</v>
      </c>
      <c r="W799" s="4">
        <v>92</v>
      </c>
      <c r="X799" s="3" t="s">
        <v>127</v>
      </c>
    </row>
    <row r="800" spans="1:24" ht="15.75" customHeight="1">
      <c r="A800" s="3" t="s">
        <v>118</v>
      </c>
      <c r="B800" s="3" t="s">
        <v>25</v>
      </c>
      <c r="C800" s="3" t="s">
        <v>26</v>
      </c>
      <c r="D800" s="3" t="s">
        <v>435</v>
      </c>
      <c r="E800" s="3" t="s">
        <v>436</v>
      </c>
      <c r="F800" s="3" t="s">
        <v>197</v>
      </c>
      <c r="G800" s="3" t="s">
        <v>198</v>
      </c>
      <c r="H800" s="3" t="s">
        <v>199</v>
      </c>
      <c r="I800" s="3" t="s">
        <v>200</v>
      </c>
      <c r="J800" s="3" t="s">
        <v>123</v>
      </c>
      <c r="K800" s="3" t="s">
        <v>144</v>
      </c>
      <c r="L800" s="3" t="s">
        <v>336</v>
      </c>
      <c r="M800" s="3" t="s">
        <v>126</v>
      </c>
      <c r="N800" s="4">
        <v>1667.2</v>
      </c>
      <c r="O800" s="4">
        <v>0</v>
      </c>
      <c r="P800" s="4">
        <v>0</v>
      </c>
      <c r="Q800" s="4">
        <v>1667.2</v>
      </c>
      <c r="R800" s="4">
        <v>0</v>
      </c>
      <c r="S800" s="4">
        <v>0</v>
      </c>
      <c r="T800" s="4">
        <v>0</v>
      </c>
      <c r="U800" s="4">
        <v>1667.2</v>
      </c>
      <c r="V800" s="4">
        <v>1667.2</v>
      </c>
      <c r="W800" s="4">
        <v>1667.2</v>
      </c>
      <c r="X800" s="3" t="s">
        <v>127</v>
      </c>
    </row>
    <row r="801" spans="1:24" ht="15.75" customHeight="1">
      <c r="A801" s="3" t="s">
        <v>118</v>
      </c>
      <c r="B801" s="3" t="s">
        <v>25</v>
      </c>
      <c r="C801" s="3" t="s">
        <v>26</v>
      </c>
      <c r="D801" s="3" t="s">
        <v>435</v>
      </c>
      <c r="E801" s="3" t="s">
        <v>436</v>
      </c>
      <c r="F801" s="3" t="s">
        <v>197</v>
      </c>
      <c r="G801" s="3" t="s">
        <v>198</v>
      </c>
      <c r="H801" s="3" t="s">
        <v>199</v>
      </c>
      <c r="I801" s="3" t="s">
        <v>200</v>
      </c>
      <c r="J801" s="3" t="s">
        <v>123</v>
      </c>
      <c r="K801" s="3" t="s">
        <v>204</v>
      </c>
      <c r="L801" s="3" t="s">
        <v>205</v>
      </c>
      <c r="M801" s="3" t="s">
        <v>126</v>
      </c>
      <c r="N801" s="4">
        <v>3988</v>
      </c>
      <c r="O801" s="4">
        <v>0</v>
      </c>
      <c r="P801" s="4">
        <v>0</v>
      </c>
      <c r="Q801" s="4">
        <v>3988</v>
      </c>
      <c r="R801" s="4">
        <v>2069.9</v>
      </c>
      <c r="S801" s="4">
        <v>0</v>
      </c>
      <c r="T801" s="4">
        <v>0</v>
      </c>
      <c r="U801" s="4">
        <v>3988</v>
      </c>
      <c r="V801" s="4">
        <v>3988</v>
      </c>
      <c r="W801" s="4">
        <v>1918.1</v>
      </c>
      <c r="X801" s="3" t="s">
        <v>127</v>
      </c>
    </row>
    <row r="802" spans="1:24" ht="15.75" customHeight="1">
      <c r="A802" s="3" t="s">
        <v>118</v>
      </c>
      <c r="B802" s="3" t="s">
        <v>25</v>
      </c>
      <c r="C802" s="3" t="s">
        <v>26</v>
      </c>
      <c r="D802" s="3" t="s">
        <v>435</v>
      </c>
      <c r="E802" s="3" t="s">
        <v>436</v>
      </c>
      <c r="F802" s="3" t="s">
        <v>206</v>
      </c>
      <c r="G802" s="3" t="s">
        <v>207</v>
      </c>
      <c r="H802" s="3" t="s">
        <v>208</v>
      </c>
      <c r="I802" s="3" t="s">
        <v>209</v>
      </c>
      <c r="J802" s="3" t="s">
        <v>123</v>
      </c>
      <c r="K802" s="3" t="s">
        <v>332</v>
      </c>
      <c r="L802" s="3" t="s">
        <v>389</v>
      </c>
      <c r="M802" s="3" t="s">
        <v>126</v>
      </c>
      <c r="N802" s="4">
        <v>9243.75</v>
      </c>
      <c r="O802" s="4">
        <v>0</v>
      </c>
      <c r="P802" s="4">
        <v>0</v>
      </c>
      <c r="Q802" s="4">
        <v>9243.75</v>
      </c>
      <c r="R802" s="4">
        <v>0</v>
      </c>
      <c r="S802" s="4">
        <v>0</v>
      </c>
      <c r="T802" s="4">
        <v>0</v>
      </c>
      <c r="U802" s="4">
        <v>9243.75</v>
      </c>
      <c r="V802" s="4">
        <v>9243.75</v>
      </c>
      <c r="W802" s="4">
        <v>9243.75</v>
      </c>
      <c r="X802" s="3" t="s">
        <v>127</v>
      </c>
    </row>
    <row r="803" spans="1:24" ht="15.75" customHeight="1">
      <c r="A803" s="3" t="s">
        <v>118</v>
      </c>
      <c r="B803" s="3" t="s">
        <v>25</v>
      </c>
      <c r="C803" s="3" t="s">
        <v>26</v>
      </c>
      <c r="D803" s="3" t="s">
        <v>435</v>
      </c>
      <c r="E803" s="3" t="s">
        <v>436</v>
      </c>
      <c r="F803" s="3" t="s">
        <v>206</v>
      </c>
      <c r="G803" s="3" t="s">
        <v>207</v>
      </c>
      <c r="H803" s="3" t="s">
        <v>208</v>
      </c>
      <c r="I803" s="3" t="s">
        <v>209</v>
      </c>
      <c r="J803" s="3" t="s">
        <v>123</v>
      </c>
      <c r="K803" s="3" t="s">
        <v>158</v>
      </c>
      <c r="L803" s="3" t="s">
        <v>390</v>
      </c>
      <c r="M803" s="3" t="s">
        <v>126</v>
      </c>
      <c r="N803" s="4">
        <v>6000</v>
      </c>
      <c r="O803" s="4">
        <v>0</v>
      </c>
      <c r="P803" s="4">
        <v>0</v>
      </c>
      <c r="Q803" s="4">
        <v>6000</v>
      </c>
      <c r="R803" s="4">
        <v>0</v>
      </c>
      <c r="S803" s="4">
        <v>0</v>
      </c>
      <c r="T803" s="4">
        <v>0</v>
      </c>
      <c r="U803" s="4">
        <v>6000</v>
      </c>
      <c r="V803" s="4">
        <v>6000</v>
      </c>
      <c r="W803" s="4">
        <v>6000</v>
      </c>
      <c r="X803" s="3" t="s">
        <v>127</v>
      </c>
    </row>
    <row r="804" spans="1:24" ht="15.75" customHeight="1">
      <c r="A804" s="3" t="s">
        <v>118</v>
      </c>
      <c r="B804" s="3" t="s">
        <v>25</v>
      </c>
      <c r="C804" s="3" t="s">
        <v>26</v>
      </c>
      <c r="D804" s="3" t="s">
        <v>435</v>
      </c>
      <c r="E804" s="3" t="s">
        <v>436</v>
      </c>
      <c r="F804" s="3" t="s">
        <v>211</v>
      </c>
      <c r="G804" s="3" t="s">
        <v>212</v>
      </c>
      <c r="H804" s="3" t="s">
        <v>213</v>
      </c>
      <c r="I804" s="3" t="s">
        <v>214</v>
      </c>
      <c r="J804" s="3" t="s">
        <v>123</v>
      </c>
      <c r="K804" s="3" t="s">
        <v>154</v>
      </c>
      <c r="L804" s="3" t="s">
        <v>216</v>
      </c>
      <c r="M804" s="3" t="s">
        <v>126</v>
      </c>
      <c r="N804" s="4">
        <v>6792.5</v>
      </c>
      <c r="O804" s="4">
        <v>0</v>
      </c>
      <c r="P804" s="4">
        <v>0</v>
      </c>
      <c r="Q804" s="4">
        <v>6792.5</v>
      </c>
      <c r="R804" s="4">
        <v>0</v>
      </c>
      <c r="S804" s="4">
        <v>0</v>
      </c>
      <c r="T804" s="4">
        <v>0</v>
      </c>
      <c r="U804" s="4">
        <v>6792.5</v>
      </c>
      <c r="V804" s="4">
        <v>6792.5</v>
      </c>
      <c r="W804" s="4">
        <v>6792.5</v>
      </c>
      <c r="X804" s="3" t="s">
        <v>127</v>
      </c>
    </row>
    <row r="805" spans="1:24" ht="15.75" customHeight="1">
      <c r="A805" s="3" t="s">
        <v>118</v>
      </c>
      <c r="B805" s="3" t="s">
        <v>25</v>
      </c>
      <c r="C805" s="3" t="s">
        <v>26</v>
      </c>
      <c r="D805" s="3" t="s">
        <v>435</v>
      </c>
      <c r="E805" s="3" t="s">
        <v>436</v>
      </c>
      <c r="F805" s="3" t="s">
        <v>211</v>
      </c>
      <c r="G805" s="3" t="s">
        <v>212</v>
      </c>
      <c r="H805" s="3" t="s">
        <v>213</v>
      </c>
      <c r="I805" s="3" t="s">
        <v>214</v>
      </c>
      <c r="J805" s="3" t="s">
        <v>123</v>
      </c>
      <c r="K805" s="3" t="s">
        <v>140</v>
      </c>
      <c r="L805" s="3" t="s">
        <v>217</v>
      </c>
      <c r="M805" s="3" t="s">
        <v>126</v>
      </c>
      <c r="N805" s="4">
        <v>10800</v>
      </c>
      <c r="O805" s="4">
        <v>1200</v>
      </c>
      <c r="P805" s="4">
        <v>0</v>
      </c>
      <c r="Q805" s="4">
        <v>12000</v>
      </c>
      <c r="R805" s="4">
        <v>0</v>
      </c>
      <c r="S805" s="4">
        <v>10800</v>
      </c>
      <c r="T805" s="4">
        <v>1200</v>
      </c>
      <c r="U805" s="4">
        <v>1200</v>
      </c>
      <c r="V805" s="4">
        <v>10800</v>
      </c>
      <c r="W805" s="4">
        <v>1200</v>
      </c>
      <c r="X805" s="3" t="s">
        <v>127</v>
      </c>
    </row>
    <row r="806" spans="1:24" ht="15.75" customHeight="1">
      <c r="A806" s="3" t="s">
        <v>118</v>
      </c>
      <c r="B806" s="3" t="s">
        <v>25</v>
      </c>
      <c r="C806" s="3" t="s">
        <v>26</v>
      </c>
      <c r="D806" s="3" t="s">
        <v>435</v>
      </c>
      <c r="E806" s="3" t="s">
        <v>436</v>
      </c>
      <c r="F806" s="3" t="s">
        <v>211</v>
      </c>
      <c r="G806" s="3" t="s">
        <v>212</v>
      </c>
      <c r="H806" s="3" t="s">
        <v>218</v>
      </c>
      <c r="I806" s="3" t="s">
        <v>219</v>
      </c>
      <c r="J806" s="3" t="s">
        <v>123</v>
      </c>
      <c r="K806" s="3" t="s">
        <v>150</v>
      </c>
      <c r="L806" s="3" t="s">
        <v>215</v>
      </c>
      <c r="M806" s="3" t="s">
        <v>126</v>
      </c>
      <c r="N806" s="4">
        <v>0</v>
      </c>
      <c r="O806" s="4">
        <v>9000</v>
      </c>
      <c r="P806" s="4">
        <v>0</v>
      </c>
      <c r="Q806" s="4">
        <v>9000</v>
      </c>
      <c r="R806" s="4">
        <v>0</v>
      </c>
      <c r="S806" s="4">
        <v>0</v>
      </c>
      <c r="T806" s="4">
        <v>0</v>
      </c>
      <c r="U806" s="4">
        <v>9000</v>
      </c>
      <c r="V806" s="4">
        <v>9000</v>
      </c>
      <c r="W806" s="4">
        <v>9000</v>
      </c>
      <c r="X806" s="3" t="s">
        <v>127</v>
      </c>
    </row>
    <row r="807" spans="1:24" ht="15.75" customHeight="1">
      <c r="A807" s="3" t="s">
        <v>118</v>
      </c>
      <c r="B807" s="3" t="s">
        <v>25</v>
      </c>
      <c r="C807" s="3" t="s">
        <v>26</v>
      </c>
      <c r="D807" s="3" t="s">
        <v>435</v>
      </c>
      <c r="E807" s="3" t="s">
        <v>436</v>
      </c>
      <c r="F807" s="3" t="s">
        <v>211</v>
      </c>
      <c r="G807" s="3" t="s">
        <v>212</v>
      </c>
      <c r="H807" s="3" t="s">
        <v>218</v>
      </c>
      <c r="I807" s="3" t="s">
        <v>219</v>
      </c>
      <c r="J807" s="3" t="s">
        <v>123</v>
      </c>
      <c r="K807" s="3" t="s">
        <v>140</v>
      </c>
      <c r="L807" s="3" t="s">
        <v>217</v>
      </c>
      <c r="M807" s="3" t="s">
        <v>126</v>
      </c>
      <c r="N807" s="4">
        <v>8048</v>
      </c>
      <c r="O807" s="4">
        <v>3952</v>
      </c>
      <c r="P807" s="4">
        <v>0</v>
      </c>
      <c r="Q807" s="4">
        <v>12000</v>
      </c>
      <c r="R807" s="4">
        <v>8400</v>
      </c>
      <c r="S807" s="4">
        <v>0</v>
      </c>
      <c r="T807" s="4">
        <v>0</v>
      </c>
      <c r="U807" s="4">
        <v>12000</v>
      </c>
      <c r="V807" s="4">
        <v>12000</v>
      </c>
      <c r="W807" s="4">
        <v>3600</v>
      </c>
      <c r="X807" s="3" t="s">
        <v>127</v>
      </c>
    </row>
    <row r="808" spans="1:24" ht="15.75" customHeight="1">
      <c r="A808" s="3" t="s">
        <v>118</v>
      </c>
      <c r="B808" s="3" t="s">
        <v>25</v>
      </c>
      <c r="C808" s="3" t="s">
        <v>26</v>
      </c>
      <c r="D808" s="3" t="s">
        <v>435</v>
      </c>
      <c r="E808" s="3" t="s">
        <v>436</v>
      </c>
      <c r="F808" s="3" t="s">
        <v>211</v>
      </c>
      <c r="G808" s="3" t="s">
        <v>212</v>
      </c>
      <c r="H808" s="3" t="s">
        <v>218</v>
      </c>
      <c r="I808" s="3" t="s">
        <v>219</v>
      </c>
      <c r="J808" s="3" t="s">
        <v>123</v>
      </c>
      <c r="K808" s="3" t="s">
        <v>132</v>
      </c>
      <c r="L808" s="3" t="s">
        <v>421</v>
      </c>
      <c r="M808" s="3" t="s">
        <v>126</v>
      </c>
      <c r="N808" s="4">
        <v>14749.5</v>
      </c>
      <c r="O808" s="4">
        <v>-14152</v>
      </c>
      <c r="P808" s="4">
        <v>0</v>
      </c>
      <c r="Q808" s="4">
        <v>597.5</v>
      </c>
      <c r="R808" s="4">
        <v>0</v>
      </c>
      <c r="S808" s="4">
        <v>0</v>
      </c>
      <c r="T808" s="4">
        <v>0</v>
      </c>
      <c r="U808" s="4">
        <v>597.5</v>
      </c>
      <c r="V808" s="4">
        <v>597.5</v>
      </c>
      <c r="W808" s="4">
        <v>597.5</v>
      </c>
      <c r="X808" s="3" t="s">
        <v>127</v>
      </c>
    </row>
    <row r="809" spans="1:24" ht="15.75" customHeight="1">
      <c r="A809" s="3" t="s">
        <v>118</v>
      </c>
      <c r="B809" s="3" t="s">
        <v>25</v>
      </c>
      <c r="C809" s="3" t="s">
        <v>26</v>
      </c>
      <c r="D809" s="3" t="s">
        <v>435</v>
      </c>
      <c r="E809" s="3" t="s">
        <v>436</v>
      </c>
      <c r="F809" s="3" t="s">
        <v>220</v>
      </c>
      <c r="G809" s="3" t="s">
        <v>221</v>
      </c>
      <c r="H809" s="3" t="s">
        <v>222</v>
      </c>
      <c r="I809" s="3" t="s">
        <v>223</v>
      </c>
      <c r="J809" s="3" t="s">
        <v>123</v>
      </c>
      <c r="K809" s="3" t="s">
        <v>136</v>
      </c>
      <c r="L809" s="3" t="s">
        <v>226</v>
      </c>
      <c r="M809" s="3" t="s">
        <v>126</v>
      </c>
      <c r="N809" s="4">
        <v>0</v>
      </c>
      <c r="O809" s="4">
        <v>5133.9399999999996</v>
      </c>
      <c r="P809" s="4">
        <v>0</v>
      </c>
      <c r="Q809" s="4">
        <v>5133.9399999999996</v>
      </c>
      <c r="R809" s="4">
        <v>0</v>
      </c>
      <c r="S809" s="4">
        <v>0</v>
      </c>
      <c r="T809" s="4">
        <v>0</v>
      </c>
      <c r="U809" s="4">
        <v>5133.9399999999996</v>
      </c>
      <c r="V809" s="4">
        <v>5133.9399999999996</v>
      </c>
      <c r="W809" s="4">
        <v>5133.9399999999996</v>
      </c>
      <c r="X809" s="3" t="s">
        <v>127</v>
      </c>
    </row>
    <row r="810" spans="1:24" ht="15.75" customHeight="1">
      <c r="A810" s="3" t="s">
        <v>118</v>
      </c>
      <c r="B810" s="3" t="s">
        <v>25</v>
      </c>
      <c r="C810" s="3" t="s">
        <v>26</v>
      </c>
      <c r="D810" s="3" t="s">
        <v>435</v>
      </c>
      <c r="E810" s="3" t="s">
        <v>436</v>
      </c>
      <c r="F810" s="3" t="s">
        <v>220</v>
      </c>
      <c r="G810" s="3" t="s">
        <v>221</v>
      </c>
      <c r="H810" s="3" t="s">
        <v>222</v>
      </c>
      <c r="I810" s="3" t="s">
        <v>223</v>
      </c>
      <c r="J810" s="3" t="s">
        <v>123</v>
      </c>
      <c r="K810" s="3" t="s">
        <v>140</v>
      </c>
      <c r="L810" s="3" t="s">
        <v>446</v>
      </c>
      <c r="M810" s="3" t="s">
        <v>126</v>
      </c>
      <c r="N810" s="4">
        <v>10200</v>
      </c>
      <c r="O810" s="4">
        <v>0</v>
      </c>
      <c r="P810" s="4">
        <v>0</v>
      </c>
      <c r="Q810" s="4">
        <v>10200</v>
      </c>
      <c r="R810" s="4">
        <v>10200</v>
      </c>
      <c r="S810" s="4">
        <v>0</v>
      </c>
      <c r="T810" s="4">
        <v>0</v>
      </c>
      <c r="U810" s="4">
        <v>10200</v>
      </c>
      <c r="V810" s="4">
        <v>10200</v>
      </c>
      <c r="W810" s="4">
        <v>0</v>
      </c>
      <c r="X810" s="3" t="s">
        <v>127</v>
      </c>
    </row>
    <row r="811" spans="1:24" ht="15.75" customHeight="1">
      <c r="A811" s="3" t="s">
        <v>118</v>
      </c>
      <c r="B811" s="3" t="s">
        <v>25</v>
      </c>
      <c r="C811" s="3" t="s">
        <v>26</v>
      </c>
      <c r="D811" s="3" t="s">
        <v>435</v>
      </c>
      <c r="E811" s="3" t="s">
        <v>436</v>
      </c>
      <c r="F811" s="3" t="s">
        <v>229</v>
      </c>
      <c r="G811" s="3" t="s">
        <v>230</v>
      </c>
      <c r="H811" s="3" t="s">
        <v>231</v>
      </c>
      <c r="I811" s="3" t="s">
        <v>232</v>
      </c>
      <c r="J811" s="3" t="s">
        <v>123</v>
      </c>
      <c r="K811" s="3" t="s">
        <v>330</v>
      </c>
      <c r="L811" s="3" t="s">
        <v>433</v>
      </c>
      <c r="M811" s="3" t="s">
        <v>126</v>
      </c>
      <c r="N811" s="4">
        <v>5500</v>
      </c>
      <c r="O811" s="4">
        <v>-5500</v>
      </c>
      <c r="P811" s="4">
        <v>0</v>
      </c>
      <c r="Q811" s="4">
        <v>0</v>
      </c>
      <c r="R811" s="4">
        <v>0</v>
      </c>
      <c r="S811" s="4">
        <v>0</v>
      </c>
      <c r="T811" s="4">
        <v>0</v>
      </c>
      <c r="U811" s="4">
        <v>0</v>
      </c>
      <c r="V811" s="4">
        <v>0</v>
      </c>
      <c r="W811" s="4">
        <v>0</v>
      </c>
      <c r="X811" s="3" t="s">
        <v>127</v>
      </c>
    </row>
    <row r="812" spans="1:24" ht="15.75" customHeight="1">
      <c r="A812" s="3" t="s">
        <v>118</v>
      </c>
      <c r="B812" s="3" t="s">
        <v>25</v>
      </c>
      <c r="C812" s="3" t="s">
        <v>26</v>
      </c>
      <c r="D812" s="3" t="s">
        <v>435</v>
      </c>
      <c r="E812" s="3" t="s">
        <v>436</v>
      </c>
      <c r="F812" s="3" t="s">
        <v>229</v>
      </c>
      <c r="G812" s="3" t="s">
        <v>230</v>
      </c>
      <c r="H812" s="3" t="s">
        <v>231</v>
      </c>
      <c r="I812" s="3" t="s">
        <v>232</v>
      </c>
      <c r="J812" s="3" t="s">
        <v>123</v>
      </c>
      <c r="K812" s="3" t="s">
        <v>144</v>
      </c>
      <c r="L812" s="3" t="s">
        <v>234</v>
      </c>
      <c r="M812" s="3" t="s">
        <v>126</v>
      </c>
      <c r="N812" s="4">
        <v>0</v>
      </c>
      <c r="O812" s="4">
        <v>5500</v>
      </c>
      <c r="P812" s="4">
        <v>0</v>
      </c>
      <c r="Q812" s="4">
        <v>5500</v>
      </c>
      <c r="R812" s="4">
        <v>0</v>
      </c>
      <c r="S812" s="4">
        <v>0</v>
      </c>
      <c r="T812" s="4">
        <v>0</v>
      </c>
      <c r="U812" s="4">
        <v>5500</v>
      </c>
      <c r="V812" s="4">
        <v>5500</v>
      </c>
      <c r="W812" s="4">
        <v>5500</v>
      </c>
      <c r="X812" s="3" t="s">
        <v>127</v>
      </c>
    </row>
    <row r="813" spans="1:24" ht="15.75" customHeight="1">
      <c r="A813" s="3" t="s">
        <v>235</v>
      </c>
      <c r="B813" s="3" t="s">
        <v>25</v>
      </c>
      <c r="C813" s="3" t="s">
        <v>26</v>
      </c>
      <c r="D813" s="3" t="s">
        <v>435</v>
      </c>
      <c r="E813" s="3" t="s">
        <v>436</v>
      </c>
      <c r="F813" s="3" t="s">
        <v>128</v>
      </c>
      <c r="G813" s="3" t="s">
        <v>129</v>
      </c>
      <c r="H813" s="3" t="s">
        <v>134</v>
      </c>
      <c r="I813" s="3" t="s">
        <v>135</v>
      </c>
      <c r="J813" s="3" t="s">
        <v>236</v>
      </c>
      <c r="K813" s="3" t="s">
        <v>237</v>
      </c>
      <c r="L813" s="3" t="s">
        <v>238</v>
      </c>
      <c r="M813" s="3" t="s">
        <v>126</v>
      </c>
      <c r="N813" s="4">
        <v>582166.97</v>
      </c>
      <c r="O813" s="4">
        <v>-2166.9699999999998</v>
      </c>
      <c r="P813" s="4">
        <v>0</v>
      </c>
      <c r="Q813" s="4">
        <v>580000</v>
      </c>
      <c r="R813" s="4">
        <v>204901.98</v>
      </c>
      <c r="S813" s="4">
        <v>0</v>
      </c>
      <c r="T813" s="4">
        <v>0</v>
      </c>
      <c r="U813" s="4">
        <v>580000</v>
      </c>
      <c r="V813" s="4">
        <v>580000</v>
      </c>
      <c r="W813" s="4">
        <v>375098.02</v>
      </c>
      <c r="X813" s="3" t="s">
        <v>127</v>
      </c>
    </row>
    <row r="814" spans="1:24" ht="15.75" customHeight="1">
      <c r="A814" s="3" t="s">
        <v>235</v>
      </c>
      <c r="B814" s="3" t="s">
        <v>25</v>
      </c>
      <c r="C814" s="3" t="s">
        <v>26</v>
      </c>
      <c r="D814" s="3" t="s">
        <v>435</v>
      </c>
      <c r="E814" s="3" t="s">
        <v>436</v>
      </c>
      <c r="F814" s="3" t="s">
        <v>128</v>
      </c>
      <c r="G814" s="3" t="s">
        <v>129</v>
      </c>
      <c r="H814" s="3" t="s">
        <v>134</v>
      </c>
      <c r="I814" s="3" t="s">
        <v>135</v>
      </c>
      <c r="J814" s="3" t="s">
        <v>236</v>
      </c>
      <c r="K814" s="3" t="s">
        <v>239</v>
      </c>
      <c r="L814" s="3" t="s">
        <v>240</v>
      </c>
      <c r="M814" s="3" t="s">
        <v>126</v>
      </c>
      <c r="N814" s="4">
        <v>397982.32</v>
      </c>
      <c r="O814" s="4">
        <v>-47982.32</v>
      </c>
      <c r="P814" s="4">
        <v>0</v>
      </c>
      <c r="Q814" s="4">
        <v>350000</v>
      </c>
      <c r="R814" s="4">
        <v>174858.74</v>
      </c>
      <c r="S814" s="4">
        <v>0</v>
      </c>
      <c r="T814" s="4">
        <v>0</v>
      </c>
      <c r="U814" s="4">
        <v>350000</v>
      </c>
      <c r="V814" s="4">
        <v>350000</v>
      </c>
      <c r="W814" s="4">
        <v>175141.26</v>
      </c>
      <c r="X814" s="3" t="s">
        <v>127</v>
      </c>
    </row>
    <row r="815" spans="1:24" ht="15.75" customHeight="1">
      <c r="A815" s="3" t="s">
        <v>235</v>
      </c>
      <c r="B815" s="3" t="s">
        <v>25</v>
      </c>
      <c r="C815" s="3" t="s">
        <v>26</v>
      </c>
      <c r="D815" s="3" t="s">
        <v>435</v>
      </c>
      <c r="E815" s="3" t="s">
        <v>436</v>
      </c>
      <c r="F815" s="3" t="s">
        <v>128</v>
      </c>
      <c r="G815" s="3" t="s">
        <v>129</v>
      </c>
      <c r="H815" s="3" t="s">
        <v>146</v>
      </c>
      <c r="I815" s="3" t="s">
        <v>147</v>
      </c>
      <c r="J815" s="3" t="s">
        <v>236</v>
      </c>
      <c r="K815" s="3" t="s">
        <v>237</v>
      </c>
      <c r="L815" s="3" t="s">
        <v>238</v>
      </c>
      <c r="M815" s="3" t="s">
        <v>126</v>
      </c>
      <c r="N815" s="4">
        <v>767625.35</v>
      </c>
      <c r="O815" s="4">
        <v>-257443.53</v>
      </c>
      <c r="P815" s="4">
        <v>0</v>
      </c>
      <c r="Q815" s="4">
        <v>510181.82</v>
      </c>
      <c r="R815" s="4">
        <v>0</v>
      </c>
      <c r="S815" s="4">
        <v>0</v>
      </c>
      <c r="T815" s="4">
        <v>0</v>
      </c>
      <c r="U815" s="4">
        <v>510181.82</v>
      </c>
      <c r="V815" s="4">
        <v>510181.82</v>
      </c>
      <c r="W815" s="4">
        <v>510181.82</v>
      </c>
      <c r="X815" s="3" t="s">
        <v>127</v>
      </c>
    </row>
    <row r="816" spans="1:24" ht="15.75" customHeight="1">
      <c r="A816" s="3" t="s">
        <v>235</v>
      </c>
      <c r="B816" s="3" t="s">
        <v>25</v>
      </c>
      <c r="C816" s="3" t="s">
        <v>26</v>
      </c>
      <c r="D816" s="3" t="s">
        <v>435</v>
      </c>
      <c r="E816" s="3" t="s">
        <v>436</v>
      </c>
      <c r="F816" s="3" t="s">
        <v>128</v>
      </c>
      <c r="G816" s="3" t="s">
        <v>129</v>
      </c>
      <c r="H816" s="3" t="s">
        <v>146</v>
      </c>
      <c r="I816" s="3" t="s">
        <v>147</v>
      </c>
      <c r="J816" s="3" t="s">
        <v>236</v>
      </c>
      <c r="K816" s="3" t="s">
        <v>239</v>
      </c>
      <c r="L816" s="3" t="s">
        <v>240</v>
      </c>
      <c r="M816" s="3" t="s">
        <v>126</v>
      </c>
      <c r="N816" s="4">
        <v>920378.99</v>
      </c>
      <c r="O816" s="4">
        <v>213921.93</v>
      </c>
      <c r="P816" s="4">
        <v>0</v>
      </c>
      <c r="Q816" s="4">
        <v>1134300.92</v>
      </c>
      <c r="R816" s="4">
        <v>407359.17</v>
      </c>
      <c r="S816" s="4">
        <v>302661.3</v>
      </c>
      <c r="T816" s="4">
        <v>0</v>
      </c>
      <c r="U816" s="4">
        <v>831639.62</v>
      </c>
      <c r="V816" s="4">
        <v>1134300.92</v>
      </c>
      <c r="W816" s="4">
        <v>424280.45</v>
      </c>
      <c r="X816" s="3" t="s">
        <v>127</v>
      </c>
    </row>
    <row r="817" spans="1:24" ht="15.75" customHeight="1">
      <c r="A817" s="3" t="s">
        <v>235</v>
      </c>
      <c r="B817" s="3" t="s">
        <v>25</v>
      </c>
      <c r="C817" s="3" t="s">
        <v>26</v>
      </c>
      <c r="D817" s="3" t="s">
        <v>435</v>
      </c>
      <c r="E817" s="3" t="s">
        <v>436</v>
      </c>
      <c r="F817" s="3" t="s">
        <v>128</v>
      </c>
      <c r="G817" s="3" t="s">
        <v>129</v>
      </c>
      <c r="H817" s="3" t="s">
        <v>146</v>
      </c>
      <c r="I817" s="3" t="s">
        <v>147</v>
      </c>
      <c r="J817" s="3" t="s">
        <v>236</v>
      </c>
      <c r="K817" s="3" t="s">
        <v>241</v>
      </c>
      <c r="L817" s="3" t="s">
        <v>242</v>
      </c>
      <c r="M817" s="3" t="s">
        <v>126</v>
      </c>
      <c r="N817" s="4">
        <v>120000</v>
      </c>
      <c r="O817" s="4">
        <v>43200</v>
      </c>
      <c r="P817" s="4">
        <v>0</v>
      </c>
      <c r="Q817" s="4">
        <v>163200</v>
      </c>
      <c r="R817" s="4">
        <v>0</v>
      </c>
      <c r="S817" s="4">
        <v>0</v>
      </c>
      <c r="T817" s="4">
        <v>0</v>
      </c>
      <c r="U817" s="4">
        <v>163200</v>
      </c>
      <c r="V817" s="4">
        <v>163200</v>
      </c>
      <c r="W817" s="4">
        <v>163200</v>
      </c>
      <c r="X817" s="3" t="s">
        <v>127</v>
      </c>
    </row>
    <row r="818" spans="1:24" ht="15.75" customHeight="1">
      <c r="A818" s="3" t="s">
        <v>391</v>
      </c>
      <c r="B818" s="3" t="s">
        <v>25</v>
      </c>
      <c r="C818" s="3" t="s">
        <v>26</v>
      </c>
      <c r="D818" s="3" t="s">
        <v>435</v>
      </c>
      <c r="E818" s="3" t="s">
        <v>436</v>
      </c>
      <c r="F818" s="3" t="s">
        <v>128</v>
      </c>
      <c r="G818" s="3" t="s">
        <v>129</v>
      </c>
      <c r="H818" s="3" t="s">
        <v>134</v>
      </c>
      <c r="I818" s="3" t="s">
        <v>135</v>
      </c>
      <c r="J818" s="3" t="s">
        <v>392</v>
      </c>
      <c r="K818" s="3" t="s">
        <v>393</v>
      </c>
      <c r="L818" s="3" t="s">
        <v>394</v>
      </c>
      <c r="M818" s="3" t="s">
        <v>126</v>
      </c>
      <c r="N818" s="4">
        <v>125005</v>
      </c>
      <c r="O818" s="4">
        <v>-125005</v>
      </c>
      <c r="P818" s="4">
        <v>0</v>
      </c>
      <c r="Q818" s="4">
        <v>0</v>
      </c>
      <c r="R818" s="4">
        <v>0</v>
      </c>
      <c r="S818" s="4">
        <v>0</v>
      </c>
      <c r="T818" s="4">
        <v>0</v>
      </c>
      <c r="U818" s="4">
        <v>0</v>
      </c>
      <c r="V818" s="4">
        <v>0</v>
      </c>
      <c r="W818" s="4">
        <v>0</v>
      </c>
      <c r="X818" s="3" t="s">
        <v>127</v>
      </c>
    </row>
    <row r="819" spans="1:24" ht="15.75" customHeight="1">
      <c r="A819" s="3" t="s">
        <v>243</v>
      </c>
      <c r="B819" s="3" t="s">
        <v>25</v>
      </c>
      <c r="C819" s="3" t="s">
        <v>26</v>
      </c>
      <c r="D819" s="3" t="s">
        <v>435</v>
      </c>
      <c r="E819" s="3" t="s">
        <v>436</v>
      </c>
      <c r="F819" s="3" t="s">
        <v>29</v>
      </c>
      <c r="G819" s="3" t="s">
        <v>30</v>
      </c>
      <c r="H819" s="3" t="s">
        <v>67</v>
      </c>
      <c r="I819" s="3" t="s">
        <v>68</v>
      </c>
      <c r="J819" s="3" t="s">
        <v>244</v>
      </c>
      <c r="K819" s="3" t="s">
        <v>245</v>
      </c>
      <c r="L819" s="3" t="s">
        <v>246</v>
      </c>
      <c r="M819" s="3" t="s">
        <v>36</v>
      </c>
      <c r="N819" s="4">
        <v>100</v>
      </c>
      <c r="O819" s="4">
        <v>0</v>
      </c>
      <c r="P819" s="4">
        <v>0</v>
      </c>
      <c r="Q819" s="4">
        <v>100</v>
      </c>
      <c r="R819" s="4">
        <v>0</v>
      </c>
      <c r="S819" s="4">
        <v>0</v>
      </c>
      <c r="T819" s="4">
        <v>0</v>
      </c>
      <c r="U819" s="4">
        <v>100</v>
      </c>
      <c r="V819" s="4">
        <v>100</v>
      </c>
      <c r="W819" s="4">
        <v>100</v>
      </c>
      <c r="X819" s="3" t="s">
        <v>247</v>
      </c>
    </row>
    <row r="820" spans="1:24" ht="15.75" customHeight="1">
      <c r="A820" s="3" t="s">
        <v>243</v>
      </c>
      <c r="B820" s="3" t="s">
        <v>25</v>
      </c>
      <c r="C820" s="3" t="s">
        <v>26</v>
      </c>
      <c r="D820" s="3" t="s">
        <v>435</v>
      </c>
      <c r="E820" s="3" t="s">
        <v>436</v>
      </c>
      <c r="F820" s="3" t="s">
        <v>29</v>
      </c>
      <c r="G820" s="3" t="s">
        <v>30</v>
      </c>
      <c r="H820" s="3" t="s">
        <v>67</v>
      </c>
      <c r="I820" s="3" t="s">
        <v>68</v>
      </c>
      <c r="J820" s="3" t="s">
        <v>244</v>
      </c>
      <c r="K820" s="3" t="s">
        <v>248</v>
      </c>
      <c r="L820" s="3" t="s">
        <v>249</v>
      </c>
      <c r="M820" s="3" t="s">
        <v>36</v>
      </c>
      <c r="N820" s="4">
        <v>100</v>
      </c>
      <c r="O820" s="4">
        <v>0</v>
      </c>
      <c r="P820" s="4">
        <v>0</v>
      </c>
      <c r="Q820" s="4">
        <v>100</v>
      </c>
      <c r="R820" s="4">
        <v>0</v>
      </c>
      <c r="S820" s="4">
        <v>0</v>
      </c>
      <c r="T820" s="4">
        <v>0</v>
      </c>
      <c r="U820" s="4">
        <v>100</v>
      </c>
      <c r="V820" s="4">
        <v>100</v>
      </c>
      <c r="W820" s="4">
        <v>100</v>
      </c>
      <c r="X820" s="3" t="s">
        <v>247</v>
      </c>
    </row>
    <row r="821" spans="1:24" ht="15.75" customHeight="1">
      <c r="A821" s="3" t="s">
        <v>243</v>
      </c>
      <c r="B821" s="3" t="s">
        <v>25</v>
      </c>
      <c r="C821" s="3" t="s">
        <v>26</v>
      </c>
      <c r="D821" s="3" t="s">
        <v>435</v>
      </c>
      <c r="E821" s="3" t="s">
        <v>436</v>
      </c>
      <c r="F821" s="3" t="s">
        <v>29</v>
      </c>
      <c r="G821" s="3" t="s">
        <v>30</v>
      </c>
      <c r="H821" s="3" t="s">
        <v>67</v>
      </c>
      <c r="I821" s="3" t="s">
        <v>68</v>
      </c>
      <c r="J821" s="3" t="s">
        <v>244</v>
      </c>
      <c r="K821" s="3" t="s">
        <v>250</v>
      </c>
      <c r="L821" s="3" t="s">
        <v>251</v>
      </c>
      <c r="M821" s="3" t="s">
        <v>36</v>
      </c>
      <c r="N821" s="4">
        <v>135100</v>
      </c>
      <c r="O821" s="4">
        <v>-105000</v>
      </c>
      <c r="P821" s="4">
        <v>0</v>
      </c>
      <c r="Q821" s="4">
        <v>30100</v>
      </c>
      <c r="R821" s="4">
        <v>0</v>
      </c>
      <c r="S821" s="4">
        <v>0</v>
      </c>
      <c r="T821" s="4">
        <v>0</v>
      </c>
      <c r="U821" s="4">
        <v>30100</v>
      </c>
      <c r="V821" s="4">
        <v>30100</v>
      </c>
      <c r="W821" s="4">
        <v>30100</v>
      </c>
      <c r="X821" s="3" t="s">
        <v>247</v>
      </c>
    </row>
    <row r="822" spans="1:24" ht="15.75" customHeight="1">
      <c r="A822" s="3" t="s">
        <v>243</v>
      </c>
      <c r="B822" s="3" t="s">
        <v>25</v>
      </c>
      <c r="C822" s="3" t="s">
        <v>26</v>
      </c>
      <c r="D822" s="3" t="s">
        <v>435</v>
      </c>
      <c r="E822" s="3" t="s">
        <v>436</v>
      </c>
      <c r="F822" s="3" t="s">
        <v>128</v>
      </c>
      <c r="G822" s="3" t="s">
        <v>129</v>
      </c>
      <c r="H822" s="3" t="s">
        <v>130</v>
      </c>
      <c r="I822" s="3" t="s">
        <v>131</v>
      </c>
      <c r="J822" s="3" t="s">
        <v>244</v>
      </c>
      <c r="K822" s="3" t="s">
        <v>245</v>
      </c>
      <c r="L822" s="3" t="s">
        <v>252</v>
      </c>
      <c r="M822" s="3" t="s">
        <v>126</v>
      </c>
      <c r="N822" s="4">
        <v>0</v>
      </c>
      <c r="O822" s="4">
        <v>1500</v>
      </c>
      <c r="P822" s="4">
        <v>0</v>
      </c>
      <c r="Q822" s="4">
        <v>1500</v>
      </c>
      <c r="R822" s="4">
        <v>0</v>
      </c>
      <c r="S822" s="4">
        <v>0</v>
      </c>
      <c r="T822" s="4">
        <v>0</v>
      </c>
      <c r="U822" s="4">
        <v>1500</v>
      </c>
      <c r="V822" s="4">
        <v>1500</v>
      </c>
      <c r="W822" s="4">
        <v>1500</v>
      </c>
      <c r="X822" s="3" t="s">
        <v>247</v>
      </c>
    </row>
    <row r="823" spans="1:24" ht="15.75" customHeight="1">
      <c r="A823" s="3" t="s">
        <v>243</v>
      </c>
      <c r="B823" s="3" t="s">
        <v>25</v>
      </c>
      <c r="C823" s="3" t="s">
        <v>26</v>
      </c>
      <c r="D823" s="3" t="s">
        <v>435</v>
      </c>
      <c r="E823" s="3" t="s">
        <v>436</v>
      </c>
      <c r="F823" s="3" t="s">
        <v>128</v>
      </c>
      <c r="G823" s="3" t="s">
        <v>129</v>
      </c>
      <c r="H823" s="3" t="s">
        <v>134</v>
      </c>
      <c r="I823" s="3" t="s">
        <v>135</v>
      </c>
      <c r="J823" s="3" t="s">
        <v>244</v>
      </c>
      <c r="K823" s="3" t="s">
        <v>248</v>
      </c>
      <c r="L823" s="3" t="s">
        <v>253</v>
      </c>
      <c r="M823" s="3" t="s">
        <v>126</v>
      </c>
      <c r="N823" s="4">
        <v>150013.75</v>
      </c>
      <c r="O823" s="4">
        <v>43371.519999999997</v>
      </c>
      <c r="P823" s="4">
        <v>0</v>
      </c>
      <c r="Q823" s="4">
        <v>193385.27</v>
      </c>
      <c r="R823" s="4">
        <v>153366.67000000001</v>
      </c>
      <c r="S823" s="4">
        <v>0</v>
      </c>
      <c r="T823" s="4">
        <v>0</v>
      </c>
      <c r="U823" s="4">
        <v>193385.27</v>
      </c>
      <c r="V823" s="4">
        <v>193385.27</v>
      </c>
      <c r="W823" s="4">
        <v>40018.6</v>
      </c>
      <c r="X823" s="3" t="s">
        <v>247</v>
      </c>
    </row>
    <row r="824" spans="1:24" ht="15.75" customHeight="1">
      <c r="A824" s="3" t="s">
        <v>243</v>
      </c>
      <c r="B824" s="3" t="s">
        <v>25</v>
      </c>
      <c r="C824" s="3" t="s">
        <v>26</v>
      </c>
      <c r="D824" s="3" t="s">
        <v>435</v>
      </c>
      <c r="E824" s="3" t="s">
        <v>436</v>
      </c>
      <c r="F824" s="3" t="s">
        <v>128</v>
      </c>
      <c r="G824" s="3" t="s">
        <v>129</v>
      </c>
      <c r="H824" s="3" t="s">
        <v>134</v>
      </c>
      <c r="I824" s="3" t="s">
        <v>135</v>
      </c>
      <c r="J824" s="3" t="s">
        <v>244</v>
      </c>
      <c r="K824" s="3" t="s">
        <v>254</v>
      </c>
      <c r="L824" s="3" t="s">
        <v>255</v>
      </c>
      <c r="M824" s="3" t="s">
        <v>126</v>
      </c>
      <c r="N824" s="4">
        <v>157541.79</v>
      </c>
      <c r="O824" s="4">
        <v>-77641.789999999994</v>
      </c>
      <c r="P824" s="4">
        <v>0</v>
      </c>
      <c r="Q824" s="4">
        <v>79900</v>
      </c>
      <c r="R824" s="4">
        <v>0</v>
      </c>
      <c r="S824" s="4">
        <v>79850</v>
      </c>
      <c r="T824" s="4">
        <v>79850</v>
      </c>
      <c r="U824" s="4">
        <v>50</v>
      </c>
      <c r="V824" s="4">
        <v>50</v>
      </c>
      <c r="W824" s="4">
        <v>50</v>
      </c>
      <c r="X824" s="3" t="s">
        <v>247</v>
      </c>
    </row>
    <row r="825" spans="1:24" ht="15.75" customHeight="1">
      <c r="A825" s="3" t="s">
        <v>243</v>
      </c>
      <c r="B825" s="3" t="s">
        <v>25</v>
      </c>
      <c r="C825" s="3" t="s">
        <v>26</v>
      </c>
      <c r="D825" s="3" t="s">
        <v>435</v>
      </c>
      <c r="E825" s="3" t="s">
        <v>436</v>
      </c>
      <c r="F825" s="3" t="s">
        <v>162</v>
      </c>
      <c r="G825" s="3" t="s">
        <v>163</v>
      </c>
      <c r="H825" s="3" t="s">
        <v>164</v>
      </c>
      <c r="I825" s="3" t="s">
        <v>165</v>
      </c>
      <c r="J825" s="3" t="s">
        <v>244</v>
      </c>
      <c r="K825" s="3" t="s">
        <v>245</v>
      </c>
      <c r="L825" s="3" t="s">
        <v>375</v>
      </c>
      <c r="M825" s="3" t="s">
        <v>126</v>
      </c>
      <c r="N825" s="4">
        <v>0</v>
      </c>
      <c r="O825" s="4">
        <v>2500</v>
      </c>
      <c r="P825" s="4">
        <v>0</v>
      </c>
      <c r="Q825" s="4">
        <v>2500</v>
      </c>
      <c r="R825" s="4">
        <v>2500</v>
      </c>
      <c r="S825" s="4">
        <v>0</v>
      </c>
      <c r="T825" s="4">
        <v>0</v>
      </c>
      <c r="U825" s="4">
        <v>2500</v>
      </c>
      <c r="V825" s="4">
        <v>2500</v>
      </c>
      <c r="W825" s="4">
        <v>0</v>
      </c>
      <c r="X825" s="3" t="s">
        <v>247</v>
      </c>
    </row>
    <row r="826" spans="1:24" ht="15.75" customHeight="1">
      <c r="A826" s="3" t="s">
        <v>243</v>
      </c>
      <c r="B826" s="3" t="s">
        <v>25</v>
      </c>
      <c r="C826" s="3" t="s">
        <v>26</v>
      </c>
      <c r="D826" s="3" t="s">
        <v>435</v>
      </c>
      <c r="E826" s="3" t="s">
        <v>436</v>
      </c>
      <c r="F826" s="3" t="s">
        <v>162</v>
      </c>
      <c r="G826" s="3" t="s">
        <v>163</v>
      </c>
      <c r="H826" s="3" t="s">
        <v>164</v>
      </c>
      <c r="I826" s="3" t="s">
        <v>165</v>
      </c>
      <c r="J826" s="3" t="s">
        <v>244</v>
      </c>
      <c r="K826" s="3" t="s">
        <v>248</v>
      </c>
      <c r="L826" s="3" t="s">
        <v>256</v>
      </c>
      <c r="M826" s="3" t="s">
        <v>126</v>
      </c>
      <c r="N826" s="4">
        <v>9178.52</v>
      </c>
      <c r="O826" s="4">
        <v>-9178.52</v>
      </c>
      <c r="P826" s="4">
        <v>0</v>
      </c>
      <c r="Q826" s="4">
        <v>0</v>
      </c>
      <c r="R826" s="4">
        <v>0</v>
      </c>
      <c r="S826" s="4">
        <v>0</v>
      </c>
      <c r="T826" s="4">
        <v>0</v>
      </c>
      <c r="U826" s="4">
        <v>0</v>
      </c>
      <c r="V826" s="4">
        <v>0</v>
      </c>
      <c r="W826" s="4">
        <v>0</v>
      </c>
      <c r="X826" s="3" t="s">
        <v>247</v>
      </c>
    </row>
    <row r="827" spans="1:24" ht="15.75" customHeight="1">
      <c r="A827" s="3" t="s">
        <v>243</v>
      </c>
      <c r="B827" s="3" t="s">
        <v>25</v>
      </c>
      <c r="C827" s="3" t="s">
        <v>26</v>
      </c>
      <c r="D827" s="3" t="s">
        <v>435</v>
      </c>
      <c r="E827" s="3" t="s">
        <v>436</v>
      </c>
      <c r="F827" s="3" t="s">
        <v>162</v>
      </c>
      <c r="G827" s="3" t="s">
        <v>163</v>
      </c>
      <c r="H827" s="3" t="s">
        <v>164</v>
      </c>
      <c r="I827" s="3" t="s">
        <v>165</v>
      </c>
      <c r="J827" s="3" t="s">
        <v>244</v>
      </c>
      <c r="K827" s="3" t="s">
        <v>250</v>
      </c>
      <c r="L827" s="3" t="s">
        <v>257</v>
      </c>
      <c r="M827" s="3" t="s">
        <v>126</v>
      </c>
      <c r="N827" s="4">
        <v>0</v>
      </c>
      <c r="O827" s="4">
        <v>5000</v>
      </c>
      <c r="P827" s="4">
        <v>0</v>
      </c>
      <c r="Q827" s="4">
        <v>5000</v>
      </c>
      <c r="R827" s="4">
        <v>0</v>
      </c>
      <c r="S827" s="4">
        <v>0</v>
      </c>
      <c r="T827" s="4">
        <v>0</v>
      </c>
      <c r="U827" s="4">
        <v>5000</v>
      </c>
      <c r="V827" s="4">
        <v>5000</v>
      </c>
      <c r="W827" s="4">
        <v>5000</v>
      </c>
      <c r="X827" s="3" t="s">
        <v>247</v>
      </c>
    </row>
    <row r="828" spans="1:24" ht="15.75" customHeight="1">
      <c r="A828" s="3" t="s">
        <v>243</v>
      </c>
      <c r="B828" s="3" t="s">
        <v>25</v>
      </c>
      <c r="C828" s="3" t="s">
        <v>26</v>
      </c>
      <c r="D828" s="3" t="s">
        <v>435</v>
      </c>
      <c r="E828" s="3" t="s">
        <v>436</v>
      </c>
      <c r="F828" s="3" t="s">
        <v>197</v>
      </c>
      <c r="G828" s="3" t="s">
        <v>198</v>
      </c>
      <c r="H828" s="3" t="s">
        <v>199</v>
      </c>
      <c r="I828" s="3" t="s">
        <v>200</v>
      </c>
      <c r="J828" s="3" t="s">
        <v>244</v>
      </c>
      <c r="K828" s="3" t="s">
        <v>245</v>
      </c>
      <c r="L828" s="3" t="s">
        <v>447</v>
      </c>
      <c r="M828" s="3" t="s">
        <v>126</v>
      </c>
      <c r="N828" s="4">
        <v>4077.2</v>
      </c>
      <c r="O828" s="4">
        <v>0</v>
      </c>
      <c r="P828" s="4">
        <v>0</v>
      </c>
      <c r="Q828" s="4">
        <v>4077.2</v>
      </c>
      <c r="R828" s="4">
        <v>0</v>
      </c>
      <c r="S828" s="4">
        <v>0</v>
      </c>
      <c r="T828" s="4">
        <v>0</v>
      </c>
      <c r="U828" s="4">
        <v>4077.2</v>
      </c>
      <c r="V828" s="4">
        <v>4077.2</v>
      </c>
      <c r="W828" s="4">
        <v>4077.2</v>
      </c>
      <c r="X828" s="3" t="s">
        <v>247</v>
      </c>
    </row>
    <row r="829" spans="1:24" ht="15.75" customHeight="1">
      <c r="A829" s="3" t="s">
        <v>243</v>
      </c>
      <c r="B829" s="3" t="s">
        <v>25</v>
      </c>
      <c r="C829" s="3" t="s">
        <v>26</v>
      </c>
      <c r="D829" s="3" t="s">
        <v>435</v>
      </c>
      <c r="E829" s="3" t="s">
        <v>436</v>
      </c>
      <c r="F829" s="3" t="s">
        <v>220</v>
      </c>
      <c r="G829" s="3" t="s">
        <v>221</v>
      </c>
      <c r="H829" s="3" t="s">
        <v>222</v>
      </c>
      <c r="I829" s="3" t="s">
        <v>223</v>
      </c>
      <c r="J829" s="3" t="s">
        <v>244</v>
      </c>
      <c r="K829" s="3" t="s">
        <v>248</v>
      </c>
      <c r="L829" s="3" t="s">
        <v>261</v>
      </c>
      <c r="M829" s="3" t="s">
        <v>126</v>
      </c>
      <c r="N829" s="4">
        <v>4748</v>
      </c>
      <c r="O829" s="4">
        <v>-4748</v>
      </c>
      <c r="P829" s="4">
        <v>0</v>
      </c>
      <c r="Q829" s="4">
        <v>0</v>
      </c>
      <c r="R829" s="4">
        <v>0</v>
      </c>
      <c r="S829" s="4">
        <v>0</v>
      </c>
      <c r="T829" s="4">
        <v>0</v>
      </c>
      <c r="U829" s="4">
        <v>0</v>
      </c>
      <c r="V829" s="4">
        <v>0</v>
      </c>
      <c r="W829" s="4">
        <v>0</v>
      </c>
      <c r="X829" s="3" t="s">
        <v>247</v>
      </c>
    </row>
    <row r="830" spans="1:24" ht="15.75" customHeight="1">
      <c r="A830" s="3" t="s">
        <v>243</v>
      </c>
      <c r="B830" s="3" t="s">
        <v>25</v>
      </c>
      <c r="C830" s="3" t="s">
        <v>26</v>
      </c>
      <c r="D830" s="3" t="s">
        <v>435</v>
      </c>
      <c r="E830" s="3" t="s">
        <v>436</v>
      </c>
      <c r="F830" s="3" t="s">
        <v>229</v>
      </c>
      <c r="G830" s="3" t="s">
        <v>230</v>
      </c>
      <c r="H830" s="3" t="s">
        <v>231</v>
      </c>
      <c r="I830" s="3" t="s">
        <v>232</v>
      </c>
      <c r="J830" s="3" t="s">
        <v>244</v>
      </c>
      <c r="K830" s="3" t="s">
        <v>245</v>
      </c>
      <c r="L830" s="3" t="s">
        <v>448</v>
      </c>
      <c r="M830" s="3" t="s">
        <v>126</v>
      </c>
      <c r="N830" s="4">
        <v>1385.94</v>
      </c>
      <c r="O830" s="4">
        <v>-1385.94</v>
      </c>
      <c r="P830" s="4">
        <v>0</v>
      </c>
      <c r="Q830" s="4">
        <v>0</v>
      </c>
      <c r="R830" s="4">
        <v>0</v>
      </c>
      <c r="S830" s="4">
        <v>0</v>
      </c>
      <c r="T830" s="4">
        <v>0</v>
      </c>
      <c r="U830" s="4">
        <v>0</v>
      </c>
      <c r="V830" s="4">
        <v>0</v>
      </c>
      <c r="W830" s="4">
        <v>0</v>
      </c>
      <c r="X830" s="3" t="s">
        <v>247</v>
      </c>
    </row>
    <row r="831" spans="1:24" ht="15.75" customHeight="1">
      <c r="A831" s="3" t="s">
        <v>243</v>
      </c>
      <c r="B831" s="3" t="s">
        <v>25</v>
      </c>
      <c r="C831" s="3" t="s">
        <v>26</v>
      </c>
      <c r="D831" s="3" t="s">
        <v>435</v>
      </c>
      <c r="E831" s="3" t="s">
        <v>436</v>
      </c>
      <c r="F831" s="3" t="s">
        <v>229</v>
      </c>
      <c r="G831" s="3" t="s">
        <v>230</v>
      </c>
      <c r="H831" s="3" t="s">
        <v>231</v>
      </c>
      <c r="I831" s="3" t="s">
        <v>232</v>
      </c>
      <c r="J831" s="3" t="s">
        <v>244</v>
      </c>
      <c r="K831" s="3" t="s">
        <v>449</v>
      </c>
      <c r="L831" s="3" t="s">
        <v>450</v>
      </c>
      <c r="M831" s="3" t="s">
        <v>126</v>
      </c>
      <c r="N831" s="4">
        <v>0</v>
      </c>
      <c r="O831" s="4">
        <v>1000</v>
      </c>
      <c r="P831" s="4">
        <v>0</v>
      </c>
      <c r="Q831" s="4">
        <v>1000</v>
      </c>
      <c r="R831" s="4">
        <v>0</v>
      </c>
      <c r="S831" s="4">
        <v>0</v>
      </c>
      <c r="T831" s="4">
        <v>0</v>
      </c>
      <c r="U831" s="4">
        <v>1000</v>
      </c>
      <c r="V831" s="4">
        <v>1000</v>
      </c>
      <c r="W831" s="4">
        <v>1000</v>
      </c>
      <c r="X831" s="3" t="s">
        <v>247</v>
      </c>
    </row>
    <row r="832" spans="1:24" ht="15.75" customHeight="1">
      <c r="A832" s="3" t="s">
        <v>262</v>
      </c>
      <c r="B832" s="3" t="s">
        <v>25</v>
      </c>
      <c r="C832" s="3" t="s">
        <v>26</v>
      </c>
      <c r="D832" s="3" t="s">
        <v>435</v>
      </c>
      <c r="E832" s="3" t="s">
        <v>436</v>
      </c>
      <c r="F832" s="3" t="s">
        <v>29</v>
      </c>
      <c r="G832" s="3" t="s">
        <v>30</v>
      </c>
      <c r="H832" s="3" t="s">
        <v>31</v>
      </c>
      <c r="I832" s="3" t="s">
        <v>32</v>
      </c>
      <c r="J832" s="3" t="s">
        <v>263</v>
      </c>
      <c r="K832" s="3" t="s">
        <v>264</v>
      </c>
      <c r="L832" s="3" t="s">
        <v>265</v>
      </c>
      <c r="M832" s="3" t="s">
        <v>36</v>
      </c>
      <c r="N832" s="4">
        <v>45143.24</v>
      </c>
      <c r="O832" s="4">
        <v>-7000</v>
      </c>
      <c r="P832" s="4">
        <v>0</v>
      </c>
      <c r="Q832" s="4">
        <v>38143.24</v>
      </c>
      <c r="R832" s="4">
        <v>0</v>
      </c>
      <c r="S832" s="4">
        <v>18506.12</v>
      </c>
      <c r="T832" s="4">
        <v>18506.12</v>
      </c>
      <c r="U832" s="4">
        <v>19637.12</v>
      </c>
      <c r="V832" s="4">
        <v>19637.12</v>
      </c>
      <c r="W832" s="4">
        <v>19637.12</v>
      </c>
      <c r="X832" s="3" t="s">
        <v>266</v>
      </c>
    </row>
    <row r="833" spans="1:24" ht="15.75" customHeight="1">
      <c r="A833" s="3" t="s">
        <v>24</v>
      </c>
      <c r="B833" s="3" t="s">
        <v>25</v>
      </c>
      <c r="C833" s="3" t="s">
        <v>26</v>
      </c>
      <c r="D833" s="3" t="s">
        <v>451</v>
      </c>
      <c r="E833" s="3" t="s">
        <v>452</v>
      </c>
      <c r="F833" s="3" t="s">
        <v>29</v>
      </c>
      <c r="G833" s="3" t="s">
        <v>30</v>
      </c>
      <c r="H833" s="3" t="s">
        <v>31</v>
      </c>
      <c r="I833" s="3" t="s">
        <v>32</v>
      </c>
      <c r="J833" s="3" t="s">
        <v>33</v>
      </c>
      <c r="K833" s="3" t="s">
        <v>34</v>
      </c>
      <c r="L833" s="3" t="s">
        <v>35</v>
      </c>
      <c r="M833" s="3" t="s">
        <v>36</v>
      </c>
      <c r="N833" s="4">
        <v>978909</v>
      </c>
      <c r="O833" s="4">
        <v>-40857</v>
      </c>
      <c r="P833" s="4">
        <v>0</v>
      </c>
      <c r="Q833" s="4">
        <v>938052</v>
      </c>
      <c r="R833" s="4">
        <v>0</v>
      </c>
      <c r="S833" s="4">
        <v>382634.29</v>
      </c>
      <c r="T833" s="4">
        <v>382634.29</v>
      </c>
      <c r="U833" s="4">
        <v>555417.71</v>
      </c>
      <c r="V833" s="4">
        <v>555417.71</v>
      </c>
      <c r="W833" s="4">
        <v>555417.71</v>
      </c>
      <c r="X833" s="3" t="s">
        <v>37</v>
      </c>
    </row>
    <row r="834" spans="1:24" ht="15.75" customHeight="1">
      <c r="A834" s="3" t="s">
        <v>24</v>
      </c>
      <c r="B834" s="3" t="s">
        <v>25</v>
      </c>
      <c r="C834" s="3" t="s">
        <v>26</v>
      </c>
      <c r="D834" s="3" t="s">
        <v>451</v>
      </c>
      <c r="E834" s="3" t="s">
        <v>452</v>
      </c>
      <c r="F834" s="3" t="s">
        <v>29</v>
      </c>
      <c r="G834" s="3" t="s">
        <v>30</v>
      </c>
      <c r="H834" s="3" t="s">
        <v>31</v>
      </c>
      <c r="I834" s="3" t="s">
        <v>32</v>
      </c>
      <c r="J834" s="3" t="s">
        <v>33</v>
      </c>
      <c r="K834" s="3" t="s">
        <v>38</v>
      </c>
      <c r="L834" s="3" t="s">
        <v>39</v>
      </c>
      <c r="M834" s="3" t="s">
        <v>36</v>
      </c>
      <c r="N834" s="4">
        <v>103305.72</v>
      </c>
      <c r="O834" s="4">
        <v>-10363.44</v>
      </c>
      <c r="P834" s="4">
        <v>0</v>
      </c>
      <c r="Q834" s="4">
        <v>92942.28</v>
      </c>
      <c r="R834" s="4">
        <v>0</v>
      </c>
      <c r="S834" s="4">
        <v>35371.25</v>
      </c>
      <c r="T834" s="4">
        <v>35371.25</v>
      </c>
      <c r="U834" s="4">
        <v>57571.03</v>
      </c>
      <c r="V834" s="4">
        <v>57571.03</v>
      </c>
      <c r="W834" s="4">
        <v>57571.03</v>
      </c>
      <c r="X834" s="3" t="s">
        <v>37</v>
      </c>
    </row>
    <row r="835" spans="1:24" ht="15.75" customHeight="1">
      <c r="A835" s="3" t="s">
        <v>24</v>
      </c>
      <c r="B835" s="3" t="s">
        <v>25</v>
      </c>
      <c r="C835" s="3" t="s">
        <v>26</v>
      </c>
      <c r="D835" s="3" t="s">
        <v>451</v>
      </c>
      <c r="E835" s="3" t="s">
        <v>452</v>
      </c>
      <c r="F835" s="3" t="s">
        <v>29</v>
      </c>
      <c r="G835" s="3" t="s">
        <v>30</v>
      </c>
      <c r="H835" s="3" t="s">
        <v>31</v>
      </c>
      <c r="I835" s="3" t="s">
        <v>32</v>
      </c>
      <c r="J835" s="3" t="s">
        <v>33</v>
      </c>
      <c r="K835" s="3" t="s">
        <v>40</v>
      </c>
      <c r="L835" s="3" t="s">
        <v>41</v>
      </c>
      <c r="M835" s="3" t="s">
        <v>36</v>
      </c>
      <c r="N835" s="4">
        <v>116965.22</v>
      </c>
      <c r="O835" s="4">
        <v>1098.47</v>
      </c>
      <c r="P835" s="4">
        <v>0</v>
      </c>
      <c r="Q835" s="4">
        <v>118063.69</v>
      </c>
      <c r="R835" s="4">
        <v>20590.21</v>
      </c>
      <c r="S835" s="4">
        <v>13266.3</v>
      </c>
      <c r="T835" s="4">
        <v>13266.3</v>
      </c>
      <c r="U835" s="4">
        <v>104797.39</v>
      </c>
      <c r="V835" s="4">
        <v>104797.39</v>
      </c>
      <c r="W835" s="4">
        <v>84207.18</v>
      </c>
      <c r="X835" s="3" t="s">
        <v>37</v>
      </c>
    </row>
    <row r="836" spans="1:24" ht="15.75" customHeight="1">
      <c r="A836" s="3" t="s">
        <v>24</v>
      </c>
      <c r="B836" s="3" t="s">
        <v>25</v>
      </c>
      <c r="C836" s="3" t="s">
        <v>26</v>
      </c>
      <c r="D836" s="3" t="s">
        <v>451</v>
      </c>
      <c r="E836" s="3" t="s">
        <v>452</v>
      </c>
      <c r="F836" s="3" t="s">
        <v>29</v>
      </c>
      <c r="G836" s="3" t="s">
        <v>30</v>
      </c>
      <c r="H836" s="3" t="s">
        <v>31</v>
      </c>
      <c r="I836" s="3" t="s">
        <v>32</v>
      </c>
      <c r="J836" s="3" t="s">
        <v>33</v>
      </c>
      <c r="K836" s="3" t="s">
        <v>42</v>
      </c>
      <c r="L836" s="3" t="s">
        <v>43</v>
      </c>
      <c r="M836" s="3" t="s">
        <v>36</v>
      </c>
      <c r="N836" s="4">
        <v>51125</v>
      </c>
      <c r="O836" s="4">
        <v>1125</v>
      </c>
      <c r="P836" s="4">
        <v>0</v>
      </c>
      <c r="Q836" s="4">
        <v>52250</v>
      </c>
      <c r="R836" s="4">
        <v>10015</v>
      </c>
      <c r="S836" s="4">
        <v>5494.48</v>
      </c>
      <c r="T836" s="4">
        <v>5494.48</v>
      </c>
      <c r="U836" s="4">
        <v>46755.519999999997</v>
      </c>
      <c r="V836" s="4">
        <v>46755.519999999997</v>
      </c>
      <c r="W836" s="4">
        <v>36740.519999999997</v>
      </c>
      <c r="X836" s="3" t="s">
        <v>37</v>
      </c>
    </row>
    <row r="837" spans="1:24" ht="15.75" customHeight="1">
      <c r="A837" s="3" t="s">
        <v>24</v>
      </c>
      <c r="B837" s="3" t="s">
        <v>25</v>
      </c>
      <c r="C837" s="3" t="s">
        <v>26</v>
      </c>
      <c r="D837" s="3" t="s">
        <v>451</v>
      </c>
      <c r="E837" s="3" t="s">
        <v>452</v>
      </c>
      <c r="F837" s="3" t="s">
        <v>29</v>
      </c>
      <c r="G837" s="3" t="s">
        <v>30</v>
      </c>
      <c r="H837" s="3" t="s">
        <v>31</v>
      </c>
      <c r="I837" s="3" t="s">
        <v>32</v>
      </c>
      <c r="J837" s="3" t="s">
        <v>33</v>
      </c>
      <c r="K837" s="3" t="s">
        <v>44</v>
      </c>
      <c r="L837" s="3" t="s">
        <v>45</v>
      </c>
      <c r="M837" s="3" t="s">
        <v>36</v>
      </c>
      <c r="N837" s="4">
        <v>1804</v>
      </c>
      <c r="O837" s="4">
        <v>413.6</v>
      </c>
      <c r="P837" s="4">
        <v>0</v>
      </c>
      <c r="Q837" s="4">
        <v>2217.6</v>
      </c>
      <c r="R837" s="4">
        <v>0</v>
      </c>
      <c r="S837" s="4">
        <v>642.6</v>
      </c>
      <c r="T837" s="4">
        <v>642.6</v>
      </c>
      <c r="U837" s="4">
        <v>1575</v>
      </c>
      <c r="V837" s="4">
        <v>1575</v>
      </c>
      <c r="W837" s="4">
        <v>1575</v>
      </c>
      <c r="X837" s="3" t="s">
        <v>37</v>
      </c>
    </row>
    <row r="838" spans="1:24" ht="15.75" customHeight="1">
      <c r="A838" s="3" t="s">
        <v>24</v>
      </c>
      <c r="B838" s="3" t="s">
        <v>25</v>
      </c>
      <c r="C838" s="3" t="s">
        <v>26</v>
      </c>
      <c r="D838" s="3" t="s">
        <v>451</v>
      </c>
      <c r="E838" s="3" t="s">
        <v>452</v>
      </c>
      <c r="F838" s="3" t="s">
        <v>29</v>
      </c>
      <c r="G838" s="3" t="s">
        <v>30</v>
      </c>
      <c r="H838" s="3" t="s">
        <v>31</v>
      </c>
      <c r="I838" s="3" t="s">
        <v>32</v>
      </c>
      <c r="J838" s="3" t="s">
        <v>33</v>
      </c>
      <c r="K838" s="3" t="s">
        <v>46</v>
      </c>
      <c r="L838" s="3" t="s">
        <v>47</v>
      </c>
      <c r="M838" s="3" t="s">
        <v>36</v>
      </c>
      <c r="N838" s="4">
        <v>14080</v>
      </c>
      <c r="O838" s="4">
        <v>0</v>
      </c>
      <c r="P838" s="4">
        <v>0</v>
      </c>
      <c r="Q838" s="4">
        <v>14080</v>
      </c>
      <c r="R838" s="4">
        <v>0</v>
      </c>
      <c r="S838" s="4">
        <v>4488</v>
      </c>
      <c r="T838" s="4">
        <v>4488</v>
      </c>
      <c r="U838" s="4">
        <v>9592</v>
      </c>
      <c r="V838" s="4">
        <v>9592</v>
      </c>
      <c r="W838" s="4">
        <v>9592</v>
      </c>
      <c r="X838" s="3" t="s">
        <v>37</v>
      </c>
    </row>
    <row r="839" spans="1:24" ht="15.75" customHeight="1">
      <c r="A839" s="3" t="s">
        <v>24</v>
      </c>
      <c r="B839" s="3" t="s">
        <v>25</v>
      </c>
      <c r="C839" s="3" t="s">
        <v>26</v>
      </c>
      <c r="D839" s="3" t="s">
        <v>451</v>
      </c>
      <c r="E839" s="3" t="s">
        <v>452</v>
      </c>
      <c r="F839" s="3" t="s">
        <v>29</v>
      </c>
      <c r="G839" s="3" t="s">
        <v>30</v>
      </c>
      <c r="H839" s="3" t="s">
        <v>31</v>
      </c>
      <c r="I839" s="3" t="s">
        <v>32</v>
      </c>
      <c r="J839" s="3" t="s">
        <v>33</v>
      </c>
      <c r="K839" s="3" t="s">
        <v>48</v>
      </c>
      <c r="L839" s="3" t="s">
        <v>49</v>
      </c>
      <c r="M839" s="3" t="s">
        <v>36</v>
      </c>
      <c r="N839" s="4">
        <v>2667.8</v>
      </c>
      <c r="O839" s="4">
        <v>120.47</v>
      </c>
      <c r="P839" s="4">
        <v>0</v>
      </c>
      <c r="Q839" s="4">
        <v>2788.27</v>
      </c>
      <c r="R839" s="4">
        <v>0</v>
      </c>
      <c r="S839" s="4">
        <v>45</v>
      </c>
      <c r="T839" s="4">
        <v>45</v>
      </c>
      <c r="U839" s="4">
        <v>2743.27</v>
      </c>
      <c r="V839" s="4">
        <v>2743.27</v>
      </c>
      <c r="W839" s="4">
        <v>2743.27</v>
      </c>
      <c r="X839" s="3" t="s">
        <v>37</v>
      </c>
    </row>
    <row r="840" spans="1:24" ht="15.75" customHeight="1">
      <c r="A840" s="3" t="s">
        <v>24</v>
      </c>
      <c r="B840" s="3" t="s">
        <v>25</v>
      </c>
      <c r="C840" s="3" t="s">
        <v>26</v>
      </c>
      <c r="D840" s="3" t="s">
        <v>451</v>
      </c>
      <c r="E840" s="3" t="s">
        <v>452</v>
      </c>
      <c r="F840" s="3" t="s">
        <v>29</v>
      </c>
      <c r="G840" s="3" t="s">
        <v>30</v>
      </c>
      <c r="H840" s="3" t="s">
        <v>31</v>
      </c>
      <c r="I840" s="3" t="s">
        <v>32</v>
      </c>
      <c r="J840" s="3" t="s">
        <v>33</v>
      </c>
      <c r="K840" s="3" t="s">
        <v>50</v>
      </c>
      <c r="L840" s="3" t="s">
        <v>51</v>
      </c>
      <c r="M840" s="3" t="s">
        <v>36</v>
      </c>
      <c r="N840" s="4">
        <v>4621.8500000000004</v>
      </c>
      <c r="O840" s="4">
        <v>25.26</v>
      </c>
      <c r="P840" s="4">
        <v>0</v>
      </c>
      <c r="Q840" s="4">
        <v>4647.1099999999997</v>
      </c>
      <c r="R840" s="4">
        <v>0</v>
      </c>
      <c r="S840" s="4">
        <v>831.45</v>
      </c>
      <c r="T840" s="4">
        <v>831.45</v>
      </c>
      <c r="U840" s="4">
        <v>3815.66</v>
      </c>
      <c r="V840" s="4">
        <v>3815.66</v>
      </c>
      <c r="W840" s="4">
        <v>3815.66</v>
      </c>
      <c r="X840" s="3" t="s">
        <v>37</v>
      </c>
    </row>
    <row r="841" spans="1:24" ht="15.75" customHeight="1">
      <c r="A841" s="3" t="s">
        <v>24</v>
      </c>
      <c r="B841" s="3" t="s">
        <v>25</v>
      </c>
      <c r="C841" s="3" t="s">
        <v>26</v>
      </c>
      <c r="D841" s="3" t="s">
        <v>451</v>
      </c>
      <c r="E841" s="3" t="s">
        <v>452</v>
      </c>
      <c r="F841" s="3" t="s">
        <v>29</v>
      </c>
      <c r="G841" s="3" t="s">
        <v>30</v>
      </c>
      <c r="H841" s="3" t="s">
        <v>31</v>
      </c>
      <c r="I841" s="3" t="s">
        <v>32</v>
      </c>
      <c r="J841" s="3" t="s">
        <v>33</v>
      </c>
      <c r="K841" s="3" t="s">
        <v>281</v>
      </c>
      <c r="L841" s="3" t="s">
        <v>303</v>
      </c>
      <c r="M841" s="3" t="s">
        <v>36</v>
      </c>
      <c r="N841" s="4">
        <v>4142.82</v>
      </c>
      <c r="O841" s="4">
        <v>0</v>
      </c>
      <c r="P841" s="4">
        <v>0</v>
      </c>
      <c r="Q841" s="4">
        <v>4142.82</v>
      </c>
      <c r="R841" s="4">
        <v>0</v>
      </c>
      <c r="S841" s="4">
        <v>0</v>
      </c>
      <c r="T841" s="4">
        <v>0</v>
      </c>
      <c r="U841" s="4">
        <v>4142.82</v>
      </c>
      <c r="V841" s="4">
        <v>4142.82</v>
      </c>
      <c r="W841" s="4">
        <v>4142.82</v>
      </c>
      <c r="X841" s="3" t="s">
        <v>37</v>
      </c>
    </row>
    <row r="842" spans="1:24" ht="15.75" customHeight="1">
      <c r="A842" s="3" t="s">
        <v>24</v>
      </c>
      <c r="B842" s="3" t="s">
        <v>25</v>
      </c>
      <c r="C842" s="3" t="s">
        <v>26</v>
      </c>
      <c r="D842" s="3" t="s">
        <v>451</v>
      </c>
      <c r="E842" s="3" t="s">
        <v>452</v>
      </c>
      <c r="F842" s="3" t="s">
        <v>29</v>
      </c>
      <c r="G842" s="3" t="s">
        <v>30</v>
      </c>
      <c r="H842" s="3" t="s">
        <v>31</v>
      </c>
      <c r="I842" s="3" t="s">
        <v>32</v>
      </c>
      <c r="J842" s="3" t="s">
        <v>33</v>
      </c>
      <c r="K842" s="3" t="s">
        <v>52</v>
      </c>
      <c r="L842" s="3" t="s">
        <v>53</v>
      </c>
      <c r="M842" s="3" t="s">
        <v>36</v>
      </c>
      <c r="N842" s="4">
        <v>53729.85</v>
      </c>
      <c r="O842" s="4">
        <v>0</v>
      </c>
      <c r="P842" s="4">
        <v>0</v>
      </c>
      <c r="Q842" s="4">
        <v>53729.85</v>
      </c>
      <c r="R842" s="4">
        <v>0</v>
      </c>
      <c r="S842" s="4">
        <v>30329.46</v>
      </c>
      <c r="T842" s="4">
        <v>30329.46</v>
      </c>
      <c r="U842" s="4">
        <v>23400.39</v>
      </c>
      <c r="V842" s="4">
        <v>23400.39</v>
      </c>
      <c r="W842" s="4">
        <v>23400.39</v>
      </c>
      <c r="X842" s="3" t="s">
        <v>37</v>
      </c>
    </row>
    <row r="843" spans="1:24" ht="15.75" customHeight="1">
      <c r="A843" s="3" t="s">
        <v>24</v>
      </c>
      <c r="B843" s="3" t="s">
        <v>25</v>
      </c>
      <c r="C843" s="3" t="s">
        <v>26</v>
      </c>
      <c r="D843" s="3" t="s">
        <v>451</v>
      </c>
      <c r="E843" s="3" t="s">
        <v>452</v>
      </c>
      <c r="F843" s="3" t="s">
        <v>29</v>
      </c>
      <c r="G843" s="3" t="s">
        <v>30</v>
      </c>
      <c r="H843" s="3" t="s">
        <v>31</v>
      </c>
      <c r="I843" s="3" t="s">
        <v>32</v>
      </c>
      <c r="J843" s="3" t="s">
        <v>33</v>
      </c>
      <c r="K843" s="3" t="s">
        <v>54</v>
      </c>
      <c r="L843" s="3" t="s">
        <v>55</v>
      </c>
      <c r="M843" s="3" t="s">
        <v>36</v>
      </c>
      <c r="N843" s="4">
        <v>231368</v>
      </c>
      <c r="O843" s="4">
        <v>52604</v>
      </c>
      <c r="P843" s="4">
        <v>0</v>
      </c>
      <c r="Q843" s="4">
        <v>283972</v>
      </c>
      <c r="R843" s="4">
        <v>194903.47</v>
      </c>
      <c r="S843" s="4">
        <v>89068.53</v>
      </c>
      <c r="T843" s="4">
        <v>89068.53</v>
      </c>
      <c r="U843" s="4">
        <v>194903.47</v>
      </c>
      <c r="V843" s="4">
        <v>194903.47</v>
      </c>
      <c r="W843" s="4">
        <v>0</v>
      </c>
      <c r="X843" s="3" t="s">
        <v>37</v>
      </c>
    </row>
    <row r="844" spans="1:24" ht="15.75" customHeight="1">
      <c r="A844" s="3" t="s">
        <v>24</v>
      </c>
      <c r="B844" s="3" t="s">
        <v>25</v>
      </c>
      <c r="C844" s="3" t="s">
        <v>26</v>
      </c>
      <c r="D844" s="3" t="s">
        <v>451</v>
      </c>
      <c r="E844" s="3" t="s">
        <v>452</v>
      </c>
      <c r="F844" s="3" t="s">
        <v>29</v>
      </c>
      <c r="G844" s="3" t="s">
        <v>30</v>
      </c>
      <c r="H844" s="3" t="s">
        <v>31</v>
      </c>
      <c r="I844" s="3" t="s">
        <v>32</v>
      </c>
      <c r="J844" s="3" t="s">
        <v>33</v>
      </c>
      <c r="K844" s="3" t="s">
        <v>56</v>
      </c>
      <c r="L844" s="3" t="s">
        <v>57</v>
      </c>
      <c r="M844" s="3" t="s">
        <v>36</v>
      </c>
      <c r="N844" s="4">
        <v>6748.53</v>
      </c>
      <c r="O844" s="4">
        <v>0</v>
      </c>
      <c r="P844" s="4">
        <v>0</v>
      </c>
      <c r="Q844" s="4">
        <v>6748.53</v>
      </c>
      <c r="R844" s="4">
        <v>0</v>
      </c>
      <c r="S844" s="4">
        <v>2099.3000000000002</v>
      </c>
      <c r="T844" s="4">
        <v>2099.3000000000002</v>
      </c>
      <c r="U844" s="4">
        <v>4649.2299999999996</v>
      </c>
      <c r="V844" s="4">
        <v>4649.2299999999996</v>
      </c>
      <c r="W844" s="4">
        <v>4649.2299999999996</v>
      </c>
      <c r="X844" s="3" t="s">
        <v>37</v>
      </c>
    </row>
    <row r="845" spans="1:24" ht="15.75" customHeight="1">
      <c r="A845" s="3" t="s">
        <v>24</v>
      </c>
      <c r="B845" s="3" t="s">
        <v>25</v>
      </c>
      <c r="C845" s="3" t="s">
        <v>26</v>
      </c>
      <c r="D845" s="3" t="s">
        <v>451</v>
      </c>
      <c r="E845" s="3" t="s">
        <v>452</v>
      </c>
      <c r="F845" s="3" t="s">
        <v>29</v>
      </c>
      <c r="G845" s="3" t="s">
        <v>30</v>
      </c>
      <c r="H845" s="3" t="s">
        <v>31</v>
      </c>
      <c r="I845" s="3" t="s">
        <v>32</v>
      </c>
      <c r="J845" s="3" t="s">
        <v>33</v>
      </c>
      <c r="K845" s="3" t="s">
        <v>58</v>
      </c>
      <c r="L845" s="3" t="s">
        <v>59</v>
      </c>
      <c r="M845" s="3" t="s">
        <v>36</v>
      </c>
      <c r="N845" s="4">
        <v>13693.46</v>
      </c>
      <c r="O845" s="4">
        <v>0</v>
      </c>
      <c r="P845" s="4">
        <v>0</v>
      </c>
      <c r="Q845" s="4">
        <v>13693.46</v>
      </c>
      <c r="R845" s="4">
        <v>0</v>
      </c>
      <c r="S845" s="4">
        <v>3802.67</v>
      </c>
      <c r="T845" s="4">
        <v>3802.67</v>
      </c>
      <c r="U845" s="4">
        <v>9890.7900000000009</v>
      </c>
      <c r="V845" s="4">
        <v>9890.7900000000009</v>
      </c>
      <c r="W845" s="4">
        <v>9890.7900000000009</v>
      </c>
      <c r="X845" s="3" t="s">
        <v>37</v>
      </c>
    </row>
    <row r="846" spans="1:24" ht="15.75" customHeight="1">
      <c r="A846" s="3" t="s">
        <v>24</v>
      </c>
      <c r="B846" s="3" t="s">
        <v>25</v>
      </c>
      <c r="C846" s="3" t="s">
        <v>26</v>
      </c>
      <c r="D846" s="3" t="s">
        <v>451</v>
      </c>
      <c r="E846" s="3" t="s">
        <v>452</v>
      </c>
      <c r="F846" s="3" t="s">
        <v>29</v>
      </c>
      <c r="G846" s="3" t="s">
        <v>30</v>
      </c>
      <c r="H846" s="3" t="s">
        <v>31</v>
      </c>
      <c r="I846" s="3" t="s">
        <v>32</v>
      </c>
      <c r="J846" s="3" t="s">
        <v>33</v>
      </c>
      <c r="K846" s="3" t="s">
        <v>60</v>
      </c>
      <c r="L846" s="3" t="s">
        <v>61</v>
      </c>
      <c r="M846" s="3" t="s">
        <v>36</v>
      </c>
      <c r="N846" s="4">
        <v>165651.69</v>
      </c>
      <c r="O846" s="4">
        <v>3595.13</v>
      </c>
      <c r="P846" s="4">
        <v>0</v>
      </c>
      <c r="Q846" s="4">
        <v>169246.82</v>
      </c>
      <c r="R846" s="4">
        <v>24476.77</v>
      </c>
      <c r="S846" s="4">
        <v>65593.679999999993</v>
      </c>
      <c r="T846" s="4">
        <v>65593.679999999993</v>
      </c>
      <c r="U846" s="4">
        <v>103653.14</v>
      </c>
      <c r="V846" s="4">
        <v>103653.14</v>
      </c>
      <c r="W846" s="4">
        <v>79176.37</v>
      </c>
      <c r="X846" s="3" t="s">
        <v>37</v>
      </c>
    </row>
    <row r="847" spans="1:24" ht="15.75" customHeight="1">
      <c r="A847" s="3" t="s">
        <v>24</v>
      </c>
      <c r="B847" s="3" t="s">
        <v>25</v>
      </c>
      <c r="C847" s="3" t="s">
        <v>26</v>
      </c>
      <c r="D847" s="3" t="s">
        <v>451</v>
      </c>
      <c r="E847" s="3" t="s">
        <v>452</v>
      </c>
      <c r="F847" s="3" t="s">
        <v>29</v>
      </c>
      <c r="G847" s="3" t="s">
        <v>30</v>
      </c>
      <c r="H847" s="3" t="s">
        <v>31</v>
      </c>
      <c r="I847" s="3" t="s">
        <v>32</v>
      </c>
      <c r="J847" s="3" t="s">
        <v>33</v>
      </c>
      <c r="K847" s="3" t="s">
        <v>62</v>
      </c>
      <c r="L847" s="3" t="s">
        <v>63</v>
      </c>
      <c r="M847" s="3" t="s">
        <v>36</v>
      </c>
      <c r="N847" s="4">
        <v>79465.22</v>
      </c>
      <c r="O847" s="4">
        <v>30115.3</v>
      </c>
      <c r="P847" s="4">
        <v>0</v>
      </c>
      <c r="Q847" s="4">
        <v>109580.52</v>
      </c>
      <c r="R847" s="4">
        <v>19467.189999999999</v>
      </c>
      <c r="S847" s="4">
        <v>36411.06</v>
      </c>
      <c r="T847" s="4">
        <v>36411.06</v>
      </c>
      <c r="U847" s="4">
        <v>73169.460000000006</v>
      </c>
      <c r="V847" s="4">
        <v>73169.460000000006</v>
      </c>
      <c r="W847" s="4">
        <v>53702.27</v>
      </c>
      <c r="X847" s="3" t="s">
        <v>37</v>
      </c>
    </row>
    <row r="848" spans="1:24" ht="15.75" customHeight="1">
      <c r="A848" s="3" t="s">
        <v>24</v>
      </c>
      <c r="B848" s="3" t="s">
        <v>25</v>
      </c>
      <c r="C848" s="3" t="s">
        <v>26</v>
      </c>
      <c r="D848" s="3" t="s">
        <v>451</v>
      </c>
      <c r="E848" s="3" t="s">
        <v>452</v>
      </c>
      <c r="F848" s="3" t="s">
        <v>29</v>
      </c>
      <c r="G848" s="3" t="s">
        <v>30</v>
      </c>
      <c r="H848" s="3" t="s">
        <v>31</v>
      </c>
      <c r="I848" s="3" t="s">
        <v>32</v>
      </c>
      <c r="J848" s="3" t="s">
        <v>33</v>
      </c>
      <c r="K848" s="3" t="s">
        <v>64</v>
      </c>
      <c r="L848" s="3" t="s">
        <v>65</v>
      </c>
      <c r="M848" s="3" t="s">
        <v>36</v>
      </c>
      <c r="N848" s="4">
        <v>39534.92</v>
      </c>
      <c r="O848" s="4">
        <v>0</v>
      </c>
      <c r="P848" s="4">
        <v>0</v>
      </c>
      <c r="Q848" s="4">
        <v>39534.92</v>
      </c>
      <c r="R848" s="4">
        <v>0</v>
      </c>
      <c r="S848" s="4">
        <v>11713.4</v>
      </c>
      <c r="T848" s="4">
        <v>11713.4</v>
      </c>
      <c r="U848" s="4">
        <v>27821.52</v>
      </c>
      <c r="V848" s="4">
        <v>27821.52</v>
      </c>
      <c r="W848" s="4">
        <v>27821.52</v>
      </c>
      <c r="X848" s="3" t="s">
        <v>37</v>
      </c>
    </row>
    <row r="849" spans="1:24" ht="15.75" customHeight="1">
      <c r="A849" s="3" t="s">
        <v>66</v>
      </c>
      <c r="B849" s="3" t="s">
        <v>25</v>
      </c>
      <c r="C849" s="3" t="s">
        <v>26</v>
      </c>
      <c r="D849" s="3" t="s">
        <v>451</v>
      </c>
      <c r="E849" s="3" t="s">
        <v>452</v>
      </c>
      <c r="F849" s="3" t="s">
        <v>29</v>
      </c>
      <c r="G849" s="3" t="s">
        <v>30</v>
      </c>
      <c r="H849" s="3" t="s">
        <v>67</v>
      </c>
      <c r="I849" s="3" t="s">
        <v>68</v>
      </c>
      <c r="J849" s="3" t="s">
        <v>69</v>
      </c>
      <c r="K849" s="3" t="s">
        <v>70</v>
      </c>
      <c r="L849" s="3" t="s">
        <v>71</v>
      </c>
      <c r="M849" s="3" t="s">
        <v>36</v>
      </c>
      <c r="N849" s="4">
        <v>18717.900000000001</v>
      </c>
      <c r="O849" s="4">
        <v>7725.03</v>
      </c>
      <c r="P849" s="4">
        <v>0</v>
      </c>
      <c r="Q849" s="4">
        <v>26442.93</v>
      </c>
      <c r="R849" s="4">
        <v>0</v>
      </c>
      <c r="S849" s="4">
        <v>26100.84</v>
      </c>
      <c r="T849" s="4">
        <v>20135.39</v>
      </c>
      <c r="U849" s="4">
        <v>342.09</v>
      </c>
      <c r="V849" s="4">
        <v>6307.54</v>
      </c>
      <c r="W849" s="4">
        <v>342.09</v>
      </c>
      <c r="X849" s="3" t="s">
        <v>37</v>
      </c>
    </row>
    <row r="850" spans="1:24" ht="15.75" customHeight="1">
      <c r="A850" s="3" t="s">
        <v>66</v>
      </c>
      <c r="B850" s="3" t="s">
        <v>25</v>
      </c>
      <c r="C850" s="3" t="s">
        <v>26</v>
      </c>
      <c r="D850" s="3" t="s">
        <v>451</v>
      </c>
      <c r="E850" s="3" t="s">
        <v>452</v>
      </c>
      <c r="F850" s="3" t="s">
        <v>29</v>
      </c>
      <c r="G850" s="3" t="s">
        <v>30</v>
      </c>
      <c r="H850" s="3" t="s">
        <v>67</v>
      </c>
      <c r="I850" s="3" t="s">
        <v>68</v>
      </c>
      <c r="J850" s="3" t="s">
        <v>69</v>
      </c>
      <c r="K850" s="3" t="s">
        <v>72</v>
      </c>
      <c r="L850" s="3" t="s">
        <v>73</v>
      </c>
      <c r="M850" s="3" t="s">
        <v>36</v>
      </c>
      <c r="N850" s="4">
        <v>38628.26</v>
      </c>
      <c r="O850" s="4">
        <v>0</v>
      </c>
      <c r="P850" s="4">
        <v>0</v>
      </c>
      <c r="Q850" s="4">
        <v>38628.26</v>
      </c>
      <c r="R850" s="4">
        <v>0</v>
      </c>
      <c r="S850" s="4">
        <v>38628.26</v>
      </c>
      <c r="T850" s="4">
        <v>17911.43</v>
      </c>
      <c r="U850" s="4">
        <v>0</v>
      </c>
      <c r="V850" s="4">
        <v>20716.830000000002</v>
      </c>
      <c r="W850" s="4">
        <v>0</v>
      </c>
      <c r="X850" s="3" t="s">
        <v>37</v>
      </c>
    </row>
    <row r="851" spans="1:24" ht="15.75" customHeight="1">
      <c r="A851" s="3" t="s">
        <v>66</v>
      </c>
      <c r="B851" s="3" t="s">
        <v>25</v>
      </c>
      <c r="C851" s="3" t="s">
        <v>26</v>
      </c>
      <c r="D851" s="3" t="s">
        <v>451</v>
      </c>
      <c r="E851" s="3" t="s">
        <v>452</v>
      </c>
      <c r="F851" s="3" t="s">
        <v>29</v>
      </c>
      <c r="G851" s="3" t="s">
        <v>30</v>
      </c>
      <c r="H851" s="3" t="s">
        <v>67</v>
      </c>
      <c r="I851" s="3" t="s">
        <v>68</v>
      </c>
      <c r="J851" s="3" t="s">
        <v>69</v>
      </c>
      <c r="K851" s="3" t="s">
        <v>74</v>
      </c>
      <c r="L851" s="3" t="s">
        <v>75</v>
      </c>
      <c r="M851" s="3" t="s">
        <v>36</v>
      </c>
      <c r="N851" s="4">
        <v>4008.51</v>
      </c>
      <c r="O851" s="4">
        <v>0</v>
      </c>
      <c r="P851" s="4">
        <v>0</v>
      </c>
      <c r="Q851" s="4">
        <v>4008.51</v>
      </c>
      <c r="R851" s="4">
        <v>0</v>
      </c>
      <c r="S851" s="4">
        <v>4008.51</v>
      </c>
      <c r="T851" s="4">
        <v>1399.34</v>
      </c>
      <c r="U851" s="4">
        <v>0</v>
      </c>
      <c r="V851" s="4">
        <v>2609.17</v>
      </c>
      <c r="W851" s="4">
        <v>0</v>
      </c>
      <c r="X851" s="3" t="s">
        <v>37</v>
      </c>
    </row>
    <row r="852" spans="1:24" ht="15.75" customHeight="1">
      <c r="A852" s="3" t="s">
        <v>66</v>
      </c>
      <c r="B852" s="3" t="s">
        <v>25</v>
      </c>
      <c r="C852" s="3" t="s">
        <v>26</v>
      </c>
      <c r="D852" s="3" t="s">
        <v>451</v>
      </c>
      <c r="E852" s="3" t="s">
        <v>452</v>
      </c>
      <c r="F852" s="3" t="s">
        <v>29</v>
      </c>
      <c r="G852" s="3" t="s">
        <v>30</v>
      </c>
      <c r="H852" s="3" t="s">
        <v>67</v>
      </c>
      <c r="I852" s="3" t="s">
        <v>68</v>
      </c>
      <c r="J852" s="3" t="s">
        <v>69</v>
      </c>
      <c r="K852" s="3" t="s">
        <v>76</v>
      </c>
      <c r="L852" s="3" t="s">
        <v>77</v>
      </c>
      <c r="M852" s="3" t="s">
        <v>36</v>
      </c>
      <c r="N852" s="4">
        <v>42830.07</v>
      </c>
      <c r="O852" s="4">
        <v>-3830.07</v>
      </c>
      <c r="P852" s="4">
        <v>0</v>
      </c>
      <c r="Q852" s="4">
        <v>39000</v>
      </c>
      <c r="R852" s="4">
        <v>0</v>
      </c>
      <c r="S852" s="4">
        <v>39000</v>
      </c>
      <c r="T852" s="4">
        <v>16817.75</v>
      </c>
      <c r="U852" s="4">
        <v>0</v>
      </c>
      <c r="V852" s="4">
        <v>22182.25</v>
      </c>
      <c r="W852" s="4">
        <v>0</v>
      </c>
      <c r="X852" s="3" t="s">
        <v>37</v>
      </c>
    </row>
    <row r="853" spans="1:24" ht="15.75" customHeight="1">
      <c r="A853" s="3" t="s">
        <v>66</v>
      </c>
      <c r="B853" s="3" t="s">
        <v>25</v>
      </c>
      <c r="C853" s="3" t="s">
        <v>26</v>
      </c>
      <c r="D853" s="3" t="s">
        <v>451</v>
      </c>
      <c r="E853" s="3" t="s">
        <v>452</v>
      </c>
      <c r="F853" s="3" t="s">
        <v>29</v>
      </c>
      <c r="G853" s="3" t="s">
        <v>30</v>
      </c>
      <c r="H853" s="3" t="s">
        <v>67</v>
      </c>
      <c r="I853" s="3" t="s">
        <v>68</v>
      </c>
      <c r="J853" s="3" t="s">
        <v>69</v>
      </c>
      <c r="K853" s="3" t="s">
        <v>304</v>
      </c>
      <c r="L853" s="3" t="s">
        <v>305</v>
      </c>
      <c r="M853" s="3" t="s">
        <v>36</v>
      </c>
      <c r="N853" s="4">
        <v>216</v>
      </c>
      <c r="O853" s="4">
        <v>-216</v>
      </c>
      <c r="P853" s="4">
        <v>0</v>
      </c>
      <c r="Q853" s="4">
        <v>0</v>
      </c>
      <c r="R853" s="4">
        <v>0</v>
      </c>
      <c r="S853" s="4">
        <v>0</v>
      </c>
      <c r="T853" s="4">
        <v>0</v>
      </c>
      <c r="U853" s="4">
        <v>0</v>
      </c>
      <c r="V853" s="4">
        <v>0</v>
      </c>
      <c r="W853" s="4">
        <v>0</v>
      </c>
      <c r="X853" s="3" t="s">
        <v>37</v>
      </c>
    </row>
    <row r="854" spans="1:24" ht="15.75" customHeight="1">
      <c r="A854" s="3" t="s">
        <v>66</v>
      </c>
      <c r="B854" s="3" t="s">
        <v>25</v>
      </c>
      <c r="C854" s="3" t="s">
        <v>26</v>
      </c>
      <c r="D854" s="3" t="s">
        <v>451</v>
      </c>
      <c r="E854" s="3" t="s">
        <v>452</v>
      </c>
      <c r="F854" s="3" t="s">
        <v>29</v>
      </c>
      <c r="G854" s="3" t="s">
        <v>30</v>
      </c>
      <c r="H854" s="3" t="s">
        <v>67</v>
      </c>
      <c r="I854" s="3" t="s">
        <v>68</v>
      </c>
      <c r="J854" s="3" t="s">
        <v>69</v>
      </c>
      <c r="K854" s="3" t="s">
        <v>78</v>
      </c>
      <c r="L854" s="3" t="s">
        <v>79</v>
      </c>
      <c r="M854" s="3" t="s">
        <v>36</v>
      </c>
      <c r="N854" s="4">
        <v>168.68</v>
      </c>
      <c r="O854" s="4">
        <v>3131.32</v>
      </c>
      <c r="P854" s="4">
        <v>0</v>
      </c>
      <c r="Q854" s="4">
        <v>3300</v>
      </c>
      <c r="R854" s="4">
        <v>0</v>
      </c>
      <c r="S854" s="4">
        <v>3055.09</v>
      </c>
      <c r="T854" s="4">
        <v>3055.09</v>
      </c>
      <c r="U854" s="4">
        <v>244.91</v>
      </c>
      <c r="V854" s="4">
        <v>244.91</v>
      </c>
      <c r="W854" s="4">
        <v>244.91</v>
      </c>
      <c r="X854" s="3" t="s">
        <v>37</v>
      </c>
    </row>
    <row r="855" spans="1:24" ht="15.75" customHeight="1">
      <c r="A855" s="3" t="s">
        <v>66</v>
      </c>
      <c r="B855" s="3" t="s">
        <v>25</v>
      </c>
      <c r="C855" s="3" t="s">
        <v>26</v>
      </c>
      <c r="D855" s="3" t="s">
        <v>451</v>
      </c>
      <c r="E855" s="3" t="s">
        <v>452</v>
      </c>
      <c r="F855" s="3" t="s">
        <v>29</v>
      </c>
      <c r="G855" s="3" t="s">
        <v>30</v>
      </c>
      <c r="H855" s="3" t="s">
        <v>67</v>
      </c>
      <c r="I855" s="3" t="s">
        <v>68</v>
      </c>
      <c r="J855" s="3" t="s">
        <v>69</v>
      </c>
      <c r="K855" s="3" t="s">
        <v>80</v>
      </c>
      <c r="L855" s="3" t="s">
        <v>81</v>
      </c>
      <c r="M855" s="3" t="s">
        <v>36</v>
      </c>
      <c r="N855" s="4">
        <v>2868.12</v>
      </c>
      <c r="O855" s="4">
        <v>-2868.12</v>
      </c>
      <c r="P855" s="4">
        <v>0</v>
      </c>
      <c r="Q855" s="4">
        <v>0</v>
      </c>
      <c r="R855" s="4">
        <v>0</v>
      </c>
      <c r="S855" s="4">
        <v>0</v>
      </c>
      <c r="T855" s="4">
        <v>0</v>
      </c>
      <c r="U855" s="4">
        <v>0</v>
      </c>
      <c r="V855" s="4">
        <v>0</v>
      </c>
      <c r="W855" s="4">
        <v>0</v>
      </c>
      <c r="X855" s="3" t="s">
        <v>37</v>
      </c>
    </row>
    <row r="856" spans="1:24" ht="15.75" customHeight="1">
      <c r="A856" s="3" t="s">
        <v>66</v>
      </c>
      <c r="B856" s="3" t="s">
        <v>25</v>
      </c>
      <c r="C856" s="3" t="s">
        <v>26</v>
      </c>
      <c r="D856" s="3" t="s">
        <v>451</v>
      </c>
      <c r="E856" s="3" t="s">
        <v>452</v>
      </c>
      <c r="F856" s="3" t="s">
        <v>29</v>
      </c>
      <c r="G856" s="3" t="s">
        <v>30</v>
      </c>
      <c r="H856" s="3" t="s">
        <v>67</v>
      </c>
      <c r="I856" s="3" t="s">
        <v>68</v>
      </c>
      <c r="J856" s="3" t="s">
        <v>69</v>
      </c>
      <c r="K856" s="3" t="s">
        <v>82</v>
      </c>
      <c r="L856" s="3" t="s">
        <v>83</v>
      </c>
      <c r="M856" s="3" t="s">
        <v>36</v>
      </c>
      <c r="N856" s="4">
        <v>251989.38</v>
      </c>
      <c r="O856" s="4">
        <v>201010.62</v>
      </c>
      <c r="P856" s="4">
        <v>0</v>
      </c>
      <c r="Q856" s="4">
        <v>453000</v>
      </c>
      <c r="R856" s="4">
        <v>1959.08</v>
      </c>
      <c r="S856" s="4">
        <v>212297.72</v>
      </c>
      <c r="T856" s="4">
        <v>120826.19</v>
      </c>
      <c r="U856" s="4">
        <v>240702.28</v>
      </c>
      <c r="V856" s="4">
        <v>332173.81</v>
      </c>
      <c r="W856" s="4">
        <v>238743.2</v>
      </c>
      <c r="X856" s="3" t="s">
        <v>37</v>
      </c>
    </row>
    <row r="857" spans="1:24" ht="15.75" customHeight="1">
      <c r="A857" s="3" t="s">
        <v>66</v>
      </c>
      <c r="B857" s="3" t="s">
        <v>25</v>
      </c>
      <c r="C857" s="3" t="s">
        <v>26</v>
      </c>
      <c r="D857" s="3" t="s">
        <v>451</v>
      </c>
      <c r="E857" s="3" t="s">
        <v>452</v>
      </c>
      <c r="F857" s="3" t="s">
        <v>29</v>
      </c>
      <c r="G857" s="3" t="s">
        <v>30</v>
      </c>
      <c r="H857" s="3" t="s">
        <v>67</v>
      </c>
      <c r="I857" s="3" t="s">
        <v>68</v>
      </c>
      <c r="J857" s="3" t="s">
        <v>69</v>
      </c>
      <c r="K857" s="3" t="s">
        <v>84</v>
      </c>
      <c r="L857" s="3" t="s">
        <v>85</v>
      </c>
      <c r="M857" s="3" t="s">
        <v>36</v>
      </c>
      <c r="N857" s="4">
        <v>215365.5</v>
      </c>
      <c r="O857" s="4">
        <v>-2289.5</v>
      </c>
      <c r="P857" s="4">
        <v>0</v>
      </c>
      <c r="Q857" s="4">
        <v>213076</v>
      </c>
      <c r="R857" s="4">
        <v>0</v>
      </c>
      <c r="S857" s="4">
        <v>212085.12</v>
      </c>
      <c r="T857" s="4">
        <v>69522.92</v>
      </c>
      <c r="U857" s="4">
        <v>990.88</v>
      </c>
      <c r="V857" s="4">
        <v>143553.07999999999</v>
      </c>
      <c r="W857" s="4">
        <v>990.88</v>
      </c>
      <c r="X857" s="3" t="s">
        <v>37</v>
      </c>
    </row>
    <row r="858" spans="1:24" ht="15.75" customHeight="1">
      <c r="A858" s="3" t="s">
        <v>66</v>
      </c>
      <c r="B858" s="3" t="s">
        <v>25</v>
      </c>
      <c r="C858" s="3" t="s">
        <v>26</v>
      </c>
      <c r="D858" s="3" t="s">
        <v>451</v>
      </c>
      <c r="E858" s="3" t="s">
        <v>452</v>
      </c>
      <c r="F858" s="3" t="s">
        <v>29</v>
      </c>
      <c r="G858" s="3" t="s">
        <v>30</v>
      </c>
      <c r="H858" s="3" t="s">
        <v>67</v>
      </c>
      <c r="I858" s="3" t="s">
        <v>68</v>
      </c>
      <c r="J858" s="3" t="s">
        <v>69</v>
      </c>
      <c r="K858" s="3" t="s">
        <v>453</v>
      </c>
      <c r="L858" s="3" t="s">
        <v>454</v>
      </c>
      <c r="M858" s="3" t="s">
        <v>36</v>
      </c>
      <c r="N858" s="4">
        <v>0</v>
      </c>
      <c r="O858" s="4">
        <v>11888</v>
      </c>
      <c r="P858" s="4">
        <v>0</v>
      </c>
      <c r="Q858" s="4">
        <v>11888</v>
      </c>
      <c r="R858" s="4">
        <v>0</v>
      </c>
      <c r="S858" s="4">
        <v>11888</v>
      </c>
      <c r="T858" s="4">
        <v>11888</v>
      </c>
      <c r="U858" s="4">
        <v>0</v>
      </c>
      <c r="V858" s="4">
        <v>0</v>
      </c>
      <c r="W858" s="4">
        <v>0</v>
      </c>
      <c r="X858" s="3" t="s">
        <v>37</v>
      </c>
    </row>
    <row r="859" spans="1:24" ht="15.75" customHeight="1">
      <c r="A859" s="3" t="s">
        <v>66</v>
      </c>
      <c r="B859" s="3" t="s">
        <v>25</v>
      </c>
      <c r="C859" s="3" t="s">
        <v>26</v>
      </c>
      <c r="D859" s="3" t="s">
        <v>451</v>
      </c>
      <c r="E859" s="3" t="s">
        <v>452</v>
      </c>
      <c r="F859" s="3" t="s">
        <v>29</v>
      </c>
      <c r="G859" s="3" t="s">
        <v>30</v>
      </c>
      <c r="H859" s="3" t="s">
        <v>67</v>
      </c>
      <c r="I859" s="3" t="s">
        <v>68</v>
      </c>
      <c r="J859" s="3" t="s">
        <v>69</v>
      </c>
      <c r="K859" s="3" t="s">
        <v>437</v>
      </c>
      <c r="L859" s="3" t="s">
        <v>438</v>
      </c>
      <c r="M859" s="3" t="s">
        <v>36</v>
      </c>
      <c r="N859" s="4">
        <v>1149.5</v>
      </c>
      <c r="O859" s="4">
        <v>850.5</v>
      </c>
      <c r="P859" s="4">
        <v>0</v>
      </c>
      <c r="Q859" s="4">
        <v>2000</v>
      </c>
      <c r="R859" s="4">
        <v>0</v>
      </c>
      <c r="S859" s="4">
        <v>869.59</v>
      </c>
      <c r="T859" s="4">
        <v>0</v>
      </c>
      <c r="U859" s="4">
        <v>1130.4100000000001</v>
      </c>
      <c r="V859" s="4">
        <v>2000</v>
      </c>
      <c r="W859" s="4">
        <v>1130.4100000000001</v>
      </c>
      <c r="X859" s="3" t="s">
        <v>37</v>
      </c>
    </row>
    <row r="860" spans="1:24" ht="15.75" customHeight="1">
      <c r="A860" s="3" t="s">
        <v>66</v>
      </c>
      <c r="B860" s="3" t="s">
        <v>25</v>
      </c>
      <c r="C860" s="3" t="s">
        <v>26</v>
      </c>
      <c r="D860" s="3" t="s">
        <v>451</v>
      </c>
      <c r="E860" s="3" t="s">
        <v>452</v>
      </c>
      <c r="F860" s="3" t="s">
        <v>29</v>
      </c>
      <c r="G860" s="3" t="s">
        <v>30</v>
      </c>
      <c r="H860" s="3" t="s">
        <v>67</v>
      </c>
      <c r="I860" s="3" t="s">
        <v>68</v>
      </c>
      <c r="J860" s="3" t="s">
        <v>69</v>
      </c>
      <c r="K860" s="3" t="s">
        <v>86</v>
      </c>
      <c r="L860" s="3" t="s">
        <v>87</v>
      </c>
      <c r="M860" s="3" t="s">
        <v>36</v>
      </c>
      <c r="N860" s="4">
        <v>0</v>
      </c>
      <c r="O860" s="4">
        <v>19000</v>
      </c>
      <c r="P860" s="4">
        <v>0</v>
      </c>
      <c r="Q860" s="4">
        <v>19000</v>
      </c>
      <c r="R860" s="4">
        <v>0</v>
      </c>
      <c r="S860" s="4">
        <v>14109.99</v>
      </c>
      <c r="T860" s="4">
        <v>3830.54</v>
      </c>
      <c r="U860" s="4">
        <v>4890.01</v>
      </c>
      <c r="V860" s="4">
        <v>15169.46</v>
      </c>
      <c r="W860" s="4">
        <v>4890.01</v>
      </c>
      <c r="X860" s="3" t="s">
        <v>37</v>
      </c>
    </row>
    <row r="861" spans="1:24" ht="15.75" customHeight="1">
      <c r="A861" s="3" t="s">
        <v>66</v>
      </c>
      <c r="B861" s="3" t="s">
        <v>25</v>
      </c>
      <c r="C861" s="3" t="s">
        <v>26</v>
      </c>
      <c r="D861" s="3" t="s">
        <v>451</v>
      </c>
      <c r="E861" s="3" t="s">
        <v>452</v>
      </c>
      <c r="F861" s="3" t="s">
        <v>29</v>
      </c>
      <c r="G861" s="3" t="s">
        <v>30</v>
      </c>
      <c r="H861" s="3" t="s">
        <v>67</v>
      </c>
      <c r="I861" s="3" t="s">
        <v>68</v>
      </c>
      <c r="J861" s="3" t="s">
        <v>69</v>
      </c>
      <c r="K861" s="3" t="s">
        <v>88</v>
      </c>
      <c r="L861" s="3" t="s">
        <v>89</v>
      </c>
      <c r="M861" s="3" t="s">
        <v>36</v>
      </c>
      <c r="N861" s="4">
        <v>43137.2</v>
      </c>
      <c r="O861" s="4">
        <v>-20044.62</v>
      </c>
      <c r="P861" s="4">
        <v>0</v>
      </c>
      <c r="Q861" s="4">
        <v>23092.58</v>
      </c>
      <c r="R861" s="4">
        <v>4231.2</v>
      </c>
      <c r="S861" s="4">
        <v>11835</v>
      </c>
      <c r="T861" s="4">
        <v>6035</v>
      </c>
      <c r="U861" s="4">
        <v>11257.58</v>
      </c>
      <c r="V861" s="4">
        <v>17057.580000000002</v>
      </c>
      <c r="W861" s="4">
        <v>7026.38</v>
      </c>
      <c r="X861" s="3" t="s">
        <v>37</v>
      </c>
    </row>
    <row r="862" spans="1:24" ht="15.75" customHeight="1">
      <c r="A862" s="3" t="s">
        <v>66</v>
      </c>
      <c r="B862" s="3" t="s">
        <v>25</v>
      </c>
      <c r="C862" s="3" t="s">
        <v>26</v>
      </c>
      <c r="D862" s="3" t="s">
        <v>451</v>
      </c>
      <c r="E862" s="3" t="s">
        <v>452</v>
      </c>
      <c r="F862" s="3" t="s">
        <v>29</v>
      </c>
      <c r="G862" s="3" t="s">
        <v>30</v>
      </c>
      <c r="H862" s="3" t="s">
        <v>67</v>
      </c>
      <c r="I862" s="3" t="s">
        <v>68</v>
      </c>
      <c r="J862" s="3" t="s">
        <v>69</v>
      </c>
      <c r="K862" s="3" t="s">
        <v>92</v>
      </c>
      <c r="L862" s="3" t="s">
        <v>93</v>
      </c>
      <c r="M862" s="3" t="s">
        <v>36</v>
      </c>
      <c r="N862" s="4">
        <v>14076.5</v>
      </c>
      <c r="O862" s="4">
        <v>-1600.21</v>
      </c>
      <c r="P862" s="4">
        <v>0</v>
      </c>
      <c r="Q862" s="4">
        <v>12476.29</v>
      </c>
      <c r="R862" s="4">
        <v>0</v>
      </c>
      <c r="S862" s="4">
        <v>2284.79</v>
      </c>
      <c r="T862" s="4">
        <v>284.79000000000002</v>
      </c>
      <c r="U862" s="4">
        <v>10191.5</v>
      </c>
      <c r="V862" s="4">
        <v>12191.5</v>
      </c>
      <c r="W862" s="4">
        <v>10191.5</v>
      </c>
      <c r="X862" s="3" t="s">
        <v>37</v>
      </c>
    </row>
    <row r="863" spans="1:24" ht="15.75" customHeight="1">
      <c r="A863" s="3" t="s">
        <v>66</v>
      </c>
      <c r="B863" s="3" t="s">
        <v>25</v>
      </c>
      <c r="C863" s="3" t="s">
        <v>26</v>
      </c>
      <c r="D863" s="3" t="s">
        <v>451</v>
      </c>
      <c r="E863" s="3" t="s">
        <v>452</v>
      </c>
      <c r="F863" s="3" t="s">
        <v>29</v>
      </c>
      <c r="G863" s="3" t="s">
        <v>30</v>
      </c>
      <c r="H863" s="3" t="s">
        <v>67</v>
      </c>
      <c r="I863" s="3" t="s">
        <v>68</v>
      </c>
      <c r="J863" s="3" t="s">
        <v>69</v>
      </c>
      <c r="K863" s="3" t="s">
        <v>94</v>
      </c>
      <c r="L863" s="3" t="s">
        <v>95</v>
      </c>
      <c r="M863" s="3" t="s">
        <v>36</v>
      </c>
      <c r="N863" s="4">
        <v>4203</v>
      </c>
      <c r="O863" s="4">
        <v>0</v>
      </c>
      <c r="P863" s="4">
        <v>0</v>
      </c>
      <c r="Q863" s="4">
        <v>4203</v>
      </c>
      <c r="R863" s="4">
        <v>0</v>
      </c>
      <c r="S863" s="4">
        <v>2952.04</v>
      </c>
      <c r="T863" s="4">
        <v>190</v>
      </c>
      <c r="U863" s="4">
        <v>1250.96</v>
      </c>
      <c r="V863" s="4">
        <v>4013</v>
      </c>
      <c r="W863" s="4">
        <v>1250.96</v>
      </c>
      <c r="X863" s="3" t="s">
        <v>37</v>
      </c>
    </row>
    <row r="864" spans="1:24" ht="15.75" customHeight="1">
      <c r="A864" s="3" t="s">
        <v>66</v>
      </c>
      <c r="B864" s="3" t="s">
        <v>25</v>
      </c>
      <c r="C864" s="3" t="s">
        <v>26</v>
      </c>
      <c r="D864" s="3" t="s">
        <v>451</v>
      </c>
      <c r="E864" s="3" t="s">
        <v>452</v>
      </c>
      <c r="F864" s="3" t="s">
        <v>29</v>
      </c>
      <c r="G864" s="3" t="s">
        <v>30</v>
      </c>
      <c r="H864" s="3" t="s">
        <v>67</v>
      </c>
      <c r="I864" s="3" t="s">
        <v>68</v>
      </c>
      <c r="J864" s="3" t="s">
        <v>69</v>
      </c>
      <c r="K864" s="3" t="s">
        <v>455</v>
      </c>
      <c r="L864" s="3" t="s">
        <v>456</v>
      </c>
      <c r="M864" s="3" t="s">
        <v>36</v>
      </c>
      <c r="N864" s="4">
        <v>181945.56</v>
      </c>
      <c r="O864" s="4">
        <v>-181945.56</v>
      </c>
      <c r="P864" s="4">
        <v>0</v>
      </c>
      <c r="Q864" s="4">
        <v>0</v>
      </c>
      <c r="R864" s="4">
        <v>0</v>
      </c>
      <c r="S864" s="4">
        <v>0</v>
      </c>
      <c r="T864" s="4">
        <v>0</v>
      </c>
      <c r="U864" s="4">
        <v>0</v>
      </c>
      <c r="V864" s="4">
        <v>0</v>
      </c>
      <c r="W864" s="4">
        <v>0</v>
      </c>
      <c r="X864" s="3" t="s">
        <v>37</v>
      </c>
    </row>
    <row r="865" spans="1:24" ht="15.75" customHeight="1">
      <c r="A865" s="3" t="s">
        <v>66</v>
      </c>
      <c r="B865" s="3" t="s">
        <v>25</v>
      </c>
      <c r="C865" s="3" t="s">
        <v>26</v>
      </c>
      <c r="D865" s="3" t="s">
        <v>451</v>
      </c>
      <c r="E865" s="3" t="s">
        <v>452</v>
      </c>
      <c r="F865" s="3" t="s">
        <v>29</v>
      </c>
      <c r="G865" s="3" t="s">
        <v>30</v>
      </c>
      <c r="H865" s="3" t="s">
        <v>67</v>
      </c>
      <c r="I865" s="3" t="s">
        <v>68</v>
      </c>
      <c r="J865" s="3" t="s">
        <v>69</v>
      </c>
      <c r="K865" s="3" t="s">
        <v>102</v>
      </c>
      <c r="L865" s="3" t="s">
        <v>103</v>
      </c>
      <c r="M865" s="3" t="s">
        <v>36</v>
      </c>
      <c r="N865" s="4">
        <v>4968.96</v>
      </c>
      <c r="O865" s="4">
        <v>1331.04</v>
      </c>
      <c r="P865" s="4">
        <v>0</v>
      </c>
      <c r="Q865" s="4">
        <v>6300</v>
      </c>
      <c r="R865" s="4">
        <v>0</v>
      </c>
      <c r="S865" s="4">
        <v>795.42</v>
      </c>
      <c r="T865" s="4">
        <v>0</v>
      </c>
      <c r="U865" s="4">
        <v>5504.58</v>
      </c>
      <c r="V865" s="4">
        <v>6300</v>
      </c>
      <c r="W865" s="4">
        <v>5504.58</v>
      </c>
      <c r="X865" s="3" t="s">
        <v>37</v>
      </c>
    </row>
    <row r="866" spans="1:24" ht="15.75" customHeight="1">
      <c r="A866" s="3" t="s">
        <v>66</v>
      </c>
      <c r="B866" s="3" t="s">
        <v>25</v>
      </c>
      <c r="C866" s="3" t="s">
        <v>26</v>
      </c>
      <c r="D866" s="3" t="s">
        <v>451</v>
      </c>
      <c r="E866" s="3" t="s">
        <v>452</v>
      </c>
      <c r="F866" s="3" t="s">
        <v>29</v>
      </c>
      <c r="G866" s="3" t="s">
        <v>30</v>
      </c>
      <c r="H866" s="3" t="s">
        <v>67</v>
      </c>
      <c r="I866" s="3" t="s">
        <v>68</v>
      </c>
      <c r="J866" s="3" t="s">
        <v>69</v>
      </c>
      <c r="K866" s="3" t="s">
        <v>104</v>
      </c>
      <c r="L866" s="3" t="s">
        <v>105</v>
      </c>
      <c r="M866" s="3" t="s">
        <v>36</v>
      </c>
      <c r="N866" s="4">
        <v>27848.47</v>
      </c>
      <c r="O866" s="4">
        <v>-20000</v>
      </c>
      <c r="P866" s="4">
        <v>0</v>
      </c>
      <c r="Q866" s="4">
        <v>7848.47</v>
      </c>
      <c r="R866" s="4">
        <v>0</v>
      </c>
      <c r="S866" s="4">
        <v>4474.26</v>
      </c>
      <c r="T866" s="4">
        <v>62.5</v>
      </c>
      <c r="U866" s="4">
        <v>3374.21</v>
      </c>
      <c r="V866" s="4">
        <v>7785.97</v>
      </c>
      <c r="W866" s="4">
        <v>3374.21</v>
      </c>
      <c r="X866" s="3" t="s">
        <v>37</v>
      </c>
    </row>
    <row r="867" spans="1:24" ht="15.75" customHeight="1">
      <c r="A867" s="3" t="s">
        <v>66</v>
      </c>
      <c r="B867" s="3" t="s">
        <v>25</v>
      </c>
      <c r="C867" s="3" t="s">
        <v>26</v>
      </c>
      <c r="D867" s="3" t="s">
        <v>451</v>
      </c>
      <c r="E867" s="3" t="s">
        <v>452</v>
      </c>
      <c r="F867" s="3" t="s">
        <v>29</v>
      </c>
      <c r="G867" s="3" t="s">
        <v>30</v>
      </c>
      <c r="H867" s="3" t="s">
        <v>67</v>
      </c>
      <c r="I867" s="3" t="s">
        <v>68</v>
      </c>
      <c r="J867" s="3" t="s">
        <v>69</v>
      </c>
      <c r="K867" s="3" t="s">
        <v>106</v>
      </c>
      <c r="L867" s="3" t="s">
        <v>107</v>
      </c>
      <c r="M867" s="3" t="s">
        <v>36</v>
      </c>
      <c r="N867" s="4">
        <v>6759.84</v>
      </c>
      <c r="O867" s="4">
        <v>3240.16</v>
      </c>
      <c r="P867" s="4">
        <v>0</v>
      </c>
      <c r="Q867" s="4">
        <v>10000</v>
      </c>
      <c r="R867" s="4">
        <v>0</v>
      </c>
      <c r="S867" s="4">
        <v>8321.2800000000007</v>
      </c>
      <c r="T867" s="4">
        <v>8181.54</v>
      </c>
      <c r="U867" s="4">
        <v>1678.72</v>
      </c>
      <c r="V867" s="4">
        <v>1818.46</v>
      </c>
      <c r="W867" s="4">
        <v>1678.72</v>
      </c>
      <c r="X867" s="3" t="s">
        <v>37</v>
      </c>
    </row>
    <row r="868" spans="1:24" ht="15.75" customHeight="1">
      <c r="A868" s="3" t="s">
        <v>66</v>
      </c>
      <c r="B868" s="3" t="s">
        <v>25</v>
      </c>
      <c r="C868" s="3" t="s">
        <v>26</v>
      </c>
      <c r="D868" s="3" t="s">
        <v>451</v>
      </c>
      <c r="E868" s="3" t="s">
        <v>452</v>
      </c>
      <c r="F868" s="3" t="s">
        <v>29</v>
      </c>
      <c r="G868" s="3" t="s">
        <v>30</v>
      </c>
      <c r="H868" s="3" t="s">
        <v>67</v>
      </c>
      <c r="I868" s="3" t="s">
        <v>68</v>
      </c>
      <c r="J868" s="3" t="s">
        <v>69</v>
      </c>
      <c r="K868" s="3" t="s">
        <v>110</v>
      </c>
      <c r="L868" s="3" t="s">
        <v>111</v>
      </c>
      <c r="M868" s="3" t="s">
        <v>36</v>
      </c>
      <c r="N868" s="4">
        <v>13560</v>
      </c>
      <c r="O868" s="4">
        <v>-9560</v>
      </c>
      <c r="P868" s="4">
        <v>0</v>
      </c>
      <c r="Q868" s="4">
        <v>4000</v>
      </c>
      <c r="R868" s="4">
        <v>119.42</v>
      </c>
      <c r="S868" s="4">
        <v>3880.58</v>
      </c>
      <c r="T868" s="4">
        <v>3880.58</v>
      </c>
      <c r="U868" s="4">
        <v>119.42</v>
      </c>
      <c r="V868" s="4">
        <v>119.42</v>
      </c>
      <c r="W868" s="4">
        <v>0</v>
      </c>
      <c r="X868" s="3" t="s">
        <v>37</v>
      </c>
    </row>
    <row r="869" spans="1:24" ht="15.75" customHeight="1">
      <c r="A869" s="3" t="s">
        <v>66</v>
      </c>
      <c r="B869" s="3" t="s">
        <v>25</v>
      </c>
      <c r="C869" s="3" t="s">
        <v>26</v>
      </c>
      <c r="D869" s="3" t="s">
        <v>451</v>
      </c>
      <c r="E869" s="3" t="s">
        <v>452</v>
      </c>
      <c r="F869" s="3" t="s">
        <v>29</v>
      </c>
      <c r="G869" s="3" t="s">
        <v>30</v>
      </c>
      <c r="H869" s="3" t="s">
        <v>67</v>
      </c>
      <c r="I869" s="3" t="s">
        <v>68</v>
      </c>
      <c r="J869" s="3" t="s">
        <v>69</v>
      </c>
      <c r="K869" s="3" t="s">
        <v>310</v>
      </c>
      <c r="L869" s="3" t="s">
        <v>311</v>
      </c>
      <c r="M869" s="3" t="s">
        <v>36</v>
      </c>
      <c r="N869" s="4">
        <v>656.69</v>
      </c>
      <c r="O869" s="4">
        <v>3043.31</v>
      </c>
      <c r="P869" s="4">
        <v>0</v>
      </c>
      <c r="Q869" s="4">
        <v>3700</v>
      </c>
      <c r="R869" s="4">
        <v>0</v>
      </c>
      <c r="S869" s="4">
        <v>3602.07</v>
      </c>
      <c r="T869" s="4">
        <v>3602.06</v>
      </c>
      <c r="U869" s="4">
        <v>97.93</v>
      </c>
      <c r="V869" s="4">
        <v>97.94</v>
      </c>
      <c r="W869" s="4">
        <v>97.93</v>
      </c>
      <c r="X869" s="3" t="s">
        <v>37</v>
      </c>
    </row>
    <row r="870" spans="1:24" ht="15.75" customHeight="1">
      <c r="A870" s="3" t="s">
        <v>66</v>
      </c>
      <c r="B870" s="3" t="s">
        <v>25</v>
      </c>
      <c r="C870" s="3" t="s">
        <v>26</v>
      </c>
      <c r="D870" s="3" t="s">
        <v>451</v>
      </c>
      <c r="E870" s="3" t="s">
        <v>452</v>
      </c>
      <c r="F870" s="3" t="s">
        <v>29</v>
      </c>
      <c r="G870" s="3" t="s">
        <v>30</v>
      </c>
      <c r="H870" s="3" t="s">
        <v>67</v>
      </c>
      <c r="I870" s="3" t="s">
        <v>68</v>
      </c>
      <c r="J870" s="3" t="s">
        <v>69</v>
      </c>
      <c r="K870" s="3" t="s">
        <v>112</v>
      </c>
      <c r="L870" s="3" t="s">
        <v>113</v>
      </c>
      <c r="M870" s="3" t="s">
        <v>36</v>
      </c>
      <c r="N870" s="4">
        <v>19831.03</v>
      </c>
      <c r="O870" s="4">
        <v>9168.9699999999993</v>
      </c>
      <c r="P870" s="4">
        <v>0</v>
      </c>
      <c r="Q870" s="4">
        <v>29000</v>
      </c>
      <c r="R870" s="4">
        <v>205.6</v>
      </c>
      <c r="S870" s="4">
        <v>4987.43</v>
      </c>
      <c r="T870" s="4">
        <v>31.93</v>
      </c>
      <c r="U870" s="4">
        <v>24012.57</v>
      </c>
      <c r="V870" s="4">
        <v>28968.07</v>
      </c>
      <c r="W870" s="4">
        <v>23806.97</v>
      </c>
      <c r="X870" s="3" t="s">
        <v>37</v>
      </c>
    </row>
    <row r="871" spans="1:24" ht="15.75" customHeight="1">
      <c r="A871" s="3" t="s">
        <v>66</v>
      </c>
      <c r="B871" s="3" t="s">
        <v>25</v>
      </c>
      <c r="C871" s="3" t="s">
        <v>26</v>
      </c>
      <c r="D871" s="3" t="s">
        <v>451</v>
      </c>
      <c r="E871" s="3" t="s">
        <v>452</v>
      </c>
      <c r="F871" s="3" t="s">
        <v>29</v>
      </c>
      <c r="G871" s="3" t="s">
        <v>30</v>
      </c>
      <c r="H871" s="3" t="s">
        <v>67</v>
      </c>
      <c r="I871" s="3" t="s">
        <v>68</v>
      </c>
      <c r="J871" s="3" t="s">
        <v>69</v>
      </c>
      <c r="K871" s="3" t="s">
        <v>314</v>
      </c>
      <c r="L871" s="3" t="s">
        <v>315</v>
      </c>
      <c r="M871" s="3" t="s">
        <v>36</v>
      </c>
      <c r="N871" s="4">
        <v>4759.6000000000004</v>
      </c>
      <c r="O871" s="4">
        <v>4240.3999999999996</v>
      </c>
      <c r="P871" s="4">
        <v>0</v>
      </c>
      <c r="Q871" s="4">
        <v>9000</v>
      </c>
      <c r="R871" s="4">
        <v>0</v>
      </c>
      <c r="S871" s="4">
        <v>0</v>
      </c>
      <c r="T871" s="4">
        <v>0</v>
      </c>
      <c r="U871" s="4">
        <v>9000</v>
      </c>
      <c r="V871" s="4">
        <v>9000</v>
      </c>
      <c r="W871" s="4">
        <v>9000</v>
      </c>
      <c r="X871" s="3" t="s">
        <v>37</v>
      </c>
    </row>
    <row r="872" spans="1:24" ht="15.75" customHeight="1">
      <c r="A872" s="3" t="s">
        <v>66</v>
      </c>
      <c r="B872" s="3" t="s">
        <v>25</v>
      </c>
      <c r="C872" s="3" t="s">
        <v>26</v>
      </c>
      <c r="D872" s="3" t="s">
        <v>451</v>
      </c>
      <c r="E872" s="3" t="s">
        <v>452</v>
      </c>
      <c r="F872" s="3" t="s">
        <v>29</v>
      </c>
      <c r="G872" s="3" t="s">
        <v>30</v>
      </c>
      <c r="H872" s="3" t="s">
        <v>67</v>
      </c>
      <c r="I872" s="3" t="s">
        <v>68</v>
      </c>
      <c r="J872" s="3" t="s">
        <v>69</v>
      </c>
      <c r="K872" s="3" t="s">
        <v>405</v>
      </c>
      <c r="L872" s="3" t="s">
        <v>406</v>
      </c>
      <c r="M872" s="3" t="s">
        <v>36</v>
      </c>
      <c r="N872" s="4">
        <v>86.35</v>
      </c>
      <c r="O872" s="4">
        <v>-86.35</v>
      </c>
      <c r="P872" s="4">
        <v>0</v>
      </c>
      <c r="Q872" s="4">
        <v>0</v>
      </c>
      <c r="R872" s="4">
        <v>0</v>
      </c>
      <c r="S872" s="4">
        <v>0</v>
      </c>
      <c r="T872" s="4">
        <v>0</v>
      </c>
      <c r="U872" s="4">
        <v>0</v>
      </c>
      <c r="V872" s="4">
        <v>0</v>
      </c>
      <c r="W872" s="4">
        <v>0</v>
      </c>
      <c r="X872" s="3" t="s">
        <v>37</v>
      </c>
    </row>
    <row r="873" spans="1:24" ht="15.75" customHeight="1">
      <c r="A873" s="3" t="s">
        <v>114</v>
      </c>
      <c r="B873" s="3" t="s">
        <v>25</v>
      </c>
      <c r="C873" s="3" t="s">
        <v>26</v>
      </c>
      <c r="D873" s="3" t="s">
        <v>451</v>
      </c>
      <c r="E873" s="3" t="s">
        <v>452</v>
      </c>
      <c r="F873" s="3" t="s">
        <v>29</v>
      </c>
      <c r="G873" s="3" t="s">
        <v>30</v>
      </c>
      <c r="H873" s="3" t="s">
        <v>67</v>
      </c>
      <c r="I873" s="3" t="s">
        <v>68</v>
      </c>
      <c r="J873" s="3" t="s">
        <v>115</v>
      </c>
      <c r="K873" s="3" t="s">
        <v>116</v>
      </c>
      <c r="L873" s="3" t="s">
        <v>117</v>
      </c>
      <c r="M873" s="3" t="s">
        <v>36</v>
      </c>
      <c r="N873" s="4">
        <v>2609.86</v>
      </c>
      <c r="O873" s="4">
        <v>5656.11</v>
      </c>
      <c r="P873" s="4">
        <v>0</v>
      </c>
      <c r="Q873" s="4">
        <v>8265.9699999999993</v>
      </c>
      <c r="R873" s="4">
        <v>1198.32</v>
      </c>
      <c r="S873" s="4">
        <v>3388.56</v>
      </c>
      <c r="T873" s="4">
        <v>3386.27</v>
      </c>
      <c r="U873" s="4">
        <v>4877.41</v>
      </c>
      <c r="V873" s="4">
        <v>4879.7</v>
      </c>
      <c r="W873" s="4">
        <v>3679.09</v>
      </c>
      <c r="X873" s="3" t="s">
        <v>37</v>
      </c>
    </row>
    <row r="874" spans="1:24" ht="15.75" customHeight="1">
      <c r="A874" s="3" t="s">
        <v>118</v>
      </c>
      <c r="B874" s="3" t="s">
        <v>25</v>
      </c>
      <c r="C874" s="3" t="s">
        <v>26</v>
      </c>
      <c r="D874" s="3" t="s">
        <v>451</v>
      </c>
      <c r="E874" s="3" t="s">
        <v>452</v>
      </c>
      <c r="F874" s="3" t="s">
        <v>119</v>
      </c>
      <c r="G874" s="3" t="s">
        <v>120</v>
      </c>
      <c r="H874" s="3" t="s">
        <v>320</v>
      </c>
      <c r="I874" s="3" t="s">
        <v>321</v>
      </c>
      <c r="J874" s="3" t="s">
        <v>123</v>
      </c>
      <c r="K874" s="3" t="s">
        <v>124</v>
      </c>
      <c r="L874" s="3" t="s">
        <v>125</v>
      </c>
      <c r="M874" s="3" t="s">
        <v>126</v>
      </c>
      <c r="N874" s="4">
        <v>13790</v>
      </c>
      <c r="O874" s="4">
        <v>1210</v>
      </c>
      <c r="P874" s="4">
        <v>0</v>
      </c>
      <c r="Q874" s="4">
        <v>15000</v>
      </c>
      <c r="R874" s="4">
        <v>0</v>
      </c>
      <c r="S874" s="4">
        <v>0</v>
      </c>
      <c r="T874" s="4">
        <v>0</v>
      </c>
      <c r="U874" s="4">
        <v>15000</v>
      </c>
      <c r="V874" s="4">
        <v>15000</v>
      </c>
      <c r="W874" s="4">
        <v>15000</v>
      </c>
      <c r="X874" s="3" t="s">
        <v>127</v>
      </c>
    </row>
    <row r="875" spans="1:24" ht="15.75" customHeight="1">
      <c r="A875" s="3" t="s">
        <v>118</v>
      </c>
      <c r="B875" s="3" t="s">
        <v>25</v>
      </c>
      <c r="C875" s="3" t="s">
        <v>26</v>
      </c>
      <c r="D875" s="3" t="s">
        <v>451</v>
      </c>
      <c r="E875" s="3" t="s">
        <v>452</v>
      </c>
      <c r="F875" s="3" t="s">
        <v>119</v>
      </c>
      <c r="G875" s="3" t="s">
        <v>120</v>
      </c>
      <c r="H875" s="3" t="s">
        <v>320</v>
      </c>
      <c r="I875" s="3" t="s">
        <v>321</v>
      </c>
      <c r="J875" s="3" t="s">
        <v>123</v>
      </c>
      <c r="K875" s="3" t="s">
        <v>144</v>
      </c>
      <c r="L875" s="3" t="s">
        <v>457</v>
      </c>
      <c r="M875" s="3" t="s">
        <v>126</v>
      </c>
      <c r="N875" s="4">
        <v>350</v>
      </c>
      <c r="O875" s="4">
        <v>-350</v>
      </c>
      <c r="P875" s="4">
        <v>0</v>
      </c>
      <c r="Q875" s="4">
        <v>0</v>
      </c>
      <c r="R875" s="4">
        <v>0</v>
      </c>
      <c r="S875" s="4">
        <v>0</v>
      </c>
      <c r="T875" s="4">
        <v>0</v>
      </c>
      <c r="U875" s="4">
        <v>0</v>
      </c>
      <c r="V875" s="4">
        <v>0</v>
      </c>
      <c r="W875" s="4">
        <v>0</v>
      </c>
      <c r="X875" s="3" t="s">
        <v>127</v>
      </c>
    </row>
    <row r="876" spans="1:24" ht="15.75" customHeight="1">
      <c r="A876" s="3" t="s">
        <v>118</v>
      </c>
      <c r="B876" s="3" t="s">
        <v>25</v>
      </c>
      <c r="C876" s="3" t="s">
        <v>26</v>
      </c>
      <c r="D876" s="3" t="s">
        <v>451</v>
      </c>
      <c r="E876" s="3" t="s">
        <v>452</v>
      </c>
      <c r="F876" s="3" t="s">
        <v>128</v>
      </c>
      <c r="G876" s="3" t="s">
        <v>129</v>
      </c>
      <c r="H876" s="3" t="s">
        <v>130</v>
      </c>
      <c r="I876" s="3" t="s">
        <v>131</v>
      </c>
      <c r="J876" s="3" t="s">
        <v>123</v>
      </c>
      <c r="K876" s="3" t="s">
        <v>132</v>
      </c>
      <c r="L876" s="3" t="s">
        <v>133</v>
      </c>
      <c r="M876" s="3" t="s">
        <v>126</v>
      </c>
      <c r="N876" s="4">
        <v>0</v>
      </c>
      <c r="O876" s="4">
        <v>500</v>
      </c>
      <c r="P876" s="4">
        <v>0</v>
      </c>
      <c r="Q876" s="4">
        <v>500</v>
      </c>
      <c r="R876" s="4">
        <v>0</v>
      </c>
      <c r="S876" s="4">
        <v>0</v>
      </c>
      <c r="T876" s="4">
        <v>0</v>
      </c>
      <c r="U876" s="4">
        <v>500</v>
      </c>
      <c r="V876" s="4">
        <v>500</v>
      </c>
      <c r="W876" s="4">
        <v>500</v>
      </c>
      <c r="X876" s="3" t="s">
        <v>127</v>
      </c>
    </row>
    <row r="877" spans="1:24" ht="15.75" customHeight="1">
      <c r="A877" s="3" t="s">
        <v>118</v>
      </c>
      <c r="B877" s="3" t="s">
        <v>25</v>
      </c>
      <c r="C877" s="3" t="s">
        <v>26</v>
      </c>
      <c r="D877" s="3" t="s">
        <v>451</v>
      </c>
      <c r="E877" s="3" t="s">
        <v>452</v>
      </c>
      <c r="F877" s="3" t="s">
        <v>128</v>
      </c>
      <c r="G877" s="3" t="s">
        <v>129</v>
      </c>
      <c r="H877" s="3" t="s">
        <v>134</v>
      </c>
      <c r="I877" s="3" t="s">
        <v>135</v>
      </c>
      <c r="J877" s="3" t="s">
        <v>123</v>
      </c>
      <c r="K877" s="3" t="s">
        <v>178</v>
      </c>
      <c r="L877" s="3" t="s">
        <v>409</v>
      </c>
      <c r="M877" s="3" t="s">
        <v>126</v>
      </c>
      <c r="N877" s="4">
        <v>5000</v>
      </c>
      <c r="O877" s="4">
        <v>0</v>
      </c>
      <c r="P877" s="4">
        <v>0</v>
      </c>
      <c r="Q877" s="4">
        <v>5000</v>
      </c>
      <c r="R877" s="4">
        <v>0</v>
      </c>
      <c r="S877" s="4">
        <v>0</v>
      </c>
      <c r="T877" s="4">
        <v>0</v>
      </c>
      <c r="U877" s="4">
        <v>5000</v>
      </c>
      <c r="V877" s="4">
        <v>5000</v>
      </c>
      <c r="W877" s="4">
        <v>5000</v>
      </c>
      <c r="X877" s="3" t="s">
        <v>127</v>
      </c>
    </row>
    <row r="878" spans="1:24" ht="15.75" customHeight="1">
      <c r="A878" s="3" t="s">
        <v>118</v>
      </c>
      <c r="B878" s="3" t="s">
        <v>25</v>
      </c>
      <c r="C878" s="3" t="s">
        <v>26</v>
      </c>
      <c r="D878" s="3" t="s">
        <v>451</v>
      </c>
      <c r="E878" s="3" t="s">
        <v>452</v>
      </c>
      <c r="F878" s="3" t="s">
        <v>128</v>
      </c>
      <c r="G878" s="3" t="s">
        <v>129</v>
      </c>
      <c r="H878" s="3" t="s">
        <v>134</v>
      </c>
      <c r="I878" s="3" t="s">
        <v>135</v>
      </c>
      <c r="J878" s="3" t="s">
        <v>123</v>
      </c>
      <c r="K878" s="3" t="s">
        <v>136</v>
      </c>
      <c r="L878" s="3" t="s">
        <v>137</v>
      </c>
      <c r="M878" s="3" t="s">
        <v>126</v>
      </c>
      <c r="N878" s="4">
        <v>30717.98</v>
      </c>
      <c r="O878" s="4">
        <v>0</v>
      </c>
      <c r="P878" s="4">
        <v>0</v>
      </c>
      <c r="Q878" s="4">
        <v>30717.98</v>
      </c>
      <c r="R878" s="4">
        <v>20478.66</v>
      </c>
      <c r="S878" s="4">
        <v>10239.32</v>
      </c>
      <c r="T878" s="4">
        <v>10239.32</v>
      </c>
      <c r="U878" s="4">
        <v>20478.66</v>
      </c>
      <c r="V878" s="4">
        <v>20478.66</v>
      </c>
      <c r="W878" s="4">
        <v>0</v>
      </c>
      <c r="X878" s="3" t="s">
        <v>127</v>
      </c>
    </row>
    <row r="879" spans="1:24" ht="15.75" customHeight="1">
      <c r="A879" s="3" t="s">
        <v>118</v>
      </c>
      <c r="B879" s="3" t="s">
        <v>25</v>
      </c>
      <c r="C879" s="3" t="s">
        <v>26</v>
      </c>
      <c r="D879" s="3" t="s">
        <v>451</v>
      </c>
      <c r="E879" s="3" t="s">
        <v>452</v>
      </c>
      <c r="F879" s="3" t="s">
        <v>128</v>
      </c>
      <c r="G879" s="3" t="s">
        <v>129</v>
      </c>
      <c r="H879" s="3" t="s">
        <v>134</v>
      </c>
      <c r="I879" s="3" t="s">
        <v>135</v>
      </c>
      <c r="J879" s="3" t="s">
        <v>123</v>
      </c>
      <c r="K879" s="3" t="s">
        <v>156</v>
      </c>
      <c r="L879" s="3" t="s">
        <v>157</v>
      </c>
      <c r="M879" s="3" t="s">
        <v>126</v>
      </c>
      <c r="N879" s="4">
        <v>52811.24</v>
      </c>
      <c r="O879" s="4">
        <v>0</v>
      </c>
      <c r="P879" s="4">
        <v>0</v>
      </c>
      <c r="Q879" s="4">
        <v>52811.24</v>
      </c>
      <c r="R879" s="4">
        <v>263.19</v>
      </c>
      <c r="S879" s="4">
        <v>52375.48</v>
      </c>
      <c r="T879" s="4">
        <v>52375.48</v>
      </c>
      <c r="U879" s="4">
        <v>435.76</v>
      </c>
      <c r="V879" s="4">
        <v>435.76</v>
      </c>
      <c r="W879" s="4">
        <v>172.57</v>
      </c>
      <c r="X879" s="3" t="s">
        <v>127</v>
      </c>
    </row>
    <row r="880" spans="1:24" ht="15.75" customHeight="1">
      <c r="A880" s="3" t="s">
        <v>118</v>
      </c>
      <c r="B880" s="3" t="s">
        <v>25</v>
      </c>
      <c r="C880" s="3" t="s">
        <v>26</v>
      </c>
      <c r="D880" s="3" t="s">
        <v>451</v>
      </c>
      <c r="E880" s="3" t="s">
        <v>452</v>
      </c>
      <c r="F880" s="3" t="s">
        <v>128</v>
      </c>
      <c r="G880" s="3" t="s">
        <v>129</v>
      </c>
      <c r="H880" s="3" t="s">
        <v>134</v>
      </c>
      <c r="I880" s="3" t="s">
        <v>135</v>
      </c>
      <c r="J880" s="3" t="s">
        <v>123</v>
      </c>
      <c r="K880" s="3" t="s">
        <v>140</v>
      </c>
      <c r="L880" s="3" t="s">
        <v>141</v>
      </c>
      <c r="M880" s="3" t="s">
        <v>126</v>
      </c>
      <c r="N880" s="4">
        <v>61716</v>
      </c>
      <c r="O880" s="4">
        <v>0</v>
      </c>
      <c r="P880" s="4">
        <v>0</v>
      </c>
      <c r="Q880" s="4">
        <v>61716</v>
      </c>
      <c r="R880" s="4">
        <v>0</v>
      </c>
      <c r="S880" s="4">
        <v>61716</v>
      </c>
      <c r="T880" s="4">
        <v>34863.800000000003</v>
      </c>
      <c r="U880" s="4">
        <v>0</v>
      </c>
      <c r="V880" s="4">
        <v>26852.2</v>
      </c>
      <c r="W880" s="4">
        <v>0</v>
      </c>
      <c r="X880" s="3" t="s">
        <v>127</v>
      </c>
    </row>
    <row r="881" spans="1:24" ht="15.75" customHeight="1">
      <c r="A881" s="3" t="s">
        <v>118</v>
      </c>
      <c r="B881" s="3" t="s">
        <v>25</v>
      </c>
      <c r="C881" s="3" t="s">
        <v>26</v>
      </c>
      <c r="D881" s="3" t="s">
        <v>451</v>
      </c>
      <c r="E881" s="3" t="s">
        <v>452</v>
      </c>
      <c r="F881" s="3" t="s">
        <v>128</v>
      </c>
      <c r="G881" s="3" t="s">
        <v>129</v>
      </c>
      <c r="H881" s="3" t="s">
        <v>134</v>
      </c>
      <c r="I881" s="3" t="s">
        <v>135</v>
      </c>
      <c r="J881" s="3" t="s">
        <v>123</v>
      </c>
      <c r="K881" s="3" t="s">
        <v>142</v>
      </c>
      <c r="L881" s="3" t="s">
        <v>143</v>
      </c>
      <c r="M881" s="3" t="s">
        <v>126</v>
      </c>
      <c r="N881" s="4">
        <v>6628.23</v>
      </c>
      <c r="O881" s="4">
        <v>0</v>
      </c>
      <c r="P881" s="4">
        <v>0</v>
      </c>
      <c r="Q881" s="4">
        <v>6628.23</v>
      </c>
      <c r="R881" s="4">
        <v>0</v>
      </c>
      <c r="S881" s="4">
        <v>0</v>
      </c>
      <c r="T881" s="4">
        <v>0</v>
      </c>
      <c r="U881" s="4">
        <v>6628.23</v>
      </c>
      <c r="V881" s="4">
        <v>6628.23</v>
      </c>
      <c r="W881" s="4">
        <v>6628.23</v>
      </c>
      <c r="X881" s="3" t="s">
        <v>127</v>
      </c>
    </row>
    <row r="882" spans="1:24" ht="15.75" customHeight="1">
      <c r="A882" s="3" t="s">
        <v>118</v>
      </c>
      <c r="B882" s="3" t="s">
        <v>25</v>
      </c>
      <c r="C882" s="3" t="s">
        <v>26</v>
      </c>
      <c r="D882" s="3" t="s">
        <v>451</v>
      </c>
      <c r="E882" s="3" t="s">
        <v>452</v>
      </c>
      <c r="F882" s="3" t="s">
        <v>128</v>
      </c>
      <c r="G882" s="3" t="s">
        <v>129</v>
      </c>
      <c r="H882" s="3" t="s">
        <v>146</v>
      </c>
      <c r="I882" s="3" t="s">
        <v>147</v>
      </c>
      <c r="J882" s="3" t="s">
        <v>123</v>
      </c>
      <c r="K882" s="3" t="s">
        <v>178</v>
      </c>
      <c r="L882" s="3" t="s">
        <v>409</v>
      </c>
      <c r="M882" s="3" t="s">
        <v>126</v>
      </c>
      <c r="N882" s="4">
        <v>2900</v>
      </c>
      <c r="O882" s="4">
        <v>0</v>
      </c>
      <c r="P882" s="4">
        <v>0</v>
      </c>
      <c r="Q882" s="4">
        <v>2900</v>
      </c>
      <c r="R882" s="4">
        <v>0</v>
      </c>
      <c r="S882" s="4">
        <v>0</v>
      </c>
      <c r="T882" s="4">
        <v>0</v>
      </c>
      <c r="U882" s="4">
        <v>2900</v>
      </c>
      <c r="V882" s="4">
        <v>2900</v>
      </c>
      <c r="W882" s="4">
        <v>2900</v>
      </c>
      <c r="X882" s="3" t="s">
        <v>127</v>
      </c>
    </row>
    <row r="883" spans="1:24" ht="15.75" customHeight="1">
      <c r="A883" s="3" t="s">
        <v>118</v>
      </c>
      <c r="B883" s="3" t="s">
        <v>25</v>
      </c>
      <c r="C883" s="3" t="s">
        <v>26</v>
      </c>
      <c r="D883" s="3" t="s">
        <v>451</v>
      </c>
      <c r="E883" s="3" t="s">
        <v>452</v>
      </c>
      <c r="F883" s="3" t="s">
        <v>128</v>
      </c>
      <c r="G883" s="3" t="s">
        <v>129</v>
      </c>
      <c r="H883" s="3" t="s">
        <v>146</v>
      </c>
      <c r="I883" s="3" t="s">
        <v>147</v>
      </c>
      <c r="J883" s="3" t="s">
        <v>123</v>
      </c>
      <c r="K883" s="3" t="s">
        <v>140</v>
      </c>
      <c r="L883" s="3" t="s">
        <v>141</v>
      </c>
      <c r="M883" s="3" t="s">
        <v>126</v>
      </c>
      <c r="N883" s="4">
        <v>10801</v>
      </c>
      <c r="O883" s="4">
        <v>0</v>
      </c>
      <c r="P883" s="4">
        <v>0</v>
      </c>
      <c r="Q883" s="4">
        <v>10801</v>
      </c>
      <c r="R883" s="4">
        <v>0</v>
      </c>
      <c r="S883" s="4">
        <v>0</v>
      </c>
      <c r="T883" s="4">
        <v>0</v>
      </c>
      <c r="U883" s="4">
        <v>10801</v>
      </c>
      <c r="V883" s="4">
        <v>10801</v>
      </c>
      <c r="W883" s="4">
        <v>10801</v>
      </c>
      <c r="X883" s="3" t="s">
        <v>127</v>
      </c>
    </row>
    <row r="884" spans="1:24" ht="15.75" customHeight="1">
      <c r="A884" s="3" t="s">
        <v>118</v>
      </c>
      <c r="B884" s="3" t="s">
        <v>25</v>
      </c>
      <c r="C884" s="3" t="s">
        <v>26</v>
      </c>
      <c r="D884" s="3" t="s">
        <v>451</v>
      </c>
      <c r="E884" s="3" t="s">
        <v>452</v>
      </c>
      <c r="F884" s="3" t="s">
        <v>128</v>
      </c>
      <c r="G884" s="3" t="s">
        <v>129</v>
      </c>
      <c r="H884" s="3" t="s">
        <v>146</v>
      </c>
      <c r="I884" s="3" t="s">
        <v>147</v>
      </c>
      <c r="J884" s="3" t="s">
        <v>123</v>
      </c>
      <c r="K884" s="3" t="s">
        <v>158</v>
      </c>
      <c r="L884" s="3" t="s">
        <v>159</v>
      </c>
      <c r="M884" s="3" t="s">
        <v>126</v>
      </c>
      <c r="N884" s="4">
        <v>3000</v>
      </c>
      <c r="O884" s="4">
        <v>0</v>
      </c>
      <c r="P884" s="4">
        <v>0</v>
      </c>
      <c r="Q884" s="4">
        <v>3000</v>
      </c>
      <c r="R884" s="4">
        <v>0</v>
      </c>
      <c r="S884" s="4">
        <v>0</v>
      </c>
      <c r="T884" s="4">
        <v>0</v>
      </c>
      <c r="U884" s="4">
        <v>3000</v>
      </c>
      <c r="V884" s="4">
        <v>3000</v>
      </c>
      <c r="W884" s="4">
        <v>3000</v>
      </c>
      <c r="X884" s="3" t="s">
        <v>127</v>
      </c>
    </row>
    <row r="885" spans="1:24" ht="15.75" customHeight="1">
      <c r="A885" s="3" t="s">
        <v>118</v>
      </c>
      <c r="B885" s="3" t="s">
        <v>25</v>
      </c>
      <c r="C885" s="3" t="s">
        <v>26</v>
      </c>
      <c r="D885" s="3" t="s">
        <v>451</v>
      </c>
      <c r="E885" s="3" t="s">
        <v>452</v>
      </c>
      <c r="F885" s="3" t="s">
        <v>128</v>
      </c>
      <c r="G885" s="3" t="s">
        <v>129</v>
      </c>
      <c r="H885" s="3" t="s">
        <v>146</v>
      </c>
      <c r="I885" s="3" t="s">
        <v>147</v>
      </c>
      <c r="J885" s="3" t="s">
        <v>123</v>
      </c>
      <c r="K885" s="3" t="s">
        <v>144</v>
      </c>
      <c r="L885" s="3" t="s">
        <v>145</v>
      </c>
      <c r="M885" s="3" t="s">
        <v>126</v>
      </c>
      <c r="N885" s="4">
        <v>392410.36</v>
      </c>
      <c r="O885" s="4">
        <v>0</v>
      </c>
      <c r="P885" s="4">
        <v>0</v>
      </c>
      <c r="Q885" s="4">
        <v>392410.36</v>
      </c>
      <c r="R885" s="4">
        <v>0</v>
      </c>
      <c r="S885" s="4">
        <v>0</v>
      </c>
      <c r="T885" s="4">
        <v>0</v>
      </c>
      <c r="U885" s="4">
        <v>392410.36</v>
      </c>
      <c r="V885" s="4">
        <v>392410.36</v>
      </c>
      <c r="W885" s="4">
        <v>392410.36</v>
      </c>
      <c r="X885" s="3" t="s">
        <v>127</v>
      </c>
    </row>
    <row r="886" spans="1:24" ht="15.75" customHeight="1">
      <c r="A886" s="3" t="s">
        <v>118</v>
      </c>
      <c r="B886" s="3" t="s">
        <v>25</v>
      </c>
      <c r="C886" s="3" t="s">
        <v>26</v>
      </c>
      <c r="D886" s="3" t="s">
        <v>451</v>
      </c>
      <c r="E886" s="3" t="s">
        <v>452</v>
      </c>
      <c r="F886" s="3" t="s">
        <v>162</v>
      </c>
      <c r="G886" s="3" t="s">
        <v>163</v>
      </c>
      <c r="H886" s="3" t="s">
        <v>164</v>
      </c>
      <c r="I886" s="3" t="s">
        <v>165</v>
      </c>
      <c r="J886" s="3" t="s">
        <v>123</v>
      </c>
      <c r="K886" s="3" t="s">
        <v>178</v>
      </c>
      <c r="L886" s="3" t="s">
        <v>179</v>
      </c>
      <c r="M886" s="3" t="s">
        <v>126</v>
      </c>
      <c r="N886" s="4">
        <v>2875</v>
      </c>
      <c r="O886" s="4">
        <v>-2875</v>
      </c>
      <c r="P886" s="4">
        <v>0</v>
      </c>
      <c r="Q886" s="4">
        <v>0</v>
      </c>
      <c r="R886" s="4">
        <v>0</v>
      </c>
      <c r="S886" s="4">
        <v>0</v>
      </c>
      <c r="T886" s="4">
        <v>0</v>
      </c>
      <c r="U886" s="4">
        <v>0</v>
      </c>
      <c r="V886" s="4">
        <v>0</v>
      </c>
      <c r="W886" s="4">
        <v>0</v>
      </c>
      <c r="X886" s="3" t="s">
        <v>127</v>
      </c>
    </row>
    <row r="887" spans="1:24" ht="15.75" customHeight="1">
      <c r="A887" s="3" t="s">
        <v>118</v>
      </c>
      <c r="B887" s="3" t="s">
        <v>25</v>
      </c>
      <c r="C887" s="3" t="s">
        <v>26</v>
      </c>
      <c r="D887" s="3" t="s">
        <v>451</v>
      </c>
      <c r="E887" s="3" t="s">
        <v>452</v>
      </c>
      <c r="F887" s="3" t="s">
        <v>162</v>
      </c>
      <c r="G887" s="3" t="s">
        <v>163</v>
      </c>
      <c r="H887" s="3" t="s">
        <v>164</v>
      </c>
      <c r="I887" s="3" t="s">
        <v>165</v>
      </c>
      <c r="J887" s="3" t="s">
        <v>123</v>
      </c>
      <c r="K887" s="3" t="s">
        <v>332</v>
      </c>
      <c r="L887" s="3" t="s">
        <v>384</v>
      </c>
      <c r="M887" s="3" t="s">
        <v>126</v>
      </c>
      <c r="N887" s="4">
        <v>4000</v>
      </c>
      <c r="O887" s="4">
        <v>-4000</v>
      </c>
      <c r="P887" s="4">
        <v>0</v>
      </c>
      <c r="Q887" s="4">
        <v>0</v>
      </c>
      <c r="R887" s="4">
        <v>0</v>
      </c>
      <c r="S887" s="4">
        <v>0</v>
      </c>
      <c r="T887" s="4">
        <v>0</v>
      </c>
      <c r="U887" s="4">
        <v>0</v>
      </c>
      <c r="V887" s="4">
        <v>0</v>
      </c>
      <c r="W887" s="4">
        <v>0</v>
      </c>
      <c r="X887" s="3" t="s">
        <v>127</v>
      </c>
    </row>
    <row r="888" spans="1:24" ht="15.75" customHeight="1">
      <c r="A888" s="3" t="s">
        <v>118</v>
      </c>
      <c r="B888" s="3" t="s">
        <v>25</v>
      </c>
      <c r="C888" s="3" t="s">
        <v>26</v>
      </c>
      <c r="D888" s="3" t="s">
        <v>451</v>
      </c>
      <c r="E888" s="3" t="s">
        <v>452</v>
      </c>
      <c r="F888" s="3" t="s">
        <v>162</v>
      </c>
      <c r="G888" s="3" t="s">
        <v>163</v>
      </c>
      <c r="H888" s="3" t="s">
        <v>164</v>
      </c>
      <c r="I888" s="3" t="s">
        <v>165</v>
      </c>
      <c r="J888" s="3" t="s">
        <v>123</v>
      </c>
      <c r="K888" s="3" t="s">
        <v>169</v>
      </c>
      <c r="L888" s="3" t="s">
        <v>170</v>
      </c>
      <c r="M888" s="3" t="s">
        <v>126</v>
      </c>
      <c r="N888" s="4">
        <v>9443.1200000000008</v>
      </c>
      <c r="O888" s="4">
        <v>0</v>
      </c>
      <c r="P888" s="4">
        <v>0</v>
      </c>
      <c r="Q888" s="4">
        <v>9443.1200000000008</v>
      </c>
      <c r="R888" s="4">
        <v>0</v>
      </c>
      <c r="S888" s="4">
        <v>3820</v>
      </c>
      <c r="T888" s="4">
        <v>3820</v>
      </c>
      <c r="U888" s="4">
        <v>5623.12</v>
      </c>
      <c r="V888" s="4">
        <v>5623.12</v>
      </c>
      <c r="W888" s="4">
        <v>5623.12</v>
      </c>
      <c r="X888" s="3" t="s">
        <v>127</v>
      </c>
    </row>
    <row r="889" spans="1:24" ht="15.75" customHeight="1">
      <c r="A889" s="3" t="s">
        <v>118</v>
      </c>
      <c r="B889" s="3" t="s">
        <v>25</v>
      </c>
      <c r="C889" s="3" t="s">
        <v>26</v>
      </c>
      <c r="D889" s="3" t="s">
        <v>451</v>
      </c>
      <c r="E889" s="3" t="s">
        <v>452</v>
      </c>
      <c r="F889" s="3" t="s">
        <v>162</v>
      </c>
      <c r="G889" s="3" t="s">
        <v>163</v>
      </c>
      <c r="H889" s="3" t="s">
        <v>164</v>
      </c>
      <c r="I889" s="3" t="s">
        <v>165</v>
      </c>
      <c r="J889" s="3" t="s">
        <v>123</v>
      </c>
      <c r="K889" s="3" t="s">
        <v>416</v>
      </c>
      <c r="L889" s="3" t="s">
        <v>417</v>
      </c>
      <c r="M889" s="3" t="s">
        <v>126</v>
      </c>
      <c r="N889" s="4">
        <v>700</v>
      </c>
      <c r="O889" s="4">
        <v>-700</v>
      </c>
      <c r="P889" s="4">
        <v>0</v>
      </c>
      <c r="Q889" s="4">
        <v>0</v>
      </c>
      <c r="R889" s="4">
        <v>0</v>
      </c>
      <c r="S889" s="4">
        <v>0</v>
      </c>
      <c r="T889" s="4">
        <v>0</v>
      </c>
      <c r="U889" s="4">
        <v>0</v>
      </c>
      <c r="V889" s="4">
        <v>0</v>
      </c>
      <c r="W889" s="4">
        <v>0</v>
      </c>
      <c r="X889" s="3" t="s">
        <v>127</v>
      </c>
    </row>
    <row r="890" spans="1:24" ht="15.75" customHeight="1">
      <c r="A890" s="3" t="s">
        <v>118</v>
      </c>
      <c r="B890" s="3" t="s">
        <v>25</v>
      </c>
      <c r="C890" s="3" t="s">
        <v>26</v>
      </c>
      <c r="D890" s="3" t="s">
        <v>451</v>
      </c>
      <c r="E890" s="3" t="s">
        <v>452</v>
      </c>
      <c r="F890" s="3" t="s">
        <v>162</v>
      </c>
      <c r="G890" s="3" t="s">
        <v>163</v>
      </c>
      <c r="H890" s="3" t="s">
        <v>164</v>
      </c>
      <c r="I890" s="3" t="s">
        <v>165</v>
      </c>
      <c r="J890" s="3" t="s">
        <v>123</v>
      </c>
      <c r="K890" s="3" t="s">
        <v>158</v>
      </c>
      <c r="L890" s="3" t="s">
        <v>171</v>
      </c>
      <c r="M890" s="3" t="s">
        <v>126</v>
      </c>
      <c r="N890" s="4">
        <v>16993</v>
      </c>
      <c r="O890" s="4">
        <v>-10000</v>
      </c>
      <c r="P890" s="4">
        <v>0</v>
      </c>
      <c r="Q890" s="4">
        <v>6993</v>
      </c>
      <c r="R890" s="4">
        <v>0</v>
      </c>
      <c r="S890" s="4">
        <v>0</v>
      </c>
      <c r="T890" s="4">
        <v>0</v>
      </c>
      <c r="U890" s="4">
        <v>6993</v>
      </c>
      <c r="V890" s="4">
        <v>6993</v>
      </c>
      <c r="W890" s="4">
        <v>6993</v>
      </c>
      <c r="X890" s="3" t="s">
        <v>127</v>
      </c>
    </row>
    <row r="891" spans="1:24" ht="15.75" customHeight="1">
      <c r="A891" s="3" t="s">
        <v>118</v>
      </c>
      <c r="B891" s="3" t="s">
        <v>25</v>
      </c>
      <c r="C891" s="3" t="s">
        <v>26</v>
      </c>
      <c r="D891" s="3" t="s">
        <v>451</v>
      </c>
      <c r="E891" s="3" t="s">
        <v>452</v>
      </c>
      <c r="F891" s="3" t="s">
        <v>162</v>
      </c>
      <c r="G891" s="3" t="s">
        <v>163</v>
      </c>
      <c r="H891" s="3" t="s">
        <v>164</v>
      </c>
      <c r="I891" s="3" t="s">
        <v>165</v>
      </c>
      <c r="J891" s="3" t="s">
        <v>123</v>
      </c>
      <c r="K891" s="3" t="s">
        <v>132</v>
      </c>
      <c r="L891" s="3" t="s">
        <v>182</v>
      </c>
      <c r="M891" s="3" t="s">
        <v>126</v>
      </c>
      <c r="N891" s="4">
        <v>2038.18</v>
      </c>
      <c r="O891" s="4">
        <v>0</v>
      </c>
      <c r="P891" s="4">
        <v>0</v>
      </c>
      <c r="Q891" s="4">
        <v>2038.18</v>
      </c>
      <c r="R891" s="4">
        <v>202.05</v>
      </c>
      <c r="S891" s="4">
        <v>970.97</v>
      </c>
      <c r="T891" s="4">
        <v>970.97</v>
      </c>
      <c r="U891" s="4">
        <v>1067.21</v>
      </c>
      <c r="V891" s="4">
        <v>1067.21</v>
      </c>
      <c r="W891" s="4">
        <v>865.16</v>
      </c>
      <c r="X891" s="3" t="s">
        <v>127</v>
      </c>
    </row>
    <row r="892" spans="1:24" ht="15.75" customHeight="1">
      <c r="A892" s="3" t="s">
        <v>118</v>
      </c>
      <c r="B892" s="3" t="s">
        <v>25</v>
      </c>
      <c r="C892" s="3" t="s">
        <v>26</v>
      </c>
      <c r="D892" s="3" t="s">
        <v>451</v>
      </c>
      <c r="E892" s="3" t="s">
        <v>452</v>
      </c>
      <c r="F892" s="3" t="s">
        <v>162</v>
      </c>
      <c r="G892" s="3" t="s">
        <v>163</v>
      </c>
      <c r="H892" s="3" t="s">
        <v>164</v>
      </c>
      <c r="I892" s="3" t="s">
        <v>165</v>
      </c>
      <c r="J892" s="3" t="s">
        <v>123</v>
      </c>
      <c r="K892" s="3" t="s">
        <v>172</v>
      </c>
      <c r="L892" s="3" t="s">
        <v>173</v>
      </c>
      <c r="M892" s="3" t="s">
        <v>126</v>
      </c>
      <c r="N892" s="4">
        <v>444.38</v>
      </c>
      <c r="O892" s="4">
        <v>0</v>
      </c>
      <c r="P892" s="4">
        <v>0</v>
      </c>
      <c r="Q892" s="4">
        <v>444.38</v>
      </c>
      <c r="R892" s="4">
        <v>0</v>
      </c>
      <c r="S892" s="4">
        <v>444.38</v>
      </c>
      <c r="T892" s="4">
        <v>444.38</v>
      </c>
      <c r="U892" s="4">
        <v>0</v>
      </c>
      <c r="V892" s="4">
        <v>0</v>
      </c>
      <c r="W892" s="4">
        <v>0</v>
      </c>
      <c r="X892" s="3" t="s">
        <v>127</v>
      </c>
    </row>
    <row r="893" spans="1:24" ht="15.75" customHeight="1">
      <c r="A893" s="3" t="s">
        <v>118</v>
      </c>
      <c r="B893" s="3" t="s">
        <v>25</v>
      </c>
      <c r="C893" s="3" t="s">
        <v>26</v>
      </c>
      <c r="D893" s="3" t="s">
        <v>451</v>
      </c>
      <c r="E893" s="3" t="s">
        <v>452</v>
      </c>
      <c r="F893" s="3" t="s">
        <v>162</v>
      </c>
      <c r="G893" s="3" t="s">
        <v>163</v>
      </c>
      <c r="H893" s="3" t="s">
        <v>164</v>
      </c>
      <c r="I893" s="3" t="s">
        <v>165</v>
      </c>
      <c r="J893" s="3" t="s">
        <v>123</v>
      </c>
      <c r="K893" s="3" t="s">
        <v>328</v>
      </c>
      <c r="L893" s="3" t="s">
        <v>329</v>
      </c>
      <c r="M893" s="3" t="s">
        <v>126</v>
      </c>
      <c r="N893" s="4">
        <v>635</v>
      </c>
      <c r="O893" s="4">
        <v>2000</v>
      </c>
      <c r="P893" s="4">
        <v>0</v>
      </c>
      <c r="Q893" s="4">
        <v>2635</v>
      </c>
      <c r="R893" s="4">
        <v>0</v>
      </c>
      <c r="S893" s="4">
        <v>1809.4</v>
      </c>
      <c r="T893" s="4">
        <v>1809.4</v>
      </c>
      <c r="U893" s="4">
        <v>825.6</v>
      </c>
      <c r="V893" s="4">
        <v>825.6</v>
      </c>
      <c r="W893" s="4">
        <v>825.6</v>
      </c>
      <c r="X893" s="3" t="s">
        <v>127</v>
      </c>
    </row>
    <row r="894" spans="1:24" ht="15.75" customHeight="1">
      <c r="A894" s="3" t="s">
        <v>118</v>
      </c>
      <c r="B894" s="3" t="s">
        <v>25</v>
      </c>
      <c r="C894" s="3" t="s">
        <v>26</v>
      </c>
      <c r="D894" s="3" t="s">
        <v>451</v>
      </c>
      <c r="E894" s="3" t="s">
        <v>452</v>
      </c>
      <c r="F894" s="3" t="s">
        <v>162</v>
      </c>
      <c r="G894" s="3" t="s">
        <v>163</v>
      </c>
      <c r="H894" s="3" t="s">
        <v>164</v>
      </c>
      <c r="I894" s="3" t="s">
        <v>165</v>
      </c>
      <c r="J894" s="3" t="s">
        <v>123</v>
      </c>
      <c r="K894" s="3" t="s">
        <v>324</v>
      </c>
      <c r="L894" s="3" t="s">
        <v>362</v>
      </c>
      <c r="M894" s="3" t="s">
        <v>126</v>
      </c>
      <c r="N894" s="4">
        <v>686.32</v>
      </c>
      <c r="O894" s="4">
        <v>1940</v>
      </c>
      <c r="P894" s="4">
        <v>0</v>
      </c>
      <c r="Q894" s="4">
        <v>2626.32</v>
      </c>
      <c r="R894" s="4">
        <v>0</v>
      </c>
      <c r="S894" s="4">
        <v>2618.6999999999998</v>
      </c>
      <c r="T894" s="4">
        <v>2618.6999999999998</v>
      </c>
      <c r="U894" s="4">
        <v>7.62</v>
      </c>
      <c r="V894" s="4">
        <v>7.62</v>
      </c>
      <c r="W894" s="4">
        <v>7.62</v>
      </c>
      <c r="X894" s="3" t="s">
        <v>127</v>
      </c>
    </row>
    <row r="895" spans="1:24" ht="15.75" customHeight="1">
      <c r="A895" s="3" t="s">
        <v>118</v>
      </c>
      <c r="B895" s="3" t="s">
        <v>25</v>
      </c>
      <c r="C895" s="3" t="s">
        <v>26</v>
      </c>
      <c r="D895" s="3" t="s">
        <v>451</v>
      </c>
      <c r="E895" s="3" t="s">
        <v>452</v>
      </c>
      <c r="F895" s="3" t="s">
        <v>162</v>
      </c>
      <c r="G895" s="3" t="s">
        <v>163</v>
      </c>
      <c r="H895" s="3" t="s">
        <v>176</v>
      </c>
      <c r="I895" s="3" t="s">
        <v>177</v>
      </c>
      <c r="J895" s="3" t="s">
        <v>123</v>
      </c>
      <c r="K895" s="3" t="s">
        <v>332</v>
      </c>
      <c r="L895" s="3" t="s">
        <v>384</v>
      </c>
      <c r="M895" s="3" t="s">
        <v>126</v>
      </c>
      <c r="N895" s="4">
        <v>7920</v>
      </c>
      <c r="O895" s="4">
        <v>0</v>
      </c>
      <c r="P895" s="4">
        <v>0</v>
      </c>
      <c r="Q895" s="4">
        <v>7920</v>
      </c>
      <c r="R895" s="4">
        <v>0</v>
      </c>
      <c r="S895" s="4">
        <v>0</v>
      </c>
      <c r="T895" s="4">
        <v>0</v>
      </c>
      <c r="U895" s="4">
        <v>7920</v>
      </c>
      <c r="V895" s="4">
        <v>7920</v>
      </c>
      <c r="W895" s="4">
        <v>7920</v>
      </c>
      <c r="X895" s="3" t="s">
        <v>127</v>
      </c>
    </row>
    <row r="896" spans="1:24" ht="15.75" customHeight="1">
      <c r="A896" s="3" t="s">
        <v>118</v>
      </c>
      <c r="B896" s="3" t="s">
        <v>25</v>
      </c>
      <c r="C896" s="3" t="s">
        <v>26</v>
      </c>
      <c r="D896" s="3" t="s">
        <v>451</v>
      </c>
      <c r="E896" s="3" t="s">
        <v>452</v>
      </c>
      <c r="F896" s="3" t="s">
        <v>162</v>
      </c>
      <c r="G896" s="3" t="s">
        <v>163</v>
      </c>
      <c r="H896" s="3" t="s">
        <v>176</v>
      </c>
      <c r="I896" s="3" t="s">
        <v>177</v>
      </c>
      <c r="J896" s="3" t="s">
        <v>123</v>
      </c>
      <c r="K896" s="3" t="s">
        <v>148</v>
      </c>
      <c r="L896" s="3" t="s">
        <v>180</v>
      </c>
      <c r="M896" s="3" t="s">
        <v>126</v>
      </c>
      <c r="N896" s="4">
        <v>3500</v>
      </c>
      <c r="O896" s="4">
        <v>0</v>
      </c>
      <c r="P896" s="4">
        <v>0</v>
      </c>
      <c r="Q896" s="4">
        <v>3500</v>
      </c>
      <c r="R896" s="4">
        <v>0</v>
      </c>
      <c r="S896" s="4">
        <v>1800</v>
      </c>
      <c r="T896" s="4">
        <v>0</v>
      </c>
      <c r="U896" s="4">
        <v>1700</v>
      </c>
      <c r="V896" s="4">
        <v>3500</v>
      </c>
      <c r="W896" s="4">
        <v>1700</v>
      </c>
      <c r="X896" s="3" t="s">
        <v>127</v>
      </c>
    </row>
    <row r="897" spans="1:24" ht="15.75" customHeight="1">
      <c r="A897" s="3" t="s">
        <v>118</v>
      </c>
      <c r="B897" s="3" t="s">
        <v>25</v>
      </c>
      <c r="C897" s="3" t="s">
        <v>26</v>
      </c>
      <c r="D897" s="3" t="s">
        <v>451</v>
      </c>
      <c r="E897" s="3" t="s">
        <v>452</v>
      </c>
      <c r="F897" s="3" t="s">
        <v>162</v>
      </c>
      <c r="G897" s="3" t="s">
        <v>163</v>
      </c>
      <c r="H897" s="3" t="s">
        <v>176</v>
      </c>
      <c r="I897" s="3" t="s">
        <v>177</v>
      </c>
      <c r="J897" s="3" t="s">
        <v>123</v>
      </c>
      <c r="K897" s="3" t="s">
        <v>154</v>
      </c>
      <c r="L897" s="3" t="s">
        <v>181</v>
      </c>
      <c r="M897" s="3" t="s">
        <v>126</v>
      </c>
      <c r="N897" s="4">
        <v>4000</v>
      </c>
      <c r="O897" s="4">
        <v>0</v>
      </c>
      <c r="P897" s="4">
        <v>0</v>
      </c>
      <c r="Q897" s="4">
        <v>4000</v>
      </c>
      <c r="R897" s="4">
        <v>0</v>
      </c>
      <c r="S897" s="4">
        <v>3400</v>
      </c>
      <c r="T897" s="4">
        <v>0</v>
      </c>
      <c r="U897" s="4">
        <v>600</v>
      </c>
      <c r="V897" s="4">
        <v>4000</v>
      </c>
      <c r="W897" s="4">
        <v>600</v>
      </c>
      <c r="X897" s="3" t="s">
        <v>127</v>
      </c>
    </row>
    <row r="898" spans="1:24" ht="15.75" customHeight="1">
      <c r="A898" s="3" t="s">
        <v>118</v>
      </c>
      <c r="B898" s="3" t="s">
        <v>25</v>
      </c>
      <c r="C898" s="3" t="s">
        <v>26</v>
      </c>
      <c r="D898" s="3" t="s">
        <v>451</v>
      </c>
      <c r="E898" s="3" t="s">
        <v>452</v>
      </c>
      <c r="F898" s="3" t="s">
        <v>162</v>
      </c>
      <c r="G898" s="3" t="s">
        <v>163</v>
      </c>
      <c r="H898" s="3" t="s">
        <v>176</v>
      </c>
      <c r="I898" s="3" t="s">
        <v>177</v>
      </c>
      <c r="J898" s="3" t="s">
        <v>123</v>
      </c>
      <c r="K898" s="3" t="s">
        <v>158</v>
      </c>
      <c r="L898" s="3" t="s">
        <v>171</v>
      </c>
      <c r="M898" s="3" t="s">
        <v>126</v>
      </c>
      <c r="N898" s="4">
        <v>2080</v>
      </c>
      <c r="O898" s="4">
        <v>0</v>
      </c>
      <c r="P898" s="4">
        <v>0</v>
      </c>
      <c r="Q898" s="4">
        <v>2080</v>
      </c>
      <c r="R898" s="4">
        <v>0</v>
      </c>
      <c r="S898" s="4">
        <v>0</v>
      </c>
      <c r="T898" s="4">
        <v>0</v>
      </c>
      <c r="U898" s="4">
        <v>2080</v>
      </c>
      <c r="V898" s="4">
        <v>2080</v>
      </c>
      <c r="W898" s="4">
        <v>2080</v>
      </c>
      <c r="X898" s="3" t="s">
        <v>127</v>
      </c>
    </row>
    <row r="899" spans="1:24" ht="15.75" customHeight="1">
      <c r="A899" s="3" t="s">
        <v>118</v>
      </c>
      <c r="B899" s="3" t="s">
        <v>25</v>
      </c>
      <c r="C899" s="3" t="s">
        <v>26</v>
      </c>
      <c r="D899" s="3" t="s">
        <v>451</v>
      </c>
      <c r="E899" s="3" t="s">
        <v>452</v>
      </c>
      <c r="F899" s="3" t="s">
        <v>162</v>
      </c>
      <c r="G899" s="3" t="s">
        <v>163</v>
      </c>
      <c r="H899" s="3" t="s">
        <v>176</v>
      </c>
      <c r="I899" s="3" t="s">
        <v>177</v>
      </c>
      <c r="J899" s="3" t="s">
        <v>123</v>
      </c>
      <c r="K899" s="3" t="s">
        <v>144</v>
      </c>
      <c r="L899" s="3" t="s">
        <v>183</v>
      </c>
      <c r="M899" s="3" t="s">
        <v>126</v>
      </c>
      <c r="N899" s="4">
        <v>2500</v>
      </c>
      <c r="O899" s="4">
        <v>0</v>
      </c>
      <c r="P899" s="4">
        <v>0</v>
      </c>
      <c r="Q899" s="4">
        <v>2500</v>
      </c>
      <c r="R899" s="4">
        <v>0</v>
      </c>
      <c r="S899" s="4">
        <v>0</v>
      </c>
      <c r="T899" s="4">
        <v>0</v>
      </c>
      <c r="U899" s="4">
        <v>2500</v>
      </c>
      <c r="V899" s="4">
        <v>2500</v>
      </c>
      <c r="W899" s="4">
        <v>2500</v>
      </c>
      <c r="X899" s="3" t="s">
        <v>127</v>
      </c>
    </row>
    <row r="900" spans="1:24" ht="15.75" customHeight="1">
      <c r="A900" s="3" t="s">
        <v>118</v>
      </c>
      <c r="B900" s="3" t="s">
        <v>25</v>
      </c>
      <c r="C900" s="3" t="s">
        <v>26</v>
      </c>
      <c r="D900" s="3" t="s">
        <v>451</v>
      </c>
      <c r="E900" s="3" t="s">
        <v>452</v>
      </c>
      <c r="F900" s="3" t="s">
        <v>162</v>
      </c>
      <c r="G900" s="3" t="s">
        <v>163</v>
      </c>
      <c r="H900" s="3" t="s">
        <v>184</v>
      </c>
      <c r="I900" s="3" t="s">
        <v>185</v>
      </c>
      <c r="J900" s="3" t="s">
        <v>123</v>
      </c>
      <c r="K900" s="3" t="s">
        <v>178</v>
      </c>
      <c r="L900" s="3" t="s">
        <v>179</v>
      </c>
      <c r="M900" s="3" t="s">
        <v>126</v>
      </c>
      <c r="N900" s="4">
        <v>2000</v>
      </c>
      <c r="O900" s="4">
        <v>0</v>
      </c>
      <c r="P900" s="4">
        <v>0</v>
      </c>
      <c r="Q900" s="4">
        <v>2000</v>
      </c>
      <c r="R900" s="4">
        <v>2000</v>
      </c>
      <c r="S900" s="4">
        <v>0</v>
      </c>
      <c r="T900" s="4">
        <v>0</v>
      </c>
      <c r="U900" s="4">
        <v>2000</v>
      </c>
      <c r="V900" s="4">
        <v>2000</v>
      </c>
      <c r="W900" s="4">
        <v>0</v>
      </c>
      <c r="X900" s="3" t="s">
        <v>127</v>
      </c>
    </row>
    <row r="901" spans="1:24" ht="15.75" customHeight="1">
      <c r="A901" s="3" t="s">
        <v>118</v>
      </c>
      <c r="B901" s="3" t="s">
        <v>25</v>
      </c>
      <c r="C901" s="3" t="s">
        <v>26</v>
      </c>
      <c r="D901" s="3" t="s">
        <v>451</v>
      </c>
      <c r="E901" s="3" t="s">
        <v>452</v>
      </c>
      <c r="F901" s="3" t="s">
        <v>162</v>
      </c>
      <c r="G901" s="3" t="s">
        <v>163</v>
      </c>
      <c r="H901" s="3" t="s">
        <v>184</v>
      </c>
      <c r="I901" s="3" t="s">
        <v>185</v>
      </c>
      <c r="J901" s="3" t="s">
        <v>123</v>
      </c>
      <c r="K901" s="3" t="s">
        <v>332</v>
      </c>
      <c r="L901" s="3" t="s">
        <v>384</v>
      </c>
      <c r="M901" s="3" t="s">
        <v>126</v>
      </c>
      <c r="N901" s="4">
        <v>11383.75</v>
      </c>
      <c r="O901" s="4">
        <v>0</v>
      </c>
      <c r="P901" s="4">
        <v>0</v>
      </c>
      <c r="Q901" s="4">
        <v>11383.75</v>
      </c>
      <c r="R901" s="4">
        <v>0</v>
      </c>
      <c r="S901" s="4">
        <v>3700</v>
      </c>
      <c r="T901" s="4">
        <v>3700</v>
      </c>
      <c r="U901" s="4">
        <v>7683.75</v>
      </c>
      <c r="V901" s="4">
        <v>7683.75</v>
      </c>
      <c r="W901" s="4">
        <v>7683.75</v>
      </c>
      <c r="X901" s="3" t="s">
        <v>127</v>
      </c>
    </row>
    <row r="902" spans="1:24" ht="15.75" customHeight="1">
      <c r="A902" s="3" t="s">
        <v>118</v>
      </c>
      <c r="B902" s="3" t="s">
        <v>25</v>
      </c>
      <c r="C902" s="3" t="s">
        <v>26</v>
      </c>
      <c r="D902" s="3" t="s">
        <v>451</v>
      </c>
      <c r="E902" s="3" t="s">
        <v>452</v>
      </c>
      <c r="F902" s="3" t="s">
        <v>162</v>
      </c>
      <c r="G902" s="3" t="s">
        <v>163</v>
      </c>
      <c r="H902" s="3" t="s">
        <v>184</v>
      </c>
      <c r="I902" s="3" t="s">
        <v>185</v>
      </c>
      <c r="J902" s="3" t="s">
        <v>123</v>
      </c>
      <c r="K902" s="3" t="s">
        <v>148</v>
      </c>
      <c r="L902" s="3" t="s">
        <v>180</v>
      </c>
      <c r="M902" s="3" t="s">
        <v>126</v>
      </c>
      <c r="N902" s="4">
        <v>1000</v>
      </c>
      <c r="O902" s="4">
        <v>0</v>
      </c>
      <c r="P902" s="4">
        <v>0</v>
      </c>
      <c r="Q902" s="4">
        <v>1000</v>
      </c>
      <c r="R902" s="4">
        <v>0</v>
      </c>
      <c r="S902" s="4">
        <v>0</v>
      </c>
      <c r="T902" s="4">
        <v>0</v>
      </c>
      <c r="U902" s="4">
        <v>1000</v>
      </c>
      <c r="V902" s="4">
        <v>1000</v>
      </c>
      <c r="W902" s="4">
        <v>1000</v>
      </c>
      <c r="X902" s="3" t="s">
        <v>127</v>
      </c>
    </row>
    <row r="903" spans="1:24" ht="15.75" customHeight="1">
      <c r="A903" s="3" t="s">
        <v>118</v>
      </c>
      <c r="B903" s="3" t="s">
        <v>25</v>
      </c>
      <c r="C903" s="3" t="s">
        <v>26</v>
      </c>
      <c r="D903" s="3" t="s">
        <v>451</v>
      </c>
      <c r="E903" s="3" t="s">
        <v>452</v>
      </c>
      <c r="F903" s="3" t="s">
        <v>162</v>
      </c>
      <c r="G903" s="3" t="s">
        <v>163</v>
      </c>
      <c r="H903" s="3" t="s">
        <v>184</v>
      </c>
      <c r="I903" s="3" t="s">
        <v>185</v>
      </c>
      <c r="J903" s="3" t="s">
        <v>123</v>
      </c>
      <c r="K903" s="3" t="s">
        <v>154</v>
      </c>
      <c r="L903" s="3" t="s">
        <v>181</v>
      </c>
      <c r="M903" s="3" t="s">
        <v>126</v>
      </c>
      <c r="N903" s="4">
        <v>1000</v>
      </c>
      <c r="O903" s="4">
        <v>0</v>
      </c>
      <c r="P903" s="4">
        <v>0</v>
      </c>
      <c r="Q903" s="4">
        <v>1000</v>
      </c>
      <c r="R903" s="4">
        <v>0</v>
      </c>
      <c r="S903" s="4">
        <v>0</v>
      </c>
      <c r="T903" s="4">
        <v>0</v>
      </c>
      <c r="U903" s="4">
        <v>1000</v>
      </c>
      <c r="V903" s="4">
        <v>1000</v>
      </c>
      <c r="W903" s="4">
        <v>1000</v>
      </c>
      <c r="X903" s="3" t="s">
        <v>127</v>
      </c>
    </row>
    <row r="904" spans="1:24" ht="15.75" customHeight="1">
      <c r="A904" s="3" t="s">
        <v>118</v>
      </c>
      <c r="B904" s="3" t="s">
        <v>25</v>
      </c>
      <c r="C904" s="3" t="s">
        <v>26</v>
      </c>
      <c r="D904" s="3" t="s">
        <v>451</v>
      </c>
      <c r="E904" s="3" t="s">
        <v>452</v>
      </c>
      <c r="F904" s="3" t="s">
        <v>162</v>
      </c>
      <c r="G904" s="3" t="s">
        <v>163</v>
      </c>
      <c r="H904" s="3" t="s">
        <v>184</v>
      </c>
      <c r="I904" s="3" t="s">
        <v>185</v>
      </c>
      <c r="J904" s="3" t="s">
        <v>123</v>
      </c>
      <c r="K904" s="3" t="s">
        <v>158</v>
      </c>
      <c r="L904" s="3" t="s">
        <v>171</v>
      </c>
      <c r="M904" s="3" t="s">
        <v>126</v>
      </c>
      <c r="N904" s="4">
        <v>2700</v>
      </c>
      <c r="O904" s="4">
        <v>0</v>
      </c>
      <c r="P904" s="4">
        <v>0</v>
      </c>
      <c r="Q904" s="4">
        <v>2700</v>
      </c>
      <c r="R904" s="4">
        <v>0</v>
      </c>
      <c r="S904" s="4">
        <v>0</v>
      </c>
      <c r="T904" s="4">
        <v>0</v>
      </c>
      <c r="U904" s="4">
        <v>2700</v>
      </c>
      <c r="V904" s="4">
        <v>2700</v>
      </c>
      <c r="W904" s="4">
        <v>2700</v>
      </c>
      <c r="X904" s="3" t="s">
        <v>127</v>
      </c>
    </row>
    <row r="905" spans="1:24" ht="15.75" customHeight="1">
      <c r="A905" s="3" t="s">
        <v>118</v>
      </c>
      <c r="B905" s="3" t="s">
        <v>25</v>
      </c>
      <c r="C905" s="3" t="s">
        <v>26</v>
      </c>
      <c r="D905" s="3" t="s">
        <v>451</v>
      </c>
      <c r="E905" s="3" t="s">
        <v>452</v>
      </c>
      <c r="F905" s="3" t="s">
        <v>162</v>
      </c>
      <c r="G905" s="3" t="s">
        <v>163</v>
      </c>
      <c r="H905" s="3" t="s">
        <v>184</v>
      </c>
      <c r="I905" s="3" t="s">
        <v>185</v>
      </c>
      <c r="J905" s="3" t="s">
        <v>123</v>
      </c>
      <c r="K905" s="3" t="s">
        <v>144</v>
      </c>
      <c r="L905" s="3" t="s">
        <v>183</v>
      </c>
      <c r="M905" s="3" t="s">
        <v>126</v>
      </c>
      <c r="N905" s="4">
        <v>1965</v>
      </c>
      <c r="O905" s="4">
        <v>0</v>
      </c>
      <c r="P905" s="4">
        <v>0</v>
      </c>
      <c r="Q905" s="4">
        <v>1965</v>
      </c>
      <c r="R905" s="4">
        <v>0</v>
      </c>
      <c r="S905" s="4">
        <v>0</v>
      </c>
      <c r="T905" s="4">
        <v>0</v>
      </c>
      <c r="U905" s="4">
        <v>1965</v>
      </c>
      <c r="V905" s="4">
        <v>1965</v>
      </c>
      <c r="W905" s="4">
        <v>1965</v>
      </c>
      <c r="X905" s="3" t="s">
        <v>127</v>
      </c>
    </row>
    <row r="906" spans="1:24" ht="15.75" customHeight="1">
      <c r="A906" s="3" t="s">
        <v>118</v>
      </c>
      <c r="B906" s="3" t="s">
        <v>25</v>
      </c>
      <c r="C906" s="3" t="s">
        <v>26</v>
      </c>
      <c r="D906" s="3" t="s">
        <v>451</v>
      </c>
      <c r="E906" s="3" t="s">
        <v>452</v>
      </c>
      <c r="F906" s="3" t="s">
        <v>162</v>
      </c>
      <c r="G906" s="3" t="s">
        <v>163</v>
      </c>
      <c r="H906" s="3" t="s">
        <v>186</v>
      </c>
      <c r="I906" s="3" t="s">
        <v>187</v>
      </c>
      <c r="J906" s="3" t="s">
        <v>123</v>
      </c>
      <c r="K906" s="3" t="s">
        <v>178</v>
      </c>
      <c r="L906" s="3" t="s">
        <v>179</v>
      </c>
      <c r="M906" s="3" t="s">
        <v>126</v>
      </c>
      <c r="N906" s="4">
        <v>5992.7</v>
      </c>
      <c r="O906" s="4">
        <v>0</v>
      </c>
      <c r="P906" s="4">
        <v>0</v>
      </c>
      <c r="Q906" s="4">
        <v>5992.7</v>
      </c>
      <c r="R906" s="4">
        <v>5992.7</v>
      </c>
      <c r="S906" s="4">
        <v>0</v>
      </c>
      <c r="T906" s="4">
        <v>0</v>
      </c>
      <c r="U906" s="4">
        <v>5992.7</v>
      </c>
      <c r="V906" s="4">
        <v>5992.7</v>
      </c>
      <c r="W906" s="4">
        <v>0</v>
      </c>
      <c r="X906" s="3" t="s">
        <v>127</v>
      </c>
    </row>
    <row r="907" spans="1:24" ht="15.75" customHeight="1">
      <c r="A907" s="3" t="s">
        <v>118</v>
      </c>
      <c r="B907" s="3" t="s">
        <v>25</v>
      </c>
      <c r="C907" s="3" t="s">
        <v>26</v>
      </c>
      <c r="D907" s="3" t="s">
        <v>451</v>
      </c>
      <c r="E907" s="3" t="s">
        <v>452</v>
      </c>
      <c r="F907" s="3" t="s">
        <v>162</v>
      </c>
      <c r="G907" s="3" t="s">
        <v>163</v>
      </c>
      <c r="H907" s="3" t="s">
        <v>186</v>
      </c>
      <c r="I907" s="3" t="s">
        <v>187</v>
      </c>
      <c r="J907" s="3" t="s">
        <v>123</v>
      </c>
      <c r="K907" s="3" t="s">
        <v>332</v>
      </c>
      <c r="L907" s="3" t="s">
        <v>384</v>
      </c>
      <c r="M907" s="3" t="s">
        <v>126</v>
      </c>
      <c r="N907" s="4">
        <v>7450</v>
      </c>
      <c r="O907" s="4">
        <v>0</v>
      </c>
      <c r="P907" s="4">
        <v>0</v>
      </c>
      <c r="Q907" s="4">
        <v>7450</v>
      </c>
      <c r="R907" s="4">
        <v>0</v>
      </c>
      <c r="S907" s="4">
        <v>0</v>
      </c>
      <c r="T907" s="4">
        <v>0</v>
      </c>
      <c r="U907" s="4">
        <v>7450</v>
      </c>
      <c r="V907" s="4">
        <v>7450</v>
      </c>
      <c r="W907" s="4">
        <v>7450</v>
      </c>
      <c r="X907" s="3" t="s">
        <v>127</v>
      </c>
    </row>
    <row r="908" spans="1:24" ht="15.75" customHeight="1">
      <c r="A908" s="3" t="s">
        <v>118</v>
      </c>
      <c r="B908" s="3" t="s">
        <v>25</v>
      </c>
      <c r="C908" s="3" t="s">
        <v>26</v>
      </c>
      <c r="D908" s="3" t="s">
        <v>451</v>
      </c>
      <c r="E908" s="3" t="s">
        <v>452</v>
      </c>
      <c r="F908" s="3" t="s">
        <v>162</v>
      </c>
      <c r="G908" s="3" t="s">
        <v>163</v>
      </c>
      <c r="H908" s="3" t="s">
        <v>186</v>
      </c>
      <c r="I908" s="3" t="s">
        <v>187</v>
      </c>
      <c r="J908" s="3" t="s">
        <v>123</v>
      </c>
      <c r="K908" s="3" t="s">
        <v>148</v>
      </c>
      <c r="L908" s="3" t="s">
        <v>180</v>
      </c>
      <c r="M908" s="3" t="s">
        <v>126</v>
      </c>
      <c r="N908" s="4">
        <v>10837.5</v>
      </c>
      <c r="O908" s="4">
        <v>0</v>
      </c>
      <c r="P908" s="4">
        <v>0</v>
      </c>
      <c r="Q908" s="4">
        <v>10837.5</v>
      </c>
      <c r="R908" s="4">
        <v>0</v>
      </c>
      <c r="S908" s="4">
        <v>0</v>
      </c>
      <c r="T908" s="4">
        <v>0</v>
      </c>
      <c r="U908" s="4">
        <v>10837.5</v>
      </c>
      <c r="V908" s="4">
        <v>10837.5</v>
      </c>
      <c r="W908" s="4">
        <v>10837.5</v>
      </c>
      <c r="X908" s="3" t="s">
        <v>127</v>
      </c>
    </row>
    <row r="909" spans="1:24" ht="15.75" customHeight="1">
      <c r="A909" s="3" t="s">
        <v>118</v>
      </c>
      <c r="B909" s="3" t="s">
        <v>25</v>
      </c>
      <c r="C909" s="3" t="s">
        <v>26</v>
      </c>
      <c r="D909" s="3" t="s">
        <v>451</v>
      </c>
      <c r="E909" s="3" t="s">
        <v>452</v>
      </c>
      <c r="F909" s="3" t="s">
        <v>162</v>
      </c>
      <c r="G909" s="3" t="s">
        <v>163</v>
      </c>
      <c r="H909" s="3" t="s">
        <v>186</v>
      </c>
      <c r="I909" s="3" t="s">
        <v>187</v>
      </c>
      <c r="J909" s="3" t="s">
        <v>123</v>
      </c>
      <c r="K909" s="3" t="s">
        <v>154</v>
      </c>
      <c r="L909" s="3" t="s">
        <v>181</v>
      </c>
      <c r="M909" s="3" t="s">
        <v>126</v>
      </c>
      <c r="N909" s="4">
        <v>8199.0499999999993</v>
      </c>
      <c r="O909" s="4">
        <v>0</v>
      </c>
      <c r="P909" s="4">
        <v>0</v>
      </c>
      <c r="Q909" s="4">
        <v>8199.0499999999993</v>
      </c>
      <c r="R909" s="4">
        <v>0</v>
      </c>
      <c r="S909" s="4">
        <v>0</v>
      </c>
      <c r="T909" s="4">
        <v>0</v>
      </c>
      <c r="U909" s="4">
        <v>8199.0499999999993</v>
      </c>
      <c r="V909" s="4">
        <v>8199.0499999999993</v>
      </c>
      <c r="W909" s="4">
        <v>8199.0499999999993</v>
      </c>
      <c r="X909" s="3" t="s">
        <v>127</v>
      </c>
    </row>
    <row r="910" spans="1:24" ht="15.75" customHeight="1">
      <c r="A910" s="3" t="s">
        <v>118</v>
      </c>
      <c r="B910" s="3" t="s">
        <v>25</v>
      </c>
      <c r="C910" s="3" t="s">
        <v>26</v>
      </c>
      <c r="D910" s="3" t="s">
        <v>451</v>
      </c>
      <c r="E910" s="3" t="s">
        <v>452</v>
      </c>
      <c r="F910" s="3" t="s">
        <v>162</v>
      </c>
      <c r="G910" s="3" t="s">
        <v>163</v>
      </c>
      <c r="H910" s="3" t="s">
        <v>186</v>
      </c>
      <c r="I910" s="3" t="s">
        <v>187</v>
      </c>
      <c r="J910" s="3" t="s">
        <v>123</v>
      </c>
      <c r="K910" s="3" t="s">
        <v>158</v>
      </c>
      <c r="L910" s="3" t="s">
        <v>171</v>
      </c>
      <c r="M910" s="3" t="s">
        <v>126</v>
      </c>
      <c r="N910" s="4">
        <v>2500</v>
      </c>
      <c r="O910" s="4">
        <v>0</v>
      </c>
      <c r="P910" s="4">
        <v>0</v>
      </c>
      <c r="Q910" s="4">
        <v>2500</v>
      </c>
      <c r="R910" s="4">
        <v>0</v>
      </c>
      <c r="S910" s="4">
        <v>0</v>
      </c>
      <c r="T910" s="4">
        <v>0</v>
      </c>
      <c r="U910" s="4">
        <v>2500</v>
      </c>
      <c r="V910" s="4">
        <v>2500</v>
      </c>
      <c r="W910" s="4">
        <v>2500</v>
      </c>
      <c r="X910" s="3" t="s">
        <v>127</v>
      </c>
    </row>
    <row r="911" spans="1:24" ht="15.75" customHeight="1">
      <c r="A911" s="3" t="s">
        <v>118</v>
      </c>
      <c r="B911" s="3" t="s">
        <v>25</v>
      </c>
      <c r="C911" s="3" t="s">
        <v>26</v>
      </c>
      <c r="D911" s="3" t="s">
        <v>451</v>
      </c>
      <c r="E911" s="3" t="s">
        <v>452</v>
      </c>
      <c r="F911" s="3" t="s">
        <v>162</v>
      </c>
      <c r="G911" s="3" t="s">
        <v>163</v>
      </c>
      <c r="H911" s="3" t="s">
        <v>186</v>
      </c>
      <c r="I911" s="3" t="s">
        <v>187</v>
      </c>
      <c r="J911" s="3" t="s">
        <v>123</v>
      </c>
      <c r="K911" s="3" t="s">
        <v>174</v>
      </c>
      <c r="L911" s="3" t="s">
        <v>175</v>
      </c>
      <c r="M911" s="3" t="s">
        <v>126</v>
      </c>
      <c r="N911" s="4">
        <v>4972</v>
      </c>
      <c r="O911" s="4">
        <v>0</v>
      </c>
      <c r="P911" s="4">
        <v>0</v>
      </c>
      <c r="Q911" s="4">
        <v>4972</v>
      </c>
      <c r="R911" s="4">
        <v>0</v>
      </c>
      <c r="S911" s="4">
        <v>4968</v>
      </c>
      <c r="T911" s="4">
        <v>4968</v>
      </c>
      <c r="U911" s="4">
        <v>4</v>
      </c>
      <c r="V911" s="4">
        <v>4</v>
      </c>
      <c r="W911" s="4">
        <v>4</v>
      </c>
      <c r="X911" s="3" t="s">
        <v>127</v>
      </c>
    </row>
    <row r="912" spans="1:24" ht="15.75" customHeight="1">
      <c r="A912" s="3" t="s">
        <v>118</v>
      </c>
      <c r="B912" s="3" t="s">
        <v>25</v>
      </c>
      <c r="C912" s="3" t="s">
        <v>26</v>
      </c>
      <c r="D912" s="3" t="s">
        <v>451</v>
      </c>
      <c r="E912" s="3" t="s">
        <v>452</v>
      </c>
      <c r="F912" s="3" t="s">
        <v>190</v>
      </c>
      <c r="G912" s="3" t="s">
        <v>191</v>
      </c>
      <c r="H912" s="3" t="s">
        <v>192</v>
      </c>
      <c r="I912" s="3" t="s">
        <v>193</v>
      </c>
      <c r="J912" s="3" t="s">
        <v>123</v>
      </c>
      <c r="K912" s="3" t="s">
        <v>332</v>
      </c>
      <c r="L912" s="3" t="s">
        <v>333</v>
      </c>
      <c r="M912" s="3" t="s">
        <v>126</v>
      </c>
      <c r="N912" s="4">
        <v>73000</v>
      </c>
      <c r="O912" s="4">
        <v>0</v>
      </c>
      <c r="P912" s="4">
        <v>0</v>
      </c>
      <c r="Q912" s="4">
        <v>73000</v>
      </c>
      <c r="R912" s="4">
        <v>1400.99</v>
      </c>
      <c r="S912" s="4">
        <v>49279.01</v>
      </c>
      <c r="T912" s="4">
        <v>49279.01</v>
      </c>
      <c r="U912" s="4">
        <v>23720.99</v>
      </c>
      <c r="V912" s="4">
        <v>23720.99</v>
      </c>
      <c r="W912" s="4">
        <v>22320</v>
      </c>
      <c r="X912" s="3" t="s">
        <v>127</v>
      </c>
    </row>
    <row r="913" spans="1:24" ht="15.75" customHeight="1">
      <c r="A913" s="3" t="s">
        <v>118</v>
      </c>
      <c r="B913" s="3" t="s">
        <v>25</v>
      </c>
      <c r="C913" s="3" t="s">
        <v>26</v>
      </c>
      <c r="D913" s="3" t="s">
        <v>451</v>
      </c>
      <c r="E913" s="3" t="s">
        <v>452</v>
      </c>
      <c r="F913" s="3" t="s">
        <v>190</v>
      </c>
      <c r="G913" s="3" t="s">
        <v>191</v>
      </c>
      <c r="H913" s="3" t="s">
        <v>195</v>
      </c>
      <c r="I913" s="3" t="s">
        <v>196</v>
      </c>
      <c r="J913" s="3" t="s">
        <v>123</v>
      </c>
      <c r="K913" s="3" t="s">
        <v>332</v>
      </c>
      <c r="L913" s="3" t="s">
        <v>333</v>
      </c>
      <c r="M913" s="3" t="s">
        <v>126</v>
      </c>
      <c r="N913" s="4">
        <v>14000</v>
      </c>
      <c r="O913" s="4">
        <v>0</v>
      </c>
      <c r="P913" s="4">
        <v>0</v>
      </c>
      <c r="Q913" s="4">
        <v>14000</v>
      </c>
      <c r="R913" s="4">
        <v>0</v>
      </c>
      <c r="S913" s="4">
        <v>0</v>
      </c>
      <c r="T913" s="4">
        <v>0</v>
      </c>
      <c r="U913" s="4">
        <v>14000</v>
      </c>
      <c r="V913" s="4">
        <v>14000</v>
      </c>
      <c r="W913" s="4">
        <v>14000</v>
      </c>
      <c r="X913" s="3" t="s">
        <v>127</v>
      </c>
    </row>
    <row r="914" spans="1:24" ht="15.75" customHeight="1">
      <c r="A914" s="3" t="s">
        <v>118</v>
      </c>
      <c r="B914" s="3" t="s">
        <v>25</v>
      </c>
      <c r="C914" s="3" t="s">
        <v>26</v>
      </c>
      <c r="D914" s="3" t="s">
        <v>451</v>
      </c>
      <c r="E914" s="3" t="s">
        <v>452</v>
      </c>
      <c r="F914" s="3" t="s">
        <v>197</v>
      </c>
      <c r="G914" s="3" t="s">
        <v>198</v>
      </c>
      <c r="H914" s="3" t="s">
        <v>199</v>
      </c>
      <c r="I914" s="3" t="s">
        <v>200</v>
      </c>
      <c r="J914" s="3" t="s">
        <v>123</v>
      </c>
      <c r="K914" s="3" t="s">
        <v>178</v>
      </c>
      <c r="L914" s="3" t="s">
        <v>334</v>
      </c>
      <c r="M914" s="3" t="s">
        <v>126</v>
      </c>
      <c r="N914" s="4">
        <v>1325</v>
      </c>
      <c r="O914" s="4">
        <v>1675</v>
      </c>
      <c r="P914" s="4">
        <v>0</v>
      </c>
      <c r="Q914" s="4">
        <v>3000</v>
      </c>
      <c r="R914" s="4">
        <v>0</v>
      </c>
      <c r="S914" s="4">
        <v>1060</v>
      </c>
      <c r="T914" s="4">
        <v>1060</v>
      </c>
      <c r="U914" s="4">
        <v>1940</v>
      </c>
      <c r="V914" s="4">
        <v>1940</v>
      </c>
      <c r="W914" s="4">
        <v>1940</v>
      </c>
      <c r="X914" s="3" t="s">
        <v>127</v>
      </c>
    </row>
    <row r="915" spans="1:24" ht="15.75" customHeight="1">
      <c r="A915" s="3" t="s">
        <v>118</v>
      </c>
      <c r="B915" s="3" t="s">
        <v>25</v>
      </c>
      <c r="C915" s="3" t="s">
        <v>26</v>
      </c>
      <c r="D915" s="3" t="s">
        <v>451</v>
      </c>
      <c r="E915" s="3" t="s">
        <v>452</v>
      </c>
      <c r="F915" s="3" t="s">
        <v>197</v>
      </c>
      <c r="G915" s="3" t="s">
        <v>198</v>
      </c>
      <c r="H915" s="3" t="s">
        <v>199</v>
      </c>
      <c r="I915" s="3" t="s">
        <v>200</v>
      </c>
      <c r="J915" s="3" t="s">
        <v>123</v>
      </c>
      <c r="K915" s="3" t="s">
        <v>332</v>
      </c>
      <c r="L915" s="3" t="s">
        <v>388</v>
      </c>
      <c r="M915" s="3" t="s">
        <v>126</v>
      </c>
      <c r="N915" s="4">
        <v>4000</v>
      </c>
      <c r="O915" s="4">
        <v>1400</v>
      </c>
      <c r="P915" s="4">
        <v>0</v>
      </c>
      <c r="Q915" s="4">
        <v>5400</v>
      </c>
      <c r="R915" s="4">
        <v>0</v>
      </c>
      <c r="S915" s="4">
        <v>0</v>
      </c>
      <c r="T915" s="4">
        <v>0</v>
      </c>
      <c r="U915" s="4">
        <v>5400</v>
      </c>
      <c r="V915" s="4">
        <v>5400</v>
      </c>
      <c r="W915" s="4">
        <v>5400</v>
      </c>
      <c r="X915" s="3" t="s">
        <v>127</v>
      </c>
    </row>
    <row r="916" spans="1:24" ht="15.75" customHeight="1">
      <c r="A916" s="3" t="s">
        <v>118</v>
      </c>
      <c r="B916" s="3" t="s">
        <v>25</v>
      </c>
      <c r="C916" s="3" t="s">
        <v>26</v>
      </c>
      <c r="D916" s="3" t="s">
        <v>451</v>
      </c>
      <c r="E916" s="3" t="s">
        <v>452</v>
      </c>
      <c r="F916" s="3" t="s">
        <v>197</v>
      </c>
      <c r="G916" s="3" t="s">
        <v>198</v>
      </c>
      <c r="H916" s="3" t="s">
        <v>199</v>
      </c>
      <c r="I916" s="3" t="s">
        <v>200</v>
      </c>
      <c r="J916" s="3" t="s">
        <v>123</v>
      </c>
      <c r="K916" s="3" t="s">
        <v>150</v>
      </c>
      <c r="L916" s="3" t="s">
        <v>201</v>
      </c>
      <c r="M916" s="3" t="s">
        <v>126</v>
      </c>
      <c r="N916" s="4">
        <v>6369.33</v>
      </c>
      <c r="O916" s="4">
        <v>-69.33</v>
      </c>
      <c r="P916" s="4">
        <v>0</v>
      </c>
      <c r="Q916" s="4">
        <v>6300</v>
      </c>
      <c r="R916" s="4">
        <v>0</v>
      </c>
      <c r="S916" s="4">
        <v>0</v>
      </c>
      <c r="T916" s="4">
        <v>0</v>
      </c>
      <c r="U916" s="4">
        <v>6300</v>
      </c>
      <c r="V916" s="4">
        <v>6300</v>
      </c>
      <c r="W916" s="4">
        <v>6300</v>
      </c>
      <c r="X916" s="3" t="s">
        <v>127</v>
      </c>
    </row>
    <row r="917" spans="1:24" ht="15.75" customHeight="1">
      <c r="A917" s="3" t="s">
        <v>118</v>
      </c>
      <c r="B917" s="3" t="s">
        <v>25</v>
      </c>
      <c r="C917" s="3" t="s">
        <v>26</v>
      </c>
      <c r="D917" s="3" t="s">
        <v>451</v>
      </c>
      <c r="E917" s="3" t="s">
        <v>452</v>
      </c>
      <c r="F917" s="3" t="s">
        <v>197</v>
      </c>
      <c r="G917" s="3" t="s">
        <v>198</v>
      </c>
      <c r="H917" s="3" t="s">
        <v>199</v>
      </c>
      <c r="I917" s="3" t="s">
        <v>200</v>
      </c>
      <c r="J917" s="3" t="s">
        <v>123</v>
      </c>
      <c r="K917" s="3" t="s">
        <v>154</v>
      </c>
      <c r="L917" s="3" t="s">
        <v>202</v>
      </c>
      <c r="M917" s="3" t="s">
        <v>126</v>
      </c>
      <c r="N917" s="4">
        <v>1900</v>
      </c>
      <c r="O917" s="4">
        <v>100</v>
      </c>
      <c r="P917" s="4">
        <v>0</v>
      </c>
      <c r="Q917" s="4">
        <v>2000</v>
      </c>
      <c r="R917" s="4">
        <v>0</v>
      </c>
      <c r="S917" s="4">
        <v>0</v>
      </c>
      <c r="T917" s="4">
        <v>0</v>
      </c>
      <c r="U917" s="4">
        <v>2000</v>
      </c>
      <c r="V917" s="4">
        <v>2000</v>
      </c>
      <c r="W917" s="4">
        <v>2000</v>
      </c>
      <c r="X917" s="3" t="s">
        <v>127</v>
      </c>
    </row>
    <row r="918" spans="1:24" ht="15.75" customHeight="1">
      <c r="A918" s="3" t="s">
        <v>118</v>
      </c>
      <c r="B918" s="3" t="s">
        <v>25</v>
      </c>
      <c r="C918" s="3" t="s">
        <v>26</v>
      </c>
      <c r="D918" s="3" t="s">
        <v>451</v>
      </c>
      <c r="E918" s="3" t="s">
        <v>452</v>
      </c>
      <c r="F918" s="3" t="s">
        <v>197</v>
      </c>
      <c r="G918" s="3" t="s">
        <v>198</v>
      </c>
      <c r="H918" s="3" t="s">
        <v>199</v>
      </c>
      <c r="I918" s="3" t="s">
        <v>200</v>
      </c>
      <c r="J918" s="3" t="s">
        <v>123</v>
      </c>
      <c r="K918" s="3" t="s">
        <v>158</v>
      </c>
      <c r="L918" s="3" t="s">
        <v>203</v>
      </c>
      <c r="M918" s="3" t="s">
        <v>126</v>
      </c>
      <c r="N918" s="4">
        <v>1508.93</v>
      </c>
      <c r="O918" s="4">
        <v>4791.07</v>
      </c>
      <c r="P918" s="4">
        <v>0</v>
      </c>
      <c r="Q918" s="4">
        <v>6300</v>
      </c>
      <c r="R918" s="4">
        <v>0</v>
      </c>
      <c r="S918" s="4">
        <v>0</v>
      </c>
      <c r="T918" s="4">
        <v>0</v>
      </c>
      <c r="U918" s="4">
        <v>6300</v>
      </c>
      <c r="V918" s="4">
        <v>6300</v>
      </c>
      <c r="W918" s="4">
        <v>6300</v>
      </c>
      <c r="X918" s="3" t="s">
        <v>127</v>
      </c>
    </row>
    <row r="919" spans="1:24" ht="15.75" customHeight="1">
      <c r="A919" s="3" t="s">
        <v>118</v>
      </c>
      <c r="B919" s="3" t="s">
        <v>25</v>
      </c>
      <c r="C919" s="3" t="s">
        <v>26</v>
      </c>
      <c r="D919" s="3" t="s">
        <v>451</v>
      </c>
      <c r="E919" s="3" t="s">
        <v>452</v>
      </c>
      <c r="F919" s="3" t="s">
        <v>197</v>
      </c>
      <c r="G919" s="3" t="s">
        <v>198</v>
      </c>
      <c r="H919" s="3" t="s">
        <v>199</v>
      </c>
      <c r="I919" s="3" t="s">
        <v>200</v>
      </c>
      <c r="J919" s="3" t="s">
        <v>123</v>
      </c>
      <c r="K919" s="3" t="s">
        <v>144</v>
      </c>
      <c r="L919" s="3" t="s">
        <v>336</v>
      </c>
      <c r="M919" s="3" t="s">
        <v>126</v>
      </c>
      <c r="N919" s="4">
        <v>4555</v>
      </c>
      <c r="O919" s="4">
        <v>-4555</v>
      </c>
      <c r="P919" s="4">
        <v>0</v>
      </c>
      <c r="Q919" s="4">
        <v>0</v>
      </c>
      <c r="R919" s="4">
        <v>0</v>
      </c>
      <c r="S919" s="4">
        <v>0</v>
      </c>
      <c r="T919" s="4">
        <v>0</v>
      </c>
      <c r="U919" s="4">
        <v>0</v>
      </c>
      <c r="V919" s="4">
        <v>0</v>
      </c>
      <c r="W919" s="4">
        <v>0</v>
      </c>
      <c r="X919" s="3" t="s">
        <v>127</v>
      </c>
    </row>
    <row r="920" spans="1:24" ht="15.75" customHeight="1">
      <c r="A920" s="3" t="s">
        <v>118</v>
      </c>
      <c r="B920" s="3" t="s">
        <v>25</v>
      </c>
      <c r="C920" s="3" t="s">
        <v>26</v>
      </c>
      <c r="D920" s="3" t="s">
        <v>451</v>
      </c>
      <c r="E920" s="3" t="s">
        <v>452</v>
      </c>
      <c r="F920" s="3" t="s">
        <v>197</v>
      </c>
      <c r="G920" s="3" t="s">
        <v>198</v>
      </c>
      <c r="H920" s="3" t="s">
        <v>199</v>
      </c>
      <c r="I920" s="3" t="s">
        <v>200</v>
      </c>
      <c r="J920" s="3" t="s">
        <v>123</v>
      </c>
      <c r="K920" s="3" t="s">
        <v>204</v>
      </c>
      <c r="L920" s="3" t="s">
        <v>205</v>
      </c>
      <c r="M920" s="3" t="s">
        <v>126</v>
      </c>
      <c r="N920" s="4">
        <v>4323</v>
      </c>
      <c r="O920" s="4">
        <v>-2323</v>
      </c>
      <c r="P920" s="4">
        <v>0</v>
      </c>
      <c r="Q920" s="4">
        <v>2000</v>
      </c>
      <c r="R920" s="4">
        <v>0</v>
      </c>
      <c r="S920" s="4">
        <v>1875.9</v>
      </c>
      <c r="T920" s="4">
        <v>1875.9</v>
      </c>
      <c r="U920" s="4">
        <v>124.1</v>
      </c>
      <c r="V920" s="4">
        <v>124.1</v>
      </c>
      <c r="W920" s="4">
        <v>124.1</v>
      </c>
      <c r="X920" s="3" t="s">
        <v>127</v>
      </c>
    </row>
    <row r="921" spans="1:24" ht="15.75" customHeight="1">
      <c r="A921" s="3" t="s">
        <v>118</v>
      </c>
      <c r="B921" s="3" t="s">
        <v>25</v>
      </c>
      <c r="C921" s="3" t="s">
        <v>26</v>
      </c>
      <c r="D921" s="3" t="s">
        <v>451</v>
      </c>
      <c r="E921" s="3" t="s">
        <v>452</v>
      </c>
      <c r="F921" s="3" t="s">
        <v>197</v>
      </c>
      <c r="G921" s="3" t="s">
        <v>198</v>
      </c>
      <c r="H921" s="3" t="s">
        <v>199</v>
      </c>
      <c r="I921" s="3" t="s">
        <v>200</v>
      </c>
      <c r="J921" s="3" t="s">
        <v>123</v>
      </c>
      <c r="K921" s="3" t="s">
        <v>458</v>
      </c>
      <c r="L921" s="3" t="s">
        <v>459</v>
      </c>
      <c r="M921" s="3" t="s">
        <v>126</v>
      </c>
      <c r="N921" s="4">
        <v>1927.1</v>
      </c>
      <c r="O921" s="4">
        <v>-1927.1</v>
      </c>
      <c r="P921" s="4">
        <v>0</v>
      </c>
      <c r="Q921" s="4">
        <v>0</v>
      </c>
      <c r="R921" s="4">
        <v>0</v>
      </c>
      <c r="S921" s="4">
        <v>0</v>
      </c>
      <c r="T921" s="4">
        <v>0</v>
      </c>
      <c r="U921" s="4">
        <v>0</v>
      </c>
      <c r="V921" s="4">
        <v>0</v>
      </c>
      <c r="W921" s="4">
        <v>0</v>
      </c>
      <c r="X921" s="3" t="s">
        <v>127</v>
      </c>
    </row>
    <row r="922" spans="1:24" ht="15.75" customHeight="1">
      <c r="A922" s="3" t="s">
        <v>118</v>
      </c>
      <c r="B922" s="3" t="s">
        <v>25</v>
      </c>
      <c r="C922" s="3" t="s">
        <v>26</v>
      </c>
      <c r="D922" s="3" t="s">
        <v>451</v>
      </c>
      <c r="E922" s="3" t="s">
        <v>452</v>
      </c>
      <c r="F922" s="3" t="s">
        <v>197</v>
      </c>
      <c r="G922" s="3" t="s">
        <v>198</v>
      </c>
      <c r="H922" s="3" t="s">
        <v>199</v>
      </c>
      <c r="I922" s="3" t="s">
        <v>200</v>
      </c>
      <c r="J922" s="3" t="s">
        <v>123</v>
      </c>
      <c r="K922" s="3" t="s">
        <v>322</v>
      </c>
      <c r="L922" s="3" t="s">
        <v>337</v>
      </c>
      <c r="M922" s="3" t="s">
        <v>126</v>
      </c>
      <c r="N922" s="4">
        <v>291.64</v>
      </c>
      <c r="O922" s="4">
        <v>-291.64</v>
      </c>
      <c r="P922" s="4">
        <v>0</v>
      </c>
      <c r="Q922" s="4">
        <v>0</v>
      </c>
      <c r="R922" s="4">
        <v>0</v>
      </c>
      <c r="S922" s="4">
        <v>0</v>
      </c>
      <c r="T922" s="4">
        <v>0</v>
      </c>
      <c r="U922" s="4">
        <v>0</v>
      </c>
      <c r="V922" s="4">
        <v>0</v>
      </c>
      <c r="W922" s="4">
        <v>0</v>
      </c>
      <c r="X922" s="3" t="s">
        <v>127</v>
      </c>
    </row>
    <row r="923" spans="1:24" ht="15.75" customHeight="1">
      <c r="A923" s="3" t="s">
        <v>118</v>
      </c>
      <c r="B923" s="3" t="s">
        <v>25</v>
      </c>
      <c r="C923" s="3" t="s">
        <v>26</v>
      </c>
      <c r="D923" s="3" t="s">
        <v>451</v>
      </c>
      <c r="E923" s="3" t="s">
        <v>452</v>
      </c>
      <c r="F923" s="3" t="s">
        <v>206</v>
      </c>
      <c r="G923" s="3" t="s">
        <v>207</v>
      </c>
      <c r="H923" s="3" t="s">
        <v>208</v>
      </c>
      <c r="I923" s="3" t="s">
        <v>209</v>
      </c>
      <c r="J923" s="3" t="s">
        <v>123</v>
      </c>
      <c r="K923" s="3" t="s">
        <v>332</v>
      </c>
      <c r="L923" s="3" t="s">
        <v>389</v>
      </c>
      <c r="M923" s="3" t="s">
        <v>126</v>
      </c>
      <c r="N923" s="4">
        <v>8397.75</v>
      </c>
      <c r="O923" s="4">
        <v>0</v>
      </c>
      <c r="P923" s="4">
        <v>0</v>
      </c>
      <c r="Q923" s="4">
        <v>8397.75</v>
      </c>
      <c r="R923" s="4">
        <v>0</v>
      </c>
      <c r="S923" s="4">
        <v>2600</v>
      </c>
      <c r="T923" s="4">
        <v>2600</v>
      </c>
      <c r="U923" s="4">
        <v>5797.75</v>
      </c>
      <c r="V923" s="4">
        <v>5797.75</v>
      </c>
      <c r="W923" s="4">
        <v>5797.75</v>
      </c>
      <c r="X923" s="3" t="s">
        <v>127</v>
      </c>
    </row>
    <row r="924" spans="1:24" ht="15.75" customHeight="1">
      <c r="A924" s="3" t="s">
        <v>118</v>
      </c>
      <c r="B924" s="3" t="s">
        <v>25</v>
      </c>
      <c r="C924" s="3" t="s">
        <v>26</v>
      </c>
      <c r="D924" s="3" t="s">
        <v>451</v>
      </c>
      <c r="E924" s="3" t="s">
        <v>452</v>
      </c>
      <c r="F924" s="3" t="s">
        <v>206</v>
      </c>
      <c r="G924" s="3" t="s">
        <v>207</v>
      </c>
      <c r="H924" s="3" t="s">
        <v>208</v>
      </c>
      <c r="I924" s="3" t="s">
        <v>209</v>
      </c>
      <c r="J924" s="3" t="s">
        <v>123</v>
      </c>
      <c r="K924" s="3" t="s">
        <v>154</v>
      </c>
      <c r="L924" s="3" t="s">
        <v>367</v>
      </c>
      <c r="M924" s="3" t="s">
        <v>126</v>
      </c>
      <c r="N924" s="4">
        <v>4450</v>
      </c>
      <c r="O924" s="4">
        <v>0</v>
      </c>
      <c r="P924" s="4">
        <v>0</v>
      </c>
      <c r="Q924" s="4">
        <v>4450</v>
      </c>
      <c r="R924" s="4">
        <v>0</v>
      </c>
      <c r="S924" s="4">
        <v>0</v>
      </c>
      <c r="T924" s="4">
        <v>0</v>
      </c>
      <c r="U924" s="4">
        <v>4450</v>
      </c>
      <c r="V924" s="4">
        <v>4450</v>
      </c>
      <c r="W924" s="4">
        <v>4450</v>
      </c>
      <c r="X924" s="3" t="s">
        <v>127</v>
      </c>
    </row>
    <row r="925" spans="1:24" ht="15.75" customHeight="1">
      <c r="A925" s="3" t="s">
        <v>118</v>
      </c>
      <c r="B925" s="3" t="s">
        <v>25</v>
      </c>
      <c r="C925" s="3" t="s">
        <v>26</v>
      </c>
      <c r="D925" s="3" t="s">
        <v>451</v>
      </c>
      <c r="E925" s="3" t="s">
        <v>452</v>
      </c>
      <c r="F925" s="3" t="s">
        <v>206</v>
      </c>
      <c r="G925" s="3" t="s">
        <v>207</v>
      </c>
      <c r="H925" s="3" t="s">
        <v>208</v>
      </c>
      <c r="I925" s="3" t="s">
        <v>209</v>
      </c>
      <c r="J925" s="3" t="s">
        <v>123</v>
      </c>
      <c r="K925" s="3" t="s">
        <v>158</v>
      </c>
      <c r="L925" s="3" t="s">
        <v>390</v>
      </c>
      <c r="M925" s="3" t="s">
        <v>126</v>
      </c>
      <c r="N925" s="4">
        <v>1000</v>
      </c>
      <c r="O925" s="4">
        <v>0</v>
      </c>
      <c r="P925" s="4">
        <v>0</v>
      </c>
      <c r="Q925" s="4">
        <v>1000</v>
      </c>
      <c r="R925" s="4">
        <v>0</v>
      </c>
      <c r="S925" s="4">
        <v>0</v>
      </c>
      <c r="T925" s="4">
        <v>0</v>
      </c>
      <c r="U925" s="4">
        <v>1000</v>
      </c>
      <c r="V925" s="4">
        <v>1000</v>
      </c>
      <c r="W925" s="4">
        <v>1000</v>
      </c>
      <c r="X925" s="3" t="s">
        <v>127</v>
      </c>
    </row>
    <row r="926" spans="1:24" ht="15.75" customHeight="1">
      <c r="A926" s="3" t="s">
        <v>118</v>
      </c>
      <c r="B926" s="3" t="s">
        <v>25</v>
      </c>
      <c r="C926" s="3" t="s">
        <v>26</v>
      </c>
      <c r="D926" s="3" t="s">
        <v>451</v>
      </c>
      <c r="E926" s="3" t="s">
        <v>452</v>
      </c>
      <c r="F926" s="3" t="s">
        <v>206</v>
      </c>
      <c r="G926" s="3" t="s">
        <v>207</v>
      </c>
      <c r="H926" s="3" t="s">
        <v>208</v>
      </c>
      <c r="I926" s="3" t="s">
        <v>209</v>
      </c>
      <c r="J926" s="3" t="s">
        <v>123</v>
      </c>
      <c r="K926" s="3" t="s">
        <v>144</v>
      </c>
      <c r="L926" s="3" t="s">
        <v>429</v>
      </c>
      <c r="M926" s="3" t="s">
        <v>126</v>
      </c>
      <c r="N926" s="4">
        <v>1996</v>
      </c>
      <c r="O926" s="4">
        <v>0</v>
      </c>
      <c r="P926" s="4">
        <v>0</v>
      </c>
      <c r="Q926" s="4">
        <v>1996</v>
      </c>
      <c r="R926" s="4">
        <v>0</v>
      </c>
      <c r="S926" s="4">
        <v>0</v>
      </c>
      <c r="T926" s="4">
        <v>0</v>
      </c>
      <c r="U926" s="4">
        <v>1996</v>
      </c>
      <c r="V926" s="4">
        <v>1996</v>
      </c>
      <c r="W926" s="4">
        <v>1996</v>
      </c>
      <c r="X926" s="3" t="s">
        <v>127</v>
      </c>
    </row>
    <row r="927" spans="1:24" ht="15.75" customHeight="1">
      <c r="A927" s="3" t="s">
        <v>118</v>
      </c>
      <c r="B927" s="3" t="s">
        <v>25</v>
      </c>
      <c r="C927" s="3" t="s">
        <v>26</v>
      </c>
      <c r="D927" s="3" t="s">
        <v>451</v>
      </c>
      <c r="E927" s="3" t="s">
        <v>452</v>
      </c>
      <c r="F927" s="3" t="s">
        <v>211</v>
      </c>
      <c r="G927" s="3" t="s">
        <v>212</v>
      </c>
      <c r="H927" s="3" t="s">
        <v>213</v>
      </c>
      <c r="I927" s="3" t="s">
        <v>214</v>
      </c>
      <c r="J927" s="3" t="s">
        <v>123</v>
      </c>
      <c r="K927" s="3" t="s">
        <v>332</v>
      </c>
      <c r="L927" s="3" t="s">
        <v>341</v>
      </c>
      <c r="M927" s="3" t="s">
        <v>126</v>
      </c>
      <c r="N927" s="4">
        <v>2951.41</v>
      </c>
      <c r="O927" s="4">
        <v>-2951.41</v>
      </c>
      <c r="P927" s="4">
        <v>0</v>
      </c>
      <c r="Q927" s="4">
        <v>0</v>
      </c>
      <c r="R927" s="4">
        <v>0</v>
      </c>
      <c r="S927" s="4">
        <v>0</v>
      </c>
      <c r="T927" s="4">
        <v>0</v>
      </c>
      <c r="U927" s="4">
        <v>0</v>
      </c>
      <c r="V927" s="4">
        <v>0</v>
      </c>
      <c r="W927" s="4">
        <v>0</v>
      </c>
      <c r="X927" s="3" t="s">
        <v>127</v>
      </c>
    </row>
    <row r="928" spans="1:24" ht="15.75" customHeight="1">
      <c r="A928" s="3" t="s">
        <v>118</v>
      </c>
      <c r="B928" s="3" t="s">
        <v>25</v>
      </c>
      <c r="C928" s="3" t="s">
        <v>26</v>
      </c>
      <c r="D928" s="3" t="s">
        <v>451</v>
      </c>
      <c r="E928" s="3" t="s">
        <v>452</v>
      </c>
      <c r="F928" s="3" t="s">
        <v>211</v>
      </c>
      <c r="G928" s="3" t="s">
        <v>212</v>
      </c>
      <c r="H928" s="3" t="s">
        <v>213</v>
      </c>
      <c r="I928" s="3" t="s">
        <v>214</v>
      </c>
      <c r="J928" s="3" t="s">
        <v>123</v>
      </c>
      <c r="K928" s="3" t="s">
        <v>154</v>
      </c>
      <c r="L928" s="3" t="s">
        <v>216</v>
      </c>
      <c r="M928" s="3" t="s">
        <v>126</v>
      </c>
      <c r="N928" s="4">
        <v>12568.59</v>
      </c>
      <c r="O928" s="4">
        <v>2381.41</v>
      </c>
      <c r="P928" s="4">
        <v>0</v>
      </c>
      <c r="Q928" s="4">
        <v>14950</v>
      </c>
      <c r="R928" s="4">
        <v>0</v>
      </c>
      <c r="S928" s="4">
        <v>0</v>
      </c>
      <c r="T928" s="4">
        <v>0</v>
      </c>
      <c r="U928" s="4">
        <v>14950</v>
      </c>
      <c r="V928" s="4">
        <v>14950</v>
      </c>
      <c r="W928" s="4">
        <v>14950</v>
      </c>
      <c r="X928" s="3" t="s">
        <v>127</v>
      </c>
    </row>
    <row r="929" spans="1:24" ht="15.75" customHeight="1">
      <c r="A929" s="3" t="s">
        <v>118</v>
      </c>
      <c r="B929" s="3" t="s">
        <v>25</v>
      </c>
      <c r="C929" s="3" t="s">
        <v>26</v>
      </c>
      <c r="D929" s="3" t="s">
        <v>451</v>
      </c>
      <c r="E929" s="3" t="s">
        <v>452</v>
      </c>
      <c r="F929" s="3" t="s">
        <v>211</v>
      </c>
      <c r="G929" s="3" t="s">
        <v>212</v>
      </c>
      <c r="H929" s="3" t="s">
        <v>213</v>
      </c>
      <c r="I929" s="3" t="s">
        <v>214</v>
      </c>
      <c r="J929" s="3" t="s">
        <v>123</v>
      </c>
      <c r="K929" s="3" t="s">
        <v>140</v>
      </c>
      <c r="L929" s="3" t="s">
        <v>217</v>
      </c>
      <c r="M929" s="3" t="s">
        <v>126</v>
      </c>
      <c r="N929" s="4">
        <v>10680</v>
      </c>
      <c r="O929" s="4">
        <v>1320</v>
      </c>
      <c r="P929" s="4">
        <v>0</v>
      </c>
      <c r="Q929" s="4">
        <v>12000</v>
      </c>
      <c r="R929" s="4">
        <v>0</v>
      </c>
      <c r="S929" s="4">
        <v>12000</v>
      </c>
      <c r="T929" s="4">
        <v>1680</v>
      </c>
      <c r="U929" s="4">
        <v>0</v>
      </c>
      <c r="V929" s="4">
        <v>10320</v>
      </c>
      <c r="W929" s="4">
        <v>0</v>
      </c>
      <c r="X929" s="3" t="s">
        <v>127</v>
      </c>
    </row>
    <row r="930" spans="1:24" ht="15.75" customHeight="1">
      <c r="A930" s="3" t="s">
        <v>118</v>
      </c>
      <c r="B930" s="3" t="s">
        <v>25</v>
      </c>
      <c r="C930" s="3" t="s">
        <v>26</v>
      </c>
      <c r="D930" s="3" t="s">
        <v>451</v>
      </c>
      <c r="E930" s="3" t="s">
        <v>452</v>
      </c>
      <c r="F930" s="3" t="s">
        <v>211</v>
      </c>
      <c r="G930" s="3" t="s">
        <v>212</v>
      </c>
      <c r="H930" s="3" t="s">
        <v>218</v>
      </c>
      <c r="I930" s="3" t="s">
        <v>219</v>
      </c>
      <c r="J930" s="3" t="s">
        <v>123</v>
      </c>
      <c r="K930" s="3" t="s">
        <v>332</v>
      </c>
      <c r="L930" s="3" t="s">
        <v>341</v>
      </c>
      <c r="M930" s="3" t="s">
        <v>126</v>
      </c>
      <c r="N930" s="4">
        <v>2966.5</v>
      </c>
      <c r="O930" s="4">
        <v>-2966.5</v>
      </c>
      <c r="P930" s="4">
        <v>0</v>
      </c>
      <c r="Q930" s="4">
        <v>0</v>
      </c>
      <c r="R930" s="4">
        <v>0</v>
      </c>
      <c r="S930" s="4">
        <v>0</v>
      </c>
      <c r="T930" s="4">
        <v>0</v>
      </c>
      <c r="U930" s="4">
        <v>0</v>
      </c>
      <c r="V930" s="4">
        <v>0</v>
      </c>
      <c r="W930" s="4">
        <v>0</v>
      </c>
      <c r="X930" s="3" t="s">
        <v>127</v>
      </c>
    </row>
    <row r="931" spans="1:24" ht="15.75" customHeight="1">
      <c r="A931" s="3" t="s">
        <v>118</v>
      </c>
      <c r="B931" s="3" t="s">
        <v>25</v>
      </c>
      <c r="C931" s="3" t="s">
        <v>26</v>
      </c>
      <c r="D931" s="3" t="s">
        <v>451</v>
      </c>
      <c r="E931" s="3" t="s">
        <v>452</v>
      </c>
      <c r="F931" s="3" t="s">
        <v>211</v>
      </c>
      <c r="G931" s="3" t="s">
        <v>212</v>
      </c>
      <c r="H931" s="3" t="s">
        <v>218</v>
      </c>
      <c r="I931" s="3" t="s">
        <v>219</v>
      </c>
      <c r="J931" s="3" t="s">
        <v>123</v>
      </c>
      <c r="K931" s="3" t="s">
        <v>154</v>
      </c>
      <c r="L931" s="3" t="s">
        <v>216</v>
      </c>
      <c r="M931" s="3" t="s">
        <v>126</v>
      </c>
      <c r="N931" s="4">
        <v>0</v>
      </c>
      <c r="O931" s="4">
        <v>1440</v>
      </c>
      <c r="P931" s="4">
        <v>0</v>
      </c>
      <c r="Q931" s="4">
        <v>1440</v>
      </c>
      <c r="R931" s="4">
        <v>0</v>
      </c>
      <c r="S931" s="4">
        <v>0</v>
      </c>
      <c r="T931" s="4">
        <v>0</v>
      </c>
      <c r="U931" s="4">
        <v>1440</v>
      </c>
      <c r="V931" s="4">
        <v>1440</v>
      </c>
      <c r="W931" s="4">
        <v>1440</v>
      </c>
      <c r="X931" s="3" t="s">
        <v>127</v>
      </c>
    </row>
    <row r="932" spans="1:24" ht="15.75" customHeight="1">
      <c r="A932" s="3" t="s">
        <v>118</v>
      </c>
      <c r="B932" s="3" t="s">
        <v>25</v>
      </c>
      <c r="C932" s="3" t="s">
        <v>26</v>
      </c>
      <c r="D932" s="3" t="s">
        <v>451</v>
      </c>
      <c r="E932" s="3" t="s">
        <v>452</v>
      </c>
      <c r="F932" s="3" t="s">
        <v>211</v>
      </c>
      <c r="G932" s="3" t="s">
        <v>212</v>
      </c>
      <c r="H932" s="3" t="s">
        <v>218</v>
      </c>
      <c r="I932" s="3" t="s">
        <v>219</v>
      </c>
      <c r="J932" s="3" t="s">
        <v>123</v>
      </c>
      <c r="K932" s="3" t="s">
        <v>140</v>
      </c>
      <c r="L932" s="3" t="s">
        <v>217</v>
      </c>
      <c r="M932" s="3" t="s">
        <v>126</v>
      </c>
      <c r="N932" s="4">
        <v>9523.5</v>
      </c>
      <c r="O932" s="4">
        <v>2476.5</v>
      </c>
      <c r="P932" s="4">
        <v>0</v>
      </c>
      <c r="Q932" s="4">
        <v>12000</v>
      </c>
      <c r="R932" s="4">
        <v>0</v>
      </c>
      <c r="S932" s="4">
        <v>12000</v>
      </c>
      <c r="T932" s="4">
        <v>1680</v>
      </c>
      <c r="U932" s="4">
        <v>0</v>
      </c>
      <c r="V932" s="4">
        <v>10320</v>
      </c>
      <c r="W932" s="4">
        <v>0</v>
      </c>
      <c r="X932" s="3" t="s">
        <v>127</v>
      </c>
    </row>
    <row r="933" spans="1:24" ht="15.75" customHeight="1">
      <c r="A933" s="3" t="s">
        <v>118</v>
      </c>
      <c r="B933" s="3" t="s">
        <v>25</v>
      </c>
      <c r="C933" s="3" t="s">
        <v>26</v>
      </c>
      <c r="D933" s="3" t="s">
        <v>451</v>
      </c>
      <c r="E933" s="3" t="s">
        <v>452</v>
      </c>
      <c r="F933" s="3" t="s">
        <v>220</v>
      </c>
      <c r="G933" s="3" t="s">
        <v>221</v>
      </c>
      <c r="H933" s="3" t="s">
        <v>222</v>
      </c>
      <c r="I933" s="3" t="s">
        <v>223</v>
      </c>
      <c r="J933" s="3" t="s">
        <v>123</v>
      </c>
      <c r="K933" s="3" t="s">
        <v>416</v>
      </c>
      <c r="L933" s="3" t="s">
        <v>460</v>
      </c>
      <c r="M933" s="3" t="s">
        <v>126</v>
      </c>
      <c r="N933" s="4">
        <v>1620.7</v>
      </c>
      <c r="O933" s="4">
        <v>-1620.7</v>
      </c>
      <c r="P933" s="4">
        <v>0</v>
      </c>
      <c r="Q933" s="4">
        <v>0</v>
      </c>
      <c r="R933" s="4">
        <v>0</v>
      </c>
      <c r="S933" s="4">
        <v>0</v>
      </c>
      <c r="T933" s="4">
        <v>0</v>
      </c>
      <c r="U933" s="4">
        <v>0</v>
      </c>
      <c r="V933" s="4">
        <v>0</v>
      </c>
      <c r="W933" s="4">
        <v>0</v>
      </c>
      <c r="X933" s="3" t="s">
        <v>127</v>
      </c>
    </row>
    <row r="934" spans="1:24" ht="15.75" customHeight="1">
      <c r="A934" s="3" t="s">
        <v>118</v>
      </c>
      <c r="B934" s="3" t="s">
        <v>25</v>
      </c>
      <c r="C934" s="3" t="s">
        <v>26</v>
      </c>
      <c r="D934" s="3" t="s">
        <v>451</v>
      </c>
      <c r="E934" s="3" t="s">
        <v>452</v>
      </c>
      <c r="F934" s="3" t="s">
        <v>220</v>
      </c>
      <c r="G934" s="3" t="s">
        <v>221</v>
      </c>
      <c r="H934" s="3" t="s">
        <v>222</v>
      </c>
      <c r="I934" s="3" t="s">
        <v>223</v>
      </c>
      <c r="J934" s="3" t="s">
        <v>123</v>
      </c>
      <c r="K934" s="3" t="s">
        <v>422</v>
      </c>
      <c r="L934" s="3" t="s">
        <v>423</v>
      </c>
      <c r="M934" s="3" t="s">
        <v>126</v>
      </c>
      <c r="N934" s="4">
        <v>2000</v>
      </c>
      <c r="O934" s="4">
        <v>-2000</v>
      </c>
      <c r="P934" s="4">
        <v>0</v>
      </c>
      <c r="Q934" s="4">
        <v>0</v>
      </c>
      <c r="R934" s="4">
        <v>0</v>
      </c>
      <c r="S934" s="4">
        <v>0</v>
      </c>
      <c r="T934" s="4">
        <v>0</v>
      </c>
      <c r="U934" s="4">
        <v>0</v>
      </c>
      <c r="V934" s="4">
        <v>0</v>
      </c>
      <c r="W934" s="4">
        <v>0</v>
      </c>
      <c r="X934" s="3" t="s">
        <v>127</v>
      </c>
    </row>
    <row r="935" spans="1:24" ht="15.75" customHeight="1">
      <c r="A935" s="3" t="s">
        <v>118</v>
      </c>
      <c r="B935" s="3" t="s">
        <v>25</v>
      </c>
      <c r="C935" s="3" t="s">
        <v>26</v>
      </c>
      <c r="D935" s="3" t="s">
        <v>451</v>
      </c>
      <c r="E935" s="3" t="s">
        <v>452</v>
      </c>
      <c r="F935" s="3" t="s">
        <v>220</v>
      </c>
      <c r="G935" s="3" t="s">
        <v>221</v>
      </c>
      <c r="H935" s="3" t="s">
        <v>222</v>
      </c>
      <c r="I935" s="3" t="s">
        <v>223</v>
      </c>
      <c r="J935" s="3" t="s">
        <v>123</v>
      </c>
      <c r="K935" s="3" t="s">
        <v>144</v>
      </c>
      <c r="L935" s="3" t="s">
        <v>228</v>
      </c>
      <c r="M935" s="3" t="s">
        <v>126</v>
      </c>
      <c r="N935" s="4">
        <v>5911</v>
      </c>
      <c r="O935" s="4">
        <v>3620.7</v>
      </c>
      <c r="P935" s="4">
        <v>0</v>
      </c>
      <c r="Q935" s="4">
        <v>9531.7000000000007</v>
      </c>
      <c r="R935" s="4">
        <v>0</v>
      </c>
      <c r="S935" s="4">
        <v>0</v>
      </c>
      <c r="T935" s="4">
        <v>0</v>
      </c>
      <c r="U935" s="4">
        <v>9531.7000000000007</v>
      </c>
      <c r="V935" s="4">
        <v>9531.7000000000007</v>
      </c>
      <c r="W935" s="4">
        <v>9531.7000000000007</v>
      </c>
      <c r="X935" s="3" t="s">
        <v>127</v>
      </c>
    </row>
    <row r="936" spans="1:24" ht="15.75" customHeight="1">
      <c r="A936" s="3" t="s">
        <v>118</v>
      </c>
      <c r="B936" s="3" t="s">
        <v>25</v>
      </c>
      <c r="C936" s="3" t="s">
        <v>26</v>
      </c>
      <c r="D936" s="3" t="s">
        <v>451</v>
      </c>
      <c r="E936" s="3" t="s">
        <v>452</v>
      </c>
      <c r="F936" s="3" t="s">
        <v>229</v>
      </c>
      <c r="G936" s="3" t="s">
        <v>230</v>
      </c>
      <c r="H936" s="3" t="s">
        <v>231</v>
      </c>
      <c r="I936" s="3" t="s">
        <v>232</v>
      </c>
      <c r="J936" s="3" t="s">
        <v>123</v>
      </c>
      <c r="K936" s="3" t="s">
        <v>178</v>
      </c>
      <c r="L936" s="3" t="s">
        <v>461</v>
      </c>
      <c r="M936" s="3" t="s">
        <v>126</v>
      </c>
      <c r="N936" s="4">
        <v>2000</v>
      </c>
      <c r="O936" s="4">
        <v>-2000</v>
      </c>
      <c r="P936" s="4">
        <v>0</v>
      </c>
      <c r="Q936" s="4">
        <v>0</v>
      </c>
      <c r="R936" s="4">
        <v>0</v>
      </c>
      <c r="S936" s="4">
        <v>0</v>
      </c>
      <c r="T936" s="4">
        <v>0</v>
      </c>
      <c r="U936" s="4">
        <v>0</v>
      </c>
      <c r="V936" s="4">
        <v>0</v>
      </c>
      <c r="W936" s="4">
        <v>0</v>
      </c>
      <c r="X936" s="3" t="s">
        <v>127</v>
      </c>
    </row>
    <row r="937" spans="1:24" ht="15.75" customHeight="1">
      <c r="A937" s="3" t="s">
        <v>118</v>
      </c>
      <c r="B937" s="3" t="s">
        <v>25</v>
      </c>
      <c r="C937" s="3" t="s">
        <v>26</v>
      </c>
      <c r="D937" s="3" t="s">
        <v>451</v>
      </c>
      <c r="E937" s="3" t="s">
        <v>452</v>
      </c>
      <c r="F937" s="3" t="s">
        <v>229</v>
      </c>
      <c r="G937" s="3" t="s">
        <v>230</v>
      </c>
      <c r="H937" s="3" t="s">
        <v>231</v>
      </c>
      <c r="I937" s="3" t="s">
        <v>232</v>
      </c>
      <c r="J937" s="3" t="s">
        <v>123</v>
      </c>
      <c r="K937" s="3" t="s">
        <v>332</v>
      </c>
      <c r="L937" s="3" t="s">
        <v>462</v>
      </c>
      <c r="M937" s="3" t="s">
        <v>126</v>
      </c>
      <c r="N937" s="4">
        <v>1962</v>
      </c>
      <c r="O937" s="4">
        <v>-1962</v>
      </c>
      <c r="P937" s="4">
        <v>0</v>
      </c>
      <c r="Q937" s="4">
        <v>0</v>
      </c>
      <c r="R937" s="4">
        <v>0</v>
      </c>
      <c r="S937" s="4">
        <v>0</v>
      </c>
      <c r="T937" s="4">
        <v>0</v>
      </c>
      <c r="U937" s="4">
        <v>0</v>
      </c>
      <c r="V937" s="4">
        <v>0</v>
      </c>
      <c r="W937" s="4">
        <v>0</v>
      </c>
      <c r="X937" s="3" t="s">
        <v>127</v>
      </c>
    </row>
    <row r="938" spans="1:24" ht="15.75" customHeight="1">
      <c r="A938" s="3" t="s">
        <v>118</v>
      </c>
      <c r="B938" s="3" t="s">
        <v>25</v>
      </c>
      <c r="C938" s="3" t="s">
        <v>26</v>
      </c>
      <c r="D938" s="3" t="s">
        <v>451</v>
      </c>
      <c r="E938" s="3" t="s">
        <v>452</v>
      </c>
      <c r="F938" s="3" t="s">
        <v>229</v>
      </c>
      <c r="G938" s="3" t="s">
        <v>230</v>
      </c>
      <c r="H938" s="3" t="s">
        <v>231</v>
      </c>
      <c r="I938" s="3" t="s">
        <v>232</v>
      </c>
      <c r="J938" s="3" t="s">
        <v>123</v>
      </c>
      <c r="K938" s="3" t="s">
        <v>416</v>
      </c>
      <c r="L938" s="3" t="s">
        <v>463</v>
      </c>
      <c r="M938" s="3" t="s">
        <v>126</v>
      </c>
      <c r="N938" s="4">
        <v>0</v>
      </c>
      <c r="O938" s="4">
        <v>6962</v>
      </c>
      <c r="P938" s="4">
        <v>0</v>
      </c>
      <c r="Q938" s="4">
        <v>6962</v>
      </c>
      <c r="R938" s="4">
        <v>0</v>
      </c>
      <c r="S938" s="4">
        <v>0</v>
      </c>
      <c r="T938" s="4">
        <v>0</v>
      </c>
      <c r="U938" s="4">
        <v>6962</v>
      </c>
      <c r="V938" s="4">
        <v>6962</v>
      </c>
      <c r="W938" s="4">
        <v>6962</v>
      </c>
      <c r="X938" s="3" t="s">
        <v>127</v>
      </c>
    </row>
    <row r="939" spans="1:24" ht="15.75" customHeight="1">
      <c r="A939" s="3" t="s">
        <v>118</v>
      </c>
      <c r="B939" s="3" t="s">
        <v>25</v>
      </c>
      <c r="C939" s="3" t="s">
        <v>26</v>
      </c>
      <c r="D939" s="3" t="s">
        <v>451</v>
      </c>
      <c r="E939" s="3" t="s">
        <v>452</v>
      </c>
      <c r="F939" s="3" t="s">
        <v>229</v>
      </c>
      <c r="G939" s="3" t="s">
        <v>230</v>
      </c>
      <c r="H939" s="3" t="s">
        <v>231</v>
      </c>
      <c r="I939" s="3" t="s">
        <v>232</v>
      </c>
      <c r="J939" s="3" t="s">
        <v>123</v>
      </c>
      <c r="K939" s="3" t="s">
        <v>330</v>
      </c>
      <c r="L939" s="3" t="s">
        <v>433</v>
      </c>
      <c r="M939" s="3" t="s">
        <v>126</v>
      </c>
      <c r="N939" s="4">
        <v>1000</v>
      </c>
      <c r="O939" s="4">
        <v>-1000</v>
      </c>
      <c r="P939" s="4">
        <v>0</v>
      </c>
      <c r="Q939" s="4">
        <v>0</v>
      </c>
      <c r="R939" s="4">
        <v>0</v>
      </c>
      <c r="S939" s="4">
        <v>0</v>
      </c>
      <c r="T939" s="4">
        <v>0</v>
      </c>
      <c r="U939" s="4">
        <v>0</v>
      </c>
      <c r="V939" s="4">
        <v>0</v>
      </c>
      <c r="W939" s="4">
        <v>0</v>
      </c>
      <c r="X939" s="3" t="s">
        <v>127</v>
      </c>
    </row>
    <row r="940" spans="1:24" ht="15.75" customHeight="1">
      <c r="A940" s="3" t="s">
        <v>118</v>
      </c>
      <c r="B940" s="3" t="s">
        <v>25</v>
      </c>
      <c r="C940" s="3" t="s">
        <v>26</v>
      </c>
      <c r="D940" s="3" t="s">
        <v>451</v>
      </c>
      <c r="E940" s="3" t="s">
        <v>452</v>
      </c>
      <c r="F940" s="3" t="s">
        <v>229</v>
      </c>
      <c r="G940" s="3" t="s">
        <v>230</v>
      </c>
      <c r="H940" s="3" t="s">
        <v>231</v>
      </c>
      <c r="I940" s="3" t="s">
        <v>232</v>
      </c>
      <c r="J940" s="3" t="s">
        <v>123</v>
      </c>
      <c r="K940" s="3" t="s">
        <v>144</v>
      </c>
      <c r="L940" s="3" t="s">
        <v>234</v>
      </c>
      <c r="M940" s="3" t="s">
        <v>126</v>
      </c>
      <c r="N940" s="4">
        <v>3627</v>
      </c>
      <c r="O940" s="4">
        <v>0</v>
      </c>
      <c r="P940" s="4">
        <v>0</v>
      </c>
      <c r="Q940" s="4">
        <v>3627</v>
      </c>
      <c r="R940" s="4">
        <v>0</v>
      </c>
      <c r="S940" s="4">
        <v>2778.96</v>
      </c>
      <c r="T940" s="4">
        <v>2778.96</v>
      </c>
      <c r="U940" s="4">
        <v>848.04</v>
      </c>
      <c r="V940" s="4">
        <v>848.04</v>
      </c>
      <c r="W940" s="4">
        <v>848.04</v>
      </c>
      <c r="X940" s="3" t="s">
        <v>127</v>
      </c>
    </row>
    <row r="941" spans="1:24" ht="15.75" customHeight="1">
      <c r="A941" s="3" t="s">
        <v>235</v>
      </c>
      <c r="B941" s="3" t="s">
        <v>25</v>
      </c>
      <c r="C941" s="3" t="s">
        <v>26</v>
      </c>
      <c r="D941" s="3" t="s">
        <v>451</v>
      </c>
      <c r="E941" s="3" t="s">
        <v>452</v>
      </c>
      <c r="F941" s="3" t="s">
        <v>128</v>
      </c>
      <c r="G941" s="3" t="s">
        <v>129</v>
      </c>
      <c r="H941" s="3" t="s">
        <v>134</v>
      </c>
      <c r="I941" s="3" t="s">
        <v>135</v>
      </c>
      <c r="J941" s="3" t="s">
        <v>236</v>
      </c>
      <c r="K941" s="3" t="s">
        <v>237</v>
      </c>
      <c r="L941" s="3" t="s">
        <v>238</v>
      </c>
      <c r="M941" s="3" t="s">
        <v>126</v>
      </c>
      <c r="N941" s="4">
        <v>566371.51</v>
      </c>
      <c r="O941" s="4">
        <v>0</v>
      </c>
      <c r="P941" s="4">
        <v>0</v>
      </c>
      <c r="Q941" s="4">
        <v>566371.51</v>
      </c>
      <c r="R941" s="4">
        <v>269994.78999999998</v>
      </c>
      <c r="S941" s="4">
        <v>166922</v>
      </c>
      <c r="T941" s="4">
        <v>0</v>
      </c>
      <c r="U941" s="4">
        <v>399449.51</v>
      </c>
      <c r="V941" s="4">
        <v>566371.51</v>
      </c>
      <c r="W941" s="4">
        <v>129454.72</v>
      </c>
      <c r="X941" s="3" t="s">
        <v>127</v>
      </c>
    </row>
    <row r="942" spans="1:24" ht="15.75" customHeight="1">
      <c r="A942" s="3" t="s">
        <v>235</v>
      </c>
      <c r="B942" s="3" t="s">
        <v>25</v>
      </c>
      <c r="C942" s="3" t="s">
        <v>26</v>
      </c>
      <c r="D942" s="3" t="s">
        <v>451</v>
      </c>
      <c r="E942" s="3" t="s">
        <v>452</v>
      </c>
      <c r="F942" s="3" t="s">
        <v>128</v>
      </c>
      <c r="G942" s="3" t="s">
        <v>129</v>
      </c>
      <c r="H942" s="3" t="s">
        <v>134</v>
      </c>
      <c r="I942" s="3" t="s">
        <v>135</v>
      </c>
      <c r="J942" s="3" t="s">
        <v>236</v>
      </c>
      <c r="K942" s="3" t="s">
        <v>239</v>
      </c>
      <c r="L942" s="3" t="s">
        <v>240</v>
      </c>
      <c r="M942" s="3" t="s">
        <v>126</v>
      </c>
      <c r="N942" s="4">
        <v>498209.2</v>
      </c>
      <c r="O942" s="4">
        <v>0</v>
      </c>
      <c r="P942" s="4">
        <v>0</v>
      </c>
      <c r="Q942" s="4">
        <v>498209.2</v>
      </c>
      <c r="R942" s="4">
        <v>34918.74</v>
      </c>
      <c r="S942" s="4">
        <v>0</v>
      </c>
      <c r="T942" s="4">
        <v>0</v>
      </c>
      <c r="U942" s="4">
        <v>498209.2</v>
      </c>
      <c r="V942" s="4">
        <v>498209.2</v>
      </c>
      <c r="W942" s="4">
        <v>463290.46</v>
      </c>
      <c r="X942" s="3" t="s">
        <v>127</v>
      </c>
    </row>
    <row r="943" spans="1:24" ht="15.75" customHeight="1">
      <c r="A943" s="3" t="s">
        <v>235</v>
      </c>
      <c r="B943" s="3" t="s">
        <v>25</v>
      </c>
      <c r="C943" s="3" t="s">
        <v>26</v>
      </c>
      <c r="D943" s="3" t="s">
        <v>451</v>
      </c>
      <c r="E943" s="3" t="s">
        <v>452</v>
      </c>
      <c r="F943" s="3" t="s">
        <v>128</v>
      </c>
      <c r="G943" s="3" t="s">
        <v>129</v>
      </c>
      <c r="H943" s="3" t="s">
        <v>146</v>
      </c>
      <c r="I943" s="3" t="s">
        <v>147</v>
      </c>
      <c r="J943" s="3" t="s">
        <v>236</v>
      </c>
      <c r="K943" s="3" t="s">
        <v>237</v>
      </c>
      <c r="L943" s="3" t="s">
        <v>238</v>
      </c>
      <c r="M943" s="3" t="s">
        <v>126</v>
      </c>
      <c r="N943" s="4">
        <v>501584.86</v>
      </c>
      <c r="O943" s="4">
        <v>0</v>
      </c>
      <c r="P943" s="4">
        <v>0</v>
      </c>
      <c r="Q943" s="4">
        <v>501584.86</v>
      </c>
      <c r="R943" s="4">
        <v>14227.01</v>
      </c>
      <c r="S943" s="4">
        <v>0</v>
      </c>
      <c r="T943" s="4">
        <v>0</v>
      </c>
      <c r="U943" s="4">
        <v>501584.86</v>
      </c>
      <c r="V943" s="4">
        <v>501584.86</v>
      </c>
      <c r="W943" s="4">
        <v>487357.85</v>
      </c>
      <c r="X943" s="3" t="s">
        <v>127</v>
      </c>
    </row>
    <row r="944" spans="1:24" ht="15.75" customHeight="1">
      <c r="A944" s="3" t="s">
        <v>235</v>
      </c>
      <c r="B944" s="3" t="s">
        <v>25</v>
      </c>
      <c r="C944" s="3" t="s">
        <v>26</v>
      </c>
      <c r="D944" s="3" t="s">
        <v>451</v>
      </c>
      <c r="E944" s="3" t="s">
        <v>452</v>
      </c>
      <c r="F944" s="3" t="s">
        <v>128</v>
      </c>
      <c r="G944" s="3" t="s">
        <v>129</v>
      </c>
      <c r="H944" s="3" t="s">
        <v>146</v>
      </c>
      <c r="I944" s="3" t="s">
        <v>147</v>
      </c>
      <c r="J944" s="3" t="s">
        <v>236</v>
      </c>
      <c r="K944" s="3" t="s">
        <v>239</v>
      </c>
      <c r="L944" s="3" t="s">
        <v>240</v>
      </c>
      <c r="M944" s="3" t="s">
        <v>126</v>
      </c>
      <c r="N944" s="4">
        <v>1034701.89</v>
      </c>
      <c r="O944" s="4">
        <v>0</v>
      </c>
      <c r="P944" s="4">
        <v>0</v>
      </c>
      <c r="Q944" s="4">
        <v>1034701.89</v>
      </c>
      <c r="R944" s="4">
        <v>183833.24</v>
      </c>
      <c r="S944" s="4">
        <v>426614.45</v>
      </c>
      <c r="T944" s="4">
        <v>0</v>
      </c>
      <c r="U944" s="4">
        <v>608087.43999999994</v>
      </c>
      <c r="V944" s="4">
        <v>1034701.89</v>
      </c>
      <c r="W944" s="4">
        <v>424254.2</v>
      </c>
      <c r="X944" s="3" t="s">
        <v>127</v>
      </c>
    </row>
    <row r="945" spans="1:24" ht="15.75" customHeight="1">
      <c r="A945" s="3" t="s">
        <v>391</v>
      </c>
      <c r="B945" s="3" t="s">
        <v>25</v>
      </c>
      <c r="C945" s="3" t="s">
        <v>26</v>
      </c>
      <c r="D945" s="3" t="s">
        <v>451</v>
      </c>
      <c r="E945" s="3" t="s">
        <v>452</v>
      </c>
      <c r="F945" s="3" t="s">
        <v>128</v>
      </c>
      <c r="G945" s="3" t="s">
        <v>129</v>
      </c>
      <c r="H945" s="3" t="s">
        <v>134</v>
      </c>
      <c r="I945" s="3" t="s">
        <v>135</v>
      </c>
      <c r="J945" s="3" t="s">
        <v>392</v>
      </c>
      <c r="K945" s="3" t="s">
        <v>393</v>
      </c>
      <c r="L945" s="3" t="s">
        <v>394</v>
      </c>
      <c r="M945" s="3" t="s">
        <v>126</v>
      </c>
      <c r="N945" s="4">
        <v>122740</v>
      </c>
      <c r="O945" s="4">
        <v>0</v>
      </c>
      <c r="P945" s="4">
        <v>0</v>
      </c>
      <c r="Q945" s="4">
        <v>122740</v>
      </c>
      <c r="R945" s="4">
        <v>0</v>
      </c>
      <c r="S945" s="4">
        <v>0</v>
      </c>
      <c r="T945" s="4">
        <v>0</v>
      </c>
      <c r="U945" s="4">
        <v>122740</v>
      </c>
      <c r="V945" s="4">
        <v>122740</v>
      </c>
      <c r="W945" s="4">
        <v>122740</v>
      </c>
      <c r="X945" s="3" t="s">
        <v>127</v>
      </c>
    </row>
    <row r="946" spans="1:24" ht="15.75" customHeight="1">
      <c r="A946" s="3" t="s">
        <v>243</v>
      </c>
      <c r="B946" s="3" t="s">
        <v>25</v>
      </c>
      <c r="C946" s="3" t="s">
        <v>26</v>
      </c>
      <c r="D946" s="3" t="s">
        <v>451</v>
      </c>
      <c r="E946" s="3" t="s">
        <v>452</v>
      </c>
      <c r="F946" s="3" t="s">
        <v>29</v>
      </c>
      <c r="G946" s="3" t="s">
        <v>30</v>
      </c>
      <c r="H946" s="3" t="s">
        <v>67</v>
      </c>
      <c r="I946" s="3" t="s">
        <v>68</v>
      </c>
      <c r="J946" s="3" t="s">
        <v>244</v>
      </c>
      <c r="K946" s="3" t="s">
        <v>248</v>
      </c>
      <c r="L946" s="3" t="s">
        <v>249</v>
      </c>
      <c r="M946" s="3" t="s">
        <v>36</v>
      </c>
      <c r="N946" s="4">
        <v>370.24</v>
      </c>
      <c r="O946" s="4">
        <v>6429.76</v>
      </c>
      <c r="P946" s="4">
        <v>0</v>
      </c>
      <c r="Q946" s="4">
        <v>6800</v>
      </c>
      <c r="R946" s="4">
        <v>0</v>
      </c>
      <c r="S946" s="4">
        <v>6300</v>
      </c>
      <c r="T946" s="4">
        <v>6300</v>
      </c>
      <c r="U946" s="4">
        <v>500</v>
      </c>
      <c r="V946" s="4">
        <v>500</v>
      </c>
      <c r="W946" s="4">
        <v>500</v>
      </c>
      <c r="X946" s="3" t="s">
        <v>247</v>
      </c>
    </row>
    <row r="947" spans="1:24" ht="15.75" customHeight="1">
      <c r="A947" s="3" t="s">
        <v>243</v>
      </c>
      <c r="B947" s="3" t="s">
        <v>25</v>
      </c>
      <c r="C947" s="3" t="s">
        <v>26</v>
      </c>
      <c r="D947" s="3" t="s">
        <v>451</v>
      </c>
      <c r="E947" s="3" t="s">
        <v>452</v>
      </c>
      <c r="F947" s="3" t="s">
        <v>29</v>
      </c>
      <c r="G947" s="3" t="s">
        <v>30</v>
      </c>
      <c r="H947" s="3" t="s">
        <v>67</v>
      </c>
      <c r="I947" s="3" t="s">
        <v>68</v>
      </c>
      <c r="J947" s="3" t="s">
        <v>244</v>
      </c>
      <c r="K947" s="3" t="s">
        <v>254</v>
      </c>
      <c r="L947" s="3" t="s">
        <v>345</v>
      </c>
      <c r="M947" s="3" t="s">
        <v>36</v>
      </c>
      <c r="N947" s="4">
        <v>24098</v>
      </c>
      <c r="O947" s="4">
        <v>0.21</v>
      </c>
      <c r="P947" s="4">
        <v>0</v>
      </c>
      <c r="Q947" s="4">
        <v>24098.21</v>
      </c>
      <c r="R947" s="4">
        <v>0.21</v>
      </c>
      <c r="S947" s="4">
        <v>24098</v>
      </c>
      <c r="T947" s="4">
        <v>24098</v>
      </c>
      <c r="U947" s="4">
        <v>0.21</v>
      </c>
      <c r="V947" s="4">
        <v>0.21</v>
      </c>
      <c r="W947" s="4">
        <v>0</v>
      </c>
      <c r="X947" s="3" t="s">
        <v>247</v>
      </c>
    </row>
    <row r="948" spans="1:24" ht="15.75" customHeight="1">
      <c r="A948" s="3" t="s">
        <v>243</v>
      </c>
      <c r="B948" s="3" t="s">
        <v>25</v>
      </c>
      <c r="C948" s="3" t="s">
        <v>26</v>
      </c>
      <c r="D948" s="3" t="s">
        <v>451</v>
      </c>
      <c r="E948" s="3" t="s">
        <v>452</v>
      </c>
      <c r="F948" s="3" t="s">
        <v>29</v>
      </c>
      <c r="G948" s="3" t="s">
        <v>30</v>
      </c>
      <c r="H948" s="3" t="s">
        <v>67</v>
      </c>
      <c r="I948" s="3" t="s">
        <v>68</v>
      </c>
      <c r="J948" s="3" t="s">
        <v>244</v>
      </c>
      <c r="K948" s="3" t="s">
        <v>449</v>
      </c>
      <c r="L948" s="3" t="s">
        <v>464</v>
      </c>
      <c r="M948" s="3" t="s">
        <v>36</v>
      </c>
      <c r="N948" s="4">
        <v>0</v>
      </c>
      <c r="O948" s="4">
        <v>1600</v>
      </c>
      <c r="P948" s="4">
        <v>0</v>
      </c>
      <c r="Q948" s="4">
        <v>1600</v>
      </c>
      <c r="R948" s="4">
        <v>0</v>
      </c>
      <c r="S948" s="4">
        <v>0</v>
      </c>
      <c r="T948" s="4">
        <v>0</v>
      </c>
      <c r="U948" s="4">
        <v>1600</v>
      </c>
      <c r="V948" s="4">
        <v>1600</v>
      </c>
      <c r="W948" s="4">
        <v>1600</v>
      </c>
      <c r="X948" s="3" t="s">
        <v>247</v>
      </c>
    </row>
    <row r="949" spans="1:24" ht="15.75" customHeight="1">
      <c r="A949" s="3" t="s">
        <v>243</v>
      </c>
      <c r="B949" s="3" t="s">
        <v>25</v>
      </c>
      <c r="C949" s="3" t="s">
        <v>26</v>
      </c>
      <c r="D949" s="3" t="s">
        <v>451</v>
      </c>
      <c r="E949" s="3" t="s">
        <v>452</v>
      </c>
      <c r="F949" s="3" t="s">
        <v>29</v>
      </c>
      <c r="G949" s="3" t="s">
        <v>30</v>
      </c>
      <c r="H949" s="3" t="s">
        <v>67</v>
      </c>
      <c r="I949" s="3" t="s">
        <v>68</v>
      </c>
      <c r="J949" s="3" t="s">
        <v>244</v>
      </c>
      <c r="K949" s="3" t="s">
        <v>250</v>
      </c>
      <c r="L949" s="3" t="s">
        <v>251</v>
      </c>
      <c r="M949" s="3" t="s">
        <v>36</v>
      </c>
      <c r="N949" s="4">
        <v>35875</v>
      </c>
      <c r="O949" s="4">
        <v>-35875</v>
      </c>
      <c r="P949" s="4">
        <v>0</v>
      </c>
      <c r="Q949" s="4">
        <v>0</v>
      </c>
      <c r="R949" s="4">
        <v>0</v>
      </c>
      <c r="S949" s="4">
        <v>0</v>
      </c>
      <c r="T949" s="4">
        <v>0</v>
      </c>
      <c r="U949" s="4">
        <v>0</v>
      </c>
      <c r="V949" s="4">
        <v>0</v>
      </c>
      <c r="W949" s="4">
        <v>0</v>
      </c>
      <c r="X949" s="3" t="s">
        <v>247</v>
      </c>
    </row>
    <row r="950" spans="1:24" ht="15.75" customHeight="1">
      <c r="A950" s="3" t="s">
        <v>243</v>
      </c>
      <c r="B950" s="3" t="s">
        <v>25</v>
      </c>
      <c r="C950" s="3" t="s">
        <v>26</v>
      </c>
      <c r="D950" s="3" t="s">
        <v>451</v>
      </c>
      <c r="E950" s="3" t="s">
        <v>452</v>
      </c>
      <c r="F950" s="3" t="s">
        <v>119</v>
      </c>
      <c r="G950" s="3" t="s">
        <v>120</v>
      </c>
      <c r="H950" s="3" t="s">
        <v>320</v>
      </c>
      <c r="I950" s="3" t="s">
        <v>321</v>
      </c>
      <c r="J950" s="3" t="s">
        <v>244</v>
      </c>
      <c r="K950" s="3" t="s">
        <v>248</v>
      </c>
      <c r="L950" s="3" t="s">
        <v>346</v>
      </c>
      <c r="M950" s="3" t="s">
        <v>126</v>
      </c>
      <c r="N950" s="4">
        <v>860</v>
      </c>
      <c r="O950" s="4">
        <v>-860</v>
      </c>
      <c r="P950" s="4">
        <v>0</v>
      </c>
      <c r="Q950" s="4">
        <v>0</v>
      </c>
      <c r="R950" s="4">
        <v>0</v>
      </c>
      <c r="S950" s="4">
        <v>0</v>
      </c>
      <c r="T950" s="4">
        <v>0</v>
      </c>
      <c r="U950" s="4">
        <v>0</v>
      </c>
      <c r="V950" s="4">
        <v>0</v>
      </c>
      <c r="W950" s="4">
        <v>0</v>
      </c>
      <c r="X950" s="3" t="s">
        <v>247</v>
      </c>
    </row>
    <row r="951" spans="1:24" ht="15.75" customHeight="1">
      <c r="A951" s="3" t="s">
        <v>243</v>
      </c>
      <c r="B951" s="3" t="s">
        <v>25</v>
      </c>
      <c r="C951" s="3" t="s">
        <v>26</v>
      </c>
      <c r="D951" s="3" t="s">
        <v>451</v>
      </c>
      <c r="E951" s="3" t="s">
        <v>452</v>
      </c>
      <c r="F951" s="3" t="s">
        <v>128</v>
      </c>
      <c r="G951" s="3" t="s">
        <v>129</v>
      </c>
      <c r="H951" s="3" t="s">
        <v>130</v>
      </c>
      <c r="I951" s="3" t="s">
        <v>131</v>
      </c>
      <c r="J951" s="3" t="s">
        <v>244</v>
      </c>
      <c r="K951" s="3" t="s">
        <v>245</v>
      </c>
      <c r="L951" s="3" t="s">
        <v>252</v>
      </c>
      <c r="M951" s="3" t="s">
        <v>126</v>
      </c>
      <c r="N951" s="4">
        <v>0</v>
      </c>
      <c r="O951" s="4">
        <v>1500</v>
      </c>
      <c r="P951" s="4">
        <v>0</v>
      </c>
      <c r="Q951" s="4">
        <v>1500</v>
      </c>
      <c r="R951" s="4">
        <v>0</v>
      </c>
      <c r="S951" s="4">
        <v>0</v>
      </c>
      <c r="T951" s="4">
        <v>0</v>
      </c>
      <c r="U951" s="4">
        <v>1500</v>
      </c>
      <c r="V951" s="4">
        <v>1500</v>
      </c>
      <c r="W951" s="4">
        <v>1500</v>
      </c>
      <c r="X951" s="3" t="s">
        <v>247</v>
      </c>
    </row>
    <row r="952" spans="1:24" ht="15.75" customHeight="1">
      <c r="A952" s="3" t="s">
        <v>243</v>
      </c>
      <c r="B952" s="3" t="s">
        <v>25</v>
      </c>
      <c r="C952" s="3" t="s">
        <v>26</v>
      </c>
      <c r="D952" s="3" t="s">
        <v>451</v>
      </c>
      <c r="E952" s="3" t="s">
        <v>452</v>
      </c>
      <c r="F952" s="3" t="s">
        <v>128</v>
      </c>
      <c r="G952" s="3" t="s">
        <v>129</v>
      </c>
      <c r="H952" s="3" t="s">
        <v>134</v>
      </c>
      <c r="I952" s="3" t="s">
        <v>135</v>
      </c>
      <c r="J952" s="3" t="s">
        <v>244</v>
      </c>
      <c r="K952" s="3" t="s">
        <v>248</v>
      </c>
      <c r="L952" s="3" t="s">
        <v>253</v>
      </c>
      <c r="M952" s="3" t="s">
        <v>126</v>
      </c>
      <c r="N952" s="4">
        <v>78000</v>
      </c>
      <c r="O952" s="4">
        <v>0</v>
      </c>
      <c r="P952" s="4">
        <v>0</v>
      </c>
      <c r="Q952" s="4">
        <v>78000</v>
      </c>
      <c r="R952" s="4">
        <v>2962.5</v>
      </c>
      <c r="S952" s="4">
        <v>42937.5</v>
      </c>
      <c r="T952" s="4">
        <v>0</v>
      </c>
      <c r="U952" s="4">
        <v>35062.5</v>
      </c>
      <c r="V952" s="4">
        <v>78000</v>
      </c>
      <c r="W952" s="4">
        <v>32100</v>
      </c>
      <c r="X952" s="3" t="s">
        <v>247</v>
      </c>
    </row>
    <row r="953" spans="1:24" ht="15.75" customHeight="1">
      <c r="A953" s="3" t="s">
        <v>243</v>
      </c>
      <c r="B953" s="3" t="s">
        <v>25</v>
      </c>
      <c r="C953" s="3" t="s">
        <v>26</v>
      </c>
      <c r="D953" s="3" t="s">
        <v>451</v>
      </c>
      <c r="E953" s="3" t="s">
        <v>452</v>
      </c>
      <c r="F953" s="3" t="s">
        <v>128</v>
      </c>
      <c r="G953" s="3" t="s">
        <v>129</v>
      </c>
      <c r="H953" s="3" t="s">
        <v>134</v>
      </c>
      <c r="I953" s="3" t="s">
        <v>135</v>
      </c>
      <c r="J953" s="3" t="s">
        <v>244</v>
      </c>
      <c r="K953" s="3" t="s">
        <v>254</v>
      </c>
      <c r="L953" s="3" t="s">
        <v>255</v>
      </c>
      <c r="M953" s="3" t="s">
        <v>126</v>
      </c>
      <c r="N953" s="4">
        <v>131827.85999999999</v>
      </c>
      <c r="O953" s="4">
        <v>0</v>
      </c>
      <c r="P953" s="4">
        <v>0</v>
      </c>
      <c r="Q953" s="4">
        <v>131827.85999999999</v>
      </c>
      <c r="R953" s="4">
        <v>0</v>
      </c>
      <c r="S953" s="4">
        <v>0</v>
      </c>
      <c r="T953" s="4">
        <v>0</v>
      </c>
      <c r="U953" s="4">
        <v>131827.85999999999</v>
      </c>
      <c r="V953" s="4">
        <v>131827.85999999999</v>
      </c>
      <c r="W953" s="4">
        <v>131827.85999999999</v>
      </c>
      <c r="X953" s="3" t="s">
        <v>247</v>
      </c>
    </row>
    <row r="954" spans="1:24" ht="15.75" customHeight="1">
      <c r="A954" s="3" t="s">
        <v>243</v>
      </c>
      <c r="B954" s="3" t="s">
        <v>25</v>
      </c>
      <c r="C954" s="3" t="s">
        <v>26</v>
      </c>
      <c r="D954" s="3" t="s">
        <v>451</v>
      </c>
      <c r="E954" s="3" t="s">
        <v>452</v>
      </c>
      <c r="F954" s="3" t="s">
        <v>128</v>
      </c>
      <c r="G954" s="3" t="s">
        <v>129</v>
      </c>
      <c r="H954" s="3" t="s">
        <v>134</v>
      </c>
      <c r="I954" s="3" t="s">
        <v>135</v>
      </c>
      <c r="J954" s="3" t="s">
        <v>244</v>
      </c>
      <c r="K954" s="3" t="s">
        <v>250</v>
      </c>
      <c r="L954" s="3" t="s">
        <v>347</v>
      </c>
      <c r="M954" s="3" t="s">
        <v>126</v>
      </c>
      <c r="N954" s="4">
        <v>7900</v>
      </c>
      <c r="O954" s="4">
        <v>0</v>
      </c>
      <c r="P954" s="4">
        <v>0</v>
      </c>
      <c r="Q954" s="4">
        <v>7900</v>
      </c>
      <c r="R954" s="4">
        <v>0</v>
      </c>
      <c r="S954" s="4">
        <v>0</v>
      </c>
      <c r="T954" s="4">
        <v>0</v>
      </c>
      <c r="U954" s="4">
        <v>7900</v>
      </c>
      <c r="V954" s="4">
        <v>7900</v>
      </c>
      <c r="W954" s="4">
        <v>7900</v>
      </c>
      <c r="X954" s="3" t="s">
        <v>247</v>
      </c>
    </row>
    <row r="955" spans="1:24" ht="15.75" customHeight="1">
      <c r="A955" s="3" t="s">
        <v>243</v>
      </c>
      <c r="B955" s="3" t="s">
        <v>25</v>
      </c>
      <c r="C955" s="3" t="s">
        <v>26</v>
      </c>
      <c r="D955" s="3" t="s">
        <v>451</v>
      </c>
      <c r="E955" s="3" t="s">
        <v>452</v>
      </c>
      <c r="F955" s="3" t="s">
        <v>162</v>
      </c>
      <c r="G955" s="3" t="s">
        <v>163</v>
      </c>
      <c r="H955" s="3" t="s">
        <v>164</v>
      </c>
      <c r="I955" s="3" t="s">
        <v>165</v>
      </c>
      <c r="J955" s="3" t="s">
        <v>244</v>
      </c>
      <c r="K955" s="3" t="s">
        <v>245</v>
      </c>
      <c r="L955" s="3" t="s">
        <v>375</v>
      </c>
      <c r="M955" s="3" t="s">
        <v>126</v>
      </c>
      <c r="N955" s="4">
        <v>1635</v>
      </c>
      <c r="O955" s="4">
        <v>0</v>
      </c>
      <c r="P955" s="4">
        <v>0</v>
      </c>
      <c r="Q955" s="4">
        <v>1635</v>
      </c>
      <c r="R955" s="4">
        <v>0</v>
      </c>
      <c r="S955" s="4">
        <v>1600</v>
      </c>
      <c r="T955" s="4">
        <v>1600</v>
      </c>
      <c r="U955" s="4">
        <v>35</v>
      </c>
      <c r="V955" s="4">
        <v>35</v>
      </c>
      <c r="W955" s="4">
        <v>35</v>
      </c>
      <c r="X955" s="3" t="s">
        <v>247</v>
      </c>
    </row>
    <row r="956" spans="1:24" ht="15.75" customHeight="1">
      <c r="A956" s="3" t="s">
        <v>243</v>
      </c>
      <c r="B956" s="3" t="s">
        <v>25</v>
      </c>
      <c r="C956" s="3" t="s">
        <v>26</v>
      </c>
      <c r="D956" s="3" t="s">
        <v>451</v>
      </c>
      <c r="E956" s="3" t="s">
        <v>452</v>
      </c>
      <c r="F956" s="3" t="s">
        <v>162</v>
      </c>
      <c r="G956" s="3" t="s">
        <v>163</v>
      </c>
      <c r="H956" s="3" t="s">
        <v>164</v>
      </c>
      <c r="I956" s="3" t="s">
        <v>165</v>
      </c>
      <c r="J956" s="3" t="s">
        <v>244</v>
      </c>
      <c r="K956" s="3" t="s">
        <v>248</v>
      </c>
      <c r="L956" s="3" t="s">
        <v>256</v>
      </c>
      <c r="M956" s="3" t="s">
        <v>126</v>
      </c>
      <c r="N956" s="4">
        <v>1050</v>
      </c>
      <c r="O956" s="4">
        <v>0</v>
      </c>
      <c r="P956" s="4">
        <v>0</v>
      </c>
      <c r="Q956" s="4">
        <v>1050</v>
      </c>
      <c r="R956" s="4">
        <v>0</v>
      </c>
      <c r="S956" s="4">
        <v>920</v>
      </c>
      <c r="T956" s="4">
        <v>920</v>
      </c>
      <c r="U956" s="4">
        <v>130</v>
      </c>
      <c r="V956" s="4">
        <v>130</v>
      </c>
      <c r="W956" s="4">
        <v>130</v>
      </c>
      <c r="X956" s="3" t="s">
        <v>247</v>
      </c>
    </row>
    <row r="957" spans="1:24" ht="15.75" customHeight="1">
      <c r="A957" s="3" t="s">
        <v>243</v>
      </c>
      <c r="B957" s="3" t="s">
        <v>25</v>
      </c>
      <c r="C957" s="3" t="s">
        <v>26</v>
      </c>
      <c r="D957" s="3" t="s">
        <v>451</v>
      </c>
      <c r="E957" s="3" t="s">
        <v>452</v>
      </c>
      <c r="F957" s="3" t="s">
        <v>162</v>
      </c>
      <c r="G957" s="3" t="s">
        <v>163</v>
      </c>
      <c r="H957" s="3" t="s">
        <v>164</v>
      </c>
      <c r="I957" s="3" t="s">
        <v>165</v>
      </c>
      <c r="J957" s="3" t="s">
        <v>244</v>
      </c>
      <c r="K957" s="3" t="s">
        <v>250</v>
      </c>
      <c r="L957" s="3" t="s">
        <v>257</v>
      </c>
      <c r="M957" s="3" t="s">
        <v>126</v>
      </c>
      <c r="N957" s="4">
        <v>0</v>
      </c>
      <c r="O957" s="4">
        <v>13635</v>
      </c>
      <c r="P957" s="4">
        <v>0</v>
      </c>
      <c r="Q957" s="4">
        <v>13635</v>
      </c>
      <c r="R957" s="4">
        <v>975</v>
      </c>
      <c r="S957" s="4">
        <v>12660</v>
      </c>
      <c r="T957" s="4">
        <v>12660</v>
      </c>
      <c r="U957" s="4">
        <v>975</v>
      </c>
      <c r="V957" s="4">
        <v>975</v>
      </c>
      <c r="W957" s="4">
        <v>0</v>
      </c>
      <c r="X957" s="3" t="s">
        <v>247</v>
      </c>
    </row>
    <row r="958" spans="1:24" ht="15.75" customHeight="1">
      <c r="A958" s="3" t="s">
        <v>243</v>
      </c>
      <c r="B958" s="3" t="s">
        <v>25</v>
      </c>
      <c r="C958" s="3" t="s">
        <v>26</v>
      </c>
      <c r="D958" s="3" t="s">
        <v>451</v>
      </c>
      <c r="E958" s="3" t="s">
        <v>452</v>
      </c>
      <c r="F958" s="3" t="s">
        <v>197</v>
      </c>
      <c r="G958" s="3" t="s">
        <v>198</v>
      </c>
      <c r="H958" s="3" t="s">
        <v>199</v>
      </c>
      <c r="I958" s="3" t="s">
        <v>200</v>
      </c>
      <c r="J958" s="3" t="s">
        <v>244</v>
      </c>
      <c r="K958" s="3" t="s">
        <v>248</v>
      </c>
      <c r="L958" s="3" t="s">
        <v>258</v>
      </c>
      <c r="M958" s="3" t="s">
        <v>126</v>
      </c>
      <c r="N958" s="4">
        <v>1800</v>
      </c>
      <c r="O958" s="4">
        <v>1200</v>
      </c>
      <c r="P958" s="4">
        <v>0</v>
      </c>
      <c r="Q958" s="4">
        <v>3000</v>
      </c>
      <c r="R958" s="4">
        <v>0</v>
      </c>
      <c r="S958" s="4">
        <v>2670</v>
      </c>
      <c r="T958" s="4">
        <v>2670</v>
      </c>
      <c r="U958" s="4">
        <v>330</v>
      </c>
      <c r="V958" s="4">
        <v>330</v>
      </c>
      <c r="W958" s="4">
        <v>330</v>
      </c>
      <c r="X958" s="3" t="s">
        <v>247</v>
      </c>
    </row>
    <row r="959" spans="1:24" ht="15.75" customHeight="1">
      <c r="A959" s="3" t="s">
        <v>243</v>
      </c>
      <c r="B959" s="3" t="s">
        <v>25</v>
      </c>
      <c r="C959" s="3" t="s">
        <v>26</v>
      </c>
      <c r="D959" s="3" t="s">
        <v>451</v>
      </c>
      <c r="E959" s="3" t="s">
        <v>452</v>
      </c>
      <c r="F959" s="3" t="s">
        <v>211</v>
      </c>
      <c r="G959" s="3" t="s">
        <v>212</v>
      </c>
      <c r="H959" s="3" t="s">
        <v>213</v>
      </c>
      <c r="I959" s="3" t="s">
        <v>214</v>
      </c>
      <c r="J959" s="3" t="s">
        <v>244</v>
      </c>
      <c r="K959" s="3" t="s">
        <v>245</v>
      </c>
      <c r="L959" s="3" t="s">
        <v>465</v>
      </c>
      <c r="M959" s="3" t="s">
        <v>126</v>
      </c>
      <c r="N959" s="4">
        <v>750</v>
      </c>
      <c r="O959" s="4">
        <v>-750</v>
      </c>
      <c r="P959" s="4">
        <v>0</v>
      </c>
      <c r="Q959" s="4">
        <v>0</v>
      </c>
      <c r="R959" s="4">
        <v>0</v>
      </c>
      <c r="S959" s="4">
        <v>0</v>
      </c>
      <c r="T959" s="4">
        <v>0</v>
      </c>
      <c r="U959" s="4">
        <v>0</v>
      </c>
      <c r="V959" s="4">
        <v>0</v>
      </c>
      <c r="W959" s="4">
        <v>0</v>
      </c>
      <c r="X959" s="3" t="s">
        <v>247</v>
      </c>
    </row>
    <row r="960" spans="1:24" ht="15.75" customHeight="1">
      <c r="A960" s="3" t="s">
        <v>243</v>
      </c>
      <c r="B960" s="3" t="s">
        <v>25</v>
      </c>
      <c r="C960" s="3" t="s">
        <v>26</v>
      </c>
      <c r="D960" s="3" t="s">
        <v>451</v>
      </c>
      <c r="E960" s="3" t="s">
        <v>452</v>
      </c>
      <c r="F960" s="3" t="s">
        <v>211</v>
      </c>
      <c r="G960" s="3" t="s">
        <v>212</v>
      </c>
      <c r="H960" s="3" t="s">
        <v>218</v>
      </c>
      <c r="I960" s="3" t="s">
        <v>219</v>
      </c>
      <c r="J960" s="3" t="s">
        <v>244</v>
      </c>
      <c r="K960" s="3" t="s">
        <v>245</v>
      </c>
      <c r="L960" s="3" t="s">
        <v>465</v>
      </c>
      <c r="M960" s="3" t="s">
        <v>126</v>
      </c>
      <c r="N960" s="4">
        <v>750</v>
      </c>
      <c r="O960" s="4">
        <v>-750</v>
      </c>
      <c r="P960" s="4">
        <v>0</v>
      </c>
      <c r="Q960" s="4">
        <v>0</v>
      </c>
      <c r="R960" s="4">
        <v>0</v>
      </c>
      <c r="S960" s="4">
        <v>0</v>
      </c>
      <c r="T960" s="4">
        <v>0</v>
      </c>
      <c r="U960" s="4">
        <v>0</v>
      </c>
      <c r="V960" s="4">
        <v>0</v>
      </c>
      <c r="W960" s="4">
        <v>0</v>
      </c>
      <c r="X960" s="3" t="s">
        <v>247</v>
      </c>
    </row>
    <row r="961" spans="1:24" ht="15.75" customHeight="1">
      <c r="A961" s="3" t="s">
        <v>243</v>
      </c>
      <c r="B961" s="3" t="s">
        <v>25</v>
      </c>
      <c r="C961" s="3" t="s">
        <v>26</v>
      </c>
      <c r="D961" s="3" t="s">
        <v>451</v>
      </c>
      <c r="E961" s="3" t="s">
        <v>452</v>
      </c>
      <c r="F961" s="3" t="s">
        <v>211</v>
      </c>
      <c r="G961" s="3" t="s">
        <v>212</v>
      </c>
      <c r="H961" s="3" t="s">
        <v>218</v>
      </c>
      <c r="I961" s="3" t="s">
        <v>219</v>
      </c>
      <c r="J961" s="3" t="s">
        <v>244</v>
      </c>
      <c r="K961" s="3" t="s">
        <v>248</v>
      </c>
      <c r="L961" s="3" t="s">
        <v>260</v>
      </c>
      <c r="M961" s="3" t="s">
        <v>126</v>
      </c>
      <c r="N961" s="4">
        <v>200</v>
      </c>
      <c r="O961" s="4">
        <v>-200</v>
      </c>
      <c r="P961" s="4">
        <v>0</v>
      </c>
      <c r="Q961" s="4">
        <v>0</v>
      </c>
      <c r="R961" s="4">
        <v>0</v>
      </c>
      <c r="S961" s="4">
        <v>0</v>
      </c>
      <c r="T961" s="4">
        <v>0</v>
      </c>
      <c r="U961" s="4">
        <v>0</v>
      </c>
      <c r="V961" s="4">
        <v>0</v>
      </c>
      <c r="W961" s="4">
        <v>0</v>
      </c>
      <c r="X961" s="3" t="s">
        <v>247</v>
      </c>
    </row>
    <row r="962" spans="1:24" ht="15.75" customHeight="1">
      <c r="A962" s="3" t="s">
        <v>243</v>
      </c>
      <c r="B962" s="3" t="s">
        <v>25</v>
      </c>
      <c r="C962" s="3" t="s">
        <v>26</v>
      </c>
      <c r="D962" s="3" t="s">
        <v>451</v>
      </c>
      <c r="E962" s="3" t="s">
        <v>452</v>
      </c>
      <c r="F962" s="3" t="s">
        <v>229</v>
      </c>
      <c r="G962" s="3" t="s">
        <v>230</v>
      </c>
      <c r="H962" s="3" t="s">
        <v>231</v>
      </c>
      <c r="I962" s="3" t="s">
        <v>232</v>
      </c>
      <c r="J962" s="3" t="s">
        <v>244</v>
      </c>
      <c r="K962" s="3" t="s">
        <v>245</v>
      </c>
      <c r="L962" s="3" t="s">
        <v>448</v>
      </c>
      <c r="M962" s="3" t="s">
        <v>126</v>
      </c>
      <c r="N962" s="4">
        <v>2000</v>
      </c>
      <c r="O962" s="4">
        <v>-2000</v>
      </c>
      <c r="P962" s="4">
        <v>0</v>
      </c>
      <c r="Q962" s="4">
        <v>0</v>
      </c>
      <c r="R962" s="4">
        <v>0</v>
      </c>
      <c r="S962" s="4">
        <v>0</v>
      </c>
      <c r="T962" s="4">
        <v>0</v>
      </c>
      <c r="U962" s="4">
        <v>0</v>
      </c>
      <c r="V962" s="4">
        <v>0</v>
      </c>
      <c r="W962" s="4">
        <v>0</v>
      </c>
      <c r="X962" s="3" t="s">
        <v>247</v>
      </c>
    </row>
    <row r="963" spans="1:24" ht="15.75" customHeight="1">
      <c r="A963" s="3" t="s">
        <v>243</v>
      </c>
      <c r="B963" s="3" t="s">
        <v>25</v>
      </c>
      <c r="C963" s="3" t="s">
        <v>26</v>
      </c>
      <c r="D963" s="3" t="s">
        <v>451</v>
      </c>
      <c r="E963" s="3" t="s">
        <v>452</v>
      </c>
      <c r="F963" s="3" t="s">
        <v>229</v>
      </c>
      <c r="G963" s="3" t="s">
        <v>230</v>
      </c>
      <c r="H963" s="3" t="s">
        <v>231</v>
      </c>
      <c r="I963" s="3" t="s">
        <v>232</v>
      </c>
      <c r="J963" s="3" t="s">
        <v>244</v>
      </c>
      <c r="K963" s="3" t="s">
        <v>248</v>
      </c>
      <c r="L963" s="3" t="s">
        <v>466</v>
      </c>
      <c r="M963" s="3" t="s">
        <v>126</v>
      </c>
      <c r="N963" s="4">
        <v>0</v>
      </c>
      <c r="O963" s="4">
        <v>3000</v>
      </c>
      <c r="P963" s="4">
        <v>0</v>
      </c>
      <c r="Q963" s="4">
        <v>3000</v>
      </c>
      <c r="R963" s="4">
        <v>0</v>
      </c>
      <c r="S963" s="4">
        <v>0</v>
      </c>
      <c r="T963" s="4">
        <v>0</v>
      </c>
      <c r="U963" s="4">
        <v>3000</v>
      </c>
      <c r="V963" s="4">
        <v>3000</v>
      </c>
      <c r="W963" s="4">
        <v>3000</v>
      </c>
      <c r="X963" s="3" t="s">
        <v>247</v>
      </c>
    </row>
    <row r="964" spans="1:24" ht="15.75" customHeight="1">
      <c r="A964" s="3" t="s">
        <v>243</v>
      </c>
      <c r="B964" s="3" t="s">
        <v>25</v>
      </c>
      <c r="C964" s="3" t="s">
        <v>26</v>
      </c>
      <c r="D964" s="3" t="s">
        <v>451</v>
      </c>
      <c r="E964" s="3" t="s">
        <v>452</v>
      </c>
      <c r="F964" s="3" t="s">
        <v>229</v>
      </c>
      <c r="G964" s="3" t="s">
        <v>230</v>
      </c>
      <c r="H964" s="3" t="s">
        <v>231</v>
      </c>
      <c r="I964" s="3" t="s">
        <v>232</v>
      </c>
      <c r="J964" s="3" t="s">
        <v>244</v>
      </c>
      <c r="K964" s="3" t="s">
        <v>449</v>
      </c>
      <c r="L964" s="3" t="s">
        <v>450</v>
      </c>
      <c r="M964" s="3" t="s">
        <v>126</v>
      </c>
      <c r="N964" s="4">
        <v>3000</v>
      </c>
      <c r="O964" s="4">
        <v>-3000</v>
      </c>
      <c r="P964" s="4">
        <v>0</v>
      </c>
      <c r="Q964" s="4">
        <v>0</v>
      </c>
      <c r="R964" s="4">
        <v>0</v>
      </c>
      <c r="S964" s="4">
        <v>0</v>
      </c>
      <c r="T964" s="4">
        <v>0</v>
      </c>
      <c r="U964" s="4">
        <v>0</v>
      </c>
      <c r="V964" s="4">
        <v>0</v>
      </c>
      <c r="W964" s="4">
        <v>0</v>
      </c>
      <c r="X964" s="3" t="s">
        <v>247</v>
      </c>
    </row>
    <row r="965" spans="1:24" ht="15.75" customHeight="1">
      <c r="A965" s="3" t="s">
        <v>262</v>
      </c>
      <c r="B965" s="3" t="s">
        <v>25</v>
      </c>
      <c r="C965" s="3" t="s">
        <v>26</v>
      </c>
      <c r="D965" s="3" t="s">
        <v>451</v>
      </c>
      <c r="E965" s="3" t="s">
        <v>452</v>
      </c>
      <c r="F965" s="3" t="s">
        <v>29</v>
      </c>
      <c r="G965" s="3" t="s">
        <v>30</v>
      </c>
      <c r="H965" s="3" t="s">
        <v>31</v>
      </c>
      <c r="I965" s="3" t="s">
        <v>32</v>
      </c>
      <c r="J965" s="3" t="s">
        <v>263</v>
      </c>
      <c r="K965" s="3" t="s">
        <v>264</v>
      </c>
      <c r="L965" s="3" t="s">
        <v>265</v>
      </c>
      <c r="M965" s="3" t="s">
        <v>36</v>
      </c>
      <c r="N965" s="4">
        <v>32413.360000000001</v>
      </c>
      <c r="O965" s="4">
        <v>0</v>
      </c>
      <c r="P965" s="4">
        <v>0</v>
      </c>
      <c r="Q965" s="4">
        <v>32413.360000000001</v>
      </c>
      <c r="R965" s="4">
        <v>0</v>
      </c>
      <c r="S965" s="4">
        <v>0</v>
      </c>
      <c r="T965" s="4">
        <v>0</v>
      </c>
      <c r="U965" s="4">
        <v>32413.360000000001</v>
      </c>
      <c r="V965" s="4">
        <v>32413.360000000001</v>
      </c>
      <c r="W965" s="4">
        <v>32413.360000000001</v>
      </c>
      <c r="X965" s="3" t="s">
        <v>266</v>
      </c>
    </row>
    <row r="966" spans="1:24" ht="15.75" customHeight="1">
      <c r="A966" s="3" t="s">
        <v>24</v>
      </c>
      <c r="B966" s="3" t="s">
        <v>467</v>
      </c>
      <c r="C966" s="3" t="s">
        <v>468</v>
      </c>
      <c r="D966" s="3" t="s">
        <v>469</v>
      </c>
      <c r="E966" s="3" t="s">
        <v>470</v>
      </c>
      <c r="F966" s="3" t="s">
        <v>29</v>
      </c>
      <c r="G966" s="3" t="s">
        <v>30</v>
      </c>
      <c r="H966" s="3" t="s">
        <v>31</v>
      </c>
      <c r="I966" s="3" t="s">
        <v>32</v>
      </c>
      <c r="J966" s="3" t="s">
        <v>33</v>
      </c>
      <c r="K966" s="3" t="s">
        <v>34</v>
      </c>
      <c r="L966" s="3" t="s">
        <v>471</v>
      </c>
      <c r="M966" s="3" t="s">
        <v>36</v>
      </c>
      <c r="N966" s="4">
        <v>1148872</v>
      </c>
      <c r="O966" s="4">
        <v>-6130</v>
      </c>
      <c r="P966" s="4">
        <v>0</v>
      </c>
      <c r="Q966" s="4">
        <v>1142742</v>
      </c>
      <c r="R966" s="4">
        <v>0</v>
      </c>
      <c r="S966" s="4">
        <v>464734.24</v>
      </c>
      <c r="T966" s="4">
        <v>464734.24</v>
      </c>
      <c r="U966" s="4">
        <v>678007.76</v>
      </c>
      <c r="V966" s="4">
        <v>678007.76</v>
      </c>
      <c r="W966" s="4">
        <v>678007.76</v>
      </c>
      <c r="X966" s="3" t="s">
        <v>37</v>
      </c>
    </row>
    <row r="967" spans="1:24" ht="15.75" customHeight="1">
      <c r="A967" s="3" t="s">
        <v>24</v>
      </c>
      <c r="B967" s="3" t="s">
        <v>467</v>
      </c>
      <c r="C967" s="3" t="s">
        <v>468</v>
      </c>
      <c r="D967" s="3" t="s">
        <v>469</v>
      </c>
      <c r="E967" s="3" t="s">
        <v>470</v>
      </c>
      <c r="F967" s="3" t="s">
        <v>29</v>
      </c>
      <c r="G967" s="3" t="s">
        <v>30</v>
      </c>
      <c r="H967" s="3" t="s">
        <v>31</v>
      </c>
      <c r="I967" s="3" t="s">
        <v>32</v>
      </c>
      <c r="J967" s="3" t="s">
        <v>33</v>
      </c>
      <c r="K967" s="3" t="s">
        <v>38</v>
      </c>
      <c r="L967" s="3" t="s">
        <v>472</v>
      </c>
      <c r="M967" s="3" t="s">
        <v>36</v>
      </c>
      <c r="N967" s="4">
        <v>151395.75</v>
      </c>
      <c r="O967" s="4">
        <v>-17957</v>
      </c>
      <c r="P967" s="4">
        <v>0</v>
      </c>
      <c r="Q967" s="4">
        <v>133438.75</v>
      </c>
      <c r="R967" s="4">
        <v>0</v>
      </c>
      <c r="S967" s="4">
        <v>52487.31</v>
      </c>
      <c r="T967" s="4">
        <v>52487.31</v>
      </c>
      <c r="U967" s="4">
        <v>80951.44</v>
      </c>
      <c r="V967" s="4">
        <v>80951.44</v>
      </c>
      <c r="W967" s="4">
        <v>80951.44</v>
      </c>
      <c r="X967" s="3" t="s">
        <v>37</v>
      </c>
    </row>
    <row r="968" spans="1:24" ht="15.75" customHeight="1">
      <c r="A968" s="3" t="s">
        <v>24</v>
      </c>
      <c r="B968" s="3" t="s">
        <v>467</v>
      </c>
      <c r="C968" s="3" t="s">
        <v>468</v>
      </c>
      <c r="D968" s="3" t="s">
        <v>469</v>
      </c>
      <c r="E968" s="3" t="s">
        <v>470</v>
      </c>
      <c r="F968" s="3" t="s">
        <v>29</v>
      </c>
      <c r="G968" s="3" t="s">
        <v>30</v>
      </c>
      <c r="H968" s="3" t="s">
        <v>31</v>
      </c>
      <c r="I968" s="3" t="s">
        <v>32</v>
      </c>
      <c r="J968" s="3" t="s">
        <v>33</v>
      </c>
      <c r="K968" s="3" t="s">
        <v>40</v>
      </c>
      <c r="L968" s="3" t="s">
        <v>473</v>
      </c>
      <c r="M968" s="3" t="s">
        <v>36</v>
      </c>
      <c r="N968" s="4">
        <v>118994</v>
      </c>
      <c r="O968" s="4">
        <v>0</v>
      </c>
      <c r="P968" s="4">
        <v>0</v>
      </c>
      <c r="Q968" s="4">
        <v>118994</v>
      </c>
      <c r="R968" s="4">
        <v>11864.95</v>
      </c>
      <c r="S968" s="4">
        <v>6599.14</v>
      </c>
      <c r="T968" s="4">
        <v>6599.14</v>
      </c>
      <c r="U968" s="4">
        <v>112394.86</v>
      </c>
      <c r="V968" s="4">
        <v>112394.86</v>
      </c>
      <c r="W968" s="4">
        <v>100529.91</v>
      </c>
      <c r="X968" s="3" t="s">
        <v>37</v>
      </c>
    </row>
    <row r="969" spans="1:24" ht="15.75" customHeight="1">
      <c r="A969" s="3" t="s">
        <v>24</v>
      </c>
      <c r="B969" s="3" t="s">
        <v>467</v>
      </c>
      <c r="C969" s="3" t="s">
        <v>468</v>
      </c>
      <c r="D969" s="3" t="s">
        <v>469</v>
      </c>
      <c r="E969" s="3" t="s">
        <v>470</v>
      </c>
      <c r="F969" s="3" t="s">
        <v>29</v>
      </c>
      <c r="G969" s="3" t="s">
        <v>30</v>
      </c>
      <c r="H969" s="3" t="s">
        <v>31</v>
      </c>
      <c r="I969" s="3" t="s">
        <v>32</v>
      </c>
      <c r="J969" s="3" t="s">
        <v>33</v>
      </c>
      <c r="K969" s="3" t="s">
        <v>42</v>
      </c>
      <c r="L969" s="3" t="s">
        <v>474</v>
      </c>
      <c r="M969" s="3" t="s">
        <v>36</v>
      </c>
      <c r="N969" s="4">
        <v>52002.93</v>
      </c>
      <c r="O969" s="4">
        <v>0</v>
      </c>
      <c r="P969" s="4">
        <v>0</v>
      </c>
      <c r="Q969" s="4">
        <v>52002.93</v>
      </c>
      <c r="R969" s="4">
        <v>5871.25</v>
      </c>
      <c r="S969" s="4">
        <v>2177.5</v>
      </c>
      <c r="T969" s="4">
        <v>2177.5</v>
      </c>
      <c r="U969" s="4">
        <v>49825.43</v>
      </c>
      <c r="V969" s="4">
        <v>49825.43</v>
      </c>
      <c r="W969" s="4">
        <v>43954.18</v>
      </c>
      <c r="X969" s="3" t="s">
        <v>37</v>
      </c>
    </row>
    <row r="970" spans="1:24" ht="15.75" customHeight="1">
      <c r="A970" s="3" t="s">
        <v>24</v>
      </c>
      <c r="B970" s="3" t="s">
        <v>467</v>
      </c>
      <c r="C970" s="3" t="s">
        <v>468</v>
      </c>
      <c r="D970" s="3" t="s">
        <v>469</v>
      </c>
      <c r="E970" s="3" t="s">
        <v>470</v>
      </c>
      <c r="F970" s="3" t="s">
        <v>29</v>
      </c>
      <c r="G970" s="3" t="s">
        <v>30</v>
      </c>
      <c r="H970" s="3" t="s">
        <v>31</v>
      </c>
      <c r="I970" s="3" t="s">
        <v>32</v>
      </c>
      <c r="J970" s="3" t="s">
        <v>33</v>
      </c>
      <c r="K970" s="3" t="s">
        <v>44</v>
      </c>
      <c r="L970" s="3" t="s">
        <v>475</v>
      </c>
      <c r="M970" s="3" t="s">
        <v>36</v>
      </c>
      <c r="N970" s="4">
        <v>2685</v>
      </c>
      <c r="O970" s="4">
        <v>456.6</v>
      </c>
      <c r="P970" s="4">
        <v>0</v>
      </c>
      <c r="Q970" s="4">
        <v>3141.6</v>
      </c>
      <c r="R970" s="4">
        <v>0</v>
      </c>
      <c r="S970" s="4">
        <v>1085</v>
      </c>
      <c r="T970" s="4">
        <v>1085</v>
      </c>
      <c r="U970" s="4">
        <v>2056.6</v>
      </c>
      <c r="V970" s="4">
        <v>2056.6</v>
      </c>
      <c r="W970" s="4">
        <v>2056.6</v>
      </c>
      <c r="X970" s="3" t="s">
        <v>37</v>
      </c>
    </row>
    <row r="971" spans="1:24" ht="15.75" customHeight="1">
      <c r="A971" s="3" t="s">
        <v>24</v>
      </c>
      <c r="B971" s="3" t="s">
        <v>467</v>
      </c>
      <c r="C971" s="3" t="s">
        <v>468</v>
      </c>
      <c r="D971" s="3" t="s">
        <v>469</v>
      </c>
      <c r="E971" s="3" t="s">
        <v>470</v>
      </c>
      <c r="F971" s="3" t="s">
        <v>29</v>
      </c>
      <c r="G971" s="3" t="s">
        <v>30</v>
      </c>
      <c r="H971" s="3" t="s">
        <v>31</v>
      </c>
      <c r="I971" s="3" t="s">
        <v>32</v>
      </c>
      <c r="J971" s="3" t="s">
        <v>33</v>
      </c>
      <c r="K971" s="3" t="s">
        <v>46</v>
      </c>
      <c r="L971" s="3" t="s">
        <v>476</v>
      </c>
      <c r="M971" s="3" t="s">
        <v>36</v>
      </c>
      <c r="N971" s="4">
        <v>20840</v>
      </c>
      <c r="O971" s="4">
        <v>0</v>
      </c>
      <c r="P971" s="4">
        <v>0</v>
      </c>
      <c r="Q971" s="4">
        <v>20840</v>
      </c>
      <c r="R971" s="4">
        <v>0</v>
      </c>
      <c r="S971" s="4">
        <v>6608</v>
      </c>
      <c r="T971" s="4">
        <v>6608</v>
      </c>
      <c r="U971" s="4">
        <v>14232</v>
      </c>
      <c r="V971" s="4">
        <v>14232</v>
      </c>
      <c r="W971" s="4">
        <v>14232</v>
      </c>
      <c r="X971" s="3" t="s">
        <v>37</v>
      </c>
    </row>
    <row r="972" spans="1:24" ht="15.75" customHeight="1">
      <c r="A972" s="3" t="s">
        <v>24</v>
      </c>
      <c r="B972" s="3" t="s">
        <v>467</v>
      </c>
      <c r="C972" s="3" t="s">
        <v>468</v>
      </c>
      <c r="D972" s="3" t="s">
        <v>469</v>
      </c>
      <c r="E972" s="3" t="s">
        <v>470</v>
      </c>
      <c r="F972" s="3" t="s">
        <v>29</v>
      </c>
      <c r="G972" s="3" t="s">
        <v>30</v>
      </c>
      <c r="H972" s="3" t="s">
        <v>31</v>
      </c>
      <c r="I972" s="3" t="s">
        <v>32</v>
      </c>
      <c r="J972" s="3" t="s">
        <v>33</v>
      </c>
      <c r="K972" s="3" t="s">
        <v>48</v>
      </c>
      <c r="L972" s="3" t="s">
        <v>477</v>
      </c>
      <c r="M972" s="3" t="s">
        <v>36</v>
      </c>
      <c r="N972" s="4">
        <v>6149.96</v>
      </c>
      <c r="O972" s="4">
        <v>0</v>
      </c>
      <c r="P972" s="4">
        <v>0</v>
      </c>
      <c r="Q972" s="4">
        <v>6149.96</v>
      </c>
      <c r="R972" s="4">
        <v>0</v>
      </c>
      <c r="S972" s="4">
        <v>45</v>
      </c>
      <c r="T972" s="4">
        <v>45</v>
      </c>
      <c r="U972" s="4">
        <v>6104.96</v>
      </c>
      <c r="V972" s="4">
        <v>6104.96</v>
      </c>
      <c r="W972" s="4">
        <v>6104.96</v>
      </c>
      <c r="X972" s="3" t="s">
        <v>37</v>
      </c>
    </row>
    <row r="973" spans="1:24" ht="15.75" customHeight="1">
      <c r="A973" s="3" t="s">
        <v>24</v>
      </c>
      <c r="B973" s="3" t="s">
        <v>467</v>
      </c>
      <c r="C973" s="3" t="s">
        <v>468</v>
      </c>
      <c r="D973" s="3" t="s">
        <v>469</v>
      </c>
      <c r="E973" s="3" t="s">
        <v>470</v>
      </c>
      <c r="F973" s="3" t="s">
        <v>29</v>
      </c>
      <c r="G973" s="3" t="s">
        <v>30</v>
      </c>
      <c r="H973" s="3" t="s">
        <v>31</v>
      </c>
      <c r="I973" s="3" t="s">
        <v>32</v>
      </c>
      <c r="J973" s="3" t="s">
        <v>33</v>
      </c>
      <c r="K973" s="3" t="s">
        <v>50</v>
      </c>
      <c r="L973" s="3" t="s">
        <v>478</v>
      </c>
      <c r="M973" s="3" t="s">
        <v>36</v>
      </c>
      <c r="N973" s="4">
        <v>8105.81</v>
      </c>
      <c r="O973" s="4">
        <v>0</v>
      </c>
      <c r="P973" s="4">
        <v>0</v>
      </c>
      <c r="Q973" s="4">
        <v>8105.81</v>
      </c>
      <c r="R973" s="4">
        <v>0</v>
      </c>
      <c r="S973" s="4">
        <v>2493.19</v>
      </c>
      <c r="T973" s="4">
        <v>2493.19</v>
      </c>
      <c r="U973" s="4">
        <v>5612.62</v>
      </c>
      <c r="V973" s="4">
        <v>5612.62</v>
      </c>
      <c r="W973" s="4">
        <v>5612.62</v>
      </c>
      <c r="X973" s="3" t="s">
        <v>37</v>
      </c>
    </row>
    <row r="974" spans="1:24" ht="15.75" customHeight="1">
      <c r="A974" s="3" t="s">
        <v>24</v>
      </c>
      <c r="B974" s="3" t="s">
        <v>467</v>
      </c>
      <c r="C974" s="3" t="s">
        <v>468</v>
      </c>
      <c r="D974" s="3" t="s">
        <v>469</v>
      </c>
      <c r="E974" s="3" t="s">
        <v>470</v>
      </c>
      <c r="F974" s="3" t="s">
        <v>29</v>
      </c>
      <c r="G974" s="3" t="s">
        <v>30</v>
      </c>
      <c r="H974" s="3" t="s">
        <v>31</v>
      </c>
      <c r="I974" s="3" t="s">
        <v>32</v>
      </c>
      <c r="J974" s="3" t="s">
        <v>33</v>
      </c>
      <c r="K974" s="3" t="s">
        <v>281</v>
      </c>
      <c r="L974" s="3" t="s">
        <v>479</v>
      </c>
      <c r="M974" s="3" t="s">
        <v>36</v>
      </c>
      <c r="N974" s="4">
        <v>4703.63</v>
      </c>
      <c r="O974" s="4">
        <v>0</v>
      </c>
      <c r="P974" s="4">
        <v>0</v>
      </c>
      <c r="Q974" s="4">
        <v>4703.63</v>
      </c>
      <c r="R974" s="4">
        <v>0</v>
      </c>
      <c r="S974" s="4">
        <v>0</v>
      </c>
      <c r="T974" s="4">
        <v>0</v>
      </c>
      <c r="U974" s="4">
        <v>4703.63</v>
      </c>
      <c r="V974" s="4">
        <v>4703.63</v>
      </c>
      <c r="W974" s="4">
        <v>4703.63</v>
      </c>
      <c r="X974" s="3" t="s">
        <v>37</v>
      </c>
    </row>
    <row r="975" spans="1:24" ht="15.75" customHeight="1">
      <c r="A975" s="3" t="s">
        <v>24</v>
      </c>
      <c r="B975" s="3" t="s">
        <v>467</v>
      </c>
      <c r="C975" s="3" t="s">
        <v>468</v>
      </c>
      <c r="D975" s="3" t="s">
        <v>469</v>
      </c>
      <c r="E975" s="3" t="s">
        <v>470</v>
      </c>
      <c r="F975" s="3" t="s">
        <v>29</v>
      </c>
      <c r="G975" s="3" t="s">
        <v>30</v>
      </c>
      <c r="H975" s="3" t="s">
        <v>31</v>
      </c>
      <c r="I975" s="3" t="s">
        <v>32</v>
      </c>
      <c r="J975" s="3" t="s">
        <v>33</v>
      </c>
      <c r="K975" s="3" t="s">
        <v>52</v>
      </c>
      <c r="L975" s="3" t="s">
        <v>480</v>
      </c>
      <c r="M975" s="3" t="s">
        <v>36</v>
      </c>
      <c r="N975" s="4">
        <v>35450.42</v>
      </c>
      <c r="O975" s="4">
        <v>0</v>
      </c>
      <c r="P975" s="4">
        <v>0</v>
      </c>
      <c r="Q975" s="4">
        <v>35450.42</v>
      </c>
      <c r="R975" s="4">
        <v>0</v>
      </c>
      <c r="S975" s="4">
        <v>30577</v>
      </c>
      <c r="T975" s="4">
        <v>30577</v>
      </c>
      <c r="U975" s="4">
        <v>4873.42</v>
      </c>
      <c r="V975" s="4">
        <v>4873.42</v>
      </c>
      <c r="W975" s="4">
        <v>4873.42</v>
      </c>
      <c r="X975" s="3" t="s">
        <v>37</v>
      </c>
    </row>
    <row r="976" spans="1:24" ht="15.75" customHeight="1">
      <c r="A976" s="3" t="s">
        <v>24</v>
      </c>
      <c r="B976" s="3" t="s">
        <v>467</v>
      </c>
      <c r="C976" s="3" t="s">
        <v>468</v>
      </c>
      <c r="D976" s="3" t="s">
        <v>469</v>
      </c>
      <c r="E976" s="3" t="s">
        <v>470</v>
      </c>
      <c r="F976" s="3" t="s">
        <v>29</v>
      </c>
      <c r="G976" s="3" t="s">
        <v>30</v>
      </c>
      <c r="H976" s="3" t="s">
        <v>31</v>
      </c>
      <c r="I976" s="3" t="s">
        <v>32</v>
      </c>
      <c r="J976" s="3" t="s">
        <v>33</v>
      </c>
      <c r="K976" s="3" t="s">
        <v>54</v>
      </c>
      <c r="L976" s="3" t="s">
        <v>481</v>
      </c>
      <c r="M976" s="3" t="s">
        <v>36</v>
      </c>
      <c r="N976" s="4">
        <v>126199.6</v>
      </c>
      <c r="O976" s="4">
        <v>23630.400000000001</v>
      </c>
      <c r="P976" s="4">
        <v>0</v>
      </c>
      <c r="Q976" s="4">
        <v>149830</v>
      </c>
      <c r="R976" s="4">
        <v>90690.59</v>
      </c>
      <c r="S976" s="4">
        <v>59139.41</v>
      </c>
      <c r="T976" s="4">
        <v>59139.41</v>
      </c>
      <c r="U976" s="4">
        <v>90690.59</v>
      </c>
      <c r="V976" s="4">
        <v>90690.59</v>
      </c>
      <c r="W976" s="4">
        <v>0</v>
      </c>
      <c r="X976" s="3" t="s">
        <v>37</v>
      </c>
    </row>
    <row r="977" spans="1:24" ht="15.75" customHeight="1">
      <c r="A977" s="3" t="s">
        <v>24</v>
      </c>
      <c r="B977" s="3" t="s">
        <v>467</v>
      </c>
      <c r="C977" s="3" t="s">
        <v>468</v>
      </c>
      <c r="D977" s="3" t="s">
        <v>469</v>
      </c>
      <c r="E977" s="3" t="s">
        <v>470</v>
      </c>
      <c r="F977" s="3" t="s">
        <v>29</v>
      </c>
      <c r="G977" s="3" t="s">
        <v>30</v>
      </c>
      <c r="H977" s="3" t="s">
        <v>31</v>
      </c>
      <c r="I977" s="3" t="s">
        <v>32</v>
      </c>
      <c r="J977" s="3" t="s">
        <v>33</v>
      </c>
      <c r="K977" s="3" t="s">
        <v>56</v>
      </c>
      <c r="L977" s="3" t="s">
        <v>482</v>
      </c>
      <c r="M977" s="3" t="s">
        <v>36</v>
      </c>
      <c r="N977" s="4">
        <v>5000</v>
      </c>
      <c r="O977" s="4">
        <v>0</v>
      </c>
      <c r="P977" s="4">
        <v>0</v>
      </c>
      <c r="Q977" s="4">
        <v>5000</v>
      </c>
      <c r="R977" s="4">
        <v>0</v>
      </c>
      <c r="S977" s="4">
        <v>1232.47</v>
      </c>
      <c r="T977" s="4">
        <v>1232.47</v>
      </c>
      <c r="U977" s="4">
        <v>3767.53</v>
      </c>
      <c r="V977" s="4">
        <v>3767.53</v>
      </c>
      <c r="W977" s="4">
        <v>3767.53</v>
      </c>
      <c r="X977" s="3" t="s">
        <v>37</v>
      </c>
    </row>
    <row r="978" spans="1:24" ht="15.75" customHeight="1">
      <c r="A978" s="3" t="s">
        <v>24</v>
      </c>
      <c r="B978" s="3" t="s">
        <v>467</v>
      </c>
      <c r="C978" s="3" t="s">
        <v>468</v>
      </c>
      <c r="D978" s="3" t="s">
        <v>469</v>
      </c>
      <c r="E978" s="3" t="s">
        <v>470</v>
      </c>
      <c r="F978" s="3" t="s">
        <v>29</v>
      </c>
      <c r="G978" s="3" t="s">
        <v>30</v>
      </c>
      <c r="H978" s="3" t="s">
        <v>31</v>
      </c>
      <c r="I978" s="3" t="s">
        <v>32</v>
      </c>
      <c r="J978" s="3" t="s">
        <v>33</v>
      </c>
      <c r="K978" s="3" t="s">
        <v>58</v>
      </c>
      <c r="L978" s="3" t="s">
        <v>483</v>
      </c>
      <c r="M978" s="3" t="s">
        <v>36</v>
      </c>
      <c r="N978" s="4">
        <v>7596.79</v>
      </c>
      <c r="O978" s="4">
        <v>0</v>
      </c>
      <c r="P978" s="4">
        <v>0</v>
      </c>
      <c r="Q978" s="4">
        <v>7596.79</v>
      </c>
      <c r="R978" s="4">
        <v>0</v>
      </c>
      <c r="S978" s="4">
        <v>3132</v>
      </c>
      <c r="T978" s="4">
        <v>3132</v>
      </c>
      <c r="U978" s="4">
        <v>4464.79</v>
      </c>
      <c r="V978" s="4">
        <v>4464.79</v>
      </c>
      <c r="W978" s="4">
        <v>4464.79</v>
      </c>
      <c r="X978" s="3" t="s">
        <v>37</v>
      </c>
    </row>
    <row r="979" spans="1:24" ht="15.75" customHeight="1">
      <c r="A979" s="3" t="s">
        <v>24</v>
      </c>
      <c r="B979" s="3" t="s">
        <v>467</v>
      </c>
      <c r="C979" s="3" t="s">
        <v>468</v>
      </c>
      <c r="D979" s="3" t="s">
        <v>469</v>
      </c>
      <c r="E979" s="3" t="s">
        <v>470</v>
      </c>
      <c r="F979" s="3" t="s">
        <v>29</v>
      </c>
      <c r="G979" s="3" t="s">
        <v>30</v>
      </c>
      <c r="H979" s="3" t="s">
        <v>31</v>
      </c>
      <c r="I979" s="3" t="s">
        <v>32</v>
      </c>
      <c r="J979" s="3" t="s">
        <v>33</v>
      </c>
      <c r="K979" s="3" t="s">
        <v>60</v>
      </c>
      <c r="L979" s="3" t="s">
        <v>484</v>
      </c>
      <c r="M979" s="3" t="s">
        <v>36</v>
      </c>
      <c r="N979" s="4">
        <v>179593.24</v>
      </c>
      <c r="O979" s="4">
        <v>0</v>
      </c>
      <c r="P979" s="4">
        <v>0</v>
      </c>
      <c r="Q979" s="4">
        <v>179593.24</v>
      </c>
      <c r="R979" s="4">
        <v>11472.48</v>
      </c>
      <c r="S979" s="4">
        <v>73646.53</v>
      </c>
      <c r="T979" s="4">
        <v>73646.53</v>
      </c>
      <c r="U979" s="4">
        <v>105946.71</v>
      </c>
      <c r="V979" s="4">
        <v>105946.71</v>
      </c>
      <c r="W979" s="4">
        <v>94474.23</v>
      </c>
      <c r="X979" s="3" t="s">
        <v>37</v>
      </c>
    </row>
    <row r="980" spans="1:24" ht="15.75" customHeight="1">
      <c r="A980" s="3" t="s">
        <v>24</v>
      </c>
      <c r="B980" s="3" t="s">
        <v>467</v>
      </c>
      <c r="C980" s="3" t="s">
        <v>468</v>
      </c>
      <c r="D980" s="3" t="s">
        <v>469</v>
      </c>
      <c r="E980" s="3" t="s">
        <v>470</v>
      </c>
      <c r="F980" s="3" t="s">
        <v>29</v>
      </c>
      <c r="G980" s="3" t="s">
        <v>30</v>
      </c>
      <c r="H980" s="3" t="s">
        <v>31</v>
      </c>
      <c r="I980" s="3" t="s">
        <v>32</v>
      </c>
      <c r="J980" s="3" t="s">
        <v>33</v>
      </c>
      <c r="K980" s="3" t="s">
        <v>62</v>
      </c>
      <c r="L980" s="3" t="s">
        <v>485</v>
      </c>
      <c r="M980" s="3" t="s">
        <v>36</v>
      </c>
      <c r="N980" s="4">
        <v>118993.8</v>
      </c>
      <c r="O980" s="4">
        <v>0</v>
      </c>
      <c r="P980" s="4">
        <v>0</v>
      </c>
      <c r="Q980" s="4">
        <v>118993.8</v>
      </c>
      <c r="R980" s="4">
        <v>9063.4699999999993</v>
      </c>
      <c r="S980" s="4">
        <v>43630.57</v>
      </c>
      <c r="T980" s="4">
        <v>43630.57</v>
      </c>
      <c r="U980" s="4">
        <v>75363.23</v>
      </c>
      <c r="V980" s="4">
        <v>75363.23</v>
      </c>
      <c r="W980" s="4">
        <v>66299.759999999995</v>
      </c>
      <c r="X980" s="3" t="s">
        <v>37</v>
      </c>
    </row>
    <row r="981" spans="1:24" ht="15.75" customHeight="1">
      <c r="A981" s="3" t="s">
        <v>24</v>
      </c>
      <c r="B981" s="3" t="s">
        <v>467</v>
      </c>
      <c r="C981" s="3" t="s">
        <v>468</v>
      </c>
      <c r="D981" s="3" t="s">
        <v>469</v>
      </c>
      <c r="E981" s="3" t="s">
        <v>470</v>
      </c>
      <c r="F981" s="3" t="s">
        <v>29</v>
      </c>
      <c r="G981" s="3" t="s">
        <v>30</v>
      </c>
      <c r="H981" s="3" t="s">
        <v>31</v>
      </c>
      <c r="I981" s="3" t="s">
        <v>32</v>
      </c>
      <c r="J981" s="3" t="s">
        <v>33</v>
      </c>
      <c r="K981" s="3" t="s">
        <v>64</v>
      </c>
      <c r="L981" s="3" t="s">
        <v>486</v>
      </c>
      <c r="M981" s="3" t="s">
        <v>36</v>
      </c>
      <c r="N981" s="4">
        <v>19875.490000000002</v>
      </c>
      <c r="O981" s="4">
        <v>0</v>
      </c>
      <c r="P981" s="4">
        <v>0</v>
      </c>
      <c r="Q981" s="4">
        <v>19875.490000000002</v>
      </c>
      <c r="R981" s="4">
        <v>0</v>
      </c>
      <c r="S981" s="4">
        <v>735.32</v>
      </c>
      <c r="T981" s="4">
        <v>735.32</v>
      </c>
      <c r="U981" s="4">
        <v>19140.169999999998</v>
      </c>
      <c r="V981" s="4">
        <v>19140.169999999998</v>
      </c>
      <c r="W981" s="4">
        <v>19140.169999999998</v>
      </c>
      <c r="X981" s="3" t="s">
        <v>37</v>
      </c>
    </row>
    <row r="982" spans="1:24" ht="15.75" customHeight="1">
      <c r="A982" s="3" t="s">
        <v>66</v>
      </c>
      <c r="B982" s="3" t="s">
        <v>467</v>
      </c>
      <c r="C982" s="3" t="s">
        <v>468</v>
      </c>
      <c r="D982" s="3" t="s">
        <v>469</v>
      </c>
      <c r="E982" s="3" t="s">
        <v>470</v>
      </c>
      <c r="F982" s="3" t="s">
        <v>29</v>
      </c>
      <c r="G982" s="3" t="s">
        <v>30</v>
      </c>
      <c r="H982" s="3" t="s">
        <v>67</v>
      </c>
      <c r="I982" s="3" t="s">
        <v>68</v>
      </c>
      <c r="J982" s="3" t="s">
        <v>69</v>
      </c>
      <c r="K982" s="3" t="s">
        <v>72</v>
      </c>
      <c r="L982" s="3" t="s">
        <v>487</v>
      </c>
      <c r="M982" s="3" t="s">
        <v>36</v>
      </c>
      <c r="N982" s="4">
        <v>4800</v>
      </c>
      <c r="O982" s="4">
        <v>0</v>
      </c>
      <c r="P982" s="4">
        <v>0</v>
      </c>
      <c r="Q982" s="4">
        <v>4800</v>
      </c>
      <c r="R982" s="4">
        <v>0</v>
      </c>
      <c r="S982" s="4">
        <v>3008.29</v>
      </c>
      <c r="T982" s="4">
        <v>1397.18</v>
      </c>
      <c r="U982" s="4">
        <v>1791.71</v>
      </c>
      <c r="V982" s="4">
        <v>3402.82</v>
      </c>
      <c r="W982" s="4">
        <v>1791.71</v>
      </c>
      <c r="X982" s="3" t="s">
        <v>37</v>
      </c>
    </row>
    <row r="983" spans="1:24" ht="15.75" customHeight="1">
      <c r="A983" s="3" t="s">
        <v>66</v>
      </c>
      <c r="B983" s="3" t="s">
        <v>467</v>
      </c>
      <c r="C983" s="3" t="s">
        <v>468</v>
      </c>
      <c r="D983" s="3" t="s">
        <v>469</v>
      </c>
      <c r="E983" s="3" t="s">
        <v>470</v>
      </c>
      <c r="F983" s="3" t="s">
        <v>29</v>
      </c>
      <c r="G983" s="3" t="s">
        <v>30</v>
      </c>
      <c r="H983" s="3" t="s">
        <v>67</v>
      </c>
      <c r="I983" s="3" t="s">
        <v>68</v>
      </c>
      <c r="J983" s="3" t="s">
        <v>69</v>
      </c>
      <c r="K983" s="3" t="s">
        <v>74</v>
      </c>
      <c r="L983" s="3" t="s">
        <v>488</v>
      </c>
      <c r="M983" s="3" t="s">
        <v>36</v>
      </c>
      <c r="N983" s="4">
        <v>1391</v>
      </c>
      <c r="O983" s="4">
        <v>0</v>
      </c>
      <c r="P983" s="4">
        <v>0</v>
      </c>
      <c r="Q983" s="4">
        <v>1391</v>
      </c>
      <c r="R983" s="4">
        <v>0</v>
      </c>
      <c r="S983" s="4">
        <v>1187.19</v>
      </c>
      <c r="T983" s="4">
        <v>327.29000000000002</v>
      </c>
      <c r="U983" s="4">
        <v>203.81</v>
      </c>
      <c r="V983" s="4">
        <v>1063.71</v>
      </c>
      <c r="W983" s="4">
        <v>203.81</v>
      </c>
      <c r="X983" s="3" t="s">
        <v>37</v>
      </c>
    </row>
    <row r="984" spans="1:24" ht="15.75" customHeight="1">
      <c r="A984" s="3" t="s">
        <v>66</v>
      </c>
      <c r="B984" s="3" t="s">
        <v>467</v>
      </c>
      <c r="C984" s="3" t="s">
        <v>468</v>
      </c>
      <c r="D984" s="3" t="s">
        <v>469</v>
      </c>
      <c r="E984" s="3" t="s">
        <v>470</v>
      </c>
      <c r="F984" s="3" t="s">
        <v>29</v>
      </c>
      <c r="G984" s="3" t="s">
        <v>30</v>
      </c>
      <c r="H984" s="3" t="s">
        <v>67</v>
      </c>
      <c r="I984" s="3" t="s">
        <v>68</v>
      </c>
      <c r="J984" s="3" t="s">
        <v>69</v>
      </c>
      <c r="K984" s="3" t="s">
        <v>78</v>
      </c>
      <c r="L984" s="3" t="s">
        <v>489</v>
      </c>
      <c r="M984" s="3" t="s">
        <v>36</v>
      </c>
      <c r="N984" s="4">
        <v>2355</v>
      </c>
      <c r="O984" s="4">
        <v>-2200</v>
      </c>
      <c r="P984" s="4">
        <v>0</v>
      </c>
      <c r="Q984" s="4">
        <v>155</v>
      </c>
      <c r="R984" s="4">
        <v>0</v>
      </c>
      <c r="S984" s="4">
        <v>0</v>
      </c>
      <c r="T984" s="4">
        <v>0</v>
      </c>
      <c r="U984" s="4">
        <v>155</v>
      </c>
      <c r="V984" s="4">
        <v>155</v>
      </c>
      <c r="W984" s="4">
        <v>155</v>
      </c>
      <c r="X984" s="3" t="s">
        <v>37</v>
      </c>
    </row>
    <row r="985" spans="1:24" ht="15.75" customHeight="1">
      <c r="A985" s="3" t="s">
        <v>66</v>
      </c>
      <c r="B985" s="3" t="s">
        <v>467</v>
      </c>
      <c r="C985" s="3" t="s">
        <v>468</v>
      </c>
      <c r="D985" s="3" t="s">
        <v>469</v>
      </c>
      <c r="E985" s="3" t="s">
        <v>470</v>
      </c>
      <c r="F985" s="3" t="s">
        <v>29</v>
      </c>
      <c r="G985" s="3" t="s">
        <v>30</v>
      </c>
      <c r="H985" s="3" t="s">
        <v>67</v>
      </c>
      <c r="I985" s="3" t="s">
        <v>68</v>
      </c>
      <c r="J985" s="3" t="s">
        <v>69</v>
      </c>
      <c r="K985" s="3" t="s">
        <v>86</v>
      </c>
      <c r="L985" s="3" t="s">
        <v>490</v>
      </c>
      <c r="M985" s="3" t="s">
        <v>36</v>
      </c>
      <c r="N985" s="4">
        <v>0</v>
      </c>
      <c r="O985" s="4">
        <v>4852.5</v>
      </c>
      <c r="P985" s="4">
        <v>0</v>
      </c>
      <c r="Q985" s="4">
        <v>4852.5</v>
      </c>
      <c r="R985" s="4">
        <v>0</v>
      </c>
      <c r="S985" s="4">
        <v>4852.5</v>
      </c>
      <c r="T985" s="4">
        <v>4852.5</v>
      </c>
      <c r="U985" s="4">
        <v>0</v>
      </c>
      <c r="V985" s="4">
        <v>0</v>
      </c>
      <c r="W985" s="4">
        <v>0</v>
      </c>
      <c r="X985" s="3" t="s">
        <v>37</v>
      </c>
    </row>
    <row r="986" spans="1:24" ht="15.75" customHeight="1">
      <c r="A986" s="3" t="s">
        <v>66</v>
      </c>
      <c r="B986" s="3" t="s">
        <v>467</v>
      </c>
      <c r="C986" s="3" t="s">
        <v>468</v>
      </c>
      <c r="D986" s="3" t="s">
        <v>469</v>
      </c>
      <c r="E986" s="3" t="s">
        <v>470</v>
      </c>
      <c r="F986" s="3" t="s">
        <v>29</v>
      </c>
      <c r="G986" s="3" t="s">
        <v>30</v>
      </c>
      <c r="H986" s="3" t="s">
        <v>67</v>
      </c>
      <c r="I986" s="3" t="s">
        <v>68</v>
      </c>
      <c r="J986" s="3" t="s">
        <v>69</v>
      </c>
      <c r="K986" s="3" t="s">
        <v>94</v>
      </c>
      <c r="L986" s="3" t="s">
        <v>491</v>
      </c>
      <c r="M986" s="3" t="s">
        <v>36</v>
      </c>
      <c r="N986" s="4">
        <v>13050</v>
      </c>
      <c r="O986" s="4">
        <v>-3048.88</v>
      </c>
      <c r="P986" s="4">
        <v>0</v>
      </c>
      <c r="Q986" s="4">
        <v>10001.120000000001</v>
      </c>
      <c r="R986" s="4">
        <v>2935.76</v>
      </c>
      <c r="S986" s="4">
        <v>6001.12</v>
      </c>
      <c r="T986" s="4">
        <v>6000</v>
      </c>
      <c r="U986" s="4">
        <v>4000</v>
      </c>
      <c r="V986" s="4">
        <v>4001.12</v>
      </c>
      <c r="W986" s="4">
        <v>1064.24</v>
      </c>
      <c r="X986" s="3" t="s">
        <v>37</v>
      </c>
    </row>
    <row r="987" spans="1:24" ht="15.75" customHeight="1">
      <c r="A987" s="3" t="s">
        <v>66</v>
      </c>
      <c r="B987" s="3" t="s">
        <v>467</v>
      </c>
      <c r="C987" s="3" t="s">
        <v>468</v>
      </c>
      <c r="D987" s="3" t="s">
        <v>469</v>
      </c>
      <c r="E987" s="3" t="s">
        <v>470</v>
      </c>
      <c r="F987" s="3" t="s">
        <v>29</v>
      </c>
      <c r="G987" s="3" t="s">
        <v>30</v>
      </c>
      <c r="H987" s="3" t="s">
        <v>67</v>
      </c>
      <c r="I987" s="3" t="s">
        <v>68</v>
      </c>
      <c r="J987" s="3" t="s">
        <v>69</v>
      </c>
      <c r="K987" s="3" t="s">
        <v>102</v>
      </c>
      <c r="L987" s="3" t="s">
        <v>492</v>
      </c>
      <c r="M987" s="3" t="s">
        <v>36</v>
      </c>
      <c r="N987" s="4">
        <v>3000</v>
      </c>
      <c r="O987" s="4">
        <v>0</v>
      </c>
      <c r="P987" s="4">
        <v>0</v>
      </c>
      <c r="Q987" s="4">
        <v>3000</v>
      </c>
      <c r="R987" s="4">
        <v>0</v>
      </c>
      <c r="S987" s="4">
        <v>0</v>
      </c>
      <c r="T987" s="4">
        <v>0</v>
      </c>
      <c r="U987" s="4">
        <v>3000</v>
      </c>
      <c r="V987" s="4">
        <v>3000</v>
      </c>
      <c r="W987" s="4">
        <v>3000</v>
      </c>
      <c r="X987" s="3" t="s">
        <v>37</v>
      </c>
    </row>
    <row r="988" spans="1:24" ht="15.75" customHeight="1">
      <c r="A988" s="3" t="s">
        <v>66</v>
      </c>
      <c r="B988" s="3" t="s">
        <v>467</v>
      </c>
      <c r="C988" s="3" t="s">
        <v>468</v>
      </c>
      <c r="D988" s="3" t="s">
        <v>469</v>
      </c>
      <c r="E988" s="3" t="s">
        <v>470</v>
      </c>
      <c r="F988" s="3" t="s">
        <v>29</v>
      </c>
      <c r="G988" s="3" t="s">
        <v>30</v>
      </c>
      <c r="H988" s="3" t="s">
        <v>67</v>
      </c>
      <c r="I988" s="3" t="s">
        <v>68</v>
      </c>
      <c r="J988" s="3" t="s">
        <v>69</v>
      </c>
      <c r="K988" s="3" t="s">
        <v>493</v>
      </c>
      <c r="L988" s="3" t="s">
        <v>494</v>
      </c>
      <c r="M988" s="3" t="s">
        <v>36</v>
      </c>
      <c r="N988" s="4">
        <v>300</v>
      </c>
      <c r="O988" s="4">
        <v>-300</v>
      </c>
      <c r="P988" s="4">
        <v>0</v>
      </c>
      <c r="Q988" s="4">
        <v>0</v>
      </c>
      <c r="R988" s="4">
        <v>0</v>
      </c>
      <c r="S988" s="4">
        <v>0</v>
      </c>
      <c r="T988" s="4">
        <v>0</v>
      </c>
      <c r="U988" s="4">
        <v>0</v>
      </c>
      <c r="V988" s="4">
        <v>0</v>
      </c>
      <c r="W988" s="4">
        <v>0</v>
      </c>
      <c r="X988" s="3" t="s">
        <v>37</v>
      </c>
    </row>
    <row r="989" spans="1:24" ht="15.75" customHeight="1">
      <c r="A989" s="3" t="s">
        <v>66</v>
      </c>
      <c r="B989" s="3" t="s">
        <v>467</v>
      </c>
      <c r="C989" s="3" t="s">
        <v>468</v>
      </c>
      <c r="D989" s="3" t="s">
        <v>469</v>
      </c>
      <c r="E989" s="3" t="s">
        <v>470</v>
      </c>
      <c r="F989" s="3" t="s">
        <v>29</v>
      </c>
      <c r="G989" s="3" t="s">
        <v>30</v>
      </c>
      <c r="H989" s="3" t="s">
        <v>67</v>
      </c>
      <c r="I989" s="3" t="s">
        <v>68</v>
      </c>
      <c r="J989" s="3" t="s">
        <v>69</v>
      </c>
      <c r="K989" s="3" t="s">
        <v>104</v>
      </c>
      <c r="L989" s="3" t="s">
        <v>495</v>
      </c>
      <c r="M989" s="3" t="s">
        <v>36</v>
      </c>
      <c r="N989" s="4">
        <v>6700</v>
      </c>
      <c r="O989" s="4">
        <v>-4852.5</v>
      </c>
      <c r="P989" s="4">
        <v>0</v>
      </c>
      <c r="Q989" s="4">
        <v>1847.5</v>
      </c>
      <c r="R989" s="4">
        <v>1300</v>
      </c>
      <c r="S989" s="4">
        <v>200</v>
      </c>
      <c r="T989" s="4">
        <v>125.45</v>
      </c>
      <c r="U989" s="4">
        <v>1647.5</v>
      </c>
      <c r="V989" s="4">
        <v>1722.05</v>
      </c>
      <c r="W989" s="4">
        <v>347.5</v>
      </c>
      <c r="X989" s="3" t="s">
        <v>37</v>
      </c>
    </row>
    <row r="990" spans="1:24" ht="15.75" customHeight="1">
      <c r="A990" s="3" t="s">
        <v>66</v>
      </c>
      <c r="B990" s="3" t="s">
        <v>467</v>
      </c>
      <c r="C990" s="3" t="s">
        <v>468</v>
      </c>
      <c r="D990" s="3" t="s">
        <v>469</v>
      </c>
      <c r="E990" s="3" t="s">
        <v>470</v>
      </c>
      <c r="F990" s="3" t="s">
        <v>29</v>
      </c>
      <c r="G990" s="3" t="s">
        <v>30</v>
      </c>
      <c r="H990" s="3" t="s">
        <v>67</v>
      </c>
      <c r="I990" s="3" t="s">
        <v>68</v>
      </c>
      <c r="J990" s="3" t="s">
        <v>69</v>
      </c>
      <c r="K990" s="3" t="s">
        <v>106</v>
      </c>
      <c r="L990" s="3" t="s">
        <v>496</v>
      </c>
      <c r="M990" s="3" t="s">
        <v>36</v>
      </c>
      <c r="N990" s="4">
        <v>829.5</v>
      </c>
      <c r="O990" s="4">
        <v>3700</v>
      </c>
      <c r="P990" s="4">
        <v>0</v>
      </c>
      <c r="Q990" s="4">
        <v>4529.5</v>
      </c>
      <c r="R990" s="4">
        <v>499.29</v>
      </c>
      <c r="S990" s="4">
        <v>3263.08</v>
      </c>
      <c r="T990" s="4">
        <v>3263.08</v>
      </c>
      <c r="U990" s="4">
        <v>1266.42</v>
      </c>
      <c r="V990" s="4">
        <v>1266.42</v>
      </c>
      <c r="W990" s="4">
        <v>767.13</v>
      </c>
      <c r="X990" s="3" t="s">
        <v>37</v>
      </c>
    </row>
    <row r="991" spans="1:24" ht="15.75" customHeight="1">
      <c r="A991" s="3" t="s">
        <v>66</v>
      </c>
      <c r="B991" s="3" t="s">
        <v>467</v>
      </c>
      <c r="C991" s="3" t="s">
        <v>468</v>
      </c>
      <c r="D991" s="3" t="s">
        <v>469</v>
      </c>
      <c r="E991" s="3" t="s">
        <v>470</v>
      </c>
      <c r="F991" s="3" t="s">
        <v>29</v>
      </c>
      <c r="G991" s="3" t="s">
        <v>30</v>
      </c>
      <c r="H991" s="3" t="s">
        <v>67</v>
      </c>
      <c r="I991" s="3" t="s">
        <v>68</v>
      </c>
      <c r="J991" s="3" t="s">
        <v>69</v>
      </c>
      <c r="K991" s="3" t="s">
        <v>108</v>
      </c>
      <c r="L991" s="3" t="s">
        <v>497</v>
      </c>
      <c r="M991" s="3" t="s">
        <v>36</v>
      </c>
      <c r="N991" s="4">
        <v>1140.5</v>
      </c>
      <c r="O991" s="4">
        <v>300</v>
      </c>
      <c r="P991" s="4">
        <v>0</v>
      </c>
      <c r="Q991" s="4">
        <v>1440.5</v>
      </c>
      <c r="R991" s="4">
        <v>286.07</v>
      </c>
      <c r="S991" s="4">
        <v>1115</v>
      </c>
      <c r="T991" s="4">
        <v>1115</v>
      </c>
      <c r="U991" s="4">
        <v>325.5</v>
      </c>
      <c r="V991" s="4">
        <v>325.5</v>
      </c>
      <c r="W991" s="4">
        <v>39.43</v>
      </c>
      <c r="X991" s="3" t="s">
        <v>37</v>
      </c>
    </row>
    <row r="992" spans="1:24" ht="15.75" customHeight="1">
      <c r="A992" s="3" t="s">
        <v>66</v>
      </c>
      <c r="B992" s="3" t="s">
        <v>467</v>
      </c>
      <c r="C992" s="3" t="s">
        <v>468</v>
      </c>
      <c r="D992" s="3" t="s">
        <v>469</v>
      </c>
      <c r="E992" s="3" t="s">
        <v>470</v>
      </c>
      <c r="F992" s="3" t="s">
        <v>29</v>
      </c>
      <c r="G992" s="3" t="s">
        <v>30</v>
      </c>
      <c r="H992" s="3" t="s">
        <v>67</v>
      </c>
      <c r="I992" s="3" t="s">
        <v>68</v>
      </c>
      <c r="J992" s="3" t="s">
        <v>69</v>
      </c>
      <c r="K992" s="3" t="s">
        <v>110</v>
      </c>
      <c r="L992" s="3" t="s">
        <v>498</v>
      </c>
      <c r="M992" s="3" t="s">
        <v>36</v>
      </c>
      <c r="N992" s="4">
        <v>4250.04</v>
      </c>
      <c r="O992" s="4">
        <v>1729.96</v>
      </c>
      <c r="P992" s="4">
        <v>0</v>
      </c>
      <c r="Q992" s="4">
        <v>5980</v>
      </c>
      <c r="R992" s="4">
        <v>79.22</v>
      </c>
      <c r="S992" s="4">
        <v>4284.04</v>
      </c>
      <c r="T992" s="4">
        <v>4104.04</v>
      </c>
      <c r="U992" s="4">
        <v>1695.96</v>
      </c>
      <c r="V992" s="4">
        <v>1875.96</v>
      </c>
      <c r="W992" s="4">
        <v>1616.74</v>
      </c>
      <c r="X992" s="3" t="s">
        <v>37</v>
      </c>
    </row>
    <row r="993" spans="1:24" ht="15.75" customHeight="1">
      <c r="A993" s="3" t="s">
        <v>66</v>
      </c>
      <c r="B993" s="3" t="s">
        <v>467</v>
      </c>
      <c r="C993" s="3" t="s">
        <v>468</v>
      </c>
      <c r="D993" s="3" t="s">
        <v>469</v>
      </c>
      <c r="E993" s="3" t="s">
        <v>470</v>
      </c>
      <c r="F993" s="3" t="s">
        <v>29</v>
      </c>
      <c r="G993" s="3" t="s">
        <v>30</v>
      </c>
      <c r="H993" s="3" t="s">
        <v>67</v>
      </c>
      <c r="I993" s="3" t="s">
        <v>68</v>
      </c>
      <c r="J993" s="3" t="s">
        <v>69</v>
      </c>
      <c r="K993" s="3" t="s">
        <v>310</v>
      </c>
      <c r="L993" s="3" t="s">
        <v>499</v>
      </c>
      <c r="M993" s="3" t="s">
        <v>36</v>
      </c>
      <c r="N993" s="4">
        <v>6045.5</v>
      </c>
      <c r="O993" s="4">
        <v>-5429.96</v>
      </c>
      <c r="P993" s="4">
        <v>0</v>
      </c>
      <c r="Q993" s="4">
        <v>615.54</v>
      </c>
      <c r="R993" s="4">
        <v>0</v>
      </c>
      <c r="S993" s="4">
        <v>0</v>
      </c>
      <c r="T993" s="4">
        <v>0</v>
      </c>
      <c r="U993" s="4">
        <v>615.54</v>
      </c>
      <c r="V993" s="4">
        <v>615.54</v>
      </c>
      <c r="W993" s="4">
        <v>615.54</v>
      </c>
      <c r="X993" s="3" t="s">
        <v>37</v>
      </c>
    </row>
    <row r="994" spans="1:24" ht="15.75" customHeight="1">
      <c r="A994" s="3" t="s">
        <v>66</v>
      </c>
      <c r="B994" s="3" t="s">
        <v>467</v>
      </c>
      <c r="C994" s="3" t="s">
        <v>468</v>
      </c>
      <c r="D994" s="3" t="s">
        <v>469</v>
      </c>
      <c r="E994" s="3" t="s">
        <v>470</v>
      </c>
      <c r="F994" s="3" t="s">
        <v>29</v>
      </c>
      <c r="G994" s="3" t="s">
        <v>30</v>
      </c>
      <c r="H994" s="3" t="s">
        <v>67</v>
      </c>
      <c r="I994" s="3" t="s">
        <v>68</v>
      </c>
      <c r="J994" s="3" t="s">
        <v>69</v>
      </c>
      <c r="K994" s="3" t="s">
        <v>112</v>
      </c>
      <c r="L994" s="3" t="s">
        <v>500</v>
      </c>
      <c r="M994" s="3" t="s">
        <v>36</v>
      </c>
      <c r="N994" s="4">
        <v>1067.96</v>
      </c>
      <c r="O994" s="4">
        <v>5248.88</v>
      </c>
      <c r="P994" s="4">
        <v>0</v>
      </c>
      <c r="Q994" s="4">
        <v>6316.84</v>
      </c>
      <c r="R994" s="4">
        <v>3882.92</v>
      </c>
      <c r="S994" s="4">
        <v>1993.48</v>
      </c>
      <c r="T994" s="4">
        <v>1993.48</v>
      </c>
      <c r="U994" s="4">
        <v>4323.3599999999997</v>
      </c>
      <c r="V994" s="4">
        <v>4323.3599999999997</v>
      </c>
      <c r="W994" s="4">
        <v>440.44</v>
      </c>
      <c r="X994" s="3" t="s">
        <v>37</v>
      </c>
    </row>
    <row r="995" spans="1:24" ht="15.75" customHeight="1">
      <c r="A995" s="3" t="s">
        <v>66</v>
      </c>
      <c r="B995" s="3" t="s">
        <v>467</v>
      </c>
      <c r="C995" s="3" t="s">
        <v>468</v>
      </c>
      <c r="D995" s="3" t="s">
        <v>469</v>
      </c>
      <c r="E995" s="3" t="s">
        <v>470</v>
      </c>
      <c r="F995" s="3" t="s">
        <v>29</v>
      </c>
      <c r="G995" s="3" t="s">
        <v>30</v>
      </c>
      <c r="H995" s="3" t="s">
        <v>67</v>
      </c>
      <c r="I995" s="3" t="s">
        <v>68</v>
      </c>
      <c r="J995" s="3" t="s">
        <v>69</v>
      </c>
      <c r="K995" s="3" t="s">
        <v>316</v>
      </c>
      <c r="L995" s="3" t="s">
        <v>501</v>
      </c>
      <c r="M995" s="3" t="s">
        <v>36</v>
      </c>
      <c r="N995" s="4">
        <v>16.5</v>
      </c>
      <c r="O995" s="4">
        <v>0</v>
      </c>
      <c r="P995" s="4">
        <v>0</v>
      </c>
      <c r="Q995" s="4">
        <v>16.5</v>
      </c>
      <c r="R995" s="4">
        <v>0</v>
      </c>
      <c r="S995" s="4">
        <v>0</v>
      </c>
      <c r="T995" s="4">
        <v>0</v>
      </c>
      <c r="U995" s="4">
        <v>16.5</v>
      </c>
      <c r="V995" s="4">
        <v>16.5</v>
      </c>
      <c r="W995" s="4">
        <v>16.5</v>
      </c>
      <c r="X995" s="3" t="s">
        <v>37</v>
      </c>
    </row>
    <row r="996" spans="1:24" ht="15.75" customHeight="1">
      <c r="A996" s="3" t="s">
        <v>114</v>
      </c>
      <c r="B996" s="3" t="s">
        <v>467</v>
      </c>
      <c r="C996" s="3" t="s">
        <v>468</v>
      </c>
      <c r="D996" s="3" t="s">
        <v>469</v>
      </c>
      <c r="E996" s="3" t="s">
        <v>470</v>
      </c>
      <c r="F996" s="3" t="s">
        <v>29</v>
      </c>
      <c r="G996" s="3" t="s">
        <v>30</v>
      </c>
      <c r="H996" s="3" t="s">
        <v>67</v>
      </c>
      <c r="I996" s="3" t="s">
        <v>68</v>
      </c>
      <c r="J996" s="3" t="s">
        <v>115</v>
      </c>
      <c r="K996" s="3" t="s">
        <v>116</v>
      </c>
      <c r="L996" s="3" t="s">
        <v>502</v>
      </c>
      <c r="M996" s="3" t="s">
        <v>36</v>
      </c>
      <c r="N996" s="4">
        <v>1540</v>
      </c>
      <c r="O996" s="4">
        <v>899</v>
      </c>
      <c r="P996" s="4">
        <v>0</v>
      </c>
      <c r="Q996" s="4">
        <v>2439</v>
      </c>
      <c r="R996" s="4">
        <v>0</v>
      </c>
      <c r="S996" s="4">
        <v>835.53</v>
      </c>
      <c r="T996" s="4">
        <v>735.53</v>
      </c>
      <c r="U996" s="4">
        <v>1603.47</v>
      </c>
      <c r="V996" s="4">
        <v>1703.47</v>
      </c>
      <c r="W996" s="4">
        <v>1603.47</v>
      </c>
      <c r="X996" s="3" t="s">
        <v>37</v>
      </c>
    </row>
    <row r="997" spans="1:24" ht="15.75" customHeight="1">
      <c r="A997" s="3" t="s">
        <v>114</v>
      </c>
      <c r="B997" s="3" t="s">
        <v>467</v>
      </c>
      <c r="C997" s="3" t="s">
        <v>468</v>
      </c>
      <c r="D997" s="3" t="s">
        <v>469</v>
      </c>
      <c r="E997" s="3" t="s">
        <v>470</v>
      </c>
      <c r="F997" s="3" t="s">
        <v>29</v>
      </c>
      <c r="G997" s="3" t="s">
        <v>30</v>
      </c>
      <c r="H997" s="3" t="s">
        <v>67</v>
      </c>
      <c r="I997" s="3" t="s">
        <v>68</v>
      </c>
      <c r="J997" s="3" t="s">
        <v>115</v>
      </c>
      <c r="K997" s="3" t="s">
        <v>318</v>
      </c>
      <c r="L997" s="3" t="s">
        <v>503</v>
      </c>
      <c r="M997" s="3" t="s">
        <v>36</v>
      </c>
      <c r="N997" s="4">
        <v>15</v>
      </c>
      <c r="O997" s="4">
        <v>50</v>
      </c>
      <c r="P997" s="4">
        <v>0</v>
      </c>
      <c r="Q997" s="4">
        <v>65</v>
      </c>
      <c r="R997" s="4">
        <v>0</v>
      </c>
      <c r="S997" s="4">
        <v>9.69</v>
      </c>
      <c r="T997" s="4">
        <v>2.85</v>
      </c>
      <c r="U997" s="4">
        <v>55.31</v>
      </c>
      <c r="V997" s="4">
        <v>62.15</v>
      </c>
      <c r="W997" s="4">
        <v>55.31</v>
      </c>
      <c r="X997" s="3" t="s">
        <v>37</v>
      </c>
    </row>
    <row r="998" spans="1:24" ht="15.75" customHeight="1">
      <c r="A998" s="3" t="s">
        <v>114</v>
      </c>
      <c r="B998" s="3" t="s">
        <v>467</v>
      </c>
      <c r="C998" s="3" t="s">
        <v>468</v>
      </c>
      <c r="D998" s="3" t="s">
        <v>469</v>
      </c>
      <c r="E998" s="3" t="s">
        <v>470</v>
      </c>
      <c r="F998" s="3" t="s">
        <v>29</v>
      </c>
      <c r="G998" s="3" t="s">
        <v>30</v>
      </c>
      <c r="H998" s="3" t="s">
        <v>67</v>
      </c>
      <c r="I998" s="3" t="s">
        <v>68</v>
      </c>
      <c r="J998" s="3" t="s">
        <v>115</v>
      </c>
      <c r="K998" s="3" t="s">
        <v>298</v>
      </c>
      <c r="L998" s="3" t="s">
        <v>504</v>
      </c>
      <c r="M998" s="3" t="s">
        <v>36</v>
      </c>
      <c r="N998" s="4">
        <v>1049</v>
      </c>
      <c r="O998" s="4">
        <v>-949</v>
      </c>
      <c r="P998" s="4">
        <v>0</v>
      </c>
      <c r="Q998" s="4">
        <v>100</v>
      </c>
      <c r="R998" s="4">
        <v>0</v>
      </c>
      <c r="S998" s="4">
        <v>0</v>
      </c>
      <c r="T998" s="4">
        <v>0</v>
      </c>
      <c r="U998" s="4">
        <v>100</v>
      </c>
      <c r="V998" s="4">
        <v>100</v>
      </c>
      <c r="W998" s="4">
        <v>100</v>
      </c>
      <c r="X998" s="3" t="s">
        <v>37</v>
      </c>
    </row>
    <row r="999" spans="1:24" ht="15.75" customHeight="1">
      <c r="A999" s="3" t="s">
        <v>118</v>
      </c>
      <c r="B999" s="3" t="s">
        <v>467</v>
      </c>
      <c r="C999" s="3" t="s">
        <v>468</v>
      </c>
      <c r="D999" s="3" t="s">
        <v>469</v>
      </c>
      <c r="E999" s="3" t="s">
        <v>470</v>
      </c>
      <c r="F999" s="3" t="s">
        <v>505</v>
      </c>
      <c r="G999" s="3" t="s">
        <v>506</v>
      </c>
      <c r="H999" s="3" t="s">
        <v>507</v>
      </c>
      <c r="I999" s="3" t="s">
        <v>508</v>
      </c>
      <c r="J999" s="3" t="s">
        <v>123</v>
      </c>
      <c r="K999" s="3" t="s">
        <v>382</v>
      </c>
      <c r="L999" s="3" t="s">
        <v>509</v>
      </c>
      <c r="M999" s="3" t="s">
        <v>126</v>
      </c>
      <c r="N999" s="4">
        <v>2400</v>
      </c>
      <c r="O999" s="4">
        <v>0</v>
      </c>
      <c r="P999" s="4">
        <v>0</v>
      </c>
      <c r="Q999" s="4">
        <v>2400</v>
      </c>
      <c r="R999" s="4">
        <v>0</v>
      </c>
      <c r="S999" s="4">
        <v>0</v>
      </c>
      <c r="T999" s="4">
        <v>0</v>
      </c>
      <c r="U999" s="4">
        <v>2400</v>
      </c>
      <c r="V999" s="4">
        <v>2400</v>
      </c>
      <c r="W999" s="4">
        <v>2400</v>
      </c>
      <c r="X999" s="3" t="s">
        <v>127</v>
      </c>
    </row>
    <row r="1000" spans="1:24" ht="15.75" customHeight="1">
      <c r="A1000" s="3" t="s">
        <v>118</v>
      </c>
      <c r="B1000" s="3" t="s">
        <v>467</v>
      </c>
      <c r="C1000" s="3" t="s">
        <v>468</v>
      </c>
      <c r="D1000" s="3" t="s">
        <v>469</v>
      </c>
      <c r="E1000" s="3" t="s">
        <v>470</v>
      </c>
      <c r="F1000" s="3" t="s">
        <v>505</v>
      </c>
      <c r="G1000" s="3" t="s">
        <v>506</v>
      </c>
      <c r="H1000" s="3" t="s">
        <v>507</v>
      </c>
      <c r="I1000" s="3" t="s">
        <v>508</v>
      </c>
      <c r="J1000" s="3" t="s">
        <v>123</v>
      </c>
      <c r="K1000" s="3" t="s">
        <v>140</v>
      </c>
      <c r="L1000" s="3" t="s">
        <v>510</v>
      </c>
      <c r="M1000" s="3" t="s">
        <v>126</v>
      </c>
      <c r="N1000" s="4">
        <v>199349</v>
      </c>
      <c r="O1000" s="4">
        <v>0</v>
      </c>
      <c r="P1000" s="4">
        <v>0</v>
      </c>
      <c r="Q1000" s="4">
        <v>199349</v>
      </c>
      <c r="R1000" s="4">
        <v>34800</v>
      </c>
      <c r="S1000" s="4">
        <v>125280</v>
      </c>
      <c r="T1000" s="4">
        <v>36540</v>
      </c>
      <c r="U1000" s="4">
        <v>74069</v>
      </c>
      <c r="V1000" s="4">
        <v>162809</v>
      </c>
      <c r="W1000" s="4">
        <v>39269</v>
      </c>
      <c r="X1000" s="3" t="s">
        <v>127</v>
      </c>
    </row>
    <row r="1001" spans="1:24" ht="15.75" customHeight="1">
      <c r="A1001" s="3" t="s">
        <v>118</v>
      </c>
      <c r="B1001" s="3" t="s">
        <v>467</v>
      </c>
      <c r="C1001" s="3" t="s">
        <v>468</v>
      </c>
      <c r="D1001" s="3" t="s">
        <v>469</v>
      </c>
      <c r="E1001" s="3" t="s">
        <v>470</v>
      </c>
      <c r="F1001" s="3" t="s">
        <v>505</v>
      </c>
      <c r="G1001" s="3" t="s">
        <v>506</v>
      </c>
      <c r="H1001" s="3" t="s">
        <v>511</v>
      </c>
      <c r="I1001" s="3" t="s">
        <v>512</v>
      </c>
      <c r="J1001" s="3" t="s">
        <v>123</v>
      </c>
      <c r="K1001" s="3" t="s">
        <v>513</v>
      </c>
      <c r="L1001" s="3" t="s">
        <v>514</v>
      </c>
      <c r="M1001" s="3" t="s">
        <v>126</v>
      </c>
      <c r="N1001" s="4">
        <v>10000</v>
      </c>
      <c r="O1001" s="4">
        <v>0</v>
      </c>
      <c r="P1001" s="4">
        <v>0</v>
      </c>
      <c r="Q1001" s="4">
        <v>10000</v>
      </c>
      <c r="R1001" s="4">
        <v>0</v>
      </c>
      <c r="S1001" s="4">
        <v>2080</v>
      </c>
      <c r="T1001" s="4">
        <v>1300</v>
      </c>
      <c r="U1001" s="4">
        <v>7920</v>
      </c>
      <c r="V1001" s="4">
        <v>8700</v>
      </c>
      <c r="W1001" s="4">
        <v>7920</v>
      </c>
      <c r="X1001" s="3" t="s">
        <v>127</v>
      </c>
    </row>
    <row r="1002" spans="1:24" ht="15.75" customHeight="1">
      <c r="A1002" s="3" t="s">
        <v>118</v>
      </c>
      <c r="B1002" s="3" t="s">
        <v>467</v>
      </c>
      <c r="C1002" s="3" t="s">
        <v>468</v>
      </c>
      <c r="D1002" s="3" t="s">
        <v>469</v>
      </c>
      <c r="E1002" s="3" t="s">
        <v>470</v>
      </c>
      <c r="F1002" s="3" t="s">
        <v>505</v>
      </c>
      <c r="G1002" s="3" t="s">
        <v>506</v>
      </c>
      <c r="H1002" s="3" t="s">
        <v>511</v>
      </c>
      <c r="I1002" s="3" t="s">
        <v>512</v>
      </c>
      <c r="J1002" s="3" t="s">
        <v>123</v>
      </c>
      <c r="K1002" s="3" t="s">
        <v>332</v>
      </c>
      <c r="L1002" s="3" t="s">
        <v>515</v>
      </c>
      <c r="M1002" s="3" t="s">
        <v>126</v>
      </c>
      <c r="N1002" s="4">
        <v>100000</v>
      </c>
      <c r="O1002" s="4">
        <v>63312.74</v>
      </c>
      <c r="P1002" s="4">
        <v>0</v>
      </c>
      <c r="Q1002" s="4">
        <v>163312.74</v>
      </c>
      <c r="R1002" s="4">
        <v>0</v>
      </c>
      <c r="S1002" s="4">
        <v>163312.74</v>
      </c>
      <c r="T1002" s="4">
        <v>24809.15</v>
      </c>
      <c r="U1002" s="4">
        <v>0</v>
      </c>
      <c r="V1002" s="4">
        <v>138503.59</v>
      </c>
      <c r="W1002" s="4">
        <v>0</v>
      </c>
      <c r="X1002" s="3" t="s">
        <v>127</v>
      </c>
    </row>
    <row r="1003" spans="1:24" ht="15.75" customHeight="1">
      <c r="A1003" s="3" t="s">
        <v>118</v>
      </c>
      <c r="B1003" s="3" t="s">
        <v>467</v>
      </c>
      <c r="C1003" s="3" t="s">
        <v>468</v>
      </c>
      <c r="D1003" s="3" t="s">
        <v>469</v>
      </c>
      <c r="E1003" s="3" t="s">
        <v>470</v>
      </c>
      <c r="F1003" s="3" t="s">
        <v>505</v>
      </c>
      <c r="G1003" s="3" t="s">
        <v>506</v>
      </c>
      <c r="H1003" s="3" t="s">
        <v>511</v>
      </c>
      <c r="I1003" s="3" t="s">
        <v>512</v>
      </c>
      <c r="J1003" s="3" t="s">
        <v>123</v>
      </c>
      <c r="K1003" s="3" t="s">
        <v>516</v>
      </c>
      <c r="L1003" s="3" t="s">
        <v>517</v>
      </c>
      <c r="M1003" s="3" t="s">
        <v>126</v>
      </c>
      <c r="N1003" s="4">
        <v>125000</v>
      </c>
      <c r="O1003" s="4">
        <v>0</v>
      </c>
      <c r="P1003" s="4">
        <v>0</v>
      </c>
      <c r="Q1003" s="4">
        <v>125000</v>
      </c>
      <c r="R1003" s="4">
        <v>0</v>
      </c>
      <c r="S1003" s="4">
        <v>0</v>
      </c>
      <c r="T1003" s="4">
        <v>0</v>
      </c>
      <c r="U1003" s="4">
        <v>125000</v>
      </c>
      <c r="V1003" s="4">
        <v>125000</v>
      </c>
      <c r="W1003" s="4">
        <v>125000</v>
      </c>
      <c r="X1003" s="3" t="s">
        <v>127</v>
      </c>
    </row>
    <row r="1004" spans="1:24" ht="15.75" customHeight="1">
      <c r="A1004" s="3" t="s">
        <v>118</v>
      </c>
      <c r="B1004" s="3" t="s">
        <v>467</v>
      </c>
      <c r="C1004" s="3" t="s">
        <v>468</v>
      </c>
      <c r="D1004" s="3" t="s">
        <v>469</v>
      </c>
      <c r="E1004" s="3" t="s">
        <v>470</v>
      </c>
      <c r="F1004" s="3" t="s">
        <v>505</v>
      </c>
      <c r="G1004" s="3" t="s">
        <v>506</v>
      </c>
      <c r="H1004" s="3" t="s">
        <v>511</v>
      </c>
      <c r="I1004" s="3" t="s">
        <v>512</v>
      </c>
      <c r="J1004" s="3" t="s">
        <v>123</v>
      </c>
      <c r="K1004" s="3" t="s">
        <v>224</v>
      </c>
      <c r="L1004" s="3" t="s">
        <v>518</v>
      </c>
      <c r="M1004" s="3" t="s">
        <v>126</v>
      </c>
      <c r="N1004" s="4">
        <v>155000</v>
      </c>
      <c r="O1004" s="4">
        <v>0</v>
      </c>
      <c r="P1004" s="4">
        <v>0</v>
      </c>
      <c r="Q1004" s="4">
        <v>155000</v>
      </c>
      <c r="R1004" s="4">
        <v>0</v>
      </c>
      <c r="S1004" s="4">
        <v>93906</v>
      </c>
      <c r="T1004" s="4">
        <v>39127.5</v>
      </c>
      <c r="U1004" s="4">
        <v>61094</v>
      </c>
      <c r="V1004" s="4">
        <v>115872.5</v>
      </c>
      <c r="W1004" s="4">
        <v>61094</v>
      </c>
      <c r="X1004" s="3" t="s">
        <v>127</v>
      </c>
    </row>
    <row r="1005" spans="1:24" ht="15.75" customHeight="1">
      <c r="A1005" s="3" t="s">
        <v>118</v>
      </c>
      <c r="B1005" s="3" t="s">
        <v>467</v>
      </c>
      <c r="C1005" s="3" t="s">
        <v>468</v>
      </c>
      <c r="D1005" s="3" t="s">
        <v>469</v>
      </c>
      <c r="E1005" s="3" t="s">
        <v>470</v>
      </c>
      <c r="F1005" s="3" t="s">
        <v>505</v>
      </c>
      <c r="G1005" s="3" t="s">
        <v>506</v>
      </c>
      <c r="H1005" s="3" t="s">
        <v>511</v>
      </c>
      <c r="I1005" s="3" t="s">
        <v>512</v>
      </c>
      <c r="J1005" s="3" t="s">
        <v>123</v>
      </c>
      <c r="K1005" s="3" t="s">
        <v>169</v>
      </c>
      <c r="L1005" s="3" t="s">
        <v>519</v>
      </c>
      <c r="M1005" s="3" t="s">
        <v>126</v>
      </c>
      <c r="N1005" s="4">
        <v>76533</v>
      </c>
      <c r="O1005" s="4">
        <v>0</v>
      </c>
      <c r="P1005" s="4">
        <v>0</v>
      </c>
      <c r="Q1005" s="4">
        <v>76533</v>
      </c>
      <c r="R1005" s="4">
        <v>0</v>
      </c>
      <c r="S1005" s="4">
        <v>0</v>
      </c>
      <c r="T1005" s="4">
        <v>0</v>
      </c>
      <c r="U1005" s="4">
        <v>76533</v>
      </c>
      <c r="V1005" s="4">
        <v>76533</v>
      </c>
      <c r="W1005" s="4">
        <v>76533</v>
      </c>
      <c r="X1005" s="3" t="s">
        <v>127</v>
      </c>
    </row>
    <row r="1006" spans="1:24" ht="15.75" customHeight="1">
      <c r="A1006" s="3" t="s">
        <v>118</v>
      </c>
      <c r="B1006" s="3" t="s">
        <v>467</v>
      </c>
      <c r="C1006" s="3" t="s">
        <v>468</v>
      </c>
      <c r="D1006" s="3" t="s">
        <v>469</v>
      </c>
      <c r="E1006" s="3" t="s">
        <v>470</v>
      </c>
      <c r="F1006" s="3" t="s">
        <v>505</v>
      </c>
      <c r="G1006" s="3" t="s">
        <v>506</v>
      </c>
      <c r="H1006" s="3" t="s">
        <v>511</v>
      </c>
      <c r="I1006" s="3" t="s">
        <v>512</v>
      </c>
      <c r="J1006" s="3" t="s">
        <v>123</v>
      </c>
      <c r="K1006" s="3" t="s">
        <v>382</v>
      </c>
      <c r="L1006" s="3" t="s">
        <v>509</v>
      </c>
      <c r="M1006" s="3" t="s">
        <v>126</v>
      </c>
      <c r="N1006" s="4">
        <v>51518.9</v>
      </c>
      <c r="O1006" s="4">
        <v>0</v>
      </c>
      <c r="P1006" s="4">
        <v>0</v>
      </c>
      <c r="Q1006" s="4">
        <v>51518.9</v>
      </c>
      <c r="R1006" s="4">
        <v>0</v>
      </c>
      <c r="S1006" s="4">
        <v>0</v>
      </c>
      <c r="T1006" s="4">
        <v>0</v>
      </c>
      <c r="U1006" s="4">
        <v>51518.9</v>
      </c>
      <c r="V1006" s="4">
        <v>51518.9</v>
      </c>
      <c r="W1006" s="4">
        <v>51518.9</v>
      </c>
      <c r="X1006" s="3" t="s">
        <v>127</v>
      </c>
    </row>
    <row r="1007" spans="1:24" ht="15.75" customHeight="1">
      <c r="A1007" s="3" t="s">
        <v>118</v>
      </c>
      <c r="B1007" s="3" t="s">
        <v>467</v>
      </c>
      <c r="C1007" s="3" t="s">
        <v>468</v>
      </c>
      <c r="D1007" s="3" t="s">
        <v>469</v>
      </c>
      <c r="E1007" s="3" t="s">
        <v>470</v>
      </c>
      <c r="F1007" s="3" t="s">
        <v>505</v>
      </c>
      <c r="G1007" s="3" t="s">
        <v>506</v>
      </c>
      <c r="H1007" s="3" t="s">
        <v>511</v>
      </c>
      <c r="I1007" s="3" t="s">
        <v>512</v>
      </c>
      <c r="J1007" s="3" t="s">
        <v>123</v>
      </c>
      <c r="K1007" s="3" t="s">
        <v>520</v>
      </c>
      <c r="L1007" s="3" t="s">
        <v>521</v>
      </c>
      <c r="M1007" s="3" t="s">
        <v>126</v>
      </c>
      <c r="N1007" s="4">
        <v>42000</v>
      </c>
      <c r="O1007" s="4">
        <v>0</v>
      </c>
      <c r="P1007" s="4">
        <v>0</v>
      </c>
      <c r="Q1007" s="4">
        <v>42000</v>
      </c>
      <c r="R1007" s="4">
        <v>210</v>
      </c>
      <c r="S1007" s="4">
        <v>41790</v>
      </c>
      <c r="T1007" s="4">
        <v>0</v>
      </c>
      <c r="U1007" s="4">
        <v>210</v>
      </c>
      <c r="V1007" s="4">
        <v>42000</v>
      </c>
      <c r="W1007" s="4">
        <v>0</v>
      </c>
      <c r="X1007" s="3" t="s">
        <v>127</v>
      </c>
    </row>
    <row r="1008" spans="1:24" ht="15.75" customHeight="1">
      <c r="A1008" s="3" t="s">
        <v>118</v>
      </c>
      <c r="B1008" s="3" t="s">
        <v>467</v>
      </c>
      <c r="C1008" s="3" t="s">
        <v>468</v>
      </c>
      <c r="D1008" s="3" t="s">
        <v>469</v>
      </c>
      <c r="E1008" s="3" t="s">
        <v>470</v>
      </c>
      <c r="F1008" s="3" t="s">
        <v>505</v>
      </c>
      <c r="G1008" s="3" t="s">
        <v>506</v>
      </c>
      <c r="H1008" s="3" t="s">
        <v>511</v>
      </c>
      <c r="I1008" s="3" t="s">
        <v>512</v>
      </c>
      <c r="J1008" s="3" t="s">
        <v>123</v>
      </c>
      <c r="K1008" s="3" t="s">
        <v>132</v>
      </c>
      <c r="L1008" s="3" t="s">
        <v>522</v>
      </c>
      <c r="M1008" s="3" t="s">
        <v>126</v>
      </c>
      <c r="N1008" s="4">
        <v>1305</v>
      </c>
      <c r="O1008" s="4">
        <v>0</v>
      </c>
      <c r="P1008" s="4">
        <v>0</v>
      </c>
      <c r="Q1008" s="4">
        <v>1305</v>
      </c>
      <c r="R1008" s="4">
        <v>0</v>
      </c>
      <c r="S1008" s="4">
        <v>0</v>
      </c>
      <c r="T1008" s="4">
        <v>0</v>
      </c>
      <c r="U1008" s="4">
        <v>1305</v>
      </c>
      <c r="V1008" s="4">
        <v>1305</v>
      </c>
      <c r="W1008" s="4">
        <v>1305</v>
      </c>
      <c r="X1008" s="3" t="s">
        <v>127</v>
      </c>
    </row>
    <row r="1009" spans="1:24" ht="15.75" customHeight="1">
      <c r="A1009" s="3" t="s">
        <v>118</v>
      </c>
      <c r="B1009" s="3" t="s">
        <v>467</v>
      </c>
      <c r="C1009" s="3" t="s">
        <v>468</v>
      </c>
      <c r="D1009" s="3" t="s">
        <v>469</v>
      </c>
      <c r="E1009" s="3" t="s">
        <v>470</v>
      </c>
      <c r="F1009" s="3" t="s">
        <v>505</v>
      </c>
      <c r="G1009" s="3" t="s">
        <v>506</v>
      </c>
      <c r="H1009" s="3" t="s">
        <v>511</v>
      </c>
      <c r="I1009" s="3" t="s">
        <v>512</v>
      </c>
      <c r="J1009" s="3" t="s">
        <v>123</v>
      </c>
      <c r="K1009" s="3" t="s">
        <v>172</v>
      </c>
      <c r="L1009" s="3" t="s">
        <v>523</v>
      </c>
      <c r="M1009" s="3" t="s">
        <v>126</v>
      </c>
      <c r="N1009" s="4">
        <v>2500</v>
      </c>
      <c r="O1009" s="4">
        <v>0</v>
      </c>
      <c r="P1009" s="4">
        <v>0</v>
      </c>
      <c r="Q1009" s="4">
        <v>2500</v>
      </c>
      <c r="R1009" s="4">
        <v>0</v>
      </c>
      <c r="S1009" s="4">
        <v>1738.55</v>
      </c>
      <c r="T1009" s="4">
        <v>1738.55</v>
      </c>
      <c r="U1009" s="4">
        <v>761.45</v>
      </c>
      <c r="V1009" s="4">
        <v>761.45</v>
      </c>
      <c r="W1009" s="4">
        <v>761.45</v>
      </c>
      <c r="X1009" s="3" t="s">
        <v>127</v>
      </c>
    </row>
    <row r="1010" spans="1:24" ht="15.75" customHeight="1">
      <c r="A1010" s="3" t="s">
        <v>235</v>
      </c>
      <c r="B1010" s="3" t="s">
        <v>467</v>
      </c>
      <c r="C1010" s="3" t="s">
        <v>468</v>
      </c>
      <c r="D1010" s="3" t="s">
        <v>469</v>
      </c>
      <c r="E1010" s="3" t="s">
        <v>470</v>
      </c>
      <c r="F1010" s="3" t="s">
        <v>505</v>
      </c>
      <c r="G1010" s="3" t="s">
        <v>506</v>
      </c>
      <c r="H1010" s="3" t="s">
        <v>507</v>
      </c>
      <c r="I1010" s="3" t="s">
        <v>508</v>
      </c>
      <c r="J1010" s="3" t="s">
        <v>236</v>
      </c>
      <c r="K1010" s="3" t="s">
        <v>241</v>
      </c>
      <c r="L1010" s="3" t="s">
        <v>524</v>
      </c>
      <c r="M1010" s="3" t="s">
        <v>126</v>
      </c>
      <c r="N1010" s="4">
        <v>2781155.48</v>
      </c>
      <c r="O1010" s="4">
        <v>95107.47</v>
      </c>
      <c r="P1010" s="4">
        <v>0</v>
      </c>
      <c r="Q1010" s="4">
        <v>2876262.95</v>
      </c>
      <c r="R1010" s="4">
        <v>702970.28</v>
      </c>
      <c r="S1010" s="4">
        <v>1987844.45</v>
      </c>
      <c r="T1010" s="4">
        <v>1154961.04</v>
      </c>
      <c r="U1010" s="4">
        <v>888418.5</v>
      </c>
      <c r="V1010" s="4">
        <v>1721301.91</v>
      </c>
      <c r="W1010" s="4">
        <v>185448.22</v>
      </c>
      <c r="X1010" s="3" t="s">
        <v>127</v>
      </c>
    </row>
    <row r="1011" spans="1:24" ht="15.75" customHeight="1">
      <c r="A1011" s="3" t="s">
        <v>235</v>
      </c>
      <c r="B1011" s="3" t="s">
        <v>467</v>
      </c>
      <c r="C1011" s="3" t="s">
        <v>468</v>
      </c>
      <c r="D1011" s="3" t="s">
        <v>469</v>
      </c>
      <c r="E1011" s="3" t="s">
        <v>470</v>
      </c>
      <c r="F1011" s="3" t="s">
        <v>505</v>
      </c>
      <c r="G1011" s="3" t="s">
        <v>506</v>
      </c>
      <c r="H1011" s="3" t="s">
        <v>507</v>
      </c>
      <c r="I1011" s="3" t="s">
        <v>508</v>
      </c>
      <c r="J1011" s="3" t="s">
        <v>236</v>
      </c>
      <c r="K1011" s="3" t="s">
        <v>371</v>
      </c>
      <c r="L1011" s="3" t="s">
        <v>525</v>
      </c>
      <c r="M1011" s="3" t="s">
        <v>126</v>
      </c>
      <c r="N1011" s="4">
        <v>662989.78</v>
      </c>
      <c r="O1011" s="4">
        <v>324010.21999999997</v>
      </c>
      <c r="P1011" s="4">
        <v>0</v>
      </c>
      <c r="Q1011" s="4">
        <v>987000</v>
      </c>
      <c r="R1011" s="4">
        <v>589688.54</v>
      </c>
      <c r="S1011" s="4">
        <v>260147.99</v>
      </c>
      <c r="T1011" s="4">
        <v>10313.27</v>
      </c>
      <c r="U1011" s="4">
        <v>726852.01</v>
      </c>
      <c r="V1011" s="4">
        <v>976686.73</v>
      </c>
      <c r="W1011" s="4">
        <v>137163.47</v>
      </c>
      <c r="X1011" s="3" t="s">
        <v>127</v>
      </c>
    </row>
    <row r="1012" spans="1:24" ht="15.75" customHeight="1">
      <c r="A1012" s="3" t="s">
        <v>391</v>
      </c>
      <c r="B1012" s="3" t="s">
        <v>467</v>
      </c>
      <c r="C1012" s="3" t="s">
        <v>468</v>
      </c>
      <c r="D1012" s="3" t="s">
        <v>469</v>
      </c>
      <c r="E1012" s="3" t="s">
        <v>470</v>
      </c>
      <c r="F1012" s="3" t="s">
        <v>505</v>
      </c>
      <c r="G1012" s="3" t="s">
        <v>506</v>
      </c>
      <c r="H1012" s="3" t="s">
        <v>507</v>
      </c>
      <c r="I1012" s="3" t="s">
        <v>508</v>
      </c>
      <c r="J1012" s="3" t="s">
        <v>392</v>
      </c>
      <c r="K1012" s="3" t="s">
        <v>393</v>
      </c>
      <c r="L1012" s="3" t="s">
        <v>526</v>
      </c>
      <c r="M1012" s="3" t="s">
        <v>126</v>
      </c>
      <c r="N1012" s="4">
        <v>794310.84</v>
      </c>
      <c r="O1012" s="4">
        <v>-419117.69</v>
      </c>
      <c r="P1012" s="4">
        <v>0</v>
      </c>
      <c r="Q1012" s="4">
        <v>375193.15</v>
      </c>
      <c r="R1012" s="4">
        <v>0</v>
      </c>
      <c r="S1012" s="4">
        <v>0</v>
      </c>
      <c r="T1012" s="4">
        <v>0</v>
      </c>
      <c r="U1012" s="4">
        <v>375193.15</v>
      </c>
      <c r="V1012" s="4">
        <v>375193.15</v>
      </c>
      <c r="W1012" s="4">
        <v>375193.15</v>
      </c>
      <c r="X1012" s="3" t="s">
        <v>127</v>
      </c>
    </row>
    <row r="1013" spans="1:24" ht="15.75" customHeight="1">
      <c r="A1013" s="3" t="s">
        <v>243</v>
      </c>
      <c r="B1013" s="3" t="s">
        <v>467</v>
      </c>
      <c r="C1013" s="3" t="s">
        <v>468</v>
      </c>
      <c r="D1013" s="3" t="s">
        <v>469</v>
      </c>
      <c r="E1013" s="3" t="s">
        <v>470</v>
      </c>
      <c r="F1013" s="3" t="s">
        <v>505</v>
      </c>
      <c r="G1013" s="3" t="s">
        <v>506</v>
      </c>
      <c r="H1013" s="3" t="s">
        <v>511</v>
      </c>
      <c r="I1013" s="3" t="s">
        <v>512</v>
      </c>
      <c r="J1013" s="3" t="s">
        <v>244</v>
      </c>
      <c r="K1013" s="3" t="s">
        <v>248</v>
      </c>
      <c r="L1013" s="3" t="s">
        <v>527</v>
      </c>
      <c r="M1013" s="3" t="s">
        <v>126</v>
      </c>
      <c r="N1013" s="4">
        <v>304511.21999999997</v>
      </c>
      <c r="O1013" s="4">
        <v>-63312.74</v>
      </c>
      <c r="P1013" s="4">
        <v>0</v>
      </c>
      <c r="Q1013" s="4">
        <v>241198.48</v>
      </c>
      <c r="R1013" s="4">
        <v>11622.08</v>
      </c>
      <c r="S1013" s="4">
        <v>213500</v>
      </c>
      <c r="T1013" s="4">
        <v>213500</v>
      </c>
      <c r="U1013" s="4">
        <v>27698.48</v>
      </c>
      <c r="V1013" s="4">
        <v>27698.48</v>
      </c>
      <c r="W1013" s="4">
        <v>16076.4</v>
      </c>
      <c r="X1013" s="3" t="s">
        <v>247</v>
      </c>
    </row>
    <row r="1014" spans="1:24" ht="15.75" customHeight="1">
      <c r="A1014" s="3" t="s">
        <v>243</v>
      </c>
      <c r="B1014" s="3" t="s">
        <v>467</v>
      </c>
      <c r="C1014" s="3" t="s">
        <v>468</v>
      </c>
      <c r="D1014" s="3" t="s">
        <v>469</v>
      </c>
      <c r="E1014" s="3" t="s">
        <v>470</v>
      </c>
      <c r="F1014" s="3" t="s">
        <v>505</v>
      </c>
      <c r="G1014" s="3" t="s">
        <v>506</v>
      </c>
      <c r="H1014" s="3" t="s">
        <v>511</v>
      </c>
      <c r="I1014" s="3" t="s">
        <v>512</v>
      </c>
      <c r="J1014" s="3" t="s">
        <v>244</v>
      </c>
      <c r="K1014" s="3" t="s">
        <v>254</v>
      </c>
      <c r="L1014" s="3" t="s">
        <v>528</v>
      </c>
      <c r="M1014" s="3" t="s">
        <v>126</v>
      </c>
      <c r="N1014" s="4">
        <v>71426.78</v>
      </c>
      <c r="O1014" s="4">
        <v>0</v>
      </c>
      <c r="P1014" s="4">
        <v>0</v>
      </c>
      <c r="Q1014" s="4">
        <v>71426.78</v>
      </c>
      <c r="R1014" s="4">
        <v>0</v>
      </c>
      <c r="S1014" s="4">
        <v>0</v>
      </c>
      <c r="T1014" s="4">
        <v>0</v>
      </c>
      <c r="U1014" s="4">
        <v>71426.78</v>
      </c>
      <c r="V1014" s="4">
        <v>71426.78</v>
      </c>
      <c r="W1014" s="4">
        <v>71426.78</v>
      </c>
      <c r="X1014" s="3" t="s">
        <v>247</v>
      </c>
    </row>
    <row r="1015" spans="1:24" ht="15.75" customHeight="1">
      <c r="A1015" s="3" t="s">
        <v>243</v>
      </c>
      <c r="B1015" s="3" t="s">
        <v>467</v>
      </c>
      <c r="C1015" s="3" t="s">
        <v>468</v>
      </c>
      <c r="D1015" s="3" t="s">
        <v>469</v>
      </c>
      <c r="E1015" s="3" t="s">
        <v>470</v>
      </c>
      <c r="F1015" s="3" t="s">
        <v>505</v>
      </c>
      <c r="G1015" s="3" t="s">
        <v>506</v>
      </c>
      <c r="H1015" s="3" t="s">
        <v>511</v>
      </c>
      <c r="I1015" s="3" t="s">
        <v>512</v>
      </c>
      <c r="J1015" s="3" t="s">
        <v>244</v>
      </c>
      <c r="K1015" s="3" t="s">
        <v>250</v>
      </c>
      <c r="L1015" s="3" t="s">
        <v>529</v>
      </c>
      <c r="M1015" s="3" t="s">
        <v>126</v>
      </c>
      <c r="N1015" s="4">
        <v>20000</v>
      </c>
      <c r="O1015" s="4">
        <v>0</v>
      </c>
      <c r="P1015" s="4">
        <v>0</v>
      </c>
      <c r="Q1015" s="4">
        <v>20000</v>
      </c>
      <c r="R1015" s="4">
        <v>4741</v>
      </c>
      <c r="S1015" s="4">
        <v>9889</v>
      </c>
      <c r="T1015" s="4">
        <v>9889</v>
      </c>
      <c r="U1015" s="4">
        <v>10111</v>
      </c>
      <c r="V1015" s="4">
        <v>10111</v>
      </c>
      <c r="W1015" s="4">
        <v>5370</v>
      </c>
      <c r="X1015" s="3" t="s">
        <v>247</v>
      </c>
    </row>
    <row r="1016" spans="1:24" ht="15.75" customHeight="1">
      <c r="A1016" s="3" t="s">
        <v>262</v>
      </c>
      <c r="B1016" s="3" t="s">
        <v>467</v>
      </c>
      <c r="C1016" s="3" t="s">
        <v>468</v>
      </c>
      <c r="D1016" s="3" t="s">
        <v>469</v>
      </c>
      <c r="E1016" s="3" t="s">
        <v>470</v>
      </c>
      <c r="F1016" s="3" t="s">
        <v>29</v>
      </c>
      <c r="G1016" s="3" t="s">
        <v>30</v>
      </c>
      <c r="H1016" s="3" t="s">
        <v>31</v>
      </c>
      <c r="I1016" s="3" t="s">
        <v>32</v>
      </c>
      <c r="J1016" s="3" t="s">
        <v>263</v>
      </c>
      <c r="K1016" s="3" t="s">
        <v>264</v>
      </c>
      <c r="L1016" s="3" t="s">
        <v>530</v>
      </c>
      <c r="M1016" s="3" t="s">
        <v>36</v>
      </c>
      <c r="N1016" s="4">
        <v>30000</v>
      </c>
      <c r="O1016" s="4">
        <v>0</v>
      </c>
      <c r="P1016" s="4">
        <v>0</v>
      </c>
      <c r="Q1016" s="4">
        <v>30000</v>
      </c>
      <c r="R1016" s="4">
        <v>0</v>
      </c>
      <c r="S1016" s="4">
        <v>6425.39</v>
      </c>
      <c r="T1016" s="4">
        <v>6425.39</v>
      </c>
      <c r="U1016" s="4">
        <v>23574.61</v>
      </c>
      <c r="V1016" s="4">
        <v>23574.61</v>
      </c>
      <c r="W1016" s="4">
        <v>23574.61</v>
      </c>
      <c r="X1016" s="3" t="s">
        <v>266</v>
      </c>
    </row>
    <row r="1017" spans="1:24" ht="15.75" customHeight="1">
      <c r="A1017" s="3" t="s">
        <v>24</v>
      </c>
      <c r="B1017" s="3" t="s">
        <v>25</v>
      </c>
      <c r="C1017" s="3" t="s">
        <v>531</v>
      </c>
      <c r="D1017" s="3" t="s">
        <v>532</v>
      </c>
      <c r="E1017" s="3" t="s">
        <v>533</v>
      </c>
      <c r="F1017" s="3" t="s">
        <v>29</v>
      </c>
      <c r="G1017" s="3" t="s">
        <v>30</v>
      </c>
      <c r="H1017" s="3" t="s">
        <v>31</v>
      </c>
      <c r="I1017" s="3" t="s">
        <v>32</v>
      </c>
      <c r="J1017" s="3" t="s">
        <v>33</v>
      </c>
      <c r="K1017" s="3" t="s">
        <v>34</v>
      </c>
      <c r="L1017" s="3" t="s">
        <v>534</v>
      </c>
      <c r="M1017" s="3" t="s">
        <v>36</v>
      </c>
      <c r="N1017" s="4">
        <v>27253824</v>
      </c>
      <c r="O1017" s="4">
        <v>-122220</v>
      </c>
      <c r="P1017" s="4">
        <v>0</v>
      </c>
      <c r="Q1017" s="4">
        <v>27131604</v>
      </c>
      <c r="R1017" s="4">
        <v>0</v>
      </c>
      <c r="S1017" s="4">
        <v>11090945.710000001</v>
      </c>
      <c r="T1017" s="4">
        <v>11090945.710000001</v>
      </c>
      <c r="U1017" s="4">
        <v>16040658.289999999</v>
      </c>
      <c r="V1017" s="4">
        <v>16040658.289999999</v>
      </c>
      <c r="W1017" s="4">
        <v>16040658.289999999</v>
      </c>
      <c r="X1017" s="3" t="s">
        <v>37</v>
      </c>
    </row>
    <row r="1018" spans="1:24" ht="15.75" customHeight="1">
      <c r="A1018" s="3" t="s">
        <v>24</v>
      </c>
      <c r="B1018" s="3" t="s">
        <v>25</v>
      </c>
      <c r="C1018" s="3" t="s">
        <v>531</v>
      </c>
      <c r="D1018" s="3" t="s">
        <v>532</v>
      </c>
      <c r="E1018" s="3" t="s">
        <v>533</v>
      </c>
      <c r="F1018" s="3" t="s">
        <v>29</v>
      </c>
      <c r="G1018" s="3" t="s">
        <v>30</v>
      </c>
      <c r="H1018" s="3" t="s">
        <v>31</v>
      </c>
      <c r="I1018" s="3" t="s">
        <v>32</v>
      </c>
      <c r="J1018" s="3" t="s">
        <v>33</v>
      </c>
      <c r="K1018" s="3" t="s">
        <v>38</v>
      </c>
      <c r="L1018" s="3" t="s">
        <v>535</v>
      </c>
      <c r="M1018" s="3" t="s">
        <v>36</v>
      </c>
      <c r="N1018" s="4">
        <v>14515.92</v>
      </c>
      <c r="O1018" s="4">
        <v>0</v>
      </c>
      <c r="P1018" s="4">
        <v>0</v>
      </c>
      <c r="Q1018" s="4">
        <v>14515.92</v>
      </c>
      <c r="R1018" s="4">
        <v>0</v>
      </c>
      <c r="S1018" s="4">
        <v>6048.3</v>
      </c>
      <c r="T1018" s="4">
        <v>6048.3</v>
      </c>
      <c r="U1018" s="4">
        <v>8467.6200000000008</v>
      </c>
      <c r="V1018" s="4">
        <v>8467.6200000000008</v>
      </c>
      <c r="W1018" s="4">
        <v>8467.6200000000008</v>
      </c>
      <c r="X1018" s="3" t="s">
        <v>37</v>
      </c>
    </row>
    <row r="1019" spans="1:24" ht="15.75" customHeight="1">
      <c r="A1019" s="3" t="s">
        <v>24</v>
      </c>
      <c r="B1019" s="3" t="s">
        <v>25</v>
      </c>
      <c r="C1019" s="3" t="s">
        <v>531</v>
      </c>
      <c r="D1019" s="3" t="s">
        <v>532</v>
      </c>
      <c r="E1019" s="3" t="s">
        <v>533</v>
      </c>
      <c r="F1019" s="3" t="s">
        <v>29</v>
      </c>
      <c r="G1019" s="3" t="s">
        <v>30</v>
      </c>
      <c r="H1019" s="3" t="s">
        <v>31</v>
      </c>
      <c r="I1019" s="3" t="s">
        <v>32</v>
      </c>
      <c r="J1019" s="3" t="s">
        <v>33</v>
      </c>
      <c r="K1019" s="3" t="s">
        <v>40</v>
      </c>
      <c r="L1019" s="3" t="s">
        <v>536</v>
      </c>
      <c r="M1019" s="3" t="s">
        <v>36</v>
      </c>
      <c r="N1019" s="4">
        <v>2295195.66</v>
      </c>
      <c r="O1019" s="4">
        <v>20492.52</v>
      </c>
      <c r="P1019" s="4">
        <v>0</v>
      </c>
      <c r="Q1019" s="4">
        <v>2315688.1800000002</v>
      </c>
      <c r="R1019" s="4">
        <v>38472.25</v>
      </c>
      <c r="S1019" s="4">
        <v>107152.67</v>
      </c>
      <c r="T1019" s="4">
        <v>107152.67</v>
      </c>
      <c r="U1019" s="4">
        <v>2208535.5099999998</v>
      </c>
      <c r="V1019" s="4">
        <v>2208535.5099999998</v>
      </c>
      <c r="W1019" s="4">
        <v>2170063.2599999998</v>
      </c>
      <c r="X1019" s="3" t="s">
        <v>37</v>
      </c>
    </row>
    <row r="1020" spans="1:24" ht="15.75" customHeight="1">
      <c r="A1020" s="3" t="s">
        <v>24</v>
      </c>
      <c r="B1020" s="3" t="s">
        <v>25</v>
      </c>
      <c r="C1020" s="3" t="s">
        <v>531</v>
      </c>
      <c r="D1020" s="3" t="s">
        <v>532</v>
      </c>
      <c r="E1020" s="3" t="s">
        <v>533</v>
      </c>
      <c r="F1020" s="3" t="s">
        <v>29</v>
      </c>
      <c r="G1020" s="3" t="s">
        <v>30</v>
      </c>
      <c r="H1020" s="3" t="s">
        <v>31</v>
      </c>
      <c r="I1020" s="3" t="s">
        <v>32</v>
      </c>
      <c r="J1020" s="3" t="s">
        <v>33</v>
      </c>
      <c r="K1020" s="3" t="s">
        <v>42</v>
      </c>
      <c r="L1020" s="3" t="s">
        <v>537</v>
      </c>
      <c r="M1020" s="3" t="s">
        <v>36</v>
      </c>
      <c r="N1020" s="4">
        <v>1238500</v>
      </c>
      <c r="O1020" s="4">
        <v>0</v>
      </c>
      <c r="P1020" s="4">
        <v>0</v>
      </c>
      <c r="Q1020" s="4">
        <v>1238500</v>
      </c>
      <c r="R1020" s="4">
        <v>14743.75</v>
      </c>
      <c r="S1020" s="4">
        <v>43324.03</v>
      </c>
      <c r="T1020" s="4">
        <v>43324.03</v>
      </c>
      <c r="U1020" s="4">
        <v>1195175.97</v>
      </c>
      <c r="V1020" s="4">
        <v>1195175.97</v>
      </c>
      <c r="W1020" s="4">
        <v>1180432.22</v>
      </c>
      <c r="X1020" s="3" t="s">
        <v>37</v>
      </c>
    </row>
    <row r="1021" spans="1:24" ht="15.75" customHeight="1">
      <c r="A1021" s="3" t="s">
        <v>24</v>
      </c>
      <c r="B1021" s="3" t="s">
        <v>25</v>
      </c>
      <c r="C1021" s="3" t="s">
        <v>531</v>
      </c>
      <c r="D1021" s="3" t="s">
        <v>532</v>
      </c>
      <c r="E1021" s="3" t="s">
        <v>533</v>
      </c>
      <c r="F1021" s="3" t="s">
        <v>29</v>
      </c>
      <c r="G1021" s="3" t="s">
        <v>30</v>
      </c>
      <c r="H1021" s="3" t="s">
        <v>31</v>
      </c>
      <c r="I1021" s="3" t="s">
        <v>32</v>
      </c>
      <c r="J1021" s="3" t="s">
        <v>33</v>
      </c>
      <c r="K1021" s="3" t="s">
        <v>44</v>
      </c>
      <c r="L1021" s="3" t="s">
        <v>538</v>
      </c>
      <c r="M1021" s="3" t="s">
        <v>36</v>
      </c>
      <c r="N1021" s="4">
        <v>294</v>
      </c>
      <c r="O1021" s="4">
        <v>75.599999999999994</v>
      </c>
      <c r="P1021" s="4">
        <v>0</v>
      </c>
      <c r="Q1021" s="4">
        <v>369.6</v>
      </c>
      <c r="R1021" s="4">
        <v>0</v>
      </c>
      <c r="S1021" s="4">
        <v>142.80000000000001</v>
      </c>
      <c r="T1021" s="4">
        <v>142.80000000000001</v>
      </c>
      <c r="U1021" s="4">
        <v>226.8</v>
      </c>
      <c r="V1021" s="4">
        <v>226.8</v>
      </c>
      <c r="W1021" s="4">
        <v>226.8</v>
      </c>
      <c r="X1021" s="3" t="s">
        <v>37</v>
      </c>
    </row>
    <row r="1022" spans="1:24" ht="15.75" customHeight="1">
      <c r="A1022" s="3" t="s">
        <v>24</v>
      </c>
      <c r="B1022" s="3" t="s">
        <v>25</v>
      </c>
      <c r="C1022" s="3" t="s">
        <v>531</v>
      </c>
      <c r="D1022" s="3" t="s">
        <v>532</v>
      </c>
      <c r="E1022" s="3" t="s">
        <v>533</v>
      </c>
      <c r="F1022" s="3" t="s">
        <v>29</v>
      </c>
      <c r="G1022" s="3" t="s">
        <v>30</v>
      </c>
      <c r="H1022" s="3" t="s">
        <v>31</v>
      </c>
      <c r="I1022" s="3" t="s">
        <v>32</v>
      </c>
      <c r="J1022" s="3" t="s">
        <v>33</v>
      </c>
      <c r="K1022" s="3" t="s">
        <v>46</v>
      </c>
      <c r="L1022" s="3" t="s">
        <v>539</v>
      </c>
      <c r="M1022" s="3" t="s">
        <v>36</v>
      </c>
      <c r="N1022" s="4">
        <v>2112</v>
      </c>
      <c r="O1022" s="4">
        <v>0</v>
      </c>
      <c r="P1022" s="4">
        <v>0</v>
      </c>
      <c r="Q1022" s="4">
        <v>2112</v>
      </c>
      <c r="R1022" s="4">
        <v>0</v>
      </c>
      <c r="S1022" s="4">
        <v>816</v>
      </c>
      <c r="T1022" s="4">
        <v>816</v>
      </c>
      <c r="U1022" s="4">
        <v>1296</v>
      </c>
      <c r="V1022" s="4">
        <v>1296</v>
      </c>
      <c r="W1022" s="4">
        <v>1296</v>
      </c>
      <c r="X1022" s="3" t="s">
        <v>37</v>
      </c>
    </row>
    <row r="1023" spans="1:24" ht="15.75" customHeight="1">
      <c r="A1023" s="3" t="s">
        <v>24</v>
      </c>
      <c r="B1023" s="3" t="s">
        <v>25</v>
      </c>
      <c r="C1023" s="3" t="s">
        <v>531</v>
      </c>
      <c r="D1023" s="3" t="s">
        <v>532</v>
      </c>
      <c r="E1023" s="3" t="s">
        <v>533</v>
      </c>
      <c r="F1023" s="3" t="s">
        <v>29</v>
      </c>
      <c r="G1023" s="3" t="s">
        <v>30</v>
      </c>
      <c r="H1023" s="3" t="s">
        <v>31</v>
      </c>
      <c r="I1023" s="3" t="s">
        <v>32</v>
      </c>
      <c r="J1023" s="3" t="s">
        <v>33</v>
      </c>
      <c r="K1023" s="3" t="s">
        <v>48</v>
      </c>
      <c r="L1023" s="3" t="s">
        <v>540</v>
      </c>
      <c r="M1023" s="3" t="s">
        <v>36</v>
      </c>
      <c r="N1023" s="4">
        <v>405.48</v>
      </c>
      <c r="O1023" s="4">
        <v>30</v>
      </c>
      <c r="P1023" s="4">
        <v>0</v>
      </c>
      <c r="Q1023" s="4">
        <v>435.48</v>
      </c>
      <c r="R1023" s="4">
        <v>0</v>
      </c>
      <c r="S1023" s="4">
        <v>0</v>
      </c>
      <c r="T1023" s="4">
        <v>0</v>
      </c>
      <c r="U1023" s="4">
        <v>435.48</v>
      </c>
      <c r="V1023" s="4">
        <v>435.48</v>
      </c>
      <c r="W1023" s="4">
        <v>435.48</v>
      </c>
      <c r="X1023" s="3" t="s">
        <v>37</v>
      </c>
    </row>
    <row r="1024" spans="1:24" ht="15.75" customHeight="1">
      <c r="A1024" s="3" t="s">
        <v>24</v>
      </c>
      <c r="B1024" s="3" t="s">
        <v>25</v>
      </c>
      <c r="C1024" s="3" t="s">
        <v>531</v>
      </c>
      <c r="D1024" s="3" t="s">
        <v>532</v>
      </c>
      <c r="E1024" s="3" t="s">
        <v>533</v>
      </c>
      <c r="F1024" s="3" t="s">
        <v>29</v>
      </c>
      <c r="G1024" s="3" t="s">
        <v>30</v>
      </c>
      <c r="H1024" s="3" t="s">
        <v>31</v>
      </c>
      <c r="I1024" s="3" t="s">
        <v>32</v>
      </c>
      <c r="J1024" s="3" t="s">
        <v>33</v>
      </c>
      <c r="K1024" s="3" t="s">
        <v>50</v>
      </c>
      <c r="L1024" s="3" t="s">
        <v>541</v>
      </c>
      <c r="M1024" s="3" t="s">
        <v>36</v>
      </c>
      <c r="N1024" s="4">
        <v>725.8</v>
      </c>
      <c r="O1024" s="4">
        <v>0</v>
      </c>
      <c r="P1024" s="4">
        <v>0</v>
      </c>
      <c r="Q1024" s="4">
        <v>725.8</v>
      </c>
      <c r="R1024" s="4">
        <v>0</v>
      </c>
      <c r="S1024" s="4">
        <v>142.13999999999999</v>
      </c>
      <c r="T1024" s="4">
        <v>142.13999999999999</v>
      </c>
      <c r="U1024" s="4">
        <v>583.66</v>
      </c>
      <c r="V1024" s="4">
        <v>583.66</v>
      </c>
      <c r="W1024" s="4">
        <v>583.66</v>
      </c>
      <c r="X1024" s="3" t="s">
        <v>37</v>
      </c>
    </row>
    <row r="1025" spans="1:24" ht="15.75" customHeight="1">
      <c r="A1025" s="3" t="s">
        <v>24</v>
      </c>
      <c r="B1025" s="3" t="s">
        <v>25</v>
      </c>
      <c r="C1025" s="3" t="s">
        <v>531</v>
      </c>
      <c r="D1025" s="3" t="s">
        <v>532</v>
      </c>
      <c r="E1025" s="3" t="s">
        <v>533</v>
      </c>
      <c r="F1025" s="3" t="s">
        <v>29</v>
      </c>
      <c r="G1025" s="3" t="s">
        <v>30</v>
      </c>
      <c r="H1025" s="3" t="s">
        <v>31</v>
      </c>
      <c r="I1025" s="3" t="s">
        <v>32</v>
      </c>
      <c r="J1025" s="3" t="s">
        <v>33</v>
      </c>
      <c r="K1025" s="3" t="s">
        <v>281</v>
      </c>
      <c r="L1025" s="3" t="s">
        <v>542</v>
      </c>
      <c r="M1025" s="3" t="s">
        <v>36</v>
      </c>
      <c r="N1025" s="4">
        <v>64532.42</v>
      </c>
      <c r="O1025" s="4">
        <v>-64433.84</v>
      </c>
      <c r="P1025" s="4">
        <v>0</v>
      </c>
      <c r="Q1025" s="4">
        <v>98.58</v>
      </c>
      <c r="R1025" s="4">
        <v>0</v>
      </c>
      <c r="S1025" s="4">
        <v>0</v>
      </c>
      <c r="T1025" s="4">
        <v>0</v>
      </c>
      <c r="U1025" s="4">
        <v>98.58</v>
      </c>
      <c r="V1025" s="4">
        <v>98.58</v>
      </c>
      <c r="W1025" s="4">
        <v>98.58</v>
      </c>
      <c r="X1025" s="3" t="s">
        <v>37</v>
      </c>
    </row>
    <row r="1026" spans="1:24" ht="15.75" customHeight="1">
      <c r="A1026" s="3" t="s">
        <v>24</v>
      </c>
      <c r="B1026" s="3" t="s">
        <v>25</v>
      </c>
      <c r="C1026" s="3" t="s">
        <v>531</v>
      </c>
      <c r="D1026" s="3" t="s">
        <v>532</v>
      </c>
      <c r="E1026" s="3" t="s">
        <v>533</v>
      </c>
      <c r="F1026" s="3" t="s">
        <v>29</v>
      </c>
      <c r="G1026" s="3" t="s">
        <v>30</v>
      </c>
      <c r="H1026" s="3" t="s">
        <v>31</v>
      </c>
      <c r="I1026" s="3" t="s">
        <v>32</v>
      </c>
      <c r="J1026" s="3" t="s">
        <v>33</v>
      </c>
      <c r="K1026" s="3" t="s">
        <v>52</v>
      </c>
      <c r="L1026" s="3" t="s">
        <v>543</v>
      </c>
      <c r="M1026" s="3" t="s">
        <v>36</v>
      </c>
      <c r="N1026" s="4">
        <v>129442.89</v>
      </c>
      <c r="O1026" s="4">
        <v>-114442</v>
      </c>
      <c r="P1026" s="4">
        <v>0</v>
      </c>
      <c r="Q1026" s="4">
        <v>15000.89</v>
      </c>
      <c r="R1026" s="4">
        <v>0</v>
      </c>
      <c r="S1026" s="4">
        <v>14866.72</v>
      </c>
      <c r="T1026" s="4">
        <v>14866.72</v>
      </c>
      <c r="U1026" s="4">
        <v>134.16999999999999</v>
      </c>
      <c r="V1026" s="4">
        <v>134.16999999999999</v>
      </c>
      <c r="W1026" s="4">
        <v>134.16999999999999</v>
      </c>
      <c r="X1026" s="3" t="s">
        <v>37</v>
      </c>
    </row>
    <row r="1027" spans="1:24" ht="15.75" customHeight="1">
      <c r="A1027" s="3" t="s">
        <v>24</v>
      </c>
      <c r="B1027" s="3" t="s">
        <v>25</v>
      </c>
      <c r="C1027" s="3" t="s">
        <v>531</v>
      </c>
      <c r="D1027" s="3" t="s">
        <v>532</v>
      </c>
      <c r="E1027" s="3" t="s">
        <v>533</v>
      </c>
      <c r="F1027" s="3" t="s">
        <v>29</v>
      </c>
      <c r="G1027" s="3" t="s">
        <v>30</v>
      </c>
      <c r="H1027" s="3" t="s">
        <v>31</v>
      </c>
      <c r="I1027" s="3" t="s">
        <v>32</v>
      </c>
      <c r="J1027" s="3" t="s">
        <v>33</v>
      </c>
      <c r="K1027" s="3" t="s">
        <v>54</v>
      </c>
      <c r="L1027" s="3" t="s">
        <v>544</v>
      </c>
      <c r="M1027" s="3" t="s">
        <v>36</v>
      </c>
      <c r="N1027" s="4">
        <v>353153.26</v>
      </c>
      <c r="O1027" s="4">
        <v>261434.74</v>
      </c>
      <c r="P1027" s="4">
        <v>0</v>
      </c>
      <c r="Q1027" s="4">
        <v>614588</v>
      </c>
      <c r="R1027" s="4">
        <v>284324.06</v>
      </c>
      <c r="S1027" s="4">
        <v>330263.94</v>
      </c>
      <c r="T1027" s="4">
        <v>330263.94</v>
      </c>
      <c r="U1027" s="4">
        <v>284324.06</v>
      </c>
      <c r="V1027" s="4">
        <v>284324.06</v>
      </c>
      <c r="W1027" s="4">
        <v>0</v>
      </c>
      <c r="X1027" s="3" t="s">
        <v>37</v>
      </c>
    </row>
    <row r="1028" spans="1:24" ht="15.75" customHeight="1">
      <c r="A1028" s="3" t="s">
        <v>24</v>
      </c>
      <c r="B1028" s="3" t="s">
        <v>25</v>
      </c>
      <c r="C1028" s="3" t="s">
        <v>531</v>
      </c>
      <c r="D1028" s="3" t="s">
        <v>532</v>
      </c>
      <c r="E1028" s="3" t="s">
        <v>533</v>
      </c>
      <c r="F1028" s="3" t="s">
        <v>29</v>
      </c>
      <c r="G1028" s="3" t="s">
        <v>30</v>
      </c>
      <c r="H1028" s="3" t="s">
        <v>31</v>
      </c>
      <c r="I1028" s="3" t="s">
        <v>32</v>
      </c>
      <c r="J1028" s="3" t="s">
        <v>33</v>
      </c>
      <c r="K1028" s="3" t="s">
        <v>56</v>
      </c>
      <c r="L1028" s="3" t="s">
        <v>545</v>
      </c>
      <c r="M1028" s="3" t="s">
        <v>36</v>
      </c>
      <c r="N1028" s="4">
        <v>40377.879999999997</v>
      </c>
      <c r="O1028" s="4">
        <v>0</v>
      </c>
      <c r="P1028" s="4">
        <v>0</v>
      </c>
      <c r="Q1028" s="4">
        <v>40377.879999999997</v>
      </c>
      <c r="R1028" s="4">
        <v>0</v>
      </c>
      <c r="S1028" s="4">
        <v>5101.78</v>
      </c>
      <c r="T1028" s="4">
        <v>5101.78</v>
      </c>
      <c r="U1028" s="4">
        <v>35276.1</v>
      </c>
      <c r="V1028" s="4">
        <v>35276.1</v>
      </c>
      <c r="W1028" s="4">
        <v>35276.1</v>
      </c>
      <c r="X1028" s="3" t="s">
        <v>37</v>
      </c>
    </row>
    <row r="1029" spans="1:24" ht="15.75" customHeight="1">
      <c r="A1029" s="3" t="s">
        <v>24</v>
      </c>
      <c r="B1029" s="3" t="s">
        <v>25</v>
      </c>
      <c r="C1029" s="3" t="s">
        <v>531</v>
      </c>
      <c r="D1029" s="3" t="s">
        <v>532</v>
      </c>
      <c r="E1029" s="3" t="s">
        <v>533</v>
      </c>
      <c r="F1029" s="3" t="s">
        <v>29</v>
      </c>
      <c r="G1029" s="3" t="s">
        <v>30</v>
      </c>
      <c r="H1029" s="3" t="s">
        <v>31</v>
      </c>
      <c r="I1029" s="3" t="s">
        <v>32</v>
      </c>
      <c r="J1029" s="3" t="s">
        <v>33</v>
      </c>
      <c r="K1029" s="3" t="s">
        <v>58</v>
      </c>
      <c r="L1029" s="3" t="s">
        <v>546</v>
      </c>
      <c r="M1029" s="3" t="s">
        <v>36</v>
      </c>
      <c r="N1029" s="4">
        <v>77375.22</v>
      </c>
      <c r="O1029" s="4">
        <v>0</v>
      </c>
      <c r="P1029" s="4">
        <v>0</v>
      </c>
      <c r="Q1029" s="4">
        <v>77375.22</v>
      </c>
      <c r="R1029" s="4">
        <v>0</v>
      </c>
      <c r="S1029" s="4">
        <v>8724.2000000000007</v>
      </c>
      <c r="T1029" s="4">
        <v>8724.2000000000007</v>
      </c>
      <c r="U1029" s="4">
        <v>68651.02</v>
      </c>
      <c r="V1029" s="4">
        <v>68651.02</v>
      </c>
      <c r="W1029" s="4">
        <v>68651.02</v>
      </c>
      <c r="X1029" s="3" t="s">
        <v>37</v>
      </c>
    </row>
    <row r="1030" spans="1:24" ht="15.75" customHeight="1">
      <c r="A1030" s="3" t="s">
        <v>24</v>
      </c>
      <c r="B1030" s="3" t="s">
        <v>25</v>
      </c>
      <c r="C1030" s="3" t="s">
        <v>531</v>
      </c>
      <c r="D1030" s="3" t="s">
        <v>532</v>
      </c>
      <c r="E1030" s="3" t="s">
        <v>533</v>
      </c>
      <c r="F1030" s="3" t="s">
        <v>29</v>
      </c>
      <c r="G1030" s="3" t="s">
        <v>30</v>
      </c>
      <c r="H1030" s="3" t="s">
        <v>31</v>
      </c>
      <c r="I1030" s="3" t="s">
        <v>32</v>
      </c>
      <c r="J1030" s="3" t="s">
        <v>33</v>
      </c>
      <c r="K1030" s="3" t="s">
        <v>60</v>
      </c>
      <c r="L1030" s="3" t="s">
        <v>547</v>
      </c>
      <c r="M1030" s="3" t="s">
        <v>36</v>
      </c>
      <c r="N1030" s="4">
        <v>3484034.43</v>
      </c>
      <c r="O1030" s="4">
        <v>27161.1</v>
      </c>
      <c r="P1030" s="4">
        <v>0</v>
      </c>
      <c r="Q1030" s="4">
        <v>3511195.53</v>
      </c>
      <c r="R1030" s="4">
        <v>36072.99</v>
      </c>
      <c r="S1030" s="4">
        <v>1446329.44</v>
      </c>
      <c r="T1030" s="4">
        <v>1446329.44</v>
      </c>
      <c r="U1030" s="4">
        <v>2064866.09</v>
      </c>
      <c r="V1030" s="4">
        <v>2064866.09</v>
      </c>
      <c r="W1030" s="4">
        <v>2028793.1</v>
      </c>
      <c r="X1030" s="3" t="s">
        <v>37</v>
      </c>
    </row>
    <row r="1031" spans="1:24" ht="15.75" customHeight="1">
      <c r="A1031" s="3" t="s">
        <v>24</v>
      </c>
      <c r="B1031" s="3" t="s">
        <v>25</v>
      </c>
      <c r="C1031" s="3" t="s">
        <v>531</v>
      </c>
      <c r="D1031" s="3" t="s">
        <v>532</v>
      </c>
      <c r="E1031" s="3" t="s">
        <v>533</v>
      </c>
      <c r="F1031" s="3" t="s">
        <v>29</v>
      </c>
      <c r="G1031" s="3" t="s">
        <v>30</v>
      </c>
      <c r="H1031" s="3" t="s">
        <v>31</v>
      </c>
      <c r="I1031" s="3" t="s">
        <v>32</v>
      </c>
      <c r="J1031" s="3" t="s">
        <v>33</v>
      </c>
      <c r="K1031" s="3" t="s">
        <v>62</v>
      </c>
      <c r="L1031" s="3" t="s">
        <v>548</v>
      </c>
      <c r="M1031" s="3" t="s">
        <v>36</v>
      </c>
      <c r="N1031" s="4">
        <v>2295195.66</v>
      </c>
      <c r="O1031" s="4">
        <v>17654.919999999998</v>
      </c>
      <c r="P1031" s="4">
        <v>0</v>
      </c>
      <c r="Q1031" s="4">
        <v>2312850.58</v>
      </c>
      <c r="R1031" s="4">
        <v>40089.71</v>
      </c>
      <c r="S1031" s="4">
        <v>918578.87</v>
      </c>
      <c r="T1031" s="4">
        <v>918578.87</v>
      </c>
      <c r="U1031" s="4">
        <v>1394271.71</v>
      </c>
      <c r="V1031" s="4">
        <v>1394271.71</v>
      </c>
      <c r="W1031" s="4">
        <v>1354182</v>
      </c>
      <c r="X1031" s="3" t="s">
        <v>37</v>
      </c>
    </row>
    <row r="1032" spans="1:24" ht="15.75" customHeight="1">
      <c r="A1032" s="3" t="s">
        <v>24</v>
      </c>
      <c r="B1032" s="3" t="s">
        <v>25</v>
      </c>
      <c r="C1032" s="3" t="s">
        <v>531</v>
      </c>
      <c r="D1032" s="3" t="s">
        <v>532</v>
      </c>
      <c r="E1032" s="3" t="s">
        <v>533</v>
      </c>
      <c r="F1032" s="3" t="s">
        <v>29</v>
      </c>
      <c r="G1032" s="3" t="s">
        <v>30</v>
      </c>
      <c r="H1032" s="3" t="s">
        <v>31</v>
      </c>
      <c r="I1032" s="3" t="s">
        <v>32</v>
      </c>
      <c r="J1032" s="3" t="s">
        <v>33</v>
      </c>
      <c r="K1032" s="3" t="s">
        <v>64</v>
      </c>
      <c r="L1032" s="3" t="s">
        <v>549</v>
      </c>
      <c r="M1032" s="3" t="s">
        <v>36</v>
      </c>
      <c r="N1032" s="4">
        <v>205938.03</v>
      </c>
      <c r="O1032" s="4">
        <v>-25753.040000000001</v>
      </c>
      <c r="P1032" s="4">
        <v>0</v>
      </c>
      <c r="Q1032" s="4">
        <v>180184.99</v>
      </c>
      <c r="R1032" s="4">
        <v>0</v>
      </c>
      <c r="S1032" s="4">
        <v>7052.5</v>
      </c>
      <c r="T1032" s="4">
        <v>7052.5</v>
      </c>
      <c r="U1032" s="4">
        <v>173132.49</v>
      </c>
      <c r="V1032" s="4">
        <v>173132.49</v>
      </c>
      <c r="W1032" s="4">
        <v>173132.49</v>
      </c>
      <c r="X1032" s="3" t="s">
        <v>37</v>
      </c>
    </row>
    <row r="1033" spans="1:24" ht="15.75" customHeight="1">
      <c r="A1033" s="3" t="s">
        <v>66</v>
      </c>
      <c r="B1033" s="3" t="s">
        <v>25</v>
      </c>
      <c r="C1033" s="3" t="s">
        <v>531</v>
      </c>
      <c r="D1033" s="3" t="s">
        <v>532</v>
      </c>
      <c r="E1033" s="3" t="s">
        <v>533</v>
      </c>
      <c r="F1033" s="3" t="s">
        <v>29</v>
      </c>
      <c r="G1033" s="3" t="s">
        <v>30</v>
      </c>
      <c r="H1033" s="3" t="s">
        <v>67</v>
      </c>
      <c r="I1033" s="3" t="s">
        <v>68</v>
      </c>
      <c r="J1033" s="3" t="s">
        <v>69</v>
      </c>
      <c r="K1033" s="3" t="s">
        <v>70</v>
      </c>
      <c r="L1033" s="3" t="s">
        <v>550</v>
      </c>
      <c r="M1033" s="3" t="s">
        <v>36</v>
      </c>
      <c r="N1033" s="4">
        <v>25000</v>
      </c>
      <c r="O1033" s="4">
        <v>8400.85</v>
      </c>
      <c r="P1033" s="4">
        <v>0</v>
      </c>
      <c r="Q1033" s="4">
        <v>33400.85</v>
      </c>
      <c r="R1033" s="4">
        <v>0</v>
      </c>
      <c r="S1033" s="4">
        <v>25000</v>
      </c>
      <c r="T1033" s="4">
        <v>10164.67</v>
      </c>
      <c r="U1033" s="4">
        <v>8400.85</v>
      </c>
      <c r="V1033" s="4">
        <v>23236.18</v>
      </c>
      <c r="W1033" s="4">
        <v>8400.85</v>
      </c>
      <c r="X1033" s="3" t="s">
        <v>37</v>
      </c>
    </row>
    <row r="1034" spans="1:24" ht="15.75" customHeight="1">
      <c r="A1034" s="3" t="s">
        <v>66</v>
      </c>
      <c r="B1034" s="3" t="s">
        <v>25</v>
      </c>
      <c r="C1034" s="3" t="s">
        <v>531</v>
      </c>
      <c r="D1034" s="3" t="s">
        <v>532</v>
      </c>
      <c r="E1034" s="3" t="s">
        <v>533</v>
      </c>
      <c r="F1034" s="3" t="s">
        <v>29</v>
      </c>
      <c r="G1034" s="3" t="s">
        <v>30</v>
      </c>
      <c r="H1034" s="3" t="s">
        <v>67</v>
      </c>
      <c r="I1034" s="3" t="s">
        <v>68</v>
      </c>
      <c r="J1034" s="3" t="s">
        <v>69</v>
      </c>
      <c r="K1034" s="3" t="s">
        <v>72</v>
      </c>
      <c r="L1034" s="3" t="s">
        <v>551</v>
      </c>
      <c r="M1034" s="3" t="s">
        <v>36</v>
      </c>
      <c r="N1034" s="4">
        <v>73492.289999999994</v>
      </c>
      <c r="O1034" s="4">
        <v>-11242.14</v>
      </c>
      <c r="P1034" s="4">
        <v>0</v>
      </c>
      <c r="Q1034" s="4">
        <v>62250.15</v>
      </c>
      <c r="R1034" s="4">
        <v>0</v>
      </c>
      <c r="S1034" s="4">
        <v>62250.15</v>
      </c>
      <c r="T1034" s="4">
        <v>37628.43</v>
      </c>
      <c r="U1034" s="4">
        <v>0</v>
      </c>
      <c r="V1034" s="4">
        <v>24621.72</v>
      </c>
      <c r="W1034" s="4">
        <v>0</v>
      </c>
      <c r="X1034" s="3" t="s">
        <v>37</v>
      </c>
    </row>
    <row r="1035" spans="1:24" ht="15.75" customHeight="1">
      <c r="A1035" s="3" t="s">
        <v>66</v>
      </c>
      <c r="B1035" s="3" t="s">
        <v>25</v>
      </c>
      <c r="C1035" s="3" t="s">
        <v>531</v>
      </c>
      <c r="D1035" s="3" t="s">
        <v>532</v>
      </c>
      <c r="E1035" s="3" t="s">
        <v>533</v>
      </c>
      <c r="F1035" s="3" t="s">
        <v>29</v>
      </c>
      <c r="G1035" s="3" t="s">
        <v>30</v>
      </c>
      <c r="H1035" s="3" t="s">
        <v>67</v>
      </c>
      <c r="I1035" s="3" t="s">
        <v>68</v>
      </c>
      <c r="J1035" s="3" t="s">
        <v>69</v>
      </c>
      <c r="K1035" s="3" t="s">
        <v>74</v>
      </c>
      <c r="L1035" s="3" t="s">
        <v>552</v>
      </c>
      <c r="M1035" s="3" t="s">
        <v>36</v>
      </c>
      <c r="N1035" s="4">
        <v>455105.58</v>
      </c>
      <c r="O1035" s="4">
        <v>-13506.11</v>
      </c>
      <c r="P1035" s="4">
        <v>0</v>
      </c>
      <c r="Q1035" s="4">
        <v>441599.47</v>
      </c>
      <c r="R1035" s="4">
        <v>19582.919999999998</v>
      </c>
      <c r="S1035" s="4">
        <v>418372.94</v>
      </c>
      <c r="T1035" s="4">
        <v>121228.71</v>
      </c>
      <c r="U1035" s="4">
        <v>23226.53</v>
      </c>
      <c r="V1035" s="4">
        <v>320370.76</v>
      </c>
      <c r="W1035" s="4">
        <v>3643.61</v>
      </c>
      <c r="X1035" s="3" t="s">
        <v>37</v>
      </c>
    </row>
    <row r="1036" spans="1:24" ht="15.75" customHeight="1">
      <c r="A1036" s="3" t="s">
        <v>66</v>
      </c>
      <c r="B1036" s="3" t="s">
        <v>25</v>
      </c>
      <c r="C1036" s="3" t="s">
        <v>531</v>
      </c>
      <c r="D1036" s="3" t="s">
        <v>532</v>
      </c>
      <c r="E1036" s="3" t="s">
        <v>533</v>
      </c>
      <c r="F1036" s="3" t="s">
        <v>29</v>
      </c>
      <c r="G1036" s="3" t="s">
        <v>30</v>
      </c>
      <c r="H1036" s="3" t="s">
        <v>67</v>
      </c>
      <c r="I1036" s="3" t="s">
        <v>68</v>
      </c>
      <c r="J1036" s="3" t="s">
        <v>69</v>
      </c>
      <c r="K1036" s="3" t="s">
        <v>78</v>
      </c>
      <c r="L1036" s="3" t="s">
        <v>553</v>
      </c>
      <c r="M1036" s="3" t="s">
        <v>36</v>
      </c>
      <c r="N1036" s="4">
        <v>630260.03</v>
      </c>
      <c r="O1036" s="4">
        <v>-193751.42</v>
      </c>
      <c r="P1036" s="4">
        <v>0</v>
      </c>
      <c r="Q1036" s="4">
        <v>436508.61</v>
      </c>
      <c r="R1036" s="4">
        <v>7756.69</v>
      </c>
      <c r="S1036" s="4">
        <v>414132.58</v>
      </c>
      <c r="T1036" s="4">
        <v>50681.02</v>
      </c>
      <c r="U1036" s="4">
        <v>22376.03</v>
      </c>
      <c r="V1036" s="4">
        <v>385827.59</v>
      </c>
      <c r="W1036" s="4">
        <v>14619.34</v>
      </c>
      <c r="X1036" s="3" t="s">
        <v>37</v>
      </c>
    </row>
    <row r="1037" spans="1:24" ht="15.75" customHeight="1">
      <c r="A1037" s="3" t="s">
        <v>66</v>
      </c>
      <c r="B1037" s="3" t="s">
        <v>25</v>
      </c>
      <c r="C1037" s="3" t="s">
        <v>531</v>
      </c>
      <c r="D1037" s="3" t="s">
        <v>532</v>
      </c>
      <c r="E1037" s="3" t="s">
        <v>533</v>
      </c>
      <c r="F1037" s="3" t="s">
        <v>29</v>
      </c>
      <c r="G1037" s="3" t="s">
        <v>30</v>
      </c>
      <c r="H1037" s="3" t="s">
        <v>67</v>
      </c>
      <c r="I1037" s="3" t="s">
        <v>68</v>
      </c>
      <c r="J1037" s="3" t="s">
        <v>69</v>
      </c>
      <c r="K1037" s="3" t="s">
        <v>80</v>
      </c>
      <c r="L1037" s="3" t="s">
        <v>554</v>
      </c>
      <c r="M1037" s="3" t="s">
        <v>36</v>
      </c>
      <c r="N1037" s="4">
        <v>374.4</v>
      </c>
      <c r="O1037" s="4">
        <v>-374.4</v>
      </c>
      <c r="P1037" s="4">
        <v>0</v>
      </c>
      <c r="Q1037" s="4">
        <v>0</v>
      </c>
      <c r="R1037" s="4">
        <v>0</v>
      </c>
      <c r="S1037" s="4">
        <v>0</v>
      </c>
      <c r="T1037" s="4">
        <v>0</v>
      </c>
      <c r="U1037" s="4">
        <v>0</v>
      </c>
      <c r="V1037" s="4">
        <v>0</v>
      </c>
      <c r="W1037" s="4">
        <v>0</v>
      </c>
      <c r="X1037" s="3" t="s">
        <v>37</v>
      </c>
    </row>
    <row r="1038" spans="1:24" ht="15.75" customHeight="1">
      <c r="A1038" s="3" t="s">
        <v>66</v>
      </c>
      <c r="B1038" s="3" t="s">
        <v>25</v>
      </c>
      <c r="C1038" s="3" t="s">
        <v>531</v>
      </c>
      <c r="D1038" s="3" t="s">
        <v>532</v>
      </c>
      <c r="E1038" s="3" t="s">
        <v>533</v>
      </c>
      <c r="F1038" s="3" t="s">
        <v>29</v>
      </c>
      <c r="G1038" s="3" t="s">
        <v>30</v>
      </c>
      <c r="H1038" s="3" t="s">
        <v>67</v>
      </c>
      <c r="I1038" s="3" t="s">
        <v>68</v>
      </c>
      <c r="J1038" s="3" t="s">
        <v>69</v>
      </c>
      <c r="K1038" s="3" t="s">
        <v>82</v>
      </c>
      <c r="L1038" s="3" t="s">
        <v>555</v>
      </c>
      <c r="M1038" s="3" t="s">
        <v>36</v>
      </c>
      <c r="N1038" s="4">
        <v>1087339.51</v>
      </c>
      <c r="O1038" s="4">
        <v>1624870.08</v>
      </c>
      <c r="P1038" s="4">
        <v>0</v>
      </c>
      <c r="Q1038" s="4">
        <v>2712209.59</v>
      </c>
      <c r="R1038" s="4">
        <v>75157.11</v>
      </c>
      <c r="S1038" s="4">
        <v>2637052.48</v>
      </c>
      <c r="T1038" s="4">
        <v>587967.63</v>
      </c>
      <c r="U1038" s="4">
        <v>75157.11</v>
      </c>
      <c r="V1038" s="4">
        <v>2124241.96</v>
      </c>
      <c r="W1038" s="4">
        <v>0</v>
      </c>
      <c r="X1038" s="3" t="s">
        <v>37</v>
      </c>
    </row>
    <row r="1039" spans="1:24" ht="15.75" customHeight="1">
      <c r="A1039" s="3" t="s">
        <v>66</v>
      </c>
      <c r="B1039" s="3" t="s">
        <v>25</v>
      </c>
      <c r="C1039" s="3" t="s">
        <v>531</v>
      </c>
      <c r="D1039" s="3" t="s">
        <v>532</v>
      </c>
      <c r="E1039" s="3" t="s">
        <v>533</v>
      </c>
      <c r="F1039" s="3" t="s">
        <v>29</v>
      </c>
      <c r="G1039" s="3" t="s">
        <v>30</v>
      </c>
      <c r="H1039" s="3" t="s">
        <v>67</v>
      </c>
      <c r="I1039" s="3" t="s">
        <v>68</v>
      </c>
      <c r="J1039" s="3" t="s">
        <v>69</v>
      </c>
      <c r="K1039" s="3" t="s">
        <v>84</v>
      </c>
      <c r="L1039" s="3" t="s">
        <v>556</v>
      </c>
      <c r="M1039" s="3" t="s">
        <v>36</v>
      </c>
      <c r="N1039" s="4">
        <v>351238.47</v>
      </c>
      <c r="O1039" s="4">
        <v>40500.61</v>
      </c>
      <c r="P1039" s="4">
        <v>0</v>
      </c>
      <c r="Q1039" s="4">
        <v>391739.08</v>
      </c>
      <c r="R1039" s="4">
        <v>54321.54</v>
      </c>
      <c r="S1039" s="4">
        <v>304909.55</v>
      </c>
      <c r="T1039" s="4">
        <v>76893.89</v>
      </c>
      <c r="U1039" s="4">
        <v>86829.53</v>
      </c>
      <c r="V1039" s="4">
        <v>314845.19</v>
      </c>
      <c r="W1039" s="4">
        <v>32507.99</v>
      </c>
      <c r="X1039" s="3" t="s">
        <v>37</v>
      </c>
    </row>
    <row r="1040" spans="1:24" ht="15.75" customHeight="1">
      <c r="A1040" s="3" t="s">
        <v>66</v>
      </c>
      <c r="B1040" s="3" t="s">
        <v>25</v>
      </c>
      <c r="C1040" s="3" t="s">
        <v>531</v>
      </c>
      <c r="D1040" s="3" t="s">
        <v>532</v>
      </c>
      <c r="E1040" s="3" t="s">
        <v>533</v>
      </c>
      <c r="F1040" s="3" t="s">
        <v>29</v>
      </c>
      <c r="G1040" s="3" t="s">
        <v>30</v>
      </c>
      <c r="H1040" s="3" t="s">
        <v>67</v>
      </c>
      <c r="I1040" s="3" t="s">
        <v>68</v>
      </c>
      <c r="J1040" s="3" t="s">
        <v>69</v>
      </c>
      <c r="K1040" s="3" t="s">
        <v>290</v>
      </c>
      <c r="L1040" s="3" t="s">
        <v>557</v>
      </c>
      <c r="M1040" s="3" t="s">
        <v>36</v>
      </c>
      <c r="N1040" s="4">
        <v>169459.02</v>
      </c>
      <c r="O1040" s="4">
        <v>16057.73</v>
      </c>
      <c r="P1040" s="4">
        <v>0</v>
      </c>
      <c r="Q1040" s="4">
        <v>185516.75</v>
      </c>
      <c r="R1040" s="4">
        <v>0</v>
      </c>
      <c r="S1040" s="4">
        <v>185516.75</v>
      </c>
      <c r="T1040" s="4">
        <v>52371.5</v>
      </c>
      <c r="U1040" s="4">
        <v>0</v>
      </c>
      <c r="V1040" s="4">
        <v>133145.25</v>
      </c>
      <c r="W1040" s="4">
        <v>0</v>
      </c>
      <c r="X1040" s="3" t="s">
        <v>37</v>
      </c>
    </row>
    <row r="1041" spans="1:24" ht="15.75" customHeight="1">
      <c r="A1041" s="3" t="s">
        <v>66</v>
      </c>
      <c r="B1041" s="3" t="s">
        <v>25</v>
      </c>
      <c r="C1041" s="3" t="s">
        <v>531</v>
      </c>
      <c r="D1041" s="3" t="s">
        <v>532</v>
      </c>
      <c r="E1041" s="3" t="s">
        <v>533</v>
      </c>
      <c r="F1041" s="3" t="s">
        <v>29</v>
      </c>
      <c r="G1041" s="3" t="s">
        <v>30</v>
      </c>
      <c r="H1041" s="3" t="s">
        <v>67</v>
      </c>
      <c r="I1041" s="3" t="s">
        <v>68</v>
      </c>
      <c r="J1041" s="3" t="s">
        <v>69</v>
      </c>
      <c r="K1041" s="3" t="s">
        <v>86</v>
      </c>
      <c r="L1041" s="3" t="s">
        <v>558</v>
      </c>
      <c r="M1041" s="3" t="s">
        <v>36</v>
      </c>
      <c r="N1041" s="4">
        <v>0</v>
      </c>
      <c r="O1041" s="4">
        <v>317688.67</v>
      </c>
      <c r="P1041" s="4">
        <v>0</v>
      </c>
      <c r="Q1041" s="4">
        <v>317688.67</v>
      </c>
      <c r="R1041" s="4">
        <v>27000</v>
      </c>
      <c r="S1041" s="4">
        <v>276070.63</v>
      </c>
      <c r="T1041" s="4">
        <v>0</v>
      </c>
      <c r="U1041" s="4">
        <v>41618.04</v>
      </c>
      <c r="V1041" s="4">
        <v>317688.67</v>
      </c>
      <c r="W1041" s="4">
        <v>14618.04</v>
      </c>
      <c r="X1041" s="3" t="s">
        <v>37</v>
      </c>
    </row>
    <row r="1042" spans="1:24" ht="15.75" customHeight="1">
      <c r="A1042" s="3" t="s">
        <v>66</v>
      </c>
      <c r="B1042" s="3" t="s">
        <v>25</v>
      </c>
      <c r="C1042" s="3" t="s">
        <v>531</v>
      </c>
      <c r="D1042" s="3" t="s">
        <v>532</v>
      </c>
      <c r="E1042" s="3" t="s">
        <v>533</v>
      </c>
      <c r="F1042" s="3" t="s">
        <v>29</v>
      </c>
      <c r="G1042" s="3" t="s">
        <v>30</v>
      </c>
      <c r="H1042" s="3" t="s">
        <v>67</v>
      </c>
      <c r="I1042" s="3" t="s">
        <v>68</v>
      </c>
      <c r="J1042" s="3" t="s">
        <v>69</v>
      </c>
      <c r="K1042" s="3" t="s">
        <v>88</v>
      </c>
      <c r="L1042" s="3" t="s">
        <v>559</v>
      </c>
      <c r="M1042" s="3" t="s">
        <v>36</v>
      </c>
      <c r="N1042" s="4">
        <v>67300.990000000005</v>
      </c>
      <c r="O1042" s="4">
        <v>-16996.080000000002</v>
      </c>
      <c r="P1042" s="4">
        <v>0</v>
      </c>
      <c r="Q1042" s="4">
        <v>50304.91</v>
      </c>
      <c r="R1042" s="4">
        <v>6237</v>
      </c>
      <c r="S1042" s="4">
        <v>41480.980000000003</v>
      </c>
      <c r="T1042" s="4">
        <v>4021.9</v>
      </c>
      <c r="U1042" s="4">
        <v>8823.93</v>
      </c>
      <c r="V1042" s="4">
        <v>46283.01</v>
      </c>
      <c r="W1042" s="4">
        <v>2586.9299999999998</v>
      </c>
      <c r="X1042" s="3" t="s">
        <v>37</v>
      </c>
    </row>
    <row r="1043" spans="1:24" ht="15.75" customHeight="1">
      <c r="A1043" s="3" t="s">
        <v>66</v>
      </c>
      <c r="B1043" s="3" t="s">
        <v>25</v>
      </c>
      <c r="C1043" s="3" t="s">
        <v>531</v>
      </c>
      <c r="D1043" s="3" t="s">
        <v>532</v>
      </c>
      <c r="E1043" s="3" t="s">
        <v>533</v>
      </c>
      <c r="F1043" s="3" t="s">
        <v>29</v>
      </c>
      <c r="G1043" s="3" t="s">
        <v>30</v>
      </c>
      <c r="H1043" s="3" t="s">
        <v>67</v>
      </c>
      <c r="I1043" s="3" t="s">
        <v>68</v>
      </c>
      <c r="J1043" s="3" t="s">
        <v>69</v>
      </c>
      <c r="K1043" s="3" t="s">
        <v>90</v>
      </c>
      <c r="L1043" s="3" t="s">
        <v>560</v>
      </c>
      <c r="M1043" s="3" t="s">
        <v>36</v>
      </c>
      <c r="N1043" s="4">
        <v>4508</v>
      </c>
      <c r="O1043" s="4">
        <v>-200</v>
      </c>
      <c r="P1043" s="4">
        <v>0</v>
      </c>
      <c r="Q1043" s="4">
        <v>4308</v>
      </c>
      <c r="R1043" s="4">
        <v>0</v>
      </c>
      <c r="S1043" s="4">
        <v>4308</v>
      </c>
      <c r="T1043" s="4">
        <v>0</v>
      </c>
      <c r="U1043" s="4">
        <v>0</v>
      </c>
      <c r="V1043" s="4">
        <v>4308</v>
      </c>
      <c r="W1043" s="4">
        <v>0</v>
      </c>
      <c r="X1043" s="3" t="s">
        <v>37</v>
      </c>
    </row>
    <row r="1044" spans="1:24" ht="15.75" customHeight="1">
      <c r="A1044" s="3" t="s">
        <v>66</v>
      </c>
      <c r="B1044" s="3" t="s">
        <v>25</v>
      </c>
      <c r="C1044" s="3" t="s">
        <v>531</v>
      </c>
      <c r="D1044" s="3" t="s">
        <v>532</v>
      </c>
      <c r="E1044" s="3" t="s">
        <v>533</v>
      </c>
      <c r="F1044" s="3" t="s">
        <v>29</v>
      </c>
      <c r="G1044" s="3" t="s">
        <v>30</v>
      </c>
      <c r="H1044" s="3" t="s">
        <v>67</v>
      </c>
      <c r="I1044" s="3" t="s">
        <v>68</v>
      </c>
      <c r="J1044" s="3" t="s">
        <v>69</v>
      </c>
      <c r="K1044" s="3" t="s">
        <v>92</v>
      </c>
      <c r="L1044" s="3" t="s">
        <v>561</v>
      </c>
      <c r="M1044" s="3" t="s">
        <v>36</v>
      </c>
      <c r="N1044" s="4">
        <v>131266.13</v>
      </c>
      <c r="O1044" s="4">
        <v>-63485.13</v>
      </c>
      <c r="P1044" s="4">
        <v>0</v>
      </c>
      <c r="Q1044" s="4">
        <v>67781</v>
      </c>
      <c r="R1044" s="4">
        <v>0</v>
      </c>
      <c r="S1044" s="4">
        <v>63656</v>
      </c>
      <c r="T1044" s="4">
        <v>10043.219999999999</v>
      </c>
      <c r="U1044" s="4">
        <v>4125</v>
      </c>
      <c r="V1044" s="4">
        <v>57737.78</v>
      </c>
      <c r="W1044" s="4">
        <v>4125</v>
      </c>
      <c r="X1044" s="3" t="s">
        <v>37</v>
      </c>
    </row>
    <row r="1045" spans="1:24" ht="15.75" customHeight="1">
      <c r="A1045" s="3" t="s">
        <v>66</v>
      </c>
      <c r="B1045" s="3" t="s">
        <v>25</v>
      </c>
      <c r="C1045" s="3" t="s">
        <v>531</v>
      </c>
      <c r="D1045" s="3" t="s">
        <v>532</v>
      </c>
      <c r="E1045" s="3" t="s">
        <v>533</v>
      </c>
      <c r="F1045" s="3" t="s">
        <v>29</v>
      </c>
      <c r="G1045" s="3" t="s">
        <v>30</v>
      </c>
      <c r="H1045" s="3" t="s">
        <v>67</v>
      </c>
      <c r="I1045" s="3" t="s">
        <v>68</v>
      </c>
      <c r="J1045" s="3" t="s">
        <v>69</v>
      </c>
      <c r="K1045" s="3" t="s">
        <v>94</v>
      </c>
      <c r="L1045" s="3" t="s">
        <v>562</v>
      </c>
      <c r="M1045" s="3" t="s">
        <v>36</v>
      </c>
      <c r="N1045" s="4">
        <v>141493.4</v>
      </c>
      <c r="O1045" s="4">
        <v>74960.27</v>
      </c>
      <c r="P1045" s="4">
        <v>0</v>
      </c>
      <c r="Q1045" s="4">
        <v>216453.67</v>
      </c>
      <c r="R1045" s="4">
        <v>82322.05</v>
      </c>
      <c r="S1045" s="4">
        <v>129342.6</v>
      </c>
      <c r="T1045" s="4">
        <v>73506.92</v>
      </c>
      <c r="U1045" s="4">
        <v>87111.07</v>
      </c>
      <c r="V1045" s="4">
        <v>142946.75</v>
      </c>
      <c r="W1045" s="4">
        <v>4789.0200000000004</v>
      </c>
      <c r="X1045" s="3" t="s">
        <v>37</v>
      </c>
    </row>
    <row r="1046" spans="1:24" ht="15.75" customHeight="1">
      <c r="A1046" s="3" t="s">
        <v>66</v>
      </c>
      <c r="B1046" s="3" t="s">
        <v>25</v>
      </c>
      <c r="C1046" s="3" t="s">
        <v>531</v>
      </c>
      <c r="D1046" s="3" t="s">
        <v>532</v>
      </c>
      <c r="E1046" s="3" t="s">
        <v>533</v>
      </c>
      <c r="F1046" s="3" t="s">
        <v>29</v>
      </c>
      <c r="G1046" s="3" t="s">
        <v>30</v>
      </c>
      <c r="H1046" s="3" t="s">
        <v>67</v>
      </c>
      <c r="I1046" s="3" t="s">
        <v>68</v>
      </c>
      <c r="J1046" s="3" t="s">
        <v>69</v>
      </c>
      <c r="K1046" s="3" t="s">
        <v>96</v>
      </c>
      <c r="L1046" s="3" t="s">
        <v>563</v>
      </c>
      <c r="M1046" s="3" t="s">
        <v>36</v>
      </c>
      <c r="N1046" s="4">
        <v>38186.410000000003</v>
      </c>
      <c r="O1046" s="4">
        <v>23944.47</v>
      </c>
      <c r="P1046" s="4">
        <v>0</v>
      </c>
      <c r="Q1046" s="4">
        <v>62130.879999999997</v>
      </c>
      <c r="R1046" s="4">
        <v>62130.879999999997</v>
      </c>
      <c r="S1046" s="4">
        <v>0</v>
      </c>
      <c r="T1046" s="4">
        <v>0</v>
      </c>
      <c r="U1046" s="4">
        <v>62130.879999999997</v>
      </c>
      <c r="V1046" s="4">
        <v>62130.879999999997</v>
      </c>
      <c r="W1046" s="4">
        <v>0</v>
      </c>
      <c r="X1046" s="3" t="s">
        <v>37</v>
      </c>
    </row>
    <row r="1047" spans="1:24" ht="15.75" customHeight="1">
      <c r="A1047" s="3" t="s">
        <v>66</v>
      </c>
      <c r="B1047" s="3" t="s">
        <v>25</v>
      </c>
      <c r="C1047" s="3" t="s">
        <v>531</v>
      </c>
      <c r="D1047" s="3" t="s">
        <v>532</v>
      </c>
      <c r="E1047" s="3" t="s">
        <v>533</v>
      </c>
      <c r="F1047" s="3" t="s">
        <v>29</v>
      </c>
      <c r="G1047" s="3" t="s">
        <v>30</v>
      </c>
      <c r="H1047" s="3" t="s">
        <v>67</v>
      </c>
      <c r="I1047" s="3" t="s">
        <v>68</v>
      </c>
      <c r="J1047" s="3" t="s">
        <v>69</v>
      </c>
      <c r="K1047" s="3" t="s">
        <v>306</v>
      </c>
      <c r="L1047" s="3" t="s">
        <v>564</v>
      </c>
      <c r="M1047" s="3" t="s">
        <v>36</v>
      </c>
      <c r="N1047" s="4">
        <v>465482.6</v>
      </c>
      <c r="O1047" s="4">
        <v>139013.98000000001</v>
      </c>
      <c r="P1047" s="4">
        <v>0</v>
      </c>
      <c r="Q1047" s="4">
        <v>604496.57999999996</v>
      </c>
      <c r="R1047" s="4">
        <v>223906.46</v>
      </c>
      <c r="S1047" s="4">
        <v>320109.48</v>
      </c>
      <c r="T1047" s="4">
        <v>114408.71</v>
      </c>
      <c r="U1047" s="4">
        <v>284387.09999999998</v>
      </c>
      <c r="V1047" s="4">
        <v>490087.87</v>
      </c>
      <c r="W1047" s="4">
        <v>60480.639999999999</v>
      </c>
      <c r="X1047" s="3" t="s">
        <v>37</v>
      </c>
    </row>
    <row r="1048" spans="1:24" ht="15.75" customHeight="1">
      <c r="A1048" s="3" t="s">
        <v>66</v>
      </c>
      <c r="B1048" s="3" t="s">
        <v>25</v>
      </c>
      <c r="C1048" s="3" t="s">
        <v>531</v>
      </c>
      <c r="D1048" s="3" t="s">
        <v>532</v>
      </c>
      <c r="E1048" s="3" t="s">
        <v>533</v>
      </c>
      <c r="F1048" s="3" t="s">
        <v>29</v>
      </c>
      <c r="G1048" s="3" t="s">
        <v>30</v>
      </c>
      <c r="H1048" s="3" t="s">
        <v>67</v>
      </c>
      <c r="I1048" s="3" t="s">
        <v>68</v>
      </c>
      <c r="J1048" s="3" t="s">
        <v>69</v>
      </c>
      <c r="K1048" s="3" t="s">
        <v>401</v>
      </c>
      <c r="L1048" s="3" t="s">
        <v>565</v>
      </c>
      <c r="M1048" s="3" t="s">
        <v>36</v>
      </c>
      <c r="N1048" s="4">
        <v>31539.200000000001</v>
      </c>
      <c r="O1048" s="4">
        <v>-31539.200000000001</v>
      </c>
      <c r="P1048" s="4">
        <v>0</v>
      </c>
      <c r="Q1048" s="4">
        <v>0</v>
      </c>
      <c r="R1048" s="4">
        <v>0</v>
      </c>
      <c r="S1048" s="4">
        <v>0</v>
      </c>
      <c r="T1048" s="4">
        <v>0</v>
      </c>
      <c r="U1048" s="4">
        <v>0</v>
      </c>
      <c r="V1048" s="4">
        <v>0</v>
      </c>
      <c r="W1048" s="4">
        <v>0</v>
      </c>
      <c r="X1048" s="3" t="s">
        <v>37</v>
      </c>
    </row>
    <row r="1049" spans="1:24" ht="15.75" customHeight="1">
      <c r="A1049" s="3" t="s">
        <v>66</v>
      </c>
      <c r="B1049" s="3" t="s">
        <v>25</v>
      </c>
      <c r="C1049" s="3" t="s">
        <v>531</v>
      </c>
      <c r="D1049" s="3" t="s">
        <v>532</v>
      </c>
      <c r="E1049" s="3" t="s">
        <v>533</v>
      </c>
      <c r="F1049" s="3" t="s">
        <v>29</v>
      </c>
      <c r="G1049" s="3" t="s">
        <v>30</v>
      </c>
      <c r="H1049" s="3" t="s">
        <v>67</v>
      </c>
      <c r="I1049" s="3" t="s">
        <v>68</v>
      </c>
      <c r="J1049" s="3" t="s">
        <v>69</v>
      </c>
      <c r="K1049" s="3" t="s">
        <v>566</v>
      </c>
      <c r="L1049" s="3" t="s">
        <v>567</v>
      </c>
      <c r="M1049" s="3" t="s">
        <v>36</v>
      </c>
      <c r="N1049" s="4">
        <v>101404.8</v>
      </c>
      <c r="O1049" s="4">
        <v>-29375.11</v>
      </c>
      <c r="P1049" s="4">
        <v>0</v>
      </c>
      <c r="Q1049" s="4">
        <v>72029.69</v>
      </c>
      <c r="R1049" s="4">
        <v>19553.3</v>
      </c>
      <c r="S1049" s="4">
        <v>25569.119999999999</v>
      </c>
      <c r="T1049" s="4">
        <v>23557.119999999999</v>
      </c>
      <c r="U1049" s="4">
        <v>46460.57</v>
      </c>
      <c r="V1049" s="4">
        <v>48472.57</v>
      </c>
      <c r="W1049" s="4">
        <v>26907.27</v>
      </c>
      <c r="X1049" s="3" t="s">
        <v>37</v>
      </c>
    </row>
    <row r="1050" spans="1:24" ht="15.75" customHeight="1">
      <c r="A1050" s="3" t="s">
        <v>66</v>
      </c>
      <c r="B1050" s="3" t="s">
        <v>25</v>
      </c>
      <c r="C1050" s="3" t="s">
        <v>531</v>
      </c>
      <c r="D1050" s="3" t="s">
        <v>532</v>
      </c>
      <c r="E1050" s="3" t="s">
        <v>533</v>
      </c>
      <c r="F1050" s="3" t="s">
        <v>29</v>
      </c>
      <c r="G1050" s="3" t="s">
        <v>30</v>
      </c>
      <c r="H1050" s="3" t="s">
        <v>67</v>
      </c>
      <c r="I1050" s="3" t="s">
        <v>68</v>
      </c>
      <c r="J1050" s="3" t="s">
        <v>69</v>
      </c>
      <c r="K1050" s="3" t="s">
        <v>568</v>
      </c>
      <c r="L1050" s="3" t="s">
        <v>569</v>
      </c>
      <c r="M1050" s="3" t="s">
        <v>36</v>
      </c>
      <c r="N1050" s="4">
        <v>183722.99</v>
      </c>
      <c r="O1050" s="4">
        <v>-32386.53</v>
      </c>
      <c r="P1050" s="4">
        <v>0</v>
      </c>
      <c r="Q1050" s="4">
        <v>151336.46</v>
      </c>
      <c r="R1050" s="4">
        <v>0</v>
      </c>
      <c r="S1050" s="4">
        <v>25950</v>
      </c>
      <c r="T1050" s="4">
        <v>450</v>
      </c>
      <c r="U1050" s="4">
        <v>125386.46</v>
      </c>
      <c r="V1050" s="4">
        <v>150886.46</v>
      </c>
      <c r="W1050" s="4">
        <v>125386.46</v>
      </c>
      <c r="X1050" s="3" t="s">
        <v>37</v>
      </c>
    </row>
    <row r="1051" spans="1:24" ht="15.75" customHeight="1">
      <c r="A1051" s="3" t="s">
        <v>66</v>
      </c>
      <c r="B1051" s="3" t="s">
        <v>25</v>
      </c>
      <c r="C1051" s="3" t="s">
        <v>531</v>
      </c>
      <c r="D1051" s="3" t="s">
        <v>532</v>
      </c>
      <c r="E1051" s="3" t="s">
        <v>533</v>
      </c>
      <c r="F1051" s="3" t="s">
        <v>29</v>
      </c>
      <c r="G1051" s="3" t="s">
        <v>30</v>
      </c>
      <c r="H1051" s="3" t="s">
        <v>67</v>
      </c>
      <c r="I1051" s="3" t="s">
        <v>68</v>
      </c>
      <c r="J1051" s="3" t="s">
        <v>69</v>
      </c>
      <c r="K1051" s="3" t="s">
        <v>100</v>
      </c>
      <c r="L1051" s="3" t="s">
        <v>570</v>
      </c>
      <c r="M1051" s="3" t="s">
        <v>36</v>
      </c>
      <c r="N1051" s="4">
        <v>135547.45000000001</v>
      </c>
      <c r="O1051" s="4">
        <v>-78780.350000000006</v>
      </c>
      <c r="P1051" s="4">
        <v>0</v>
      </c>
      <c r="Q1051" s="4">
        <v>56767.1</v>
      </c>
      <c r="R1051" s="4">
        <v>0</v>
      </c>
      <c r="S1051" s="4">
        <v>56767.1</v>
      </c>
      <c r="T1051" s="4">
        <v>49500</v>
      </c>
      <c r="U1051" s="4">
        <v>0</v>
      </c>
      <c r="V1051" s="4">
        <v>7267.1</v>
      </c>
      <c r="W1051" s="4">
        <v>0</v>
      </c>
      <c r="X1051" s="3" t="s">
        <v>37</v>
      </c>
    </row>
    <row r="1052" spans="1:24" ht="15.75" customHeight="1">
      <c r="A1052" s="3" t="s">
        <v>66</v>
      </c>
      <c r="B1052" s="3" t="s">
        <v>25</v>
      </c>
      <c r="C1052" s="3" t="s">
        <v>531</v>
      </c>
      <c r="D1052" s="3" t="s">
        <v>532</v>
      </c>
      <c r="E1052" s="3" t="s">
        <v>533</v>
      </c>
      <c r="F1052" s="3" t="s">
        <v>29</v>
      </c>
      <c r="G1052" s="3" t="s">
        <v>30</v>
      </c>
      <c r="H1052" s="3" t="s">
        <v>67</v>
      </c>
      <c r="I1052" s="3" t="s">
        <v>68</v>
      </c>
      <c r="J1052" s="3" t="s">
        <v>69</v>
      </c>
      <c r="K1052" s="3" t="s">
        <v>102</v>
      </c>
      <c r="L1052" s="3" t="s">
        <v>571</v>
      </c>
      <c r="M1052" s="3" t="s">
        <v>36</v>
      </c>
      <c r="N1052" s="4">
        <v>94975.3</v>
      </c>
      <c r="O1052" s="4">
        <v>-86378.82</v>
      </c>
      <c r="P1052" s="4">
        <v>0</v>
      </c>
      <c r="Q1052" s="4">
        <v>8596.48</v>
      </c>
      <c r="R1052" s="4">
        <v>0</v>
      </c>
      <c r="S1052" s="4">
        <v>8596.48</v>
      </c>
      <c r="T1052" s="4">
        <v>4998.7</v>
      </c>
      <c r="U1052" s="4">
        <v>0</v>
      </c>
      <c r="V1052" s="4">
        <v>3597.78</v>
      </c>
      <c r="W1052" s="4">
        <v>0</v>
      </c>
      <c r="X1052" s="3" t="s">
        <v>37</v>
      </c>
    </row>
    <row r="1053" spans="1:24" ht="15.75" customHeight="1">
      <c r="A1053" s="3" t="s">
        <v>66</v>
      </c>
      <c r="B1053" s="3" t="s">
        <v>25</v>
      </c>
      <c r="C1053" s="3" t="s">
        <v>531</v>
      </c>
      <c r="D1053" s="3" t="s">
        <v>532</v>
      </c>
      <c r="E1053" s="3" t="s">
        <v>533</v>
      </c>
      <c r="F1053" s="3" t="s">
        <v>29</v>
      </c>
      <c r="G1053" s="3" t="s">
        <v>30</v>
      </c>
      <c r="H1053" s="3" t="s">
        <v>67</v>
      </c>
      <c r="I1053" s="3" t="s">
        <v>68</v>
      </c>
      <c r="J1053" s="3" t="s">
        <v>69</v>
      </c>
      <c r="K1053" s="3" t="s">
        <v>493</v>
      </c>
      <c r="L1053" s="3" t="s">
        <v>572</v>
      </c>
      <c r="M1053" s="3" t="s">
        <v>36</v>
      </c>
      <c r="N1053" s="4">
        <v>600</v>
      </c>
      <c r="O1053" s="4">
        <v>-600</v>
      </c>
      <c r="P1053" s="4">
        <v>0</v>
      </c>
      <c r="Q1053" s="4">
        <v>0</v>
      </c>
      <c r="R1053" s="4">
        <v>0</v>
      </c>
      <c r="S1053" s="4">
        <v>0</v>
      </c>
      <c r="T1053" s="4">
        <v>0</v>
      </c>
      <c r="U1053" s="4">
        <v>0</v>
      </c>
      <c r="V1053" s="4">
        <v>0</v>
      </c>
      <c r="W1053" s="4">
        <v>0</v>
      </c>
      <c r="X1053" s="3" t="s">
        <v>37</v>
      </c>
    </row>
    <row r="1054" spans="1:24" ht="15.75" customHeight="1">
      <c r="A1054" s="3" t="s">
        <v>66</v>
      </c>
      <c r="B1054" s="3" t="s">
        <v>25</v>
      </c>
      <c r="C1054" s="3" t="s">
        <v>531</v>
      </c>
      <c r="D1054" s="3" t="s">
        <v>532</v>
      </c>
      <c r="E1054" s="3" t="s">
        <v>533</v>
      </c>
      <c r="F1054" s="3" t="s">
        <v>29</v>
      </c>
      <c r="G1054" s="3" t="s">
        <v>30</v>
      </c>
      <c r="H1054" s="3" t="s">
        <v>67</v>
      </c>
      <c r="I1054" s="3" t="s">
        <v>68</v>
      </c>
      <c r="J1054" s="3" t="s">
        <v>69</v>
      </c>
      <c r="K1054" s="3" t="s">
        <v>573</v>
      </c>
      <c r="L1054" s="3" t="s">
        <v>574</v>
      </c>
      <c r="M1054" s="3" t="s">
        <v>36</v>
      </c>
      <c r="N1054" s="4">
        <v>24165.040000000001</v>
      </c>
      <c r="O1054" s="4">
        <v>-23860.04</v>
      </c>
      <c r="P1054" s="4">
        <v>0</v>
      </c>
      <c r="Q1054" s="4">
        <v>305</v>
      </c>
      <c r="R1054" s="4">
        <v>0</v>
      </c>
      <c r="S1054" s="4">
        <v>0</v>
      </c>
      <c r="T1054" s="4">
        <v>0</v>
      </c>
      <c r="U1054" s="4">
        <v>305</v>
      </c>
      <c r="V1054" s="4">
        <v>305</v>
      </c>
      <c r="W1054" s="4">
        <v>305</v>
      </c>
      <c r="X1054" s="3" t="s">
        <v>37</v>
      </c>
    </row>
    <row r="1055" spans="1:24" ht="15.75" customHeight="1">
      <c r="A1055" s="3" t="s">
        <v>66</v>
      </c>
      <c r="B1055" s="3" t="s">
        <v>25</v>
      </c>
      <c r="C1055" s="3" t="s">
        <v>531</v>
      </c>
      <c r="D1055" s="3" t="s">
        <v>532</v>
      </c>
      <c r="E1055" s="3" t="s">
        <v>533</v>
      </c>
      <c r="F1055" s="3" t="s">
        <v>29</v>
      </c>
      <c r="G1055" s="3" t="s">
        <v>30</v>
      </c>
      <c r="H1055" s="3" t="s">
        <v>67</v>
      </c>
      <c r="I1055" s="3" t="s">
        <v>68</v>
      </c>
      <c r="J1055" s="3" t="s">
        <v>69</v>
      </c>
      <c r="K1055" s="3" t="s">
        <v>104</v>
      </c>
      <c r="L1055" s="3" t="s">
        <v>575</v>
      </c>
      <c r="M1055" s="3" t="s">
        <v>36</v>
      </c>
      <c r="N1055" s="4">
        <v>307131.34999999998</v>
      </c>
      <c r="O1055" s="4">
        <v>-274064.12</v>
      </c>
      <c r="P1055" s="4">
        <v>0</v>
      </c>
      <c r="Q1055" s="4">
        <v>33067.230000000003</v>
      </c>
      <c r="R1055" s="4">
        <v>11425.79</v>
      </c>
      <c r="S1055" s="4">
        <v>21641.439999999999</v>
      </c>
      <c r="T1055" s="4">
        <v>10704.39</v>
      </c>
      <c r="U1055" s="4">
        <v>11425.79</v>
      </c>
      <c r="V1055" s="4">
        <v>22362.84</v>
      </c>
      <c r="W1055" s="4">
        <v>0</v>
      </c>
      <c r="X1055" s="3" t="s">
        <v>37</v>
      </c>
    </row>
    <row r="1056" spans="1:24" ht="15.75" customHeight="1">
      <c r="A1056" s="3" t="s">
        <v>66</v>
      </c>
      <c r="B1056" s="3" t="s">
        <v>25</v>
      </c>
      <c r="C1056" s="3" t="s">
        <v>531</v>
      </c>
      <c r="D1056" s="3" t="s">
        <v>532</v>
      </c>
      <c r="E1056" s="3" t="s">
        <v>533</v>
      </c>
      <c r="F1056" s="3" t="s">
        <v>29</v>
      </c>
      <c r="G1056" s="3" t="s">
        <v>30</v>
      </c>
      <c r="H1056" s="3" t="s">
        <v>67</v>
      </c>
      <c r="I1056" s="3" t="s">
        <v>68</v>
      </c>
      <c r="J1056" s="3" t="s">
        <v>69</v>
      </c>
      <c r="K1056" s="3" t="s">
        <v>106</v>
      </c>
      <c r="L1056" s="3" t="s">
        <v>576</v>
      </c>
      <c r="M1056" s="3" t="s">
        <v>36</v>
      </c>
      <c r="N1056" s="4">
        <v>32067.24</v>
      </c>
      <c r="O1056" s="4">
        <v>-17411.240000000002</v>
      </c>
      <c r="P1056" s="4">
        <v>0</v>
      </c>
      <c r="Q1056" s="4">
        <v>14656</v>
      </c>
      <c r="R1056" s="4">
        <v>0</v>
      </c>
      <c r="S1056" s="4">
        <v>11480</v>
      </c>
      <c r="T1056" s="4">
        <v>11480</v>
      </c>
      <c r="U1056" s="4">
        <v>3176</v>
      </c>
      <c r="V1056" s="4">
        <v>3176</v>
      </c>
      <c r="W1056" s="4">
        <v>3176</v>
      </c>
      <c r="X1056" s="3" t="s">
        <v>37</v>
      </c>
    </row>
    <row r="1057" spans="1:24" ht="15.75" customHeight="1">
      <c r="A1057" s="3" t="s">
        <v>66</v>
      </c>
      <c r="B1057" s="3" t="s">
        <v>25</v>
      </c>
      <c r="C1057" s="3" t="s">
        <v>531</v>
      </c>
      <c r="D1057" s="3" t="s">
        <v>532</v>
      </c>
      <c r="E1057" s="3" t="s">
        <v>533</v>
      </c>
      <c r="F1057" s="3" t="s">
        <v>29</v>
      </c>
      <c r="G1057" s="3" t="s">
        <v>30</v>
      </c>
      <c r="H1057" s="3" t="s">
        <v>67</v>
      </c>
      <c r="I1057" s="3" t="s">
        <v>68</v>
      </c>
      <c r="J1057" s="3" t="s">
        <v>69</v>
      </c>
      <c r="K1057" s="3" t="s">
        <v>108</v>
      </c>
      <c r="L1057" s="3" t="s">
        <v>577</v>
      </c>
      <c r="M1057" s="3" t="s">
        <v>36</v>
      </c>
      <c r="N1057" s="4">
        <v>349.83</v>
      </c>
      <c r="O1057" s="4">
        <v>-199.28</v>
      </c>
      <c r="P1057" s="4">
        <v>0</v>
      </c>
      <c r="Q1057" s="4">
        <v>150.55000000000001</v>
      </c>
      <c r="R1057" s="4">
        <v>0</v>
      </c>
      <c r="S1057" s="4">
        <v>0</v>
      </c>
      <c r="T1057" s="4">
        <v>0</v>
      </c>
      <c r="U1057" s="4">
        <v>150.55000000000001</v>
      </c>
      <c r="V1057" s="4">
        <v>150.55000000000001</v>
      </c>
      <c r="W1057" s="4">
        <v>150.55000000000001</v>
      </c>
      <c r="X1057" s="3" t="s">
        <v>37</v>
      </c>
    </row>
    <row r="1058" spans="1:24" ht="15.75" customHeight="1">
      <c r="A1058" s="3" t="s">
        <v>66</v>
      </c>
      <c r="B1058" s="3" t="s">
        <v>25</v>
      </c>
      <c r="C1058" s="3" t="s">
        <v>531</v>
      </c>
      <c r="D1058" s="3" t="s">
        <v>532</v>
      </c>
      <c r="E1058" s="3" t="s">
        <v>533</v>
      </c>
      <c r="F1058" s="3" t="s">
        <v>29</v>
      </c>
      <c r="G1058" s="3" t="s">
        <v>30</v>
      </c>
      <c r="H1058" s="3" t="s">
        <v>67</v>
      </c>
      <c r="I1058" s="3" t="s">
        <v>68</v>
      </c>
      <c r="J1058" s="3" t="s">
        <v>69</v>
      </c>
      <c r="K1058" s="3" t="s">
        <v>110</v>
      </c>
      <c r="L1058" s="3" t="s">
        <v>578</v>
      </c>
      <c r="M1058" s="3" t="s">
        <v>36</v>
      </c>
      <c r="N1058" s="4">
        <v>0</v>
      </c>
      <c r="O1058" s="4">
        <v>10000</v>
      </c>
      <c r="P1058" s="4">
        <v>0</v>
      </c>
      <c r="Q1058" s="4">
        <v>10000</v>
      </c>
      <c r="R1058" s="4">
        <v>0</v>
      </c>
      <c r="S1058" s="4">
        <v>0</v>
      </c>
      <c r="T1058" s="4">
        <v>0</v>
      </c>
      <c r="U1058" s="4">
        <v>10000</v>
      </c>
      <c r="V1058" s="4">
        <v>10000</v>
      </c>
      <c r="W1058" s="4">
        <v>10000</v>
      </c>
      <c r="X1058" s="3" t="s">
        <v>37</v>
      </c>
    </row>
    <row r="1059" spans="1:24" ht="15.75" customHeight="1">
      <c r="A1059" s="3" t="s">
        <v>66</v>
      </c>
      <c r="B1059" s="3" t="s">
        <v>25</v>
      </c>
      <c r="C1059" s="3" t="s">
        <v>531</v>
      </c>
      <c r="D1059" s="3" t="s">
        <v>532</v>
      </c>
      <c r="E1059" s="3" t="s">
        <v>533</v>
      </c>
      <c r="F1059" s="3" t="s">
        <v>29</v>
      </c>
      <c r="G1059" s="3" t="s">
        <v>30</v>
      </c>
      <c r="H1059" s="3" t="s">
        <v>67</v>
      </c>
      <c r="I1059" s="3" t="s">
        <v>68</v>
      </c>
      <c r="J1059" s="3" t="s">
        <v>69</v>
      </c>
      <c r="K1059" s="3" t="s">
        <v>308</v>
      </c>
      <c r="L1059" s="3" t="s">
        <v>579</v>
      </c>
      <c r="M1059" s="3" t="s">
        <v>36</v>
      </c>
      <c r="N1059" s="4">
        <v>0</v>
      </c>
      <c r="O1059" s="4">
        <v>32500</v>
      </c>
      <c r="P1059" s="4">
        <v>0</v>
      </c>
      <c r="Q1059" s="4">
        <v>32500</v>
      </c>
      <c r="R1059" s="4">
        <v>0</v>
      </c>
      <c r="S1059" s="4">
        <v>0</v>
      </c>
      <c r="T1059" s="4">
        <v>0</v>
      </c>
      <c r="U1059" s="4">
        <v>32500</v>
      </c>
      <c r="V1059" s="4">
        <v>32500</v>
      </c>
      <c r="W1059" s="4">
        <v>32500</v>
      </c>
      <c r="X1059" s="3" t="s">
        <v>37</v>
      </c>
    </row>
    <row r="1060" spans="1:24" ht="15.75" customHeight="1">
      <c r="A1060" s="3" t="s">
        <v>66</v>
      </c>
      <c r="B1060" s="3" t="s">
        <v>25</v>
      </c>
      <c r="C1060" s="3" t="s">
        <v>531</v>
      </c>
      <c r="D1060" s="3" t="s">
        <v>532</v>
      </c>
      <c r="E1060" s="3" t="s">
        <v>533</v>
      </c>
      <c r="F1060" s="3" t="s">
        <v>29</v>
      </c>
      <c r="G1060" s="3" t="s">
        <v>30</v>
      </c>
      <c r="H1060" s="3" t="s">
        <v>67</v>
      </c>
      <c r="I1060" s="3" t="s">
        <v>68</v>
      </c>
      <c r="J1060" s="3" t="s">
        <v>69</v>
      </c>
      <c r="K1060" s="3" t="s">
        <v>310</v>
      </c>
      <c r="L1060" s="3" t="s">
        <v>580</v>
      </c>
      <c r="M1060" s="3" t="s">
        <v>36</v>
      </c>
      <c r="N1060" s="4">
        <v>72189.98</v>
      </c>
      <c r="O1060" s="4">
        <v>-40149.339999999997</v>
      </c>
      <c r="P1060" s="4">
        <v>0</v>
      </c>
      <c r="Q1060" s="4">
        <v>32040.639999999999</v>
      </c>
      <c r="R1060" s="4">
        <v>0</v>
      </c>
      <c r="S1060" s="4">
        <v>28382.9</v>
      </c>
      <c r="T1060" s="4">
        <v>0</v>
      </c>
      <c r="U1060" s="4">
        <v>3657.74</v>
      </c>
      <c r="V1060" s="4">
        <v>32040.639999999999</v>
      </c>
      <c r="W1060" s="4">
        <v>3657.74</v>
      </c>
      <c r="X1060" s="3" t="s">
        <v>37</v>
      </c>
    </row>
    <row r="1061" spans="1:24" ht="15.75" customHeight="1">
      <c r="A1061" s="3" t="s">
        <v>66</v>
      </c>
      <c r="B1061" s="3" t="s">
        <v>25</v>
      </c>
      <c r="C1061" s="3" t="s">
        <v>531</v>
      </c>
      <c r="D1061" s="3" t="s">
        <v>532</v>
      </c>
      <c r="E1061" s="3" t="s">
        <v>533</v>
      </c>
      <c r="F1061" s="3" t="s">
        <v>29</v>
      </c>
      <c r="G1061" s="3" t="s">
        <v>30</v>
      </c>
      <c r="H1061" s="3" t="s">
        <v>67</v>
      </c>
      <c r="I1061" s="3" t="s">
        <v>68</v>
      </c>
      <c r="J1061" s="3" t="s">
        <v>69</v>
      </c>
      <c r="K1061" s="3" t="s">
        <v>581</v>
      </c>
      <c r="L1061" s="3" t="s">
        <v>582</v>
      </c>
      <c r="M1061" s="3" t="s">
        <v>36</v>
      </c>
      <c r="N1061" s="4">
        <v>5505</v>
      </c>
      <c r="O1061" s="4">
        <v>-5505</v>
      </c>
      <c r="P1061" s="4">
        <v>0</v>
      </c>
      <c r="Q1061" s="4">
        <v>0</v>
      </c>
      <c r="R1061" s="4">
        <v>0</v>
      </c>
      <c r="S1061" s="4">
        <v>0</v>
      </c>
      <c r="T1061" s="4">
        <v>0</v>
      </c>
      <c r="U1061" s="4">
        <v>0</v>
      </c>
      <c r="V1061" s="4">
        <v>0</v>
      </c>
      <c r="W1061" s="4">
        <v>0</v>
      </c>
      <c r="X1061" s="3" t="s">
        <v>37</v>
      </c>
    </row>
    <row r="1062" spans="1:24" ht="15.75" customHeight="1">
      <c r="A1062" s="3" t="s">
        <v>66</v>
      </c>
      <c r="B1062" s="3" t="s">
        <v>25</v>
      </c>
      <c r="C1062" s="3" t="s">
        <v>531</v>
      </c>
      <c r="D1062" s="3" t="s">
        <v>532</v>
      </c>
      <c r="E1062" s="3" t="s">
        <v>533</v>
      </c>
      <c r="F1062" s="3" t="s">
        <v>29</v>
      </c>
      <c r="G1062" s="3" t="s">
        <v>30</v>
      </c>
      <c r="H1062" s="3" t="s">
        <v>67</v>
      </c>
      <c r="I1062" s="3" t="s">
        <v>68</v>
      </c>
      <c r="J1062" s="3" t="s">
        <v>69</v>
      </c>
      <c r="K1062" s="3" t="s">
        <v>112</v>
      </c>
      <c r="L1062" s="3" t="s">
        <v>583</v>
      </c>
      <c r="M1062" s="3" t="s">
        <v>36</v>
      </c>
      <c r="N1062" s="4">
        <v>542230.88</v>
      </c>
      <c r="O1062" s="4">
        <v>93553.16</v>
      </c>
      <c r="P1062" s="4">
        <v>0</v>
      </c>
      <c r="Q1062" s="4">
        <v>635784.04</v>
      </c>
      <c r="R1062" s="4">
        <v>124690.39</v>
      </c>
      <c r="S1062" s="4">
        <v>463730.53</v>
      </c>
      <c r="T1062" s="4">
        <v>286623.65999999997</v>
      </c>
      <c r="U1062" s="4">
        <v>172053.51</v>
      </c>
      <c r="V1062" s="4">
        <v>349160.38</v>
      </c>
      <c r="W1062" s="4">
        <v>47363.12</v>
      </c>
      <c r="X1062" s="3" t="s">
        <v>37</v>
      </c>
    </row>
    <row r="1063" spans="1:24" ht="15.75" customHeight="1">
      <c r="A1063" s="3" t="s">
        <v>66</v>
      </c>
      <c r="B1063" s="3" t="s">
        <v>25</v>
      </c>
      <c r="C1063" s="3" t="s">
        <v>531</v>
      </c>
      <c r="D1063" s="3" t="s">
        <v>532</v>
      </c>
      <c r="E1063" s="3" t="s">
        <v>533</v>
      </c>
      <c r="F1063" s="3" t="s">
        <v>29</v>
      </c>
      <c r="G1063" s="3" t="s">
        <v>30</v>
      </c>
      <c r="H1063" s="3" t="s">
        <v>67</v>
      </c>
      <c r="I1063" s="3" t="s">
        <v>68</v>
      </c>
      <c r="J1063" s="3" t="s">
        <v>69</v>
      </c>
      <c r="K1063" s="3" t="s">
        <v>314</v>
      </c>
      <c r="L1063" s="3" t="s">
        <v>584</v>
      </c>
      <c r="M1063" s="3" t="s">
        <v>36</v>
      </c>
      <c r="N1063" s="4">
        <v>20.18</v>
      </c>
      <c r="O1063" s="4">
        <v>-20.18</v>
      </c>
      <c r="P1063" s="4">
        <v>0</v>
      </c>
      <c r="Q1063" s="4">
        <v>0</v>
      </c>
      <c r="R1063" s="4">
        <v>0</v>
      </c>
      <c r="S1063" s="4">
        <v>0</v>
      </c>
      <c r="T1063" s="4">
        <v>0</v>
      </c>
      <c r="U1063" s="4">
        <v>0</v>
      </c>
      <c r="V1063" s="4">
        <v>0</v>
      </c>
      <c r="W1063" s="4">
        <v>0</v>
      </c>
      <c r="X1063" s="3" t="s">
        <v>37</v>
      </c>
    </row>
    <row r="1064" spans="1:24" ht="15.75" customHeight="1">
      <c r="A1064" s="3" t="s">
        <v>66</v>
      </c>
      <c r="B1064" s="3" t="s">
        <v>25</v>
      </c>
      <c r="C1064" s="3" t="s">
        <v>531</v>
      </c>
      <c r="D1064" s="3" t="s">
        <v>532</v>
      </c>
      <c r="E1064" s="3" t="s">
        <v>533</v>
      </c>
      <c r="F1064" s="3" t="s">
        <v>29</v>
      </c>
      <c r="G1064" s="3" t="s">
        <v>30</v>
      </c>
      <c r="H1064" s="3" t="s">
        <v>67</v>
      </c>
      <c r="I1064" s="3" t="s">
        <v>68</v>
      </c>
      <c r="J1064" s="3" t="s">
        <v>69</v>
      </c>
      <c r="K1064" s="3" t="s">
        <v>585</v>
      </c>
      <c r="L1064" s="3" t="s">
        <v>586</v>
      </c>
      <c r="M1064" s="3" t="s">
        <v>36</v>
      </c>
      <c r="N1064" s="4">
        <v>540.17999999999995</v>
      </c>
      <c r="O1064" s="4">
        <v>-540.17999999999995</v>
      </c>
      <c r="P1064" s="4">
        <v>0</v>
      </c>
      <c r="Q1064" s="4">
        <v>0</v>
      </c>
      <c r="R1064" s="4">
        <v>0</v>
      </c>
      <c r="S1064" s="4">
        <v>0</v>
      </c>
      <c r="T1064" s="4">
        <v>0</v>
      </c>
      <c r="U1064" s="4">
        <v>0</v>
      </c>
      <c r="V1064" s="4">
        <v>0</v>
      </c>
      <c r="W1064" s="4">
        <v>0</v>
      </c>
      <c r="X1064" s="3" t="s">
        <v>37</v>
      </c>
    </row>
    <row r="1065" spans="1:24" ht="15.75" customHeight="1">
      <c r="A1065" s="3" t="s">
        <v>66</v>
      </c>
      <c r="B1065" s="3" t="s">
        <v>25</v>
      </c>
      <c r="C1065" s="3" t="s">
        <v>531</v>
      </c>
      <c r="D1065" s="3" t="s">
        <v>532</v>
      </c>
      <c r="E1065" s="3" t="s">
        <v>533</v>
      </c>
      <c r="F1065" s="3" t="s">
        <v>29</v>
      </c>
      <c r="G1065" s="3" t="s">
        <v>30</v>
      </c>
      <c r="H1065" s="3" t="s">
        <v>67</v>
      </c>
      <c r="I1065" s="3" t="s">
        <v>68</v>
      </c>
      <c r="J1065" s="3" t="s">
        <v>69</v>
      </c>
      <c r="K1065" s="3" t="s">
        <v>439</v>
      </c>
      <c r="L1065" s="3" t="s">
        <v>587</v>
      </c>
      <c r="M1065" s="3" t="s">
        <v>36</v>
      </c>
      <c r="N1065" s="4">
        <v>3947.42</v>
      </c>
      <c r="O1065" s="4">
        <v>-3502.44</v>
      </c>
      <c r="P1065" s="4">
        <v>0</v>
      </c>
      <c r="Q1065" s="4">
        <v>444.98</v>
      </c>
      <c r="R1065" s="4">
        <v>0</v>
      </c>
      <c r="S1065" s="4">
        <v>0</v>
      </c>
      <c r="T1065" s="4">
        <v>0</v>
      </c>
      <c r="U1065" s="4">
        <v>444.98</v>
      </c>
      <c r="V1065" s="4">
        <v>444.98</v>
      </c>
      <c r="W1065" s="4">
        <v>444.98</v>
      </c>
      <c r="X1065" s="3" t="s">
        <v>37</v>
      </c>
    </row>
    <row r="1066" spans="1:24" ht="15.75" customHeight="1">
      <c r="A1066" s="3" t="s">
        <v>66</v>
      </c>
      <c r="B1066" s="3" t="s">
        <v>25</v>
      </c>
      <c r="C1066" s="3" t="s">
        <v>531</v>
      </c>
      <c r="D1066" s="3" t="s">
        <v>532</v>
      </c>
      <c r="E1066" s="3" t="s">
        <v>533</v>
      </c>
      <c r="F1066" s="3" t="s">
        <v>29</v>
      </c>
      <c r="G1066" s="3" t="s">
        <v>30</v>
      </c>
      <c r="H1066" s="3" t="s">
        <v>67</v>
      </c>
      <c r="I1066" s="3" t="s">
        <v>68</v>
      </c>
      <c r="J1066" s="3" t="s">
        <v>69</v>
      </c>
      <c r="K1066" s="3" t="s">
        <v>588</v>
      </c>
      <c r="L1066" s="3" t="s">
        <v>589</v>
      </c>
      <c r="M1066" s="3" t="s">
        <v>36</v>
      </c>
      <c r="N1066" s="4">
        <v>0</v>
      </c>
      <c r="O1066" s="4">
        <v>997.25</v>
      </c>
      <c r="P1066" s="4">
        <v>0</v>
      </c>
      <c r="Q1066" s="4">
        <v>997.25</v>
      </c>
      <c r="R1066" s="4">
        <v>0</v>
      </c>
      <c r="S1066" s="4">
        <v>0</v>
      </c>
      <c r="T1066" s="4">
        <v>0</v>
      </c>
      <c r="U1066" s="4">
        <v>997.25</v>
      </c>
      <c r="V1066" s="4">
        <v>997.25</v>
      </c>
      <c r="W1066" s="4">
        <v>997.25</v>
      </c>
      <c r="X1066" s="3" t="s">
        <v>37</v>
      </c>
    </row>
    <row r="1067" spans="1:24" ht="15.75" customHeight="1">
      <c r="A1067" s="3" t="s">
        <v>66</v>
      </c>
      <c r="B1067" s="3" t="s">
        <v>25</v>
      </c>
      <c r="C1067" s="3" t="s">
        <v>531</v>
      </c>
      <c r="D1067" s="3" t="s">
        <v>532</v>
      </c>
      <c r="E1067" s="3" t="s">
        <v>533</v>
      </c>
      <c r="F1067" s="3" t="s">
        <v>29</v>
      </c>
      <c r="G1067" s="3" t="s">
        <v>30</v>
      </c>
      <c r="H1067" s="3" t="s">
        <v>67</v>
      </c>
      <c r="I1067" s="3" t="s">
        <v>68</v>
      </c>
      <c r="J1067" s="3" t="s">
        <v>69</v>
      </c>
      <c r="K1067" s="3" t="s">
        <v>351</v>
      </c>
      <c r="L1067" s="3" t="s">
        <v>590</v>
      </c>
      <c r="M1067" s="3" t="s">
        <v>36</v>
      </c>
      <c r="N1067" s="4">
        <v>5736</v>
      </c>
      <c r="O1067" s="4">
        <v>-3561</v>
      </c>
      <c r="P1067" s="4">
        <v>0</v>
      </c>
      <c r="Q1067" s="4">
        <v>2175</v>
      </c>
      <c r="R1067" s="4">
        <v>0</v>
      </c>
      <c r="S1067" s="4">
        <v>1680</v>
      </c>
      <c r="T1067" s="4">
        <v>1680</v>
      </c>
      <c r="U1067" s="4">
        <v>495</v>
      </c>
      <c r="V1067" s="4">
        <v>495</v>
      </c>
      <c r="W1067" s="4">
        <v>495</v>
      </c>
      <c r="X1067" s="3" t="s">
        <v>37</v>
      </c>
    </row>
    <row r="1068" spans="1:24" ht="15.75" customHeight="1">
      <c r="A1068" s="3" t="s">
        <v>66</v>
      </c>
      <c r="B1068" s="3" t="s">
        <v>25</v>
      </c>
      <c r="C1068" s="3" t="s">
        <v>531</v>
      </c>
      <c r="D1068" s="3" t="s">
        <v>532</v>
      </c>
      <c r="E1068" s="3" t="s">
        <v>533</v>
      </c>
      <c r="F1068" s="3" t="s">
        <v>29</v>
      </c>
      <c r="G1068" s="3" t="s">
        <v>30</v>
      </c>
      <c r="H1068" s="3" t="s">
        <v>67</v>
      </c>
      <c r="I1068" s="3" t="s">
        <v>68</v>
      </c>
      <c r="J1068" s="3" t="s">
        <v>69</v>
      </c>
      <c r="K1068" s="3" t="s">
        <v>405</v>
      </c>
      <c r="L1068" s="3" t="s">
        <v>591</v>
      </c>
      <c r="M1068" s="3" t="s">
        <v>36</v>
      </c>
      <c r="N1068" s="4">
        <v>3836.9</v>
      </c>
      <c r="O1068" s="4">
        <v>-3836.9</v>
      </c>
      <c r="P1068" s="4">
        <v>0</v>
      </c>
      <c r="Q1068" s="4">
        <v>0</v>
      </c>
      <c r="R1068" s="4">
        <v>0</v>
      </c>
      <c r="S1068" s="4">
        <v>0</v>
      </c>
      <c r="T1068" s="4">
        <v>0</v>
      </c>
      <c r="U1068" s="4">
        <v>0</v>
      </c>
      <c r="V1068" s="4">
        <v>0</v>
      </c>
      <c r="W1068" s="4">
        <v>0</v>
      </c>
      <c r="X1068" s="3" t="s">
        <v>37</v>
      </c>
    </row>
    <row r="1069" spans="1:24" ht="15.75" customHeight="1">
      <c r="A1069" s="3" t="s">
        <v>66</v>
      </c>
      <c r="B1069" s="3" t="s">
        <v>25</v>
      </c>
      <c r="C1069" s="3" t="s">
        <v>531</v>
      </c>
      <c r="D1069" s="3" t="s">
        <v>532</v>
      </c>
      <c r="E1069" s="3" t="s">
        <v>533</v>
      </c>
      <c r="F1069" s="3" t="s">
        <v>29</v>
      </c>
      <c r="G1069" s="3" t="s">
        <v>30</v>
      </c>
      <c r="H1069" s="3" t="s">
        <v>67</v>
      </c>
      <c r="I1069" s="3" t="s">
        <v>68</v>
      </c>
      <c r="J1069" s="3" t="s">
        <v>69</v>
      </c>
      <c r="K1069" s="3" t="s">
        <v>316</v>
      </c>
      <c r="L1069" s="3" t="s">
        <v>592</v>
      </c>
      <c r="M1069" s="3" t="s">
        <v>36</v>
      </c>
      <c r="N1069" s="4">
        <v>787</v>
      </c>
      <c r="O1069" s="4">
        <v>-307</v>
      </c>
      <c r="P1069" s="4">
        <v>0</v>
      </c>
      <c r="Q1069" s="4">
        <v>480</v>
      </c>
      <c r="R1069" s="4">
        <v>0</v>
      </c>
      <c r="S1069" s="4">
        <v>0</v>
      </c>
      <c r="T1069" s="4">
        <v>0</v>
      </c>
      <c r="U1069" s="4">
        <v>480</v>
      </c>
      <c r="V1069" s="4">
        <v>480</v>
      </c>
      <c r="W1069" s="4">
        <v>480</v>
      </c>
      <c r="X1069" s="3" t="s">
        <v>37</v>
      </c>
    </row>
    <row r="1070" spans="1:24" ht="15.75" customHeight="1">
      <c r="A1070" s="3" t="s">
        <v>66</v>
      </c>
      <c r="B1070" s="3" t="s">
        <v>25</v>
      </c>
      <c r="C1070" s="3" t="s">
        <v>531</v>
      </c>
      <c r="D1070" s="3" t="s">
        <v>532</v>
      </c>
      <c r="E1070" s="3" t="s">
        <v>533</v>
      </c>
      <c r="F1070" s="3" t="s">
        <v>29</v>
      </c>
      <c r="G1070" s="3" t="s">
        <v>30</v>
      </c>
      <c r="H1070" s="3" t="s">
        <v>67</v>
      </c>
      <c r="I1070" s="3" t="s">
        <v>68</v>
      </c>
      <c r="J1070" s="3" t="s">
        <v>69</v>
      </c>
      <c r="K1070" s="3" t="s">
        <v>407</v>
      </c>
      <c r="L1070" s="3" t="s">
        <v>593</v>
      </c>
      <c r="M1070" s="3" t="s">
        <v>36</v>
      </c>
      <c r="N1070" s="4">
        <v>7305.26</v>
      </c>
      <c r="O1070" s="4">
        <v>-547.36</v>
      </c>
      <c r="P1070" s="4">
        <v>0</v>
      </c>
      <c r="Q1070" s="4">
        <v>6757.9</v>
      </c>
      <c r="R1070" s="4">
        <v>0</v>
      </c>
      <c r="S1070" s="4">
        <v>6757.9</v>
      </c>
      <c r="T1070" s="4">
        <v>6757.9</v>
      </c>
      <c r="U1070" s="4">
        <v>0</v>
      </c>
      <c r="V1070" s="4">
        <v>0</v>
      </c>
      <c r="W1070" s="4">
        <v>0</v>
      </c>
      <c r="X1070" s="3" t="s">
        <v>37</v>
      </c>
    </row>
    <row r="1071" spans="1:24" ht="15.75" customHeight="1">
      <c r="A1071" s="3" t="s">
        <v>66</v>
      </c>
      <c r="B1071" s="3" t="s">
        <v>25</v>
      </c>
      <c r="C1071" s="3" t="s">
        <v>531</v>
      </c>
      <c r="D1071" s="3" t="s">
        <v>532</v>
      </c>
      <c r="E1071" s="3" t="s">
        <v>533</v>
      </c>
      <c r="F1071" s="3" t="s">
        <v>29</v>
      </c>
      <c r="G1071" s="3" t="s">
        <v>30</v>
      </c>
      <c r="H1071" s="3" t="s">
        <v>67</v>
      </c>
      <c r="I1071" s="3" t="s">
        <v>68</v>
      </c>
      <c r="J1071" s="3" t="s">
        <v>69</v>
      </c>
      <c r="K1071" s="3" t="s">
        <v>441</v>
      </c>
      <c r="L1071" s="3" t="s">
        <v>594</v>
      </c>
      <c r="M1071" s="3" t="s">
        <v>36</v>
      </c>
      <c r="N1071" s="4">
        <v>1695.36</v>
      </c>
      <c r="O1071" s="4">
        <v>0</v>
      </c>
      <c r="P1071" s="4">
        <v>0</v>
      </c>
      <c r="Q1071" s="4">
        <v>1695.36</v>
      </c>
      <c r="R1071" s="4">
        <v>0</v>
      </c>
      <c r="S1071" s="4">
        <v>1695.36</v>
      </c>
      <c r="T1071" s="4">
        <v>1695.36</v>
      </c>
      <c r="U1071" s="4">
        <v>0</v>
      </c>
      <c r="V1071" s="4">
        <v>0</v>
      </c>
      <c r="W1071" s="4">
        <v>0</v>
      </c>
      <c r="X1071" s="3" t="s">
        <v>37</v>
      </c>
    </row>
    <row r="1072" spans="1:24" ht="15.75" customHeight="1">
      <c r="A1072" s="3" t="s">
        <v>66</v>
      </c>
      <c r="B1072" s="3" t="s">
        <v>25</v>
      </c>
      <c r="C1072" s="3" t="s">
        <v>531</v>
      </c>
      <c r="D1072" s="3" t="s">
        <v>532</v>
      </c>
      <c r="E1072" s="3" t="s">
        <v>533</v>
      </c>
      <c r="F1072" s="3" t="s">
        <v>29</v>
      </c>
      <c r="G1072" s="3" t="s">
        <v>30</v>
      </c>
      <c r="H1072" s="3" t="s">
        <v>67</v>
      </c>
      <c r="I1072" s="3" t="s">
        <v>68</v>
      </c>
      <c r="J1072" s="3" t="s">
        <v>69</v>
      </c>
      <c r="K1072" s="3" t="s">
        <v>595</v>
      </c>
      <c r="L1072" s="3" t="s">
        <v>596</v>
      </c>
      <c r="M1072" s="3" t="s">
        <v>36</v>
      </c>
      <c r="N1072" s="4">
        <v>85</v>
      </c>
      <c r="O1072" s="4">
        <v>-85</v>
      </c>
      <c r="P1072" s="4">
        <v>0</v>
      </c>
      <c r="Q1072" s="4">
        <v>0</v>
      </c>
      <c r="R1072" s="4">
        <v>0</v>
      </c>
      <c r="S1072" s="4">
        <v>0</v>
      </c>
      <c r="T1072" s="4">
        <v>0</v>
      </c>
      <c r="U1072" s="4">
        <v>0</v>
      </c>
      <c r="V1072" s="4">
        <v>0</v>
      </c>
      <c r="W1072" s="4">
        <v>0</v>
      </c>
      <c r="X1072" s="3" t="s">
        <v>37</v>
      </c>
    </row>
    <row r="1073" spans="1:24" ht="15.75" customHeight="1">
      <c r="A1073" s="3" t="s">
        <v>114</v>
      </c>
      <c r="B1073" s="3" t="s">
        <v>25</v>
      </c>
      <c r="C1073" s="3" t="s">
        <v>531</v>
      </c>
      <c r="D1073" s="3" t="s">
        <v>532</v>
      </c>
      <c r="E1073" s="3" t="s">
        <v>533</v>
      </c>
      <c r="F1073" s="3" t="s">
        <v>29</v>
      </c>
      <c r="G1073" s="3" t="s">
        <v>30</v>
      </c>
      <c r="H1073" s="3" t="s">
        <v>67</v>
      </c>
      <c r="I1073" s="3" t="s">
        <v>68</v>
      </c>
      <c r="J1073" s="3" t="s">
        <v>115</v>
      </c>
      <c r="K1073" s="3" t="s">
        <v>116</v>
      </c>
      <c r="L1073" s="3" t="s">
        <v>597</v>
      </c>
      <c r="M1073" s="3" t="s">
        <v>36</v>
      </c>
      <c r="N1073" s="4">
        <v>120000</v>
      </c>
      <c r="O1073" s="4">
        <v>-11425.79</v>
      </c>
      <c r="P1073" s="4">
        <v>0</v>
      </c>
      <c r="Q1073" s="4">
        <v>108574.21</v>
      </c>
      <c r="R1073" s="4">
        <v>385.8</v>
      </c>
      <c r="S1073" s="4">
        <v>19902.169999999998</v>
      </c>
      <c r="T1073" s="4">
        <v>19902.169999999998</v>
      </c>
      <c r="U1073" s="4">
        <v>88672.04</v>
      </c>
      <c r="V1073" s="4">
        <v>88672.04</v>
      </c>
      <c r="W1073" s="4">
        <v>88286.24</v>
      </c>
      <c r="X1073" s="3" t="s">
        <v>37</v>
      </c>
    </row>
    <row r="1074" spans="1:24" ht="15.75" customHeight="1">
      <c r="A1074" s="3" t="s">
        <v>114</v>
      </c>
      <c r="B1074" s="3" t="s">
        <v>25</v>
      </c>
      <c r="C1074" s="3" t="s">
        <v>531</v>
      </c>
      <c r="D1074" s="3" t="s">
        <v>532</v>
      </c>
      <c r="E1074" s="3" t="s">
        <v>533</v>
      </c>
      <c r="F1074" s="3" t="s">
        <v>29</v>
      </c>
      <c r="G1074" s="3" t="s">
        <v>30</v>
      </c>
      <c r="H1074" s="3" t="s">
        <v>67</v>
      </c>
      <c r="I1074" s="3" t="s">
        <v>68</v>
      </c>
      <c r="J1074" s="3" t="s">
        <v>115</v>
      </c>
      <c r="K1074" s="3" t="s">
        <v>318</v>
      </c>
      <c r="L1074" s="3" t="s">
        <v>598</v>
      </c>
      <c r="M1074" s="3" t="s">
        <v>36</v>
      </c>
      <c r="N1074" s="4">
        <v>500</v>
      </c>
      <c r="O1074" s="4">
        <v>0</v>
      </c>
      <c r="P1074" s="4">
        <v>0</v>
      </c>
      <c r="Q1074" s="4">
        <v>500</v>
      </c>
      <c r="R1074" s="4">
        <v>0</v>
      </c>
      <c r="S1074" s="4">
        <v>0</v>
      </c>
      <c r="T1074" s="4">
        <v>0</v>
      </c>
      <c r="U1074" s="4">
        <v>500</v>
      </c>
      <c r="V1074" s="4">
        <v>500</v>
      </c>
      <c r="W1074" s="4">
        <v>500</v>
      </c>
      <c r="X1074" s="3" t="s">
        <v>37</v>
      </c>
    </row>
    <row r="1075" spans="1:24" ht="15.75" customHeight="1">
      <c r="A1075" s="3" t="s">
        <v>114</v>
      </c>
      <c r="B1075" s="3" t="s">
        <v>25</v>
      </c>
      <c r="C1075" s="3" t="s">
        <v>531</v>
      </c>
      <c r="D1075" s="3" t="s">
        <v>532</v>
      </c>
      <c r="E1075" s="3" t="s">
        <v>533</v>
      </c>
      <c r="F1075" s="3" t="s">
        <v>29</v>
      </c>
      <c r="G1075" s="3" t="s">
        <v>30</v>
      </c>
      <c r="H1075" s="3" t="s">
        <v>67</v>
      </c>
      <c r="I1075" s="3" t="s">
        <v>68</v>
      </c>
      <c r="J1075" s="3" t="s">
        <v>115</v>
      </c>
      <c r="K1075" s="3" t="s">
        <v>298</v>
      </c>
      <c r="L1075" s="3" t="s">
        <v>599</v>
      </c>
      <c r="M1075" s="3" t="s">
        <v>36</v>
      </c>
      <c r="N1075" s="4">
        <v>2000</v>
      </c>
      <c r="O1075" s="4">
        <v>2000</v>
      </c>
      <c r="P1075" s="4">
        <v>0</v>
      </c>
      <c r="Q1075" s="4">
        <v>4000</v>
      </c>
      <c r="R1075" s="4">
        <v>0</v>
      </c>
      <c r="S1075" s="4">
        <v>150</v>
      </c>
      <c r="T1075" s="4">
        <v>150</v>
      </c>
      <c r="U1075" s="4">
        <v>3850</v>
      </c>
      <c r="V1075" s="4">
        <v>3850</v>
      </c>
      <c r="W1075" s="4">
        <v>3850</v>
      </c>
      <c r="X1075" s="3" t="s">
        <v>37</v>
      </c>
    </row>
    <row r="1076" spans="1:24" ht="15.75" customHeight="1">
      <c r="A1076" s="3" t="s">
        <v>114</v>
      </c>
      <c r="B1076" s="3" t="s">
        <v>25</v>
      </c>
      <c r="C1076" s="3" t="s">
        <v>531</v>
      </c>
      <c r="D1076" s="3" t="s">
        <v>532</v>
      </c>
      <c r="E1076" s="3" t="s">
        <v>533</v>
      </c>
      <c r="F1076" s="3" t="s">
        <v>29</v>
      </c>
      <c r="G1076" s="3" t="s">
        <v>30</v>
      </c>
      <c r="H1076" s="3" t="s">
        <v>67</v>
      </c>
      <c r="I1076" s="3" t="s">
        <v>68</v>
      </c>
      <c r="J1076" s="3" t="s">
        <v>115</v>
      </c>
      <c r="K1076" s="3" t="s">
        <v>600</v>
      </c>
      <c r="L1076" s="3" t="s">
        <v>601</v>
      </c>
      <c r="M1076" s="3" t="s">
        <v>36</v>
      </c>
      <c r="N1076" s="4">
        <v>99</v>
      </c>
      <c r="O1076" s="4">
        <v>0</v>
      </c>
      <c r="P1076" s="4">
        <v>0</v>
      </c>
      <c r="Q1076" s="4">
        <v>99</v>
      </c>
      <c r="R1076" s="4">
        <v>0</v>
      </c>
      <c r="S1076" s="4">
        <v>0</v>
      </c>
      <c r="T1076" s="4">
        <v>0</v>
      </c>
      <c r="U1076" s="4">
        <v>99</v>
      </c>
      <c r="V1076" s="4">
        <v>99</v>
      </c>
      <c r="W1076" s="4">
        <v>99</v>
      </c>
      <c r="X1076" s="3" t="s">
        <v>37</v>
      </c>
    </row>
    <row r="1077" spans="1:24" ht="15.75" customHeight="1">
      <c r="A1077" s="3" t="s">
        <v>118</v>
      </c>
      <c r="B1077" s="3" t="s">
        <v>25</v>
      </c>
      <c r="C1077" s="3" t="s">
        <v>531</v>
      </c>
      <c r="D1077" s="3" t="s">
        <v>532</v>
      </c>
      <c r="E1077" s="3" t="s">
        <v>533</v>
      </c>
      <c r="F1077" s="3" t="s">
        <v>602</v>
      </c>
      <c r="G1077" s="3" t="s">
        <v>603</v>
      </c>
      <c r="H1077" s="3" t="s">
        <v>604</v>
      </c>
      <c r="I1077" s="3" t="s">
        <v>605</v>
      </c>
      <c r="J1077" s="3" t="s">
        <v>123</v>
      </c>
      <c r="K1077" s="3" t="s">
        <v>513</v>
      </c>
      <c r="L1077" s="3" t="s">
        <v>606</v>
      </c>
      <c r="M1077" s="3" t="s">
        <v>126</v>
      </c>
      <c r="N1077" s="4">
        <v>114000</v>
      </c>
      <c r="O1077" s="4">
        <v>19030.64</v>
      </c>
      <c r="P1077" s="4">
        <v>0</v>
      </c>
      <c r="Q1077" s="4">
        <v>133030.64000000001</v>
      </c>
      <c r="R1077" s="4">
        <v>0</v>
      </c>
      <c r="S1077" s="4">
        <v>118777.36</v>
      </c>
      <c r="T1077" s="4">
        <v>46087.199999999997</v>
      </c>
      <c r="U1077" s="4">
        <v>14253.28</v>
      </c>
      <c r="V1077" s="4">
        <v>86943.44</v>
      </c>
      <c r="W1077" s="4">
        <v>14253.28</v>
      </c>
      <c r="X1077" s="3" t="s">
        <v>127</v>
      </c>
    </row>
    <row r="1078" spans="1:24" ht="15.75" customHeight="1">
      <c r="A1078" s="3" t="s">
        <v>118</v>
      </c>
      <c r="B1078" s="3" t="s">
        <v>25</v>
      </c>
      <c r="C1078" s="3" t="s">
        <v>531</v>
      </c>
      <c r="D1078" s="3" t="s">
        <v>532</v>
      </c>
      <c r="E1078" s="3" t="s">
        <v>533</v>
      </c>
      <c r="F1078" s="3" t="s">
        <v>602</v>
      </c>
      <c r="G1078" s="3" t="s">
        <v>603</v>
      </c>
      <c r="H1078" s="3" t="s">
        <v>604</v>
      </c>
      <c r="I1078" s="3" t="s">
        <v>605</v>
      </c>
      <c r="J1078" s="3" t="s">
        <v>123</v>
      </c>
      <c r="K1078" s="3" t="s">
        <v>607</v>
      </c>
      <c r="L1078" s="3" t="s">
        <v>608</v>
      </c>
      <c r="M1078" s="3" t="s">
        <v>126</v>
      </c>
      <c r="N1078" s="4">
        <v>0</v>
      </c>
      <c r="O1078" s="4">
        <v>2340</v>
      </c>
      <c r="P1078" s="4">
        <v>0</v>
      </c>
      <c r="Q1078" s="4">
        <v>2340</v>
      </c>
      <c r="R1078" s="4">
        <v>0</v>
      </c>
      <c r="S1078" s="4">
        <v>0</v>
      </c>
      <c r="T1078" s="4">
        <v>0</v>
      </c>
      <c r="U1078" s="4">
        <v>2340</v>
      </c>
      <c r="V1078" s="4">
        <v>2340</v>
      </c>
      <c r="W1078" s="4">
        <v>2340</v>
      </c>
      <c r="X1078" s="3" t="s">
        <v>127</v>
      </c>
    </row>
    <row r="1079" spans="1:24" ht="15.75" customHeight="1">
      <c r="A1079" s="3" t="s">
        <v>118</v>
      </c>
      <c r="B1079" s="3" t="s">
        <v>25</v>
      </c>
      <c r="C1079" s="3" t="s">
        <v>531</v>
      </c>
      <c r="D1079" s="3" t="s">
        <v>532</v>
      </c>
      <c r="E1079" s="3" t="s">
        <v>533</v>
      </c>
      <c r="F1079" s="3" t="s">
        <v>602</v>
      </c>
      <c r="G1079" s="3" t="s">
        <v>603</v>
      </c>
      <c r="H1079" s="3" t="s">
        <v>604</v>
      </c>
      <c r="I1079" s="3" t="s">
        <v>605</v>
      </c>
      <c r="J1079" s="3" t="s">
        <v>123</v>
      </c>
      <c r="K1079" s="3" t="s">
        <v>178</v>
      </c>
      <c r="L1079" s="3" t="s">
        <v>609</v>
      </c>
      <c r="M1079" s="3" t="s">
        <v>126</v>
      </c>
      <c r="N1079" s="4">
        <v>855955.21</v>
      </c>
      <c r="O1079" s="4">
        <v>0</v>
      </c>
      <c r="P1079" s="4">
        <v>0</v>
      </c>
      <c r="Q1079" s="4">
        <v>855955.21</v>
      </c>
      <c r="R1079" s="4">
        <v>19218.57</v>
      </c>
      <c r="S1079" s="4">
        <v>238891</v>
      </c>
      <c r="T1079" s="4">
        <v>238891</v>
      </c>
      <c r="U1079" s="4">
        <v>617064.21</v>
      </c>
      <c r="V1079" s="4">
        <v>617064.21</v>
      </c>
      <c r="W1079" s="4">
        <v>597845.64</v>
      </c>
      <c r="X1079" s="3" t="s">
        <v>127</v>
      </c>
    </row>
    <row r="1080" spans="1:24" ht="15.75" customHeight="1">
      <c r="A1080" s="3" t="s">
        <v>118</v>
      </c>
      <c r="B1080" s="3" t="s">
        <v>25</v>
      </c>
      <c r="C1080" s="3" t="s">
        <v>531</v>
      </c>
      <c r="D1080" s="3" t="s">
        <v>532</v>
      </c>
      <c r="E1080" s="3" t="s">
        <v>533</v>
      </c>
      <c r="F1080" s="3" t="s">
        <v>602</v>
      </c>
      <c r="G1080" s="3" t="s">
        <v>603</v>
      </c>
      <c r="H1080" s="3" t="s">
        <v>604</v>
      </c>
      <c r="I1080" s="3" t="s">
        <v>605</v>
      </c>
      <c r="J1080" s="3" t="s">
        <v>123</v>
      </c>
      <c r="K1080" s="3" t="s">
        <v>516</v>
      </c>
      <c r="L1080" s="3" t="s">
        <v>610</v>
      </c>
      <c r="M1080" s="3" t="s">
        <v>126</v>
      </c>
      <c r="N1080" s="4">
        <v>12985.24</v>
      </c>
      <c r="O1080" s="4">
        <v>0</v>
      </c>
      <c r="P1080" s="4">
        <v>0</v>
      </c>
      <c r="Q1080" s="4">
        <v>12985.24</v>
      </c>
      <c r="R1080" s="4">
        <v>6569.24</v>
      </c>
      <c r="S1080" s="4">
        <v>6416</v>
      </c>
      <c r="T1080" s="4">
        <v>0</v>
      </c>
      <c r="U1080" s="4">
        <v>6569.24</v>
      </c>
      <c r="V1080" s="4">
        <v>12985.24</v>
      </c>
      <c r="W1080" s="4">
        <v>0</v>
      </c>
      <c r="X1080" s="3" t="s">
        <v>127</v>
      </c>
    </row>
    <row r="1081" spans="1:24" ht="15.75" customHeight="1">
      <c r="A1081" s="3" t="s">
        <v>118</v>
      </c>
      <c r="B1081" s="3" t="s">
        <v>25</v>
      </c>
      <c r="C1081" s="3" t="s">
        <v>531</v>
      </c>
      <c r="D1081" s="3" t="s">
        <v>532</v>
      </c>
      <c r="E1081" s="3" t="s">
        <v>533</v>
      </c>
      <c r="F1081" s="3" t="s">
        <v>602</v>
      </c>
      <c r="G1081" s="3" t="s">
        <v>603</v>
      </c>
      <c r="H1081" s="3" t="s">
        <v>604</v>
      </c>
      <c r="I1081" s="3" t="s">
        <v>605</v>
      </c>
      <c r="J1081" s="3" t="s">
        <v>123</v>
      </c>
      <c r="K1081" s="3" t="s">
        <v>611</v>
      </c>
      <c r="L1081" s="3" t="s">
        <v>612</v>
      </c>
      <c r="M1081" s="3" t="s">
        <v>126</v>
      </c>
      <c r="N1081" s="4">
        <v>658381.94999999995</v>
      </c>
      <c r="O1081" s="4">
        <v>0</v>
      </c>
      <c r="P1081" s="4">
        <v>0</v>
      </c>
      <c r="Q1081" s="4">
        <v>658381.94999999995</v>
      </c>
      <c r="R1081" s="4">
        <v>0</v>
      </c>
      <c r="S1081" s="4">
        <v>0</v>
      </c>
      <c r="T1081" s="4">
        <v>0</v>
      </c>
      <c r="U1081" s="4">
        <v>658381.94999999995</v>
      </c>
      <c r="V1081" s="4">
        <v>658381.94999999995</v>
      </c>
      <c r="W1081" s="4">
        <v>658381.94999999995</v>
      </c>
      <c r="X1081" s="3" t="s">
        <v>127</v>
      </c>
    </row>
    <row r="1082" spans="1:24" ht="15.75" customHeight="1">
      <c r="A1082" s="3" t="s">
        <v>118</v>
      </c>
      <c r="B1082" s="3" t="s">
        <v>25</v>
      </c>
      <c r="C1082" s="3" t="s">
        <v>531</v>
      </c>
      <c r="D1082" s="3" t="s">
        <v>532</v>
      </c>
      <c r="E1082" s="3" t="s">
        <v>533</v>
      </c>
      <c r="F1082" s="3" t="s">
        <v>602</v>
      </c>
      <c r="G1082" s="3" t="s">
        <v>603</v>
      </c>
      <c r="H1082" s="3" t="s">
        <v>604</v>
      </c>
      <c r="I1082" s="3" t="s">
        <v>605</v>
      </c>
      <c r="J1082" s="3" t="s">
        <v>123</v>
      </c>
      <c r="K1082" s="3" t="s">
        <v>169</v>
      </c>
      <c r="L1082" s="3" t="s">
        <v>613</v>
      </c>
      <c r="M1082" s="3" t="s">
        <v>126</v>
      </c>
      <c r="N1082" s="4">
        <v>0</v>
      </c>
      <c r="O1082" s="4">
        <v>90000</v>
      </c>
      <c r="P1082" s="4">
        <v>0</v>
      </c>
      <c r="Q1082" s="4">
        <v>90000</v>
      </c>
      <c r="R1082" s="4">
        <v>0</v>
      </c>
      <c r="S1082" s="4">
        <v>0</v>
      </c>
      <c r="T1082" s="4">
        <v>0</v>
      </c>
      <c r="U1082" s="4">
        <v>90000</v>
      </c>
      <c r="V1082" s="4">
        <v>90000</v>
      </c>
      <c r="W1082" s="4">
        <v>90000</v>
      </c>
      <c r="X1082" s="3" t="s">
        <v>127</v>
      </c>
    </row>
    <row r="1083" spans="1:24" ht="15.75" customHeight="1">
      <c r="A1083" s="3" t="s">
        <v>118</v>
      </c>
      <c r="B1083" s="3" t="s">
        <v>25</v>
      </c>
      <c r="C1083" s="3" t="s">
        <v>531</v>
      </c>
      <c r="D1083" s="3" t="s">
        <v>532</v>
      </c>
      <c r="E1083" s="3" t="s">
        <v>533</v>
      </c>
      <c r="F1083" s="3" t="s">
        <v>602</v>
      </c>
      <c r="G1083" s="3" t="s">
        <v>603</v>
      </c>
      <c r="H1083" s="3" t="s">
        <v>604</v>
      </c>
      <c r="I1083" s="3" t="s">
        <v>605</v>
      </c>
      <c r="J1083" s="3" t="s">
        <v>123</v>
      </c>
      <c r="K1083" s="3" t="s">
        <v>416</v>
      </c>
      <c r="L1083" s="3" t="s">
        <v>614</v>
      </c>
      <c r="M1083" s="3" t="s">
        <v>126</v>
      </c>
      <c r="N1083" s="4">
        <v>48167</v>
      </c>
      <c r="O1083" s="4">
        <v>61170.8</v>
      </c>
      <c r="P1083" s="4">
        <v>0</v>
      </c>
      <c r="Q1083" s="4">
        <v>109337.8</v>
      </c>
      <c r="R1083" s="4">
        <v>0</v>
      </c>
      <c r="S1083" s="4">
        <v>38268.199999999997</v>
      </c>
      <c r="T1083" s="4">
        <v>16711</v>
      </c>
      <c r="U1083" s="4">
        <v>71069.600000000006</v>
      </c>
      <c r="V1083" s="4">
        <v>92626.8</v>
      </c>
      <c r="W1083" s="4">
        <v>71069.600000000006</v>
      </c>
      <c r="X1083" s="3" t="s">
        <v>127</v>
      </c>
    </row>
    <row r="1084" spans="1:24" ht="15.75" customHeight="1">
      <c r="A1084" s="3" t="s">
        <v>118</v>
      </c>
      <c r="B1084" s="3" t="s">
        <v>25</v>
      </c>
      <c r="C1084" s="3" t="s">
        <v>531</v>
      </c>
      <c r="D1084" s="3" t="s">
        <v>532</v>
      </c>
      <c r="E1084" s="3" t="s">
        <v>533</v>
      </c>
      <c r="F1084" s="3" t="s">
        <v>602</v>
      </c>
      <c r="G1084" s="3" t="s">
        <v>603</v>
      </c>
      <c r="H1084" s="3" t="s">
        <v>604</v>
      </c>
      <c r="I1084" s="3" t="s">
        <v>605</v>
      </c>
      <c r="J1084" s="3" t="s">
        <v>123</v>
      </c>
      <c r="K1084" s="3" t="s">
        <v>615</v>
      </c>
      <c r="L1084" s="3" t="s">
        <v>616</v>
      </c>
      <c r="M1084" s="3" t="s">
        <v>126</v>
      </c>
      <c r="N1084" s="4">
        <v>142806.01</v>
      </c>
      <c r="O1084" s="4">
        <v>41263.85</v>
      </c>
      <c r="P1084" s="4">
        <v>0</v>
      </c>
      <c r="Q1084" s="4">
        <v>184069.86</v>
      </c>
      <c r="R1084" s="4">
        <v>140005.26999999999</v>
      </c>
      <c r="S1084" s="4">
        <v>0</v>
      </c>
      <c r="T1084" s="4">
        <v>0</v>
      </c>
      <c r="U1084" s="4">
        <v>184069.86</v>
      </c>
      <c r="V1084" s="4">
        <v>184069.86</v>
      </c>
      <c r="W1084" s="4">
        <v>44064.59</v>
      </c>
      <c r="X1084" s="3" t="s">
        <v>127</v>
      </c>
    </row>
    <row r="1085" spans="1:24" ht="15.75" customHeight="1">
      <c r="A1085" s="3" t="s">
        <v>118</v>
      </c>
      <c r="B1085" s="3" t="s">
        <v>25</v>
      </c>
      <c r="C1085" s="3" t="s">
        <v>531</v>
      </c>
      <c r="D1085" s="3" t="s">
        <v>532</v>
      </c>
      <c r="E1085" s="3" t="s">
        <v>533</v>
      </c>
      <c r="F1085" s="3" t="s">
        <v>602</v>
      </c>
      <c r="G1085" s="3" t="s">
        <v>603</v>
      </c>
      <c r="H1085" s="3" t="s">
        <v>604</v>
      </c>
      <c r="I1085" s="3" t="s">
        <v>605</v>
      </c>
      <c r="J1085" s="3" t="s">
        <v>123</v>
      </c>
      <c r="K1085" s="3" t="s">
        <v>382</v>
      </c>
      <c r="L1085" s="3" t="s">
        <v>617</v>
      </c>
      <c r="M1085" s="3" t="s">
        <v>126</v>
      </c>
      <c r="N1085" s="4">
        <v>56754.51</v>
      </c>
      <c r="O1085" s="4">
        <v>0</v>
      </c>
      <c r="P1085" s="4">
        <v>0</v>
      </c>
      <c r="Q1085" s="4">
        <v>56754.51</v>
      </c>
      <c r="R1085" s="4">
        <v>56754.51</v>
      </c>
      <c r="S1085" s="4">
        <v>0</v>
      </c>
      <c r="T1085" s="4">
        <v>0</v>
      </c>
      <c r="U1085" s="4">
        <v>56754.51</v>
      </c>
      <c r="V1085" s="4">
        <v>56754.51</v>
      </c>
      <c r="W1085" s="4">
        <v>0</v>
      </c>
      <c r="X1085" s="3" t="s">
        <v>127</v>
      </c>
    </row>
    <row r="1086" spans="1:24" ht="15.75" customHeight="1">
      <c r="A1086" s="3" t="s">
        <v>118</v>
      </c>
      <c r="B1086" s="3" t="s">
        <v>25</v>
      </c>
      <c r="C1086" s="3" t="s">
        <v>531</v>
      </c>
      <c r="D1086" s="3" t="s">
        <v>532</v>
      </c>
      <c r="E1086" s="3" t="s">
        <v>533</v>
      </c>
      <c r="F1086" s="3" t="s">
        <v>602</v>
      </c>
      <c r="G1086" s="3" t="s">
        <v>603</v>
      </c>
      <c r="H1086" s="3" t="s">
        <v>604</v>
      </c>
      <c r="I1086" s="3" t="s">
        <v>605</v>
      </c>
      <c r="J1086" s="3" t="s">
        <v>123</v>
      </c>
      <c r="K1086" s="3" t="s">
        <v>618</v>
      </c>
      <c r="L1086" s="3" t="s">
        <v>619</v>
      </c>
      <c r="M1086" s="3" t="s">
        <v>126</v>
      </c>
      <c r="N1086" s="4">
        <v>0</v>
      </c>
      <c r="O1086" s="4">
        <v>6770</v>
      </c>
      <c r="P1086" s="4">
        <v>0</v>
      </c>
      <c r="Q1086" s="4">
        <v>6770</v>
      </c>
      <c r="R1086" s="4">
        <v>0</v>
      </c>
      <c r="S1086" s="4">
        <v>0</v>
      </c>
      <c r="T1086" s="4">
        <v>0</v>
      </c>
      <c r="U1086" s="4">
        <v>6770</v>
      </c>
      <c r="V1086" s="4">
        <v>6770</v>
      </c>
      <c r="W1086" s="4">
        <v>6770</v>
      </c>
      <c r="X1086" s="3" t="s">
        <v>127</v>
      </c>
    </row>
    <row r="1087" spans="1:24" ht="15.75" customHeight="1">
      <c r="A1087" s="3" t="s">
        <v>118</v>
      </c>
      <c r="B1087" s="3" t="s">
        <v>25</v>
      </c>
      <c r="C1087" s="3" t="s">
        <v>531</v>
      </c>
      <c r="D1087" s="3" t="s">
        <v>532</v>
      </c>
      <c r="E1087" s="3" t="s">
        <v>533</v>
      </c>
      <c r="F1087" s="3" t="s">
        <v>602</v>
      </c>
      <c r="G1087" s="3" t="s">
        <v>603</v>
      </c>
      <c r="H1087" s="3" t="s">
        <v>604</v>
      </c>
      <c r="I1087" s="3" t="s">
        <v>605</v>
      </c>
      <c r="J1087" s="3" t="s">
        <v>123</v>
      </c>
      <c r="K1087" s="3" t="s">
        <v>520</v>
      </c>
      <c r="L1087" s="3" t="s">
        <v>620</v>
      </c>
      <c r="M1087" s="3" t="s">
        <v>126</v>
      </c>
      <c r="N1087" s="4">
        <v>170000</v>
      </c>
      <c r="O1087" s="4">
        <v>0</v>
      </c>
      <c r="P1087" s="4">
        <v>0</v>
      </c>
      <c r="Q1087" s="4">
        <v>170000</v>
      </c>
      <c r="R1087" s="4">
        <v>170000</v>
      </c>
      <c r="S1087" s="4">
        <v>0</v>
      </c>
      <c r="T1087" s="4">
        <v>0</v>
      </c>
      <c r="U1087" s="4">
        <v>170000</v>
      </c>
      <c r="V1087" s="4">
        <v>170000</v>
      </c>
      <c r="W1087" s="4">
        <v>0</v>
      </c>
      <c r="X1087" s="3" t="s">
        <v>127</v>
      </c>
    </row>
    <row r="1088" spans="1:24" ht="15.75" customHeight="1">
      <c r="A1088" s="3" t="s">
        <v>118</v>
      </c>
      <c r="B1088" s="3" t="s">
        <v>25</v>
      </c>
      <c r="C1088" s="3" t="s">
        <v>531</v>
      </c>
      <c r="D1088" s="3" t="s">
        <v>532</v>
      </c>
      <c r="E1088" s="3" t="s">
        <v>533</v>
      </c>
      <c r="F1088" s="3" t="s">
        <v>602</v>
      </c>
      <c r="G1088" s="3" t="s">
        <v>603</v>
      </c>
      <c r="H1088" s="3" t="s">
        <v>604</v>
      </c>
      <c r="I1088" s="3" t="s">
        <v>605</v>
      </c>
      <c r="J1088" s="3" t="s">
        <v>123</v>
      </c>
      <c r="K1088" s="3" t="s">
        <v>142</v>
      </c>
      <c r="L1088" s="3" t="s">
        <v>621</v>
      </c>
      <c r="M1088" s="3" t="s">
        <v>126</v>
      </c>
      <c r="N1088" s="4">
        <v>24451.200000000001</v>
      </c>
      <c r="O1088" s="4">
        <v>204000</v>
      </c>
      <c r="P1088" s="4">
        <v>0</v>
      </c>
      <c r="Q1088" s="4">
        <v>228451.20000000001</v>
      </c>
      <c r="R1088" s="4">
        <v>204000</v>
      </c>
      <c r="S1088" s="4">
        <v>0</v>
      </c>
      <c r="T1088" s="4">
        <v>0</v>
      </c>
      <c r="U1088" s="4">
        <v>228451.20000000001</v>
      </c>
      <c r="V1088" s="4">
        <v>228451.20000000001</v>
      </c>
      <c r="W1088" s="4">
        <v>24451.200000000001</v>
      </c>
      <c r="X1088" s="3" t="s">
        <v>127</v>
      </c>
    </row>
    <row r="1089" spans="1:24" ht="15.75" customHeight="1">
      <c r="A1089" s="3" t="s">
        <v>118</v>
      </c>
      <c r="B1089" s="3" t="s">
        <v>25</v>
      </c>
      <c r="C1089" s="3" t="s">
        <v>531</v>
      </c>
      <c r="D1089" s="3" t="s">
        <v>532</v>
      </c>
      <c r="E1089" s="3" t="s">
        <v>533</v>
      </c>
      <c r="F1089" s="3" t="s">
        <v>602</v>
      </c>
      <c r="G1089" s="3" t="s">
        <v>603</v>
      </c>
      <c r="H1089" s="3" t="s">
        <v>604</v>
      </c>
      <c r="I1089" s="3" t="s">
        <v>605</v>
      </c>
      <c r="J1089" s="3" t="s">
        <v>123</v>
      </c>
      <c r="K1089" s="3" t="s">
        <v>622</v>
      </c>
      <c r="L1089" s="3" t="s">
        <v>623</v>
      </c>
      <c r="M1089" s="3" t="s">
        <v>126</v>
      </c>
      <c r="N1089" s="4">
        <v>11607.14</v>
      </c>
      <c r="O1089" s="4">
        <v>0</v>
      </c>
      <c r="P1089" s="4">
        <v>0</v>
      </c>
      <c r="Q1089" s="4">
        <v>11607.14</v>
      </c>
      <c r="R1089" s="4">
        <v>0</v>
      </c>
      <c r="S1089" s="4">
        <v>0</v>
      </c>
      <c r="T1089" s="4">
        <v>0</v>
      </c>
      <c r="U1089" s="4">
        <v>11607.14</v>
      </c>
      <c r="V1089" s="4">
        <v>11607.14</v>
      </c>
      <c r="W1089" s="4">
        <v>11607.14</v>
      </c>
      <c r="X1089" s="3" t="s">
        <v>127</v>
      </c>
    </row>
    <row r="1090" spans="1:24" ht="15.75" customHeight="1">
      <c r="A1090" s="3" t="s">
        <v>118</v>
      </c>
      <c r="B1090" s="3" t="s">
        <v>25</v>
      </c>
      <c r="C1090" s="3" t="s">
        <v>531</v>
      </c>
      <c r="D1090" s="3" t="s">
        <v>532</v>
      </c>
      <c r="E1090" s="3" t="s">
        <v>533</v>
      </c>
      <c r="F1090" s="3" t="s">
        <v>602</v>
      </c>
      <c r="G1090" s="3" t="s">
        <v>603</v>
      </c>
      <c r="H1090" s="3" t="s">
        <v>604</v>
      </c>
      <c r="I1090" s="3" t="s">
        <v>605</v>
      </c>
      <c r="J1090" s="3" t="s">
        <v>123</v>
      </c>
      <c r="K1090" s="3" t="s">
        <v>385</v>
      </c>
      <c r="L1090" s="3" t="s">
        <v>624</v>
      </c>
      <c r="M1090" s="3" t="s">
        <v>126</v>
      </c>
      <c r="N1090" s="4">
        <v>0</v>
      </c>
      <c r="O1090" s="4">
        <v>170350</v>
      </c>
      <c r="P1090" s="4">
        <v>0</v>
      </c>
      <c r="Q1090" s="4">
        <v>170350</v>
      </c>
      <c r="R1090" s="4">
        <v>170350</v>
      </c>
      <c r="S1090" s="4">
        <v>0</v>
      </c>
      <c r="T1090" s="4">
        <v>0</v>
      </c>
      <c r="U1090" s="4">
        <v>170350</v>
      </c>
      <c r="V1090" s="4">
        <v>170350</v>
      </c>
      <c r="W1090" s="4">
        <v>0</v>
      </c>
      <c r="X1090" s="3" t="s">
        <v>127</v>
      </c>
    </row>
    <row r="1091" spans="1:24" ht="15.75" customHeight="1">
      <c r="A1091" s="3" t="s">
        <v>118</v>
      </c>
      <c r="B1091" s="3" t="s">
        <v>25</v>
      </c>
      <c r="C1091" s="3" t="s">
        <v>531</v>
      </c>
      <c r="D1091" s="3" t="s">
        <v>532</v>
      </c>
      <c r="E1091" s="3" t="s">
        <v>533</v>
      </c>
      <c r="F1091" s="3" t="s">
        <v>602</v>
      </c>
      <c r="G1091" s="3" t="s">
        <v>603</v>
      </c>
      <c r="H1091" s="3" t="s">
        <v>604</v>
      </c>
      <c r="I1091" s="3" t="s">
        <v>605</v>
      </c>
      <c r="J1091" s="3" t="s">
        <v>123</v>
      </c>
      <c r="K1091" s="3" t="s">
        <v>330</v>
      </c>
      <c r="L1091" s="3" t="s">
        <v>625</v>
      </c>
      <c r="M1091" s="3" t="s">
        <v>126</v>
      </c>
      <c r="N1091" s="4">
        <v>0</v>
      </c>
      <c r="O1091" s="4">
        <v>1546333.11</v>
      </c>
      <c r="P1091" s="4">
        <v>0</v>
      </c>
      <c r="Q1091" s="4">
        <v>1546333.11</v>
      </c>
      <c r="R1091" s="4">
        <v>0</v>
      </c>
      <c r="S1091" s="4">
        <v>0</v>
      </c>
      <c r="T1091" s="4">
        <v>0</v>
      </c>
      <c r="U1091" s="4">
        <v>1546333.11</v>
      </c>
      <c r="V1091" s="4">
        <v>1546333.11</v>
      </c>
      <c r="W1091" s="4">
        <v>1546333.11</v>
      </c>
      <c r="X1091" s="3" t="s">
        <v>127</v>
      </c>
    </row>
    <row r="1092" spans="1:24" ht="15.75" customHeight="1">
      <c r="A1092" s="3" t="s">
        <v>118</v>
      </c>
      <c r="B1092" s="3" t="s">
        <v>25</v>
      </c>
      <c r="C1092" s="3" t="s">
        <v>531</v>
      </c>
      <c r="D1092" s="3" t="s">
        <v>532</v>
      </c>
      <c r="E1092" s="3" t="s">
        <v>533</v>
      </c>
      <c r="F1092" s="3" t="s">
        <v>602</v>
      </c>
      <c r="G1092" s="3" t="s">
        <v>603</v>
      </c>
      <c r="H1092" s="3" t="s">
        <v>604</v>
      </c>
      <c r="I1092" s="3" t="s">
        <v>605</v>
      </c>
      <c r="J1092" s="3" t="s">
        <v>123</v>
      </c>
      <c r="K1092" s="3" t="s">
        <v>626</v>
      </c>
      <c r="L1092" s="3" t="s">
        <v>627</v>
      </c>
      <c r="M1092" s="3" t="s">
        <v>126</v>
      </c>
      <c r="N1092" s="4">
        <v>56126.5</v>
      </c>
      <c r="O1092" s="4">
        <v>0</v>
      </c>
      <c r="P1092" s="4">
        <v>0</v>
      </c>
      <c r="Q1092" s="4">
        <v>56126.5</v>
      </c>
      <c r="R1092" s="4">
        <v>33290.03</v>
      </c>
      <c r="S1092" s="4">
        <v>5912.47</v>
      </c>
      <c r="T1092" s="4">
        <v>0</v>
      </c>
      <c r="U1092" s="4">
        <v>50214.03</v>
      </c>
      <c r="V1092" s="4">
        <v>56126.5</v>
      </c>
      <c r="W1092" s="4">
        <v>16924</v>
      </c>
      <c r="X1092" s="3" t="s">
        <v>127</v>
      </c>
    </row>
    <row r="1093" spans="1:24" ht="15.75" customHeight="1">
      <c r="A1093" s="3" t="s">
        <v>118</v>
      </c>
      <c r="B1093" s="3" t="s">
        <v>25</v>
      </c>
      <c r="C1093" s="3" t="s">
        <v>531</v>
      </c>
      <c r="D1093" s="3" t="s">
        <v>532</v>
      </c>
      <c r="E1093" s="3" t="s">
        <v>533</v>
      </c>
      <c r="F1093" s="3" t="s">
        <v>602</v>
      </c>
      <c r="G1093" s="3" t="s">
        <v>603</v>
      </c>
      <c r="H1093" s="3" t="s">
        <v>604</v>
      </c>
      <c r="I1093" s="3" t="s">
        <v>605</v>
      </c>
      <c r="J1093" s="3" t="s">
        <v>123</v>
      </c>
      <c r="K1093" s="3" t="s">
        <v>359</v>
      </c>
      <c r="L1093" s="3" t="s">
        <v>628</v>
      </c>
      <c r="M1093" s="3" t="s">
        <v>126</v>
      </c>
      <c r="N1093" s="4">
        <v>0</v>
      </c>
      <c r="O1093" s="4">
        <v>877.5</v>
      </c>
      <c r="P1093" s="4">
        <v>0</v>
      </c>
      <c r="Q1093" s="4">
        <v>877.5</v>
      </c>
      <c r="R1093" s="4">
        <v>0</v>
      </c>
      <c r="S1093" s="4">
        <v>0</v>
      </c>
      <c r="T1093" s="4">
        <v>0</v>
      </c>
      <c r="U1093" s="4">
        <v>877.5</v>
      </c>
      <c r="V1093" s="4">
        <v>877.5</v>
      </c>
      <c r="W1093" s="4">
        <v>877.5</v>
      </c>
      <c r="X1093" s="3" t="s">
        <v>127</v>
      </c>
    </row>
    <row r="1094" spans="1:24" ht="15.75" customHeight="1">
      <c r="A1094" s="3" t="s">
        <v>118</v>
      </c>
      <c r="B1094" s="3" t="s">
        <v>25</v>
      </c>
      <c r="C1094" s="3" t="s">
        <v>531</v>
      </c>
      <c r="D1094" s="3" t="s">
        <v>532</v>
      </c>
      <c r="E1094" s="3" t="s">
        <v>533</v>
      </c>
      <c r="F1094" s="3" t="s">
        <v>602</v>
      </c>
      <c r="G1094" s="3" t="s">
        <v>603</v>
      </c>
      <c r="H1094" s="3" t="s">
        <v>604</v>
      </c>
      <c r="I1094" s="3" t="s">
        <v>605</v>
      </c>
      <c r="J1094" s="3" t="s">
        <v>123</v>
      </c>
      <c r="K1094" s="3" t="s">
        <v>144</v>
      </c>
      <c r="L1094" s="3" t="s">
        <v>629</v>
      </c>
      <c r="M1094" s="3" t="s">
        <v>126</v>
      </c>
      <c r="N1094" s="4">
        <v>30240</v>
      </c>
      <c r="O1094" s="4">
        <v>49383.63</v>
      </c>
      <c r="P1094" s="4">
        <v>0</v>
      </c>
      <c r="Q1094" s="4">
        <v>79623.63</v>
      </c>
      <c r="R1094" s="4">
        <v>0</v>
      </c>
      <c r="S1094" s="4">
        <v>0</v>
      </c>
      <c r="T1094" s="4">
        <v>0</v>
      </c>
      <c r="U1094" s="4">
        <v>79623.63</v>
      </c>
      <c r="V1094" s="4">
        <v>79623.63</v>
      </c>
      <c r="W1094" s="4">
        <v>79623.63</v>
      </c>
      <c r="X1094" s="3" t="s">
        <v>127</v>
      </c>
    </row>
    <row r="1095" spans="1:24" ht="15.75" customHeight="1">
      <c r="A1095" s="3" t="s">
        <v>118</v>
      </c>
      <c r="B1095" s="3" t="s">
        <v>25</v>
      </c>
      <c r="C1095" s="3" t="s">
        <v>531</v>
      </c>
      <c r="D1095" s="3" t="s">
        <v>532</v>
      </c>
      <c r="E1095" s="3" t="s">
        <v>533</v>
      </c>
      <c r="F1095" s="3" t="s">
        <v>602</v>
      </c>
      <c r="G1095" s="3" t="s">
        <v>603</v>
      </c>
      <c r="H1095" s="3" t="s">
        <v>604</v>
      </c>
      <c r="I1095" s="3" t="s">
        <v>605</v>
      </c>
      <c r="J1095" s="3" t="s">
        <v>123</v>
      </c>
      <c r="K1095" s="3" t="s">
        <v>174</v>
      </c>
      <c r="L1095" s="3" t="s">
        <v>630</v>
      </c>
      <c r="M1095" s="3" t="s">
        <v>126</v>
      </c>
      <c r="N1095" s="4">
        <v>12780.32</v>
      </c>
      <c r="O1095" s="4">
        <v>0</v>
      </c>
      <c r="P1095" s="4">
        <v>0</v>
      </c>
      <c r="Q1095" s="4">
        <v>12780.32</v>
      </c>
      <c r="R1095" s="4">
        <v>0</v>
      </c>
      <c r="S1095" s="4">
        <v>0</v>
      </c>
      <c r="T1095" s="4">
        <v>0</v>
      </c>
      <c r="U1095" s="4">
        <v>12780.32</v>
      </c>
      <c r="V1095" s="4">
        <v>12780.32</v>
      </c>
      <c r="W1095" s="4">
        <v>12780.32</v>
      </c>
      <c r="X1095" s="3" t="s">
        <v>127</v>
      </c>
    </row>
    <row r="1096" spans="1:24" ht="15.75" customHeight="1">
      <c r="A1096" s="3" t="s">
        <v>118</v>
      </c>
      <c r="B1096" s="3" t="s">
        <v>25</v>
      </c>
      <c r="C1096" s="3" t="s">
        <v>531</v>
      </c>
      <c r="D1096" s="3" t="s">
        <v>532</v>
      </c>
      <c r="E1096" s="3" t="s">
        <v>533</v>
      </c>
      <c r="F1096" s="3" t="s">
        <v>602</v>
      </c>
      <c r="G1096" s="3" t="s">
        <v>603</v>
      </c>
      <c r="H1096" s="3" t="s">
        <v>604</v>
      </c>
      <c r="I1096" s="3" t="s">
        <v>605</v>
      </c>
      <c r="J1096" s="3" t="s">
        <v>123</v>
      </c>
      <c r="K1096" s="3" t="s">
        <v>631</v>
      </c>
      <c r="L1096" s="3" t="s">
        <v>632</v>
      </c>
      <c r="M1096" s="3" t="s">
        <v>126</v>
      </c>
      <c r="N1096" s="4">
        <v>437301.1</v>
      </c>
      <c r="O1096" s="4">
        <v>31923.97</v>
      </c>
      <c r="P1096" s="4">
        <v>0</v>
      </c>
      <c r="Q1096" s="4">
        <v>469225.07</v>
      </c>
      <c r="R1096" s="4">
        <v>323718.19</v>
      </c>
      <c r="S1096" s="4">
        <v>62809.71</v>
      </c>
      <c r="T1096" s="4">
        <v>1603.34</v>
      </c>
      <c r="U1096" s="4">
        <v>406415.35999999999</v>
      </c>
      <c r="V1096" s="4">
        <v>467621.73</v>
      </c>
      <c r="W1096" s="4">
        <v>82697.17</v>
      </c>
      <c r="X1096" s="3" t="s">
        <v>127</v>
      </c>
    </row>
    <row r="1097" spans="1:24" ht="15.75" customHeight="1">
      <c r="A1097" s="3" t="s">
        <v>118</v>
      </c>
      <c r="B1097" s="3" t="s">
        <v>25</v>
      </c>
      <c r="C1097" s="3" t="s">
        <v>531</v>
      </c>
      <c r="D1097" s="3" t="s">
        <v>532</v>
      </c>
      <c r="E1097" s="3" t="s">
        <v>533</v>
      </c>
      <c r="F1097" s="3" t="s">
        <v>602</v>
      </c>
      <c r="G1097" s="3" t="s">
        <v>603</v>
      </c>
      <c r="H1097" s="3" t="s">
        <v>604</v>
      </c>
      <c r="I1097" s="3" t="s">
        <v>605</v>
      </c>
      <c r="J1097" s="3" t="s">
        <v>123</v>
      </c>
      <c r="K1097" s="3" t="s">
        <v>188</v>
      </c>
      <c r="L1097" s="3" t="s">
        <v>633</v>
      </c>
      <c r="M1097" s="3" t="s">
        <v>126</v>
      </c>
      <c r="N1097" s="4">
        <v>0</v>
      </c>
      <c r="O1097" s="4">
        <v>2100</v>
      </c>
      <c r="P1097" s="4">
        <v>0</v>
      </c>
      <c r="Q1097" s="4">
        <v>2100</v>
      </c>
      <c r="R1097" s="4">
        <v>0</v>
      </c>
      <c r="S1097" s="4">
        <v>0</v>
      </c>
      <c r="T1097" s="4">
        <v>0</v>
      </c>
      <c r="U1097" s="4">
        <v>2100</v>
      </c>
      <c r="V1097" s="4">
        <v>2100</v>
      </c>
      <c r="W1097" s="4">
        <v>2100</v>
      </c>
      <c r="X1097" s="3" t="s">
        <v>127</v>
      </c>
    </row>
    <row r="1098" spans="1:24" ht="15.75" customHeight="1">
      <c r="A1098" s="3" t="s">
        <v>118</v>
      </c>
      <c r="B1098" s="3" t="s">
        <v>25</v>
      </c>
      <c r="C1098" s="3" t="s">
        <v>531</v>
      </c>
      <c r="D1098" s="3" t="s">
        <v>532</v>
      </c>
      <c r="E1098" s="3" t="s">
        <v>533</v>
      </c>
      <c r="F1098" s="3" t="s">
        <v>602</v>
      </c>
      <c r="G1098" s="3" t="s">
        <v>603</v>
      </c>
      <c r="H1098" s="3" t="s">
        <v>604</v>
      </c>
      <c r="I1098" s="3" t="s">
        <v>605</v>
      </c>
      <c r="J1098" s="3" t="s">
        <v>123</v>
      </c>
      <c r="K1098" s="3" t="s">
        <v>324</v>
      </c>
      <c r="L1098" s="3" t="s">
        <v>634</v>
      </c>
      <c r="M1098" s="3" t="s">
        <v>126</v>
      </c>
      <c r="N1098" s="4">
        <v>0</v>
      </c>
      <c r="O1098" s="4">
        <v>570.41999999999996</v>
      </c>
      <c r="P1098" s="4">
        <v>0</v>
      </c>
      <c r="Q1098" s="4">
        <v>570.41999999999996</v>
      </c>
      <c r="R1098" s="4">
        <v>0</v>
      </c>
      <c r="S1098" s="4">
        <v>0</v>
      </c>
      <c r="T1098" s="4">
        <v>0</v>
      </c>
      <c r="U1098" s="4">
        <v>570.41999999999996</v>
      </c>
      <c r="V1098" s="4">
        <v>570.41999999999996</v>
      </c>
      <c r="W1098" s="4">
        <v>570.41999999999996</v>
      </c>
      <c r="X1098" s="3" t="s">
        <v>127</v>
      </c>
    </row>
    <row r="1099" spans="1:24" ht="15.75" customHeight="1">
      <c r="A1099" s="3" t="s">
        <v>118</v>
      </c>
      <c r="B1099" s="3" t="s">
        <v>25</v>
      </c>
      <c r="C1099" s="3" t="s">
        <v>531</v>
      </c>
      <c r="D1099" s="3" t="s">
        <v>532</v>
      </c>
      <c r="E1099" s="3" t="s">
        <v>533</v>
      </c>
      <c r="F1099" s="3" t="s">
        <v>602</v>
      </c>
      <c r="G1099" s="3" t="s">
        <v>603</v>
      </c>
      <c r="H1099" s="3" t="s">
        <v>604</v>
      </c>
      <c r="I1099" s="3" t="s">
        <v>605</v>
      </c>
      <c r="J1099" s="3" t="s">
        <v>123</v>
      </c>
      <c r="K1099" s="3" t="s">
        <v>635</v>
      </c>
      <c r="L1099" s="3" t="s">
        <v>636</v>
      </c>
      <c r="M1099" s="3" t="s">
        <v>126</v>
      </c>
      <c r="N1099" s="4">
        <v>4945</v>
      </c>
      <c r="O1099" s="4">
        <v>0</v>
      </c>
      <c r="P1099" s="4">
        <v>0</v>
      </c>
      <c r="Q1099" s="4">
        <v>4945</v>
      </c>
      <c r="R1099" s="4">
        <v>0</v>
      </c>
      <c r="S1099" s="4">
        <v>0</v>
      </c>
      <c r="T1099" s="4">
        <v>0</v>
      </c>
      <c r="U1099" s="4">
        <v>4945</v>
      </c>
      <c r="V1099" s="4">
        <v>4945</v>
      </c>
      <c r="W1099" s="4">
        <v>4945</v>
      </c>
      <c r="X1099" s="3" t="s">
        <v>127</v>
      </c>
    </row>
    <row r="1100" spans="1:24" ht="15.75" customHeight="1">
      <c r="A1100" s="3" t="s">
        <v>637</v>
      </c>
      <c r="B1100" s="3" t="s">
        <v>25</v>
      </c>
      <c r="C1100" s="3" t="s">
        <v>531</v>
      </c>
      <c r="D1100" s="3" t="s">
        <v>532</v>
      </c>
      <c r="E1100" s="3" t="s">
        <v>533</v>
      </c>
      <c r="F1100" s="3" t="s">
        <v>602</v>
      </c>
      <c r="G1100" s="3" t="s">
        <v>603</v>
      </c>
      <c r="H1100" s="3" t="s">
        <v>604</v>
      </c>
      <c r="I1100" s="3" t="s">
        <v>605</v>
      </c>
      <c r="J1100" s="3" t="s">
        <v>638</v>
      </c>
      <c r="K1100" s="3" t="s">
        <v>639</v>
      </c>
      <c r="L1100" s="3" t="s">
        <v>640</v>
      </c>
      <c r="M1100" s="3" t="s">
        <v>126</v>
      </c>
      <c r="N1100" s="4">
        <v>8456745.7400000002</v>
      </c>
      <c r="O1100" s="4">
        <v>0</v>
      </c>
      <c r="P1100" s="4">
        <v>0</v>
      </c>
      <c r="Q1100" s="4">
        <v>8456745.7400000002</v>
      </c>
      <c r="R1100" s="4">
        <v>3341388.4</v>
      </c>
      <c r="S1100" s="4">
        <v>4399213.33</v>
      </c>
      <c r="T1100" s="4">
        <v>2393180.3199999998</v>
      </c>
      <c r="U1100" s="4">
        <v>4057532.41</v>
      </c>
      <c r="V1100" s="4">
        <v>6063565.4199999999</v>
      </c>
      <c r="W1100" s="4">
        <v>716144.01</v>
      </c>
      <c r="X1100" s="3" t="s">
        <v>127</v>
      </c>
    </row>
    <row r="1101" spans="1:24" ht="15.75" customHeight="1">
      <c r="A1101" s="3" t="s">
        <v>243</v>
      </c>
      <c r="B1101" s="3" t="s">
        <v>25</v>
      </c>
      <c r="C1101" s="3" t="s">
        <v>531</v>
      </c>
      <c r="D1101" s="3" t="s">
        <v>532</v>
      </c>
      <c r="E1101" s="3" t="s">
        <v>533</v>
      </c>
      <c r="F1101" s="3" t="s">
        <v>29</v>
      </c>
      <c r="G1101" s="3" t="s">
        <v>30</v>
      </c>
      <c r="H1101" s="3" t="s">
        <v>67</v>
      </c>
      <c r="I1101" s="3" t="s">
        <v>68</v>
      </c>
      <c r="J1101" s="3" t="s">
        <v>244</v>
      </c>
      <c r="K1101" s="3" t="s">
        <v>245</v>
      </c>
      <c r="L1101" s="3" t="s">
        <v>641</v>
      </c>
      <c r="M1101" s="3" t="s">
        <v>36</v>
      </c>
      <c r="N1101" s="4">
        <v>291823.34999999998</v>
      </c>
      <c r="O1101" s="4">
        <v>-186797.07</v>
      </c>
      <c r="P1101" s="4">
        <v>0</v>
      </c>
      <c r="Q1101" s="4">
        <v>105026.28</v>
      </c>
      <c r="R1101" s="4">
        <v>0</v>
      </c>
      <c r="S1101" s="4">
        <v>80229.52</v>
      </c>
      <c r="T1101" s="4">
        <v>41708.879999999997</v>
      </c>
      <c r="U1101" s="4">
        <v>24796.76</v>
      </c>
      <c r="V1101" s="4">
        <v>63317.4</v>
      </c>
      <c r="W1101" s="4">
        <v>24796.76</v>
      </c>
      <c r="X1101" s="3" t="s">
        <v>247</v>
      </c>
    </row>
    <row r="1102" spans="1:24" ht="15.75" customHeight="1">
      <c r="A1102" s="3" t="s">
        <v>243</v>
      </c>
      <c r="B1102" s="3" t="s">
        <v>25</v>
      </c>
      <c r="C1102" s="3" t="s">
        <v>531</v>
      </c>
      <c r="D1102" s="3" t="s">
        <v>532</v>
      </c>
      <c r="E1102" s="3" t="s">
        <v>533</v>
      </c>
      <c r="F1102" s="3" t="s">
        <v>29</v>
      </c>
      <c r="G1102" s="3" t="s">
        <v>30</v>
      </c>
      <c r="H1102" s="3" t="s">
        <v>67</v>
      </c>
      <c r="I1102" s="3" t="s">
        <v>68</v>
      </c>
      <c r="J1102" s="3" t="s">
        <v>244</v>
      </c>
      <c r="K1102" s="3" t="s">
        <v>248</v>
      </c>
      <c r="L1102" s="3" t="s">
        <v>642</v>
      </c>
      <c r="M1102" s="3" t="s">
        <v>36</v>
      </c>
      <c r="N1102" s="4">
        <v>761881.55</v>
      </c>
      <c r="O1102" s="4">
        <v>-352881.54</v>
      </c>
      <c r="P1102" s="4">
        <v>0</v>
      </c>
      <c r="Q1102" s="4">
        <v>409000.01</v>
      </c>
      <c r="R1102" s="4">
        <v>304304</v>
      </c>
      <c r="S1102" s="4">
        <v>93500</v>
      </c>
      <c r="T1102" s="4">
        <v>93500</v>
      </c>
      <c r="U1102" s="4">
        <v>315500.01</v>
      </c>
      <c r="V1102" s="4">
        <v>315500.01</v>
      </c>
      <c r="W1102" s="4">
        <v>11196.01</v>
      </c>
      <c r="X1102" s="3" t="s">
        <v>247</v>
      </c>
    </row>
    <row r="1103" spans="1:24" ht="15.75" customHeight="1">
      <c r="A1103" s="3" t="s">
        <v>243</v>
      </c>
      <c r="B1103" s="3" t="s">
        <v>25</v>
      </c>
      <c r="C1103" s="3" t="s">
        <v>531</v>
      </c>
      <c r="D1103" s="3" t="s">
        <v>532</v>
      </c>
      <c r="E1103" s="3" t="s">
        <v>533</v>
      </c>
      <c r="F1103" s="3" t="s">
        <v>29</v>
      </c>
      <c r="G1103" s="3" t="s">
        <v>30</v>
      </c>
      <c r="H1103" s="3" t="s">
        <v>67</v>
      </c>
      <c r="I1103" s="3" t="s">
        <v>68</v>
      </c>
      <c r="J1103" s="3" t="s">
        <v>244</v>
      </c>
      <c r="K1103" s="3" t="s">
        <v>449</v>
      </c>
      <c r="L1103" s="3" t="s">
        <v>643</v>
      </c>
      <c r="M1103" s="3" t="s">
        <v>36</v>
      </c>
      <c r="N1103" s="4">
        <v>591.36</v>
      </c>
      <c r="O1103" s="4">
        <v>-591.36</v>
      </c>
      <c r="P1103" s="4">
        <v>0</v>
      </c>
      <c r="Q1103" s="4">
        <v>0</v>
      </c>
      <c r="R1103" s="4">
        <v>0</v>
      </c>
      <c r="S1103" s="4">
        <v>0</v>
      </c>
      <c r="T1103" s="4">
        <v>0</v>
      </c>
      <c r="U1103" s="4">
        <v>0</v>
      </c>
      <c r="V1103" s="4">
        <v>0</v>
      </c>
      <c r="W1103" s="4">
        <v>0</v>
      </c>
      <c r="X1103" s="3" t="s">
        <v>247</v>
      </c>
    </row>
    <row r="1104" spans="1:24" ht="15.75" customHeight="1">
      <c r="A1104" s="3" t="s">
        <v>243</v>
      </c>
      <c r="B1104" s="3" t="s">
        <v>25</v>
      </c>
      <c r="C1104" s="3" t="s">
        <v>531</v>
      </c>
      <c r="D1104" s="3" t="s">
        <v>532</v>
      </c>
      <c r="E1104" s="3" t="s">
        <v>533</v>
      </c>
      <c r="F1104" s="3" t="s">
        <v>29</v>
      </c>
      <c r="G1104" s="3" t="s">
        <v>30</v>
      </c>
      <c r="H1104" s="3" t="s">
        <v>67</v>
      </c>
      <c r="I1104" s="3" t="s">
        <v>68</v>
      </c>
      <c r="J1104" s="3" t="s">
        <v>244</v>
      </c>
      <c r="K1104" s="3" t="s">
        <v>250</v>
      </c>
      <c r="L1104" s="3" t="s">
        <v>644</v>
      </c>
      <c r="M1104" s="3" t="s">
        <v>36</v>
      </c>
      <c r="N1104" s="4">
        <v>449809.76</v>
      </c>
      <c r="O1104" s="4">
        <v>-339685.11</v>
      </c>
      <c r="P1104" s="4">
        <v>0</v>
      </c>
      <c r="Q1104" s="4">
        <v>110124.65</v>
      </c>
      <c r="R1104" s="4">
        <v>0</v>
      </c>
      <c r="S1104" s="4">
        <v>103690</v>
      </c>
      <c r="T1104" s="4">
        <v>103690</v>
      </c>
      <c r="U1104" s="4">
        <v>6434.65</v>
      </c>
      <c r="V1104" s="4">
        <v>6434.65</v>
      </c>
      <c r="W1104" s="4">
        <v>6434.65</v>
      </c>
      <c r="X1104" s="3" t="s">
        <v>247</v>
      </c>
    </row>
    <row r="1105" spans="1:24" ht="15.75" customHeight="1">
      <c r="A1105" s="3" t="s">
        <v>243</v>
      </c>
      <c r="B1105" s="3" t="s">
        <v>25</v>
      </c>
      <c r="C1105" s="3" t="s">
        <v>531</v>
      </c>
      <c r="D1105" s="3" t="s">
        <v>532</v>
      </c>
      <c r="E1105" s="3" t="s">
        <v>533</v>
      </c>
      <c r="F1105" s="3" t="s">
        <v>29</v>
      </c>
      <c r="G1105" s="3" t="s">
        <v>30</v>
      </c>
      <c r="H1105" s="3" t="s">
        <v>67</v>
      </c>
      <c r="I1105" s="3" t="s">
        <v>68</v>
      </c>
      <c r="J1105" s="3" t="s">
        <v>244</v>
      </c>
      <c r="K1105" s="3" t="s">
        <v>645</v>
      </c>
      <c r="L1105" s="3" t="s">
        <v>646</v>
      </c>
      <c r="M1105" s="3" t="s">
        <v>36</v>
      </c>
      <c r="N1105" s="4">
        <v>560901.82999999996</v>
      </c>
      <c r="O1105" s="4">
        <v>-560901.82999999996</v>
      </c>
      <c r="P1105" s="4">
        <v>0</v>
      </c>
      <c r="Q1105" s="4">
        <v>0</v>
      </c>
      <c r="R1105" s="4">
        <v>0</v>
      </c>
      <c r="S1105" s="4">
        <v>0</v>
      </c>
      <c r="T1105" s="4">
        <v>0</v>
      </c>
      <c r="U1105" s="4">
        <v>0</v>
      </c>
      <c r="V1105" s="4">
        <v>0</v>
      </c>
      <c r="W1105" s="4">
        <v>0</v>
      </c>
      <c r="X1105" s="3" t="s">
        <v>247</v>
      </c>
    </row>
    <row r="1106" spans="1:24" ht="15.75" customHeight="1">
      <c r="A1106" s="3" t="s">
        <v>243</v>
      </c>
      <c r="B1106" s="3" t="s">
        <v>25</v>
      </c>
      <c r="C1106" s="3" t="s">
        <v>531</v>
      </c>
      <c r="D1106" s="3" t="s">
        <v>532</v>
      </c>
      <c r="E1106" s="3" t="s">
        <v>533</v>
      </c>
      <c r="F1106" s="3" t="s">
        <v>602</v>
      </c>
      <c r="G1106" s="3" t="s">
        <v>603</v>
      </c>
      <c r="H1106" s="3" t="s">
        <v>604</v>
      </c>
      <c r="I1106" s="3" t="s">
        <v>605</v>
      </c>
      <c r="J1106" s="3" t="s">
        <v>244</v>
      </c>
      <c r="K1106" s="3" t="s">
        <v>245</v>
      </c>
      <c r="L1106" s="3" t="s">
        <v>647</v>
      </c>
      <c r="M1106" s="3" t="s">
        <v>126</v>
      </c>
      <c r="N1106" s="4">
        <v>0</v>
      </c>
      <c r="O1106" s="4">
        <v>250</v>
      </c>
      <c r="P1106" s="4">
        <v>0</v>
      </c>
      <c r="Q1106" s="4">
        <v>250</v>
      </c>
      <c r="R1106" s="4">
        <v>0</v>
      </c>
      <c r="S1106" s="4">
        <v>0</v>
      </c>
      <c r="T1106" s="4">
        <v>0</v>
      </c>
      <c r="U1106" s="4">
        <v>250</v>
      </c>
      <c r="V1106" s="4">
        <v>250</v>
      </c>
      <c r="W1106" s="4">
        <v>250</v>
      </c>
      <c r="X1106" s="3" t="s">
        <v>247</v>
      </c>
    </row>
    <row r="1107" spans="1:24" ht="15.75" customHeight="1">
      <c r="A1107" s="3" t="s">
        <v>243</v>
      </c>
      <c r="B1107" s="3" t="s">
        <v>25</v>
      </c>
      <c r="C1107" s="3" t="s">
        <v>531</v>
      </c>
      <c r="D1107" s="3" t="s">
        <v>532</v>
      </c>
      <c r="E1107" s="3" t="s">
        <v>533</v>
      </c>
      <c r="F1107" s="3" t="s">
        <v>602</v>
      </c>
      <c r="G1107" s="3" t="s">
        <v>603</v>
      </c>
      <c r="H1107" s="3" t="s">
        <v>604</v>
      </c>
      <c r="I1107" s="3" t="s">
        <v>605</v>
      </c>
      <c r="J1107" s="3" t="s">
        <v>244</v>
      </c>
      <c r="K1107" s="3" t="s">
        <v>248</v>
      </c>
      <c r="L1107" s="3" t="s">
        <v>648</v>
      </c>
      <c r="M1107" s="3" t="s">
        <v>126</v>
      </c>
      <c r="N1107" s="4">
        <v>676578.81</v>
      </c>
      <c r="O1107" s="4">
        <v>-10887.3</v>
      </c>
      <c r="P1107" s="4">
        <v>0</v>
      </c>
      <c r="Q1107" s="4">
        <v>665691.51</v>
      </c>
      <c r="R1107" s="4">
        <v>0</v>
      </c>
      <c r="S1107" s="4">
        <v>0</v>
      </c>
      <c r="T1107" s="4">
        <v>0</v>
      </c>
      <c r="U1107" s="4">
        <v>665691.51</v>
      </c>
      <c r="V1107" s="4">
        <v>665691.51</v>
      </c>
      <c r="W1107" s="4">
        <v>665691.51</v>
      </c>
      <c r="X1107" s="3" t="s">
        <v>247</v>
      </c>
    </row>
    <row r="1108" spans="1:24" ht="15.75" customHeight="1">
      <c r="A1108" s="3" t="s">
        <v>243</v>
      </c>
      <c r="B1108" s="3" t="s">
        <v>25</v>
      </c>
      <c r="C1108" s="3" t="s">
        <v>531</v>
      </c>
      <c r="D1108" s="3" t="s">
        <v>532</v>
      </c>
      <c r="E1108" s="3" t="s">
        <v>533</v>
      </c>
      <c r="F1108" s="3" t="s">
        <v>602</v>
      </c>
      <c r="G1108" s="3" t="s">
        <v>603</v>
      </c>
      <c r="H1108" s="3" t="s">
        <v>604</v>
      </c>
      <c r="I1108" s="3" t="s">
        <v>605</v>
      </c>
      <c r="J1108" s="3" t="s">
        <v>244</v>
      </c>
      <c r="K1108" s="3" t="s">
        <v>254</v>
      </c>
      <c r="L1108" s="3" t="s">
        <v>649</v>
      </c>
      <c r="M1108" s="3" t="s">
        <v>126</v>
      </c>
      <c r="N1108" s="4">
        <v>2499468.6</v>
      </c>
      <c r="O1108" s="4">
        <v>-2210164.41</v>
      </c>
      <c r="P1108" s="4">
        <v>0</v>
      </c>
      <c r="Q1108" s="4">
        <v>289304.19</v>
      </c>
      <c r="R1108" s="4">
        <v>0</v>
      </c>
      <c r="S1108" s="4">
        <v>0</v>
      </c>
      <c r="T1108" s="4">
        <v>0</v>
      </c>
      <c r="U1108" s="4">
        <v>289304.19</v>
      </c>
      <c r="V1108" s="4">
        <v>289304.19</v>
      </c>
      <c r="W1108" s="4">
        <v>289304.19</v>
      </c>
      <c r="X1108" s="3" t="s">
        <v>247</v>
      </c>
    </row>
    <row r="1109" spans="1:24" ht="15.75" customHeight="1">
      <c r="A1109" s="3" t="s">
        <v>243</v>
      </c>
      <c r="B1109" s="3" t="s">
        <v>25</v>
      </c>
      <c r="C1109" s="3" t="s">
        <v>531</v>
      </c>
      <c r="D1109" s="3" t="s">
        <v>532</v>
      </c>
      <c r="E1109" s="3" t="s">
        <v>533</v>
      </c>
      <c r="F1109" s="3" t="s">
        <v>602</v>
      </c>
      <c r="G1109" s="3" t="s">
        <v>603</v>
      </c>
      <c r="H1109" s="3" t="s">
        <v>604</v>
      </c>
      <c r="I1109" s="3" t="s">
        <v>605</v>
      </c>
      <c r="J1109" s="3" t="s">
        <v>244</v>
      </c>
      <c r="K1109" s="3" t="s">
        <v>449</v>
      </c>
      <c r="L1109" s="3" t="s">
        <v>650</v>
      </c>
      <c r="M1109" s="3" t="s">
        <v>126</v>
      </c>
      <c r="N1109" s="4">
        <v>1280</v>
      </c>
      <c r="O1109" s="4">
        <v>-1280</v>
      </c>
      <c r="P1109" s="4">
        <v>0</v>
      </c>
      <c r="Q1109" s="4">
        <v>0</v>
      </c>
      <c r="R1109" s="4">
        <v>0</v>
      </c>
      <c r="S1109" s="4">
        <v>0</v>
      </c>
      <c r="T1109" s="4">
        <v>0</v>
      </c>
      <c r="U1109" s="4">
        <v>0</v>
      </c>
      <c r="V1109" s="4">
        <v>0</v>
      </c>
      <c r="W1109" s="4">
        <v>0</v>
      </c>
      <c r="X1109" s="3" t="s">
        <v>247</v>
      </c>
    </row>
    <row r="1110" spans="1:24" ht="15.75" customHeight="1">
      <c r="A1110" s="3" t="s">
        <v>243</v>
      </c>
      <c r="B1110" s="3" t="s">
        <v>25</v>
      </c>
      <c r="C1110" s="3" t="s">
        <v>531</v>
      </c>
      <c r="D1110" s="3" t="s">
        <v>532</v>
      </c>
      <c r="E1110" s="3" t="s">
        <v>533</v>
      </c>
      <c r="F1110" s="3" t="s">
        <v>602</v>
      </c>
      <c r="G1110" s="3" t="s">
        <v>603</v>
      </c>
      <c r="H1110" s="3" t="s">
        <v>604</v>
      </c>
      <c r="I1110" s="3" t="s">
        <v>605</v>
      </c>
      <c r="J1110" s="3" t="s">
        <v>244</v>
      </c>
      <c r="K1110" s="3" t="s">
        <v>250</v>
      </c>
      <c r="L1110" s="3" t="s">
        <v>651</v>
      </c>
      <c r="M1110" s="3" t="s">
        <v>126</v>
      </c>
      <c r="N1110" s="4">
        <v>445226.01</v>
      </c>
      <c r="O1110" s="4">
        <v>-4032.21</v>
      </c>
      <c r="P1110" s="4">
        <v>0</v>
      </c>
      <c r="Q1110" s="4">
        <v>441193.8</v>
      </c>
      <c r="R1110" s="4">
        <v>208945.5</v>
      </c>
      <c r="S1110" s="4">
        <v>0</v>
      </c>
      <c r="T1110" s="4">
        <v>0</v>
      </c>
      <c r="U1110" s="4">
        <v>441193.8</v>
      </c>
      <c r="V1110" s="4">
        <v>441193.8</v>
      </c>
      <c r="W1110" s="4">
        <v>232248.3</v>
      </c>
      <c r="X1110" s="3" t="s">
        <v>247</v>
      </c>
    </row>
    <row r="1111" spans="1:24" ht="15.75" customHeight="1">
      <c r="A1111" s="3" t="s">
        <v>262</v>
      </c>
      <c r="B1111" s="3" t="s">
        <v>25</v>
      </c>
      <c r="C1111" s="3" t="s">
        <v>531</v>
      </c>
      <c r="D1111" s="3" t="s">
        <v>532</v>
      </c>
      <c r="E1111" s="3" t="s">
        <v>533</v>
      </c>
      <c r="F1111" s="3" t="s">
        <v>29</v>
      </c>
      <c r="G1111" s="3" t="s">
        <v>30</v>
      </c>
      <c r="H1111" s="3" t="s">
        <v>31</v>
      </c>
      <c r="I1111" s="3" t="s">
        <v>32</v>
      </c>
      <c r="J1111" s="3" t="s">
        <v>263</v>
      </c>
      <c r="K1111" s="3" t="s">
        <v>264</v>
      </c>
      <c r="L1111" s="3" t="s">
        <v>652</v>
      </c>
      <c r="M1111" s="3" t="s">
        <v>36</v>
      </c>
      <c r="N1111" s="4">
        <v>150000</v>
      </c>
      <c r="O1111" s="4">
        <v>0</v>
      </c>
      <c r="P1111" s="4">
        <v>0</v>
      </c>
      <c r="Q1111" s="4">
        <v>150000</v>
      </c>
      <c r="R1111" s="4">
        <v>0</v>
      </c>
      <c r="S1111" s="4">
        <v>31571</v>
      </c>
      <c r="T1111" s="4">
        <v>31571</v>
      </c>
      <c r="U1111" s="4">
        <v>118429</v>
      </c>
      <c r="V1111" s="4">
        <v>118429</v>
      </c>
      <c r="W1111" s="4">
        <v>118429</v>
      </c>
      <c r="X1111" s="3" t="s">
        <v>266</v>
      </c>
    </row>
    <row r="1112" spans="1:24" ht="15.75" customHeight="1">
      <c r="A1112" s="3" t="s">
        <v>24</v>
      </c>
      <c r="B1112" s="3" t="s">
        <v>267</v>
      </c>
      <c r="C1112" s="3" t="s">
        <v>653</v>
      </c>
      <c r="D1112" s="3" t="s">
        <v>654</v>
      </c>
      <c r="E1112" s="3" t="s">
        <v>655</v>
      </c>
      <c r="F1112" s="3" t="s">
        <v>29</v>
      </c>
      <c r="G1112" s="3" t="s">
        <v>30</v>
      </c>
      <c r="H1112" s="3" t="s">
        <v>31</v>
      </c>
      <c r="I1112" s="3" t="s">
        <v>32</v>
      </c>
      <c r="J1112" s="3" t="s">
        <v>33</v>
      </c>
      <c r="K1112" s="3" t="s">
        <v>34</v>
      </c>
      <c r="L1112" s="3" t="s">
        <v>656</v>
      </c>
      <c r="M1112" s="3" t="s">
        <v>36</v>
      </c>
      <c r="N1112" s="4">
        <v>2338572</v>
      </c>
      <c r="O1112" s="4">
        <v>0</v>
      </c>
      <c r="P1112" s="4">
        <v>0</v>
      </c>
      <c r="Q1112" s="4">
        <v>2338572</v>
      </c>
      <c r="R1112" s="4">
        <v>0</v>
      </c>
      <c r="S1112" s="4">
        <v>922165.68</v>
      </c>
      <c r="T1112" s="4">
        <v>922165.68</v>
      </c>
      <c r="U1112" s="4">
        <v>1416406.32</v>
      </c>
      <c r="V1112" s="4">
        <v>1416406.32</v>
      </c>
      <c r="W1112" s="4">
        <v>1416406.32</v>
      </c>
      <c r="X1112" s="3" t="s">
        <v>37</v>
      </c>
    </row>
    <row r="1113" spans="1:24" ht="15.75" customHeight="1">
      <c r="A1113" s="3" t="s">
        <v>24</v>
      </c>
      <c r="B1113" s="3" t="s">
        <v>267</v>
      </c>
      <c r="C1113" s="3" t="s">
        <v>653</v>
      </c>
      <c r="D1113" s="3" t="s">
        <v>654</v>
      </c>
      <c r="E1113" s="3" t="s">
        <v>655</v>
      </c>
      <c r="F1113" s="3" t="s">
        <v>29</v>
      </c>
      <c r="G1113" s="3" t="s">
        <v>30</v>
      </c>
      <c r="H1113" s="3" t="s">
        <v>31</v>
      </c>
      <c r="I1113" s="3" t="s">
        <v>32</v>
      </c>
      <c r="J1113" s="3" t="s">
        <v>33</v>
      </c>
      <c r="K1113" s="3" t="s">
        <v>38</v>
      </c>
      <c r="L1113" s="3" t="s">
        <v>657</v>
      </c>
      <c r="M1113" s="3" t="s">
        <v>36</v>
      </c>
      <c r="N1113" s="4">
        <v>36946.32</v>
      </c>
      <c r="O1113" s="4">
        <v>0</v>
      </c>
      <c r="P1113" s="4">
        <v>0</v>
      </c>
      <c r="Q1113" s="4">
        <v>36946.32</v>
      </c>
      <c r="R1113" s="4">
        <v>0</v>
      </c>
      <c r="S1113" s="4">
        <v>12314.55</v>
      </c>
      <c r="T1113" s="4">
        <v>12314.55</v>
      </c>
      <c r="U1113" s="4">
        <v>24631.77</v>
      </c>
      <c r="V1113" s="4">
        <v>24631.77</v>
      </c>
      <c r="W1113" s="4">
        <v>24631.77</v>
      </c>
      <c r="X1113" s="3" t="s">
        <v>37</v>
      </c>
    </row>
    <row r="1114" spans="1:24" ht="15.75" customHeight="1">
      <c r="A1114" s="3" t="s">
        <v>24</v>
      </c>
      <c r="B1114" s="3" t="s">
        <v>267</v>
      </c>
      <c r="C1114" s="3" t="s">
        <v>653</v>
      </c>
      <c r="D1114" s="3" t="s">
        <v>654</v>
      </c>
      <c r="E1114" s="3" t="s">
        <v>655</v>
      </c>
      <c r="F1114" s="3" t="s">
        <v>29</v>
      </c>
      <c r="G1114" s="3" t="s">
        <v>30</v>
      </c>
      <c r="H1114" s="3" t="s">
        <v>31</v>
      </c>
      <c r="I1114" s="3" t="s">
        <v>32</v>
      </c>
      <c r="J1114" s="3" t="s">
        <v>33</v>
      </c>
      <c r="K1114" s="3" t="s">
        <v>40</v>
      </c>
      <c r="L1114" s="3" t="s">
        <v>658</v>
      </c>
      <c r="M1114" s="3" t="s">
        <v>36</v>
      </c>
      <c r="N1114" s="4">
        <v>454662.86</v>
      </c>
      <c r="O1114" s="4">
        <v>0</v>
      </c>
      <c r="P1114" s="4">
        <v>0</v>
      </c>
      <c r="Q1114" s="4">
        <v>454662.86</v>
      </c>
      <c r="R1114" s="4">
        <v>212250.7</v>
      </c>
      <c r="S1114" s="4">
        <v>75514.86</v>
      </c>
      <c r="T1114" s="4">
        <v>75514.86</v>
      </c>
      <c r="U1114" s="4">
        <v>379148</v>
      </c>
      <c r="V1114" s="4">
        <v>379148</v>
      </c>
      <c r="W1114" s="4">
        <v>166897.29999999999</v>
      </c>
      <c r="X1114" s="3" t="s">
        <v>37</v>
      </c>
    </row>
    <row r="1115" spans="1:24" ht="15.75" customHeight="1">
      <c r="A1115" s="3" t="s">
        <v>24</v>
      </c>
      <c r="B1115" s="3" t="s">
        <v>267</v>
      </c>
      <c r="C1115" s="3" t="s">
        <v>653</v>
      </c>
      <c r="D1115" s="3" t="s">
        <v>654</v>
      </c>
      <c r="E1115" s="3" t="s">
        <v>655</v>
      </c>
      <c r="F1115" s="3" t="s">
        <v>29</v>
      </c>
      <c r="G1115" s="3" t="s">
        <v>30</v>
      </c>
      <c r="H1115" s="3" t="s">
        <v>31</v>
      </c>
      <c r="I1115" s="3" t="s">
        <v>32</v>
      </c>
      <c r="J1115" s="3" t="s">
        <v>33</v>
      </c>
      <c r="K1115" s="3" t="s">
        <v>42</v>
      </c>
      <c r="L1115" s="3" t="s">
        <v>659</v>
      </c>
      <c r="M1115" s="3" t="s">
        <v>36</v>
      </c>
      <c r="N1115" s="4">
        <v>174000</v>
      </c>
      <c r="O1115" s="4">
        <v>-264</v>
      </c>
      <c r="P1115" s="4">
        <v>0</v>
      </c>
      <c r="Q1115" s="4">
        <v>173736</v>
      </c>
      <c r="R1115" s="4">
        <v>75777.5</v>
      </c>
      <c r="S1115" s="4">
        <v>25373.75</v>
      </c>
      <c r="T1115" s="4">
        <v>25373.75</v>
      </c>
      <c r="U1115" s="4">
        <v>148362.25</v>
      </c>
      <c r="V1115" s="4">
        <v>148362.25</v>
      </c>
      <c r="W1115" s="4">
        <v>72584.75</v>
      </c>
      <c r="X1115" s="3" t="s">
        <v>37</v>
      </c>
    </row>
    <row r="1116" spans="1:24" ht="15.75" customHeight="1">
      <c r="A1116" s="3" t="s">
        <v>24</v>
      </c>
      <c r="B1116" s="3" t="s">
        <v>267</v>
      </c>
      <c r="C1116" s="3" t="s">
        <v>653</v>
      </c>
      <c r="D1116" s="3" t="s">
        <v>654</v>
      </c>
      <c r="E1116" s="3" t="s">
        <v>655</v>
      </c>
      <c r="F1116" s="3" t="s">
        <v>29</v>
      </c>
      <c r="G1116" s="3" t="s">
        <v>30</v>
      </c>
      <c r="H1116" s="3" t="s">
        <v>31</v>
      </c>
      <c r="I1116" s="3" t="s">
        <v>32</v>
      </c>
      <c r="J1116" s="3" t="s">
        <v>33</v>
      </c>
      <c r="K1116" s="3" t="s">
        <v>44</v>
      </c>
      <c r="L1116" s="3" t="s">
        <v>660</v>
      </c>
      <c r="M1116" s="3" t="s">
        <v>36</v>
      </c>
      <c r="N1116" s="4">
        <v>660</v>
      </c>
      <c r="O1116" s="4">
        <v>264</v>
      </c>
      <c r="P1116" s="4">
        <v>0</v>
      </c>
      <c r="Q1116" s="4">
        <v>924</v>
      </c>
      <c r="R1116" s="4">
        <v>0</v>
      </c>
      <c r="S1116" s="4">
        <v>142.80000000000001</v>
      </c>
      <c r="T1116" s="4">
        <v>142.80000000000001</v>
      </c>
      <c r="U1116" s="4">
        <v>781.2</v>
      </c>
      <c r="V1116" s="4">
        <v>781.2</v>
      </c>
      <c r="W1116" s="4">
        <v>781.2</v>
      </c>
      <c r="X1116" s="3" t="s">
        <v>37</v>
      </c>
    </row>
    <row r="1117" spans="1:24" ht="15.75" customHeight="1">
      <c r="A1117" s="3" t="s">
        <v>24</v>
      </c>
      <c r="B1117" s="3" t="s">
        <v>267</v>
      </c>
      <c r="C1117" s="3" t="s">
        <v>653</v>
      </c>
      <c r="D1117" s="3" t="s">
        <v>654</v>
      </c>
      <c r="E1117" s="3" t="s">
        <v>655</v>
      </c>
      <c r="F1117" s="3" t="s">
        <v>29</v>
      </c>
      <c r="G1117" s="3" t="s">
        <v>30</v>
      </c>
      <c r="H1117" s="3" t="s">
        <v>31</v>
      </c>
      <c r="I1117" s="3" t="s">
        <v>32</v>
      </c>
      <c r="J1117" s="3" t="s">
        <v>33</v>
      </c>
      <c r="K1117" s="3" t="s">
        <v>46</v>
      </c>
      <c r="L1117" s="3" t="s">
        <v>661</v>
      </c>
      <c r="M1117" s="3" t="s">
        <v>36</v>
      </c>
      <c r="N1117" s="4">
        <v>5280</v>
      </c>
      <c r="O1117" s="4">
        <v>0</v>
      </c>
      <c r="P1117" s="4">
        <v>0</v>
      </c>
      <c r="Q1117" s="4">
        <v>5280</v>
      </c>
      <c r="R1117" s="4">
        <v>0</v>
      </c>
      <c r="S1117" s="4">
        <v>1632</v>
      </c>
      <c r="T1117" s="4">
        <v>1632</v>
      </c>
      <c r="U1117" s="4">
        <v>3648</v>
      </c>
      <c r="V1117" s="4">
        <v>3648</v>
      </c>
      <c r="W1117" s="4">
        <v>3648</v>
      </c>
      <c r="X1117" s="3" t="s">
        <v>37</v>
      </c>
    </row>
    <row r="1118" spans="1:24" ht="15.75" customHeight="1">
      <c r="A1118" s="3" t="s">
        <v>24</v>
      </c>
      <c r="B1118" s="3" t="s">
        <v>267</v>
      </c>
      <c r="C1118" s="3" t="s">
        <v>653</v>
      </c>
      <c r="D1118" s="3" t="s">
        <v>654</v>
      </c>
      <c r="E1118" s="3" t="s">
        <v>655</v>
      </c>
      <c r="F1118" s="3" t="s">
        <v>29</v>
      </c>
      <c r="G1118" s="3" t="s">
        <v>30</v>
      </c>
      <c r="H1118" s="3" t="s">
        <v>31</v>
      </c>
      <c r="I1118" s="3" t="s">
        <v>32</v>
      </c>
      <c r="J1118" s="3" t="s">
        <v>33</v>
      </c>
      <c r="K1118" s="3" t="s">
        <v>48</v>
      </c>
      <c r="L1118" s="3" t="s">
        <v>662</v>
      </c>
      <c r="M1118" s="3" t="s">
        <v>36</v>
      </c>
      <c r="N1118" s="4">
        <v>1108.3900000000001</v>
      </c>
      <c r="O1118" s="4">
        <v>0</v>
      </c>
      <c r="P1118" s="4">
        <v>0</v>
      </c>
      <c r="Q1118" s="4">
        <v>1108.3900000000001</v>
      </c>
      <c r="R1118" s="4">
        <v>0</v>
      </c>
      <c r="S1118" s="4">
        <v>0</v>
      </c>
      <c r="T1118" s="4">
        <v>0</v>
      </c>
      <c r="U1118" s="4">
        <v>1108.3900000000001</v>
      </c>
      <c r="V1118" s="4">
        <v>1108.3900000000001</v>
      </c>
      <c r="W1118" s="4">
        <v>1108.3900000000001</v>
      </c>
      <c r="X1118" s="3" t="s">
        <v>37</v>
      </c>
    </row>
    <row r="1119" spans="1:24" ht="15.75" customHeight="1">
      <c r="A1119" s="3" t="s">
        <v>24</v>
      </c>
      <c r="B1119" s="3" t="s">
        <v>267</v>
      </c>
      <c r="C1119" s="3" t="s">
        <v>653</v>
      </c>
      <c r="D1119" s="3" t="s">
        <v>654</v>
      </c>
      <c r="E1119" s="3" t="s">
        <v>655</v>
      </c>
      <c r="F1119" s="3" t="s">
        <v>29</v>
      </c>
      <c r="G1119" s="3" t="s">
        <v>30</v>
      </c>
      <c r="H1119" s="3" t="s">
        <v>31</v>
      </c>
      <c r="I1119" s="3" t="s">
        <v>32</v>
      </c>
      <c r="J1119" s="3" t="s">
        <v>33</v>
      </c>
      <c r="K1119" s="3" t="s">
        <v>50</v>
      </c>
      <c r="L1119" s="3" t="s">
        <v>663</v>
      </c>
      <c r="M1119" s="3" t="s">
        <v>36</v>
      </c>
      <c r="N1119" s="4">
        <v>1847.32</v>
      </c>
      <c r="O1119" s="4">
        <v>0</v>
      </c>
      <c r="P1119" s="4">
        <v>0</v>
      </c>
      <c r="Q1119" s="4">
        <v>1847.32</v>
      </c>
      <c r="R1119" s="4">
        <v>0</v>
      </c>
      <c r="S1119" s="4">
        <v>524.45000000000005</v>
      </c>
      <c r="T1119" s="4">
        <v>524.45000000000005</v>
      </c>
      <c r="U1119" s="4">
        <v>1322.87</v>
      </c>
      <c r="V1119" s="4">
        <v>1322.87</v>
      </c>
      <c r="W1119" s="4">
        <v>1322.87</v>
      </c>
      <c r="X1119" s="3" t="s">
        <v>37</v>
      </c>
    </row>
    <row r="1120" spans="1:24" ht="15.75" customHeight="1">
      <c r="A1120" s="3" t="s">
        <v>24</v>
      </c>
      <c r="B1120" s="3" t="s">
        <v>267</v>
      </c>
      <c r="C1120" s="3" t="s">
        <v>653</v>
      </c>
      <c r="D1120" s="3" t="s">
        <v>654</v>
      </c>
      <c r="E1120" s="3" t="s">
        <v>655</v>
      </c>
      <c r="F1120" s="3" t="s">
        <v>29</v>
      </c>
      <c r="G1120" s="3" t="s">
        <v>30</v>
      </c>
      <c r="H1120" s="3" t="s">
        <v>31</v>
      </c>
      <c r="I1120" s="3" t="s">
        <v>32</v>
      </c>
      <c r="J1120" s="3" t="s">
        <v>33</v>
      </c>
      <c r="K1120" s="3" t="s">
        <v>281</v>
      </c>
      <c r="L1120" s="3" t="s">
        <v>664</v>
      </c>
      <c r="M1120" s="3" t="s">
        <v>36</v>
      </c>
      <c r="N1120" s="4">
        <v>13046.17</v>
      </c>
      <c r="O1120" s="4">
        <v>0</v>
      </c>
      <c r="P1120" s="4">
        <v>0</v>
      </c>
      <c r="Q1120" s="4">
        <v>13046.17</v>
      </c>
      <c r="R1120" s="4">
        <v>0</v>
      </c>
      <c r="S1120" s="4">
        <v>0</v>
      </c>
      <c r="T1120" s="4">
        <v>0</v>
      </c>
      <c r="U1120" s="4">
        <v>13046.17</v>
      </c>
      <c r="V1120" s="4">
        <v>13046.17</v>
      </c>
      <c r="W1120" s="4">
        <v>13046.17</v>
      </c>
      <c r="X1120" s="3" t="s">
        <v>37</v>
      </c>
    </row>
    <row r="1121" spans="1:24" ht="15.75" customHeight="1">
      <c r="A1121" s="3" t="s">
        <v>24</v>
      </c>
      <c r="B1121" s="3" t="s">
        <v>267</v>
      </c>
      <c r="C1121" s="3" t="s">
        <v>653</v>
      </c>
      <c r="D1121" s="3" t="s">
        <v>654</v>
      </c>
      <c r="E1121" s="3" t="s">
        <v>655</v>
      </c>
      <c r="F1121" s="3" t="s">
        <v>29</v>
      </c>
      <c r="G1121" s="3" t="s">
        <v>30</v>
      </c>
      <c r="H1121" s="3" t="s">
        <v>31</v>
      </c>
      <c r="I1121" s="3" t="s">
        <v>32</v>
      </c>
      <c r="J1121" s="3" t="s">
        <v>33</v>
      </c>
      <c r="K1121" s="3" t="s">
        <v>52</v>
      </c>
      <c r="L1121" s="3" t="s">
        <v>665</v>
      </c>
      <c r="M1121" s="3" t="s">
        <v>36</v>
      </c>
      <c r="N1121" s="4">
        <v>37836.910000000003</v>
      </c>
      <c r="O1121" s="4">
        <v>0</v>
      </c>
      <c r="P1121" s="4">
        <v>0</v>
      </c>
      <c r="Q1121" s="4">
        <v>37836.910000000003</v>
      </c>
      <c r="R1121" s="4">
        <v>0</v>
      </c>
      <c r="S1121" s="4">
        <v>15320.48</v>
      </c>
      <c r="T1121" s="4">
        <v>15320.48</v>
      </c>
      <c r="U1121" s="4">
        <v>22516.43</v>
      </c>
      <c r="V1121" s="4">
        <v>22516.43</v>
      </c>
      <c r="W1121" s="4">
        <v>22516.43</v>
      </c>
      <c r="X1121" s="3" t="s">
        <v>37</v>
      </c>
    </row>
    <row r="1122" spans="1:24" ht="15.75" customHeight="1">
      <c r="A1122" s="3" t="s">
        <v>24</v>
      </c>
      <c r="B1122" s="3" t="s">
        <v>267</v>
      </c>
      <c r="C1122" s="3" t="s">
        <v>653</v>
      </c>
      <c r="D1122" s="3" t="s">
        <v>654</v>
      </c>
      <c r="E1122" s="3" t="s">
        <v>655</v>
      </c>
      <c r="F1122" s="3" t="s">
        <v>29</v>
      </c>
      <c r="G1122" s="3" t="s">
        <v>30</v>
      </c>
      <c r="H1122" s="3" t="s">
        <v>31</v>
      </c>
      <c r="I1122" s="3" t="s">
        <v>32</v>
      </c>
      <c r="J1122" s="3" t="s">
        <v>33</v>
      </c>
      <c r="K1122" s="3" t="s">
        <v>54</v>
      </c>
      <c r="L1122" s="3" t="s">
        <v>666</v>
      </c>
      <c r="M1122" s="3" t="s">
        <v>36</v>
      </c>
      <c r="N1122" s="4">
        <v>3080436</v>
      </c>
      <c r="O1122" s="4">
        <v>0</v>
      </c>
      <c r="P1122" s="4">
        <v>0</v>
      </c>
      <c r="Q1122" s="4">
        <v>3080436</v>
      </c>
      <c r="R1122" s="4">
        <v>1815843.43</v>
      </c>
      <c r="S1122" s="4">
        <v>1264592.57</v>
      </c>
      <c r="T1122" s="4">
        <v>1264592.57</v>
      </c>
      <c r="U1122" s="4">
        <v>1815843.43</v>
      </c>
      <c r="V1122" s="4">
        <v>1815843.43</v>
      </c>
      <c r="W1122" s="4">
        <v>0</v>
      </c>
      <c r="X1122" s="3" t="s">
        <v>37</v>
      </c>
    </row>
    <row r="1123" spans="1:24" ht="15.75" customHeight="1">
      <c r="A1123" s="3" t="s">
        <v>24</v>
      </c>
      <c r="B1123" s="3" t="s">
        <v>267</v>
      </c>
      <c r="C1123" s="3" t="s">
        <v>653</v>
      </c>
      <c r="D1123" s="3" t="s">
        <v>654</v>
      </c>
      <c r="E1123" s="3" t="s">
        <v>655</v>
      </c>
      <c r="F1123" s="3" t="s">
        <v>29</v>
      </c>
      <c r="G1123" s="3" t="s">
        <v>30</v>
      </c>
      <c r="H1123" s="3" t="s">
        <v>31</v>
      </c>
      <c r="I1123" s="3" t="s">
        <v>32</v>
      </c>
      <c r="J1123" s="3" t="s">
        <v>33</v>
      </c>
      <c r="K1123" s="3" t="s">
        <v>56</v>
      </c>
      <c r="L1123" s="3" t="s">
        <v>667</v>
      </c>
      <c r="M1123" s="3" t="s">
        <v>36</v>
      </c>
      <c r="N1123" s="4">
        <v>12105.53</v>
      </c>
      <c r="O1123" s="4">
        <v>0</v>
      </c>
      <c r="P1123" s="4">
        <v>0</v>
      </c>
      <c r="Q1123" s="4">
        <v>12105.53</v>
      </c>
      <c r="R1123" s="4">
        <v>0</v>
      </c>
      <c r="S1123" s="4">
        <v>1853.78</v>
      </c>
      <c r="T1123" s="4">
        <v>1853.78</v>
      </c>
      <c r="U1123" s="4">
        <v>10251.75</v>
      </c>
      <c r="V1123" s="4">
        <v>10251.75</v>
      </c>
      <c r="W1123" s="4">
        <v>10251.75</v>
      </c>
      <c r="X1123" s="3" t="s">
        <v>37</v>
      </c>
    </row>
    <row r="1124" spans="1:24" ht="15.75" customHeight="1">
      <c r="A1124" s="3" t="s">
        <v>24</v>
      </c>
      <c r="B1124" s="3" t="s">
        <v>267</v>
      </c>
      <c r="C1124" s="3" t="s">
        <v>653</v>
      </c>
      <c r="D1124" s="3" t="s">
        <v>654</v>
      </c>
      <c r="E1124" s="3" t="s">
        <v>655</v>
      </c>
      <c r="F1124" s="3" t="s">
        <v>29</v>
      </c>
      <c r="G1124" s="3" t="s">
        <v>30</v>
      </c>
      <c r="H1124" s="3" t="s">
        <v>31</v>
      </c>
      <c r="I1124" s="3" t="s">
        <v>32</v>
      </c>
      <c r="J1124" s="3" t="s">
        <v>33</v>
      </c>
      <c r="K1124" s="3" t="s">
        <v>58</v>
      </c>
      <c r="L1124" s="3" t="s">
        <v>668</v>
      </c>
      <c r="M1124" s="3" t="s">
        <v>36</v>
      </c>
      <c r="N1124" s="4">
        <v>30794.560000000001</v>
      </c>
      <c r="O1124" s="4">
        <v>0</v>
      </c>
      <c r="P1124" s="4">
        <v>0</v>
      </c>
      <c r="Q1124" s="4">
        <v>30794.560000000001</v>
      </c>
      <c r="R1124" s="4">
        <v>0</v>
      </c>
      <c r="S1124" s="4">
        <v>2635.3</v>
      </c>
      <c r="T1124" s="4">
        <v>2635.3</v>
      </c>
      <c r="U1124" s="4">
        <v>28159.26</v>
      </c>
      <c r="V1124" s="4">
        <v>28159.26</v>
      </c>
      <c r="W1124" s="4">
        <v>28159.26</v>
      </c>
      <c r="X1124" s="3" t="s">
        <v>37</v>
      </c>
    </row>
    <row r="1125" spans="1:24" ht="15.75" customHeight="1">
      <c r="A1125" s="3" t="s">
        <v>24</v>
      </c>
      <c r="B1125" s="3" t="s">
        <v>267</v>
      </c>
      <c r="C1125" s="3" t="s">
        <v>653</v>
      </c>
      <c r="D1125" s="3" t="s">
        <v>654</v>
      </c>
      <c r="E1125" s="3" t="s">
        <v>655</v>
      </c>
      <c r="F1125" s="3" t="s">
        <v>29</v>
      </c>
      <c r="G1125" s="3" t="s">
        <v>30</v>
      </c>
      <c r="H1125" s="3" t="s">
        <v>31</v>
      </c>
      <c r="I1125" s="3" t="s">
        <v>32</v>
      </c>
      <c r="J1125" s="3" t="s">
        <v>33</v>
      </c>
      <c r="K1125" s="3" t="s">
        <v>60</v>
      </c>
      <c r="L1125" s="3" t="s">
        <v>669</v>
      </c>
      <c r="M1125" s="3" t="s">
        <v>36</v>
      </c>
      <c r="N1125" s="4">
        <v>689993.49</v>
      </c>
      <c r="O1125" s="4">
        <v>0</v>
      </c>
      <c r="P1125" s="4">
        <v>0</v>
      </c>
      <c r="Q1125" s="4">
        <v>689993.49</v>
      </c>
      <c r="R1125" s="4">
        <v>229567.21</v>
      </c>
      <c r="S1125" s="4">
        <v>278711.34000000003</v>
      </c>
      <c r="T1125" s="4">
        <v>278711.34000000003</v>
      </c>
      <c r="U1125" s="4">
        <v>411282.15</v>
      </c>
      <c r="V1125" s="4">
        <v>411282.15</v>
      </c>
      <c r="W1125" s="4">
        <v>181714.94</v>
      </c>
      <c r="X1125" s="3" t="s">
        <v>37</v>
      </c>
    </row>
    <row r="1126" spans="1:24" ht="15.75" customHeight="1">
      <c r="A1126" s="3" t="s">
        <v>24</v>
      </c>
      <c r="B1126" s="3" t="s">
        <v>267</v>
      </c>
      <c r="C1126" s="3" t="s">
        <v>653</v>
      </c>
      <c r="D1126" s="3" t="s">
        <v>654</v>
      </c>
      <c r="E1126" s="3" t="s">
        <v>655</v>
      </c>
      <c r="F1126" s="3" t="s">
        <v>29</v>
      </c>
      <c r="G1126" s="3" t="s">
        <v>30</v>
      </c>
      <c r="H1126" s="3" t="s">
        <v>31</v>
      </c>
      <c r="I1126" s="3" t="s">
        <v>32</v>
      </c>
      <c r="J1126" s="3" t="s">
        <v>33</v>
      </c>
      <c r="K1126" s="3" t="s">
        <v>62</v>
      </c>
      <c r="L1126" s="3" t="s">
        <v>670</v>
      </c>
      <c r="M1126" s="3" t="s">
        <v>36</v>
      </c>
      <c r="N1126" s="4">
        <v>454662.86</v>
      </c>
      <c r="O1126" s="4">
        <v>0</v>
      </c>
      <c r="P1126" s="4">
        <v>0</v>
      </c>
      <c r="Q1126" s="4">
        <v>454662.86</v>
      </c>
      <c r="R1126" s="4">
        <v>167588.82999999999</v>
      </c>
      <c r="S1126" s="4">
        <v>156580.25</v>
      </c>
      <c r="T1126" s="4">
        <v>156580.25</v>
      </c>
      <c r="U1126" s="4">
        <v>298082.61</v>
      </c>
      <c r="V1126" s="4">
        <v>298082.61</v>
      </c>
      <c r="W1126" s="4">
        <v>130493.78</v>
      </c>
      <c r="X1126" s="3" t="s">
        <v>37</v>
      </c>
    </row>
    <row r="1127" spans="1:24" ht="15.75" customHeight="1">
      <c r="A1127" s="3" t="s">
        <v>24</v>
      </c>
      <c r="B1127" s="3" t="s">
        <v>267</v>
      </c>
      <c r="C1127" s="3" t="s">
        <v>653</v>
      </c>
      <c r="D1127" s="3" t="s">
        <v>654</v>
      </c>
      <c r="E1127" s="3" t="s">
        <v>655</v>
      </c>
      <c r="F1127" s="3" t="s">
        <v>29</v>
      </c>
      <c r="G1127" s="3" t="s">
        <v>30</v>
      </c>
      <c r="H1127" s="3" t="s">
        <v>31</v>
      </c>
      <c r="I1127" s="3" t="s">
        <v>32</v>
      </c>
      <c r="J1127" s="3" t="s">
        <v>33</v>
      </c>
      <c r="K1127" s="3" t="s">
        <v>64</v>
      </c>
      <c r="L1127" s="3" t="s">
        <v>671</v>
      </c>
      <c r="M1127" s="3" t="s">
        <v>36</v>
      </c>
      <c r="N1127" s="4">
        <v>170346.4</v>
      </c>
      <c r="O1127" s="4">
        <v>0</v>
      </c>
      <c r="P1127" s="4">
        <v>0</v>
      </c>
      <c r="Q1127" s="4">
        <v>170346.4</v>
      </c>
      <c r="R1127" s="4">
        <v>0</v>
      </c>
      <c r="S1127" s="4">
        <v>0</v>
      </c>
      <c r="T1127" s="4">
        <v>0</v>
      </c>
      <c r="U1127" s="4">
        <v>170346.4</v>
      </c>
      <c r="V1127" s="4">
        <v>170346.4</v>
      </c>
      <c r="W1127" s="4">
        <v>170346.4</v>
      </c>
      <c r="X1127" s="3" t="s">
        <v>37</v>
      </c>
    </row>
    <row r="1128" spans="1:24" ht="15.75" customHeight="1">
      <c r="A1128" s="3" t="s">
        <v>66</v>
      </c>
      <c r="B1128" s="3" t="s">
        <v>267</v>
      </c>
      <c r="C1128" s="3" t="s">
        <v>653</v>
      </c>
      <c r="D1128" s="3" t="s">
        <v>654</v>
      </c>
      <c r="E1128" s="3" t="s">
        <v>655</v>
      </c>
      <c r="F1128" s="3" t="s">
        <v>29</v>
      </c>
      <c r="G1128" s="3" t="s">
        <v>30</v>
      </c>
      <c r="H1128" s="3" t="s">
        <v>67</v>
      </c>
      <c r="I1128" s="3" t="s">
        <v>68</v>
      </c>
      <c r="J1128" s="3" t="s">
        <v>69</v>
      </c>
      <c r="K1128" s="3" t="s">
        <v>70</v>
      </c>
      <c r="L1128" s="3" t="s">
        <v>672</v>
      </c>
      <c r="M1128" s="3" t="s">
        <v>36</v>
      </c>
      <c r="N1128" s="4">
        <v>6497.65</v>
      </c>
      <c r="O1128" s="4">
        <v>0</v>
      </c>
      <c r="P1128" s="4">
        <v>0</v>
      </c>
      <c r="Q1128" s="4">
        <v>6497.65</v>
      </c>
      <c r="R1128" s="4">
        <v>0</v>
      </c>
      <c r="S1128" s="4">
        <v>5686</v>
      </c>
      <c r="T1128" s="4">
        <v>2365.09</v>
      </c>
      <c r="U1128" s="4">
        <v>811.65</v>
      </c>
      <c r="V1128" s="4">
        <v>4132.5600000000004</v>
      </c>
      <c r="W1128" s="4">
        <v>811.65</v>
      </c>
      <c r="X1128" s="3" t="s">
        <v>37</v>
      </c>
    </row>
    <row r="1129" spans="1:24" ht="15.75" customHeight="1">
      <c r="A1129" s="3" t="s">
        <v>66</v>
      </c>
      <c r="B1129" s="3" t="s">
        <v>267</v>
      </c>
      <c r="C1129" s="3" t="s">
        <v>653</v>
      </c>
      <c r="D1129" s="3" t="s">
        <v>654</v>
      </c>
      <c r="E1129" s="3" t="s">
        <v>655</v>
      </c>
      <c r="F1129" s="3" t="s">
        <v>29</v>
      </c>
      <c r="G1129" s="3" t="s">
        <v>30</v>
      </c>
      <c r="H1129" s="3" t="s">
        <v>67</v>
      </c>
      <c r="I1129" s="3" t="s">
        <v>68</v>
      </c>
      <c r="J1129" s="3" t="s">
        <v>69</v>
      </c>
      <c r="K1129" s="3" t="s">
        <v>72</v>
      </c>
      <c r="L1129" s="3" t="s">
        <v>673</v>
      </c>
      <c r="M1129" s="3" t="s">
        <v>36</v>
      </c>
      <c r="N1129" s="4">
        <v>19890</v>
      </c>
      <c r="O1129" s="4">
        <v>0</v>
      </c>
      <c r="P1129" s="4">
        <v>0</v>
      </c>
      <c r="Q1129" s="4">
        <v>19890</v>
      </c>
      <c r="R1129" s="4">
        <v>0</v>
      </c>
      <c r="S1129" s="4">
        <v>18543.669999999998</v>
      </c>
      <c r="T1129" s="4">
        <v>7320.28</v>
      </c>
      <c r="U1129" s="4">
        <v>1346.33</v>
      </c>
      <c r="V1129" s="4">
        <v>12569.72</v>
      </c>
      <c r="W1129" s="4">
        <v>1346.33</v>
      </c>
      <c r="X1129" s="3" t="s">
        <v>37</v>
      </c>
    </row>
    <row r="1130" spans="1:24" ht="15.75" customHeight="1">
      <c r="A1130" s="3" t="s">
        <v>66</v>
      </c>
      <c r="B1130" s="3" t="s">
        <v>267</v>
      </c>
      <c r="C1130" s="3" t="s">
        <v>653</v>
      </c>
      <c r="D1130" s="3" t="s">
        <v>654</v>
      </c>
      <c r="E1130" s="3" t="s">
        <v>655</v>
      </c>
      <c r="F1130" s="3" t="s">
        <v>29</v>
      </c>
      <c r="G1130" s="3" t="s">
        <v>30</v>
      </c>
      <c r="H1130" s="3" t="s">
        <v>67</v>
      </c>
      <c r="I1130" s="3" t="s">
        <v>68</v>
      </c>
      <c r="J1130" s="3" t="s">
        <v>69</v>
      </c>
      <c r="K1130" s="3" t="s">
        <v>74</v>
      </c>
      <c r="L1130" s="3" t="s">
        <v>674</v>
      </c>
      <c r="M1130" s="3" t="s">
        <v>36</v>
      </c>
      <c r="N1130" s="4">
        <v>14205.02</v>
      </c>
      <c r="O1130" s="4">
        <v>3387.6</v>
      </c>
      <c r="P1130" s="4">
        <v>0</v>
      </c>
      <c r="Q1130" s="4">
        <v>17592.62</v>
      </c>
      <c r="R1130" s="4">
        <v>0</v>
      </c>
      <c r="S1130" s="4">
        <v>9125</v>
      </c>
      <c r="T1130" s="4">
        <v>1334.75</v>
      </c>
      <c r="U1130" s="4">
        <v>8467.6200000000008</v>
      </c>
      <c r="V1130" s="4">
        <v>16257.87</v>
      </c>
      <c r="W1130" s="4">
        <v>8467.6200000000008</v>
      </c>
      <c r="X1130" s="3" t="s">
        <v>37</v>
      </c>
    </row>
    <row r="1131" spans="1:24" ht="15.75" customHeight="1">
      <c r="A1131" s="3" t="s">
        <v>66</v>
      </c>
      <c r="B1131" s="3" t="s">
        <v>267</v>
      </c>
      <c r="C1131" s="3" t="s">
        <v>653</v>
      </c>
      <c r="D1131" s="3" t="s">
        <v>654</v>
      </c>
      <c r="E1131" s="3" t="s">
        <v>655</v>
      </c>
      <c r="F1131" s="3" t="s">
        <v>29</v>
      </c>
      <c r="G1131" s="3" t="s">
        <v>30</v>
      </c>
      <c r="H1131" s="3" t="s">
        <v>67</v>
      </c>
      <c r="I1131" s="3" t="s">
        <v>68</v>
      </c>
      <c r="J1131" s="3" t="s">
        <v>69</v>
      </c>
      <c r="K1131" s="3" t="s">
        <v>427</v>
      </c>
      <c r="L1131" s="3" t="s">
        <v>675</v>
      </c>
      <c r="M1131" s="3" t="s">
        <v>36</v>
      </c>
      <c r="N1131" s="4">
        <v>272706.40000000002</v>
      </c>
      <c r="O1131" s="4">
        <v>0</v>
      </c>
      <c r="P1131" s="4">
        <v>0</v>
      </c>
      <c r="Q1131" s="4">
        <v>272706.40000000002</v>
      </c>
      <c r="R1131" s="4">
        <v>0</v>
      </c>
      <c r="S1131" s="4">
        <v>272706.40000000002</v>
      </c>
      <c r="T1131" s="4">
        <v>12907.8</v>
      </c>
      <c r="U1131" s="4">
        <v>0</v>
      </c>
      <c r="V1131" s="4">
        <v>259798.6</v>
      </c>
      <c r="W1131" s="4">
        <v>0</v>
      </c>
      <c r="X1131" s="3" t="s">
        <v>37</v>
      </c>
    </row>
    <row r="1132" spans="1:24" ht="15.75" customHeight="1">
      <c r="A1132" s="3" t="s">
        <v>66</v>
      </c>
      <c r="B1132" s="3" t="s">
        <v>267</v>
      </c>
      <c r="C1132" s="3" t="s">
        <v>653</v>
      </c>
      <c r="D1132" s="3" t="s">
        <v>654</v>
      </c>
      <c r="E1132" s="3" t="s">
        <v>655</v>
      </c>
      <c r="F1132" s="3" t="s">
        <v>29</v>
      </c>
      <c r="G1132" s="3" t="s">
        <v>30</v>
      </c>
      <c r="H1132" s="3" t="s">
        <v>67</v>
      </c>
      <c r="I1132" s="3" t="s">
        <v>68</v>
      </c>
      <c r="J1132" s="3" t="s">
        <v>69</v>
      </c>
      <c r="K1132" s="3" t="s">
        <v>76</v>
      </c>
      <c r="L1132" s="3" t="s">
        <v>676</v>
      </c>
      <c r="M1132" s="3" t="s">
        <v>36</v>
      </c>
      <c r="N1132" s="4">
        <v>91224.97</v>
      </c>
      <c r="O1132" s="4">
        <v>0</v>
      </c>
      <c r="P1132" s="4">
        <v>0</v>
      </c>
      <c r="Q1132" s="4">
        <v>91224.97</v>
      </c>
      <c r="R1132" s="4">
        <v>0</v>
      </c>
      <c r="S1132" s="4">
        <v>78199.92</v>
      </c>
      <c r="T1132" s="4">
        <v>19963.86</v>
      </c>
      <c r="U1132" s="4">
        <v>13025.05</v>
      </c>
      <c r="V1132" s="4">
        <v>71261.11</v>
      </c>
      <c r="W1132" s="4">
        <v>13025.05</v>
      </c>
      <c r="X1132" s="3" t="s">
        <v>37</v>
      </c>
    </row>
    <row r="1133" spans="1:24" ht="15.75" customHeight="1">
      <c r="A1133" s="3" t="s">
        <v>66</v>
      </c>
      <c r="B1133" s="3" t="s">
        <v>267</v>
      </c>
      <c r="C1133" s="3" t="s">
        <v>653</v>
      </c>
      <c r="D1133" s="3" t="s">
        <v>654</v>
      </c>
      <c r="E1133" s="3" t="s">
        <v>655</v>
      </c>
      <c r="F1133" s="3" t="s">
        <v>29</v>
      </c>
      <c r="G1133" s="3" t="s">
        <v>30</v>
      </c>
      <c r="H1133" s="3" t="s">
        <v>67</v>
      </c>
      <c r="I1133" s="3" t="s">
        <v>68</v>
      </c>
      <c r="J1133" s="3" t="s">
        <v>69</v>
      </c>
      <c r="K1133" s="3" t="s">
        <v>78</v>
      </c>
      <c r="L1133" s="3" t="s">
        <v>677</v>
      </c>
      <c r="M1133" s="3" t="s">
        <v>36</v>
      </c>
      <c r="N1133" s="4">
        <v>16694.150000000001</v>
      </c>
      <c r="O1133" s="4">
        <v>6300.47</v>
      </c>
      <c r="P1133" s="4">
        <v>0</v>
      </c>
      <c r="Q1133" s="4">
        <v>22994.62</v>
      </c>
      <c r="R1133" s="4">
        <v>0</v>
      </c>
      <c r="S1133" s="4">
        <v>100</v>
      </c>
      <c r="T1133" s="4">
        <v>100</v>
      </c>
      <c r="U1133" s="4">
        <v>22894.62</v>
      </c>
      <c r="V1133" s="4">
        <v>22894.62</v>
      </c>
      <c r="W1133" s="4">
        <v>22894.62</v>
      </c>
      <c r="X1133" s="3" t="s">
        <v>37</v>
      </c>
    </row>
    <row r="1134" spans="1:24" ht="15.75" customHeight="1">
      <c r="A1134" s="3" t="s">
        <v>66</v>
      </c>
      <c r="B1134" s="3" t="s">
        <v>267</v>
      </c>
      <c r="C1134" s="3" t="s">
        <v>653</v>
      </c>
      <c r="D1134" s="3" t="s">
        <v>654</v>
      </c>
      <c r="E1134" s="3" t="s">
        <v>655</v>
      </c>
      <c r="F1134" s="3" t="s">
        <v>29</v>
      </c>
      <c r="G1134" s="3" t="s">
        <v>30</v>
      </c>
      <c r="H1134" s="3" t="s">
        <v>67</v>
      </c>
      <c r="I1134" s="3" t="s">
        <v>68</v>
      </c>
      <c r="J1134" s="3" t="s">
        <v>69</v>
      </c>
      <c r="K1134" s="3" t="s">
        <v>82</v>
      </c>
      <c r="L1134" s="3" t="s">
        <v>678</v>
      </c>
      <c r="M1134" s="3" t="s">
        <v>36</v>
      </c>
      <c r="N1134" s="4">
        <v>141191.94</v>
      </c>
      <c r="O1134" s="4">
        <v>-24136.04</v>
      </c>
      <c r="P1134" s="4">
        <v>0</v>
      </c>
      <c r="Q1134" s="4">
        <v>117055.9</v>
      </c>
      <c r="R1134" s="4">
        <v>0</v>
      </c>
      <c r="S1134" s="4">
        <v>117055.9</v>
      </c>
      <c r="T1134" s="4">
        <v>69127.5</v>
      </c>
      <c r="U1134" s="4">
        <v>0</v>
      </c>
      <c r="V1134" s="4">
        <v>47928.4</v>
      </c>
      <c r="W1134" s="4">
        <v>0</v>
      </c>
      <c r="X1134" s="3" t="s">
        <v>37</v>
      </c>
    </row>
    <row r="1135" spans="1:24" ht="15.75" customHeight="1">
      <c r="A1135" s="3" t="s">
        <v>66</v>
      </c>
      <c r="B1135" s="3" t="s">
        <v>267</v>
      </c>
      <c r="C1135" s="3" t="s">
        <v>653</v>
      </c>
      <c r="D1135" s="3" t="s">
        <v>654</v>
      </c>
      <c r="E1135" s="3" t="s">
        <v>655</v>
      </c>
      <c r="F1135" s="3" t="s">
        <v>29</v>
      </c>
      <c r="G1135" s="3" t="s">
        <v>30</v>
      </c>
      <c r="H1135" s="3" t="s">
        <v>67</v>
      </c>
      <c r="I1135" s="3" t="s">
        <v>68</v>
      </c>
      <c r="J1135" s="3" t="s">
        <v>69</v>
      </c>
      <c r="K1135" s="3" t="s">
        <v>84</v>
      </c>
      <c r="L1135" s="3" t="s">
        <v>679</v>
      </c>
      <c r="M1135" s="3" t="s">
        <v>36</v>
      </c>
      <c r="N1135" s="4">
        <v>58338.47</v>
      </c>
      <c r="O1135" s="4">
        <v>5617.46</v>
      </c>
      <c r="P1135" s="4">
        <v>0</v>
      </c>
      <c r="Q1135" s="4">
        <v>63955.93</v>
      </c>
      <c r="R1135" s="4">
        <v>0</v>
      </c>
      <c r="S1135" s="4">
        <v>62270.64</v>
      </c>
      <c r="T1135" s="4">
        <v>24434.79</v>
      </c>
      <c r="U1135" s="4">
        <v>1685.29</v>
      </c>
      <c r="V1135" s="4">
        <v>39521.14</v>
      </c>
      <c r="W1135" s="4">
        <v>1685.29</v>
      </c>
      <c r="X1135" s="3" t="s">
        <v>37</v>
      </c>
    </row>
    <row r="1136" spans="1:24" ht="15.75" customHeight="1">
      <c r="A1136" s="3" t="s">
        <v>66</v>
      </c>
      <c r="B1136" s="3" t="s">
        <v>267</v>
      </c>
      <c r="C1136" s="3" t="s">
        <v>653</v>
      </c>
      <c r="D1136" s="3" t="s">
        <v>654</v>
      </c>
      <c r="E1136" s="3" t="s">
        <v>655</v>
      </c>
      <c r="F1136" s="3" t="s">
        <v>29</v>
      </c>
      <c r="G1136" s="3" t="s">
        <v>30</v>
      </c>
      <c r="H1136" s="3" t="s">
        <v>67</v>
      </c>
      <c r="I1136" s="3" t="s">
        <v>68</v>
      </c>
      <c r="J1136" s="3" t="s">
        <v>69</v>
      </c>
      <c r="K1136" s="3" t="s">
        <v>86</v>
      </c>
      <c r="L1136" s="3" t="s">
        <v>680</v>
      </c>
      <c r="M1136" s="3" t="s">
        <v>36</v>
      </c>
      <c r="N1136" s="4">
        <v>0</v>
      </c>
      <c r="O1136" s="4">
        <v>27018.62</v>
      </c>
      <c r="P1136" s="4">
        <v>0</v>
      </c>
      <c r="Q1136" s="4">
        <v>27018.62</v>
      </c>
      <c r="R1136" s="4">
        <v>0</v>
      </c>
      <c r="S1136" s="4">
        <v>21235.03</v>
      </c>
      <c r="T1136" s="4">
        <v>5287.59</v>
      </c>
      <c r="U1136" s="4">
        <v>5783.59</v>
      </c>
      <c r="V1136" s="4">
        <v>21731.03</v>
      </c>
      <c r="W1136" s="4">
        <v>5783.59</v>
      </c>
      <c r="X1136" s="3" t="s">
        <v>37</v>
      </c>
    </row>
    <row r="1137" spans="1:24" ht="15.75" customHeight="1">
      <c r="A1137" s="3" t="s">
        <v>66</v>
      </c>
      <c r="B1137" s="3" t="s">
        <v>267</v>
      </c>
      <c r="C1137" s="3" t="s">
        <v>653</v>
      </c>
      <c r="D1137" s="3" t="s">
        <v>654</v>
      </c>
      <c r="E1137" s="3" t="s">
        <v>655</v>
      </c>
      <c r="F1137" s="3" t="s">
        <v>29</v>
      </c>
      <c r="G1137" s="3" t="s">
        <v>30</v>
      </c>
      <c r="H1137" s="3" t="s">
        <v>67</v>
      </c>
      <c r="I1137" s="3" t="s">
        <v>68</v>
      </c>
      <c r="J1137" s="3" t="s">
        <v>69</v>
      </c>
      <c r="K1137" s="3" t="s">
        <v>88</v>
      </c>
      <c r="L1137" s="3" t="s">
        <v>681</v>
      </c>
      <c r="M1137" s="3" t="s">
        <v>36</v>
      </c>
      <c r="N1137" s="4">
        <v>400</v>
      </c>
      <c r="O1137" s="4">
        <v>0</v>
      </c>
      <c r="P1137" s="4">
        <v>0</v>
      </c>
      <c r="Q1137" s="4">
        <v>400</v>
      </c>
      <c r="R1137" s="4">
        <v>0</v>
      </c>
      <c r="S1137" s="4">
        <v>400</v>
      </c>
      <c r="T1137" s="4">
        <v>0</v>
      </c>
      <c r="U1137" s="4">
        <v>0</v>
      </c>
      <c r="V1137" s="4">
        <v>400</v>
      </c>
      <c r="W1137" s="4">
        <v>0</v>
      </c>
      <c r="X1137" s="3" t="s">
        <v>37</v>
      </c>
    </row>
    <row r="1138" spans="1:24" ht="15.75" customHeight="1">
      <c r="A1138" s="3" t="s">
        <v>66</v>
      </c>
      <c r="B1138" s="3" t="s">
        <v>267</v>
      </c>
      <c r="C1138" s="3" t="s">
        <v>653</v>
      </c>
      <c r="D1138" s="3" t="s">
        <v>654</v>
      </c>
      <c r="E1138" s="3" t="s">
        <v>655</v>
      </c>
      <c r="F1138" s="3" t="s">
        <v>29</v>
      </c>
      <c r="G1138" s="3" t="s">
        <v>30</v>
      </c>
      <c r="H1138" s="3" t="s">
        <v>67</v>
      </c>
      <c r="I1138" s="3" t="s">
        <v>68</v>
      </c>
      <c r="J1138" s="3" t="s">
        <v>69</v>
      </c>
      <c r="K1138" s="3" t="s">
        <v>92</v>
      </c>
      <c r="L1138" s="3" t="s">
        <v>682</v>
      </c>
      <c r="M1138" s="3" t="s">
        <v>36</v>
      </c>
      <c r="N1138" s="4">
        <v>6969.11</v>
      </c>
      <c r="O1138" s="4">
        <v>-1388.74</v>
      </c>
      <c r="P1138" s="4">
        <v>0</v>
      </c>
      <c r="Q1138" s="4">
        <v>5580.37</v>
      </c>
      <c r="R1138" s="4">
        <v>0</v>
      </c>
      <c r="S1138" s="4">
        <v>5355.33</v>
      </c>
      <c r="T1138" s="4">
        <v>2863.65</v>
      </c>
      <c r="U1138" s="4">
        <v>225.04</v>
      </c>
      <c r="V1138" s="4">
        <v>2716.72</v>
      </c>
      <c r="W1138" s="4">
        <v>225.04</v>
      </c>
      <c r="X1138" s="3" t="s">
        <v>37</v>
      </c>
    </row>
    <row r="1139" spans="1:24" ht="15.75" customHeight="1">
      <c r="A1139" s="3" t="s">
        <v>66</v>
      </c>
      <c r="B1139" s="3" t="s">
        <v>267</v>
      </c>
      <c r="C1139" s="3" t="s">
        <v>653</v>
      </c>
      <c r="D1139" s="3" t="s">
        <v>654</v>
      </c>
      <c r="E1139" s="3" t="s">
        <v>655</v>
      </c>
      <c r="F1139" s="3" t="s">
        <v>29</v>
      </c>
      <c r="G1139" s="3" t="s">
        <v>30</v>
      </c>
      <c r="H1139" s="3" t="s">
        <v>67</v>
      </c>
      <c r="I1139" s="3" t="s">
        <v>68</v>
      </c>
      <c r="J1139" s="3" t="s">
        <v>69</v>
      </c>
      <c r="K1139" s="3" t="s">
        <v>94</v>
      </c>
      <c r="L1139" s="3" t="s">
        <v>683</v>
      </c>
      <c r="M1139" s="3" t="s">
        <v>36</v>
      </c>
      <c r="N1139" s="4">
        <v>27139.9</v>
      </c>
      <c r="O1139" s="4">
        <v>0</v>
      </c>
      <c r="P1139" s="4">
        <v>0</v>
      </c>
      <c r="Q1139" s="4">
        <v>27139.9</v>
      </c>
      <c r="R1139" s="4">
        <v>0</v>
      </c>
      <c r="S1139" s="4">
        <v>23989.68</v>
      </c>
      <c r="T1139" s="4">
        <v>1700.6</v>
      </c>
      <c r="U1139" s="4">
        <v>3150.22</v>
      </c>
      <c r="V1139" s="4">
        <v>25439.3</v>
      </c>
      <c r="W1139" s="4">
        <v>3150.22</v>
      </c>
      <c r="X1139" s="3" t="s">
        <v>37</v>
      </c>
    </row>
    <row r="1140" spans="1:24" ht="15.75" customHeight="1">
      <c r="A1140" s="3" t="s">
        <v>66</v>
      </c>
      <c r="B1140" s="3" t="s">
        <v>267</v>
      </c>
      <c r="C1140" s="3" t="s">
        <v>653</v>
      </c>
      <c r="D1140" s="3" t="s">
        <v>654</v>
      </c>
      <c r="E1140" s="3" t="s">
        <v>655</v>
      </c>
      <c r="F1140" s="3" t="s">
        <v>29</v>
      </c>
      <c r="G1140" s="3" t="s">
        <v>30</v>
      </c>
      <c r="H1140" s="3" t="s">
        <v>67</v>
      </c>
      <c r="I1140" s="3" t="s">
        <v>68</v>
      </c>
      <c r="J1140" s="3" t="s">
        <v>69</v>
      </c>
      <c r="K1140" s="3" t="s">
        <v>306</v>
      </c>
      <c r="L1140" s="3" t="s">
        <v>684</v>
      </c>
      <c r="M1140" s="3" t="s">
        <v>36</v>
      </c>
      <c r="N1140" s="4">
        <v>223690.27</v>
      </c>
      <c r="O1140" s="4">
        <v>-29491.01</v>
      </c>
      <c r="P1140" s="4">
        <v>0</v>
      </c>
      <c r="Q1140" s="4">
        <v>194199.26</v>
      </c>
      <c r="R1140" s="4">
        <v>25126.87</v>
      </c>
      <c r="S1140" s="4">
        <v>157875.46</v>
      </c>
      <c r="T1140" s="4">
        <v>85375.13</v>
      </c>
      <c r="U1140" s="4">
        <v>36323.800000000003</v>
      </c>
      <c r="V1140" s="4">
        <v>108824.13</v>
      </c>
      <c r="W1140" s="4">
        <v>11196.93</v>
      </c>
      <c r="X1140" s="3" t="s">
        <v>37</v>
      </c>
    </row>
    <row r="1141" spans="1:24" ht="15.75" customHeight="1">
      <c r="A1141" s="3" t="s">
        <v>66</v>
      </c>
      <c r="B1141" s="3" t="s">
        <v>267</v>
      </c>
      <c r="C1141" s="3" t="s">
        <v>653</v>
      </c>
      <c r="D1141" s="3" t="s">
        <v>654</v>
      </c>
      <c r="E1141" s="3" t="s">
        <v>655</v>
      </c>
      <c r="F1141" s="3" t="s">
        <v>29</v>
      </c>
      <c r="G1141" s="3" t="s">
        <v>30</v>
      </c>
      <c r="H1141" s="3" t="s">
        <v>67</v>
      </c>
      <c r="I1141" s="3" t="s">
        <v>68</v>
      </c>
      <c r="J1141" s="3" t="s">
        <v>69</v>
      </c>
      <c r="K1141" s="3" t="s">
        <v>568</v>
      </c>
      <c r="L1141" s="3" t="s">
        <v>685</v>
      </c>
      <c r="M1141" s="3" t="s">
        <v>36</v>
      </c>
      <c r="N1141" s="4">
        <v>0</v>
      </c>
      <c r="O1141" s="4">
        <v>1000</v>
      </c>
      <c r="P1141" s="4">
        <v>0</v>
      </c>
      <c r="Q1141" s="4">
        <v>1000</v>
      </c>
      <c r="R1141" s="4">
        <v>0</v>
      </c>
      <c r="S1141" s="4">
        <v>0</v>
      </c>
      <c r="T1141" s="4">
        <v>0</v>
      </c>
      <c r="U1141" s="4">
        <v>1000</v>
      </c>
      <c r="V1141" s="4">
        <v>1000</v>
      </c>
      <c r="W1141" s="4">
        <v>1000</v>
      </c>
      <c r="X1141" s="3" t="s">
        <v>37</v>
      </c>
    </row>
    <row r="1142" spans="1:24" ht="15.75" customHeight="1">
      <c r="A1142" s="3" t="s">
        <v>66</v>
      </c>
      <c r="B1142" s="3" t="s">
        <v>267</v>
      </c>
      <c r="C1142" s="3" t="s">
        <v>653</v>
      </c>
      <c r="D1142" s="3" t="s">
        <v>654</v>
      </c>
      <c r="E1142" s="3" t="s">
        <v>655</v>
      </c>
      <c r="F1142" s="3" t="s">
        <v>29</v>
      </c>
      <c r="G1142" s="3" t="s">
        <v>30</v>
      </c>
      <c r="H1142" s="3" t="s">
        <v>67</v>
      </c>
      <c r="I1142" s="3" t="s">
        <v>68</v>
      </c>
      <c r="J1142" s="3" t="s">
        <v>69</v>
      </c>
      <c r="K1142" s="3" t="s">
        <v>100</v>
      </c>
      <c r="L1142" s="3" t="s">
        <v>686</v>
      </c>
      <c r="M1142" s="3" t="s">
        <v>36</v>
      </c>
      <c r="N1142" s="4">
        <v>5805</v>
      </c>
      <c r="O1142" s="4">
        <v>0</v>
      </c>
      <c r="P1142" s="4">
        <v>0</v>
      </c>
      <c r="Q1142" s="4">
        <v>5805</v>
      </c>
      <c r="R1142" s="4">
        <v>1196.3900000000001</v>
      </c>
      <c r="S1142" s="4">
        <v>0</v>
      </c>
      <c r="T1142" s="4">
        <v>0</v>
      </c>
      <c r="U1142" s="4">
        <v>5805</v>
      </c>
      <c r="V1142" s="4">
        <v>5805</v>
      </c>
      <c r="W1142" s="4">
        <v>4608.6099999999997</v>
      </c>
      <c r="X1142" s="3" t="s">
        <v>37</v>
      </c>
    </row>
    <row r="1143" spans="1:24" ht="15.75" customHeight="1">
      <c r="A1143" s="3" t="s">
        <v>66</v>
      </c>
      <c r="B1143" s="3" t="s">
        <v>267</v>
      </c>
      <c r="C1143" s="3" t="s">
        <v>653</v>
      </c>
      <c r="D1143" s="3" t="s">
        <v>654</v>
      </c>
      <c r="E1143" s="3" t="s">
        <v>655</v>
      </c>
      <c r="F1143" s="3" t="s">
        <v>29</v>
      </c>
      <c r="G1143" s="3" t="s">
        <v>30</v>
      </c>
      <c r="H1143" s="3" t="s">
        <v>67</v>
      </c>
      <c r="I1143" s="3" t="s">
        <v>68</v>
      </c>
      <c r="J1143" s="3" t="s">
        <v>69</v>
      </c>
      <c r="K1143" s="3" t="s">
        <v>102</v>
      </c>
      <c r="L1143" s="3" t="s">
        <v>687</v>
      </c>
      <c r="M1143" s="3" t="s">
        <v>36</v>
      </c>
      <c r="N1143" s="4">
        <v>3003</v>
      </c>
      <c r="O1143" s="4">
        <v>981</v>
      </c>
      <c r="P1143" s="4">
        <v>0</v>
      </c>
      <c r="Q1143" s="4">
        <v>3984</v>
      </c>
      <c r="R1143" s="4">
        <v>0</v>
      </c>
      <c r="S1143" s="4">
        <v>2251.6999999999998</v>
      </c>
      <c r="T1143" s="4">
        <v>1714</v>
      </c>
      <c r="U1143" s="4">
        <v>1732.3</v>
      </c>
      <c r="V1143" s="4">
        <v>2270</v>
      </c>
      <c r="W1143" s="4">
        <v>1732.3</v>
      </c>
      <c r="X1143" s="3" t="s">
        <v>37</v>
      </c>
    </row>
    <row r="1144" spans="1:24" ht="15.75" customHeight="1">
      <c r="A1144" s="3" t="s">
        <v>66</v>
      </c>
      <c r="B1144" s="3" t="s">
        <v>267</v>
      </c>
      <c r="C1144" s="3" t="s">
        <v>653</v>
      </c>
      <c r="D1144" s="3" t="s">
        <v>654</v>
      </c>
      <c r="E1144" s="3" t="s">
        <v>655</v>
      </c>
      <c r="F1144" s="3" t="s">
        <v>29</v>
      </c>
      <c r="G1144" s="3" t="s">
        <v>30</v>
      </c>
      <c r="H1144" s="3" t="s">
        <v>67</v>
      </c>
      <c r="I1144" s="3" t="s">
        <v>68</v>
      </c>
      <c r="J1144" s="3" t="s">
        <v>69</v>
      </c>
      <c r="K1144" s="3" t="s">
        <v>573</v>
      </c>
      <c r="L1144" s="3" t="s">
        <v>688</v>
      </c>
      <c r="M1144" s="3" t="s">
        <v>36</v>
      </c>
      <c r="N1144" s="4">
        <v>20629.64</v>
      </c>
      <c r="O1144" s="4">
        <v>-20629.64</v>
      </c>
      <c r="P1144" s="4">
        <v>0</v>
      </c>
      <c r="Q1144" s="4">
        <v>0</v>
      </c>
      <c r="R1144" s="4">
        <v>0</v>
      </c>
      <c r="S1144" s="4">
        <v>0</v>
      </c>
      <c r="T1144" s="4">
        <v>0</v>
      </c>
      <c r="U1144" s="4">
        <v>0</v>
      </c>
      <c r="V1144" s="4">
        <v>0</v>
      </c>
      <c r="W1144" s="4">
        <v>0</v>
      </c>
      <c r="X1144" s="3" t="s">
        <v>37</v>
      </c>
    </row>
    <row r="1145" spans="1:24" ht="15.75" customHeight="1">
      <c r="A1145" s="3" t="s">
        <v>66</v>
      </c>
      <c r="B1145" s="3" t="s">
        <v>267</v>
      </c>
      <c r="C1145" s="3" t="s">
        <v>653</v>
      </c>
      <c r="D1145" s="3" t="s">
        <v>654</v>
      </c>
      <c r="E1145" s="3" t="s">
        <v>655</v>
      </c>
      <c r="F1145" s="3" t="s">
        <v>29</v>
      </c>
      <c r="G1145" s="3" t="s">
        <v>30</v>
      </c>
      <c r="H1145" s="3" t="s">
        <v>67</v>
      </c>
      <c r="I1145" s="3" t="s">
        <v>68</v>
      </c>
      <c r="J1145" s="3" t="s">
        <v>69</v>
      </c>
      <c r="K1145" s="3" t="s">
        <v>104</v>
      </c>
      <c r="L1145" s="3" t="s">
        <v>689</v>
      </c>
      <c r="M1145" s="3" t="s">
        <v>36</v>
      </c>
      <c r="N1145" s="4">
        <v>66475.58</v>
      </c>
      <c r="O1145" s="4">
        <v>-35004.76</v>
      </c>
      <c r="P1145" s="4">
        <v>0</v>
      </c>
      <c r="Q1145" s="4">
        <v>31470.82</v>
      </c>
      <c r="R1145" s="4">
        <v>0</v>
      </c>
      <c r="S1145" s="4">
        <v>10123.74</v>
      </c>
      <c r="T1145" s="4">
        <v>415.18</v>
      </c>
      <c r="U1145" s="4">
        <v>21347.08</v>
      </c>
      <c r="V1145" s="4">
        <v>31055.64</v>
      </c>
      <c r="W1145" s="4">
        <v>21347.08</v>
      </c>
      <c r="X1145" s="3" t="s">
        <v>37</v>
      </c>
    </row>
    <row r="1146" spans="1:24" ht="15.75" customHeight="1">
      <c r="A1146" s="3" t="s">
        <v>66</v>
      </c>
      <c r="B1146" s="3" t="s">
        <v>267</v>
      </c>
      <c r="C1146" s="3" t="s">
        <v>653</v>
      </c>
      <c r="D1146" s="3" t="s">
        <v>654</v>
      </c>
      <c r="E1146" s="3" t="s">
        <v>655</v>
      </c>
      <c r="F1146" s="3" t="s">
        <v>29</v>
      </c>
      <c r="G1146" s="3" t="s">
        <v>30</v>
      </c>
      <c r="H1146" s="3" t="s">
        <v>67</v>
      </c>
      <c r="I1146" s="3" t="s">
        <v>68</v>
      </c>
      <c r="J1146" s="3" t="s">
        <v>69</v>
      </c>
      <c r="K1146" s="3" t="s">
        <v>106</v>
      </c>
      <c r="L1146" s="3" t="s">
        <v>690</v>
      </c>
      <c r="M1146" s="3" t="s">
        <v>36</v>
      </c>
      <c r="N1146" s="4">
        <v>18335.28</v>
      </c>
      <c r="O1146" s="4">
        <v>-100</v>
      </c>
      <c r="P1146" s="4">
        <v>0</v>
      </c>
      <c r="Q1146" s="4">
        <v>18235.28</v>
      </c>
      <c r="R1146" s="4">
        <v>463.9</v>
      </c>
      <c r="S1146" s="4">
        <v>9009.6</v>
      </c>
      <c r="T1146" s="4">
        <v>7867.06</v>
      </c>
      <c r="U1146" s="4">
        <v>9225.68</v>
      </c>
      <c r="V1146" s="4">
        <v>10368.219999999999</v>
      </c>
      <c r="W1146" s="4">
        <v>8761.7800000000007</v>
      </c>
      <c r="X1146" s="3" t="s">
        <v>37</v>
      </c>
    </row>
    <row r="1147" spans="1:24" ht="15.75" customHeight="1">
      <c r="A1147" s="3" t="s">
        <v>66</v>
      </c>
      <c r="B1147" s="3" t="s">
        <v>267</v>
      </c>
      <c r="C1147" s="3" t="s">
        <v>653</v>
      </c>
      <c r="D1147" s="3" t="s">
        <v>654</v>
      </c>
      <c r="E1147" s="3" t="s">
        <v>655</v>
      </c>
      <c r="F1147" s="3" t="s">
        <v>29</v>
      </c>
      <c r="G1147" s="3" t="s">
        <v>30</v>
      </c>
      <c r="H1147" s="3" t="s">
        <v>67</v>
      </c>
      <c r="I1147" s="3" t="s">
        <v>68</v>
      </c>
      <c r="J1147" s="3" t="s">
        <v>69</v>
      </c>
      <c r="K1147" s="3" t="s">
        <v>108</v>
      </c>
      <c r="L1147" s="3" t="s">
        <v>691</v>
      </c>
      <c r="M1147" s="3" t="s">
        <v>36</v>
      </c>
      <c r="N1147" s="4">
        <v>670</v>
      </c>
      <c r="O1147" s="4">
        <v>-70</v>
      </c>
      <c r="P1147" s="4">
        <v>0</v>
      </c>
      <c r="Q1147" s="4">
        <v>600</v>
      </c>
      <c r="R1147" s="4">
        <v>0</v>
      </c>
      <c r="S1147" s="4">
        <v>100</v>
      </c>
      <c r="T1147" s="4">
        <v>0</v>
      </c>
      <c r="U1147" s="4">
        <v>500</v>
      </c>
      <c r="V1147" s="4">
        <v>600</v>
      </c>
      <c r="W1147" s="4">
        <v>500</v>
      </c>
      <c r="X1147" s="3" t="s">
        <v>37</v>
      </c>
    </row>
    <row r="1148" spans="1:24" ht="15.75" customHeight="1">
      <c r="A1148" s="3" t="s">
        <v>66</v>
      </c>
      <c r="B1148" s="3" t="s">
        <v>267</v>
      </c>
      <c r="C1148" s="3" t="s">
        <v>653</v>
      </c>
      <c r="D1148" s="3" t="s">
        <v>654</v>
      </c>
      <c r="E1148" s="3" t="s">
        <v>655</v>
      </c>
      <c r="F1148" s="3" t="s">
        <v>29</v>
      </c>
      <c r="G1148" s="3" t="s">
        <v>30</v>
      </c>
      <c r="H1148" s="3" t="s">
        <v>67</v>
      </c>
      <c r="I1148" s="3" t="s">
        <v>68</v>
      </c>
      <c r="J1148" s="3" t="s">
        <v>69</v>
      </c>
      <c r="K1148" s="3" t="s">
        <v>110</v>
      </c>
      <c r="L1148" s="3" t="s">
        <v>692</v>
      </c>
      <c r="M1148" s="3" t="s">
        <v>36</v>
      </c>
      <c r="N1148" s="4">
        <v>66194.850000000006</v>
      </c>
      <c r="O1148" s="4">
        <v>-50819.92</v>
      </c>
      <c r="P1148" s="4">
        <v>0</v>
      </c>
      <c r="Q1148" s="4">
        <v>15374.93</v>
      </c>
      <c r="R1148" s="4">
        <v>0</v>
      </c>
      <c r="S1148" s="4">
        <v>10794.37</v>
      </c>
      <c r="T1148" s="4">
        <v>10452.52</v>
      </c>
      <c r="U1148" s="4">
        <v>4580.5600000000004</v>
      </c>
      <c r="V1148" s="4">
        <v>4922.41</v>
      </c>
      <c r="W1148" s="4">
        <v>4580.5600000000004</v>
      </c>
      <c r="X1148" s="3" t="s">
        <v>37</v>
      </c>
    </row>
    <row r="1149" spans="1:24" ht="15.75" customHeight="1">
      <c r="A1149" s="3" t="s">
        <v>66</v>
      </c>
      <c r="B1149" s="3" t="s">
        <v>267</v>
      </c>
      <c r="C1149" s="3" t="s">
        <v>653</v>
      </c>
      <c r="D1149" s="3" t="s">
        <v>654</v>
      </c>
      <c r="E1149" s="3" t="s">
        <v>655</v>
      </c>
      <c r="F1149" s="3" t="s">
        <v>29</v>
      </c>
      <c r="G1149" s="3" t="s">
        <v>30</v>
      </c>
      <c r="H1149" s="3" t="s">
        <v>67</v>
      </c>
      <c r="I1149" s="3" t="s">
        <v>68</v>
      </c>
      <c r="J1149" s="3" t="s">
        <v>69</v>
      </c>
      <c r="K1149" s="3" t="s">
        <v>310</v>
      </c>
      <c r="L1149" s="3" t="s">
        <v>693</v>
      </c>
      <c r="M1149" s="3" t="s">
        <v>36</v>
      </c>
      <c r="N1149" s="4">
        <v>12999.06</v>
      </c>
      <c r="O1149" s="4">
        <v>-842.5</v>
      </c>
      <c r="P1149" s="4">
        <v>0</v>
      </c>
      <c r="Q1149" s="4">
        <v>12156.56</v>
      </c>
      <c r="R1149" s="4">
        <v>0</v>
      </c>
      <c r="S1149" s="4">
        <v>0</v>
      </c>
      <c r="T1149" s="4">
        <v>0</v>
      </c>
      <c r="U1149" s="4">
        <v>12156.56</v>
      </c>
      <c r="V1149" s="4">
        <v>12156.56</v>
      </c>
      <c r="W1149" s="4">
        <v>12156.56</v>
      </c>
      <c r="X1149" s="3" t="s">
        <v>37</v>
      </c>
    </row>
    <row r="1150" spans="1:24" ht="15.75" customHeight="1">
      <c r="A1150" s="3" t="s">
        <v>66</v>
      </c>
      <c r="B1150" s="3" t="s">
        <v>267</v>
      </c>
      <c r="C1150" s="3" t="s">
        <v>653</v>
      </c>
      <c r="D1150" s="3" t="s">
        <v>654</v>
      </c>
      <c r="E1150" s="3" t="s">
        <v>655</v>
      </c>
      <c r="F1150" s="3" t="s">
        <v>29</v>
      </c>
      <c r="G1150" s="3" t="s">
        <v>30</v>
      </c>
      <c r="H1150" s="3" t="s">
        <v>67</v>
      </c>
      <c r="I1150" s="3" t="s">
        <v>68</v>
      </c>
      <c r="J1150" s="3" t="s">
        <v>69</v>
      </c>
      <c r="K1150" s="3" t="s">
        <v>112</v>
      </c>
      <c r="L1150" s="3" t="s">
        <v>694</v>
      </c>
      <c r="M1150" s="3" t="s">
        <v>36</v>
      </c>
      <c r="N1150" s="4">
        <v>54844.24</v>
      </c>
      <c r="O1150" s="4">
        <v>-14264.87</v>
      </c>
      <c r="P1150" s="4">
        <v>0</v>
      </c>
      <c r="Q1150" s="4">
        <v>40579.370000000003</v>
      </c>
      <c r="R1150" s="4">
        <v>0</v>
      </c>
      <c r="S1150" s="4">
        <v>33667.839999999997</v>
      </c>
      <c r="T1150" s="4">
        <v>6055.69</v>
      </c>
      <c r="U1150" s="4">
        <v>6911.53</v>
      </c>
      <c r="V1150" s="4">
        <v>34523.68</v>
      </c>
      <c r="W1150" s="4">
        <v>6911.53</v>
      </c>
      <c r="X1150" s="3" t="s">
        <v>37</v>
      </c>
    </row>
    <row r="1151" spans="1:24" ht="15.75" customHeight="1">
      <c r="A1151" s="3" t="s">
        <v>66</v>
      </c>
      <c r="B1151" s="3" t="s">
        <v>267</v>
      </c>
      <c r="C1151" s="3" t="s">
        <v>653</v>
      </c>
      <c r="D1151" s="3" t="s">
        <v>654</v>
      </c>
      <c r="E1151" s="3" t="s">
        <v>655</v>
      </c>
      <c r="F1151" s="3" t="s">
        <v>29</v>
      </c>
      <c r="G1151" s="3" t="s">
        <v>30</v>
      </c>
      <c r="H1151" s="3" t="s">
        <v>67</v>
      </c>
      <c r="I1151" s="3" t="s">
        <v>68</v>
      </c>
      <c r="J1151" s="3" t="s">
        <v>69</v>
      </c>
      <c r="K1151" s="3" t="s">
        <v>585</v>
      </c>
      <c r="L1151" s="3" t="s">
        <v>695</v>
      </c>
      <c r="M1151" s="3" t="s">
        <v>36</v>
      </c>
      <c r="N1151" s="4">
        <v>50</v>
      </c>
      <c r="O1151" s="4">
        <v>0</v>
      </c>
      <c r="P1151" s="4">
        <v>0</v>
      </c>
      <c r="Q1151" s="4">
        <v>50</v>
      </c>
      <c r="R1151" s="4">
        <v>0</v>
      </c>
      <c r="S1151" s="4">
        <v>0</v>
      </c>
      <c r="T1151" s="4">
        <v>0</v>
      </c>
      <c r="U1151" s="4">
        <v>50</v>
      </c>
      <c r="V1151" s="4">
        <v>50</v>
      </c>
      <c r="W1151" s="4">
        <v>50</v>
      </c>
      <c r="X1151" s="3" t="s">
        <v>37</v>
      </c>
    </row>
    <row r="1152" spans="1:24" ht="15.75" customHeight="1">
      <c r="A1152" s="3" t="s">
        <v>66</v>
      </c>
      <c r="B1152" s="3" t="s">
        <v>267</v>
      </c>
      <c r="C1152" s="3" t="s">
        <v>653</v>
      </c>
      <c r="D1152" s="3" t="s">
        <v>654</v>
      </c>
      <c r="E1152" s="3" t="s">
        <v>655</v>
      </c>
      <c r="F1152" s="3" t="s">
        <v>29</v>
      </c>
      <c r="G1152" s="3" t="s">
        <v>30</v>
      </c>
      <c r="H1152" s="3" t="s">
        <v>67</v>
      </c>
      <c r="I1152" s="3" t="s">
        <v>68</v>
      </c>
      <c r="J1152" s="3" t="s">
        <v>69</v>
      </c>
      <c r="K1152" s="3" t="s">
        <v>316</v>
      </c>
      <c r="L1152" s="3" t="s">
        <v>696</v>
      </c>
      <c r="M1152" s="3" t="s">
        <v>36</v>
      </c>
      <c r="N1152" s="4">
        <v>443.8</v>
      </c>
      <c r="O1152" s="4">
        <v>-235</v>
      </c>
      <c r="P1152" s="4">
        <v>0</v>
      </c>
      <c r="Q1152" s="4">
        <v>208.8</v>
      </c>
      <c r="R1152" s="4">
        <v>0</v>
      </c>
      <c r="S1152" s="4">
        <v>0</v>
      </c>
      <c r="T1152" s="4">
        <v>0</v>
      </c>
      <c r="U1152" s="4">
        <v>208.8</v>
      </c>
      <c r="V1152" s="4">
        <v>208.8</v>
      </c>
      <c r="W1152" s="4">
        <v>208.8</v>
      </c>
      <c r="X1152" s="3" t="s">
        <v>37</v>
      </c>
    </row>
    <row r="1153" spans="1:24" ht="15.75" customHeight="1">
      <c r="A1153" s="3" t="s">
        <v>66</v>
      </c>
      <c r="B1153" s="3" t="s">
        <v>267</v>
      </c>
      <c r="C1153" s="3" t="s">
        <v>653</v>
      </c>
      <c r="D1153" s="3" t="s">
        <v>654</v>
      </c>
      <c r="E1153" s="3" t="s">
        <v>655</v>
      </c>
      <c r="F1153" s="3" t="s">
        <v>29</v>
      </c>
      <c r="G1153" s="3" t="s">
        <v>30</v>
      </c>
      <c r="H1153" s="3" t="s">
        <v>67</v>
      </c>
      <c r="I1153" s="3" t="s">
        <v>68</v>
      </c>
      <c r="J1153" s="3" t="s">
        <v>69</v>
      </c>
      <c r="K1153" s="3" t="s">
        <v>595</v>
      </c>
      <c r="L1153" s="3" t="s">
        <v>697</v>
      </c>
      <c r="M1153" s="3" t="s">
        <v>36</v>
      </c>
      <c r="N1153" s="4">
        <v>806</v>
      </c>
      <c r="O1153" s="4">
        <v>-806</v>
      </c>
      <c r="P1153" s="4">
        <v>0</v>
      </c>
      <c r="Q1153" s="4">
        <v>0</v>
      </c>
      <c r="R1153" s="4">
        <v>0</v>
      </c>
      <c r="S1153" s="4">
        <v>0</v>
      </c>
      <c r="T1153" s="4">
        <v>0</v>
      </c>
      <c r="U1153" s="4">
        <v>0</v>
      </c>
      <c r="V1153" s="4">
        <v>0</v>
      </c>
      <c r="W1153" s="4">
        <v>0</v>
      </c>
      <c r="X1153" s="3" t="s">
        <v>37</v>
      </c>
    </row>
    <row r="1154" spans="1:24" ht="15.75" customHeight="1">
      <c r="A1154" s="3" t="s">
        <v>114</v>
      </c>
      <c r="B1154" s="3" t="s">
        <v>267</v>
      </c>
      <c r="C1154" s="3" t="s">
        <v>653</v>
      </c>
      <c r="D1154" s="3" t="s">
        <v>654</v>
      </c>
      <c r="E1154" s="3" t="s">
        <v>655</v>
      </c>
      <c r="F1154" s="3" t="s">
        <v>29</v>
      </c>
      <c r="G1154" s="3" t="s">
        <v>30</v>
      </c>
      <c r="H1154" s="3" t="s">
        <v>67</v>
      </c>
      <c r="I1154" s="3" t="s">
        <v>68</v>
      </c>
      <c r="J1154" s="3" t="s">
        <v>115</v>
      </c>
      <c r="K1154" s="3" t="s">
        <v>116</v>
      </c>
      <c r="L1154" s="3" t="s">
        <v>698</v>
      </c>
      <c r="M1154" s="3" t="s">
        <v>36</v>
      </c>
      <c r="N1154" s="4">
        <v>10451.66</v>
      </c>
      <c r="O1154" s="4">
        <v>0</v>
      </c>
      <c r="P1154" s="4">
        <v>0</v>
      </c>
      <c r="Q1154" s="4">
        <v>10451.66</v>
      </c>
      <c r="R1154" s="4">
        <v>0</v>
      </c>
      <c r="S1154" s="4">
        <v>3087.82</v>
      </c>
      <c r="T1154" s="4">
        <v>2560.42</v>
      </c>
      <c r="U1154" s="4">
        <v>7363.84</v>
      </c>
      <c r="V1154" s="4">
        <v>7891.24</v>
      </c>
      <c r="W1154" s="4">
        <v>7363.84</v>
      </c>
      <c r="X1154" s="3" t="s">
        <v>37</v>
      </c>
    </row>
    <row r="1155" spans="1:24" ht="15.75" customHeight="1">
      <c r="A1155" s="3" t="s">
        <v>114</v>
      </c>
      <c r="B1155" s="3" t="s">
        <v>267</v>
      </c>
      <c r="C1155" s="3" t="s">
        <v>653</v>
      </c>
      <c r="D1155" s="3" t="s">
        <v>654</v>
      </c>
      <c r="E1155" s="3" t="s">
        <v>655</v>
      </c>
      <c r="F1155" s="3" t="s">
        <v>29</v>
      </c>
      <c r="G1155" s="3" t="s">
        <v>30</v>
      </c>
      <c r="H1155" s="3" t="s">
        <v>67</v>
      </c>
      <c r="I1155" s="3" t="s">
        <v>68</v>
      </c>
      <c r="J1155" s="3" t="s">
        <v>115</v>
      </c>
      <c r="K1155" s="3" t="s">
        <v>318</v>
      </c>
      <c r="L1155" s="3" t="s">
        <v>699</v>
      </c>
      <c r="M1155" s="3" t="s">
        <v>36</v>
      </c>
      <c r="N1155" s="4">
        <v>45</v>
      </c>
      <c r="O1155" s="4">
        <v>0</v>
      </c>
      <c r="P1155" s="4">
        <v>0</v>
      </c>
      <c r="Q1155" s="4">
        <v>45</v>
      </c>
      <c r="R1155" s="4">
        <v>0</v>
      </c>
      <c r="S1155" s="4">
        <v>42.75</v>
      </c>
      <c r="T1155" s="4">
        <v>22.2</v>
      </c>
      <c r="U1155" s="4">
        <v>2.25</v>
      </c>
      <c r="V1155" s="4">
        <v>22.8</v>
      </c>
      <c r="W1155" s="4">
        <v>2.25</v>
      </c>
      <c r="X1155" s="3" t="s">
        <v>37</v>
      </c>
    </row>
    <row r="1156" spans="1:24" ht="15.75" customHeight="1">
      <c r="A1156" s="3" t="s">
        <v>114</v>
      </c>
      <c r="B1156" s="3" t="s">
        <v>267</v>
      </c>
      <c r="C1156" s="3" t="s">
        <v>653</v>
      </c>
      <c r="D1156" s="3" t="s">
        <v>654</v>
      </c>
      <c r="E1156" s="3" t="s">
        <v>655</v>
      </c>
      <c r="F1156" s="3" t="s">
        <v>29</v>
      </c>
      <c r="G1156" s="3" t="s">
        <v>30</v>
      </c>
      <c r="H1156" s="3" t="s">
        <v>67</v>
      </c>
      <c r="I1156" s="3" t="s">
        <v>68</v>
      </c>
      <c r="J1156" s="3" t="s">
        <v>115</v>
      </c>
      <c r="K1156" s="3" t="s">
        <v>298</v>
      </c>
      <c r="L1156" s="3" t="s">
        <v>700</v>
      </c>
      <c r="M1156" s="3" t="s">
        <v>36</v>
      </c>
      <c r="N1156" s="4">
        <v>900</v>
      </c>
      <c r="O1156" s="4">
        <v>0</v>
      </c>
      <c r="P1156" s="4">
        <v>0</v>
      </c>
      <c r="Q1156" s="4">
        <v>900</v>
      </c>
      <c r="R1156" s="4">
        <v>0</v>
      </c>
      <c r="S1156" s="4">
        <v>0</v>
      </c>
      <c r="T1156" s="4">
        <v>0</v>
      </c>
      <c r="U1156" s="4">
        <v>900</v>
      </c>
      <c r="V1156" s="4">
        <v>900</v>
      </c>
      <c r="W1156" s="4">
        <v>900</v>
      </c>
      <c r="X1156" s="3" t="s">
        <v>37</v>
      </c>
    </row>
    <row r="1157" spans="1:24" ht="15.75" customHeight="1">
      <c r="A1157" s="3" t="s">
        <v>114</v>
      </c>
      <c r="B1157" s="3" t="s">
        <v>267</v>
      </c>
      <c r="C1157" s="3" t="s">
        <v>653</v>
      </c>
      <c r="D1157" s="3" t="s">
        <v>654</v>
      </c>
      <c r="E1157" s="3" t="s">
        <v>655</v>
      </c>
      <c r="F1157" s="3" t="s">
        <v>29</v>
      </c>
      <c r="G1157" s="3" t="s">
        <v>30</v>
      </c>
      <c r="H1157" s="3" t="s">
        <v>67</v>
      </c>
      <c r="I1157" s="3" t="s">
        <v>68</v>
      </c>
      <c r="J1157" s="3" t="s">
        <v>115</v>
      </c>
      <c r="K1157" s="3" t="s">
        <v>600</v>
      </c>
      <c r="L1157" s="3" t="s">
        <v>701</v>
      </c>
      <c r="M1157" s="3" t="s">
        <v>36</v>
      </c>
      <c r="N1157" s="4">
        <v>0</v>
      </c>
      <c r="O1157" s="4">
        <v>207800</v>
      </c>
      <c r="P1157" s="4">
        <v>0</v>
      </c>
      <c r="Q1157" s="4">
        <v>207800</v>
      </c>
      <c r="R1157" s="4">
        <v>0</v>
      </c>
      <c r="S1157" s="4">
        <v>207800</v>
      </c>
      <c r="T1157" s="4">
        <v>207800</v>
      </c>
      <c r="U1157" s="4">
        <v>0</v>
      </c>
      <c r="V1157" s="4">
        <v>0</v>
      </c>
      <c r="W1157" s="4">
        <v>0</v>
      </c>
      <c r="X1157" s="3" t="s">
        <v>37</v>
      </c>
    </row>
    <row r="1158" spans="1:24" ht="15.75" customHeight="1">
      <c r="A1158" s="3" t="s">
        <v>118</v>
      </c>
      <c r="B1158" s="3" t="s">
        <v>267</v>
      </c>
      <c r="C1158" s="3" t="s">
        <v>653</v>
      </c>
      <c r="D1158" s="3" t="s">
        <v>654</v>
      </c>
      <c r="E1158" s="3" t="s">
        <v>655</v>
      </c>
      <c r="F1158" s="3" t="s">
        <v>702</v>
      </c>
      <c r="G1158" s="3" t="s">
        <v>703</v>
      </c>
      <c r="H1158" s="3" t="s">
        <v>704</v>
      </c>
      <c r="I1158" s="3" t="s">
        <v>705</v>
      </c>
      <c r="J1158" s="3" t="s">
        <v>123</v>
      </c>
      <c r="K1158" s="3" t="s">
        <v>706</v>
      </c>
      <c r="L1158" s="3" t="s">
        <v>707</v>
      </c>
      <c r="M1158" s="3" t="s">
        <v>126</v>
      </c>
      <c r="N1158" s="4">
        <v>112000</v>
      </c>
      <c r="O1158" s="4">
        <v>0</v>
      </c>
      <c r="P1158" s="4">
        <v>0</v>
      </c>
      <c r="Q1158" s="4">
        <v>112000</v>
      </c>
      <c r="R1158" s="4">
        <v>0</v>
      </c>
      <c r="S1158" s="4">
        <v>0</v>
      </c>
      <c r="T1158" s="4">
        <v>0</v>
      </c>
      <c r="U1158" s="4">
        <v>112000</v>
      </c>
      <c r="V1158" s="4">
        <v>112000</v>
      </c>
      <c r="W1158" s="4">
        <v>112000</v>
      </c>
      <c r="X1158" s="3" t="s">
        <v>127</v>
      </c>
    </row>
    <row r="1159" spans="1:24" ht="15.75" customHeight="1">
      <c r="A1159" s="3" t="s">
        <v>118</v>
      </c>
      <c r="B1159" s="3" t="s">
        <v>267</v>
      </c>
      <c r="C1159" s="3" t="s">
        <v>653</v>
      </c>
      <c r="D1159" s="3" t="s">
        <v>654</v>
      </c>
      <c r="E1159" s="3" t="s">
        <v>655</v>
      </c>
      <c r="F1159" s="3" t="s">
        <v>702</v>
      </c>
      <c r="G1159" s="3" t="s">
        <v>703</v>
      </c>
      <c r="H1159" s="3" t="s">
        <v>704</v>
      </c>
      <c r="I1159" s="3" t="s">
        <v>705</v>
      </c>
      <c r="J1159" s="3" t="s">
        <v>123</v>
      </c>
      <c r="K1159" s="3" t="s">
        <v>520</v>
      </c>
      <c r="L1159" s="3" t="s">
        <v>708</v>
      </c>
      <c r="M1159" s="3" t="s">
        <v>126</v>
      </c>
      <c r="N1159" s="4">
        <v>75000</v>
      </c>
      <c r="O1159" s="4">
        <v>0</v>
      </c>
      <c r="P1159" s="4">
        <v>0</v>
      </c>
      <c r="Q1159" s="4">
        <v>75000</v>
      </c>
      <c r="R1159" s="4">
        <v>0</v>
      </c>
      <c r="S1159" s="4">
        <v>0</v>
      </c>
      <c r="T1159" s="4">
        <v>0</v>
      </c>
      <c r="U1159" s="4">
        <v>75000</v>
      </c>
      <c r="V1159" s="4">
        <v>75000</v>
      </c>
      <c r="W1159" s="4">
        <v>75000</v>
      </c>
      <c r="X1159" s="3" t="s">
        <v>127</v>
      </c>
    </row>
    <row r="1160" spans="1:24" ht="15.75" customHeight="1">
      <c r="A1160" s="3" t="s">
        <v>118</v>
      </c>
      <c r="B1160" s="3" t="s">
        <v>267</v>
      </c>
      <c r="C1160" s="3" t="s">
        <v>653</v>
      </c>
      <c r="D1160" s="3" t="s">
        <v>654</v>
      </c>
      <c r="E1160" s="3" t="s">
        <v>655</v>
      </c>
      <c r="F1160" s="3" t="s">
        <v>702</v>
      </c>
      <c r="G1160" s="3" t="s">
        <v>703</v>
      </c>
      <c r="H1160" s="3" t="s">
        <v>709</v>
      </c>
      <c r="I1160" s="3" t="s">
        <v>710</v>
      </c>
      <c r="J1160" s="3" t="s">
        <v>123</v>
      </c>
      <c r="K1160" s="3" t="s">
        <v>178</v>
      </c>
      <c r="L1160" s="3" t="s">
        <v>711</v>
      </c>
      <c r="M1160" s="3" t="s">
        <v>126</v>
      </c>
      <c r="N1160" s="4">
        <v>25000</v>
      </c>
      <c r="O1160" s="4">
        <v>0</v>
      </c>
      <c r="P1160" s="4">
        <v>0</v>
      </c>
      <c r="Q1160" s="4">
        <v>25000</v>
      </c>
      <c r="R1160" s="4">
        <v>0</v>
      </c>
      <c r="S1160" s="4">
        <v>23740</v>
      </c>
      <c r="T1160" s="4">
        <v>23740</v>
      </c>
      <c r="U1160" s="4">
        <v>1260</v>
      </c>
      <c r="V1160" s="4">
        <v>1260</v>
      </c>
      <c r="W1160" s="4">
        <v>1260</v>
      </c>
      <c r="X1160" s="3" t="s">
        <v>127</v>
      </c>
    </row>
    <row r="1161" spans="1:24" ht="15.75" customHeight="1">
      <c r="A1161" s="3" t="s">
        <v>118</v>
      </c>
      <c r="B1161" s="3" t="s">
        <v>267</v>
      </c>
      <c r="C1161" s="3" t="s">
        <v>653</v>
      </c>
      <c r="D1161" s="3" t="s">
        <v>654</v>
      </c>
      <c r="E1161" s="3" t="s">
        <v>655</v>
      </c>
      <c r="F1161" s="3" t="s">
        <v>702</v>
      </c>
      <c r="G1161" s="3" t="s">
        <v>703</v>
      </c>
      <c r="H1161" s="3" t="s">
        <v>709</v>
      </c>
      <c r="I1161" s="3" t="s">
        <v>710</v>
      </c>
      <c r="J1161" s="3" t="s">
        <v>123</v>
      </c>
      <c r="K1161" s="3" t="s">
        <v>516</v>
      </c>
      <c r="L1161" s="3" t="s">
        <v>712</v>
      </c>
      <c r="M1161" s="3" t="s">
        <v>126</v>
      </c>
      <c r="N1161" s="4">
        <v>50000</v>
      </c>
      <c r="O1161" s="4">
        <v>0</v>
      </c>
      <c r="P1161" s="4">
        <v>0</v>
      </c>
      <c r="Q1161" s="4">
        <v>50000</v>
      </c>
      <c r="R1161" s="4">
        <v>0</v>
      </c>
      <c r="S1161" s="4">
        <v>50000</v>
      </c>
      <c r="T1161" s="4">
        <v>0</v>
      </c>
      <c r="U1161" s="4">
        <v>0</v>
      </c>
      <c r="V1161" s="4">
        <v>50000</v>
      </c>
      <c r="W1161" s="4">
        <v>0</v>
      </c>
      <c r="X1161" s="3" t="s">
        <v>127</v>
      </c>
    </row>
    <row r="1162" spans="1:24" ht="15.75" customHeight="1">
      <c r="A1162" s="3" t="s">
        <v>118</v>
      </c>
      <c r="B1162" s="3" t="s">
        <v>267</v>
      </c>
      <c r="C1162" s="3" t="s">
        <v>653</v>
      </c>
      <c r="D1162" s="3" t="s">
        <v>654</v>
      </c>
      <c r="E1162" s="3" t="s">
        <v>655</v>
      </c>
      <c r="F1162" s="3" t="s">
        <v>702</v>
      </c>
      <c r="G1162" s="3" t="s">
        <v>703</v>
      </c>
      <c r="H1162" s="3" t="s">
        <v>709</v>
      </c>
      <c r="I1162" s="3" t="s">
        <v>710</v>
      </c>
      <c r="J1162" s="3" t="s">
        <v>123</v>
      </c>
      <c r="K1162" s="3" t="s">
        <v>520</v>
      </c>
      <c r="L1162" s="3" t="s">
        <v>708</v>
      </c>
      <c r="M1162" s="3" t="s">
        <v>126</v>
      </c>
      <c r="N1162" s="4">
        <v>12000</v>
      </c>
      <c r="O1162" s="4">
        <v>0</v>
      </c>
      <c r="P1162" s="4">
        <v>0</v>
      </c>
      <c r="Q1162" s="4">
        <v>12000</v>
      </c>
      <c r="R1162" s="4">
        <v>0</v>
      </c>
      <c r="S1162" s="4">
        <v>0</v>
      </c>
      <c r="T1162" s="4">
        <v>0</v>
      </c>
      <c r="U1162" s="4">
        <v>12000</v>
      </c>
      <c r="V1162" s="4">
        <v>12000</v>
      </c>
      <c r="W1162" s="4">
        <v>12000</v>
      </c>
      <c r="X1162" s="3" t="s">
        <v>127</v>
      </c>
    </row>
    <row r="1163" spans="1:24" ht="15.75" customHeight="1">
      <c r="A1163" s="3" t="s">
        <v>243</v>
      </c>
      <c r="B1163" s="3" t="s">
        <v>267</v>
      </c>
      <c r="C1163" s="3" t="s">
        <v>653</v>
      </c>
      <c r="D1163" s="3" t="s">
        <v>654</v>
      </c>
      <c r="E1163" s="3" t="s">
        <v>655</v>
      </c>
      <c r="F1163" s="3" t="s">
        <v>29</v>
      </c>
      <c r="G1163" s="3" t="s">
        <v>30</v>
      </c>
      <c r="H1163" s="3" t="s">
        <v>67</v>
      </c>
      <c r="I1163" s="3" t="s">
        <v>68</v>
      </c>
      <c r="J1163" s="3" t="s">
        <v>244</v>
      </c>
      <c r="K1163" s="3" t="s">
        <v>245</v>
      </c>
      <c r="L1163" s="3" t="s">
        <v>713</v>
      </c>
      <c r="M1163" s="3" t="s">
        <v>36</v>
      </c>
      <c r="N1163" s="4">
        <v>262</v>
      </c>
      <c r="O1163" s="4">
        <v>0</v>
      </c>
      <c r="P1163" s="4">
        <v>0</v>
      </c>
      <c r="Q1163" s="4">
        <v>262</v>
      </c>
      <c r="R1163" s="4">
        <v>0</v>
      </c>
      <c r="S1163" s="4">
        <v>0</v>
      </c>
      <c r="T1163" s="4">
        <v>0</v>
      </c>
      <c r="U1163" s="4">
        <v>262</v>
      </c>
      <c r="V1163" s="4">
        <v>262</v>
      </c>
      <c r="W1163" s="4">
        <v>262</v>
      </c>
      <c r="X1163" s="3" t="s">
        <v>247</v>
      </c>
    </row>
    <row r="1164" spans="1:24" ht="15.75" customHeight="1">
      <c r="A1164" s="3" t="s">
        <v>243</v>
      </c>
      <c r="B1164" s="3" t="s">
        <v>267</v>
      </c>
      <c r="C1164" s="3" t="s">
        <v>653</v>
      </c>
      <c r="D1164" s="3" t="s">
        <v>654</v>
      </c>
      <c r="E1164" s="3" t="s">
        <v>655</v>
      </c>
      <c r="F1164" s="3" t="s">
        <v>29</v>
      </c>
      <c r="G1164" s="3" t="s">
        <v>30</v>
      </c>
      <c r="H1164" s="3" t="s">
        <v>67</v>
      </c>
      <c r="I1164" s="3" t="s">
        <v>68</v>
      </c>
      <c r="J1164" s="3" t="s">
        <v>244</v>
      </c>
      <c r="K1164" s="3" t="s">
        <v>248</v>
      </c>
      <c r="L1164" s="3" t="s">
        <v>714</v>
      </c>
      <c r="M1164" s="3" t="s">
        <v>36</v>
      </c>
      <c r="N1164" s="4">
        <v>6779.85</v>
      </c>
      <c r="O1164" s="4">
        <v>0</v>
      </c>
      <c r="P1164" s="4">
        <v>0</v>
      </c>
      <c r="Q1164" s="4">
        <v>6779.85</v>
      </c>
      <c r="R1164" s="4">
        <v>0</v>
      </c>
      <c r="S1164" s="4">
        <v>0</v>
      </c>
      <c r="T1164" s="4">
        <v>0</v>
      </c>
      <c r="U1164" s="4">
        <v>6779.85</v>
      </c>
      <c r="V1164" s="4">
        <v>6779.85</v>
      </c>
      <c r="W1164" s="4">
        <v>6779.85</v>
      </c>
      <c r="X1164" s="3" t="s">
        <v>247</v>
      </c>
    </row>
    <row r="1165" spans="1:24" ht="15.75" customHeight="1">
      <c r="A1165" s="3" t="s">
        <v>243</v>
      </c>
      <c r="B1165" s="3" t="s">
        <v>267</v>
      </c>
      <c r="C1165" s="3" t="s">
        <v>653</v>
      </c>
      <c r="D1165" s="3" t="s">
        <v>654</v>
      </c>
      <c r="E1165" s="3" t="s">
        <v>655</v>
      </c>
      <c r="F1165" s="3" t="s">
        <v>29</v>
      </c>
      <c r="G1165" s="3" t="s">
        <v>30</v>
      </c>
      <c r="H1165" s="3" t="s">
        <v>67</v>
      </c>
      <c r="I1165" s="3" t="s">
        <v>68</v>
      </c>
      <c r="J1165" s="3" t="s">
        <v>244</v>
      </c>
      <c r="K1165" s="3" t="s">
        <v>254</v>
      </c>
      <c r="L1165" s="3" t="s">
        <v>715</v>
      </c>
      <c r="M1165" s="3" t="s">
        <v>36</v>
      </c>
      <c r="N1165" s="4">
        <v>310607.15999999997</v>
      </c>
      <c r="O1165" s="4">
        <v>-310607.15999999997</v>
      </c>
      <c r="P1165" s="4">
        <v>0</v>
      </c>
      <c r="Q1165" s="4">
        <v>0</v>
      </c>
      <c r="R1165" s="4">
        <v>0</v>
      </c>
      <c r="S1165" s="4">
        <v>0</v>
      </c>
      <c r="T1165" s="4">
        <v>0</v>
      </c>
      <c r="U1165" s="4">
        <v>0</v>
      </c>
      <c r="V1165" s="4">
        <v>0</v>
      </c>
      <c r="W1165" s="4">
        <v>0</v>
      </c>
      <c r="X1165" s="3" t="s">
        <v>247</v>
      </c>
    </row>
    <row r="1166" spans="1:24" ht="15.75" customHeight="1">
      <c r="A1166" s="3" t="s">
        <v>243</v>
      </c>
      <c r="B1166" s="3" t="s">
        <v>267</v>
      </c>
      <c r="C1166" s="3" t="s">
        <v>653</v>
      </c>
      <c r="D1166" s="3" t="s">
        <v>654</v>
      </c>
      <c r="E1166" s="3" t="s">
        <v>655</v>
      </c>
      <c r="F1166" s="3" t="s">
        <v>29</v>
      </c>
      <c r="G1166" s="3" t="s">
        <v>30</v>
      </c>
      <c r="H1166" s="3" t="s">
        <v>67</v>
      </c>
      <c r="I1166" s="3" t="s">
        <v>68</v>
      </c>
      <c r="J1166" s="3" t="s">
        <v>244</v>
      </c>
      <c r="K1166" s="3" t="s">
        <v>250</v>
      </c>
      <c r="L1166" s="3" t="s">
        <v>716</v>
      </c>
      <c r="M1166" s="3" t="s">
        <v>36</v>
      </c>
      <c r="N1166" s="4">
        <v>41750</v>
      </c>
      <c r="O1166" s="4">
        <v>236290.49</v>
      </c>
      <c r="P1166" s="4">
        <v>0</v>
      </c>
      <c r="Q1166" s="4">
        <v>278040.49</v>
      </c>
      <c r="R1166" s="4">
        <v>0</v>
      </c>
      <c r="S1166" s="4">
        <v>29739.919999999998</v>
      </c>
      <c r="T1166" s="4">
        <v>29739.919999999998</v>
      </c>
      <c r="U1166" s="4">
        <v>248300.57</v>
      </c>
      <c r="V1166" s="4">
        <v>248300.57</v>
      </c>
      <c r="W1166" s="4">
        <v>248300.57</v>
      </c>
      <c r="X1166" s="3" t="s">
        <v>247</v>
      </c>
    </row>
    <row r="1167" spans="1:24" ht="15.75" customHeight="1">
      <c r="A1167" s="3" t="s">
        <v>243</v>
      </c>
      <c r="B1167" s="3" t="s">
        <v>267</v>
      </c>
      <c r="C1167" s="3" t="s">
        <v>653</v>
      </c>
      <c r="D1167" s="3" t="s">
        <v>654</v>
      </c>
      <c r="E1167" s="3" t="s">
        <v>655</v>
      </c>
      <c r="F1167" s="3" t="s">
        <v>702</v>
      </c>
      <c r="G1167" s="3" t="s">
        <v>703</v>
      </c>
      <c r="H1167" s="3" t="s">
        <v>704</v>
      </c>
      <c r="I1167" s="3" t="s">
        <v>705</v>
      </c>
      <c r="J1167" s="3" t="s">
        <v>244</v>
      </c>
      <c r="K1167" s="3" t="s">
        <v>250</v>
      </c>
      <c r="L1167" s="3" t="s">
        <v>717</v>
      </c>
      <c r="M1167" s="3" t="s">
        <v>126</v>
      </c>
      <c r="N1167" s="4">
        <v>110000</v>
      </c>
      <c r="O1167" s="4">
        <v>0</v>
      </c>
      <c r="P1167" s="4">
        <v>0</v>
      </c>
      <c r="Q1167" s="4">
        <v>110000</v>
      </c>
      <c r="R1167" s="4">
        <v>0</v>
      </c>
      <c r="S1167" s="4">
        <v>0</v>
      </c>
      <c r="T1167" s="4">
        <v>0</v>
      </c>
      <c r="U1167" s="4">
        <v>110000</v>
      </c>
      <c r="V1167" s="4">
        <v>110000</v>
      </c>
      <c r="W1167" s="4">
        <v>110000</v>
      </c>
      <c r="X1167" s="3" t="s">
        <v>247</v>
      </c>
    </row>
    <row r="1168" spans="1:24" ht="15.75" customHeight="1">
      <c r="A1168" s="3" t="s">
        <v>243</v>
      </c>
      <c r="B1168" s="3" t="s">
        <v>267</v>
      </c>
      <c r="C1168" s="3" t="s">
        <v>653</v>
      </c>
      <c r="D1168" s="3" t="s">
        <v>654</v>
      </c>
      <c r="E1168" s="3" t="s">
        <v>655</v>
      </c>
      <c r="F1168" s="3" t="s">
        <v>702</v>
      </c>
      <c r="G1168" s="3" t="s">
        <v>703</v>
      </c>
      <c r="H1168" s="3" t="s">
        <v>709</v>
      </c>
      <c r="I1168" s="3" t="s">
        <v>710</v>
      </c>
      <c r="J1168" s="3" t="s">
        <v>244</v>
      </c>
      <c r="K1168" s="3" t="s">
        <v>250</v>
      </c>
      <c r="L1168" s="3" t="s">
        <v>717</v>
      </c>
      <c r="M1168" s="3" t="s">
        <v>126</v>
      </c>
      <c r="N1168" s="4">
        <v>16000</v>
      </c>
      <c r="O1168" s="4">
        <v>0</v>
      </c>
      <c r="P1168" s="4">
        <v>0</v>
      </c>
      <c r="Q1168" s="4">
        <v>16000</v>
      </c>
      <c r="R1168" s="4">
        <v>0</v>
      </c>
      <c r="S1168" s="4">
        <v>0</v>
      </c>
      <c r="T1168" s="4">
        <v>0</v>
      </c>
      <c r="U1168" s="4">
        <v>16000</v>
      </c>
      <c r="V1168" s="4">
        <v>16000</v>
      </c>
      <c r="W1168" s="4">
        <v>16000</v>
      </c>
      <c r="X1168" s="3" t="s">
        <v>247</v>
      </c>
    </row>
    <row r="1169" spans="1:24" ht="15.75" customHeight="1">
      <c r="A1169" s="3" t="s">
        <v>262</v>
      </c>
      <c r="B1169" s="3" t="s">
        <v>267</v>
      </c>
      <c r="C1169" s="3" t="s">
        <v>653</v>
      </c>
      <c r="D1169" s="3" t="s">
        <v>654</v>
      </c>
      <c r="E1169" s="3" t="s">
        <v>655</v>
      </c>
      <c r="F1169" s="3" t="s">
        <v>29</v>
      </c>
      <c r="G1169" s="3" t="s">
        <v>30</v>
      </c>
      <c r="H1169" s="3" t="s">
        <v>31</v>
      </c>
      <c r="I1169" s="3" t="s">
        <v>32</v>
      </c>
      <c r="J1169" s="3" t="s">
        <v>263</v>
      </c>
      <c r="K1169" s="3" t="s">
        <v>264</v>
      </c>
      <c r="L1169" s="3" t="s">
        <v>718</v>
      </c>
      <c r="M1169" s="3" t="s">
        <v>36</v>
      </c>
      <c r="N1169" s="4">
        <v>197000</v>
      </c>
      <c r="O1169" s="4">
        <v>0</v>
      </c>
      <c r="P1169" s="4">
        <v>0</v>
      </c>
      <c r="Q1169" s="4">
        <v>197000</v>
      </c>
      <c r="R1169" s="4">
        <v>0</v>
      </c>
      <c r="S1169" s="4">
        <v>55059.040000000001</v>
      </c>
      <c r="T1169" s="4">
        <v>37711.33</v>
      </c>
      <c r="U1169" s="4">
        <v>141940.96</v>
      </c>
      <c r="V1169" s="4">
        <v>159288.67000000001</v>
      </c>
      <c r="W1169" s="4">
        <v>141940.96</v>
      </c>
      <c r="X1169" s="3" t="s">
        <v>266</v>
      </c>
    </row>
    <row r="1170" spans="1:24" ht="15.75" customHeight="1">
      <c r="A1170" s="3" t="s">
        <v>24</v>
      </c>
      <c r="B1170" s="3" t="s">
        <v>267</v>
      </c>
      <c r="C1170" s="3" t="s">
        <v>719</v>
      </c>
      <c r="D1170" s="3" t="s">
        <v>720</v>
      </c>
      <c r="E1170" s="3" t="s">
        <v>721</v>
      </c>
      <c r="F1170" s="3" t="s">
        <v>29</v>
      </c>
      <c r="G1170" s="3" t="s">
        <v>30</v>
      </c>
      <c r="H1170" s="3" t="s">
        <v>31</v>
      </c>
      <c r="I1170" s="3" t="s">
        <v>32</v>
      </c>
      <c r="J1170" s="3" t="s">
        <v>33</v>
      </c>
      <c r="K1170" s="3" t="s">
        <v>34</v>
      </c>
      <c r="L1170" s="3" t="s">
        <v>722</v>
      </c>
      <c r="M1170" s="3" t="s">
        <v>36</v>
      </c>
      <c r="N1170" s="4">
        <v>2154784</v>
      </c>
      <c r="O1170" s="4">
        <v>-17236</v>
      </c>
      <c r="P1170" s="4">
        <v>0</v>
      </c>
      <c r="Q1170" s="4">
        <v>2137548</v>
      </c>
      <c r="R1170" s="4">
        <v>0</v>
      </c>
      <c r="S1170" s="4">
        <v>781100.23</v>
      </c>
      <c r="T1170" s="4">
        <v>781100.23</v>
      </c>
      <c r="U1170" s="4">
        <v>1356447.77</v>
      </c>
      <c r="V1170" s="4">
        <v>1356447.77</v>
      </c>
      <c r="W1170" s="4">
        <v>1356447.77</v>
      </c>
      <c r="X1170" s="3" t="s">
        <v>37</v>
      </c>
    </row>
    <row r="1171" spans="1:24" ht="15.75" customHeight="1">
      <c r="A1171" s="3" t="s">
        <v>24</v>
      </c>
      <c r="B1171" s="3" t="s">
        <v>267</v>
      </c>
      <c r="C1171" s="3" t="s">
        <v>719</v>
      </c>
      <c r="D1171" s="3" t="s">
        <v>720</v>
      </c>
      <c r="E1171" s="3" t="s">
        <v>721</v>
      </c>
      <c r="F1171" s="3" t="s">
        <v>29</v>
      </c>
      <c r="G1171" s="3" t="s">
        <v>30</v>
      </c>
      <c r="H1171" s="3" t="s">
        <v>31</v>
      </c>
      <c r="I1171" s="3" t="s">
        <v>32</v>
      </c>
      <c r="J1171" s="3" t="s">
        <v>33</v>
      </c>
      <c r="K1171" s="3" t="s">
        <v>38</v>
      </c>
      <c r="L1171" s="3" t="s">
        <v>723</v>
      </c>
      <c r="M1171" s="3" t="s">
        <v>36</v>
      </c>
      <c r="N1171" s="4">
        <v>59401.79</v>
      </c>
      <c r="O1171" s="4">
        <v>0</v>
      </c>
      <c r="P1171" s="4">
        <v>0</v>
      </c>
      <c r="Q1171" s="4">
        <v>59401.79</v>
      </c>
      <c r="R1171" s="4">
        <v>0</v>
      </c>
      <c r="S1171" s="4">
        <v>18449.55</v>
      </c>
      <c r="T1171" s="4">
        <v>18449.55</v>
      </c>
      <c r="U1171" s="4">
        <v>40952.239999999998</v>
      </c>
      <c r="V1171" s="4">
        <v>40952.239999999998</v>
      </c>
      <c r="W1171" s="4">
        <v>40952.239999999998</v>
      </c>
      <c r="X1171" s="3" t="s">
        <v>37</v>
      </c>
    </row>
    <row r="1172" spans="1:24" ht="15.75" customHeight="1">
      <c r="A1172" s="3" t="s">
        <v>24</v>
      </c>
      <c r="B1172" s="3" t="s">
        <v>267</v>
      </c>
      <c r="C1172" s="3" t="s">
        <v>719</v>
      </c>
      <c r="D1172" s="3" t="s">
        <v>720</v>
      </c>
      <c r="E1172" s="3" t="s">
        <v>721</v>
      </c>
      <c r="F1172" s="3" t="s">
        <v>29</v>
      </c>
      <c r="G1172" s="3" t="s">
        <v>30</v>
      </c>
      <c r="H1172" s="3" t="s">
        <v>31</v>
      </c>
      <c r="I1172" s="3" t="s">
        <v>32</v>
      </c>
      <c r="J1172" s="3" t="s">
        <v>33</v>
      </c>
      <c r="K1172" s="3" t="s">
        <v>40</v>
      </c>
      <c r="L1172" s="3" t="s">
        <v>724</v>
      </c>
      <c r="M1172" s="3" t="s">
        <v>36</v>
      </c>
      <c r="N1172" s="4">
        <v>228141.92</v>
      </c>
      <c r="O1172" s="4">
        <v>1244.28</v>
      </c>
      <c r="P1172" s="4">
        <v>0</v>
      </c>
      <c r="Q1172" s="4">
        <v>229386.2</v>
      </c>
      <c r="R1172" s="4">
        <v>39272.870000000003</v>
      </c>
      <c r="S1172" s="4">
        <v>22485.13</v>
      </c>
      <c r="T1172" s="4">
        <v>22485.13</v>
      </c>
      <c r="U1172" s="4">
        <v>206901.07</v>
      </c>
      <c r="V1172" s="4">
        <v>206901.07</v>
      </c>
      <c r="W1172" s="4">
        <v>167628.20000000001</v>
      </c>
      <c r="X1172" s="3" t="s">
        <v>37</v>
      </c>
    </row>
    <row r="1173" spans="1:24" ht="15.75" customHeight="1">
      <c r="A1173" s="3" t="s">
        <v>24</v>
      </c>
      <c r="B1173" s="3" t="s">
        <v>267</v>
      </c>
      <c r="C1173" s="3" t="s">
        <v>719</v>
      </c>
      <c r="D1173" s="3" t="s">
        <v>720</v>
      </c>
      <c r="E1173" s="3" t="s">
        <v>721</v>
      </c>
      <c r="F1173" s="3" t="s">
        <v>29</v>
      </c>
      <c r="G1173" s="3" t="s">
        <v>30</v>
      </c>
      <c r="H1173" s="3" t="s">
        <v>31</v>
      </c>
      <c r="I1173" s="3" t="s">
        <v>32</v>
      </c>
      <c r="J1173" s="3" t="s">
        <v>33</v>
      </c>
      <c r="K1173" s="3" t="s">
        <v>42</v>
      </c>
      <c r="L1173" s="3" t="s">
        <v>725</v>
      </c>
      <c r="M1173" s="3" t="s">
        <v>36</v>
      </c>
      <c r="N1173" s="4">
        <v>64791.67</v>
      </c>
      <c r="O1173" s="4">
        <v>0</v>
      </c>
      <c r="P1173" s="4">
        <v>0</v>
      </c>
      <c r="Q1173" s="4">
        <v>64791.67</v>
      </c>
      <c r="R1173" s="4">
        <v>8388.75</v>
      </c>
      <c r="S1173" s="4">
        <v>5221.6499999999996</v>
      </c>
      <c r="T1173" s="4">
        <v>5221.6499999999996</v>
      </c>
      <c r="U1173" s="4">
        <v>59570.02</v>
      </c>
      <c r="V1173" s="4">
        <v>59570.02</v>
      </c>
      <c r="W1173" s="4">
        <v>51181.27</v>
      </c>
      <c r="X1173" s="3" t="s">
        <v>37</v>
      </c>
    </row>
    <row r="1174" spans="1:24" ht="15.75" customHeight="1">
      <c r="A1174" s="3" t="s">
        <v>24</v>
      </c>
      <c r="B1174" s="3" t="s">
        <v>267</v>
      </c>
      <c r="C1174" s="3" t="s">
        <v>719</v>
      </c>
      <c r="D1174" s="3" t="s">
        <v>720</v>
      </c>
      <c r="E1174" s="3" t="s">
        <v>721</v>
      </c>
      <c r="F1174" s="3" t="s">
        <v>29</v>
      </c>
      <c r="G1174" s="3" t="s">
        <v>30</v>
      </c>
      <c r="H1174" s="3" t="s">
        <v>31</v>
      </c>
      <c r="I1174" s="3" t="s">
        <v>32</v>
      </c>
      <c r="J1174" s="3" t="s">
        <v>33</v>
      </c>
      <c r="K1174" s="3" t="s">
        <v>44</v>
      </c>
      <c r="L1174" s="3" t="s">
        <v>726</v>
      </c>
      <c r="M1174" s="3" t="s">
        <v>36</v>
      </c>
      <c r="N1174" s="4">
        <v>1188</v>
      </c>
      <c r="O1174" s="4">
        <v>105.6</v>
      </c>
      <c r="P1174" s="4">
        <v>0</v>
      </c>
      <c r="Q1174" s="4">
        <v>1293.5999999999999</v>
      </c>
      <c r="R1174" s="4">
        <v>0</v>
      </c>
      <c r="S1174" s="4">
        <v>71.400000000000006</v>
      </c>
      <c r="T1174" s="4">
        <v>71.400000000000006</v>
      </c>
      <c r="U1174" s="4">
        <v>1222.2</v>
      </c>
      <c r="V1174" s="4">
        <v>1222.2</v>
      </c>
      <c r="W1174" s="4">
        <v>1222.2</v>
      </c>
      <c r="X1174" s="3" t="s">
        <v>37</v>
      </c>
    </row>
    <row r="1175" spans="1:24" ht="15.75" customHeight="1">
      <c r="A1175" s="3" t="s">
        <v>24</v>
      </c>
      <c r="B1175" s="3" t="s">
        <v>267</v>
      </c>
      <c r="C1175" s="3" t="s">
        <v>719</v>
      </c>
      <c r="D1175" s="3" t="s">
        <v>720</v>
      </c>
      <c r="E1175" s="3" t="s">
        <v>721</v>
      </c>
      <c r="F1175" s="3" t="s">
        <v>29</v>
      </c>
      <c r="G1175" s="3" t="s">
        <v>30</v>
      </c>
      <c r="H1175" s="3" t="s">
        <v>31</v>
      </c>
      <c r="I1175" s="3" t="s">
        <v>32</v>
      </c>
      <c r="J1175" s="3" t="s">
        <v>33</v>
      </c>
      <c r="K1175" s="3" t="s">
        <v>46</v>
      </c>
      <c r="L1175" s="3" t="s">
        <v>727</v>
      </c>
      <c r="M1175" s="3" t="s">
        <v>36</v>
      </c>
      <c r="N1175" s="4">
        <v>9504</v>
      </c>
      <c r="O1175" s="4">
        <v>0</v>
      </c>
      <c r="P1175" s="4">
        <v>0</v>
      </c>
      <c r="Q1175" s="4">
        <v>9504</v>
      </c>
      <c r="R1175" s="4">
        <v>0</v>
      </c>
      <c r="S1175" s="4">
        <v>2448</v>
      </c>
      <c r="T1175" s="4">
        <v>2448</v>
      </c>
      <c r="U1175" s="4">
        <v>7056</v>
      </c>
      <c r="V1175" s="4">
        <v>7056</v>
      </c>
      <c r="W1175" s="4">
        <v>7056</v>
      </c>
      <c r="X1175" s="3" t="s">
        <v>37</v>
      </c>
    </row>
    <row r="1176" spans="1:24" ht="15.75" customHeight="1">
      <c r="A1176" s="3" t="s">
        <v>24</v>
      </c>
      <c r="B1176" s="3" t="s">
        <v>267</v>
      </c>
      <c r="C1176" s="3" t="s">
        <v>719</v>
      </c>
      <c r="D1176" s="3" t="s">
        <v>720</v>
      </c>
      <c r="E1176" s="3" t="s">
        <v>721</v>
      </c>
      <c r="F1176" s="3" t="s">
        <v>29</v>
      </c>
      <c r="G1176" s="3" t="s">
        <v>30</v>
      </c>
      <c r="H1176" s="3" t="s">
        <v>31</v>
      </c>
      <c r="I1176" s="3" t="s">
        <v>32</v>
      </c>
      <c r="J1176" s="3" t="s">
        <v>33</v>
      </c>
      <c r="K1176" s="3" t="s">
        <v>48</v>
      </c>
      <c r="L1176" s="3" t="s">
        <v>728</v>
      </c>
      <c r="M1176" s="3" t="s">
        <v>36</v>
      </c>
      <c r="N1176" s="4">
        <v>1980.53</v>
      </c>
      <c r="O1176" s="4">
        <v>0</v>
      </c>
      <c r="P1176" s="4">
        <v>0</v>
      </c>
      <c r="Q1176" s="4">
        <v>1980.53</v>
      </c>
      <c r="R1176" s="4">
        <v>0</v>
      </c>
      <c r="S1176" s="4">
        <v>0</v>
      </c>
      <c r="T1176" s="4">
        <v>0</v>
      </c>
      <c r="U1176" s="4">
        <v>1980.53</v>
      </c>
      <c r="V1176" s="4">
        <v>1980.53</v>
      </c>
      <c r="W1176" s="4">
        <v>1980.53</v>
      </c>
      <c r="X1176" s="3" t="s">
        <v>37</v>
      </c>
    </row>
    <row r="1177" spans="1:24" ht="15.75" customHeight="1">
      <c r="A1177" s="3" t="s">
        <v>24</v>
      </c>
      <c r="B1177" s="3" t="s">
        <v>267</v>
      </c>
      <c r="C1177" s="3" t="s">
        <v>719</v>
      </c>
      <c r="D1177" s="3" t="s">
        <v>720</v>
      </c>
      <c r="E1177" s="3" t="s">
        <v>721</v>
      </c>
      <c r="F1177" s="3" t="s">
        <v>29</v>
      </c>
      <c r="G1177" s="3" t="s">
        <v>30</v>
      </c>
      <c r="H1177" s="3" t="s">
        <v>31</v>
      </c>
      <c r="I1177" s="3" t="s">
        <v>32</v>
      </c>
      <c r="J1177" s="3" t="s">
        <v>33</v>
      </c>
      <c r="K1177" s="3" t="s">
        <v>50</v>
      </c>
      <c r="L1177" s="3" t="s">
        <v>729</v>
      </c>
      <c r="M1177" s="3" t="s">
        <v>36</v>
      </c>
      <c r="N1177" s="4">
        <v>3300.88</v>
      </c>
      <c r="O1177" s="4">
        <v>0</v>
      </c>
      <c r="P1177" s="4">
        <v>0</v>
      </c>
      <c r="Q1177" s="4">
        <v>3300.88</v>
      </c>
      <c r="R1177" s="4">
        <v>0</v>
      </c>
      <c r="S1177" s="4">
        <v>876.35</v>
      </c>
      <c r="T1177" s="4">
        <v>876.35</v>
      </c>
      <c r="U1177" s="4">
        <v>2424.5300000000002</v>
      </c>
      <c r="V1177" s="4">
        <v>2424.5300000000002</v>
      </c>
      <c r="W1177" s="4">
        <v>2424.5300000000002</v>
      </c>
      <c r="X1177" s="3" t="s">
        <v>37</v>
      </c>
    </row>
    <row r="1178" spans="1:24" ht="15.75" customHeight="1">
      <c r="A1178" s="3" t="s">
        <v>24</v>
      </c>
      <c r="B1178" s="3" t="s">
        <v>267</v>
      </c>
      <c r="C1178" s="3" t="s">
        <v>719</v>
      </c>
      <c r="D1178" s="3" t="s">
        <v>720</v>
      </c>
      <c r="E1178" s="3" t="s">
        <v>721</v>
      </c>
      <c r="F1178" s="3" t="s">
        <v>29</v>
      </c>
      <c r="G1178" s="3" t="s">
        <v>30</v>
      </c>
      <c r="H1178" s="3" t="s">
        <v>31</v>
      </c>
      <c r="I1178" s="3" t="s">
        <v>32</v>
      </c>
      <c r="J1178" s="3" t="s">
        <v>33</v>
      </c>
      <c r="K1178" s="3" t="s">
        <v>281</v>
      </c>
      <c r="L1178" s="3" t="s">
        <v>730</v>
      </c>
      <c r="M1178" s="3" t="s">
        <v>36</v>
      </c>
      <c r="N1178" s="4">
        <v>11530.32</v>
      </c>
      <c r="O1178" s="4">
        <v>0</v>
      </c>
      <c r="P1178" s="4">
        <v>0</v>
      </c>
      <c r="Q1178" s="4">
        <v>11530.32</v>
      </c>
      <c r="R1178" s="4">
        <v>0</v>
      </c>
      <c r="S1178" s="4">
        <v>0</v>
      </c>
      <c r="T1178" s="4">
        <v>0</v>
      </c>
      <c r="U1178" s="4">
        <v>11530.32</v>
      </c>
      <c r="V1178" s="4">
        <v>11530.32</v>
      </c>
      <c r="W1178" s="4">
        <v>11530.32</v>
      </c>
      <c r="X1178" s="3" t="s">
        <v>37</v>
      </c>
    </row>
    <row r="1179" spans="1:24" ht="15.75" customHeight="1">
      <c r="A1179" s="3" t="s">
        <v>24</v>
      </c>
      <c r="B1179" s="3" t="s">
        <v>267</v>
      </c>
      <c r="C1179" s="3" t="s">
        <v>719</v>
      </c>
      <c r="D1179" s="3" t="s">
        <v>720</v>
      </c>
      <c r="E1179" s="3" t="s">
        <v>721</v>
      </c>
      <c r="F1179" s="3" t="s">
        <v>29</v>
      </c>
      <c r="G1179" s="3" t="s">
        <v>30</v>
      </c>
      <c r="H1179" s="3" t="s">
        <v>31</v>
      </c>
      <c r="I1179" s="3" t="s">
        <v>32</v>
      </c>
      <c r="J1179" s="3" t="s">
        <v>33</v>
      </c>
      <c r="K1179" s="3" t="s">
        <v>52</v>
      </c>
      <c r="L1179" s="3" t="s">
        <v>731</v>
      </c>
      <c r="M1179" s="3" t="s">
        <v>36</v>
      </c>
      <c r="N1179" s="4">
        <v>25885.72</v>
      </c>
      <c r="O1179" s="4">
        <v>0</v>
      </c>
      <c r="P1179" s="4">
        <v>0</v>
      </c>
      <c r="Q1179" s="4">
        <v>25885.72</v>
      </c>
      <c r="R1179" s="4">
        <v>0</v>
      </c>
      <c r="S1179" s="4">
        <v>9136.77</v>
      </c>
      <c r="T1179" s="4">
        <v>9136.77</v>
      </c>
      <c r="U1179" s="4">
        <v>16748.95</v>
      </c>
      <c r="V1179" s="4">
        <v>16748.95</v>
      </c>
      <c r="W1179" s="4">
        <v>16748.95</v>
      </c>
      <c r="X1179" s="3" t="s">
        <v>37</v>
      </c>
    </row>
    <row r="1180" spans="1:24" ht="15.75" customHeight="1">
      <c r="A1180" s="3" t="s">
        <v>24</v>
      </c>
      <c r="B1180" s="3" t="s">
        <v>267</v>
      </c>
      <c r="C1180" s="3" t="s">
        <v>719</v>
      </c>
      <c r="D1180" s="3" t="s">
        <v>720</v>
      </c>
      <c r="E1180" s="3" t="s">
        <v>721</v>
      </c>
      <c r="F1180" s="3" t="s">
        <v>29</v>
      </c>
      <c r="G1180" s="3" t="s">
        <v>30</v>
      </c>
      <c r="H1180" s="3" t="s">
        <v>31</v>
      </c>
      <c r="I1180" s="3" t="s">
        <v>32</v>
      </c>
      <c r="J1180" s="3" t="s">
        <v>33</v>
      </c>
      <c r="K1180" s="3" t="s">
        <v>54</v>
      </c>
      <c r="L1180" s="3" t="s">
        <v>732</v>
      </c>
      <c r="M1180" s="3" t="s">
        <v>36</v>
      </c>
      <c r="N1180" s="4">
        <v>526051.94999999995</v>
      </c>
      <c r="O1180" s="4">
        <v>37492.050000000003</v>
      </c>
      <c r="P1180" s="4">
        <v>0</v>
      </c>
      <c r="Q1180" s="4">
        <v>563544</v>
      </c>
      <c r="R1180" s="4">
        <v>374675</v>
      </c>
      <c r="S1180" s="4">
        <v>188869</v>
      </c>
      <c r="T1180" s="4">
        <v>188869</v>
      </c>
      <c r="U1180" s="4">
        <v>374675</v>
      </c>
      <c r="V1180" s="4">
        <v>374675</v>
      </c>
      <c r="W1180" s="4">
        <v>0</v>
      </c>
      <c r="X1180" s="3" t="s">
        <v>37</v>
      </c>
    </row>
    <row r="1181" spans="1:24" ht="15.75" customHeight="1">
      <c r="A1181" s="3" t="s">
        <v>24</v>
      </c>
      <c r="B1181" s="3" t="s">
        <v>267</v>
      </c>
      <c r="C1181" s="3" t="s">
        <v>719</v>
      </c>
      <c r="D1181" s="3" t="s">
        <v>720</v>
      </c>
      <c r="E1181" s="3" t="s">
        <v>721</v>
      </c>
      <c r="F1181" s="3" t="s">
        <v>29</v>
      </c>
      <c r="G1181" s="3" t="s">
        <v>30</v>
      </c>
      <c r="H1181" s="3" t="s">
        <v>31</v>
      </c>
      <c r="I1181" s="3" t="s">
        <v>32</v>
      </c>
      <c r="J1181" s="3" t="s">
        <v>33</v>
      </c>
      <c r="K1181" s="3" t="s">
        <v>56</v>
      </c>
      <c r="L1181" s="3" t="s">
        <v>733</v>
      </c>
      <c r="M1181" s="3" t="s">
        <v>36</v>
      </c>
      <c r="N1181" s="4">
        <v>9106.4599999999991</v>
      </c>
      <c r="O1181" s="4">
        <v>0</v>
      </c>
      <c r="P1181" s="4">
        <v>0</v>
      </c>
      <c r="Q1181" s="4">
        <v>9106.4599999999991</v>
      </c>
      <c r="R1181" s="4">
        <v>0</v>
      </c>
      <c r="S1181" s="4">
        <v>4400.83</v>
      </c>
      <c r="T1181" s="4">
        <v>4400.83</v>
      </c>
      <c r="U1181" s="4">
        <v>4705.63</v>
      </c>
      <c r="V1181" s="4">
        <v>4705.63</v>
      </c>
      <c r="W1181" s="4">
        <v>4705.63</v>
      </c>
      <c r="X1181" s="3" t="s">
        <v>37</v>
      </c>
    </row>
    <row r="1182" spans="1:24" ht="15.75" customHeight="1">
      <c r="A1182" s="3" t="s">
        <v>24</v>
      </c>
      <c r="B1182" s="3" t="s">
        <v>267</v>
      </c>
      <c r="C1182" s="3" t="s">
        <v>719</v>
      </c>
      <c r="D1182" s="3" t="s">
        <v>720</v>
      </c>
      <c r="E1182" s="3" t="s">
        <v>721</v>
      </c>
      <c r="F1182" s="3" t="s">
        <v>29</v>
      </c>
      <c r="G1182" s="3" t="s">
        <v>30</v>
      </c>
      <c r="H1182" s="3" t="s">
        <v>31</v>
      </c>
      <c r="I1182" s="3" t="s">
        <v>32</v>
      </c>
      <c r="J1182" s="3" t="s">
        <v>33</v>
      </c>
      <c r="K1182" s="3" t="s">
        <v>58</v>
      </c>
      <c r="L1182" s="3" t="s">
        <v>734</v>
      </c>
      <c r="M1182" s="3" t="s">
        <v>36</v>
      </c>
      <c r="N1182" s="4">
        <v>90852.51</v>
      </c>
      <c r="O1182" s="4">
        <v>0</v>
      </c>
      <c r="P1182" s="4">
        <v>0</v>
      </c>
      <c r="Q1182" s="4">
        <v>90852.51</v>
      </c>
      <c r="R1182" s="4">
        <v>0</v>
      </c>
      <c r="S1182" s="4">
        <v>9595</v>
      </c>
      <c r="T1182" s="4">
        <v>9595</v>
      </c>
      <c r="U1182" s="4">
        <v>81257.509999999995</v>
      </c>
      <c r="V1182" s="4">
        <v>81257.509999999995</v>
      </c>
      <c r="W1182" s="4">
        <v>81257.509999999995</v>
      </c>
      <c r="X1182" s="3" t="s">
        <v>37</v>
      </c>
    </row>
    <row r="1183" spans="1:24" ht="15.75" customHeight="1">
      <c r="A1183" s="3" t="s">
        <v>24</v>
      </c>
      <c r="B1183" s="3" t="s">
        <v>267</v>
      </c>
      <c r="C1183" s="3" t="s">
        <v>719</v>
      </c>
      <c r="D1183" s="3" t="s">
        <v>720</v>
      </c>
      <c r="E1183" s="3" t="s">
        <v>721</v>
      </c>
      <c r="F1183" s="3" t="s">
        <v>29</v>
      </c>
      <c r="G1183" s="3" t="s">
        <v>30</v>
      </c>
      <c r="H1183" s="3" t="s">
        <v>31</v>
      </c>
      <c r="I1183" s="3" t="s">
        <v>32</v>
      </c>
      <c r="J1183" s="3" t="s">
        <v>33</v>
      </c>
      <c r="K1183" s="3" t="s">
        <v>60</v>
      </c>
      <c r="L1183" s="3" t="s">
        <v>735</v>
      </c>
      <c r="M1183" s="3" t="s">
        <v>36</v>
      </c>
      <c r="N1183" s="4">
        <v>345903.1</v>
      </c>
      <c r="O1183" s="4">
        <v>2047.44</v>
      </c>
      <c r="P1183" s="4">
        <v>0</v>
      </c>
      <c r="Q1183" s="4">
        <v>347950.54</v>
      </c>
      <c r="R1183" s="4">
        <v>47620.81</v>
      </c>
      <c r="S1183" s="4">
        <v>126452.17</v>
      </c>
      <c r="T1183" s="4">
        <v>126452.17</v>
      </c>
      <c r="U1183" s="4">
        <v>221498.37</v>
      </c>
      <c r="V1183" s="4">
        <v>221498.37</v>
      </c>
      <c r="W1183" s="4">
        <v>173877.56</v>
      </c>
      <c r="X1183" s="3" t="s">
        <v>37</v>
      </c>
    </row>
    <row r="1184" spans="1:24" ht="15.75" customHeight="1">
      <c r="A1184" s="3" t="s">
        <v>24</v>
      </c>
      <c r="B1184" s="3" t="s">
        <v>267</v>
      </c>
      <c r="C1184" s="3" t="s">
        <v>719</v>
      </c>
      <c r="D1184" s="3" t="s">
        <v>720</v>
      </c>
      <c r="E1184" s="3" t="s">
        <v>721</v>
      </c>
      <c r="F1184" s="3" t="s">
        <v>29</v>
      </c>
      <c r="G1184" s="3" t="s">
        <v>30</v>
      </c>
      <c r="H1184" s="3" t="s">
        <v>31</v>
      </c>
      <c r="I1184" s="3" t="s">
        <v>32</v>
      </c>
      <c r="J1184" s="3" t="s">
        <v>33</v>
      </c>
      <c r="K1184" s="3" t="s">
        <v>62</v>
      </c>
      <c r="L1184" s="3" t="s">
        <v>736</v>
      </c>
      <c r="M1184" s="3" t="s">
        <v>36</v>
      </c>
      <c r="N1184" s="4">
        <v>228263.32</v>
      </c>
      <c r="O1184" s="4">
        <v>1122.8800000000001</v>
      </c>
      <c r="P1184" s="4">
        <v>0</v>
      </c>
      <c r="Q1184" s="4">
        <v>229386.2</v>
      </c>
      <c r="R1184" s="4">
        <v>35942.400000000001</v>
      </c>
      <c r="S1184" s="4">
        <v>77594.039999999994</v>
      </c>
      <c r="T1184" s="4">
        <v>77594.039999999994</v>
      </c>
      <c r="U1184" s="4">
        <v>151792.16</v>
      </c>
      <c r="V1184" s="4">
        <v>151792.16</v>
      </c>
      <c r="W1184" s="4">
        <v>115849.76</v>
      </c>
      <c r="X1184" s="3" t="s">
        <v>37</v>
      </c>
    </row>
    <row r="1185" spans="1:24" ht="15.75" customHeight="1">
      <c r="A1185" s="3" t="s">
        <v>24</v>
      </c>
      <c r="B1185" s="3" t="s">
        <v>267</v>
      </c>
      <c r="C1185" s="3" t="s">
        <v>719</v>
      </c>
      <c r="D1185" s="3" t="s">
        <v>720</v>
      </c>
      <c r="E1185" s="3" t="s">
        <v>721</v>
      </c>
      <c r="F1185" s="3" t="s">
        <v>29</v>
      </c>
      <c r="G1185" s="3" t="s">
        <v>30</v>
      </c>
      <c r="H1185" s="3" t="s">
        <v>31</v>
      </c>
      <c r="I1185" s="3" t="s">
        <v>32</v>
      </c>
      <c r="J1185" s="3" t="s">
        <v>33</v>
      </c>
      <c r="K1185" s="3" t="s">
        <v>64</v>
      </c>
      <c r="L1185" s="3" t="s">
        <v>737</v>
      </c>
      <c r="M1185" s="3" t="s">
        <v>36</v>
      </c>
      <c r="N1185" s="4">
        <v>148893.6</v>
      </c>
      <c r="O1185" s="4">
        <v>-24776.25</v>
      </c>
      <c r="P1185" s="4">
        <v>0</v>
      </c>
      <c r="Q1185" s="4">
        <v>124117.35</v>
      </c>
      <c r="R1185" s="4">
        <v>0</v>
      </c>
      <c r="S1185" s="4">
        <v>8733.76</v>
      </c>
      <c r="T1185" s="4">
        <v>8733.76</v>
      </c>
      <c r="U1185" s="4">
        <v>115383.59</v>
      </c>
      <c r="V1185" s="4">
        <v>115383.59</v>
      </c>
      <c r="W1185" s="4">
        <v>115383.59</v>
      </c>
      <c r="X1185" s="3" t="s">
        <v>37</v>
      </c>
    </row>
    <row r="1186" spans="1:24" ht="15.75" customHeight="1">
      <c r="A1186" s="3" t="s">
        <v>66</v>
      </c>
      <c r="B1186" s="3" t="s">
        <v>267</v>
      </c>
      <c r="C1186" s="3" t="s">
        <v>719</v>
      </c>
      <c r="D1186" s="3" t="s">
        <v>720</v>
      </c>
      <c r="E1186" s="3" t="s">
        <v>721</v>
      </c>
      <c r="F1186" s="3" t="s">
        <v>29</v>
      </c>
      <c r="G1186" s="3" t="s">
        <v>30</v>
      </c>
      <c r="H1186" s="3" t="s">
        <v>67</v>
      </c>
      <c r="I1186" s="3" t="s">
        <v>68</v>
      </c>
      <c r="J1186" s="3" t="s">
        <v>69</v>
      </c>
      <c r="K1186" s="3" t="s">
        <v>290</v>
      </c>
      <c r="L1186" s="3" t="s">
        <v>738</v>
      </c>
      <c r="M1186" s="3" t="s">
        <v>36</v>
      </c>
      <c r="N1186" s="4">
        <v>14278</v>
      </c>
      <c r="O1186" s="4">
        <v>-14278</v>
      </c>
      <c r="P1186" s="4">
        <v>0</v>
      </c>
      <c r="Q1186" s="4">
        <v>0</v>
      </c>
      <c r="R1186" s="4">
        <v>0</v>
      </c>
      <c r="S1186" s="4">
        <v>0</v>
      </c>
      <c r="T1186" s="4">
        <v>0</v>
      </c>
      <c r="U1186" s="4">
        <v>0</v>
      </c>
      <c r="V1186" s="4">
        <v>0</v>
      </c>
      <c r="W1186" s="4">
        <v>0</v>
      </c>
      <c r="X1186" s="3" t="s">
        <v>37</v>
      </c>
    </row>
    <row r="1187" spans="1:24" ht="15.75" customHeight="1">
      <c r="A1187" s="3" t="s">
        <v>66</v>
      </c>
      <c r="B1187" s="3" t="s">
        <v>267</v>
      </c>
      <c r="C1187" s="3" t="s">
        <v>719</v>
      </c>
      <c r="D1187" s="3" t="s">
        <v>720</v>
      </c>
      <c r="E1187" s="3" t="s">
        <v>721</v>
      </c>
      <c r="F1187" s="3" t="s">
        <v>29</v>
      </c>
      <c r="G1187" s="3" t="s">
        <v>30</v>
      </c>
      <c r="H1187" s="3" t="s">
        <v>67</v>
      </c>
      <c r="I1187" s="3" t="s">
        <v>68</v>
      </c>
      <c r="J1187" s="3" t="s">
        <v>69</v>
      </c>
      <c r="K1187" s="3" t="s">
        <v>739</v>
      </c>
      <c r="L1187" s="3" t="s">
        <v>740</v>
      </c>
      <c r="M1187" s="3" t="s">
        <v>36</v>
      </c>
      <c r="N1187" s="4">
        <v>9222</v>
      </c>
      <c r="O1187" s="4">
        <v>20778</v>
      </c>
      <c r="P1187" s="4">
        <v>0</v>
      </c>
      <c r="Q1187" s="4">
        <v>30000</v>
      </c>
      <c r="R1187" s="4">
        <v>30000</v>
      </c>
      <c r="S1187" s="4">
        <v>0</v>
      </c>
      <c r="T1187" s="4">
        <v>0</v>
      </c>
      <c r="U1187" s="4">
        <v>30000</v>
      </c>
      <c r="V1187" s="4">
        <v>30000</v>
      </c>
      <c r="W1187" s="4">
        <v>0</v>
      </c>
      <c r="X1187" s="3" t="s">
        <v>37</v>
      </c>
    </row>
    <row r="1188" spans="1:24" ht="15.75" customHeight="1">
      <c r="A1188" s="3" t="s">
        <v>66</v>
      </c>
      <c r="B1188" s="3" t="s">
        <v>267</v>
      </c>
      <c r="C1188" s="3" t="s">
        <v>719</v>
      </c>
      <c r="D1188" s="3" t="s">
        <v>720</v>
      </c>
      <c r="E1188" s="3" t="s">
        <v>721</v>
      </c>
      <c r="F1188" s="3" t="s">
        <v>29</v>
      </c>
      <c r="G1188" s="3" t="s">
        <v>30</v>
      </c>
      <c r="H1188" s="3" t="s">
        <v>67</v>
      </c>
      <c r="I1188" s="3" t="s">
        <v>68</v>
      </c>
      <c r="J1188" s="3" t="s">
        <v>69</v>
      </c>
      <c r="K1188" s="3" t="s">
        <v>566</v>
      </c>
      <c r="L1188" s="3" t="s">
        <v>741</v>
      </c>
      <c r="M1188" s="3" t="s">
        <v>36</v>
      </c>
      <c r="N1188" s="4">
        <v>20000</v>
      </c>
      <c r="O1188" s="4">
        <v>0</v>
      </c>
      <c r="P1188" s="4">
        <v>0</v>
      </c>
      <c r="Q1188" s="4">
        <v>20000</v>
      </c>
      <c r="R1188" s="4">
        <v>0</v>
      </c>
      <c r="S1188" s="4">
        <v>0</v>
      </c>
      <c r="T1188" s="4">
        <v>0</v>
      </c>
      <c r="U1188" s="4">
        <v>20000</v>
      </c>
      <c r="V1188" s="4">
        <v>20000</v>
      </c>
      <c r="W1188" s="4">
        <v>20000</v>
      </c>
      <c r="X1188" s="3" t="s">
        <v>37</v>
      </c>
    </row>
    <row r="1189" spans="1:24" ht="15.75" customHeight="1">
      <c r="A1189" s="3" t="s">
        <v>66</v>
      </c>
      <c r="B1189" s="3" t="s">
        <v>267</v>
      </c>
      <c r="C1189" s="3" t="s">
        <v>719</v>
      </c>
      <c r="D1189" s="3" t="s">
        <v>720</v>
      </c>
      <c r="E1189" s="3" t="s">
        <v>721</v>
      </c>
      <c r="F1189" s="3" t="s">
        <v>29</v>
      </c>
      <c r="G1189" s="3" t="s">
        <v>30</v>
      </c>
      <c r="H1189" s="3" t="s">
        <v>67</v>
      </c>
      <c r="I1189" s="3" t="s">
        <v>68</v>
      </c>
      <c r="J1189" s="3" t="s">
        <v>69</v>
      </c>
      <c r="K1189" s="3" t="s">
        <v>742</v>
      </c>
      <c r="L1189" s="3" t="s">
        <v>743</v>
      </c>
      <c r="M1189" s="3" t="s">
        <v>36</v>
      </c>
      <c r="N1189" s="4">
        <v>6500</v>
      </c>
      <c r="O1189" s="4">
        <v>-6500</v>
      </c>
      <c r="P1189" s="4">
        <v>0</v>
      </c>
      <c r="Q1189" s="4">
        <v>0</v>
      </c>
      <c r="R1189" s="4">
        <v>0</v>
      </c>
      <c r="S1189" s="4">
        <v>0</v>
      </c>
      <c r="T1189" s="4">
        <v>0</v>
      </c>
      <c r="U1189" s="4">
        <v>0</v>
      </c>
      <c r="V1189" s="4">
        <v>0</v>
      </c>
      <c r="W1189" s="4">
        <v>0</v>
      </c>
      <c r="X1189" s="3" t="s">
        <v>37</v>
      </c>
    </row>
    <row r="1190" spans="1:24" ht="15.75" customHeight="1">
      <c r="A1190" s="3" t="s">
        <v>66</v>
      </c>
      <c r="B1190" s="3" t="s">
        <v>267</v>
      </c>
      <c r="C1190" s="3" t="s">
        <v>719</v>
      </c>
      <c r="D1190" s="3" t="s">
        <v>720</v>
      </c>
      <c r="E1190" s="3" t="s">
        <v>721</v>
      </c>
      <c r="F1190" s="3" t="s">
        <v>29</v>
      </c>
      <c r="G1190" s="3" t="s">
        <v>30</v>
      </c>
      <c r="H1190" s="3" t="s">
        <v>67</v>
      </c>
      <c r="I1190" s="3" t="s">
        <v>68</v>
      </c>
      <c r="J1190" s="3" t="s">
        <v>69</v>
      </c>
      <c r="K1190" s="3" t="s">
        <v>744</v>
      </c>
      <c r="L1190" s="3" t="s">
        <v>745</v>
      </c>
      <c r="M1190" s="3" t="s">
        <v>36</v>
      </c>
      <c r="N1190" s="4">
        <v>4000</v>
      </c>
      <c r="O1190" s="4">
        <v>0</v>
      </c>
      <c r="P1190" s="4">
        <v>0</v>
      </c>
      <c r="Q1190" s="4">
        <v>4000</v>
      </c>
      <c r="R1190" s="4">
        <v>0</v>
      </c>
      <c r="S1190" s="4">
        <v>3983</v>
      </c>
      <c r="T1190" s="4">
        <v>3983</v>
      </c>
      <c r="U1190" s="4">
        <v>17</v>
      </c>
      <c r="V1190" s="4">
        <v>17</v>
      </c>
      <c r="W1190" s="4">
        <v>17</v>
      </c>
      <c r="X1190" s="3" t="s">
        <v>37</v>
      </c>
    </row>
    <row r="1191" spans="1:24" ht="15.75" customHeight="1">
      <c r="A1191" s="3" t="s">
        <v>262</v>
      </c>
      <c r="B1191" s="3" t="s">
        <v>267</v>
      </c>
      <c r="C1191" s="3" t="s">
        <v>719</v>
      </c>
      <c r="D1191" s="3" t="s">
        <v>720</v>
      </c>
      <c r="E1191" s="3" t="s">
        <v>721</v>
      </c>
      <c r="F1191" s="3" t="s">
        <v>29</v>
      </c>
      <c r="G1191" s="3" t="s">
        <v>30</v>
      </c>
      <c r="H1191" s="3" t="s">
        <v>31</v>
      </c>
      <c r="I1191" s="3" t="s">
        <v>32</v>
      </c>
      <c r="J1191" s="3" t="s">
        <v>263</v>
      </c>
      <c r="K1191" s="3" t="s">
        <v>264</v>
      </c>
      <c r="L1191" s="3" t="s">
        <v>746</v>
      </c>
      <c r="M1191" s="3" t="s">
        <v>36</v>
      </c>
      <c r="N1191" s="4">
        <v>86843.36</v>
      </c>
      <c r="O1191" s="4">
        <v>0</v>
      </c>
      <c r="P1191" s="4">
        <v>0</v>
      </c>
      <c r="Q1191" s="4">
        <v>86843.36</v>
      </c>
      <c r="R1191" s="4">
        <v>0</v>
      </c>
      <c r="S1191" s="4">
        <v>27096.92</v>
      </c>
      <c r="T1191" s="4">
        <v>27096.92</v>
      </c>
      <c r="U1191" s="4">
        <v>59746.44</v>
      </c>
      <c r="V1191" s="4">
        <v>59746.44</v>
      </c>
      <c r="W1191" s="4">
        <v>59746.44</v>
      </c>
      <c r="X1191" s="3" t="s">
        <v>266</v>
      </c>
    </row>
    <row r="1192" spans="1:24" ht="15.75" customHeight="1">
      <c r="A1192" s="3" t="s">
        <v>24</v>
      </c>
      <c r="B1192" s="3" t="s">
        <v>747</v>
      </c>
      <c r="C1192" s="3" t="s">
        <v>748</v>
      </c>
      <c r="D1192" s="3" t="s">
        <v>749</v>
      </c>
      <c r="E1192" s="3" t="s">
        <v>750</v>
      </c>
      <c r="F1192" s="3" t="s">
        <v>29</v>
      </c>
      <c r="G1192" s="3" t="s">
        <v>30</v>
      </c>
      <c r="H1192" s="3" t="s">
        <v>31</v>
      </c>
      <c r="I1192" s="3" t="s">
        <v>32</v>
      </c>
      <c r="J1192" s="3" t="s">
        <v>33</v>
      </c>
      <c r="K1192" s="3" t="s">
        <v>34</v>
      </c>
      <c r="L1192" s="3" t="s">
        <v>751</v>
      </c>
      <c r="M1192" s="3" t="s">
        <v>36</v>
      </c>
      <c r="N1192" s="4">
        <v>195502</v>
      </c>
      <c r="O1192" s="4">
        <v>-58746</v>
      </c>
      <c r="P1192" s="4">
        <v>0</v>
      </c>
      <c r="Q1192" s="4">
        <v>136756</v>
      </c>
      <c r="R1192" s="4">
        <v>0</v>
      </c>
      <c r="S1192" s="4">
        <v>41406</v>
      </c>
      <c r="T1192" s="4">
        <v>41406</v>
      </c>
      <c r="U1192" s="4">
        <v>95350</v>
      </c>
      <c r="V1192" s="4">
        <v>95350</v>
      </c>
      <c r="W1192" s="4">
        <v>95350</v>
      </c>
      <c r="X1192" s="3" t="s">
        <v>37</v>
      </c>
    </row>
    <row r="1193" spans="1:24" ht="15.75" customHeight="1">
      <c r="A1193" s="3" t="s">
        <v>24</v>
      </c>
      <c r="B1193" s="3" t="s">
        <v>747</v>
      </c>
      <c r="C1193" s="3" t="s">
        <v>748</v>
      </c>
      <c r="D1193" s="3" t="s">
        <v>749</v>
      </c>
      <c r="E1193" s="3" t="s">
        <v>750</v>
      </c>
      <c r="F1193" s="3" t="s">
        <v>29</v>
      </c>
      <c r="G1193" s="3" t="s">
        <v>30</v>
      </c>
      <c r="H1193" s="3" t="s">
        <v>31</v>
      </c>
      <c r="I1193" s="3" t="s">
        <v>32</v>
      </c>
      <c r="J1193" s="3" t="s">
        <v>33</v>
      </c>
      <c r="K1193" s="3" t="s">
        <v>38</v>
      </c>
      <c r="L1193" s="3" t="s">
        <v>752</v>
      </c>
      <c r="M1193" s="3" t="s">
        <v>36</v>
      </c>
      <c r="N1193" s="4">
        <v>16747.2</v>
      </c>
      <c r="O1193" s="4">
        <v>0</v>
      </c>
      <c r="P1193" s="4">
        <v>0</v>
      </c>
      <c r="Q1193" s="4">
        <v>16747.2</v>
      </c>
      <c r="R1193" s="4">
        <v>0</v>
      </c>
      <c r="S1193" s="4">
        <v>2837.15</v>
      </c>
      <c r="T1193" s="4">
        <v>2837.15</v>
      </c>
      <c r="U1193" s="4">
        <v>13910.05</v>
      </c>
      <c r="V1193" s="4">
        <v>13910.05</v>
      </c>
      <c r="W1193" s="4">
        <v>13910.05</v>
      </c>
      <c r="X1193" s="3" t="s">
        <v>37</v>
      </c>
    </row>
    <row r="1194" spans="1:24" ht="15.75" customHeight="1">
      <c r="A1194" s="3" t="s">
        <v>24</v>
      </c>
      <c r="B1194" s="3" t="s">
        <v>747</v>
      </c>
      <c r="C1194" s="3" t="s">
        <v>748</v>
      </c>
      <c r="D1194" s="3" t="s">
        <v>749</v>
      </c>
      <c r="E1194" s="3" t="s">
        <v>750</v>
      </c>
      <c r="F1194" s="3" t="s">
        <v>29</v>
      </c>
      <c r="G1194" s="3" t="s">
        <v>30</v>
      </c>
      <c r="H1194" s="3" t="s">
        <v>31</v>
      </c>
      <c r="I1194" s="3" t="s">
        <v>32</v>
      </c>
      <c r="J1194" s="3" t="s">
        <v>33</v>
      </c>
      <c r="K1194" s="3" t="s">
        <v>753</v>
      </c>
      <c r="L1194" s="3" t="s">
        <v>754</v>
      </c>
      <c r="M1194" s="3" t="s">
        <v>36</v>
      </c>
      <c r="N1194" s="4">
        <v>840754.17</v>
      </c>
      <c r="O1194" s="4">
        <v>159625.82999999999</v>
      </c>
      <c r="P1194" s="4">
        <v>0</v>
      </c>
      <c r="Q1194" s="4">
        <v>1000380</v>
      </c>
      <c r="R1194" s="4">
        <v>0</v>
      </c>
      <c r="S1194" s="4">
        <v>371124.8</v>
      </c>
      <c r="T1194" s="4">
        <v>371124.8</v>
      </c>
      <c r="U1194" s="4">
        <v>629255.19999999995</v>
      </c>
      <c r="V1194" s="4">
        <v>629255.19999999995</v>
      </c>
      <c r="W1194" s="4">
        <v>629255.19999999995</v>
      </c>
      <c r="X1194" s="3" t="s">
        <v>37</v>
      </c>
    </row>
    <row r="1195" spans="1:24" ht="15.75" customHeight="1">
      <c r="A1195" s="3" t="s">
        <v>24</v>
      </c>
      <c r="B1195" s="3" t="s">
        <v>747</v>
      </c>
      <c r="C1195" s="3" t="s">
        <v>748</v>
      </c>
      <c r="D1195" s="3" t="s">
        <v>749</v>
      </c>
      <c r="E1195" s="3" t="s">
        <v>750</v>
      </c>
      <c r="F1195" s="3" t="s">
        <v>29</v>
      </c>
      <c r="G1195" s="3" t="s">
        <v>30</v>
      </c>
      <c r="H1195" s="3" t="s">
        <v>31</v>
      </c>
      <c r="I1195" s="3" t="s">
        <v>32</v>
      </c>
      <c r="J1195" s="3" t="s">
        <v>33</v>
      </c>
      <c r="K1195" s="3" t="s">
        <v>40</v>
      </c>
      <c r="L1195" s="3" t="s">
        <v>755</v>
      </c>
      <c r="M1195" s="3" t="s">
        <v>36</v>
      </c>
      <c r="N1195" s="4">
        <v>90296.53</v>
      </c>
      <c r="O1195" s="4">
        <v>12708.07</v>
      </c>
      <c r="P1195" s="4">
        <v>0</v>
      </c>
      <c r="Q1195" s="4">
        <v>103004.6</v>
      </c>
      <c r="R1195" s="4">
        <v>6244.79</v>
      </c>
      <c r="S1195" s="4">
        <v>3627.56</v>
      </c>
      <c r="T1195" s="4">
        <v>3627.56</v>
      </c>
      <c r="U1195" s="4">
        <v>99377.04</v>
      </c>
      <c r="V1195" s="4">
        <v>99377.04</v>
      </c>
      <c r="W1195" s="4">
        <v>93132.25</v>
      </c>
      <c r="X1195" s="3" t="s">
        <v>37</v>
      </c>
    </row>
    <row r="1196" spans="1:24" ht="15.75" customHeight="1">
      <c r="A1196" s="3" t="s">
        <v>24</v>
      </c>
      <c r="B1196" s="3" t="s">
        <v>747</v>
      </c>
      <c r="C1196" s="3" t="s">
        <v>748</v>
      </c>
      <c r="D1196" s="3" t="s">
        <v>749</v>
      </c>
      <c r="E1196" s="3" t="s">
        <v>750</v>
      </c>
      <c r="F1196" s="3" t="s">
        <v>29</v>
      </c>
      <c r="G1196" s="3" t="s">
        <v>30</v>
      </c>
      <c r="H1196" s="3" t="s">
        <v>31</v>
      </c>
      <c r="I1196" s="3" t="s">
        <v>32</v>
      </c>
      <c r="J1196" s="3" t="s">
        <v>33</v>
      </c>
      <c r="K1196" s="3" t="s">
        <v>42</v>
      </c>
      <c r="L1196" s="3" t="s">
        <v>756</v>
      </c>
      <c r="M1196" s="3" t="s">
        <v>36</v>
      </c>
      <c r="N1196" s="4">
        <v>44358.33</v>
      </c>
      <c r="O1196" s="4">
        <v>-105.3</v>
      </c>
      <c r="P1196" s="4">
        <v>0</v>
      </c>
      <c r="Q1196" s="4">
        <v>44253.03</v>
      </c>
      <c r="R1196" s="4">
        <v>3412.5</v>
      </c>
      <c r="S1196" s="4">
        <v>1312.5</v>
      </c>
      <c r="T1196" s="4">
        <v>1312.5</v>
      </c>
      <c r="U1196" s="4">
        <v>42940.53</v>
      </c>
      <c r="V1196" s="4">
        <v>42940.53</v>
      </c>
      <c r="W1196" s="4">
        <v>39528.03</v>
      </c>
      <c r="X1196" s="3" t="s">
        <v>37</v>
      </c>
    </row>
    <row r="1197" spans="1:24" ht="15.75" customHeight="1">
      <c r="A1197" s="3" t="s">
        <v>24</v>
      </c>
      <c r="B1197" s="3" t="s">
        <v>747</v>
      </c>
      <c r="C1197" s="3" t="s">
        <v>748</v>
      </c>
      <c r="D1197" s="3" t="s">
        <v>749</v>
      </c>
      <c r="E1197" s="3" t="s">
        <v>750</v>
      </c>
      <c r="F1197" s="3" t="s">
        <v>29</v>
      </c>
      <c r="G1197" s="3" t="s">
        <v>30</v>
      </c>
      <c r="H1197" s="3" t="s">
        <v>31</v>
      </c>
      <c r="I1197" s="3" t="s">
        <v>32</v>
      </c>
      <c r="J1197" s="3" t="s">
        <v>33</v>
      </c>
      <c r="K1197" s="3" t="s">
        <v>44</v>
      </c>
      <c r="L1197" s="3" t="s">
        <v>757</v>
      </c>
      <c r="M1197" s="3" t="s">
        <v>36</v>
      </c>
      <c r="N1197" s="4">
        <v>264</v>
      </c>
      <c r="O1197" s="4">
        <v>105.6</v>
      </c>
      <c r="P1197" s="4">
        <v>0</v>
      </c>
      <c r="Q1197" s="4">
        <v>369.6</v>
      </c>
      <c r="R1197" s="4">
        <v>0</v>
      </c>
      <c r="S1197" s="4">
        <v>71.400000000000006</v>
      </c>
      <c r="T1197" s="4">
        <v>71.400000000000006</v>
      </c>
      <c r="U1197" s="4">
        <v>298.2</v>
      </c>
      <c r="V1197" s="4">
        <v>298.2</v>
      </c>
      <c r="W1197" s="4">
        <v>298.2</v>
      </c>
      <c r="X1197" s="3" t="s">
        <v>37</v>
      </c>
    </row>
    <row r="1198" spans="1:24" ht="15.75" customHeight="1">
      <c r="A1198" s="3" t="s">
        <v>24</v>
      </c>
      <c r="B1198" s="3" t="s">
        <v>747</v>
      </c>
      <c r="C1198" s="3" t="s">
        <v>748</v>
      </c>
      <c r="D1198" s="3" t="s">
        <v>749</v>
      </c>
      <c r="E1198" s="3" t="s">
        <v>750</v>
      </c>
      <c r="F1198" s="3" t="s">
        <v>29</v>
      </c>
      <c r="G1198" s="3" t="s">
        <v>30</v>
      </c>
      <c r="H1198" s="3" t="s">
        <v>31</v>
      </c>
      <c r="I1198" s="3" t="s">
        <v>32</v>
      </c>
      <c r="J1198" s="3" t="s">
        <v>33</v>
      </c>
      <c r="K1198" s="3" t="s">
        <v>46</v>
      </c>
      <c r="L1198" s="3" t="s">
        <v>758</v>
      </c>
      <c r="M1198" s="3" t="s">
        <v>36</v>
      </c>
      <c r="N1198" s="4">
        <v>2112</v>
      </c>
      <c r="O1198" s="4">
        <v>0</v>
      </c>
      <c r="P1198" s="4">
        <v>0</v>
      </c>
      <c r="Q1198" s="4">
        <v>2112</v>
      </c>
      <c r="R1198" s="4">
        <v>0</v>
      </c>
      <c r="S1198" s="4">
        <v>408</v>
      </c>
      <c r="T1198" s="4">
        <v>408</v>
      </c>
      <c r="U1198" s="4">
        <v>1704</v>
      </c>
      <c r="V1198" s="4">
        <v>1704</v>
      </c>
      <c r="W1198" s="4">
        <v>1704</v>
      </c>
      <c r="X1198" s="3" t="s">
        <v>37</v>
      </c>
    </row>
    <row r="1199" spans="1:24" ht="15.75" customHeight="1">
      <c r="A1199" s="3" t="s">
        <v>24</v>
      </c>
      <c r="B1199" s="3" t="s">
        <v>747</v>
      </c>
      <c r="C1199" s="3" t="s">
        <v>748</v>
      </c>
      <c r="D1199" s="3" t="s">
        <v>749</v>
      </c>
      <c r="E1199" s="3" t="s">
        <v>750</v>
      </c>
      <c r="F1199" s="3" t="s">
        <v>29</v>
      </c>
      <c r="G1199" s="3" t="s">
        <v>30</v>
      </c>
      <c r="H1199" s="3" t="s">
        <v>31</v>
      </c>
      <c r="I1199" s="3" t="s">
        <v>32</v>
      </c>
      <c r="J1199" s="3" t="s">
        <v>33</v>
      </c>
      <c r="K1199" s="3" t="s">
        <v>48</v>
      </c>
      <c r="L1199" s="3" t="s">
        <v>759</v>
      </c>
      <c r="M1199" s="3" t="s">
        <v>36</v>
      </c>
      <c r="N1199" s="4">
        <v>502.42</v>
      </c>
      <c r="O1199" s="4">
        <v>0</v>
      </c>
      <c r="P1199" s="4">
        <v>0</v>
      </c>
      <c r="Q1199" s="4">
        <v>502.42</v>
      </c>
      <c r="R1199" s="4">
        <v>0</v>
      </c>
      <c r="S1199" s="4">
        <v>22.5</v>
      </c>
      <c r="T1199" s="4">
        <v>22.5</v>
      </c>
      <c r="U1199" s="4">
        <v>479.92</v>
      </c>
      <c r="V1199" s="4">
        <v>479.92</v>
      </c>
      <c r="W1199" s="4">
        <v>479.92</v>
      </c>
      <c r="X1199" s="3" t="s">
        <v>37</v>
      </c>
    </row>
    <row r="1200" spans="1:24" ht="15.75" customHeight="1">
      <c r="A1200" s="3" t="s">
        <v>24</v>
      </c>
      <c r="B1200" s="3" t="s">
        <v>747</v>
      </c>
      <c r="C1200" s="3" t="s">
        <v>748</v>
      </c>
      <c r="D1200" s="3" t="s">
        <v>749</v>
      </c>
      <c r="E1200" s="3" t="s">
        <v>750</v>
      </c>
      <c r="F1200" s="3" t="s">
        <v>29</v>
      </c>
      <c r="G1200" s="3" t="s">
        <v>30</v>
      </c>
      <c r="H1200" s="3" t="s">
        <v>31</v>
      </c>
      <c r="I1200" s="3" t="s">
        <v>32</v>
      </c>
      <c r="J1200" s="3" t="s">
        <v>33</v>
      </c>
      <c r="K1200" s="3" t="s">
        <v>50</v>
      </c>
      <c r="L1200" s="3" t="s">
        <v>760</v>
      </c>
      <c r="M1200" s="3" t="s">
        <v>36</v>
      </c>
      <c r="N1200" s="4">
        <v>837.36</v>
      </c>
      <c r="O1200" s="4">
        <v>0</v>
      </c>
      <c r="P1200" s="4">
        <v>0</v>
      </c>
      <c r="Q1200" s="4">
        <v>837.36</v>
      </c>
      <c r="R1200" s="4">
        <v>0</v>
      </c>
      <c r="S1200" s="4">
        <v>85.1</v>
      </c>
      <c r="T1200" s="4">
        <v>85.1</v>
      </c>
      <c r="U1200" s="4">
        <v>752.26</v>
      </c>
      <c r="V1200" s="4">
        <v>752.26</v>
      </c>
      <c r="W1200" s="4">
        <v>752.26</v>
      </c>
      <c r="X1200" s="3" t="s">
        <v>37</v>
      </c>
    </row>
    <row r="1201" spans="1:24" ht="15.75" customHeight="1">
      <c r="A1201" s="3" t="s">
        <v>24</v>
      </c>
      <c r="B1201" s="3" t="s">
        <v>747</v>
      </c>
      <c r="C1201" s="3" t="s">
        <v>748</v>
      </c>
      <c r="D1201" s="3" t="s">
        <v>749</v>
      </c>
      <c r="E1201" s="3" t="s">
        <v>750</v>
      </c>
      <c r="F1201" s="3" t="s">
        <v>29</v>
      </c>
      <c r="G1201" s="3" t="s">
        <v>30</v>
      </c>
      <c r="H1201" s="3" t="s">
        <v>31</v>
      </c>
      <c r="I1201" s="3" t="s">
        <v>32</v>
      </c>
      <c r="J1201" s="3" t="s">
        <v>33</v>
      </c>
      <c r="K1201" s="3" t="s">
        <v>281</v>
      </c>
      <c r="L1201" s="3" t="s">
        <v>761</v>
      </c>
      <c r="M1201" s="3" t="s">
        <v>36</v>
      </c>
      <c r="N1201" s="4">
        <v>429.84</v>
      </c>
      <c r="O1201" s="4">
        <v>0</v>
      </c>
      <c r="P1201" s="4">
        <v>0</v>
      </c>
      <c r="Q1201" s="4">
        <v>429.84</v>
      </c>
      <c r="R1201" s="4">
        <v>0</v>
      </c>
      <c r="S1201" s="4">
        <v>0</v>
      </c>
      <c r="T1201" s="4">
        <v>0</v>
      </c>
      <c r="U1201" s="4">
        <v>429.84</v>
      </c>
      <c r="V1201" s="4">
        <v>429.84</v>
      </c>
      <c r="W1201" s="4">
        <v>429.84</v>
      </c>
      <c r="X1201" s="3" t="s">
        <v>37</v>
      </c>
    </row>
    <row r="1202" spans="1:24" ht="15.75" customHeight="1">
      <c r="A1202" s="3" t="s">
        <v>24</v>
      </c>
      <c r="B1202" s="3" t="s">
        <v>747</v>
      </c>
      <c r="C1202" s="3" t="s">
        <v>748</v>
      </c>
      <c r="D1202" s="3" t="s">
        <v>749</v>
      </c>
      <c r="E1202" s="3" t="s">
        <v>750</v>
      </c>
      <c r="F1202" s="3" t="s">
        <v>29</v>
      </c>
      <c r="G1202" s="3" t="s">
        <v>30</v>
      </c>
      <c r="H1202" s="3" t="s">
        <v>31</v>
      </c>
      <c r="I1202" s="3" t="s">
        <v>32</v>
      </c>
      <c r="J1202" s="3" t="s">
        <v>33</v>
      </c>
      <c r="K1202" s="3" t="s">
        <v>54</v>
      </c>
      <c r="L1202" s="3" t="s">
        <v>762</v>
      </c>
      <c r="M1202" s="3" t="s">
        <v>36</v>
      </c>
      <c r="N1202" s="4">
        <v>33318</v>
      </c>
      <c r="O1202" s="4">
        <v>58746</v>
      </c>
      <c r="P1202" s="4">
        <v>0</v>
      </c>
      <c r="Q1202" s="4">
        <v>92064</v>
      </c>
      <c r="R1202" s="4">
        <v>63324</v>
      </c>
      <c r="S1202" s="4">
        <v>28740</v>
      </c>
      <c r="T1202" s="4">
        <v>28740</v>
      </c>
      <c r="U1202" s="4">
        <v>63324</v>
      </c>
      <c r="V1202" s="4">
        <v>63324</v>
      </c>
      <c r="W1202" s="4">
        <v>0</v>
      </c>
      <c r="X1202" s="3" t="s">
        <v>37</v>
      </c>
    </row>
    <row r="1203" spans="1:24" ht="15.75" customHeight="1">
      <c r="A1203" s="3" t="s">
        <v>24</v>
      </c>
      <c r="B1203" s="3" t="s">
        <v>747</v>
      </c>
      <c r="C1203" s="3" t="s">
        <v>748</v>
      </c>
      <c r="D1203" s="3" t="s">
        <v>749</v>
      </c>
      <c r="E1203" s="3" t="s">
        <v>750</v>
      </c>
      <c r="F1203" s="3" t="s">
        <v>29</v>
      </c>
      <c r="G1203" s="3" t="s">
        <v>30</v>
      </c>
      <c r="H1203" s="3" t="s">
        <v>31</v>
      </c>
      <c r="I1203" s="3" t="s">
        <v>32</v>
      </c>
      <c r="J1203" s="3" t="s">
        <v>33</v>
      </c>
      <c r="K1203" s="3" t="s">
        <v>56</v>
      </c>
      <c r="L1203" s="3" t="s">
        <v>763</v>
      </c>
      <c r="M1203" s="3" t="s">
        <v>36</v>
      </c>
      <c r="N1203" s="4">
        <v>1773.8</v>
      </c>
      <c r="O1203" s="4">
        <v>0</v>
      </c>
      <c r="P1203" s="4">
        <v>0</v>
      </c>
      <c r="Q1203" s="4">
        <v>1773.8</v>
      </c>
      <c r="R1203" s="4">
        <v>0</v>
      </c>
      <c r="S1203" s="4">
        <v>0</v>
      </c>
      <c r="T1203" s="4">
        <v>0</v>
      </c>
      <c r="U1203" s="4">
        <v>1773.8</v>
      </c>
      <c r="V1203" s="4">
        <v>1773.8</v>
      </c>
      <c r="W1203" s="4">
        <v>1773.8</v>
      </c>
      <c r="X1203" s="3" t="s">
        <v>37</v>
      </c>
    </row>
    <row r="1204" spans="1:24" ht="15.75" customHeight="1">
      <c r="A1204" s="3" t="s">
        <v>24</v>
      </c>
      <c r="B1204" s="3" t="s">
        <v>747</v>
      </c>
      <c r="C1204" s="3" t="s">
        <v>748</v>
      </c>
      <c r="D1204" s="3" t="s">
        <v>749</v>
      </c>
      <c r="E1204" s="3" t="s">
        <v>750</v>
      </c>
      <c r="F1204" s="3" t="s">
        <v>29</v>
      </c>
      <c r="G1204" s="3" t="s">
        <v>30</v>
      </c>
      <c r="H1204" s="3" t="s">
        <v>31</v>
      </c>
      <c r="I1204" s="3" t="s">
        <v>32</v>
      </c>
      <c r="J1204" s="3" t="s">
        <v>33</v>
      </c>
      <c r="K1204" s="3" t="s">
        <v>58</v>
      </c>
      <c r="L1204" s="3" t="s">
        <v>764</v>
      </c>
      <c r="M1204" s="3" t="s">
        <v>36</v>
      </c>
      <c r="N1204" s="4">
        <v>6839.37</v>
      </c>
      <c r="O1204" s="4">
        <v>0</v>
      </c>
      <c r="P1204" s="4">
        <v>0</v>
      </c>
      <c r="Q1204" s="4">
        <v>6839.37</v>
      </c>
      <c r="R1204" s="4">
        <v>0</v>
      </c>
      <c r="S1204" s="4">
        <v>0</v>
      </c>
      <c r="T1204" s="4">
        <v>0</v>
      </c>
      <c r="U1204" s="4">
        <v>6839.37</v>
      </c>
      <c r="V1204" s="4">
        <v>6839.37</v>
      </c>
      <c r="W1204" s="4">
        <v>6839.37</v>
      </c>
      <c r="X1204" s="3" t="s">
        <v>37</v>
      </c>
    </row>
    <row r="1205" spans="1:24" ht="15.75" customHeight="1">
      <c r="A1205" s="3" t="s">
        <v>24</v>
      </c>
      <c r="B1205" s="3" t="s">
        <v>747</v>
      </c>
      <c r="C1205" s="3" t="s">
        <v>748</v>
      </c>
      <c r="D1205" s="3" t="s">
        <v>749</v>
      </c>
      <c r="E1205" s="3" t="s">
        <v>750</v>
      </c>
      <c r="F1205" s="3" t="s">
        <v>29</v>
      </c>
      <c r="G1205" s="3" t="s">
        <v>30</v>
      </c>
      <c r="H1205" s="3" t="s">
        <v>31</v>
      </c>
      <c r="I1205" s="3" t="s">
        <v>32</v>
      </c>
      <c r="J1205" s="3" t="s">
        <v>33</v>
      </c>
      <c r="K1205" s="3" t="s">
        <v>60</v>
      </c>
      <c r="L1205" s="3" t="s">
        <v>765</v>
      </c>
      <c r="M1205" s="3" t="s">
        <v>36</v>
      </c>
      <c r="N1205" s="4">
        <v>124122.4</v>
      </c>
      <c r="O1205" s="4">
        <v>17002.09</v>
      </c>
      <c r="P1205" s="4">
        <v>0</v>
      </c>
      <c r="Q1205" s="4">
        <v>141124.49</v>
      </c>
      <c r="R1205" s="4">
        <v>7924.69</v>
      </c>
      <c r="S1205" s="4">
        <v>50507.77</v>
      </c>
      <c r="T1205" s="4">
        <v>50507.77</v>
      </c>
      <c r="U1205" s="4">
        <v>90616.72</v>
      </c>
      <c r="V1205" s="4">
        <v>90616.72</v>
      </c>
      <c r="W1205" s="4">
        <v>82692.03</v>
      </c>
      <c r="X1205" s="3" t="s">
        <v>37</v>
      </c>
    </row>
    <row r="1206" spans="1:24" ht="15.75" customHeight="1">
      <c r="A1206" s="3" t="s">
        <v>24</v>
      </c>
      <c r="B1206" s="3" t="s">
        <v>747</v>
      </c>
      <c r="C1206" s="3" t="s">
        <v>748</v>
      </c>
      <c r="D1206" s="3" t="s">
        <v>749</v>
      </c>
      <c r="E1206" s="3" t="s">
        <v>750</v>
      </c>
      <c r="F1206" s="3" t="s">
        <v>29</v>
      </c>
      <c r="G1206" s="3" t="s">
        <v>30</v>
      </c>
      <c r="H1206" s="3" t="s">
        <v>31</v>
      </c>
      <c r="I1206" s="3" t="s">
        <v>32</v>
      </c>
      <c r="J1206" s="3" t="s">
        <v>33</v>
      </c>
      <c r="K1206" s="3" t="s">
        <v>62</v>
      </c>
      <c r="L1206" s="3" t="s">
        <v>766</v>
      </c>
      <c r="M1206" s="3" t="s">
        <v>36</v>
      </c>
      <c r="N1206" s="4">
        <v>90296.53</v>
      </c>
      <c r="O1206" s="4">
        <v>12708.07</v>
      </c>
      <c r="P1206" s="4">
        <v>0</v>
      </c>
      <c r="Q1206" s="4">
        <v>103004.6</v>
      </c>
      <c r="R1206" s="4">
        <v>6815.38</v>
      </c>
      <c r="S1206" s="4">
        <v>35400.800000000003</v>
      </c>
      <c r="T1206" s="4">
        <v>35400.800000000003</v>
      </c>
      <c r="U1206" s="4">
        <v>67603.8</v>
      </c>
      <c r="V1206" s="4">
        <v>67603.8</v>
      </c>
      <c r="W1206" s="4">
        <v>60788.42</v>
      </c>
      <c r="X1206" s="3" t="s">
        <v>37</v>
      </c>
    </row>
    <row r="1207" spans="1:24" ht="15.75" customHeight="1">
      <c r="A1207" s="3" t="s">
        <v>24</v>
      </c>
      <c r="B1207" s="3" t="s">
        <v>747</v>
      </c>
      <c r="C1207" s="3" t="s">
        <v>748</v>
      </c>
      <c r="D1207" s="3" t="s">
        <v>749</v>
      </c>
      <c r="E1207" s="3" t="s">
        <v>750</v>
      </c>
      <c r="F1207" s="3" t="s">
        <v>29</v>
      </c>
      <c r="G1207" s="3" t="s">
        <v>30</v>
      </c>
      <c r="H1207" s="3" t="s">
        <v>31</v>
      </c>
      <c r="I1207" s="3" t="s">
        <v>32</v>
      </c>
      <c r="J1207" s="3" t="s">
        <v>33</v>
      </c>
      <c r="K1207" s="3" t="s">
        <v>64</v>
      </c>
      <c r="L1207" s="3" t="s">
        <v>767</v>
      </c>
      <c r="M1207" s="3" t="s">
        <v>36</v>
      </c>
      <c r="N1207" s="4">
        <v>11437.81</v>
      </c>
      <c r="O1207" s="4">
        <v>0</v>
      </c>
      <c r="P1207" s="4">
        <v>0</v>
      </c>
      <c r="Q1207" s="4">
        <v>11437.81</v>
      </c>
      <c r="R1207" s="4">
        <v>0</v>
      </c>
      <c r="S1207" s="4">
        <v>0</v>
      </c>
      <c r="T1207" s="4">
        <v>0</v>
      </c>
      <c r="U1207" s="4">
        <v>11437.81</v>
      </c>
      <c r="V1207" s="4">
        <v>11437.81</v>
      </c>
      <c r="W1207" s="4">
        <v>11437.81</v>
      </c>
      <c r="X1207" s="3" t="s">
        <v>37</v>
      </c>
    </row>
    <row r="1208" spans="1:24" ht="15.75" customHeight="1">
      <c r="A1208" s="3" t="s">
        <v>66</v>
      </c>
      <c r="B1208" s="3" t="s">
        <v>747</v>
      </c>
      <c r="C1208" s="3" t="s">
        <v>748</v>
      </c>
      <c r="D1208" s="3" t="s">
        <v>749</v>
      </c>
      <c r="E1208" s="3" t="s">
        <v>750</v>
      </c>
      <c r="F1208" s="3" t="s">
        <v>29</v>
      </c>
      <c r="G1208" s="3" t="s">
        <v>30</v>
      </c>
      <c r="H1208" s="3" t="s">
        <v>67</v>
      </c>
      <c r="I1208" s="3" t="s">
        <v>68</v>
      </c>
      <c r="J1208" s="3" t="s">
        <v>69</v>
      </c>
      <c r="K1208" s="3" t="s">
        <v>70</v>
      </c>
      <c r="L1208" s="3" t="s">
        <v>768</v>
      </c>
      <c r="M1208" s="3" t="s">
        <v>36</v>
      </c>
      <c r="N1208" s="4">
        <v>10819.75</v>
      </c>
      <c r="O1208" s="4">
        <v>0</v>
      </c>
      <c r="P1208" s="4">
        <v>0</v>
      </c>
      <c r="Q1208" s="4">
        <v>10819.75</v>
      </c>
      <c r="R1208" s="4">
        <v>0</v>
      </c>
      <c r="S1208" s="4">
        <v>10819.75</v>
      </c>
      <c r="T1208" s="4">
        <v>5095.01</v>
      </c>
      <c r="U1208" s="4">
        <v>0</v>
      </c>
      <c r="V1208" s="4">
        <v>5724.74</v>
      </c>
      <c r="W1208" s="4">
        <v>0</v>
      </c>
      <c r="X1208" s="3" t="s">
        <v>37</v>
      </c>
    </row>
    <row r="1209" spans="1:24" ht="15.75" customHeight="1">
      <c r="A1209" s="3" t="s">
        <v>66</v>
      </c>
      <c r="B1209" s="3" t="s">
        <v>747</v>
      </c>
      <c r="C1209" s="3" t="s">
        <v>748</v>
      </c>
      <c r="D1209" s="3" t="s">
        <v>749</v>
      </c>
      <c r="E1209" s="3" t="s">
        <v>750</v>
      </c>
      <c r="F1209" s="3" t="s">
        <v>29</v>
      </c>
      <c r="G1209" s="3" t="s">
        <v>30</v>
      </c>
      <c r="H1209" s="3" t="s">
        <v>67</v>
      </c>
      <c r="I1209" s="3" t="s">
        <v>68</v>
      </c>
      <c r="J1209" s="3" t="s">
        <v>69</v>
      </c>
      <c r="K1209" s="3" t="s">
        <v>72</v>
      </c>
      <c r="L1209" s="3" t="s">
        <v>769</v>
      </c>
      <c r="M1209" s="3" t="s">
        <v>36</v>
      </c>
      <c r="N1209" s="4">
        <v>24856.41</v>
      </c>
      <c r="O1209" s="4">
        <v>0</v>
      </c>
      <c r="P1209" s="4">
        <v>0</v>
      </c>
      <c r="Q1209" s="4">
        <v>24856.41</v>
      </c>
      <c r="R1209" s="4">
        <v>0</v>
      </c>
      <c r="S1209" s="4">
        <v>24856.41</v>
      </c>
      <c r="T1209" s="4">
        <v>13809.97</v>
      </c>
      <c r="U1209" s="4">
        <v>0</v>
      </c>
      <c r="V1209" s="4">
        <v>11046.44</v>
      </c>
      <c r="W1209" s="4">
        <v>0</v>
      </c>
      <c r="X1209" s="3" t="s">
        <v>37</v>
      </c>
    </row>
    <row r="1210" spans="1:24" ht="15.75" customHeight="1">
      <c r="A1210" s="3" t="s">
        <v>66</v>
      </c>
      <c r="B1210" s="3" t="s">
        <v>747</v>
      </c>
      <c r="C1210" s="3" t="s">
        <v>748</v>
      </c>
      <c r="D1210" s="3" t="s">
        <v>749</v>
      </c>
      <c r="E1210" s="3" t="s">
        <v>750</v>
      </c>
      <c r="F1210" s="3" t="s">
        <v>29</v>
      </c>
      <c r="G1210" s="3" t="s">
        <v>30</v>
      </c>
      <c r="H1210" s="3" t="s">
        <v>67</v>
      </c>
      <c r="I1210" s="3" t="s">
        <v>68</v>
      </c>
      <c r="J1210" s="3" t="s">
        <v>69</v>
      </c>
      <c r="K1210" s="3" t="s">
        <v>74</v>
      </c>
      <c r="L1210" s="3" t="s">
        <v>770</v>
      </c>
      <c r="M1210" s="3" t="s">
        <v>36</v>
      </c>
      <c r="N1210" s="4">
        <v>1330.25</v>
      </c>
      <c r="O1210" s="4">
        <v>0</v>
      </c>
      <c r="P1210" s="4">
        <v>0</v>
      </c>
      <c r="Q1210" s="4">
        <v>1330.25</v>
      </c>
      <c r="R1210" s="4">
        <v>0</v>
      </c>
      <c r="S1210" s="4">
        <v>1330.25</v>
      </c>
      <c r="T1210" s="4">
        <v>450.94</v>
      </c>
      <c r="U1210" s="4">
        <v>0</v>
      </c>
      <c r="V1210" s="4">
        <v>879.31</v>
      </c>
      <c r="W1210" s="4">
        <v>0</v>
      </c>
      <c r="X1210" s="3" t="s">
        <v>37</v>
      </c>
    </row>
    <row r="1211" spans="1:24" ht="15.75" customHeight="1">
      <c r="A1211" s="3" t="s">
        <v>66</v>
      </c>
      <c r="B1211" s="3" t="s">
        <v>747</v>
      </c>
      <c r="C1211" s="3" t="s">
        <v>748</v>
      </c>
      <c r="D1211" s="3" t="s">
        <v>749</v>
      </c>
      <c r="E1211" s="3" t="s">
        <v>750</v>
      </c>
      <c r="F1211" s="3" t="s">
        <v>29</v>
      </c>
      <c r="G1211" s="3" t="s">
        <v>30</v>
      </c>
      <c r="H1211" s="3" t="s">
        <v>67</v>
      </c>
      <c r="I1211" s="3" t="s">
        <v>68</v>
      </c>
      <c r="J1211" s="3" t="s">
        <v>69</v>
      </c>
      <c r="K1211" s="3" t="s">
        <v>78</v>
      </c>
      <c r="L1211" s="3" t="s">
        <v>771</v>
      </c>
      <c r="M1211" s="3" t="s">
        <v>36</v>
      </c>
      <c r="N1211" s="4">
        <v>3999.99</v>
      </c>
      <c r="O1211" s="4">
        <v>-1500</v>
      </c>
      <c r="P1211" s="4">
        <v>0</v>
      </c>
      <c r="Q1211" s="4">
        <v>2499.9899999999998</v>
      </c>
      <c r="R1211" s="4">
        <v>2499.9899999999998</v>
      </c>
      <c r="S1211" s="4">
        <v>0</v>
      </c>
      <c r="T1211" s="4">
        <v>0</v>
      </c>
      <c r="U1211" s="4">
        <v>2499.9899999999998</v>
      </c>
      <c r="V1211" s="4">
        <v>2499.9899999999998</v>
      </c>
      <c r="W1211" s="4">
        <v>0</v>
      </c>
      <c r="X1211" s="3" t="s">
        <v>37</v>
      </c>
    </row>
    <row r="1212" spans="1:24" ht="15.75" customHeight="1">
      <c r="A1212" s="3" t="s">
        <v>66</v>
      </c>
      <c r="B1212" s="3" t="s">
        <v>747</v>
      </c>
      <c r="C1212" s="3" t="s">
        <v>748</v>
      </c>
      <c r="D1212" s="3" t="s">
        <v>749</v>
      </c>
      <c r="E1212" s="3" t="s">
        <v>750</v>
      </c>
      <c r="F1212" s="3" t="s">
        <v>29</v>
      </c>
      <c r="G1212" s="3" t="s">
        <v>30</v>
      </c>
      <c r="H1212" s="3" t="s">
        <v>67</v>
      </c>
      <c r="I1212" s="3" t="s">
        <v>68</v>
      </c>
      <c r="J1212" s="3" t="s">
        <v>69</v>
      </c>
      <c r="K1212" s="3" t="s">
        <v>772</v>
      </c>
      <c r="L1212" s="3" t="s">
        <v>773</v>
      </c>
      <c r="M1212" s="3" t="s">
        <v>36</v>
      </c>
      <c r="N1212" s="4">
        <v>6200.01</v>
      </c>
      <c r="O1212" s="4">
        <v>100</v>
      </c>
      <c r="P1212" s="4">
        <v>0</v>
      </c>
      <c r="Q1212" s="4">
        <v>6300.01</v>
      </c>
      <c r="R1212" s="4">
        <v>6300</v>
      </c>
      <c r="S1212" s="4">
        <v>0</v>
      </c>
      <c r="T1212" s="4">
        <v>0</v>
      </c>
      <c r="U1212" s="4">
        <v>6300.01</v>
      </c>
      <c r="V1212" s="4">
        <v>6300.01</v>
      </c>
      <c r="W1212" s="4">
        <v>0.01</v>
      </c>
      <c r="X1212" s="3" t="s">
        <v>37</v>
      </c>
    </row>
    <row r="1213" spans="1:24" ht="15.75" customHeight="1">
      <c r="A1213" s="3" t="s">
        <v>66</v>
      </c>
      <c r="B1213" s="3" t="s">
        <v>747</v>
      </c>
      <c r="C1213" s="3" t="s">
        <v>748</v>
      </c>
      <c r="D1213" s="3" t="s">
        <v>749</v>
      </c>
      <c r="E1213" s="3" t="s">
        <v>750</v>
      </c>
      <c r="F1213" s="3" t="s">
        <v>29</v>
      </c>
      <c r="G1213" s="3" t="s">
        <v>30</v>
      </c>
      <c r="H1213" s="3" t="s">
        <v>67</v>
      </c>
      <c r="I1213" s="3" t="s">
        <v>68</v>
      </c>
      <c r="J1213" s="3" t="s">
        <v>69</v>
      </c>
      <c r="K1213" s="3" t="s">
        <v>82</v>
      </c>
      <c r="L1213" s="3" t="s">
        <v>774</v>
      </c>
      <c r="M1213" s="3" t="s">
        <v>36</v>
      </c>
      <c r="N1213" s="4">
        <v>75999</v>
      </c>
      <c r="O1213" s="4">
        <v>27445.74</v>
      </c>
      <c r="P1213" s="4">
        <v>0</v>
      </c>
      <c r="Q1213" s="4">
        <v>103444.74</v>
      </c>
      <c r="R1213" s="4">
        <v>391.82</v>
      </c>
      <c r="S1213" s="4">
        <v>103052.92</v>
      </c>
      <c r="T1213" s="4">
        <v>30925.78</v>
      </c>
      <c r="U1213" s="4">
        <v>391.82</v>
      </c>
      <c r="V1213" s="4">
        <v>72518.960000000006</v>
      </c>
      <c r="W1213" s="4">
        <v>0</v>
      </c>
      <c r="X1213" s="3" t="s">
        <v>37</v>
      </c>
    </row>
    <row r="1214" spans="1:24" ht="15.75" customHeight="1">
      <c r="A1214" s="3" t="s">
        <v>66</v>
      </c>
      <c r="B1214" s="3" t="s">
        <v>747</v>
      </c>
      <c r="C1214" s="3" t="s">
        <v>748</v>
      </c>
      <c r="D1214" s="3" t="s">
        <v>749</v>
      </c>
      <c r="E1214" s="3" t="s">
        <v>750</v>
      </c>
      <c r="F1214" s="3" t="s">
        <v>29</v>
      </c>
      <c r="G1214" s="3" t="s">
        <v>30</v>
      </c>
      <c r="H1214" s="3" t="s">
        <v>67</v>
      </c>
      <c r="I1214" s="3" t="s">
        <v>68</v>
      </c>
      <c r="J1214" s="3" t="s">
        <v>69</v>
      </c>
      <c r="K1214" s="3" t="s">
        <v>84</v>
      </c>
      <c r="L1214" s="3" t="s">
        <v>775</v>
      </c>
      <c r="M1214" s="3" t="s">
        <v>36</v>
      </c>
      <c r="N1214" s="4">
        <v>106560</v>
      </c>
      <c r="O1214" s="4">
        <v>0</v>
      </c>
      <c r="P1214" s="4">
        <v>0</v>
      </c>
      <c r="Q1214" s="4">
        <v>106560</v>
      </c>
      <c r="R1214" s="4">
        <v>0</v>
      </c>
      <c r="S1214" s="4">
        <v>106560</v>
      </c>
      <c r="T1214" s="4">
        <v>35520</v>
      </c>
      <c r="U1214" s="4">
        <v>0</v>
      </c>
      <c r="V1214" s="4">
        <v>71040</v>
      </c>
      <c r="W1214" s="4">
        <v>0</v>
      </c>
      <c r="X1214" s="3" t="s">
        <v>37</v>
      </c>
    </row>
    <row r="1215" spans="1:24" ht="15.75" customHeight="1">
      <c r="A1215" s="3" t="s">
        <v>66</v>
      </c>
      <c r="B1215" s="3" t="s">
        <v>747</v>
      </c>
      <c r="C1215" s="3" t="s">
        <v>748</v>
      </c>
      <c r="D1215" s="3" t="s">
        <v>749</v>
      </c>
      <c r="E1215" s="3" t="s">
        <v>750</v>
      </c>
      <c r="F1215" s="3" t="s">
        <v>29</v>
      </c>
      <c r="G1215" s="3" t="s">
        <v>30</v>
      </c>
      <c r="H1215" s="3" t="s">
        <v>67</v>
      </c>
      <c r="I1215" s="3" t="s">
        <v>68</v>
      </c>
      <c r="J1215" s="3" t="s">
        <v>69</v>
      </c>
      <c r="K1215" s="3" t="s">
        <v>88</v>
      </c>
      <c r="L1215" s="3" t="s">
        <v>776</v>
      </c>
      <c r="M1215" s="3" t="s">
        <v>36</v>
      </c>
      <c r="N1215" s="4">
        <v>30105</v>
      </c>
      <c r="O1215" s="4">
        <v>-10105</v>
      </c>
      <c r="P1215" s="4">
        <v>0</v>
      </c>
      <c r="Q1215" s="4">
        <v>20000</v>
      </c>
      <c r="R1215" s="4">
        <v>1000.95</v>
      </c>
      <c r="S1215" s="4">
        <v>18999.05</v>
      </c>
      <c r="T1215" s="4">
        <v>3799.81</v>
      </c>
      <c r="U1215" s="4">
        <v>1000.95</v>
      </c>
      <c r="V1215" s="4">
        <v>16200.19</v>
      </c>
      <c r="W1215" s="4">
        <v>0</v>
      </c>
      <c r="X1215" s="3" t="s">
        <v>37</v>
      </c>
    </row>
    <row r="1216" spans="1:24" ht="15.75" customHeight="1">
      <c r="A1216" s="3" t="s">
        <v>66</v>
      </c>
      <c r="B1216" s="3" t="s">
        <v>747</v>
      </c>
      <c r="C1216" s="3" t="s">
        <v>748</v>
      </c>
      <c r="D1216" s="3" t="s">
        <v>749</v>
      </c>
      <c r="E1216" s="3" t="s">
        <v>750</v>
      </c>
      <c r="F1216" s="3" t="s">
        <v>29</v>
      </c>
      <c r="G1216" s="3" t="s">
        <v>30</v>
      </c>
      <c r="H1216" s="3" t="s">
        <v>67</v>
      </c>
      <c r="I1216" s="3" t="s">
        <v>68</v>
      </c>
      <c r="J1216" s="3" t="s">
        <v>69</v>
      </c>
      <c r="K1216" s="3" t="s">
        <v>92</v>
      </c>
      <c r="L1216" s="3" t="s">
        <v>777</v>
      </c>
      <c r="M1216" s="3" t="s">
        <v>36</v>
      </c>
      <c r="N1216" s="4">
        <v>6312.46</v>
      </c>
      <c r="O1216" s="4">
        <v>-1161.6199999999999</v>
      </c>
      <c r="P1216" s="4">
        <v>0</v>
      </c>
      <c r="Q1216" s="4">
        <v>5150.84</v>
      </c>
      <c r="R1216" s="4">
        <v>0</v>
      </c>
      <c r="S1216" s="4">
        <v>0</v>
      </c>
      <c r="T1216" s="4">
        <v>0</v>
      </c>
      <c r="U1216" s="4">
        <v>5150.84</v>
      </c>
      <c r="V1216" s="4">
        <v>5150.84</v>
      </c>
      <c r="W1216" s="4">
        <v>5150.84</v>
      </c>
      <c r="X1216" s="3" t="s">
        <v>37</v>
      </c>
    </row>
    <row r="1217" spans="1:24" ht="15.75" customHeight="1">
      <c r="A1217" s="3" t="s">
        <v>66</v>
      </c>
      <c r="B1217" s="3" t="s">
        <v>747</v>
      </c>
      <c r="C1217" s="3" t="s">
        <v>748</v>
      </c>
      <c r="D1217" s="3" t="s">
        <v>749</v>
      </c>
      <c r="E1217" s="3" t="s">
        <v>750</v>
      </c>
      <c r="F1217" s="3" t="s">
        <v>29</v>
      </c>
      <c r="G1217" s="3" t="s">
        <v>30</v>
      </c>
      <c r="H1217" s="3" t="s">
        <v>67</v>
      </c>
      <c r="I1217" s="3" t="s">
        <v>68</v>
      </c>
      <c r="J1217" s="3" t="s">
        <v>69</v>
      </c>
      <c r="K1217" s="3" t="s">
        <v>94</v>
      </c>
      <c r="L1217" s="3" t="s">
        <v>778</v>
      </c>
      <c r="M1217" s="3" t="s">
        <v>36</v>
      </c>
      <c r="N1217" s="4">
        <v>3000</v>
      </c>
      <c r="O1217" s="4">
        <v>700</v>
      </c>
      <c r="P1217" s="4">
        <v>0</v>
      </c>
      <c r="Q1217" s="4">
        <v>3700</v>
      </c>
      <c r="R1217" s="4">
        <v>0</v>
      </c>
      <c r="S1217" s="4">
        <v>3694</v>
      </c>
      <c r="T1217" s="4">
        <v>3527</v>
      </c>
      <c r="U1217" s="4">
        <v>6</v>
      </c>
      <c r="V1217" s="4">
        <v>173</v>
      </c>
      <c r="W1217" s="4">
        <v>6</v>
      </c>
      <c r="X1217" s="3" t="s">
        <v>37</v>
      </c>
    </row>
    <row r="1218" spans="1:24" ht="15.75" customHeight="1">
      <c r="A1218" s="3" t="s">
        <v>66</v>
      </c>
      <c r="B1218" s="3" t="s">
        <v>747</v>
      </c>
      <c r="C1218" s="3" t="s">
        <v>748</v>
      </c>
      <c r="D1218" s="3" t="s">
        <v>749</v>
      </c>
      <c r="E1218" s="3" t="s">
        <v>750</v>
      </c>
      <c r="F1218" s="3" t="s">
        <v>29</v>
      </c>
      <c r="G1218" s="3" t="s">
        <v>30</v>
      </c>
      <c r="H1218" s="3" t="s">
        <v>67</v>
      </c>
      <c r="I1218" s="3" t="s">
        <v>68</v>
      </c>
      <c r="J1218" s="3" t="s">
        <v>69</v>
      </c>
      <c r="K1218" s="3" t="s">
        <v>100</v>
      </c>
      <c r="L1218" s="3" t="s">
        <v>779</v>
      </c>
      <c r="M1218" s="3" t="s">
        <v>36</v>
      </c>
      <c r="N1218" s="4">
        <v>5803.57</v>
      </c>
      <c r="O1218" s="4">
        <v>0</v>
      </c>
      <c r="P1218" s="4">
        <v>0</v>
      </c>
      <c r="Q1218" s="4">
        <v>5803.57</v>
      </c>
      <c r="R1218" s="4">
        <v>0</v>
      </c>
      <c r="S1218" s="4">
        <v>0</v>
      </c>
      <c r="T1218" s="4">
        <v>0</v>
      </c>
      <c r="U1218" s="4">
        <v>5803.57</v>
      </c>
      <c r="V1218" s="4">
        <v>5803.57</v>
      </c>
      <c r="W1218" s="4">
        <v>5803.57</v>
      </c>
      <c r="X1218" s="3" t="s">
        <v>37</v>
      </c>
    </row>
    <row r="1219" spans="1:24" ht="15.75" customHeight="1">
      <c r="A1219" s="3" t="s">
        <v>66</v>
      </c>
      <c r="B1219" s="3" t="s">
        <v>747</v>
      </c>
      <c r="C1219" s="3" t="s">
        <v>748</v>
      </c>
      <c r="D1219" s="3" t="s">
        <v>749</v>
      </c>
      <c r="E1219" s="3" t="s">
        <v>750</v>
      </c>
      <c r="F1219" s="3" t="s">
        <v>29</v>
      </c>
      <c r="G1219" s="3" t="s">
        <v>30</v>
      </c>
      <c r="H1219" s="3" t="s">
        <v>67</v>
      </c>
      <c r="I1219" s="3" t="s">
        <v>68</v>
      </c>
      <c r="J1219" s="3" t="s">
        <v>69</v>
      </c>
      <c r="K1219" s="3" t="s">
        <v>102</v>
      </c>
      <c r="L1219" s="3" t="s">
        <v>780</v>
      </c>
      <c r="M1219" s="3" t="s">
        <v>36</v>
      </c>
      <c r="N1219" s="4">
        <v>11054</v>
      </c>
      <c r="O1219" s="4">
        <v>-4415.28</v>
      </c>
      <c r="P1219" s="4">
        <v>0</v>
      </c>
      <c r="Q1219" s="4">
        <v>6638.72</v>
      </c>
      <c r="R1219" s="4">
        <v>0</v>
      </c>
      <c r="S1219" s="4">
        <v>0</v>
      </c>
      <c r="T1219" s="4">
        <v>0</v>
      </c>
      <c r="U1219" s="4">
        <v>6638.72</v>
      </c>
      <c r="V1219" s="4">
        <v>6638.72</v>
      </c>
      <c r="W1219" s="4">
        <v>6638.72</v>
      </c>
      <c r="X1219" s="3" t="s">
        <v>37</v>
      </c>
    </row>
    <row r="1220" spans="1:24" ht="15.75" customHeight="1">
      <c r="A1220" s="3" t="s">
        <v>66</v>
      </c>
      <c r="B1220" s="3" t="s">
        <v>747</v>
      </c>
      <c r="C1220" s="3" t="s">
        <v>748</v>
      </c>
      <c r="D1220" s="3" t="s">
        <v>749</v>
      </c>
      <c r="E1220" s="3" t="s">
        <v>750</v>
      </c>
      <c r="F1220" s="3" t="s">
        <v>29</v>
      </c>
      <c r="G1220" s="3" t="s">
        <v>30</v>
      </c>
      <c r="H1220" s="3" t="s">
        <v>67</v>
      </c>
      <c r="I1220" s="3" t="s">
        <v>68</v>
      </c>
      <c r="J1220" s="3" t="s">
        <v>69</v>
      </c>
      <c r="K1220" s="3" t="s">
        <v>104</v>
      </c>
      <c r="L1220" s="3" t="s">
        <v>781</v>
      </c>
      <c r="M1220" s="3" t="s">
        <v>36</v>
      </c>
      <c r="N1220" s="4">
        <v>681.25</v>
      </c>
      <c r="O1220" s="4">
        <v>318.75</v>
      </c>
      <c r="P1220" s="4">
        <v>0</v>
      </c>
      <c r="Q1220" s="4">
        <v>1000</v>
      </c>
      <c r="R1220" s="4">
        <v>0</v>
      </c>
      <c r="S1220" s="4">
        <v>1000</v>
      </c>
      <c r="T1220" s="4">
        <v>558.5</v>
      </c>
      <c r="U1220" s="4">
        <v>0</v>
      </c>
      <c r="V1220" s="4">
        <v>441.5</v>
      </c>
      <c r="W1220" s="4">
        <v>0</v>
      </c>
      <c r="X1220" s="3" t="s">
        <v>37</v>
      </c>
    </row>
    <row r="1221" spans="1:24" ht="15.75" customHeight="1">
      <c r="A1221" s="3" t="s">
        <v>66</v>
      </c>
      <c r="B1221" s="3" t="s">
        <v>747</v>
      </c>
      <c r="C1221" s="3" t="s">
        <v>748</v>
      </c>
      <c r="D1221" s="3" t="s">
        <v>749</v>
      </c>
      <c r="E1221" s="3" t="s">
        <v>750</v>
      </c>
      <c r="F1221" s="3" t="s">
        <v>29</v>
      </c>
      <c r="G1221" s="3" t="s">
        <v>30</v>
      </c>
      <c r="H1221" s="3" t="s">
        <v>67</v>
      </c>
      <c r="I1221" s="3" t="s">
        <v>68</v>
      </c>
      <c r="J1221" s="3" t="s">
        <v>69</v>
      </c>
      <c r="K1221" s="3" t="s">
        <v>106</v>
      </c>
      <c r="L1221" s="3" t="s">
        <v>782</v>
      </c>
      <c r="M1221" s="3" t="s">
        <v>36</v>
      </c>
      <c r="N1221" s="4">
        <v>3610.21</v>
      </c>
      <c r="O1221" s="4">
        <v>-3000</v>
      </c>
      <c r="P1221" s="4">
        <v>0</v>
      </c>
      <c r="Q1221" s="4">
        <v>610.21</v>
      </c>
      <c r="R1221" s="4">
        <v>0</v>
      </c>
      <c r="S1221" s="4">
        <v>314.42</v>
      </c>
      <c r="T1221" s="4">
        <v>314.42</v>
      </c>
      <c r="U1221" s="4">
        <v>295.79000000000002</v>
      </c>
      <c r="V1221" s="4">
        <v>295.79000000000002</v>
      </c>
      <c r="W1221" s="4">
        <v>295.79000000000002</v>
      </c>
      <c r="X1221" s="3" t="s">
        <v>37</v>
      </c>
    </row>
    <row r="1222" spans="1:24" ht="15.75" customHeight="1">
      <c r="A1222" s="3" t="s">
        <v>66</v>
      </c>
      <c r="B1222" s="3" t="s">
        <v>747</v>
      </c>
      <c r="C1222" s="3" t="s">
        <v>748</v>
      </c>
      <c r="D1222" s="3" t="s">
        <v>749</v>
      </c>
      <c r="E1222" s="3" t="s">
        <v>750</v>
      </c>
      <c r="F1222" s="3" t="s">
        <v>29</v>
      </c>
      <c r="G1222" s="3" t="s">
        <v>30</v>
      </c>
      <c r="H1222" s="3" t="s">
        <v>67</v>
      </c>
      <c r="I1222" s="3" t="s">
        <v>68</v>
      </c>
      <c r="J1222" s="3" t="s">
        <v>69</v>
      </c>
      <c r="K1222" s="3" t="s">
        <v>110</v>
      </c>
      <c r="L1222" s="3" t="s">
        <v>783</v>
      </c>
      <c r="M1222" s="3" t="s">
        <v>36</v>
      </c>
      <c r="N1222" s="4">
        <v>847.89</v>
      </c>
      <c r="O1222" s="4">
        <v>-500</v>
      </c>
      <c r="P1222" s="4">
        <v>0</v>
      </c>
      <c r="Q1222" s="4">
        <v>347.89</v>
      </c>
      <c r="R1222" s="4">
        <v>0</v>
      </c>
      <c r="S1222" s="4">
        <v>0</v>
      </c>
      <c r="T1222" s="4">
        <v>0</v>
      </c>
      <c r="U1222" s="4">
        <v>347.89</v>
      </c>
      <c r="V1222" s="4">
        <v>347.89</v>
      </c>
      <c r="W1222" s="4">
        <v>347.89</v>
      </c>
      <c r="X1222" s="3" t="s">
        <v>37</v>
      </c>
    </row>
    <row r="1223" spans="1:24" ht="15.75" customHeight="1">
      <c r="A1223" s="3" t="s">
        <v>66</v>
      </c>
      <c r="B1223" s="3" t="s">
        <v>747</v>
      </c>
      <c r="C1223" s="3" t="s">
        <v>748</v>
      </c>
      <c r="D1223" s="3" t="s">
        <v>749</v>
      </c>
      <c r="E1223" s="3" t="s">
        <v>750</v>
      </c>
      <c r="F1223" s="3" t="s">
        <v>29</v>
      </c>
      <c r="G1223" s="3" t="s">
        <v>30</v>
      </c>
      <c r="H1223" s="3" t="s">
        <v>67</v>
      </c>
      <c r="I1223" s="3" t="s">
        <v>68</v>
      </c>
      <c r="J1223" s="3" t="s">
        <v>69</v>
      </c>
      <c r="K1223" s="3" t="s">
        <v>310</v>
      </c>
      <c r="L1223" s="3" t="s">
        <v>784</v>
      </c>
      <c r="M1223" s="3" t="s">
        <v>36</v>
      </c>
      <c r="N1223" s="4">
        <v>2889</v>
      </c>
      <c r="O1223" s="4">
        <v>-2689</v>
      </c>
      <c r="P1223" s="4">
        <v>0</v>
      </c>
      <c r="Q1223" s="4">
        <v>200</v>
      </c>
      <c r="R1223" s="4">
        <v>0</v>
      </c>
      <c r="S1223" s="4">
        <v>0</v>
      </c>
      <c r="T1223" s="4">
        <v>0</v>
      </c>
      <c r="U1223" s="4">
        <v>200</v>
      </c>
      <c r="V1223" s="4">
        <v>200</v>
      </c>
      <c r="W1223" s="4">
        <v>200</v>
      </c>
      <c r="X1223" s="3" t="s">
        <v>37</v>
      </c>
    </row>
    <row r="1224" spans="1:24" ht="15.75" customHeight="1">
      <c r="A1224" s="3" t="s">
        <v>66</v>
      </c>
      <c r="B1224" s="3" t="s">
        <v>747</v>
      </c>
      <c r="C1224" s="3" t="s">
        <v>748</v>
      </c>
      <c r="D1224" s="3" t="s">
        <v>749</v>
      </c>
      <c r="E1224" s="3" t="s">
        <v>750</v>
      </c>
      <c r="F1224" s="3" t="s">
        <v>29</v>
      </c>
      <c r="G1224" s="3" t="s">
        <v>30</v>
      </c>
      <c r="H1224" s="3" t="s">
        <v>67</v>
      </c>
      <c r="I1224" s="3" t="s">
        <v>68</v>
      </c>
      <c r="J1224" s="3" t="s">
        <v>69</v>
      </c>
      <c r="K1224" s="3" t="s">
        <v>112</v>
      </c>
      <c r="L1224" s="3" t="s">
        <v>785</v>
      </c>
      <c r="M1224" s="3" t="s">
        <v>36</v>
      </c>
      <c r="N1224" s="4">
        <v>6230.5</v>
      </c>
      <c r="O1224" s="4">
        <v>-4730.5</v>
      </c>
      <c r="P1224" s="4">
        <v>0</v>
      </c>
      <c r="Q1224" s="4">
        <v>1500</v>
      </c>
      <c r="R1224" s="4">
        <v>0</v>
      </c>
      <c r="S1224" s="4">
        <v>1500</v>
      </c>
      <c r="T1224" s="4">
        <v>339.5</v>
      </c>
      <c r="U1224" s="4">
        <v>0</v>
      </c>
      <c r="V1224" s="4">
        <v>1160.5</v>
      </c>
      <c r="W1224" s="4">
        <v>0</v>
      </c>
      <c r="X1224" s="3" t="s">
        <v>37</v>
      </c>
    </row>
    <row r="1225" spans="1:24" ht="15.75" customHeight="1">
      <c r="A1225" s="3" t="s">
        <v>66</v>
      </c>
      <c r="B1225" s="3" t="s">
        <v>747</v>
      </c>
      <c r="C1225" s="3" t="s">
        <v>748</v>
      </c>
      <c r="D1225" s="3" t="s">
        <v>749</v>
      </c>
      <c r="E1225" s="3" t="s">
        <v>750</v>
      </c>
      <c r="F1225" s="3" t="s">
        <v>29</v>
      </c>
      <c r="G1225" s="3" t="s">
        <v>30</v>
      </c>
      <c r="H1225" s="3" t="s">
        <v>67</v>
      </c>
      <c r="I1225" s="3" t="s">
        <v>68</v>
      </c>
      <c r="J1225" s="3" t="s">
        <v>69</v>
      </c>
      <c r="K1225" s="3" t="s">
        <v>439</v>
      </c>
      <c r="L1225" s="3" t="s">
        <v>786</v>
      </c>
      <c r="M1225" s="3" t="s">
        <v>36</v>
      </c>
      <c r="N1225" s="4">
        <v>463.09</v>
      </c>
      <c r="O1225" s="4">
        <v>-463.09</v>
      </c>
      <c r="P1225" s="4">
        <v>0</v>
      </c>
      <c r="Q1225" s="4">
        <v>0</v>
      </c>
      <c r="R1225" s="4">
        <v>0</v>
      </c>
      <c r="S1225" s="4">
        <v>0</v>
      </c>
      <c r="T1225" s="4">
        <v>0</v>
      </c>
      <c r="U1225" s="4">
        <v>0</v>
      </c>
      <c r="V1225" s="4">
        <v>0</v>
      </c>
      <c r="W1225" s="4">
        <v>0</v>
      </c>
      <c r="X1225" s="3" t="s">
        <v>37</v>
      </c>
    </row>
    <row r="1226" spans="1:24" ht="15.75" customHeight="1">
      <c r="A1226" s="3" t="s">
        <v>114</v>
      </c>
      <c r="B1226" s="3" t="s">
        <v>747</v>
      </c>
      <c r="C1226" s="3" t="s">
        <v>748</v>
      </c>
      <c r="D1226" s="3" t="s">
        <v>749</v>
      </c>
      <c r="E1226" s="3" t="s">
        <v>750</v>
      </c>
      <c r="F1226" s="3" t="s">
        <v>29</v>
      </c>
      <c r="G1226" s="3" t="s">
        <v>30</v>
      </c>
      <c r="H1226" s="3" t="s">
        <v>67</v>
      </c>
      <c r="I1226" s="3" t="s">
        <v>68</v>
      </c>
      <c r="J1226" s="3" t="s">
        <v>115</v>
      </c>
      <c r="K1226" s="3" t="s">
        <v>116</v>
      </c>
      <c r="L1226" s="3" t="s">
        <v>787</v>
      </c>
      <c r="M1226" s="3" t="s">
        <v>36</v>
      </c>
      <c r="N1226" s="4">
        <v>937.62</v>
      </c>
      <c r="O1226" s="4">
        <v>0</v>
      </c>
      <c r="P1226" s="4">
        <v>0</v>
      </c>
      <c r="Q1226" s="4">
        <v>937.62</v>
      </c>
      <c r="R1226" s="4">
        <v>0</v>
      </c>
      <c r="S1226" s="4">
        <v>935.01</v>
      </c>
      <c r="T1226" s="4">
        <v>935.01</v>
      </c>
      <c r="U1226" s="4">
        <v>2.61</v>
      </c>
      <c r="V1226" s="4">
        <v>2.61</v>
      </c>
      <c r="W1226" s="4">
        <v>2.61</v>
      </c>
      <c r="X1226" s="3" t="s">
        <v>37</v>
      </c>
    </row>
    <row r="1227" spans="1:24" ht="15.75" customHeight="1">
      <c r="A1227" s="3" t="s">
        <v>118</v>
      </c>
      <c r="B1227" s="3" t="s">
        <v>747</v>
      </c>
      <c r="C1227" s="3" t="s">
        <v>748</v>
      </c>
      <c r="D1227" s="3" t="s">
        <v>749</v>
      </c>
      <c r="E1227" s="3" t="s">
        <v>750</v>
      </c>
      <c r="F1227" s="3" t="s">
        <v>788</v>
      </c>
      <c r="G1227" s="3" t="s">
        <v>789</v>
      </c>
      <c r="H1227" s="3" t="s">
        <v>790</v>
      </c>
      <c r="I1227" s="3" t="s">
        <v>791</v>
      </c>
      <c r="J1227" s="3" t="s">
        <v>123</v>
      </c>
      <c r="K1227" s="3" t="s">
        <v>792</v>
      </c>
      <c r="L1227" s="3" t="s">
        <v>793</v>
      </c>
      <c r="M1227" s="3" t="s">
        <v>126</v>
      </c>
      <c r="N1227" s="4">
        <v>1702.72</v>
      </c>
      <c r="O1227" s="4">
        <v>0</v>
      </c>
      <c r="P1227" s="4">
        <v>0</v>
      </c>
      <c r="Q1227" s="4">
        <v>1702.72</v>
      </c>
      <c r="R1227" s="4">
        <v>1702.72</v>
      </c>
      <c r="S1227" s="4">
        <v>0</v>
      </c>
      <c r="T1227" s="4">
        <v>0</v>
      </c>
      <c r="U1227" s="4">
        <v>1702.72</v>
      </c>
      <c r="V1227" s="4">
        <v>1702.72</v>
      </c>
      <c r="W1227" s="4">
        <v>0</v>
      </c>
      <c r="X1227" s="3" t="s">
        <v>127</v>
      </c>
    </row>
    <row r="1228" spans="1:24" ht="15.75" customHeight="1">
      <c r="A1228" s="3" t="s">
        <v>118</v>
      </c>
      <c r="B1228" s="3" t="s">
        <v>747</v>
      </c>
      <c r="C1228" s="3" t="s">
        <v>748</v>
      </c>
      <c r="D1228" s="3" t="s">
        <v>749</v>
      </c>
      <c r="E1228" s="3" t="s">
        <v>750</v>
      </c>
      <c r="F1228" s="3" t="s">
        <v>788</v>
      </c>
      <c r="G1228" s="3" t="s">
        <v>789</v>
      </c>
      <c r="H1228" s="3" t="s">
        <v>790</v>
      </c>
      <c r="I1228" s="3" t="s">
        <v>791</v>
      </c>
      <c r="J1228" s="3" t="s">
        <v>123</v>
      </c>
      <c r="K1228" s="3" t="s">
        <v>178</v>
      </c>
      <c r="L1228" s="3" t="s">
        <v>794</v>
      </c>
      <c r="M1228" s="3" t="s">
        <v>126</v>
      </c>
      <c r="N1228" s="4">
        <v>6450.5</v>
      </c>
      <c r="O1228" s="4">
        <v>0</v>
      </c>
      <c r="P1228" s="4">
        <v>0</v>
      </c>
      <c r="Q1228" s="4">
        <v>6450.5</v>
      </c>
      <c r="R1228" s="4">
        <v>0</v>
      </c>
      <c r="S1228" s="4">
        <v>3213</v>
      </c>
      <c r="T1228" s="4">
        <v>3213</v>
      </c>
      <c r="U1228" s="4">
        <v>3237.5</v>
      </c>
      <c r="V1228" s="4">
        <v>3237.5</v>
      </c>
      <c r="W1228" s="4">
        <v>3237.5</v>
      </c>
      <c r="X1228" s="3" t="s">
        <v>127</v>
      </c>
    </row>
    <row r="1229" spans="1:24" ht="15.75" customHeight="1">
      <c r="A1229" s="3" t="s">
        <v>118</v>
      </c>
      <c r="B1229" s="3" t="s">
        <v>747</v>
      </c>
      <c r="C1229" s="3" t="s">
        <v>748</v>
      </c>
      <c r="D1229" s="3" t="s">
        <v>749</v>
      </c>
      <c r="E1229" s="3" t="s">
        <v>750</v>
      </c>
      <c r="F1229" s="3" t="s">
        <v>788</v>
      </c>
      <c r="G1229" s="3" t="s">
        <v>789</v>
      </c>
      <c r="H1229" s="3" t="s">
        <v>790</v>
      </c>
      <c r="I1229" s="3" t="s">
        <v>791</v>
      </c>
      <c r="J1229" s="3" t="s">
        <v>123</v>
      </c>
      <c r="K1229" s="3" t="s">
        <v>795</v>
      </c>
      <c r="L1229" s="3" t="s">
        <v>796</v>
      </c>
      <c r="M1229" s="3" t="s">
        <v>126</v>
      </c>
      <c r="N1229" s="4">
        <v>44031</v>
      </c>
      <c r="O1229" s="4">
        <v>0</v>
      </c>
      <c r="P1229" s="4">
        <v>0</v>
      </c>
      <c r="Q1229" s="4">
        <v>44031</v>
      </c>
      <c r="R1229" s="4">
        <v>0</v>
      </c>
      <c r="S1229" s="4">
        <v>410</v>
      </c>
      <c r="T1229" s="4">
        <v>410</v>
      </c>
      <c r="U1229" s="4">
        <v>43621</v>
      </c>
      <c r="V1229" s="4">
        <v>43621</v>
      </c>
      <c r="W1229" s="4">
        <v>43621</v>
      </c>
      <c r="X1229" s="3" t="s">
        <v>127</v>
      </c>
    </row>
    <row r="1230" spans="1:24" ht="15.75" customHeight="1">
      <c r="A1230" s="3" t="s">
        <v>118</v>
      </c>
      <c r="B1230" s="3" t="s">
        <v>747</v>
      </c>
      <c r="C1230" s="3" t="s">
        <v>748</v>
      </c>
      <c r="D1230" s="3" t="s">
        <v>749</v>
      </c>
      <c r="E1230" s="3" t="s">
        <v>750</v>
      </c>
      <c r="F1230" s="3" t="s">
        <v>788</v>
      </c>
      <c r="G1230" s="3" t="s">
        <v>789</v>
      </c>
      <c r="H1230" s="3" t="s">
        <v>790</v>
      </c>
      <c r="I1230" s="3" t="s">
        <v>791</v>
      </c>
      <c r="J1230" s="3" t="s">
        <v>123</v>
      </c>
      <c r="K1230" s="3" t="s">
        <v>416</v>
      </c>
      <c r="L1230" s="3" t="s">
        <v>797</v>
      </c>
      <c r="M1230" s="3" t="s">
        <v>126</v>
      </c>
      <c r="N1230" s="4">
        <v>2247.1</v>
      </c>
      <c r="O1230" s="4">
        <v>0</v>
      </c>
      <c r="P1230" s="4">
        <v>0</v>
      </c>
      <c r="Q1230" s="4">
        <v>2247.1</v>
      </c>
      <c r="R1230" s="4">
        <v>0</v>
      </c>
      <c r="S1230" s="4">
        <v>0</v>
      </c>
      <c r="T1230" s="4">
        <v>0</v>
      </c>
      <c r="U1230" s="4">
        <v>2247.1</v>
      </c>
      <c r="V1230" s="4">
        <v>2247.1</v>
      </c>
      <c r="W1230" s="4">
        <v>2247.1</v>
      </c>
      <c r="X1230" s="3" t="s">
        <v>127</v>
      </c>
    </row>
    <row r="1231" spans="1:24" ht="15.75" customHeight="1">
      <c r="A1231" s="3" t="s">
        <v>118</v>
      </c>
      <c r="B1231" s="3" t="s">
        <v>747</v>
      </c>
      <c r="C1231" s="3" t="s">
        <v>748</v>
      </c>
      <c r="D1231" s="3" t="s">
        <v>749</v>
      </c>
      <c r="E1231" s="3" t="s">
        <v>750</v>
      </c>
      <c r="F1231" s="3" t="s">
        <v>788</v>
      </c>
      <c r="G1231" s="3" t="s">
        <v>789</v>
      </c>
      <c r="H1231" s="3" t="s">
        <v>790</v>
      </c>
      <c r="I1231" s="3" t="s">
        <v>791</v>
      </c>
      <c r="J1231" s="3" t="s">
        <v>123</v>
      </c>
      <c r="K1231" s="3" t="s">
        <v>142</v>
      </c>
      <c r="L1231" s="3" t="s">
        <v>798</v>
      </c>
      <c r="M1231" s="3" t="s">
        <v>126</v>
      </c>
      <c r="N1231" s="4">
        <v>2150.52</v>
      </c>
      <c r="O1231" s="4">
        <v>0</v>
      </c>
      <c r="P1231" s="4">
        <v>0</v>
      </c>
      <c r="Q1231" s="4">
        <v>2150.52</v>
      </c>
      <c r="R1231" s="4">
        <v>0</v>
      </c>
      <c r="S1231" s="4">
        <v>0</v>
      </c>
      <c r="T1231" s="4">
        <v>0</v>
      </c>
      <c r="U1231" s="4">
        <v>2150.52</v>
      </c>
      <c r="V1231" s="4">
        <v>2150.52</v>
      </c>
      <c r="W1231" s="4">
        <v>2150.52</v>
      </c>
      <c r="X1231" s="3" t="s">
        <v>127</v>
      </c>
    </row>
    <row r="1232" spans="1:24" ht="15.75" customHeight="1">
      <c r="A1232" s="3" t="s">
        <v>118</v>
      </c>
      <c r="B1232" s="3" t="s">
        <v>747</v>
      </c>
      <c r="C1232" s="3" t="s">
        <v>748</v>
      </c>
      <c r="D1232" s="3" t="s">
        <v>749</v>
      </c>
      <c r="E1232" s="3" t="s">
        <v>750</v>
      </c>
      <c r="F1232" s="3" t="s">
        <v>788</v>
      </c>
      <c r="G1232" s="3" t="s">
        <v>789</v>
      </c>
      <c r="H1232" s="3" t="s">
        <v>790</v>
      </c>
      <c r="I1232" s="3" t="s">
        <v>791</v>
      </c>
      <c r="J1232" s="3" t="s">
        <v>123</v>
      </c>
      <c r="K1232" s="3" t="s">
        <v>799</v>
      </c>
      <c r="L1232" s="3" t="s">
        <v>800</v>
      </c>
      <c r="M1232" s="3" t="s">
        <v>126</v>
      </c>
      <c r="N1232" s="4">
        <v>442</v>
      </c>
      <c r="O1232" s="4">
        <v>0</v>
      </c>
      <c r="P1232" s="4">
        <v>0</v>
      </c>
      <c r="Q1232" s="4">
        <v>442</v>
      </c>
      <c r="R1232" s="4">
        <v>0</v>
      </c>
      <c r="S1232" s="4">
        <v>0</v>
      </c>
      <c r="T1232" s="4">
        <v>0</v>
      </c>
      <c r="U1232" s="4">
        <v>442</v>
      </c>
      <c r="V1232" s="4">
        <v>442</v>
      </c>
      <c r="W1232" s="4">
        <v>442</v>
      </c>
      <c r="X1232" s="3" t="s">
        <v>127</v>
      </c>
    </row>
    <row r="1233" spans="1:24" ht="15.75" customHeight="1">
      <c r="A1233" s="3" t="s">
        <v>118</v>
      </c>
      <c r="B1233" s="3" t="s">
        <v>747</v>
      </c>
      <c r="C1233" s="3" t="s">
        <v>748</v>
      </c>
      <c r="D1233" s="3" t="s">
        <v>749</v>
      </c>
      <c r="E1233" s="3" t="s">
        <v>750</v>
      </c>
      <c r="F1233" s="3" t="s">
        <v>788</v>
      </c>
      <c r="G1233" s="3" t="s">
        <v>789</v>
      </c>
      <c r="H1233" s="3" t="s">
        <v>790</v>
      </c>
      <c r="I1233" s="3" t="s">
        <v>791</v>
      </c>
      <c r="J1233" s="3" t="s">
        <v>123</v>
      </c>
      <c r="K1233" s="3" t="s">
        <v>144</v>
      </c>
      <c r="L1233" s="3" t="s">
        <v>801</v>
      </c>
      <c r="M1233" s="3" t="s">
        <v>126</v>
      </c>
      <c r="N1233" s="4">
        <v>3460</v>
      </c>
      <c r="O1233" s="4">
        <v>0</v>
      </c>
      <c r="P1233" s="4">
        <v>0</v>
      </c>
      <c r="Q1233" s="4">
        <v>3460</v>
      </c>
      <c r="R1233" s="4">
        <v>0</v>
      </c>
      <c r="S1233" s="4">
        <v>0</v>
      </c>
      <c r="T1233" s="4">
        <v>0</v>
      </c>
      <c r="U1233" s="4">
        <v>3460</v>
      </c>
      <c r="V1233" s="4">
        <v>3460</v>
      </c>
      <c r="W1233" s="4">
        <v>3460</v>
      </c>
      <c r="X1233" s="3" t="s">
        <v>127</v>
      </c>
    </row>
    <row r="1234" spans="1:24" ht="15.75" customHeight="1">
      <c r="A1234" s="3" t="s">
        <v>118</v>
      </c>
      <c r="B1234" s="3" t="s">
        <v>747</v>
      </c>
      <c r="C1234" s="3" t="s">
        <v>748</v>
      </c>
      <c r="D1234" s="3" t="s">
        <v>749</v>
      </c>
      <c r="E1234" s="3" t="s">
        <v>750</v>
      </c>
      <c r="F1234" s="3" t="s">
        <v>788</v>
      </c>
      <c r="G1234" s="3" t="s">
        <v>789</v>
      </c>
      <c r="H1234" s="3" t="s">
        <v>790</v>
      </c>
      <c r="I1234" s="3" t="s">
        <v>791</v>
      </c>
      <c r="J1234" s="3" t="s">
        <v>123</v>
      </c>
      <c r="K1234" s="3" t="s">
        <v>174</v>
      </c>
      <c r="L1234" s="3" t="s">
        <v>802</v>
      </c>
      <c r="M1234" s="3" t="s">
        <v>126</v>
      </c>
      <c r="N1234" s="4">
        <v>774</v>
      </c>
      <c r="O1234" s="4">
        <v>0</v>
      </c>
      <c r="P1234" s="4">
        <v>0</v>
      </c>
      <c r="Q1234" s="4">
        <v>774</v>
      </c>
      <c r="R1234" s="4">
        <v>0</v>
      </c>
      <c r="S1234" s="4">
        <v>0</v>
      </c>
      <c r="T1234" s="4">
        <v>0</v>
      </c>
      <c r="U1234" s="4">
        <v>774</v>
      </c>
      <c r="V1234" s="4">
        <v>774</v>
      </c>
      <c r="W1234" s="4">
        <v>774</v>
      </c>
      <c r="X1234" s="3" t="s">
        <v>127</v>
      </c>
    </row>
    <row r="1235" spans="1:24" ht="15.75" customHeight="1">
      <c r="A1235" s="3" t="s">
        <v>118</v>
      </c>
      <c r="B1235" s="3" t="s">
        <v>747</v>
      </c>
      <c r="C1235" s="3" t="s">
        <v>748</v>
      </c>
      <c r="D1235" s="3" t="s">
        <v>749</v>
      </c>
      <c r="E1235" s="3" t="s">
        <v>750</v>
      </c>
      <c r="F1235" s="3" t="s">
        <v>788</v>
      </c>
      <c r="G1235" s="3" t="s">
        <v>789</v>
      </c>
      <c r="H1235" s="3" t="s">
        <v>790</v>
      </c>
      <c r="I1235" s="3" t="s">
        <v>791</v>
      </c>
      <c r="J1235" s="3" t="s">
        <v>123</v>
      </c>
      <c r="K1235" s="3" t="s">
        <v>803</v>
      </c>
      <c r="L1235" s="3" t="s">
        <v>804</v>
      </c>
      <c r="M1235" s="3" t="s">
        <v>126</v>
      </c>
      <c r="N1235" s="4">
        <v>1396</v>
      </c>
      <c r="O1235" s="4">
        <v>0</v>
      </c>
      <c r="P1235" s="4">
        <v>0</v>
      </c>
      <c r="Q1235" s="4">
        <v>1396</v>
      </c>
      <c r="R1235" s="4">
        <v>0</v>
      </c>
      <c r="S1235" s="4">
        <v>0</v>
      </c>
      <c r="T1235" s="4">
        <v>0</v>
      </c>
      <c r="U1235" s="4">
        <v>1396</v>
      </c>
      <c r="V1235" s="4">
        <v>1396</v>
      </c>
      <c r="W1235" s="4">
        <v>1396</v>
      </c>
      <c r="X1235" s="3" t="s">
        <v>127</v>
      </c>
    </row>
    <row r="1236" spans="1:24" ht="15.75" customHeight="1">
      <c r="A1236" s="3" t="s">
        <v>118</v>
      </c>
      <c r="B1236" s="3" t="s">
        <v>747</v>
      </c>
      <c r="C1236" s="3" t="s">
        <v>748</v>
      </c>
      <c r="D1236" s="3" t="s">
        <v>749</v>
      </c>
      <c r="E1236" s="3" t="s">
        <v>750</v>
      </c>
      <c r="F1236" s="3" t="s">
        <v>788</v>
      </c>
      <c r="G1236" s="3" t="s">
        <v>789</v>
      </c>
      <c r="H1236" s="3" t="s">
        <v>790</v>
      </c>
      <c r="I1236" s="3" t="s">
        <v>791</v>
      </c>
      <c r="J1236" s="3" t="s">
        <v>123</v>
      </c>
      <c r="K1236" s="3" t="s">
        <v>188</v>
      </c>
      <c r="L1236" s="3" t="s">
        <v>805</v>
      </c>
      <c r="M1236" s="3" t="s">
        <v>126</v>
      </c>
      <c r="N1236" s="4">
        <v>540</v>
      </c>
      <c r="O1236" s="4">
        <v>0</v>
      </c>
      <c r="P1236" s="4">
        <v>0</v>
      </c>
      <c r="Q1236" s="4">
        <v>540</v>
      </c>
      <c r="R1236" s="4">
        <v>0</v>
      </c>
      <c r="S1236" s="4">
        <v>0</v>
      </c>
      <c r="T1236" s="4">
        <v>0</v>
      </c>
      <c r="U1236" s="4">
        <v>540</v>
      </c>
      <c r="V1236" s="4">
        <v>540</v>
      </c>
      <c r="W1236" s="4">
        <v>540</v>
      </c>
      <c r="X1236" s="3" t="s">
        <v>127</v>
      </c>
    </row>
    <row r="1237" spans="1:24" ht="15.75" customHeight="1">
      <c r="A1237" s="3" t="s">
        <v>118</v>
      </c>
      <c r="B1237" s="3" t="s">
        <v>747</v>
      </c>
      <c r="C1237" s="3" t="s">
        <v>748</v>
      </c>
      <c r="D1237" s="3" t="s">
        <v>749</v>
      </c>
      <c r="E1237" s="3" t="s">
        <v>750</v>
      </c>
      <c r="F1237" s="3" t="s">
        <v>788</v>
      </c>
      <c r="G1237" s="3" t="s">
        <v>789</v>
      </c>
      <c r="H1237" s="3" t="s">
        <v>790</v>
      </c>
      <c r="I1237" s="3" t="s">
        <v>791</v>
      </c>
      <c r="J1237" s="3" t="s">
        <v>123</v>
      </c>
      <c r="K1237" s="3" t="s">
        <v>160</v>
      </c>
      <c r="L1237" s="3" t="s">
        <v>806</v>
      </c>
      <c r="M1237" s="3" t="s">
        <v>126</v>
      </c>
      <c r="N1237" s="4">
        <v>6049.99</v>
      </c>
      <c r="O1237" s="4">
        <v>0</v>
      </c>
      <c r="P1237" s="4">
        <v>0</v>
      </c>
      <c r="Q1237" s="4">
        <v>6049.99</v>
      </c>
      <c r="R1237" s="4">
        <v>0</v>
      </c>
      <c r="S1237" s="4">
        <v>0</v>
      </c>
      <c r="T1237" s="4">
        <v>0</v>
      </c>
      <c r="U1237" s="4">
        <v>6049.99</v>
      </c>
      <c r="V1237" s="4">
        <v>6049.99</v>
      </c>
      <c r="W1237" s="4">
        <v>6049.99</v>
      </c>
      <c r="X1237" s="3" t="s">
        <v>127</v>
      </c>
    </row>
    <row r="1238" spans="1:24" ht="15.75" customHeight="1">
      <c r="A1238" s="3" t="s">
        <v>118</v>
      </c>
      <c r="B1238" s="3" t="s">
        <v>747</v>
      </c>
      <c r="C1238" s="3" t="s">
        <v>748</v>
      </c>
      <c r="D1238" s="3" t="s">
        <v>749</v>
      </c>
      <c r="E1238" s="3" t="s">
        <v>750</v>
      </c>
      <c r="F1238" s="3" t="s">
        <v>788</v>
      </c>
      <c r="G1238" s="3" t="s">
        <v>789</v>
      </c>
      <c r="H1238" s="3" t="s">
        <v>790</v>
      </c>
      <c r="I1238" s="3" t="s">
        <v>791</v>
      </c>
      <c r="J1238" s="3" t="s">
        <v>123</v>
      </c>
      <c r="K1238" s="3" t="s">
        <v>324</v>
      </c>
      <c r="L1238" s="3" t="s">
        <v>807</v>
      </c>
      <c r="M1238" s="3" t="s">
        <v>126</v>
      </c>
      <c r="N1238" s="4">
        <v>157.94999999999999</v>
      </c>
      <c r="O1238" s="4">
        <v>0</v>
      </c>
      <c r="P1238" s="4">
        <v>0</v>
      </c>
      <c r="Q1238" s="4">
        <v>157.94999999999999</v>
      </c>
      <c r="R1238" s="4">
        <v>0</v>
      </c>
      <c r="S1238" s="4">
        <v>0</v>
      </c>
      <c r="T1238" s="4">
        <v>0</v>
      </c>
      <c r="U1238" s="4">
        <v>157.94999999999999</v>
      </c>
      <c r="V1238" s="4">
        <v>157.94999999999999</v>
      </c>
      <c r="W1238" s="4">
        <v>157.94999999999999</v>
      </c>
      <c r="X1238" s="3" t="s">
        <v>127</v>
      </c>
    </row>
    <row r="1239" spans="1:24" ht="15.75" customHeight="1">
      <c r="A1239" s="3" t="s">
        <v>118</v>
      </c>
      <c r="B1239" s="3" t="s">
        <v>747</v>
      </c>
      <c r="C1239" s="3" t="s">
        <v>748</v>
      </c>
      <c r="D1239" s="3" t="s">
        <v>749</v>
      </c>
      <c r="E1239" s="3" t="s">
        <v>750</v>
      </c>
      <c r="F1239" s="3" t="s">
        <v>788</v>
      </c>
      <c r="G1239" s="3" t="s">
        <v>789</v>
      </c>
      <c r="H1239" s="3" t="s">
        <v>790</v>
      </c>
      <c r="I1239" s="3" t="s">
        <v>791</v>
      </c>
      <c r="J1239" s="3" t="s">
        <v>123</v>
      </c>
      <c r="K1239" s="3" t="s">
        <v>808</v>
      </c>
      <c r="L1239" s="3" t="s">
        <v>809</v>
      </c>
      <c r="M1239" s="3" t="s">
        <v>126</v>
      </c>
      <c r="N1239" s="4">
        <v>352</v>
      </c>
      <c r="O1239" s="4">
        <v>0</v>
      </c>
      <c r="P1239" s="4">
        <v>0</v>
      </c>
      <c r="Q1239" s="4">
        <v>352</v>
      </c>
      <c r="R1239" s="4">
        <v>0</v>
      </c>
      <c r="S1239" s="4">
        <v>0</v>
      </c>
      <c r="T1239" s="4">
        <v>0</v>
      </c>
      <c r="U1239" s="4">
        <v>352</v>
      </c>
      <c r="V1239" s="4">
        <v>352</v>
      </c>
      <c r="W1239" s="4">
        <v>352</v>
      </c>
      <c r="X1239" s="3" t="s">
        <v>127</v>
      </c>
    </row>
    <row r="1240" spans="1:24" ht="15.75" customHeight="1">
      <c r="A1240" s="3" t="s">
        <v>243</v>
      </c>
      <c r="B1240" s="3" t="s">
        <v>747</v>
      </c>
      <c r="C1240" s="3" t="s">
        <v>748</v>
      </c>
      <c r="D1240" s="3" t="s">
        <v>749</v>
      </c>
      <c r="E1240" s="3" t="s">
        <v>750</v>
      </c>
      <c r="F1240" s="3" t="s">
        <v>788</v>
      </c>
      <c r="G1240" s="3" t="s">
        <v>789</v>
      </c>
      <c r="H1240" s="3" t="s">
        <v>790</v>
      </c>
      <c r="I1240" s="3" t="s">
        <v>791</v>
      </c>
      <c r="J1240" s="3" t="s">
        <v>244</v>
      </c>
      <c r="K1240" s="3" t="s">
        <v>245</v>
      </c>
      <c r="L1240" s="3" t="s">
        <v>810</v>
      </c>
      <c r="M1240" s="3" t="s">
        <v>126</v>
      </c>
      <c r="N1240" s="4">
        <v>15108.42</v>
      </c>
      <c r="O1240" s="4">
        <v>0</v>
      </c>
      <c r="P1240" s="4">
        <v>0</v>
      </c>
      <c r="Q1240" s="4">
        <v>15108.42</v>
      </c>
      <c r="R1240" s="4">
        <v>20</v>
      </c>
      <c r="S1240" s="4">
        <v>6280</v>
      </c>
      <c r="T1240" s="4">
        <v>6280</v>
      </c>
      <c r="U1240" s="4">
        <v>8828.42</v>
      </c>
      <c r="V1240" s="4">
        <v>8828.42</v>
      </c>
      <c r="W1240" s="4">
        <v>8808.42</v>
      </c>
      <c r="X1240" s="3" t="s">
        <v>247</v>
      </c>
    </row>
    <row r="1241" spans="1:24" ht="15.75" customHeight="1">
      <c r="A1241" s="3" t="s">
        <v>243</v>
      </c>
      <c r="B1241" s="3" t="s">
        <v>747</v>
      </c>
      <c r="C1241" s="3" t="s">
        <v>748</v>
      </c>
      <c r="D1241" s="3" t="s">
        <v>749</v>
      </c>
      <c r="E1241" s="3" t="s">
        <v>750</v>
      </c>
      <c r="F1241" s="3" t="s">
        <v>788</v>
      </c>
      <c r="G1241" s="3" t="s">
        <v>789</v>
      </c>
      <c r="H1241" s="3" t="s">
        <v>790</v>
      </c>
      <c r="I1241" s="3" t="s">
        <v>791</v>
      </c>
      <c r="J1241" s="3" t="s">
        <v>244</v>
      </c>
      <c r="K1241" s="3" t="s">
        <v>248</v>
      </c>
      <c r="L1241" s="3" t="s">
        <v>811</v>
      </c>
      <c r="M1241" s="3" t="s">
        <v>126</v>
      </c>
      <c r="N1241" s="4">
        <v>18431.77</v>
      </c>
      <c r="O1241" s="4">
        <v>0</v>
      </c>
      <c r="P1241" s="4">
        <v>0</v>
      </c>
      <c r="Q1241" s="4">
        <v>18431.77</v>
      </c>
      <c r="R1241" s="4">
        <v>13000</v>
      </c>
      <c r="S1241" s="4">
        <v>4128</v>
      </c>
      <c r="T1241" s="4">
        <v>4128</v>
      </c>
      <c r="U1241" s="4">
        <v>14303.77</v>
      </c>
      <c r="V1241" s="4">
        <v>14303.77</v>
      </c>
      <c r="W1241" s="4">
        <v>1303.77</v>
      </c>
      <c r="X1241" s="3" t="s">
        <v>247</v>
      </c>
    </row>
    <row r="1242" spans="1:24" ht="15.75" customHeight="1">
      <c r="A1242" s="3" t="s">
        <v>243</v>
      </c>
      <c r="B1242" s="3" t="s">
        <v>747</v>
      </c>
      <c r="C1242" s="3" t="s">
        <v>748</v>
      </c>
      <c r="D1242" s="3" t="s">
        <v>749</v>
      </c>
      <c r="E1242" s="3" t="s">
        <v>750</v>
      </c>
      <c r="F1242" s="3" t="s">
        <v>788</v>
      </c>
      <c r="G1242" s="3" t="s">
        <v>789</v>
      </c>
      <c r="H1242" s="3" t="s">
        <v>790</v>
      </c>
      <c r="I1242" s="3" t="s">
        <v>791</v>
      </c>
      <c r="J1242" s="3" t="s">
        <v>244</v>
      </c>
      <c r="K1242" s="3" t="s">
        <v>250</v>
      </c>
      <c r="L1242" s="3" t="s">
        <v>812</v>
      </c>
      <c r="M1242" s="3" t="s">
        <v>126</v>
      </c>
      <c r="N1242" s="4">
        <v>28072.03</v>
      </c>
      <c r="O1242" s="4">
        <v>0</v>
      </c>
      <c r="P1242" s="4">
        <v>0</v>
      </c>
      <c r="Q1242" s="4">
        <v>28072.03</v>
      </c>
      <c r="R1242" s="4">
        <v>0</v>
      </c>
      <c r="S1242" s="4">
        <v>13896</v>
      </c>
      <c r="T1242" s="4">
        <v>13896</v>
      </c>
      <c r="U1242" s="4">
        <v>14176.03</v>
      </c>
      <c r="V1242" s="4">
        <v>14176.03</v>
      </c>
      <c r="W1242" s="4">
        <v>14176.03</v>
      </c>
      <c r="X1242" s="3" t="s">
        <v>247</v>
      </c>
    </row>
    <row r="1243" spans="1:24" ht="15.75" customHeight="1">
      <c r="A1243" s="3" t="s">
        <v>24</v>
      </c>
      <c r="B1243" s="3" t="s">
        <v>747</v>
      </c>
      <c r="C1243" s="3" t="s">
        <v>748</v>
      </c>
      <c r="D1243" s="3" t="s">
        <v>813</v>
      </c>
      <c r="E1243" s="3" t="s">
        <v>814</v>
      </c>
      <c r="F1243" s="3" t="s">
        <v>29</v>
      </c>
      <c r="G1243" s="3" t="s">
        <v>30</v>
      </c>
      <c r="H1243" s="3" t="s">
        <v>31</v>
      </c>
      <c r="I1243" s="3" t="s">
        <v>32</v>
      </c>
      <c r="J1243" s="3" t="s">
        <v>33</v>
      </c>
      <c r="K1243" s="3" t="s">
        <v>34</v>
      </c>
      <c r="L1243" s="3" t="s">
        <v>751</v>
      </c>
      <c r="M1243" s="3" t="s">
        <v>36</v>
      </c>
      <c r="N1243" s="4">
        <v>234619.26</v>
      </c>
      <c r="O1243" s="4">
        <v>-42591</v>
      </c>
      <c r="P1243" s="4">
        <v>0</v>
      </c>
      <c r="Q1243" s="4">
        <v>192028.26</v>
      </c>
      <c r="R1243" s="4">
        <v>0</v>
      </c>
      <c r="S1243" s="4">
        <v>69255</v>
      </c>
      <c r="T1243" s="4">
        <v>69255</v>
      </c>
      <c r="U1243" s="4">
        <v>122773.26</v>
      </c>
      <c r="V1243" s="4">
        <v>122773.26</v>
      </c>
      <c r="W1243" s="4">
        <v>122773.26</v>
      </c>
      <c r="X1243" s="3" t="s">
        <v>37</v>
      </c>
    </row>
    <row r="1244" spans="1:24" ht="15.75" customHeight="1">
      <c r="A1244" s="3" t="s">
        <v>24</v>
      </c>
      <c r="B1244" s="3" t="s">
        <v>747</v>
      </c>
      <c r="C1244" s="3" t="s">
        <v>748</v>
      </c>
      <c r="D1244" s="3" t="s">
        <v>813</v>
      </c>
      <c r="E1244" s="3" t="s">
        <v>814</v>
      </c>
      <c r="F1244" s="3" t="s">
        <v>29</v>
      </c>
      <c r="G1244" s="3" t="s">
        <v>30</v>
      </c>
      <c r="H1244" s="3" t="s">
        <v>31</v>
      </c>
      <c r="I1244" s="3" t="s">
        <v>32</v>
      </c>
      <c r="J1244" s="3" t="s">
        <v>33</v>
      </c>
      <c r="K1244" s="3" t="s">
        <v>38</v>
      </c>
      <c r="L1244" s="3" t="s">
        <v>752</v>
      </c>
      <c r="M1244" s="3" t="s">
        <v>36</v>
      </c>
      <c r="N1244" s="4">
        <v>58459.92</v>
      </c>
      <c r="O1244" s="4">
        <v>0</v>
      </c>
      <c r="P1244" s="4">
        <v>0</v>
      </c>
      <c r="Q1244" s="4">
        <v>58459.92</v>
      </c>
      <c r="R1244" s="4">
        <v>0</v>
      </c>
      <c r="S1244" s="4">
        <v>24358.3</v>
      </c>
      <c r="T1244" s="4">
        <v>24358.3</v>
      </c>
      <c r="U1244" s="4">
        <v>34101.620000000003</v>
      </c>
      <c r="V1244" s="4">
        <v>34101.620000000003</v>
      </c>
      <c r="W1244" s="4">
        <v>34101.620000000003</v>
      </c>
      <c r="X1244" s="3" t="s">
        <v>37</v>
      </c>
    </row>
    <row r="1245" spans="1:24" ht="15.75" customHeight="1">
      <c r="A1245" s="3" t="s">
        <v>24</v>
      </c>
      <c r="B1245" s="3" t="s">
        <v>747</v>
      </c>
      <c r="C1245" s="3" t="s">
        <v>748</v>
      </c>
      <c r="D1245" s="3" t="s">
        <v>813</v>
      </c>
      <c r="E1245" s="3" t="s">
        <v>814</v>
      </c>
      <c r="F1245" s="3" t="s">
        <v>29</v>
      </c>
      <c r="G1245" s="3" t="s">
        <v>30</v>
      </c>
      <c r="H1245" s="3" t="s">
        <v>31</v>
      </c>
      <c r="I1245" s="3" t="s">
        <v>32</v>
      </c>
      <c r="J1245" s="3" t="s">
        <v>33</v>
      </c>
      <c r="K1245" s="3" t="s">
        <v>753</v>
      </c>
      <c r="L1245" s="3" t="s">
        <v>754</v>
      </c>
      <c r="M1245" s="3" t="s">
        <v>36</v>
      </c>
      <c r="N1245" s="4">
        <v>998112.14</v>
      </c>
      <c r="O1245" s="4">
        <v>61031.86</v>
      </c>
      <c r="P1245" s="4">
        <v>0</v>
      </c>
      <c r="Q1245" s="4">
        <v>1059144</v>
      </c>
      <c r="R1245" s="4">
        <v>0</v>
      </c>
      <c r="S1245" s="4">
        <v>352198.3</v>
      </c>
      <c r="T1245" s="4">
        <v>352198.3</v>
      </c>
      <c r="U1245" s="4">
        <v>706945.7</v>
      </c>
      <c r="V1245" s="4">
        <v>706945.7</v>
      </c>
      <c r="W1245" s="4">
        <v>706945.7</v>
      </c>
      <c r="X1245" s="3" t="s">
        <v>37</v>
      </c>
    </row>
    <row r="1246" spans="1:24" ht="15.75" customHeight="1">
      <c r="A1246" s="3" t="s">
        <v>24</v>
      </c>
      <c r="B1246" s="3" t="s">
        <v>747</v>
      </c>
      <c r="C1246" s="3" t="s">
        <v>748</v>
      </c>
      <c r="D1246" s="3" t="s">
        <v>813</v>
      </c>
      <c r="E1246" s="3" t="s">
        <v>814</v>
      </c>
      <c r="F1246" s="3" t="s">
        <v>29</v>
      </c>
      <c r="G1246" s="3" t="s">
        <v>30</v>
      </c>
      <c r="H1246" s="3" t="s">
        <v>31</v>
      </c>
      <c r="I1246" s="3" t="s">
        <v>32</v>
      </c>
      <c r="J1246" s="3" t="s">
        <v>33</v>
      </c>
      <c r="K1246" s="3" t="s">
        <v>40</v>
      </c>
      <c r="L1246" s="3" t="s">
        <v>755</v>
      </c>
      <c r="M1246" s="3" t="s">
        <v>36</v>
      </c>
      <c r="N1246" s="4">
        <v>108583.07</v>
      </c>
      <c r="O1246" s="4">
        <v>4098.59</v>
      </c>
      <c r="P1246" s="4">
        <v>0</v>
      </c>
      <c r="Q1246" s="4">
        <v>112681.66</v>
      </c>
      <c r="R1246" s="4">
        <v>4564.8500000000004</v>
      </c>
      <c r="S1246" s="4">
        <v>8146.3</v>
      </c>
      <c r="T1246" s="4">
        <v>8146.3</v>
      </c>
      <c r="U1246" s="4">
        <v>104535.36</v>
      </c>
      <c r="V1246" s="4">
        <v>104535.36</v>
      </c>
      <c r="W1246" s="4">
        <v>99970.51</v>
      </c>
      <c r="X1246" s="3" t="s">
        <v>37</v>
      </c>
    </row>
    <row r="1247" spans="1:24" ht="15.75" customHeight="1">
      <c r="A1247" s="3" t="s">
        <v>24</v>
      </c>
      <c r="B1247" s="3" t="s">
        <v>747</v>
      </c>
      <c r="C1247" s="3" t="s">
        <v>748</v>
      </c>
      <c r="D1247" s="3" t="s">
        <v>813</v>
      </c>
      <c r="E1247" s="3" t="s">
        <v>814</v>
      </c>
      <c r="F1247" s="3" t="s">
        <v>29</v>
      </c>
      <c r="G1247" s="3" t="s">
        <v>30</v>
      </c>
      <c r="H1247" s="3" t="s">
        <v>31</v>
      </c>
      <c r="I1247" s="3" t="s">
        <v>32</v>
      </c>
      <c r="J1247" s="3" t="s">
        <v>33</v>
      </c>
      <c r="K1247" s="3" t="s">
        <v>42</v>
      </c>
      <c r="L1247" s="3" t="s">
        <v>756</v>
      </c>
      <c r="M1247" s="3" t="s">
        <v>36</v>
      </c>
      <c r="N1247" s="4">
        <v>51720.83</v>
      </c>
      <c r="O1247" s="4">
        <v>-304.60000000000002</v>
      </c>
      <c r="P1247" s="4">
        <v>0</v>
      </c>
      <c r="Q1247" s="4">
        <v>51416.23</v>
      </c>
      <c r="R1247" s="4">
        <v>2700</v>
      </c>
      <c r="S1247" s="4">
        <v>2954.17</v>
      </c>
      <c r="T1247" s="4">
        <v>2954.17</v>
      </c>
      <c r="U1247" s="4">
        <v>48462.06</v>
      </c>
      <c r="V1247" s="4">
        <v>48462.06</v>
      </c>
      <c r="W1247" s="4">
        <v>45762.06</v>
      </c>
      <c r="X1247" s="3" t="s">
        <v>37</v>
      </c>
    </row>
    <row r="1248" spans="1:24" ht="15.75" customHeight="1">
      <c r="A1248" s="3" t="s">
        <v>24</v>
      </c>
      <c r="B1248" s="3" t="s">
        <v>747</v>
      </c>
      <c r="C1248" s="3" t="s">
        <v>748</v>
      </c>
      <c r="D1248" s="3" t="s">
        <v>813</v>
      </c>
      <c r="E1248" s="3" t="s">
        <v>814</v>
      </c>
      <c r="F1248" s="3" t="s">
        <v>29</v>
      </c>
      <c r="G1248" s="3" t="s">
        <v>30</v>
      </c>
      <c r="H1248" s="3" t="s">
        <v>31</v>
      </c>
      <c r="I1248" s="3" t="s">
        <v>32</v>
      </c>
      <c r="J1248" s="3" t="s">
        <v>33</v>
      </c>
      <c r="K1248" s="3" t="s">
        <v>44</v>
      </c>
      <c r="L1248" s="3" t="s">
        <v>757</v>
      </c>
      <c r="M1248" s="3" t="s">
        <v>36</v>
      </c>
      <c r="N1248" s="4">
        <v>989</v>
      </c>
      <c r="O1248" s="4">
        <v>304.60000000000002</v>
      </c>
      <c r="P1248" s="4">
        <v>0</v>
      </c>
      <c r="Q1248" s="4">
        <v>1293.5999999999999</v>
      </c>
      <c r="R1248" s="4">
        <v>0</v>
      </c>
      <c r="S1248" s="4">
        <v>499.8</v>
      </c>
      <c r="T1248" s="4">
        <v>499.8</v>
      </c>
      <c r="U1248" s="4">
        <v>793.8</v>
      </c>
      <c r="V1248" s="4">
        <v>793.8</v>
      </c>
      <c r="W1248" s="4">
        <v>793.8</v>
      </c>
      <c r="X1248" s="3" t="s">
        <v>37</v>
      </c>
    </row>
    <row r="1249" spans="1:24" ht="15.75" customHeight="1">
      <c r="A1249" s="3" t="s">
        <v>24</v>
      </c>
      <c r="B1249" s="3" t="s">
        <v>747</v>
      </c>
      <c r="C1249" s="3" t="s">
        <v>748</v>
      </c>
      <c r="D1249" s="3" t="s">
        <v>813</v>
      </c>
      <c r="E1249" s="3" t="s">
        <v>814</v>
      </c>
      <c r="F1249" s="3" t="s">
        <v>29</v>
      </c>
      <c r="G1249" s="3" t="s">
        <v>30</v>
      </c>
      <c r="H1249" s="3" t="s">
        <v>31</v>
      </c>
      <c r="I1249" s="3" t="s">
        <v>32</v>
      </c>
      <c r="J1249" s="3" t="s">
        <v>33</v>
      </c>
      <c r="K1249" s="3" t="s">
        <v>46</v>
      </c>
      <c r="L1249" s="3" t="s">
        <v>758</v>
      </c>
      <c r="M1249" s="3" t="s">
        <v>36</v>
      </c>
      <c r="N1249" s="4">
        <v>7392</v>
      </c>
      <c r="O1249" s="4">
        <v>0</v>
      </c>
      <c r="P1249" s="4">
        <v>0</v>
      </c>
      <c r="Q1249" s="4">
        <v>7392</v>
      </c>
      <c r="R1249" s="4">
        <v>0</v>
      </c>
      <c r="S1249" s="4">
        <v>2856</v>
      </c>
      <c r="T1249" s="4">
        <v>2856</v>
      </c>
      <c r="U1249" s="4">
        <v>4536</v>
      </c>
      <c r="V1249" s="4">
        <v>4536</v>
      </c>
      <c r="W1249" s="4">
        <v>4536</v>
      </c>
      <c r="X1249" s="3" t="s">
        <v>37</v>
      </c>
    </row>
    <row r="1250" spans="1:24" ht="15.75" customHeight="1">
      <c r="A1250" s="3" t="s">
        <v>24</v>
      </c>
      <c r="B1250" s="3" t="s">
        <v>747</v>
      </c>
      <c r="C1250" s="3" t="s">
        <v>748</v>
      </c>
      <c r="D1250" s="3" t="s">
        <v>813</v>
      </c>
      <c r="E1250" s="3" t="s">
        <v>814</v>
      </c>
      <c r="F1250" s="3" t="s">
        <v>29</v>
      </c>
      <c r="G1250" s="3" t="s">
        <v>30</v>
      </c>
      <c r="H1250" s="3" t="s">
        <v>31</v>
      </c>
      <c r="I1250" s="3" t="s">
        <v>32</v>
      </c>
      <c r="J1250" s="3" t="s">
        <v>33</v>
      </c>
      <c r="K1250" s="3" t="s">
        <v>48</v>
      </c>
      <c r="L1250" s="3" t="s">
        <v>759</v>
      </c>
      <c r="M1250" s="3" t="s">
        <v>36</v>
      </c>
      <c r="N1250" s="4">
        <v>1753.8</v>
      </c>
      <c r="O1250" s="4">
        <v>0</v>
      </c>
      <c r="P1250" s="4">
        <v>0</v>
      </c>
      <c r="Q1250" s="4">
        <v>1753.8</v>
      </c>
      <c r="R1250" s="4">
        <v>0</v>
      </c>
      <c r="S1250" s="4">
        <v>22.5</v>
      </c>
      <c r="T1250" s="4">
        <v>22.5</v>
      </c>
      <c r="U1250" s="4">
        <v>1731.3</v>
      </c>
      <c r="V1250" s="4">
        <v>1731.3</v>
      </c>
      <c r="W1250" s="4">
        <v>1731.3</v>
      </c>
      <c r="X1250" s="3" t="s">
        <v>37</v>
      </c>
    </row>
    <row r="1251" spans="1:24" ht="15.75" customHeight="1">
      <c r="A1251" s="3" t="s">
        <v>24</v>
      </c>
      <c r="B1251" s="3" t="s">
        <v>747</v>
      </c>
      <c r="C1251" s="3" t="s">
        <v>748</v>
      </c>
      <c r="D1251" s="3" t="s">
        <v>813</v>
      </c>
      <c r="E1251" s="3" t="s">
        <v>814</v>
      </c>
      <c r="F1251" s="3" t="s">
        <v>29</v>
      </c>
      <c r="G1251" s="3" t="s">
        <v>30</v>
      </c>
      <c r="H1251" s="3" t="s">
        <v>31</v>
      </c>
      <c r="I1251" s="3" t="s">
        <v>32</v>
      </c>
      <c r="J1251" s="3" t="s">
        <v>33</v>
      </c>
      <c r="K1251" s="3" t="s">
        <v>50</v>
      </c>
      <c r="L1251" s="3" t="s">
        <v>760</v>
      </c>
      <c r="M1251" s="3" t="s">
        <v>36</v>
      </c>
      <c r="N1251" s="4">
        <v>2923</v>
      </c>
      <c r="O1251" s="4">
        <v>0</v>
      </c>
      <c r="P1251" s="4">
        <v>0</v>
      </c>
      <c r="Q1251" s="4">
        <v>2923</v>
      </c>
      <c r="R1251" s="4">
        <v>0</v>
      </c>
      <c r="S1251" s="4">
        <v>1157</v>
      </c>
      <c r="T1251" s="4">
        <v>1157</v>
      </c>
      <c r="U1251" s="4">
        <v>1766</v>
      </c>
      <c r="V1251" s="4">
        <v>1766</v>
      </c>
      <c r="W1251" s="4">
        <v>1766</v>
      </c>
      <c r="X1251" s="3" t="s">
        <v>37</v>
      </c>
    </row>
    <row r="1252" spans="1:24" ht="15.75" customHeight="1">
      <c r="A1252" s="3" t="s">
        <v>24</v>
      </c>
      <c r="B1252" s="3" t="s">
        <v>747</v>
      </c>
      <c r="C1252" s="3" t="s">
        <v>748</v>
      </c>
      <c r="D1252" s="3" t="s">
        <v>813</v>
      </c>
      <c r="E1252" s="3" t="s">
        <v>814</v>
      </c>
      <c r="F1252" s="3" t="s">
        <v>29</v>
      </c>
      <c r="G1252" s="3" t="s">
        <v>30</v>
      </c>
      <c r="H1252" s="3" t="s">
        <v>31</v>
      </c>
      <c r="I1252" s="3" t="s">
        <v>32</v>
      </c>
      <c r="J1252" s="3" t="s">
        <v>33</v>
      </c>
      <c r="K1252" s="3" t="s">
        <v>281</v>
      </c>
      <c r="L1252" s="3" t="s">
        <v>761</v>
      </c>
      <c r="M1252" s="3" t="s">
        <v>36</v>
      </c>
      <c r="N1252" s="4">
        <v>4390.4799999999996</v>
      </c>
      <c r="O1252" s="4">
        <v>0</v>
      </c>
      <c r="P1252" s="4">
        <v>0</v>
      </c>
      <c r="Q1252" s="4">
        <v>4390.4799999999996</v>
      </c>
      <c r="R1252" s="4">
        <v>0</v>
      </c>
      <c r="S1252" s="4">
        <v>0</v>
      </c>
      <c r="T1252" s="4">
        <v>0</v>
      </c>
      <c r="U1252" s="4">
        <v>4390.4799999999996</v>
      </c>
      <c r="V1252" s="4">
        <v>4390.4799999999996</v>
      </c>
      <c r="W1252" s="4">
        <v>4390.4799999999996</v>
      </c>
      <c r="X1252" s="3" t="s">
        <v>37</v>
      </c>
    </row>
    <row r="1253" spans="1:24" ht="15.75" customHeight="1">
      <c r="A1253" s="3" t="s">
        <v>24</v>
      </c>
      <c r="B1253" s="3" t="s">
        <v>747</v>
      </c>
      <c r="C1253" s="3" t="s">
        <v>748</v>
      </c>
      <c r="D1253" s="3" t="s">
        <v>813</v>
      </c>
      <c r="E1253" s="3" t="s">
        <v>814</v>
      </c>
      <c r="F1253" s="3" t="s">
        <v>29</v>
      </c>
      <c r="G1253" s="3" t="s">
        <v>30</v>
      </c>
      <c r="H1253" s="3" t="s">
        <v>31</v>
      </c>
      <c r="I1253" s="3" t="s">
        <v>32</v>
      </c>
      <c r="J1253" s="3" t="s">
        <v>33</v>
      </c>
      <c r="K1253" s="3" t="s">
        <v>52</v>
      </c>
      <c r="L1253" s="3" t="s">
        <v>815</v>
      </c>
      <c r="M1253" s="3" t="s">
        <v>36</v>
      </c>
      <c r="N1253" s="4">
        <v>1011.87</v>
      </c>
      <c r="O1253" s="4">
        <v>0</v>
      </c>
      <c r="P1253" s="4">
        <v>0</v>
      </c>
      <c r="Q1253" s="4">
        <v>1011.87</v>
      </c>
      <c r="R1253" s="4">
        <v>0</v>
      </c>
      <c r="S1253" s="4">
        <v>0</v>
      </c>
      <c r="T1253" s="4">
        <v>0</v>
      </c>
      <c r="U1253" s="4">
        <v>1011.87</v>
      </c>
      <c r="V1253" s="4">
        <v>1011.87</v>
      </c>
      <c r="W1253" s="4">
        <v>1011.87</v>
      </c>
      <c r="X1253" s="3" t="s">
        <v>37</v>
      </c>
    </row>
    <row r="1254" spans="1:24" ht="15.75" customHeight="1">
      <c r="A1254" s="3" t="s">
        <v>24</v>
      </c>
      <c r="B1254" s="3" t="s">
        <v>747</v>
      </c>
      <c r="C1254" s="3" t="s">
        <v>748</v>
      </c>
      <c r="D1254" s="3" t="s">
        <v>813</v>
      </c>
      <c r="E1254" s="3" t="s">
        <v>814</v>
      </c>
      <c r="F1254" s="3" t="s">
        <v>29</v>
      </c>
      <c r="G1254" s="3" t="s">
        <v>30</v>
      </c>
      <c r="H1254" s="3" t="s">
        <v>31</v>
      </c>
      <c r="I1254" s="3" t="s">
        <v>32</v>
      </c>
      <c r="J1254" s="3" t="s">
        <v>33</v>
      </c>
      <c r="K1254" s="3" t="s">
        <v>54</v>
      </c>
      <c r="L1254" s="3" t="s">
        <v>762</v>
      </c>
      <c r="M1254" s="3" t="s">
        <v>36</v>
      </c>
      <c r="N1254" s="4">
        <v>17217</v>
      </c>
      <c r="O1254" s="4">
        <v>42591</v>
      </c>
      <c r="P1254" s="4">
        <v>0</v>
      </c>
      <c r="Q1254" s="4">
        <v>59808</v>
      </c>
      <c r="R1254" s="4">
        <v>47648</v>
      </c>
      <c r="S1254" s="4">
        <v>12160</v>
      </c>
      <c r="T1254" s="4">
        <v>12160</v>
      </c>
      <c r="U1254" s="4">
        <v>47648</v>
      </c>
      <c r="V1254" s="4">
        <v>47648</v>
      </c>
      <c r="W1254" s="4">
        <v>0</v>
      </c>
      <c r="X1254" s="3" t="s">
        <v>37</v>
      </c>
    </row>
    <row r="1255" spans="1:24" ht="15.75" customHeight="1">
      <c r="A1255" s="3" t="s">
        <v>24</v>
      </c>
      <c r="B1255" s="3" t="s">
        <v>747</v>
      </c>
      <c r="C1255" s="3" t="s">
        <v>748</v>
      </c>
      <c r="D1255" s="3" t="s">
        <v>813</v>
      </c>
      <c r="E1255" s="3" t="s">
        <v>814</v>
      </c>
      <c r="F1255" s="3" t="s">
        <v>29</v>
      </c>
      <c r="G1255" s="3" t="s">
        <v>30</v>
      </c>
      <c r="H1255" s="3" t="s">
        <v>31</v>
      </c>
      <c r="I1255" s="3" t="s">
        <v>32</v>
      </c>
      <c r="J1255" s="3" t="s">
        <v>33</v>
      </c>
      <c r="K1255" s="3" t="s">
        <v>56</v>
      </c>
      <c r="L1255" s="3" t="s">
        <v>763</v>
      </c>
      <c r="M1255" s="3" t="s">
        <v>36</v>
      </c>
      <c r="N1255" s="4">
        <v>2090.6</v>
      </c>
      <c r="O1255" s="4">
        <v>0</v>
      </c>
      <c r="P1255" s="4">
        <v>0</v>
      </c>
      <c r="Q1255" s="4">
        <v>2090.6</v>
      </c>
      <c r="R1255" s="4">
        <v>0</v>
      </c>
      <c r="S1255" s="4">
        <v>1334</v>
      </c>
      <c r="T1255" s="4">
        <v>1334</v>
      </c>
      <c r="U1255" s="4">
        <v>756.6</v>
      </c>
      <c r="V1255" s="4">
        <v>756.6</v>
      </c>
      <c r="W1255" s="4">
        <v>756.6</v>
      </c>
      <c r="X1255" s="3" t="s">
        <v>37</v>
      </c>
    </row>
    <row r="1256" spans="1:24" ht="15.75" customHeight="1">
      <c r="A1256" s="3" t="s">
        <v>24</v>
      </c>
      <c r="B1256" s="3" t="s">
        <v>747</v>
      </c>
      <c r="C1256" s="3" t="s">
        <v>748</v>
      </c>
      <c r="D1256" s="3" t="s">
        <v>813</v>
      </c>
      <c r="E1256" s="3" t="s">
        <v>814</v>
      </c>
      <c r="F1256" s="3" t="s">
        <v>29</v>
      </c>
      <c r="G1256" s="3" t="s">
        <v>30</v>
      </c>
      <c r="H1256" s="3" t="s">
        <v>31</v>
      </c>
      <c r="I1256" s="3" t="s">
        <v>32</v>
      </c>
      <c r="J1256" s="3" t="s">
        <v>33</v>
      </c>
      <c r="K1256" s="3" t="s">
        <v>58</v>
      </c>
      <c r="L1256" s="3" t="s">
        <v>764</v>
      </c>
      <c r="M1256" s="3" t="s">
        <v>36</v>
      </c>
      <c r="N1256" s="4">
        <v>8570.2000000000007</v>
      </c>
      <c r="O1256" s="4">
        <v>0</v>
      </c>
      <c r="P1256" s="4">
        <v>0</v>
      </c>
      <c r="Q1256" s="4">
        <v>8570.2000000000007</v>
      </c>
      <c r="R1256" s="4">
        <v>0</v>
      </c>
      <c r="S1256" s="4">
        <v>0</v>
      </c>
      <c r="T1256" s="4">
        <v>0</v>
      </c>
      <c r="U1256" s="4">
        <v>8570.2000000000007</v>
      </c>
      <c r="V1256" s="4">
        <v>8570.2000000000007</v>
      </c>
      <c r="W1256" s="4">
        <v>8570.2000000000007</v>
      </c>
      <c r="X1256" s="3" t="s">
        <v>37</v>
      </c>
    </row>
    <row r="1257" spans="1:24" ht="15.75" customHeight="1">
      <c r="A1257" s="3" t="s">
        <v>24</v>
      </c>
      <c r="B1257" s="3" t="s">
        <v>747</v>
      </c>
      <c r="C1257" s="3" t="s">
        <v>748</v>
      </c>
      <c r="D1257" s="3" t="s">
        <v>813</v>
      </c>
      <c r="E1257" s="3" t="s">
        <v>814</v>
      </c>
      <c r="F1257" s="3" t="s">
        <v>29</v>
      </c>
      <c r="G1257" s="3" t="s">
        <v>30</v>
      </c>
      <c r="H1257" s="3" t="s">
        <v>31</v>
      </c>
      <c r="I1257" s="3" t="s">
        <v>32</v>
      </c>
      <c r="J1257" s="3" t="s">
        <v>33</v>
      </c>
      <c r="K1257" s="3" t="s">
        <v>60</v>
      </c>
      <c r="L1257" s="3" t="s">
        <v>765</v>
      </c>
      <c r="M1257" s="3" t="s">
        <v>36</v>
      </c>
      <c r="N1257" s="4">
        <v>149421.07</v>
      </c>
      <c r="O1257" s="4">
        <v>5156.1099999999997</v>
      </c>
      <c r="P1257" s="4">
        <v>0</v>
      </c>
      <c r="Q1257" s="4">
        <v>154577.18</v>
      </c>
      <c r="R1257" s="4">
        <v>5733.39</v>
      </c>
      <c r="S1257" s="4">
        <v>52678.18</v>
      </c>
      <c r="T1257" s="4">
        <v>52678.18</v>
      </c>
      <c r="U1257" s="4">
        <v>101899</v>
      </c>
      <c r="V1257" s="4">
        <v>101899</v>
      </c>
      <c r="W1257" s="4">
        <v>96165.61</v>
      </c>
      <c r="X1257" s="3" t="s">
        <v>37</v>
      </c>
    </row>
    <row r="1258" spans="1:24" ht="15.75" customHeight="1">
      <c r="A1258" s="3" t="s">
        <v>24</v>
      </c>
      <c r="B1258" s="3" t="s">
        <v>747</v>
      </c>
      <c r="C1258" s="3" t="s">
        <v>748</v>
      </c>
      <c r="D1258" s="3" t="s">
        <v>813</v>
      </c>
      <c r="E1258" s="3" t="s">
        <v>814</v>
      </c>
      <c r="F1258" s="3" t="s">
        <v>29</v>
      </c>
      <c r="G1258" s="3" t="s">
        <v>30</v>
      </c>
      <c r="H1258" s="3" t="s">
        <v>31</v>
      </c>
      <c r="I1258" s="3" t="s">
        <v>32</v>
      </c>
      <c r="J1258" s="3" t="s">
        <v>33</v>
      </c>
      <c r="K1258" s="3" t="s">
        <v>62</v>
      </c>
      <c r="L1258" s="3" t="s">
        <v>766</v>
      </c>
      <c r="M1258" s="3" t="s">
        <v>36</v>
      </c>
      <c r="N1258" s="4">
        <v>108583.09</v>
      </c>
      <c r="O1258" s="4">
        <v>4098.57</v>
      </c>
      <c r="P1258" s="4">
        <v>0</v>
      </c>
      <c r="Q1258" s="4">
        <v>112681.66</v>
      </c>
      <c r="R1258" s="4">
        <v>4565</v>
      </c>
      <c r="S1258" s="4">
        <v>37524.519999999997</v>
      </c>
      <c r="T1258" s="4">
        <v>37524.519999999997</v>
      </c>
      <c r="U1258" s="4">
        <v>75157.14</v>
      </c>
      <c r="V1258" s="4">
        <v>75157.14</v>
      </c>
      <c r="W1258" s="4">
        <v>70592.14</v>
      </c>
      <c r="X1258" s="3" t="s">
        <v>37</v>
      </c>
    </row>
    <row r="1259" spans="1:24" ht="15.75" customHeight="1">
      <c r="A1259" s="3" t="s">
        <v>24</v>
      </c>
      <c r="B1259" s="3" t="s">
        <v>747</v>
      </c>
      <c r="C1259" s="3" t="s">
        <v>748</v>
      </c>
      <c r="D1259" s="3" t="s">
        <v>813</v>
      </c>
      <c r="E1259" s="3" t="s">
        <v>814</v>
      </c>
      <c r="F1259" s="3" t="s">
        <v>29</v>
      </c>
      <c r="G1259" s="3" t="s">
        <v>30</v>
      </c>
      <c r="H1259" s="3" t="s">
        <v>31</v>
      </c>
      <c r="I1259" s="3" t="s">
        <v>32</v>
      </c>
      <c r="J1259" s="3" t="s">
        <v>33</v>
      </c>
      <c r="K1259" s="3" t="s">
        <v>64</v>
      </c>
      <c r="L1259" s="3" t="s">
        <v>767</v>
      </c>
      <c r="M1259" s="3" t="s">
        <v>36</v>
      </c>
      <c r="N1259" s="4">
        <v>13415.53</v>
      </c>
      <c r="O1259" s="4">
        <v>0</v>
      </c>
      <c r="P1259" s="4">
        <v>0</v>
      </c>
      <c r="Q1259" s="4">
        <v>13415.53</v>
      </c>
      <c r="R1259" s="4">
        <v>0</v>
      </c>
      <c r="S1259" s="4">
        <v>119.68</v>
      </c>
      <c r="T1259" s="4">
        <v>119.68</v>
      </c>
      <c r="U1259" s="4">
        <v>13295.85</v>
      </c>
      <c r="V1259" s="4">
        <v>13295.85</v>
      </c>
      <c r="W1259" s="4">
        <v>13295.85</v>
      </c>
      <c r="X1259" s="3" t="s">
        <v>37</v>
      </c>
    </row>
    <row r="1260" spans="1:24" ht="15.75" customHeight="1">
      <c r="A1260" s="3" t="s">
        <v>66</v>
      </c>
      <c r="B1260" s="3" t="s">
        <v>747</v>
      </c>
      <c r="C1260" s="3" t="s">
        <v>748</v>
      </c>
      <c r="D1260" s="3" t="s">
        <v>813</v>
      </c>
      <c r="E1260" s="3" t="s">
        <v>814</v>
      </c>
      <c r="F1260" s="3" t="s">
        <v>29</v>
      </c>
      <c r="G1260" s="3" t="s">
        <v>30</v>
      </c>
      <c r="H1260" s="3" t="s">
        <v>67</v>
      </c>
      <c r="I1260" s="3" t="s">
        <v>68</v>
      </c>
      <c r="J1260" s="3" t="s">
        <v>69</v>
      </c>
      <c r="K1260" s="3" t="s">
        <v>70</v>
      </c>
      <c r="L1260" s="3" t="s">
        <v>768</v>
      </c>
      <c r="M1260" s="3" t="s">
        <v>36</v>
      </c>
      <c r="N1260" s="4">
        <v>2552.5700000000002</v>
      </c>
      <c r="O1260" s="4">
        <v>0</v>
      </c>
      <c r="P1260" s="4">
        <v>0</v>
      </c>
      <c r="Q1260" s="4">
        <v>2552.5700000000002</v>
      </c>
      <c r="R1260" s="4">
        <v>0</v>
      </c>
      <c r="S1260" s="4">
        <v>2552.5700000000002</v>
      </c>
      <c r="T1260" s="4">
        <v>725.07</v>
      </c>
      <c r="U1260" s="4">
        <v>0</v>
      </c>
      <c r="V1260" s="4">
        <v>1827.5</v>
      </c>
      <c r="W1260" s="4">
        <v>0</v>
      </c>
      <c r="X1260" s="3" t="s">
        <v>37</v>
      </c>
    </row>
    <row r="1261" spans="1:24" ht="15.75" customHeight="1">
      <c r="A1261" s="3" t="s">
        <v>66</v>
      </c>
      <c r="B1261" s="3" t="s">
        <v>747</v>
      </c>
      <c r="C1261" s="3" t="s">
        <v>748</v>
      </c>
      <c r="D1261" s="3" t="s">
        <v>813</v>
      </c>
      <c r="E1261" s="3" t="s">
        <v>814</v>
      </c>
      <c r="F1261" s="3" t="s">
        <v>29</v>
      </c>
      <c r="G1261" s="3" t="s">
        <v>30</v>
      </c>
      <c r="H1261" s="3" t="s">
        <v>67</v>
      </c>
      <c r="I1261" s="3" t="s">
        <v>68</v>
      </c>
      <c r="J1261" s="3" t="s">
        <v>69</v>
      </c>
      <c r="K1261" s="3" t="s">
        <v>72</v>
      </c>
      <c r="L1261" s="3" t="s">
        <v>769</v>
      </c>
      <c r="M1261" s="3" t="s">
        <v>36</v>
      </c>
      <c r="N1261" s="4">
        <v>10375.18</v>
      </c>
      <c r="O1261" s="4">
        <v>0</v>
      </c>
      <c r="P1261" s="4">
        <v>0</v>
      </c>
      <c r="Q1261" s="4">
        <v>10375.18</v>
      </c>
      <c r="R1261" s="4">
        <v>0</v>
      </c>
      <c r="S1261" s="4">
        <v>10375.18</v>
      </c>
      <c r="T1261" s="4">
        <v>6769.5</v>
      </c>
      <c r="U1261" s="4">
        <v>0</v>
      </c>
      <c r="V1261" s="4">
        <v>3605.68</v>
      </c>
      <c r="W1261" s="4">
        <v>0</v>
      </c>
      <c r="X1261" s="3" t="s">
        <v>37</v>
      </c>
    </row>
    <row r="1262" spans="1:24" ht="15.75" customHeight="1">
      <c r="A1262" s="3" t="s">
        <v>66</v>
      </c>
      <c r="B1262" s="3" t="s">
        <v>747</v>
      </c>
      <c r="C1262" s="3" t="s">
        <v>748</v>
      </c>
      <c r="D1262" s="3" t="s">
        <v>813</v>
      </c>
      <c r="E1262" s="3" t="s">
        <v>814</v>
      </c>
      <c r="F1262" s="3" t="s">
        <v>29</v>
      </c>
      <c r="G1262" s="3" t="s">
        <v>30</v>
      </c>
      <c r="H1262" s="3" t="s">
        <v>67</v>
      </c>
      <c r="I1262" s="3" t="s">
        <v>68</v>
      </c>
      <c r="J1262" s="3" t="s">
        <v>69</v>
      </c>
      <c r="K1262" s="3" t="s">
        <v>74</v>
      </c>
      <c r="L1262" s="3" t="s">
        <v>770</v>
      </c>
      <c r="M1262" s="3" t="s">
        <v>36</v>
      </c>
      <c r="N1262" s="4">
        <v>1581.7</v>
      </c>
      <c r="O1262" s="4">
        <v>950</v>
      </c>
      <c r="P1262" s="4">
        <v>0</v>
      </c>
      <c r="Q1262" s="4">
        <v>2531.6999999999998</v>
      </c>
      <c r="R1262" s="4">
        <v>0</v>
      </c>
      <c r="S1262" s="4">
        <v>2520</v>
      </c>
      <c r="T1262" s="4">
        <v>1031.2</v>
      </c>
      <c r="U1262" s="4">
        <v>11.7</v>
      </c>
      <c r="V1262" s="4">
        <v>1500.5</v>
      </c>
      <c r="W1262" s="4">
        <v>11.7</v>
      </c>
      <c r="X1262" s="3" t="s">
        <v>37</v>
      </c>
    </row>
    <row r="1263" spans="1:24" ht="15.75" customHeight="1">
      <c r="A1263" s="3" t="s">
        <v>66</v>
      </c>
      <c r="B1263" s="3" t="s">
        <v>747</v>
      </c>
      <c r="C1263" s="3" t="s">
        <v>748</v>
      </c>
      <c r="D1263" s="3" t="s">
        <v>813</v>
      </c>
      <c r="E1263" s="3" t="s">
        <v>814</v>
      </c>
      <c r="F1263" s="3" t="s">
        <v>29</v>
      </c>
      <c r="G1263" s="3" t="s">
        <v>30</v>
      </c>
      <c r="H1263" s="3" t="s">
        <v>67</v>
      </c>
      <c r="I1263" s="3" t="s">
        <v>68</v>
      </c>
      <c r="J1263" s="3" t="s">
        <v>69</v>
      </c>
      <c r="K1263" s="3" t="s">
        <v>816</v>
      </c>
      <c r="L1263" s="3" t="s">
        <v>817</v>
      </c>
      <c r="M1263" s="3" t="s">
        <v>36</v>
      </c>
      <c r="N1263" s="4">
        <v>300</v>
      </c>
      <c r="O1263" s="4">
        <v>-300</v>
      </c>
      <c r="P1263" s="4">
        <v>0</v>
      </c>
      <c r="Q1263" s="4">
        <v>0</v>
      </c>
      <c r="R1263" s="4">
        <v>0</v>
      </c>
      <c r="S1263" s="4">
        <v>0</v>
      </c>
      <c r="T1263" s="4">
        <v>0</v>
      </c>
      <c r="U1263" s="4">
        <v>0</v>
      </c>
      <c r="V1263" s="4">
        <v>0</v>
      </c>
      <c r="W1263" s="4">
        <v>0</v>
      </c>
      <c r="X1263" s="3" t="s">
        <v>37</v>
      </c>
    </row>
    <row r="1264" spans="1:24" ht="15.75" customHeight="1">
      <c r="A1264" s="3" t="s">
        <v>66</v>
      </c>
      <c r="B1264" s="3" t="s">
        <v>747</v>
      </c>
      <c r="C1264" s="3" t="s">
        <v>748</v>
      </c>
      <c r="D1264" s="3" t="s">
        <v>813</v>
      </c>
      <c r="E1264" s="3" t="s">
        <v>814</v>
      </c>
      <c r="F1264" s="3" t="s">
        <v>29</v>
      </c>
      <c r="G1264" s="3" t="s">
        <v>30</v>
      </c>
      <c r="H1264" s="3" t="s">
        <v>67</v>
      </c>
      <c r="I1264" s="3" t="s">
        <v>68</v>
      </c>
      <c r="J1264" s="3" t="s">
        <v>69</v>
      </c>
      <c r="K1264" s="3" t="s">
        <v>304</v>
      </c>
      <c r="L1264" s="3" t="s">
        <v>818</v>
      </c>
      <c r="M1264" s="3" t="s">
        <v>36</v>
      </c>
      <c r="N1264" s="4">
        <v>1035</v>
      </c>
      <c r="O1264" s="4">
        <v>-250</v>
      </c>
      <c r="P1264" s="4">
        <v>0</v>
      </c>
      <c r="Q1264" s="4">
        <v>785</v>
      </c>
      <c r="R1264" s="4">
        <v>0</v>
      </c>
      <c r="S1264" s="4">
        <v>0</v>
      </c>
      <c r="T1264" s="4">
        <v>0</v>
      </c>
      <c r="U1264" s="4">
        <v>785</v>
      </c>
      <c r="V1264" s="4">
        <v>785</v>
      </c>
      <c r="W1264" s="4">
        <v>785</v>
      </c>
      <c r="X1264" s="3" t="s">
        <v>37</v>
      </c>
    </row>
    <row r="1265" spans="1:24" ht="15.75" customHeight="1">
      <c r="A1265" s="3" t="s">
        <v>66</v>
      </c>
      <c r="B1265" s="3" t="s">
        <v>747</v>
      </c>
      <c r="C1265" s="3" t="s">
        <v>748</v>
      </c>
      <c r="D1265" s="3" t="s">
        <v>813</v>
      </c>
      <c r="E1265" s="3" t="s">
        <v>814</v>
      </c>
      <c r="F1265" s="3" t="s">
        <v>29</v>
      </c>
      <c r="G1265" s="3" t="s">
        <v>30</v>
      </c>
      <c r="H1265" s="3" t="s">
        <v>67</v>
      </c>
      <c r="I1265" s="3" t="s">
        <v>68</v>
      </c>
      <c r="J1265" s="3" t="s">
        <v>69</v>
      </c>
      <c r="K1265" s="3" t="s">
        <v>82</v>
      </c>
      <c r="L1265" s="3" t="s">
        <v>774</v>
      </c>
      <c r="M1265" s="3" t="s">
        <v>36</v>
      </c>
      <c r="N1265" s="4">
        <v>58999</v>
      </c>
      <c r="O1265" s="4">
        <v>42925.440000000002</v>
      </c>
      <c r="P1265" s="4">
        <v>0</v>
      </c>
      <c r="Q1265" s="4">
        <v>101924.44</v>
      </c>
      <c r="R1265" s="4">
        <v>427.44</v>
      </c>
      <c r="S1265" s="4">
        <v>96176.29</v>
      </c>
      <c r="T1265" s="4">
        <v>42925.46</v>
      </c>
      <c r="U1265" s="4">
        <v>5748.15</v>
      </c>
      <c r="V1265" s="4">
        <v>58998.98</v>
      </c>
      <c r="W1265" s="4">
        <v>5320.71</v>
      </c>
      <c r="X1265" s="3" t="s">
        <v>37</v>
      </c>
    </row>
    <row r="1266" spans="1:24" ht="15.75" customHeight="1">
      <c r="A1266" s="3" t="s">
        <v>66</v>
      </c>
      <c r="B1266" s="3" t="s">
        <v>747</v>
      </c>
      <c r="C1266" s="3" t="s">
        <v>748</v>
      </c>
      <c r="D1266" s="3" t="s">
        <v>813</v>
      </c>
      <c r="E1266" s="3" t="s">
        <v>814</v>
      </c>
      <c r="F1266" s="3" t="s">
        <v>29</v>
      </c>
      <c r="G1266" s="3" t="s">
        <v>30</v>
      </c>
      <c r="H1266" s="3" t="s">
        <v>67</v>
      </c>
      <c r="I1266" s="3" t="s">
        <v>68</v>
      </c>
      <c r="J1266" s="3" t="s">
        <v>69</v>
      </c>
      <c r="K1266" s="3" t="s">
        <v>84</v>
      </c>
      <c r="L1266" s="3" t="s">
        <v>775</v>
      </c>
      <c r="M1266" s="3" t="s">
        <v>36</v>
      </c>
      <c r="N1266" s="4">
        <v>79920</v>
      </c>
      <c r="O1266" s="4">
        <v>0</v>
      </c>
      <c r="P1266" s="4">
        <v>0</v>
      </c>
      <c r="Q1266" s="4">
        <v>79920</v>
      </c>
      <c r="R1266" s="4">
        <v>0</v>
      </c>
      <c r="S1266" s="4">
        <v>79920</v>
      </c>
      <c r="T1266" s="4">
        <v>26640</v>
      </c>
      <c r="U1266" s="4">
        <v>0</v>
      </c>
      <c r="V1266" s="4">
        <v>53280</v>
      </c>
      <c r="W1266" s="4">
        <v>0</v>
      </c>
      <c r="X1266" s="3" t="s">
        <v>37</v>
      </c>
    </row>
    <row r="1267" spans="1:24" ht="15.75" customHeight="1">
      <c r="A1267" s="3" t="s">
        <v>66</v>
      </c>
      <c r="B1267" s="3" t="s">
        <v>747</v>
      </c>
      <c r="C1267" s="3" t="s">
        <v>748</v>
      </c>
      <c r="D1267" s="3" t="s">
        <v>813</v>
      </c>
      <c r="E1267" s="3" t="s">
        <v>814</v>
      </c>
      <c r="F1267" s="3" t="s">
        <v>29</v>
      </c>
      <c r="G1267" s="3" t="s">
        <v>30</v>
      </c>
      <c r="H1267" s="3" t="s">
        <v>67</v>
      </c>
      <c r="I1267" s="3" t="s">
        <v>68</v>
      </c>
      <c r="J1267" s="3" t="s">
        <v>69</v>
      </c>
      <c r="K1267" s="3" t="s">
        <v>86</v>
      </c>
      <c r="L1267" s="3" t="s">
        <v>819</v>
      </c>
      <c r="M1267" s="3" t="s">
        <v>36</v>
      </c>
      <c r="N1267" s="4">
        <v>0</v>
      </c>
      <c r="O1267" s="4">
        <v>4500</v>
      </c>
      <c r="P1267" s="4">
        <v>0</v>
      </c>
      <c r="Q1267" s="4">
        <v>4500</v>
      </c>
      <c r="R1267" s="4">
        <v>676.63</v>
      </c>
      <c r="S1267" s="4">
        <v>3823.37</v>
      </c>
      <c r="T1267" s="4">
        <v>239.51</v>
      </c>
      <c r="U1267" s="4">
        <v>676.63</v>
      </c>
      <c r="V1267" s="4">
        <v>4260.49</v>
      </c>
      <c r="W1267" s="4">
        <v>0</v>
      </c>
      <c r="X1267" s="3" t="s">
        <v>37</v>
      </c>
    </row>
    <row r="1268" spans="1:24" ht="15.75" customHeight="1">
      <c r="A1268" s="3" t="s">
        <v>66</v>
      </c>
      <c r="B1268" s="3" t="s">
        <v>747</v>
      </c>
      <c r="C1268" s="3" t="s">
        <v>748</v>
      </c>
      <c r="D1268" s="3" t="s">
        <v>813</v>
      </c>
      <c r="E1268" s="3" t="s">
        <v>814</v>
      </c>
      <c r="F1268" s="3" t="s">
        <v>29</v>
      </c>
      <c r="G1268" s="3" t="s">
        <v>30</v>
      </c>
      <c r="H1268" s="3" t="s">
        <v>67</v>
      </c>
      <c r="I1268" s="3" t="s">
        <v>68</v>
      </c>
      <c r="J1268" s="3" t="s">
        <v>69</v>
      </c>
      <c r="K1268" s="3" t="s">
        <v>88</v>
      </c>
      <c r="L1268" s="3" t="s">
        <v>776</v>
      </c>
      <c r="M1268" s="3" t="s">
        <v>36</v>
      </c>
      <c r="N1268" s="4">
        <v>9975.48</v>
      </c>
      <c r="O1268" s="4">
        <v>-9975.48</v>
      </c>
      <c r="P1268" s="4">
        <v>0</v>
      </c>
      <c r="Q1268" s="4">
        <v>0</v>
      </c>
      <c r="R1268" s="4">
        <v>0</v>
      </c>
      <c r="S1268" s="4">
        <v>0</v>
      </c>
      <c r="T1268" s="4">
        <v>0</v>
      </c>
      <c r="U1268" s="4">
        <v>0</v>
      </c>
      <c r="V1268" s="4">
        <v>0</v>
      </c>
      <c r="W1268" s="4">
        <v>0</v>
      </c>
      <c r="X1268" s="3" t="s">
        <v>37</v>
      </c>
    </row>
    <row r="1269" spans="1:24" ht="15.75" customHeight="1">
      <c r="A1269" s="3" t="s">
        <v>66</v>
      </c>
      <c r="B1269" s="3" t="s">
        <v>747</v>
      </c>
      <c r="C1269" s="3" t="s">
        <v>748</v>
      </c>
      <c r="D1269" s="3" t="s">
        <v>813</v>
      </c>
      <c r="E1269" s="3" t="s">
        <v>814</v>
      </c>
      <c r="F1269" s="3" t="s">
        <v>29</v>
      </c>
      <c r="G1269" s="3" t="s">
        <v>30</v>
      </c>
      <c r="H1269" s="3" t="s">
        <v>67</v>
      </c>
      <c r="I1269" s="3" t="s">
        <v>68</v>
      </c>
      <c r="J1269" s="3" t="s">
        <v>69</v>
      </c>
      <c r="K1269" s="3" t="s">
        <v>92</v>
      </c>
      <c r="L1269" s="3" t="s">
        <v>777</v>
      </c>
      <c r="M1269" s="3" t="s">
        <v>36</v>
      </c>
      <c r="N1269" s="4">
        <v>3994.98</v>
      </c>
      <c r="O1269" s="4">
        <v>-3994.98</v>
      </c>
      <c r="P1269" s="4">
        <v>0</v>
      </c>
      <c r="Q1269" s="4">
        <v>0</v>
      </c>
      <c r="R1269" s="4">
        <v>0</v>
      </c>
      <c r="S1269" s="4">
        <v>0</v>
      </c>
      <c r="T1269" s="4">
        <v>0</v>
      </c>
      <c r="U1269" s="4">
        <v>0</v>
      </c>
      <c r="V1269" s="4">
        <v>0</v>
      </c>
      <c r="W1269" s="4">
        <v>0</v>
      </c>
      <c r="X1269" s="3" t="s">
        <v>37</v>
      </c>
    </row>
    <row r="1270" spans="1:24" ht="15.75" customHeight="1">
      <c r="A1270" s="3" t="s">
        <v>66</v>
      </c>
      <c r="B1270" s="3" t="s">
        <v>747</v>
      </c>
      <c r="C1270" s="3" t="s">
        <v>748</v>
      </c>
      <c r="D1270" s="3" t="s">
        <v>813</v>
      </c>
      <c r="E1270" s="3" t="s">
        <v>814</v>
      </c>
      <c r="F1270" s="3" t="s">
        <v>29</v>
      </c>
      <c r="G1270" s="3" t="s">
        <v>30</v>
      </c>
      <c r="H1270" s="3" t="s">
        <v>67</v>
      </c>
      <c r="I1270" s="3" t="s">
        <v>68</v>
      </c>
      <c r="J1270" s="3" t="s">
        <v>69</v>
      </c>
      <c r="K1270" s="3" t="s">
        <v>94</v>
      </c>
      <c r="L1270" s="3" t="s">
        <v>778</v>
      </c>
      <c r="M1270" s="3" t="s">
        <v>36</v>
      </c>
      <c r="N1270" s="4">
        <v>896</v>
      </c>
      <c r="O1270" s="4">
        <v>-390</v>
      </c>
      <c r="P1270" s="4">
        <v>0</v>
      </c>
      <c r="Q1270" s="4">
        <v>506</v>
      </c>
      <c r="R1270" s="4">
        <v>506</v>
      </c>
      <c r="S1270" s="4">
        <v>0</v>
      </c>
      <c r="T1270" s="4">
        <v>0</v>
      </c>
      <c r="U1270" s="4">
        <v>506</v>
      </c>
      <c r="V1270" s="4">
        <v>506</v>
      </c>
      <c r="W1270" s="4">
        <v>0</v>
      </c>
      <c r="X1270" s="3" t="s">
        <v>37</v>
      </c>
    </row>
    <row r="1271" spans="1:24" ht="15.75" customHeight="1">
      <c r="A1271" s="3" t="s">
        <v>66</v>
      </c>
      <c r="B1271" s="3" t="s">
        <v>747</v>
      </c>
      <c r="C1271" s="3" t="s">
        <v>748</v>
      </c>
      <c r="D1271" s="3" t="s">
        <v>813</v>
      </c>
      <c r="E1271" s="3" t="s">
        <v>814</v>
      </c>
      <c r="F1271" s="3" t="s">
        <v>29</v>
      </c>
      <c r="G1271" s="3" t="s">
        <v>30</v>
      </c>
      <c r="H1271" s="3" t="s">
        <v>67</v>
      </c>
      <c r="I1271" s="3" t="s">
        <v>68</v>
      </c>
      <c r="J1271" s="3" t="s">
        <v>69</v>
      </c>
      <c r="K1271" s="3" t="s">
        <v>102</v>
      </c>
      <c r="L1271" s="3" t="s">
        <v>780</v>
      </c>
      <c r="M1271" s="3" t="s">
        <v>36</v>
      </c>
      <c r="N1271" s="4">
        <v>4005</v>
      </c>
      <c r="O1271" s="4">
        <v>-4005</v>
      </c>
      <c r="P1271" s="4">
        <v>0</v>
      </c>
      <c r="Q1271" s="4">
        <v>0</v>
      </c>
      <c r="R1271" s="4">
        <v>0</v>
      </c>
      <c r="S1271" s="4">
        <v>0</v>
      </c>
      <c r="T1271" s="4">
        <v>0</v>
      </c>
      <c r="U1271" s="4">
        <v>0</v>
      </c>
      <c r="V1271" s="4">
        <v>0</v>
      </c>
      <c r="W1271" s="4">
        <v>0</v>
      </c>
      <c r="X1271" s="3" t="s">
        <v>37</v>
      </c>
    </row>
    <row r="1272" spans="1:24" ht="15.75" customHeight="1">
      <c r="A1272" s="3" t="s">
        <v>66</v>
      </c>
      <c r="B1272" s="3" t="s">
        <v>747</v>
      </c>
      <c r="C1272" s="3" t="s">
        <v>748</v>
      </c>
      <c r="D1272" s="3" t="s">
        <v>813</v>
      </c>
      <c r="E1272" s="3" t="s">
        <v>814</v>
      </c>
      <c r="F1272" s="3" t="s">
        <v>29</v>
      </c>
      <c r="G1272" s="3" t="s">
        <v>30</v>
      </c>
      <c r="H1272" s="3" t="s">
        <v>67</v>
      </c>
      <c r="I1272" s="3" t="s">
        <v>68</v>
      </c>
      <c r="J1272" s="3" t="s">
        <v>69</v>
      </c>
      <c r="K1272" s="3" t="s">
        <v>104</v>
      </c>
      <c r="L1272" s="3" t="s">
        <v>781</v>
      </c>
      <c r="M1272" s="3" t="s">
        <v>36</v>
      </c>
      <c r="N1272" s="4">
        <v>9779</v>
      </c>
      <c r="O1272" s="4">
        <v>-9534</v>
      </c>
      <c r="P1272" s="4">
        <v>0</v>
      </c>
      <c r="Q1272" s="4">
        <v>245</v>
      </c>
      <c r="R1272" s="4">
        <v>245</v>
      </c>
      <c r="S1272" s="4">
        <v>0</v>
      </c>
      <c r="T1272" s="4">
        <v>0</v>
      </c>
      <c r="U1272" s="4">
        <v>245</v>
      </c>
      <c r="V1272" s="4">
        <v>245</v>
      </c>
      <c r="W1272" s="4">
        <v>0</v>
      </c>
      <c r="X1272" s="3" t="s">
        <v>37</v>
      </c>
    </row>
    <row r="1273" spans="1:24" ht="15.75" customHeight="1">
      <c r="A1273" s="3" t="s">
        <v>66</v>
      </c>
      <c r="B1273" s="3" t="s">
        <v>747</v>
      </c>
      <c r="C1273" s="3" t="s">
        <v>748</v>
      </c>
      <c r="D1273" s="3" t="s">
        <v>813</v>
      </c>
      <c r="E1273" s="3" t="s">
        <v>814</v>
      </c>
      <c r="F1273" s="3" t="s">
        <v>29</v>
      </c>
      <c r="G1273" s="3" t="s">
        <v>30</v>
      </c>
      <c r="H1273" s="3" t="s">
        <v>67</v>
      </c>
      <c r="I1273" s="3" t="s">
        <v>68</v>
      </c>
      <c r="J1273" s="3" t="s">
        <v>69</v>
      </c>
      <c r="K1273" s="3" t="s">
        <v>106</v>
      </c>
      <c r="L1273" s="3" t="s">
        <v>782</v>
      </c>
      <c r="M1273" s="3" t="s">
        <v>36</v>
      </c>
      <c r="N1273" s="4">
        <v>3034.06</v>
      </c>
      <c r="O1273" s="4">
        <v>-3034.06</v>
      </c>
      <c r="P1273" s="4">
        <v>0</v>
      </c>
      <c r="Q1273" s="4">
        <v>0</v>
      </c>
      <c r="R1273" s="4">
        <v>0</v>
      </c>
      <c r="S1273" s="4">
        <v>0</v>
      </c>
      <c r="T1273" s="4">
        <v>0</v>
      </c>
      <c r="U1273" s="4">
        <v>0</v>
      </c>
      <c r="V1273" s="4">
        <v>0</v>
      </c>
      <c r="W1273" s="4">
        <v>0</v>
      </c>
      <c r="X1273" s="3" t="s">
        <v>37</v>
      </c>
    </row>
    <row r="1274" spans="1:24" ht="15.75" customHeight="1">
      <c r="A1274" s="3" t="s">
        <v>66</v>
      </c>
      <c r="B1274" s="3" t="s">
        <v>747</v>
      </c>
      <c r="C1274" s="3" t="s">
        <v>748</v>
      </c>
      <c r="D1274" s="3" t="s">
        <v>813</v>
      </c>
      <c r="E1274" s="3" t="s">
        <v>814</v>
      </c>
      <c r="F1274" s="3" t="s">
        <v>29</v>
      </c>
      <c r="G1274" s="3" t="s">
        <v>30</v>
      </c>
      <c r="H1274" s="3" t="s">
        <v>67</v>
      </c>
      <c r="I1274" s="3" t="s">
        <v>68</v>
      </c>
      <c r="J1274" s="3" t="s">
        <v>69</v>
      </c>
      <c r="K1274" s="3" t="s">
        <v>110</v>
      </c>
      <c r="L1274" s="3" t="s">
        <v>783</v>
      </c>
      <c r="M1274" s="3" t="s">
        <v>36</v>
      </c>
      <c r="N1274" s="4">
        <v>10155</v>
      </c>
      <c r="O1274" s="4">
        <v>-10155</v>
      </c>
      <c r="P1274" s="4">
        <v>0</v>
      </c>
      <c r="Q1274" s="4">
        <v>0</v>
      </c>
      <c r="R1274" s="4">
        <v>0</v>
      </c>
      <c r="S1274" s="4">
        <v>0</v>
      </c>
      <c r="T1274" s="4">
        <v>0</v>
      </c>
      <c r="U1274" s="4">
        <v>0</v>
      </c>
      <c r="V1274" s="4">
        <v>0</v>
      </c>
      <c r="W1274" s="4">
        <v>0</v>
      </c>
      <c r="X1274" s="3" t="s">
        <v>37</v>
      </c>
    </row>
    <row r="1275" spans="1:24" ht="15.75" customHeight="1">
      <c r="A1275" s="3" t="s">
        <v>66</v>
      </c>
      <c r="B1275" s="3" t="s">
        <v>747</v>
      </c>
      <c r="C1275" s="3" t="s">
        <v>748</v>
      </c>
      <c r="D1275" s="3" t="s">
        <v>813</v>
      </c>
      <c r="E1275" s="3" t="s">
        <v>814</v>
      </c>
      <c r="F1275" s="3" t="s">
        <v>29</v>
      </c>
      <c r="G1275" s="3" t="s">
        <v>30</v>
      </c>
      <c r="H1275" s="3" t="s">
        <v>67</v>
      </c>
      <c r="I1275" s="3" t="s">
        <v>68</v>
      </c>
      <c r="J1275" s="3" t="s">
        <v>69</v>
      </c>
      <c r="K1275" s="3" t="s">
        <v>308</v>
      </c>
      <c r="L1275" s="3" t="s">
        <v>820</v>
      </c>
      <c r="M1275" s="3" t="s">
        <v>36</v>
      </c>
      <c r="N1275" s="4">
        <v>571.29999999999995</v>
      </c>
      <c r="O1275" s="4">
        <v>-571.19000000000005</v>
      </c>
      <c r="P1275" s="4">
        <v>0</v>
      </c>
      <c r="Q1275" s="4">
        <v>0.11</v>
      </c>
      <c r="R1275" s="4">
        <v>0</v>
      </c>
      <c r="S1275" s="4">
        <v>0</v>
      </c>
      <c r="T1275" s="4">
        <v>0</v>
      </c>
      <c r="U1275" s="4">
        <v>0.11</v>
      </c>
      <c r="V1275" s="4">
        <v>0.11</v>
      </c>
      <c r="W1275" s="4">
        <v>0.11</v>
      </c>
      <c r="X1275" s="3" t="s">
        <v>37</v>
      </c>
    </row>
    <row r="1276" spans="1:24" ht="15.75" customHeight="1">
      <c r="A1276" s="3" t="s">
        <v>66</v>
      </c>
      <c r="B1276" s="3" t="s">
        <v>747</v>
      </c>
      <c r="C1276" s="3" t="s">
        <v>748</v>
      </c>
      <c r="D1276" s="3" t="s">
        <v>813</v>
      </c>
      <c r="E1276" s="3" t="s">
        <v>814</v>
      </c>
      <c r="F1276" s="3" t="s">
        <v>29</v>
      </c>
      <c r="G1276" s="3" t="s">
        <v>30</v>
      </c>
      <c r="H1276" s="3" t="s">
        <v>67</v>
      </c>
      <c r="I1276" s="3" t="s">
        <v>68</v>
      </c>
      <c r="J1276" s="3" t="s">
        <v>69</v>
      </c>
      <c r="K1276" s="3" t="s">
        <v>112</v>
      </c>
      <c r="L1276" s="3" t="s">
        <v>785</v>
      </c>
      <c r="M1276" s="3" t="s">
        <v>36</v>
      </c>
      <c r="N1276" s="4">
        <v>4915</v>
      </c>
      <c r="O1276" s="4">
        <v>-4855</v>
      </c>
      <c r="P1276" s="4">
        <v>0</v>
      </c>
      <c r="Q1276" s="4">
        <v>60</v>
      </c>
      <c r="R1276" s="4">
        <v>60</v>
      </c>
      <c r="S1276" s="4">
        <v>0</v>
      </c>
      <c r="T1276" s="4">
        <v>0</v>
      </c>
      <c r="U1276" s="4">
        <v>60</v>
      </c>
      <c r="V1276" s="4">
        <v>60</v>
      </c>
      <c r="W1276" s="4">
        <v>0</v>
      </c>
      <c r="X1276" s="3" t="s">
        <v>37</v>
      </c>
    </row>
    <row r="1277" spans="1:24" ht="15.75" customHeight="1">
      <c r="A1277" s="3" t="s">
        <v>66</v>
      </c>
      <c r="B1277" s="3" t="s">
        <v>747</v>
      </c>
      <c r="C1277" s="3" t="s">
        <v>748</v>
      </c>
      <c r="D1277" s="3" t="s">
        <v>813</v>
      </c>
      <c r="E1277" s="3" t="s">
        <v>814</v>
      </c>
      <c r="F1277" s="3" t="s">
        <v>29</v>
      </c>
      <c r="G1277" s="3" t="s">
        <v>30</v>
      </c>
      <c r="H1277" s="3" t="s">
        <v>67</v>
      </c>
      <c r="I1277" s="3" t="s">
        <v>68</v>
      </c>
      <c r="J1277" s="3" t="s">
        <v>69</v>
      </c>
      <c r="K1277" s="3" t="s">
        <v>312</v>
      </c>
      <c r="L1277" s="3" t="s">
        <v>821</v>
      </c>
      <c r="M1277" s="3" t="s">
        <v>36</v>
      </c>
      <c r="N1277" s="4">
        <v>128.94999999999999</v>
      </c>
      <c r="O1277" s="4">
        <v>-128.94999999999999</v>
      </c>
      <c r="P1277" s="4">
        <v>0</v>
      </c>
      <c r="Q1277" s="4">
        <v>0</v>
      </c>
      <c r="R1277" s="4">
        <v>0</v>
      </c>
      <c r="S1277" s="4">
        <v>0</v>
      </c>
      <c r="T1277" s="4">
        <v>0</v>
      </c>
      <c r="U1277" s="4">
        <v>0</v>
      </c>
      <c r="V1277" s="4">
        <v>0</v>
      </c>
      <c r="W1277" s="4">
        <v>0</v>
      </c>
      <c r="X1277" s="3" t="s">
        <v>37</v>
      </c>
    </row>
    <row r="1278" spans="1:24" ht="15.75" customHeight="1">
      <c r="A1278" s="3" t="s">
        <v>66</v>
      </c>
      <c r="B1278" s="3" t="s">
        <v>747</v>
      </c>
      <c r="C1278" s="3" t="s">
        <v>748</v>
      </c>
      <c r="D1278" s="3" t="s">
        <v>813</v>
      </c>
      <c r="E1278" s="3" t="s">
        <v>814</v>
      </c>
      <c r="F1278" s="3" t="s">
        <v>29</v>
      </c>
      <c r="G1278" s="3" t="s">
        <v>30</v>
      </c>
      <c r="H1278" s="3" t="s">
        <v>67</v>
      </c>
      <c r="I1278" s="3" t="s">
        <v>68</v>
      </c>
      <c r="J1278" s="3" t="s">
        <v>69</v>
      </c>
      <c r="K1278" s="3" t="s">
        <v>314</v>
      </c>
      <c r="L1278" s="3" t="s">
        <v>822</v>
      </c>
      <c r="M1278" s="3" t="s">
        <v>36</v>
      </c>
      <c r="N1278" s="4">
        <v>483.78</v>
      </c>
      <c r="O1278" s="4">
        <v>-483.78</v>
      </c>
      <c r="P1278" s="4">
        <v>0</v>
      </c>
      <c r="Q1278" s="4">
        <v>0</v>
      </c>
      <c r="R1278" s="4">
        <v>0</v>
      </c>
      <c r="S1278" s="4">
        <v>0</v>
      </c>
      <c r="T1278" s="4">
        <v>0</v>
      </c>
      <c r="U1278" s="4">
        <v>0</v>
      </c>
      <c r="V1278" s="4">
        <v>0</v>
      </c>
      <c r="W1278" s="4">
        <v>0</v>
      </c>
      <c r="X1278" s="3" t="s">
        <v>37</v>
      </c>
    </row>
    <row r="1279" spans="1:24" ht="15.75" customHeight="1">
      <c r="A1279" s="3" t="s">
        <v>66</v>
      </c>
      <c r="B1279" s="3" t="s">
        <v>747</v>
      </c>
      <c r="C1279" s="3" t="s">
        <v>748</v>
      </c>
      <c r="D1279" s="3" t="s">
        <v>813</v>
      </c>
      <c r="E1279" s="3" t="s">
        <v>814</v>
      </c>
      <c r="F1279" s="3" t="s">
        <v>29</v>
      </c>
      <c r="G1279" s="3" t="s">
        <v>30</v>
      </c>
      <c r="H1279" s="3" t="s">
        <v>67</v>
      </c>
      <c r="I1279" s="3" t="s">
        <v>68</v>
      </c>
      <c r="J1279" s="3" t="s">
        <v>69</v>
      </c>
      <c r="K1279" s="3" t="s">
        <v>439</v>
      </c>
      <c r="L1279" s="3" t="s">
        <v>786</v>
      </c>
      <c r="M1279" s="3" t="s">
        <v>36</v>
      </c>
      <c r="N1279" s="4">
        <v>30</v>
      </c>
      <c r="O1279" s="4">
        <v>-30</v>
      </c>
      <c r="P1279" s="4">
        <v>0</v>
      </c>
      <c r="Q1279" s="4">
        <v>0</v>
      </c>
      <c r="R1279" s="4">
        <v>0</v>
      </c>
      <c r="S1279" s="4">
        <v>0</v>
      </c>
      <c r="T1279" s="4">
        <v>0</v>
      </c>
      <c r="U1279" s="4">
        <v>0</v>
      </c>
      <c r="V1279" s="4">
        <v>0</v>
      </c>
      <c r="W1279" s="4">
        <v>0</v>
      </c>
      <c r="X1279" s="3" t="s">
        <v>37</v>
      </c>
    </row>
    <row r="1280" spans="1:24" ht="15.75" customHeight="1">
      <c r="A1280" s="3" t="s">
        <v>66</v>
      </c>
      <c r="B1280" s="3" t="s">
        <v>747</v>
      </c>
      <c r="C1280" s="3" t="s">
        <v>748</v>
      </c>
      <c r="D1280" s="3" t="s">
        <v>813</v>
      </c>
      <c r="E1280" s="3" t="s">
        <v>814</v>
      </c>
      <c r="F1280" s="3" t="s">
        <v>29</v>
      </c>
      <c r="G1280" s="3" t="s">
        <v>30</v>
      </c>
      <c r="H1280" s="3" t="s">
        <v>67</v>
      </c>
      <c r="I1280" s="3" t="s">
        <v>68</v>
      </c>
      <c r="J1280" s="3" t="s">
        <v>69</v>
      </c>
      <c r="K1280" s="3" t="s">
        <v>823</v>
      </c>
      <c r="L1280" s="3" t="s">
        <v>824</v>
      </c>
      <c r="M1280" s="3" t="s">
        <v>36</v>
      </c>
      <c r="N1280" s="4">
        <v>20</v>
      </c>
      <c r="O1280" s="4">
        <v>-20</v>
      </c>
      <c r="P1280" s="4">
        <v>0</v>
      </c>
      <c r="Q1280" s="4">
        <v>0</v>
      </c>
      <c r="R1280" s="4">
        <v>0</v>
      </c>
      <c r="S1280" s="4">
        <v>0</v>
      </c>
      <c r="T1280" s="4">
        <v>0</v>
      </c>
      <c r="U1280" s="4">
        <v>0</v>
      </c>
      <c r="V1280" s="4">
        <v>0</v>
      </c>
      <c r="W1280" s="4">
        <v>0</v>
      </c>
      <c r="X1280" s="3" t="s">
        <v>37</v>
      </c>
    </row>
    <row r="1281" spans="1:24" ht="15.75" customHeight="1">
      <c r="A1281" s="3" t="s">
        <v>66</v>
      </c>
      <c r="B1281" s="3" t="s">
        <v>747</v>
      </c>
      <c r="C1281" s="3" t="s">
        <v>748</v>
      </c>
      <c r="D1281" s="3" t="s">
        <v>813</v>
      </c>
      <c r="E1281" s="3" t="s">
        <v>814</v>
      </c>
      <c r="F1281" s="3" t="s">
        <v>29</v>
      </c>
      <c r="G1281" s="3" t="s">
        <v>30</v>
      </c>
      <c r="H1281" s="3" t="s">
        <v>67</v>
      </c>
      <c r="I1281" s="3" t="s">
        <v>68</v>
      </c>
      <c r="J1281" s="3" t="s">
        <v>69</v>
      </c>
      <c r="K1281" s="3" t="s">
        <v>405</v>
      </c>
      <c r="L1281" s="3" t="s">
        <v>825</v>
      </c>
      <c r="M1281" s="3" t="s">
        <v>36</v>
      </c>
      <c r="N1281" s="4">
        <v>648</v>
      </c>
      <c r="O1281" s="4">
        <v>-648</v>
      </c>
      <c r="P1281" s="4">
        <v>0</v>
      </c>
      <c r="Q1281" s="4">
        <v>0</v>
      </c>
      <c r="R1281" s="4">
        <v>0</v>
      </c>
      <c r="S1281" s="4">
        <v>0</v>
      </c>
      <c r="T1281" s="4">
        <v>0</v>
      </c>
      <c r="U1281" s="4">
        <v>0</v>
      </c>
      <c r="V1281" s="4">
        <v>0</v>
      </c>
      <c r="W1281" s="4">
        <v>0</v>
      </c>
      <c r="X1281" s="3" t="s">
        <v>37</v>
      </c>
    </row>
    <row r="1282" spans="1:24" ht="15.75" customHeight="1">
      <c r="A1282" s="3" t="s">
        <v>114</v>
      </c>
      <c r="B1282" s="3" t="s">
        <v>747</v>
      </c>
      <c r="C1282" s="3" t="s">
        <v>748</v>
      </c>
      <c r="D1282" s="3" t="s">
        <v>813</v>
      </c>
      <c r="E1282" s="3" t="s">
        <v>814</v>
      </c>
      <c r="F1282" s="3" t="s">
        <v>29</v>
      </c>
      <c r="G1282" s="3" t="s">
        <v>30</v>
      </c>
      <c r="H1282" s="3" t="s">
        <v>67</v>
      </c>
      <c r="I1282" s="3" t="s">
        <v>68</v>
      </c>
      <c r="J1282" s="3" t="s">
        <v>115</v>
      </c>
      <c r="K1282" s="3" t="s">
        <v>116</v>
      </c>
      <c r="L1282" s="3" t="s">
        <v>787</v>
      </c>
      <c r="M1282" s="3" t="s">
        <v>36</v>
      </c>
      <c r="N1282" s="4">
        <v>490</v>
      </c>
      <c r="O1282" s="4">
        <v>0</v>
      </c>
      <c r="P1282" s="4">
        <v>0</v>
      </c>
      <c r="Q1282" s="4">
        <v>490</v>
      </c>
      <c r="R1282" s="4">
        <v>0</v>
      </c>
      <c r="S1282" s="4">
        <v>488.28</v>
      </c>
      <c r="T1282" s="4">
        <v>488.28</v>
      </c>
      <c r="U1282" s="4">
        <v>1.72</v>
      </c>
      <c r="V1282" s="4">
        <v>1.72</v>
      </c>
      <c r="W1282" s="4">
        <v>1.72</v>
      </c>
      <c r="X1282" s="3" t="s">
        <v>37</v>
      </c>
    </row>
    <row r="1283" spans="1:24" ht="15.75" customHeight="1">
      <c r="A1283" s="3" t="s">
        <v>118</v>
      </c>
      <c r="B1283" s="3" t="s">
        <v>747</v>
      </c>
      <c r="C1283" s="3" t="s">
        <v>748</v>
      </c>
      <c r="D1283" s="3" t="s">
        <v>813</v>
      </c>
      <c r="E1283" s="3" t="s">
        <v>814</v>
      </c>
      <c r="F1283" s="3" t="s">
        <v>788</v>
      </c>
      <c r="G1283" s="3" t="s">
        <v>789</v>
      </c>
      <c r="H1283" s="3" t="s">
        <v>790</v>
      </c>
      <c r="I1283" s="3" t="s">
        <v>791</v>
      </c>
      <c r="J1283" s="3" t="s">
        <v>123</v>
      </c>
      <c r="K1283" s="3" t="s">
        <v>169</v>
      </c>
      <c r="L1283" s="3" t="s">
        <v>826</v>
      </c>
      <c r="M1283" s="3" t="s">
        <v>126</v>
      </c>
      <c r="N1283" s="4">
        <v>124973.1</v>
      </c>
      <c r="O1283" s="4">
        <v>5460</v>
      </c>
      <c r="P1283" s="4">
        <v>0</v>
      </c>
      <c r="Q1283" s="4">
        <v>130433.1</v>
      </c>
      <c r="R1283" s="4">
        <v>35019.49</v>
      </c>
      <c r="S1283" s="4">
        <v>0</v>
      </c>
      <c r="T1283" s="4">
        <v>0</v>
      </c>
      <c r="U1283" s="4">
        <v>130433.1</v>
      </c>
      <c r="V1283" s="4">
        <v>130433.1</v>
      </c>
      <c r="W1283" s="4">
        <v>95413.61</v>
      </c>
      <c r="X1283" s="3" t="s">
        <v>127</v>
      </c>
    </row>
    <row r="1284" spans="1:24" ht="15.75" customHeight="1">
      <c r="A1284" s="3" t="s">
        <v>118</v>
      </c>
      <c r="B1284" s="3" t="s">
        <v>747</v>
      </c>
      <c r="C1284" s="3" t="s">
        <v>748</v>
      </c>
      <c r="D1284" s="3" t="s">
        <v>813</v>
      </c>
      <c r="E1284" s="3" t="s">
        <v>814</v>
      </c>
      <c r="F1284" s="3" t="s">
        <v>788</v>
      </c>
      <c r="G1284" s="3" t="s">
        <v>789</v>
      </c>
      <c r="H1284" s="3" t="s">
        <v>790</v>
      </c>
      <c r="I1284" s="3" t="s">
        <v>791</v>
      </c>
      <c r="J1284" s="3" t="s">
        <v>123</v>
      </c>
      <c r="K1284" s="3" t="s">
        <v>382</v>
      </c>
      <c r="L1284" s="3" t="s">
        <v>827</v>
      </c>
      <c r="M1284" s="3" t="s">
        <v>126</v>
      </c>
      <c r="N1284" s="4">
        <v>0</v>
      </c>
      <c r="O1284" s="4">
        <v>23532</v>
      </c>
      <c r="P1284" s="4">
        <v>0</v>
      </c>
      <c r="Q1284" s="4">
        <v>23532</v>
      </c>
      <c r="R1284" s="4">
        <v>0</v>
      </c>
      <c r="S1284" s="4">
        <v>0</v>
      </c>
      <c r="T1284" s="4">
        <v>0</v>
      </c>
      <c r="U1284" s="4">
        <v>23532</v>
      </c>
      <c r="V1284" s="4">
        <v>23532</v>
      </c>
      <c r="W1284" s="4">
        <v>23532</v>
      </c>
      <c r="X1284" s="3" t="s">
        <v>127</v>
      </c>
    </row>
    <row r="1285" spans="1:24" ht="15.75" customHeight="1">
      <c r="A1285" s="3" t="s">
        <v>243</v>
      </c>
      <c r="B1285" s="3" t="s">
        <v>747</v>
      </c>
      <c r="C1285" s="3" t="s">
        <v>748</v>
      </c>
      <c r="D1285" s="3" t="s">
        <v>813</v>
      </c>
      <c r="E1285" s="3" t="s">
        <v>814</v>
      </c>
      <c r="F1285" s="3" t="s">
        <v>788</v>
      </c>
      <c r="G1285" s="3" t="s">
        <v>789</v>
      </c>
      <c r="H1285" s="3" t="s">
        <v>790</v>
      </c>
      <c r="I1285" s="3" t="s">
        <v>791</v>
      </c>
      <c r="J1285" s="3" t="s">
        <v>244</v>
      </c>
      <c r="K1285" s="3" t="s">
        <v>248</v>
      </c>
      <c r="L1285" s="3" t="s">
        <v>811</v>
      </c>
      <c r="M1285" s="3" t="s">
        <v>126</v>
      </c>
      <c r="N1285" s="4">
        <v>4868.72</v>
      </c>
      <c r="O1285" s="4">
        <v>3811.28</v>
      </c>
      <c r="P1285" s="4">
        <v>0</v>
      </c>
      <c r="Q1285" s="4">
        <v>8680</v>
      </c>
      <c r="R1285" s="4">
        <v>0</v>
      </c>
      <c r="S1285" s="4">
        <v>0</v>
      </c>
      <c r="T1285" s="4">
        <v>0</v>
      </c>
      <c r="U1285" s="4">
        <v>8680</v>
      </c>
      <c r="V1285" s="4">
        <v>8680</v>
      </c>
      <c r="W1285" s="4">
        <v>8680</v>
      </c>
      <c r="X1285" s="3" t="s">
        <v>247</v>
      </c>
    </row>
    <row r="1286" spans="1:24" ht="15.75" customHeight="1">
      <c r="A1286" s="3" t="s">
        <v>243</v>
      </c>
      <c r="B1286" s="3" t="s">
        <v>747</v>
      </c>
      <c r="C1286" s="3" t="s">
        <v>748</v>
      </c>
      <c r="D1286" s="3" t="s">
        <v>813</v>
      </c>
      <c r="E1286" s="3" t="s">
        <v>814</v>
      </c>
      <c r="F1286" s="3" t="s">
        <v>788</v>
      </c>
      <c r="G1286" s="3" t="s">
        <v>789</v>
      </c>
      <c r="H1286" s="3" t="s">
        <v>790</v>
      </c>
      <c r="I1286" s="3" t="s">
        <v>791</v>
      </c>
      <c r="J1286" s="3" t="s">
        <v>244</v>
      </c>
      <c r="K1286" s="3" t="s">
        <v>250</v>
      </c>
      <c r="L1286" s="3" t="s">
        <v>812</v>
      </c>
      <c r="M1286" s="3" t="s">
        <v>126</v>
      </c>
      <c r="N1286" s="4">
        <v>90275.18</v>
      </c>
      <c r="O1286" s="4">
        <v>0</v>
      </c>
      <c r="P1286" s="4">
        <v>0</v>
      </c>
      <c r="Q1286" s="4">
        <v>90275.18</v>
      </c>
      <c r="R1286" s="4">
        <v>85742.9</v>
      </c>
      <c r="S1286" s="4">
        <v>0</v>
      </c>
      <c r="T1286" s="4">
        <v>0</v>
      </c>
      <c r="U1286" s="4">
        <v>90275.18</v>
      </c>
      <c r="V1286" s="4">
        <v>90275.18</v>
      </c>
      <c r="W1286" s="4">
        <v>4532.28</v>
      </c>
      <c r="X1286" s="3" t="s">
        <v>247</v>
      </c>
    </row>
    <row r="1287" spans="1:24" ht="15.75" customHeight="1">
      <c r="A1287" s="3" t="s">
        <v>24</v>
      </c>
      <c r="B1287" s="3" t="s">
        <v>267</v>
      </c>
      <c r="C1287" s="3" t="s">
        <v>719</v>
      </c>
      <c r="D1287" s="3" t="s">
        <v>828</v>
      </c>
      <c r="E1287" s="3" t="s">
        <v>829</v>
      </c>
      <c r="F1287" s="3" t="s">
        <v>29</v>
      </c>
      <c r="G1287" s="3" t="s">
        <v>30</v>
      </c>
      <c r="H1287" s="3" t="s">
        <v>31</v>
      </c>
      <c r="I1287" s="3" t="s">
        <v>32</v>
      </c>
      <c r="J1287" s="3" t="s">
        <v>33</v>
      </c>
      <c r="K1287" s="3" t="s">
        <v>34</v>
      </c>
      <c r="L1287" s="3" t="s">
        <v>722</v>
      </c>
      <c r="M1287" s="3" t="s">
        <v>36</v>
      </c>
      <c r="N1287" s="4">
        <v>2692777.68</v>
      </c>
      <c r="O1287" s="4">
        <v>4344</v>
      </c>
      <c r="P1287" s="4">
        <v>0</v>
      </c>
      <c r="Q1287" s="4">
        <v>2697121.68</v>
      </c>
      <c r="R1287" s="4">
        <v>0</v>
      </c>
      <c r="S1287" s="4">
        <v>998815.97</v>
      </c>
      <c r="T1287" s="4">
        <v>998815.97</v>
      </c>
      <c r="U1287" s="4">
        <v>1698305.71</v>
      </c>
      <c r="V1287" s="4">
        <v>1698305.71</v>
      </c>
      <c r="W1287" s="4">
        <v>1698305.71</v>
      </c>
      <c r="X1287" s="3" t="s">
        <v>37</v>
      </c>
    </row>
    <row r="1288" spans="1:24" ht="15.75" customHeight="1">
      <c r="A1288" s="3" t="s">
        <v>24</v>
      </c>
      <c r="B1288" s="3" t="s">
        <v>267</v>
      </c>
      <c r="C1288" s="3" t="s">
        <v>719</v>
      </c>
      <c r="D1288" s="3" t="s">
        <v>828</v>
      </c>
      <c r="E1288" s="3" t="s">
        <v>829</v>
      </c>
      <c r="F1288" s="3" t="s">
        <v>29</v>
      </c>
      <c r="G1288" s="3" t="s">
        <v>30</v>
      </c>
      <c r="H1288" s="3" t="s">
        <v>31</v>
      </c>
      <c r="I1288" s="3" t="s">
        <v>32</v>
      </c>
      <c r="J1288" s="3" t="s">
        <v>33</v>
      </c>
      <c r="K1288" s="3" t="s">
        <v>38</v>
      </c>
      <c r="L1288" s="3" t="s">
        <v>723</v>
      </c>
      <c r="M1288" s="3" t="s">
        <v>36</v>
      </c>
      <c r="N1288" s="4">
        <v>118589.99</v>
      </c>
      <c r="O1288" s="4">
        <v>4838.6400000000003</v>
      </c>
      <c r="P1288" s="4">
        <v>0</v>
      </c>
      <c r="Q1288" s="4">
        <v>123428.63</v>
      </c>
      <c r="R1288" s="4">
        <v>0</v>
      </c>
      <c r="S1288" s="4">
        <v>38814.720000000001</v>
      </c>
      <c r="T1288" s="4">
        <v>38814.720000000001</v>
      </c>
      <c r="U1288" s="4">
        <v>84613.91</v>
      </c>
      <c r="V1288" s="4">
        <v>84613.91</v>
      </c>
      <c r="W1288" s="4">
        <v>84613.91</v>
      </c>
      <c r="X1288" s="3" t="s">
        <v>37</v>
      </c>
    </row>
    <row r="1289" spans="1:24" ht="15.75" customHeight="1">
      <c r="A1289" s="3" t="s">
        <v>24</v>
      </c>
      <c r="B1289" s="3" t="s">
        <v>267</v>
      </c>
      <c r="C1289" s="3" t="s">
        <v>719</v>
      </c>
      <c r="D1289" s="3" t="s">
        <v>828</v>
      </c>
      <c r="E1289" s="3" t="s">
        <v>829</v>
      </c>
      <c r="F1289" s="3" t="s">
        <v>29</v>
      </c>
      <c r="G1289" s="3" t="s">
        <v>30</v>
      </c>
      <c r="H1289" s="3" t="s">
        <v>31</v>
      </c>
      <c r="I1289" s="3" t="s">
        <v>32</v>
      </c>
      <c r="J1289" s="3" t="s">
        <v>33</v>
      </c>
      <c r="K1289" s="3" t="s">
        <v>40</v>
      </c>
      <c r="L1289" s="3" t="s">
        <v>724</v>
      </c>
      <c r="M1289" s="3" t="s">
        <v>36</v>
      </c>
      <c r="N1289" s="4">
        <v>318886.63</v>
      </c>
      <c r="O1289" s="4">
        <v>765.22</v>
      </c>
      <c r="P1289" s="4">
        <v>0</v>
      </c>
      <c r="Q1289" s="4">
        <v>319651.84999999998</v>
      </c>
      <c r="R1289" s="4">
        <v>73019.08</v>
      </c>
      <c r="S1289" s="4">
        <v>28316.6</v>
      </c>
      <c r="T1289" s="4">
        <v>28299.93</v>
      </c>
      <c r="U1289" s="4">
        <v>291335.25</v>
      </c>
      <c r="V1289" s="4">
        <v>291351.92</v>
      </c>
      <c r="W1289" s="4">
        <v>218316.17</v>
      </c>
      <c r="X1289" s="3" t="s">
        <v>37</v>
      </c>
    </row>
    <row r="1290" spans="1:24" ht="15.75" customHeight="1">
      <c r="A1290" s="3" t="s">
        <v>24</v>
      </c>
      <c r="B1290" s="3" t="s">
        <v>267</v>
      </c>
      <c r="C1290" s="3" t="s">
        <v>719</v>
      </c>
      <c r="D1290" s="3" t="s">
        <v>828</v>
      </c>
      <c r="E1290" s="3" t="s">
        <v>829</v>
      </c>
      <c r="F1290" s="3" t="s">
        <v>29</v>
      </c>
      <c r="G1290" s="3" t="s">
        <v>30</v>
      </c>
      <c r="H1290" s="3" t="s">
        <v>31</v>
      </c>
      <c r="I1290" s="3" t="s">
        <v>32</v>
      </c>
      <c r="J1290" s="3" t="s">
        <v>33</v>
      </c>
      <c r="K1290" s="3" t="s">
        <v>42</v>
      </c>
      <c r="L1290" s="3" t="s">
        <v>725</v>
      </c>
      <c r="M1290" s="3" t="s">
        <v>36</v>
      </c>
      <c r="N1290" s="4">
        <v>89947.92</v>
      </c>
      <c r="O1290" s="4">
        <v>12</v>
      </c>
      <c r="P1290" s="4">
        <v>0</v>
      </c>
      <c r="Q1290" s="4">
        <v>89959.92</v>
      </c>
      <c r="R1290" s="4">
        <v>14069.6</v>
      </c>
      <c r="S1290" s="4">
        <v>6768.3</v>
      </c>
      <c r="T1290" s="4">
        <v>6755.4</v>
      </c>
      <c r="U1290" s="4">
        <v>83191.62</v>
      </c>
      <c r="V1290" s="4">
        <v>83204.52</v>
      </c>
      <c r="W1290" s="4">
        <v>69122.02</v>
      </c>
      <c r="X1290" s="3" t="s">
        <v>37</v>
      </c>
    </row>
    <row r="1291" spans="1:24" ht="15.75" customHeight="1">
      <c r="A1291" s="3" t="s">
        <v>24</v>
      </c>
      <c r="B1291" s="3" t="s">
        <v>267</v>
      </c>
      <c r="C1291" s="3" t="s">
        <v>719</v>
      </c>
      <c r="D1291" s="3" t="s">
        <v>828</v>
      </c>
      <c r="E1291" s="3" t="s">
        <v>829</v>
      </c>
      <c r="F1291" s="3" t="s">
        <v>29</v>
      </c>
      <c r="G1291" s="3" t="s">
        <v>30</v>
      </c>
      <c r="H1291" s="3" t="s">
        <v>31</v>
      </c>
      <c r="I1291" s="3" t="s">
        <v>32</v>
      </c>
      <c r="J1291" s="3" t="s">
        <v>33</v>
      </c>
      <c r="K1291" s="3" t="s">
        <v>44</v>
      </c>
      <c r="L1291" s="3" t="s">
        <v>726</v>
      </c>
      <c r="M1291" s="3" t="s">
        <v>36</v>
      </c>
      <c r="N1291" s="4">
        <v>2184</v>
      </c>
      <c r="O1291" s="4">
        <v>711.2</v>
      </c>
      <c r="P1291" s="4">
        <v>0</v>
      </c>
      <c r="Q1291" s="4">
        <v>2895.2</v>
      </c>
      <c r="R1291" s="4">
        <v>0</v>
      </c>
      <c r="S1291" s="4">
        <v>514.5</v>
      </c>
      <c r="T1291" s="4">
        <v>514.5</v>
      </c>
      <c r="U1291" s="4">
        <v>2380.6999999999998</v>
      </c>
      <c r="V1291" s="4">
        <v>2380.6999999999998</v>
      </c>
      <c r="W1291" s="4">
        <v>2380.6999999999998</v>
      </c>
      <c r="X1291" s="3" t="s">
        <v>37</v>
      </c>
    </row>
    <row r="1292" spans="1:24" ht="15.75" customHeight="1">
      <c r="A1292" s="3" t="s">
        <v>24</v>
      </c>
      <c r="B1292" s="3" t="s">
        <v>267</v>
      </c>
      <c r="C1292" s="3" t="s">
        <v>719</v>
      </c>
      <c r="D1292" s="3" t="s">
        <v>828</v>
      </c>
      <c r="E1292" s="3" t="s">
        <v>829</v>
      </c>
      <c r="F1292" s="3" t="s">
        <v>29</v>
      </c>
      <c r="G1292" s="3" t="s">
        <v>30</v>
      </c>
      <c r="H1292" s="3" t="s">
        <v>31</v>
      </c>
      <c r="I1292" s="3" t="s">
        <v>32</v>
      </c>
      <c r="J1292" s="3" t="s">
        <v>33</v>
      </c>
      <c r="K1292" s="3" t="s">
        <v>46</v>
      </c>
      <c r="L1292" s="3" t="s">
        <v>727</v>
      </c>
      <c r="M1292" s="3" t="s">
        <v>36</v>
      </c>
      <c r="N1292" s="4">
        <v>17472</v>
      </c>
      <c r="O1292" s="4">
        <v>704</v>
      </c>
      <c r="P1292" s="4">
        <v>0</v>
      </c>
      <c r="Q1292" s="4">
        <v>18176</v>
      </c>
      <c r="R1292" s="4">
        <v>0</v>
      </c>
      <c r="S1292" s="4">
        <v>5344</v>
      </c>
      <c r="T1292" s="4">
        <v>5344</v>
      </c>
      <c r="U1292" s="4">
        <v>12832</v>
      </c>
      <c r="V1292" s="4">
        <v>12832</v>
      </c>
      <c r="W1292" s="4">
        <v>12832</v>
      </c>
      <c r="X1292" s="3" t="s">
        <v>37</v>
      </c>
    </row>
    <row r="1293" spans="1:24" ht="15.75" customHeight="1">
      <c r="A1293" s="3" t="s">
        <v>24</v>
      </c>
      <c r="B1293" s="3" t="s">
        <v>267</v>
      </c>
      <c r="C1293" s="3" t="s">
        <v>719</v>
      </c>
      <c r="D1293" s="3" t="s">
        <v>828</v>
      </c>
      <c r="E1293" s="3" t="s">
        <v>829</v>
      </c>
      <c r="F1293" s="3" t="s">
        <v>29</v>
      </c>
      <c r="G1293" s="3" t="s">
        <v>30</v>
      </c>
      <c r="H1293" s="3" t="s">
        <v>31</v>
      </c>
      <c r="I1293" s="3" t="s">
        <v>32</v>
      </c>
      <c r="J1293" s="3" t="s">
        <v>33</v>
      </c>
      <c r="K1293" s="3" t="s">
        <v>48</v>
      </c>
      <c r="L1293" s="3" t="s">
        <v>728</v>
      </c>
      <c r="M1293" s="3" t="s">
        <v>36</v>
      </c>
      <c r="N1293" s="4">
        <v>3791.68</v>
      </c>
      <c r="O1293" s="4">
        <v>0</v>
      </c>
      <c r="P1293" s="4">
        <v>0</v>
      </c>
      <c r="Q1293" s="4">
        <v>3791.68</v>
      </c>
      <c r="R1293" s="4">
        <v>0</v>
      </c>
      <c r="S1293" s="4">
        <v>112.5</v>
      </c>
      <c r="T1293" s="4">
        <v>112.5</v>
      </c>
      <c r="U1293" s="4">
        <v>3679.18</v>
      </c>
      <c r="V1293" s="4">
        <v>3679.18</v>
      </c>
      <c r="W1293" s="4">
        <v>3679.18</v>
      </c>
      <c r="X1293" s="3" t="s">
        <v>37</v>
      </c>
    </row>
    <row r="1294" spans="1:24" ht="15.75" customHeight="1">
      <c r="A1294" s="3" t="s">
        <v>24</v>
      </c>
      <c r="B1294" s="3" t="s">
        <v>267</v>
      </c>
      <c r="C1294" s="3" t="s">
        <v>719</v>
      </c>
      <c r="D1294" s="3" t="s">
        <v>828</v>
      </c>
      <c r="E1294" s="3" t="s">
        <v>829</v>
      </c>
      <c r="F1294" s="3" t="s">
        <v>29</v>
      </c>
      <c r="G1294" s="3" t="s">
        <v>30</v>
      </c>
      <c r="H1294" s="3" t="s">
        <v>31</v>
      </c>
      <c r="I1294" s="3" t="s">
        <v>32</v>
      </c>
      <c r="J1294" s="3" t="s">
        <v>33</v>
      </c>
      <c r="K1294" s="3" t="s">
        <v>50</v>
      </c>
      <c r="L1294" s="3" t="s">
        <v>729</v>
      </c>
      <c r="M1294" s="3" t="s">
        <v>36</v>
      </c>
      <c r="N1294" s="4">
        <v>6143.97</v>
      </c>
      <c r="O1294" s="4">
        <v>229.84</v>
      </c>
      <c r="P1294" s="4">
        <v>0</v>
      </c>
      <c r="Q1294" s="4">
        <v>6373.81</v>
      </c>
      <c r="R1294" s="4">
        <v>0</v>
      </c>
      <c r="S1294" s="4">
        <v>1690.25</v>
      </c>
      <c r="T1294" s="4">
        <v>1690.25</v>
      </c>
      <c r="U1294" s="4">
        <v>4683.5600000000004</v>
      </c>
      <c r="V1294" s="4">
        <v>4683.5600000000004</v>
      </c>
      <c r="W1294" s="4">
        <v>4683.5600000000004</v>
      </c>
      <c r="X1294" s="3" t="s">
        <v>37</v>
      </c>
    </row>
    <row r="1295" spans="1:24" ht="15.75" customHeight="1">
      <c r="A1295" s="3" t="s">
        <v>24</v>
      </c>
      <c r="B1295" s="3" t="s">
        <v>267</v>
      </c>
      <c r="C1295" s="3" t="s">
        <v>719</v>
      </c>
      <c r="D1295" s="3" t="s">
        <v>828</v>
      </c>
      <c r="E1295" s="3" t="s">
        <v>829</v>
      </c>
      <c r="F1295" s="3" t="s">
        <v>29</v>
      </c>
      <c r="G1295" s="3" t="s">
        <v>30</v>
      </c>
      <c r="H1295" s="3" t="s">
        <v>31</v>
      </c>
      <c r="I1295" s="3" t="s">
        <v>32</v>
      </c>
      <c r="J1295" s="3" t="s">
        <v>33</v>
      </c>
      <c r="K1295" s="3" t="s">
        <v>281</v>
      </c>
      <c r="L1295" s="3" t="s">
        <v>730</v>
      </c>
      <c r="M1295" s="3" t="s">
        <v>36</v>
      </c>
      <c r="N1295" s="4">
        <v>18325.400000000001</v>
      </c>
      <c r="O1295" s="4">
        <v>0</v>
      </c>
      <c r="P1295" s="4">
        <v>0</v>
      </c>
      <c r="Q1295" s="4">
        <v>18325.400000000001</v>
      </c>
      <c r="R1295" s="4">
        <v>0</v>
      </c>
      <c r="S1295" s="4">
        <v>0</v>
      </c>
      <c r="T1295" s="4">
        <v>0</v>
      </c>
      <c r="U1295" s="4">
        <v>18325.400000000001</v>
      </c>
      <c r="V1295" s="4">
        <v>18325.400000000001</v>
      </c>
      <c r="W1295" s="4">
        <v>18325.400000000001</v>
      </c>
      <c r="X1295" s="3" t="s">
        <v>37</v>
      </c>
    </row>
    <row r="1296" spans="1:24" ht="15.75" customHeight="1">
      <c r="A1296" s="3" t="s">
        <v>24</v>
      </c>
      <c r="B1296" s="3" t="s">
        <v>267</v>
      </c>
      <c r="C1296" s="3" t="s">
        <v>719</v>
      </c>
      <c r="D1296" s="3" t="s">
        <v>828</v>
      </c>
      <c r="E1296" s="3" t="s">
        <v>829</v>
      </c>
      <c r="F1296" s="3" t="s">
        <v>29</v>
      </c>
      <c r="G1296" s="3" t="s">
        <v>30</v>
      </c>
      <c r="H1296" s="3" t="s">
        <v>31</v>
      </c>
      <c r="I1296" s="3" t="s">
        <v>32</v>
      </c>
      <c r="J1296" s="3" t="s">
        <v>33</v>
      </c>
      <c r="K1296" s="3" t="s">
        <v>52</v>
      </c>
      <c r="L1296" s="3" t="s">
        <v>731</v>
      </c>
      <c r="M1296" s="3" t="s">
        <v>36</v>
      </c>
      <c r="N1296" s="4">
        <v>139237.38</v>
      </c>
      <c r="O1296" s="4">
        <v>0</v>
      </c>
      <c r="P1296" s="4">
        <v>0</v>
      </c>
      <c r="Q1296" s="4">
        <v>139237.38</v>
      </c>
      <c r="R1296" s="4">
        <v>0</v>
      </c>
      <c r="S1296" s="4">
        <v>51774.04</v>
      </c>
      <c r="T1296" s="4">
        <v>51774.04</v>
      </c>
      <c r="U1296" s="4">
        <v>87463.34</v>
      </c>
      <c r="V1296" s="4">
        <v>87463.34</v>
      </c>
      <c r="W1296" s="4">
        <v>87463.34</v>
      </c>
      <c r="X1296" s="3" t="s">
        <v>37</v>
      </c>
    </row>
    <row r="1297" spans="1:24" ht="15.75" customHeight="1">
      <c r="A1297" s="3" t="s">
        <v>24</v>
      </c>
      <c r="B1297" s="3" t="s">
        <v>267</v>
      </c>
      <c r="C1297" s="3" t="s">
        <v>719</v>
      </c>
      <c r="D1297" s="3" t="s">
        <v>828</v>
      </c>
      <c r="E1297" s="3" t="s">
        <v>829</v>
      </c>
      <c r="F1297" s="3" t="s">
        <v>29</v>
      </c>
      <c r="G1297" s="3" t="s">
        <v>30</v>
      </c>
      <c r="H1297" s="3" t="s">
        <v>31</v>
      </c>
      <c r="I1297" s="3" t="s">
        <v>32</v>
      </c>
      <c r="J1297" s="3" t="s">
        <v>33</v>
      </c>
      <c r="K1297" s="3" t="s">
        <v>54</v>
      </c>
      <c r="L1297" s="3" t="s">
        <v>732</v>
      </c>
      <c r="M1297" s="3" t="s">
        <v>36</v>
      </c>
      <c r="N1297" s="4">
        <v>1014672</v>
      </c>
      <c r="O1297" s="4">
        <v>0</v>
      </c>
      <c r="P1297" s="4">
        <v>0</v>
      </c>
      <c r="Q1297" s="4">
        <v>1014672</v>
      </c>
      <c r="R1297" s="4">
        <v>657882</v>
      </c>
      <c r="S1297" s="4">
        <v>356790</v>
      </c>
      <c r="T1297" s="4">
        <v>356590</v>
      </c>
      <c r="U1297" s="4">
        <v>657882</v>
      </c>
      <c r="V1297" s="4">
        <v>658082</v>
      </c>
      <c r="W1297" s="4">
        <v>0</v>
      </c>
      <c r="X1297" s="3" t="s">
        <v>37</v>
      </c>
    </row>
    <row r="1298" spans="1:24" ht="15.75" customHeight="1">
      <c r="A1298" s="3" t="s">
        <v>24</v>
      </c>
      <c r="B1298" s="3" t="s">
        <v>267</v>
      </c>
      <c r="C1298" s="3" t="s">
        <v>719</v>
      </c>
      <c r="D1298" s="3" t="s">
        <v>828</v>
      </c>
      <c r="E1298" s="3" t="s">
        <v>829</v>
      </c>
      <c r="F1298" s="3" t="s">
        <v>29</v>
      </c>
      <c r="G1298" s="3" t="s">
        <v>30</v>
      </c>
      <c r="H1298" s="3" t="s">
        <v>31</v>
      </c>
      <c r="I1298" s="3" t="s">
        <v>32</v>
      </c>
      <c r="J1298" s="3" t="s">
        <v>33</v>
      </c>
      <c r="K1298" s="3" t="s">
        <v>56</v>
      </c>
      <c r="L1298" s="3" t="s">
        <v>733</v>
      </c>
      <c r="M1298" s="3" t="s">
        <v>36</v>
      </c>
      <c r="N1298" s="4">
        <v>5750.49</v>
      </c>
      <c r="O1298" s="4">
        <v>0</v>
      </c>
      <c r="P1298" s="4">
        <v>0</v>
      </c>
      <c r="Q1298" s="4">
        <v>5750.49</v>
      </c>
      <c r="R1298" s="4">
        <v>0</v>
      </c>
      <c r="S1298" s="4">
        <v>216.67</v>
      </c>
      <c r="T1298" s="4">
        <v>216.67</v>
      </c>
      <c r="U1298" s="4">
        <v>5533.82</v>
      </c>
      <c r="V1298" s="4">
        <v>5533.82</v>
      </c>
      <c r="W1298" s="4">
        <v>5533.82</v>
      </c>
      <c r="X1298" s="3" t="s">
        <v>37</v>
      </c>
    </row>
    <row r="1299" spans="1:24" ht="15.75" customHeight="1">
      <c r="A1299" s="3" t="s">
        <v>24</v>
      </c>
      <c r="B1299" s="3" t="s">
        <v>267</v>
      </c>
      <c r="C1299" s="3" t="s">
        <v>719</v>
      </c>
      <c r="D1299" s="3" t="s">
        <v>828</v>
      </c>
      <c r="E1299" s="3" t="s">
        <v>829</v>
      </c>
      <c r="F1299" s="3" t="s">
        <v>29</v>
      </c>
      <c r="G1299" s="3" t="s">
        <v>30</v>
      </c>
      <c r="H1299" s="3" t="s">
        <v>31</v>
      </c>
      <c r="I1299" s="3" t="s">
        <v>32</v>
      </c>
      <c r="J1299" s="3" t="s">
        <v>33</v>
      </c>
      <c r="K1299" s="3" t="s">
        <v>58</v>
      </c>
      <c r="L1299" s="3" t="s">
        <v>734</v>
      </c>
      <c r="M1299" s="3" t="s">
        <v>36</v>
      </c>
      <c r="N1299" s="4">
        <v>11500.97</v>
      </c>
      <c r="O1299" s="4">
        <v>0</v>
      </c>
      <c r="P1299" s="4">
        <v>0</v>
      </c>
      <c r="Q1299" s="4">
        <v>11500.97</v>
      </c>
      <c r="R1299" s="4">
        <v>0</v>
      </c>
      <c r="S1299" s="4">
        <v>0</v>
      </c>
      <c r="T1299" s="4">
        <v>0</v>
      </c>
      <c r="U1299" s="4">
        <v>11500.97</v>
      </c>
      <c r="V1299" s="4">
        <v>11500.97</v>
      </c>
      <c r="W1299" s="4">
        <v>11500.97</v>
      </c>
      <c r="X1299" s="3" t="s">
        <v>37</v>
      </c>
    </row>
    <row r="1300" spans="1:24" ht="15.75" customHeight="1">
      <c r="A1300" s="3" t="s">
        <v>24</v>
      </c>
      <c r="B1300" s="3" t="s">
        <v>267</v>
      </c>
      <c r="C1300" s="3" t="s">
        <v>719</v>
      </c>
      <c r="D1300" s="3" t="s">
        <v>828</v>
      </c>
      <c r="E1300" s="3" t="s">
        <v>829</v>
      </c>
      <c r="F1300" s="3" t="s">
        <v>29</v>
      </c>
      <c r="G1300" s="3" t="s">
        <v>30</v>
      </c>
      <c r="H1300" s="3" t="s">
        <v>31</v>
      </c>
      <c r="I1300" s="3" t="s">
        <v>32</v>
      </c>
      <c r="J1300" s="3" t="s">
        <v>33</v>
      </c>
      <c r="K1300" s="3" t="s">
        <v>60</v>
      </c>
      <c r="L1300" s="3" t="s">
        <v>735</v>
      </c>
      <c r="M1300" s="3" t="s">
        <v>36</v>
      </c>
      <c r="N1300" s="4">
        <v>483330.33</v>
      </c>
      <c r="O1300" s="4">
        <v>1137.4100000000001</v>
      </c>
      <c r="P1300" s="4">
        <v>0</v>
      </c>
      <c r="Q1300" s="4">
        <v>484467.74</v>
      </c>
      <c r="R1300" s="4">
        <v>83321.53</v>
      </c>
      <c r="S1300" s="4">
        <v>174410.94</v>
      </c>
      <c r="T1300" s="4">
        <v>174320.71</v>
      </c>
      <c r="U1300" s="4">
        <v>310056.8</v>
      </c>
      <c r="V1300" s="4">
        <v>310147.03000000003</v>
      </c>
      <c r="W1300" s="4">
        <v>226735.27</v>
      </c>
      <c r="X1300" s="3" t="s">
        <v>37</v>
      </c>
    </row>
    <row r="1301" spans="1:24" ht="15.75" customHeight="1">
      <c r="A1301" s="3" t="s">
        <v>24</v>
      </c>
      <c r="B1301" s="3" t="s">
        <v>267</v>
      </c>
      <c r="C1301" s="3" t="s">
        <v>719</v>
      </c>
      <c r="D1301" s="3" t="s">
        <v>828</v>
      </c>
      <c r="E1301" s="3" t="s">
        <v>829</v>
      </c>
      <c r="F1301" s="3" t="s">
        <v>29</v>
      </c>
      <c r="G1301" s="3" t="s">
        <v>30</v>
      </c>
      <c r="H1301" s="3" t="s">
        <v>31</v>
      </c>
      <c r="I1301" s="3" t="s">
        <v>32</v>
      </c>
      <c r="J1301" s="3" t="s">
        <v>33</v>
      </c>
      <c r="K1301" s="3" t="s">
        <v>62</v>
      </c>
      <c r="L1301" s="3" t="s">
        <v>736</v>
      </c>
      <c r="M1301" s="3" t="s">
        <v>36</v>
      </c>
      <c r="N1301" s="4">
        <v>318886.63</v>
      </c>
      <c r="O1301" s="4">
        <v>765.22</v>
      </c>
      <c r="P1301" s="4">
        <v>0</v>
      </c>
      <c r="Q1301" s="4">
        <v>319651.84999999998</v>
      </c>
      <c r="R1301" s="4">
        <v>59734.21</v>
      </c>
      <c r="S1301" s="4">
        <v>97023.13</v>
      </c>
      <c r="T1301" s="4">
        <v>97006.47</v>
      </c>
      <c r="U1301" s="4">
        <v>222628.72</v>
      </c>
      <c r="V1301" s="4">
        <v>222645.38</v>
      </c>
      <c r="W1301" s="4">
        <v>162894.51</v>
      </c>
      <c r="X1301" s="3" t="s">
        <v>37</v>
      </c>
    </row>
    <row r="1302" spans="1:24" ht="15.75" customHeight="1">
      <c r="A1302" s="3" t="s">
        <v>24</v>
      </c>
      <c r="B1302" s="3" t="s">
        <v>267</v>
      </c>
      <c r="C1302" s="3" t="s">
        <v>719</v>
      </c>
      <c r="D1302" s="3" t="s">
        <v>828</v>
      </c>
      <c r="E1302" s="3" t="s">
        <v>829</v>
      </c>
      <c r="F1302" s="3" t="s">
        <v>29</v>
      </c>
      <c r="G1302" s="3" t="s">
        <v>30</v>
      </c>
      <c r="H1302" s="3" t="s">
        <v>31</v>
      </c>
      <c r="I1302" s="3" t="s">
        <v>32</v>
      </c>
      <c r="J1302" s="3" t="s">
        <v>33</v>
      </c>
      <c r="K1302" s="3" t="s">
        <v>64</v>
      </c>
      <c r="L1302" s="3" t="s">
        <v>737</v>
      </c>
      <c r="M1302" s="3" t="s">
        <v>36</v>
      </c>
      <c r="N1302" s="4">
        <v>272974.12</v>
      </c>
      <c r="O1302" s="4">
        <v>0</v>
      </c>
      <c r="P1302" s="4">
        <v>0</v>
      </c>
      <c r="Q1302" s="4">
        <v>272974.12</v>
      </c>
      <c r="R1302" s="4">
        <v>0</v>
      </c>
      <c r="S1302" s="4">
        <v>14242.79</v>
      </c>
      <c r="T1302" s="4">
        <v>8242.7900000000009</v>
      </c>
      <c r="U1302" s="4">
        <v>258731.33</v>
      </c>
      <c r="V1302" s="4">
        <v>264731.33</v>
      </c>
      <c r="W1302" s="4">
        <v>258731.33</v>
      </c>
      <c r="X1302" s="3" t="s">
        <v>37</v>
      </c>
    </row>
    <row r="1303" spans="1:24" ht="15.75" customHeight="1">
      <c r="A1303" s="3" t="s">
        <v>66</v>
      </c>
      <c r="B1303" s="3" t="s">
        <v>267</v>
      </c>
      <c r="C1303" s="3" t="s">
        <v>719</v>
      </c>
      <c r="D1303" s="3" t="s">
        <v>828</v>
      </c>
      <c r="E1303" s="3" t="s">
        <v>829</v>
      </c>
      <c r="F1303" s="3" t="s">
        <v>29</v>
      </c>
      <c r="G1303" s="3" t="s">
        <v>30</v>
      </c>
      <c r="H1303" s="3" t="s">
        <v>67</v>
      </c>
      <c r="I1303" s="3" t="s">
        <v>68</v>
      </c>
      <c r="J1303" s="3" t="s">
        <v>69</v>
      </c>
      <c r="K1303" s="3" t="s">
        <v>92</v>
      </c>
      <c r="L1303" s="3" t="s">
        <v>830</v>
      </c>
      <c r="M1303" s="3" t="s">
        <v>36</v>
      </c>
      <c r="N1303" s="4">
        <v>340</v>
      </c>
      <c r="O1303" s="4">
        <v>-340</v>
      </c>
      <c r="P1303" s="4">
        <v>0</v>
      </c>
      <c r="Q1303" s="4">
        <v>0</v>
      </c>
      <c r="R1303" s="4">
        <v>0</v>
      </c>
      <c r="S1303" s="4">
        <v>0</v>
      </c>
      <c r="T1303" s="4">
        <v>0</v>
      </c>
      <c r="U1303" s="4">
        <v>0</v>
      </c>
      <c r="V1303" s="4">
        <v>0</v>
      </c>
      <c r="W1303" s="4">
        <v>0</v>
      </c>
      <c r="X1303" s="3" t="s">
        <v>37</v>
      </c>
    </row>
    <row r="1304" spans="1:24" ht="15.75" customHeight="1">
      <c r="A1304" s="3" t="s">
        <v>66</v>
      </c>
      <c r="B1304" s="3" t="s">
        <v>267</v>
      </c>
      <c r="C1304" s="3" t="s">
        <v>719</v>
      </c>
      <c r="D1304" s="3" t="s">
        <v>828</v>
      </c>
      <c r="E1304" s="3" t="s">
        <v>829</v>
      </c>
      <c r="F1304" s="3" t="s">
        <v>29</v>
      </c>
      <c r="G1304" s="3" t="s">
        <v>30</v>
      </c>
      <c r="H1304" s="3" t="s">
        <v>67</v>
      </c>
      <c r="I1304" s="3" t="s">
        <v>68</v>
      </c>
      <c r="J1304" s="3" t="s">
        <v>69</v>
      </c>
      <c r="K1304" s="3" t="s">
        <v>112</v>
      </c>
      <c r="L1304" s="3" t="s">
        <v>831</v>
      </c>
      <c r="M1304" s="3" t="s">
        <v>36</v>
      </c>
      <c r="N1304" s="4">
        <v>1900</v>
      </c>
      <c r="O1304" s="4">
        <v>-1900</v>
      </c>
      <c r="P1304" s="4">
        <v>0</v>
      </c>
      <c r="Q1304" s="4">
        <v>0</v>
      </c>
      <c r="R1304" s="4">
        <v>0</v>
      </c>
      <c r="S1304" s="4">
        <v>0</v>
      </c>
      <c r="T1304" s="4">
        <v>0</v>
      </c>
      <c r="U1304" s="4">
        <v>0</v>
      </c>
      <c r="V1304" s="4">
        <v>0</v>
      </c>
      <c r="W1304" s="4">
        <v>0</v>
      </c>
      <c r="X1304" s="3" t="s">
        <v>37</v>
      </c>
    </row>
    <row r="1305" spans="1:24" ht="15.75" customHeight="1">
      <c r="A1305" s="3" t="s">
        <v>66</v>
      </c>
      <c r="B1305" s="3" t="s">
        <v>267</v>
      </c>
      <c r="C1305" s="3" t="s">
        <v>719</v>
      </c>
      <c r="D1305" s="3" t="s">
        <v>828</v>
      </c>
      <c r="E1305" s="3" t="s">
        <v>829</v>
      </c>
      <c r="F1305" s="3" t="s">
        <v>29</v>
      </c>
      <c r="G1305" s="3" t="s">
        <v>30</v>
      </c>
      <c r="H1305" s="3" t="s">
        <v>67</v>
      </c>
      <c r="I1305" s="3" t="s">
        <v>68</v>
      </c>
      <c r="J1305" s="3" t="s">
        <v>69</v>
      </c>
      <c r="K1305" s="3" t="s">
        <v>742</v>
      </c>
      <c r="L1305" s="3" t="s">
        <v>743</v>
      </c>
      <c r="M1305" s="3" t="s">
        <v>36</v>
      </c>
      <c r="N1305" s="4">
        <v>0</v>
      </c>
      <c r="O1305" s="4">
        <v>3355</v>
      </c>
      <c r="P1305" s="4">
        <v>0</v>
      </c>
      <c r="Q1305" s="4">
        <v>3355</v>
      </c>
      <c r="R1305" s="4">
        <v>3355</v>
      </c>
      <c r="S1305" s="4">
        <v>0</v>
      </c>
      <c r="T1305" s="4">
        <v>0</v>
      </c>
      <c r="U1305" s="4">
        <v>3355</v>
      </c>
      <c r="V1305" s="4">
        <v>3355</v>
      </c>
      <c r="W1305" s="4">
        <v>0</v>
      </c>
      <c r="X1305" s="3" t="s">
        <v>37</v>
      </c>
    </row>
    <row r="1306" spans="1:24" ht="15.75" customHeight="1">
      <c r="A1306" s="3" t="s">
        <v>66</v>
      </c>
      <c r="B1306" s="3" t="s">
        <v>267</v>
      </c>
      <c r="C1306" s="3" t="s">
        <v>719</v>
      </c>
      <c r="D1306" s="3" t="s">
        <v>828</v>
      </c>
      <c r="E1306" s="3" t="s">
        <v>829</v>
      </c>
      <c r="F1306" s="3" t="s">
        <v>29</v>
      </c>
      <c r="G1306" s="3" t="s">
        <v>30</v>
      </c>
      <c r="H1306" s="3" t="s">
        <v>67</v>
      </c>
      <c r="I1306" s="3" t="s">
        <v>68</v>
      </c>
      <c r="J1306" s="3" t="s">
        <v>69</v>
      </c>
      <c r="K1306" s="3" t="s">
        <v>405</v>
      </c>
      <c r="L1306" s="3" t="s">
        <v>832</v>
      </c>
      <c r="M1306" s="3" t="s">
        <v>36</v>
      </c>
      <c r="N1306" s="4">
        <v>1115</v>
      </c>
      <c r="O1306" s="4">
        <v>-1115</v>
      </c>
      <c r="P1306" s="4">
        <v>0</v>
      </c>
      <c r="Q1306" s="4">
        <v>0</v>
      </c>
      <c r="R1306" s="4">
        <v>0</v>
      </c>
      <c r="S1306" s="4">
        <v>0</v>
      </c>
      <c r="T1306" s="4">
        <v>0</v>
      </c>
      <c r="U1306" s="4">
        <v>0</v>
      </c>
      <c r="V1306" s="4">
        <v>0</v>
      </c>
      <c r="W1306" s="4">
        <v>0</v>
      </c>
      <c r="X1306" s="3" t="s">
        <v>37</v>
      </c>
    </row>
    <row r="1307" spans="1:24" ht="15.75" customHeight="1">
      <c r="A1307" s="3" t="s">
        <v>243</v>
      </c>
      <c r="B1307" s="3" t="s">
        <v>267</v>
      </c>
      <c r="C1307" s="3" t="s">
        <v>719</v>
      </c>
      <c r="D1307" s="3" t="s">
        <v>828</v>
      </c>
      <c r="E1307" s="3" t="s">
        <v>829</v>
      </c>
      <c r="F1307" s="3" t="s">
        <v>29</v>
      </c>
      <c r="G1307" s="3" t="s">
        <v>30</v>
      </c>
      <c r="H1307" s="3" t="s">
        <v>67</v>
      </c>
      <c r="I1307" s="3" t="s">
        <v>68</v>
      </c>
      <c r="J1307" s="3" t="s">
        <v>244</v>
      </c>
      <c r="K1307" s="3" t="s">
        <v>245</v>
      </c>
      <c r="L1307" s="3" t="s">
        <v>833</v>
      </c>
      <c r="M1307" s="3" t="s">
        <v>36</v>
      </c>
      <c r="N1307" s="4">
        <v>290</v>
      </c>
      <c r="O1307" s="4">
        <v>0</v>
      </c>
      <c r="P1307" s="4">
        <v>0</v>
      </c>
      <c r="Q1307" s="4">
        <v>290</v>
      </c>
      <c r="R1307" s="4">
        <v>0</v>
      </c>
      <c r="S1307" s="4">
        <v>0</v>
      </c>
      <c r="T1307" s="4">
        <v>0</v>
      </c>
      <c r="U1307" s="4">
        <v>290</v>
      </c>
      <c r="V1307" s="4">
        <v>290</v>
      </c>
      <c r="W1307" s="4">
        <v>290</v>
      </c>
      <c r="X1307" s="3" t="s">
        <v>247</v>
      </c>
    </row>
    <row r="1308" spans="1:24" ht="15.75" customHeight="1">
      <c r="A1308" s="3" t="s">
        <v>243</v>
      </c>
      <c r="B1308" s="3" t="s">
        <v>267</v>
      </c>
      <c r="C1308" s="3" t="s">
        <v>719</v>
      </c>
      <c r="D1308" s="3" t="s">
        <v>828</v>
      </c>
      <c r="E1308" s="3" t="s">
        <v>829</v>
      </c>
      <c r="F1308" s="3" t="s">
        <v>29</v>
      </c>
      <c r="G1308" s="3" t="s">
        <v>30</v>
      </c>
      <c r="H1308" s="3" t="s">
        <v>67</v>
      </c>
      <c r="I1308" s="3" t="s">
        <v>68</v>
      </c>
      <c r="J1308" s="3" t="s">
        <v>244</v>
      </c>
      <c r="K1308" s="3" t="s">
        <v>248</v>
      </c>
      <c r="L1308" s="3" t="s">
        <v>834</v>
      </c>
      <c r="M1308" s="3" t="s">
        <v>36</v>
      </c>
      <c r="N1308" s="4">
        <v>5010</v>
      </c>
      <c r="O1308" s="4">
        <v>0</v>
      </c>
      <c r="P1308" s="4">
        <v>0</v>
      </c>
      <c r="Q1308" s="4">
        <v>5010</v>
      </c>
      <c r="R1308" s="4">
        <v>0</v>
      </c>
      <c r="S1308" s="4">
        <v>0</v>
      </c>
      <c r="T1308" s="4">
        <v>0</v>
      </c>
      <c r="U1308" s="4">
        <v>5010</v>
      </c>
      <c r="V1308" s="4">
        <v>5010</v>
      </c>
      <c r="W1308" s="4">
        <v>5010</v>
      </c>
      <c r="X1308" s="3" t="s">
        <v>247</v>
      </c>
    </row>
    <row r="1309" spans="1:24" ht="15.75" customHeight="1">
      <c r="A1309" s="3" t="s">
        <v>243</v>
      </c>
      <c r="B1309" s="3" t="s">
        <v>267</v>
      </c>
      <c r="C1309" s="3" t="s">
        <v>719</v>
      </c>
      <c r="D1309" s="3" t="s">
        <v>828</v>
      </c>
      <c r="E1309" s="3" t="s">
        <v>829</v>
      </c>
      <c r="F1309" s="3" t="s">
        <v>29</v>
      </c>
      <c r="G1309" s="3" t="s">
        <v>30</v>
      </c>
      <c r="H1309" s="3" t="s">
        <v>67</v>
      </c>
      <c r="I1309" s="3" t="s">
        <v>68</v>
      </c>
      <c r="J1309" s="3" t="s">
        <v>244</v>
      </c>
      <c r="K1309" s="3" t="s">
        <v>250</v>
      </c>
      <c r="L1309" s="3" t="s">
        <v>835</v>
      </c>
      <c r="M1309" s="3" t="s">
        <v>36</v>
      </c>
      <c r="N1309" s="4">
        <v>1345</v>
      </c>
      <c r="O1309" s="4">
        <v>0</v>
      </c>
      <c r="P1309" s="4">
        <v>0</v>
      </c>
      <c r="Q1309" s="4">
        <v>1345</v>
      </c>
      <c r="R1309" s="4">
        <v>0</v>
      </c>
      <c r="S1309" s="4">
        <v>0</v>
      </c>
      <c r="T1309" s="4">
        <v>0</v>
      </c>
      <c r="U1309" s="4">
        <v>1345</v>
      </c>
      <c r="V1309" s="4">
        <v>1345</v>
      </c>
      <c r="W1309" s="4">
        <v>1345</v>
      </c>
      <c r="X1309" s="3" t="s">
        <v>247</v>
      </c>
    </row>
    <row r="1310" spans="1:24" ht="15.75" customHeight="1">
      <c r="A1310" s="3" t="s">
        <v>262</v>
      </c>
      <c r="B1310" s="3" t="s">
        <v>267</v>
      </c>
      <c r="C1310" s="3" t="s">
        <v>719</v>
      </c>
      <c r="D1310" s="3" t="s">
        <v>828</v>
      </c>
      <c r="E1310" s="3" t="s">
        <v>829</v>
      </c>
      <c r="F1310" s="3" t="s">
        <v>29</v>
      </c>
      <c r="G1310" s="3" t="s">
        <v>30</v>
      </c>
      <c r="H1310" s="3" t="s">
        <v>31</v>
      </c>
      <c r="I1310" s="3" t="s">
        <v>32</v>
      </c>
      <c r="J1310" s="3" t="s">
        <v>263</v>
      </c>
      <c r="K1310" s="3" t="s">
        <v>264</v>
      </c>
      <c r="L1310" s="3" t="s">
        <v>746</v>
      </c>
      <c r="M1310" s="3" t="s">
        <v>36</v>
      </c>
      <c r="N1310" s="4">
        <v>90021.21</v>
      </c>
      <c r="O1310" s="4">
        <v>0</v>
      </c>
      <c r="P1310" s="4">
        <v>0</v>
      </c>
      <c r="Q1310" s="4">
        <v>90021.21</v>
      </c>
      <c r="R1310" s="4">
        <v>0</v>
      </c>
      <c r="S1310" s="4">
        <v>35290.82</v>
      </c>
      <c r="T1310" s="4">
        <v>35290.82</v>
      </c>
      <c r="U1310" s="4">
        <v>54730.39</v>
      </c>
      <c r="V1310" s="4">
        <v>54730.39</v>
      </c>
      <c r="W1310" s="4">
        <v>54730.39</v>
      </c>
      <c r="X1310" s="3" t="s">
        <v>266</v>
      </c>
    </row>
    <row r="1311" spans="1:24" ht="15.75" customHeight="1">
      <c r="A1311" s="3" t="s">
        <v>391</v>
      </c>
      <c r="B1311" s="3" t="s">
        <v>467</v>
      </c>
      <c r="C1311" s="3" t="s">
        <v>836</v>
      </c>
      <c r="D1311" s="3" t="s">
        <v>837</v>
      </c>
      <c r="E1311" s="3" t="s">
        <v>838</v>
      </c>
      <c r="F1311" s="3" t="s">
        <v>839</v>
      </c>
      <c r="G1311" s="3" t="s">
        <v>840</v>
      </c>
      <c r="H1311" s="3" t="s">
        <v>841</v>
      </c>
      <c r="I1311" s="3" t="s">
        <v>842</v>
      </c>
      <c r="J1311" s="3" t="s">
        <v>392</v>
      </c>
      <c r="K1311" s="3" t="s">
        <v>843</v>
      </c>
      <c r="L1311" s="3" t="s">
        <v>844</v>
      </c>
      <c r="M1311" s="3" t="s">
        <v>126</v>
      </c>
      <c r="N1311" s="4">
        <v>5000000</v>
      </c>
      <c r="O1311" s="4">
        <v>0</v>
      </c>
      <c r="P1311" s="4">
        <v>0</v>
      </c>
      <c r="Q1311" s="4">
        <v>5000000</v>
      </c>
      <c r="R1311" s="4">
        <v>0</v>
      </c>
      <c r="S1311" s="4">
        <v>5000000</v>
      </c>
      <c r="T1311" s="4">
        <v>2128067.52</v>
      </c>
      <c r="U1311" s="4">
        <v>0</v>
      </c>
      <c r="V1311" s="4">
        <v>2871932.48</v>
      </c>
      <c r="W1311" s="4">
        <v>0</v>
      </c>
      <c r="X1311" s="3" t="s">
        <v>127</v>
      </c>
    </row>
    <row r="1312" spans="1:24" ht="15.75" customHeight="1">
      <c r="A1312" s="3" t="s">
        <v>391</v>
      </c>
      <c r="B1312" s="3" t="s">
        <v>747</v>
      </c>
      <c r="C1312" s="3" t="s">
        <v>845</v>
      </c>
      <c r="D1312" s="3" t="s">
        <v>846</v>
      </c>
      <c r="E1312" s="3" t="s">
        <v>847</v>
      </c>
      <c r="F1312" s="3" t="s">
        <v>839</v>
      </c>
      <c r="G1312" s="3" t="s">
        <v>840</v>
      </c>
      <c r="H1312" s="3" t="s">
        <v>848</v>
      </c>
      <c r="I1312" s="3" t="s">
        <v>849</v>
      </c>
      <c r="J1312" s="3" t="s">
        <v>392</v>
      </c>
      <c r="K1312" s="3" t="s">
        <v>850</v>
      </c>
      <c r="L1312" s="3" t="s">
        <v>851</v>
      </c>
      <c r="M1312" s="3" t="s">
        <v>126</v>
      </c>
      <c r="N1312" s="4">
        <v>750000</v>
      </c>
      <c r="O1312" s="4">
        <v>0</v>
      </c>
      <c r="P1312" s="4">
        <v>0</v>
      </c>
      <c r="Q1312" s="4">
        <v>750000</v>
      </c>
      <c r="R1312" s="4">
        <v>0</v>
      </c>
      <c r="S1312" s="4">
        <v>750000</v>
      </c>
      <c r="T1312" s="4">
        <v>250000</v>
      </c>
      <c r="U1312" s="4">
        <v>0</v>
      </c>
      <c r="V1312" s="4">
        <v>500000</v>
      </c>
      <c r="W1312" s="4">
        <v>0</v>
      </c>
      <c r="X1312" s="3" t="s">
        <v>127</v>
      </c>
    </row>
    <row r="1313" spans="1:24" ht="15.75" customHeight="1">
      <c r="A1313" s="3" t="s">
        <v>24</v>
      </c>
      <c r="B1313" s="3" t="s">
        <v>25</v>
      </c>
      <c r="C1313" s="3" t="s">
        <v>852</v>
      </c>
      <c r="D1313" s="3" t="s">
        <v>853</v>
      </c>
      <c r="E1313" s="3" t="s">
        <v>854</v>
      </c>
      <c r="F1313" s="3" t="s">
        <v>29</v>
      </c>
      <c r="G1313" s="3" t="s">
        <v>30</v>
      </c>
      <c r="H1313" s="3" t="s">
        <v>31</v>
      </c>
      <c r="I1313" s="3" t="s">
        <v>32</v>
      </c>
      <c r="J1313" s="3" t="s">
        <v>33</v>
      </c>
      <c r="K1313" s="3" t="s">
        <v>34</v>
      </c>
      <c r="L1313" s="3" t="s">
        <v>855</v>
      </c>
      <c r="M1313" s="3" t="s">
        <v>36</v>
      </c>
      <c r="N1313" s="4">
        <v>14138388</v>
      </c>
      <c r="O1313" s="4">
        <v>0</v>
      </c>
      <c r="P1313" s="4">
        <v>0</v>
      </c>
      <c r="Q1313" s="4">
        <v>14138388</v>
      </c>
      <c r="R1313" s="4">
        <v>0</v>
      </c>
      <c r="S1313" s="4">
        <v>4984822.83</v>
      </c>
      <c r="T1313" s="4">
        <v>4984822.83</v>
      </c>
      <c r="U1313" s="4">
        <v>9153565.1699999999</v>
      </c>
      <c r="V1313" s="4">
        <v>9153565.1699999999</v>
      </c>
      <c r="W1313" s="4">
        <v>9153565.1699999999</v>
      </c>
      <c r="X1313" s="3" t="s">
        <v>37</v>
      </c>
    </row>
    <row r="1314" spans="1:24" ht="15.75" customHeight="1">
      <c r="A1314" s="3" t="s">
        <v>24</v>
      </c>
      <c r="B1314" s="3" t="s">
        <v>25</v>
      </c>
      <c r="C1314" s="3" t="s">
        <v>852</v>
      </c>
      <c r="D1314" s="3" t="s">
        <v>853</v>
      </c>
      <c r="E1314" s="3" t="s">
        <v>854</v>
      </c>
      <c r="F1314" s="3" t="s">
        <v>29</v>
      </c>
      <c r="G1314" s="3" t="s">
        <v>30</v>
      </c>
      <c r="H1314" s="3" t="s">
        <v>31</v>
      </c>
      <c r="I1314" s="3" t="s">
        <v>32</v>
      </c>
      <c r="J1314" s="3" t="s">
        <v>33</v>
      </c>
      <c r="K1314" s="3" t="s">
        <v>38</v>
      </c>
      <c r="L1314" s="3" t="s">
        <v>856</v>
      </c>
      <c r="M1314" s="3" t="s">
        <v>36</v>
      </c>
      <c r="N1314" s="4">
        <v>37255.919999999998</v>
      </c>
      <c r="O1314" s="4">
        <v>-4838.6400000000003</v>
      </c>
      <c r="P1314" s="4">
        <v>0</v>
      </c>
      <c r="Q1314" s="4">
        <v>32417.279999999999</v>
      </c>
      <c r="R1314" s="4">
        <v>0</v>
      </c>
      <c r="S1314" s="4">
        <v>14918.47</v>
      </c>
      <c r="T1314" s="4">
        <v>14918.47</v>
      </c>
      <c r="U1314" s="4">
        <v>17498.810000000001</v>
      </c>
      <c r="V1314" s="4">
        <v>17498.810000000001</v>
      </c>
      <c r="W1314" s="4">
        <v>17498.810000000001</v>
      </c>
      <c r="X1314" s="3" t="s">
        <v>37</v>
      </c>
    </row>
    <row r="1315" spans="1:24" ht="15.75" customHeight="1">
      <c r="A1315" s="3" t="s">
        <v>24</v>
      </c>
      <c r="B1315" s="3" t="s">
        <v>25</v>
      </c>
      <c r="C1315" s="3" t="s">
        <v>852</v>
      </c>
      <c r="D1315" s="3" t="s">
        <v>853</v>
      </c>
      <c r="E1315" s="3" t="s">
        <v>854</v>
      </c>
      <c r="F1315" s="3" t="s">
        <v>29</v>
      </c>
      <c r="G1315" s="3" t="s">
        <v>30</v>
      </c>
      <c r="H1315" s="3" t="s">
        <v>31</v>
      </c>
      <c r="I1315" s="3" t="s">
        <v>32</v>
      </c>
      <c r="J1315" s="3" t="s">
        <v>33</v>
      </c>
      <c r="K1315" s="3" t="s">
        <v>40</v>
      </c>
      <c r="L1315" s="3" t="s">
        <v>857</v>
      </c>
      <c r="M1315" s="3" t="s">
        <v>36</v>
      </c>
      <c r="N1315" s="4">
        <v>1287343.1599999999</v>
      </c>
      <c r="O1315" s="4">
        <v>32689.279999999999</v>
      </c>
      <c r="P1315" s="4">
        <v>0</v>
      </c>
      <c r="Q1315" s="4">
        <v>1320032.44</v>
      </c>
      <c r="R1315" s="4">
        <v>202119</v>
      </c>
      <c r="S1315" s="4">
        <v>68787.87</v>
      </c>
      <c r="T1315" s="4">
        <v>68465.61</v>
      </c>
      <c r="U1315" s="4">
        <v>1251244.57</v>
      </c>
      <c r="V1315" s="4">
        <v>1251566.83</v>
      </c>
      <c r="W1315" s="4">
        <v>1049125.57</v>
      </c>
      <c r="X1315" s="3" t="s">
        <v>37</v>
      </c>
    </row>
    <row r="1316" spans="1:24" ht="15.75" customHeight="1">
      <c r="A1316" s="3" t="s">
        <v>24</v>
      </c>
      <c r="B1316" s="3" t="s">
        <v>25</v>
      </c>
      <c r="C1316" s="3" t="s">
        <v>852</v>
      </c>
      <c r="D1316" s="3" t="s">
        <v>853</v>
      </c>
      <c r="E1316" s="3" t="s">
        <v>854</v>
      </c>
      <c r="F1316" s="3" t="s">
        <v>29</v>
      </c>
      <c r="G1316" s="3" t="s">
        <v>30</v>
      </c>
      <c r="H1316" s="3" t="s">
        <v>31</v>
      </c>
      <c r="I1316" s="3" t="s">
        <v>32</v>
      </c>
      <c r="J1316" s="3" t="s">
        <v>33</v>
      </c>
      <c r="K1316" s="3" t="s">
        <v>42</v>
      </c>
      <c r="L1316" s="3" t="s">
        <v>858</v>
      </c>
      <c r="M1316" s="3" t="s">
        <v>36</v>
      </c>
      <c r="N1316" s="4">
        <v>700325</v>
      </c>
      <c r="O1316" s="4">
        <v>-300</v>
      </c>
      <c r="P1316" s="4">
        <v>0</v>
      </c>
      <c r="Q1316" s="4">
        <v>700025</v>
      </c>
      <c r="R1316" s="4">
        <v>99975</v>
      </c>
      <c r="S1316" s="4">
        <v>31202.94</v>
      </c>
      <c r="T1316" s="4">
        <v>31202.94</v>
      </c>
      <c r="U1316" s="4">
        <v>668822.06000000006</v>
      </c>
      <c r="V1316" s="4">
        <v>668822.06000000006</v>
      </c>
      <c r="W1316" s="4">
        <v>568847.06000000006</v>
      </c>
      <c r="X1316" s="3" t="s">
        <v>37</v>
      </c>
    </row>
    <row r="1317" spans="1:24" ht="15.75" customHeight="1">
      <c r="A1317" s="3" t="s">
        <v>24</v>
      </c>
      <c r="B1317" s="3" t="s">
        <v>25</v>
      </c>
      <c r="C1317" s="3" t="s">
        <v>852</v>
      </c>
      <c r="D1317" s="3" t="s">
        <v>853</v>
      </c>
      <c r="E1317" s="3" t="s">
        <v>854</v>
      </c>
      <c r="F1317" s="3" t="s">
        <v>29</v>
      </c>
      <c r="G1317" s="3" t="s">
        <v>30</v>
      </c>
      <c r="H1317" s="3" t="s">
        <v>31</v>
      </c>
      <c r="I1317" s="3" t="s">
        <v>32</v>
      </c>
      <c r="J1317" s="3" t="s">
        <v>33</v>
      </c>
      <c r="K1317" s="3" t="s">
        <v>44</v>
      </c>
      <c r="L1317" s="3" t="s">
        <v>859</v>
      </c>
      <c r="M1317" s="3" t="s">
        <v>36</v>
      </c>
      <c r="N1317" s="4">
        <v>710</v>
      </c>
      <c r="O1317" s="4">
        <v>90.8</v>
      </c>
      <c r="P1317" s="4">
        <v>0</v>
      </c>
      <c r="Q1317" s="4">
        <v>800.8</v>
      </c>
      <c r="R1317" s="4">
        <v>0</v>
      </c>
      <c r="S1317" s="4">
        <v>342.3</v>
      </c>
      <c r="T1317" s="4">
        <v>342.3</v>
      </c>
      <c r="U1317" s="4">
        <v>458.5</v>
      </c>
      <c r="V1317" s="4">
        <v>458.5</v>
      </c>
      <c r="W1317" s="4">
        <v>458.5</v>
      </c>
      <c r="X1317" s="3" t="s">
        <v>37</v>
      </c>
    </row>
    <row r="1318" spans="1:24" ht="15.75" customHeight="1">
      <c r="A1318" s="3" t="s">
        <v>24</v>
      </c>
      <c r="B1318" s="3" t="s">
        <v>25</v>
      </c>
      <c r="C1318" s="3" t="s">
        <v>852</v>
      </c>
      <c r="D1318" s="3" t="s">
        <v>853</v>
      </c>
      <c r="E1318" s="3" t="s">
        <v>854</v>
      </c>
      <c r="F1318" s="3" t="s">
        <v>29</v>
      </c>
      <c r="G1318" s="3" t="s">
        <v>30</v>
      </c>
      <c r="H1318" s="3" t="s">
        <v>31</v>
      </c>
      <c r="I1318" s="3" t="s">
        <v>32</v>
      </c>
      <c r="J1318" s="3" t="s">
        <v>33</v>
      </c>
      <c r="K1318" s="3" t="s">
        <v>46</v>
      </c>
      <c r="L1318" s="3" t="s">
        <v>860</v>
      </c>
      <c r="M1318" s="3" t="s">
        <v>36</v>
      </c>
      <c r="N1318" s="4">
        <v>5280</v>
      </c>
      <c r="O1318" s="4">
        <v>-704</v>
      </c>
      <c r="P1318" s="4">
        <v>0</v>
      </c>
      <c r="Q1318" s="4">
        <v>4576</v>
      </c>
      <c r="R1318" s="4">
        <v>0</v>
      </c>
      <c r="S1318" s="4">
        <v>1956</v>
      </c>
      <c r="T1318" s="4">
        <v>1956</v>
      </c>
      <c r="U1318" s="4">
        <v>2620</v>
      </c>
      <c r="V1318" s="4">
        <v>2620</v>
      </c>
      <c r="W1318" s="4">
        <v>2620</v>
      </c>
      <c r="X1318" s="3" t="s">
        <v>37</v>
      </c>
    </row>
    <row r="1319" spans="1:24" ht="15.75" customHeight="1">
      <c r="A1319" s="3" t="s">
        <v>24</v>
      </c>
      <c r="B1319" s="3" t="s">
        <v>25</v>
      </c>
      <c r="C1319" s="3" t="s">
        <v>852</v>
      </c>
      <c r="D1319" s="3" t="s">
        <v>853</v>
      </c>
      <c r="E1319" s="3" t="s">
        <v>854</v>
      </c>
      <c r="F1319" s="3" t="s">
        <v>29</v>
      </c>
      <c r="G1319" s="3" t="s">
        <v>30</v>
      </c>
      <c r="H1319" s="3" t="s">
        <v>31</v>
      </c>
      <c r="I1319" s="3" t="s">
        <v>32</v>
      </c>
      <c r="J1319" s="3" t="s">
        <v>33</v>
      </c>
      <c r="K1319" s="3" t="s">
        <v>48</v>
      </c>
      <c r="L1319" s="3" t="s">
        <v>861</v>
      </c>
      <c r="M1319" s="3" t="s">
        <v>36</v>
      </c>
      <c r="N1319" s="4">
        <v>1117.68</v>
      </c>
      <c r="O1319" s="4">
        <v>0</v>
      </c>
      <c r="P1319" s="4">
        <v>0</v>
      </c>
      <c r="Q1319" s="4">
        <v>1117.68</v>
      </c>
      <c r="R1319" s="4">
        <v>0</v>
      </c>
      <c r="S1319" s="4">
        <v>90</v>
      </c>
      <c r="T1319" s="4">
        <v>90</v>
      </c>
      <c r="U1319" s="4">
        <v>1027.68</v>
      </c>
      <c r="V1319" s="4">
        <v>1027.68</v>
      </c>
      <c r="W1319" s="4">
        <v>1027.68</v>
      </c>
      <c r="X1319" s="3" t="s">
        <v>37</v>
      </c>
    </row>
    <row r="1320" spans="1:24" ht="15.75" customHeight="1">
      <c r="A1320" s="3" t="s">
        <v>24</v>
      </c>
      <c r="B1320" s="3" t="s">
        <v>25</v>
      </c>
      <c r="C1320" s="3" t="s">
        <v>852</v>
      </c>
      <c r="D1320" s="3" t="s">
        <v>853</v>
      </c>
      <c r="E1320" s="3" t="s">
        <v>854</v>
      </c>
      <c r="F1320" s="3" t="s">
        <v>29</v>
      </c>
      <c r="G1320" s="3" t="s">
        <v>30</v>
      </c>
      <c r="H1320" s="3" t="s">
        <v>31</v>
      </c>
      <c r="I1320" s="3" t="s">
        <v>32</v>
      </c>
      <c r="J1320" s="3" t="s">
        <v>33</v>
      </c>
      <c r="K1320" s="3" t="s">
        <v>50</v>
      </c>
      <c r="L1320" s="3" t="s">
        <v>862</v>
      </c>
      <c r="M1320" s="3" t="s">
        <v>36</v>
      </c>
      <c r="N1320" s="4">
        <v>1862.8</v>
      </c>
      <c r="O1320" s="4">
        <v>-229.84</v>
      </c>
      <c r="P1320" s="4">
        <v>0</v>
      </c>
      <c r="Q1320" s="4">
        <v>1632.96</v>
      </c>
      <c r="R1320" s="4">
        <v>0</v>
      </c>
      <c r="S1320" s="4">
        <v>708.62</v>
      </c>
      <c r="T1320" s="4">
        <v>708.62</v>
      </c>
      <c r="U1320" s="4">
        <v>924.34</v>
      </c>
      <c r="V1320" s="4">
        <v>924.34</v>
      </c>
      <c r="W1320" s="4">
        <v>924.34</v>
      </c>
      <c r="X1320" s="3" t="s">
        <v>37</v>
      </c>
    </row>
    <row r="1321" spans="1:24" ht="15.75" customHeight="1">
      <c r="A1321" s="3" t="s">
        <v>24</v>
      </c>
      <c r="B1321" s="3" t="s">
        <v>25</v>
      </c>
      <c r="C1321" s="3" t="s">
        <v>852</v>
      </c>
      <c r="D1321" s="3" t="s">
        <v>853</v>
      </c>
      <c r="E1321" s="3" t="s">
        <v>854</v>
      </c>
      <c r="F1321" s="3" t="s">
        <v>29</v>
      </c>
      <c r="G1321" s="3" t="s">
        <v>30</v>
      </c>
      <c r="H1321" s="3" t="s">
        <v>31</v>
      </c>
      <c r="I1321" s="3" t="s">
        <v>32</v>
      </c>
      <c r="J1321" s="3" t="s">
        <v>33</v>
      </c>
      <c r="K1321" s="3" t="s">
        <v>52</v>
      </c>
      <c r="L1321" s="3" t="s">
        <v>863</v>
      </c>
      <c r="M1321" s="3" t="s">
        <v>36</v>
      </c>
      <c r="N1321" s="4">
        <v>314799.31</v>
      </c>
      <c r="O1321" s="4">
        <v>0</v>
      </c>
      <c r="P1321" s="4">
        <v>0</v>
      </c>
      <c r="Q1321" s="4">
        <v>314799.31</v>
      </c>
      <c r="R1321" s="4">
        <v>0</v>
      </c>
      <c r="S1321" s="4">
        <v>97008.69</v>
      </c>
      <c r="T1321" s="4">
        <v>97008.69</v>
      </c>
      <c r="U1321" s="4">
        <v>217790.62</v>
      </c>
      <c r="V1321" s="4">
        <v>217790.62</v>
      </c>
      <c r="W1321" s="4">
        <v>217790.62</v>
      </c>
      <c r="X1321" s="3" t="s">
        <v>37</v>
      </c>
    </row>
    <row r="1322" spans="1:24" ht="15.75" customHeight="1">
      <c r="A1322" s="3" t="s">
        <v>24</v>
      </c>
      <c r="B1322" s="3" t="s">
        <v>25</v>
      </c>
      <c r="C1322" s="3" t="s">
        <v>852</v>
      </c>
      <c r="D1322" s="3" t="s">
        <v>853</v>
      </c>
      <c r="E1322" s="3" t="s">
        <v>854</v>
      </c>
      <c r="F1322" s="3" t="s">
        <v>29</v>
      </c>
      <c r="G1322" s="3" t="s">
        <v>30</v>
      </c>
      <c r="H1322" s="3" t="s">
        <v>31</v>
      </c>
      <c r="I1322" s="3" t="s">
        <v>32</v>
      </c>
      <c r="J1322" s="3" t="s">
        <v>33</v>
      </c>
      <c r="K1322" s="3" t="s">
        <v>54</v>
      </c>
      <c r="L1322" s="3" t="s">
        <v>864</v>
      </c>
      <c r="M1322" s="3" t="s">
        <v>36</v>
      </c>
      <c r="N1322" s="4">
        <v>4644144.1399999997</v>
      </c>
      <c r="O1322" s="4">
        <v>-328283.40999999997</v>
      </c>
      <c r="P1322" s="4">
        <v>0</v>
      </c>
      <c r="Q1322" s="4">
        <v>4315860.7300000004</v>
      </c>
      <c r="R1322" s="4">
        <v>1440756.87</v>
      </c>
      <c r="S1322" s="4">
        <v>993851.13</v>
      </c>
      <c r="T1322" s="4">
        <v>993851.13</v>
      </c>
      <c r="U1322" s="4">
        <v>3322009.6000000001</v>
      </c>
      <c r="V1322" s="4">
        <v>3322009.6000000001</v>
      </c>
      <c r="W1322" s="4">
        <v>1881252.73</v>
      </c>
      <c r="X1322" s="3" t="s">
        <v>37</v>
      </c>
    </row>
    <row r="1323" spans="1:24" ht="15.75" customHeight="1">
      <c r="A1323" s="3" t="s">
        <v>24</v>
      </c>
      <c r="B1323" s="3" t="s">
        <v>25</v>
      </c>
      <c r="C1323" s="3" t="s">
        <v>852</v>
      </c>
      <c r="D1323" s="3" t="s">
        <v>853</v>
      </c>
      <c r="E1323" s="3" t="s">
        <v>854</v>
      </c>
      <c r="F1323" s="3" t="s">
        <v>29</v>
      </c>
      <c r="G1323" s="3" t="s">
        <v>30</v>
      </c>
      <c r="H1323" s="3" t="s">
        <v>31</v>
      </c>
      <c r="I1323" s="3" t="s">
        <v>32</v>
      </c>
      <c r="J1323" s="3" t="s">
        <v>33</v>
      </c>
      <c r="K1323" s="3" t="s">
        <v>56</v>
      </c>
      <c r="L1323" s="3" t="s">
        <v>865</v>
      </c>
      <c r="M1323" s="3" t="s">
        <v>36</v>
      </c>
      <c r="N1323" s="4">
        <v>665</v>
      </c>
      <c r="O1323" s="4">
        <v>0</v>
      </c>
      <c r="P1323" s="4">
        <v>0</v>
      </c>
      <c r="Q1323" s="4">
        <v>665</v>
      </c>
      <c r="R1323" s="4">
        <v>0</v>
      </c>
      <c r="S1323" s="4">
        <v>0</v>
      </c>
      <c r="T1323" s="4">
        <v>0</v>
      </c>
      <c r="U1323" s="4">
        <v>665</v>
      </c>
      <c r="V1323" s="4">
        <v>665</v>
      </c>
      <c r="W1323" s="4">
        <v>665</v>
      </c>
      <c r="X1323" s="3" t="s">
        <v>37</v>
      </c>
    </row>
    <row r="1324" spans="1:24" ht="15.75" customHeight="1">
      <c r="A1324" s="3" t="s">
        <v>24</v>
      </c>
      <c r="B1324" s="3" t="s">
        <v>25</v>
      </c>
      <c r="C1324" s="3" t="s">
        <v>852</v>
      </c>
      <c r="D1324" s="3" t="s">
        <v>853</v>
      </c>
      <c r="E1324" s="3" t="s">
        <v>854</v>
      </c>
      <c r="F1324" s="3" t="s">
        <v>29</v>
      </c>
      <c r="G1324" s="3" t="s">
        <v>30</v>
      </c>
      <c r="H1324" s="3" t="s">
        <v>31</v>
      </c>
      <c r="I1324" s="3" t="s">
        <v>32</v>
      </c>
      <c r="J1324" s="3" t="s">
        <v>33</v>
      </c>
      <c r="K1324" s="3" t="s">
        <v>60</v>
      </c>
      <c r="L1324" s="3" t="s">
        <v>866</v>
      </c>
      <c r="M1324" s="3" t="s">
        <v>36</v>
      </c>
      <c r="N1324" s="4">
        <v>1954000.64</v>
      </c>
      <c r="O1324" s="4">
        <v>49646.52</v>
      </c>
      <c r="P1324" s="4">
        <v>0</v>
      </c>
      <c r="Q1324" s="4">
        <v>2003647.16</v>
      </c>
      <c r="R1324" s="4">
        <v>182252.52</v>
      </c>
      <c r="S1324" s="4">
        <v>757698.04</v>
      </c>
      <c r="T1324" s="4">
        <v>757698.04</v>
      </c>
      <c r="U1324" s="4">
        <v>1245949.1200000001</v>
      </c>
      <c r="V1324" s="4">
        <v>1245949.1200000001</v>
      </c>
      <c r="W1324" s="4">
        <v>1063696.6000000001</v>
      </c>
      <c r="X1324" s="3" t="s">
        <v>37</v>
      </c>
    </row>
    <row r="1325" spans="1:24" ht="15.75" customHeight="1">
      <c r="A1325" s="3" t="s">
        <v>24</v>
      </c>
      <c r="B1325" s="3" t="s">
        <v>25</v>
      </c>
      <c r="C1325" s="3" t="s">
        <v>852</v>
      </c>
      <c r="D1325" s="3" t="s">
        <v>853</v>
      </c>
      <c r="E1325" s="3" t="s">
        <v>854</v>
      </c>
      <c r="F1325" s="3" t="s">
        <v>29</v>
      </c>
      <c r="G1325" s="3" t="s">
        <v>30</v>
      </c>
      <c r="H1325" s="3" t="s">
        <v>31</v>
      </c>
      <c r="I1325" s="3" t="s">
        <v>32</v>
      </c>
      <c r="J1325" s="3" t="s">
        <v>33</v>
      </c>
      <c r="K1325" s="3" t="s">
        <v>62</v>
      </c>
      <c r="L1325" s="3" t="s">
        <v>867</v>
      </c>
      <c r="M1325" s="3" t="s">
        <v>36</v>
      </c>
      <c r="N1325" s="4">
        <v>1287343.1599999999</v>
      </c>
      <c r="O1325" s="4">
        <v>32689.279999999999</v>
      </c>
      <c r="P1325" s="4">
        <v>0</v>
      </c>
      <c r="Q1325" s="4">
        <v>1320032.44</v>
      </c>
      <c r="R1325" s="4">
        <v>120066.75</v>
      </c>
      <c r="S1325" s="4">
        <v>498729.65</v>
      </c>
      <c r="T1325" s="4">
        <v>498729.65</v>
      </c>
      <c r="U1325" s="4">
        <v>821302.79</v>
      </c>
      <c r="V1325" s="4">
        <v>821302.79</v>
      </c>
      <c r="W1325" s="4">
        <v>701236.04</v>
      </c>
      <c r="X1325" s="3" t="s">
        <v>37</v>
      </c>
    </row>
    <row r="1326" spans="1:24" ht="15.75" customHeight="1">
      <c r="A1326" s="3" t="s">
        <v>24</v>
      </c>
      <c r="B1326" s="3" t="s">
        <v>25</v>
      </c>
      <c r="C1326" s="3" t="s">
        <v>852</v>
      </c>
      <c r="D1326" s="3" t="s">
        <v>853</v>
      </c>
      <c r="E1326" s="3" t="s">
        <v>854</v>
      </c>
      <c r="F1326" s="3" t="s">
        <v>29</v>
      </c>
      <c r="G1326" s="3" t="s">
        <v>30</v>
      </c>
      <c r="H1326" s="3" t="s">
        <v>31</v>
      </c>
      <c r="I1326" s="3" t="s">
        <v>32</v>
      </c>
      <c r="J1326" s="3" t="s">
        <v>33</v>
      </c>
      <c r="K1326" s="3" t="s">
        <v>64</v>
      </c>
      <c r="L1326" s="3" t="s">
        <v>868</v>
      </c>
      <c r="M1326" s="3" t="s">
        <v>36</v>
      </c>
      <c r="N1326" s="4">
        <v>90610.45</v>
      </c>
      <c r="O1326" s="4">
        <v>0</v>
      </c>
      <c r="P1326" s="4">
        <v>0</v>
      </c>
      <c r="Q1326" s="4">
        <v>90610.45</v>
      </c>
      <c r="R1326" s="4">
        <v>0</v>
      </c>
      <c r="S1326" s="4">
        <v>6982.94</v>
      </c>
      <c r="T1326" s="4">
        <v>6982.94</v>
      </c>
      <c r="U1326" s="4">
        <v>83627.509999999995</v>
      </c>
      <c r="V1326" s="4">
        <v>83627.509999999995</v>
      </c>
      <c r="W1326" s="4">
        <v>83627.509999999995</v>
      </c>
      <c r="X1326" s="3" t="s">
        <v>37</v>
      </c>
    </row>
    <row r="1327" spans="1:24" ht="15.75" customHeight="1">
      <c r="A1327" s="3" t="s">
        <v>66</v>
      </c>
      <c r="B1327" s="3" t="s">
        <v>25</v>
      </c>
      <c r="C1327" s="3" t="s">
        <v>852</v>
      </c>
      <c r="D1327" s="3" t="s">
        <v>853</v>
      </c>
      <c r="E1327" s="3" t="s">
        <v>854</v>
      </c>
      <c r="F1327" s="3" t="s">
        <v>29</v>
      </c>
      <c r="G1327" s="3" t="s">
        <v>30</v>
      </c>
      <c r="H1327" s="3" t="s">
        <v>67</v>
      </c>
      <c r="I1327" s="3" t="s">
        <v>68</v>
      </c>
      <c r="J1327" s="3" t="s">
        <v>69</v>
      </c>
      <c r="K1327" s="3" t="s">
        <v>70</v>
      </c>
      <c r="L1327" s="3" t="s">
        <v>869</v>
      </c>
      <c r="M1327" s="3" t="s">
        <v>36</v>
      </c>
      <c r="N1327" s="4">
        <v>50000</v>
      </c>
      <c r="O1327" s="4">
        <v>-15457.04</v>
      </c>
      <c r="P1327" s="4">
        <v>0</v>
      </c>
      <c r="Q1327" s="4">
        <v>34542.959999999999</v>
      </c>
      <c r="R1327" s="4">
        <v>0</v>
      </c>
      <c r="S1327" s="4">
        <v>34542.959999999999</v>
      </c>
      <c r="T1327" s="4">
        <v>13188.36</v>
      </c>
      <c r="U1327" s="4">
        <v>0</v>
      </c>
      <c r="V1327" s="4">
        <v>21354.6</v>
      </c>
      <c r="W1327" s="4">
        <v>0</v>
      </c>
      <c r="X1327" s="3" t="s">
        <v>37</v>
      </c>
    </row>
    <row r="1328" spans="1:24" ht="15.75" customHeight="1">
      <c r="A1328" s="3" t="s">
        <v>66</v>
      </c>
      <c r="B1328" s="3" t="s">
        <v>25</v>
      </c>
      <c r="C1328" s="3" t="s">
        <v>852</v>
      </c>
      <c r="D1328" s="3" t="s">
        <v>853</v>
      </c>
      <c r="E1328" s="3" t="s">
        <v>854</v>
      </c>
      <c r="F1328" s="3" t="s">
        <v>29</v>
      </c>
      <c r="G1328" s="3" t="s">
        <v>30</v>
      </c>
      <c r="H1328" s="3" t="s">
        <v>67</v>
      </c>
      <c r="I1328" s="3" t="s">
        <v>68</v>
      </c>
      <c r="J1328" s="3" t="s">
        <v>69</v>
      </c>
      <c r="K1328" s="3" t="s">
        <v>72</v>
      </c>
      <c r="L1328" s="3" t="s">
        <v>870</v>
      </c>
      <c r="M1328" s="3" t="s">
        <v>36</v>
      </c>
      <c r="N1328" s="4">
        <v>50000</v>
      </c>
      <c r="O1328" s="4">
        <v>2734.6</v>
      </c>
      <c r="P1328" s="4">
        <v>0</v>
      </c>
      <c r="Q1328" s="4">
        <v>52734.6</v>
      </c>
      <c r="R1328" s="4">
        <v>0</v>
      </c>
      <c r="S1328" s="4">
        <v>50000</v>
      </c>
      <c r="T1328" s="4">
        <v>22980.9</v>
      </c>
      <c r="U1328" s="4">
        <v>2734.6</v>
      </c>
      <c r="V1328" s="4">
        <v>29753.7</v>
      </c>
      <c r="W1328" s="4">
        <v>2734.6</v>
      </c>
      <c r="X1328" s="3" t="s">
        <v>37</v>
      </c>
    </row>
    <row r="1329" spans="1:24" ht="15.75" customHeight="1">
      <c r="A1329" s="3" t="s">
        <v>66</v>
      </c>
      <c r="B1329" s="3" t="s">
        <v>25</v>
      </c>
      <c r="C1329" s="3" t="s">
        <v>852</v>
      </c>
      <c r="D1329" s="3" t="s">
        <v>853</v>
      </c>
      <c r="E1329" s="3" t="s">
        <v>854</v>
      </c>
      <c r="F1329" s="3" t="s">
        <v>29</v>
      </c>
      <c r="G1329" s="3" t="s">
        <v>30</v>
      </c>
      <c r="H1329" s="3" t="s">
        <v>67</v>
      </c>
      <c r="I1329" s="3" t="s">
        <v>68</v>
      </c>
      <c r="J1329" s="3" t="s">
        <v>69</v>
      </c>
      <c r="K1329" s="3" t="s">
        <v>74</v>
      </c>
      <c r="L1329" s="3" t="s">
        <v>871</v>
      </c>
      <c r="M1329" s="3" t="s">
        <v>36</v>
      </c>
      <c r="N1329" s="4">
        <v>20720</v>
      </c>
      <c r="O1329" s="4">
        <v>14306.72</v>
      </c>
      <c r="P1329" s="4">
        <v>0</v>
      </c>
      <c r="Q1329" s="4">
        <v>35026.720000000001</v>
      </c>
      <c r="R1329" s="4">
        <v>17500</v>
      </c>
      <c r="S1329" s="4">
        <v>17526.72</v>
      </c>
      <c r="T1329" s="4">
        <v>6392.2</v>
      </c>
      <c r="U1329" s="4">
        <v>17500</v>
      </c>
      <c r="V1329" s="4">
        <v>28634.52</v>
      </c>
      <c r="W1329" s="4">
        <v>0</v>
      </c>
      <c r="X1329" s="3" t="s">
        <v>37</v>
      </c>
    </row>
    <row r="1330" spans="1:24" ht="15.75" customHeight="1">
      <c r="A1330" s="3" t="s">
        <v>66</v>
      </c>
      <c r="B1330" s="3" t="s">
        <v>25</v>
      </c>
      <c r="C1330" s="3" t="s">
        <v>852</v>
      </c>
      <c r="D1330" s="3" t="s">
        <v>853</v>
      </c>
      <c r="E1330" s="3" t="s">
        <v>854</v>
      </c>
      <c r="F1330" s="3" t="s">
        <v>29</v>
      </c>
      <c r="G1330" s="3" t="s">
        <v>30</v>
      </c>
      <c r="H1330" s="3" t="s">
        <v>67</v>
      </c>
      <c r="I1330" s="3" t="s">
        <v>68</v>
      </c>
      <c r="J1330" s="3" t="s">
        <v>69</v>
      </c>
      <c r="K1330" s="3" t="s">
        <v>816</v>
      </c>
      <c r="L1330" s="3" t="s">
        <v>872</v>
      </c>
      <c r="M1330" s="3" t="s">
        <v>36</v>
      </c>
      <c r="N1330" s="4">
        <v>880.35</v>
      </c>
      <c r="O1330" s="4">
        <v>-100.81</v>
      </c>
      <c r="P1330" s="4">
        <v>0</v>
      </c>
      <c r="Q1330" s="4">
        <v>779.54</v>
      </c>
      <c r="R1330" s="4">
        <v>0</v>
      </c>
      <c r="S1330" s="4">
        <v>79.540000000000006</v>
      </c>
      <c r="T1330" s="4">
        <v>79.540000000000006</v>
      </c>
      <c r="U1330" s="4">
        <v>700</v>
      </c>
      <c r="V1330" s="4">
        <v>700</v>
      </c>
      <c r="W1330" s="4">
        <v>700</v>
      </c>
      <c r="X1330" s="3" t="s">
        <v>37</v>
      </c>
    </row>
    <row r="1331" spans="1:24" ht="15.75" customHeight="1">
      <c r="A1331" s="3" t="s">
        <v>66</v>
      </c>
      <c r="B1331" s="3" t="s">
        <v>25</v>
      </c>
      <c r="C1331" s="3" t="s">
        <v>852</v>
      </c>
      <c r="D1331" s="3" t="s">
        <v>853</v>
      </c>
      <c r="E1331" s="3" t="s">
        <v>854</v>
      </c>
      <c r="F1331" s="3" t="s">
        <v>29</v>
      </c>
      <c r="G1331" s="3" t="s">
        <v>30</v>
      </c>
      <c r="H1331" s="3" t="s">
        <v>67</v>
      </c>
      <c r="I1331" s="3" t="s">
        <v>68</v>
      </c>
      <c r="J1331" s="3" t="s">
        <v>69</v>
      </c>
      <c r="K1331" s="3" t="s">
        <v>78</v>
      </c>
      <c r="L1331" s="3" t="s">
        <v>873</v>
      </c>
      <c r="M1331" s="3" t="s">
        <v>36</v>
      </c>
      <c r="N1331" s="4">
        <v>200</v>
      </c>
      <c r="O1331" s="4">
        <v>0</v>
      </c>
      <c r="P1331" s="4">
        <v>0</v>
      </c>
      <c r="Q1331" s="4">
        <v>200</v>
      </c>
      <c r="R1331" s="4">
        <v>0</v>
      </c>
      <c r="S1331" s="4">
        <v>200</v>
      </c>
      <c r="T1331" s="4">
        <v>13.85</v>
      </c>
      <c r="U1331" s="4">
        <v>0</v>
      </c>
      <c r="V1331" s="4">
        <v>186.15</v>
      </c>
      <c r="W1331" s="4">
        <v>0</v>
      </c>
      <c r="X1331" s="3" t="s">
        <v>37</v>
      </c>
    </row>
    <row r="1332" spans="1:24" ht="15.75" customHeight="1">
      <c r="A1332" s="3" t="s">
        <v>66</v>
      </c>
      <c r="B1332" s="3" t="s">
        <v>25</v>
      </c>
      <c r="C1332" s="3" t="s">
        <v>852</v>
      </c>
      <c r="D1332" s="3" t="s">
        <v>853</v>
      </c>
      <c r="E1332" s="3" t="s">
        <v>854</v>
      </c>
      <c r="F1332" s="3" t="s">
        <v>29</v>
      </c>
      <c r="G1332" s="3" t="s">
        <v>30</v>
      </c>
      <c r="H1332" s="3" t="s">
        <v>67</v>
      </c>
      <c r="I1332" s="3" t="s">
        <v>68</v>
      </c>
      <c r="J1332" s="3" t="s">
        <v>69</v>
      </c>
      <c r="K1332" s="3" t="s">
        <v>84</v>
      </c>
      <c r="L1332" s="3" t="s">
        <v>874</v>
      </c>
      <c r="M1332" s="3" t="s">
        <v>36</v>
      </c>
      <c r="N1332" s="4">
        <v>246438.75</v>
      </c>
      <c r="O1332" s="4">
        <v>1148.79</v>
      </c>
      <c r="P1332" s="4">
        <v>0</v>
      </c>
      <c r="Q1332" s="4">
        <v>247587.54</v>
      </c>
      <c r="R1332" s="4">
        <v>7.38</v>
      </c>
      <c r="S1332" s="4">
        <v>245105.11</v>
      </c>
      <c r="T1332" s="4">
        <v>91300.61</v>
      </c>
      <c r="U1332" s="4">
        <v>2482.4299999999998</v>
      </c>
      <c r="V1332" s="4">
        <v>156286.93</v>
      </c>
      <c r="W1332" s="4">
        <v>2475.0500000000002</v>
      </c>
      <c r="X1332" s="3" t="s">
        <v>37</v>
      </c>
    </row>
    <row r="1333" spans="1:24" ht="15.75" customHeight="1">
      <c r="A1333" s="3" t="s">
        <v>66</v>
      </c>
      <c r="B1333" s="3" t="s">
        <v>25</v>
      </c>
      <c r="C1333" s="3" t="s">
        <v>852</v>
      </c>
      <c r="D1333" s="3" t="s">
        <v>853</v>
      </c>
      <c r="E1333" s="3" t="s">
        <v>854</v>
      </c>
      <c r="F1333" s="3" t="s">
        <v>29</v>
      </c>
      <c r="G1333" s="3" t="s">
        <v>30</v>
      </c>
      <c r="H1333" s="3" t="s">
        <v>67</v>
      </c>
      <c r="I1333" s="3" t="s">
        <v>68</v>
      </c>
      <c r="J1333" s="3" t="s">
        <v>69</v>
      </c>
      <c r="K1333" s="3" t="s">
        <v>86</v>
      </c>
      <c r="L1333" s="3" t="s">
        <v>875</v>
      </c>
      <c r="M1333" s="3" t="s">
        <v>36</v>
      </c>
      <c r="N1333" s="4">
        <v>0</v>
      </c>
      <c r="O1333" s="4">
        <v>238713.45</v>
      </c>
      <c r="P1333" s="4">
        <v>0</v>
      </c>
      <c r="Q1333" s="4">
        <v>238713.45</v>
      </c>
      <c r="R1333" s="4">
        <v>0</v>
      </c>
      <c r="S1333" s="4">
        <v>97728.18</v>
      </c>
      <c r="T1333" s="4">
        <v>48513.8</v>
      </c>
      <c r="U1333" s="4">
        <v>140985.26999999999</v>
      </c>
      <c r="V1333" s="4">
        <v>190199.65</v>
      </c>
      <c r="W1333" s="4">
        <v>140985.26999999999</v>
      </c>
      <c r="X1333" s="3" t="s">
        <v>37</v>
      </c>
    </row>
    <row r="1334" spans="1:24" ht="15.75" customHeight="1">
      <c r="A1334" s="3" t="s">
        <v>66</v>
      </c>
      <c r="B1334" s="3" t="s">
        <v>25</v>
      </c>
      <c r="C1334" s="3" t="s">
        <v>852</v>
      </c>
      <c r="D1334" s="3" t="s">
        <v>853</v>
      </c>
      <c r="E1334" s="3" t="s">
        <v>854</v>
      </c>
      <c r="F1334" s="3" t="s">
        <v>29</v>
      </c>
      <c r="G1334" s="3" t="s">
        <v>30</v>
      </c>
      <c r="H1334" s="3" t="s">
        <v>67</v>
      </c>
      <c r="I1334" s="3" t="s">
        <v>68</v>
      </c>
      <c r="J1334" s="3" t="s">
        <v>69</v>
      </c>
      <c r="K1334" s="3" t="s">
        <v>88</v>
      </c>
      <c r="L1334" s="3" t="s">
        <v>876</v>
      </c>
      <c r="M1334" s="3" t="s">
        <v>36</v>
      </c>
      <c r="N1334" s="4">
        <v>200</v>
      </c>
      <c r="O1334" s="4">
        <v>0</v>
      </c>
      <c r="P1334" s="4">
        <v>0</v>
      </c>
      <c r="Q1334" s="4">
        <v>200</v>
      </c>
      <c r="R1334" s="4">
        <v>0</v>
      </c>
      <c r="S1334" s="4">
        <v>200</v>
      </c>
      <c r="T1334" s="4">
        <v>100</v>
      </c>
      <c r="U1334" s="4">
        <v>0</v>
      </c>
      <c r="V1334" s="4">
        <v>100</v>
      </c>
      <c r="W1334" s="4">
        <v>0</v>
      </c>
      <c r="X1334" s="3" t="s">
        <v>37</v>
      </c>
    </row>
    <row r="1335" spans="1:24" ht="15.75" customHeight="1">
      <c r="A1335" s="3" t="s">
        <v>66</v>
      </c>
      <c r="B1335" s="3" t="s">
        <v>25</v>
      </c>
      <c r="C1335" s="3" t="s">
        <v>852</v>
      </c>
      <c r="D1335" s="3" t="s">
        <v>853</v>
      </c>
      <c r="E1335" s="3" t="s">
        <v>854</v>
      </c>
      <c r="F1335" s="3" t="s">
        <v>29</v>
      </c>
      <c r="G1335" s="3" t="s">
        <v>30</v>
      </c>
      <c r="H1335" s="3" t="s">
        <v>67</v>
      </c>
      <c r="I1335" s="3" t="s">
        <v>68</v>
      </c>
      <c r="J1335" s="3" t="s">
        <v>69</v>
      </c>
      <c r="K1335" s="3" t="s">
        <v>90</v>
      </c>
      <c r="L1335" s="3" t="s">
        <v>877</v>
      </c>
      <c r="M1335" s="3" t="s">
        <v>36</v>
      </c>
      <c r="N1335" s="4">
        <v>3022.72</v>
      </c>
      <c r="O1335" s="4">
        <v>2177.2800000000002</v>
      </c>
      <c r="P1335" s="4">
        <v>0</v>
      </c>
      <c r="Q1335" s="4">
        <v>5200</v>
      </c>
      <c r="R1335" s="4">
        <v>0</v>
      </c>
      <c r="S1335" s="4">
        <v>200</v>
      </c>
      <c r="T1335" s="4">
        <v>0</v>
      </c>
      <c r="U1335" s="4">
        <v>5000</v>
      </c>
      <c r="V1335" s="4">
        <v>5200</v>
      </c>
      <c r="W1335" s="4">
        <v>5000</v>
      </c>
      <c r="X1335" s="3" t="s">
        <v>37</v>
      </c>
    </row>
    <row r="1336" spans="1:24" ht="15.75" customHeight="1">
      <c r="A1336" s="3" t="s">
        <v>66</v>
      </c>
      <c r="B1336" s="3" t="s">
        <v>25</v>
      </c>
      <c r="C1336" s="3" t="s">
        <v>852</v>
      </c>
      <c r="D1336" s="3" t="s">
        <v>853</v>
      </c>
      <c r="E1336" s="3" t="s">
        <v>854</v>
      </c>
      <c r="F1336" s="3" t="s">
        <v>29</v>
      </c>
      <c r="G1336" s="3" t="s">
        <v>30</v>
      </c>
      <c r="H1336" s="3" t="s">
        <v>67</v>
      </c>
      <c r="I1336" s="3" t="s">
        <v>68</v>
      </c>
      <c r="J1336" s="3" t="s">
        <v>69</v>
      </c>
      <c r="K1336" s="3" t="s">
        <v>92</v>
      </c>
      <c r="L1336" s="3" t="s">
        <v>878</v>
      </c>
      <c r="M1336" s="3" t="s">
        <v>36</v>
      </c>
      <c r="N1336" s="4">
        <v>11937.16</v>
      </c>
      <c r="O1336" s="4">
        <v>-422.16</v>
      </c>
      <c r="P1336" s="4">
        <v>0</v>
      </c>
      <c r="Q1336" s="4">
        <v>11515</v>
      </c>
      <c r="R1336" s="4">
        <v>0</v>
      </c>
      <c r="S1336" s="4">
        <v>2865</v>
      </c>
      <c r="T1336" s="4">
        <v>2665</v>
      </c>
      <c r="U1336" s="4">
        <v>8650</v>
      </c>
      <c r="V1336" s="4">
        <v>8850</v>
      </c>
      <c r="W1336" s="4">
        <v>8650</v>
      </c>
      <c r="X1336" s="3" t="s">
        <v>37</v>
      </c>
    </row>
    <row r="1337" spans="1:24" ht="15.75" customHeight="1">
      <c r="A1337" s="3" t="s">
        <v>66</v>
      </c>
      <c r="B1337" s="3" t="s">
        <v>25</v>
      </c>
      <c r="C1337" s="3" t="s">
        <v>852</v>
      </c>
      <c r="D1337" s="3" t="s">
        <v>853</v>
      </c>
      <c r="E1337" s="3" t="s">
        <v>854</v>
      </c>
      <c r="F1337" s="3" t="s">
        <v>29</v>
      </c>
      <c r="G1337" s="3" t="s">
        <v>30</v>
      </c>
      <c r="H1337" s="3" t="s">
        <v>67</v>
      </c>
      <c r="I1337" s="3" t="s">
        <v>68</v>
      </c>
      <c r="J1337" s="3" t="s">
        <v>69</v>
      </c>
      <c r="K1337" s="3" t="s">
        <v>94</v>
      </c>
      <c r="L1337" s="3" t="s">
        <v>879</v>
      </c>
      <c r="M1337" s="3" t="s">
        <v>36</v>
      </c>
      <c r="N1337" s="4">
        <v>61146.7</v>
      </c>
      <c r="O1337" s="4">
        <v>42680.29</v>
      </c>
      <c r="P1337" s="4">
        <v>0</v>
      </c>
      <c r="Q1337" s="4">
        <v>103826.99</v>
      </c>
      <c r="R1337" s="4">
        <v>0</v>
      </c>
      <c r="S1337" s="4">
        <v>5144.01</v>
      </c>
      <c r="T1337" s="4">
        <v>3182.24</v>
      </c>
      <c r="U1337" s="4">
        <v>98682.98</v>
      </c>
      <c r="V1337" s="4">
        <v>100644.75</v>
      </c>
      <c r="W1337" s="4">
        <v>98682.98</v>
      </c>
      <c r="X1337" s="3" t="s">
        <v>37</v>
      </c>
    </row>
    <row r="1338" spans="1:24" ht="15.75" customHeight="1">
      <c r="A1338" s="3" t="s">
        <v>66</v>
      </c>
      <c r="B1338" s="3" t="s">
        <v>25</v>
      </c>
      <c r="C1338" s="3" t="s">
        <v>852</v>
      </c>
      <c r="D1338" s="3" t="s">
        <v>853</v>
      </c>
      <c r="E1338" s="3" t="s">
        <v>854</v>
      </c>
      <c r="F1338" s="3" t="s">
        <v>29</v>
      </c>
      <c r="G1338" s="3" t="s">
        <v>30</v>
      </c>
      <c r="H1338" s="3" t="s">
        <v>67</v>
      </c>
      <c r="I1338" s="3" t="s">
        <v>68</v>
      </c>
      <c r="J1338" s="3" t="s">
        <v>69</v>
      </c>
      <c r="K1338" s="3" t="s">
        <v>880</v>
      </c>
      <c r="L1338" s="3" t="s">
        <v>881</v>
      </c>
      <c r="M1338" s="3" t="s">
        <v>36</v>
      </c>
      <c r="N1338" s="4">
        <v>26400</v>
      </c>
      <c r="O1338" s="4">
        <v>15910</v>
      </c>
      <c r="P1338" s="4">
        <v>0</v>
      </c>
      <c r="Q1338" s="4">
        <v>42310</v>
      </c>
      <c r="R1338" s="4">
        <v>15816</v>
      </c>
      <c r="S1338" s="4">
        <v>4320</v>
      </c>
      <c r="T1338" s="4">
        <v>3600</v>
      </c>
      <c r="U1338" s="4">
        <v>37990</v>
      </c>
      <c r="V1338" s="4">
        <v>38710</v>
      </c>
      <c r="W1338" s="4">
        <v>22174</v>
      </c>
      <c r="X1338" s="3" t="s">
        <v>37</v>
      </c>
    </row>
    <row r="1339" spans="1:24" ht="15.75" customHeight="1">
      <c r="A1339" s="3" t="s">
        <v>66</v>
      </c>
      <c r="B1339" s="3" t="s">
        <v>25</v>
      </c>
      <c r="C1339" s="3" t="s">
        <v>852</v>
      </c>
      <c r="D1339" s="3" t="s">
        <v>853</v>
      </c>
      <c r="E1339" s="3" t="s">
        <v>854</v>
      </c>
      <c r="F1339" s="3" t="s">
        <v>29</v>
      </c>
      <c r="G1339" s="3" t="s">
        <v>30</v>
      </c>
      <c r="H1339" s="3" t="s">
        <v>67</v>
      </c>
      <c r="I1339" s="3" t="s">
        <v>68</v>
      </c>
      <c r="J1339" s="3" t="s">
        <v>69</v>
      </c>
      <c r="K1339" s="3" t="s">
        <v>96</v>
      </c>
      <c r="L1339" s="3" t="s">
        <v>882</v>
      </c>
      <c r="M1339" s="3" t="s">
        <v>36</v>
      </c>
      <c r="N1339" s="4">
        <v>0</v>
      </c>
      <c r="O1339" s="4">
        <v>4549.0200000000004</v>
      </c>
      <c r="P1339" s="4">
        <v>0</v>
      </c>
      <c r="Q1339" s="4">
        <v>4549.0200000000004</v>
      </c>
      <c r="R1339" s="4">
        <v>0</v>
      </c>
      <c r="S1339" s="4">
        <v>0</v>
      </c>
      <c r="T1339" s="4">
        <v>0</v>
      </c>
      <c r="U1339" s="4">
        <v>4549.0200000000004</v>
      </c>
      <c r="V1339" s="4">
        <v>4549.0200000000004</v>
      </c>
      <c r="W1339" s="4">
        <v>4549.0200000000004</v>
      </c>
      <c r="X1339" s="3" t="s">
        <v>37</v>
      </c>
    </row>
    <row r="1340" spans="1:24" ht="15.75" customHeight="1">
      <c r="A1340" s="3" t="s">
        <v>66</v>
      </c>
      <c r="B1340" s="3" t="s">
        <v>25</v>
      </c>
      <c r="C1340" s="3" t="s">
        <v>852</v>
      </c>
      <c r="D1340" s="3" t="s">
        <v>853</v>
      </c>
      <c r="E1340" s="3" t="s">
        <v>854</v>
      </c>
      <c r="F1340" s="3" t="s">
        <v>29</v>
      </c>
      <c r="G1340" s="3" t="s">
        <v>30</v>
      </c>
      <c r="H1340" s="3" t="s">
        <v>67</v>
      </c>
      <c r="I1340" s="3" t="s">
        <v>68</v>
      </c>
      <c r="J1340" s="3" t="s">
        <v>69</v>
      </c>
      <c r="K1340" s="3" t="s">
        <v>306</v>
      </c>
      <c r="L1340" s="3" t="s">
        <v>883</v>
      </c>
      <c r="M1340" s="3" t="s">
        <v>36</v>
      </c>
      <c r="N1340" s="4">
        <v>6440</v>
      </c>
      <c r="O1340" s="4">
        <v>0</v>
      </c>
      <c r="P1340" s="4">
        <v>0</v>
      </c>
      <c r="Q1340" s="4">
        <v>6440</v>
      </c>
      <c r="R1340" s="4">
        <v>0</v>
      </c>
      <c r="S1340" s="4">
        <v>6440</v>
      </c>
      <c r="T1340" s="4">
        <v>0</v>
      </c>
      <c r="U1340" s="4">
        <v>0</v>
      </c>
      <c r="V1340" s="4">
        <v>6440</v>
      </c>
      <c r="W1340" s="4">
        <v>0</v>
      </c>
      <c r="X1340" s="3" t="s">
        <v>37</v>
      </c>
    </row>
    <row r="1341" spans="1:24" ht="15.75" customHeight="1">
      <c r="A1341" s="3" t="s">
        <v>66</v>
      </c>
      <c r="B1341" s="3" t="s">
        <v>25</v>
      </c>
      <c r="C1341" s="3" t="s">
        <v>852</v>
      </c>
      <c r="D1341" s="3" t="s">
        <v>853</v>
      </c>
      <c r="E1341" s="3" t="s">
        <v>854</v>
      </c>
      <c r="F1341" s="3" t="s">
        <v>29</v>
      </c>
      <c r="G1341" s="3" t="s">
        <v>30</v>
      </c>
      <c r="H1341" s="3" t="s">
        <v>67</v>
      </c>
      <c r="I1341" s="3" t="s">
        <v>68</v>
      </c>
      <c r="J1341" s="3" t="s">
        <v>69</v>
      </c>
      <c r="K1341" s="3" t="s">
        <v>399</v>
      </c>
      <c r="L1341" s="3" t="s">
        <v>884</v>
      </c>
      <c r="M1341" s="3" t="s">
        <v>36</v>
      </c>
      <c r="N1341" s="4">
        <v>0</v>
      </c>
      <c r="O1341" s="4">
        <v>50000</v>
      </c>
      <c r="P1341" s="4">
        <v>0</v>
      </c>
      <c r="Q1341" s="4">
        <v>50000</v>
      </c>
      <c r="R1341" s="4">
        <v>0</v>
      </c>
      <c r="S1341" s="4">
        <v>0</v>
      </c>
      <c r="T1341" s="4">
        <v>0</v>
      </c>
      <c r="U1341" s="4">
        <v>50000</v>
      </c>
      <c r="V1341" s="4">
        <v>50000</v>
      </c>
      <c r="W1341" s="4">
        <v>50000</v>
      </c>
      <c r="X1341" s="3" t="s">
        <v>37</v>
      </c>
    </row>
    <row r="1342" spans="1:24" ht="15.75" customHeight="1">
      <c r="A1342" s="3" t="s">
        <v>66</v>
      </c>
      <c r="B1342" s="3" t="s">
        <v>25</v>
      </c>
      <c r="C1342" s="3" t="s">
        <v>852</v>
      </c>
      <c r="D1342" s="3" t="s">
        <v>853</v>
      </c>
      <c r="E1342" s="3" t="s">
        <v>854</v>
      </c>
      <c r="F1342" s="3" t="s">
        <v>29</v>
      </c>
      <c r="G1342" s="3" t="s">
        <v>30</v>
      </c>
      <c r="H1342" s="3" t="s">
        <v>67</v>
      </c>
      <c r="I1342" s="3" t="s">
        <v>68</v>
      </c>
      <c r="J1342" s="3" t="s">
        <v>69</v>
      </c>
      <c r="K1342" s="3" t="s">
        <v>885</v>
      </c>
      <c r="L1342" s="3" t="s">
        <v>886</v>
      </c>
      <c r="M1342" s="3" t="s">
        <v>36</v>
      </c>
      <c r="N1342" s="4">
        <v>2430</v>
      </c>
      <c r="O1342" s="4">
        <v>-2430</v>
      </c>
      <c r="P1342" s="4">
        <v>0</v>
      </c>
      <c r="Q1342" s="4">
        <v>0</v>
      </c>
      <c r="R1342" s="4">
        <v>0</v>
      </c>
      <c r="S1342" s="4">
        <v>0</v>
      </c>
      <c r="T1342" s="4">
        <v>0</v>
      </c>
      <c r="U1342" s="4">
        <v>0</v>
      </c>
      <c r="V1342" s="4">
        <v>0</v>
      </c>
      <c r="W1342" s="4">
        <v>0</v>
      </c>
      <c r="X1342" s="3" t="s">
        <v>37</v>
      </c>
    </row>
    <row r="1343" spans="1:24" ht="15.75" customHeight="1">
      <c r="A1343" s="3" t="s">
        <v>66</v>
      </c>
      <c r="B1343" s="3" t="s">
        <v>25</v>
      </c>
      <c r="C1343" s="3" t="s">
        <v>852</v>
      </c>
      <c r="D1343" s="3" t="s">
        <v>853</v>
      </c>
      <c r="E1343" s="3" t="s">
        <v>854</v>
      </c>
      <c r="F1343" s="3" t="s">
        <v>29</v>
      </c>
      <c r="G1343" s="3" t="s">
        <v>30</v>
      </c>
      <c r="H1343" s="3" t="s">
        <v>67</v>
      </c>
      <c r="I1343" s="3" t="s">
        <v>68</v>
      </c>
      <c r="J1343" s="3" t="s">
        <v>69</v>
      </c>
      <c r="K1343" s="3" t="s">
        <v>100</v>
      </c>
      <c r="L1343" s="3" t="s">
        <v>887</v>
      </c>
      <c r="M1343" s="3" t="s">
        <v>36</v>
      </c>
      <c r="N1343" s="4">
        <v>0</v>
      </c>
      <c r="O1343" s="4">
        <v>2000</v>
      </c>
      <c r="P1343" s="4">
        <v>0</v>
      </c>
      <c r="Q1343" s="4">
        <v>2000</v>
      </c>
      <c r="R1343" s="4">
        <v>0</v>
      </c>
      <c r="S1343" s="4">
        <v>740</v>
      </c>
      <c r="T1343" s="4">
        <v>740</v>
      </c>
      <c r="U1343" s="4">
        <v>1260</v>
      </c>
      <c r="V1343" s="4">
        <v>1260</v>
      </c>
      <c r="W1343" s="4">
        <v>1260</v>
      </c>
      <c r="X1343" s="3" t="s">
        <v>37</v>
      </c>
    </row>
    <row r="1344" spans="1:24" ht="15.75" customHeight="1">
      <c r="A1344" s="3" t="s">
        <v>66</v>
      </c>
      <c r="B1344" s="3" t="s">
        <v>25</v>
      </c>
      <c r="C1344" s="3" t="s">
        <v>852</v>
      </c>
      <c r="D1344" s="3" t="s">
        <v>853</v>
      </c>
      <c r="E1344" s="3" t="s">
        <v>854</v>
      </c>
      <c r="F1344" s="3" t="s">
        <v>29</v>
      </c>
      <c r="G1344" s="3" t="s">
        <v>30</v>
      </c>
      <c r="H1344" s="3" t="s">
        <v>67</v>
      </c>
      <c r="I1344" s="3" t="s">
        <v>68</v>
      </c>
      <c r="J1344" s="3" t="s">
        <v>69</v>
      </c>
      <c r="K1344" s="3" t="s">
        <v>102</v>
      </c>
      <c r="L1344" s="3" t="s">
        <v>888</v>
      </c>
      <c r="M1344" s="3" t="s">
        <v>36</v>
      </c>
      <c r="N1344" s="4">
        <v>4770</v>
      </c>
      <c r="O1344" s="4">
        <v>3850.04</v>
      </c>
      <c r="P1344" s="4">
        <v>0</v>
      </c>
      <c r="Q1344" s="4">
        <v>8620.0400000000009</v>
      </c>
      <c r="R1344" s="4">
        <v>0</v>
      </c>
      <c r="S1344" s="4">
        <v>1650</v>
      </c>
      <c r="T1344" s="4">
        <v>476</v>
      </c>
      <c r="U1344" s="4">
        <v>6970.04</v>
      </c>
      <c r="V1344" s="4">
        <v>8144.04</v>
      </c>
      <c r="W1344" s="4">
        <v>6970.04</v>
      </c>
      <c r="X1344" s="3" t="s">
        <v>37</v>
      </c>
    </row>
    <row r="1345" spans="1:24" ht="15.75" customHeight="1">
      <c r="A1345" s="3" t="s">
        <v>66</v>
      </c>
      <c r="B1345" s="3" t="s">
        <v>25</v>
      </c>
      <c r="C1345" s="3" t="s">
        <v>852</v>
      </c>
      <c r="D1345" s="3" t="s">
        <v>853</v>
      </c>
      <c r="E1345" s="3" t="s">
        <v>854</v>
      </c>
      <c r="F1345" s="3" t="s">
        <v>29</v>
      </c>
      <c r="G1345" s="3" t="s">
        <v>30</v>
      </c>
      <c r="H1345" s="3" t="s">
        <v>67</v>
      </c>
      <c r="I1345" s="3" t="s">
        <v>68</v>
      </c>
      <c r="J1345" s="3" t="s">
        <v>69</v>
      </c>
      <c r="K1345" s="3" t="s">
        <v>493</v>
      </c>
      <c r="L1345" s="3" t="s">
        <v>889</v>
      </c>
      <c r="M1345" s="3" t="s">
        <v>36</v>
      </c>
      <c r="N1345" s="4">
        <v>200</v>
      </c>
      <c r="O1345" s="4">
        <v>0</v>
      </c>
      <c r="P1345" s="4">
        <v>0</v>
      </c>
      <c r="Q1345" s="4">
        <v>200</v>
      </c>
      <c r="R1345" s="4">
        <v>0</v>
      </c>
      <c r="S1345" s="4">
        <v>200</v>
      </c>
      <c r="T1345" s="4">
        <v>93.61</v>
      </c>
      <c r="U1345" s="4">
        <v>0</v>
      </c>
      <c r="V1345" s="4">
        <v>106.39</v>
      </c>
      <c r="W1345" s="4">
        <v>0</v>
      </c>
      <c r="X1345" s="3" t="s">
        <v>37</v>
      </c>
    </row>
    <row r="1346" spans="1:24" ht="15.75" customHeight="1">
      <c r="A1346" s="3" t="s">
        <v>66</v>
      </c>
      <c r="B1346" s="3" t="s">
        <v>25</v>
      </c>
      <c r="C1346" s="3" t="s">
        <v>852</v>
      </c>
      <c r="D1346" s="3" t="s">
        <v>853</v>
      </c>
      <c r="E1346" s="3" t="s">
        <v>854</v>
      </c>
      <c r="F1346" s="3" t="s">
        <v>29</v>
      </c>
      <c r="G1346" s="3" t="s">
        <v>30</v>
      </c>
      <c r="H1346" s="3" t="s">
        <v>67</v>
      </c>
      <c r="I1346" s="3" t="s">
        <v>68</v>
      </c>
      <c r="J1346" s="3" t="s">
        <v>69</v>
      </c>
      <c r="K1346" s="3" t="s">
        <v>104</v>
      </c>
      <c r="L1346" s="3" t="s">
        <v>890</v>
      </c>
      <c r="M1346" s="3" t="s">
        <v>36</v>
      </c>
      <c r="N1346" s="4">
        <v>170245.74</v>
      </c>
      <c r="O1346" s="4">
        <v>-146004.38</v>
      </c>
      <c r="P1346" s="4">
        <v>0</v>
      </c>
      <c r="Q1346" s="4">
        <v>24241.360000000001</v>
      </c>
      <c r="R1346" s="4">
        <v>0</v>
      </c>
      <c r="S1346" s="4">
        <v>6886.1</v>
      </c>
      <c r="T1346" s="4">
        <v>4751.34</v>
      </c>
      <c r="U1346" s="4">
        <v>17355.259999999998</v>
      </c>
      <c r="V1346" s="4">
        <v>19490.02</v>
      </c>
      <c r="W1346" s="4">
        <v>17355.259999999998</v>
      </c>
      <c r="X1346" s="3" t="s">
        <v>37</v>
      </c>
    </row>
    <row r="1347" spans="1:24" ht="15.75" customHeight="1">
      <c r="A1347" s="3" t="s">
        <v>66</v>
      </c>
      <c r="B1347" s="3" t="s">
        <v>25</v>
      </c>
      <c r="C1347" s="3" t="s">
        <v>852</v>
      </c>
      <c r="D1347" s="3" t="s">
        <v>853</v>
      </c>
      <c r="E1347" s="3" t="s">
        <v>854</v>
      </c>
      <c r="F1347" s="3" t="s">
        <v>29</v>
      </c>
      <c r="G1347" s="3" t="s">
        <v>30</v>
      </c>
      <c r="H1347" s="3" t="s">
        <v>67</v>
      </c>
      <c r="I1347" s="3" t="s">
        <v>68</v>
      </c>
      <c r="J1347" s="3" t="s">
        <v>69</v>
      </c>
      <c r="K1347" s="3" t="s">
        <v>106</v>
      </c>
      <c r="L1347" s="3" t="s">
        <v>891</v>
      </c>
      <c r="M1347" s="3" t="s">
        <v>36</v>
      </c>
      <c r="N1347" s="4">
        <v>15673</v>
      </c>
      <c r="O1347" s="4">
        <v>0</v>
      </c>
      <c r="P1347" s="4">
        <v>0</v>
      </c>
      <c r="Q1347" s="4">
        <v>15673</v>
      </c>
      <c r="R1347" s="4">
        <v>446.86</v>
      </c>
      <c r="S1347" s="4">
        <v>4346.87</v>
      </c>
      <c r="T1347" s="4">
        <v>4168.87</v>
      </c>
      <c r="U1347" s="4">
        <v>11326.13</v>
      </c>
      <c r="V1347" s="4">
        <v>11504.13</v>
      </c>
      <c r="W1347" s="4">
        <v>10879.27</v>
      </c>
      <c r="X1347" s="3" t="s">
        <v>37</v>
      </c>
    </row>
    <row r="1348" spans="1:24" ht="15.75" customHeight="1">
      <c r="A1348" s="3" t="s">
        <v>66</v>
      </c>
      <c r="B1348" s="3" t="s">
        <v>25</v>
      </c>
      <c r="C1348" s="3" t="s">
        <v>852</v>
      </c>
      <c r="D1348" s="3" t="s">
        <v>853</v>
      </c>
      <c r="E1348" s="3" t="s">
        <v>854</v>
      </c>
      <c r="F1348" s="3" t="s">
        <v>29</v>
      </c>
      <c r="G1348" s="3" t="s">
        <v>30</v>
      </c>
      <c r="H1348" s="3" t="s">
        <v>67</v>
      </c>
      <c r="I1348" s="3" t="s">
        <v>68</v>
      </c>
      <c r="J1348" s="3" t="s">
        <v>69</v>
      </c>
      <c r="K1348" s="3" t="s">
        <v>108</v>
      </c>
      <c r="L1348" s="3" t="s">
        <v>892</v>
      </c>
      <c r="M1348" s="3" t="s">
        <v>36</v>
      </c>
      <c r="N1348" s="4">
        <v>34</v>
      </c>
      <c r="O1348" s="4">
        <v>5966</v>
      </c>
      <c r="P1348" s="4">
        <v>0</v>
      </c>
      <c r="Q1348" s="4">
        <v>6000</v>
      </c>
      <c r="R1348" s="4">
        <v>0</v>
      </c>
      <c r="S1348" s="4">
        <v>0</v>
      </c>
      <c r="T1348" s="4">
        <v>0</v>
      </c>
      <c r="U1348" s="4">
        <v>6000</v>
      </c>
      <c r="V1348" s="4">
        <v>6000</v>
      </c>
      <c r="W1348" s="4">
        <v>6000</v>
      </c>
      <c r="X1348" s="3" t="s">
        <v>37</v>
      </c>
    </row>
    <row r="1349" spans="1:24" ht="15.75" customHeight="1">
      <c r="A1349" s="3" t="s">
        <v>66</v>
      </c>
      <c r="B1349" s="3" t="s">
        <v>25</v>
      </c>
      <c r="C1349" s="3" t="s">
        <v>852</v>
      </c>
      <c r="D1349" s="3" t="s">
        <v>853</v>
      </c>
      <c r="E1349" s="3" t="s">
        <v>854</v>
      </c>
      <c r="F1349" s="3" t="s">
        <v>29</v>
      </c>
      <c r="G1349" s="3" t="s">
        <v>30</v>
      </c>
      <c r="H1349" s="3" t="s">
        <v>67</v>
      </c>
      <c r="I1349" s="3" t="s">
        <v>68</v>
      </c>
      <c r="J1349" s="3" t="s">
        <v>69</v>
      </c>
      <c r="K1349" s="3" t="s">
        <v>893</v>
      </c>
      <c r="L1349" s="3" t="s">
        <v>894</v>
      </c>
      <c r="M1349" s="3" t="s">
        <v>36</v>
      </c>
      <c r="N1349" s="4">
        <v>228.36</v>
      </c>
      <c r="O1349" s="4">
        <v>-228.36</v>
      </c>
      <c r="P1349" s="4">
        <v>0</v>
      </c>
      <c r="Q1349" s="4">
        <v>0</v>
      </c>
      <c r="R1349" s="4">
        <v>0</v>
      </c>
      <c r="S1349" s="4">
        <v>0</v>
      </c>
      <c r="T1349" s="4">
        <v>0</v>
      </c>
      <c r="U1349" s="4">
        <v>0</v>
      </c>
      <c r="V1349" s="4">
        <v>0</v>
      </c>
      <c r="W1349" s="4">
        <v>0</v>
      </c>
      <c r="X1349" s="3" t="s">
        <v>37</v>
      </c>
    </row>
    <row r="1350" spans="1:24" ht="15.75" customHeight="1">
      <c r="A1350" s="3" t="s">
        <v>66</v>
      </c>
      <c r="B1350" s="3" t="s">
        <v>25</v>
      </c>
      <c r="C1350" s="3" t="s">
        <v>852</v>
      </c>
      <c r="D1350" s="3" t="s">
        <v>853</v>
      </c>
      <c r="E1350" s="3" t="s">
        <v>854</v>
      </c>
      <c r="F1350" s="3" t="s">
        <v>29</v>
      </c>
      <c r="G1350" s="3" t="s">
        <v>30</v>
      </c>
      <c r="H1350" s="3" t="s">
        <v>67</v>
      </c>
      <c r="I1350" s="3" t="s">
        <v>68</v>
      </c>
      <c r="J1350" s="3" t="s">
        <v>69</v>
      </c>
      <c r="K1350" s="3" t="s">
        <v>310</v>
      </c>
      <c r="L1350" s="3" t="s">
        <v>895</v>
      </c>
      <c r="M1350" s="3" t="s">
        <v>36</v>
      </c>
      <c r="N1350" s="4">
        <v>198254.78</v>
      </c>
      <c r="O1350" s="4">
        <v>-191014.78</v>
      </c>
      <c r="P1350" s="4">
        <v>0</v>
      </c>
      <c r="Q1350" s="4">
        <v>7240</v>
      </c>
      <c r="R1350" s="4">
        <v>264.93</v>
      </c>
      <c r="S1350" s="4">
        <v>6776.07</v>
      </c>
      <c r="T1350" s="4">
        <v>977.15</v>
      </c>
      <c r="U1350" s="4">
        <v>463.93</v>
      </c>
      <c r="V1350" s="4">
        <v>6262.85</v>
      </c>
      <c r="W1350" s="4">
        <v>199</v>
      </c>
      <c r="X1350" s="3" t="s">
        <v>37</v>
      </c>
    </row>
    <row r="1351" spans="1:24" ht="15.75" customHeight="1">
      <c r="A1351" s="3" t="s">
        <v>66</v>
      </c>
      <c r="B1351" s="3" t="s">
        <v>25</v>
      </c>
      <c r="C1351" s="3" t="s">
        <v>852</v>
      </c>
      <c r="D1351" s="3" t="s">
        <v>853</v>
      </c>
      <c r="E1351" s="3" t="s">
        <v>854</v>
      </c>
      <c r="F1351" s="3" t="s">
        <v>29</v>
      </c>
      <c r="G1351" s="3" t="s">
        <v>30</v>
      </c>
      <c r="H1351" s="3" t="s">
        <v>67</v>
      </c>
      <c r="I1351" s="3" t="s">
        <v>68</v>
      </c>
      <c r="J1351" s="3" t="s">
        <v>69</v>
      </c>
      <c r="K1351" s="3" t="s">
        <v>112</v>
      </c>
      <c r="L1351" s="3" t="s">
        <v>896</v>
      </c>
      <c r="M1351" s="3" t="s">
        <v>36</v>
      </c>
      <c r="N1351" s="4">
        <v>228068.24</v>
      </c>
      <c r="O1351" s="4">
        <v>36170.35</v>
      </c>
      <c r="P1351" s="4">
        <v>0</v>
      </c>
      <c r="Q1351" s="4">
        <v>264238.59000000003</v>
      </c>
      <c r="R1351" s="4">
        <v>0</v>
      </c>
      <c r="S1351" s="4">
        <v>40527.81</v>
      </c>
      <c r="T1351" s="4">
        <v>30371.84</v>
      </c>
      <c r="U1351" s="4">
        <v>223710.78</v>
      </c>
      <c r="V1351" s="4">
        <v>233866.75</v>
      </c>
      <c r="W1351" s="4">
        <v>223710.78</v>
      </c>
      <c r="X1351" s="3" t="s">
        <v>37</v>
      </c>
    </row>
    <row r="1352" spans="1:24" ht="15.75" customHeight="1">
      <c r="A1352" s="3" t="s">
        <v>66</v>
      </c>
      <c r="B1352" s="3" t="s">
        <v>25</v>
      </c>
      <c r="C1352" s="3" t="s">
        <v>852</v>
      </c>
      <c r="D1352" s="3" t="s">
        <v>853</v>
      </c>
      <c r="E1352" s="3" t="s">
        <v>854</v>
      </c>
      <c r="F1352" s="3" t="s">
        <v>29</v>
      </c>
      <c r="G1352" s="3" t="s">
        <v>30</v>
      </c>
      <c r="H1352" s="3" t="s">
        <v>67</v>
      </c>
      <c r="I1352" s="3" t="s">
        <v>68</v>
      </c>
      <c r="J1352" s="3" t="s">
        <v>69</v>
      </c>
      <c r="K1352" s="3" t="s">
        <v>314</v>
      </c>
      <c r="L1352" s="3" t="s">
        <v>897</v>
      </c>
      <c r="M1352" s="3" t="s">
        <v>36</v>
      </c>
      <c r="N1352" s="4">
        <v>52.25</v>
      </c>
      <c r="O1352" s="4">
        <v>-52.25</v>
      </c>
      <c r="P1352" s="4">
        <v>0</v>
      </c>
      <c r="Q1352" s="4">
        <v>0</v>
      </c>
      <c r="R1352" s="4">
        <v>0</v>
      </c>
      <c r="S1352" s="4">
        <v>0</v>
      </c>
      <c r="T1352" s="4">
        <v>0</v>
      </c>
      <c r="U1352" s="4">
        <v>0</v>
      </c>
      <c r="V1352" s="4">
        <v>0</v>
      </c>
      <c r="W1352" s="4">
        <v>0</v>
      </c>
      <c r="X1352" s="3" t="s">
        <v>37</v>
      </c>
    </row>
    <row r="1353" spans="1:24" ht="15.75" customHeight="1">
      <c r="A1353" s="3" t="s">
        <v>66</v>
      </c>
      <c r="B1353" s="3" t="s">
        <v>25</v>
      </c>
      <c r="C1353" s="3" t="s">
        <v>852</v>
      </c>
      <c r="D1353" s="3" t="s">
        <v>853</v>
      </c>
      <c r="E1353" s="3" t="s">
        <v>854</v>
      </c>
      <c r="F1353" s="3" t="s">
        <v>29</v>
      </c>
      <c r="G1353" s="3" t="s">
        <v>30</v>
      </c>
      <c r="H1353" s="3" t="s">
        <v>67</v>
      </c>
      <c r="I1353" s="3" t="s">
        <v>68</v>
      </c>
      <c r="J1353" s="3" t="s">
        <v>69</v>
      </c>
      <c r="K1353" s="3" t="s">
        <v>898</v>
      </c>
      <c r="L1353" s="3" t="s">
        <v>899</v>
      </c>
      <c r="M1353" s="3" t="s">
        <v>36</v>
      </c>
      <c r="N1353" s="4">
        <v>120100</v>
      </c>
      <c r="O1353" s="4">
        <v>-36823.01</v>
      </c>
      <c r="P1353" s="4">
        <v>0</v>
      </c>
      <c r="Q1353" s="4">
        <v>83276.990000000005</v>
      </c>
      <c r="R1353" s="4">
        <v>12409.26</v>
      </c>
      <c r="S1353" s="4">
        <v>34864.97</v>
      </c>
      <c r="T1353" s="4">
        <v>24249.759999999998</v>
      </c>
      <c r="U1353" s="4">
        <v>48412.02</v>
      </c>
      <c r="V1353" s="4">
        <v>59027.23</v>
      </c>
      <c r="W1353" s="4">
        <v>36002.76</v>
      </c>
      <c r="X1353" s="3" t="s">
        <v>37</v>
      </c>
    </row>
    <row r="1354" spans="1:24" ht="15.75" customHeight="1">
      <c r="A1354" s="3" t="s">
        <v>66</v>
      </c>
      <c r="B1354" s="3" t="s">
        <v>25</v>
      </c>
      <c r="C1354" s="3" t="s">
        <v>852</v>
      </c>
      <c r="D1354" s="3" t="s">
        <v>853</v>
      </c>
      <c r="E1354" s="3" t="s">
        <v>854</v>
      </c>
      <c r="F1354" s="3" t="s">
        <v>29</v>
      </c>
      <c r="G1354" s="3" t="s">
        <v>30</v>
      </c>
      <c r="H1354" s="3" t="s">
        <v>67</v>
      </c>
      <c r="I1354" s="3" t="s">
        <v>68</v>
      </c>
      <c r="J1354" s="3" t="s">
        <v>69</v>
      </c>
      <c r="K1354" s="3" t="s">
        <v>439</v>
      </c>
      <c r="L1354" s="3" t="s">
        <v>900</v>
      </c>
      <c r="M1354" s="3" t="s">
        <v>36</v>
      </c>
      <c r="N1354" s="4">
        <v>846.27</v>
      </c>
      <c r="O1354" s="4">
        <v>5153.7299999999996</v>
      </c>
      <c r="P1354" s="4">
        <v>0</v>
      </c>
      <c r="Q1354" s="4">
        <v>6000</v>
      </c>
      <c r="R1354" s="4">
        <v>0</v>
      </c>
      <c r="S1354" s="4">
        <v>0</v>
      </c>
      <c r="T1354" s="4">
        <v>0</v>
      </c>
      <c r="U1354" s="4">
        <v>6000</v>
      </c>
      <c r="V1354" s="4">
        <v>6000</v>
      </c>
      <c r="W1354" s="4">
        <v>6000</v>
      </c>
      <c r="X1354" s="3" t="s">
        <v>37</v>
      </c>
    </row>
    <row r="1355" spans="1:24" ht="15.75" customHeight="1">
      <c r="A1355" s="3" t="s">
        <v>66</v>
      </c>
      <c r="B1355" s="3" t="s">
        <v>25</v>
      </c>
      <c r="C1355" s="3" t="s">
        <v>852</v>
      </c>
      <c r="D1355" s="3" t="s">
        <v>853</v>
      </c>
      <c r="E1355" s="3" t="s">
        <v>854</v>
      </c>
      <c r="F1355" s="3" t="s">
        <v>29</v>
      </c>
      <c r="G1355" s="3" t="s">
        <v>30</v>
      </c>
      <c r="H1355" s="3" t="s">
        <v>67</v>
      </c>
      <c r="I1355" s="3" t="s">
        <v>68</v>
      </c>
      <c r="J1355" s="3" t="s">
        <v>69</v>
      </c>
      <c r="K1355" s="3" t="s">
        <v>588</v>
      </c>
      <c r="L1355" s="3" t="s">
        <v>901</v>
      </c>
      <c r="M1355" s="3" t="s">
        <v>36</v>
      </c>
      <c r="N1355" s="4">
        <v>3643.77</v>
      </c>
      <c r="O1355" s="4">
        <v>-3643.77</v>
      </c>
      <c r="P1355" s="4">
        <v>0</v>
      </c>
      <c r="Q1355" s="4">
        <v>0</v>
      </c>
      <c r="R1355" s="4">
        <v>0</v>
      </c>
      <c r="S1355" s="4">
        <v>0</v>
      </c>
      <c r="T1355" s="4">
        <v>0</v>
      </c>
      <c r="U1355" s="4">
        <v>0</v>
      </c>
      <c r="V1355" s="4">
        <v>0</v>
      </c>
      <c r="W1355" s="4">
        <v>0</v>
      </c>
      <c r="X1355" s="3" t="s">
        <v>37</v>
      </c>
    </row>
    <row r="1356" spans="1:24" ht="15.75" customHeight="1">
      <c r="A1356" s="3" t="s">
        <v>66</v>
      </c>
      <c r="B1356" s="3" t="s">
        <v>25</v>
      </c>
      <c r="C1356" s="3" t="s">
        <v>852</v>
      </c>
      <c r="D1356" s="3" t="s">
        <v>853</v>
      </c>
      <c r="E1356" s="3" t="s">
        <v>854</v>
      </c>
      <c r="F1356" s="3" t="s">
        <v>29</v>
      </c>
      <c r="G1356" s="3" t="s">
        <v>30</v>
      </c>
      <c r="H1356" s="3" t="s">
        <v>67</v>
      </c>
      <c r="I1356" s="3" t="s">
        <v>68</v>
      </c>
      <c r="J1356" s="3" t="s">
        <v>69</v>
      </c>
      <c r="K1356" s="3" t="s">
        <v>405</v>
      </c>
      <c r="L1356" s="3" t="s">
        <v>902</v>
      </c>
      <c r="M1356" s="3" t="s">
        <v>36</v>
      </c>
      <c r="N1356" s="4">
        <v>4890.26</v>
      </c>
      <c r="O1356" s="4">
        <v>-4890.26</v>
      </c>
      <c r="P1356" s="4">
        <v>0</v>
      </c>
      <c r="Q1356" s="4">
        <v>0</v>
      </c>
      <c r="R1356" s="4">
        <v>0</v>
      </c>
      <c r="S1356" s="4">
        <v>0</v>
      </c>
      <c r="T1356" s="4">
        <v>0</v>
      </c>
      <c r="U1356" s="4">
        <v>0</v>
      </c>
      <c r="V1356" s="4">
        <v>0</v>
      </c>
      <c r="W1356" s="4">
        <v>0</v>
      </c>
      <c r="X1356" s="3" t="s">
        <v>37</v>
      </c>
    </row>
    <row r="1357" spans="1:24" ht="15.75" customHeight="1">
      <c r="A1357" s="3" t="s">
        <v>66</v>
      </c>
      <c r="B1357" s="3" t="s">
        <v>25</v>
      </c>
      <c r="C1357" s="3" t="s">
        <v>852</v>
      </c>
      <c r="D1357" s="3" t="s">
        <v>853</v>
      </c>
      <c r="E1357" s="3" t="s">
        <v>854</v>
      </c>
      <c r="F1357" s="3" t="s">
        <v>29</v>
      </c>
      <c r="G1357" s="3" t="s">
        <v>30</v>
      </c>
      <c r="H1357" s="3" t="s">
        <v>67</v>
      </c>
      <c r="I1357" s="3" t="s">
        <v>68</v>
      </c>
      <c r="J1357" s="3" t="s">
        <v>69</v>
      </c>
      <c r="K1357" s="3" t="s">
        <v>316</v>
      </c>
      <c r="L1357" s="3" t="s">
        <v>903</v>
      </c>
      <c r="M1357" s="3" t="s">
        <v>36</v>
      </c>
      <c r="N1357" s="4">
        <v>1613.29</v>
      </c>
      <c r="O1357" s="4">
        <v>-1613.29</v>
      </c>
      <c r="P1357" s="4">
        <v>0</v>
      </c>
      <c r="Q1357" s="4">
        <v>0</v>
      </c>
      <c r="R1357" s="4">
        <v>0</v>
      </c>
      <c r="S1357" s="4">
        <v>0</v>
      </c>
      <c r="T1357" s="4">
        <v>0</v>
      </c>
      <c r="U1357" s="4">
        <v>0</v>
      </c>
      <c r="V1357" s="4">
        <v>0</v>
      </c>
      <c r="W1357" s="4">
        <v>0</v>
      </c>
      <c r="X1357" s="3" t="s">
        <v>37</v>
      </c>
    </row>
    <row r="1358" spans="1:24" ht="15.75" customHeight="1">
      <c r="A1358" s="3" t="s">
        <v>114</v>
      </c>
      <c r="B1358" s="3" t="s">
        <v>25</v>
      </c>
      <c r="C1358" s="3" t="s">
        <v>852</v>
      </c>
      <c r="D1358" s="3" t="s">
        <v>853</v>
      </c>
      <c r="E1358" s="3" t="s">
        <v>854</v>
      </c>
      <c r="F1358" s="3" t="s">
        <v>29</v>
      </c>
      <c r="G1358" s="3" t="s">
        <v>30</v>
      </c>
      <c r="H1358" s="3" t="s">
        <v>67</v>
      </c>
      <c r="I1358" s="3" t="s">
        <v>68</v>
      </c>
      <c r="J1358" s="3" t="s">
        <v>115</v>
      </c>
      <c r="K1358" s="3" t="s">
        <v>116</v>
      </c>
      <c r="L1358" s="3" t="s">
        <v>904</v>
      </c>
      <c r="M1358" s="3" t="s">
        <v>36</v>
      </c>
      <c r="N1358" s="4">
        <v>33360.46</v>
      </c>
      <c r="O1358" s="4">
        <v>13482.4</v>
      </c>
      <c r="P1358" s="4">
        <v>0</v>
      </c>
      <c r="Q1358" s="4">
        <v>46842.86</v>
      </c>
      <c r="R1358" s="4">
        <v>25139.439999999999</v>
      </c>
      <c r="S1358" s="4">
        <v>5467.25</v>
      </c>
      <c r="T1358" s="4">
        <v>5267.25</v>
      </c>
      <c r="U1358" s="4">
        <v>41375.61</v>
      </c>
      <c r="V1358" s="4">
        <v>41575.61</v>
      </c>
      <c r="W1358" s="4">
        <v>16236.17</v>
      </c>
      <c r="X1358" s="3" t="s">
        <v>37</v>
      </c>
    </row>
    <row r="1359" spans="1:24" ht="15.75" customHeight="1">
      <c r="A1359" s="3" t="s">
        <v>114</v>
      </c>
      <c r="B1359" s="3" t="s">
        <v>25</v>
      </c>
      <c r="C1359" s="3" t="s">
        <v>852</v>
      </c>
      <c r="D1359" s="3" t="s">
        <v>853</v>
      </c>
      <c r="E1359" s="3" t="s">
        <v>854</v>
      </c>
      <c r="F1359" s="3" t="s">
        <v>29</v>
      </c>
      <c r="G1359" s="3" t="s">
        <v>30</v>
      </c>
      <c r="H1359" s="3" t="s">
        <v>67</v>
      </c>
      <c r="I1359" s="3" t="s">
        <v>68</v>
      </c>
      <c r="J1359" s="3" t="s">
        <v>115</v>
      </c>
      <c r="K1359" s="3" t="s">
        <v>905</v>
      </c>
      <c r="L1359" s="3" t="s">
        <v>906</v>
      </c>
      <c r="M1359" s="3" t="s">
        <v>36</v>
      </c>
      <c r="N1359" s="4">
        <v>8000</v>
      </c>
      <c r="O1359" s="4">
        <v>-6000</v>
      </c>
      <c r="P1359" s="4">
        <v>0</v>
      </c>
      <c r="Q1359" s="4">
        <v>2000</v>
      </c>
      <c r="R1359" s="4">
        <v>0</v>
      </c>
      <c r="S1359" s="4">
        <v>200</v>
      </c>
      <c r="T1359" s="4">
        <v>200</v>
      </c>
      <c r="U1359" s="4">
        <v>1800</v>
      </c>
      <c r="V1359" s="4">
        <v>1800</v>
      </c>
      <c r="W1359" s="4">
        <v>1800</v>
      </c>
      <c r="X1359" s="3" t="s">
        <v>37</v>
      </c>
    </row>
    <row r="1360" spans="1:24" ht="15.75" customHeight="1">
      <c r="A1360" s="3" t="s">
        <v>114</v>
      </c>
      <c r="B1360" s="3" t="s">
        <v>25</v>
      </c>
      <c r="C1360" s="3" t="s">
        <v>852</v>
      </c>
      <c r="D1360" s="3" t="s">
        <v>853</v>
      </c>
      <c r="E1360" s="3" t="s">
        <v>854</v>
      </c>
      <c r="F1360" s="3" t="s">
        <v>29</v>
      </c>
      <c r="G1360" s="3" t="s">
        <v>30</v>
      </c>
      <c r="H1360" s="3" t="s">
        <v>67</v>
      </c>
      <c r="I1360" s="3" t="s">
        <v>68</v>
      </c>
      <c r="J1360" s="3" t="s">
        <v>115</v>
      </c>
      <c r="K1360" s="3" t="s">
        <v>318</v>
      </c>
      <c r="L1360" s="3" t="s">
        <v>907</v>
      </c>
      <c r="M1360" s="3" t="s">
        <v>36</v>
      </c>
      <c r="N1360" s="4">
        <v>300.16000000000003</v>
      </c>
      <c r="O1360" s="4">
        <v>-300.16000000000003</v>
      </c>
      <c r="P1360" s="4">
        <v>0</v>
      </c>
      <c r="Q1360" s="4">
        <v>0</v>
      </c>
      <c r="R1360" s="4">
        <v>0</v>
      </c>
      <c r="S1360" s="4">
        <v>0</v>
      </c>
      <c r="T1360" s="4">
        <v>0</v>
      </c>
      <c r="U1360" s="4">
        <v>0</v>
      </c>
      <c r="V1360" s="4">
        <v>0</v>
      </c>
      <c r="W1360" s="4">
        <v>0</v>
      </c>
      <c r="X1360" s="3" t="s">
        <v>37</v>
      </c>
    </row>
    <row r="1361" spans="1:24" ht="15.75" customHeight="1">
      <c r="A1361" s="3" t="s">
        <v>114</v>
      </c>
      <c r="B1361" s="3" t="s">
        <v>25</v>
      </c>
      <c r="C1361" s="3" t="s">
        <v>852</v>
      </c>
      <c r="D1361" s="3" t="s">
        <v>853</v>
      </c>
      <c r="E1361" s="3" t="s">
        <v>854</v>
      </c>
      <c r="F1361" s="3" t="s">
        <v>29</v>
      </c>
      <c r="G1361" s="3" t="s">
        <v>30</v>
      </c>
      <c r="H1361" s="3" t="s">
        <v>67</v>
      </c>
      <c r="I1361" s="3" t="s">
        <v>68</v>
      </c>
      <c r="J1361" s="3" t="s">
        <v>115</v>
      </c>
      <c r="K1361" s="3" t="s">
        <v>298</v>
      </c>
      <c r="L1361" s="3" t="s">
        <v>908</v>
      </c>
      <c r="M1361" s="3" t="s">
        <v>36</v>
      </c>
      <c r="N1361" s="4">
        <v>200</v>
      </c>
      <c r="O1361" s="4">
        <v>0</v>
      </c>
      <c r="P1361" s="4">
        <v>0</v>
      </c>
      <c r="Q1361" s="4">
        <v>200</v>
      </c>
      <c r="R1361" s="4">
        <v>0</v>
      </c>
      <c r="S1361" s="4">
        <v>200</v>
      </c>
      <c r="T1361" s="4">
        <v>87.84</v>
      </c>
      <c r="U1361" s="4">
        <v>0</v>
      </c>
      <c r="V1361" s="4">
        <v>112.16</v>
      </c>
      <c r="W1361" s="4">
        <v>0</v>
      </c>
      <c r="X1361" s="3" t="s">
        <v>37</v>
      </c>
    </row>
    <row r="1362" spans="1:24" ht="15.75" customHeight="1">
      <c r="A1362" s="3" t="s">
        <v>118</v>
      </c>
      <c r="B1362" s="3" t="s">
        <v>25</v>
      </c>
      <c r="C1362" s="3" t="s">
        <v>852</v>
      </c>
      <c r="D1362" s="3" t="s">
        <v>853</v>
      </c>
      <c r="E1362" s="3" t="s">
        <v>854</v>
      </c>
      <c r="F1362" s="3" t="s">
        <v>229</v>
      </c>
      <c r="G1362" s="3" t="s">
        <v>230</v>
      </c>
      <c r="H1362" s="3" t="s">
        <v>231</v>
      </c>
      <c r="I1362" s="3" t="s">
        <v>232</v>
      </c>
      <c r="J1362" s="3" t="s">
        <v>123</v>
      </c>
      <c r="K1362" s="3" t="s">
        <v>513</v>
      </c>
      <c r="L1362" s="3" t="s">
        <v>909</v>
      </c>
      <c r="M1362" s="3" t="s">
        <v>126</v>
      </c>
      <c r="N1362" s="4">
        <v>70825.52</v>
      </c>
      <c r="O1362" s="4">
        <v>-55640.66</v>
      </c>
      <c r="P1362" s="4">
        <v>0</v>
      </c>
      <c r="Q1362" s="4">
        <v>15184.86</v>
      </c>
      <c r="R1362" s="4">
        <v>0</v>
      </c>
      <c r="S1362" s="4">
        <v>14018.86</v>
      </c>
      <c r="T1362" s="4">
        <v>11619.61</v>
      </c>
      <c r="U1362" s="4">
        <v>1166</v>
      </c>
      <c r="V1362" s="4">
        <v>3565.25</v>
      </c>
      <c r="W1362" s="4">
        <v>1166</v>
      </c>
      <c r="X1362" s="3" t="s">
        <v>127</v>
      </c>
    </row>
    <row r="1363" spans="1:24" ht="15.75" customHeight="1">
      <c r="A1363" s="3" t="s">
        <v>118</v>
      </c>
      <c r="B1363" s="3" t="s">
        <v>25</v>
      </c>
      <c r="C1363" s="3" t="s">
        <v>852</v>
      </c>
      <c r="D1363" s="3" t="s">
        <v>853</v>
      </c>
      <c r="E1363" s="3" t="s">
        <v>854</v>
      </c>
      <c r="F1363" s="3" t="s">
        <v>229</v>
      </c>
      <c r="G1363" s="3" t="s">
        <v>230</v>
      </c>
      <c r="H1363" s="3" t="s">
        <v>231</v>
      </c>
      <c r="I1363" s="3" t="s">
        <v>232</v>
      </c>
      <c r="J1363" s="3" t="s">
        <v>123</v>
      </c>
      <c r="K1363" s="3" t="s">
        <v>166</v>
      </c>
      <c r="L1363" s="3" t="s">
        <v>910</v>
      </c>
      <c r="M1363" s="3" t="s">
        <v>126</v>
      </c>
      <c r="N1363" s="4">
        <v>600</v>
      </c>
      <c r="O1363" s="4">
        <v>400</v>
      </c>
      <c r="P1363" s="4">
        <v>0</v>
      </c>
      <c r="Q1363" s="4">
        <v>1000</v>
      </c>
      <c r="R1363" s="4">
        <v>0</v>
      </c>
      <c r="S1363" s="4">
        <v>0</v>
      </c>
      <c r="T1363" s="4">
        <v>0</v>
      </c>
      <c r="U1363" s="4">
        <v>1000</v>
      </c>
      <c r="V1363" s="4">
        <v>1000</v>
      </c>
      <c r="W1363" s="4">
        <v>1000</v>
      </c>
      <c r="X1363" s="3" t="s">
        <v>127</v>
      </c>
    </row>
    <row r="1364" spans="1:24" ht="15.75" customHeight="1">
      <c r="A1364" s="3" t="s">
        <v>118</v>
      </c>
      <c r="B1364" s="3" t="s">
        <v>25</v>
      </c>
      <c r="C1364" s="3" t="s">
        <v>852</v>
      </c>
      <c r="D1364" s="3" t="s">
        <v>853</v>
      </c>
      <c r="E1364" s="3" t="s">
        <v>854</v>
      </c>
      <c r="F1364" s="3" t="s">
        <v>229</v>
      </c>
      <c r="G1364" s="3" t="s">
        <v>230</v>
      </c>
      <c r="H1364" s="3" t="s">
        <v>231</v>
      </c>
      <c r="I1364" s="3" t="s">
        <v>232</v>
      </c>
      <c r="J1364" s="3" t="s">
        <v>123</v>
      </c>
      <c r="K1364" s="3" t="s">
        <v>178</v>
      </c>
      <c r="L1364" s="3" t="s">
        <v>911</v>
      </c>
      <c r="M1364" s="3" t="s">
        <v>126</v>
      </c>
      <c r="N1364" s="4">
        <v>10600</v>
      </c>
      <c r="O1364" s="4">
        <v>56830.400000000001</v>
      </c>
      <c r="P1364" s="4">
        <v>0</v>
      </c>
      <c r="Q1364" s="4">
        <v>67430.399999999994</v>
      </c>
      <c r="R1364" s="4">
        <v>0</v>
      </c>
      <c r="S1364" s="4">
        <v>0</v>
      </c>
      <c r="T1364" s="4">
        <v>0</v>
      </c>
      <c r="U1364" s="4">
        <v>67430.399999999994</v>
      </c>
      <c r="V1364" s="4">
        <v>67430.399999999994</v>
      </c>
      <c r="W1364" s="4">
        <v>67430.399999999994</v>
      </c>
      <c r="X1364" s="3" t="s">
        <v>127</v>
      </c>
    </row>
    <row r="1365" spans="1:24" ht="15.75" customHeight="1">
      <c r="A1365" s="3" t="s">
        <v>118</v>
      </c>
      <c r="B1365" s="3" t="s">
        <v>25</v>
      </c>
      <c r="C1365" s="3" t="s">
        <v>852</v>
      </c>
      <c r="D1365" s="3" t="s">
        <v>853</v>
      </c>
      <c r="E1365" s="3" t="s">
        <v>854</v>
      </c>
      <c r="F1365" s="3" t="s">
        <v>229</v>
      </c>
      <c r="G1365" s="3" t="s">
        <v>230</v>
      </c>
      <c r="H1365" s="3" t="s">
        <v>231</v>
      </c>
      <c r="I1365" s="3" t="s">
        <v>232</v>
      </c>
      <c r="J1365" s="3" t="s">
        <v>123</v>
      </c>
      <c r="K1365" s="3" t="s">
        <v>332</v>
      </c>
      <c r="L1365" s="3" t="s">
        <v>912</v>
      </c>
      <c r="M1365" s="3" t="s">
        <v>126</v>
      </c>
      <c r="N1365" s="4">
        <v>36800</v>
      </c>
      <c r="O1365" s="4">
        <v>-36800</v>
      </c>
      <c r="P1365" s="4">
        <v>0</v>
      </c>
      <c r="Q1365" s="4">
        <v>0</v>
      </c>
      <c r="R1365" s="4">
        <v>0</v>
      </c>
      <c r="S1365" s="4">
        <v>0</v>
      </c>
      <c r="T1365" s="4">
        <v>0</v>
      </c>
      <c r="U1365" s="4">
        <v>0</v>
      </c>
      <c r="V1365" s="4">
        <v>0</v>
      </c>
      <c r="W1365" s="4">
        <v>0</v>
      </c>
      <c r="X1365" s="3" t="s">
        <v>127</v>
      </c>
    </row>
    <row r="1366" spans="1:24" ht="15.75" customHeight="1">
      <c r="A1366" s="3" t="s">
        <v>118</v>
      </c>
      <c r="B1366" s="3" t="s">
        <v>25</v>
      </c>
      <c r="C1366" s="3" t="s">
        <v>852</v>
      </c>
      <c r="D1366" s="3" t="s">
        <v>853</v>
      </c>
      <c r="E1366" s="3" t="s">
        <v>854</v>
      </c>
      <c r="F1366" s="3" t="s">
        <v>229</v>
      </c>
      <c r="G1366" s="3" t="s">
        <v>230</v>
      </c>
      <c r="H1366" s="3" t="s">
        <v>231</v>
      </c>
      <c r="I1366" s="3" t="s">
        <v>232</v>
      </c>
      <c r="J1366" s="3" t="s">
        <v>123</v>
      </c>
      <c r="K1366" s="3" t="s">
        <v>516</v>
      </c>
      <c r="L1366" s="3" t="s">
        <v>913</v>
      </c>
      <c r="M1366" s="3" t="s">
        <v>126</v>
      </c>
      <c r="N1366" s="4">
        <v>2106</v>
      </c>
      <c r="O1366" s="4">
        <v>2894</v>
      </c>
      <c r="P1366" s="4">
        <v>0</v>
      </c>
      <c r="Q1366" s="4">
        <v>5000</v>
      </c>
      <c r="R1366" s="4">
        <v>0</v>
      </c>
      <c r="S1366" s="4">
        <v>0</v>
      </c>
      <c r="T1366" s="4">
        <v>0</v>
      </c>
      <c r="U1366" s="4">
        <v>5000</v>
      </c>
      <c r="V1366" s="4">
        <v>5000</v>
      </c>
      <c r="W1366" s="4">
        <v>5000</v>
      </c>
      <c r="X1366" s="3" t="s">
        <v>127</v>
      </c>
    </row>
    <row r="1367" spans="1:24" ht="15.75" customHeight="1">
      <c r="A1367" s="3" t="s">
        <v>118</v>
      </c>
      <c r="B1367" s="3" t="s">
        <v>25</v>
      </c>
      <c r="C1367" s="3" t="s">
        <v>852</v>
      </c>
      <c r="D1367" s="3" t="s">
        <v>853</v>
      </c>
      <c r="E1367" s="3" t="s">
        <v>854</v>
      </c>
      <c r="F1367" s="3" t="s">
        <v>229</v>
      </c>
      <c r="G1367" s="3" t="s">
        <v>230</v>
      </c>
      <c r="H1367" s="3" t="s">
        <v>231</v>
      </c>
      <c r="I1367" s="3" t="s">
        <v>232</v>
      </c>
      <c r="J1367" s="3" t="s">
        <v>123</v>
      </c>
      <c r="K1367" s="3" t="s">
        <v>363</v>
      </c>
      <c r="L1367" s="3" t="s">
        <v>914</v>
      </c>
      <c r="M1367" s="3" t="s">
        <v>126</v>
      </c>
      <c r="N1367" s="4">
        <v>17000</v>
      </c>
      <c r="O1367" s="4">
        <v>3000</v>
      </c>
      <c r="P1367" s="4">
        <v>0</v>
      </c>
      <c r="Q1367" s="4">
        <v>20000</v>
      </c>
      <c r="R1367" s="4">
        <v>0</v>
      </c>
      <c r="S1367" s="4">
        <v>5500</v>
      </c>
      <c r="T1367" s="4">
        <v>5500</v>
      </c>
      <c r="U1367" s="4">
        <v>14500</v>
      </c>
      <c r="V1367" s="4">
        <v>14500</v>
      </c>
      <c r="W1367" s="4">
        <v>14500</v>
      </c>
      <c r="X1367" s="3" t="s">
        <v>127</v>
      </c>
    </row>
    <row r="1368" spans="1:24" ht="15.75" customHeight="1">
      <c r="A1368" s="3" t="s">
        <v>118</v>
      </c>
      <c r="B1368" s="3" t="s">
        <v>25</v>
      </c>
      <c r="C1368" s="3" t="s">
        <v>852</v>
      </c>
      <c r="D1368" s="3" t="s">
        <v>853</v>
      </c>
      <c r="E1368" s="3" t="s">
        <v>854</v>
      </c>
      <c r="F1368" s="3" t="s">
        <v>229</v>
      </c>
      <c r="G1368" s="3" t="s">
        <v>230</v>
      </c>
      <c r="H1368" s="3" t="s">
        <v>231</v>
      </c>
      <c r="I1368" s="3" t="s">
        <v>232</v>
      </c>
      <c r="J1368" s="3" t="s">
        <v>123</v>
      </c>
      <c r="K1368" s="3" t="s">
        <v>169</v>
      </c>
      <c r="L1368" s="3" t="s">
        <v>915</v>
      </c>
      <c r="M1368" s="3" t="s">
        <v>126</v>
      </c>
      <c r="N1368" s="4">
        <v>3640</v>
      </c>
      <c r="O1368" s="4">
        <v>-3640</v>
      </c>
      <c r="P1368" s="4">
        <v>0</v>
      </c>
      <c r="Q1368" s="4">
        <v>0</v>
      </c>
      <c r="R1368" s="4">
        <v>0</v>
      </c>
      <c r="S1368" s="4">
        <v>0</v>
      </c>
      <c r="T1368" s="4">
        <v>0</v>
      </c>
      <c r="U1368" s="4">
        <v>0</v>
      </c>
      <c r="V1368" s="4">
        <v>0</v>
      </c>
      <c r="W1368" s="4">
        <v>0</v>
      </c>
      <c r="X1368" s="3" t="s">
        <v>127</v>
      </c>
    </row>
    <row r="1369" spans="1:24" ht="15.75" customHeight="1">
      <c r="A1369" s="3" t="s">
        <v>118</v>
      </c>
      <c r="B1369" s="3" t="s">
        <v>25</v>
      </c>
      <c r="C1369" s="3" t="s">
        <v>852</v>
      </c>
      <c r="D1369" s="3" t="s">
        <v>853</v>
      </c>
      <c r="E1369" s="3" t="s">
        <v>854</v>
      </c>
      <c r="F1369" s="3" t="s">
        <v>229</v>
      </c>
      <c r="G1369" s="3" t="s">
        <v>230</v>
      </c>
      <c r="H1369" s="3" t="s">
        <v>231</v>
      </c>
      <c r="I1369" s="3" t="s">
        <v>232</v>
      </c>
      <c r="J1369" s="3" t="s">
        <v>123</v>
      </c>
      <c r="K1369" s="3" t="s">
        <v>416</v>
      </c>
      <c r="L1369" s="3" t="s">
        <v>916</v>
      </c>
      <c r="M1369" s="3" t="s">
        <v>126</v>
      </c>
      <c r="N1369" s="4">
        <v>20507.54</v>
      </c>
      <c r="O1369" s="4">
        <v>-9507.5400000000009</v>
      </c>
      <c r="P1369" s="4">
        <v>0</v>
      </c>
      <c r="Q1369" s="4">
        <v>11000</v>
      </c>
      <c r="R1369" s="4">
        <v>2380</v>
      </c>
      <c r="S1369" s="4">
        <v>7620</v>
      </c>
      <c r="T1369" s="4">
        <v>903.6</v>
      </c>
      <c r="U1369" s="4">
        <v>3380</v>
      </c>
      <c r="V1369" s="4">
        <v>10096.4</v>
      </c>
      <c r="W1369" s="4">
        <v>1000</v>
      </c>
      <c r="X1369" s="3" t="s">
        <v>127</v>
      </c>
    </row>
    <row r="1370" spans="1:24" ht="15.75" customHeight="1">
      <c r="A1370" s="3" t="s">
        <v>118</v>
      </c>
      <c r="B1370" s="3" t="s">
        <v>25</v>
      </c>
      <c r="C1370" s="3" t="s">
        <v>852</v>
      </c>
      <c r="D1370" s="3" t="s">
        <v>853</v>
      </c>
      <c r="E1370" s="3" t="s">
        <v>854</v>
      </c>
      <c r="F1370" s="3" t="s">
        <v>229</v>
      </c>
      <c r="G1370" s="3" t="s">
        <v>230</v>
      </c>
      <c r="H1370" s="3" t="s">
        <v>231</v>
      </c>
      <c r="I1370" s="3" t="s">
        <v>232</v>
      </c>
      <c r="J1370" s="3" t="s">
        <v>123</v>
      </c>
      <c r="K1370" s="3" t="s">
        <v>615</v>
      </c>
      <c r="L1370" s="3" t="s">
        <v>917</v>
      </c>
      <c r="M1370" s="3" t="s">
        <v>126</v>
      </c>
      <c r="N1370" s="4">
        <v>25256.84</v>
      </c>
      <c r="O1370" s="4">
        <v>-10685.39</v>
      </c>
      <c r="P1370" s="4">
        <v>0</v>
      </c>
      <c r="Q1370" s="4">
        <v>14571.45</v>
      </c>
      <c r="R1370" s="4">
        <v>0</v>
      </c>
      <c r="S1370" s="4">
        <v>0</v>
      </c>
      <c r="T1370" s="4">
        <v>0</v>
      </c>
      <c r="U1370" s="4">
        <v>14571.45</v>
      </c>
      <c r="V1370" s="4">
        <v>14571.45</v>
      </c>
      <c r="W1370" s="4">
        <v>14571.45</v>
      </c>
      <c r="X1370" s="3" t="s">
        <v>127</v>
      </c>
    </row>
    <row r="1371" spans="1:24" ht="15.75" customHeight="1">
      <c r="A1371" s="3" t="s">
        <v>118</v>
      </c>
      <c r="B1371" s="3" t="s">
        <v>25</v>
      </c>
      <c r="C1371" s="3" t="s">
        <v>852</v>
      </c>
      <c r="D1371" s="3" t="s">
        <v>853</v>
      </c>
      <c r="E1371" s="3" t="s">
        <v>854</v>
      </c>
      <c r="F1371" s="3" t="s">
        <v>229</v>
      </c>
      <c r="G1371" s="3" t="s">
        <v>230</v>
      </c>
      <c r="H1371" s="3" t="s">
        <v>231</v>
      </c>
      <c r="I1371" s="3" t="s">
        <v>232</v>
      </c>
      <c r="J1371" s="3" t="s">
        <v>123</v>
      </c>
      <c r="K1371" s="3" t="s">
        <v>918</v>
      </c>
      <c r="L1371" s="3" t="s">
        <v>919</v>
      </c>
      <c r="M1371" s="3" t="s">
        <v>126</v>
      </c>
      <c r="N1371" s="4">
        <v>1030</v>
      </c>
      <c r="O1371" s="4">
        <v>-1030</v>
      </c>
      <c r="P1371" s="4">
        <v>0</v>
      </c>
      <c r="Q1371" s="4">
        <v>0</v>
      </c>
      <c r="R1371" s="4">
        <v>0</v>
      </c>
      <c r="S1371" s="4">
        <v>0</v>
      </c>
      <c r="T1371" s="4">
        <v>0</v>
      </c>
      <c r="U1371" s="4">
        <v>0</v>
      </c>
      <c r="V1371" s="4">
        <v>0</v>
      </c>
      <c r="W1371" s="4">
        <v>0</v>
      </c>
      <c r="X1371" s="3" t="s">
        <v>127</v>
      </c>
    </row>
    <row r="1372" spans="1:24" ht="15.75" customHeight="1">
      <c r="A1372" s="3" t="s">
        <v>118</v>
      </c>
      <c r="B1372" s="3" t="s">
        <v>25</v>
      </c>
      <c r="C1372" s="3" t="s">
        <v>852</v>
      </c>
      <c r="D1372" s="3" t="s">
        <v>853</v>
      </c>
      <c r="E1372" s="3" t="s">
        <v>854</v>
      </c>
      <c r="F1372" s="3" t="s">
        <v>229</v>
      </c>
      <c r="G1372" s="3" t="s">
        <v>230</v>
      </c>
      <c r="H1372" s="3" t="s">
        <v>231</v>
      </c>
      <c r="I1372" s="3" t="s">
        <v>232</v>
      </c>
      <c r="J1372" s="3" t="s">
        <v>123</v>
      </c>
      <c r="K1372" s="3" t="s">
        <v>357</v>
      </c>
      <c r="L1372" s="3" t="s">
        <v>920</v>
      </c>
      <c r="M1372" s="3" t="s">
        <v>126</v>
      </c>
      <c r="N1372" s="4">
        <v>0</v>
      </c>
      <c r="O1372" s="4">
        <v>177310.16</v>
      </c>
      <c r="P1372" s="4">
        <v>0</v>
      </c>
      <c r="Q1372" s="4">
        <v>177310.16</v>
      </c>
      <c r="R1372" s="4">
        <v>0</v>
      </c>
      <c r="S1372" s="4">
        <v>0</v>
      </c>
      <c r="T1372" s="4">
        <v>0</v>
      </c>
      <c r="U1372" s="4">
        <v>177310.16</v>
      </c>
      <c r="V1372" s="4">
        <v>177310.16</v>
      </c>
      <c r="W1372" s="4">
        <v>177310.16</v>
      </c>
      <c r="X1372" s="3" t="s">
        <v>127</v>
      </c>
    </row>
    <row r="1373" spans="1:24" ht="15.75" customHeight="1">
      <c r="A1373" s="3" t="s">
        <v>118</v>
      </c>
      <c r="B1373" s="3" t="s">
        <v>25</v>
      </c>
      <c r="C1373" s="3" t="s">
        <v>852</v>
      </c>
      <c r="D1373" s="3" t="s">
        <v>853</v>
      </c>
      <c r="E1373" s="3" t="s">
        <v>854</v>
      </c>
      <c r="F1373" s="3" t="s">
        <v>229</v>
      </c>
      <c r="G1373" s="3" t="s">
        <v>230</v>
      </c>
      <c r="H1373" s="3" t="s">
        <v>231</v>
      </c>
      <c r="I1373" s="3" t="s">
        <v>232</v>
      </c>
      <c r="J1373" s="3" t="s">
        <v>123</v>
      </c>
      <c r="K1373" s="3" t="s">
        <v>136</v>
      </c>
      <c r="L1373" s="3" t="s">
        <v>921</v>
      </c>
      <c r="M1373" s="3" t="s">
        <v>126</v>
      </c>
      <c r="N1373" s="4">
        <v>70000</v>
      </c>
      <c r="O1373" s="4">
        <v>-54834.6</v>
      </c>
      <c r="P1373" s="4">
        <v>0</v>
      </c>
      <c r="Q1373" s="4">
        <v>15165.4</v>
      </c>
      <c r="R1373" s="4">
        <v>0</v>
      </c>
      <c r="S1373" s="4">
        <v>15163.4</v>
      </c>
      <c r="T1373" s="4">
        <v>7581.7</v>
      </c>
      <c r="U1373" s="4">
        <v>2</v>
      </c>
      <c r="V1373" s="4">
        <v>7583.7</v>
      </c>
      <c r="W1373" s="4">
        <v>2</v>
      </c>
      <c r="X1373" s="3" t="s">
        <v>127</v>
      </c>
    </row>
    <row r="1374" spans="1:24" ht="15.75" customHeight="1">
      <c r="A1374" s="3" t="s">
        <v>118</v>
      </c>
      <c r="B1374" s="3" t="s">
        <v>25</v>
      </c>
      <c r="C1374" s="3" t="s">
        <v>852</v>
      </c>
      <c r="D1374" s="3" t="s">
        <v>853</v>
      </c>
      <c r="E1374" s="3" t="s">
        <v>854</v>
      </c>
      <c r="F1374" s="3" t="s">
        <v>229</v>
      </c>
      <c r="G1374" s="3" t="s">
        <v>230</v>
      </c>
      <c r="H1374" s="3" t="s">
        <v>231</v>
      </c>
      <c r="I1374" s="3" t="s">
        <v>232</v>
      </c>
      <c r="J1374" s="3" t="s">
        <v>123</v>
      </c>
      <c r="K1374" s="3" t="s">
        <v>618</v>
      </c>
      <c r="L1374" s="3" t="s">
        <v>922</v>
      </c>
      <c r="M1374" s="3" t="s">
        <v>126</v>
      </c>
      <c r="N1374" s="4">
        <v>0</v>
      </c>
      <c r="O1374" s="4">
        <v>87700</v>
      </c>
      <c r="P1374" s="4">
        <v>0</v>
      </c>
      <c r="Q1374" s="4">
        <v>87700</v>
      </c>
      <c r="R1374" s="4">
        <v>0</v>
      </c>
      <c r="S1374" s="4">
        <v>0</v>
      </c>
      <c r="T1374" s="4">
        <v>0</v>
      </c>
      <c r="U1374" s="4">
        <v>87700</v>
      </c>
      <c r="V1374" s="4">
        <v>87700</v>
      </c>
      <c r="W1374" s="4">
        <v>87700</v>
      </c>
      <c r="X1374" s="3" t="s">
        <v>127</v>
      </c>
    </row>
    <row r="1375" spans="1:24" ht="15.75" customHeight="1">
      <c r="A1375" s="3" t="s">
        <v>118</v>
      </c>
      <c r="B1375" s="3" t="s">
        <v>25</v>
      </c>
      <c r="C1375" s="3" t="s">
        <v>852</v>
      </c>
      <c r="D1375" s="3" t="s">
        <v>853</v>
      </c>
      <c r="E1375" s="3" t="s">
        <v>854</v>
      </c>
      <c r="F1375" s="3" t="s">
        <v>229</v>
      </c>
      <c r="G1375" s="3" t="s">
        <v>230</v>
      </c>
      <c r="H1375" s="3" t="s">
        <v>231</v>
      </c>
      <c r="I1375" s="3" t="s">
        <v>232</v>
      </c>
      <c r="J1375" s="3" t="s">
        <v>123</v>
      </c>
      <c r="K1375" s="3" t="s">
        <v>142</v>
      </c>
      <c r="L1375" s="3" t="s">
        <v>923</v>
      </c>
      <c r="M1375" s="3" t="s">
        <v>126</v>
      </c>
      <c r="N1375" s="4">
        <v>3444</v>
      </c>
      <c r="O1375" s="4">
        <v>7306</v>
      </c>
      <c r="P1375" s="4">
        <v>0</v>
      </c>
      <c r="Q1375" s="4">
        <v>10750</v>
      </c>
      <c r="R1375" s="4">
        <v>0</v>
      </c>
      <c r="S1375" s="4">
        <v>0</v>
      </c>
      <c r="T1375" s="4">
        <v>0</v>
      </c>
      <c r="U1375" s="4">
        <v>10750</v>
      </c>
      <c r="V1375" s="4">
        <v>10750</v>
      </c>
      <c r="W1375" s="4">
        <v>10750</v>
      </c>
      <c r="X1375" s="3" t="s">
        <v>127</v>
      </c>
    </row>
    <row r="1376" spans="1:24" ht="15.75" customHeight="1">
      <c r="A1376" s="3" t="s">
        <v>118</v>
      </c>
      <c r="B1376" s="3" t="s">
        <v>25</v>
      </c>
      <c r="C1376" s="3" t="s">
        <v>852</v>
      </c>
      <c r="D1376" s="3" t="s">
        <v>853</v>
      </c>
      <c r="E1376" s="3" t="s">
        <v>854</v>
      </c>
      <c r="F1376" s="3" t="s">
        <v>229</v>
      </c>
      <c r="G1376" s="3" t="s">
        <v>230</v>
      </c>
      <c r="H1376" s="3" t="s">
        <v>231</v>
      </c>
      <c r="I1376" s="3" t="s">
        <v>232</v>
      </c>
      <c r="J1376" s="3" t="s">
        <v>123</v>
      </c>
      <c r="K1376" s="3" t="s">
        <v>622</v>
      </c>
      <c r="L1376" s="3" t="s">
        <v>924</v>
      </c>
      <c r="M1376" s="3" t="s">
        <v>126</v>
      </c>
      <c r="N1376" s="4">
        <v>12708.54</v>
      </c>
      <c r="O1376" s="4">
        <v>-12708.54</v>
      </c>
      <c r="P1376" s="4">
        <v>0</v>
      </c>
      <c r="Q1376" s="4">
        <v>0</v>
      </c>
      <c r="R1376" s="4">
        <v>0</v>
      </c>
      <c r="S1376" s="4">
        <v>0</v>
      </c>
      <c r="T1376" s="4">
        <v>0</v>
      </c>
      <c r="U1376" s="4">
        <v>0</v>
      </c>
      <c r="V1376" s="4">
        <v>0</v>
      </c>
      <c r="W1376" s="4">
        <v>0</v>
      </c>
      <c r="X1376" s="3" t="s">
        <v>127</v>
      </c>
    </row>
    <row r="1377" spans="1:24" ht="15.75" customHeight="1">
      <c r="A1377" s="3" t="s">
        <v>118</v>
      </c>
      <c r="B1377" s="3" t="s">
        <v>25</v>
      </c>
      <c r="C1377" s="3" t="s">
        <v>852</v>
      </c>
      <c r="D1377" s="3" t="s">
        <v>853</v>
      </c>
      <c r="E1377" s="3" t="s">
        <v>854</v>
      </c>
      <c r="F1377" s="3" t="s">
        <v>229</v>
      </c>
      <c r="G1377" s="3" t="s">
        <v>230</v>
      </c>
      <c r="H1377" s="3" t="s">
        <v>231</v>
      </c>
      <c r="I1377" s="3" t="s">
        <v>232</v>
      </c>
      <c r="J1377" s="3" t="s">
        <v>123</v>
      </c>
      <c r="K1377" s="3" t="s">
        <v>330</v>
      </c>
      <c r="L1377" s="3" t="s">
        <v>925</v>
      </c>
      <c r="M1377" s="3" t="s">
        <v>126</v>
      </c>
      <c r="N1377" s="4">
        <v>366951</v>
      </c>
      <c r="O1377" s="4">
        <v>48201</v>
      </c>
      <c r="P1377" s="4">
        <v>0</v>
      </c>
      <c r="Q1377" s="4">
        <v>415152</v>
      </c>
      <c r="R1377" s="4">
        <v>32834.5</v>
      </c>
      <c r="S1377" s="4">
        <v>52807.5</v>
      </c>
      <c r="T1377" s="4">
        <v>0</v>
      </c>
      <c r="U1377" s="4">
        <v>362344.5</v>
      </c>
      <c r="V1377" s="4">
        <v>415152</v>
      </c>
      <c r="W1377" s="4">
        <v>329510</v>
      </c>
      <c r="X1377" s="3" t="s">
        <v>127</v>
      </c>
    </row>
    <row r="1378" spans="1:24" ht="15.75" customHeight="1">
      <c r="A1378" s="3" t="s">
        <v>118</v>
      </c>
      <c r="B1378" s="3" t="s">
        <v>25</v>
      </c>
      <c r="C1378" s="3" t="s">
        <v>852</v>
      </c>
      <c r="D1378" s="3" t="s">
        <v>853</v>
      </c>
      <c r="E1378" s="3" t="s">
        <v>854</v>
      </c>
      <c r="F1378" s="3" t="s">
        <v>229</v>
      </c>
      <c r="G1378" s="3" t="s">
        <v>230</v>
      </c>
      <c r="H1378" s="3" t="s">
        <v>231</v>
      </c>
      <c r="I1378" s="3" t="s">
        <v>232</v>
      </c>
      <c r="J1378" s="3" t="s">
        <v>123</v>
      </c>
      <c r="K1378" s="3" t="s">
        <v>626</v>
      </c>
      <c r="L1378" s="3" t="s">
        <v>926</v>
      </c>
      <c r="M1378" s="3" t="s">
        <v>126</v>
      </c>
      <c r="N1378" s="4">
        <v>81955.8</v>
      </c>
      <c r="O1378" s="4">
        <v>-81955.8</v>
      </c>
      <c r="P1378" s="4">
        <v>0</v>
      </c>
      <c r="Q1378" s="4">
        <v>0</v>
      </c>
      <c r="R1378" s="4">
        <v>0</v>
      </c>
      <c r="S1378" s="4">
        <v>0</v>
      </c>
      <c r="T1378" s="4">
        <v>0</v>
      </c>
      <c r="U1378" s="4">
        <v>0</v>
      </c>
      <c r="V1378" s="4">
        <v>0</v>
      </c>
      <c r="W1378" s="4">
        <v>0</v>
      </c>
      <c r="X1378" s="3" t="s">
        <v>127</v>
      </c>
    </row>
    <row r="1379" spans="1:24" ht="15.75" customHeight="1">
      <c r="A1379" s="3" t="s">
        <v>118</v>
      </c>
      <c r="B1379" s="3" t="s">
        <v>25</v>
      </c>
      <c r="C1379" s="3" t="s">
        <v>852</v>
      </c>
      <c r="D1379" s="3" t="s">
        <v>853</v>
      </c>
      <c r="E1379" s="3" t="s">
        <v>854</v>
      </c>
      <c r="F1379" s="3" t="s">
        <v>229</v>
      </c>
      <c r="G1379" s="3" t="s">
        <v>230</v>
      </c>
      <c r="H1379" s="3" t="s">
        <v>231</v>
      </c>
      <c r="I1379" s="3" t="s">
        <v>232</v>
      </c>
      <c r="J1379" s="3" t="s">
        <v>123</v>
      </c>
      <c r="K1379" s="3" t="s">
        <v>132</v>
      </c>
      <c r="L1379" s="3" t="s">
        <v>927</v>
      </c>
      <c r="M1379" s="3" t="s">
        <v>126</v>
      </c>
      <c r="N1379" s="4">
        <v>170</v>
      </c>
      <c r="O1379" s="4">
        <v>22605.5</v>
      </c>
      <c r="P1379" s="4">
        <v>0</v>
      </c>
      <c r="Q1379" s="4">
        <v>22775.5</v>
      </c>
      <c r="R1379" s="4">
        <v>0</v>
      </c>
      <c r="S1379" s="4">
        <v>0</v>
      </c>
      <c r="T1379" s="4">
        <v>0</v>
      </c>
      <c r="U1379" s="4">
        <v>22775.5</v>
      </c>
      <c r="V1379" s="4">
        <v>22775.5</v>
      </c>
      <c r="W1379" s="4">
        <v>22775.5</v>
      </c>
      <c r="X1379" s="3" t="s">
        <v>127</v>
      </c>
    </row>
    <row r="1380" spans="1:24" ht="15.75" customHeight="1">
      <c r="A1380" s="3" t="s">
        <v>118</v>
      </c>
      <c r="B1380" s="3" t="s">
        <v>25</v>
      </c>
      <c r="C1380" s="3" t="s">
        <v>852</v>
      </c>
      <c r="D1380" s="3" t="s">
        <v>853</v>
      </c>
      <c r="E1380" s="3" t="s">
        <v>854</v>
      </c>
      <c r="F1380" s="3" t="s">
        <v>229</v>
      </c>
      <c r="G1380" s="3" t="s">
        <v>230</v>
      </c>
      <c r="H1380" s="3" t="s">
        <v>231</v>
      </c>
      <c r="I1380" s="3" t="s">
        <v>232</v>
      </c>
      <c r="J1380" s="3" t="s">
        <v>123</v>
      </c>
      <c r="K1380" s="3" t="s">
        <v>359</v>
      </c>
      <c r="L1380" s="3" t="s">
        <v>928</v>
      </c>
      <c r="M1380" s="3" t="s">
        <v>126</v>
      </c>
      <c r="N1380" s="4">
        <v>25000</v>
      </c>
      <c r="O1380" s="4">
        <v>-6190</v>
      </c>
      <c r="P1380" s="4">
        <v>0</v>
      </c>
      <c r="Q1380" s="4">
        <v>18810</v>
      </c>
      <c r="R1380" s="4">
        <v>17176.86</v>
      </c>
      <c r="S1380" s="4">
        <v>0</v>
      </c>
      <c r="T1380" s="4">
        <v>0</v>
      </c>
      <c r="U1380" s="4">
        <v>18810</v>
      </c>
      <c r="V1380" s="4">
        <v>18810</v>
      </c>
      <c r="W1380" s="4">
        <v>1633.14</v>
      </c>
      <c r="X1380" s="3" t="s">
        <v>127</v>
      </c>
    </row>
    <row r="1381" spans="1:24" ht="15.75" customHeight="1">
      <c r="A1381" s="3" t="s">
        <v>118</v>
      </c>
      <c r="B1381" s="3" t="s">
        <v>25</v>
      </c>
      <c r="C1381" s="3" t="s">
        <v>852</v>
      </c>
      <c r="D1381" s="3" t="s">
        <v>853</v>
      </c>
      <c r="E1381" s="3" t="s">
        <v>854</v>
      </c>
      <c r="F1381" s="3" t="s">
        <v>229</v>
      </c>
      <c r="G1381" s="3" t="s">
        <v>230</v>
      </c>
      <c r="H1381" s="3" t="s">
        <v>231</v>
      </c>
      <c r="I1381" s="3" t="s">
        <v>232</v>
      </c>
      <c r="J1381" s="3" t="s">
        <v>123</v>
      </c>
      <c r="K1381" s="3" t="s">
        <v>172</v>
      </c>
      <c r="L1381" s="3" t="s">
        <v>929</v>
      </c>
      <c r="M1381" s="3" t="s">
        <v>126</v>
      </c>
      <c r="N1381" s="4">
        <v>32657.08</v>
      </c>
      <c r="O1381" s="4">
        <v>-32657.08</v>
      </c>
      <c r="P1381" s="4">
        <v>0</v>
      </c>
      <c r="Q1381" s="4">
        <v>0</v>
      </c>
      <c r="R1381" s="4">
        <v>0</v>
      </c>
      <c r="S1381" s="4">
        <v>0</v>
      </c>
      <c r="T1381" s="4">
        <v>0</v>
      </c>
      <c r="U1381" s="4">
        <v>0</v>
      </c>
      <c r="V1381" s="4">
        <v>0</v>
      </c>
      <c r="W1381" s="4">
        <v>0</v>
      </c>
      <c r="X1381" s="3" t="s">
        <v>127</v>
      </c>
    </row>
    <row r="1382" spans="1:24" ht="15.75" customHeight="1">
      <c r="A1382" s="3" t="s">
        <v>118</v>
      </c>
      <c r="B1382" s="3" t="s">
        <v>25</v>
      </c>
      <c r="C1382" s="3" t="s">
        <v>852</v>
      </c>
      <c r="D1382" s="3" t="s">
        <v>853</v>
      </c>
      <c r="E1382" s="3" t="s">
        <v>854</v>
      </c>
      <c r="F1382" s="3" t="s">
        <v>229</v>
      </c>
      <c r="G1382" s="3" t="s">
        <v>230</v>
      </c>
      <c r="H1382" s="3" t="s">
        <v>231</v>
      </c>
      <c r="I1382" s="3" t="s">
        <v>232</v>
      </c>
      <c r="J1382" s="3" t="s">
        <v>123</v>
      </c>
      <c r="K1382" s="3" t="s">
        <v>930</v>
      </c>
      <c r="L1382" s="3" t="s">
        <v>931</v>
      </c>
      <c r="M1382" s="3" t="s">
        <v>126</v>
      </c>
      <c r="N1382" s="4">
        <v>0</v>
      </c>
      <c r="O1382" s="4">
        <v>500</v>
      </c>
      <c r="P1382" s="4">
        <v>0</v>
      </c>
      <c r="Q1382" s="4">
        <v>500</v>
      </c>
      <c r="R1382" s="4">
        <v>0</v>
      </c>
      <c r="S1382" s="4">
        <v>0</v>
      </c>
      <c r="T1382" s="4">
        <v>0</v>
      </c>
      <c r="U1382" s="4">
        <v>500</v>
      </c>
      <c r="V1382" s="4">
        <v>500</v>
      </c>
      <c r="W1382" s="4">
        <v>500</v>
      </c>
      <c r="X1382" s="3" t="s">
        <v>127</v>
      </c>
    </row>
    <row r="1383" spans="1:24" ht="15.75" customHeight="1">
      <c r="A1383" s="3" t="s">
        <v>118</v>
      </c>
      <c r="B1383" s="3" t="s">
        <v>25</v>
      </c>
      <c r="C1383" s="3" t="s">
        <v>852</v>
      </c>
      <c r="D1383" s="3" t="s">
        <v>853</v>
      </c>
      <c r="E1383" s="3" t="s">
        <v>854</v>
      </c>
      <c r="F1383" s="3" t="s">
        <v>229</v>
      </c>
      <c r="G1383" s="3" t="s">
        <v>230</v>
      </c>
      <c r="H1383" s="3" t="s">
        <v>231</v>
      </c>
      <c r="I1383" s="3" t="s">
        <v>232</v>
      </c>
      <c r="J1383" s="3" t="s">
        <v>123</v>
      </c>
      <c r="K1383" s="3" t="s">
        <v>144</v>
      </c>
      <c r="L1383" s="3" t="s">
        <v>932</v>
      </c>
      <c r="M1383" s="3" t="s">
        <v>126</v>
      </c>
      <c r="N1383" s="4">
        <v>2104</v>
      </c>
      <c r="O1383" s="4">
        <v>1809</v>
      </c>
      <c r="P1383" s="4">
        <v>0</v>
      </c>
      <c r="Q1383" s="4">
        <v>3913</v>
      </c>
      <c r="R1383" s="4">
        <v>0</v>
      </c>
      <c r="S1383" s="4">
        <v>0</v>
      </c>
      <c r="T1383" s="4">
        <v>0</v>
      </c>
      <c r="U1383" s="4">
        <v>3913</v>
      </c>
      <c r="V1383" s="4">
        <v>3913</v>
      </c>
      <c r="W1383" s="4">
        <v>3913</v>
      </c>
      <c r="X1383" s="3" t="s">
        <v>127</v>
      </c>
    </row>
    <row r="1384" spans="1:24" ht="15.75" customHeight="1">
      <c r="A1384" s="3" t="s">
        <v>118</v>
      </c>
      <c r="B1384" s="3" t="s">
        <v>25</v>
      </c>
      <c r="C1384" s="3" t="s">
        <v>852</v>
      </c>
      <c r="D1384" s="3" t="s">
        <v>853</v>
      </c>
      <c r="E1384" s="3" t="s">
        <v>854</v>
      </c>
      <c r="F1384" s="3" t="s">
        <v>229</v>
      </c>
      <c r="G1384" s="3" t="s">
        <v>230</v>
      </c>
      <c r="H1384" s="3" t="s">
        <v>231</v>
      </c>
      <c r="I1384" s="3" t="s">
        <v>232</v>
      </c>
      <c r="J1384" s="3" t="s">
        <v>123</v>
      </c>
      <c r="K1384" s="3" t="s">
        <v>174</v>
      </c>
      <c r="L1384" s="3" t="s">
        <v>933</v>
      </c>
      <c r="M1384" s="3" t="s">
        <v>126</v>
      </c>
      <c r="N1384" s="4">
        <v>27565</v>
      </c>
      <c r="O1384" s="4">
        <v>-15058</v>
      </c>
      <c r="P1384" s="4">
        <v>0</v>
      </c>
      <c r="Q1384" s="4">
        <v>12507</v>
      </c>
      <c r="R1384" s="4">
        <v>0</v>
      </c>
      <c r="S1384" s="4">
        <v>0</v>
      </c>
      <c r="T1384" s="4">
        <v>0</v>
      </c>
      <c r="U1384" s="4">
        <v>12507</v>
      </c>
      <c r="V1384" s="4">
        <v>12507</v>
      </c>
      <c r="W1384" s="4">
        <v>12507</v>
      </c>
      <c r="X1384" s="3" t="s">
        <v>127</v>
      </c>
    </row>
    <row r="1385" spans="1:24" ht="15.75" customHeight="1">
      <c r="A1385" s="3" t="s">
        <v>118</v>
      </c>
      <c r="B1385" s="3" t="s">
        <v>25</v>
      </c>
      <c r="C1385" s="3" t="s">
        <v>852</v>
      </c>
      <c r="D1385" s="3" t="s">
        <v>853</v>
      </c>
      <c r="E1385" s="3" t="s">
        <v>854</v>
      </c>
      <c r="F1385" s="3" t="s">
        <v>229</v>
      </c>
      <c r="G1385" s="3" t="s">
        <v>230</v>
      </c>
      <c r="H1385" s="3" t="s">
        <v>231</v>
      </c>
      <c r="I1385" s="3" t="s">
        <v>232</v>
      </c>
      <c r="J1385" s="3" t="s">
        <v>123</v>
      </c>
      <c r="K1385" s="3" t="s">
        <v>631</v>
      </c>
      <c r="L1385" s="3" t="s">
        <v>934</v>
      </c>
      <c r="M1385" s="3" t="s">
        <v>126</v>
      </c>
      <c r="N1385" s="4">
        <v>75006.27</v>
      </c>
      <c r="O1385" s="4">
        <v>-30103.1</v>
      </c>
      <c r="P1385" s="4">
        <v>0</v>
      </c>
      <c r="Q1385" s="4">
        <v>44903.17</v>
      </c>
      <c r="R1385" s="4">
        <v>0</v>
      </c>
      <c r="S1385" s="4">
        <v>14980</v>
      </c>
      <c r="T1385" s="4">
        <v>646.78</v>
      </c>
      <c r="U1385" s="4">
        <v>29923.17</v>
      </c>
      <c r="V1385" s="4">
        <v>44256.39</v>
      </c>
      <c r="W1385" s="4">
        <v>29923.17</v>
      </c>
      <c r="X1385" s="3" t="s">
        <v>127</v>
      </c>
    </row>
    <row r="1386" spans="1:24" ht="15.75" customHeight="1">
      <c r="A1386" s="3" t="s">
        <v>118</v>
      </c>
      <c r="B1386" s="3" t="s">
        <v>25</v>
      </c>
      <c r="C1386" s="3" t="s">
        <v>852</v>
      </c>
      <c r="D1386" s="3" t="s">
        <v>853</v>
      </c>
      <c r="E1386" s="3" t="s">
        <v>854</v>
      </c>
      <c r="F1386" s="3" t="s">
        <v>229</v>
      </c>
      <c r="G1386" s="3" t="s">
        <v>230</v>
      </c>
      <c r="H1386" s="3" t="s">
        <v>231</v>
      </c>
      <c r="I1386" s="3" t="s">
        <v>232</v>
      </c>
      <c r="J1386" s="3" t="s">
        <v>123</v>
      </c>
      <c r="K1386" s="3" t="s">
        <v>328</v>
      </c>
      <c r="L1386" s="3" t="s">
        <v>935</v>
      </c>
      <c r="M1386" s="3" t="s">
        <v>126</v>
      </c>
      <c r="N1386" s="4">
        <v>1100</v>
      </c>
      <c r="O1386" s="4">
        <v>1358.75</v>
      </c>
      <c r="P1386" s="4">
        <v>0</v>
      </c>
      <c r="Q1386" s="4">
        <v>2458.75</v>
      </c>
      <c r="R1386" s="4">
        <v>0</v>
      </c>
      <c r="S1386" s="4">
        <v>0</v>
      </c>
      <c r="T1386" s="4">
        <v>0</v>
      </c>
      <c r="U1386" s="4">
        <v>2458.75</v>
      </c>
      <c r="V1386" s="4">
        <v>2458.75</v>
      </c>
      <c r="W1386" s="4">
        <v>2458.75</v>
      </c>
      <c r="X1386" s="3" t="s">
        <v>127</v>
      </c>
    </row>
    <row r="1387" spans="1:24" ht="15.75" customHeight="1">
      <c r="A1387" s="3" t="s">
        <v>118</v>
      </c>
      <c r="B1387" s="3" t="s">
        <v>25</v>
      </c>
      <c r="C1387" s="3" t="s">
        <v>852</v>
      </c>
      <c r="D1387" s="3" t="s">
        <v>853</v>
      </c>
      <c r="E1387" s="3" t="s">
        <v>854</v>
      </c>
      <c r="F1387" s="3" t="s">
        <v>229</v>
      </c>
      <c r="G1387" s="3" t="s">
        <v>230</v>
      </c>
      <c r="H1387" s="3" t="s">
        <v>231</v>
      </c>
      <c r="I1387" s="3" t="s">
        <v>232</v>
      </c>
      <c r="J1387" s="3" t="s">
        <v>123</v>
      </c>
      <c r="K1387" s="3" t="s">
        <v>458</v>
      </c>
      <c r="L1387" s="3" t="s">
        <v>936</v>
      </c>
      <c r="M1387" s="3" t="s">
        <v>126</v>
      </c>
      <c r="N1387" s="4">
        <v>47019.34</v>
      </c>
      <c r="O1387" s="4">
        <v>-7926.54</v>
      </c>
      <c r="P1387" s="4">
        <v>0</v>
      </c>
      <c r="Q1387" s="4">
        <v>39092.800000000003</v>
      </c>
      <c r="R1387" s="4">
        <v>0</v>
      </c>
      <c r="S1387" s="4">
        <v>8102.8</v>
      </c>
      <c r="T1387" s="4">
        <v>8102.8</v>
      </c>
      <c r="U1387" s="4">
        <v>30990</v>
      </c>
      <c r="V1387" s="4">
        <v>30990</v>
      </c>
      <c r="W1387" s="4">
        <v>30990</v>
      </c>
      <c r="X1387" s="3" t="s">
        <v>127</v>
      </c>
    </row>
    <row r="1388" spans="1:24" ht="15.75" customHeight="1">
      <c r="A1388" s="3" t="s">
        <v>118</v>
      </c>
      <c r="B1388" s="3" t="s">
        <v>25</v>
      </c>
      <c r="C1388" s="3" t="s">
        <v>852</v>
      </c>
      <c r="D1388" s="3" t="s">
        <v>853</v>
      </c>
      <c r="E1388" s="3" t="s">
        <v>854</v>
      </c>
      <c r="F1388" s="3" t="s">
        <v>229</v>
      </c>
      <c r="G1388" s="3" t="s">
        <v>230</v>
      </c>
      <c r="H1388" s="3" t="s">
        <v>231</v>
      </c>
      <c r="I1388" s="3" t="s">
        <v>232</v>
      </c>
      <c r="J1388" s="3" t="s">
        <v>123</v>
      </c>
      <c r="K1388" s="3" t="s">
        <v>188</v>
      </c>
      <c r="L1388" s="3" t="s">
        <v>937</v>
      </c>
      <c r="M1388" s="3" t="s">
        <v>126</v>
      </c>
      <c r="N1388" s="4">
        <v>0</v>
      </c>
      <c r="O1388" s="4">
        <v>1440</v>
      </c>
      <c r="P1388" s="4">
        <v>0</v>
      </c>
      <c r="Q1388" s="4">
        <v>1440</v>
      </c>
      <c r="R1388" s="4">
        <v>0</v>
      </c>
      <c r="S1388" s="4">
        <v>0</v>
      </c>
      <c r="T1388" s="4">
        <v>0</v>
      </c>
      <c r="U1388" s="4">
        <v>1440</v>
      </c>
      <c r="V1388" s="4">
        <v>1440</v>
      </c>
      <c r="W1388" s="4">
        <v>1440</v>
      </c>
      <c r="X1388" s="3" t="s">
        <v>127</v>
      </c>
    </row>
    <row r="1389" spans="1:24" ht="15.75" customHeight="1">
      <c r="A1389" s="3" t="s">
        <v>118</v>
      </c>
      <c r="B1389" s="3" t="s">
        <v>25</v>
      </c>
      <c r="C1389" s="3" t="s">
        <v>852</v>
      </c>
      <c r="D1389" s="3" t="s">
        <v>853</v>
      </c>
      <c r="E1389" s="3" t="s">
        <v>854</v>
      </c>
      <c r="F1389" s="3" t="s">
        <v>229</v>
      </c>
      <c r="G1389" s="3" t="s">
        <v>230</v>
      </c>
      <c r="H1389" s="3" t="s">
        <v>231</v>
      </c>
      <c r="I1389" s="3" t="s">
        <v>232</v>
      </c>
      <c r="J1389" s="3" t="s">
        <v>123</v>
      </c>
      <c r="K1389" s="3" t="s">
        <v>938</v>
      </c>
      <c r="L1389" s="3" t="s">
        <v>939</v>
      </c>
      <c r="M1389" s="3" t="s">
        <v>126</v>
      </c>
      <c r="N1389" s="4">
        <v>12367.67</v>
      </c>
      <c r="O1389" s="4">
        <v>-11267.67</v>
      </c>
      <c r="P1389" s="4">
        <v>0</v>
      </c>
      <c r="Q1389" s="4">
        <v>1100</v>
      </c>
      <c r="R1389" s="4">
        <v>0</v>
      </c>
      <c r="S1389" s="4">
        <v>0</v>
      </c>
      <c r="T1389" s="4">
        <v>0</v>
      </c>
      <c r="U1389" s="4">
        <v>1100</v>
      </c>
      <c r="V1389" s="4">
        <v>1100</v>
      </c>
      <c r="W1389" s="4">
        <v>1100</v>
      </c>
      <c r="X1389" s="3" t="s">
        <v>127</v>
      </c>
    </row>
    <row r="1390" spans="1:24" ht="15.75" customHeight="1">
      <c r="A1390" s="3" t="s">
        <v>118</v>
      </c>
      <c r="B1390" s="3" t="s">
        <v>25</v>
      </c>
      <c r="C1390" s="3" t="s">
        <v>852</v>
      </c>
      <c r="D1390" s="3" t="s">
        <v>853</v>
      </c>
      <c r="E1390" s="3" t="s">
        <v>854</v>
      </c>
      <c r="F1390" s="3" t="s">
        <v>229</v>
      </c>
      <c r="G1390" s="3" t="s">
        <v>230</v>
      </c>
      <c r="H1390" s="3" t="s">
        <v>231</v>
      </c>
      <c r="I1390" s="3" t="s">
        <v>232</v>
      </c>
      <c r="J1390" s="3" t="s">
        <v>123</v>
      </c>
      <c r="K1390" s="3" t="s">
        <v>940</v>
      </c>
      <c r="L1390" s="3" t="s">
        <v>941</v>
      </c>
      <c r="M1390" s="3" t="s">
        <v>126</v>
      </c>
      <c r="N1390" s="4">
        <v>0</v>
      </c>
      <c r="O1390" s="4">
        <v>4000</v>
      </c>
      <c r="P1390" s="4">
        <v>0</v>
      </c>
      <c r="Q1390" s="4">
        <v>4000</v>
      </c>
      <c r="R1390" s="4">
        <v>0</v>
      </c>
      <c r="S1390" s="4">
        <v>0</v>
      </c>
      <c r="T1390" s="4">
        <v>0</v>
      </c>
      <c r="U1390" s="4">
        <v>4000</v>
      </c>
      <c r="V1390" s="4">
        <v>4000</v>
      </c>
      <c r="W1390" s="4">
        <v>4000</v>
      </c>
      <c r="X1390" s="3" t="s">
        <v>127</v>
      </c>
    </row>
    <row r="1391" spans="1:24" ht="15.75" customHeight="1">
      <c r="A1391" s="3" t="s">
        <v>118</v>
      </c>
      <c r="B1391" s="3" t="s">
        <v>25</v>
      </c>
      <c r="C1391" s="3" t="s">
        <v>852</v>
      </c>
      <c r="D1391" s="3" t="s">
        <v>853</v>
      </c>
      <c r="E1391" s="3" t="s">
        <v>854</v>
      </c>
      <c r="F1391" s="3" t="s">
        <v>229</v>
      </c>
      <c r="G1391" s="3" t="s">
        <v>230</v>
      </c>
      <c r="H1391" s="3" t="s">
        <v>231</v>
      </c>
      <c r="I1391" s="3" t="s">
        <v>232</v>
      </c>
      <c r="J1391" s="3" t="s">
        <v>123</v>
      </c>
      <c r="K1391" s="3" t="s">
        <v>160</v>
      </c>
      <c r="L1391" s="3" t="s">
        <v>942</v>
      </c>
      <c r="M1391" s="3" t="s">
        <v>126</v>
      </c>
      <c r="N1391" s="4">
        <v>25543.4</v>
      </c>
      <c r="O1391" s="4">
        <v>-21328.04</v>
      </c>
      <c r="P1391" s="4">
        <v>0</v>
      </c>
      <c r="Q1391" s="4">
        <v>4215.3599999999997</v>
      </c>
      <c r="R1391" s="4">
        <v>0</v>
      </c>
      <c r="S1391" s="4">
        <v>0</v>
      </c>
      <c r="T1391" s="4">
        <v>0</v>
      </c>
      <c r="U1391" s="4">
        <v>4215.3599999999997</v>
      </c>
      <c r="V1391" s="4">
        <v>4215.3599999999997</v>
      </c>
      <c r="W1391" s="4">
        <v>4215.3599999999997</v>
      </c>
      <c r="X1391" s="3" t="s">
        <v>127</v>
      </c>
    </row>
    <row r="1392" spans="1:24" ht="15.75" customHeight="1">
      <c r="A1392" s="3" t="s">
        <v>118</v>
      </c>
      <c r="B1392" s="3" t="s">
        <v>25</v>
      </c>
      <c r="C1392" s="3" t="s">
        <v>852</v>
      </c>
      <c r="D1392" s="3" t="s">
        <v>853</v>
      </c>
      <c r="E1392" s="3" t="s">
        <v>854</v>
      </c>
      <c r="F1392" s="3" t="s">
        <v>229</v>
      </c>
      <c r="G1392" s="3" t="s">
        <v>230</v>
      </c>
      <c r="H1392" s="3" t="s">
        <v>231</v>
      </c>
      <c r="I1392" s="3" t="s">
        <v>232</v>
      </c>
      <c r="J1392" s="3" t="s">
        <v>123</v>
      </c>
      <c r="K1392" s="3" t="s">
        <v>324</v>
      </c>
      <c r="L1392" s="3" t="s">
        <v>943</v>
      </c>
      <c r="M1392" s="3" t="s">
        <v>126</v>
      </c>
      <c r="N1392" s="4">
        <v>3133.65</v>
      </c>
      <c r="O1392" s="4">
        <v>2856.35</v>
      </c>
      <c r="P1392" s="4">
        <v>0</v>
      </c>
      <c r="Q1392" s="4">
        <v>5990</v>
      </c>
      <c r="R1392" s="4">
        <v>0</v>
      </c>
      <c r="S1392" s="4">
        <v>420</v>
      </c>
      <c r="T1392" s="4">
        <v>420</v>
      </c>
      <c r="U1392" s="4">
        <v>5570</v>
      </c>
      <c r="V1392" s="4">
        <v>5570</v>
      </c>
      <c r="W1392" s="4">
        <v>5570</v>
      </c>
      <c r="X1392" s="3" t="s">
        <v>127</v>
      </c>
    </row>
    <row r="1393" spans="1:24" ht="15.75" customHeight="1">
      <c r="A1393" s="3" t="s">
        <v>118</v>
      </c>
      <c r="B1393" s="3" t="s">
        <v>25</v>
      </c>
      <c r="C1393" s="3" t="s">
        <v>852</v>
      </c>
      <c r="D1393" s="3" t="s">
        <v>853</v>
      </c>
      <c r="E1393" s="3" t="s">
        <v>854</v>
      </c>
      <c r="F1393" s="3" t="s">
        <v>229</v>
      </c>
      <c r="G1393" s="3" t="s">
        <v>230</v>
      </c>
      <c r="H1393" s="3" t="s">
        <v>231</v>
      </c>
      <c r="I1393" s="3" t="s">
        <v>232</v>
      </c>
      <c r="J1393" s="3" t="s">
        <v>123</v>
      </c>
      <c r="K1393" s="3" t="s">
        <v>322</v>
      </c>
      <c r="L1393" s="3" t="s">
        <v>944</v>
      </c>
      <c r="M1393" s="3" t="s">
        <v>126</v>
      </c>
      <c r="N1393" s="4">
        <v>300</v>
      </c>
      <c r="O1393" s="4">
        <v>7748.57</v>
      </c>
      <c r="P1393" s="4">
        <v>0</v>
      </c>
      <c r="Q1393" s="4">
        <v>8048.57</v>
      </c>
      <c r="R1393" s="4">
        <v>0</v>
      </c>
      <c r="S1393" s="4">
        <v>120</v>
      </c>
      <c r="T1393" s="4">
        <v>120</v>
      </c>
      <c r="U1393" s="4">
        <v>7928.57</v>
      </c>
      <c r="V1393" s="4">
        <v>7928.57</v>
      </c>
      <c r="W1393" s="4">
        <v>7928.57</v>
      </c>
      <c r="X1393" s="3" t="s">
        <v>127</v>
      </c>
    </row>
    <row r="1394" spans="1:24" ht="15.75" customHeight="1">
      <c r="A1394" s="3" t="s">
        <v>118</v>
      </c>
      <c r="B1394" s="3" t="s">
        <v>25</v>
      </c>
      <c r="C1394" s="3" t="s">
        <v>852</v>
      </c>
      <c r="D1394" s="3" t="s">
        <v>853</v>
      </c>
      <c r="E1394" s="3" t="s">
        <v>854</v>
      </c>
      <c r="F1394" s="3" t="s">
        <v>229</v>
      </c>
      <c r="G1394" s="3" t="s">
        <v>230</v>
      </c>
      <c r="H1394" s="3" t="s">
        <v>231</v>
      </c>
      <c r="I1394" s="3" t="s">
        <v>232</v>
      </c>
      <c r="J1394" s="3" t="s">
        <v>123</v>
      </c>
      <c r="K1394" s="3" t="s">
        <v>635</v>
      </c>
      <c r="L1394" s="3" t="s">
        <v>945</v>
      </c>
      <c r="M1394" s="3" t="s">
        <v>126</v>
      </c>
      <c r="N1394" s="4">
        <v>0</v>
      </c>
      <c r="O1394" s="4">
        <v>1950</v>
      </c>
      <c r="P1394" s="4">
        <v>0</v>
      </c>
      <c r="Q1394" s="4">
        <v>1950</v>
      </c>
      <c r="R1394" s="4">
        <v>0</v>
      </c>
      <c r="S1394" s="4">
        <v>0</v>
      </c>
      <c r="T1394" s="4">
        <v>0</v>
      </c>
      <c r="U1394" s="4">
        <v>1950</v>
      </c>
      <c r="V1394" s="4">
        <v>1950</v>
      </c>
      <c r="W1394" s="4">
        <v>1950</v>
      </c>
      <c r="X1394" s="3" t="s">
        <v>127</v>
      </c>
    </row>
    <row r="1395" spans="1:24" ht="15.75" customHeight="1">
      <c r="A1395" s="3" t="s">
        <v>243</v>
      </c>
      <c r="B1395" s="3" t="s">
        <v>25</v>
      </c>
      <c r="C1395" s="3" t="s">
        <v>852</v>
      </c>
      <c r="D1395" s="3" t="s">
        <v>853</v>
      </c>
      <c r="E1395" s="3" t="s">
        <v>854</v>
      </c>
      <c r="F1395" s="3" t="s">
        <v>29</v>
      </c>
      <c r="G1395" s="3" t="s">
        <v>30</v>
      </c>
      <c r="H1395" s="3" t="s">
        <v>67</v>
      </c>
      <c r="I1395" s="3" t="s">
        <v>68</v>
      </c>
      <c r="J1395" s="3" t="s">
        <v>244</v>
      </c>
      <c r="K1395" s="3" t="s">
        <v>245</v>
      </c>
      <c r="L1395" s="3" t="s">
        <v>946</v>
      </c>
      <c r="M1395" s="3" t="s">
        <v>36</v>
      </c>
      <c r="N1395" s="4">
        <v>499.2</v>
      </c>
      <c r="O1395" s="4">
        <v>-499.2</v>
      </c>
      <c r="P1395" s="4">
        <v>0</v>
      </c>
      <c r="Q1395" s="4">
        <v>0</v>
      </c>
      <c r="R1395" s="4">
        <v>0</v>
      </c>
      <c r="S1395" s="4">
        <v>0</v>
      </c>
      <c r="T1395" s="4">
        <v>0</v>
      </c>
      <c r="U1395" s="4">
        <v>0</v>
      </c>
      <c r="V1395" s="4">
        <v>0</v>
      </c>
      <c r="W1395" s="4">
        <v>0</v>
      </c>
      <c r="X1395" s="3" t="s">
        <v>247</v>
      </c>
    </row>
    <row r="1396" spans="1:24" ht="15.75" customHeight="1">
      <c r="A1396" s="3" t="s">
        <v>243</v>
      </c>
      <c r="B1396" s="3" t="s">
        <v>25</v>
      </c>
      <c r="C1396" s="3" t="s">
        <v>852</v>
      </c>
      <c r="D1396" s="3" t="s">
        <v>853</v>
      </c>
      <c r="E1396" s="3" t="s">
        <v>854</v>
      </c>
      <c r="F1396" s="3" t="s">
        <v>29</v>
      </c>
      <c r="G1396" s="3" t="s">
        <v>30</v>
      </c>
      <c r="H1396" s="3" t="s">
        <v>67</v>
      </c>
      <c r="I1396" s="3" t="s">
        <v>68</v>
      </c>
      <c r="J1396" s="3" t="s">
        <v>244</v>
      </c>
      <c r="K1396" s="3" t="s">
        <v>248</v>
      </c>
      <c r="L1396" s="3" t="s">
        <v>947</v>
      </c>
      <c r="M1396" s="3" t="s">
        <v>36</v>
      </c>
      <c r="N1396" s="4">
        <v>29111.66</v>
      </c>
      <c r="O1396" s="4">
        <v>-29111.66</v>
      </c>
      <c r="P1396" s="4">
        <v>0</v>
      </c>
      <c r="Q1396" s="4">
        <v>0</v>
      </c>
      <c r="R1396" s="4">
        <v>0</v>
      </c>
      <c r="S1396" s="4">
        <v>0</v>
      </c>
      <c r="T1396" s="4">
        <v>0</v>
      </c>
      <c r="U1396" s="4">
        <v>0</v>
      </c>
      <c r="V1396" s="4">
        <v>0</v>
      </c>
      <c r="W1396" s="4">
        <v>0</v>
      </c>
      <c r="X1396" s="3" t="s">
        <v>247</v>
      </c>
    </row>
    <row r="1397" spans="1:24" ht="15.75" customHeight="1">
      <c r="A1397" s="3" t="s">
        <v>243</v>
      </c>
      <c r="B1397" s="3" t="s">
        <v>25</v>
      </c>
      <c r="C1397" s="3" t="s">
        <v>852</v>
      </c>
      <c r="D1397" s="3" t="s">
        <v>853</v>
      </c>
      <c r="E1397" s="3" t="s">
        <v>854</v>
      </c>
      <c r="F1397" s="3" t="s">
        <v>29</v>
      </c>
      <c r="G1397" s="3" t="s">
        <v>30</v>
      </c>
      <c r="H1397" s="3" t="s">
        <v>67</v>
      </c>
      <c r="I1397" s="3" t="s">
        <v>68</v>
      </c>
      <c r="J1397" s="3" t="s">
        <v>244</v>
      </c>
      <c r="K1397" s="3" t="s">
        <v>449</v>
      </c>
      <c r="L1397" s="3" t="s">
        <v>948</v>
      </c>
      <c r="M1397" s="3" t="s">
        <v>36</v>
      </c>
      <c r="N1397" s="4">
        <v>2751.54</v>
      </c>
      <c r="O1397" s="4">
        <v>-2751.54</v>
      </c>
      <c r="P1397" s="4">
        <v>0</v>
      </c>
      <c r="Q1397" s="4">
        <v>0</v>
      </c>
      <c r="R1397" s="4">
        <v>0</v>
      </c>
      <c r="S1397" s="4">
        <v>0</v>
      </c>
      <c r="T1397" s="4">
        <v>0</v>
      </c>
      <c r="U1397" s="4">
        <v>0</v>
      </c>
      <c r="V1397" s="4">
        <v>0</v>
      </c>
      <c r="W1397" s="4">
        <v>0</v>
      </c>
      <c r="X1397" s="3" t="s">
        <v>247</v>
      </c>
    </row>
    <row r="1398" spans="1:24" ht="15.75" customHeight="1">
      <c r="A1398" s="3" t="s">
        <v>243</v>
      </c>
      <c r="B1398" s="3" t="s">
        <v>25</v>
      </c>
      <c r="C1398" s="3" t="s">
        <v>852</v>
      </c>
      <c r="D1398" s="3" t="s">
        <v>853</v>
      </c>
      <c r="E1398" s="3" t="s">
        <v>854</v>
      </c>
      <c r="F1398" s="3" t="s">
        <v>29</v>
      </c>
      <c r="G1398" s="3" t="s">
        <v>30</v>
      </c>
      <c r="H1398" s="3" t="s">
        <v>67</v>
      </c>
      <c r="I1398" s="3" t="s">
        <v>68</v>
      </c>
      <c r="J1398" s="3" t="s">
        <v>244</v>
      </c>
      <c r="K1398" s="3" t="s">
        <v>949</v>
      </c>
      <c r="L1398" s="3" t="s">
        <v>950</v>
      </c>
      <c r="M1398" s="3" t="s">
        <v>36</v>
      </c>
      <c r="N1398" s="4">
        <v>0</v>
      </c>
      <c r="O1398" s="4">
        <v>2500</v>
      </c>
      <c r="P1398" s="4">
        <v>0</v>
      </c>
      <c r="Q1398" s="4">
        <v>2500</v>
      </c>
      <c r="R1398" s="4">
        <v>0</v>
      </c>
      <c r="S1398" s="4">
        <v>0</v>
      </c>
      <c r="T1398" s="4">
        <v>0</v>
      </c>
      <c r="U1398" s="4">
        <v>2500</v>
      </c>
      <c r="V1398" s="4">
        <v>2500</v>
      </c>
      <c r="W1398" s="4">
        <v>2500</v>
      </c>
      <c r="X1398" s="3" t="s">
        <v>247</v>
      </c>
    </row>
    <row r="1399" spans="1:24" ht="15.75" customHeight="1">
      <c r="A1399" s="3" t="s">
        <v>243</v>
      </c>
      <c r="B1399" s="3" t="s">
        <v>25</v>
      </c>
      <c r="C1399" s="3" t="s">
        <v>852</v>
      </c>
      <c r="D1399" s="3" t="s">
        <v>853</v>
      </c>
      <c r="E1399" s="3" t="s">
        <v>854</v>
      </c>
      <c r="F1399" s="3" t="s">
        <v>229</v>
      </c>
      <c r="G1399" s="3" t="s">
        <v>230</v>
      </c>
      <c r="H1399" s="3" t="s">
        <v>231</v>
      </c>
      <c r="I1399" s="3" t="s">
        <v>232</v>
      </c>
      <c r="J1399" s="3" t="s">
        <v>244</v>
      </c>
      <c r="K1399" s="3" t="s">
        <v>245</v>
      </c>
      <c r="L1399" s="3" t="s">
        <v>951</v>
      </c>
      <c r="M1399" s="3" t="s">
        <v>126</v>
      </c>
      <c r="N1399" s="4">
        <v>122989.47</v>
      </c>
      <c r="O1399" s="4">
        <v>-69161.36</v>
      </c>
      <c r="P1399" s="4">
        <v>0</v>
      </c>
      <c r="Q1399" s="4">
        <v>53828.11</v>
      </c>
      <c r="R1399" s="4">
        <v>0</v>
      </c>
      <c r="S1399" s="4">
        <v>0</v>
      </c>
      <c r="T1399" s="4">
        <v>0</v>
      </c>
      <c r="U1399" s="4">
        <v>53828.11</v>
      </c>
      <c r="V1399" s="4">
        <v>53828.11</v>
      </c>
      <c r="W1399" s="4">
        <v>53828.11</v>
      </c>
      <c r="X1399" s="3" t="s">
        <v>247</v>
      </c>
    </row>
    <row r="1400" spans="1:24" ht="15.75" customHeight="1">
      <c r="A1400" s="3" t="s">
        <v>243</v>
      </c>
      <c r="B1400" s="3" t="s">
        <v>25</v>
      </c>
      <c r="C1400" s="3" t="s">
        <v>852</v>
      </c>
      <c r="D1400" s="3" t="s">
        <v>853</v>
      </c>
      <c r="E1400" s="3" t="s">
        <v>854</v>
      </c>
      <c r="F1400" s="3" t="s">
        <v>229</v>
      </c>
      <c r="G1400" s="3" t="s">
        <v>230</v>
      </c>
      <c r="H1400" s="3" t="s">
        <v>231</v>
      </c>
      <c r="I1400" s="3" t="s">
        <v>232</v>
      </c>
      <c r="J1400" s="3" t="s">
        <v>244</v>
      </c>
      <c r="K1400" s="3" t="s">
        <v>248</v>
      </c>
      <c r="L1400" s="3" t="s">
        <v>952</v>
      </c>
      <c r="M1400" s="3" t="s">
        <v>126</v>
      </c>
      <c r="N1400" s="4">
        <v>450165.26</v>
      </c>
      <c r="O1400" s="4">
        <v>6482.88</v>
      </c>
      <c r="P1400" s="4">
        <v>0</v>
      </c>
      <c r="Q1400" s="4">
        <v>456648.14</v>
      </c>
      <c r="R1400" s="4">
        <v>0</v>
      </c>
      <c r="S1400" s="4">
        <v>1088.5999999999999</v>
      </c>
      <c r="T1400" s="4">
        <v>1088.5999999999999</v>
      </c>
      <c r="U1400" s="4">
        <v>455559.54</v>
      </c>
      <c r="V1400" s="4">
        <v>455559.54</v>
      </c>
      <c r="W1400" s="4">
        <v>455559.54</v>
      </c>
      <c r="X1400" s="3" t="s">
        <v>247</v>
      </c>
    </row>
    <row r="1401" spans="1:24" ht="15.75" customHeight="1">
      <c r="A1401" s="3" t="s">
        <v>243</v>
      </c>
      <c r="B1401" s="3" t="s">
        <v>25</v>
      </c>
      <c r="C1401" s="3" t="s">
        <v>852</v>
      </c>
      <c r="D1401" s="3" t="s">
        <v>853</v>
      </c>
      <c r="E1401" s="3" t="s">
        <v>854</v>
      </c>
      <c r="F1401" s="3" t="s">
        <v>229</v>
      </c>
      <c r="G1401" s="3" t="s">
        <v>230</v>
      </c>
      <c r="H1401" s="3" t="s">
        <v>231</v>
      </c>
      <c r="I1401" s="3" t="s">
        <v>232</v>
      </c>
      <c r="J1401" s="3" t="s">
        <v>244</v>
      </c>
      <c r="K1401" s="3" t="s">
        <v>254</v>
      </c>
      <c r="L1401" s="3" t="s">
        <v>953</v>
      </c>
      <c r="M1401" s="3" t="s">
        <v>126</v>
      </c>
      <c r="N1401" s="4">
        <v>6000</v>
      </c>
      <c r="O1401" s="4">
        <v>304607.15999999997</v>
      </c>
      <c r="P1401" s="4">
        <v>0</v>
      </c>
      <c r="Q1401" s="4">
        <v>310607.15999999997</v>
      </c>
      <c r="R1401" s="4">
        <v>0</v>
      </c>
      <c r="S1401" s="4">
        <v>0</v>
      </c>
      <c r="T1401" s="4">
        <v>0</v>
      </c>
      <c r="U1401" s="4">
        <v>310607.15999999997</v>
      </c>
      <c r="V1401" s="4">
        <v>310607.15999999997</v>
      </c>
      <c r="W1401" s="4">
        <v>310607.15999999997</v>
      </c>
      <c r="X1401" s="3" t="s">
        <v>247</v>
      </c>
    </row>
    <row r="1402" spans="1:24" ht="15.75" customHeight="1">
      <c r="A1402" s="3" t="s">
        <v>243</v>
      </c>
      <c r="B1402" s="3" t="s">
        <v>25</v>
      </c>
      <c r="C1402" s="3" t="s">
        <v>852</v>
      </c>
      <c r="D1402" s="3" t="s">
        <v>853</v>
      </c>
      <c r="E1402" s="3" t="s">
        <v>854</v>
      </c>
      <c r="F1402" s="3" t="s">
        <v>229</v>
      </c>
      <c r="G1402" s="3" t="s">
        <v>230</v>
      </c>
      <c r="H1402" s="3" t="s">
        <v>231</v>
      </c>
      <c r="I1402" s="3" t="s">
        <v>232</v>
      </c>
      <c r="J1402" s="3" t="s">
        <v>244</v>
      </c>
      <c r="K1402" s="3" t="s">
        <v>449</v>
      </c>
      <c r="L1402" s="3" t="s">
        <v>954</v>
      </c>
      <c r="M1402" s="3" t="s">
        <v>126</v>
      </c>
      <c r="N1402" s="4">
        <v>0</v>
      </c>
      <c r="O1402" s="4">
        <v>2500</v>
      </c>
      <c r="P1402" s="4">
        <v>0</v>
      </c>
      <c r="Q1402" s="4">
        <v>2500</v>
      </c>
      <c r="R1402" s="4">
        <v>0</v>
      </c>
      <c r="S1402" s="4">
        <v>0</v>
      </c>
      <c r="T1402" s="4">
        <v>0</v>
      </c>
      <c r="U1402" s="4">
        <v>2500</v>
      </c>
      <c r="V1402" s="4">
        <v>2500</v>
      </c>
      <c r="W1402" s="4">
        <v>2500</v>
      </c>
      <c r="X1402" s="3" t="s">
        <v>247</v>
      </c>
    </row>
    <row r="1403" spans="1:24" ht="15.75" customHeight="1">
      <c r="A1403" s="3" t="s">
        <v>243</v>
      </c>
      <c r="B1403" s="3" t="s">
        <v>25</v>
      </c>
      <c r="C1403" s="3" t="s">
        <v>852</v>
      </c>
      <c r="D1403" s="3" t="s">
        <v>853</v>
      </c>
      <c r="E1403" s="3" t="s">
        <v>854</v>
      </c>
      <c r="F1403" s="3" t="s">
        <v>229</v>
      </c>
      <c r="G1403" s="3" t="s">
        <v>230</v>
      </c>
      <c r="H1403" s="3" t="s">
        <v>231</v>
      </c>
      <c r="I1403" s="3" t="s">
        <v>232</v>
      </c>
      <c r="J1403" s="3" t="s">
        <v>244</v>
      </c>
      <c r="K1403" s="3" t="s">
        <v>250</v>
      </c>
      <c r="L1403" s="3" t="s">
        <v>955</v>
      </c>
      <c r="M1403" s="3" t="s">
        <v>126</v>
      </c>
      <c r="N1403" s="4">
        <v>410498.48</v>
      </c>
      <c r="O1403" s="4">
        <v>-209159.22</v>
      </c>
      <c r="P1403" s="4">
        <v>0</v>
      </c>
      <c r="Q1403" s="4">
        <v>201339.26</v>
      </c>
      <c r="R1403" s="4">
        <v>0</v>
      </c>
      <c r="S1403" s="4">
        <v>108870</v>
      </c>
      <c r="T1403" s="4">
        <v>108870</v>
      </c>
      <c r="U1403" s="4">
        <v>92469.26</v>
      </c>
      <c r="V1403" s="4">
        <v>92469.26</v>
      </c>
      <c r="W1403" s="4">
        <v>92469.26</v>
      </c>
      <c r="X1403" s="3" t="s">
        <v>247</v>
      </c>
    </row>
    <row r="1404" spans="1:24" ht="15.75" customHeight="1">
      <c r="A1404" s="3" t="s">
        <v>243</v>
      </c>
      <c r="B1404" s="3" t="s">
        <v>25</v>
      </c>
      <c r="C1404" s="3" t="s">
        <v>852</v>
      </c>
      <c r="D1404" s="3" t="s">
        <v>853</v>
      </c>
      <c r="E1404" s="3" t="s">
        <v>854</v>
      </c>
      <c r="F1404" s="3" t="s">
        <v>229</v>
      </c>
      <c r="G1404" s="3" t="s">
        <v>230</v>
      </c>
      <c r="H1404" s="3" t="s">
        <v>231</v>
      </c>
      <c r="I1404" s="3" t="s">
        <v>232</v>
      </c>
      <c r="J1404" s="3" t="s">
        <v>244</v>
      </c>
      <c r="K1404" s="3" t="s">
        <v>956</v>
      </c>
      <c r="L1404" s="3" t="s">
        <v>957</v>
      </c>
      <c r="M1404" s="3" t="s">
        <v>126</v>
      </c>
      <c r="N1404" s="4">
        <v>6000</v>
      </c>
      <c r="O1404" s="4">
        <v>-5726.23</v>
      </c>
      <c r="P1404" s="4">
        <v>0</v>
      </c>
      <c r="Q1404" s="4">
        <v>273.77</v>
      </c>
      <c r="R1404" s="4">
        <v>0</v>
      </c>
      <c r="S1404" s="4">
        <v>0</v>
      </c>
      <c r="T1404" s="4">
        <v>0</v>
      </c>
      <c r="U1404" s="4">
        <v>273.77</v>
      </c>
      <c r="V1404" s="4">
        <v>273.77</v>
      </c>
      <c r="W1404" s="4">
        <v>273.77</v>
      </c>
      <c r="X1404" s="3" t="s">
        <v>247</v>
      </c>
    </row>
    <row r="1405" spans="1:24" ht="15.75" customHeight="1">
      <c r="A1405" s="3" t="s">
        <v>243</v>
      </c>
      <c r="B1405" s="3" t="s">
        <v>25</v>
      </c>
      <c r="C1405" s="3" t="s">
        <v>852</v>
      </c>
      <c r="D1405" s="3" t="s">
        <v>853</v>
      </c>
      <c r="E1405" s="3" t="s">
        <v>854</v>
      </c>
      <c r="F1405" s="3" t="s">
        <v>229</v>
      </c>
      <c r="G1405" s="3" t="s">
        <v>230</v>
      </c>
      <c r="H1405" s="3" t="s">
        <v>231</v>
      </c>
      <c r="I1405" s="3" t="s">
        <v>232</v>
      </c>
      <c r="J1405" s="3" t="s">
        <v>244</v>
      </c>
      <c r="K1405" s="3" t="s">
        <v>958</v>
      </c>
      <c r="L1405" s="3" t="s">
        <v>959</v>
      </c>
      <c r="M1405" s="3" t="s">
        <v>126</v>
      </c>
      <c r="N1405" s="4">
        <v>110050</v>
      </c>
      <c r="O1405" s="4">
        <v>-66120</v>
      </c>
      <c r="P1405" s="4">
        <v>0</v>
      </c>
      <c r="Q1405" s="4">
        <v>43930</v>
      </c>
      <c r="R1405" s="4">
        <v>0</v>
      </c>
      <c r="S1405" s="4">
        <v>0</v>
      </c>
      <c r="T1405" s="4">
        <v>0</v>
      </c>
      <c r="U1405" s="4">
        <v>43930</v>
      </c>
      <c r="V1405" s="4">
        <v>43930</v>
      </c>
      <c r="W1405" s="4">
        <v>43930</v>
      </c>
      <c r="X1405" s="3" t="s">
        <v>247</v>
      </c>
    </row>
    <row r="1406" spans="1:24" ht="15.75" customHeight="1">
      <c r="A1406" s="3" t="s">
        <v>66</v>
      </c>
      <c r="B1406" s="3" t="s">
        <v>267</v>
      </c>
      <c r="C1406" s="3" t="s">
        <v>268</v>
      </c>
      <c r="D1406" s="3" t="s">
        <v>960</v>
      </c>
      <c r="E1406" s="3" t="s">
        <v>961</v>
      </c>
      <c r="F1406" s="3" t="s">
        <v>29</v>
      </c>
      <c r="G1406" s="3" t="s">
        <v>30</v>
      </c>
      <c r="H1406" s="3" t="s">
        <v>67</v>
      </c>
      <c r="I1406" s="3" t="s">
        <v>68</v>
      </c>
      <c r="J1406" s="3" t="s">
        <v>69</v>
      </c>
      <c r="K1406" s="3" t="s">
        <v>70</v>
      </c>
      <c r="L1406" s="3" t="s">
        <v>962</v>
      </c>
      <c r="M1406" s="3" t="s">
        <v>36</v>
      </c>
      <c r="N1406" s="4">
        <v>145000</v>
      </c>
      <c r="O1406" s="4">
        <v>2435493.9</v>
      </c>
      <c r="P1406" s="4">
        <v>0</v>
      </c>
      <c r="Q1406" s="4">
        <v>2580493.9</v>
      </c>
      <c r="R1406" s="4">
        <v>0</v>
      </c>
      <c r="S1406" s="4">
        <v>2580493.9</v>
      </c>
      <c r="T1406" s="4">
        <v>2496241.88</v>
      </c>
      <c r="U1406" s="4">
        <v>0</v>
      </c>
      <c r="V1406" s="4">
        <v>84252.02</v>
      </c>
      <c r="W1406" s="4">
        <v>0</v>
      </c>
      <c r="X1406" s="3" t="s">
        <v>37</v>
      </c>
    </row>
    <row r="1407" spans="1:24" ht="15.75" customHeight="1">
      <c r="A1407" s="3" t="s">
        <v>66</v>
      </c>
      <c r="B1407" s="3" t="s">
        <v>267</v>
      </c>
      <c r="C1407" s="3" t="s">
        <v>268</v>
      </c>
      <c r="D1407" s="3" t="s">
        <v>960</v>
      </c>
      <c r="E1407" s="3" t="s">
        <v>961</v>
      </c>
      <c r="F1407" s="3" t="s">
        <v>29</v>
      </c>
      <c r="G1407" s="3" t="s">
        <v>30</v>
      </c>
      <c r="H1407" s="3" t="s">
        <v>67</v>
      </c>
      <c r="I1407" s="3" t="s">
        <v>68</v>
      </c>
      <c r="J1407" s="3" t="s">
        <v>69</v>
      </c>
      <c r="K1407" s="3" t="s">
        <v>72</v>
      </c>
      <c r="L1407" s="3" t="s">
        <v>963</v>
      </c>
      <c r="M1407" s="3" t="s">
        <v>36</v>
      </c>
      <c r="N1407" s="4">
        <v>500513.65</v>
      </c>
      <c r="O1407" s="4">
        <v>0</v>
      </c>
      <c r="P1407" s="4">
        <v>0</v>
      </c>
      <c r="Q1407" s="4">
        <v>500513.65</v>
      </c>
      <c r="R1407" s="4">
        <v>0</v>
      </c>
      <c r="S1407" s="4">
        <v>500513.65</v>
      </c>
      <c r="T1407" s="4">
        <v>206967.41</v>
      </c>
      <c r="U1407" s="4">
        <v>0</v>
      </c>
      <c r="V1407" s="4">
        <v>293546.23999999999</v>
      </c>
      <c r="W1407" s="4">
        <v>0</v>
      </c>
      <c r="X1407" s="3" t="s">
        <v>37</v>
      </c>
    </row>
    <row r="1408" spans="1:24" ht="15.75" customHeight="1">
      <c r="A1408" s="3" t="s">
        <v>66</v>
      </c>
      <c r="B1408" s="3" t="s">
        <v>267</v>
      </c>
      <c r="C1408" s="3" t="s">
        <v>268</v>
      </c>
      <c r="D1408" s="3" t="s">
        <v>960</v>
      </c>
      <c r="E1408" s="3" t="s">
        <v>961</v>
      </c>
      <c r="F1408" s="3" t="s">
        <v>29</v>
      </c>
      <c r="G1408" s="3" t="s">
        <v>30</v>
      </c>
      <c r="H1408" s="3" t="s">
        <v>67</v>
      </c>
      <c r="I1408" s="3" t="s">
        <v>68</v>
      </c>
      <c r="J1408" s="3" t="s">
        <v>69</v>
      </c>
      <c r="K1408" s="3" t="s">
        <v>74</v>
      </c>
      <c r="L1408" s="3" t="s">
        <v>964</v>
      </c>
      <c r="M1408" s="3" t="s">
        <v>36</v>
      </c>
      <c r="N1408" s="4">
        <v>150000</v>
      </c>
      <c r="O1408" s="4">
        <v>0</v>
      </c>
      <c r="P1408" s="4">
        <v>0</v>
      </c>
      <c r="Q1408" s="4">
        <v>150000</v>
      </c>
      <c r="R1408" s="4">
        <v>0</v>
      </c>
      <c r="S1408" s="4">
        <v>126820.08</v>
      </c>
      <c r="T1408" s="4">
        <v>31558.75</v>
      </c>
      <c r="U1408" s="4">
        <v>23179.919999999998</v>
      </c>
      <c r="V1408" s="4">
        <v>118441.25</v>
      </c>
      <c r="W1408" s="4">
        <v>23179.919999999998</v>
      </c>
      <c r="X1408" s="3" t="s">
        <v>37</v>
      </c>
    </row>
    <row r="1409" spans="1:24" ht="15.75" customHeight="1">
      <c r="A1409" s="3" t="s">
        <v>66</v>
      </c>
      <c r="B1409" s="3" t="s">
        <v>267</v>
      </c>
      <c r="C1409" s="3" t="s">
        <v>268</v>
      </c>
      <c r="D1409" s="3" t="s">
        <v>960</v>
      </c>
      <c r="E1409" s="3" t="s">
        <v>961</v>
      </c>
      <c r="F1409" s="3" t="s">
        <v>29</v>
      </c>
      <c r="G1409" s="3" t="s">
        <v>30</v>
      </c>
      <c r="H1409" s="3" t="s">
        <v>67</v>
      </c>
      <c r="I1409" s="3" t="s">
        <v>68</v>
      </c>
      <c r="J1409" s="3" t="s">
        <v>69</v>
      </c>
      <c r="K1409" s="3" t="s">
        <v>427</v>
      </c>
      <c r="L1409" s="3" t="s">
        <v>965</v>
      </c>
      <c r="M1409" s="3" t="s">
        <v>36</v>
      </c>
      <c r="N1409" s="4">
        <v>48123.4</v>
      </c>
      <c r="O1409" s="4">
        <v>0</v>
      </c>
      <c r="P1409" s="4">
        <v>0</v>
      </c>
      <c r="Q1409" s="4">
        <v>48123.4</v>
      </c>
      <c r="R1409" s="4">
        <v>37839.4</v>
      </c>
      <c r="S1409" s="4">
        <v>2000</v>
      </c>
      <c r="T1409" s="4">
        <v>99</v>
      </c>
      <c r="U1409" s="4">
        <v>46123.4</v>
      </c>
      <c r="V1409" s="4">
        <v>48024.4</v>
      </c>
      <c r="W1409" s="4">
        <v>8284</v>
      </c>
      <c r="X1409" s="3" t="s">
        <v>37</v>
      </c>
    </row>
    <row r="1410" spans="1:24" ht="15.75" customHeight="1">
      <c r="A1410" s="3" t="s">
        <v>66</v>
      </c>
      <c r="B1410" s="3" t="s">
        <v>267</v>
      </c>
      <c r="C1410" s="3" t="s">
        <v>268</v>
      </c>
      <c r="D1410" s="3" t="s">
        <v>960</v>
      </c>
      <c r="E1410" s="3" t="s">
        <v>961</v>
      </c>
      <c r="F1410" s="3" t="s">
        <v>29</v>
      </c>
      <c r="G1410" s="3" t="s">
        <v>30</v>
      </c>
      <c r="H1410" s="3" t="s">
        <v>67</v>
      </c>
      <c r="I1410" s="3" t="s">
        <v>68</v>
      </c>
      <c r="J1410" s="3" t="s">
        <v>69</v>
      </c>
      <c r="K1410" s="3" t="s">
        <v>76</v>
      </c>
      <c r="L1410" s="3" t="s">
        <v>966</v>
      </c>
      <c r="M1410" s="3" t="s">
        <v>36</v>
      </c>
      <c r="N1410" s="4">
        <v>474891.87</v>
      </c>
      <c r="O1410" s="4">
        <v>309268.28999999998</v>
      </c>
      <c r="P1410" s="4">
        <v>0</v>
      </c>
      <c r="Q1410" s="4">
        <v>784160.16</v>
      </c>
      <c r="R1410" s="4">
        <v>453961.33</v>
      </c>
      <c r="S1410" s="4">
        <v>204134.91</v>
      </c>
      <c r="T1410" s="4">
        <v>186663.62</v>
      </c>
      <c r="U1410" s="4">
        <v>580025.25</v>
      </c>
      <c r="V1410" s="4">
        <v>597496.54</v>
      </c>
      <c r="W1410" s="4">
        <v>126063.92</v>
      </c>
      <c r="X1410" s="3" t="s">
        <v>37</v>
      </c>
    </row>
    <row r="1411" spans="1:24" ht="15.75" customHeight="1">
      <c r="A1411" s="3" t="s">
        <v>66</v>
      </c>
      <c r="B1411" s="3" t="s">
        <v>267</v>
      </c>
      <c r="C1411" s="3" t="s">
        <v>268</v>
      </c>
      <c r="D1411" s="3" t="s">
        <v>960</v>
      </c>
      <c r="E1411" s="3" t="s">
        <v>961</v>
      </c>
      <c r="F1411" s="3" t="s">
        <v>29</v>
      </c>
      <c r="G1411" s="3" t="s">
        <v>30</v>
      </c>
      <c r="H1411" s="3" t="s">
        <v>67</v>
      </c>
      <c r="I1411" s="3" t="s">
        <v>68</v>
      </c>
      <c r="J1411" s="3" t="s">
        <v>69</v>
      </c>
      <c r="K1411" s="3" t="s">
        <v>816</v>
      </c>
      <c r="L1411" s="3" t="s">
        <v>967</v>
      </c>
      <c r="M1411" s="3" t="s">
        <v>36</v>
      </c>
      <c r="N1411" s="4">
        <v>2000</v>
      </c>
      <c r="O1411" s="4">
        <v>0</v>
      </c>
      <c r="P1411" s="4">
        <v>0</v>
      </c>
      <c r="Q1411" s="4">
        <v>2000</v>
      </c>
      <c r="R1411" s="4">
        <v>0</v>
      </c>
      <c r="S1411" s="4">
        <v>2000</v>
      </c>
      <c r="T1411" s="4">
        <v>95.4</v>
      </c>
      <c r="U1411" s="4">
        <v>0</v>
      </c>
      <c r="V1411" s="4">
        <v>1904.6</v>
      </c>
      <c r="W1411" s="4">
        <v>0</v>
      </c>
      <c r="X1411" s="3" t="s">
        <v>37</v>
      </c>
    </row>
    <row r="1412" spans="1:24" ht="15.75" customHeight="1">
      <c r="A1412" s="3" t="s">
        <v>66</v>
      </c>
      <c r="B1412" s="3" t="s">
        <v>267</v>
      </c>
      <c r="C1412" s="3" t="s">
        <v>268</v>
      </c>
      <c r="D1412" s="3" t="s">
        <v>960</v>
      </c>
      <c r="E1412" s="3" t="s">
        <v>961</v>
      </c>
      <c r="F1412" s="3" t="s">
        <v>29</v>
      </c>
      <c r="G1412" s="3" t="s">
        <v>30</v>
      </c>
      <c r="H1412" s="3" t="s">
        <v>67</v>
      </c>
      <c r="I1412" s="3" t="s">
        <v>68</v>
      </c>
      <c r="J1412" s="3" t="s">
        <v>69</v>
      </c>
      <c r="K1412" s="3" t="s">
        <v>304</v>
      </c>
      <c r="L1412" s="3" t="s">
        <v>968</v>
      </c>
      <c r="M1412" s="3" t="s">
        <v>36</v>
      </c>
      <c r="N1412" s="4">
        <v>7777.52</v>
      </c>
      <c r="O1412" s="4">
        <v>0</v>
      </c>
      <c r="P1412" s="4">
        <v>0</v>
      </c>
      <c r="Q1412" s="4">
        <v>7777.52</v>
      </c>
      <c r="R1412" s="4">
        <v>3071.8</v>
      </c>
      <c r="S1412" s="4">
        <v>4220.6000000000004</v>
      </c>
      <c r="T1412" s="4">
        <v>0</v>
      </c>
      <c r="U1412" s="4">
        <v>3556.92</v>
      </c>
      <c r="V1412" s="4">
        <v>7777.52</v>
      </c>
      <c r="W1412" s="4">
        <v>485.12</v>
      </c>
      <c r="X1412" s="3" t="s">
        <v>37</v>
      </c>
    </row>
    <row r="1413" spans="1:24" ht="15.75" customHeight="1">
      <c r="A1413" s="3" t="s">
        <v>66</v>
      </c>
      <c r="B1413" s="3" t="s">
        <v>267</v>
      </c>
      <c r="C1413" s="3" t="s">
        <v>268</v>
      </c>
      <c r="D1413" s="3" t="s">
        <v>960</v>
      </c>
      <c r="E1413" s="3" t="s">
        <v>961</v>
      </c>
      <c r="F1413" s="3" t="s">
        <v>29</v>
      </c>
      <c r="G1413" s="3" t="s">
        <v>30</v>
      </c>
      <c r="H1413" s="3" t="s">
        <v>67</v>
      </c>
      <c r="I1413" s="3" t="s">
        <v>68</v>
      </c>
      <c r="J1413" s="3" t="s">
        <v>69</v>
      </c>
      <c r="K1413" s="3" t="s">
        <v>78</v>
      </c>
      <c r="L1413" s="3" t="s">
        <v>969</v>
      </c>
      <c r="M1413" s="3" t="s">
        <v>36</v>
      </c>
      <c r="N1413" s="4">
        <v>2000</v>
      </c>
      <c r="O1413" s="4">
        <v>0</v>
      </c>
      <c r="P1413" s="4">
        <v>0</v>
      </c>
      <c r="Q1413" s="4">
        <v>2000</v>
      </c>
      <c r="R1413" s="4">
        <v>0</v>
      </c>
      <c r="S1413" s="4">
        <v>2000</v>
      </c>
      <c r="T1413" s="4">
        <v>80.5</v>
      </c>
      <c r="U1413" s="4">
        <v>0</v>
      </c>
      <c r="V1413" s="4">
        <v>1919.5</v>
      </c>
      <c r="W1413" s="4">
        <v>0</v>
      </c>
      <c r="X1413" s="3" t="s">
        <v>37</v>
      </c>
    </row>
    <row r="1414" spans="1:24" ht="15.75" customHeight="1">
      <c r="A1414" s="3" t="s">
        <v>66</v>
      </c>
      <c r="B1414" s="3" t="s">
        <v>267</v>
      </c>
      <c r="C1414" s="3" t="s">
        <v>268</v>
      </c>
      <c r="D1414" s="3" t="s">
        <v>960</v>
      </c>
      <c r="E1414" s="3" t="s">
        <v>961</v>
      </c>
      <c r="F1414" s="3" t="s">
        <v>29</v>
      </c>
      <c r="G1414" s="3" t="s">
        <v>30</v>
      </c>
      <c r="H1414" s="3" t="s">
        <v>67</v>
      </c>
      <c r="I1414" s="3" t="s">
        <v>68</v>
      </c>
      <c r="J1414" s="3" t="s">
        <v>69</v>
      </c>
      <c r="K1414" s="3" t="s">
        <v>80</v>
      </c>
      <c r="L1414" s="3" t="s">
        <v>970</v>
      </c>
      <c r="M1414" s="3" t="s">
        <v>36</v>
      </c>
      <c r="N1414" s="4">
        <v>0</v>
      </c>
      <c r="O1414" s="4">
        <v>540</v>
      </c>
      <c r="P1414" s="4">
        <v>0</v>
      </c>
      <c r="Q1414" s="4">
        <v>540</v>
      </c>
      <c r="R1414" s="4">
        <v>300</v>
      </c>
      <c r="S1414" s="4">
        <v>240</v>
      </c>
      <c r="T1414" s="4">
        <v>0</v>
      </c>
      <c r="U1414" s="4">
        <v>300</v>
      </c>
      <c r="V1414" s="4">
        <v>540</v>
      </c>
      <c r="W1414" s="4">
        <v>0</v>
      </c>
      <c r="X1414" s="3" t="s">
        <v>37</v>
      </c>
    </row>
    <row r="1415" spans="1:24" ht="15.75" customHeight="1">
      <c r="A1415" s="3" t="s">
        <v>66</v>
      </c>
      <c r="B1415" s="3" t="s">
        <v>267</v>
      </c>
      <c r="C1415" s="3" t="s">
        <v>268</v>
      </c>
      <c r="D1415" s="3" t="s">
        <v>960</v>
      </c>
      <c r="E1415" s="3" t="s">
        <v>961</v>
      </c>
      <c r="F1415" s="3" t="s">
        <v>29</v>
      </c>
      <c r="G1415" s="3" t="s">
        <v>30</v>
      </c>
      <c r="H1415" s="3" t="s">
        <v>67</v>
      </c>
      <c r="I1415" s="3" t="s">
        <v>68</v>
      </c>
      <c r="J1415" s="3" t="s">
        <v>69</v>
      </c>
      <c r="K1415" s="3" t="s">
        <v>82</v>
      </c>
      <c r="L1415" s="3" t="s">
        <v>971</v>
      </c>
      <c r="M1415" s="3" t="s">
        <v>36</v>
      </c>
      <c r="N1415" s="4">
        <v>4074851.65</v>
      </c>
      <c r="O1415" s="4">
        <v>598682.82999999996</v>
      </c>
      <c r="P1415" s="4">
        <v>0</v>
      </c>
      <c r="Q1415" s="4">
        <v>4673534.4800000004</v>
      </c>
      <c r="R1415" s="4">
        <v>0</v>
      </c>
      <c r="S1415" s="4">
        <v>4629516.16</v>
      </c>
      <c r="T1415" s="4">
        <v>2211016.15</v>
      </c>
      <c r="U1415" s="4">
        <v>44018.32</v>
      </c>
      <c r="V1415" s="4">
        <v>2462518.33</v>
      </c>
      <c r="W1415" s="4">
        <v>44018.32</v>
      </c>
      <c r="X1415" s="3" t="s">
        <v>37</v>
      </c>
    </row>
    <row r="1416" spans="1:24" ht="15.75" customHeight="1">
      <c r="A1416" s="3" t="s">
        <v>66</v>
      </c>
      <c r="B1416" s="3" t="s">
        <v>267</v>
      </c>
      <c r="C1416" s="3" t="s">
        <v>268</v>
      </c>
      <c r="D1416" s="3" t="s">
        <v>960</v>
      </c>
      <c r="E1416" s="3" t="s">
        <v>961</v>
      </c>
      <c r="F1416" s="3" t="s">
        <v>29</v>
      </c>
      <c r="G1416" s="3" t="s">
        <v>30</v>
      </c>
      <c r="H1416" s="3" t="s">
        <v>67</v>
      </c>
      <c r="I1416" s="3" t="s">
        <v>68</v>
      </c>
      <c r="J1416" s="3" t="s">
        <v>69</v>
      </c>
      <c r="K1416" s="3" t="s">
        <v>84</v>
      </c>
      <c r="L1416" s="3" t="s">
        <v>972</v>
      </c>
      <c r="M1416" s="3" t="s">
        <v>36</v>
      </c>
      <c r="N1416" s="4">
        <v>2493828</v>
      </c>
      <c r="O1416" s="4">
        <v>211302</v>
      </c>
      <c r="P1416" s="4">
        <v>0</v>
      </c>
      <c r="Q1416" s="4">
        <v>2705130</v>
      </c>
      <c r="R1416" s="4">
        <v>0</v>
      </c>
      <c r="S1416" s="4">
        <v>2705130</v>
      </c>
      <c r="T1416" s="4">
        <v>1042578</v>
      </c>
      <c r="U1416" s="4">
        <v>0</v>
      </c>
      <c r="V1416" s="4">
        <v>1662552</v>
      </c>
      <c r="W1416" s="4">
        <v>0</v>
      </c>
      <c r="X1416" s="3" t="s">
        <v>37</v>
      </c>
    </row>
    <row r="1417" spans="1:24" ht="15.75" customHeight="1">
      <c r="A1417" s="3" t="s">
        <v>66</v>
      </c>
      <c r="B1417" s="3" t="s">
        <v>267</v>
      </c>
      <c r="C1417" s="3" t="s">
        <v>268</v>
      </c>
      <c r="D1417" s="3" t="s">
        <v>960</v>
      </c>
      <c r="E1417" s="3" t="s">
        <v>961</v>
      </c>
      <c r="F1417" s="3" t="s">
        <v>29</v>
      </c>
      <c r="G1417" s="3" t="s">
        <v>30</v>
      </c>
      <c r="H1417" s="3" t="s">
        <v>67</v>
      </c>
      <c r="I1417" s="3" t="s">
        <v>68</v>
      </c>
      <c r="J1417" s="3" t="s">
        <v>69</v>
      </c>
      <c r="K1417" s="3" t="s">
        <v>86</v>
      </c>
      <c r="L1417" s="3" t="s">
        <v>973</v>
      </c>
      <c r="M1417" s="3" t="s">
        <v>36</v>
      </c>
      <c r="N1417" s="4">
        <v>0</v>
      </c>
      <c r="O1417" s="4">
        <v>147698.5</v>
      </c>
      <c r="P1417" s="4">
        <v>0</v>
      </c>
      <c r="Q1417" s="4">
        <v>147698.5</v>
      </c>
      <c r="R1417" s="4">
        <v>0</v>
      </c>
      <c r="S1417" s="4">
        <v>130625.28</v>
      </c>
      <c r="T1417" s="4">
        <v>46041.82</v>
      </c>
      <c r="U1417" s="4">
        <v>17073.22</v>
      </c>
      <c r="V1417" s="4">
        <v>101656.68</v>
      </c>
      <c r="W1417" s="4">
        <v>17073.22</v>
      </c>
      <c r="X1417" s="3" t="s">
        <v>37</v>
      </c>
    </row>
    <row r="1418" spans="1:24" ht="15.75" customHeight="1">
      <c r="A1418" s="3" t="s">
        <v>66</v>
      </c>
      <c r="B1418" s="3" t="s">
        <v>267</v>
      </c>
      <c r="C1418" s="3" t="s">
        <v>268</v>
      </c>
      <c r="D1418" s="3" t="s">
        <v>960</v>
      </c>
      <c r="E1418" s="3" t="s">
        <v>961</v>
      </c>
      <c r="F1418" s="3" t="s">
        <v>29</v>
      </c>
      <c r="G1418" s="3" t="s">
        <v>30</v>
      </c>
      <c r="H1418" s="3" t="s">
        <v>67</v>
      </c>
      <c r="I1418" s="3" t="s">
        <v>68</v>
      </c>
      <c r="J1418" s="3" t="s">
        <v>69</v>
      </c>
      <c r="K1418" s="3" t="s">
        <v>292</v>
      </c>
      <c r="L1418" s="3" t="s">
        <v>293</v>
      </c>
      <c r="M1418" s="3" t="s">
        <v>36</v>
      </c>
      <c r="N1418" s="4">
        <v>3000</v>
      </c>
      <c r="O1418" s="4">
        <v>0</v>
      </c>
      <c r="P1418" s="4">
        <v>0</v>
      </c>
      <c r="Q1418" s="4">
        <v>3000</v>
      </c>
      <c r="R1418" s="4">
        <v>0</v>
      </c>
      <c r="S1418" s="4">
        <v>1000</v>
      </c>
      <c r="T1418" s="4">
        <v>953.61</v>
      </c>
      <c r="U1418" s="4">
        <v>2000</v>
      </c>
      <c r="V1418" s="4">
        <v>2046.39</v>
      </c>
      <c r="W1418" s="4">
        <v>2000</v>
      </c>
      <c r="X1418" s="3" t="s">
        <v>37</v>
      </c>
    </row>
    <row r="1419" spans="1:24" ht="15.75" customHeight="1">
      <c r="A1419" s="3" t="s">
        <v>66</v>
      </c>
      <c r="B1419" s="3" t="s">
        <v>267</v>
      </c>
      <c r="C1419" s="3" t="s">
        <v>268</v>
      </c>
      <c r="D1419" s="3" t="s">
        <v>960</v>
      </c>
      <c r="E1419" s="3" t="s">
        <v>961</v>
      </c>
      <c r="F1419" s="3" t="s">
        <v>29</v>
      </c>
      <c r="G1419" s="3" t="s">
        <v>30</v>
      </c>
      <c r="H1419" s="3" t="s">
        <v>67</v>
      </c>
      <c r="I1419" s="3" t="s">
        <v>68</v>
      </c>
      <c r="J1419" s="3" t="s">
        <v>69</v>
      </c>
      <c r="K1419" s="3" t="s">
        <v>88</v>
      </c>
      <c r="L1419" s="3" t="s">
        <v>974</v>
      </c>
      <c r="M1419" s="3" t="s">
        <v>36</v>
      </c>
      <c r="N1419" s="4">
        <v>98176.55</v>
      </c>
      <c r="O1419" s="4">
        <v>-6522.86</v>
      </c>
      <c r="P1419" s="4">
        <v>0</v>
      </c>
      <c r="Q1419" s="4">
        <v>91653.69</v>
      </c>
      <c r="R1419" s="4">
        <v>0</v>
      </c>
      <c r="S1419" s="4">
        <v>2000</v>
      </c>
      <c r="T1419" s="4">
        <v>0</v>
      </c>
      <c r="U1419" s="4">
        <v>89653.69</v>
      </c>
      <c r="V1419" s="4">
        <v>91653.69</v>
      </c>
      <c r="W1419" s="4">
        <v>89653.69</v>
      </c>
      <c r="X1419" s="3" t="s">
        <v>37</v>
      </c>
    </row>
    <row r="1420" spans="1:24" ht="15.75" customHeight="1">
      <c r="A1420" s="3" t="s">
        <v>66</v>
      </c>
      <c r="B1420" s="3" t="s">
        <v>267</v>
      </c>
      <c r="C1420" s="3" t="s">
        <v>268</v>
      </c>
      <c r="D1420" s="3" t="s">
        <v>960</v>
      </c>
      <c r="E1420" s="3" t="s">
        <v>961</v>
      </c>
      <c r="F1420" s="3" t="s">
        <v>29</v>
      </c>
      <c r="G1420" s="3" t="s">
        <v>30</v>
      </c>
      <c r="H1420" s="3" t="s">
        <v>67</v>
      </c>
      <c r="I1420" s="3" t="s">
        <v>68</v>
      </c>
      <c r="J1420" s="3" t="s">
        <v>69</v>
      </c>
      <c r="K1420" s="3" t="s">
        <v>90</v>
      </c>
      <c r="L1420" s="3" t="s">
        <v>975</v>
      </c>
      <c r="M1420" s="3" t="s">
        <v>36</v>
      </c>
      <c r="N1420" s="4">
        <v>2000</v>
      </c>
      <c r="O1420" s="4">
        <v>6566.67</v>
      </c>
      <c r="P1420" s="4">
        <v>0</v>
      </c>
      <c r="Q1420" s="4">
        <v>8566.67</v>
      </c>
      <c r="R1420" s="4">
        <v>6566.67</v>
      </c>
      <c r="S1420" s="4">
        <v>2000</v>
      </c>
      <c r="T1420" s="4">
        <v>112.85</v>
      </c>
      <c r="U1420" s="4">
        <v>6566.67</v>
      </c>
      <c r="V1420" s="4">
        <v>8453.82</v>
      </c>
      <c r="W1420" s="4">
        <v>0</v>
      </c>
      <c r="X1420" s="3" t="s">
        <v>37</v>
      </c>
    </row>
    <row r="1421" spans="1:24" ht="15.75" customHeight="1">
      <c r="A1421" s="3" t="s">
        <v>66</v>
      </c>
      <c r="B1421" s="3" t="s">
        <v>267</v>
      </c>
      <c r="C1421" s="3" t="s">
        <v>268</v>
      </c>
      <c r="D1421" s="3" t="s">
        <v>960</v>
      </c>
      <c r="E1421" s="3" t="s">
        <v>961</v>
      </c>
      <c r="F1421" s="3" t="s">
        <v>29</v>
      </c>
      <c r="G1421" s="3" t="s">
        <v>30</v>
      </c>
      <c r="H1421" s="3" t="s">
        <v>67</v>
      </c>
      <c r="I1421" s="3" t="s">
        <v>68</v>
      </c>
      <c r="J1421" s="3" t="s">
        <v>69</v>
      </c>
      <c r="K1421" s="3" t="s">
        <v>92</v>
      </c>
      <c r="L1421" s="3" t="s">
        <v>976</v>
      </c>
      <c r="M1421" s="3" t="s">
        <v>36</v>
      </c>
      <c r="N1421" s="4">
        <v>85464.14</v>
      </c>
      <c r="O1421" s="4">
        <v>0</v>
      </c>
      <c r="P1421" s="4">
        <v>0</v>
      </c>
      <c r="Q1421" s="4">
        <v>85464.14</v>
      </c>
      <c r="R1421" s="4">
        <v>26284.81</v>
      </c>
      <c r="S1421" s="4">
        <v>28468.94</v>
      </c>
      <c r="T1421" s="4">
        <v>14025.58</v>
      </c>
      <c r="U1421" s="4">
        <v>56995.199999999997</v>
      </c>
      <c r="V1421" s="4">
        <v>71438.559999999998</v>
      </c>
      <c r="W1421" s="4">
        <v>30710.39</v>
      </c>
      <c r="X1421" s="3" t="s">
        <v>37</v>
      </c>
    </row>
    <row r="1422" spans="1:24" ht="15.75" customHeight="1">
      <c r="A1422" s="3" t="s">
        <v>66</v>
      </c>
      <c r="B1422" s="3" t="s">
        <v>267</v>
      </c>
      <c r="C1422" s="3" t="s">
        <v>268</v>
      </c>
      <c r="D1422" s="3" t="s">
        <v>960</v>
      </c>
      <c r="E1422" s="3" t="s">
        <v>961</v>
      </c>
      <c r="F1422" s="3" t="s">
        <v>29</v>
      </c>
      <c r="G1422" s="3" t="s">
        <v>30</v>
      </c>
      <c r="H1422" s="3" t="s">
        <v>67</v>
      </c>
      <c r="I1422" s="3" t="s">
        <v>68</v>
      </c>
      <c r="J1422" s="3" t="s">
        <v>69</v>
      </c>
      <c r="K1422" s="3" t="s">
        <v>94</v>
      </c>
      <c r="L1422" s="3" t="s">
        <v>977</v>
      </c>
      <c r="M1422" s="3" t="s">
        <v>36</v>
      </c>
      <c r="N1422" s="4">
        <v>143000</v>
      </c>
      <c r="O1422" s="4">
        <v>-30000</v>
      </c>
      <c r="P1422" s="4">
        <v>0</v>
      </c>
      <c r="Q1422" s="4">
        <v>113000</v>
      </c>
      <c r="R1422" s="4">
        <v>0</v>
      </c>
      <c r="S1422" s="4">
        <v>112006.32</v>
      </c>
      <c r="T1422" s="4">
        <v>19709.599999999999</v>
      </c>
      <c r="U1422" s="4">
        <v>993.68</v>
      </c>
      <c r="V1422" s="4">
        <v>93290.4</v>
      </c>
      <c r="W1422" s="4">
        <v>993.68</v>
      </c>
      <c r="X1422" s="3" t="s">
        <v>37</v>
      </c>
    </row>
    <row r="1423" spans="1:24" ht="15.75" customHeight="1">
      <c r="A1423" s="3" t="s">
        <v>66</v>
      </c>
      <c r="B1423" s="3" t="s">
        <v>267</v>
      </c>
      <c r="C1423" s="3" t="s">
        <v>268</v>
      </c>
      <c r="D1423" s="3" t="s">
        <v>960</v>
      </c>
      <c r="E1423" s="3" t="s">
        <v>961</v>
      </c>
      <c r="F1423" s="3" t="s">
        <v>29</v>
      </c>
      <c r="G1423" s="3" t="s">
        <v>30</v>
      </c>
      <c r="H1423" s="3" t="s">
        <v>67</v>
      </c>
      <c r="I1423" s="3" t="s">
        <v>68</v>
      </c>
      <c r="J1423" s="3" t="s">
        <v>69</v>
      </c>
      <c r="K1423" s="3" t="s">
        <v>399</v>
      </c>
      <c r="L1423" s="3" t="s">
        <v>978</v>
      </c>
      <c r="M1423" s="3" t="s">
        <v>36</v>
      </c>
      <c r="N1423" s="4">
        <v>60793.26</v>
      </c>
      <c r="O1423" s="4">
        <v>0</v>
      </c>
      <c r="P1423" s="4">
        <v>0</v>
      </c>
      <c r="Q1423" s="4">
        <v>60793.26</v>
      </c>
      <c r="R1423" s="4">
        <v>6277.6</v>
      </c>
      <c r="S1423" s="4">
        <v>37721.230000000003</v>
      </c>
      <c r="T1423" s="4">
        <v>4387.7</v>
      </c>
      <c r="U1423" s="4">
        <v>23072.03</v>
      </c>
      <c r="V1423" s="4">
        <v>56405.56</v>
      </c>
      <c r="W1423" s="4">
        <v>16794.43</v>
      </c>
      <c r="X1423" s="3" t="s">
        <v>37</v>
      </c>
    </row>
    <row r="1424" spans="1:24" ht="15.75" customHeight="1">
      <c r="A1424" s="3" t="s">
        <v>66</v>
      </c>
      <c r="B1424" s="3" t="s">
        <v>267</v>
      </c>
      <c r="C1424" s="3" t="s">
        <v>268</v>
      </c>
      <c r="D1424" s="3" t="s">
        <v>960</v>
      </c>
      <c r="E1424" s="3" t="s">
        <v>961</v>
      </c>
      <c r="F1424" s="3" t="s">
        <v>29</v>
      </c>
      <c r="G1424" s="3" t="s">
        <v>30</v>
      </c>
      <c r="H1424" s="3" t="s">
        <v>67</v>
      </c>
      <c r="I1424" s="3" t="s">
        <v>68</v>
      </c>
      <c r="J1424" s="3" t="s">
        <v>69</v>
      </c>
      <c r="K1424" s="3" t="s">
        <v>102</v>
      </c>
      <c r="L1424" s="3" t="s">
        <v>979</v>
      </c>
      <c r="M1424" s="3" t="s">
        <v>36</v>
      </c>
      <c r="N1424" s="4">
        <v>3500</v>
      </c>
      <c r="O1424" s="4">
        <v>0</v>
      </c>
      <c r="P1424" s="4">
        <v>0</v>
      </c>
      <c r="Q1424" s="4">
        <v>3500</v>
      </c>
      <c r="R1424" s="4">
        <v>1500</v>
      </c>
      <c r="S1424" s="4">
        <v>2000</v>
      </c>
      <c r="T1424" s="4">
        <v>279.02</v>
      </c>
      <c r="U1424" s="4">
        <v>1500</v>
      </c>
      <c r="V1424" s="4">
        <v>3220.98</v>
      </c>
      <c r="W1424" s="4">
        <v>0</v>
      </c>
      <c r="X1424" s="3" t="s">
        <v>37</v>
      </c>
    </row>
    <row r="1425" spans="1:24" ht="15.75" customHeight="1">
      <c r="A1425" s="3" t="s">
        <v>66</v>
      </c>
      <c r="B1425" s="3" t="s">
        <v>267</v>
      </c>
      <c r="C1425" s="3" t="s">
        <v>268</v>
      </c>
      <c r="D1425" s="3" t="s">
        <v>960</v>
      </c>
      <c r="E1425" s="3" t="s">
        <v>961</v>
      </c>
      <c r="F1425" s="3" t="s">
        <v>29</v>
      </c>
      <c r="G1425" s="3" t="s">
        <v>30</v>
      </c>
      <c r="H1425" s="3" t="s">
        <v>67</v>
      </c>
      <c r="I1425" s="3" t="s">
        <v>68</v>
      </c>
      <c r="J1425" s="3" t="s">
        <v>69</v>
      </c>
      <c r="K1425" s="3" t="s">
        <v>493</v>
      </c>
      <c r="L1425" s="3" t="s">
        <v>980</v>
      </c>
      <c r="M1425" s="3" t="s">
        <v>36</v>
      </c>
      <c r="N1425" s="4">
        <v>2000</v>
      </c>
      <c r="O1425" s="4">
        <v>0</v>
      </c>
      <c r="P1425" s="4">
        <v>0</v>
      </c>
      <c r="Q1425" s="4">
        <v>2000</v>
      </c>
      <c r="R1425" s="4">
        <v>0</v>
      </c>
      <c r="S1425" s="4">
        <v>2000</v>
      </c>
      <c r="T1425" s="4">
        <v>117.58</v>
      </c>
      <c r="U1425" s="4">
        <v>0</v>
      </c>
      <c r="V1425" s="4">
        <v>1882.42</v>
      </c>
      <c r="W1425" s="4">
        <v>0</v>
      </c>
      <c r="X1425" s="3" t="s">
        <v>37</v>
      </c>
    </row>
    <row r="1426" spans="1:24" ht="15.75" customHeight="1">
      <c r="A1426" s="3" t="s">
        <v>66</v>
      </c>
      <c r="B1426" s="3" t="s">
        <v>267</v>
      </c>
      <c r="C1426" s="3" t="s">
        <v>268</v>
      </c>
      <c r="D1426" s="3" t="s">
        <v>960</v>
      </c>
      <c r="E1426" s="3" t="s">
        <v>961</v>
      </c>
      <c r="F1426" s="3" t="s">
        <v>29</v>
      </c>
      <c r="G1426" s="3" t="s">
        <v>30</v>
      </c>
      <c r="H1426" s="3" t="s">
        <v>67</v>
      </c>
      <c r="I1426" s="3" t="s">
        <v>68</v>
      </c>
      <c r="J1426" s="3" t="s">
        <v>69</v>
      </c>
      <c r="K1426" s="3" t="s">
        <v>104</v>
      </c>
      <c r="L1426" s="3" t="s">
        <v>981</v>
      </c>
      <c r="M1426" s="3" t="s">
        <v>36</v>
      </c>
      <c r="N1426" s="4">
        <v>152000</v>
      </c>
      <c r="O1426" s="4">
        <v>-152000</v>
      </c>
      <c r="P1426" s="4">
        <v>0</v>
      </c>
      <c r="Q1426" s="4">
        <v>0</v>
      </c>
      <c r="R1426" s="4">
        <v>0</v>
      </c>
      <c r="S1426" s="4">
        <v>0</v>
      </c>
      <c r="T1426" s="4">
        <v>0</v>
      </c>
      <c r="U1426" s="4">
        <v>0</v>
      </c>
      <c r="V1426" s="4">
        <v>0</v>
      </c>
      <c r="W1426" s="4">
        <v>0</v>
      </c>
      <c r="X1426" s="3" t="s">
        <v>37</v>
      </c>
    </row>
    <row r="1427" spans="1:24" ht="15.75" customHeight="1">
      <c r="A1427" s="3" t="s">
        <v>66</v>
      </c>
      <c r="B1427" s="3" t="s">
        <v>267</v>
      </c>
      <c r="C1427" s="3" t="s">
        <v>268</v>
      </c>
      <c r="D1427" s="3" t="s">
        <v>960</v>
      </c>
      <c r="E1427" s="3" t="s">
        <v>961</v>
      </c>
      <c r="F1427" s="3" t="s">
        <v>29</v>
      </c>
      <c r="G1427" s="3" t="s">
        <v>30</v>
      </c>
      <c r="H1427" s="3" t="s">
        <v>67</v>
      </c>
      <c r="I1427" s="3" t="s">
        <v>68</v>
      </c>
      <c r="J1427" s="3" t="s">
        <v>69</v>
      </c>
      <c r="K1427" s="3" t="s">
        <v>106</v>
      </c>
      <c r="L1427" s="3" t="s">
        <v>982</v>
      </c>
      <c r="M1427" s="3" t="s">
        <v>36</v>
      </c>
      <c r="N1427" s="4">
        <v>158571.37</v>
      </c>
      <c r="O1427" s="4">
        <v>-65672.039999999994</v>
      </c>
      <c r="P1427" s="4">
        <v>0</v>
      </c>
      <c r="Q1427" s="4">
        <v>92899.33</v>
      </c>
      <c r="R1427" s="4">
        <v>0</v>
      </c>
      <c r="S1427" s="4">
        <v>2000</v>
      </c>
      <c r="T1427" s="4">
        <v>462.05</v>
      </c>
      <c r="U1427" s="4">
        <v>90899.33</v>
      </c>
      <c r="V1427" s="4">
        <v>92437.28</v>
      </c>
      <c r="W1427" s="4">
        <v>90899.33</v>
      </c>
      <c r="X1427" s="3" t="s">
        <v>37</v>
      </c>
    </row>
    <row r="1428" spans="1:24" ht="15.75" customHeight="1">
      <c r="A1428" s="3" t="s">
        <v>66</v>
      </c>
      <c r="B1428" s="3" t="s">
        <v>267</v>
      </c>
      <c r="C1428" s="3" t="s">
        <v>268</v>
      </c>
      <c r="D1428" s="3" t="s">
        <v>960</v>
      </c>
      <c r="E1428" s="3" t="s">
        <v>961</v>
      </c>
      <c r="F1428" s="3" t="s">
        <v>29</v>
      </c>
      <c r="G1428" s="3" t="s">
        <v>30</v>
      </c>
      <c r="H1428" s="3" t="s">
        <v>67</v>
      </c>
      <c r="I1428" s="3" t="s">
        <v>68</v>
      </c>
      <c r="J1428" s="3" t="s">
        <v>69</v>
      </c>
      <c r="K1428" s="3" t="s">
        <v>108</v>
      </c>
      <c r="L1428" s="3" t="s">
        <v>983</v>
      </c>
      <c r="M1428" s="3" t="s">
        <v>36</v>
      </c>
      <c r="N1428" s="4">
        <v>5710.12</v>
      </c>
      <c r="O1428" s="4">
        <v>0</v>
      </c>
      <c r="P1428" s="4">
        <v>0</v>
      </c>
      <c r="Q1428" s="4">
        <v>5710.12</v>
      </c>
      <c r="R1428" s="4">
        <v>0</v>
      </c>
      <c r="S1428" s="4">
        <v>3987.12</v>
      </c>
      <c r="T1428" s="4">
        <v>2987.12</v>
      </c>
      <c r="U1428" s="4">
        <v>1723</v>
      </c>
      <c r="V1428" s="4">
        <v>2723</v>
      </c>
      <c r="W1428" s="4">
        <v>1723</v>
      </c>
      <c r="X1428" s="3" t="s">
        <v>37</v>
      </c>
    </row>
    <row r="1429" spans="1:24" ht="15.75" customHeight="1">
      <c r="A1429" s="3" t="s">
        <v>66</v>
      </c>
      <c r="B1429" s="3" t="s">
        <v>267</v>
      </c>
      <c r="C1429" s="3" t="s">
        <v>268</v>
      </c>
      <c r="D1429" s="3" t="s">
        <v>960</v>
      </c>
      <c r="E1429" s="3" t="s">
        <v>961</v>
      </c>
      <c r="F1429" s="3" t="s">
        <v>29</v>
      </c>
      <c r="G1429" s="3" t="s">
        <v>30</v>
      </c>
      <c r="H1429" s="3" t="s">
        <v>67</v>
      </c>
      <c r="I1429" s="3" t="s">
        <v>68</v>
      </c>
      <c r="J1429" s="3" t="s">
        <v>69</v>
      </c>
      <c r="K1429" s="3" t="s">
        <v>110</v>
      </c>
      <c r="L1429" s="3" t="s">
        <v>984</v>
      </c>
      <c r="M1429" s="3" t="s">
        <v>36</v>
      </c>
      <c r="N1429" s="4">
        <v>275476.19</v>
      </c>
      <c r="O1429" s="4">
        <v>46469.64</v>
      </c>
      <c r="P1429" s="4">
        <v>0</v>
      </c>
      <c r="Q1429" s="4">
        <v>321945.83</v>
      </c>
      <c r="R1429" s="4">
        <v>319945.83</v>
      </c>
      <c r="S1429" s="4">
        <v>2000</v>
      </c>
      <c r="T1429" s="4">
        <v>8.1999999999999993</v>
      </c>
      <c r="U1429" s="4">
        <v>319945.83</v>
      </c>
      <c r="V1429" s="4">
        <v>321937.63</v>
      </c>
      <c r="W1429" s="4">
        <v>0</v>
      </c>
      <c r="X1429" s="3" t="s">
        <v>37</v>
      </c>
    </row>
    <row r="1430" spans="1:24" ht="15.75" customHeight="1">
      <c r="A1430" s="3" t="s">
        <v>66</v>
      </c>
      <c r="B1430" s="3" t="s">
        <v>267</v>
      </c>
      <c r="C1430" s="3" t="s">
        <v>268</v>
      </c>
      <c r="D1430" s="3" t="s">
        <v>960</v>
      </c>
      <c r="E1430" s="3" t="s">
        <v>961</v>
      </c>
      <c r="F1430" s="3" t="s">
        <v>29</v>
      </c>
      <c r="G1430" s="3" t="s">
        <v>30</v>
      </c>
      <c r="H1430" s="3" t="s">
        <v>67</v>
      </c>
      <c r="I1430" s="3" t="s">
        <v>68</v>
      </c>
      <c r="J1430" s="3" t="s">
        <v>69</v>
      </c>
      <c r="K1430" s="3" t="s">
        <v>310</v>
      </c>
      <c r="L1430" s="3" t="s">
        <v>985</v>
      </c>
      <c r="M1430" s="3" t="s">
        <v>36</v>
      </c>
      <c r="N1430" s="4">
        <v>92000</v>
      </c>
      <c r="O1430" s="4">
        <v>-88167.65</v>
      </c>
      <c r="P1430" s="4">
        <v>0</v>
      </c>
      <c r="Q1430" s="4">
        <v>3832.35</v>
      </c>
      <c r="R1430" s="4">
        <v>0</v>
      </c>
      <c r="S1430" s="4">
        <v>2000</v>
      </c>
      <c r="T1430" s="4">
        <v>0</v>
      </c>
      <c r="U1430" s="4">
        <v>1832.35</v>
      </c>
      <c r="V1430" s="4">
        <v>3832.35</v>
      </c>
      <c r="W1430" s="4">
        <v>1832.35</v>
      </c>
      <c r="X1430" s="3" t="s">
        <v>37</v>
      </c>
    </row>
    <row r="1431" spans="1:24" ht="15.75" customHeight="1">
      <c r="A1431" s="3" t="s">
        <v>66</v>
      </c>
      <c r="B1431" s="3" t="s">
        <v>267</v>
      </c>
      <c r="C1431" s="3" t="s">
        <v>268</v>
      </c>
      <c r="D1431" s="3" t="s">
        <v>960</v>
      </c>
      <c r="E1431" s="3" t="s">
        <v>961</v>
      </c>
      <c r="F1431" s="3" t="s">
        <v>29</v>
      </c>
      <c r="G1431" s="3" t="s">
        <v>30</v>
      </c>
      <c r="H1431" s="3" t="s">
        <v>67</v>
      </c>
      <c r="I1431" s="3" t="s">
        <v>68</v>
      </c>
      <c r="J1431" s="3" t="s">
        <v>69</v>
      </c>
      <c r="K1431" s="3" t="s">
        <v>112</v>
      </c>
      <c r="L1431" s="3" t="s">
        <v>986</v>
      </c>
      <c r="M1431" s="3" t="s">
        <v>36</v>
      </c>
      <c r="N1431" s="4">
        <v>503331.52</v>
      </c>
      <c r="O1431" s="4">
        <v>-62851.81</v>
      </c>
      <c r="P1431" s="4">
        <v>0</v>
      </c>
      <c r="Q1431" s="4">
        <v>440479.71</v>
      </c>
      <c r="R1431" s="4">
        <v>35130.769999999997</v>
      </c>
      <c r="S1431" s="4">
        <v>401370.84</v>
      </c>
      <c r="T1431" s="4">
        <v>91998.61</v>
      </c>
      <c r="U1431" s="4">
        <v>39108.870000000003</v>
      </c>
      <c r="V1431" s="4">
        <v>348481.1</v>
      </c>
      <c r="W1431" s="4">
        <v>3978.1</v>
      </c>
      <c r="X1431" s="3" t="s">
        <v>37</v>
      </c>
    </row>
    <row r="1432" spans="1:24" ht="15.75" customHeight="1">
      <c r="A1432" s="3" t="s">
        <v>66</v>
      </c>
      <c r="B1432" s="3" t="s">
        <v>267</v>
      </c>
      <c r="C1432" s="3" t="s">
        <v>268</v>
      </c>
      <c r="D1432" s="3" t="s">
        <v>960</v>
      </c>
      <c r="E1432" s="3" t="s">
        <v>961</v>
      </c>
      <c r="F1432" s="3" t="s">
        <v>29</v>
      </c>
      <c r="G1432" s="3" t="s">
        <v>30</v>
      </c>
      <c r="H1432" s="3" t="s">
        <v>67</v>
      </c>
      <c r="I1432" s="3" t="s">
        <v>68</v>
      </c>
      <c r="J1432" s="3" t="s">
        <v>69</v>
      </c>
      <c r="K1432" s="3" t="s">
        <v>312</v>
      </c>
      <c r="L1432" s="3" t="s">
        <v>987</v>
      </c>
      <c r="M1432" s="3" t="s">
        <v>36</v>
      </c>
      <c r="N1432" s="4">
        <v>1925</v>
      </c>
      <c r="O1432" s="4">
        <v>0</v>
      </c>
      <c r="P1432" s="4">
        <v>0</v>
      </c>
      <c r="Q1432" s="4">
        <v>1925</v>
      </c>
      <c r="R1432" s="4">
        <v>0</v>
      </c>
      <c r="S1432" s="4">
        <v>0</v>
      </c>
      <c r="T1432" s="4">
        <v>0</v>
      </c>
      <c r="U1432" s="4">
        <v>1925</v>
      </c>
      <c r="V1432" s="4">
        <v>1925</v>
      </c>
      <c r="W1432" s="4">
        <v>1925</v>
      </c>
      <c r="X1432" s="3" t="s">
        <v>37</v>
      </c>
    </row>
    <row r="1433" spans="1:24" ht="15.75" customHeight="1">
      <c r="A1433" s="3" t="s">
        <v>66</v>
      </c>
      <c r="B1433" s="3" t="s">
        <v>267</v>
      </c>
      <c r="C1433" s="3" t="s">
        <v>268</v>
      </c>
      <c r="D1433" s="3" t="s">
        <v>960</v>
      </c>
      <c r="E1433" s="3" t="s">
        <v>961</v>
      </c>
      <c r="F1433" s="3" t="s">
        <v>29</v>
      </c>
      <c r="G1433" s="3" t="s">
        <v>30</v>
      </c>
      <c r="H1433" s="3" t="s">
        <v>67</v>
      </c>
      <c r="I1433" s="3" t="s">
        <v>68</v>
      </c>
      <c r="J1433" s="3" t="s">
        <v>69</v>
      </c>
      <c r="K1433" s="3" t="s">
        <v>742</v>
      </c>
      <c r="L1433" s="3" t="s">
        <v>988</v>
      </c>
      <c r="M1433" s="3" t="s">
        <v>36</v>
      </c>
      <c r="N1433" s="4">
        <v>2000</v>
      </c>
      <c r="O1433" s="4">
        <v>0</v>
      </c>
      <c r="P1433" s="4">
        <v>0</v>
      </c>
      <c r="Q1433" s="4">
        <v>2000</v>
      </c>
      <c r="R1433" s="4">
        <v>0</v>
      </c>
      <c r="S1433" s="4">
        <v>2000</v>
      </c>
      <c r="T1433" s="4">
        <v>35</v>
      </c>
      <c r="U1433" s="4">
        <v>0</v>
      </c>
      <c r="V1433" s="4">
        <v>1965</v>
      </c>
      <c r="W1433" s="4">
        <v>0</v>
      </c>
      <c r="X1433" s="3" t="s">
        <v>37</v>
      </c>
    </row>
    <row r="1434" spans="1:24" ht="15.75" customHeight="1">
      <c r="A1434" s="3" t="s">
        <v>66</v>
      </c>
      <c r="B1434" s="3" t="s">
        <v>267</v>
      </c>
      <c r="C1434" s="3" t="s">
        <v>268</v>
      </c>
      <c r="D1434" s="3" t="s">
        <v>960</v>
      </c>
      <c r="E1434" s="3" t="s">
        <v>961</v>
      </c>
      <c r="F1434" s="3" t="s">
        <v>29</v>
      </c>
      <c r="G1434" s="3" t="s">
        <v>30</v>
      </c>
      <c r="H1434" s="3" t="s">
        <v>67</v>
      </c>
      <c r="I1434" s="3" t="s">
        <v>68</v>
      </c>
      <c r="J1434" s="3" t="s">
        <v>69</v>
      </c>
      <c r="K1434" s="3" t="s">
        <v>351</v>
      </c>
      <c r="L1434" s="3" t="s">
        <v>989</v>
      </c>
      <c r="M1434" s="3" t="s">
        <v>36</v>
      </c>
      <c r="N1434" s="4">
        <v>48999.38</v>
      </c>
      <c r="O1434" s="4">
        <v>0</v>
      </c>
      <c r="P1434" s="4">
        <v>0</v>
      </c>
      <c r="Q1434" s="4">
        <v>48999.38</v>
      </c>
      <c r="R1434" s="4">
        <v>4644.24</v>
      </c>
      <c r="S1434" s="4">
        <v>0</v>
      </c>
      <c r="T1434" s="4">
        <v>0</v>
      </c>
      <c r="U1434" s="4">
        <v>48999.38</v>
      </c>
      <c r="V1434" s="4">
        <v>48999.38</v>
      </c>
      <c r="W1434" s="4">
        <v>44355.14</v>
      </c>
      <c r="X1434" s="3" t="s">
        <v>37</v>
      </c>
    </row>
    <row r="1435" spans="1:24" ht="15.75" customHeight="1">
      <c r="A1435" s="3" t="s">
        <v>114</v>
      </c>
      <c r="B1435" s="3" t="s">
        <v>267</v>
      </c>
      <c r="C1435" s="3" t="s">
        <v>268</v>
      </c>
      <c r="D1435" s="3" t="s">
        <v>960</v>
      </c>
      <c r="E1435" s="3" t="s">
        <v>961</v>
      </c>
      <c r="F1435" s="3" t="s">
        <v>29</v>
      </c>
      <c r="G1435" s="3" t="s">
        <v>30</v>
      </c>
      <c r="H1435" s="3" t="s">
        <v>67</v>
      </c>
      <c r="I1435" s="3" t="s">
        <v>68</v>
      </c>
      <c r="J1435" s="3" t="s">
        <v>115</v>
      </c>
      <c r="K1435" s="3" t="s">
        <v>116</v>
      </c>
      <c r="L1435" s="3" t="s">
        <v>990</v>
      </c>
      <c r="M1435" s="3" t="s">
        <v>36</v>
      </c>
      <c r="N1435" s="4">
        <v>14896.6</v>
      </c>
      <c r="O1435" s="4">
        <v>2657.94</v>
      </c>
      <c r="P1435" s="4">
        <v>0</v>
      </c>
      <c r="Q1435" s="4">
        <v>17554.54</v>
      </c>
      <c r="R1435" s="4">
        <v>605.28</v>
      </c>
      <c r="S1435" s="4">
        <v>16949.259999999998</v>
      </c>
      <c r="T1435" s="4">
        <v>16949.259999999998</v>
      </c>
      <c r="U1435" s="4">
        <v>605.28</v>
      </c>
      <c r="V1435" s="4">
        <v>605.28</v>
      </c>
      <c r="W1435" s="4">
        <v>0</v>
      </c>
      <c r="X1435" s="3" t="s">
        <v>37</v>
      </c>
    </row>
    <row r="1436" spans="1:24" ht="15.75" customHeight="1">
      <c r="A1436" s="3" t="s">
        <v>114</v>
      </c>
      <c r="B1436" s="3" t="s">
        <v>267</v>
      </c>
      <c r="C1436" s="3" t="s">
        <v>268</v>
      </c>
      <c r="D1436" s="3" t="s">
        <v>960</v>
      </c>
      <c r="E1436" s="3" t="s">
        <v>961</v>
      </c>
      <c r="F1436" s="3" t="s">
        <v>29</v>
      </c>
      <c r="G1436" s="3" t="s">
        <v>30</v>
      </c>
      <c r="H1436" s="3" t="s">
        <v>67</v>
      </c>
      <c r="I1436" s="3" t="s">
        <v>68</v>
      </c>
      <c r="J1436" s="3" t="s">
        <v>115</v>
      </c>
      <c r="K1436" s="3" t="s">
        <v>905</v>
      </c>
      <c r="L1436" s="3" t="s">
        <v>991</v>
      </c>
      <c r="M1436" s="3" t="s">
        <v>36</v>
      </c>
      <c r="N1436" s="4">
        <v>9764139.9100000001</v>
      </c>
      <c r="O1436" s="4">
        <v>3439933.68</v>
      </c>
      <c r="P1436" s="4">
        <v>0</v>
      </c>
      <c r="Q1436" s="4">
        <v>13204073.59</v>
      </c>
      <c r="R1436" s="4">
        <v>16688.5</v>
      </c>
      <c r="S1436" s="4">
        <v>8429079.8300000001</v>
      </c>
      <c r="T1436" s="4">
        <v>8429079.8300000001</v>
      </c>
      <c r="U1436" s="4">
        <v>4774993.76</v>
      </c>
      <c r="V1436" s="4">
        <v>4774993.76</v>
      </c>
      <c r="W1436" s="4">
        <v>4758305.26</v>
      </c>
      <c r="X1436" s="3" t="s">
        <v>37</v>
      </c>
    </row>
    <row r="1437" spans="1:24" ht="15.75" customHeight="1">
      <c r="A1437" s="3" t="s">
        <v>114</v>
      </c>
      <c r="B1437" s="3" t="s">
        <v>267</v>
      </c>
      <c r="C1437" s="3" t="s">
        <v>268</v>
      </c>
      <c r="D1437" s="3" t="s">
        <v>960</v>
      </c>
      <c r="E1437" s="3" t="s">
        <v>961</v>
      </c>
      <c r="F1437" s="3" t="s">
        <v>29</v>
      </c>
      <c r="G1437" s="3" t="s">
        <v>30</v>
      </c>
      <c r="H1437" s="3" t="s">
        <v>67</v>
      </c>
      <c r="I1437" s="3" t="s">
        <v>68</v>
      </c>
      <c r="J1437" s="3" t="s">
        <v>115</v>
      </c>
      <c r="K1437" s="3" t="s">
        <v>318</v>
      </c>
      <c r="L1437" s="3" t="s">
        <v>992</v>
      </c>
      <c r="M1437" s="3" t="s">
        <v>36</v>
      </c>
      <c r="N1437" s="4">
        <v>0</v>
      </c>
      <c r="O1437" s="4">
        <v>8.2799999999999994</v>
      </c>
      <c r="P1437" s="4">
        <v>0</v>
      </c>
      <c r="Q1437" s="4">
        <v>8.2799999999999994</v>
      </c>
      <c r="R1437" s="4">
        <v>8.2799999999999994</v>
      </c>
      <c r="S1437" s="4">
        <v>0</v>
      </c>
      <c r="T1437" s="4">
        <v>0</v>
      </c>
      <c r="U1437" s="4">
        <v>8.2799999999999994</v>
      </c>
      <c r="V1437" s="4">
        <v>8.2799999999999994</v>
      </c>
      <c r="W1437" s="4">
        <v>0</v>
      </c>
      <c r="X1437" s="3" t="s">
        <v>37</v>
      </c>
    </row>
    <row r="1438" spans="1:24" ht="15.75" customHeight="1">
      <c r="A1438" s="3" t="s">
        <v>114</v>
      </c>
      <c r="B1438" s="3" t="s">
        <v>267</v>
      </c>
      <c r="C1438" s="3" t="s">
        <v>268</v>
      </c>
      <c r="D1438" s="3" t="s">
        <v>960</v>
      </c>
      <c r="E1438" s="3" t="s">
        <v>961</v>
      </c>
      <c r="F1438" s="3" t="s">
        <v>29</v>
      </c>
      <c r="G1438" s="3" t="s">
        <v>30</v>
      </c>
      <c r="H1438" s="3" t="s">
        <v>67</v>
      </c>
      <c r="I1438" s="3" t="s">
        <v>68</v>
      </c>
      <c r="J1438" s="3" t="s">
        <v>115</v>
      </c>
      <c r="K1438" s="3" t="s">
        <v>298</v>
      </c>
      <c r="L1438" s="3" t="s">
        <v>299</v>
      </c>
      <c r="M1438" s="3" t="s">
        <v>36</v>
      </c>
      <c r="N1438" s="4">
        <v>5000</v>
      </c>
      <c r="O1438" s="4">
        <v>0</v>
      </c>
      <c r="P1438" s="4">
        <v>0</v>
      </c>
      <c r="Q1438" s="4">
        <v>5000</v>
      </c>
      <c r="R1438" s="4">
        <v>0</v>
      </c>
      <c r="S1438" s="4">
        <v>2000</v>
      </c>
      <c r="T1438" s="4">
        <v>400.33</v>
      </c>
      <c r="U1438" s="4">
        <v>3000</v>
      </c>
      <c r="V1438" s="4">
        <v>4599.67</v>
      </c>
      <c r="W1438" s="4">
        <v>3000</v>
      </c>
      <c r="X1438" s="3" t="s">
        <v>37</v>
      </c>
    </row>
    <row r="1439" spans="1:24" ht="15.75" customHeight="1">
      <c r="A1439" s="3" t="s">
        <v>243</v>
      </c>
      <c r="B1439" s="3" t="s">
        <v>267</v>
      </c>
      <c r="C1439" s="3" t="s">
        <v>268</v>
      </c>
      <c r="D1439" s="3" t="s">
        <v>960</v>
      </c>
      <c r="E1439" s="3" t="s">
        <v>961</v>
      </c>
      <c r="F1439" s="3" t="s">
        <v>29</v>
      </c>
      <c r="G1439" s="3" t="s">
        <v>30</v>
      </c>
      <c r="H1439" s="3" t="s">
        <v>67</v>
      </c>
      <c r="I1439" s="3" t="s">
        <v>68</v>
      </c>
      <c r="J1439" s="3" t="s">
        <v>244</v>
      </c>
      <c r="K1439" s="3" t="s">
        <v>245</v>
      </c>
      <c r="L1439" s="3" t="s">
        <v>993</v>
      </c>
      <c r="M1439" s="3" t="s">
        <v>36</v>
      </c>
      <c r="N1439" s="4">
        <v>0</v>
      </c>
      <c r="O1439" s="4">
        <v>54014.96</v>
      </c>
      <c r="P1439" s="4">
        <v>0</v>
      </c>
      <c r="Q1439" s="4">
        <v>54014.96</v>
      </c>
      <c r="R1439" s="4">
        <v>50865.16</v>
      </c>
      <c r="S1439" s="4">
        <v>0</v>
      </c>
      <c r="T1439" s="4">
        <v>0</v>
      </c>
      <c r="U1439" s="4">
        <v>54014.96</v>
      </c>
      <c r="V1439" s="4">
        <v>54014.96</v>
      </c>
      <c r="W1439" s="4">
        <v>3149.8</v>
      </c>
      <c r="X1439" s="3" t="s">
        <v>247</v>
      </c>
    </row>
    <row r="1440" spans="1:24" ht="15.75" customHeight="1">
      <c r="A1440" s="3" t="s">
        <v>243</v>
      </c>
      <c r="B1440" s="3" t="s">
        <v>267</v>
      </c>
      <c r="C1440" s="3" t="s">
        <v>268</v>
      </c>
      <c r="D1440" s="3" t="s">
        <v>960</v>
      </c>
      <c r="E1440" s="3" t="s">
        <v>961</v>
      </c>
      <c r="F1440" s="3" t="s">
        <v>29</v>
      </c>
      <c r="G1440" s="3" t="s">
        <v>30</v>
      </c>
      <c r="H1440" s="3" t="s">
        <v>67</v>
      </c>
      <c r="I1440" s="3" t="s">
        <v>68</v>
      </c>
      <c r="J1440" s="3" t="s">
        <v>244</v>
      </c>
      <c r="K1440" s="3" t="s">
        <v>248</v>
      </c>
      <c r="L1440" s="3" t="s">
        <v>994</v>
      </c>
      <c r="M1440" s="3" t="s">
        <v>36</v>
      </c>
      <c r="N1440" s="4">
        <v>24280</v>
      </c>
      <c r="O1440" s="4">
        <v>2577.67</v>
      </c>
      <c r="P1440" s="4">
        <v>0</v>
      </c>
      <c r="Q1440" s="4">
        <v>26857.67</v>
      </c>
      <c r="R1440" s="4">
        <v>26857.67</v>
      </c>
      <c r="S1440" s="4">
        <v>0</v>
      </c>
      <c r="T1440" s="4">
        <v>0</v>
      </c>
      <c r="U1440" s="4">
        <v>26857.67</v>
      </c>
      <c r="V1440" s="4">
        <v>26857.67</v>
      </c>
      <c r="W1440" s="4">
        <v>0</v>
      </c>
      <c r="X1440" s="3" t="s">
        <v>247</v>
      </c>
    </row>
    <row r="1441" spans="1:24" ht="15.75" customHeight="1">
      <c r="A1441" s="3" t="s">
        <v>243</v>
      </c>
      <c r="B1441" s="3" t="s">
        <v>267</v>
      </c>
      <c r="C1441" s="3" t="s">
        <v>268</v>
      </c>
      <c r="D1441" s="3" t="s">
        <v>960</v>
      </c>
      <c r="E1441" s="3" t="s">
        <v>961</v>
      </c>
      <c r="F1441" s="3" t="s">
        <v>29</v>
      </c>
      <c r="G1441" s="3" t="s">
        <v>30</v>
      </c>
      <c r="H1441" s="3" t="s">
        <v>67</v>
      </c>
      <c r="I1441" s="3" t="s">
        <v>68</v>
      </c>
      <c r="J1441" s="3" t="s">
        <v>244</v>
      </c>
      <c r="K1441" s="3" t="s">
        <v>254</v>
      </c>
      <c r="L1441" s="3" t="s">
        <v>995</v>
      </c>
      <c r="M1441" s="3" t="s">
        <v>36</v>
      </c>
      <c r="N1441" s="4">
        <v>212697.96</v>
      </c>
      <c r="O1441" s="4">
        <v>0</v>
      </c>
      <c r="P1441" s="4">
        <v>0</v>
      </c>
      <c r="Q1441" s="4">
        <v>212697.96</v>
      </c>
      <c r="R1441" s="4">
        <v>0</v>
      </c>
      <c r="S1441" s="4">
        <v>103532</v>
      </c>
      <c r="T1441" s="4">
        <v>103532</v>
      </c>
      <c r="U1441" s="4">
        <v>109165.96</v>
      </c>
      <c r="V1441" s="4">
        <v>109165.96</v>
      </c>
      <c r="W1441" s="4">
        <v>109165.96</v>
      </c>
      <c r="X1441" s="3" t="s">
        <v>247</v>
      </c>
    </row>
    <row r="1442" spans="1:24" ht="15.75" customHeight="1">
      <c r="A1442" s="3" t="s">
        <v>243</v>
      </c>
      <c r="B1442" s="3" t="s">
        <v>267</v>
      </c>
      <c r="C1442" s="3" t="s">
        <v>268</v>
      </c>
      <c r="D1442" s="3" t="s">
        <v>960</v>
      </c>
      <c r="E1442" s="3" t="s">
        <v>961</v>
      </c>
      <c r="F1442" s="3" t="s">
        <v>29</v>
      </c>
      <c r="G1442" s="3" t="s">
        <v>30</v>
      </c>
      <c r="H1442" s="3" t="s">
        <v>67</v>
      </c>
      <c r="I1442" s="3" t="s">
        <v>68</v>
      </c>
      <c r="J1442" s="3" t="s">
        <v>244</v>
      </c>
      <c r="K1442" s="3" t="s">
        <v>250</v>
      </c>
      <c r="L1442" s="3" t="s">
        <v>996</v>
      </c>
      <c r="M1442" s="3" t="s">
        <v>36</v>
      </c>
      <c r="N1442" s="4">
        <v>14692.97</v>
      </c>
      <c r="O1442" s="4">
        <v>0</v>
      </c>
      <c r="P1442" s="4">
        <v>0</v>
      </c>
      <c r="Q1442" s="4">
        <v>14692.97</v>
      </c>
      <c r="R1442" s="4">
        <v>14692.97</v>
      </c>
      <c r="S1442" s="4">
        <v>0</v>
      </c>
      <c r="T1442" s="4">
        <v>0</v>
      </c>
      <c r="U1442" s="4">
        <v>14692.97</v>
      </c>
      <c r="V1442" s="4">
        <v>14692.97</v>
      </c>
      <c r="W1442" s="4">
        <v>0</v>
      </c>
      <c r="X1442" s="3" t="s">
        <v>247</v>
      </c>
    </row>
    <row r="1443" spans="1:24" ht="15.75" customHeight="1">
      <c r="A1443" s="3" t="s">
        <v>66</v>
      </c>
      <c r="B1443" s="3" t="s">
        <v>267</v>
      </c>
      <c r="C1443" s="3" t="s">
        <v>268</v>
      </c>
      <c r="D1443" s="3" t="s">
        <v>997</v>
      </c>
      <c r="E1443" s="3" t="s">
        <v>998</v>
      </c>
      <c r="F1443" s="3" t="s">
        <v>29</v>
      </c>
      <c r="G1443" s="3" t="s">
        <v>30</v>
      </c>
      <c r="H1443" s="3" t="s">
        <v>67</v>
      </c>
      <c r="I1443" s="3" t="s">
        <v>68</v>
      </c>
      <c r="J1443" s="3" t="s">
        <v>69</v>
      </c>
      <c r="K1443" s="3" t="s">
        <v>306</v>
      </c>
      <c r="L1443" s="3" t="s">
        <v>999</v>
      </c>
      <c r="M1443" s="3" t="s">
        <v>36</v>
      </c>
      <c r="N1443" s="4">
        <v>60000</v>
      </c>
      <c r="O1443" s="4">
        <v>-19810.5</v>
      </c>
      <c r="P1443" s="4">
        <v>0</v>
      </c>
      <c r="Q1443" s="4">
        <v>40189.5</v>
      </c>
      <c r="R1443" s="4">
        <v>0</v>
      </c>
      <c r="S1443" s="4">
        <v>40189.5</v>
      </c>
      <c r="T1443" s="4">
        <v>32905.279999999999</v>
      </c>
      <c r="U1443" s="4">
        <v>0</v>
      </c>
      <c r="V1443" s="4">
        <v>7284.22</v>
      </c>
      <c r="W1443" s="4">
        <v>0</v>
      </c>
      <c r="X1443" s="3" t="s">
        <v>37</v>
      </c>
    </row>
    <row r="1444" spans="1:24" ht="15.75" customHeight="1">
      <c r="A1444" s="3" t="s">
        <v>66</v>
      </c>
      <c r="B1444" s="3" t="s">
        <v>267</v>
      </c>
      <c r="C1444" s="3" t="s">
        <v>268</v>
      </c>
      <c r="D1444" s="3" t="s">
        <v>997</v>
      </c>
      <c r="E1444" s="3" t="s">
        <v>998</v>
      </c>
      <c r="F1444" s="3" t="s">
        <v>29</v>
      </c>
      <c r="G1444" s="3" t="s">
        <v>30</v>
      </c>
      <c r="H1444" s="3" t="s">
        <v>67</v>
      </c>
      <c r="I1444" s="3" t="s">
        <v>68</v>
      </c>
      <c r="J1444" s="3" t="s">
        <v>69</v>
      </c>
      <c r="K1444" s="3" t="s">
        <v>566</v>
      </c>
      <c r="L1444" s="3" t="s">
        <v>1000</v>
      </c>
      <c r="M1444" s="3" t="s">
        <v>36</v>
      </c>
      <c r="N1444" s="4">
        <v>169097.5</v>
      </c>
      <c r="O1444" s="4">
        <v>33810.5</v>
      </c>
      <c r="P1444" s="4">
        <v>0</v>
      </c>
      <c r="Q1444" s="4">
        <v>202908</v>
      </c>
      <c r="R1444" s="4">
        <v>98870.8</v>
      </c>
      <c r="S1444" s="4">
        <v>104037.2</v>
      </c>
      <c r="T1444" s="4">
        <v>65233.91</v>
      </c>
      <c r="U1444" s="4">
        <v>98870.8</v>
      </c>
      <c r="V1444" s="4">
        <v>137674.09</v>
      </c>
      <c r="W1444" s="4">
        <v>0</v>
      </c>
      <c r="X1444" s="3" t="s">
        <v>37</v>
      </c>
    </row>
    <row r="1445" spans="1:24" ht="15.75" customHeight="1">
      <c r="A1445" s="3" t="s">
        <v>114</v>
      </c>
      <c r="B1445" s="3" t="s">
        <v>267</v>
      </c>
      <c r="C1445" s="3" t="s">
        <v>268</v>
      </c>
      <c r="D1445" s="3" t="s">
        <v>997</v>
      </c>
      <c r="E1445" s="3" t="s">
        <v>998</v>
      </c>
      <c r="F1445" s="3" t="s">
        <v>29</v>
      </c>
      <c r="G1445" s="3" t="s">
        <v>30</v>
      </c>
      <c r="H1445" s="3" t="s">
        <v>67</v>
      </c>
      <c r="I1445" s="3" t="s">
        <v>68</v>
      </c>
      <c r="J1445" s="3" t="s">
        <v>115</v>
      </c>
      <c r="K1445" s="3" t="s">
        <v>298</v>
      </c>
      <c r="L1445" s="3" t="s">
        <v>299</v>
      </c>
      <c r="M1445" s="3" t="s">
        <v>36</v>
      </c>
      <c r="N1445" s="4">
        <v>15000</v>
      </c>
      <c r="O1445" s="4">
        <v>-14000</v>
      </c>
      <c r="P1445" s="4">
        <v>0</v>
      </c>
      <c r="Q1445" s="4">
        <v>1000</v>
      </c>
      <c r="R1445" s="4">
        <v>0</v>
      </c>
      <c r="S1445" s="4">
        <v>0</v>
      </c>
      <c r="T1445" s="4">
        <v>0</v>
      </c>
      <c r="U1445" s="4">
        <v>1000</v>
      </c>
      <c r="V1445" s="4">
        <v>1000</v>
      </c>
      <c r="W1445" s="4">
        <v>1000</v>
      </c>
      <c r="X1445" s="3" t="s">
        <v>37</v>
      </c>
    </row>
    <row r="1446" spans="1:24" ht="15.75" customHeight="1">
      <c r="A1446" s="3" t="s">
        <v>243</v>
      </c>
      <c r="B1446" s="3" t="s">
        <v>267</v>
      </c>
      <c r="C1446" s="3" t="s">
        <v>268</v>
      </c>
      <c r="D1446" s="3" t="s">
        <v>997</v>
      </c>
      <c r="E1446" s="3" t="s">
        <v>998</v>
      </c>
      <c r="F1446" s="3" t="s">
        <v>29</v>
      </c>
      <c r="G1446" s="3" t="s">
        <v>30</v>
      </c>
      <c r="H1446" s="3" t="s">
        <v>67</v>
      </c>
      <c r="I1446" s="3" t="s">
        <v>68</v>
      </c>
      <c r="J1446" s="3" t="s">
        <v>244</v>
      </c>
      <c r="K1446" s="3" t="s">
        <v>248</v>
      </c>
      <c r="L1446" s="3" t="s">
        <v>994</v>
      </c>
      <c r="M1446" s="3" t="s">
        <v>36</v>
      </c>
      <c r="N1446" s="4">
        <v>50480</v>
      </c>
      <c r="O1446" s="4">
        <v>0</v>
      </c>
      <c r="P1446" s="4">
        <v>0</v>
      </c>
      <c r="Q1446" s="4">
        <v>50480</v>
      </c>
      <c r="R1446" s="4">
        <v>0</v>
      </c>
      <c r="S1446" s="4">
        <v>0</v>
      </c>
      <c r="T1446" s="4">
        <v>0</v>
      </c>
      <c r="U1446" s="4">
        <v>50480</v>
      </c>
      <c r="V1446" s="4">
        <v>50480</v>
      </c>
      <c r="W1446" s="4">
        <v>50480</v>
      </c>
      <c r="X1446" s="3" t="s">
        <v>247</v>
      </c>
    </row>
    <row r="1447" spans="1:24" ht="15.75" customHeight="1">
      <c r="A1447" s="3" t="s">
        <v>243</v>
      </c>
      <c r="B1447" s="3" t="s">
        <v>267</v>
      </c>
      <c r="C1447" s="3" t="s">
        <v>268</v>
      </c>
      <c r="D1447" s="3" t="s">
        <v>997</v>
      </c>
      <c r="E1447" s="3" t="s">
        <v>998</v>
      </c>
      <c r="F1447" s="3" t="s">
        <v>29</v>
      </c>
      <c r="G1447" s="3" t="s">
        <v>30</v>
      </c>
      <c r="H1447" s="3" t="s">
        <v>67</v>
      </c>
      <c r="I1447" s="3" t="s">
        <v>68</v>
      </c>
      <c r="J1447" s="3" t="s">
        <v>244</v>
      </c>
      <c r="K1447" s="3" t="s">
        <v>373</v>
      </c>
      <c r="L1447" s="3" t="s">
        <v>1001</v>
      </c>
      <c r="M1447" s="3" t="s">
        <v>36</v>
      </c>
      <c r="N1447" s="4">
        <v>4927271.03</v>
      </c>
      <c r="O1447" s="4">
        <v>-4927271.03</v>
      </c>
      <c r="P1447" s="4">
        <v>0</v>
      </c>
      <c r="Q1447" s="4">
        <v>0</v>
      </c>
      <c r="R1447" s="4">
        <v>0</v>
      </c>
      <c r="S1447" s="4">
        <v>0</v>
      </c>
      <c r="T1447" s="4">
        <v>0</v>
      </c>
      <c r="U1447" s="4">
        <v>0</v>
      </c>
      <c r="V1447" s="4">
        <v>0</v>
      </c>
      <c r="W1447" s="4">
        <v>0</v>
      </c>
      <c r="X1447" s="3" t="s">
        <v>247</v>
      </c>
    </row>
    <row r="1448" spans="1:24" ht="15.75" customHeight="1">
      <c r="A1448" s="3" t="s">
        <v>66</v>
      </c>
      <c r="B1448" s="3" t="s">
        <v>267</v>
      </c>
      <c r="C1448" s="3" t="s">
        <v>268</v>
      </c>
      <c r="D1448" s="3" t="s">
        <v>1002</v>
      </c>
      <c r="E1448" s="3" t="s">
        <v>1003</v>
      </c>
      <c r="F1448" s="3" t="s">
        <v>29</v>
      </c>
      <c r="G1448" s="3" t="s">
        <v>30</v>
      </c>
      <c r="H1448" s="3" t="s">
        <v>67</v>
      </c>
      <c r="I1448" s="3" t="s">
        <v>68</v>
      </c>
      <c r="J1448" s="3" t="s">
        <v>69</v>
      </c>
      <c r="K1448" s="3" t="s">
        <v>84</v>
      </c>
      <c r="L1448" s="3" t="s">
        <v>972</v>
      </c>
      <c r="M1448" s="3" t="s">
        <v>36</v>
      </c>
      <c r="N1448" s="4">
        <v>4000</v>
      </c>
      <c r="O1448" s="4">
        <v>0</v>
      </c>
      <c r="P1448" s="4">
        <v>0</v>
      </c>
      <c r="Q1448" s="4">
        <v>4000</v>
      </c>
      <c r="R1448" s="4">
        <v>0</v>
      </c>
      <c r="S1448" s="4">
        <v>0</v>
      </c>
      <c r="T1448" s="4">
        <v>0</v>
      </c>
      <c r="U1448" s="4">
        <v>4000</v>
      </c>
      <c r="V1448" s="4">
        <v>4000</v>
      </c>
      <c r="W1448" s="4">
        <v>4000</v>
      </c>
      <c r="X1448" s="3" t="s">
        <v>37</v>
      </c>
    </row>
    <row r="1449" spans="1:24" ht="15.75" customHeight="1">
      <c r="A1449" s="3" t="s">
        <v>66</v>
      </c>
      <c r="B1449" s="3" t="s">
        <v>267</v>
      </c>
      <c r="C1449" s="3" t="s">
        <v>268</v>
      </c>
      <c r="D1449" s="3" t="s">
        <v>1002</v>
      </c>
      <c r="E1449" s="3" t="s">
        <v>1003</v>
      </c>
      <c r="F1449" s="3" t="s">
        <v>29</v>
      </c>
      <c r="G1449" s="3" t="s">
        <v>30</v>
      </c>
      <c r="H1449" s="3" t="s">
        <v>67</v>
      </c>
      <c r="I1449" s="3" t="s">
        <v>68</v>
      </c>
      <c r="J1449" s="3" t="s">
        <v>69</v>
      </c>
      <c r="K1449" s="3" t="s">
        <v>568</v>
      </c>
      <c r="L1449" s="3" t="s">
        <v>1004</v>
      </c>
      <c r="M1449" s="3" t="s">
        <v>36</v>
      </c>
      <c r="N1449" s="4">
        <v>10000</v>
      </c>
      <c r="O1449" s="4">
        <v>0</v>
      </c>
      <c r="P1449" s="4">
        <v>0</v>
      </c>
      <c r="Q1449" s="4">
        <v>10000</v>
      </c>
      <c r="R1449" s="4">
        <v>0</v>
      </c>
      <c r="S1449" s="4">
        <v>0</v>
      </c>
      <c r="T1449" s="4">
        <v>0</v>
      </c>
      <c r="U1449" s="4">
        <v>10000</v>
      </c>
      <c r="V1449" s="4">
        <v>10000</v>
      </c>
      <c r="W1449" s="4">
        <v>10000</v>
      </c>
      <c r="X1449" s="3" t="s">
        <v>37</v>
      </c>
    </row>
    <row r="1450" spans="1:24" ht="15.75" customHeight="1">
      <c r="A1450" s="3" t="s">
        <v>66</v>
      </c>
      <c r="B1450" s="3" t="s">
        <v>267</v>
      </c>
      <c r="C1450" s="3" t="s">
        <v>268</v>
      </c>
      <c r="D1450" s="3" t="s">
        <v>1002</v>
      </c>
      <c r="E1450" s="3" t="s">
        <v>1003</v>
      </c>
      <c r="F1450" s="3" t="s">
        <v>29</v>
      </c>
      <c r="G1450" s="3" t="s">
        <v>30</v>
      </c>
      <c r="H1450" s="3" t="s">
        <v>67</v>
      </c>
      <c r="I1450" s="3" t="s">
        <v>68</v>
      </c>
      <c r="J1450" s="3" t="s">
        <v>69</v>
      </c>
      <c r="K1450" s="3" t="s">
        <v>351</v>
      </c>
      <c r="L1450" s="3" t="s">
        <v>989</v>
      </c>
      <c r="M1450" s="3" t="s">
        <v>36</v>
      </c>
      <c r="N1450" s="4">
        <v>2000</v>
      </c>
      <c r="O1450" s="4">
        <v>0</v>
      </c>
      <c r="P1450" s="4">
        <v>0</v>
      </c>
      <c r="Q1450" s="4">
        <v>2000</v>
      </c>
      <c r="R1450" s="4">
        <v>0</v>
      </c>
      <c r="S1450" s="4">
        <v>1271.04</v>
      </c>
      <c r="T1450" s="4">
        <v>1271.04</v>
      </c>
      <c r="U1450" s="4">
        <v>728.96</v>
      </c>
      <c r="V1450" s="4">
        <v>728.96</v>
      </c>
      <c r="W1450" s="4">
        <v>728.96</v>
      </c>
      <c r="X1450" s="3" t="s">
        <v>37</v>
      </c>
    </row>
    <row r="1451" spans="1:24" ht="15.75" customHeight="1">
      <c r="A1451" s="3" t="s">
        <v>118</v>
      </c>
      <c r="B1451" s="3" t="s">
        <v>267</v>
      </c>
      <c r="C1451" s="3" t="s">
        <v>268</v>
      </c>
      <c r="D1451" s="3" t="s">
        <v>1002</v>
      </c>
      <c r="E1451" s="3" t="s">
        <v>1003</v>
      </c>
      <c r="F1451" s="3" t="s">
        <v>702</v>
      </c>
      <c r="G1451" s="3" t="s">
        <v>703</v>
      </c>
      <c r="H1451" s="3" t="s">
        <v>1005</v>
      </c>
      <c r="I1451" s="3" t="s">
        <v>1006</v>
      </c>
      <c r="J1451" s="3" t="s">
        <v>123</v>
      </c>
      <c r="K1451" s="3" t="s">
        <v>607</v>
      </c>
      <c r="L1451" s="3" t="s">
        <v>1007</v>
      </c>
      <c r="M1451" s="3" t="s">
        <v>126</v>
      </c>
      <c r="N1451" s="4">
        <v>7840</v>
      </c>
      <c r="O1451" s="4">
        <v>0</v>
      </c>
      <c r="P1451" s="4">
        <v>0</v>
      </c>
      <c r="Q1451" s="4">
        <v>7840</v>
      </c>
      <c r="R1451" s="4">
        <v>0</v>
      </c>
      <c r="S1451" s="4">
        <v>0</v>
      </c>
      <c r="T1451" s="4">
        <v>0</v>
      </c>
      <c r="U1451" s="4">
        <v>7840</v>
      </c>
      <c r="V1451" s="4">
        <v>7840</v>
      </c>
      <c r="W1451" s="4">
        <v>7840</v>
      </c>
      <c r="X1451" s="3" t="s">
        <v>127</v>
      </c>
    </row>
    <row r="1452" spans="1:24" ht="15.75" customHeight="1">
      <c r="A1452" s="3" t="s">
        <v>118</v>
      </c>
      <c r="B1452" s="3" t="s">
        <v>267</v>
      </c>
      <c r="C1452" s="3" t="s">
        <v>268</v>
      </c>
      <c r="D1452" s="3" t="s">
        <v>1002</v>
      </c>
      <c r="E1452" s="3" t="s">
        <v>1003</v>
      </c>
      <c r="F1452" s="3" t="s">
        <v>702</v>
      </c>
      <c r="G1452" s="3" t="s">
        <v>703</v>
      </c>
      <c r="H1452" s="3" t="s">
        <v>1005</v>
      </c>
      <c r="I1452" s="3" t="s">
        <v>1006</v>
      </c>
      <c r="J1452" s="3" t="s">
        <v>123</v>
      </c>
      <c r="K1452" s="3" t="s">
        <v>142</v>
      </c>
      <c r="L1452" s="3" t="s">
        <v>1008</v>
      </c>
      <c r="M1452" s="3" t="s">
        <v>126</v>
      </c>
      <c r="N1452" s="4">
        <v>100000</v>
      </c>
      <c r="O1452" s="4">
        <v>0</v>
      </c>
      <c r="P1452" s="4">
        <v>0</v>
      </c>
      <c r="Q1452" s="4">
        <v>100000</v>
      </c>
      <c r="R1452" s="4">
        <v>72420</v>
      </c>
      <c r="S1452" s="4">
        <v>0</v>
      </c>
      <c r="T1452" s="4">
        <v>0</v>
      </c>
      <c r="U1452" s="4">
        <v>100000</v>
      </c>
      <c r="V1452" s="4">
        <v>100000</v>
      </c>
      <c r="W1452" s="4">
        <v>27580</v>
      </c>
      <c r="X1452" s="3" t="s">
        <v>127</v>
      </c>
    </row>
    <row r="1453" spans="1:24" ht="15.75" customHeight="1">
      <c r="A1453" s="3" t="s">
        <v>118</v>
      </c>
      <c r="B1453" s="3" t="s">
        <v>267</v>
      </c>
      <c r="C1453" s="3" t="s">
        <v>268</v>
      </c>
      <c r="D1453" s="3" t="s">
        <v>1002</v>
      </c>
      <c r="E1453" s="3" t="s">
        <v>1003</v>
      </c>
      <c r="F1453" s="3" t="s">
        <v>702</v>
      </c>
      <c r="G1453" s="3" t="s">
        <v>703</v>
      </c>
      <c r="H1453" s="3" t="s">
        <v>1005</v>
      </c>
      <c r="I1453" s="3" t="s">
        <v>1006</v>
      </c>
      <c r="J1453" s="3" t="s">
        <v>123</v>
      </c>
      <c r="K1453" s="3" t="s">
        <v>385</v>
      </c>
      <c r="L1453" s="3" t="s">
        <v>1009</v>
      </c>
      <c r="M1453" s="3" t="s">
        <v>126</v>
      </c>
      <c r="N1453" s="4">
        <v>40000</v>
      </c>
      <c r="O1453" s="4">
        <v>0</v>
      </c>
      <c r="P1453" s="4">
        <v>0</v>
      </c>
      <c r="Q1453" s="4">
        <v>40000</v>
      </c>
      <c r="R1453" s="4">
        <v>0</v>
      </c>
      <c r="S1453" s="4">
        <v>0</v>
      </c>
      <c r="T1453" s="4">
        <v>0</v>
      </c>
      <c r="U1453" s="4">
        <v>40000</v>
      </c>
      <c r="V1453" s="4">
        <v>40000</v>
      </c>
      <c r="W1453" s="4">
        <v>40000</v>
      </c>
      <c r="X1453" s="3" t="s">
        <v>127</v>
      </c>
    </row>
    <row r="1454" spans="1:24" ht="15.75" customHeight="1">
      <c r="A1454" s="3" t="s">
        <v>243</v>
      </c>
      <c r="B1454" s="3" t="s">
        <v>267</v>
      </c>
      <c r="C1454" s="3" t="s">
        <v>268</v>
      </c>
      <c r="D1454" s="3" t="s">
        <v>1002</v>
      </c>
      <c r="E1454" s="3" t="s">
        <v>1003</v>
      </c>
      <c r="F1454" s="3" t="s">
        <v>702</v>
      </c>
      <c r="G1454" s="3" t="s">
        <v>703</v>
      </c>
      <c r="H1454" s="3" t="s">
        <v>1005</v>
      </c>
      <c r="I1454" s="3" t="s">
        <v>1006</v>
      </c>
      <c r="J1454" s="3" t="s">
        <v>244</v>
      </c>
      <c r="K1454" s="3" t="s">
        <v>245</v>
      </c>
      <c r="L1454" s="3" t="s">
        <v>1010</v>
      </c>
      <c r="M1454" s="3" t="s">
        <v>126</v>
      </c>
      <c r="N1454" s="4">
        <v>175000</v>
      </c>
      <c r="O1454" s="4">
        <v>0</v>
      </c>
      <c r="P1454" s="4">
        <v>0</v>
      </c>
      <c r="Q1454" s="4">
        <v>175000</v>
      </c>
      <c r="R1454" s="4">
        <v>0</v>
      </c>
      <c r="S1454" s="4">
        <v>164314.63</v>
      </c>
      <c r="T1454" s="4">
        <v>164314.63</v>
      </c>
      <c r="U1454" s="4">
        <v>10685.37</v>
      </c>
      <c r="V1454" s="4">
        <v>10685.37</v>
      </c>
      <c r="W1454" s="4">
        <v>10685.37</v>
      </c>
      <c r="X1454" s="3" t="s">
        <v>247</v>
      </c>
    </row>
    <row r="1455" spans="1:24" ht="15.75" customHeight="1">
      <c r="A1455" s="3" t="s">
        <v>24</v>
      </c>
      <c r="B1455" s="3" t="s">
        <v>267</v>
      </c>
      <c r="C1455" s="3" t="s">
        <v>268</v>
      </c>
      <c r="D1455" s="3" t="s">
        <v>1011</v>
      </c>
      <c r="E1455" s="3" t="s">
        <v>1012</v>
      </c>
      <c r="F1455" s="3" t="s">
        <v>29</v>
      </c>
      <c r="G1455" s="3" t="s">
        <v>30</v>
      </c>
      <c r="H1455" s="3" t="s">
        <v>67</v>
      </c>
      <c r="I1455" s="3" t="s">
        <v>68</v>
      </c>
      <c r="J1455" s="3" t="s">
        <v>33</v>
      </c>
      <c r="K1455" s="3" t="s">
        <v>1013</v>
      </c>
      <c r="L1455" s="3" t="s">
        <v>1014</v>
      </c>
      <c r="M1455" s="3" t="s">
        <v>36</v>
      </c>
      <c r="N1455" s="4">
        <v>2834832</v>
      </c>
      <c r="O1455" s="4">
        <v>0</v>
      </c>
      <c r="P1455" s="4">
        <v>0</v>
      </c>
      <c r="Q1455" s="4">
        <v>2834832</v>
      </c>
      <c r="R1455" s="4">
        <v>282492</v>
      </c>
      <c r="S1455" s="4">
        <v>664104</v>
      </c>
      <c r="T1455" s="4">
        <v>457397.5</v>
      </c>
      <c r="U1455" s="4">
        <v>2170728</v>
      </c>
      <c r="V1455" s="4">
        <v>2377434.5</v>
      </c>
      <c r="W1455" s="4">
        <v>1888236</v>
      </c>
      <c r="X1455" s="3" t="s">
        <v>37</v>
      </c>
    </row>
    <row r="1456" spans="1:24" ht="15.75" customHeight="1">
      <c r="A1456" s="3" t="s">
        <v>24</v>
      </c>
      <c r="B1456" s="3" t="s">
        <v>267</v>
      </c>
      <c r="C1456" s="3" t="s">
        <v>268</v>
      </c>
      <c r="D1456" s="3" t="s">
        <v>1011</v>
      </c>
      <c r="E1456" s="3" t="s">
        <v>1012</v>
      </c>
      <c r="F1456" s="3" t="s">
        <v>29</v>
      </c>
      <c r="G1456" s="3" t="s">
        <v>30</v>
      </c>
      <c r="H1456" s="3" t="s">
        <v>67</v>
      </c>
      <c r="I1456" s="3" t="s">
        <v>68</v>
      </c>
      <c r="J1456" s="3" t="s">
        <v>33</v>
      </c>
      <c r="K1456" s="3" t="s">
        <v>1015</v>
      </c>
      <c r="L1456" s="3" t="s">
        <v>1016</v>
      </c>
      <c r="M1456" s="3" t="s">
        <v>36</v>
      </c>
      <c r="N1456" s="4">
        <v>5841885</v>
      </c>
      <c r="O1456" s="4">
        <v>-582728.97</v>
      </c>
      <c r="P1456" s="4">
        <v>0</v>
      </c>
      <c r="Q1456" s="4">
        <v>5259156.03</v>
      </c>
      <c r="R1456" s="4">
        <v>376125</v>
      </c>
      <c r="S1456" s="4">
        <v>831457.5</v>
      </c>
      <c r="T1456" s="4">
        <v>702424.5</v>
      </c>
      <c r="U1456" s="4">
        <v>4427698.53</v>
      </c>
      <c r="V1456" s="4">
        <v>4556731.53</v>
      </c>
      <c r="W1456" s="4">
        <v>4051573.53</v>
      </c>
      <c r="X1456" s="3" t="s">
        <v>37</v>
      </c>
    </row>
    <row r="1457" spans="1:24" ht="15.75" customHeight="1">
      <c r="A1457" s="3" t="s">
        <v>66</v>
      </c>
      <c r="B1457" s="3" t="s">
        <v>267</v>
      </c>
      <c r="C1457" s="3" t="s">
        <v>268</v>
      </c>
      <c r="D1457" s="3" t="s">
        <v>1011</v>
      </c>
      <c r="E1457" s="3" t="s">
        <v>1012</v>
      </c>
      <c r="F1457" s="3" t="s">
        <v>29</v>
      </c>
      <c r="G1457" s="3" t="s">
        <v>30</v>
      </c>
      <c r="H1457" s="3" t="s">
        <v>67</v>
      </c>
      <c r="I1457" s="3" t="s">
        <v>68</v>
      </c>
      <c r="J1457" s="3" t="s">
        <v>69</v>
      </c>
      <c r="K1457" s="3" t="s">
        <v>100</v>
      </c>
      <c r="L1457" s="3" t="s">
        <v>1017</v>
      </c>
      <c r="M1457" s="3" t="s">
        <v>36</v>
      </c>
      <c r="N1457" s="4">
        <v>2600</v>
      </c>
      <c r="O1457" s="4">
        <v>0</v>
      </c>
      <c r="P1457" s="4">
        <v>0</v>
      </c>
      <c r="Q1457" s="4">
        <v>2600</v>
      </c>
      <c r="R1457" s="4">
        <v>0</v>
      </c>
      <c r="S1457" s="4">
        <v>0</v>
      </c>
      <c r="T1457" s="4">
        <v>0</v>
      </c>
      <c r="U1457" s="4">
        <v>2600</v>
      </c>
      <c r="V1457" s="4">
        <v>2600</v>
      </c>
      <c r="W1457" s="4">
        <v>2600</v>
      </c>
      <c r="X1457" s="3" t="s">
        <v>37</v>
      </c>
    </row>
    <row r="1458" spans="1:24" ht="15.75" customHeight="1">
      <c r="A1458" s="3" t="s">
        <v>66</v>
      </c>
      <c r="B1458" s="3" t="s">
        <v>267</v>
      </c>
      <c r="C1458" s="3" t="s">
        <v>268</v>
      </c>
      <c r="D1458" s="3" t="s">
        <v>1011</v>
      </c>
      <c r="E1458" s="3" t="s">
        <v>1012</v>
      </c>
      <c r="F1458" s="3" t="s">
        <v>29</v>
      </c>
      <c r="G1458" s="3" t="s">
        <v>30</v>
      </c>
      <c r="H1458" s="3" t="s">
        <v>67</v>
      </c>
      <c r="I1458" s="3" t="s">
        <v>68</v>
      </c>
      <c r="J1458" s="3" t="s">
        <v>69</v>
      </c>
      <c r="K1458" s="3" t="s">
        <v>573</v>
      </c>
      <c r="L1458" s="3" t="s">
        <v>1018</v>
      </c>
      <c r="M1458" s="3" t="s">
        <v>36</v>
      </c>
      <c r="N1458" s="4">
        <v>638316.22</v>
      </c>
      <c r="O1458" s="4">
        <v>-9549.31</v>
      </c>
      <c r="P1458" s="4">
        <v>0</v>
      </c>
      <c r="Q1458" s="4">
        <v>628766.91</v>
      </c>
      <c r="R1458" s="4">
        <v>479.67</v>
      </c>
      <c r="S1458" s="4">
        <v>156020.22</v>
      </c>
      <c r="T1458" s="4">
        <v>132629.31</v>
      </c>
      <c r="U1458" s="4">
        <v>472746.69</v>
      </c>
      <c r="V1458" s="4">
        <v>496137.6</v>
      </c>
      <c r="W1458" s="4">
        <v>472267.02</v>
      </c>
      <c r="X1458" s="3" t="s">
        <v>37</v>
      </c>
    </row>
    <row r="1459" spans="1:24" ht="15.75" customHeight="1">
      <c r="A1459" s="3" t="s">
        <v>114</v>
      </c>
      <c r="B1459" s="3" t="s">
        <v>267</v>
      </c>
      <c r="C1459" s="3" t="s">
        <v>268</v>
      </c>
      <c r="D1459" s="3" t="s">
        <v>1011</v>
      </c>
      <c r="E1459" s="3" t="s">
        <v>1012</v>
      </c>
      <c r="F1459" s="3" t="s">
        <v>29</v>
      </c>
      <c r="G1459" s="3" t="s">
        <v>30</v>
      </c>
      <c r="H1459" s="3" t="s">
        <v>67</v>
      </c>
      <c r="I1459" s="3" t="s">
        <v>68</v>
      </c>
      <c r="J1459" s="3" t="s">
        <v>115</v>
      </c>
      <c r="K1459" s="3" t="s">
        <v>600</v>
      </c>
      <c r="L1459" s="3" t="s">
        <v>1019</v>
      </c>
      <c r="M1459" s="3" t="s">
        <v>36</v>
      </c>
      <c r="N1459" s="4">
        <v>1444889.62</v>
      </c>
      <c r="O1459" s="4">
        <v>-1340000</v>
      </c>
      <c r="P1459" s="4">
        <v>0</v>
      </c>
      <c r="Q1459" s="4">
        <v>104889.62</v>
      </c>
      <c r="R1459" s="4">
        <v>0</v>
      </c>
      <c r="S1459" s="4">
        <v>54570.79</v>
      </c>
      <c r="T1459" s="4">
        <v>54570.79</v>
      </c>
      <c r="U1459" s="4">
        <v>50318.83</v>
      </c>
      <c r="V1459" s="4">
        <v>50318.83</v>
      </c>
      <c r="W1459" s="4">
        <v>50318.83</v>
      </c>
      <c r="X1459" s="3" t="s">
        <v>37</v>
      </c>
    </row>
    <row r="1460" spans="1:24" ht="15.75" customHeight="1">
      <c r="A1460" s="3" t="s">
        <v>353</v>
      </c>
      <c r="B1460" s="3" t="s">
        <v>267</v>
      </c>
      <c r="C1460" s="3" t="s">
        <v>268</v>
      </c>
      <c r="D1460" s="3" t="s">
        <v>1011</v>
      </c>
      <c r="E1460" s="3" t="s">
        <v>1012</v>
      </c>
      <c r="F1460" s="3" t="s">
        <v>29</v>
      </c>
      <c r="G1460" s="3" t="s">
        <v>30</v>
      </c>
      <c r="H1460" s="3" t="s">
        <v>67</v>
      </c>
      <c r="I1460" s="3" t="s">
        <v>68</v>
      </c>
      <c r="J1460" s="3" t="s">
        <v>354</v>
      </c>
      <c r="K1460" s="3" t="s">
        <v>1020</v>
      </c>
      <c r="L1460" s="3" t="s">
        <v>1021</v>
      </c>
      <c r="M1460" s="3" t="s">
        <v>36</v>
      </c>
      <c r="N1460" s="4">
        <v>2969832.77</v>
      </c>
      <c r="O1460" s="4">
        <v>0</v>
      </c>
      <c r="P1460" s="4">
        <v>0</v>
      </c>
      <c r="Q1460" s="4">
        <v>2969832.77</v>
      </c>
      <c r="R1460" s="4">
        <v>0</v>
      </c>
      <c r="S1460" s="4">
        <v>1083530.46</v>
      </c>
      <c r="T1460" s="4">
        <v>1083530.46</v>
      </c>
      <c r="U1460" s="4">
        <v>1886302.31</v>
      </c>
      <c r="V1460" s="4">
        <v>1886302.31</v>
      </c>
      <c r="W1460" s="4">
        <v>1886302.31</v>
      </c>
      <c r="X1460" s="3" t="s">
        <v>37</v>
      </c>
    </row>
    <row r="1461" spans="1:24" ht="15.75" customHeight="1">
      <c r="A1461" s="3" t="s">
        <v>66</v>
      </c>
      <c r="B1461" s="3" t="s">
        <v>267</v>
      </c>
      <c r="C1461" s="3" t="s">
        <v>268</v>
      </c>
      <c r="D1461" s="3" t="s">
        <v>1022</v>
      </c>
      <c r="E1461" s="3" t="s">
        <v>1023</v>
      </c>
      <c r="F1461" s="3" t="s">
        <v>29</v>
      </c>
      <c r="G1461" s="3" t="s">
        <v>30</v>
      </c>
      <c r="H1461" s="3" t="s">
        <v>67</v>
      </c>
      <c r="I1461" s="3" t="s">
        <v>68</v>
      </c>
      <c r="J1461" s="3" t="s">
        <v>69</v>
      </c>
      <c r="K1461" s="3" t="s">
        <v>74</v>
      </c>
      <c r="L1461" s="3" t="s">
        <v>964</v>
      </c>
      <c r="M1461" s="3" t="s">
        <v>36</v>
      </c>
      <c r="N1461" s="4">
        <v>14979.46</v>
      </c>
      <c r="O1461" s="4">
        <v>13497.94</v>
      </c>
      <c r="P1461" s="4">
        <v>0</v>
      </c>
      <c r="Q1461" s="4">
        <v>28477.4</v>
      </c>
      <c r="R1461" s="4">
        <v>0</v>
      </c>
      <c r="S1461" s="4">
        <v>12307.09</v>
      </c>
      <c r="T1461" s="4">
        <v>9771.8700000000008</v>
      </c>
      <c r="U1461" s="4">
        <v>16170.31</v>
      </c>
      <c r="V1461" s="4">
        <v>18705.53</v>
      </c>
      <c r="W1461" s="4">
        <v>16170.31</v>
      </c>
      <c r="X1461" s="3" t="s">
        <v>37</v>
      </c>
    </row>
    <row r="1462" spans="1:24" ht="15.75" customHeight="1">
      <c r="A1462" s="3" t="s">
        <v>66</v>
      </c>
      <c r="B1462" s="3" t="s">
        <v>267</v>
      </c>
      <c r="C1462" s="3" t="s">
        <v>268</v>
      </c>
      <c r="D1462" s="3" t="s">
        <v>1022</v>
      </c>
      <c r="E1462" s="3" t="s">
        <v>1023</v>
      </c>
      <c r="F1462" s="3" t="s">
        <v>29</v>
      </c>
      <c r="G1462" s="3" t="s">
        <v>30</v>
      </c>
      <c r="H1462" s="3" t="s">
        <v>67</v>
      </c>
      <c r="I1462" s="3" t="s">
        <v>68</v>
      </c>
      <c r="J1462" s="3" t="s">
        <v>69</v>
      </c>
      <c r="K1462" s="3" t="s">
        <v>76</v>
      </c>
      <c r="L1462" s="3" t="s">
        <v>966</v>
      </c>
      <c r="M1462" s="3" t="s">
        <v>36</v>
      </c>
      <c r="N1462" s="4">
        <v>17309.939999999999</v>
      </c>
      <c r="O1462" s="4">
        <v>-764.94</v>
      </c>
      <c r="P1462" s="4">
        <v>0</v>
      </c>
      <c r="Q1462" s="4">
        <v>16545</v>
      </c>
      <c r="R1462" s="4">
        <v>14935</v>
      </c>
      <c r="S1462" s="4">
        <v>1610</v>
      </c>
      <c r="T1462" s="4">
        <v>1610</v>
      </c>
      <c r="U1462" s="4">
        <v>14935</v>
      </c>
      <c r="V1462" s="4">
        <v>14935</v>
      </c>
      <c r="W1462" s="4">
        <v>0</v>
      </c>
      <c r="X1462" s="3" t="s">
        <v>37</v>
      </c>
    </row>
    <row r="1463" spans="1:24" ht="15.75" customHeight="1">
      <c r="A1463" s="3" t="s">
        <v>66</v>
      </c>
      <c r="B1463" s="3" t="s">
        <v>267</v>
      </c>
      <c r="C1463" s="3" t="s">
        <v>268</v>
      </c>
      <c r="D1463" s="3" t="s">
        <v>1022</v>
      </c>
      <c r="E1463" s="3" t="s">
        <v>1023</v>
      </c>
      <c r="F1463" s="3" t="s">
        <v>29</v>
      </c>
      <c r="G1463" s="3" t="s">
        <v>30</v>
      </c>
      <c r="H1463" s="3" t="s">
        <v>67</v>
      </c>
      <c r="I1463" s="3" t="s">
        <v>68</v>
      </c>
      <c r="J1463" s="3" t="s">
        <v>69</v>
      </c>
      <c r="K1463" s="3" t="s">
        <v>78</v>
      </c>
      <c r="L1463" s="3" t="s">
        <v>969</v>
      </c>
      <c r="M1463" s="3" t="s">
        <v>36</v>
      </c>
      <c r="N1463" s="4">
        <v>2733</v>
      </c>
      <c r="O1463" s="4">
        <v>-2733</v>
      </c>
      <c r="P1463" s="4">
        <v>0</v>
      </c>
      <c r="Q1463" s="4">
        <v>0</v>
      </c>
      <c r="R1463" s="4">
        <v>0</v>
      </c>
      <c r="S1463" s="4">
        <v>0</v>
      </c>
      <c r="T1463" s="4">
        <v>0</v>
      </c>
      <c r="U1463" s="4">
        <v>0</v>
      </c>
      <c r="V1463" s="4">
        <v>0</v>
      </c>
      <c r="W1463" s="4">
        <v>0</v>
      </c>
      <c r="X1463" s="3" t="s">
        <v>37</v>
      </c>
    </row>
    <row r="1464" spans="1:24" ht="15.75" customHeight="1">
      <c r="A1464" s="3" t="s">
        <v>66</v>
      </c>
      <c r="B1464" s="3" t="s">
        <v>267</v>
      </c>
      <c r="C1464" s="3" t="s">
        <v>268</v>
      </c>
      <c r="D1464" s="3" t="s">
        <v>1022</v>
      </c>
      <c r="E1464" s="3" t="s">
        <v>1023</v>
      </c>
      <c r="F1464" s="3" t="s">
        <v>29</v>
      </c>
      <c r="G1464" s="3" t="s">
        <v>30</v>
      </c>
      <c r="H1464" s="3" t="s">
        <v>67</v>
      </c>
      <c r="I1464" s="3" t="s">
        <v>68</v>
      </c>
      <c r="J1464" s="3" t="s">
        <v>69</v>
      </c>
      <c r="K1464" s="3" t="s">
        <v>100</v>
      </c>
      <c r="L1464" s="3" t="s">
        <v>1017</v>
      </c>
      <c r="M1464" s="3" t="s">
        <v>36</v>
      </c>
      <c r="N1464" s="4">
        <v>6215</v>
      </c>
      <c r="O1464" s="4">
        <v>0</v>
      </c>
      <c r="P1464" s="4">
        <v>0</v>
      </c>
      <c r="Q1464" s="4">
        <v>6215</v>
      </c>
      <c r="R1464" s="4">
        <v>35</v>
      </c>
      <c r="S1464" s="4">
        <v>6180</v>
      </c>
      <c r="T1464" s="4">
        <v>6180</v>
      </c>
      <c r="U1464" s="4">
        <v>35</v>
      </c>
      <c r="V1464" s="4">
        <v>35</v>
      </c>
      <c r="W1464" s="4">
        <v>0</v>
      </c>
      <c r="X1464" s="3" t="s">
        <v>37</v>
      </c>
    </row>
    <row r="1465" spans="1:24" ht="15.75" customHeight="1">
      <c r="A1465" s="3" t="s">
        <v>66</v>
      </c>
      <c r="B1465" s="3" t="s">
        <v>267</v>
      </c>
      <c r="C1465" s="3" t="s">
        <v>268</v>
      </c>
      <c r="D1465" s="3" t="s">
        <v>1022</v>
      </c>
      <c r="E1465" s="3" t="s">
        <v>1023</v>
      </c>
      <c r="F1465" s="3" t="s">
        <v>29</v>
      </c>
      <c r="G1465" s="3" t="s">
        <v>30</v>
      </c>
      <c r="H1465" s="3" t="s">
        <v>67</v>
      </c>
      <c r="I1465" s="3" t="s">
        <v>68</v>
      </c>
      <c r="J1465" s="3" t="s">
        <v>69</v>
      </c>
      <c r="K1465" s="3" t="s">
        <v>351</v>
      </c>
      <c r="L1465" s="3" t="s">
        <v>989</v>
      </c>
      <c r="M1465" s="3" t="s">
        <v>36</v>
      </c>
      <c r="N1465" s="4">
        <v>5000</v>
      </c>
      <c r="O1465" s="4">
        <v>-5000</v>
      </c>
      <c r="P1465" s="4">
        <v>0</v>
      </c>
      <c r="Q1465" s="4">
        <v>0</v>
      </c>
      <c r="R1465" s="4">
        <v>0</v>
      </c>
      <c r="S1465" s="4">
        <v>0</v>
      </c>
      <c r="T1465" s="4">
        <v>0</v>
      </c>
      <c r="U1465" s="4">
        <v>0</v>
      </c>
      <c r="V1465" s="4">
        <v>0</v>
      </c>
      <c r="W1465" s="4">
        <v>0</v>
      </c>
      <c r="X1465" s="3" t="s">
        <v>37</v>
      </c>
    </row>
    <row r="1466" spans="1:24" ht="15.75" customHeight="1">
      <c r="A1466" s="3" t="s">
        <v>243</v>
      </c>
      <c r="B1466" s="3" t="s">
        <v>267</v>
      </c>
      <c r="C1466" s="3" t="s">
        <v>268</v>
      </c>
      <c r="D1466" s="3" t="s">
        <v>1022</v>
      </c>
      <c r="E1466" s="3" t="s">
        <v>1023</v>
      </c>
      <c r="F1466" s="3" t="s">
        <v>29</v>
      </c>
      <c r="G1466" s="3" t="s">
        <v>30</v>
      </c>
      <c r="H1466" s="3" t="s">
        <v>67</v>
      </c>
      <c r="I1466" s="3" t="s">
        <v>68</v>
      </c>
      <c r="J1466" s="3" t="s">
        <v>244</v>
      </c>
      <c r="K1466" s="3" t="s">
        <v>245</v>
      </c>
      <c r="L1466" s="3" t="s">
        <v>993</v>
      </c>
      <c r="M1466" s="3" t="s">
        <v>36</v>
      </c>
      <c r="N1466" s="4">
        <v>14221.34</v>
      </c>
      <c r="O1466" s="4">
        <v>0</v>
      </c>
      <c r="P1466" s="4">
        <v>0</v>
      </c>
      <c r="Q1466" s="4">
        <v>14221.34</v>
      </c>
      <c r="R1466" s="4">
        <v>0</v>
      </c>
      <c r="S1466" s="4">
        <v>0</v>
      </c>
      <c r="T1466" s="4">
        <v>0</v>
      </c>
      <c r="U1466" s="4">
        <v>14221.34</v>
      </c>
      <c r="V1466" s="4">
        <v>14221.34</v>
      </c>
      <c r="W1466" s="4">
        <v>14221.34</v>
      </c>
      <c r="X1466" s="3" t="s">
        <v>247</v>
      </c>
    </row>
    <row r="1467" spans="1:24" ht="15.75" customHeight="1">
      <c r="A1467" s="3" t="s">
        <v>243</v>
      </c>
      <c r="B1467" s="3" t="s">
        <v>267</v>
      </c>
      <c r="C1467" s="3" t="s">
        <v>268</v>
      </c>
      <c r="D1467" s="3" t="s">
        <v>1022</v>
      </c>
      <c r="E1467" s="3" t="s">
        <v>1023</v>
      </c>
      <c r="F1467" s="3" t="s">
        <v>29</v>
      </c>
      <c r="G1467" s="3" t="s">
        <v>30</v>
      </c>
      <c r="H1467" s="3" t="s">
        <v>67</v>
      </c>
      <c r="I1467" s="3" t="s">
        <v>68</v>
      </c>
      <c r="J1467" s="3" t="s">
        <v>244</v>
      </c>
      <c r="K1467" s="3" t="s">
        <v>248</v>
      </c>
      <c r="L1467" s="3" t="s">
        <v>994</v>
      </c>
      <c r="M1467" s="3" t="s">
        <v>36</v>
      </c>
      <c r="N1467" s="4">
        <v>5000</v>
      </c>
      <c r="O1467" s="4">
        <v>0</v>
      </c>
      <c r="P1467" s="4">
        <v>0</v>
      </c>
      <c r="Q1467" s="4">
        <v>5000</v>
      </c>
      <c r="R1467" s="4">
        <v>0</v>
      </c>
      <c r="S1467" s="4">
        <v>0</v>
      </c>
      <c r="T1467" s="4">
        <v>0</v>
      </c>
      <c r="U1467" s="4">
        <v>5000</v>
      </c>
      <c r="V1467" s="4">
        <v>5000</v>
      </c>
      <c r="W1467" s="4">
        <v>5000</v>
      </c>
      <c r="X1467" s="3" t="s">
        <v>247</v>
      </c>
    </row>
    <row r="1468" spans="1:24" ht="15.75" customHeight="1">
      <c r="A1468" s="3" t="s">
        <v>243</v>
      </c>
      <c r="B1468" s="3" t="s">
        <v>267</v>
      </c>
      <c r="C1468" s="3" t="s">
        <v>268</v>
      </c>
      <c r="D1468" s="3" t="s">
        <v>1022</v>
      </c>
      <c r="E1468" s="3" t="s">
        <v>1023</v>
      </c>
      <c r="F1468" s="3" t="s">
        <v>29</v>
      </c>
      <c r="G1468" s="3" t="s">
        <v>30</v>
      </c>
      <c r="H1468" s="3" t="s">
        <v>67</v>
      </c>
      <c r="I1468" s="3" t="s">
        <v>68</v>
      </c>
      <c r="J1468" s="3" t="s">
        <v>244</v>
      </c>
      <c r="K1468" s="3" t="s">
        <v>250</v>
      </c>
      <c r="L1468" s="3" t="s">
        <v>996</v>
      </c>
      <c r="M1468" s="3" t="s">
        <v>36</v>
      </c>
      <c r="N1468" s="4">
        <v>11541.26</v>
      </c>
      <c r="O1468" s="4">
        <v>0</v>
      </c>
      <c r="P1468" s="4">
        <v>0</v>
      </c>
      <c r="Q1468" s="4">
        <v>11541.26</v>
      </c>
      <c r="R1468" s="4">
        <v>0</v>
      </c>
      <c r="S1468" s="4">
        <v>0</v>
      </c>
      <c r="T1468" s="4">
        <v>0</v>
      </c>
      <c r="U1468" s="4">
        <v>11541.26</v>
      </c>
      <c r="V1468" s="4">
        <v>11541.26</v>
      </c>
      <c r="W1468" s="4">
        <v>11541.26</v>
      </c>
      <c r="X1468" s="3" t="s">
        <v>247</v>
      </c>
    </row>
    <row r="1469" spans="1:24" ht="15.75" customHeight="1">
      <c r="A1469" s="3" t="s">
        <v>66</v>
      </c>
      <c r="B1469" s="3" t="s">
        <v>267</v>
      </c>
      <c r="C1469" s="3" t="s">
        <v>268</v>
      </c>
      <c r="D1469" s="3" t="s">
        <v>1024</v>
      </c>
      <c r="E1469" s="3" t="s">
        <v>1025</v>
      </c>
      <c r="F1469" s="3" t="s">
        <v>29</v>
      </c>
      <c r="G1469" s="3" t="s">
        <v>30</v>
      </c>
      <c r="H1469" s="3" t="s">
        <v>67</v>
      </c>
      <c r="I1469" s="3" t="s">
        <v>68</v>
      </c>
      <c r="J1469" s="3" t="s">
        <v>69</v>
      </c>
      <c r="K1469" s="3" t="s">
        <v>78</v>
      </c>
      <c r="L1469" s="3" t="s">
        <v>969</v>
      </c>
      <c r="M1469" s="3" t="s">
        <v>126</v>
      </c>
      <c r="N1469" s="4">
        <v>1000</v>
      </c>
      <c r="O1469" s="4">
        <v>0</v>
      </c>
      <c r="P1469" s="4">
        <v>0</v>
      </c>
      <c r="Q1469" s="4">
        <v>1000</v>
      </c>
      <c r="R1469" s="4">
        <v>0</v>
      </c>
      <c r="S1469" s="4">
        <v>0</v>
      </c>
      <c r="T1469" s="4">
        <v>0</v>
      </c>
      <c r="U1469" s="4">
        <v>1000</v>
      </c>
      <c r="V1469" s="4">
        <v>1000</v>
      </c>
      <c r="W1469" s="4">
        <v>1000</v>
      </c>
      <c r="X1469" s="3" t="s">
        <v>37</v>
      </c>
    </row>
    <row r="1470" spans="1:24" ht="15.75" customHeight="1">
      <c r="A1470" s="3" t="s">
        <v>66</v>
      </c>
      <c r="B1470" s="3" t="s">
        <v>267</v>
      </c>
      <c r="C1470" s="3" t="s">
        <v>268</v>
      </c>
      <c r="D1470" s="3" t="s">
        <v>1024</v>
      </c>
      <c r="E1470" s="3" t="s">
        <v>1025</v>
      </c>
      <c r="F1470" s="3" t="s">
        <v>29</v>
      </c>
      <c r="G1470" s="3" t="s">
        <v>30</v>
      </c>
      <c r="H1470" s="3" t="s">
        <v>67</v>
      </c>
      <c r="I1470" s="3" t="s">
        <v>68</v>
      </c>
      <c r="J1470" s="3" t="s">
        <v>69</v>
      </c>
      <c r="K1470" s="3" t="s">
        <v>80</v>
      </c>
      <c r="L1470" s="3" t="s">
        <v>970</v>
      </c>
      <c r="M1470" s="3" t="s">
        <v>36</v>
      </c>
      <c r="N1470" s="4">
        <v>2000</v>
      </c>
      <c r="O1470" s="4">
        <v>0</v>
      </c>
      <c r="P1470" s="4">
        <v>0</v>
      </c>
      <c r="Q1470" s="4">
        <v>2000</v>
      </c>
      <c r="R1470" s="4">
        <v>0</v>
      </c>
      <c r="S1470" s="4">
        <v>300</v>
      </c>
      <c r="T1470" s="4">
        <v>300</v>
      </c>
      <c r="U1470" s="4">
        <v>1700</v>
      </c>
      <c r="V1470" s="4">
        <v>1700</v>
      </c>
      <c r="W1470" s="4">
        <v>1700</v>
      </c>
      <c r="X1470" s="3" t="s">
        <v>37</v>
      </c>
    </row>
    <row r="1471" spans="1:24" ht="15.75" customHeight="1">
      <c r="A1471" s="3" t="s">
        <v>66</v>
      </c>
      <c r="B1471" s="3" t="s">
        <v>267</v>
      </c>
      <c r="C1471" s="3" t="s">
        <v>268</v>
      </c>
      <c r="D1471" s="3" t="s">
        <v>1024</v>
      </c>
      <c r="E1471" s="3" t="s">
        <v>1025</v>
      </c>
      <c r="F1471" s="3" t="s">
        <v>29</v>
      </c>
      <c r="G1471" s="3" t="s">
        <v>30</v>
      </c>
      <c r="H1471" s="3" t="s">
        <v>67</v>
      </c>
      <c r="I1471" s="3" t="s">
        <v>68</v>
      </c>
      <c r="J1471" s="3" t="s">
        <v>69</v>
      </c>
      <c r="K1471" s="3" t="s">
        <v>401</v>
      </c>
      <c r="L1471" s="3" t="s">
        <v>1026</v>
      </c>
      <c r="M1471" s="3" t="s">
        <v>126</v>
      </c>
      <c r="N1471" s="4">
        <v>13800</v>
      </c>
      <c r="O1471" s="4">
        <v>0</v>
      </c>
      <c r="P1471" s="4">
        <v>0</v>
      </c>
      <c r="Q1471" s="4">
        <v>13800</v>
      </c>
      <c r="R1471" s="4">
        <v>0</v>
      </c>
      <c r="S1471" s="4">
        <v>0</v>
      </c>
      <c r="T1471" s="4">
        <v>0</v>
      </c>
      <c r="U1471" s="4">
        <v>13800</v>
      </c>
      <c r="V1471" s="4">
        <v>13800</v>
      </c>
      <c r="W1471" s="4">
        <v>13800</v>
      </c>
      <c r="X1471" s="3" t="s">
        <v>37</v>
      </c>
    </row>
    <row r="1472" spans="1:24" ht="15.75" customHeight="1">
      <c r="A1472" s="3" t="s">
        <v>66</v>
      </c>
      <c r="B1472" s="3" t="s">
        <v>267</v>
      </c>
      <c r="C1472" s="3" t="s">
        <v>268</v>
      </c>
      <c r="D1472" s="3" t="s">
        <v>1024</v>
      </c>
      <c r="E1472" s="3" t="s">
        <v>1025</v>
      </c>
      <c r="F1472" s="3" t="s">
        <v>29</v>
      </c>
      <c r="G1472" s="3" t="s">
        <v>30</v>
      </c>
      <c r="H1472" s="3" t="s">
        <v>67</v>
      </c>
      <c r="I1472" s="3" t="s">
        <v>68</v>
      </c>
      <c r="J1472" s="3" t="s">
        <v>69</v>
      </c>
      <c r="K1472" s="3" t="s">
        <v>1027</v>
      </c>
      <c r="L1472" s="3" t="s">
        <v>1028</v>
      </c>
      <c r="M1472" s="3" t="s">
        <v>126</v>
      </c>
      <c r="N1472" s="4">
        <v>650000</v>
      </c>
      <c r="O1472" s="4">
        <v>0</v>
      </c>
      <c r="P1472" s="4">
        <v>0</v>
      </c>
      <c r="Q1472" s="4">
        <v>650000</v>
      </c>
      <c r="R1472" s="4">
        <v>0</v>
      </c>
      <c r="S1472" s="4">
        <v>0</v>
      </c>
      <c r="T1472" s="4">
        <v>0</v>
      </c>
      <c r="U1472" s="4">
        <v>650000</v>
      </c>
      <c r="V1472" s="4">
        <v>650000</v>
      </c>
      <c r="W1472" s="4">
        <v>650000</v>
      </c>
      <c r="X1472" s="3" t="s">
        <v>37</v>
      </c>
    </row>
    <row r="1473" spans="1:24" ht="15.75" customHeight="1">
      <c r="A1473" s="3" t="s">
        <v>1029</v>
      </c>
      <c r="B1473" s="3" t="s">
        <v>267</v>
      </c>
      <c r="C1473" s="3" t="s">
        <v>268</v>
      </c>
      <c r="D1473" s="3" t="s">
        <v>1024</v>
      </c>
      <c r="E1473" s="3" t="s">
        <v>1025</v>
      </c>
      <c r="F1473" s="3" t="s">
        <v>29</v>
      </c>
      <c r="G1473" s="3" t="s">
        <v>30</v>
      </c>
      <c r="H1473" s="3" t="s">
        <v>67</v>
      </c>
      <c r="I1473" s="3" t="s">
        <v>68</v>
      </c>
      <c r="J1473" s="3" t="s">
        <v>1030</v>
      </c>
      <c r="K1473" s="3" t="s">
        <v>1031</v>
      </c>
      <c r="L1473" s="3" t="s">
        <v>1032</v>
      </c>
      <c r="M1473" s="3" t="s">
        <v>126</v>
      </c>
      <c r="N1473" s="4">
        <v>99822.23</v>
      </c>
      <c r="O1473" s="4">
        <v>0</v>
      </c>
      <c r="P1473" s="4">
        <v>0</v>
      </c>
      <c r="Q1473" s="4">
        <v>99822.23</v>
      </c>
      <c r="R1473" s="4">
        <v>0</v>
      </c>
      <c r="S1473" s="4">
        <v>0</v>
      </c>
      <c r="T1473" s="4">
        <v>0</v>
      </c>
      <c r="U1473" s="4">
        <v>99822.23</v>
      </c>
      <c r="V1473" s="4">
        <v>99822.23</v>
      </c>
      <c r="W1473" s="4">
        <v>99822.23</v>
      </c>
      <c r="X1473" s="3" t="s">
        <v>37</v>
      </c>
    </row>
    <row r="1474" spans="1:24" ht="15.75" customHeight="1">
      <c r="A1474" s="3" t="s">
        <v>1029</v>
      </c>
      <c r="B1474" s="3" t="s">
        <v>267</v>
      </c>
      <c r="C1474" s="3" t="s">
        <v>268</v>
      </c>
      <c r="D1474" s="3" t="s">
        <v>1024</v>
      </c>
      <c r="E1474" s="3" t="s">
        <v>1025</v>
      </c>
      <c r="F1474" s="3" t="s">
        <v>29</v>
      </c>
      <c r="G1474" s="3" t="s">
        <v>30</v>
      </c>
      <c r="H1474" s="3" t="s">
        <v>67</v>
      </c>
      <c r="I1474" s="3" t="s">
        <v>68</v>
      </c>
      <c r="J1474" s="3" t="s">
        <v>1030</v>
      </c>
      <c r="K1474" s="3" t="s">
        <v>1033</v>
      </c>
      <c r="L1474" s="3" t="s">
        <v>1034</v>
      </c>
      <c r="M1474" s="3" t="s">
        <v>36</v>
      </c>
      <c r="N1474" s="4">
        <v>22452847.809999999</v>
      </c>
      <c r="O1474" s="4">
        <v>0</v>
      </c>
      <c r="P1474" s="4">
        <v>0</v>
      </c>
      <c r="Q1474" s="4">
        <v>22452847.809999999</v>
      </c>
      <c r="R1474" s="4">
        <v>0</v>
      </c>
      <c r="S1474" s="4">
        <v>22363005.050000001</v>
      </c>
      <c r="T1474" s="4">
        <v>22363005.050000001</v>
      </c>
      <c r="U1474" s="4">
        <v>89842.76</v>
      </c>
      <c r="V1474" s="4">
        <v>89842.76</v>
      </c>
      <c r="W1474" s="4">
        <v>89842.76</v>
      </c>
      <c r="X1474" s="3" t="s">
        <v>37</v>
      </c>
    </row>
    <row r="1475" spans="1:24" ht="15.75" customHeight="1">
      <c r="A1475" s="3" t="s">
        <v>1029</v>
      </c>
      <c r="B1475" s="3" t="s">
        <v>267</v>
      </c>
      <c r="C1475" s="3" t="s">
        <v>268</v>
      </c>
      <c r="D1475" s="3" t="s">
        <v>1024</v>
      </c>
      <c r="E1475" s="3" t="s">
        <v>1025</v>
      </c>
      <c r="F1475" s="3" t="s">
        <v>29</v>
      </c>
      <c r="G1475" s="3" t="s">
        <v>30</v>
      </c>
      <c r="H1475" s="3" t="s">
        <v>67</v>
      </c>
      <c r="I1475" s="3" t="s">
        <v>68</v>
      </c>
      <c r="J1475" s="3" t="s">
        <v>1030</v>
      </c>
      <c r="K1475" s="3" t="s">
        <v>1033</v>
      </c>
      <c r="L1475" s="3" t="s">
        <v>1034</v>
      </c>
      <c r="M1475" s="3" t="s">
        <v>126</v>
      </c>
      <c r="N1475" s="4">
        <v>1665564.94</v>
      </c>
      <c r="O1475" s="4">
        <v>0</v>
      </c>
      <c r="P1475" s="4">
        <v>0</v>
      </c>
      <c r="Q1475" s="4">
        <v>1665564.94</v>
      </c>
      <c r="R1475" s="4">
        <v>0</v>
      </c>
      <c r="S1475" s="4">
        <v>1535371.2</v>
      </c>
      <c r="T1475" s="4">
        <v>1535371.2</v>
      </c>
      <c r="U1475" s="4">
        <v>130193.74</v>
      </c>
      <c r="V1475" s="4">
        <v>130193.74</v>
      </c>
      <c r="W1475" s="4">
        <v>130193.74</v>
      </c>
      <c r="X1475" s="3" t="s">
        <v>37</v>
      </c>
    </row>
    <row r="1476" spans="1:24" ht="15.75" customHeight="1">
      <c r="A1476" s="3" t="s">
        <v>1029</v>
      </c>
      <c r="B1476" s="3" t="s">
        <v>267</v>
      </c>
      <c r="C1476" s="3" t="s">
        <v>268</v>
      </c>
      <c r="D1476" s="3" t="s">
        <v>1024</v>
      </c>
      <c r="E1476" s="3" t="s">
        <v>1025</v>
      </c>
      <c r="F1476" s="3" t="s">
        <v>29</v>
      </c>
      <c r="G1476" s="3" t="s">
        <v>30</v>
      </c>
      <c r="H1476" s="3" t="s">
        <v>67</v>
      </c>
      <c r="I1476" s="3" t="s">
        <v>68</v>
      </c>
      <c r="J1476" s="3" t="s">
        <v>1030</v>
      </c>
      <c r="K1476" s="3" t="s">
        <v>1035</v>
      </c>
      <c r="L1476" s="3" t="s">
        <v>1036</v>
      </c>
      <c r="M1476" s="3" t="s">
        <v>126</v>
      </c>
      <c r="N1476" s="4">
        <v>571832</v>
      </c>
      <c r="O1476" s="4">
        <v>0</v>
      </c>
      <c r="P1476" s="4">
        <v>0</v>
      </c>
      <c r="Q1476" s="4">
        <v>571832</v>
      </c>
      <c r="R1476" s="4">
        <v>0</v>
      </c>
      <c r="S1476" s="4">
        <v>114366</v>
      </c>
      <c r="T1476" s="4">
        <v>114366</v>
      </c>
      <c r="U1476" s="4">
        <v>457466</v>
      </c>
      <c r="V1476" s="4">
        <v>457466</v>
      </c>
      <c r="W1476" s="4">
        <v>457466</v>
      </c>
      <c r="X1476" s="3" t="s">
        <v>37</v>
      </c>
    </row>
    <row r="1477" spans="1:24" ht="15.75" customHeight="1">
      <c r="A1477" s="3" t="s">
        <v>114</v>
      </c>
      <c r="B1477" s="3" t="s">
        <v>267</v>
      </c>
      <c r="C1477" s="3" t="s">
        <v>268</v>
      </c>
      <c r="D1477" s="3" t="s">
        <v>1024</v>
      </c>
      <c r="E1477" s="3" t="s">
        <v>1025</v>
      </c>
      <c r="F1477" s="3" t="s">
        <v>29</v>
      </c>
      <c r="G1477" s="3" t="s">
        <v>30</v>
      </c>
      <c r="H1477" s="3" t="s">
        <v>67</v>
      </c>
      <c r="I1477" s="3" t="s">
        <v>68</v>
      </c>
      <c r="J1477" s="3" t="s">
        <v>115</v>
      </c>
      <c r="K1477" s="3" t="s">
        <v>116</v>
      </c>
      <c r="L1477" s="3" t="s">
        <v>990</v>
      </c>
      <c r="M1477" s="3" t="s">
        <v>126</v>
      </c>
      <c r="N1477" s="4">
        <v>1200</v>
      </c>
      <c r="O1477" s="4">
        <v>0</v>
      </c>
      <c r="P1477" s="4">
        <v>0</v>
      </c>
      <c r="Q1477" s="4">
        <v>1200</v>
      </c>
      <c r="R1477" s="4">
        <v>0</v>
      </c>
      <c r="S1477" s="4">
        <v>0</v>
      </c>
      <c r="T1477" s="4">
        <v>0</v>
      </c>
      <c r="U1477" s="4">
        <v>1200</v>
      </c>
      <c r="V1477" s="4">
        <v>1200</v>
      </c>
      <c r="W1477" s="4">
        <v>1200</v>
      </c>
      <c r="X1477" s="3" t="s">
        <v>37</v>
      </c>
    </row>
    <row r="1478" spans="1:24" ht="15.75" customHeight="1">
      <c r="A1478" s="3" t="s">
        <v>114</v>
      </c>
      <c r="B1478" s="3" t="s">
        <v>267</v>
      </c>
      <c r="C1478" s="3" t="s">
        <v>268</v>
      </c>
      <c r="D1478" s="3" t="s">
        <v>1024</v>
      </c>
      <c r="E1478" s="3" t="s">
        <v>1025</v>
      </c>
      <c r="F1478" s="3" t="s">
        <v>29</v>
      </c>
      <c r="G1478" s="3" t="s">
        <v>30</v>
      </c>
      <c r="H1478" s="3" t="s">
        <v>67</v>
      </c>
      <c r="I1478" s="3" t="s">
        <v>68</v>
      </c>
      <c r="J1478" s="3" t="s">
        <v>115</v>
      </c>
      <c r="K1478" s="3" t="s">
        <v>318</v>
      </c>
      <c r="L1478" s="3" t="s">
        <v>992</v>
      </c>
      <c r="M1478" s="3" t="s">
        <v>126</v>
      </c>
      <c r="N1478" s="4">
        <v>285827.23</v>
      </c>
      <c r="O1478" s="4">
        <v>0</v>
      </c>
      <c r="P1478" s="4">
        <v>0</v>
      </c>
      <c r="Q1478" s="4">
        <v>285827.23</v>
      </c>
      <c r="R1478" s="4">
        <v>0</v>
      </c>
      <c r="S1478" s="4">
        <v>163193.96</v>
      </c>
      <c r="T1478" s="4">
        <v>163193.96</v>
      </c>
      <c r="U1478" s="4">
        <v>122633.27</v>
      </c>
      <c r="V1478" s="4">
        <v>122633.27</v>
      </c>
      <c r="W1478" s="4">
        <v>122633.27</v>
      </c>
      <c r="X1478" s="3" t="s">
        <v>37</v>
      </c>
    </row>
    <row r="1479" spans="1:24" ht="15.75" customHeight="1">
      <c r="A1479" s="3" t="s">
        <v>114</v>
      </c>
      <c r="B1479" s="3" t="s">
        <v>267</v>
      </c>
      <c r="C1479" s="3" t="s">
        <v>268</v>
      </c>
      <c r="D1479" s="3" t="s">
        <v>1024</v>
      </c>
      <c r="E1479" s="3" t="s">
        <v>1025</v>
      </c>
      <c r="F1479" s="3" t="s">
        <v>29</v>
      </c>
      <c r="G1479" s="3" t="s">
        <v>30</v>
      </c>
      <c r="H1479" s="3" t="s">
        <v>67</v>
      </c>
      <c r="I1479" s="3" t="s">
        <v>68</v>
      </c>
      <c r="J1479" s="3" t="s">
        <v>115</v>
      </c>
      <c r="K1479" s="3" t="s">
        <v>318</v>
      </c>
      <c r="L1479" s="3" t="s">
        <v>992</v>
      </c>
      <c r="M1479" s="3" t="s">
        <v>36</v>
      </c>
      <c r="N1479" s="4">
        <v>70229.81</v>
      </c>
      <c r="O1479" s="4">
        <v>0</v>
      </c>
      <c r="P1479" s="4">
        <v>0</v>
      </c>
      <c r="Q1479" s="4">
        <v>70229.81</v>
      </c>
      <c r="R1479" s="4">
        <v>0</v>
      </c>
      <c r="S1479" s="4">
        <v>66777.8</v>
      </c>
      <c r="T1479" s="4">
        <v>30307.38</v>
      </c>
      <c r="U1479" s="4">
        <v>3452.01</v>
      </c>
      <c r="V1479" s="4">
        <v>39922.43</v>
      </c>
      <c r="W1479" s="4">
        <v>3452.01</v>
      </c>
      <c r="X1479" s="3" t="s">
        <v>37</v>
      </c>
    </row>
    <row r="1480" spans="1:24" ht="15.75" customHeight="1">
      <c r="A1480" s="3" t="s">
        <v>114</v>
      </c>
      <c r="B1480" s="3" t="s">
        <v>267</v>
      </c>
      <c r="C1480" s="3" t="s">
        <v>268</v>
      </c>
      <c r="D1480" s="3" t="s">
        <v>1024</v>
      </c>
      <c r="E1480" s="3" t="s">
        <v>1025</v>
      </c>
      <c r="F1480" s="3" t="s">
        <v>29</v>
      </c>
      <c r="G1480" s="3" t="s">
        <v>30</v>
      </c>
      <c r="H1480" s="3" t="s">
        <v>67</v>
      </c>
      <c r="I1480" s="3" t="s">
        <v>68</v>
      </c>
      <c r="J1480" s="3" t="s">
        <v>115</v>
      </c>
      <c r="K1480" s="3" t="s">
        <v>298</v>
      </c>
      <c r="L1480" s="3" t="s">
        <v>299</v>
      </c>
      <c r="M1480" s="3" t="s">
        <v>126</v>
      </c>
      <c r="N1480" s="4">
        <v>1205251.6599999999</v>
      </c>
      <c r="O1480" s="4">
        <v>0</v>
      </c>
      <c r="P1480" s="4">
        <v>0</v>
      </c>
      <c r="Q1480" s="4">
        <v>1205251.6599999999</v>
      </c>
      <c r="R1480" s="4">
        <v>0</v>
      </c>
      <c r="S1480" s="4">
        <v>1016720.86</v>
      </c>
      <c r="T1480" s="4">
        <v>132177.28</v>
      </c>
      <c r="U1480" s="4">
        <v>188530.8</v>
      </c>
      <c r="V1480" s="4">
        <v>1073074.3799999999</v>
      </c>
      <c r="W1480" s="4">
        <v>188530.8</v>
      </c>
      <c r="X1480" s="3" t="s">
        <v>37</v>
      </c>
    </row>
    <row r="1481" spans="1:24" ht="15.75" customHeight="1">
      <c r="A1481" s="3" t="s">
        <v>114</v>
      </c>
      <c r="B1481" s="3" t="s">
        <v>267</v>
      </c>
      <c r="C1481" s="3" t="s">
        <v>268</v>
      </c>
      <c r="D1481" s="3" t="s">
        <v>1024</v>
      </c>
      <c r="E1481" s="3" t="s">
        <v>1025</v>
      </c>
      <c r="F1481" s="3" t="s">
        <v>29</v>
      </c>
      <c r="G1481" s="3" t="s">
        <v>30</v>
      </c>
      <c r="H1481" s="3" t="s">
        <v>67</v>
      </c>
      <c r="I1481" s="3" t="s">
        <v>68</v>
      </c>
      <c r="J1481" s="3" t="s">
        <v>115</v>
      </c>
      <c r="K1481" s="3" t="s">
        <v>1037</v>
      </c>
      <c r="L1481" s="3" t="s">
        <v>1038</v>
      </c>
      <c r="M1481" s="3" t="s">
        <v>126</v>
      </c>
      <c r="N1481" s="4">
        <v>300000</v>
      </c>
      <c r="O1481" s="4">
        <v>0</v>
      </c>
      <c r="P1481" s="4">
        <v>0</v>
      </c>
      <c r="Q1481" s="4">
        <v>300000</v>
      </c>
      <c r="R1481" s="4">
        <v>0</v>
      </c>
      <c r="S1481" s="4">
        <v>0</v>
      </c>
      <c r="T1481" s="4">
        <v>0</v>
      </c>
      <c r="U1481" s="4">
        <v>300000</v>
      </c>
      <c r="V1481" s="4">
        <v>300000</v>
      </c>
      <c r="W1481" s="4">
        <v>300000</v>
      </c>
      <c r="X1481" s="3" t="s">
        <v>37</v>
      </c>
    </row>
    <row r="1482" spans="1:24" ht="15.75" customHeight="1">
      <c r="A1482" s="3" t="s">
        <v>114</v>
      </c>
      <c r="B1482" s="3" t="s">
        <v>267</v>
      </c>
      <c r="C1482" s="3" t="s">
        <v>268</v>
      </c>
      <c r="D1482" s="3" t="s">
        <v>1024</v>
      </c>
      <c r="E1482" s="3" t="s">
        <v>1025</v>
      </c>
      <c r="F1482" s="3" t="s">
        <v>29</v>
      </c>
      <c r="G1482" s="3" t="s">
        <v>30</v>
      </c>
      <c r="H1482" s="3" t="s">
        <v>67</v>
      </c>
      <c r="I1482" s="3" t="s">
        <v>68</v>
      </c>
      <c r="J1482" s="3" t="s">
        <v>115</v>
      </c>
      <c r="K1482" s="3" t="s">
        <v>1037</v>
      </c>
      <c r="L1482" s="3" t="s">
        <v>1038</v>
      </c>
      <c r="M1482" s="3" t="s">
        <v>36</v>
      </c>
      <c r="N1482" s="4">
        <v>2290537.2000000002</v>
      </c>
      <c r="O1482" s="4">
        <v>-5000</v>
      </c>
      <c r="P1482" s="4">
        <v>0</v>
      </c>
      <c r="Q1482" s="4">
        <v>2285537.2000000002</v>
      </c>
      <c r="R1482" s="4">
        <v>0</v>
      </c>
      <c r="S1482" s="4">
        <v>1500000</v>
      </c>
      <c r="T1482" s="4">
        <v>995225.17</v>
      </c>
      <c r="U1482" s="4">
        <v>785537.2</v>
      </c>
      <c r="V1482" s="4">
        <v>1290312.03</v>
      </c>
      <c r="W1482" s="4">
        <v>785537.2</v>
      </c>
      <c r="X1482" s="3" t="s">
        <v>37</v>
      </c>
    </row>
    <row r="1483" spans="1:24" ht="15.75" customHeight="1">
      <c r="A1483" s="3" t="s">
        <v>353</v>
      </c>
      <c r="B1483" s="3" t="s">
        <v>267</v>
      </c>
      <c r="C1483" s="3" t="s">
        <v>268</v>
      </c>
      <c r="D1483" s="3" t="s">
        <v>1024</v>
      </c>
      <c r="E1483" s="3" t="s">
        <v>1025</v>
      </c>
      <c r="F1483" s="3" t="s">
        <v>29</v>
      </c>
      <c r="G1483" s="3" t="s">
        <v>30</v>
      </c>
      <c r="H1483" s="3" t="s">
        <v>67</v>
      </c>
      <c r="I1483" s="3" t="s">
        <v>68</v>
      </c>
      <c r="J1483" s="3" t="s">
        <v>354</v>
      </c>
      <c r="K1483" s="3" t="s">
        <v>1039</v>
      </c>
      <c r="L1483" s="3" t="s">
        <v>1040</v>
      </c>
      <c r="M1483" s="3" t="s">
        <v>126</v>
      </c>
      <c r="N1483" s="4">
        <v>4350000</v>
      </c>
      <c r="O1483" s="4">
        <v>0</v>
      </c>
      <c r="P1483" s="4">
        <v>0</v>
      </c>
      <c r="Q1483" s="4">
        <v>4350000</v>
      </c>
      <c r="R1483" s="4">
        <v>0</v>
      </c>
      <c r="S1483" s="4">
        <v>4300000</v>
      </c>
      <c r="T1483" s="4">
        <v>1176706.77</v>
      </c>
      <c r="U1483" s="4">
        <v>50000</v>
      </c>
      <c r="V1483" s="4">
        <v>3173293.23</v>
      </c>
      <c r="W1483" s="4">
        <v>50000</v>
      </c>
      <c r="X1483" s="3" t="s">
        <v>37</v>
      </c>
    </row>
    <row r="1484" spans="1:24" ht="15.75" customHeight="1">
      <c r="A1484" s="3" t="s">
        <v>353</v>
      </c>
      <c r="B1484" s="3" t="s">
        <v>267</v>
      </c>
      <c r="C1484" s="3" t="s">
        <v>268</v>
      </c>
      <c r="D1484" s="3" t="s">
        <v>1024</v>
      </c>
      <c r="E1484" s="3" t="s">
        <v>1025</v>
      </c>
      <c r="F1484" s="3" t="s">
        <v>29</v>
      </c>
      <c r="G1484" s="3" t="s">
        <v>30</v>
      </c>
      <c r="H1484" s="3" t="s">
        <v>67</v>
      </c>
      <c r="I1484" s="3" t="s">
        <v>68</v>
      </c>
      <c r="J1484" s="3" t="s">
        <v>354</v>
      </c>
      <c r="K1484" s="3" t="s">
        <v>1041</v>
      </c>
      <c r="L1484" s="3" t="s">
        <v>1042</v>
      </c>
      <c r="M1484" s="3" t="s">
        <v>126</v>
      </c>
      <c r="N1484" s="4">
        <v>1680000</v>
      </c>
      <c r="O1484" s="4">
        <v>0</v>
      </c>
      <c r="P1484" s="4">
        <v>0</v>
      </c>
      <c r="Q1484" s="4">
        <v>1680000</v>
      </c>
      <c r="R1484" s="4">
        <v>0</v>
      </c>
      <c r="S1484" s="4">
        <v>1680000</v>
      </c>
      <c r="T1484" s="4">
        <v>150525.38</v>
      </c>
      <c r="U1484" s="4">
        <v>0</v>
      </c>
      <c r="V1484" s="4">
        <v>1529474.62</v>
      </c>
      <c r="W1484" s="4">
        <v>0</v>
      </c>
      <c r="X1484" s="3" t="s">
        <v>37</v>
      </c>
    </row>
    <row r="1485" spans="1:24" ht="15.75" customHeight="1">
      <c r="A1485" s="3" t="s">
        <v>353</v>
      </c>
      <c r="B1485" s="3" t="s">
        <v>267</v>
      </c>
      <c r="C1485" s="3" t="s">
        <v>268</v>
      </c>
      <c r="D1485" s="3" t="s">
        <v>1024</v>
      </c>
      <c r="E1485" s="3" t="s">
        <v>1025</v>
      </c>
      <c r="F1485" s="3" t="s">
        <v>29</v>
      </c>
      <c r="G1485" s="3" t="s">
        <v>30</v>
      </c>
      <c r="H1485" s="3" t="s">
        <v>67</v>
      </c>
      <c r="I1485" s="3" t="s">
        <v>68</v>
      </c>
      <c r="J1485" s="3" t="s">
        <v>354</v>
      </c>
      <c r="K1485" s="3" t="s">
        <v>355</v>
      </c>
      <c r="L1485" s="3" t="s">
        <v>1043</v>
      </c>
      <c r="M1485" s="3" t="s">
        <v>126</v>
      </c>
      <c r="N1485" s="4">
        <v>1845377.25</v>
      </c>
      <c r="O1485" s="4">
        <v>0</v>
      </c>
      <c r="P1485" s="4">
        <v>0</v>
      </c>
      <c r="Q1485" s="4">
        <v>1845377.25</v>
      </c>
      <c r="R1485" s="4">
        <v>0</v>
      </c>
      <c r="S1485" s="4">
        <v>0</v>
      </c>
      <c r="T1485" s="4">
        <v>0</v>
      </c>
      <c r="U1485" s="4">
        <v>1845377.25</v>
      </c>
      <c r="V1485" s="4">
        <v>1845377.25</v>
      </c>
      <c r="W1485" s="4">
        <v>1845377.25</v>
      </c>
      <c r="X1485" s="3" t="s">
        <v>37</v>
      </c>
    </row>
    <row r="1486" spans="1:24" ht="15.75" customHeight="1">
      <c r="A1486" s="3" t="s">
        <v>1044</v>
      </c>
      <c r="B1486" s="3" t="s">
        <v>267</v>
      </c>
      <c r="C1486" s="3" t="s">
        <v>268</v>
      </c>
      <c r="D1486" s="3" t="s">
        <v>1024</v>
      </c>
      <c r="E1486" s="3" t="s">
        <v>1025</v>
      </c>
      <c r="F1486" s="3" t="s">
        <v>702</v>
      </c>
      <c r="G1486" s="3" t="s">
        <v>703</v>
      </c>
      <c r="H1486" s="3" t="s">
        <v>1045</v>
      </c>
      <c r="I1486" s="3" t="s">
        <v>1046</v>
      </c>
      <c r="J1486" s="3" t="s">
        <v>1047</v>
      </c>
      <c r="K1486" s="3" t="s">
        <v>1048</v>
      </c>
      <c r="L1486" s="3" t="s">
        <v>1049</v>
      </c>
      <c r="M1486" s="3" t="s">
        <v>36</v>
      </c>
      <c r="N1486" s="4">
        <v>2783369.89</v>
      </c>
      <c r="O1486" s="4">
        <v>0</v>
      </c>
      <c r="P1486" s="4">
        <v>0</v>
      </c>
      <c r="Q1486" s="4">
        <v>2783369.89</v>
      </c>
      <c r="R1486" s="4">
        <v>0</v>
      </c>
      <c r="S1486" s="4">
        <v>0</v>
      </c>
      <c r="T1486" s="4">
        <v>0</v>
      </c>
      <c r="U1486" s="4">
        <v>2783369.89</v>
      </c>
      <c r="V1486" s="4">
        <v>2783369.89</v>
      </c>
      <c r="W1486" s="4">
        <v>2783369.89</v>
      </c>
      <c r="X1486" s="3" t="s">
        <v>266</v>
      </c>
    </row>
    <row r="1487" spans="1:24" ht="15.75" customHeight="1">
      <c r="A1487" s="3" t="s">
        <v>1044</v>
      </c>
      <c r="B1487" s="3" t="s">
        <v>267</v>
      </c>
      <c r="C1487" s="3" t="s">
        <v>268</v>
      </c>
      <c r="D1487" s="3" t="s">
        <v>1024</v>
      </c>
      <c r="E1487" s="3" t="s">
        <v>1025</v>
      </c>
      <c r="F1487" s="3" t="s">
        <v>702</v>
      </c>
      <c r="G1487" s="3" t="s">
        <v>703</v>
      </c>
      <c r="H1487" s="3" t="s">
        <v>1045</v>
      </c>
      <c r="I1487" s="3" t="s">
        <v>1046</v>
      </c>
      <c r="J1487" s="3" t="s">
        <v>1047</v>
      </c>
      <c r="K1487" s="3" t="s">
        <v>1050</v>
      </c>
      <c r="L1487" s="3" t="s">
        <v>1051</v>
      </c>
      <c r="M1487" s="3" t="s">
        <v>36</v>
      </c>
      <c r="N1487" s="4">
        <v>34898967.420000002</v>
      </c>
      <c r="O1487" s="4">
        <v>0</v>
      </c>
      <c r="P1487" s="4">
        <v>0</v>
      </c>
      <c r="Q1487" s="4">
        <v>34898967.420000002</v>
      </c>
      <c r="R1487" s="4">
        <v>0</v>
      </c>
      <c r="S1487" s="4">
        <v>17822170.219999999</v>
      </c>
      <c r="T1487" s="4">
        <v>17822170.219999999</v>
      </c>
      <c r="U1487" s="4">
        <v>17076797.199999999</v>
      </c>
      <c r="V1487" s="4">
        <v>17076797.199999999</v>
      </c>
      <c r="W1487" s="4">
        <v>17076797.199999999</v>
      </c>
      <c r="X1487" s="3" t="s">
        <v>266</v>
      </c>
    </row>
    <row r="1488" spans="1:24" ht="15.75" customHeight="1">
      <c r="A1488" s="3" t="s">
        <v>1044</v>
      </c>
      <c r="B1488" s="3" t="s">
        <v>267</v>
      </c>
      <c r="C1488" s="3" t="s">
        <v>268</v>
      </c>
      <c r="D1488" s="3" t="s">
        <v>1024</v>
      </c>
      <c r="E1488" s="3" t="s">
        <v>1025</v>
      </c>
      <c r="F1488" s="3" t="s">
        <v>702</v>
      </c>
      <c r="G1488" s="3" t="s">
        <v>703</v>
      </c>
      <c r="H1488" s="3" t="s">
        <v>1045</v>
      </c>
      <c r="I1488" s="3" t="s">
        <v>1046</v>
      </c>
      <c r="J1488" s="3" t="s">
        <v>1047</v>
      </c>
      <c r="K1488" s="3" t="s">
        <v>1052</v>
      </c>
      <c r="L1488" s="3" t="s">
        <v>1053</v>
      </c>
      <c r="M1488" s="3" t="s">
        <v>36</v>
      </c>
      <c r="N1488" s="4">
        <v>5310720</v>
      </c>
      <c r="O1488" s="4">
        <v>0</v>
      </c>
      <c r="P1488" s="4">
        <v>0</v>
      </c>
      <c r="Q1488" s="4">
        <v>5310720</v>
      </c>
      <c r="R1488" s="4">
        <v>0</v>
      </c>
      <c r="S1488" s="4">
        <v>2655360</v>
      </c>
      <c r="T1488" s="4">
        <v>2655360</v>
      </c>
      <c r="U1488" s="4">
        <v>2655360</v>
      </c>
      <c r="V1488" s="4">
        <v>2655360</v>
      </c>
      <c r="W1488" s="4">
        <v>2655360</v>
      </c>
      <c r="X1488" s="3" t="s">
        <v>266</v>
      </c>
    </row>
    <row r="1489" spans="1:24" ht="15.75" customHeight="1">
      <c r="A1489" s="3" t="s">
        <v>24</v>
      </c>
      <c r="B1489" s="3" t="s">
        <v>267</v>
      </c>
      <c r="C1489" s="3" t="s">
        <v>719</v>
      </c>
      <c r="D1489" s="3" t="s">
        <v>1054</v>
      </c>
      <c r="E1489" s="3" t="s">
        <v>1055</v>
      </c>
      <c r="F1489" s="3" t="s">
        <v>29</v>
      </c>
      <c r="G1489" s="3" t="s">
        <v>30</v>
      </c>
      <c r="H1489" s="3" t="s">
        <v>31</v>
      </c>
      <c r="I1489" s="3" t="s">
        <v>32</v>
      </c>
      <c r="J1489" s="3" t="s">
        <v>33</v>
      </c>
      <c r="K1489" s="3" t="s">
        <v>34</v>
      </c>
      <c r="L1489" s="3" t="s">
        <v>722</v>
      </c>
      <c r="M1489" s="3" t="s">
        <v>36</v>
      </c>
      <c r="N1489" s="4">
        <v>102996</v>
      </c>
      <c r="O1489" s="4">
        <v>0</v>
      </c>
      <c r="P1489" s="4">
        <v>0</v>
      </c>
      <c r="Q1489" s="4">
        <v>102996</v>
      </c>
      <c r="R1489" s="4">
        <v>0</v>
      </c>
      <c r="S1489" s="4">
        <v>38615</v>
      </c>
      <c r="T1489" s="4">
        <v>38615</v>
      </c>
      <c r="U1489" s="4">
        <v>64381</v>
      </c>
      <c r="V1489" s="4">
        <v>64381</v>
      </c>
      <c r="W1489" s="4">
        <v>64381</v>
      </c>
      <c r="X1489" s="3" t="s">
        <v>37</v>
      </c>
    </row>
    <row r="1490" spans="1:24" ht="15.75" customHeight="1">
      <c r="A1490" s="3" t="s">
        <v>24</v>
      </c>
      <c r="B1490" s="3" t="s">
        <v>267</v>
      </c>
      <c r="C1490" s="3" t="s">
        <v>719</v>
      </c>
      <c r="D1490" s="3" t="s">
        <v>1054</v>
      </c>
      <c r="E1490" s="3" t="s">
        <v>1055</v>
      </c>
      <c r="F1490" s="3" t="s">
        <v>29</v>
      </c>
      <c r="G1490" s="3" t="s">
        <v>30</v>
      </c>
      <c r="H1490" s="3" t="s">
        <v>31</v>
      </c>
      <c r="I1490" s="3" t="s">
        <v>32</v>
      </c>
      <c r="J1490" s="3" t="s">
        <v>33</v>
      </c>
      <c r="K1490" s="3" t="s">
        <v>38</v>
      </c>
      <c r="L1490" s="3" t="s">
        <v>723</v>
      </c>
      <c r="M1490" s="3" t="s">
        <v>36</v>
      </c>
      <c r="N1490" s="4">
        <v>7566.36</v>
      </c>
      <c r="O1490" s="4">
        <v>0</v>
      </c>
      <c r="P1490" s="4">
        <v>0</v>
      </c>
      <c r="Q1490" s="4">
        <v>7566.36</v>
      </c>
      <c r="R1490" s="4">
        <v>0</v>
      </c>
      <c r="S1490" s="4">
        <v>0</v>
      </c>
      <c r="T1490" s="4">
        <v>0</v>
      </c>
      <c r="U1490" s="4">
        <v>7566.36</v>
      </c>
      <c r="V1490" s="4">
        <v>7566.36</v>
      </c>
      <c r="W1490" s="4">
        <v>7566.36</v>
      </c>
      <c r="X1490" s="3" t="s">
        <v>37</v>
      </c>
    </row>
    <row r="1491" spans="1:24" ht="15.75" customHeight="1">
      <c r="A1491" s="3" t="s">
        <v>24</v>
      </c>
      <c r="B1491" s="3" t="s">
        <v>267</v>
      </c>
      <c r="C1491" s="3" t="s">
        <v>719</v>
      </c>
      <c r="D1491" s="3" t="s">
        <v>1054</v>
      </c>
      <c r="E1491" s="3" t="s">
        <v>1055</v>
      </c>
      <c r="F1491" s="3" t="s">
        <v>29</v>
      </c>
      <c r="G1491" s="3" t="s">
        <v>30</v>
      </c>
      <c r="H1491" s="3" t="s">
        <v>31</v>
      </c>
      <c r="I1491" s="3" t="s">
        <v>32</v>
      </c>
      <c r="J1491" s="3" t="s">
        <v>33</v>
      </c>
      <c r="K1491" s="3" t="s">
        <v>40</v>
      </c>
      <c r="L1491" s="3" t="s">
        <v>724</v>
      </c>
      <c r="M1491" s="3" t="s">
        <v>36</v>
      </c>
      <c r="N1491" s="4">
        <v>15131.53</v>
      </c>
      <c r="O1491" s="4">
        <v>0</v>
      </c>
      <c r="P1491" s="4">
        <v>0</v>
      </c>
      <c r="Q1491" s="4">
        <v>15131.53</v>
      </c>
      <c r="R1491" s="4">
        <v>3737.37</v>
      </c>
      <c r="S1491" s="4">
        <v>3758.55</v>
      </c>
      <c r="T1491" s="4">
        <v>3640.49</v>
      </c>
      <c r="U1491" s="4">
        <v>11372.98</v>
      </c>
      <c r="V1491" s="4">
        <v>11491.04</v>
      </c>
      <c r="W1491" s="4">
        <v>7635.61</v>
      </c>
      <c r="X1491" s="3" t="s">
        <v>37</v>
      </c>
    </row>
    <row r="1492" spans="1:24" ht="15.75" customHeight="1">
      <c r="A1492" s="3" t="s">
        <v>24</v>
      </c>
      <c r="B1492" s="3" t="s">
        <v>267</v>
      </c>
      <c r="C1492" s="3" t="s">
        <v>719</v>
      </c>
      <c r="D1492" s="3" t="s">
        <v>1054</v>
      </c>
      <c r="E1492" s="3" t="s">
        <v>1055</v>
      </c>
      <c r="F1492" s="3" t="s">
        <v>29</v>
      </c>
      <c r="G1492" s="3" t="s">
        <v>30</v>
      </c>
      <c r="H1492" s="3" t="s">
        <v>31</v>
      </c>
      <c r="I1492" s="3" t="s">
        <v>32</v>
      </c>
      <c r="J1492" s="3" t="s">
        <v>33</v>
      </c>
      <c r="K1492" s="3" t="s">
        <v>42</v>
      </c>
      <c r="L1492" s="3" t="s">
        <v>725</v>
      </c>
      <c r="M1492" s="3" t="s">
        <v>36</v>
      </c>
      <c r="N1492" s="4">
        <v>5500</v>
      </c>
      <c r="O1492" s="4">
        <v>-52.8</v>
      </c>
      <c r="P1492" s="4">
        <v>0</v>
      </c>
      <c r="Q1492" s="4">
        <v>5447.2</v>
      </c>
      <c r="R1492" s="4">
        <v>728.75</v>
      </c>
      <c r="S1492" s="4">
        <v>1317.5</v>
      </c>
      <c r="T1492" s="4">
        <v>1108.75</v>
      </c>
      <c r="U1492" s="4">
        <v>4129.7</v>
      </c>
      <c r="V1492" s="4">
        <v>4338.45</v>
      </c>
      <c r="W1492" s="4">
        <v>3400.95</v>
      </c>
      <c r="X1492" s="3" t="s">
        <v>37</v>
      </c>
    </row>
    <row r="1493" spans="1:24" ht="15.75" customHeight="1">
      <c r="A1493" s="3" t="s">
        <v>24</v>
      </c>
      <c r="B1493" s="3" t="s">
        <v>267</v>
      </c>
      <c r="C1493" s="3" t="s">
        <v>719</v>
      </c>
      <c r="D1493" s="3" t="s">
        <v>1054</v>
      </c>
      <c r="E1493" s="3" t="s">
        <v>1055</v>
      </c>
      <c r="F1493" s="3" t="s">
        <v>29</v>
      </c>
      <c r="G1493" s="3" t="s">
        <v>30</v>
      </c>
      <c r="H1493" s="3" t="s">
        <v>31</v>
      </c>
      <c r="I1493" s="3" t="s">
        <v>32</v>
      </c>
      <c r="J1493" s="3" t="s">
        <v>33</v>
      </c>
      <c r="K1493" s="3" t="s">
        <v>44</v>
      </c>
      <c r="L1493" s="3" t="s">
        <v>726</v>
      </c>
      <c r="M1493" s="3" t="s">
        <v>36</v>
      </c>
      <c r="N1493" s="4">
        <v>132</v>
      </c>
      <c r="O1493" s="4">
        <v>52.8</v>
      </c>
      <c r="P1493" s="4">
        <v>0</v>
      </c>
      <c r="Q1493" s="4">
        <v>184.8</v>
      </c>
      <c r="R1493" s="4">
        <v>0</v>
      </c>
      <c r="S1493" s="4">
        <v>0</v>
      </c>
      <c r="T1493" s="4">
        <v>0</v>
      </c>
      <c r="U1493" s="4">
        <v>184.8</v>
      </c>
      <c r="V1493" s="4">
        <v>184.8</v>
      </c>
      <c r="W1493" s="4">
        <v>184.8</v>
      </c>
      <c r="X1493" s="3" t="s">
        <v>37</v>
      </c>
    </row>
    <row r="1494" spans="1:24" ht="15.75" customHeight="1">
      <c r="A1494" s="3" t="s">
        <v>24</v>
      </c>
      <c r="B1494" s="3" t="s">
        <v>267</v>
      </c>
      <c r="C1494" s="3" t="s">
        <v>719</v>
      </c>
      <c r="D1494" s="3" t="s">
        <v>1054</v>
      </c>
      <c r="E1494" s="3" t="s">
        <v>1055</v>
      </c>
      <c r="F1494" s="3" t="s">
        <v>29</v>
      </c>
      <c r="G1494" s="3" t="s">
        <v>30</v>
      </c>
      <c r="H1494" s="3" t="s">
        <v>31</v>
      </c>
      <c r="I1494" s="3" t="s">
        <v>32</v>
      </c>
      <c r="J1494" s="3" t="s">
        <v>33</v>
      </c>
      <c r="K1494" s="3" t="s">
        <v>46</v>
      </c>
      <c r="L1494" s="3" t="s">
        <v>727</v>
      </c>
      <c r="M1494" s="3" t="s">
        <v>36</v>
      </c>
      <c r="N1494" s="4">
        <v>1056</v>
      </c>
      <c r="O1494" s="4">
        <v>0</v>
      </c>
      <c r="P1494" s="4">
        <v>0</v>
      </c>
      <c r="Q1494" s="4">
        <v>1056</v>
      </c>
      <c r="R1494" s="4">
        <v>0</v>
      </c>
      <c r="S1494" s="4">
        <v>0</v>
      </c>
      <c r="T1494" s="4">
        <v>0</v>
      </c>
      <c r="U1494" s="4">
        <v>1056</v>
      </c>
      <c r="V1494" s="4">
        <v>1056</v>
      </c>
      <c r="W1494" s="4">
        <v>1056</v>
      </c>
      <c r="X1494" s="3" t="s">
        <v>37</v>
      </c>
    </row>
    <row r="1495" spans="1:24" ht="15.75" customHeight="1">
      <c r="A1495" s="3" t="s">
        <v>24</v>
      </c>
      <c r="B1495" s="3" t="s">
        <v>267</v>
      </c>
      <c r="C1495" s="3" t="s">
        <v>719</v>
      </c>
      <c r="D1495" s="3" t="s">
        <v>1054</v>
      </c>
      <c r="E1495" s="3" t="s">
        <v>1055</v>
      </c>
      <c r="F1495" s="3" t="s">
        <v>29</v>
      </c>
      <c r="G1495" s="3" t="s">
        <v>30</v>
      </c>
      <c r="H1495" s="3" t="s">
        <v>31</v>
      </c>
      <c r="I1495" s="3" t="s">
        <v>32</v>
      </c>
      <c r="J1495" s="3" t="s">
        <v>33</v>
      </c>
      <c r="K1495" s="3" t="s">
        <v>48</v>
      </c>
      <c r="L1495" s="3" t="s">
        <v>728</v>
      </c>
      <c r="M1495" s="3" t="s">
        <v>36</v>
      </c>
      <c r="N1495" s="4">
        <v>226.99</v>
      </c>
      <c r="O1495" s="4">
        <v>0</v>
      </c>
      <c r="P1495" s="4">
        <v>0</v>
      </c>
      <c r="Q1495" s="4">
        <v>226.99</v>
      </c>
      <c r="R1495" s="4">
        <v>0</v>
      </c>
      <c r="S1495" s="4">
        <v>0</v>
      </c>
      <c r="T1495" s="4">
        <v>0</v>
      </c>
      <c r="U1495" s="4">
        <v>226.99</v>
      </c>
      <c r="V1495" s="4">
        <v>226.99</v>
      </c>
      <c r="W1495" s="4">
        <v>226.99</v>
      </c>
      <c r="X1495" s="3" t="s">
        <v>37</v>
      </c>
    </row>
    <row r="1496" spans="1:24" ht="15.75" customHeight="1">
      <c r="A1496" s="3" t="s">
        <v>24</v>
      </c>
      <c r="B1496" s="3" t="s">
        <v>267</v>
      </c>
      <c r="C1496" s="3" t="s">
        <v>719</v>
      </c>
      <c r="D1496" s="3" t="s">
        <v>1054</v>
      </c>
      <c r="E1496" s="3" t="s">
        <v>1055</v>
      </c>
      <c r="F1496" s="3" t="s">
        <v>29</v>
      </c>
      <c r="G1496" s="3" t="s">
        <v>30</v>
      </c>
      <c r="H1496" s="3" t="s">
        <v>31</v>
      </c>
      <c r="I1496" s="3" t="s">
        <v>32</v>
      </c>
      <c r="J1496" s="3" t="s">
        <v>33</v>
      </c>
      <c r="K1496" s="3" t="s">
        <v>50</v>
      </c>
      <c r="L1496" s="3" t="s">
        <v>729</v>
      </c>
      <c r="M1496" s="3" t="s">
        <v>36</v>
      </c>
      <c r="N1496" s="4">
        <v>378.32</v>
      </c>
      <c r="O1496" s="4">
        <v>0</v>
      </c>
      <c r="P1496" s="4">
        <v>0</v>
      </c>
      <c r="Q1496" s="4">
        <v>378.32</v>
      </c>
      <c r="R1496" s="4">
        <v>0</v>
      </c>
      <c r="S1496" s="4">
        <v>0</v>
      </c>
      <c r="T1496" s="4">
        <v>0</v>
      </c>
      <c r="U1496" s="4">
        <v>378.32</v>
      </c>
      <c r="V1496" s="4">
        <v>378.32</v>
      </c>
      <c r="W1496" s="4">
        <v>378.32</v>
      </c>
      <c r="X1496" s="3" t="s">
        <v>37</v>
      </c>
    </row>
    <row r="1497" spans="1:24" ht="15.75" customHeight="1">
      <c r="A1497" s="3" t="s">
        <v>24</v>
      </c>
      <c r="B1497" s="3" t="s">
        <v>267</v>
      </c>
      <c r="C1497" s="3" t="s">
        <v>719</v>
      </c>
      <c r="D1497" s="3" t="s">
        <v>1054</v>
      </c>
      <c r="E1497" s="3" t="s">
        <v>1055</v>
      </c>
      <c r="F1497" s="3" t="s">
        <v>29</v>
      </c>
      <c r="G1497" s="3" t="s">
        <v>30</v>
      </c>
      <c r="H1497" s="3" t="s">
        <v>31</v>
      </c>
      <c r="I1497" s="3" t="s">
        <v>32</v>
      </c>
      <c r="J1497" s="3" t="s">
        <v>33</v>
      </c>
      <c r="K1497" s="3" t="s">
        <v>281</v>
      </c>
      <c r="L1497" s="3" t="s">
        <v>730</v>
      </c>
      <c r="M1497" s="3" t="s">
        <v>36</v>
      </c>
      <c r="N1497" s="4">
        <v>899.17</v>
      </c>
      <c r="O1497" s="4">
        <v>0</v>
      </c>
      <c r="P1497" s="4">
        <v>0</v>
      </c>
      <c r="Q1497" s="4">
        <v>899.17</v>
      </c>
      <c r="R1497" s="4">
        <v>0</v>
      </c>
      <c r="S1497" s="4">
        <v>0</v>
      </c>
      <c r="T1497" s="4">
        <v>0</v>
      </c>
      <c r="U1497" s="4">
        <v>899.17</v>
      </c>
      <c r="V1497" s="4">
        <v>899.17</v>
      </c>
      <c r="W1497" s="4">
        <v>899.17</v>
      </c>
      <c r="X1497" s="3" t="s">
        <v>37</v>
      </c>
    </row>
    <row r="1498" spans="1:24" ht="15.75" customHeight="1">
      <c r="A1498" s="3" t="s">
        <v>24</v>
      </c>
      <c r="B1498" s="3" t="s">
        <v>267</v>
      </c>
      <c r="C1498" s="3" t="s">
        <v>719</v>
      </c>
      <c r="D1498" s="3" t="s">
        <v>1054</v>
      </c>
      <c r="E1498" s="3" t="s">
        <v>1055</v>
      </c>
      <c r="F1498" s="3" t="s">
        <v>29</v>
      </c>
      <c r="G1498" s="3" t="s">
        <v>30</v>
      </c>
      <c r="H1498" s="3" t="s">
        <v>31</v>
      </c>
      <c r="I1498" s="3" t="s">
        <v>32</v>
      </c>
      <c r="J1498" s="3" t="s">
        <v>33</v>
      </c>
      <c r="K1498" s="3" t="s">
        <v>52</v>
      </c>
      <c r="L1498" s="3" t="s">
        <v>731</v>
      </c>
      <c r="M1498" s="3" t="s">
        <v>36</v>
      </c>
      <c r="N1498" s="4">
        <v>694.41</v>
      </c>
      <c r="O1498" s="4">
        <v>-694.41</v>
      </c>
      <c r="P1498" s="4">
        <v>0</v>
      </c>
      <c r="Q1498" s="4">
        <v>0</v>
      </c>
      <c r="R1498" s="4">
        <v>0</v>
      </c>
      <c r="S1498" s="4">
        <v>0</v>
      </c>
      <c r="T1498" s="4">
        <v>0</v>
      </c>
      <c r="U1498" s="4">
        <v>0</v>
      </c>
      <c r="V1498" s="4">
        <v>0</v>
      </c>
      <c r="W1498" s="4">
        <v>0</v>
      </c>
      <c r="X1498" s="3" t="s">
        <v>37</v>
      </c>
    </row>
    <row r="1499" spans="1:24" ht="15.75" customHeight="1">
      <c r="A1499" s="3" t="s">
        <v>24</v>
      </c>
      <c r="B1499" s="3" t="s">
        <v>267</v>
      </c>
      <c r="C1499" s="3" t="s">
        <v>719</v>
      </c>
      <c r="D1499" s="3" t="s">
        <v>1054</v>
      </c>
      <c r="E1499" s="3" t="s">
        <v>1055</v>
      </c>
      <c r="F1499" s="3" t="s">
        <v>29</v>
      </c>
      <c r="G1499" s="3" t="s">
        <v>30</v>
      </c>
      <c r="H1499" s="3" t="s">
        <v>31</v>
      </c>
      <c r="I1499" s="3" t="s">
        <v>32</v>
      </c>
      <c r="J1499" s="3" t="s">
        <v>33</v>
      </c>
      <c r="K1499" s="3" t="s">
        <v>54</v>
      </c>
      <c r="L1499" s="3" t="s">
        <v>732</v>
      </c>
      <c r="M1499" s="3" t="s">
        <v>36</v>
      </c>
      <c r="N1499" s="4">
        <v>71016</v>
      </c>
      <c r="O1499" s="4">
        <v>0</v>
      </c>
      <c r="P1499" s="4">
        <v>0</v>
      </c>
      <c r="Q1499" s="4">
        <v>71016</v>
      </c>
      <c r="R1499" s="4">
        <v>43782.33</v>
      </c>
      <c r="S1499" s="4">
        <v>27233.67</v>
      </c>
      <c r="T1499" s="4">
        <v>25817</v>
      </c>
      <c r="U1499" s="4">
        <v>43782.33</v>
      </c>
      <c r="V1499" s="4">
        <v>45199</v>
      </c>
      <c r="W1499" s="4">
        <v>0</v>
      </c>
      <c r="X1499" s="3" t="s">
        <v>37</v>
      </c>
    </row>
    <row r="1500" spans="1:24" ht="15.75" customHeight="1">
      <c r="A1500" s="3" t="s">
        <v>24</v>
      </c>
      <c r="B1500" s="3" t="s">
        <v>267</v>
      </c>
      <c r="C1500" s="3" t="s">
        <v>719</v>
      </c>
      <c r="D1500" s="3" t="s">
        <v>1054</v>
      </c>
      <c r="E1500" s="3" t="s">
        <v>1055</v>
      </c>
      <c r="F1500" s="3" t="s">
        <v>29</v>
      </c>
      <c r="G1500" s="3" t="s">
        <v>30</v>
      </c>
      <c r="H1500" s="3" t="s">
        <v>31</v>
      </c>
      <c r="I1500" s="3" t="s">
        <v>32</v>
      </c>
      <c r="J1500" s="3" t="s">
        <v>33</v>
      </c>
      <c r="K1500" s="3" t="s">
        <v>56</v>
      </c>
      <c r="L1500" s="3" t="s">
        <v>733</v>
      </c>
      <c r="M1500" s="3" t="s">
        <v>36</v>
      </c>
      <c r="N1500" s="4">
        <v>1936.76</v>
      </c>
      <c r="O1500" s="4">
        <v>0</v>
      </c>
      <c r="P1500" s="4">
        <v>0</v>
      </c>
      <c r="Q1500" s="4">
        <v>1936.76</v>
      </c>
      <c r="R1500" s="4">
        <v>0</v>
      </c>
      <c r="S1500" s="4">
        <v>66.67</v>
      </c>
      <c r="T1500" s="4">
        <v>0</v>
      </c>
      <c r="U1500" s="4">
        <v>1870.09</v>
      </c>
      <c r="V1500" s="4">
        <v>1936.76</v>
      </c>
      <c r="W1500" s="4">
        <v>1870.09</v>
      </c>
      <c r="X1500" s="3" t="s">
        <v>37</v>
      </c>
    </row>
    <row r="1501" spans="1:24" ht="15.75" customHeight="1">
      <c r="A1501" s="3" t="s">
        <v>24</v>
      </c>
      <c r="B1501" s="3" t="s">
        <v>267</v>
      </c>
      <c r="C1501" s="3" t="s">
        <v>719</v>
      </c>
      <c r="D1501" s="3" t="s">
        <v>1054</v>
      </c>
      <c r="E1501" s="3" t="s">
        <v>1055</v>
      </c>
      <c r="F1501" s="3" t="s">
        <v>29</v>
      </c>
      <c r="G1501" s="3" t="s">
        <v>30</v>
      </c>
      <c r="H1501" s="3" t="s">
        <v>31</v>
      </c>
      <c r="I1501" s="3" t="s">
        <v>32</v>
      </c>
      <c r="J1501" s="3" t="s">
        <v>33</v>
      </c>
      <c r="K1501" s="3" t="s">
        <v>58</v>
      </c>
      <c r="L1501" s="3" t="s">
        <v>734</v>
      </c>
      <c r="M1501" s="3" t="s">
        <v>36</v>
      </c>
      <c r="N1501" s="4">
        <v>581.76</v>
      </c>
      <c r="O1501" s="4">
        <v>2101.0500000000002</v>
      </c>
      <c r="P1501" s="4">
        <v>0</v>
      </c>
      <c r="Q1501" s="4">
        <v>2682.81</v>
      </c>
      <c r="R1501" s="4">
        <v>0</v>
      </c>
      <c r="S1501" s="4">
        <v>2682.81</v>
      </c>
      <c r="T1501" s="4">
        <v>2682.81</v>
      </c>
      <c r="U1501" s="4">
        <v>0</v>
      </c>
      <c r="V1501" s="4">
        <v>0</v>
      </c>
      <c r="W1501" s="4">
        <v>0</v>
      </c>
      <c r="X1501" s="3" t="s">
        <v>37</v>
      </c>
    </row>
    <row r="1502" spans="1:24" ht="15.75" customHeight="1">
      <c r="A1502" s="3" t="s">
        <v>24</v>
      </c>
      <c r="B1502" s="3" t="s">
        <v>267</v>
      </c>
      <c r="C1502" s="3" t="s">
        <v>719</v>
      </c>
      <c r="D1502" s="3" t="s">
        <v>1054</v>
      </c>
      <c r="E1502" s="3" t="s">
        <v>1055</v>
      </c>
      <c r="F1502" s="3" t="s">
        <v>29</v>
      </c>
      <c r="G1502" s="3" t="s">
        <v>30</v>
      </c>
      <c r="H1502" s="3" t="s">
        <v>31</v>
      </c>
      <c r="I1502" s="3" t="s">
        <v>32</v>
      </c>
      <c r="J1502" s="3" t="s">
        <v>33</v>
      </c>
      <c r="K1502" s="3" t="s">
        <v>60</v>
      </c>
      <c r="L1502" s="3" t="s">
        <v>735</v>
      </c>
      <c r="M1502" s="3" t="s">
        <v>36</v>
      </c>
      <c r="N1502" s="4">
        <v>22931.83</v>
      </c>
      <c r="O1502" s="4">
        <v>0</v>
      </c>
      <c r="P1502" s="4">
        <v>0</v>
      </c>
      <c r="Q1502" s="4">
        <v>22931.83</v>
      </c>
      <c r="R1502" s="4">
        <v>5673.3</v>
      </c>
      <c r="S1502" s="4">
        <v>8534.44</v>
      </c>
      <c r="T1502" s="4">
        <v>8355.23</v>
      </c>
      <c r="U1502" s="4">
        <v>14397.39</v>
      </c>
      <c r="V1502" s="4">
        <v>14576.6</v>
      </c>
      <c r="W1502" s="4">
        <v>8724.09</v>
      </c>
      <c r="X1502" s="3" t="s">
        <v>37</v>
      </c>
    </row>
    <row r="1503" spans="1:24" ht="15.75" customHeight="1">
      <c r="A1503" s="3" t="s">
        <v>24</v>
      </c>
      <c r="B1503" s="3" t="s">
        <v>267</v>
      </c>
      <c r="C1503" s="3" t="s">
        <v>719</v>
      </c>
      <c r="D1503" s="3" t="s">
        <v>1054</v>
      </c>
      <c r="E1503" s="3" t="s">
        <v>1055</v>
      </c>
      <c r="F1503" s="3" t="s">
        <v>29</v>
      </c>
      <c r="G1503" s="3" t="s">
        <v>30</v>
      </c>
      <c r="H1503" s="3" t="s">
        <v>31</v>
      </c>
      <c r="I1503" s="3" t="s">
        <v>32</v>
      </c>
      <c r="J1503" s="3" t="s">
        <v>33</v>
      </c>
      <c r="K1503" s="3" t="s">
        <v>62</v>
      </c>
      <c r="L1503" s="3" t="s">
        <v>736</v>
      </c>
      <c r="M1503" s="3" t="s">
        <v>36</v>
      </c>
      <c r="N1503" s="4">
        <v>15131.53</v>
      </c>
      <c r="O1503" s="4">
        <v>0</v>
      </c>
      <c r="P1503" s="4">
        <v>0</v>
      </c>
      <c r="Q1503" s="4">
        <v>15131.53</v>
      </c>
      <c r="R1503" s="4">
        <v>4154.72</v>
      </c>
      <c r="S1503" s="4">
        <v>5145.6099999999997</v>
      </c>
      <c r="T1503" s="4">
        <v>5027.6000000000004</v>
      </c>
      <c r="U1503" s="4">
        <v>9985.92</v>
      </c>
      <c r="V1503" s="4">
        <v>10103.93</v>
      </c>
      <c r="W1503" s="4">
        <v>5831.2</v>
      </c>
      <c r="X1503" s="3" t="s">
        <v>37</v>
      </c>
    </row>
    <row r="1504" spans="1:24" ht="15.75" customHeight="1">
      <c r="A1504" s="3" t="s">
        <v>24</v>
      </c>
      <c r="B1504" s="3" t="s">
        <v>267</v>
      </c>
      <c r="C1504" s="3" t="s">
        <v>719</v>
      </c>
      <c r="D1504" s="3" t="s">
        <v>1054</v>
      </c>
      <c r="E1504" s="3" t="s">
        <v>1055</v>
      </c>
      <c r="F1504" s="3" t="s">
        <v>29</v>
      </c>
      <c r="G1504" s="3" t="s">
        <v>30</v>
      </c>
      <c r="H1504" s="3" t="s">
        <v>31</v>
      </c>
      <c r="I1504" s="3" t="s">
        <v>32</v>
      </c>
      <c r="J1504" s="3" t="s">
        <v>33</v>
      </c>
      <c r="K1504" s="3" t="s">
        <v>64</v>
      </c>
      <c r="L1504" s="3" t="s">
        <v>737</v>
      </c>
      <c r="M1504" s="3" t="s">
        <v>36</v>
      </c>
      <c r="N1504" s="4">
        <v>8406.64</v>
      </c>
      <c r="O1504" s="4">
        <v>-1406.64</v>
      </c>
      <c r="P1504" s="4">
        <v>0</v>
      </c>
      <c r="Q1504" s="4">
        <v>7000</v>
      </c>
      <c r="R1504" s="4">
        <v>0</v>
      </c>
      <c r="S1504" s="4">
        <v>3494.83</v>
      </c>
      <c r="T1504" s="4">
        <v>804</v>
      </c>
      <c r="U1504" s="4">
        <v>3505.17</v>
      </c>
      <c r="V1504" s="4">
        <v>6196</v>
      </c>
      <c r="W1504" s="4">
        <v>3505.17</v>
      </c>
      <c r="X1504" s="3" t="s">
        <v>37</v>
      </c>
    </row>
    <row r="1505" spans="1:24" ht="15.75" customHeight="1">
      <c r="A1505" s="3" t="s">
        <v>66</v>
      </c>
      <c r="B1505" s="3" t="s">
        <v>267</v>
      </c>
      <c r="C1505" s="3" t="s">
        <v>719</v>
      </c>
      <c r="D1505" s="3" t="s">
        <v>1054</v>
      </c>
      <c r="E1505" s="3" t="s">
        <v>1055</v>
      </c>
      <c r="F1505" s="3" t="s">
        <v>29</v>
      </c>
      <c r="G1505" s="3" t="s">
        <v>30</v>
      </c>
      <c r="H1505" s="3" t="s">
        <v>67</v>
      </c>
      <c r="I1505" s="3" t="s">
        <v>68</v>
      </c>
      <c r="J1505" s="3" t="s">
        <v>69</v>
      </c>
      <c r="K1505" s="3" t="s">
        <v>1056</v>
      </c>
      <c r="L1505" s="3" t="s">
        <v>1057</v>
      </c>
      <c r="M1505" s="3" t="s">
        <v>36</v>
      </c>
      <c r="N1505" s="4">
        <v>70800</v>
      </c>
      <c r="O1505" s="4">
        <v>0</v>
      </c>
      <c r="P1505" s="4">
        <v>0</v>
      </c>
      <c r="Q1505" s="4">
        <v>70800</v>
      </c>
      <c r="R1505" s="4">
        <v>0</v>
      </c>
      <c r="S1505" s="4">
        <v>0</v>
      </c>
      <c r="T1505" s="4">
        <v>0</v>
      </c>
      <c r="U1505" s="4">
        <v>70800</v>
      </c>
      <c r="V1505" s="4">
        <v>70800</v>
      </c>
      <c r="W1505" s="4">
        <v>70800</v>
      </c>
      <c r="X1505" s="3" t="s">
        <v>37</v>
      </c>
    </row>
    <row r="1506" spans="1:24" ht="15.75" customHeight="1">
      <c r="A1506" s="3" t="s">
        <v>118</v>
      </c>
      <c r="B1506" s="3" t="s">
        <v>267</v>
      </c>
      <c r="C1506" s="3" t="s">
        <v>719</v>
      </c>
      <c r="D1506" s="3" t="s">
        <v>1054</v>
      </c>
      <c r="E1506" s="3" t="s">
        <v>1055</v>
      </c>
      <c r="F1506" s="3" t="s">
        <v>702</v>
      </c>
      <c r="G1506" s="3" t="s">
        <v>703</v>
      </c>
      <c r="H1506" s="3" t="s">
        <v>1058</v>
      </c>
      <c r="I1506" s="3" t="s">
        <v>1059</v>
      </c>
      <c r="J1506" s="3" t="s">
        <v>123</v>
      </c>
      <c r="K1506" s="3" t="s">
        <v>178</v>
      </c>
      <c r="L1506" s="3" t="s">
        <v>1060</v>
      </c>
      <c r="M1506" s="3" t="s">
        <v>126</v>
      </c>
      <c r="N1506" s="4">
        <v>5000</v>
      </c>
      <c r="O1506" s="4">
        <v>0</v>
      </c>
      <c r="P1506" s="4">
        <v>0</v>
      </c>
      <c r="Q1506" s="4">
        <v>5000</v>
      </c>
      <c r="R1506" s="4">
        <v>0</v>
      </c>
      <c r="S1506" s="4">
        <v>0</v>
      </c>
      <c r="T1506" s="4">
        <v>0</v>
      </c>
      <c r="U1506" s="4">
        <v>5000</v>
      </c>
      <c r="V1506" s="4">
        <v>5000</v>
      </c>
      <c r="W1506" s="4">
        <v>5000</v>
      </c>
      <c r="X1506" s="3" t="s">
        <v>127</v>
      </c>
    </row>
    <row r="1507" spans="1:24" ht="15.75" customHeight="1">
      <c r="A1507" s="3" t="s">
        <v>118</v>
      </c>
      <c r="B1507" s="3" t="s">
        <v>267</v>
      </c>
      <c r="C1507" s="3" t="s">
        <v>719</v>
      </c>
      <c r="D1507" s="3" t="s">
        <v>1054</v>
      </c>
      <c r="E1507" s="3" t="s">
        <v>1055</v>
      </c>
      <c r="F1507" s="3" t="s">
        <v>702</v>
      </c>
      <c r="G1507" s="3" t="s">
        <v>703</v>
      </c>
      <c r="H1507" s="3" t="s">
        <v>1058</v>
      </c>
      <c r="I1507" s="3" t="s">
        <v>1059</v>
      </c>
      <c r="J1507" s="3" t="s">
        <v>123</v>
      </c>
      <c r="K1507" s="3" t="s">
        <v>363</v>
      </c>
      <c r="L1507" s="3" t="s">
        <v>1061</v>
      </c>
      <c r="M1507" s="3" t="s">
        <v>126</v>
      </c>
      <c r="N1507" s="4">
        <v>32000</v>
      </c>
      <c r="O1507" s="4">
        <v>0</v>
      </c>
      <c r="P1507" s="4">
        <v>0</v>
      </c>
      <c r="Q1507" s="4">
        <v>32000</v>
      </c>
      <c r="R1507" s="4">
        <v>0</v>
      </c>
      <c r="S1507" s="4">
        <v>0</v>
      </c>
      <c r="T1507" s="4">
        <v>0</v>
      </c>
      <c r="U1507" s="4">
        <v>32000</v>
      </c>
      <c r="V1507" s="4">
        <v>32000</v>
      </c>
      <c r="W1507" s="4">
        <v>32000</v>
      </c>
      <c r="X1507" s="3" t="s">
        <v>127</v>
      </c>
    </row>
    <row r="1508" spans="1:24" ht="15.75" customHeight="1">
      <c r="A1508" s="3" t="s">
        <v>118</v>
      </c>
      <c r="B1508" s="3" t="s">
        <v>267</v>
      </c>
      <c r="C1508" s="3" t="s">
        <v>719</v>
      </c>
      <c r="D1508" s="3" t="s">
        <v>1054</v>
      </c>
      <c r="E1508" s="3" t="s">
        <v>1055</v>
      </c>
      <c r="F1508" s="3" t="s">
        <v>702</v>
      </c>
      <c r="G1508" s="3" t="s">
        <v>703</v>
      </c>
      <c r="H1508" s="3" t="s">
        <v>1058</v>
      </c>
      <c r="I1508" s="3" t="s">
        <v>1059</v>
      </c>
      <c r="J1508" s="3" t="s">
        <v>123</v>
      </c>
      <c r="K1508" s="3" t="s">
        <v>1062</v>
      </c>
      <c r="L1508" s="3" t="s">
        <v>1063</v>
      </c>
      <c r="M1508" s="3" t="s">
        <v>126</v>
      </c>
      <c r="N1508" s="4">
        <v>4400</v>
      </c>
      <c r="O1508" s="4">
        <v>0</v>
      </c>
      <c r="P1508" s="4">
        <v>0</v>
      </c>
      <c r="Q1508" s="4">
        <v>4400</v>
      </c>
      <c r="R1508" s="4">
        <v>0</v>
      </c>
      <c r="S1508" s="4">
        <v>0</v>
      </c>
      <c r="T1508" s="4">
        <v>0</v>
      </c>
      <c r="U1508" s="4">
        <v>4400</v>
      </c>
      <c r="V1508" s="4">
        <v>4400</v>
      </c>
      <c r="W1508" s="4">
        <v>4400</v>
      </c>
      <c r="X1508" s="3" t="s">
        <v>127</v>
      </c>
    </row>
    <row r="1509" spans="1:24" ht="15.75" customHeight="1">
      <c r="A1509" s="3" t="s">
        <v>118</v>
      </c>
      <c r="B1509" s="3" t="s">
        <v>267</v>
      </c>
      <c r="C1509" s="3" t="s">
        <v>719</v>
      </c>
      <c r="D1509" s="3" t="s">
        <v>1054</v>
      </c>
      <c r="E1509" s="3" t="s">
        <v>1055</v>
      </c>
      <c r="F1509" s="3" t="s">
        <v>702</v>
      </c>
      <c r="G1509" s="3" t="s">
        <v>703</v>
      </c>
      <c r="H1509" s="3" t="s">
        <v>1058</v>
      </c>
      <c r="I1509" s="3" t="s">
        <v>1059</v>
      </c>
      <c r="J1509" s="3" t="s">
        <v>123</v>
      </c>
      <c r="K1509" s="3" t="s">
        <v>140</v>
      </c>
      <c r="L1509" s="3" t="s">
        <v>1064</v>
      </c>
      <c r="M1509" s="3" t="s">
        <v>126</v>
      </c>
      <c r="N1509" s="4">
        <v>13600</v>
      </c>
      <c r="O1509" s="4">
        <v>0</v>
      </c>
      <c r="P1509" s="4">
        <v>0</v>
      </c>
      <c r="Q1509" s="4">
        <v>13600</v>
      </c>
      <c r="R1509" s="4">
        <v>0</v>
      </c>
      <c r="S1509" s="4">
        <v>0</v>
      </c>
      <c r="T1509" s="4">
        <v>0</v>
      </c>
      <c r="U1509" s="4">
        <v>13600</v>
      </c>
      <c r="V1509" s="4">
        <v>13600</v>
      </c>
      <c r="W1509" s="4">
        <v>13600</v>
      </c>
      <c r="X1509" s="3" t="s">
        <v>127</v>
      </c>
    </row>
    <row r="1510" spans="1:24" ht="15.75" customHeight="1">
      <c r="A1510" s="3" t="s">
        <v>118</v>
      </c>
      <c r="B1510" s="3" t="s">
        <v>267</v>
      </c>
      <c r="C1510" s="3" t="s">
        <v>719</v>
      </c>
      <c r="D1510" s="3" t="s">
        <v>1054</v>
      </c>
      <c r="E1510" s="3" t="s">
        <v>1055</v>
      </c>
      <c r="F1510" s="3" t="s">
        <v>702</v>
      </c>
      <c r="G1510" s="3" t="s">
        <v>703</v>
      </c>
      <c r="H1510" s="3" t="s">
        <v>1058</v>
      </c>
      <c r="I1510" s="3" t="s">
        <v>1059</v>
      </c>
      <c r="J1510" s="3" t="s">
        <v>123</v>
      </c>
      <c r="K1510" s="3" t="s">
        <v>142</v>
      </c>
      <c r="L1510" s="3" t="s">
        <v>1065</v>
      </c>
      <c r="M1510" s="3" t="s">
        <v>126</v>
      </c>
      <c r="N1510" s="4">
        <v>8000</v>
      </c>
      <c r="O1510" s="4">
        <v>0</v>
      </c>
      <c r="P1510" s="4">
        <v>0</v>
      </c>
      <c r="Q1510" s="4">
        <v>8000</v>
      </c>
      <c r="R1510" s="4">
        <v>0</v>
      </c>
      <c r="S1510" s="4">
        <v>0</v>
      </c>
      <c r="T1510" s="4">
        <v>0</v>
      </c>
      <c r="U1510" s="4">
        <v>8000</v>
      </c>
      <c r="V1510" s="4">
        <v>8000</v>
      </c>
      <c r="W1510" s="4">
        <v>8000</v>
      </c>
      <c r="X1510" s="3" t="s">
        <v>127</v>
      </c>
    </row>
    <row r="1511" spans="1:24" ht="15.75" customHeight="1">
      <c r="A1511" s="3" t="s">
        <v>243</v>
      </c>
      <c r="B1511" s="3" t="s">
        <v>267</v>
      </c>
      <c r="C1511" s="3" t="s">
        <v>719</v>
      </c>
      <c r="D1511" s="3" t="s">
        <v>1054</v>
      </c>
      <c r="E1511" s="3" t="s">
        <v>1055</v>
      </c>
      <c r="F1511" s="3" t="s">
        <v>702</v>
      </c>
      <c r="G1511" s="3" t="s">
        <v>703</v>
      </c>
      <c r="H1511" s="3" t="s">
        <v>1058</v>
      </c>
      <c r="I1511" s="3" t="s">
        <v>1059</v>
      </c>
      <c r="J1511" s="3" t="s">
        <v>244</v>
      </c>
      <c r="K1511" s="3" t="s">
        <v>248</v>
      </c>
      <c r="L1511" s="3" t="s">
        <v>1066</v>
      </c>
      <c r="M1511" s="3" t="s">
        <v>126</v>
      </c>
      <c r="N1511" s="4">
        <v>7000</v>
      </c>
      <c r="O1511" s="4">
        <v>0</v>
      </c>
      <c r="P1511" s="4">
        <v>0</v>
      </c>
      <c r="Q1511" s="4">
        <v>7000</v>
      </c>
      <c r="R1511" s="4">
        <v>0</v>
      </c>
      <c r="S1511" s="4">
        <v>0</v>
      </c>
      <c r="T1511" s="4">
        <v>0</v>
      </c>
      <c r="U1511" s="4">
        <v>7000</v>
      </c>
      <c r="V1511" s="4">
        <v>7000</v>
      </c>
      <c r="W1511" s="4">
        <v>7000</v>
      </c>
      <c r="X1511" s="3" t="s">
        <v>247</v>
      </c>
    </row>
    <row r="1512" spans="1:24" ht="15.75" customHeight="1">
      <c r="A1512" s="3" t="s">
        <v>262</v>
      </c>
      <c r="B1512" s="3" t="s">
        <v>267</v>
      </c>
      <c r="C1512" s="3" t="s">
        <v>719</v>
      </c>
      <c r="D1512" s="3" t="s">
        <v>1054</v>
      </c>
      <c r="E1512" s="3" t="s">
        <v>1055</v>
      </c>
      <c r="F1512" s="3" t="s">
        <v>29</v>
      </c>
      <c r="G1512" s="3" t="s">
        <v>30</v>
      </c>
      <c r="H1512" s="3" t="s">
        <v>31</v>
      </c>
      <c r="I1512" s="3" t="s">
        <v>32</v>
      </c>
      <c r="J1512" s="3" t="s">
        <v>263</v>
      </c>
      <c r="K1512" s="3" t="s">
        <v>264</v>
      </c>
      <c r="L1512" s="3" t="s">
        <v>746</v>
      </c>
      <c r="M1512" s="3" t="s">
        <v>36</v>
      </c>
      <c r="N1512" s="4">
        <v>2301.48</v>
      </c>
      <c r="O1512" s="4">
        <v>0</v>
      </c>
      <c r="P1512" s="4">
        <v>0</v>
      </c>
      <c r="Q1512" s="4">
        <v>2301.48</v>
      </c>
      <c r="R1512" s="4">
        <v>0</v>
      </c>
      <c r="S1512" s="4">
        <v>1014.68</v>
      </c>
      <c r="T1512" s="4">
        <v>1014.68</v>
      </c>
      <c r="U1512" s="4">
        <v>1286.8</v>
      </c>
      <c r="V1512" s="4">
        <v>1286.8</v>
      </c>
      <c r="W1512" s="4">
        <v>1286.8</v>
      </c>
      <c r="X1512" s="3" t="s">
        <v>266</v>
      </c>
    </row>
    <row r="1513" spans="1:24" ht="15.75" customHeight="1">
      <c r="A1513" s="3" t="s">
        <v>391</v>
      </c>
      <c r="B1513" s="3" t="s">
        <v>25</v>
      </c>
      <c r="C1513" s="3" t="s">
        <v>1067</v>
      </c>
      <c r="D1513" s="3" t="s">
        <v>1068</v>
      </c>
      <c r="E1513" s="3" t="s">
        <v>1069</v>
      </c>
      <c r="F1513" s="3" t="s">
        <v>839</v>
      </c>
      <c r="G1513" s="3" t="s">
        <v>840</v>
      </c>
      <c r="H1513" s="3" t="s">
        <v>1070</v>
      </c>
      <c r="I1513" s="3" t="s">
        <v>1071</v>
      </c>
      <c r="J1513" s="3" t="s">
        <v>392</v>
      </c>
      <c r="K1513" s="3" t="s">
        <v>393</v>
      </c>
      <c r="L1513" s="3" t="s">
        <v>1072</v>
      </c>
      <c r="M1513" s="3" t="s">
        <v>36</v>
      </c>
      <c r="N1513" s="4">
        <v>1094196.3799999999</v>
      </c>
      <c r="O1513" s="4">
        <v>0</v>
      </c>
      <c r="P1513" s="4">
        <v>0</v>
      </c>
      <c r="Q1513" s="4">
        <v>1094196.3799999999</v>
      </c>
      <c r="R1513" s="4">
        <v>0</v>
      </c>
      <c r="S1513" s="4">
        <v>1094196.3799999999</v>
      </c>
      <c r="T1513" s="4">
        <v>1094196.3799999999</v>
      </c>
      <c r="U1513" s="4">
        <v>0</v>
      </c>
      <c r="V1513" s="4">
        <v>0</v>
      </c>
      <c r="W1513" s="4">
        <v>0</v>
      </c>
      <c r="X1513" s="3" t="s">
        <v>127</v>
      </c>
    </row>
    <row r="1514" spans="1:24" ht="15.75" customHeight="1">
      <c r="A1514" s="3" t="s">
        <v>353</v>
      </c>
      <c r="B1514" s="3" t="s">
        <v>467</v>
      </c>
      <c r="C1514" s="3" t="s">
        <v>836</v>
      </c>
      <c r="D1514" s="3" t="s">
        <v>1073</v>
      </c>
      <c r="E1514" s="3" t="s">
        <v>1074</v>
      </c>
      <c r="F1514" s="3" t="s">
        <v>839</v>
      </c>
      <c r="G1514" s="3" t="s">
        <v>840</v>
      </c>
      <c r="H1514" s="3" t="s">
        <v>1075</v>
      </c>
      <c r="I1514" s="3" t="s">
        <v>1076</v>
      </c>
      <c r="J1514" s="3" t="s">
        <v>354</v>
      </c>
      <c r="K1514" s="3" t="s">
        <v>355</v>
      </c>
      <c r="L1514" s="3" t="s">
        <v>1077</v>
      </c>
      <c r="M1514" s="3" t="s">
        <v>126</v>
      </c>
      <c r="N1514" s="4">
        <v>484545.34</v>
      </c>
      <c r="O1514" s="4">
        <v>0</v>
      </c>
      <c r="P1514" s="4">
        <v>0</v>
      </c>
      <c r="Q1514" s="4">
        <v>484545.34</v>
      </c>
      <c r="R1514" s="4">
        <v>0</v>
      </c>
      <c r="S1514" s="4">
        <v>484545.34</v>
      </c>
      <c r="T1514" s="4">
        <v>0</v>
      </c>
      <c r="U1514" s="4">
        <v>0</v>
      </c>
      <c r="V1514" s="4">
        <v>484545.34</v>
      </c>
      <c r="W1514" s="4">
        <v>0</v>
      </c>
      <c r="X1514" s="3" t="s">
        <v>37</v>
      </c>
    </row>
    <row r="1515" spans="1:24" ht="15.75" customHeight="1">
      <c r="A1515" s="3" t="s">
        <v>391</v>
      </c>
      <c r="B1515" s="3" t="s">
        <v>467</v>
      </c>
      <c r="C1515" s="3" t="s">
        <v>836</v>
      </c>
      <c r="D1515" s="3" t="s">
        <v>1073</v>
      </c>
      <c r="E1515" s="3" t="s">
        <v>1074</v>
      </c>
      <c r="F1515" s="3" t="s">
        <v>839</v>
      </c>
      <c r="G1515" s="3" t="s">
        <v>840</v>
      </c>
      <c r="H1515" s="3" t="s">
        <v>1075</v>
      </c>
      <c r="I1515" s="3" t="s">
        <v>1076</v>
      </c>
      <c r="J1515" s="3" t="s">
        <v>392</v>
      </c>
      <c r="K1515" s="3" t="s">
        <v>393</v>
      </c>
      <c r="L1515" s="3" t="s">
        <v>1078</v>
      </c>
      <c r="M1515" s="3" t="s">
        <v>126</v>
      </c>
      <c r="N1515" s="4">
        <v>1729804.25</v>
      </c>
      <c r="O1515" s="4">
        <v>0</v>
      </c>
      <c r="P1515" s="4">
        <v>0</v>
      </c>
      <c r="Q1515" s="4">
        <v>1729804.25</v>
      </c>
      <c r="R1515" s="4">
        <v>0</v>
      </c>
      <c r="S1515" s="4">
        <v>1729804.25</v>
      </c>
      <c r="T1515" s="4">
        <v>553587.4</v>
      </c>
      <c r="U1515" s="4">
        <v>0</v>
      </c>
      <c r="V1515" s="4">
        <v>1176216.8500000001</v>
      </c>
      <c r="W1515" s="4">
        <v>0</v>
      </c>
      <c r="X1515" s="3" t="s">
        <v>127</v>
      </c>
    </row>
    <row r="1516" spans="1:24" ht="15.75" customHeight="1">
      <c r="A1516" s="3" t="s">
        <v>391</v>
      </c>
      <c r="B1516" s="3" t="s">
        <v>467</v>
      </c>
      <c r="C1516" s="3" t="s">
        <v>836</v>
      </c>
      <c r="D1516" s="3" t="s">
        <v>1079</v>
      </c>
      <c r="E1516" s="3" t="s">
        <v>1080</v>
      </c>
      <c r="F1516" s="3" t="s">
        <v>839</v>
      </c>
      <c r="G1516" s="3" t="s">
        <v>840</v>
      </c>
      <c r="H1516" s="3" t="s">
        <v>1081</v>
      </c>
      <c r="I1516" s="3" t="s">
        <v>1082</v>
      </c>
      <c r="J1516" s="3" t="s">
        <v>392</v>
      </c>
      <c r="K1516" s="3" t="s">
        <v>393</v>
      </c>
      <c r="L1516" s="3" t="s">
        <v>1078</v>
      </c>
      <c r="M1516" s="3" t="s">
        <v>126</v>
      </c>
      <c r="N1516" s="4">
        <v>3475000</v>
      </c>
      <c r="O1516" s="4">
        <v>0</v>
      </c>
      <c r="P1516" s="4">
        <v>0</v>
      </c>
      <c r="Q1516" s="4">
        <v>3475000</v>
      </c>
      <c r="R1516" s="4">
        <v>0</v>
      </c>
      <c r="S1516" s="4">
        <v>3475000</v>
      </c>
      <c r="T1516" s="4">
        <v>1158333.33</v>
      </c>
      <c r="U1516" s="4">
        <v>0</v>
      </c>
      <c r="V1516" s="4">
        <v>2316666.67</v>
      </c>
      <c r="W1516" s="4">
        <v>0</v>
      </c>
      <c r="X1516" s="3" t="s">
        <v>127</v>
      </c>
    </row>
    <row r="1517" spans="1:24" ht="15.75" customHeight="1">
      <c r="A1517" s="3" t="s">
        <v>391</v>
      </c>
      <c r="B1517" s="3" t="s">
        <v>25</v>
      </c>
      <c r="C1517" s="3" t="s">
        <v>1067</v>
      </c>
      <c r="D1517" s="3" t="s">
        <v>1083</v>
      </c>
      <c r="E1517" s="3" t="s">
        <v>1084</v>
      </c>
      <c r="F1517" s="3" t="s">
        <v>839</v>
      </c>
      <c r="G1517" s="3" t="s">
        <v>840</v>
      </c>
      <c r="H1517" s="3" t="s">
        <v>1085</v>
      </c>
      <c r="I1517" s="3" t="s">
        <v>1086</v>
      </c>
      <c r="J1517" s="3" t="s">
        <v>392</v>
      </c>
      <c r="K1517" s="3" t="s">
        <v>393</v>
      </c>
      <c r="L1517" s="3" t="s">
        <v>1072</v>
      </c>
      <c r="M1517" s="3" t="s">
        <v>126</v>
      </c>
      <c r="N1517" s="4">
        <v>3130000</v>
      </c>
      <c r="O1517" s="4">
        <v>0</v>
      </c>
      <c r="P1517" s="4">
        <v>0</v>
      </c>
      <c r="Q1517" s="4">
        <v>3130000</v>
      </c>
      <c r="R1517" s="4">
        <v>0</v>
      </c>
      <c r="S1517" s="4">
        <v>3130000</v>
      </c>
      <c r="T1517" s="4">
        <v>521666.67</v>
      </c>
      <c r="U1517" s="4">
        <v>0</v>
      </c>
      <c r="V1517" s="4">
        <v>2608333.33</v>
      </c>
      <c r="W1517" s="4">
        <v>0</v>
      </c>
      <c r="X1517" s="3" t="s">
        <v>127</v>
      </c>
    </row>
    <row r="1518" spans="1:24" ht="15.75" customHeight="1">
      <c r="A1518" s="3" t="s">
        <v>391</v>
      </c>
      <c r="B1518" s="3" t="s">
        <v>25</v>
      </c>
      <c r="C1518" s="3" t="s">
        <v>1067</v>
      </c>
      <c r="D1518" s="3" t="s">
        <v>1083</v>
      </c>
      <c r="E1518" s="3" t="s">
        <v>1084</v>
      </c>
      <c r="F1518" s="3" t="s">
        <v>839</v>
      </c>
      <c r="G1518" s="3" t="s">
        <v>840</v>
      </c>
      <c r="H1518" s="3" t="s">
        <v>1085</v>
      </c>
      <c r="I1518" s="3" t="s">
        <v>1086</v>
      </c>
      <c r="J1518" s="3" t="s">
        <v>392</v>
      </c>
      <c r="K1518" s="3" t="s">
        <v>393</v>
      </c>
      <c r="L1518" s="3" t="s">
        <v>1072</v>
      </c>
      <c r="M1518" s="3" t="s">
        <v>36</v>
      </c>
      <c r="N1518" s="4">
        <v>13145000</v>
      </c>
      <c r="O1518" s="4">
        <v>0</v>
      </c>
      <c r="P1518" s="4">
        <v>0</v>
      </c>
      <c r="Q1518" s="4">
        <v>13145000</v>
      </c>
      <c r="R1518" s="4">
        <v>0</v>
      </c>
      <c r="S1518" s="4">
        <v>13145000</v>
      </c>
      <c r="T1518" s="4">
        <v>0</v>
      </c>
      <c r="U1518" s="4">
        <v>0</v>
      </c>
      <c r="V1518" s="4">
        <v>13145000</v>
      </c>
      <c r="W1518" s="4">
        <v>0</v>
      </c>
      <c r="X1518" s="3" t="s">
        <v>127</v>
      </c>
    </row>
    <row r="1519" spans="1:24" ht="15.75" customHeight="1">
      <c r="A1519" s="3" t="s">
        <v>353</v>
      </c>
      <c r="B1519" s="3" t="s">
        <v>25</v>
      </c>
      <c r="C1519" s="3" t="s">
        <v>1087</v>
      </c>
      <c r="D1519" s="3" t="s">
        <v>1088</v>
      </c>
      <c r="E1519" s="3" t="s">
        <v>1089</v>
      </c>
      <c r="F1519" s="3" t="s">
        <v>839</v>
      </c>
      <c r="G1519" s="3" t="s">
        <v>840</v>
      </c>
      <c r="H1519" s="3" t="s">
        <v>1090</v>
      </c>
      <c r="I1519" s="3" t="s">
        <v>1091</v>
      </c>
      <c r="J1519" s="3" t="s">
        <v>354</v>
      </c>
      <c r="K1519" s="3" t="s">
        <v>355</v>
      </c>
      <c r="L1519" s="3" t="s">
        <v>1092</v>
      </c>
      <c r="M1519" s="3" t="s">
        <v>126</v>
      </c>
      <c r="N1519" s="4">
        <v>796678.08</v>
      </c>
      <c r="O1519" s="4">
        <v>0</v>
      </c>
      <c r="P1519" s="4">
        <v>0</v>
      </c>
      <c r="Q1519" s="4">
        <v>796678.08</v>
      </c>
      <c r="R1519" s="4">
        <v>0</v>
      </c>
      <c r="S1519" s="4">
        <v>796678.08</v>
      </c>
      <c r="T1519" s="4">
        <v>0</v>
      </c>
      <c r="U1519" s="4">
        <v>0</v>
      </c>
      <c r="V1519" s="4">
        <v>796678.08</v>
      </c>
      <c r="W1519" s="4">
        <v>0</v>
      </c>
      <c r="X1519" s="3" t="s">
        <v>37</v>
      </c>
    </row>
    <row r="1520" spans="1:24" ht="15.75" customHeight="1">
      <c r="A1520" s="3" t="s">
        <v>391</v>
      </c>
      <c r="B1520" s="3" t="s">
        <v>25</v>
      </c>
      <c r="C1520" s="3" t="s">
        <v>1087</v>
      </c>
      <c r="D1520" s="3" t="s">
        <v>1088</v>
      </c>
      <c r="E1520" s="3" t="s">
        <v>1089</v>
      </c>
      <c r="F1520" s="3" t="s">
        <v>839</v>
      </c>
      <c r="G1520" s="3" t="s">
        <v>840</v>
      </c>
      <c r="H1520" s="3" t="s">
        <v>1090</v>
      </c>
      <c r="I1520" s="3" t="s">
        <v>1091</v>
      </c>
      <c r="J1520" s="3" t="s">
        <v>392</v>
      </c>
      <c r="K1520" s="3" t="s">
        <v>393</v>
      </c>
      <c r="L1520" s="3" t="s">
        <v>1093</v>
      </c>
      <c r="M1520" s="3" t="s">
        <v>36</v>
      </c>
      <c r="N1520" s="4">
        <v>653460.6</v>
      </c>
      <c r="O1520" s="4">
        <v>0</v>
      </c>
      <c r="P1520" s="4">
        <v>0</v>
      </c>
      <c r="Q1520" s="4">
        <v>653460.6</v>
      </c>
      <c r="R1520" s="4">
        <v>0</v>
      </c>
      <c r="S1520" s="4">
        <v>653460.6</v>
      </c>
      <c r="T1520" s="4">
        <v>0</v>
      </c>
      <c r="U1520" s="4">
        <v>0</v>
      </c>
      <c r="V1520" s="4">
        <v>653460.6</v>
      </c>
      <c r="W1520" s="4">
        <v>0</v>
      </c>
      <c r="X1520" s="3" t="s">
        <v>127</v>
      </c>
    </row>
    <row r="1521" spans="1:24" ht="15.75" customHeight="1">
      <c r="A1521" s="3" t="s">
        <v>391</v>
      </c>
      <c r="B1521" s="3" t="s">
        <v>25</v>
      </c>
      <c r="C1521" s="3" t="s">
        <v>1087</v>
      </c>
      <c r="D1521" s="3" t="s">
        <v>1088</v>
      </c>
      <c r="E1521" s="3" t="s">
        <v>1089</v>
      </c>
      <c r="F1521" s="3" t="s">
        <v>839</v>
      </c>
      <c r="G1521" s="3" t="s">
        <v>840</v>
      </c>
      <c r="H1521" s="3" t="s">
        <v>1090</v>
      </c>
      <c r="I1521" s="3" t="s">
        <v>1091</v>
      </c>
      <c r="J1521" s="3" t="s">
        <v>392</v>
      </c>
      <c r="K1521" s="3" t="s">
        <v>393</v>
      </c>
      <c r="L1521" s="3" t="s">
        <v>1093</v>
      </c>
      <c r="M1521" s="3" t="s">
        <v>126</v>
      </c>
      <c r="N1521" s="4">
        <v>3000000</v>
      </c>
      <c r="O1521" s="4">
        <v>0</v>
      </c>
      <c r="P1521" s="4">
        <v>0</v>
      </c>
      <c r="Q1521" s="4">
        <v>3000000</v>
      </c>
      <c r="R1521" s="4">
        <v>0</v>
      </c>
      <c r="S1521" s="4">
        <v>3000000</v>
      </c>
      <c r="T1521" s="4">
        <v>1483379.56</v>
      </c>
      <c r="U1521" s="4">
        <v>0</v>
      </c>
      <c r="V1521" s="4">
        <v>1516620.44</v>
      </c>
      <c r="W1521" s="4">
        <v>0</v>
      </c>
      <c r="X1521" s="3" t="s">
        <v>127</v>
      </c>
    </row>
    <row r="1522" spans="1:24" ht="15.75" customHeight="1">
      <c r="A1522" s="3" t="s">
        <v>391</v>
      </c>
      <c r="B1522" s="3" t="s">
        <v>467</v>
      </c>
      <c r="C1522" s="3" t="s">
        <v>468</v>
      </c>
      <c r="D1522" s="3" t="s">
        <v>1094</v>
      </c>
      <c r="E1522" s="3" t="s">
        <v>1095</v>
      </c>
      <c r="F1522" s="3" t="s">
        <v>839</v>
      </c>
      <c r="G1522" s="3" t="s">
        <v>840</v>
      </c>
      <c r="H1522" s="3" t="s">
        <v>1096</v>
      </c>
      <c r="I1522" s="3" t="s">
        <v>1097</v>
      </c>
      <c r="J1522" s="3" t="s">
        <v>392</v>
      </c>
      <c r="K1522" s="3" t="s">
        <v>393</v>
      </c>
      <c r="L1522" s="3" t="s">
        <v>1098</v>
      </c>
      <c r="M1522" s="3" t="s">
        <v>36</v>
      </c>
      <c r="N1522" s="4">
        <v>3592317.2</v>
      </c>
      <c r="O1522" s="4">
        <v>0</v>
      </c>
      <c r="P1522" s="4">
        <v>0</v>
      </c>
      <c r="Q1522" s="4">
        <v>3592317.2</v>
      </c>
      <c r="R1522" s="4">
        <v>0</v>
      </c>
      <c r="S1522" s="4">
        <v>3592317.2</v>
      </c>
      <c r="T1522" s="4">
        <v>1538539.31</v>
      </c>
      <c r="U1522" s="4">
        <v>0</v>
      </c>
      <c r="V1522" s="4">
        <v>2053777.89</v>
      </c>
      <c r="W1522" s="4">
        <v>0</v>
      </c>
      <c r="X1522" s="3" t="s">
        <v>127</v>
      </c>
    </row>
    <row r="1523" spans="1:24" ht="15.75" customHeight="1">
      <c r="A1523" s="3" t="s">
        <v>391</v>
      </c>
      <c r="B1523" s="3" t="s">
        <v>25</v>
      </c>
      <c r="C1523" s="3" t="s">
        <v>531</v>
      </c>
      <c r="D1523" s="3" t="s">
        <v>1099</v>
      </c>
      <c r="E1523" s="3" t="s">
        <v>1100</v>
      </c>
      <c r="F1523" s="3" t="s">
        <v>839</v>
      </c>
      <c r="G1523" s="3" t="s">
        <v>840</v>
      </c>
      <c r="H1523" s="3" t="s">
        <v>1101</v>
      </c>
      <c r="I1523" s="3" t="s">
        <v>1102</v>
      </c>
      <c r="J1523" s="3" t="s">
        <v>392</v>
      </c>
      <c r="K1523" s="3" t="s">
        <v>393</v>
      </c>
      <c r="L1523" s="3" t="s">
        <v>1103</v>
      </c>
      <c r="M1523" s="3" t="s">
        <v>126</v>
      </c>
      <c r="N1523" s="4">
        <v>14640197.58</v>
      </c>
      <c r="O1523" s="4">
        <v>0</v>
      </c>
      <c r="P1523" s="4">
        <v>0</v>
      </c>
      <c r="Q1523" s="4">
        <v>14640197.58</v>
      </c>
      <c r="R1523" s="4">
        <v>0</v>
      </c>
      <c r="S1523" s="4">
        <v>14640197.58</v>
      </c>
      <c r="T1523" s="4">
        <v>4880065.88</v>
      </c>
      <c r="U1523" s="4">
        <v>0</v>
      </c>
      <c r="V1523" s="4">
        <v>9760131.6999999993</v>
      </c>
      <c r="W1523" s="4">
        <v>0</v>
      </c>
      <c r="X1523" s="3" t="s">
        <v>127</v>
      </c>
    </row>
    <row r="1524" spans="1:24" ht="15.75" customHeight="1">
      <c r="A1524" s="3" t="s">
        <v>353</v>
      </c>
      <c r="B1524" s="3" t="s">
        <v>25</v>
      </c>
      <c r="C1524" s="3" t="s">
        <v>531</v>
      </c>
      <c r="D1524" s="3" t="s">
        <v>1104</v>
      </c>
      <c r="E1524" s="3" t="s">
        <v>1105</v>
      </c>
      <c r="F1524" s="3" t="s">
        <v>839</v>
      </c>
      <c r="G1524" s="3" t="s">
        <v>840</v>
      </c>
      <c r="H1524" s="3" t="s">
        <v>1106</v>
      </c>
      <c r="I1524" s="3" t="s">
        <v>1107</v>
      </c>
      <c r="J1524" s="3" t="s">
        <v>354</v>
      </c>
      <c r="K1524" s="3" t="s">
        <v>355</v>
      </c>
      <c r="L1524" s="3" t="s">
        <v>1108</v>
      </c>
      <c r="M1524" s="3" t="s">
        <v>126</v>
      </c>
      <c r="N1524" s="4">
        <v>932149.76000000001</v>
      </c>
      <c r="O1524" s="4">
        <v>0</v>
      </c>
      <c r="P1524" s="4">
        <v>0</v>
      </c>
      <c r="Q1524" s="4">
        <v>932149.76000000001</v>
      </c>
      <c r="R1524" s="4">
        <v>0</v>
      </c>
      <c r="S1524" s="4">
        <v>932149.76000000001</v>
      </c>
      <c r="T1524" s="4">
        <v>0</v>
      </c>
      <c r="U1524" s="4">
        <v>0</v>
      </c>
      <c r="V1524" s="4">
        <v>932149.76000000001</v>
      </c>
      <c r="W1524" s="4">
        <v>0</v>
      </c>
      <c r="X1524" s="3" t="s">
        <v>37</v>
      </c>
    </row>
    <row r="1525" spans="1:24" ht="15.75" customHeight="1">
      <c r="A1525" s="3" t="s">
        <v>353</v>
      </c>
      <c r="B1525" s="3" t="s">
        <v>25</v>
      </c>
      <c r="C1525" s="3" t="s">
        <v>531</v>
      </c>
      <c r="D1525" s="3" t="s">
        <v>1104</v>
      </c>
      <c r="E1525" s="3" t="s">
        <v>1105</v>
      </c>
      <c r="F1525" s="3" t="s">
        <v>839</v>
      </c>
      <c r="G1525" s="3" t="s">
        <v>840</v>
      </c>
      <c r="H1525" s="3" t="s">
        <v>1106</v>
      </c>
      <c r="I1525" s="3" t="s">
        <v>1107</v>
      </c>
      <c r="J1525" s="3" t="s">
        <v>354</v>
      </c>
      <c r="K1525" s="3" t="s">
        <v>355</v>
      </c>
      <c r="L1525" s="3" t="s">
        <v>1108</v>
      </c>
      <c r="M1525" s="3" t="s">
        <v>36</v>
      </c>
      <c r="N1525" s="4">
        <v>4329139.07</v>
      </c>
      <c r="O1525" s="4">
        <v>0</v>
      </c>
      <c r="P1525" s="4">
        <v>0</v>
      </c>
      <c r="Q1525" s="4">
        <v>4329139.07</v>
      </c>
      <c r="R1525" s="4">
        <v>0</v>
      </c>
      <c r="S1525" s="4">
        <v>4329139.07</v>
      </c>
      <c r="T1525" s="4">
        <v>0</v>
      </c>
      <c r="U1525" s="4">
        <v>0</v>
      </c>
      <c r="V1525" s="4">
        <v>4329139.07</v>
      </c>
      <c r="W1525" s="4">
        <v>0</v>
      </c>
      <c r="X1525" s="3" t="s">
        <v>37</v>
      </c>
    </row>
    <row r="1526" spans="1:24" ht="15.75" customHeight="1">
      <c r="A1526" s="3" t="s">
        <v>391</v>
      </c>
      <c r="B1526" s="3" t="s">
        <v>25</v>
      </c>
      <c r="C1526" s="3" t="s">
        <v>531</v>
      </c>
      <c r="D1526" s="3" t="s">
        <v>1104</v>
      </c>
      <c r="E1526" s="3" t="s">
        <v>1105</v>
      </c>
      <c r="F1526" s="3" t="s">
        <v>839</v>
      </c>
      <c r="G1526" s="3" t="s">
        <v>840</v>
      </c>
      <c r="H1526" s="3" t="s">
        <v>1106</v>
      </c>
      <c r="I1526" s="3" t="s">
        <v>1107</v>
      </c>
      <c r="J1526" s="3" t="s">
        <v>392</v>
      </c>
      <c r="K1526" s="3" t="s">
        <v>393</v>
      </c>
      <c r="L1526" s="3" t="s">
        <v>1103</v>
      </c>
      <c r="M1526" s="3" t="s">
        <v>36</v>
      </c>
      <c r="N1526" s="4">
        <v>34439341.75</v>
      </c>
      <c r="O1526" s="4">
        <v>0</v>
      </c>
      <c r="P1526" s="4">
        <v>0</v>
      </c>
      <c r="Q1526" s="4">
        <v>34439341.75</v>
      </c>
      <c r="R1526" s="4">
        <v>0</v>
      </c>
      <c r="S1526" s="4">
        <v>34439341.75</v>
      </c>
      <c r="T1526" s="4">
        <v>0</v>
      </c>
      <c r="U1526" s="4">
        <v>0</v>
      </c>
      <c r="V1526" s="4">
        <v>34439341.75</v>
      </c>
      <c r="W1526" s="4">
        <v>0</v>
      </c>
      <c r="X1526" s="3" t="s">
        <v>127</v>
      </c>
    </row>
    <row r="1527" spans="1:24" ht="15.75" customHeight="1">
      <c r="A1527" s="3" t="s">
        <v>391</v>
      </c>
      <c r="B1527" s="3" t="s">
        <v>25</v>
      </c>
      <c r="C1527" s="3" t="s">
        <v>531</v>
      </c>
      <c r="D1527" s="3" t="s">
        <v>1104</v>
      </c>
      <c r="E1527" s="3" t="s">
        <v>1105</v>
      </c>
      <c r="F1527" s="3" t="s">
        <v>839</v>
      </c>
      <c r="G1527" s="3" t="s">
        <v>840</v>
      </c>
      <c r="H1527" s="3" t="s">
        <v>1106</v>
      </c>
      <c r="I1527" s="3" t="s">
        <v>1107</v>
      </c>
      <c r="J1527" s="3" t="s">
        <v>392</v>
      </c>
      <c r="K1527" s="3" t="s">
        <v>393</v>
      </c>
      <c r="L1527" s="3" t="s">
        <v>1103</v>
      </c>
      <c r="M1527" s="3" t="s">
        <v>126</v>
      </c>
      <c r="N1527" s="4">
        <v>96829898.840000004</v>
      </c>
      <c r="O1527" s="4">
        <v>0</v>
      </c>
      <c r="P1527" s="4">
        <v>0</v>
      </c>
      <c r="Q1527" s="4">
        <v>96829898.840000004</v>
      </c>
      <c r="R1527" s="4">
        <v>0</v>
      </c>
      <c r="S1527" s="4">
        <v>96829898.840000004</v>
      </c>
      <c r="T1527" s="4">
        <v>45510176.479999997</v>
      </c>
      <c r="U1527" s="4">
        <v>0</v>
      </c>
      <c r="V1527" s="4">
        <v>51319722.359999999</v>
      </c>
      <c r="W1527" s="4">
        <v>0</v>
      </c>
      <c r="X1527" s="3" t="s">
        <v>127</v>
      </c>
    </row>
    <row r="1528" spans="1:24" ht="15.75" customHeight="1">
      <c r="A1528" s="3" t="s">
        <v>353</v>
      </c>
      <c r="B1528" s="3" t="s">
        <v>467</v>
      </c>
      <c r="C1528" s="3" t="s">
        <v>836</v>
      </c>
      <c r="D1528" s="3" t="s">
        <v>1109</v>
      </c>
      <c r="E1528" s="3" t="s">
        <v>1110</v>
      </c>
      <c r="F1528" s="3" t="s">
        <v>839</v>
      </c>
      <c r="G1528" s="3" t="s">
        <v>840</v>
      </c>
      <c r="H1528" s="3" t="s">
        <v>1111</v>
      </c>
      <c r="I1528" s="3" t="s">
        <v>1112</v>
      </c>
      <c r="J1528" s="3" t="s">
        <v>354</v>
      </c>
      <c r="K1528" s="3" t="s">
        <v>355</v>
      </c>
      <c r="L1528" s="3" t="s">
        <v>1077</v>
      </c>
      <c r="M1528" s="3" t="s">
        <v>126</v>
      </c>
      <c r="N1528" s="4">
        <v>2131931.4500000002</v>
      </c>
      <c r="O1528" s="4">
        <v>0</v>
      </c>
      <c r="P1528" s="4">
        <v>0</v>
      </c>
      <c r="Q1528" s="4">
        <v>2131931.4500000002</v>
      </c>
      <c r="R1528" s="4">
        <v>0</v>
      </c>
      <c r="S1528" s="4">
        <v>2131931.4500000002</v>
      </c>
      <c r="T1528" s="4">
        <v>495907.65</v>
      </c>
      <c r="U1528" s="4">
        <v>0</v>
      </c>
      <c r="V1528" s="4">
        <v>1636023.8</v>
      </c>
      <c r="W1528" s="4">
        <v>0</v>
      </c>
      <c r="X1528" s="3" t="s">
        <v>37</v>
      </c>
    </row>
    <row r="1529" spans="1:24" ht="15.75" customHeight="1">
      <c r="A1529" s="3" t="s">
        <v>391</v>
      </c>
      <c r="B1529" s="3" t="s">
        <v>467</v>
      </c>
      <c r="C1529" s="3" t="s">
        <v>836</v>
      </c>
      <c r="D1529" s="3" t="s">
        <v>1109</v>
      </c>
      <c r="E1529" s="3" t="s">
        <v>1110</v>
      </c>
      <c r="F1529" s="3" t="s">
        <v>839</v>
      </c>
      <c r="G1529" s="3" t="s">
        <v>840</v>
      </c>
      <c r="H1529" s="3" t="s">
        <v>1111</v>
      </c>
      <c r="I1529" s="3" t="s">
        <v>1112</v>
      </c>
      <c r="J1529" s="3" t="s">
        <v>392</v>
      </c>
      <c r="K1529" s="3" t="s">
        <v>393</v>
      </c>
      <c r="L1529" s="3" t="s">
        <v>1078</v>
      </c>
      <c r="M1529" s="3" t="s">
        <v>126</v>
      </c>
      <c r="N1529" s="4">
        <v>628307.23</v>
      </c>
      <c r="O1529" s="4">
        <v>0</v>
      </c>
      <c r="P1529" s="4">
        <v>0</v>
      </c>
      <c r="Q1529" s="4">
        <v>628307.23</v>
      </c>
      <c r="R1529" s="4">
        <v>0</v>
      </c>
      <c r="S1529" s="4">
        <v>628307.23</v>
      </c>
      <c r="T1529" s="4">
        <v>194152.02</v>
      </c>
      <c r="U1529" s="4">
        <v>0</v>
      </c>
      <c r="V1529" s="4">
        <v>434155.21</v>
      </c>
      <c r="W1529" s="4">
        <v>0</v>
      </c>
      <c r="X1529" s="3" t="s">
        <v>127</v>
      </c>
    </row>
    <row r="1530" spans="1:24" ht="15.75" customHeight="1">
      <c r="A1530" s="3" t="s">
        <v>391</v>
      </c>
      <c r="B1530" s="3" t="s">
        <v>25</v>
      </c>
      <c r="C1530" s="3" t="s">
        <v>531</v>
      </c>
      <c r="D1530" s="3" t="s">
        <v>1113</v>
      </c>
      <c r="E1530" s="3" t="s">
        <v>1114</v>
      </c>
      <c r="F1530" s="3" t="s">
        <v>839</v>
      </c>
      <c r="G1530" s="3" t="s">
        <v>840</v>
      </c>
      <c r="H1530" s="3" t="s">
        <v>1115</v>
      </c>
      <c r="I1530" s="3" t="s">
        <v>1116</v>
      </c>
      <c r="J1530" s="3" t="s">
        <v>392</v>
      </c>
      <c r="K1530" s="3" t="s">
        <v>393</v>
      </c>
      <c r="L1530" s="3" t="s">
        <v>1103</v>
      </c>
      <c r="M1530" s="3" t="s">
        <v>126</v>
      </c>
      <c r="N1530" s="4">
        <v>32226866.719999999</v>
      </c>
      <c r="O1530" s="4">
        <v>0</v>
      </c>
      <c r="P1530" s="4">
        <v>0</v>
      </c>
      <c r="Q1530" s="4">
        <v>32226866.719999999</v>
      </c>
      <c r="R1530" s="4">
        <v>0</v>
      </c>
      <c r="S1530" s="4">
        <v>32226866.719999999</v>
      </c>
      <c r="T1530" s="4">
        <v>8020091.1399999997</v>
      </c>
      <c r="U1530" s="4">
        <v>0</v>
      </c>
      <c r="V1530" s="4">
        <v>24206775.579999998</v>
      </c>
      <c r="W1530" s="4">
        <v>0</v>
      </c>
      <c r="X1530" s="3" t="s">
        <v>127</v>
      </c>
    </row>
    <row r="1531" spans="1:24" ht="15.75" customHeight="1">
      <c r="A1531" s="3" t="s">
        <v>391</v>
      </c>
      <c r="B1531" s="3" t="s">
        <v>25</v>
      </c>
      <c r="C1531" s="3" t="s">
        <v>531</v>
      </c>
      <c r="D1531" s="3" t="s">
        <v>1113</v>
      </c>
      <c r="E1531" s="3" t="s">
        <v>1114</v>
      </c>
      <c r="F1531" s="3" t="s">
        <v>839</v>
      </c>
      <c r="G1531" s="3" t="s">
        <v>840</v>
      </c>
      <c r="H1531" s="3" t="s">
        <v>1115</v>
      </c>
      <c r="I1531" s="3" t="s">
        <v>1116</v>
      </c>
      <c r="J1531" s="3" t="s">
        <v>392</v>
      </c>
      <c r="K1531" s="3" t="s">
        <v>393</v>
      </c>
      <c r="L1531" s="3" t="s">
        <v>1103</v>
      </c>
      <c r="M1531" s="3" t="s">
        <v>36</v>
      </c>
      <c r="N1531" s="4">
        <v>15893680.15</v>
      </c>
      <c r="O1531" s="4">
        <v>0</v>
      </c>
      <c r="P1531" s="4">
        <v>0</v>
      </c>
      <c r="Q1531" s="4">
        <v>15893680.15</v>
      </c>
      <c r="R1531" s="4">
        <v>0</v>
      </c>
      <c r="S1531" s="4">
        <v>15893680.15</v>
      </c>
      <c r="T1531" s="4">
        <v>0</v>
      </c>
      <c r="U1531" s="4">
        <v>0</v>
      </c>
      <c r="V1531" s="4">
        <v>15893680.15</v>
      </c>
      <c r="W1531" s="4">
        <v>0</v>
      </c>
      <c r="X1531" s="3" t="s">
        <v>127</v>
      </c>
    </row>
    <row r="1532" spans="1:24" ht="15.75" customHeight="1">
      <c r="A1532" s="3" t="s">
        <v>391</v>
      </c>
      <c r="B1532" s="3" t="s">
        <v>747</v>
      </c>
      <c r="C1532" s="3" t="s">
        <v>1117</v>
      </c>
      <c r="D1532" s="3" t="s">
        <v>1118</v>
      </c>
      <c r="E1532" s="3" t="s">
        <v>1119</v>
      </c>
      <c r="F1532" s="3" t="s">
        <v>839</v>
      </c>
      <c r="G1532" s="3" t="s">
        <v>840</v>
      </c>
      <c r="H1532" s="3" t="s">
        <v>1120</v>
      </c>
      <c r="I1532" s="3" t="s">
        <v>1121</v>
      </c>
      <c r="J1532" s="3" t="s">
        <v>392</v>
      </c>
      <c r="K1532" s="3" t="s">
        <v>843</v>
      </c>
      <c r="L1532" s="3" t="s">
        <v>1122</v>
      </c>
      <c r="M1532" s="3" t="s">
        <v>126</v>
      </c>
      <c r="N1532" s="4">
        <v>4350000</v>
      </c>
      <c r="O1532" s="4">
        <v>0</v>
      </c>
      <c r="P1532" s="4">
        <v>0</v>
      </c>
      <c r="Q1532" s="4">
        <v>4350000</v>
      </c>
      <c r="R1532" s="4">
        <v>0</v>
      </c>
      <c r="S1532" s="4">
        <v>4350000</v>
      </c>
      <c r="T1532" s="4">
        <v>3045000</v>
      </c>
      <c r="U1532" s="4">
        <v>0</v>
      </c>
      <c r="V1532" s="4">
        <v>1305000</v>
      </c>
      <c r="W1532" s="4">
        <v>0</v>
      </c>
      <c r="X1532" s="3" t="s">
        <v>127</v>
      </c>
    </row>
    <row r="1533" spans="1:24" ht="15.75" customHeight="1">
      <c r="A1533" s="3" t="s">
        <v>391</v>
      </c>
      <c r="B1533" s="3" t="s">
        <v>747</v>
      </c>
      <c r="C1533" s="3" t="s">
        <v>1117</v>
      </c>
      <c r="D1533" s="3" t="s">
        <v>1123</v>
      </c>
      <c r="E1533" s="3" t="s">
        <v>1124</v>
      </c>
      <c r="F1533" s="3" t="s">
        <v>839</v>
      </c>
      <c r="G1533" s="3" t="s">
        <v>840</v>
      </c>
      <c r="H1533" s="3" t="s">
        <v>1125</v>
      </c>
      <c r="I1533" s="3" t="s">
        <v>1126</v>
      </c>
      <c r="J1533" s="3" t="s">
        <v>392</v>
      </c>
      <c r="K1533" s="3" t="s">
        <v>843</v>
      </c>
      <c r="L1533" s="3" t="s">
        <v>1122</v>
      </c>
      <c r="M1533" s="3" t="s">
        <v>126</v>
      </c>
      <c r="N1533" s="4">
        <v>3682164.79</v>
      </c>
      <c r="O1533" s="4">
        <v>0</v>
      </c>
      <c r="P1533" s="4">
        <v>0</v>
      </c>
      <c r="Q1533" s="4">
        <v>3682164.79</v>
      </c>
      <c r="R1533" s="4">
        <v>0</v>
      </c>
      <c r="S1533" s="4">
        <v>3682164.79</v>
      </c>
      <c r="T1533" s="4">
        <v>2209298.87</v>
      </c>
      <c r="U1533" s="4">
        <v>0</v>
      </c>
      <c r="V1533" s="4">
        <v>1472865.92</v>
      </c>
      <c r="W1533" s="4">
        <v>0</v>
      </c>
      <c r="X1533" s="3" t="s">
        <v>127</v>
      </c>
    </row>
    <row r="1534" spans="1:24" ht="15.75" customHeight="1">
      <c r="A1534" s="3" t="s">
        <v>24</v>
      </c>
      <c r="B1534" s="3" t="s">
        <v>267</v>
      </c>
      <c r="C1534" s="3" t="s">
        <v>719</v>
      </c>
      <c r="D1534" s="3" t="s">
        <v>1127</v>
      </c>
      <c r="E1534" s="3" t="s">
        <v>1128</v>
      </c>
      <c r="F1534" s="3" t="s">
        <v>29</v>
      </c>
      <c r="G1534" s="3" t="s">
        <v>30</v>
      </c>
      <c r="H1534" s="3" t="s">
        <v>31</v>
      </c>
      <c r="I1534" s="3" t="s">
        <v>32</v>
      </c>
      <c r="J1534" s="3" t="s">
        <v>33</v>
      </c>
      <c r="K1534" s="3" t="s">
        <v>34</v>
      </c>
      <c r="L1534" s="3" t="s">
        <v>722</v>
      </c>
      <c r="M1534" s="3" t="s">
        <v>36</v>
      </c>
      <c r="N1534" s="4">
        <v>362328</v>
      </c>
      <c r="O1534" s="4">
        <v>0</v>
      </c>
      <c r="P1534" s="4">
        <v>0</v>
      </c>
      <c r="Q1534" s="4">
        <v>362328</v>
      </c>
      <c r="R1534" s="4">
        <v>0</v>
      </c>
      <c r="S1534" s="4">
        <v>113328.34</v>
      </c>
      <c r="T1534" s="4">
        <v>113328.34</v>
      </c>
      <c r="U1534" s="4">
        <v>248999.66</v>
      </c>
      <c r="V1534" s="4">
        <v>248999.66</v>
      </c>
      <c r="W1534" s="4">
        <v>248999.66</v>
      </c>
      <c r="X1534" s="3" t="s">
        <v>37</v>
      </c>
    </row>
    <row r="1535" spans="1:24" ht="15.75" customHeight="1">
      <c r="A1535" s="3" t="s">
        <v>24</v>
      </c>
      <c r="B1535" s="3" t="s">
        <v>267</v>
      </c>
      <c r="C1535" s="3" t="s">
        <v>719</v>
      </c>
      <c r="D1535" s="3" t="s">
        <v>1127</v>
      </c>
      <c r="E1535" s="3" t="s">
        <v>1128</v>
      </c>
      <c r="F1535" s="3" t="s">
        <v>29</v>
      </c>
      <c r="G1535" s="3" t="s">
        <v>30</v>
      </c>
      <c r="H1535" s="3" t="s">
        <v>31</v>
      </c>
      <c r="I1535" s="3" t="s">
        <v>32</v>
      </c>
      <c r="J1535" s="3" t="s">
        <v>33</v>
      </c>
      <c r="K1535" s="3" t="s">
        <v>38</v>
      </c>
      <c r="L1535" s="3" t="s">
        <v>723</v>
      </c>
      <c r="M1535" s="3" t="s">
        <v>36</v>
      </c>
      <c r="N1535" s="4">
        <v>7232.52</v>
      </c>
      <c r="O1535" s="4">
        <v>0</v>
      </c>
      <c r="P1535" s="4">
        <v>0</v>
      </c>
      <c r="Q1535" s="4">
        <v>7232.52</v>
      </c>
      <c r="R1535" s="4">
        <v>0</v>
      </c>
      <c r="S1535" s="4">
        <v>3013.55</v>
      </c>
      <c r="T1535" s="4">
        <v>3013.55</v>
      </c>
      <c r="U1535" s="4">
        <v>4218.97</v>
      </c>
      <c r="V1535" s="4">
        <v>4218.97</v>
      </c>
      <c r="W1535" s="4">
        <v>4218.97</v>
      </c>
      <c r="X1535" s="3" t="s">
        <v>37</v>
      </c>
    </row>
    <row r="1536" spans="1:24" ht="15.75" customHeight="1">
      <c r="A1536" s="3" t="s">
        <v>24</v>
      </c>
      <c r="B1536" s="3" t="s">
        <v>267</v>
      </c>
      <c r="C1536" s="3" t="s">
        <v>719</v>
      </c>
      <c r="D1536" s="3" t="s">
        <v>1127</v>
      </c>
      <c r="E1536" s="3" t="s">
        <v>1128</v>
      </c>
      <c r="F1536" s="3" t="s">
        <v>29</v>
      </c>
      <c r="G1536" s="3" t="s">
        <v>30</v>
      </c>
      <c r="H1536" s="3" t="s">
        <v>31</v>
      </c>
      <c r="I1536" s="3" t="s">
        <v>32</v>
      </c>
      <c r="J1536" s="3" t="s">
        <v>33</v>
      </c>
      <c r="K1536" s="3" t="s">
        <v>40</v>
      </c>
      <c r="L1536" s="3" t="s">
        <v>724</v>
      </c>
      <c r="M1536" s="3" t="s">
        <v>36</v>
      </c>
      <c r="N1536" s="4">
        <v>30796.71</v>
      </c>
      <c r="O1536" s="4">
        <v>0</v>
      </c>
      <c r="P1536" s="4">
        <v>0</v>
      </c>
      <c r="Q1536" s="4">
        <v>30796.71</v>
      </c>
      <c r="R1536" s="4">
        <v>0</v>
      </c>
      <c r="S1536" s="4">
        <v>1366.39</v>
      </c>
      <c r="T1536" s="4">
        <v>1366.39</v>
      </c>
      <c r="U1536" s="4">
        <v>29430.32</v>
      </c>
      <c r="V1536" s="4">
        <v>29430.32</v>
      </c>
      <c r="W1536" s="4">
        <v>29430.32</v>
      </c>
      <c r="X1536" s="3" t="s">
        <v>37</v>
      </c>
    </row>
    <row r="1537" spans="1:24" ht="15.75" customHeight="1">
      <c r="A1537" s="3" t="s">
        <v>24</v>
      </c>
      <c r="B1537" s="3" t="s">
        <v>267</v>
      </c>
      <c r="C1537" s="3" t="s">
        <v>719</v>
      </c>
      <c r="D1537" s="3" t="s">
        <v>1127</v>
      </c>
      <c r="E1537" s="3" t="s">
        <v>1128</v>
      </c>
      <c r="F1537" s="3" t="s">
        <v>29</v>
      </c>
      <c r="G1537" s="3" t="s">
        <v>30</v>
      </c>
      <c r="H1537" s="3" t="s">
        <v>31</v>
      </c>
      <c r="I1537" s="3" t="s">
        <v>32</v>
      </c>
      <c r="J1537" s="3" t="s">
        <v>33</v>
      </c>
      <c r="K1537" s="3" t="s">
        <v>42</v>
      </c>
      <c r="L1537" s="3" t="s">
        <v>725</v>
      </c>
      <c r="M1537" s="3" t="s">
        <v>36</v>
      </c>
      <c r="N1537" s="4">
        <v>8000</v>
      </c>
      <c r="O1537" s="4">
        <v>-42.8</v>
      </c>
      <c r="P1537" s="4">
        <v>0</v>
      </c>
      <c r="Q1537" s="4">
        <v>7957.2</v>
      </c>
      <c r="R1537" s="4">
        <v>0</v>
      </c>
      <c r="S1537" s="4">
        <v>854.15</v>
      </c>
      <c r="T1537" s="4">
        <v>854.15</v>
      </c>
      <c r="U1537" s="4">
        <v>7103.05</v>
      </c>
      <c r="V1537" s="4">
        <v>7103.05</v>
      </c>
      <c r="W1537" s="4">
        <v>7103.05</v>
      </c>
      <c r="X1537" s="3" t="s">
        <v>37</v>
      </c>
    </row>
    <row r="1538" spans="1:24" ht="15.75" customHeight="1">
      <c r="A1538" s="3" t="s">
        <v>24</v>
      </c>
      <c r="B1538" s="3" t="s">
        <v>267</v>
      </c>
      <c r="C1538" s="3" t="s">
        <v>719</v>
      </c>
      <c r="D1538" s="3" t="s">
        <v>1127</v>
      </c>
      <c r="E1538" s="3" t="s">
        <v>1128</v>
      </c>
      <c r="F1538" s="3" t="s">
        <v>29</v>
      </c>
      <c r="G1538" s="3" t="s">
        <v>30</v>
      </c>
      <c r="H1538" s="3" t="s">
        <v>31</v>
      </c>
      <c r="I1538" s="3" t="s">
        <v>32</v>
      </c>
      <c r="J1538" s="3" t="s">
        <v>33</v>
      </c>
      <c r="K1538" s="3" t="s">
        <v>44</v>
      </c>
      <c r="L1538" s="3" t="s">
        <v>726</v>
      </c>
      <c r="M1538" s="3" t="s">
        <v>36</v>
      </c>
      <c r="N1538" s="4">
        <v>142</v>
      </c>
      <c r="O1538" s="4">
        <v>42.8</v>
      </c>
      <c r="P1538" s="4">
        <v>0</v>
      </c>
      <c r="Q1538" s="4">
        <v>184.8</v>
      </c>
      <c r="R1538" s="4">
        <v>0</v>
      </c>
      <c r="S1538" s="4">
        <v>71.400000000000006</v>
      </c>
      <c r="T1538" s="4">
        <v>71.400000000000006</v>
      </c>
      <c r="U1538" s="4">
        <v>113.4</v>
      </c>
      <c r="V1538" s="4">
        <v>113.4</v>
      </c>
      <c r="W1538" s="4">
        <v>113.4</v>
      </c>
      <c r="X1538" s="3" t="s">
        <v>37</v>
      </c>
    </row>
    <row r="1539" spans="1:24" ht="15.75" customHeight="1">
      <c r="A1539" s="3" t="s">
        <v>24</v>
      </c>
      <c r="B1539" s="3" t="s">
        <v>267</v>
      </c>
      <c r="C1539" s="3" t="s">
        <v>719</v>
      </c>
      <c r="D1539" s="3" t="s">
        <v>1127</v>
      </c>
      <c r="E1539" s="3" t="s">
        <v>1128</v>
      </c>
      <c r="F1539" s="3" t="s">
        <v>29</v>
      </c>
      <c r="G1539" s="3" t="s">
        <v>30</v>
      </c>
      <c r="H1539" s="3" t="s">
        <v>31</v>
      </c>
      <c r="I1539" s="3" t="s">
        <v>32</v>
      </c>
      <c r="J1539" s="3" t="s">
        <v>33</v>
      </c>
      <c r="K1539" s="3" t="s">
        <v>46</v>
      </c>
      <c r="L1539" s="3" t="s">
        <v>727</v>
      </c>
      <c r="M1539" s="3" t="s">
        <v>36</v>
      </c>
      <c r="N1539" s="4">
        <v>1056</v>
      </c>
      <c r="O1539" s="4">
        <v>0</v>
      </c>
      <c r="P1539" s="4">
        <v>0</v>
      </c>
      <c r="Q1539" s="4">
        <v>1056</v>
      </c>
      <c r="R1539" s="4">
        <v>0</v>
      </c>
      <c r="S1539" s="4">
        <v>408</v>
      </c>
      <c r="T1539" s="4">
        <v>408</v>
      </c>
      <c r="U1539" s="4">
        <v>648</v>
      </c>
      <c r="V1539" s="4">
        <v>648</v>
      </c>
      <c r="W1539" s="4">
        <v>648</v>
      </c>
      <c r="X1539" s="3" t="s">
        <v>37</v>
      </c>
    </row>
    <row r="1540" spans="1:24" ht="15.75" customHeight="1">
      <c r="A1540" s="3" t="s">
        <v>24</v>
      </c>
      <c r="B1540" s="3" t="s">
        <v>267</v>
      </c>
      <c r="C1540" s="3" t="s">
        <v>719</v>
      </c>
      <c r="D1540" s="3" t="s">
        <v>1127</v>
      </c>
      <c r="E1540" s="3" t="s">
        <v>1128</v>
      </c>
      <c r="F1540" s="3" t="s">
        <v>29</v>
      </c>
      <c r="G1540" s="3" t="s">
        <v>30</v>
      </c>
      <c r="H1540" s="3" t="s">
        <v>31</v>
      </c>
      <c r="I1540" s="3" t="s">
        <v>32</v>
      </c>
      <c r="J1540" s="3" t="s">
        <v>33</v>
      </c>
      <c r="K1540" s="3" t="s">
        <v>48</v>
      </c>
      <c r="L1540" s="3" t="s">
        <v>728</v>
      </c>
      <c r="M1540" s="3" t="s">
        <v>36</v>
      </c>
      <c r="N1540" s="4">
        <v>216.98</v>
      </c>
      <c r="O1540" s="4">
        <v>0</v>
      </c>
      <c r="P1540" s="4">
        <v>0</v>
      </c>
      <c r="Q1540" s="4">
        <v>216.98</v>
      </c>
      <c r="R1540" s="4">
        <v>0</v>
      </c>
      <c r="S1540" s="4">
        <v>0</v>
      </c>
      <c r="T1540" s="4">
        <v>0</v>
      </c>
      <c r="U1540" s="4">
        <v>216.98</v>
      </c>
      <c r="V1540" s="4">
        <v>216.98</v>
      </c>
      <c r="W1540" s="4">
        <v>216.98</v>
      </c>
      <c r="X1540" s="3" t="s">
        <v>37</v>
      </c>
    </row>
    <row r="1541" spans="1:24" ht="15.75" customHeight="1">
      <c r="A1541" s="3" t="s">
        <v>24</v>
      </c>
      <c r="B1541" s="3" t="s">
        <v>267</v>
      </c>
      <c r="C1541" s="3" t="s">
        <v>719</v>
      </c>
      <c r="D1541" s="3" t="s">
        <v>1127</v>
      </c>
      <c r="E1541" s="3" t="s">
        <v>1128</v>
      </c>
      <c r="F1541" s="3" t="s">
        <v>29</v>
      </c>
      <c r="G1541" s="3" t="s">
        <v>30</v>
      </c>
      <c r="H1541" s="3" t="s">
        <v>31</v>
      </c>
      <c r="I1541" s="3" t="s">
        <v>32</v>
      </c>
      <c r="J1541" s="3" t="s">
        <v>33</v>
      </c>
      <c r="K1541" s="3" t="s">
        <v>50</v>
      </c>
      <c r="L1541" s="3" t="s">
        <v>729</v>
      </c>
      <c r="M1541" s="3" t="s">
        <v>36</v>
      </c>
      <c r="N1541" s="4">
        <v>361.63</v>
      </c>
      <c r="O1541" s="4">
        <v>0</v>
      </c>
      <c r="P1541" s="4">
        <v>0</v>
      </c>
      <c r="Q1541" s="4">
        <v>361.63</v>
      </c>
      <c r="R1541" s="4">
        <v>0</v>
      </c>
      <c r="S1541" s="4">
        <v>143.15</v>
      </c>
      <c r="T1541" s="4">
        <v>143.15</v>
      </c>
      <c r="U1541" s="4">
        <v>218.48</v>
      </c>
      <c r="V1541" s="4">
        <v>218.48</v>
      </c>
      <c r="W1541" s="4">
        <v>218.48</v>
      </c>
      <c r="X1541" s="3" t="s">
        <v>37</v>
      </c>
    </row>
    <row r="1542" spans="1:24" ht="15.75" customHeight="1">
      <c r="A1542" s="3" t="s">
        <v>24</v>
      </c>
      <c r="B1542" s="3" t="s">
        <v>267</v>
      </c>
      <c r="C1542" s="3" t="s">
        <v>719</v>
      </c>
      <c r="D1542" s="3" t="s">
        <v>1127</v>
      </c>
      <c r="E1542" s="3" t="s">
        <v>1128</v>
      </c>
      <c r="F1542" s="3" t="s">
        <v>29</v>
      </c>
      <c r="G1542" s="3" t="s">
        <v>30</v>
      </c>
      <c r="H1542" s="3" t="s">
        <v>31</v>
      </c>
      <c r="I1542" s="3" t="s">
        <v>32</v>
      </c>
      <c r="J1542" s="3" t="s">
        <v>33</v>
      </c>
      <c r="K1542" s="3" t="s">
        <v>281</v>
      </c>
      <c r="L1542" s="3" t="s">
        <v>730</v>
      </c>
      <c r="M1542" s="3" t="s">
        <v>36</v>
      </c>
      <c r="N1542" s="4">
        <v>1160.96</v>
      </c>
      <c r="O1542" s="4">
        <v>0</v>
      </c>
      <c r="P1542" s="4">
        <v>0</v>
      </c>
      <c r="Q1542" s="4">
        <v>1160.96</v>
      </c>
      <c r="R1542" s="4">
        <v>0</v>
      </c>
      <c r="S1542" s="4">
        <v>0</v>
      </c>
      <c r="T1542" s="4">
        <v>0</v>
      </c>
      <c r="U1542" s="4">
        <v>1160.96</v>
      </c>
      <c r="V1542" s="4">
        <v>1160.96</v>
      </c>
      <c r="W1542" s="4">
        <v>1160.96</v>
      </c>
      <c r="X1542" s="3" t="s">
        <v>37</v>
      </c>
    </row>
    <row r="1543" spans="1:24" ht="15.75" customHeight="1">
      <c r="A1543" s="3" t="s">
        <v>24</v>
      </c>
      <c r="B1543" s="3" t="s">
        <v>267</v>
      </c>
      <c r="C1543" s="3" t="s">
        <v>719</v>
      </c>
      <c r="D1543" s="3" t="s">
        <v>1127</v>
      </c>
      <c r="E1543" s="3" t="s">
        <v>1128</v>
      </c>
      <c r="F1543" s="3" t="s">
        <v>29</v>
      </c>
      <c r="G1543" s="3" t="s">
        <v>30</v>
      </c>
      <c r="H1543" s="3" t="s">
        <v>31</v>
      </c>
      <c r="I1543" s="3" t="s">
        <v>32</v>
      </c>
      <c r="J1543" s="3" t="s">
        <v>33</v>
      </c>
      <c r="K1543" s="3" t="s">
        <v>52</v>
      </c>
      <c r="L1543" s="3" t="s">
        <v>731</v>
      </c>
      <c r="M1543" s="3" t="s">
        <v>36</v>
      </c>
      <c r="N1543" s="4">
        <v>3492.48</v>
      </c>
      <c r="O1543" s="4">
        <v>0</v>
      </c>
      <c r="P1543" s="4">
        <v>0</v>
      </c>
      <c r="Q1543" s="4">
        <v>3492.48</v>
      </c>
      <c r="R1543" s="4">
        <v>0</v>
      </c>
      <c r="S1543" s="4">
        <v>0</v>
      </c>
      <c r="T1543" s="4">
        <v>0</v>
      </c>
      <c r="U1543" s="4">
        <v>3492.48</v>
      </c>
      <c r="V1543" s="4">
        <v>3492.48</v>
      </c>
      <c r="W1543" s="4">
        <v>3492.48</v>
      </c>
      <c r="X1543" s="3" t="s">
        <v>37</v>
      </c>
    </row>
    <row r="1544" spans="1:24" ht="15.75" customHeight="1">
      <c r="A1544" s="3" t="s">
        <v>24</v>
      </c>
      <c r="B1544" s="3" t="s">
        <v>267</v>
      </c>
      <c r="C1544" s="3" t="s">
        <v>719</v>
      </c>
      <c r="D1544" s="3" t="s">
        <v>1127</v>
      </c>
      <c r="E1544" s="3" t="s">
        <v>1128</v>
      </c>
      <c r="F1544" s="3" t="s">
        <v>29</v>
      </c>
      <c r="G1544" s="3" t="s">
        <v>30</v>
      </c>
      <c r="H1544" s="3" t="s">
        <v>31</v>
      </c>
      <c r="I1544" s="3" t="s">
        <v>32</v>
      </c>
      <c r="J1544" s="3" t="s">
        <v>33</v>
      </c>
      <c r="K1544" s="3" t="s">
        <v>56</v>
      </c>
      <c r="L1544" s="3" t="s">
        <v>733</v>
      </c>
      <c r="M1544" s="3" t="s">
        <v>36</v>
      </c>
      <c r="N1544" s="4">
        <v>482.05</v>
      </c>
      <c r="O1544" s="4">
        <v>0</v>
      </c>
      <c r="P1544" s="4">
        <v>0</v>
      </c>
      <c r="Q1544" s="4">
        <v>482.05</v>
      </c>
      <c r="R1544" s="4">
        <v>0</v>
      </c>
      <c r="S1544" s="4">
        <v>0</v>
      </c>
      <c r="T1544" s="4">
        <v>0</v>
      </c>
      <c r="U1544" s="4">
        <v>482.05</v>
      </c>
      <c r="V1544" s="4">
        <v>482.05</v>
      </c>
      <c r="W1544" s="4">
        <v>482.05</v>
      </c>
      <c r="X1544" s="3" t="s">
        <v>37</v>
      </c>
    </row>
    <row r="1545" spans="1:24" ht="15.75" customHeight="1">
      <c r="A1545" s="3" t="s">
        <v>24</v>
      </c>
      <c r="B1545" s="3" t="s">
        <v>267</v>
      </c>
      <c r="C1545" s="3" t="s">
        <v>719</v>
      </c>
      <c r="D1545" s="3" t="s">
        <v>1127</v>
      </c>
      <c r="E1545" s="3" t="s">
        <v>1128</v>
      </c>
      <c r="F1545" s="3" t="s">
        <v>29</v>
      </c>
      <c r="G1545" s="3" t="s">
        <v>30</v>
      </c>
      <c r="H1545" s="3" t="s">
        <v>31</v>
      </c>
      <c r="I1545" s="3" t="s">
        <v>32</v>
      </c>
      <c r="J1545" s="3" t="s">
        <v>33</v>
      </c>
      <c r="K1545" s="3" t="s">
        <v>58</v>
      </c>
      <c r="L1545" s="3" t="s">
        <v>734</v>
      </c>
      <c r="M1545" s="3" t="s">
        <v>36</v>
      </c>
      <c r="N1545" s="4">
        <v>964.1</v>
      </c>
      <c r="O1545" s="4">
        <v>0</v>
      </c>
      <c r="P1545" s="4">
        <v>0</v>
      </c>
      <c r="Q1545" s="4">
        <v>964.1</v>
      </c>
      <c r="R1545" s="4">
        <v>0</v>
      </c>
      <c r="S1545" s="4">
        <v>0</v>
      </c>
      <c r="T1545" s="4">
        <v>0</v>
      </c>
      <c r="U1545" s="4">
        <v>964.1</v>
      </c>
      <c r="V1545" s="4">
        <v>964.1</v>
      </c>
      <c r="W1545" s="4">
        <v>964.1</v>
      </c>
      <c r="X1545" s="3" t="s">
        <v>37</v>
      </c>
    </row>
    <row r="1546" spans="1:24" ht="15.75" customHeight="1">
      <c r="A1546" s="3" t="s">
        <v>24</v>
      </c>
      <c r="B1546" s="3" t="s">
        <v>267</v>
      </c>
      <c r="C1546" s="3" t="s">
        <v>719</v>
      </c>
      <c r="D1546" s="3" t="s">
        <v>1127</v>
      </c>
      <c r="E1546" s="3" t="s">
        <v>1128</v>
      </c>
      <c r="F1546" s="3" t="s">
        <v>29</v>
      </c>
      <c r="G1546" s="3" t="s">
        <v>30</v>
      </c>
      <c r="H1546" s="3" t="s">
        <v>31</v>
      </c>
      <c r="I1546" s="3" t="s">
        <v>32</v>
      </c>
      <c r="J1546" s="3" t="s">
        <v>33</v>
      </c>
      <c r="K1546" s="3" t="s">
        <v>60</v>
      </c>
      <c r="L1546" s="3" t="s">
        <v>735</v>
      </c>
      <c r="M1546" s="3" t="s">
        <v>36</v>
      </c>
      <c r="N1546" s="4">
        <v>46713.24</v>
      </c>
      <c r="O1546" s="4">
        <v>0</v>
      </c>
      <c r="P1546" s="4">
        <v>0</v>
      </c>
      <c r="Q1546" s="4">
        <v>46713.24</v>
      </c>
      <c r="R1546" s="4">
        <v>0</v>
      </c>
      <c r="S1546" s="4">
        <v>14677.8</v>
      </c>
      <c r="T1546" s="4">
        <v>14677.8</v>
      </c>
      <c r="U1546" s="4">
        <v>32035.439999999999</v>
      </c>
      <c r="V1546" s="4">
        <v>32035.439999999999</v>
      </c>
      <c r="W1546" s="4">
        <v>32035.439999999999</v>
      </c>
      <c r="X1546" s="3" t="s">
        <v>37</v>
      </c>
    </row>
    <row r="1547" spans="1:24" ht="15.75" customHeight="1">
      <c r="A1547" s="3" t="s">
        <v>24</v>
      </c>
      <c r="B1547" s="3" t="s">
        <v>267</v>
      </c>
      <c r="C1547" s="3" t="s">
        <v>719</v>
      </c>
      <c r="D1547" s="3" t="s">
        <v>1127</v>
      </c>
      <c r="E1547" s="3" t="s">
        <v>1128</v>
      </c>
      <c r="F1547" s="3" t="s">
        <v>29</v>
      </c>
      <c r="G1547" s="3" t="s">
        <v>30</v>
      </c>
      <c r="H1547" s="3" t="s">
        <v>31</v>
      </c>
      <c r="I1547" s="3" t="s">
        <v>32</v>
      </c>
      <c r="J1547" s="3" t="s">
        <v>33</v>
      </c>
      <c r="K1547" s="3" t="s">
        <v>62</v>
      </c>
      <c r="L1547" s="3" t="s">
        <v>736</v>
      </c>
      <c r="M1547" s="3" t="s">
        <v>36</v>
      </c>
      <c r="N1547" s="4">
        <v>30796.71</v>
      </c>
      <c r="O1547" s="4">
        <v>0</v>
      </c>
      <c r="P1547" s="4">
        <v>0</v>
      </c>
      <c r="Q1547" s="4">
        <v>30796.71</v>
      </c>
      <c r="R1547" s="4">
        <v>0</v>
      </c>
      <c r="S1547" s="4">
        <v>8104.76</v>
      </c>
      <c r="T1547" s="4">
        <v>8104.76</v>
      </c>
      <c r="U1547" s="4">
        <v>22691.95</v>
      </c>
      <c r="V1547" s="4">
        <v>22691.95</v>
      </c>
      <c r="W1547" s="4">
        <v>22691.95</v>
      </c>
      <c r="X1547" s="3" t="s">
        <v>37</v>
      </c>
    </row>
    <row r="1548" spans="1:24" ht="15.75" customHeight="1">
      <c r="A1548" s="3" t="s">
        <v>24</v>
      </c>
      <c r="B1548" s="3" t="s">
        <v>267</v>
      </c>
      <c r="C1548" s="3" t="s">
        <v>719</v>
      </c>
      <c r="D1548" s="3" t="s">
        <v>1127</v>
      </c>
      <c r="E1548" s="3" t="s">
        <v>1128</v>
      </c>
      <c r="F1548" s="3" t="s">
        <v>29</v>
      </c>
      <c r="G1548" s="3" t="s">
        <v>30</v>
      </c>
      <c r="H1548" s="3" t="s">
        <v>31</v>
      </c>
      <c r="I1548" s="3" t="s">
        <v>32</v>
      </c>
      <c r="J1548" s="3" t="s">
        <v>33</v>
      </c>
      <c r="K1548" s="3" t="s">
        <v>64</v>
      </c>
      <c r="L1548" s="3" t="s">
        <v>737</v>
      </c>
      <c r="M1548" s="3" t="s">
        <v>36</v>
      </c>
      <c r="N1548" s="4">
        <v>18605.830000000002</v>
      </c>
      <c r="O1548" s="4">
        <v>0</v>
      </c>
      <c r="P1548" s="4">
        <v>0</v>
      </c>
      <c r="Q1548" s="4">
        <v>18605.830000000002</v>
      </c>
      <c r="R1548" s="4">
        <v>0</v>
      </c>
      <c r="S1548" s="4">
        <v>7196.68</v>
      </c>
      <c r="T1548" s="4">
        <v>7196.68</v>
      </c>
      <c r="U1548" s="4">
        <v>11409.15</v>
      </c>
      <c r="V1548" s="4">
        <v>11409.15</v>
      </c>
      <c r="W1548" s="4">
        <v>11409.15</v>
      </c>
      <c r="X1548" s="3" t="s">
        <v>37</v>
      </c>
    </row>
    <row r="1549" spans="1:24" ht="15.75" customHeight="1">
      <c r="A1549" s="3" t="s">
        <v>118</v>
      </c>
      <c r="B1549" s="3" t="s">
        <v>267</v>
      </c>
      <c r="C1549" s="3" t="s">
        <v>719</v>
      </c>
      <c r="D1549" s="3" t="s">
        <v>1127</v>
      </c>
      <c r="E1549" s="3" t="s">
        <v>1128</v>
      </c>
      <c r="F1549" s="3" t="s">
        <v>702</v>
      </c>
      <c r="G1549" s="3" t="s">
        <v>703</v>
      </c>
      <c r="H1549" s="3" t="s">
        <v>1129</v>
      </c>
      <c r="I1549" s="3" t="s">
        <v>1130</v>
      </c>
      <c r="J1549" s="3" t="s">
        <v>123</v>
      </c>
      <c r="K1549" s="3" t="s">
        <v>178</v>
      </c>
      <c r="L1549" s="3" t="s">
        <v>1060</v>
      </c>
      <c r="M1549" s="3" t="s">
        <v>126</v>
      </c>
      <c r="N1549" s="4">
        <v>5000</v>
      </c>
      <c r="O1549" s="4">
        <v>0</v>
      </c>
      <c r="P1549" s="4">
        <v>0</v>
      </c>
      <c r="Q1549" s="4">
        <v>5000</v>
      </c>
      <c r="R1549" s="4">
        <v>0</v>
      </c>
      <c r="S1549" s="4">
        <v>0</v>
      </c>
      <c r="T1549" s="4">
        <v>0</v>
      </c>
      <c r="U1549" s="4">
        <v>5000</v>
      </c>
      <c r="V1549" s="4">
        <v>5000</v>
      </c>
      <c r="W1549" s="4">
        <v>5000</v>
      </c>
      <c r="X1549" s="3" t="s">
        <v>127</v>
      </c>
    </row>
    <row r="1550" spans="1:24" ht="15.75" customHeight="1">
      <c r="A1550" s="3" t="s">
        <v>118</v>
      </c>
      <c r="B1550" s="3" t="s">
        <v>267</v>
      </c>
      <c r="C1550" s="3" t="s">
        <v>719</v>
      </c>
      <c r="D1550" s="3" t="s">
        <v>1127</v>
      </c>
      <c r="E1550" s="3" t="s">
        <v>1128</v>
      </c>
      <c r="F1550" s="3" t="s">
        <v>702</v>
      </c>
      <c r="G1550" s="3" t="s">
        <v>703</v>
      </c>
      <c r="H1550" s="3" t="s">
        <v>1129</v>
      </c>
      <c r="I1550" s="3" t="s">
        <v>1130</v>
      </c>
      <c r="J1550" s="3" t="s">
        <v>123</v>
      </c>
      <c r="K1550" s="3" t="s">
        <v>363</v>
      </c>
      <c r="L1550" s="3" t="s">
        <v>1061</v>
      </c>
      <c r="M1550" s="3" t="s">
        <v>126</v>
      </c>
      <c r="N1550" s="4">
        <v>6807</v>
      </c>
      <c r="O1550" s="4">
        <v>0</v>
      </c>
      <c r="P1550" s="4">
        <v>0</v>
      </c>
      <c r="Q1550" s="4">
        <v>6807</v>
      </c>
      <c r="R1550" s="4">
        <v>0</v>
      </c>
      <c r="S1550" s="4">
        <v>0</v>
      </c>
      <c r="T1550" s="4">
        <v>0</v>
      </c>
      <c r="U1550" s="4">
        <v>6807</v>
      </c>
      <c r="V1550" s="4">
        <v>6807</v>
      </c>
      <c r="W1550" s="4">
        <v>6807</v>
      </c>
      <c r="X1550" s="3" t="s">
        <v>127</v>
      </c>
    </row>
    <row r="1551" spans="1:24" ht="15.75" customHeight="1">
      <c r="A1551" s="3" t="s">
        <v>118</v>
      </c>
      <c r="B1551" s="3" t="s">
        <v>267</v>
      </c>
      <c r="C1551" s="3" t="s">
        <v>719</v>
      </c>
      <c r="D1551" s="3" t="s">
        <v>1127</v>
      </c>
      <c r="E1551" s="3" t="s">
        <v>1128</v>
      </c>
      <c r="F1551" s="3" t="s">
        <v>702</v>
      </c>
      <c r="G1551" s="3" t="s">
        <v>703</v>
      </c>
      <c r="H1551" s="3" t="s">
        <v>1129</v>
      </c>
      <c r="I1551" s="3" t="s">
        <v>1130</v>
      </c>
      <c r="J1551" s="3" t="s">
        <v>123</v>
      </c>
      <c r="K1551" s="3" t="s">
        <v>150</v>
      </c>
      <c r="L1551" s="3" t="s">
        <v>1131</v>
      </c>
      <c r="M1551" s="3" t="s">
        <v>126</v>
      </c>
      <c r="N1551" s="4">
        <v>3400</v>
      </c>
      <c r="O1551" s="4">
        <v>0</v>
      </c>
      <c r="P1551" s="4">
        <v>0</v>
      </c>
      <c r="Q1551" s="4">
        <v>3400</v>
      </c>
      <c r="R1551" s="4">
        <v>0</v>
      </c>
      <c r="S1551" s="4">
        <v>0</v>
      </c>
      <c r="T1551" s="4">
        <v>0</v>
      </c>
      <c r="U1551" s="4">
        <v>3400</v>
      </c>
      <c r="V1551" s="4">
        <v>3400</v>
      </c>
      <c r="W1551" s="4">
        <v>3400</v>
      </c>
      <c r="X1551" s="3" t="s">
        <v>127</v>
      </c>
    </row>
    <row r="1552" spans="1:24" ht="15.75" customHeight="1">
      <c r="A1552" s="3" t="s">
        <v>118</v>
      </c>
      <c r="B1552" s="3" t="s">
        <v>267</v>
      </c>
      <c r="C1552" s="3" t="s">
        <v>719</v>
      </c>
      <c r="D1552" s="3" t="s">
        <v>1127</v>
      </c>
      <c r="E1552" s="3" t="s">
        <v>1128</v>
      </c>
      <c r="F1552" s="3" t="s">
        <v>702</v>
      </c>
      <c r="G1552" s="3" t="s">
        <v>703</v>
      </c>
      <c r="H1552" s="3" t="s">
        <v>1129</v>
      </c>
      <c r="I1552" s="3" t="s">
        <v>1130</v>
      </c>
      <c r="J1552" s="3" t="s">
        <v>123</v>
      </c>
      <c r="K1552" s="3" t="s">
        <v>1062</v>
      </c>
      <c r="L1552" s="3" t="s">
        <v>1063</v>
      </c>
      <c r="M1552" s="3" t="s">
        <v>126</v>
      </c>
      <c r="N1552" s="4">
        <v>4000</v>
      </c>
      <c r="O1552" s="4">
        <v>0</v>
      </c>
      <c r="P1552" s="4">
        <v>0</v>
      </c>
      <c r="Q1552" s="4">
        <v>4000</v>
      </c>
      <c r="R1552" s="4">
        <v>0</v>
      </c>
      <c r="S1552" s="4">
        <v>0</v>
      </c>
      <c r="T1552" s="4">
        <v>0</v>
      </c>
      <c r="U1552" s="4">
        <v>4000</v>
      </c>
      <c r="V1552" s="4">
        <v>4000</v>
      </c>
      <c r="W1552" s="4">
        <v>4000</v>
      </c>
      <c r="X1552" s="3" t="s">
        <v>127</v>
      </c>
    </row>
    <row r="1553" spans="1:24" ht="15.75" customHeight="1">
      <c r="A1553" s="3" t="s">
        <v>118</v>
      </c>
      <c r="B1553" s="3" t="s">
        <v>267</v>
      </c>
      <c r="C1553" s="3" t="s">
        <v>719</v>
      </c>
      <c r="D1553" s="3" t="s">
        <v>1127</v>
      </c>
      <c r="E1553" s="3" t="s">
        <v>1128</v>
      </c>
      <c r="F1553" s="3" t="s">
        <v>702</v>
      </c>
      <c r="G1553" s="3" t="s">
        <v>703</v>
      </c>
      <c r="H1553" s="3" t="s">
        <v>1129</v>
      </c>
      <c r="I1553" s="3" t="s">
        <v>1130</v>
      </c>
      <c r="J1553" s="3" t="s">
        <v>123</v>
      </c>
      <c r="K1553" s="3" t="s">
        <v>1132</v>
      </c>
      <c r="L1553" s="3" t="s">
        <v>1133</v>
      </c>
      <c r="M1553" s="3" t="s">
        <v>126</v>
      </c>
      <c r="N1553" s="4">
        <v>5000</v>
      </c>
      <c r="O1553" s="4">
        <v>0</v>
      </c>
      <c r="P1553" s="4">
        <v>0</v>
      </c>
      <c r="Q1553" s="4">
        <v>5000</v>
      </c>
      <c r="R1553" s="4">
        <v>0</v>
      </c>
      <c r="S1553" s="4">
        <v>0</v>
      </c>
      <c r="T1553" s="4">
        <v>0</v>
      </c>
      <c r="U1553" s="4">
        <v>5000</v>
      </c>
      <c r="V1553" s="4">
        <v>5000</v>
      </c>
      <c r="W1553" s="4">
        <v>5000</v>
      </c>
      <c r="X1553" s="3" t="s">
        <v>127</v>
      </c>
    </row>
    <row r="1554" spans="1:24" ht="15.75" customHeight="1">
      <c r="A1554" s="3" t="s">
        <v>118</v>
      </c>
      <c r="B1554" s="3" t="s">
        <v>267</v>
      </c>
      <c r="C1554" s="3" t="s">
        <v>719</v>
      </c>
      <c r="D1554" s="3" t="s">
        <v>1127</v>
      </c>
      <c r="E1554" s="3" t="s">
        <v>1128</v>
      </c>
      <c r="F1554" s="3" t="s">
        <v>702</v>
      </c>
      <c r="G1554" s="3" t="s">
        <v>703</v>
      </c>
      <c r="H1554" s="3" t="s">
        <v>1129</v>
      </c>
      <c r="I1554" s="3" t="s">
        <v>1130</v>
      </c>
      <c r="J1554" s="3" t="s">
        <v>123</v>
      </c>
      <c r="K1554" s="3" t="s">
        <v>140</v>
      </c>
      <c r="L1554" s="3" t="s">
        <v>1064</v>
      </c>
      <c r="M1554" s="3" t="s">
        <v>126</v>
      </c>
      <c r="N1554" s="4">
        <v>229698</v>
      </c>
      <c r="O1554" s="4">
        <v>0</v>
      </c>
      <c r="P1554" s="4">
        <v>0</v>
      </c>
      <c r="Q1554" s="4">
        <v>229698</v>
      </c>
      <c r="R1554" s="4">
        <v>1274</v>
      </c>
      <c r="S1554" s="4">
        <v>24344</v>
      </c>
      <c r="T1554" s="4">
        <v>24286</v>
      </c>
      <c r="U1554" s="4">
        <v>205354</v>
      </c>
      <c r="V1554" s="4">
        <v>205412</v>
      </c>
      <c r="W1554" s="4">
        <v>204080</v>
      </c>
      <c r="X1554" s="3" t="s">
        <v>127</v>
      </c>
    </row>
    <row r="1555" spans="1:24" ht="15.75" customHeight="1">
      <c r="A1555" s="3" t="s">
        <v>118</v>
      </c>
      <c r="B1555" s="3" t="s">
        <v>267</v>
      </c>
      <c r="C1555" s="3" t="s">
        <v>719</v>
      </c>
      <c r="D1555" s="3" t="s">
        <v>1127</v>
      </c>
      <c r="E1555" s="3" t="s">
        <v>1128</v>
      </c>
      <c r="F1555" s="3" t="s">
        <v>702</v>
      </c>
      <c r="G1555" s="3" t="s">
        <v>703</v>
      </c>
      <c r="H1555" s="3" t="s">
        <v>1129</v>
      </c>
      <c r="I1555" s="3" t="s">
        <v>1130</v>
      </c>
      <c r="J1555" s="3" t="s">
        <v>123</v>
      </c>
      <c r="K1555" s="3" t="s">
        <v>142</v>
      </c>
      <c r="L1555" s="3" t="s">
        <v>1065</v>
      </c>
      <c r="M1555" s="3" t="s">
        <v>126</v>
      </c>
      <c r="N1555" s="4">
        <v>23540</v>
      </c>
      <c r="O1555" s="4">
        <v>0</v>
      </c>
      <c r="P1555" s="4">
        <v>0</v>
      </c>
      <c r="Q1555" s="4">
        <v>23540</v>
      </c>
      <c r="R1555" s="4">
        <v>0</v>
      </c>
      <c r="S1555" s="4">
        <v>0</v>
      </c>
      <c r="T1555" s="4">
        <v>0</v>
      </c>
      <c r="U1555" s="4">
        <v>23540</v>
      </c>
      <c r="V1555" s="4">
        <v>23540</v>
      </c>
      <c r="W1555" s="4">
        <v>23540</v>
      </c>
      <c r="X1555" s="3" t="s">
        <v>127</v>
      </c>
    </row>
    <row r="1556" spans="1:24" ht="15.75" customHeight="1">
      <c r="A1556" s="3" t="s">
        <v>118</v>
      </c>
      <c r="B1556" s="3" t="s">
        <v>267</v>
      </c>
      <c r="C1556" s="3" t="s">
        <v>719</v>
      </c>
      <c r="D1556" s="3" t="s">
        <v>1127</v>
      </c>
      <c r="E1556" s="3" t="s">
        <v>1128</v>
      </c>
      <c r="F1556" s="3" t="s">
        <v>702</v>
      </c>
      <c r="G1556" s="3" t="s">
        <v>703</v>
      </c>
      <c r="H1556" s="3" t="s">
        <v>1129</v>
      </c>
      <c r="I1556" s="3" t="s">
        <v>1130</v>
      </c>
      <c r="J1556" s="3" t="s">
        <v>123</v>
      </c>
      <c r="K1556" s="3" t="s">
        <v>385</v>
      </c>
      <c r="L1556" s="3" t="s">
        <v>1134</v>
      </c>
      <c r="M1556" s="3" t="s">
        <v>126</v>
      </c>
      <c r="N1556" s="4">
        <v>2000</v>
      </c>
      <c r="O1556" s="4">
        <v>0</v>
      </c>
      <c r="P1556" s="4">
        <v>0</v>
      </c>
      <c r="Q1556" s="4">
        <v>2000</v>
      </c>
      <c r="R1556" s="4">
        <v>0</v>
      </c>
      <c r="S1556" s="4">
        <v>0</v>
      </c>
      <c r="T1556" s="4">
        <v>0</v>
      </c>
      <c r="U1556" s="4">
        <v>2000</v>
      </c>
      <c r="V1556" s="4">
        <v>2000</v>
      </c>
      <c r="W1556" s="4">
        <v>2000</v>
      </c>
      <c r="X1556" s="3" t="s">
        <v>127</v>
      </c>
    </row>
    <row r="1557" spans="1:24" ht="15.75" customHeight="1">
      <c r="A1557" s="3" t="s">
        <v>118</v>
      </c>
      <c r="B1557" s="3" t="s">
        <v>267</v>
      </c>
      <c r="C1557" s="3" t="s">
        <v>719</v>
      </c>
      <c r="D1557" s="3" t="s">
        <v>1127</v>
      </c>
      <c r="E1557" s="3" t="s">
        <v>1128</v>
      </c>
      <c r="F1557" s="3" t="s">
        <v>702</v>
      </c>
      <c r="G1557" s="3" t="s">
        <v>703</v>
      </c>
      <c r="H1557" s="3" t="s">
        <v>1129</v>
      </c>
      <c r="I1557" s="3" t="s">
        <v>1130</v>
      </c>
      <c r="J1557" s="3" t="s">
        <v>123</v>
      </c>
      <c r="K1557" s="3" t="s">
        <v>132</v>
      </c>
      <c r="L1557" s="3" t="s">
        <v>1135</v>
      </c>
      <c r="M1557" s="3" t="s">
        <v>126</v>
      </c>
      <c r="N1557" s="4">
        <v>1435</v>
      </c>
      <c r="O1557" s="4">
        <v>0</v>
      </c>
      <c r="P1557" s="4">
        <v>0</v>
      </c>
      <c r="Q1557" s="4">
        <v>1435</v>
      </c>
      <c r="R1557" s="4">
        <v>0</v>
      </c>
      <c r="S1557" s="4">
        <v>0</v>
      </c>
      <c r="T1557" s="4">
        <v>0</v>
      </c>
      <c r="U1557" s="4">
        <v>1435</v>
      </c>
      <c r="V1557" s="4">
        <v>1435</v>
      </c>
      <c r="W1557" s="4">
        <v>1435</v>
      </c>
      <c r="X1557" s="3" t="s">
        <v>127</v>
      </c>
    </row>
    <row r="1558" spans="1:24" ht="15.75" customHeight="1">
      <c r="A1558" s="3" t="s">
        <v>118</v>
      </c>
      <c r="B1558" s="3" t="s">
        <v>267</v>
      </c>
      <c r="C1558" s="3" t="s">
        <v>719</v>
      </c>
      <c r="D1558" s="3" t="s">
        <v>1127</v>
      </c>
      <c r="E1558" s="3" t="s">
        <v>1128</v>
      </c>
      <c r="F1558" s="3" t="s">
        <v>702</v>
      </c>
      <c r="G1558" s="3" t="s">
        <v>703</v>
      </c>
      <c r="H1558" s="3" t="s">
        <v>1129</v>
      </c>
      <c r="I1558" s="3" t="s">
        <v>1130</v>
      </c>
      <c r="J1558" s="3" t="s">
        <v>123</v>
      </c>
      <c r="K1558" s="3" t="s">
        <v>172</v>
      </c>
      <c r="L1558" s="3" t="s">
        <v>1136</v>
      </c>
      <c r="M1558" s="3" t="s">
        <v>126</v>
      </c>
      <c r="N1558" s="4">
        <v>4000</v>
      </c>
      <c r="O1558" s="4">
        <v>0</v>
      </c>
      <c r="P1558" s="4">
        <v>0</v>
      </c>
      <c r="Q1558" s="4">
        <v>4000</v>
      </c>
      <c r="R1558" s="4">
        <v>0</v>
      </c>
      <c r="S1558" s="4">
        <v>0</v>
      </c>
      <c r="T1558" s="4">
        <v>0</v>
      </c>
      <c r="U1558" s="4">
        <v>4000</v>
      </c>
      <c r="V1558" s="4">
        <v>4000</v>
      </c>
      <c r="W1558" s="4">
        <v>4000</v>
      </c>
      <c r="X1558" s="3" t="s">
        <v>127</v>
      </c>
    </row>
    <row r="1559" spans="1:24" ht="15.75" customHeight="1">
      <c r="A1559" s="3" t="s">
        <v>243</v>
      </c>
      <c r="B1559" s="3" t="s">
        <v>267</v>
      </c>
      <c r="C1559" s="3" t="s">
        <v>719</v>
      </c>
      <c r="D1559" s="3" t="s">
        <v>1127</v>
      </c>
      <c r="E1559" s="3" t="s">
        <v>1128</v>
      </c>
      <c r="F1559" s="3" t="s">
        <v>702</v>
      </c>
      <c r="G1559" s="3" t="s">
        <v>703</v>
      </c>
      <c r="H1559" s="3" t="s">
        <v>1129</v>
      </c>
      <c r="I1559" s="3" t="s">
        <v>1130</v>
      </c>
      <c r="J1559" s="3" t="s">
        <v>244</v>
      </c>
      <c r="K1559" s="3" t="s">
        <v>250</v>
      </c>
      <c r="L1559" s="3" t="s">
        <v>1137</v>
      </c>
      <c r="M1559" s="3" t="s">
        <v>126</v>
      </c>
      <c r="N1559" s="4">
        <v>15120</v>
      </c>
      <c r="O1559" s="4">
        <v>0</v>
      </c>
      <c r="P1559" s="4">
        <v>0</v>
      </c>
      <c r="Q1559" s="4">
        <v>15120</v>
      </c>
      <c r="R1559" s="4">
        <v>0</v>
      </c>
      <c r="S1559" s="4">
        <v>0</v>
      </c>
      <c r="T1559" s="4">
        <v>0</v>
      </c>
      <c r="U1559" s="4">
        <v>15120</v>
      </c>
      <c r="V1559" s="4">
        <v>15120</v>
      </c>
      <c r="W1559" s="4">
        <v>15120</v>
      </c>
      <c r="X1559" s="3" t="s">
        <v>247</v>
      </c>
    </row>
    <row r="1560" spans="1:24" ht="15.75" customHeight="1">
      <c r="A1560" s="3" t="s">
        <v>262</v>
      </c>
      <c r="B1560" s="3" t="s">
        <v>267</v>
      </c>
      <c r="C1560" s="3" t="s">
        <v>719</v>
      </c>
      <c r="D1560" s="3" t="s">
        <v>1127</v>
      </c>
      <c r="E1560" s="3" t="s">
        <v>1128</v>
      </c>
      <c r="F1560" s="3" t="s">
        <v>29</v>
      </c>
      <c r="G1560" s="3" t="s">
        <v>30</v>
      </c>
      <c r="H1560" s="3" t="s">
        <v>31</v>
      </c>
      <c r="I1560" s="3" t="s">
        <v>32</v>
      </c>
      <c r="J1560" s="3" t="s">
        <v>263</v>
      </c>
      <c r="K1560" s="3" t="s">
        <v>264</v>
      </c>
      <c r="L1560" s="3" t="s">
        <v>746</v>
      </c>
      <c r="M1560" s="3" t="s">
        <v>36</v>
      </c>
      <c r="N1560" s="4">
        <v>16152.98</v>
      </c>
      <c r="O1560" s="4">
        <v>0</v>
      </c>
      <c r="P1560" s="4">
        <v>0</v>
      </c>
      <c r="Q1560" s="4">
        <v>16152.98</v>
      </c>
      <c r="R1560" s="4">
        <v>0</v>
      </c>
      <c r="S1560" s="4">
        <v>1190</v>
      </c>
      <c r="T1560" s="4">
        <v>1190</v>
      </c>
      <c r="U1560" s="4">
        <v>14962.98</v>
      </c>
      <c r="V1560" s="4">
        <v>14962.98</v>
      </c>
      <c r="W1560" s="4">
        <v>14962.98</v>
      </c>
      <c r="X1560" s="3" t="s">
        <v>266</v>
      </c>
    </row>
    <row r="1561" spans="1:24" ht="15.75" customHeight="1">
      <c r="A1561" s="3" t="s">
        <v>391</v>
      </c>
      <c r="B1561" s="3" t="s">
        <v>267</v>
      </c>
      <c r="C1561" s="3" t="s">
        <v>1138</v>
      </c>
      <c r="D1561" s="3" t="s">
        <v>1139</v>
      </c>
      <c r="E1561" s="3" t="s">
        <v>1140</v>
      </c>
      <c r="F1561" s="3" t="s">
        <v>839</v>
      </c>
      <c r="G1561" s="3" t="s">
        <v>840</v>
      </c>
      <c r="H1561" s="3" t="s">
        <v>1141</v>
      </c>
      <c r="I1561" s="3" t="s">
        <v>1142</v>
      </c>
      <c r="J1561" s="3" t="s">
        <v>392</v>
      </c>
      <c r="K1561" s="3" t="s">
        <v>850</v>
      </c>
      <c r="L1561" s="3" t="s">
        <v>1143</v>
      </c>
      <c r="M1561" s="3" t="s">
        <v>126</v>
      </c>
      <c r="N1561" s="4">
        <v>300000</v>
      </c>
      <c r="O1561" s="4">
        <v>0</v>
      </c>
      <c r="P1561" s="4">
        <v>0</v>
      </c>
      <c r="Q1561" s="4">
        <v>300000</v>
      </c>
      <c r="R1561" s="4">
        <v>229.62</v>
      </c>
      <c r="S1561" s="4">
        <v>41569.599999999999</v>
      </c>
      <c r="T1561" s="4">
        <v>41569.599999999999</v>
      </c>
      <c r="U1561" s="4">
        <v>258430.4</v>
      </c>
      <c r="V1561" s="4">
        <v>258430.4</v>
      </c>
      <c r="W1561" s="4">
        <v>258200.78</v>
      </c>
      <c r="X1561" s="3" t="s">
        <v>127</v>
      </c>
    </row>
    <row r="1562" spans="1:24" ht="15.75" customHeight="1">
      <c r="A1562" s="3" t="s">
        <v>118</v>
      </c>
      <c r="B1562" s="3" t="s">
        <v>267</v>
      </c>
      <c r="C1562" s="3" t="s">
        <v>1138</v>
      </c>
      <c r="D1562" s="3" t="s">
        <v>1144</v>
      </c>
      <c r="E1562" s="3" t="s">
        <v>1145</v>
      </c>
      <c r="F1562" s="3" t="s">
        <v>702</v>
      </c>
      <c r="G1562" s="3" t="s">
        <v>703</v>
      </c>
      <c r="H1562" s="3" t="s">
        <v>1146</v>
      </c>
      <c r="I1562" s="3" t="s">
        <v>1147</v>
      </c>
      <c r="J1562" s="3" t="s">
        <v>123</v>
      </c>
      <c r="K1562" s="3" t="s">
        <v>618</v>
      </c>
      <c r="L1562" s="3" t="s">
        <v>1148</v>
      </c>
      <c r="M1562" s="3" t="s">
        <v>126</v>
      </c>
      <c r="N1562" s="4">
        <v>130000</v>
      </c>
      <c r="O1562" s="4">
        <v>0</v>
      </c>
      <c r="P1562" s="4">
        <v>0</v>
      </c>
      <c r="Q1562" s="4">
        <v>130000</v>
      </c>
      <c r="R1562" s="4">
        <v>0</v>
      </c>
      <c r="S1562" s="4">
        <v>0</v>
      </c>
      <c r="T1562" s="4">
        <v>0</v>
      </c>
      <c r="U1562" s="4">
        <v>130000</v>
      </c>
      <c r="V1562" s="4">
        <v>130000</v>
      </c>
      <c r="W1562" s="4">
        <v>130000</v>
      </c>
      <c r="X1562" s="3" t="s">
        <v>127</v>
      </c>
    </row>
    <row r="1563" spans="1:24" ht="15.75" customHeight="1">
      <c r="A1563" s="3" t="s">
        <v>24</v>
      </c>
      <c r="B1563" s="3" t="s">
        <v>25</v>
      </c>
      <c r="C1563" s="3" t="s">
        <v>1087</v>
      </c>
      <c r="D1563" s="3" t="s">
        <v>1149</v>
      </c>
      <c r="E1563" s="3" t="s">
        <v>1150</v>
      </c>
      <c r="F1563" s="3" t="s">
        <v>29</v>
      </c>
      <c r="G1563" s="3" t="s">
        <v>30</v>
      </c>
      <c r="H1563" s="3" t="s">
        <v>31</v>
      </c>
      <c r="I1563" s="3" t="s">
        <v>32</v>
      </c>
      <c r="J1563" s="3" t="s">
        <v>33</v>
      </c>
      <c r="K1563" s="3" t="s">
        <v>34</v>
      </c>
      <c r="L1563" s="3" t="s">
        <v>1151</v>
      </c>
      <c r="M1563" s="3" t="s">
        <v>36</v>
      </c>
      <c r="N1563" s="4">
        <v>1757192.96</v>
      </c>
      <c r="O1563" s="4">
        <v>45015.040000000001</v>
      </c>
      <c r="P1563" s="4">
        <v>0</v>
      </c>
      <c r="Q1563" s="4">
        <v>1802208</v>
      </c>
      <c r="R1563" s="4">
        <v>0</v>
      </c>
      <c r="S1563" s="4">
        <v>670810</v>
      </c>
      <c r="T1563" s="4">
        <v>670810</v>
      </c>
      <c r="U1563" s="4">
        <v>1131398</v>
      </c>
      <c r="V1563" s="4">
        <v>1131398</v>
      </c>
      <c r="W1563" s="4">
        <v>1131398</v>
      </c>
      <c r="X1563" s="3" t="s">
        <v>37</v>
      </c>
    </row>
    <row r="1564" spans="1:24" ht="15.75" customHeight="1">
      <c r="A1564" s="3" t="s">
        <v>24</v>
      </c>
      <c r="B1564" s="3" t="s">
        <v>25</v>
      </c>
      <c r="C1564" s="3" t="s">
        <v>1087</v>
      </c>
      <c r="D1564" s="3" t="s">
        <v>1149</v>
      </c>
      <c r="E1564" s="3" t="s">
        <v>1150</v>
      </c>
      <c r="F1564" s="3" t="s">
        <v>29</v>
      </c>
      <c r="G1564" s="3" t="s">
        <v>30</v>
      </c>
      <c r="H1564" s="3" t="s">
        <v>31</v>
      </c>
      <c r="I1564" s="3" t="s">
        <v>32</v>
      </c>
      <c r="J1564" s="3" t="s">
        <v>33</v>
      </c>
      <c r="K1564" s="3" t="s">
        <v>40</v>
      </c>
      <c r="L1564" s="3" t="s">
        <v>1152</v>
      </c>
      <c r="M1564" s="3" t="s">
        <v>36</v>
      </c>
      <c r="N1564" s="4">
        <v>180305</v>
      </c>
      <c r="O1564" s="4">
        <v>-2000</v>
      </c>
      <c r="P1564" s="4">
        <v>0</v>
      </c>
      <c r="Q1564" s="4">
        <v>178305</v>
      </c>
      <c r="R1564" s="4">
        <v>17111.5</v>
      </c>
      <c r="S1564" s="4">
        <v>23863.23</v>
      </c>
      <c r="T1564" s="4">
        <v>23863.23</v>
      </c>
      <c r="U1564" s="4">
        <v>154441.76999999999</v>
      </c>
      <c r="V1564" s="4">
        <v>154441.76999999999</v>
      </c>
      <c r="W1564" s="4">
        <v>137330.26999999999</v>
      </c>
      <c r="X1564" s="3" t="s">
        <v>37</v>
      </c>
    </row>
    <row r="1565" spans="1:24" ht="15.75" customHeight="1">
      <c r="A1565" s="3" t="s">
        <v>24</v>
      </c>
      <c r="B1565" s="3" t="s">
        <v>25</v>
      </c>
      <c r="C1565" s="3" t="s">
        <v>1087</v>
      </c>
      <c r="D1565" s="3" t="s">
        <v>1149</v>
      </c>
      <c r="E1565" s="3" t="s">
        <v>1150</v>
      </c>
      <c r="F1565" s="3" t="s">
        <v>29</v>
      </c>
      <c r="G1565" s="3" t="s">
        <v>30</v>
      </c>
      <c r="H1565" s="3" t="s">
        <v>31</v>
      </c>
      <c r="I1565" s="3" t="s">
        <v>32</v>
      </c>
      <c r="J1565" s="3" t="s">
        <v>33</v>
      </c>
      <c r="K1565" s="3" t="s">
        <v>42</v>
      </c>
      <c r="L1565" s="3" t="s">
        <v>1153</v>
      </c>
      <c r="M1565" s="3" t="s">
        <v>36</v>
      </c>
      <c r="N1565" s="4">
        <v>63000</v>
      </c>
      <c r="O1565" s="4">
        <v>-8000</v>
      </c>
      <c r="P1565" s="4">
        <v>0</v>
      </c>
      <c r="Q1565" s="4">
        <v>55000</v>
      </c>
      <c r="R1565" s="4">
        <v>5215</v>
      </c>
      <c r="S1565" s="4">
        <v>6694.99</v>
      </c>
      <c r="T1565" s="4">
        <v>6694.99</v>
      </c>
      <c r="U1565" s="4">
        <v>48305.01</v>
      </c>
      <c r="V1565" s="4">
        <v>48305.01</v>
      </c>
      <c r="W1565" s="4">
        <v>43090.01</v>
      </c>
      <c r="X1565" s="3" t="s">
        <v>37</v>
      </c>
    </row>
    <row r="1566" spans="1:24" ht="15.75" customHeight="1">
      <c r="A1566" s="3" t="s">
        <v>24</v>
      </c>
      <c r="B1566" s="3" t="s">
        <v>25</v>
      </c>
      <c r="C1566" s="3" t="s">
        <v>1087</v>
      </c>
      <c r="D1566" s="3" t="s">
        <v>1149</v>
      </c>
      <c r="E1566" s="3" t="s">
        <v>1150</v>
      </c>
      <c r="F1566" s="3" t="s">
        <v>29</v>
      </c>
      <c r="G1566" s="3" t="s">
        <v>30</v>
      </c>
      <c r="H1566" s="3" t="s">
        <v>31</v>
      </c>
      <c r="I1566" s="3" t="s">
        <v>32</v>
      </c>
      <c r="J1566" s="3" t="s">
        <v>33</v>
      </c>
      <c r="K1566" s="3" t="s">
        <v>281</v>
      </c>
      <c r="L1566" s="3" t="s">
        <v>1154</v>
      </c>
      <c r="M1566" s="3" t="s">
        <v>36</v>
      </c>
      <c r="N1566" s="4">
        <v>3056.25</v>
      </c>
      <c r="O1566" s="4">
        <v>0</v>
      </c>
      <c r="P1566" s="4">
        <v>0</v>
      </c>
      <c r="Q1566" s="4">
        <v>3056.25</v>
      </c>
      <c r="R1566" s="4">
        <v>0</v>
      </c>
      <c r="S1566" s="4">
        <v>0</v>
      </c>
      <c r="T1566" s="4">
        <v>0</v>
      </c>
      <c r="U1566" s="4">
        <v>3056.25</v>
      </c>
      <c r="V1566" s="4">
        <v>3056.25</v>
      </c>
      <c r="W1566" s="4">
        <v>3056.25</v>
      </c>
      <c r="X1566" s="3" t="s">
        <v>37</v>
      </c>
    </row>
    <row r="1567" spans="1:24" ht="15.75" customHeight="1">
      <c r="A1567" s="3" t="s">
        <v>24</v>
      </c>
      <c r="B1567" s="3" t="s">
        <v>25</v>
      </c>
      <c r="C1567" s="3" t="s">
        <v>1087</v>
      </c>
      <c r="D1567" s="3" t="s">
        <v>1149</v>
      </c>
      <c r="E1567" s="3" t="s">
        <v>1150</v>
      </c>
      <c r="F1567" s="3" t="s">
        <v>29</v>
      </c>
      <c r="G1567" s="3" t="s">
        <v>30</v>
      </c>
      <c r="H1567" s="3" t="s">
        <v>31</v>
      </c>
      <c r="I1567" s="3" t="s">
        <v>32</v>
      </c>
      <c r="J1567" s="3" t="s">
        <v>33</v>
      </c>
      <c r="K1567" s="3" t="s">
        <v>52</v>
      </c>
      <c r="L1567" s="3" t="s">
        <v>1155</v>
      </c>
      <c r="M1567" s="3" t="s">
        <v>36</v>
      </c>
      <c r="N1567" s="4">
        <v>12170.38</v>
      </c>
      <c r="O1567" s="4">
        <v>0</v>
      </c>
      <c r="P1567" s="4">
        <v>0</v>
      </c>
      <c r="Q1567" s="4">
        <v>12170.38</v>
      </c>
      <c r="R1567" s="4">
        <v>0</v>
      </c>
      <c r="S1567" s="4">
        <v>3172.24</v>
      </c>
      <c r="T1567" s="4">
        <v>3172.24</v>
      </c>
      <c r="U1567" s="4">
        <v>8998.14</v>
      </c>
      <c r="V1567" s="4">
        <v>8998.14</v>
      </c>
      <c r="W1567" s="4">
        <v>8998.14</v>
      </c>
      <c r="X1567" s="3" t="s">
        <v>37</v>
      </c>
    </row>
    <row r="1568" spans="1:24" ht="15.75" customHeight="1">
      <c r="A1568" s="3" t="s">
        <v>24</v>
      </c>
      <c r="B1568" s="3" t="s">
        <v>25</v>
      </c>
      <c r="C1568" s="3" t="s">
        <v>1087</v>
      </c>
      <c r="D1568" s="3" t="s">
        <v>1149</v>
      </c>
      <c r="E1568" s="3" t="s">
        <v>1150</v>
      </c>
      <c r="F1568" s="3" t="s">
        <v>29</v>
      </c>
      <c r="G1568" s="3" t="s">
        <v>30</v>
      </c>
      <c r="H1568" s="3" t="s">
        <v>31</v>
      </c>
      <c r="I1568" s="3" t="s">
        <v>32</v>
      </c>
      <c r="J1568" s="3" t="s">
        <v>33</v>
      </c>
      <c r="K1568" s="3" t="s">
        <v>54</v>
      </c>
      <c r="L1568" s="3" t="s">
        <v>1156</v>
      </c>
      <c r="M1568" s="3" t="s">
        <v>36</v>
      </c>
      <c r="N1568" s="4">
        <v>287724</v>
      </c>
      <c r="O1568" s="4">
        <v>-30000</v>
      </c>
      <c r="P1568" s="4">
        <v>0</v>
      </c>
      <c r="Q1568" s="4">
        <v>257724</v>
      </c>
      <c r="R1568" s="4">
        <v>155162.87</v>
      </c>
      <c r="S1568" s="4">
        <v>100569.13</v>
      </c>
      <c r="T1568" s="4">
        <v>100569.13</v>
      </c>
      <c r="U1568" s="4">
        <v>157154.87</v>
      </c>
      <c r="V1568" s="4">
        <v>157154.87</v>
      </c>
      <c r="W1568" s="4">
        <v>1992</v>
      </c>
      <c r="X1568" s="3" t="s">
        <v>37</v>
      </c>
    </row>
    <row r="1569" spans="1:24" ht="15.75" customHeight="1">
      <c r="A1569" s="3" t="s">
        <v>24</v>
      </c>
      <c r="B1569" s="3" t="s">
        <v>25</v>
      </c>
      <c r="C1569" s="3" t="s">
        <v>1087</v>
      </c>
      <c r="D1569" s="3" t="s">
        <v>1149</v>
      </c>
      <c r="E1569" s="3" t="s">
        <v>1150</v>
      </c>
      <c r="F1569" s="3" t="s">
        <v>29</v>
      </c>
      <c r="G1569" s="3" t="s">
        <v>30</v>
      </c>
      <c r="H1569" s="3" t="s">
        <v>31</v>
      </c>
      <c r="I1569" s="3" t="s">
        <v>32</v>
      </c>
      <c r="J1569" s="3" t="s">
        <v>33</v>
      </c>
      <c r="K1569" s="3" t="s">
        <v>56</v>
      </c>
      <c r="L1569" s="3" t="s">
        <v>1157</v>
      </c>
      <c r="M1569" s="3" t="s">
        <v>36</v>
      </c>
      <c r="N1569" s="4">
        <v>6620.85</v>
      </c>
      <c r="O1569" s="4">
        <v>0</v>
      </c>
      <c r="P1569" s="4">
        <v>0</v>
      </c>
      <c r="Q1569" s="4">
        <v>6620.85</v>
      </c>
      <c r="R1569" s="4">
        <v>0</v>
      </c>
      <c r="S1569" s="4">
        <v>3536.29</v>
      </c>
      <c r="T1569" s="4">
        <v>3536.29</v>
      </c>
      <c r="U1569" s="4">
        <v>3084.56</v>
      </c>
      <c r="V1569" s="4">
        <v>3084.56</v>
      </c>
      <c r="W1569" s="4">
        <v>3084.56</v>
      </c>
      <c r="X1569" s="3" t="s">
        <v>37</v>
      </c>
    </row>
    <row r="1570" spans="1:24" ht="15.75" customHeight="1">
      <c r="A1570" s="3" t="s">
        <v>24</v>
      </c>
      <c r="B1570" s="3" t="s">
        <v>25</v>
      </c>
      <c r="C1570" s="3" t="s">
        <v>1087</v>
      </c>
      <c r="D1570" s="3" t="s">
        <v>1149</v>
      </c>
      <c r="E1570" s="3" t="s">
        <v>1150</v>
      </c>
      <c r="F1570" s="3" t="s">
        <v>29</v>
      </c>
      <c r="G1570" s="3" t="s">
        <v>30</v>
      </c>
      <c r="H1570" s="3" t="s">
        <v>31</v>
      </c>
      <c r="I1570" s="3" t="s">
        <v>32</v>
      </c>
      <c r="J1570" s="3" t="s">
        <v>33</v>
      </c>
      <c r="K1570" s="3" t="s">
        <v>58</v>
      </c>
      <c r="L1570" s="3" t="s">
        <v>1158</v>
      </c>
      <c r="M1570" s="3" t="s">
        <v>36</v>
      </c>
      <c r="N1570" s="4">
        <v>6658.2</v>
      </c>
      <c r="O1570" s="4">
        <v>0</v>
      </c>
      <c r="P1570" s="4">
        <v>0</v>
      </c>
      <c r="Q1570" s="4">
        <v>6658.2</v>
      </c>
      <c r="R1570" s="4">
        <v>0</v>
      </c>
      <c r="S1570" s="4">
        <v>506.67</v>
      </c>
      <c r="T1570" s="4">
        <v>506.67</v>
      </c>
      <c r="U1570" s="4">
        <v>6151.53</v>
      </c>
      <c r="V1570" s="4">
        <v>6151.53</v>
      </c>
      <c r="W1570" s="4">
        <v>6151.53</v>
      </c>
      <c r="X1570" s="3" t="s">
        <v>37</v>
      </c>
    </row>
    <row r="1571" spans="1:24" ht="15.75" customHeight="1">
      <c r="A1571" s="3" t="s">
        <v>24</v>
      </c>
      <c r="B1571" s="3" t="s">
        <v>25</v>
      </c>
      <c r="C1571" s="3" t="s">
        <v>1087</v>
      </c>
      <c r="D1571" s="3" t="s">
        <v>1149</v>
      </c>
      <c r="E1571" s="3" t="s">
        <v>1150</v>
      </c>
      <c r="F1571" s="3" t="s">
        <v>29</v>
      </c>
      <c r="G1571" s="3" t="s">
        <v>30</v>
      </c>
      <c r="H1571" s="3" t="s">
        <v>31</v>
      </c>
      <c r="I1571" s="3" t="s">
        <v>32</v>
      </c>
      <c r="J1571" s="3" t="s">
        <v>33</v>
      </c>
      <c r="K1571" s="3" t="s">
        <v>60</v>
      </c>
      <c r="L1571" s="3" t="s">
        <v>1159</v>
      </c>
      <c r="M1571" s="3" t="s">
        <v>36</v>
      </c>
      <c r="N1571" s="4">
        <v>271637.69</v>
      </c>
      <c r="O1571" s="4">
        <v>-9139.74</v>
      </c>
      <c r="P1571" s="4">
        <v>0</v>
      </c>
      <c r="Q1571" s="4">
        <v>262497.95</v>
      </c>
      <c r="R1571" s="4">
        <v>19628.21</v>
      </c>
      <c r="S1571" s="4">
        <v>98090.34</v>
      </c>
      <c r="T1571" s="4">
        <v>98090.34</v>
      </c>
      <c r="U1571" s="4">
        <v>164407.60999999999</v>
      </c>
      <c r="V1571" s="4">
        <v>164407.60999999999</v>
      </c>
      <c r="W1571" s="4">
        <v>144779.4</v>
      </c>
      <c r="X1571" s="3" t="s">
        <v>37</v>
      </c>
    </row>
    <row r="1572" spans="1:24" ht="15.75" customHeight="1">
      <c r="A1572" s="3" t="s">
        <v>24</v>
      </c>
      <c r="B1572" s="3" t="s">
        <v>25</v>
      </c>
      <c r="C1572" s="3" t="s">
        <v>1087</v>
      </c>
      <c r="D1572" s="3" t="s">
        <v>1149</v>
      </c>
      <c r="E1572" s="3" t="s">
        <v>1150</v>
      </c>
      <c r="F1572" s="3" t="s">
        <v>29</v>
      </c>
      <c r="G1572" s="3" t="s">
        <v>30</v>
      </c>
      <c r="H1572" s="3" t="s">
        <v>31</v>
      </c>
      <c r="I1572" s="3" t="s">
        <v>32</v>
      </c>
      <c r="J1572" s="3" t="s">
        <v>33</v>
      </c>
      <c r="K1572" s="3" t="s">
        <v>62</v>
      </c>
      <c r="L1572" s="3" t="s">
        <v>1160</v>
      </c>
      <c r="M1572" s="3" t="s">
        <v>36</v>
      </c>
      <c r="N1572" s="4">
        <v>167370.29999999999</v>
      </c>
      <c r="O1572" s="4">
        <v>4124.7</v>
      </c>
      <c r="P1572" s="4">
        <v>0</v>
      </c>
      <c r="Q1572" s="4">
        <v>171495</v>
      </c>
      <c r="R1572" s="4">
        <v>14757.32</v>
      </c>
      <c r="S1572" s="4">
        <v>60367.44</v>
      </c>
      <c r="T1572" s="4">
        <v>60367.44</v>
      </c>
      <c r="U1572" s="4">
        <v>111127.56</v>
      </c>
      <c r="V1572" s="4">
        <v>111127.56</v>
      </c>
      <c r="W1572" s="4">
        <v>96370.240000000005</v>
      </c>
      <c r="X1572" s="3" t="s">
        <v>37</v>
      </c>
    </row>
    <row r="1573" spans="1:24" ht="15.75" customHeight="1">
      <c r="A1573" s="3" t="s">
        <v>24</v>
      </c>
      <c r="B1573" s="3" t="s">
        <v>25</v>
      </c>
      <c r="C1573" s="3" t="s">
        <v>1087</v>
      </c>
      <c r="D1573" s="3" t="s">
        <v>1149</v>
      </c>
      <c r="E1573" s="3" t="s">
        <v>1150</v>
      </c>
      <c r="F1573" s="3" t="s">
        <v>29</v>
      </c>
      <c r="G1573" s="3" t="s">
        <v>30</v>
      </c>
      <c r="H1573" s="3" t="s">
        <v>31</v>
      </c>
      <c r="I1573" s="3" t="s">
        <v>32</v>
      </c>
      <c r="J1573" s="3" t="s">
        <v>33</v>
      </c>
      <c r="K1573" s="3" t="s">
        <v>64</v>
      </c>
      <c r="L1573" s="3" t="s">
        <v>1161</v>
      </c>
      <c r="M1573" s="3" t="s">
        <v>36</v>
      </c>
      <c r="N1573" s="4">
        <v>62611.88</v>
      </c>
      <c r="O1573" s="4">
        <v>0</v>
      </c>
      <c r="P1573" s="4">
        <v>0</v>
      </c>
      <c r="Q1573" s="4">
        <v>62611.88</v>
      </c>
      <c r="R1573" s="4">
        <v>0</v>
      </c>
      <c r="S1573" s="4">
        <v>6850.85</v>
      </c>
      <c r="T1573" s="4">
        <v>6850.85</v>
      </c>
      <c r="U1573" s="4">
        <v>55761.03</v>
      </c>
      <c r="V1573" s="4">
        <v>55761.03</v>
      </c>
      <c r="W1573" s="4">
        <v>55761.03</v>
      </c>
      <c r="X1573" s="3" t="s">
        <v>37</v>
      </c>
    </row>
    <row r="1574" spans="1:24" ht="15.75" customHeight="1">
      <c r="A1574" s="3" t="s">
        <v>66</v>
      </c>
      <c r="B1574" s="3" t="s">
        <v>25</v>
      </c>
      <c r="C1574" s="3" t="s">
        <v>1087</v>
      </c>
      <c r="D1574" s="3" t="s">
        <v>1149</v>
      </c>
      <c r="E1574" s="3" t="s">
        <v>1150</v>
      </c>
      <c r="F1574" s="3" t="s">
        <v>29</v>
      </c>
      <c r="G1574" s="3" t="s">
        <v>30</v>
      </c>
      <c r="H1574" s="3" t="s">
        <v>67</v>
      </c>
      <c r="I1574" s="3" t="s">
        <v>68</v>
      </c>
      <c r="J1574" s="3" t="s">
        <v>69</v>
      </c>
      <c r="K1574" s="3" t="s">
        <v>70</v>
      </c>
      <c r="L1574" s="3" t="s">
        <v>1162</v>
      </c>
      <c r="M1574" s="3" t="s">
        <v>36</v>
      </c>
      <c r="N1574" s="4">
        <v>5600</v>
      </c>
      <c r="O1574" s="4">
        <v>1200</v>
      </c>
      <c r="P1574" s="4">
        <v>0</v>
      </c>
      <c r="Q1574" s="4">
        <v>6800</v>
      </c>
      <c r="R1574" s="4">
        <v>0</v>
      </c>
      <c r="S1574" s="4">
        <v>6800</v>
      </c>
      <c r="T1574" s="4">
        <v>2252.64</v>
      </c>
      <c r="U1574" s="4">
        <v>0</v>
      </c>
      <c r="V1574" s="4">
        <v>4547.3599999999997</v>
      </c>
      <c r="W1574" s="4">
        <v>0</v>
      </c>
      <c r="X1574" s="3" t="s">
        <v>37</v>
      </c>
    </row>
    <row r="1575" spans="1:24" ht="15.75" customHeight="1">
      <c r="A1575" s="3" t="s">
        <v>66</v>
      </c>
      <c r="B1575" s="3" t="s">
        <v>25</v>
      </c>
      <c r="C1575" s="3" t="s">
        <v>1087</v>
      </c>
      <c r="D1575" s="3" t="s">
        <v>1149</v>
      </c>
      <c r="E1575" s="3" t="s">
        <v>1150</v>
      </c>
      <c r="F1575" s="3" t="s">
        <v>29</v>
      </c>
      <c r="G1575" s="3" t="s">
        <v>30</v>
      </c>
      <c r="H1575" s="3" t="s">
        <v>67</v>
      </c>
      <c r="I1575" s="3" t="s">
        <v>68</v>
      </c>
      <c r="J1575" s="3" t="s">
        <v>69</v>
      </c>
      <c r="K1575" s="3" t="s">
        <v>72</v>
      </c>
      <c r="L1575" s="3" t="s">
        <v>1163</v>
      </c>
      <c r="M1575" s="3" t="s">
        <v>36</v>
      </c>
      <c r="N1575" s="4">
        <v>22529.77</v>
      </c>
      <c r="O1575" s="4">
        <v>-1000</v>
      </c>
      <c r="P1575" s="4">
        <v>0</v>
      </c>
      <c r="Q1575" s="4">
        <v>21529.77</v>
      </c>
      <c r="R1575" s="4">
        <v>0</v>
      </c>
      <c r="S1575" s="4">
        <v>21000</v>
      </c>
      <c r="T1575" s="4">
        <v>8433.7900000000009</v>
      </c>
      <c r="U1575" s="4">
        <v>529.77</v>
      </c>
      <c r="V1575" s="4">
        <v>13095.98</v>
      </c>
      <c r="W1575" s="4">
        <v>529.77</v>
      </c>
      <c r="X1575" s="3" t="s">
        <v>37</v>
      </c>
    </row>
    <row r="1576" spans="1:24" ht="15.75" customHeight="1">
      <c r="A1576" s="3" t="s">
        <v>66</v>
      </c>
      <c r="B1576" s="3" t="s">
        <v>25</v>
      </c>
      <c r="C1576" s="3" t="s">
        <v>1087</v>
      </c>
      <c r="D1576" s="3" t="s">
        <v>1149</v>
      </c>
      <c r="E1576" s="3" t="s">
        <v>1150</v>
      </c>
      <c r="F1576" s="3" t="s">
        <v>29</v>
      </c>
      <c r="G1576" s="3" t="s">
        <v>30</v>
      </c>
      <c r="H1576" s="3" t="s">
        <v>67</v>
      </c>
      <c r="I1576" s="3" t="s">
        <v>68</v>
      </c>
      <c r="J1576" s="3" t="s">
        <v>69</v>
      </c>
      <c r="K1576" s="3" t="s">
        <v>74</v>
      </c>
      <c r="L1576" s="3" t="s">
        <v>1164</v>
      </c>
      <c r="M1576" s="3" t="s">
        <v>36</v>
      </c>
      <c r="N1576" s="4">
        <v>5200</v>
      </c>
      <c r="O1576" s="4">
        <v>0</v>
      </c>
      <c r="P1576" s="4">
        <v>0</v>
      </c>
      <c r="Q1576" s="4">
        <v>5200</v>
      </c>
      <c r="R1576" s="4">
        <v>0</v>
      </c>
      <c r="S1576" s="4">
        <v>5200</v>
      </c>
      <c r="T1576" s="4">
        <v>1885.86</v>
      </c>
      <c r="U1576" s="4">
        <v>0</v>
      </c>
      <c r="V1576" s="4">
        <v>3314.14</v>
      </c>
      <c r="W1576" s="4">
        <v>0</v>
      </c>
      <c r="X1576" s="3" t="s">
        <v>37</v>
      </c>
    </row>
    <row r="1577" spans="1:24" ht="15.75" customHeight="1">
      <c r="A1577" s="3" t="s">
        <v>66</v>
      </c>
      <c r="B1577" s="3" t="s">
        <v>25</v>
      </c>
      <c r="C1577" s="3" t="s">
        <v>1087</v>
      </c>
      <c r="D1577" s="3" t="s">
        <v>1149</v>
      </c>
      <c r="E1577" s="3" t="s">
        <v>1150</v>
      </c>
      <c r="F1577" s="3" t="s">
        <v>29</v>
      </c>
      <c r="G1577" s="3" t="s">
        <v>30</v>
      </c>
      <c r="H1577" s="3" t="s">
        <v>67</v>
      </c>
      <c r="I1577" s="3" t="s">
        <v>68</v>
      </c>
      <c r="J1577" s="3" t="s">
        <v>69</v>
      </c>
      <c r="K1577" s="3" t="s">
        <v>304</v>
      </c>
      <c r="L1577" s="3" t="s">
        <v>1165</v>
      </c>
      <c r="M1577" s="3" t="s">
        <v>36</v>
      </c>
      <c r="N1577" s="4">
        <v>415.6</v>
      </c>
      <c r="O1577" s="4">
        <v>0</v>
      </c>
      <c r="P1577" s="4">
        <v>0</v>
      </c>
      <c r="Q1577" s="4">
        <v>415.6</v>
      </c>
      <c r="R1577" s="4">
        <v>1.1000000000000001</v>
      </c>
      <c r="S1577" s="4">
        <v>414.5</v>
      </c>
      <c r="T1577" s="4">
        <v>0</v>
      </c>
      <c r="U1577" s="4">
        <v>1.1000000000000001</v>
      </c>
      <c r="V1577" s="4">
        <v>415.6</v>
      </c>
      <c r="W1577" s="4">
        <v>0</v>
      </c>
      <c r="X1577" s="3" t="s">
        <v>37</v>
      </c>
    </row>
    <row r="1578" spans="1:24" ht="15.75" customHeight="1">
      <c r="A1578" s="3" t="s">
        <v>66</v>
      </c>
      <c r="B1578" s="3" t="s">
        <v>25</v>
      </c>
      <c r="C1578" s="3" t="s">
        <v>1087</v>
      </c>
      <c r="D1578" s="3" t="s">
        <v>1149</v>
      </c>
      <c r="E1578" s="3" t="s">
        <v>1150</v>
      </c>
      <c r="F1578" s="3" t="s">
        <v>29</v>
      </c>
      <c r="G1578" s="3" t="s">
        <v>30</v>
      </c>
      <c r="H1578" s="3" t="s">
        <v>67</v>
      </c>
      <c r="I1578" s="3" t="s">
        <v>68</v>
      </c>
      <c r="J1578" s="3" t="s">
        <v>69</v>
      </c>
      <c r="K1578" s="3" t="s">
        <v>78</v>
      </c>
      <c r="L1578" s="3" t="s">
        <v>1166</v>
      </c>
      <c r="M1578" s="3" t="s">
        <v>36</v>
      </c>
      <c r="N1578" s="4">
        <v>1292.32</v>
      </c>
      <c r="O1578" s="4">
        <v>-500</v>
      </c>
      <c r="P1578" s="4">
        <v>0</v>
      </c>
      <c r="Q1578" s="4">
        <v>792.32</v>
      </c>
      <c r="R1578" s="4">
        <v>0</v>
      </c>
      <c r="S1578" s="4">
        <v>169.5</v>
      </c>
      <c r="T1578" s="4">
        <v>169.5</v>
      </c>
      <c r="U1578" s="4">
        <v>622.82000000000005</v>
      </c>
      <c r="V1578" s="4">
        <v>622.82000000000005</v>
      </c>
      <c r="W1578" s="4">
        <v>622.82000000000005</v>
      </c>
      <c r="X1578" s="3" t="s">
        <v>37</v>
      </c>
    </row>
    <row r="1579" spans="1:24" ht="15.75" customHeight="1">
      <c r="A1579" s="3" t="s">
        <v>66</v>
      </c>
      <c r="B1579" s="3" t="s">
        <v>25</v>
      </c>
      <c r="C1579" s="3" t="s">
        <v>1087</v>
      </c>
      <c r="D1579" s="3" t="s">
        <v>1149</v>
      </c>
      <c r="E1579" s="3" t="s">
        <v>1150</v>
      </c>
      <c r="F1579" s="3" t="s">
        <v>29</v>
      </c>
      <c r="G1579" s="3" t="s">
        <v>30</v>
      </c>
      <c r="H1579" s="3" t="s">
        <v>67</v>
      </c>
      <c r="I1579" s="3" t="s">
        <v>68</v>
      </c>
      <c r="J1579" s="3" t="s">
        <v>69</v>
      </c>
      <c r="K1579" s="3" t="s">
        <v>82</v>
      </c>
      <c r="L1579" s="3" t="s">
        <v>1167</v>
      </c>
      <c r="M1579" s="3" t="s">
        <v>36</v>
      </c>
      <c r="N1579" s="4">
        <v>615068.01</v>
      </c>
      <c r="O1579" s="4">
        <v>102229.16</v>
      </c>
      <c r="P1579" s="4">
        <v>0</v>
      </c>
      <c r="Q1579" s="4">
        <v>717297.17</v>
      </c>
      <c r="R1579" s="4">
        <v>0</v>
      </c>
      <c r="S1579" s="4">
        <v>280734.92</v>
      </c>
      <c r="T1579" s="4">
        <v>199633</v>
      </c>
      <c r="U1579" s="4">
        <v>436562.25</v>
      </c>
      <c r="V1579" s="4">
        <v>517664.17</v>
      </c>
      <c r="W1579" s="4">
        <v>436562.25</v>
      </c>
      <c r="X1579" s="3" t="s">
        <v>37</v>
      </c>
    </row>
    <row r="1580" spans="1:24" ht="15.75" customHeight="1">
      <c r="A1580" s="3" t="s">
        <v>66</v>
      </c>
      <c r="B1580" s="3" t="s">
        <v>25</v>
      </c>
      <c r="C1580" s="3" t="s">
        <v>1087</v>
      </c>
      <c r="D1580" s="3" t="s">
        <v>1149</v>
      </c>
      <c r="E1580" s="3" t="s">
        <v>1150</v>
      </c>
      <c r="F1580" s="3" t="s">
        <v>29</v>
      </c>
      <c r="G1580" s="3" t="s">
        <v>30</v>
      </c>
      <c r="H1580" s="3" t="s">
        <v>67</v>
      </c>
      <c r="I1580" s="3" t="s">
        <v>68</v>
      </c>
      <c r="J1580" s="3" t="s">
        <v>69</v>
      </c>
      <c r="K1580" s="3" t="s">
        <v>84</v>
      </c>
      <c r="L1580" s="3" t="s">
        <v>1168</v>
      </c>
      <c r="M1580" s="3" t="s">
        <v>36</v>
      </c>
      <c r="N1580" s="4">
        <v>205452.2</v>
      </c>
      <c r="O1580" s="4">
        <v>0</v>
      </c>
      <c r="P1580" s="4">
        <v>0</v>
      </c>
      <c r="Q1580" s="4">
        <v>205452.2</v>
      </c>
      <c r="R1580" s="4">
        <v>0</v>
      </c>
      <c r="S1580" s="4">
        <v>204391.9</v>
      </c>
      <c r="T1580" s="4">
        <v>68730.34</v>
      </c>
      <c r="U1580" s="4">
        <v>1060.3</v>
      </c>
      <c r="V1580" s="4">
        <v>136721.85999999999</v>
      </c>
      <c r="W1580" s="4">
        <v>1060.3</v>
      </c>
      <c r="X1580" s="3" t="s">
        <v>37</v>
      </c>
    </row>
    <row r="1581" spans="1:24" ht="15.75" customHeight="1">
      <c r="A1581" s="3" t="s">
        <v>66</v>
      </c>
      <c r="B1581" s="3" t="s">
        <v>25</v>
      </c>
      <c r="C1581" s="3" t="s">
        <v>1087</v>
      </c>
      <c r="D1581" s="3" t="s">
        <v>1149</v>
      </c>
      <c r="E1581" s="3" t="s">
        <v>1150</v>
      </c>
      <c r="F1581" s="3" t="s">
        <v>29</v>
      </c>
      <c r="G1581" s="3" t="s">
        <v>30</v>
      </c>
      <c r="H1581" s="3" t="s">
        <v>67</v>
      </c>
      <c r="I1581" s="3" t="s">
        <v>68</v>
      </c>
      <c r="J1581" s="3" t="s">
        <v>69</v>
      </c>
      <c r="K1581" s="3" t="s">
        <v>1169</v>
      </c>
      <c r="L1581" s="3" t="s">
        <v>1170</v>
      </c>
      <c r="M1581" s="3" t="s">
        <v>36</v>
      </c>
      <c r="N1581" s="4">
        <v>5540</v>
      </c>
      <c r="O1581" s="4">
        <v>-5000</v>
      </c>
      <c r="P1581" s="4">
        <v>0</v>
      </c>
      <c r="Q1581" s="4">
        <v>540</v>
      </c>
      <c r="R1581" s="4">
        <v>0</v>
      </c>
      <c r="S1581" s="4">
        <v>0</v>
      </c>
      <c r="T1581" s="4">
        <v>0</v>
      </c>
      <c r="U1581" s="4">
        <v>540</v>
      </c>
      <c r="V1581" s="4">
        <v>540</v>
      </c>
      <c r="W1581" s="4">
        <v>540</v>
      </c>
      <c r="X1581" s="3" t="s">
        <v>37</v>
      </c>
    </row>
    <row r="1582" spans="1:24" ht="15.75" customHeight="1">
      <c r="A1582" s="3" t="s">
        <v>66</v>
      </c>
      <c r="B1582" s="3" t="s">
        <v>25</v>
      </c>
      <c r="C1582" s="3" t="s">
        <v>1087</v>
      </c>
      <c r="D1582" s="3" t="s">
        <v>1149</v>
      </c>
      <c r="E1582" s="3" t="s">
        <v>1150</v>
      </c>
      <c r="F1582" s="3" t="s">
        <v>29</v>
      </c>
      <c r="G1582" s="3" t="s">
        <v>30</v>
      </c>
      <c r="H1582" s="3" t="s">
        <v>67</v>
      </c>
      <c r="I1582" s="3" t="s">
        <v>68</v>
      </c>
      <c r="J1582" s="3" t="s">
        <v>69</v>
      </c>
      <c r="K1582" s="3" t="s">
        <v>86</v>
      </c>
      <c r="L1582" s="3" t="s">
        <v>1171</v>
      </c>
      <c r="M1582" s="3" t="s">
        <v>36</v>
      </c>
      <c r="N1582" s="4">
        <v>0</v>
      </c>
      <c r="O1582" s="4">
        <v>6858.99</v>
      </c>
      <c r="P1582" s="4">
        <v>0</v>
      </c>
      <c r="Q1582" s="4">
        <v>6858.99</v>
      </c>
      <c r="R1582" s="4">
        <v>0</v>
      </c>
      <c r="S1582" s="4">
        <v>6850.42</v>
      </c>
      <c r="T1582" s="4">
        <v>6850.41</v>
      </c>
      <c r="U1582" s="4">
        <v>8.57</v>
      </c>
      <c r="V1582" s="4">
        <v>8.58</v>
      </c>
      <c r="W1582" s="4">
        <v>8.57</v>
      </c>
      <c r="X1582" s="3" t="s">
        <v>37</v>
      </c>
    </row>
    <row r="1583" spans="1:24" ht="15.75" customHeight="1">
      <c r="A1583" s="3" t="s">
        <v>66</v>
      </c>
      <c r="B1583" s="3" t="s">
        <v>25</v>
      </c>
      <c r="C1583" s="3" t="s">
        <v>1087</v>
      </c>
      <c r="D1583" s="3" t="s">
        <v>1149</v>
      </c>
      <c r="E1583" s="3" t="s">
        <v>1150</v>
      </c>
      <c r="F1583" s="3" t="s">
        <v>29</v>
      </c>
      <c r="G1583" s="3" t="s">
        <v>30</v>
      </c>
      <c r="H1583" s="3" t="s">
        <v>67</v>
      </c>
      <c r="I1583" s="3" t="s">
        <v>68</v>
      </c>
      <c r="J1583" s="3" t="s">
        <v>69</v>
      </c>
      <c r="K1583" s="3" t="s">
        <v>1172</v>
      </c>
      <c r="L1583" s="3" t="s">
        <v>1173</v>
      </c>
      <c r="M1583" s="3" t="s">
        <v>36</v>
      </c>
      <c r="N1583" s="4">
        <v>825.05</v>
      </c>
      <c r="O1583" s="4">
        <v>-825.05</v>
      </c>
      <c r="P1583" s="4">
        <v>0</v>
      </c>
      <c r="Q1583" s="4">
        <v>0</v>
      </c>
      <c r="R1583" s="4">
        <v>0</v>
      </c>
      <c r="S1583" s="4">
        <v>0</v>
      </c>
      <c r="T1583" s="4">
        <v>0</v>
      </c>
      <c r="U1583" s="4">
        <v>0</v>
      </c>
      <c r="V1583" s="4">
        <v>0</v>
      </c>
      <c r="W1583" s="4">
        <v>0</v>
      </c>
      <c r="X1583" s="3" t="s">
        <v>37</v>
      </c>
    </row>
    <row r="1584" spans="1:24" ht="15.75" customHeight="1">
      <c r="A1584" s="3" t="s">
        <v>66</v>
      </c>
      <c r="B1584" s="3" t="s">
        <v>25</v>
      </c>
      <c r="C1584" s="3" t="s">
        <v>1087</v>
      </c>
      <c r="D1584" s="3" t="s">
        <v>1149</v>
      </c>
      <c r="E1584" s="3" t="s">
        <v>1150</v>
      </c>
      <c r="F1584" s="3" t="s">
        <v>29</v>
      </c>
      <c r="G1584" s="3" t="s">
        <v>30</v>
      </c>
      <c r="H1584" s="3" t="s">
        <v>67</v>
      </c>
      <c r="I1584" s="3" t="s">
        <v>68</v>
      </c>
      <c r="J1584" s="3" t="s">
        <v>69</v>
      </c>
      <c r="K1584" s="3" t="s">
        <v>294</v>
      </c>
      <c r="L1584" s="3" t="s">
        <v>1174</v>
      </c>
      <c r="M1584" s="3" t="s">
        <v>36</v>
      </c>
      <c r="N1584" s="4">
        <v>0</v>
      </c>
      <c r="O1584" s="4">
        <v>1070</v>
      </c>
      <c r="P1584" s="4">
        <v>0</v>
      </c>
      <c r="Q1584" s="4">
        <v>1070</v>
      </c>
      <c r="R1584" s="4">
        <v>0</v>
      </c>
      <c r="S1584" s="4">
        <v>552.35</v>
      </c>
      <c r="T1584" s="4">
        <v>552.35</v>
      </c>
      <c r="U1584" s="4">
        <v>517.65</v>
      </c>
      <c r="V1584" s="4">
        <v>517.65</v>
      </c>
      <c r="W1584" s="4">
        <v>517.65</v>
      </c>
      <c r="X1584" s="3" t="s">
        <v>37</v>
      </c>
    </row>
    <row r="1585" spans="1:24" ht="15.75" customHeight="1">
      <c r="A1585" s="3" t="s">
        <v>66</v>
      </c>
      <c r="B1585" s="3" t="s">
        <v>25</v>
      </c>
      <c r="C1585" s="3" t="s">
        <v>1087</v>
      </c>
      <c r="D1585" s="3" t="s">
        <v>1149</v>
      </c>
      <c r="E1585" s="3" t="s">
        <v>1150</v>
      </c>
      <c r="F1585" s="3" t="s">
        <v>29</v>
      </c>
      <c r="G1585" s="3" t="s">
        <v>30</v>
      </c>
      <c r="H1585" s="3" t="s">
        <v>67</v>
      </c>
      <c r="I1585" s="3" t="s">
        <v>68</v>
      </c>
      <c r="J1585" s="3" t="s">
        <v>69</v>
      </c>
      <c r="K1585" s="3" t="s">
        <v>90</v>
      </c>
      <c r="L1585" s="3" t="s">
        <v>1175</v>
      </c>
      <c r="M1585" s="3" t="s">
        <v>36</v>
      </c>
      <c r="N1585" s="4">
        <v>2560</v>
      </c>
      <c r="O1585" s="4">
        <v>0</v>
      </c>
      <c r="P1585" s="4">
        <v>0</v>
      </c>
      <c r="Q1585" s="4">
        <v>2560</v>
      </c>
      <c r="R1585" s="4">
        <v>0</v>
      </c>
      <c r="S1585" s="4">
        <v>0</v>
      </c>
      <c r="T1585" s="4">
        <v>0</v>
      </c>
      <c r="U1585" s="4">
        <v>2560</v>
      </c>
      <c r="V1585" s="4">
        <v>2560</v>
      </c>
      <c r="W1585" s="4">
        <v>2560</v>
      </c>
      <c r="X1585" s="3" t="s">
        <v>37</v>
      </c>
    </row>
    <row r="1586" spans="1:24" ht="15.75" customHeight="1">
      <c r="A1586" s="3" t="s">
        <v>66</v>
      </c>
      <c r="B1586" s="3" t="s">
        <v>25</v>
      </c>
      <c r="C1586" s="3" t="s">
        <v>1087</v>
      </c>
      <c r="D1586" s="3" t="s">
        <v>1149</v>
      </c>
      <c r="E1586" s="3" t="s">
        <v>1150</v>
      </c>
      <c r="F1586" s="3" t="s">
        <v>29</v>
      </c>
      <c r="G1586" s="3" t="s">
        <v>30</v>
      </c>
      <c r="H1586" s="3" t="s">
        <v>67</v>
      </c>
      <c r="I1586" s="3" t="s">
        <v>68</v>
      </c>
      <c r="J1586" s="3" t="s">
        <v>69</v>
      </c>
      <c r="K1586" s="3" t="s">
        <v>92</v>
      </c>
      <c r="L1586" s="3" t="s">
        <v>1176</v>
      </c>
      <c r="M1586" s="3" t="s">
        <v>36</v>
      </c>
      <c r="N1586" s="4">
        <v>6788.02</v>
      </c>
      <c r="O1586" s="4">
        <v>0</v>
      </c>
      <c r="P1586" s="4">
        <v>0</v>
      </c>
      <c r="Q1586" s="4">
        <v>6788.02</v>
      </c>
      <c r="R1586" s="4">
        <v>0</v>
      </c>
      <c r="S1586" s="4">
        <v>2207</v>
      </c>
      <c r="T1586" s="4">
        <v>367.86</v>
      </c>
      <c r="U1586" s="4">
        <v>4581.0200000000004</v>
      </c>
      <c r="V1586" s="4">
        <v>6420.16</v>
      </c>
      <c r="W1586" s="4">
        <v>4581.0200000000004</v>
      </c>
      <c r="X1586" s="3" t="s">
        <v>37</v>
      </c>
    </row>
    <row r="1587" spans="1:24" ht="15.75" customHeight="1">
      <c r="A1587" s="3" t="s">
        <v>66</v>
      </c>
      <c r="B1587" s="3" t="s">
        <v>25</v>
      </c>
      <c r="C1587" s="3" t="s">
        <v>1087</v>
      </c>
      <c r="D1587" s="3" t="s">
        <v>1149</v>
      </c>
      <c r="E1587" s="3" t="s">
        <v>1150</v>
      </c>
      <c r="F1587" s="3" t="s">
        <v>29</v>
      </c>
      <c r="G1587" s="3" t="s">
        <v>30</v>
      </c>
      <c r="H1587" s="3" t="s">
        <v>67</v>
      </c>
      <c r="I1587" s="3" t="s">
        <v>68</v>
      </c>
      <c r="J1587" s="3" t="s">
        <v>69</v>
      </c>
      <c r="K1587" s="3" t="s">
        <v>94</v>
      </c>
      <c r="L1587" s="3" t="s">
        <v>1177</v>
      </c>
      <c r="M1587" s="3" t="s">
        <v>36</v>
      </c>
      <c r="N1587" s="4">
        <v>3690</v>
      </c>
      <c r="O1587" s="4">
        <v>5310</v>
      </c>
      <c r="P1587" s="4">
        <v>0</v>
      </c>
      <c r="Q1587" s="4">
        <v>9000</v>
      </c>
      <c r="R1587" s="4">
        <v>0</v>
      </c>
      <c r="S1587" s="4">
        <v>0</v>
      </c>
      <c r="T1587" s="4">
        <v>0</v>
      </c>
      <c r="U1587" s="4">
        <v>9000</v>
      </c>
      <c r="V1587" s="4">
        <v>9000</v>
      </c>
      <c r="W1587" s="4">
        <v>9000</v>
      </c>
      <c r="X1587" s="3" t="s">
        <v>37</v>
      </c>
    </row>
    <row r="1588" spans="1:24" ht="15.75" customHeight="1">
      <c r="A1588" s="3" t="s">
        <v>66</v>
      </c>
      <c r="B1588" s="3" t="s">
        <v>25</v>
      </c>
      <c r="C1588" s="3" t="s">
        <v>1087</v>
      </c>
      <c r="D1588" s="3" t="s">
        <v>1149</v>
      </c>
      <c r="E1588" s="3" t="s">
        <v>1150</v>
      </c>
      <c r="F1588" s="3" t="s">
        <v>29</v>
      </c>
      <c r="G1588" s="3" t="s">
        <v>30</v>
      </c>
      <c r="H1588" s="3" t="s">
        <v>67</v>
      </c>
      <c r="I1588" s="3" t="s">
        <v>68</v>
      </c>
      <c r="J1588" s="3" t="s">
        <v>69</v>
      </c>
      <c r="K1588" s="3" t="s">
        <v>96</v>
      </c>
      <c r="L1588" s="3" t="s">
        <v>1178</v>
      </c>
      <c r="M1588" s="3" t="s">
        <v>36</v>
      </c>
      <c r="N1588" s="4">
        <v>31080</v>
      </c>
      <c r="O1588" s="4">
        <v>-8470</v>
      </c>
      <c r="P1588" s="4">
        <v>0</v>
      </c>
      <c r="Q1588" s="4">
        <v>22610</v>
      </c>
      <c r="R1588" s="4">
        <v>0</v>
      </c>
      <c r="S1588" s="4">
        <v>22610</v>
      </c>
      <c r="T1588" s="4">
        <v>2261</v>
      </c>
      <c r="U1588" s="4">
        <v>0</v>
      </c>
      <c r="V1588" s="4">
        <v>20349</v>
      </c>
      <c r="W1588" s="4">
        <v>0</v>
      </c>
      <c r="X1588" s="3" t="s">
        <v>37</v>
      </c>
    </row>
    <row r="1589" spans="1:24" ht="15.75" customHeight="1">
      <c r="A1589" s="3" t="s">
        <v>66</v>
      </c>
      <c r="B1589" s="3" t="s">
        <v>25</v>
      </c>
      <c r="C1589" s="3" t="s">
        <v>1087</v>
      </c>
      <c r="D1589" s="3" t="s">
        <v>1149</v>
      </c>
      <c r="E1589" s="3" t="s">
        <v>1150</v>
      </c>
      <c r="F1589" s="3" t="s">
        <v>29</v>
      </c>
      <c r="G1589" s="3" t="s">
        <v>30</v>
      </c>
      <c r="H1589" s="3" t="s">
        <v>67</v>
      </c>
      <c r="I1589" s="3" t="s">
        <v>68</v>
      </c>
      <c r="J1589" s="3" t="s">
        <v>69</v>
      </c>
      <c r="K1589" s="3" t="s">
        <v>306</v>
      </c>
      <c r="L1589" s="3" t="s">
        <v>1179</v>
      </c>
      <c r="M1589" s="3" t="s">
        <v>36</v>
      </c>
      <c r="N1589" s="4">
        <v>84.08</v>
      </c>
      <c r="O1589" s="4">
        <v>0</v>
      </c>
      <c r="P1589" s="4">
        <v>0</v>
      </c>
      <c r="Q1589" s="4">
        <v>84.08</v>
      </c>
      <c r="R1589" s="4">
        <v>0</v>
      </c>
      <c r="S1589" s="4">
        <v>0</v>
      </c>
      <c r="T1589" s="4">
        <v>0</v>
      </c>
      <c r="U1589" s="4">
        <v>84.08</v>
      </c>
      <c r="V1589" s="4">
        <v>84.08</v>
      </c>
      <c r="W1589" s="4">
        <v>84.08</v>
      </c>
      <c r="X1589" s="3" t="s">
        <v>37</v>
      </c>
    </row>
    <row r="1590" spans="1:24" ht="15.75" customHeight="1">
      <c r="A1590" s="3" t="s">
        <v>66</v>
      </c>
      <c r="B1590" s="3" t="s">
        <v>25</v>
      </c>
      <c r="C1590" s="3" t="s">
        <v>1087</v>
      </c>
      <c r="D1590" s="3" t="s">
        <v>1149</v>
      </c>
      <c r="E1590" s="3" t="s">
        <v>1150</v>
      </c>
      <c r="F1590" s="3" t="s">
        <v>29</v>
      </c>
      <c r="G1590" s="3" t="s">
        <v>30</v>
      </c>
      <c r="H1590" s="3" t="s">
        <v>67</v>
      </c>
      <c r="I1590" s="3" t="s">
        <v>68</v>
      </c>
      <c r="J1590" s="3" t="s">
        <v>69</v>
      </c>
      <c r="K1590" s="3" t="s">
        <v>100</v>
      </c>
      <c r="L1590" s="3" t="s">
        <v>1180</v>
      </c>
      <c r="M1590" s="3" t="s">
        <v>36</v>
      </c>
      <c r="N1590" s="4">
        <v>6841.27</v>
      </c>
      <c r="O1590" s="4">
        <v>0</v>
      </c>
      <c r="P1590" s="4">
        <v>0</v>
      </c>
      <c r="Q1590" s="4">
        <v>6841.27</v>
      </c>
      <c r="R1590" s="4">
        <v>0</v>
      </c>
      <c r="S1590" s="4">
        <v>1133</v>
      </c>
      <c r="T1590" s="4">
        <v>1133</v>
      </c>
      <c r="U1590" s="4">
        <v>5708.27</v>
      </c>
      <c r="V1590" s="4">
        <v>5708.27</v>
      </c>
      <c r="W1590" s="4">
        <v>5708.27</v>
      </c>
      <c r="X1590" s="3" t="s">
        <v>37</v>
      </c>
    </row>
    <row r="1591" spans="1:24" ht="15.75" customHeight="1">
      <c r="A1591" s="3" t="s">
        <v>66</v>
      </c>
      <c r="B1591" s="3" t="s">
        <v>25</v>
      </c>
      <c r="C1591" s="3" t="s">
        <v>1087</v>
      </c>
      <c r="D1591" s="3" t="s">
        <v>1149</v>
      </c>
      <c r="E1591" s="3" t="s">
        <v>1150</v>
      </c>
      <c r="F1591" s="3" t="s">
        <v>29</v>
      </c>
      <c r="G1591" s="3" t="s">
        <v>30</v>
      </c>
      <c r="H1591" s="3" t="s">
        <v>67</v>
      </c>
      <c r="I1591" s="3" t="s">
        <v>68</v>
      </c>
      <c r="J1591" s="3" t="s">
        <v>69</v>
      </c>
      <c r="K1591" s="3" t="s">
        <v>102</v>
      </c>
      <c r="L1591" s="3" t="s">
        <v>1181</v>
      </c>
      <c r="M1591" s="3" t="s">
        <v>36</v>
      </c>
      <c r="N1591" s="4">
        <v>12715</v>
      </c>
      <c r="O1591" s="4">
        <v>0</v>
      </c>
      <c r="P1591" s="4">
        <v>0</v>
      </c>
      <c r="Q1591" s="4">
        <v>12715</v>
      </c>
      <c r="R1591" s="4">
        <v>0</v>
      </c>
      <c r="S1591" s="4">
        <v>86.4</v>
      </c>
      <c r="T1591" s="4">
        <v>77.14</v>
      </c>
      <c r="U1591" s="4">
        <v>12628.6</v>
      </c>
      <c r="V1591" s="4">
        <v>12637.86</v>
      </c>
      <c r="W1591" s="4">
        <v>12628.6</v>
      </c>
      <c r="X1591" s="3" t="s">
        <v>37</v>
      </c>
    </row>
    <row r="1592" spans="1:24" ht="15.75" customHeight="1">
      <c r="A1592" s="3" t="s">
        <v>66</v>
      </c>
      <c r="B1592" s="3" t="s">
        <v>25</v>
      </c>
      <c r="C1592" s="3" t="s">
        <v>1087</v>
      </c>
      <c r="D1592" s="3" t="s">
        <v>1149</v>
      </c>
      <c r="E1592" s="3" t="s">
        <v>1150</v>
      </c>
      <c r="F1592" s="3" t="s">
        <v>29</v>
      </c>
      <c r="G1592" s="3" t="s">
        <v>30</v>
      </c>
      <c r="H1592" s="3" t="s">
        <v>67</v>
      </c>
      <c r="I1592" s="3" t="s">
        <v>68</v>
      </c>
      <c r="J1592" s="3" t="s">
        <v>69</v>
      </c>
      <c r="K1592" s="3" t="s">
        <v>104</v>
      </c>
      <c r="L1592" s="3" t="s">
        <v>1182</v>
      </c>
      <c r="M1592" s="3" t="s">
        <v>36</v>
      </c>
      <c r="N1592" s="4">
        <v>6912.7</v>
      </c>
      <c r="O1592" s="4">
        <v>-4312.7</v>
      </c>
      <c r="P1592" s="4">
        <v>0</v>
      </c>
      <c r="Q1592" s="4">
        <v>2600</v>
      </c>
      <c r="R1592" s="4">
        <v>0</v>
      </c>
      <c r="S1592" s="4">
        <v>80</v>
      </c>
      <c r="T1592" s="4">
        <v>80</v>
      </c>
      <c r="U1592" s="4">
        <v>2520</v>
      </c>
      <c r="V1592" s="4">
        <v>2520</v>
      </c>
      <c r="W1592" s="4">
        <v>2520</v>
      </c>
      <c r="X1592" s="3" t="s">
        <v>37</v>
      </c>
    </row>
    <row r="1593" spans="1:24" ht="15.75" customHeight="1">
      <c r="A1593" s="3" t="s">
        <v>66</v>
      </c>
      <c r="B1593" s="3" t="s">
        <v>25</v>
      </c>
      <c r="C1593" s="3" t="s">
        <v>1087</v>
      </c>
      <c r="D1593" s="3" t="s">
        <v>1149</v>
      </c>
      <c r="E1593" s="3" t="s">
        <v>1150</v>
      </c>
      <c r="F1593" s="3" t="s">
        <v>29</v>
      </c>
      <c r="G1593" s="3" t="s">
        <v>30</v>
      </c>
      <c r="H1593" s="3" t="s">
        <v>67</v>
      </c>
      <c r="I1593" s="3" t="s">
        <v>68</v>
      </c>
      <c r="J1593" s="3" t="s">
        <v>69</v>
      </c>
      <c r="K1593" s="3" t="s">
        <v>106</v>
      </c>
      <c r="L1593" s="3" t="s">
        <v>1183</v>
      </c>
      <c r="M1593" s="3" t="s">
        <v>36</v>
      </c>
      <c r="N1593" s="4">
        <v>2993.32</v>
      </c>
      <c r="O1593" s="4">
        <v>0</v>
      </c>
      <c r="P1593" s="4">
        <v>0</v>
      </c>
      <c r="Q1593" s="4">
        <v>2993.32</v>
      </c>
      <c r="R1593" s="4">
        <v>0</v>
      </c>
      <c r="S1593" s="4">
        <v>0</v>
      </c>
      <c r="T1593" s="4">
        <v>0</v>
      </c>
      <c r="U1593" s="4">
        <v>2993.32</v>
      </c>
      <c r="V1593" s="4">
        <v>2993.32</v>
      </c>
      <c r="W1593" s="4">
        <v>2993.32</v>
      </c>
      <c r="X1593" s="3" t="s">
        <v>37</v>
      </c>
    </row>
    <row r="1594" spans="1:24" ht="15.75" customHeight="1">
      <c r="A1594" s="3" t="s">
        <v>66</v>
      </c>
      <c r="B1594" s="3" t="s">
        <v>25</v>
      </c>
      <c r="C1594" s="3" t="s">
        <v>1087</v>
      </c>
      <c r="D1594" s="3" t="s">
        <v>1149</v>
      </c>
      <c r="E1594" s="3" t="s">
        <v>1150</v>
      </c>
      <c r="F1594" s="3" t="s">
        <v>29</v>
      </c>
      <c r="G1594" s="3" t="s">
        <v>30</v>
      </c>
      <c r="H1594" s="3" t="s">
        <v>67</v>
      </c>
      <c r="I1594" s="3" t="s">
        <v>68</v>
      </c>
      <c r="J1594" s="3" t="s">
        <v>69</v>
      </c>
      <c r="K1594" s="3" t="s">
        <v>310</v>
      </c>
      <c r="L1594" s="3" t="s">
        <v>1184</v>
      </c>
      <c r="M1594" s="3" t="s">
        <v>36</v>
      </c>
      <c r="N1594" s="4">
        <v>2357.46</v>
      </c>
      <c r="O1594" s="4">
        <v>0</v>
      </c>
      <c r="P1594" s="4">
        <v>0</v>
      </c>
      <c r="Q1594" s="4">
        <v>2357.46</v>
      </c>
      <c r="R1594" s="4">
        <v>0</v>
      </c>
      <c r="S1594" s="4">
        <v>16.399999999999999</v>
      </c>
      <c r="T1594" s="4">
        <v>16.399999999999999</v>
      </c>
      <c r="U1594" s="4">
        <v>2341.06</v>
      </c>
      <c r="V1594" s="4">
        <v>2341.06</v>
      </c>
      <c r="W1594" s="4">
        <v>2341.06</v>
      </c>
      <c r="X1594" s="3" t="s">
        <v>37</v>
      </c>
    </row>
    <row r="1595" spans="1:24" ht="15.75" customHeight="1">
      <c r="A1595" s="3" t="s">
        <v>66</v>
      </c>
      <c r="B1595" s="3" t="s">
        <v>25</v>
      </c>
      <c r="C1595" s="3" t="s">
        <v>1087</v>
      </c>
      <c r="D1595" s="3" t="s">
        <v>1149</v>
      </c>
      <c r="E1595" s="3" t="s">
        <v>1150</v>
      </c>
      <c r="F1595" s="3" t="s">
        <v>29</v>
      </c>
      <c r="G1595" s="3" t="s">
        <v>30</v>
      </c>
      <c r="H1595" s="3" t="s">
        <v>67</v>
      </c>
      <c r="I1595" s="3" t="s">
        <v>68</v>
      </c>
      <c r="J1595" s="3" t="s">
        <v>69</v>
      </c>
      <c r="K1595" s="3" t="s">
        <v>112</v>
      </c>
      <c r="L1595" s="3" t="s">
        <v>1185</v>
      </c>
      <c r="M1595" s="3" t="s">
        <v>36</v>
      </c>
      <c r="N1595" s="4">
        <v>13192.21</v>
      </c>
      <c r="O1595" s="4">
        <v>5617.79</v>
      </c>
      <c r="P1595" s="4">
        <v>0</v>
      </c>
      <c r="Q1595" s="4">
        <v>18810</v>
      </c>
      <c r="R1595" s="4">
        <v>0</v>
      </c>
      <c r="S1595" s="4">
        <v>1207.25</v>
      </c>
      <c r="T1595" s="4">
        <v>1207.25</v>
      </c>
      <c r="U1595" s="4">
        <v>17602.75</v>
      </c>
      <c r="V1595" s="4">
        <v>17602.75</v>
      </c>
      <c r="W1595" s="4">
        <v>17602.75</v>
      </c>
      <c r="X1595" s="3" t="s">
        <v>37</v>
      </c>
    </row>
    <row r="1596" spans="1:24" ht="15.75" customHeight="1">
      <c r="A1596" s="3" t="s">
        <v>114</v>
      </c>
      <c r="B1596" s="3" t="s">
        <v>25</v>
      </c>
      <c r="C1596" s="3" t="s">
        <v>1087</v>
      </c>
      <c r="D1596" s="3" t="s">
        <v>1149</v>
      </c>
      <c r="E1596" s="3" t="s">
        <v>1150</v>
      </c>
      <c r="F1596" s="3" t="s">
        <v>29</v>
      </c>
      <c r="G1596" s="3" t="s">
        <v>30</v>
      </c>
      <c r="H1596" s="3" t="s">
        <v>67</v>
      </c>
      <c r="I1596" s="3" t="s">
        <v>68</v>
      </c>
      <c r="J1596" s="3" t="s">
        <v>115</v>
      </c>
      <c r="K1596" s="3" t="s">
        <v>116</v>
      </c>
      <c r="L1596" s="3" t="s">
        <v>1186</v>
      </c>
      <c r="M1596" s="3" t="s">
        <v>36</v>
      </c>
      <c r="N1596" s="4">
        <v>1478.23</v>
      </c>
      <c r="O1596" s="4">
        <v>16.260000000000002</v>
      </c>
      <c r="P1596" s="4">
        <v>0</v>
      </c>
      <c r="Q1596" s="4">
        <v>1494.49</v>
      </c>
      <c r="R1596" s="4">
        <v>0</v>
      </c>
      <c r="S1596" s="4">
        <v>1494.49</v>
      </c>
      <c r="T1596" s="4">
        <v>1494.49</v>
      </c>
      <c r="U1596" s="4">
        <v>0</v>
      </c>
      <c r="V1596" s="4">
        <v>0</v>
      </c>
      <c r="W1596" s="4">
        <v>0</v>
      </c>
      <c r="X1596" s="3" t="s">
        <v>37</v>
      </c>
    </row>
    <row r="1597" spans="1:24" ht="15.75" customHeight="1">
      <c r="A1597" s="3" t="s">
        <v>114</v>
      </c>
      <c r="B1597" s="3" t="s">
        <v>25</v>
      </c>
      <c r="C1597" s="3" t="s">
        <v>1087</v>
      </c>
      <c r="D1597" s="3" t="s">
        <v>1149</v>
      </c>
      <c r="E1597" s="3" t="s">
        <v>1150</v>
      </c>
      <c r="F1597" s="3" t="s">
        <v>29</v>
      </c>
      <c r="G1597" s="3" t="s">
        <v>30</v>
      </c>
      <c r="H1597" s="3" t="s">
        <v>67</v>
      </c>
      <c r="I1597" s="3" t="s">
        <v>68</v>
      </c>
      <c r="J1597" s="3" t="s">
        <v>115</v>
      </c>
      <c r="K1597" s="3" t="s">
        <v>318</v>
      </c>
      <c r="L1597" s="3" t="s">
        <v>1187</v>
      </c>
      <c r="M1597" s="3" t="s">
        <v>36</v>
      </c>
      <c r="N1597" s="4">
        <v>19.86</v>
      </c>
      <c r="O1597" s="4">
        <v>40</v>
      </c>
      <c r="P1597" s="4">
        <v>0</v>
      </c>
      <c r="Q1597" s="4">
        <v>59.86</v>
      </c>
      <c r="R1597" s="4">
        <v>0</v>
      </c>
      <c r="S1597" s="4">
        <v>41.17</v>
      </c>
      <c r="T1597" s="4">
        <v>22.17</v>
      </c>
      <c r="U1597" s="4">
        <v>18.690000000000001</v>
      </c>
      <c r="V1597" s="4">
        <v>37.69</v>
      </c>
      <c r="W1597" s="4">
        <v>18.690000000000001</v>
      </c>
      <c r="X1597" s="3" t="s">
        <v>37</v>
      </c>
    </row>
    <row r="1598" spans="1:24" ht="15.75" customHeight="1">
      <c r="A1598" s="3" t="s">
        <v>114</v>
      </c>
      <c r="B1598" s="3" t="s">
        <v>25</v>
      </c>
      <c r="C1598" s="3" t="s">
        <v>1087</v>
      </c>
      <c r="D1598" s="3" t="s">
        <v>1149</v>
      </c>
      <c r="E1598" s="3" t="s">
        <v>1150</v>
      </c>
      <c r="F1598" s="3" t="s">
        <v>29</v>
      </c>
      <c r="G1598" s="3" t="s">
        <v>30</v>
      </c>
      <c r="H1598" s="3" t="s">
        <v>67</v>
      </c>
      <c r="I1598" s="3" t="s">
        <v>68</v>
      </c>
      <c r="J1598" s="3" t="s">
        <v>115</v>
      </c>
      <c r="K1598" s="3" t="s">
        <v>298</v>
      </c>
      <c r="L1598" s="3" t="s">
        <v>1188</v>
      </c>
      <c r="M1598" s="3" t="s">
        <v>36</v>
      </c>
      <c r="N1598" s="4">
        <v>201053.2</v>
      </c>
      <c r="O1598" s="4">
        <v>-102234.45</v>
      </c>
      <c r="P1598" s="4">
        <v>0</v>
      </c>
      <c r="Q1598" s="4">
        <v>98818.75</v>
      </c>
      <c r="R1598" s="4">
        <v>0</v>
      </c>
      <c r="S1598" s="4">
        <v>98625.75</v>
      </c>
      <c r="T1598" s="4">
        <v>98625.75</v>
      </c>
      <c r="U1598" s="4">
        <v>193</v>
      </c>
      <c r="V1598" s="4">
        <v>193</v>
      </c>
      <c r="W1598" s="4">
        <v>193</v>
      </c>
      <c r="X1598" s="3" t="s">
        <v>37</v>
      </c>
    </row>
    <row r="1599" spans="1:24" ht="15.75" customHeight="1">
      <c r="A1599" s="3" t="s">
        <v>118</v>
      </c>
      <c r="B1599" s="3" t="s">
        <v>25</v>
      </c>
      <c r="C1599" s="3" t="s">
        <v>1087</v>
      </c>
      <c r="D1599" s="3" t="s">
        <v>1149</v>
      </c>
      <c r="E1599" s="3" t="s">
        <v>1150</v>
      </c>
      <c r="F1599" s="3" t="s">
        <v>1189</v>
      </c>
      <c r="G1599" s="3" t="s">
        <v>1190</v>
      </c>
      <c r="H1599" s="3" t="s">
        <v>1191</v>
      </c>
      <c r="I1599" s="3" t="s">
        <v>1192</v>
      </c>
      <c r="J1599" s="3" t="s">
        <v>123</v>
      </c>
      <c r="K1599" s="3" t="s">
        <v>382</v>
      </c>
      <c r="L1599" s="3" t="s">
        <v>1193</v>
      </c>
      <c r="M1599" s="3" t="s">
        <v>126</v>
      </c>
      <c r="N1599" s="4">
        <v>6000</v>
      </c>
      <c r="O1599" s="4">
        <v>0</v>
      </c>
      <c r="P1599" s="4">
        <v>0</v>
      </c>
      <c r="Q1599" s="4">
        <v>6000</v>
      </c>
      <c r="R1599" s="4">
        <v>0</v>
      </c>
      <c r="S1599" s="4">
        <v>2960.14</v>
      </c>
      <c r="T1599" s="4">
        <v>2960.14</v>
      </c>
      <c r="U1599" s="4">
        <v>3039.86</v>
      </c>
      <c r="V1599" s="4">
        <v>3039.86</v>
      </c>
      <c r="W1599" s="4">
        <v>3039.86</v>
      </c>
      <c r="X1599" s="3" t="s">
        <v>127</v>
      </c>
    </row>
    <row r="1600" spans="1:24" ht="15.75" customHeight="1">
      <c r="A1600" s="3" t="s">
        <v>118</v>
      </c>
      <c r="B1600" s="3" t="s">
        <v>25</v>
      </c>
      <c r="C1600" s="3" t="s">
        <v>1087</v>
      </c>
      <c r="D1600" s="3" t="s">
        <v>1149</v>
      </c>
      <c r="E1600" s="3" t="s">
        <v>1150</v>
      </c>
      <c r="F1600" s="3" t="s">
        <v>1189</v>
      </c>
      <c r="G1600" s="3" t="s">
        <v>1190</v>
      </c>
      <c r="H1600" s="3" t="s">
        <v>1191</v>
      </c>
      <c r="I1600" s="3" t="s">
        <v>1192</v>
      </c>
      <c r="J1600" s="3" t="s">
        <v>123</v>
      </c>
      <c r="K1600" s="3" t="s">
        <v>1194</v>
      </c>
      <c r="L1600" s="3" t="s">
        <v>1195</v>
      </c>
      <c r="M1600" s="3" t="s">
        <v>126</v>
      </c>
      <c r="N1600" s="4">
        <v>126360.86</v>
      </c>
      <c r="O1600" s="4">
        <v>0</v>
      </c>
      <c r="P1600" s="4">
        <v>0</v>
      </c>
      <c r="Q1600" s="4">
        <v>126360.86</v>
      </c>
      <c r="R1600" s="4">
        <v>0</v>
      </c>
      <c r="S1600" s="4">
        <v>126347.66</v>
      </c>
      <c r="T1600" s="4">
        <v>54970.45</v>
      </c>
      <c r="U1600" s="4">
        <v>13.2</v>
      </c>
      <c r="V1600" s="4">
        <v>71390.41</v>
      </c>
      <c r="W1600" s="4">
        <v>13.2</v>
      </c>
      <c r="X1600" s="3" t="s">
        <v>127</v>
      </c>
    </row>
    <row r="1601" spans="1:24" ht="15.75" customHeight="1">
      <c r="A1601" s="3" t="s">
        <v>118</v>
      </c>
      <c r="B1601" s="3" t="s">
        <v>25</v>
      </c>
      <c r="C1601" s="3" t="s">
        <v>1087</v>
      </c>
      <c r="D1601" s="3" t="s">
        <v>1149</v>
      </c>
      <c r="E1601" s="3" t="s">
        <v>1150</v>
      </c>
      <c r="F1601" s="3" t="s">
        <v>1189</v>
      </c>
      <c r="G1601" s="3" t="s">
        <v>1190</v>
      </c>
      <c r="H1601" s="3" t="s">
        <v>1191</v>
      </c>
      <c r="I1601" s="3" t="s">
        <v>1192</v>
      </c>
      <c r="J1601" s="3" t="s">
        <v>123</v>
      </c>
      <c r="K1601" s="3" t="s">
        <v>156</v>
      </c>
      <c r="L1601" s="3" t="s">
        <v>1196</v>
      </c>
      <c r="M1601" s="3" t="s">
        <v>126</v>
      </c>
      <c r="N1601" s="4">
        <v>336428.75</v>
      </c>
      <c r="O1601" s="4">
        <v>-62536.73</v>
      </c>
      <c r="P1601" s="4">
        <v>0</v>
      </c>
      <c r="Q1601" s="4">
        <v>273892.02</v>
      </c>
      <c r="R1601" s="4">
        <v>0</v>
      </c>
      <c r="S1601" s="4">
        <v>214063.55</v>
      </c>
      <c r="T1601" s="4">
        <v>172874.05</v>
      </c>
      <c r="U1601" s="4">
        <v>59828.47</v>
      </c>
      <c r="V1601" s="4">
        <v>101017.97</v>
      </c>
      <c r="W1601" s="4">
        <v>59828.47</v>
      </c>
      <c r="X1601" s="3" t="s">
        <v>127</v>
      </c>
    </row>
    <row r="1602" spans="1:24" ht="15.75" customHeight="1">
      <c r="A1602" s="3" t="s">
        <v>118</v>
      </c>
      <c r="B1602" s="3" t="s">
        <v>25</v>
      </c>
      <c r="C1602" s="3" t="s">
        <v>1087</v>
      </c>
      <c r="D1602" s="3" t="s">
        <v>1149</v>
      </c>
      <c r="E1602" s="3" t="s">
        <v>1150</v>
      </c>
      <c r="F1602" s="3" t="s">
        <v>1189</v>
      </c>
      <c r="G1602" s="3" t="s">
        <v>1190</v>
      </c>
      <c r="H1602" s="3" t="s">
        <v>1191</v>
      </c>
      <c r="I1602" s="3" t="s">
        <v>1192</v>
      </c>
      <c r="J1602" s="3" t="s">
        <v>123</v>
      </c>
      <c r="K1602" s="3" t="s">
        <v>140</v>
      </c>
      <c r="L1602" s="3" t="s">
        <v>1197</v>
      </c>
      <c r="M1602" s="3" t="s">
        <v>126</v>
      </c>
      <c r="N1602" s="4">
        <v>41760</v>
      </c>
      <c r="O1602" s="4">
        <v>0</v>
      </c>
      <c r="P1602" s="4">
        <v>0</v>
      </c>
      <c r="Q1602" s="4">
        <v>41760</v>
      </c>
      <c r="R1602" s="4">
        <v>0</v>
      </c>
      <c r="S1602" s="4">
        <v>38280</v>
      </c>
      <c r="T1602" s="4">
        <v>10440</v>
      </c>
      <c r="U1602" s="4">
        <v>3480</v>
      </c>
      <c r="V1602" s="4">
        <v>31320</v>
      </c>
      <c r="W1602" s="4">
        <v>3480</v>
      </c>
      <c r="X1602" s="3" t="s">
        <v>127</v>
      </c>
    </row>
    <row r="1603" spans="1:24" ht="15.75" customHeight="1">
      <c r="A1603" s="3" t="s">
        <v>118</v>
      </c>
      <c r="B1603" s="3" t="s">
        <v>25</v>
      </c>
      <c r="C1603" s="3" t="s">
        <v>1087</v>
      </c>
      <c r="D1603" s="3" t="s">
        <v>1149</v>
      </c>
      <c r="E1603" s="3" t="s">
        <v>1150</v>
      </c>
      <c r="F1603" s="3" t="s">
        <v>1189</v>
      </c>
      <c r="G1603" s="3" t="s">
        <v>1190</v>
      </c>
      <c r="H1603" s="3" t="s">
        <v>1198</v>
      </c>
      <c r="I1603" s="3" t="s">
        <v>1199</v>
      </c>
      <c r="J1603" s="3" t="s">
        <v>123</v>
      </c>
      <c r="K1603" s="3" t="s">
        <v>1200</v>
      </c>
      <c r="L1603" s="3" t="s">
        <v>1201</v>
      </c>
      <c r="M1603" s="3" t="s">
        <v>126</v>
      </c>
      <c r="N1603" s="4">
        <v>0</v>
      </c>
      <c r="O1603" s="4">
        <v>95629.83</v>
      </c>
      <c r="P1603" s="4">
        <v>0</v>
      </c>
      <c r="Q1603" s="4">
        <v>95629.83</v>
      </c>
      <c r="R1603" s="4">
        <v>0</v>
      </c>
      <c r="S1603" s="4">
        <v>94998</v>
      </c>
      <c r="T1603" s="4">
        <v>0</v>
      </c>
      <c r="U1603" s="4">
        <v>631.83000000000004</v>
      </c>
      <c r="V1603" s="4">
        <v>95629.83</v>
      </c>
      <c r="W1603" s="4">
        <v>631.83000000000004</v>
      </c>
      <c r="X1603" s="3" t="s">
        <v>127</v>
      </c>
    </row>
    <row r="1604" spans="1:24" ht="15.75" customHeight="1">
      <c r="A1604" s="3" t="s">
        <v>118</v>
      </c>
      <c r="B1604" s="3" t="s">
        <v>25</v>
      </c>
      <c r="C1604" s="3" t="s">
        <v>1087</v>
      </c>
      <c r="D1604" s="3" t="s">
        <v>1149</v>
      </c>
      <c r="E1604" s="3" t="s">
        <v>1150</v>
      </c>
      <c r="F1604" s="3" t="s">
        <v>1189</v>
      </c>
      <c r="G1604" s="3" t="s">
        <v>1190</v>
      </c>
      <c r="H1604" s="3" t="s">
        <v>1198</v>
      </c>
      <c r="I1604" s="3" t="s">
        <v>1199</v>
      </c>
      <c r="J1604" s="3" t="s">
        <v>123</v>
      </c>
      <c r="K1604" s="3" t="s">
        <v>1194</v>
      </c>
      <c r="L1604" s="3" t="s">
        <v>1195</v>
      </c>
      <c r="M1604" s="3" t="s">
        <v>126</v>
      </c>
      <c r="N1604" s="4">
        <v>0</v>
      </c>
      <c r="O1604" s="4">
        <v>20613.740000000002</v>
      </c>
      <c r="P1604" s="4">
        <v>0</v>
      </c>
      <c r="Q1604" s="4">
        <v>20613.740000000002</v>
      </c>
      <c r="R1604" s="4">
        <v>0</v>
      </c>
      <c r="S1604" s="4">
        <v>0</v>
      </c>
      <c r="T1604" s="4">
        <v>0</v>
      </c>
      <c r="U1604" s="4">
        <v>20613.740000000002</v>
      </c>
      <c r="V1604" s="4">
        <v>20613.740000000002</v>
      </c>
      <c r="W1604" s="4">
        <v>20613.740000000002</v>
      </c>
      <c r="X1604" s="3" t="s">
        <v>127</v>
      </c>
    </row>
    <row r="1605" spans="1:24" ht="15.75" customHeight="1">
      <c r="A1605" s="3" t="s">
        <v>118</v>
      </c>
      <c r="B1605" s="3" t="s">
        <v>25</v>
      </c>
      <c r="C1605" s="3" t="s">
        <v>1087</v>
      </c>
      <c r="D1605" s="3" t="s">
        <v>1149</v>
      </c>
      <c r="E1605" s="3" t="s">
        <v>1150</v>
      </c>
      <c r="F1605" s="3" t="s">
        <v>1189</v>
      </c>
      <c r="G1605" s="3" t="s">
        <v>1190</v>
      </c>
      <c r="H1605" s="3" t="s">
        <v>1198</v>
      </c>
      <c r="I1605" s="3" t="s">
        <v>1199</v>
      </c>
      <c r="J1605" s="3" t="s">
        <v>123</v>
      </c>
      <c r="K1605" s="3" t="s">
        <v>156</v>
      </c>
      <c r="L1605" s="3" t="s">
        <v>1196</v>
      </c>
      <c r="M1605" s="3" t="s">
        <v>126</v>
      </c>
      <c r="N1605" s="4">
        <v>67760.81</v>
      </c>
      <c r="O1605" s="4">
        <v>0</v>
      </c>
      <c r="P1605" s="4">
        <v>0</v>
      </c>
      <c r="Q1605" s="4">
        <v>67760.81</v>
      </c>
      <c r="R1605" s="4">
        <v>0</v>
      </c>
      <c r="S1605" s="4">
        <v>16928.25</v>
      </c>
      <c r="T1605" s="4">
        <v>16928.25</v>
      </c>
      <c r="U1605" s="4">
        <v>50832.56</v>
      </c>
      <c r="V1605" s="4">
        <v>50832.56</v>
      </c>
      <c r="W1605" s="4">
        <v>50832.56</v>
      </c>
      <c r="X1605" s="3" t="s">
        <v>127</v>
      </c>
    </row>
    <row r="1606" spans="1:24" ht="15.75" customHeight="1">
      <c r="A1606" s="3" t="s">
        <v>118</v>
      </c>
      <c r="B1606" s="3" t="s">
        <v>25</v>
      </c>
      <c r="C1606" s="3" t="s">
        <v>1087</v>
      </c>
      <c r="D1606" s="3" t="s">
        <v>1149</v>
      </c>
      <c r="E1606" s="3" t="s">
        <v>1150</v>
      </c>
      <c r="F1606" s="3" t="s">
        <v>1189</v>
      </c>
      <c r="G1606" s="3" t="s">
        <v>1190</v>
      </c>
      <c r="H1606" s="3" t="s">
        <v>1202</v>
      </c>
      <c r="I1606" s="3" t="s">
        <v>1203</v>
      </c>
      <c r="J1606" s="3" t="s">
        <v>123</v>
      </c>
      <c r="K1606" s="3" t="s">
        <v>178</v>
      </c>
      <c r="L1606" s="3" t="s">
        <v>1204</v>
      </c>
      <c r="M1606" s="3" t="s">
        <v>126</v>
      </c>
      <c r="N1606" s="4">
        <v>145903.51</v>
      </c>
      <c r="O1606" s="4">
        <v>-86410</v>
      </c>
      <c r="P1606" s="4">
        <v>0</v>
      </c>
      <c r="Q1606" s="4">
        <v>59493.51</v>
      </c>
      <c r="R1606" s="4">
        <v>0</v>
      </c>
      <c r="S1606" s="4">
        <v>14442.76</v>
      </c>
      <c r="T1606" s="4">
        <v>14442.76</v>
      </c>
      <c r="U1606" s="4">
        <v>45050.75</v>
      </c>
      <c r="V1606" s="4">
        <v>45050.75</v>
      </c>
      <c r="W1606" s="4">
        <v>45050.75</v>
      </c>
      <c r="X1606" s="3" t="s">
        <v>127</v>
      </c>
    </row>
    <row r="1607" spans="1:24" ht="15.75" customHeight="1">
      <c r="A1607" s="3" t="s">
        <v>118</v>
      </c>
      <c r="B1607" s="3" t="s">
        <v>25</v>
      </c>
      <c r="C1607" s="3" t="s">
        <v>1087</v>
      </c>
      <c r="D1607" s="3" t="s">
        <v>1149</v>
      </c>
      <c r="E1607" s="3" t="s">
        <v>1150</v>
      </c>
      <c r="F1607" s="3" t="s">
        <v>1189</v>
      </c>
      <c r="G1607" s="3" t="s">
        <v>1190</v>
      </c>
      <c r="H1607" s="3" t="s">
        <v>1202</v>
      </c>
      <c r="I1607" s="3" t="s">
        <v>1203</v>
      </c>
      <c r="J1607" s="3" t="s">
        <v>123</v>
      </c>
      <c r="K1607" s="3" t="s">
        <v>332</v>
      </c>
      <c r="L1607" s="3" t="s">
        <v>1205</v>
      </c>
      <c r="M1607" s="3" t="s">
        <v>126</v>
      </c>
      <c r="N1607" s="4">
        <v>177755.73</v>
      </c>
      <c r="O1607" s="4">
        <v>0</v>
      </c>
      <c r="P1607" s="4">
        <v>0</v>
      </c>
      <c r="Q1607" s="4">
        <v>177755.73</v>
      </c>
      <c r="R1607" s="4">
        <v>0</v>
      </c>
      <c r="S1607" s="4">
        <v>0</v>
      </c>
      <c r="T1607" s="4">
        <v>0</v>
      </c>
      <c r="U1607" s="4">
        <v>177755.73</v>
      </c>
      <c r="V1607" s="4">
        <v>177755.73</v>
      </c>
      <c r="W1607" s="4">
        <v>177755.73</v>
      </c>
      <c r="X1607" s="3" t="s">
        <v>127</v>
      </c>
    </row>
    <row r="1608" spans="1:24" ht="15.75" customHeight="1">
      <c r="A1608" s="3" t="s">
        <v>118</v>
      </c>
      <c r="B1608" s="3" t="s">
        <v>25</v>
      </c>
      <c r="C1608" s="3" t="s">
        <v>1087</v>
      </c>
      <c r="D1608" s="3" t="s">
        <v>1149</v>
      </c>
      <c r="E1608" s="3" t="s">
        <v>1150</v>
      </c>
      <c r="F1608" s="3" t="s">
        <v>1189</v>
      </c>
      <c r="G1608" s="3" t="s">
        <v>1190</v>
      </c>
      <c r="H1608" s="3" t="s">
        <v>1202</v>
      </c>
      <c r="I1608" s="3" t="s">
        <v>1203</v>
      </c>
      <c r="J1608" s="3" t="s">
        <v>123</v>
      </c>
      <c r="K1608" s="3" t="s">
        <v>150</v>
      </c>
      <c r="L1608" s="3" t="s">
        <v>1206</v>
      </c>
      <c r="M1608" s="3" t="s">
        <v>126</v>
      </c>
      <c r="N1608" s="4">
        <v>494530.68</v>
      </c>
      <c r="O1608" s="4">
        <v>0</v>
      </c>
      <c r="P1608" s="4">
        <v>0</v>
      </c>
      <c r="Q1608" s="4">
        <v>494530.68</v>
      </c>
      <c r="R1608" s="4">
        <v>0</v>
      </c>
      <c r="S1608" s="4">
        <v>374122.35</v>
      </c>
      <c r="T1608" s="4">
        <v>374122.35</v>
      </c>
      <c r="U1608" s="4">
        <v>120408.33</v>
      </c>
      <c r="V1608" s="4">
        <v>120408.33</v>
      </c>
      <c r="W1608" s="4">
        <v>120408.33</v>
      </c>
      <c r="X1608" s="3" t="s">
        <v>127</v>
      </c>
    </row>
    <row r="1609" spans="1:24" ht="15.75" customHeight="1">
      <c r="A1609" s="3" t="s">
        <v>118</v>
      </c>
      <c r="B1609" s="3" t="s">
        <v>25</v>
      </c>
      <c r="C1609" s="3" t="s">
        <v>1087</v>
      </c>
      <c r="D1609" s="3" t="s">
        <v>1149</v>
      </c>
      <c r="E1609" s="3" t="s">
        <v>1150</v>
      </c>
      <c r="F1609" s="3" t="s">
        <v>1189</v>
      </c>
      <c r="G1609" s="3" t="s">
        <v>1190</v>
      </c>
      <c r="H1609" s="3" t="s">
        <v>1202</v>
      </c>
      <c r="I1609" s="3" t="s">
        <v>1203</v>
      </c>
      <c r="J1609" s="3" t="s">
        <v>123</v>
      </c>
      <c r="K1609" s="3" t="s">
        <v>382</v>
      </c>
      <c r="L1609" s="3" t="s">
        <v>1193</v>
      </c>
      <c r="M1609" s="3" t="s">
        <v>126</v>
      </c>
      <c r="N1609" s="4">
        <v>738529.67</v>
      </c>
      <c r="O1609" s="4">
        <v>42000</v>
      </c>
      <c r="P1609" s="4">
        <v>0</v>
      </c>
      <c r="Q1609" s="4">
        <v>780529.67</v>
      </c>
      <c r="R1609" s="4">
        <v>0</v>
      </c>
      <c r="S1609" s="4">
        <v>462933.01</v>
      </c>
      <c r="T1609" s="4">
        <v>202115.29</v>
      </c>
      <c r="U1609" s="4">
        <v>317596.65999999997</v>
      </c>
      <c r="V1609" s="4">
        <v>578414.38</v>
      </c>
      <c r="W1609" s="4">
        <v>317596.65999999997</v>
      </c>
      <c r="X1609" s="3" t="s">
        <v>127</v>
      </c>
    </row>
    <row r="1610" spans="1:24" ht="15.75" customHeight="1">
      <c r="A1610" s="3" t="s">
        <v>118</v>
      </c>
      <c r="B1610" s="3" t="s">
        <v>25</v>
      </c>
      <c r="C1610" s="3" t="s">
        <v>1087</v>
      </c>
      <c r="D1610" s="3" t="s">
        <v>1149</v>
      </c>
      <c r="E1610" s="3" t="s">
        <v>1150</v>
      </c>
      <c r="F1610" s="3" t="s">
        <v>1189</v>
      </c>
      <c r="G1610" s="3" t="s">
        <v>1190</v>
      </c>
      <c r="H1610" s="3" t="s">
        <v>1202</v>
      </c>
      <c r="I1610" s="3" t="s">
        <v>1203</v>
      </c>
      <c r="J1610" s="3" t="s">
        <v>123</v>
      </c>
      <c r="K1610" s="3" t="s">
        <v>140</v>
      </c>
      <c r="L1610" s="3" t="s">
        <v>1197</v>
      </c>
      <c r="M1610" s="3" t="s">
        <v>126</v>
      </c>
      <c r="N1610" s="4">
        <v>104400</v>
      </c>
      <c r="O1610" s="4">
        <v>0</v>
      </c>
      <c r="P1610" s="4">
        <v>0</v>
      </c>
      <c r="Q1610" s="4">
        <v>104400</v>
      </c>
      <c r="R1610" s="4">
        <v>0</v>
      </c>
      <c r="S1610" s="4">
        <v>95700</v>
      </c>
      <c r="T1610" s="4">
        <v>26100</v>
      </c>
      <c r="U1610" s="4">
        <v>8700</v>
      </c>
      <c r="V1610" s="4">
        <v>78300</v>
      </c>
      <c r="W1610" s="4">
        <v>8700</v>
      </c>
      <c r="X1610" s="3" t="s">
        <v>127</v>
      </c>
    </row>
    <row r="1611" spans="1:24" ht="15.75" customHeight="1">
      <c r="A1611" s="3" t="s">
        <v>118</v>
      </c>
      <c r="B1611" s="3" t="s">
        <v>25</v>
      </c>
      <c r="C1611" s="3" t="s">
        <v>1087</v>
      </c>
      <c r="D1611" s="3" t="s">
        <v>1149</v>
      </c>
      <c r="E1611" s="3" t="s">
        <v>1150</v>
      </c>
      <c r="F1611" s="3" t="s">
        <v>1189</v>
      </c>
      <c r="G1611" s="3" t="s">
        <v>1190</v>
      </c>
      <c r="H1611" s="3" t="s">
        <v>1202</v>
      </c>
      <c r="I1611" s="3" t="s">
        <v>1203</v>
      </c>
      <c r="J1611" s="3" t="s">
        <v>123</v>
      </c>
      <c r="K1611" s="3" t="s">
        <v>172</v>
      </c>
      <c r="L1611" s="3" t="s">
        <v>1207</v>
      </c>
      <c r="M1611" s="3" t="s">
        <v>126</v>
      </c>
      <c r="N1611" s="4">
        <v>76855.039999999994</v>
      </c>
      <c r="O1611" s="4">
        <v>1410</v>
      </c>
      <c r="P1611" s="4">
        <v>0</v>
      </c>
      <c r="Q1611" s="4">
        <v>78265.039999999994</v>
      </c>
      <c r="R1611" s="4">
        <v>0</v>
      </c>
      <c r="S1611" s="4">
        <v>0</v>
      </c>
      <c r="T1611" s="4">
        <v>0</v>
      </c>
      <c r="U1611" s="4">
        <v>78265.039999999994</v>
      </c>
      <c r="V1611" s="4">
        <v>78265.039999999994</v>
      </c>
      <c r="W1611" s="4">
        <v>78265.039999999994</v>
      </c>
      <c r="X1611" s="3" t="s">
        <v>127</v>
      </c>
    </row>
    <row r="1612" spans="1:24" ht="15.75" customHeight="1">
      <c r="A1612" s="3" t="s">
        <v>118</v>
      </c>
      <c r="B1612" s="3" t="s">
        <v>25</v>
      </c>
      <c r="C1612" s="3" t="s">
        <v>1087</v>
      </c>
      <c r="D1612" s="3" t="s">
        <v>1149</v>
      </c>
      <c r="E1612" s="3" t="s">
        <v>1150</v>
      </c>
      <c r="F1612" s="3" t="s">
        <v>1189</v>
      </c>
      <c r="G1612" s="3" t="s">
        <v>1190</v>
      </c>
      <c r="H1612" s="3" t="s">
        <v>1208</v>
      </c>
      <c r="I1612" s="3" t="s">
        <v>1209</v>
      </c>
      <c r="J1612" s="3" t="s">
        <v>123</v>
      </c>
      <c r="K1612" s="3" t="s">
        <v>382</v>
      </c>
      <c r="L1612" s="3" t="s">
        <v>1193</v>
      </c>
      <c r="M1612" s="3" t="s">
        <v>126</v>
      </c>
      <c r="N1612" s="4">
        <v>269100</v>
      </c>
      <c r="O1612" s="4">
        <v>-33093.1</v>
      </c>
      <c r="P1612" s="4">
        <v>0</v>
      </c>
      <c r="Q1612" s="4">
        <v>236006.9</v>
      </c>
      <c r="R1612" s="4">
        <v>0</v>
      </c>
      <c r="S1612" s="4">
        <v>170660.4</v>
      </c>
      <c r="T1612" s="4">
        <v>150680.78</v>
      </c>
      <c r="U1612" s="4">
        <v>65346.5</v>
      </c>
      <c r="V1612" s="4">
        <v>85326.12</v>
      </c>
      <c r="W1612" s="4">
        <v>65346.5</v>
      </c>
      <c r="X1612" s="3" t="s">
        <v>127</v>
      </c>
    </row>
    <row r="1613" spans="1:24" ht="15.75" customHeight="1">
      <c r="A1613" s="3" t="s">
        <v>118</v>
      </c>
      <c r="B1613" s="3" t="s">
        <v>25</v>
      </c>
      <c r="C1613" s="3" t="s">
        <v>1087</v>
      </c>
      <c r="D1613" s="3" t="s">
        <v>1149</v>
      </c>
      <c r="E1613" s="3" t="s">
        <v>1150</v>
      </c>
      <c r="F1613" s="3" t="s">
        <v>1189</v>
      </c>
      <c r="G1613" s="3" t="s">
        <v>1190</v>
      </c>
      <c r="H1613" s="3" t="s">
        <v>1208</v>
      </c>
      <c r="I1613" s="3" t="s">
        <v>1209</v>
      </c>
      <c r="J1613" s="3" t="s">
        <v>123</v>
      </c>
      <c r="K1613" s="3" t="s">
        <v>1210</v>
      </c>
      <c r="L1613" s="3" t="s">
        <v>1211</v>
      </c>
      <c r="M1613" s="3" t="s">
        <v>126</v>
      </c>
      <c r="N1613" s="4">
        <v>43000</v>
      </c>
      <c r="O1613" s="4">
        <v>0</v>
      </c>
      <c r="P1613" s="4">
        <v>0</v>
      </c>
      <c r="Q1613" s="4">
        <v>43000</v>
      </c>
      <c r="R1613" s="4">
        <v>0</v>
      </c>
      <c r="S1613" s="4">
        <v>7082.97</v>
      </c>
      <c r="T1613" s="4">
        <v>7082.95</v>
      </c>
      <c r="U1613" s="4">
        <v>35917.03</v>
      </c>
      <c r="V1613" s="4">
        <v>35917.050000000003</v>
      </c>
      <c r="W1613" s="4">
        <v>35917.03</v>
      </c>
      <c r="X1613" s="3" t="s">
        <v>127</v>
      </c>
    </row>
    <row r="1614" spans="1:24" ht="15.75" customHeight="1">
      <c r="A1614" s="3" t="s">
        <v>235</v>
      </c>
      <c r="B1614" s="3" t="s">
        <v>25</v>
      </c>
      <c r="C1614" s="3" t="s">
        <v>1087</v>
      </c>
      <c r="D1614" s="3" t="s">
        <v>1149</v>
      </c>
      <c r="E1614" s="3" t="s">
        <v>1150</v>
      </c>
      <c r="F1614" s="3" t="s">
        <v>1189</v>
      </c>
      <c r="G1614" s="3" t="s">
        <v>1190</v>
      </c>
      <c r="H1614" s="3" t="s">
        <v>1212</v>
      </c>
      <c r="I1614" s="3" t="s">
        <v>1213</v>
      </c>
      <c r="J1614" s="3" t="s">
        <v>236</v>
      </c>
      <c r="K1614" s="3" t="s">
        <v>237</v>
      </c>
      <c r="L1614" s="3" t="s">
        <v>1214</v>
      </c>
      <c r="M1614" s="3" t="s">
        <v>126</v>
      </c>
      <c r="N1614" s="4">
        <v>1503056.21</v>
      </c>
      <c r="O1614" s="4">
        <v>0</v>
      </c>
      <c r="P1614" s="4">
        <v>0</v>
      </c>
      <c r="Q1614" s="4">
        <v>1503056.21</v>
      </c>
      <c r="R1614" s="4">
        <v>430294.57</v>
      </c>
      <c r="S1614" s="4">
        <v>619989.85</v>
      </c>
      <c r="T1614" s="4">
        <v>184083.26</v>
      </c>
      <c r="U1614" s="4">
        <v>883066.36</v>
      </c>
      <c r="V1614" s="4">
        <v>1318972.95</v>
      </c>
      <c r="W1614" s="4">
        <v>452771.79</v>
      </c>
      <c r="X1614" s="3" t="s">
        <v>127</v>
      </c>
    </row>
    <row r="1615" spans="1:24" ht="15.75" customHeight="1">
      <c r="A1615" s="3" t="s">
        <v>235</v>
      </c>
      <c r="B1615" s="3" t="s">
        <v>25</v>
      </c>
      <c r="C1615" s="3" t="s">
        <v>1087</v>
      </c>
      <c r="D1615" s="3" t="s">
        <v>1149</v>
      </c>
      <c r="E1615" s="3" t="s">
        <v>1150</v>
      </c>
      <c r="F1615" s="3" t="s">
        <v>1189</v>
      </c>
      <c r="G1615" s="3" t="s">
        <v>1190</v>
      </c>
      <c r="H1615" s="3" t="s">
        <v>1191</v>
      </c>
      <c r="I1615" s="3" t="s">
        <v>1192</v>
      </c>
      <c r="J1615" s="3" t="s">
        <v>236</v>
      </c>
      <c r="K1615" s="3" t="s">
        <v>237</v>
      </c>
      <c r="L1615" s="3" t="s">
        <v>1214</v>
      </c>
      <c r="M1615" s="3" t="s">
        <v>126</v>
      </c>
      <c r="N1615" s="4">
        <v>6485257.6100000003</v>
      </c>
      <c r="O1615" s="4">
        <v>43000</v>
      </c>
      <c r="P1615" s="4">
        <v>0</v>
      </c>
      <c r="Q1615" s="4">
        <v>6528257.6100000003</v>
      </c>
      <c r="R1615" s="4">
        <v>921070</v>
      </c>
      <c r="S1615" s="4">
        <v>4457806.0599999996</v>
      </c>
      <c r="T1615" s="4">
        <v>2673246.91</v>
      </c>
      <c r="U1615" s="4">
        <v>2070451.55</v>
      </c>
      <c r="V1615" s="4">
        <v>3855010.7</v>
      </c>
      <c r="W1615" s="4">
        <v>1149381.55</v>
      </c>
      <c r="X1615" s="3" t="s">
        <v>127</v>
      </c>
    </row>
    <row r="1616" spans="1:24" ht="15.75" customHeight="1">
      <c r="A1616" s="3" t="s">
        <v>235</v>
      </c>
      <c r="B1616" s="3" t="s">
        <v>25</v>
      </c>
      <c r="C1616" s="3" t="s">
        <v>1087</v>
      </c>
      <c r="D1616" s="3" t="s">
        <v>1149</v>
      </c>
      <c r="E1616" s="3" t="s">
        <v>1150</v>
      </c>
      <c r="F1616" s="3" t="s">
        <v>1189</v>
      </c>
      <c r="G1616" s="3" t="s">
        <v>1190</v>
      </c>
      <c r="H1616" s="3" t="s">
        <v>1215</v>
      </c>
      <c r="I1616" s="3" t="s">
        <v>1216</v>
      </c>
      <c r="J1616" s="3" t="s">
        <v>236</v>
      </c>
      <c r="K1616" s="3" t="s">
        <v>237</v>
      </c>
      <c r="L1616" s="3" t="s">
        <v>1214</v>
      </c>
      <c r="M1616" s="3" t="s">
        <v>126</v>
      </c>
      <c r="N1616" s="4">
        <v>541977.51</v>
      </c>
      <c r="O1616" s="4">
        <v>0</v>
      </c>
      <c r="P1616" s="4">
        <v>0</v>
      </c>
      <c r="Q1616" s="4">
        <v>541977.51</v>
      </c>
      <c r="R1616" s="4">
        <v>2264.33</v>
      </c>
      <c r="S1616" s="4">
        <v>269138.5</v>
      </c>
      <c r="T1616" s="4">
        <v>254465.24</v>
      </c>
      <c r="U1616" s="4">
        <v>272839.01</v>
      </c>
      <c r="V1616" s="4">
        <v>287512.27</v>
      </c>
      <c r="W1616" s="4">
        <v>270574.68</v>
      </c>
      <c r="X1616" s="3" t="s">
        <v>127</v>
      </c>
    </row>
    <row r="1617" spans="1:24" ht="15.75" customHeight="1">
      <c r="A1617" s="3" t="s">
        <v>235</v>
      </c>
      <c r="B1617" s="3" t="s">
        <v>25</v>
      </c>
      <c r="C1617" s="3" t="s">
        <v>1087</v>
      </c>
      <c r="D1617" s="3" t="s">
        <v>1149</v>
      </c>
      <c r="E1617" s="3" t="s">
        <v>1150</v>
      </c>
      <c r="F1617" s="3" t="s">
        <v>1189</v>
      </c>
      <c r="G1617" s="3" t="s">
        <v>1190</v>
      </c>
      <c r="H1617" s="3" t="s">
        <v>1198</v>
      </c>
      <c r="I1617" s="3" t="s">
        <v>1199</v>
      </c>
      <c r="J1617" s="3" t="s">
        <v>236</v>
      </c>
      <c r="K1617" s="3" t="s">
        <v>237</v>
      </c>
      <c r="L1617" s="3" t="s">
        <v>1214</v>
      </c>
      <c r="M1617" s="3" t="s">
        <v>126</v>
      </c>
      <c r="N1617" s="4">
        <v>5523964.7400000002</v>
      </c>
      <c r="O1617" s="4">
        <v>-20613.740000000002</v>
      </c>
      <c r="P1617" s="4">
        <v>0</v>
      </c>
      <c r="Q1617" s="4">
        <v>5503351</v>
      </c>
      <c r="R1617" s="4">
        <v>2255548.31</v>
      </c>
      <c r="S1617" s="4">
        <v>1749642.75</v>
      </c>
      <c r="T1617" s="4">
        <v>1249131.8400000001</v>
      </c>
      <c r="U1617" s="4">
        <v>3753708.25</v>
      </c>
      <c r="V1617" s="4">
        <v>4254219.16</v>
      </c>
      <c r="W1617" s="4">
        <v>1498159.94</v>
      </c>
      <c r="X1617" s="3" t="s">
        <v>127</v>
      </c>
    </row>
    <row r="1618" spans="1:24" ht="15.75" customHeight="1">
      <c r="A1618" s="3" t="s">
        <v>235</v>
      </c>
      <c r="B1618" s="3" t="s">
        <v>25</v>
      </c>
      <c r="C1618" s="3" t="s">
        <v>1087</v>
      </c>
      <c r="D1618" s="3" t="s">
        <v>1149</v>
      </c>
      <c r="E1618" s="3" t="s">
        <v>1150</v>
      </c>
      <c r="F1618" s="3" t="s">
        <v>1189</v>
      </c>
      <c r="G1618" s="3" t="s">
        <v>1190</v>
      </c>
      <c r="H1618" s="3" t="s">
        <v>1208</v>
      </c>
      <c r="I1618" s="3" t="s">
        <v>1209</v>
      </c>
      <c r="J1618" s="3" t="s">
        <v>236</v>
      </c>
      <c r="K1618" s="3" t="s">
        <v>237</v>
      </c>
      <c r="L1618" s="3" t="s">
        <v>1214</v>
      </c>
      <c r="M1618" s="3" t="s">
        <v>126</v>
      </c>
      <c r="N1618" s="4">
        <v>704627.28</v>
      </c>
      <c r="O1618" s="4">
        <v>-44527.28</v>
      </c>
      <c r="P1618" s="4">
        <v>0</v>
      </c>
      <c r="Q1618" s="4">
        <v>660100</v>
      </c>
      <c r="R1618" s="4">
        <v>209614.03</v>
      </c>
      <c r="S1618" s="4">
        <v>177974.46</v>
      </c>
      <c r="T1618" s="4">
        <v>173931.12</v>
      </c>
      <c r="U1618" s="4">
        <v>482125.54</v>
      </c>
      <c r="V1618" s="4">
        <v>486168.88</v>
      </c>
      <c r="W1618" s="4">
        <v>272511.51</v>
      </c>
      <c r="X1618" s="3" t="s">
        <v>127</v>
      </c>
    </row>
    <row r="1619" spans="1:24" ht="15.75" customHeight="1">
      <c r="A1619" s="3" t="s">
        <v>235</v>
      </c>
      <c r="B1619" s="3" t="s">
        <v>25</v>
      </c>
      <c r="C1619" s="3" t="s">
        <v>1087</v>
      </c>
      <c r="D1619" s="3" t="s">
        <v>1149</v>
      </c>
      <c r="E1619" s="3" t="s">
        <v>1150</v>
      </c>
      <c r="F1619" s="3" t="s">
        <v>1189</v>
      </c>
      <c r="G1619" s="3" t="s">
        <v>1190</v>
      </c>
      <c r="H1619" s="3" t="s">
        <v>1208</v>
      </c>
      <c r="I1619" s="3" t="s">
        <v>1209</v>
      </c>
      <c r="J1619" s="3" t="s">
        <v>236</v>
      </c>
      <c r="K1619" s="3" t="s">
        <v>371</v>
      </c>
      <c r="L1619" s="3" t="s">
        <v>1217</v>
      </c>
      <c r="M1619" s="3" t="s">
        <v>126</v>
      </c>
      <c r="N1619" s="4">
        <v>0</v>
      </c>
      <c r="O1619" s="4">
        <v>44527.28</v>
      </c>
      <c r="P1619" s="4">
        <v>0</v>
      </c>
      <c r="Q1619" s="4">
        <v>44527.28</v>
      </c>
      <c r="R1619" s="4">
        <v>0</v>
      </c>
      <c r="S1619" s="4">
        <v>0</v>
      </c>
      <c r="T1619" s="4">
        <v>0</v>
      </c>
      <c r="U1619" s="4">
        <v>44527.28</v>
      </c>
      <c r="V1619" s="4">
        <v>44527.28</v>
      </c>
      <c r="W1619" s="4">
        <v>44527.28</v>
      </c>
      <c r="X1619" s="3" t="s">
        <v>127</v>
      </c>
    </row>
    <row r="1620" spans="1:24" ht="15.75" customHeight="1">
      <c r="A1620" s="3" t="s">
        <v>243</v>
      </c>
      <c r="B1620" s="3" t="s">
        <v>25</v>
      </c>
      <c r="C1620" s="3" t="s">
        <v>1087</v>
      </c>
      <c r="D1620" s="3" t="s">
        <v>1149</v>
      </c>
      <c r="E1620" s="3" t="s">
        <v>1150</v>
      </c>
      <c r="F1620" s="3" t="s">
        <v>29</v>
      </c>
      <c r="G1620" s="3" t="s">
        <v>30</v>
      </c>
      <c r="H1620" s="3" t="s">
        <v>67</v>
      </c>
      <c r="I1620" s="3" t="s">
        <v>68</v>
      </c>
      <c r="J1620" s="3" t="s">
        <v>244</v>
      </c>
      <c r="K1620" s="3" t="s">
        <v>250</v>
      </c>
      <c r="L1620" s="3" t="s">
        <v>1218</v>
      </c>
      <c r="M1620" s="3" t="s">
        <v>36</v>
      </c>
      <c r="N1620" s="4">
        <v>127102.91</v>
      </c>
      <c r="O1620" s="4">
        <v>0</v>
      </c>
      <c r="P1620" s="4">
        <v>0</v>
      </c>
      <c r="Q1620" s="4">
        <v>127102.91</v>
      </c>
      <c r="R1620" s="4">
        <v>17969.330000000002</v>
      </c>
      <c r="S1620" s="4">
        <v>38284</v>
      </c>
      <c r="T1620" s="4">
        <v>38284</v>
      </c>
      <c r="U1620" s="4">
        <v>88818.91</v>
      </c>
      <c r="V1620" s="4">
        <v>88818.91</v>
      </c>
      <c r="W1620" s="4">
        <v>70849.58</v>
      </c>
      <c r="X1620" s="3" t="s">
        <v>247</v>
      </c>
    </row>
    <row r="1621" spans="1:24" ht="15.75" customHeight="1">
      <c r="A1621" s="3" t="s">
        <v>243</v>
      </c>
      <c r="B1621" s="3" t="s">
        <v>25</v>
      </c>
      <c r="C1621" s="3" t="s">
        <v>1087</v>
      </c>
      <c r="D1621" s="3" t="s">
        <v>1149</v>
      </c>
      <c r="E1621" s="3" t="s">
        <v>1150</v>
      </c>
      <c r="F1621" s="3" t="s">
        <v>1189</v>
      </c>
      <c r="G1621" s="3" t="s">
        <v>1190</v>
      </c>
      <c r="H1621" s="3" t="s">
        <v>1208</v>
      </c>
      <c r="I1621" s="3" t="s">
        <v>1209</v>
      </c>
      <c r="J1621" s="3" t="s">
        <v>244</v>
      </c>
      <c r="K1621" s="3" t="s">
        <v>245</v>
      </c>
      <c r="L1621" s="3" t="s">
        <v>1219</v>
      </c>
      <c r="M1621" s="3" t="s">
        <v>126</v>
      </c>
      <c r="N1621" s="4">
        <v>64538.43</v>
      </c>
      <c r="O1621" s="4">
        <v>0</v>
      </c>
      <c r="P1621" s="4">
        <v>0</v>
      </c>
      <c r="Q1621" s="4">
        <v>64538.43</v>
      </c>
      <c r="R1621" s="4">
        <v>0</v>
      </c>
      <c r="S1621" s="4">
        <v>60504.99</v>
      </c>
      <c r="T1621" s="4">
        <v>60504.99</v>
      </c>
      <c r="U1621" s="4">
        <v>4033.44</v>
      </c>
      <c r="V1621" s="4">
        <v>4033.44</v>
      </c>
      <c r="W1621" s="4">
        <v>4033.44</v>
      </c>
      <c r="X1621" s="3" t="s">
        <v>247</v>
      </c>
    </row>
    <row r="1622" spans="1:24" ht="15.75" customHeight="1">
      <c r="A1622" s="3" t="s">
        <v>243</v>
      </c>
      <c r="B1622" s="3" t="s">
        <v>25</v>
      </c>
      <c r="C1622" s="3" t="s">
        <v>1087</v>
      </c>
      <c r="D1622" s="3" t="s">
        <v>1149</v>
      </c>
      <c r="E1622" s="3" t="s">
        <v>1150</v>
      </c>
      <c r="F1622" s="3" t="s">
        <v>1189</v>
      </c>
      <c r="G1622" s="3" t="s">
        <v>1190</v>
      </c>
      <c r="H1622" s="3" t="s">
        <v>1208</v>
      </c>
      <c r="I1622" s="3" t="s">
        <v>1209</v>
      </c>
      <c r="J1622" s="3" t="s">
        <v>244</v>
      </c>
      <c r="K1622" s="3" t="s">
        <v>248</v>
      </c>
      <c r="L1622" s="3" t="s">
        <v>1220</v>
      </c>
      <c r="M1622" s="3" t="s">
        <v>126</v>
      </c>
      <c r="N1622" s="4">
        <v>31392.720000000001</v>
      </c>
      <c r="O1622" s="4">
        <v>0</v>
      </c>
      <c r="P1622" s="4">
        <v>0</v>
      </c>
      <c r="Q1622" s="4">
        <v>31392.720000000001</v>
      </c>
      <c r="R1622" s="4">
        <v>0</v>
      </c>
      <c r="S1622" s="4">
        <v>0</v>
      </c>
      <c r="T1622" s="4">
        <v>0</v>
      </c>
      <c r="U1622" s="4">
        <v>31392.720000000001</v>
      </c>
      <c r="V1622" s="4">
        <v>31392.720000000001</v>
      </c>
      <c r="W1622" s="4">
        <v>31392.720000000001</v>
      </c>
      <c r="X1622" s="3" t="s">
        <v>247</v>
      </c>
    </row>
    <row r="1623" spans="1:24" ht="15.75" customHeight="1">
      <c r="A1623" s="3" t="s">
        <v>114</v>
      </c>
      <c r="B1623" s="3" t="s">
        <v>267</v>
      </c>
      <c r="C1623" s="3" t="s">
        <v>719</v>
      </c>
      <c r="D1623" s="3" t="s">
        <v>1221</v>
      </c>
      <c r="E1623" s="3" t="s">
        <v>1222</v>
      </c>
      <c r="F1623" s="3" t="s">
        <v>29</v>
      </c>
      <c r="G1623" s="3" t="s">
        <v>30</v>
      </c>
      <c r="H1623" s="3" t="s">
        <v>67</v>
      </c>
      <c r="I1623" s="3" t="s">
        <v>68</v>
      </c>
      <c r="J1623" s="3" t="s">
        <v>115</v>
      </c>
      <c r="K1623" s="3" t="s">
        <v>298</v>
      </c>
      <c r="L1623" s="3" t="s">
        <v>1223</v>
      </c>
      <c r="M1623" s="3" t="s">
        <v>36</v>
      </c>
      <c r="N1623" s="4">
        <v>4000</v>
      </c>
      <c r="O1623" s="4">
        <v>0</v>
      </c>
      <c r="P1623" s="4">
        <v>0</v>
      </c>
      <c r="Q1623" s="4">
        <v>4000</v>
      </c>
      <c r="R1623" s="4">
        <v>270</v>
      </c>
      <c r="S1623" s="4">
        <v>493.2</v>
      </c>
      <c r="T1623" s="4">
        <v>493.2</v>
      </c>
      <c r="U1623" s="4">
        <v>3506.8</v>
      </c>
      <c r="V1623" s="4">
        <v>3506.8</v>
      </c>
      <c r="W1623" s="4">
        <v>3236.8</v>
      </c>
      <c r="X1623" s="3" t="s">
        <v>37</v>
      </c>
    </row>
    <row r="1624" spans="1:24" ht="15.75" customHeight="1">
      <c r="A1624" s="3" t="s">
        <v>353</v>
      </c>
      <c r="B1624" s="3" t="s">
        <v>267</v>
      </c>
      <c r="C1624" s="3" t="s">
        <v>719</v>
      </c>
      <c r="D1624" s="3" t="s">
        <v>1224</v>
      </c>
      <c r="E1624" s="3" t="s">
        <v>1225</v>
      </c>
      <c r="F1624" s="3" t="s">
        <v>839</v>
      </c>
      <c r="G1624" s="3" t="s">
        <v>840</v>
      </c>
      <c r="H1624" s="3" t="s">
        <v>1226</v>
      </c>
      <c r="I1624" s="3" t="s">
        <v>1227</v>
      </c>
      <c r="J1624" s="3" t="s">
        <v>354</v>
      </c>
      <c r="K1624" s="3" t="s">
        <v>1041</v>
      </c>
      <c r="L1624" s="3" t="s">
        <v>1228</v>
      </c>
      <c r="M1624" s="3" t="s">
        <v>126</v>
      </c>
      <c r="N1624" s="4">
        <v>1054424.54</v>
      </c>
      <c r="O1624" s="4">
        <v>0</v>
      </c>
      <c r="P1624" s="4">
        <v>0</v>
      </c>
      <c r="Q1624" s="4">
        <v>1054424.54</v>
      </c>
      <c r="R1624" s="4">
        <v>0</v>
      </c>
      <c r="S1624" s="4">
        <v>1054424.54</v>
      </c>
      <c r="T1624" s="4">
        <v>666384.24</v>
      </c>
      <c r="U1624" s="4">
        <v>0</v>
      </c>
      <c r="V1624" s="4">
        <v>388040.3</v>
      </c>
      <c r="W1624" s="4">
        <v>0</v>
      </c>
      <c r="X1624" s="3" t="s">
        <v>37</v>
      </c>
    </row>
    <row r="1625" spans="1:24" ht="15.75" customHeight="1">
      <c r="A1625" s="3" t="s">
        <v>391</v>
      </c>
      <c r="B1625" s="3" t="s">
        <v>267</v>
      </c>
      <c r="C1625" s="3" t="s">
        <v>719</v>
      </c>
      <c r="D1625" s="3" t="s">
        <v>1224</v>
      </c>
      <c r="E1625" s="3" t="s">
        <v>1225</v>
      </c>
      <c r="F1625" s="3" t="s">
        <v>839</v>
      </c>
      <c r="G1625" s="3" t="s">
        <v>840</v>
      </c>
      <c r="H1625" s="3" t="s">
        <v>1226</v>
      </c>
      <c r="I1625" s="3" t="s">
        <v>1227</v>
      </c>
      <c r="J1625" s="3" t="s">
        <v>392</v>
      </c>
      <c r="K1625" s="3" t="s">
        <v>850</v>
      </c>
      <c r="L1625" s="3" t="s">
        <v>1229</v>
      </c>
      <c r="M1625" s="3" t="s">
        <v>126</v>
      </c>
      <c r="N1625" s="4">
        <v>278343.92</v>
      </c>
      <c r="O1625" s="4">
        <v>0</v>
      </c>
      <c r="P1625" s="4">
        <v>0</v>
      </c>
      <c r="Q1625" s="4">
        <v>278343.92</v>
      </c>
      <c r="R1625" s="4">
        <v>0</v>
      </c>
      <c r="S1625" s="4">
        <v>278343.92</v>
      </c>
      <c r="T1625" s="4">
        <v>0</v>
      </c>
      <c r="U1625" s="4">
        <v>0</v>
      </c>
      <c r="V1625" s="4">
        <v>278343.92</v>
      </c>
      <c r="W1625" s="4">
        <v>0</v>
      </c>
      <c r="X1625" s="3" t="s">
        <v>127</v>
      </c>
    </row>
    <row r="1626" spans="1:24" ht="15.75" customHeight="1">
      <c r="A1626" s="3" t="s">
        <v>24</v>
      </c>
      <c r="B1626" s="3" t="s">
        <v>267</v>
      </c>
      <c r="C1626" s="3" t="s">
        <v>268</v>
      </c>
      <c r="D1626" s="3" t="s">
        <v>1230</v>
      </c>
      <c r="E1626" s="3" t="s">
        <v>1231</v>
      </c>
      <c r="F1626" s="3" t="s">
        <v>29</v>
      </c>
      <c r="G1626" s="3" t="s">
        <v>30</v>
      </c>
      <c r="H1626" s="3" t="s">
        <v>31</v>
      </c>
      <c r="I1626" s="3" t="s">
        <v>32</v>
      </c>
      <c r="J1626" s="3" t="s">
        <v>33</v>
      </c>
      <c r="K1626" s="3" t="s">
        <v>34</v>
      </c>
      <c r="L1626" s="3" t="s">
        <v>271</v>
      </c>
      <c r="M1626" s="3" t="s">
        <v>36</v>
      </c>
      <c r="N1626" s="4">
        <v>3190296.36</v>
      </c>
      <c r="O1626" s="4">
        <v>0</v>
      </c>
      <c r="P1626" s="4">
        <v>0</v>
      </c>
      <c r="Q1626" s="4">
        <v>3190296.36</v>
      </c>
      <c r="R1626" s="4">
        <v>0</v>
      </c>
      <c r="S1626" s="4">
        <v>1280368.1299999999</v>
      </c>
      <c r="T1626" s="4">
        <v>1280368.1299999999</v>
      </c>
      <c r="U1626" s="4">
        <v>1909928.23</v>
      </c>
      <c r="V1626" s="4">
        <v>1909928.23</v>
      </c>
      <c r="W1626" s="4">
        <v>1909928.23</v>
      </c>
      <c r="X1626" s="3" t="s">
        <v>37</v>
      </c>
    </row>
    <row r="1627" spans="1:24" ht="15.75" customHeight="1">
      <c r="A1627" s="3" t="s">
        <v>24</v>
      </c>
      <c r="B1627" s="3" t="s">
        <v>267</v>
      </c>
      <c r="C1627" s="3" t="s">
        <v>268</v>
      </c>
      <c r="D1627" s="3" t="s">
        <v>1230</v>
      </c>
      <c r="E1627" s="3" t="s">
        <v>1231</v>
      </c>
      <c r="F1627" s="3" t="s">
        <v>29</v>
      </c>
      <c r="G1627" s="3" t="s">
        <v>30</v>
      </c>
      <c r="H1627" s="3" t="s">
        <v>31</v>
      </c>
      <c r="I1627" s="3" t="s">
        <v>32</v>
      </c>
      <c r="J1627" s="3" t="s">
        <v>33</v>
      </c>
      <c r="K1627" s="3" t="s">
        <v>40</v>
      </c>
      <c r="L1627" s="3" t="s">
        <v>273</v>
      </c>
      <c r="M1627" s="3" t="s">
        <v>36</v>
      </c>
      <c r="N1627" s="4">
        <v>285302.53000000003</v>
      </c>
      <c r="O1627" s="4">
        <v>0</v>
      </c>
      <c r="P1627" s="4">
        <v>0</v>
      </c>
      <c r="Q1627" s="4">
        <v>285302.53000000003</v>
      </c>
      <c r="R1627" s="4">
        <v>17787.3</v>
      </c>
      <c r="S1627" s="4">
        <v>16836.169999999998</v>
      </c>
      <c r="T1627" s="4">
        <v>16836.169999999998</v>
      </c>
      <c r="U1627" s="4">
        <v>268466.36</v>
      </c>
      <c r="V1627" s="4">
        <v>268466.36</v>
      </c>
      <c r="W1627" s="4">
        <v>250679.06</v>
      </c>
      <c r="X1627" s="3" t="s">
        <v>37</v>
      </c>
    </row>
    <row r="1628" spans="1:24" ht="15.75" customHeight="1">
      <c r="A1628" s="3" t="s">
        <v>24</v>
      </c>
      <c r="B1628" s="3" t="s">
        <v>267</v>
      </c>
      <c r="C1628" s="3" t="s">
        <v>268</v>
      </c>
      <c r="D1628" s="3" t="s">
        <v>1230</v>
      </c>
      <c r="E1628" s="3" t="s">
        <v>1231</v>
      </c>
      <c r="F1628" s="3" t="s">
        <v>29</v>
      </c>
      <c r="G1628" s="3" t="s">
        <v>30</v>
      </c>
      <c r="H1628" s="3" t="s">
        <v>31</v>
      </c>
      <c r="I1628" s="3" t="s">
        <v>32</v>
      </c>
      <c r="J1628" s="3" t="s">
        <v>33</v>
      </c>
      <c r="K1628" s="3" t="s">
        <v>42</v>
      </c>
      <c r="L1628" s="3" t="s">
        <v>274</v>
      </c>
      <c r="M1628" s="3" t="s">
        <v>36</v>
      </c>
      <c r="N1628" s="4">
        <v>132500</v>
      </c>
      <c r="O1628" s="4">
        <v>-9258</v>
      </c>
      <c r="P1628" s="4">
        <v>0</v>
      </c>
      <c r="Q1628" s="4">
        <v>123242</v>
      </c>
      <c r="R1628" s="4">
        <v>6000</v>
      </c>
      <c r="S1628" s="4">
        <v>5391.39</v>
      </c>
      <c r="T1628" s="4">
        <v>5391.39</v>
      </c>
      <c r="U1628" s="4">
        <v>117850.61</v>
      </c>
      <c r="V1628" s="4">
        <v>117850.61</v>
      </c>
      <c r="W1628" s="4">
        <v>111850.61</v>
      </c>
      <c r="X1628" s="3" t="s">
        <v>37</v>
      </c>
    </row>
    <row r="1629" spans="1:24" ht="15.75" customHeight="1">
      <c r="A1629" s="3" t="s">
        <v>24</v>
      </c>
      <c r="B1629" s="3" t="s">
        <v>267</v>
      </c>
      <c r="C1629" s="3" t="s">
        <v>268</v>
      </c>
      <c r="D1629" s="3" t="s">
        <v>1230</v>
      </c>
      <c r="E1629" s="3" t="s">
        <v>1231</v>
      </c>
      <c r="F1629" s="3" t="s">
        <v>29</v>
      </c>
      <c r="G1629" s="3" t="s">
        <v>30</v>
      </c>
      <c r="H1629" s="3" t="s">
        <v>31</v>
      </c>
      <c r="I1629" s="3" t="s">
        <v>32</v>
      </c>
      <c r="J1629" s="3" t="s">
        <v>33</v>
      </c>
      <c r="K1629" s="3" t="s">
        <v>281</v>
      </c>
      <c r="L1629" s="3" t="s">
        <v>282</v>
      </c>
      <c r="M1629" s="3" t="s">
        <v>36</v>
      </c>
      <c r="N1629" s="4">
        <v>407</v>
      </c>
      <c r="O1629" s="4">
        <v>0</v>
      </c>
      <c r="P1629" s="4">
        <v>0</v>
      </c>
      <c r="Q1629" s="4">
        <v>407</v>
      </c>
      <c r="R1629" s="4">
        <v>0</v>
      </c>
      <c r="S1629" s="4">
        <v>0</v>
      </c>
      <c r="T1629" s="4">
        <v>0</v>
      </c>
      <c r="U1629" s="4">
        <v>407</v>
      </c>
      <c r="V1629" s="4">
        <v>407</v>
      </c>
      <c r="W1629" s="4">
        <v>407</v>
      </c>
      <c r="X1629" s="3" t="s">
        <v>37</v>
      </c>
    </row>
    <row r="1630" spans="1:24" ht="15.75" customHeight="1">
      <c r="A1630" s="3" t="s">
        <v>24</v>
      </c>
      <c r="B1630" s="3" t="s">
        <v>267</v>
      </c>
      <c r="C1630" s="3" t="s">
        <v>268</v>
      </c>
      <c r="D1630" s="3" t="s">
        <v>1230</v>
      </c>
      <c r="E1630" s="3" t="s">
        <v>1231</v>
      </c>
      <c r="F1630" s="3" t="s">
        <v>29</v>
      </c>
      <c r="G1630" s="3" t="s">
        <v>30</v>
      </c>
      <c r="H1630" s="3" t="s">
        <v>31</v>
      </c>
      <c r="I1630" s="3" t="s">
        <v>32</v>
      </c>
      <c r="J1630" s="3" t="s">
        <v>33</v>
      </c>
      <c r="K1630" s="3" t="s">
        <v>52</v>
      </c>
      <c r="L1630" s="3" t="s">
        <v>283</v>
      </c>
      <c r="M1630" s="3" t="s">
        <v>36</v>
      </c>
      <c r="N1630" s="4">
        <v>69004.600000000006</v>
      </c>
      <c r="O1630" s="4">
        <v>0</v>
      </c>
      <c r="P1630" s="4">
        <v>0</v>
      </c>
      <c r="Q1630" s="4">
        <v>69004.600000000006</v>
      </c>
      <c r="R1630" s="4">
        <v>0</v>
      </c>
      <c r="S1630" s="4">
        <v>38990.69</v>
      </c>
      <c r="T1630" s="4">
        <v>38990.69</v>
      </c>
      <c r="U1630" s="4">
        <v>30013.91</v>
      </c>
      <c r="V1630" s="4">
        <v>30013.91</v>
      </c>
      <c r="W1630" s="4">
        <v>30013.91</v>
      </c>
      <c r="X1630" s="3" t="s">
        <v>37</v>
      </c>
    </row>
    <row r="1631" spans="1:24" ht="15.75" customHeight="1">
      <c r="A1631" s="3" t="s">
        <v>24</v>
      </c>
      <c r="B1631" s="3" t="s">
        <v>267</v>
      </c>
      <c r="C1631" s="3" t="s">
        <v>268</v>
      </c>
      <c r="D1631" s="3" t="s">
        <v>1230</v>
      </c>
      <c r="E1631" s="3" t="s">
        <v>1231</v>
      </c>
      <c r="F1631" s="3" t="s">
        <v>29</v>
      </c>
      <c r="G1631" s="3" t="s">
        <v>30</v>
      </c>
      <c r="H1631" s="3" t="s">
        <v>31</v>
      </c>
      <c r="I1631" s="3" t="s">
        <v>32</v>
      </c>
      <c r="J1631" s="3" t="s">
        <v>33</v>
      </c>
      <c r="K1631" s="3" t="s">
        <v>54</v>
      </c>
      <c r="L1631" s="3" t="s">
        <v>284</v>
      </c>
      <c r="M1631" s="3" t="s">
        <v>36</v>
      </c>
      <c r="N1631" s="4">
        <v>233334</v>
      </c>
      <c r="O1631" s="4">
        <v>9258</v>
      </c>
      <c r="P1631" s="4">
        <v>0</v>
      </c>
      <c r="Q1631" s="4">
        <v>242592</v>
      </c>
      <c r="R1631" s="4">
        <v>141612</v>
      </c>
      <c r="S1631" s="4">
        <v>100980</v>
      </c>
      <c r="T1631" s="4">
        <v>100980</v>
      </c>
      <c r="U1631" s="4">
        <v>141612</v>
      </c>
      <c r="V1631" s="4">
        <v>141612</v>
      </c>
      <c r="W1631" s="4">
        <v>0</v>
      </c>
      <c r="X1631" s="3" t="s">
        <v>37</v>
      </c>
    </row>
    <row r="1632" spans="1:24" ht="15.75" customHeight="1">
      <c r="A1632" s="3" t="s">
        <v>24</v>
      </c>
      <c r="B1632" s="3" t="s">
        <v>267</v>
      </c>
      <c r="C1632" s="3" t="s">
        <v>268</v>
      </c>
      <c r="D1632" s="3" t="s">
        <v>1230</v>
      </c>
      <c r="E1632" s="3" t="s">
        <v>1231</v>
      </c>
      <c r="F1632" s="3" t="s">
        <v>29</v>
      </c>
      <c r="G1632" s="3" t="s">
        <v>30</v>
      </c>
      <c r="H1632" s="3" t="s">
        <v>31</v>
      </c>
      <c r="I1632" s="3" t="s">
        <v>32</v>
      </c>
      <c r="J1632" s="3" t="s">
        <v>33</v>
      </c>
      <c r="K1632" s="3" t="s">
        <v>56</v>
      </c>
      <c r="L1632" s="3" t="s">
        <v>285</v>
      </c>
      <c r="M1632" s="3" t="s">
        <v>36</v>
      </c>
      <c r="N1632" s="4">
        <v>18566.099999999999</v>
      </c>
      <c r="O1632" s="4">
        <v>0</v>
      </c>
      <c r="P1632" s="4">
        <v>0</v>
      </c>
      <c r="Q1632" s="4">
        <v>18566.099999999999</v>
      </c>
      <c r="R1632" s="4">
        <v>0</v>
      </c>
      <c r="S1632" s="4">
        <v>1125.8</v>
      </c>
      <c r="T1632" s="4">
        <v>1125.8</v>
      </c>
      <c r="U1632" s="4">
        <v>17440.3</v>
      </c>
      <c r="V1632" s="4">
        <v>17440.3</v>
      </c>
      <c r="W1632" s="4">
        <v>17440.3</v>
      </c>
      <c r="X1632" s="3" t="s">
        <v>37</v>
      </c>
    </row>
    <row r="1633" spans="1:24" ht="15.75" customHeight="1">
      <c r="A1633" s="3" t="s">
        <v>24</v>
      </c>
      <c r="B1633" s="3" t="s">
        <v>267</v>
      </c>
      <c r="C1633" s="3" t="s">
        <v>268</v>
      </c>
      <c r="D1633" s="3" t="s">
        <v>1230</v>
      </c>
      <c r="E1633" s="3" t="s">
        <v>1231</v>
      </c>
      <c r="F1633" s="3" t="s">
        <v>29</v>
      </c>
      <c r="G1633" s="3" t="s">
        <v>30</v>
      </c>
      <c r="H1633" s="3" t="s">
        <v>31</v>
      </c>
      <c r="I1633" s="3" t="s">
        <v>32</v>
      </c>
      <c r="J1633" s="3" t="s">
        <v>33</v>
      </c>
      <c r="K1633" s="3" t="s">
        <v>58</v>
      </c>
      <c r="L1633" s="3" t="s">
        <v>286</v>
      </c>
      <c r="M1633" s="3" t="s">
        <v>36</v>
      </c>
      <c r="N1633" s="4">
        <v>12992.69</v>
      </c>
      <c r="O1633" s="4">
        <v>0</v>
      </c>
      <c r="P1633" s="4">
        <v>0</v>
      </c>
      <c r="Q1633" s="4">
        <v>12992.69</v>
      </c>
      <c r="R1633" s="4">
        <v>0</v>
      </c>
      <c r="S1633" s="4">
        <v>5500</v>
      </c>
      <c r="T1633" s="4">
        <v>5500</v>
      </c>
      <c r="U1633" s="4">
        <v>7492.69</v>
      </c>
      <c r="V1633" s="4">
        <v>7492.69</v>
      </c>
      <c r="W1633" s="4">
        <v>7492.69</v>
      </c>
      <c r="X1633" s="3" t="s">
        <v>37</v>
      </c>
    </row>
    <row r="1634" spans="1:24" ht="15.75" customHeight="1">
      <c r="A1634" s="3" t="s">
        <v>24</v>
      </c>
      <c r="B1634" s="3" t="s">
        <v>267</v>
      </c>
      <c r="C1634" s="3" t="s">
        <v>268</v>
      </c>
      <c r="D1634" s="3" t="s">
        <v>1230</v>
      </c>
      <c r="E1634" s="3" t="s">
        <v>1231</v>
      </c>
      <c r="F1634" s="3" t="s">
        <v>29</v>
      </c>
      <c r="G1634" s="3" t="s">
        <v>30</v>
      </c>
      <c r="H1634" s="3" t="s">
        <v>31</v>
      </c>
      <c r="I1634" s="3" t="s">
        <v>32</v>
      </c>
      <c r="J1634" s="3" t="s">
        <v>33</v>
      </c>
      <c r="K1634" s="3" t="s">
        <v>60</v>
      </c>
      <c r="L1634" s="3" t="s">
        <v>287</v>
      </c>
      <c r="M1634" s="3" t="s">
        <v>36</v>
      </c>
      <c r="N1634" s="4">
        <v>433089.24</v>
      </c>
      <c r="O1634" s="4">
        <v>0</v>
      </c>
      <c r="P1634" s="4">
        <v>0</v>
      </c>
      <c r="Q1634" s="4">
        <v>433089.24</v>
      </c>
      <c r="R1634" s="4">
        <v>17327.009999999998</v>
      </c>
      <c r="S1634" s="4">
        <v>175331.11</v>
      </c>
      <c r="T1634" s="4">
        <v>175331.11</v>
      </c>
      <c r="U1634" s="4">
        <v>257758.13</v>
      </c>
      <c r="V1634" s="4">
        <v>257758.13</v>
      </c>
      <c r="W1634" s="4">
        <v>240431.12</v>
      </c>
      <c r="X1634" s="3" t="s">
        <v>37</v>
      </c>
    </row>
    <row r="1635" spans="1:24" ht="15.75" customHeight="1">
      <c r="A1635" s="3" t="s">
        <v>24</v>
      </c>
      <c r="B1635" s="3" t="s">
        <v>267</v>
      </c>
      <c r="C1635" s="3" t="s">
        <v>268</v>
      </c>
      <c r="D1635" s="3" t="s">
        <v>1230</v>
      </c>
      <c r="E1635" s="3" t="s">
        <v>1231</v>
      </c>
      <c r="F1635" s="3" t="s">
        <v>29</v>
      </c>
      <c r="G1635" s="3" t="s">
        <v>30</v>
      </c>
      <c r="H1635" s="3" t="s">
        <v>31</v>
      </c>
      <c r="I1635" s="3" t="s">
        <v>32</v>
      </c>
      <c r="J1635" s="3" t="s">
        <v>33</v>
      </c>
      <c r="K1635" s="3" t="s">
        <v>62</v>
      </c>
      <c r="L1635" s="3" t="s">
        <v>288</v>
      </c>
      <c r="M1635" s="3" t="s">
        <v>36</v>
      </c>
      <c r="N1635" s="4">
        <v>285302.53000000003</v>
      </c>
      <c r="O1635" s="4">
        <v>0</v>
      </c>
      <c r="P1635" s="4">
        <v>0</v>
      </c>
      <c r="Q1635" s="4">
        <v>285302.53000000003</v>
      </c>
      <c r="R1635" s="4">
        <v>13035.55</v>
      </c>
      <c r="S1635" s="4">
        <v>110471.56</v>
      </c>
      <c r="T1635" s="4">
        <v>110471.56</v>
      </c>
      <c r="U1635" s="4">
        <v>174830.97</v>
      </c>
      <c r="V1635" s="4">
        <v>174830.97</v>
      </c>
      <c r="W1635" s="4">
        <v>161795.42000000001</v>
      </c>
      <c r="X1635" s="3" t="s">
        <v>37</v>
      </c>
    </row>
    <row r="1636" spans="1:24" ht="15.75" customHeight="1">
      <c r="A1636" s="3" t="s">
        <v>24</v>
      </c>
      <c r="B1636" s="3" t="s">
        <v>267</v>
      </c>
      <c r="C1636" s="3" t="s">
        <v>268</v>
      </c>
      <c r="D1636" s="3" t="s">
        <v>1230</v>
      </c>
      <c r="E1636" s="3" t="s">
        <v>1231</v>
      </c>
      <c r="F1636" s="3" t="s">
        <v>29</v>
      </c>
      <c r="G1636" s="3" t="s">
        <v>30</v>
      </c>
      <c r="H1636" s="3" t="s">
        <v>31</v>
      </c>
      <c r="I1636" s="3" t="s">
        <v>32</v>
      </c>
      <c r="J1636" s="3" t="s">
        <v>33</v>
      </c>
      <c r="K1636" s="3" t="s">
        <v>1232</v>
      </c>
      <c r="L1636" s="3" t="s">
        <v>1233</v>
      </c>
      <c r="M1636" s="3" t="s">
        <v>36</v>
      </c>
      <c r="N1636" s="4">
        <v>4498.17</v>
      </c>
      <c r="O1636" s="4">
        <v>-4498.17</v>
      </c>
      <c r="P1636" s="4">
        <v>0</v>
      </c>
      <c r="Q1636" s="4">
        <v>0</v>
      </c>
      <c r="R1636" s="4">
        <v>0</v>
      </c>
      <c r="S1636" s="4">
        <v>0</v>
      </c>
      <c r="T1636" s="4">
        <v>0</v>
      </c>
      <c r="U1636" s="4">
        <v>0</v>
      </c>
      <c r="V1636" s="4">
        <v>0</v>
      </c>
      <c r="W1636" s="4">
        <v>0</v>
      </c>
      <c r="X1636" s="3" t="s">
        <v>37</v>
      </c>
    </row>
    <row r="1637" spans="1:24" ht="15.75" customHeight="1">
      <c r="A1637" s="3" t="s">
        <v>24</v>
      </c>
      <c r="B1637" s="3" t="s">
        <v>267</v>
      </c>
      <c r="C1637" s="3" t="s">
        <v>268</v>
      </c>
      <c r="D1637" s="3" t="s">
        <v>1230</v>
      </c>
      <c r="E1637" s="3" t="s">
        <v>1231</v>
      </c>
      <c r="F1637" s="3" t="s">
        <v>29</v>
      </c>
      <c r="G1637" s="3" t="s">
        <v>30</v>
      </c>
      <c r="H1637" s="3" t="s">
        <v>31</v>
      </c>
      <c r="I1637" s="3" t="s">
        <v>32</v>
      </c>
      <c r="J1637" s="3" t="s">
        <v>33</v>
      </c>
      <c r="K1637" s="3" t="s">
        <v>64</v>
      </c>
      <c r="L1637" s="3" t="s">
        <v>289</v>
      </c>
      <c r="M1637" s="3" t="s">
        <v>36</v>
      </c>
      <c r="N1637" s="4">
        <v>30267.759999999998</v>
      </c>
      <c r="O1637" s="4">
        <v>-7501.83</v>
      </c>
      <c r="P1637" s="4">
        <v>0</v>
      </c>
      <c r="Q1637" s="4">
        <v>22765.93</v>
      </c>
      <c r="R1637" s="4">
        <v>0</v>
      </c>
      <c r="S1637" s="4">
        <v>1378.01</v>
      </c>
      <c r="T1637" s="4">
        <v>1378.01</v>
      </c>
      <c r="U1637" s="4">
        <v>21387.919999999998</v>
      </c>
      <c r="V1637" s="4">
        <v>21387.919999999998</v>
      </c>
      <c r="W1637" s="4">
        <v>21387.919999999998</v>
      </c>
      <c r="X1637" s="3" t="s">
        <v>37</v>
      </c>
    </row>
    <row r="1638" spans="1:24" ht="15.75" customHeight="1">
      <c r="A1638" s="3" t="s">
        <v>66</v>
      </c>
      <c r="B1638" s="3" t="s">
        <v>267</v>
      </c>
      <c r="C1638" s="3" t="s">
        <v>268</v>
      </c>
      <c r="D1638" s="3" t="s">
        <v>1230</v>
      </c>
      <c r="E1638" s="3" t="s">
        <v>1231</v>
      </c>
      <c r="F1638" s="3" t="s">
        <v>29</v>
      </c>
      <c r="G1638" s="3" t="s">
        <v>30</v>
      </c>
      <c r="H1638" s="3" t="s">
        <v>67</v>
      </c>
      <c r="I1638" s="3" t="s">
        <v>68</v>
      </c>
      <c r="J1638" s="3" t="s">
        <v>69</v>
      </c>
      <c r="K1638" s="3" t="s">
        <v>70</v>
      </c>
      <c r="L1638" s="3" t="s">
        <v>962</v>
      </c>
      <c r="M1638" s="3" t="s">
        <v>36</v>
      </c>
      <c r="N1638" s="4">
        <v>4000</v>
      </c>
      <c r="O1638" s="4">
        <v>0</v>
      </c>
      <c r="P1638" s="4">
        <v>0</v>
      </c>
      <c r="Q1638" s="4">
        <v>4000</v>
      </c>
      <c r="R1638" s="4">
        <v>0</v>
      </c>
      <c r="S1638" s="4">
        <v>1107.99</v>
      </c>
      <c r="T1638" s="4">
        <v>1107.99</v>
      </c>
      <c r="U1638" s="4">
        <v>2892.01</v>
      </c>
      <c r="V1638" s="4">
        <v>2892.01</v>
      </c>
      <c r="W1638" s="4">
        <v>2892.01</v>
      </c>
      <c r="X1638" s="3" t="s">
        <v>37</v>
      </c>
    </row>
    <row r="1639" spans="1:24" ht="15.75" customHeight="1">
      <c r="A1639" s="3" t="s">
        <v>66</v>
      </c>
      <c r="B1639" s="3" t="s">
        <v>267</v>
      </c>
      <c r="C1639" s="3" t="s">
        <v>268</v>
      </c>
      <c r="D1639" s="3" t="s">
        <v>1230</v>
      </c>
      <c r="E1639" s="3" t="s">
        <v>1231</v>
      </c>
      <c r="F1639" s="3" t="s">
        <v>29</v>
      </c>
      <c r="G1639" s="3" t="s">
        <v>30</v>
      </c>
      <c r="H1639" s="3" t="s">
        <v>67</v>
      </c>
      <c r="I1639" s="3" t="s">
        <v>68</v>
      </c>
      <c r="J1639" s="3" t="s">
        <v>69</v>
      </c>
      <c r="K1639" s="3" t="s">
        <v>72</v>
      </c>
      <c r="L1639" s="3" t="s">
        <v>963</v>
      </c>
      <c r="M1639" s="3" t="s">
        <v>36</v>
      </c>
      <c r="N1639" s="4">
        <v>37000</v>
      </c>
      <c r="O1639" s="4">
        <v>-2000</v>
      </c>
      <c r="P1639" s="4">
        <v>0</v>
      </c>
      <c r="Q1639" s="4">
        <v>35000</v>
      </c>
      <c r="R1639" s="4">
        <v>0</v>
      </c>
      <c r="S1639" s="4">
        <v>13334.95</v>
      </c>
      <c r="T1639" s="4">
        <v>13334.95</v>
      </c>
      <c r="U1639" s="4">
        <v>21665.05</v>
      </c>
      <c r="V1639" s="4">
        <v>21665.05</v>
      </c>
      <c r="W1639" s="4">
        <v>21665.05</v>
      </c>
      <c r="X1639" s="3" t="s">
        <v>37</v>
      </c>
    </row>
    <row r="1640" spans="1:24" ht="15.75" customHeight="1">
      <c r="A1640" s="3" t="s">
        <v>66</v>
      </c>
      <c r="B1640" s="3" t="s">
        <v>267</v>
      </c>
      <c r="C1640" s="3" t="s">
        <v>268</v>
      </c>
      <c r="D1640" s="3" t="s">
        <v>1230</v>
      </c>
      <c r="E1640" s="3" t="s">
        <v>1231</v>
      </c>
      <c r="F1640" s="3" t="s">
        <v>29</v>
      </c>
      <c r="G1640" s="3" t="s">
        <v>30</v>
      </c>
      <c r="H1640" s="3" t="s">
        <v>67</v>
      </c>
      <c r="I1640" s="3" t="s">
        <v>68</v>
      </c>
      <c r="J1640" s="3" t="s">
        <v>69</v>
      </c>
      <c r="K1640" s="3" t="s">
        <v>427</v>
      </c>
      <c r="L1640" s="3" t="s">
        <v>965</v>
      </c>
      <c r="M1640" s="3" t="s">
        <v>36</v>
      </c>
      <c r="N1640" s="4">
        <v>10</v>
      </c>
      <c r="O1640" s="4">
        <v>90</v>
      </c>
      <c r="P1640" s="4">
        <v>0</v>
      </c>
      <c r="Q1640" s="4">
        <v>100</v>
      </c>
      <c r="R1640" s="4">
        <v>0</v>
      </c>
      <c r="S1640" s="4">
        <v>0</v>
      </c>
      <c r="T1640" s="4">
        <v>0</v>
      </c>
      <c r="U1640" s="4">
        <v>100</v>
      </c>
      <c r="V1640" s="4">
        <v>100</v>
      </c>
      <c r="W1640" s="4">
        <v>100</v>
      </c>
      <c r="X1640" s="3" t="s">
        <v>37</v>
      </c>
    </row>
    <row r="1641" spans="1:24" ht="15.75" customHeight="1">
      <c r="A1641" s="3" t="s">
        <v>66</v>
      </c>
      <c r="B1641" s="3" t="s">
        <v>267</v>
      </c>
      <c r="C1641" s="3" t="s">
        <v>268</v>
      </c>
      <c r="D1641" s="3" t="s">
        <v>1230</v>
      </c>
      <c r="E1641" s="3" t="s">
        <v>1231</v>
      </c>
      <c r="F1641" s="3" t="s">
        <v>29</v>
      </c>
      <c r="G1641" s="3" t="s">
        <v>30</v>
      </c>
      <c r="H1641" s="3" t="s">
        <v>67</v>
      </c>
      <c r="I1641" s="3" t="s">
        <v>68</v>
      </c>
      <c r="J1641" s="3" t="s">
        <v>69</v>
      </c>
      <c r="K1641" s="3" t="s">
        <v>76</v>
      </c>
      <c r="L1641" s="3" t="s">
        <v>966</v>
      </c>
      <c r="M1641" s="3" t="s">
        <v>36</v>
      </c>
      <c r="N1641" s="4">
        <v>112706.92</v>
      </c>
      <c r="O1641" s="4">
        <v>35755.68</v>
      </c>
      <c r="P1641" s="4">
        <v>0</v>
      </c>
      <c r="Q1641" s="4">
        <v>148462.6</v>
      </c>
      <c r="R1641" s="4">
        <v>12450</v>
      </c>
      <c r="S1641" s="4">
        <v>135806.6</v>
      </c>
      <c r="T1641" s="4">
        <v>26151.3</v>
      </c>
      <c r="U1641" s="4">
        <v>12656</v>
      </c>
      <c r="V1641" s="4">
        <v>122311.3</v>
      </c>
      <c r="W1641" s="4">
        <v>206</v>
      </c>
      <c r="X1641" s="3" t="s">
        <v>37</v>
      </c>
    </row>
    <row r="1642" spans="1:24" ht="15.75" customHeight="1">
      <c r="A1642" s="3" t="s">
        <v>66</v>
      </c>
      <c r="B1642" s="3" t="s">
        <v>267</v>
      </c>
      <c r="C1642" s="3" t="s">
        <v>268</v>
      </c>
      <c r="D1642" s="3" t="s">
        <v>1230</v>
      </c>
      <c r="E1642" s="3" t="s">
        <v>1231</v>
      </c>
      <c r="F1642" s="3" t="s">
        <v>29</v>
      </c>
      <c r="G1642" s="3" t="s">
        <v>30</v>
      </c>
      <c r="H1642" s="3" t="s">
        <v>67</v>
      </c>
      <c r="I1642" s="3" t="s">
        <v>68</v>
      </c>
      <c r="J1642" s="3" t="s">
        <v>69</v>
      </c>
      <c r="K1642" s="3" t="s">
        <v>816</v>
      </c>
      <c r="L1642" s="3" t="s">
        <v>967</v>
      </c>
      <c r="M1642" s="3" t="s">
        <v>36</v>
      </c>
      <c r="N1642" s="4">
        <v>200</v>
      </c>
      <c r="O1642" s="4">
        <v>100</v>
      </c>
      <c r="P1642" s="4">
        <v>0</v>
      </c>
      <c r="Q1642" s="4">
        <v>300</v>
      </c>
      <c r="R1642" s="4">
        <v>0</v>
      </c>
      <c r="S1642" s="4">
        <v>45</v>
      </c>
      <c r="T1642" s="4">
        <v>45</v>
      </c>
      <c r="U1642" s="4">
        <v>255</v>
      </c>
      <c r="V1642" s="4">
        <v>255</v>
      </c>
      <c r="W1642" s="4">
        <v>255</v>
      </c>
      <c r="X1642" s="3" t="s">
        <v>37</v>
      </c>
    </row>
    <row r="1643" spans="1:24" ht="15.75" customHeight="1">
      <c r="A1643" s="3" t="s">
        <v>66</v>
      </c>
      <c r="B1643" s="3" t="s">
        <v>267</v>
      </c>
      <c r="C1643" s="3" t="s">
        <v>268</v>
      </c>
      <c r="D1643" s="3" t="s">
        <v>1230</v>
      </c>
      <c r="E1643" s="3" t="s">
        <v>1231</v>
      </c>
      <c r="F1643" s="3" t="s">
        <v>29</v>
      </c>
      <c r="G1643" s="3" t="s">
        <v>30</v>
      </c>
      <c r="H1643" s="3" t="s">
        <v>67</v>
      </c>
      <c r="I1643" s="3" t="s">
        <v>68</v>
      </c>
      <c r="J1643" s="3" t="s">
        <v>69</v>
      </c>
      <c r="K1643" s="3" t="s">
        <v>304</v>
      </c>
      <c r="L1643" s="3" t="s">
        <v>968</v>
      </c>
      <c r="M1643" s="3" t="s">
        <v>36</v>
      </c>
      <c r="N1643" s="4">
        <v>600</v>
      </c>
      <c r="O1643" s="4">
        <v>0</v>
      </c>
      <c r="P1643" s="4">
        <v>0</v>
      </c>
      <c r="Q1643" s="4">
        <v>600</v>
      </c>
      <c r="R1643" s="4">
        <v>0</v>
      </c>
      <c r="S1643" s="4">
        <v>0</v>
      </c>
      <c r="T1643" s="4">
        <v>0</v>
      </c>
      <c r="U1643" s="4">
        <v>600</v>
      </c>
      <c r="V1643" s="4">
        <v>600</v>
      </c>
      <c r="W1643" s="4">
        <v>600</v>
      </c>
      <c r="X1643" s="3" t="s">
        <v>37</v>
      </c>
    </row>
    <row r="1644" spans="1:24" ht="15.75" customHeight="1">
      <c r="A1644" s="3" t="s">
        <v>66</v>
      </c>
      <c r="B1644" s="3" t="s">
        <v>267</v>
      </c>
      <c r="C1644" s="3" t="s">
        <v>268</v>
      </c>
      <c r="D1644" s="3" t="s">
        <v>1230</v>
      </c>
      <c r="E1644" s="3" t="s">
        <v>1231</v>
      </c>
      <c r="F1644" s="3" t="s">
        <v>29</v>
      </c>
      <c r="G1644" s="3" t="s">
        <v>30</v>
      </c>
      <c r="H1644" s="3" t="s">
        <v>67</v>
      </c>
      <c r="I1644" s="3" t="s">
        <v>68</v>
      </c>
      <c r="J1644" s="3" t="s">
        <v>69</v>
      </c>
      <c r="K1644" s="3" t="s">
        <v>78</v>
      </c>
      <c r="L1644" s="3" t="s">
        <v>969</v>
      </c>
      <c r="M1644" s="3" t="s">
        <v>36</v>
      </c>
      <c r="N1644" s="4">
        <v>0</v>
      </c>
      <c r="O1644" s="4">
        <v>31067.67</v>
      </c>
      <c r="P1644" s="4">
        <v>0</v>
      </c>
      <c r="Q1644" s="4">
        <v>31067.67</v>
      </c>
      <c r="R1644" s="4">
        <v>31055.200000000001</v>
      </c>
      <c r="S1644" s="4">
        <v>0</v>
      </c>
      <c r="T1644" s="4">
        <v>0</v>
      </c>
      <c r="U1644" s="4">
        <v>31067.67</v>
      </c>
      <c r="V1644" s="4">
        <v>31067.67</v>
      </c>
      <c r="W1644" s="4">
        <v>12.47</v>
      </c>
      <c r="X1644" s="3" t="s">
        <v>37</v>
      </c>
    </row>
    <row r="1645" spans="1:24" ht="15.75" customHeight="1">
      <c r="A1645" s="3" t="s">
        <v>66</v>
      </c>
      <c r="B1645" s="3" t="s">
        <v>267</v>
      </c>
      <c r="C1645" s="3" t="s">
        <v>268</v>
      </c>
      <c r="D1645" s="3" t="s">
        <v>1230</v>
      </c>
      <c r="E1645" s="3" t="s">
        <v>1231</v>
      </c>
      <c r="F1645" s="3" t="s">
        <v>29</v>
      </c>
      <c r="G1645" s="3" t="s">
        <v>30</v>
      </c>
      <c r="H1645" s="3" t="s">
        <v>67</v>
      </c>
      <c r="I1645" s="3" t="s">
        <v>68</v>
      </c>
      <c r="J1645" s="3" t="s">
        <v>69</v>
      </c>
      <c r="K1645" s="3" t="s">
        <v>80</v>
      </c>
      <c r="L1645" s="3" t="s">
        <v>970</v>
      </c>
      <c r="M1645" s="3" t="s">
        <v>36</v>
      </c>
      <c r="N1645" s="4">
        <v>200</v>
      </c>
      <c r="O1645" s="4">
        <v>3000</v>
      </c>
      <c r="P1645" s="4">
        <v>0</v>
      </c>
      <c r="Q1645" s="4">
        <v>3200</v>
      </c>
      <c r="R1645" s="4">
        <v>0</v>
      </c>
      <c r="S1645" s="4">
        <v>0</v>
      </c>
      <c r="T1645" s="4">
        <v>0</v>
      </c>
      <c r="U1645" s="4">
        <v>3200</v>
      </c>
      <c r="V1645" s="4">
        <v>3200</v>
      </c>
      <c r="W1645" s="4">
        <v>3200</v>
      </c>
      <c r="X1645" s="3" t="s">
        <v>37</v>
      </c>
    </row>
    <row r="1646" spans="1:24" ht="15.75" customHeight="1">
      <c r="A1646" s="3" t="s">
        <v>66</v>
      </c>
      <c r="B1646" s="3" t="s">
        <v>267</v>
      </c>
      <c r="C1646" s="3" t="s">
        <v>268</v>
      </c>
      <c r="D1646" s="3" t="s">
        <v>1230</v>
      </c>
      <c r="E1646" s="3" t="s">
        <v>1231</v>
      </c>
      <c r="F1646" s="3" t="s">
        <v>29</v>
      </c>
      <c r="G1646" s="3" t="s">
        <v>30</v>
      </c>
      <c r="H1646" s="3" t="s">
        <v>67</v>
      </c>
      <c r="I1646" s="3" t="s">
        <v>68</v>
      </c>
      <c r="J1646" s="3" t="s">
        <v>69</v>
      </c>
      <c r="K1646" s="3" t="s">
        <v>82</v>
      </c>
      <c r="L1646" s="3" t="s">
        <v>971</v>
      </c>
      <c r="M1646" s="3" t="s">
        <v>36</v>
      </c>
      <c r="N1646" s="4">
        <v>86894.14</v>
      </c>
      <c r="O1646" s="4">
        <v>23187.93</v>
      </c>
      <c r="P1646" s="4">
        <v>0</v>
      </c>
      <c r="Q1646" s="4">
        <v>110082.07</v>
      </c>
      <c r="R1646" s="4">
        <v>148.55000000000001</v>
      </c>
      <c r="S1646" s="4">
        <v>92761.77</v>
      </c>
      <c r="T1646" s="4">
        <v>18566.64</v>
      </c>
      <c r="U1646" s="4">
        <v>17320.3</v>
      </c>
      <c r="V1646" s="4">
        <v>91515.43</v>
      </c>
      <c r="W1646" s="4">
        <v>17171.75</v>
      </c>
      <c r="X1646" s="3" t="s">
        <v>37</v>
      </c>
    </row>
    <row r="1647" spans="1:24" ht="15.75" customHeight="1">
      <c r="A1647" s="3" t="s">
        <v>66</v>
      </c>
      <c r="B1647" s="3" t="s">
        <v>267</v>
      </c>
      <c r="C1647" s="3" t="s">
        <v>268</v>
      </c>
      <c r="D1647" s="3" t="s">
        <v>1230</v>
      </c>
      <c r="E1647" s="3" t="s">
        <v>1231</v>
      </c>
      <c r="F1647" s="3" t="s">
        <v>29</v>
      </c>
      <c r="G1647" s="3" t="s">
        <v>30</v>
      </c>
      <c r="H1647" s="3" t="s">
        <v>67</v>
      </c>
      <c r="I1647" s="3" t="s">
        <v>68</v>
      </c>
      <c r="J1647" s="3" t="s">
        <v>69</v>
      </c>
      <c r="K1647" s="3" t="s">
        <v>84</v>
      </c>
      <c r="L1647" s="3" t="s">
        <v>972</v>
      </c>
      <c r="M1647" s="3" t="s">
        <v>36</v>
      </c>
      <c r="N1647" s="4">
        <v>227098.05</v>
      </c>
      <c r="O1647" s="4">
        <v>-107686.19</v>
      </c>
      <c r="P1647" s="4">
        <v>0</v>
      </c>
      <c r="Q1647" s="4">
        <v>119411.86</v>
      </c>
      <c r="R1647" s="4">
        <v>0</v>
      </c>
      <c r="S1647" s="4">
        <v>103161.94</v>
      </c>
      <c r="T1647" s="4">
        <v>46933.88</v>
      </c>
      <c r="U1647" s="4">
        <v>16249.92</v>
      </c>
      <c r="V1647" s="4">
        <v>72477.98</v>
      </c>
      <c r="W1647" s="4">
        <v>16249.92</v>
      </c>
      <c r="X1647" s="3" t="s">
        <v>37</v>
      </c>
    </row>
    <row r="1648" spans="1:24" ht="15.75" customHeight="1">
      <c r="A1648" s="3" t="s">
        <v>66</v>
      </c>
      <c r="B1648" s="3" t="s">
        <v>267</v>
      </c>
      <c r="C1648" s="3" t="s">
        <v>268</v>
      </c>
      <c r="D1648" s="3" t="s">
        <v>1230</v>
      </c>
      <c r="E1648" s="3" t="s">
        <v>1231</v>
      </c>
      <c r="F1648" s="3" t="s">
        <v>29</v>
      </c>
      <c r="G1648" s="3" t="s">
        <v>30</v>
      </c>
      <c r="H1648" s="3" t="s">
        <v>67</v>
      </c>
      <c r="I1648" s="3" t="s">
        <v>68</v>
      </c>
      <c r="J1648" s="3" t="s">
        <v>69</v>
      </c>
      <c r="K1648" s="3" t="s">
        <v>453</v>
      </c>
      <c r="L1648" s="3" t="s">
        <v>1234</v>
      </c>
      <c r="M1648" s="3" t="s">
        <v>36</v>
      </c>
      <c r="N1648" s="4">
        <v>687916.85</v>
      </c>
      <c r="O1648" s="4">
        <v>167083.15</v>
      </c>
      <c r="P1648" s="4">
        <v>0</v>
      </c>
      <c r="Q1648" s="4">
        <v>855000</v>
      </c>
      <c r="R1648" s="4">
        <v>0</v>
      </c>
      <c r="S1648" s="4">
        <v>855000</v>
      </c>
      <c r="T1648" s="4">
        <v>0</v>
      </c>
      <c r="U1648" s="4">
        <v>0</v>
      </c>
      <c r="V1648" s="4">
        <v>855000</v>
      </c>
      <c r="W1648" s="4">
        <v>0</v>
      </c>
      <c r="X1648" s="3" t="s">
        <v>37</v>
      </c>
    </row>
    <row r="1649" spans="1:24" ht="15.75" customHeight="1">
      <c r="A1649" s="3" t="s">
        <v>66</v>
      </c>
      <c r="B1649" s="3" t="s">
        <v>267</v>
      </c>
      <c r="C1649" s="3" t="s">
        <v>268</v>
      </c>
      <c r="D1649" s="3" t="s">
        <v>1230</v>
      </c>
      <c r="E1649" s="3" t="s">
        <v>1231</v>
      </c>
      <c r="F1649" s="3" t="s">
        <v>29</v>
      </c>
      <c r="G1649" s="3" t="s">
        <v>30</v>
      </c>
      <c r="H1649" s="3" t="s">
        <v>67</v>
      </c>
      <c r="I1649" s="3" t="s">
        <v>68</v>
      </c>
      <c r="J1649" s="3" t="s">
        <v>69</v>
      </c>
      <c r="K1649" s="3" t="s">
        <v>86</v>
      </c>
      <c r="L1649" s="3" t="s">
        <v>973</v>
      </c>
      <c r="M1649" s="3" t="s">
        <v>36</v>
      </c>
      <c r="N1649" s="4">
        <v>0</v>
      </c>
      <c r="O1649" s="4">
        <v>1500</v>
      </c>
      <c r="P1649" s="4">
        <v>0</v>
      </c>
      <c r="Q1649" s="4">
        <v>1500</v>
      </c>
      <c r="R1649" s="4">
        <v>0</v>
      </c>
      <c r="S1649" s="4">
        <v>1500</v>
      </c>
      <c r="T1649" s="4">
        <v>446.43</v>
      </c>
      <c r="U1649" s="4">
        <v>0</v>
      </c>
      <c r="V1649" s="4">
        <v>1053.57</v>
      </c>
      <c r="W1649" s="4">
        <v>0</v>
      </c>
      <c r="X1649" s="3" t="s">
        <v>37</v>
      </c>
    </row>
    <row r="1650" spans="1:24" ht="15.75" customHeight="1">
      <c r="A1650" s="3" t="s">
        <v>66</v>
      </c>
      <c r="B1650" s="3" t="s">
        <v>267</v>
      </c>
      <c r="C1650" s="3" t="s">
        <v>268</v>
      </c>
      <c r="D1650" s="3" t="s">
        <v>1230</v>
      </c>
      <c r="E1650" s="3" t="s">
        <v>1231</v>
      </c>
      <c r="F1650" s="3" t="s">
        <v>29</v>
      </c>
      <c r="G1650" s="3" t="s">
        <v>30</v>
      </c>
      <c r="H1650" s="3" t="s">
        <v>67</v>
      </c>
      <c r="I1650" s="3" t="s">
        <v>68</v>
      </c>
      <c r="J1650" s="3" t="s">
        <v>69</v>
      </c>
      <c r="K1650" s="3" t="s">
        <v>88</v>
      </c>
      <c r="L1650" s="3" t="s">
        <v>974</v>
      </c>
      <c r="M1650" s="3" t="s">
        <v>36</v>
      </c>
      <c r="N1650" s="4">
        <v>14291.73</v>
      </c>
      <c r="O1650" s="4">
        <v>-2662.23</v>
      </c>
      <c r="P1650" s="4">
        <v>0</v>
      </c>
      <c r="Q1650" s="4">
        <v>11629.5</v>
      </c>
      <c r="R1650" s="4">
        <v>0</v>
      </c>
      <c r="S1650" s="4">
        <v>3476.94</v>
      </c>
      <c r="T1650" s="4">
        <v>1016</v>
      </c>
      <c r="U1650" s="4">
        <v>8152.56</v>
      </c>
      <c r="V1650" s="4">
        <v>10613.5</v>
      </c>
      <c r="W1650" s="4">
        <v>8152.56</v>
      </c>
      <c r="X1650" s="3" t="s">
        <v>37</v>
      </c>
    </row>
    <row r="1651" spans="1:24" ht="15.75" customHeight="1">
      <c r="A1651" s="3" t="s">
        <v>66</v>
      </c>
      <c r="B1651" s="3" t="s">
        <v>267</v>
      </c>
      <c r="C1651" s="3" t="s">
        <v>268</v>
      </c>
      <c r="D1651" s="3" t="s">
        <v>1230</v>
      </c>
      <c r="E1651" s="3" t="s">
        <v>1231</v>
      </c>
      <c r="F1651" s="3" t="s">
        <v>29</v>
      </c>
      <c r="G1651" s="3" t="s">
        <v>30</v>
      </c>
      <c r="H1651" s="3" t="s">
        <v>67</v>
      </c>
      <c r="I1651" s="3" t="s">
        <v>68</v>
      </c>
      <c r="J1651" s="3" t="s">
        <v>69</v>
      </c>
      <c r="K1651" s="3" t="s">
        <v>90</v>
      </c>
      <c r="L1651" s="3" t="s">
        <v>975</v>
      </c>
      <c r="M1651" s="3" t="s">
        <v>36</v>
      </c>
      <c r="N1651" s="4">
        <v>449.07</v>
      </c>
      <c r="O1651" s="4">
        <v>-449.07</v>
      </c>
      <c r="P1651" s="4">
        <v>0</v>
      </c>
      <c r="Q1651" s="4">
        <v>0</v>
      </c>
      <c r="R1651" s="4">
        <v>0</v>
      </c>
      <c r="S1651" s="4">
        <v>0</v>
      </c>
      <c r="T1651" s="4">
        <v>0</v>
      </c>
      <c r="U1651" s="4">
        <v>0</v>
      </c>
      <c r="V1651" s="4">
        <v>0</v>
      </c>
      <c r="W1651" s="4">
        <v>0</v>
      </c>
      <c r="X1651" s="3" t="s">
        <v>37</v>
      </c>
    </row>
    <row r="1652" spans="1:24" ht="15.75" customHeight="1">
      <c r="A1652" s="3" t="s">
        <v>66</v>
      </c>
      <c r="B1652" s="3" t="s">
        <v>267</v>
      </c>
      <c r="C1652" s="3" t="s">
        <v>268</v>
      </c>
      <c r="D1652" s="3" t="s">
        <v>1230</v>
      </c>
      <c r="E1652" s="3" t="s">
        <v>1231</v>
      </c>
      <c r="F1652" s="3" t="s">
        <v>29</v>
      </c>
      <c r="G1652" s="3" t="s">
        <v>30</v>
      </c>
      <c r="H1652" s="3" t="s">
        <v>67</v>
      </c>
      <c r="I1652" s="3" t="s">
        <v>68</v>
      </c>
      <c r="J1652" s="3" t="s">
        <v>69</v>
      </c>
      <c r="K1652" s="3" t="s">
        <v>92</v>
      </c>
      <c r="L1652" s="3" t="s">
        <v>976</v>
      </c>
      <c r="M1652" s="3" t="s">
        <v>36</v>
      </c>
      <c r="N1652" s="4">
        <v>20131</v>
      </c>
      <c r="O1652" s="4">
        <v>2686.2</v>
      </c>
      <c r="P1652" s="4">
        <v>0</v>
      </c>
      <c r="Q1652" s="4">
        <v>22817.200000000001</v>
      </c>
      <c r="R1652" s="4">
        <v>0</v>
      </c>
      <c r="S1652" s="4">
        <v>5497.2</v>
      </c>
      <c r="T1652" s="4">
        <v>2520.4</v>
      </c>
      <c r="U1652" s="4">
        <v>17320</v>
      </c>
      <c r="V1652" s="4">
        <v>20296.8</v>
      </c>
      <c r="W1652" s="4">
        <v>17320</v>
      </c>
      <c r="X1652" s="3" t="s">
        <v>37</v>
      </c>
    </row>
    <row r="1653" spans="1:24" ht="15.75" customHeight="1">
      <c r="A1653" s="3" t="s">
        <v>66</v>
      </c>
      <c r="B1653" s="3" t="s">
        <v>267</v>
      </c>
      <c r="C1653" s="3" t="s">
        <v>268</v>
      </c>
      <c r="D1653" s="3" t="s">
        <v>1230</v>
      </c>
      <c r="E1653" s="3" t="s">
        <v>1231</v>
      </c>
      <c r="F1653" s="3" t="s">
        <v>29</v>
      </c>
      <c r="G1653" s="3" t="s">
        <v>30</v>
      </c>
      <c r="H1653" s="3" t="s">
        <v>67</v>
      </c>
      <c r="I1653" s="3" t="s">
        <v>68</v>
      </c>
      <c r="J1653" s="3" t="s">
        <v>69</v>
      </c>
      <c r="K1653" s="3" t="s">
        <v>94</v>
      </c>
      <c r="L1653" s="3" t="s">
        <v>977</v>
      </c>
      <c r="M1653" s="3" t="s">
        <v>36</v>
      </c>
      <c r="N1653" s="4">
        <v>6514</v>
      </c>
      <c r="O1653" s="4">
        <v>-2514</v>
      </c>
      <c r="P1653" s="4">
        <v>0</v>
      </c>
      <c r="Q1653" s="4">
        <v>4000</v>
      </c>
      <c r="R1653" s="4">
        <v>0</v>
      </c>
      <c r="S1653" s="4">
        <v>3359</v>
      </c>
      <c r="T1653" s="4">
        <v>484.7</v>
      </c>
      <c r="U1653" s="4">
        <v>641</v>
      </c>
      <c r="V1653" s="4">
        <v>3515.3</v>
      </c>
      <c r="W1653" s="4">
        <v>641</v>
      </c>
      <c r="X1653" s="3" t="s">
        <v>37</v>
      </c>
    </row>
    <row r="1654" spans="1:24" ht="15.75" customHeight="1">
      <c r="A1654" s="3" t="s">
        <v>66</v>
      </c>
      <c r="B1654" s="3" t="s">
        <v>267</v>
      </c>
      <c r="C1654" s="3" t="s">
        <v>268</v>
      </c>
      <c r="D1654" s="3" t="s">
        <v>1230</v>
      </c>
      <c r="E1654" s="3" t="s">
        <v>1231</v>
      </c>
      <c r="F1654" s="3" t="s">
        <v>29</v>
      </c>
      <c r="G1654" s="3" t="s">
        <v>30</v>
      </c>
      <c r="H1654" s="3" t="s">
        <v>67</v>
      </c>
      <c r="I1654" s="3" t="s">
        <v>68</v>
      </c>
      <c r="J1654" s="3" t="s">
        <v>69</v>
      </c>
      <c r="K1654" s="3" t="s">
        <v>306</v>
      </c>
      <c r="L1654" s="3" t="s">
        <v>999</v>
      </c>
      <c r="M1654" s="3" t="s">
        <v>36</v>
      </c>
      <c r="N1654" s="4">
        <v>280800</v>
      </c>
      <c r="O1654" s="4">
        <v>15600</v>
      </c>
      <c r="P1654" s="4">
        <v>0</v>
      </c>
      <c r="Q1654" s="4">
        <v>296400</v>
      </c>
      <c r="R1654" s="4">
        <v>156000</v>
      </c>
      <c r="S1654" s="4">
        <v>140400</v>
      </c>
      <c r="T1654" s="4">
        <v>117000</v>
      </c>
      <c r="U1654" s="4">
        <v>156000</v>
      </c>
      <c r="V1654" s="4">
        <v>179400</v>
      </c>
      <c r="W1654" s="4">
        <v>0</v>
      </c>
      <c r="X1654" s="3" t="s">
        <v>37</v>
      </c>
    </row>
    <row r="1655" spans="1:24" ht="15.75" customHeight="1">
      <c r="A1655" s="3" t="s">
        <v>66</v>
      </c>
      <c r="B1655" s="3" t="s">
        <v>267</v>
      </c>
      <c r="C1655" s="3" t="s">
        <v>268</v>
      </c>
      <c r="D1655" s="3" t="s">
        <v>1230</v>
      </c>
      <c r="E1655" s="3" t="s">
        <v>1231</v>
      </c>
      <c r="F1655" s="3" t="s">
        <v>29</v>
      </c>
      <c r="G1655" s="3" t="s">
        <v>30</v>
      </c>
      <c r="H1655" s="3" t="s">
        <v>67</v>
      </c>
      <c r="I1655" s="3" t="s">
        <v>68</v>
      </c>
      <c r="J1655" s="3" t="s">
        <v>69</v>
      </c>
      <c r="K1655" s="3" t="s">
        <v>401</v>
      </c>
      <c r="L1655" s="3" t="s">
        <v>1026</v>
      </c>
      <c r="M1655" s="3" t="s">
        <v>36</v>
      </c>
      <c r="N1655" s="4">
        <v>45000</v>
      </c>
      <c r="O1655" s="4">
        <v>-1012</v>
      </c>
      <c r="P1655" s="4">
        <v>0</v>
      </c>
      <c r="Q1655" s="4">
        <v>43988</v>
      </c>
      <c r="R1655" s="4">
        <v>0</v>
      </c>
      <c r="S1655" s="4">
        <v>3988</v>
      </c>
      <c r="T1655" s="4">
        <v>3988</v>
      </c>
      <c r="U1655" s="4">
        <v>40000</v>
      </c>
      <c r="V1655" s="4">
        <v>40000</v>
      </c>
      <c r="W1655" s="4">
        <v>40000</v>
      </c>
      <c r="X1655" s="3" t="s">
        <v>37</v>
      </c>
    </row>
    <row r="1656" spans="1:24" ht="15.75" customHeight="1">
      <c r="A1656" s="3" t="s">
        <v>66</v>
      </c>
      <c r="B1656" s="3" t="s">
        <v>267</v>
      </c>
      <c r="C1656" s="3" t="s">
        <v>268</v>
      </c>
      <c r="D1656" s="3" t="s">
        <v>1230</v>
      </c>
      <c r="E1656" s="3" t="s">
        <v>1231</v>
      </c>
      <c r="F1656" s="3" t="s">
        <v>29</v>
      </c>
      <c r="G1656" s="3" t="s">
        <v>30</v>
      </c>
      <c r="H1656" s="3" t="s">
        <v>67</v>
      </c>
      <c r="I1656" s="3" t="s">
        <v>68</v>
      </c>
      <c r="J1656" s="3" t="s">
        <v>69</v>
      </c>
      <c r="K1656" s="3" t="s">
        <v>566</v>
      </c>
      <c r="L1656" s="3" t="s">
        <v>1000</v>
      </c>
      <c r="M1656" s="3" t="s">
        <v>36</v>
      </c>
      <c r="N1656" s="4">
        <v>102530.57</v>
      </c>
      <c r="O1656" s="4">
        <v>-102530.57</v>
      </c>
      <c r="P1656" s="4">
        <v>0</v>
      </c>
      <c r="Q1656" s="4">
        <v>0</v>
      </c>
      <c r="R1656" s="4">
        <v>0</v>
      </c>
      <c r="S1656" s="4">
        <v>0</v>
      </c>
      <c r="T1656" s="4">
        <v>0</v>
      </c>
      <c r="U1656" s="4">
        <v>0</v>
      </c>
      <c r="V1656" s="4">
        <v>0</v>
      </c>
      <c r="W1656" s="4">
        <v>0</v>
      </c>
      <c r="X1656" s="3" t="s">
        <v>37</v>
      </c>
    </row>
    <row r="1657" spans="1:24" ht="15.75" customHeight="1">
      <c r="A1657" s="3" t="s">
        <v>66</v>
      </c>
      <c r="B1657" s="3" t="s">
        <v>267</v>
      </c>
      <c r="C1657" s="3" t="s">
        <v>268</v>
      </c>
      <c r="D1657" s="3" t="s">
        <v>1230</v>
      </c>
      <c r="E1657" s="3" t="s">
        <v>1231</v>
      </c>
      <c r="F1657" s="3" t="s">
        <v>29</v>
      </c>
      <c r="G1657" s="3" t="s">
        <v>30</v>
      </c>
      <c r="H1657" s="3" t="s">
        <v>67</v>
      </c>
      <c r="I1657" s="3" t="s">
        <v>68</v>
      </c>
      <c r="J1657" s="3" t="s">
        <v>69</v>
      </c>
      <c r="K1657" s="3" t="s">
        <v>1235</v>
      </c>
      <c r="L1657" s="3" t="s">
        <v>1236</v>
      </c>
      <c r="M1657" s="3" t="s">
        <v>36</v>
      </c>
      <c r="N1657" s="4">
        <v>0</v>
      </c>
      <c r="O1657" s="4">
        <v>20000</v>
      </c>
      <c r="P1657" s="4">
        <v>0</v>
      </c>
      <c r="Q1657" s="4">
        <v>20000</v>
      </c>
      <c r="R1657" s="4">
        <v>0</v>
      </c>
      <c r="S1657" s="4">
        <v>0</v>
      </c>
      <c r="T1657" s="4">
        <v>0</v>
      </c>
      <c r="U1657" s="4">
        <v>20000</v>
      </c>
      <c r="V1657" s="4">
        <v>20000</v>
      </c>
      <c r="W1657" s="4">
        <v>20000</v>
      </c>
      <c r="X1657" s="3" t="s">
        <v>37</v>
      </c>
    </row>
    <row r="1658" spans="1:24" ht="15.75" customHeight="1">
      <c r="A1658" s="3" t="s">
        <v>66</v>
      </c>
      <c r="B1658" s="3" t="s">
        <v>267</v>
      </c>
      <c r="C1658" s="3" t="s">
        <v>268</v>
      </c>
      <c r="D1658" s="3" t="s">
        <v>1230</v>
      </c>
      <c r="E1658" s="3" t="s">
        <v>1231</v>
      </c>
      <c r="F1658" s="3" t="s">
        <v>29</v>
      </c>
      <c r="G1658" s="3" t="s">
        <v>30</v>
      </c>
      <c r="H1658" s="3" t="s">
        <v>67</v>
      </c>
      <c r="I1658" s="3" t="s">
        <v>68</v>
      </c>
      <c r="J1658" s="3" t="s">
        <v>69</v>
      </c>
      <c r="K1658" s="3" t="s">
        <v>100</v>
      </c>
      <c r="L1658" s="3" t="s">
        <v>1017</v>
      </c>
      <c r="M1658" s="3" t="s">
        <v>36</v>
      </c>
      <c r="N1658" s="4">
        <v>15084.3</v>
      </c>
      <c r="O1658" s="4">
        <v>-7684.3</v>
      </c>
      <c r="P1658" s="4">
        <v>0</v>
      </c>
      <c r="Q1658" s="4">
        <v>7400</v>
      </c>
      <c r="R1658" s="4">
        <v>0</v>
      </c>
      <c r="S1658" s="4">
        <v>2900</v>
      </c>
      <c r="T1658" s="4">
        <v>2320</v>
      </c>
      <c r="U1658" s="4">
        <v>4500</v>
      </c>
      <c r="V1658" s="4">
        <v>5080</v>
      </c>
      <c r="W1658" s="4">
        <v>4500</v>
      </c>
      <c r="X1658" s="3" t="s">
        <v>37</v>
      </c>
    </row>
    <row r="1659" spans="1:24" ht="15.75" customHeight="1">
      <c r="A1659" s="3" t="s">
        <v>66</v>
      </c>
      <c r="B1659" s="3" t="s">
        <v>267</v>
      </c>
      <c r="C1659" s="3" t="s">
        <v>268</v>
      </c>
      <c r="D1659" s="3" t="s">
        <v>1230</v>
      </c>
      <c r="E1659" s="3" t="s">
        <v>1231</v>
      </c>
      <c r="F1659" s="3" t="s">
        <v>29</v>
      </c>
      <c r="G1659" s="3" t="s">
        <v>30</v>
      </c>
      <c r="H1659" s="3" t="s">
        <v>67</v>
      </c>
      <c r="I1659" s="3" t="s">
        <v>68</v>
      </c>
      <c r="J1659" s="3" t="s">
        <v>69</v>
      </c>
      <c r="K1659" s="3" t="s">
        <v>102</v>
      </c>
      <c r="L1659" s="3" t="s">
        <v>979</v>
      </c>
      <c r="M1659" s="3" t="s">
        <v>36</v>
      </c>
      <c r="N1659" s="4">
        <v>6749.3</v>
      </c>
      <c r="O1659" s="4">
        <v>-3249.3</v>
      </c>
      <c r="P1659" s="4">
        <v>0</v>
      </c>
      <c r="Q1659" s="4">
        <v>3500</v>
      </c>
      <c r="R1659" s="4">
        <v>0</v>
      </c>
      <c r="S1659" s="4">
        <v>0</v>
      </c>
      <c r="T1659" s="4">
        <v>0</v>
      </c>
      <c r="U1659" s="4">
        <v>3500</v>
      </c>
      <c r="V1659" s="4">
        <v>3500</v>
      </c>
      <c r="W1659" s="4">
        <v>3500</v>
      </c>
      <c r="X1659" s="3" t="s">
        <v>37</v>
      </c>
    </row>
    <row r="1660" spans="1:24" ht="15.75" customHeight="1">
      <c r="A1660" s="3" t="s">
        <v>66</v>
      </c>
      <c r="B1660" s="3" t="s">
        <v>267</v>
      </c>
      <c r="C1660" s="3" t="s">
        <v>268</v>
      </c>
      <c r="D1660" s="3" t="s">
        <v>1230</v>
      </c>
      <c r="E1660" s="3" t="s">
        <v>1231</v>
      </c>
      <c r="F1660" s="3" t="s">
        <v>29</v>
      </c>
      <c r="G1660" s="3" t="s">
        <v>30</v>
      </c>
      <c r="H1660" s="3" t="s">
        <v>67</v>
      </c>
      <c r="I1660" s="3" t="s">
        <v>68</v>
      </c>
      <c r="J1660" s="3" t="s">
        <v>69</v>
      </c>
      <c r="K1660" s="3" t="s">
        <v>493</v>
      </c>
      <c r="L1660" s="3" t="s">
        <v>980</v>
      </c>
      <c r="M1660" s="3" t="s">
        <v>36</v>
      </c>
      <c r="N1660" s="4">
        <v>50.93</v>
      </c>
      <c r="O1660" s="4">
        <v>99.07</v>
      </c>
      <c r="P1660" s="4">
        <v>0</v>
      </c>
      <c r="Q1660" s="4">
        <v>150</v>
      </c>
      <c r="R1660" s="4">
        <v>0</v>
      </c>
      <c r="S1660" s="4">
        <v>83.42</v>
      </c>
      <c r="T1660" s="4">
        <v>76.56</v>
      </c>
      <c r="U1660" s="4">
        <v>66.58</v>
      </c>
      <c r="V1660" s="4">
        <v>73.44</v>
      </c>
      <c r="W1660" s="4">
        <v>66.58</v>
      </c>
      <c r="X1660" s="3" t="s">
        <v>37</v>
      </c>
    </row>
    <row r="1661" spans="1:24" ht="15.75" customHeight="1">
      <c r="A1661" s="3" t="s">
        <v>66</v>
      </c>
      <c r="B1661" s="3" t="s">
        <v>267</v>
      </c>
      <c r="C1661" s="3" t="s">
        <v>268</v>
      </c>
      <c r="D1661" s="3" t="s">
        <v>1230</v>
      </c>
      <c r="E1661" s="3" t="s">
        <v>1231</v>
      </c>
      <c r="F1661" s="3" t="s">
        <v>29</v>
      </c>
      <c r="G1661" s="3" t="s">
        <v>30</v>
      </c>
      <c r="H1661" s="3" t="s">
        <v>67</v>
      </c>
      <c r="I1661" s="3" t="s">
        <v>68</v>
      </c>
      <c r="J1661" s="3" t="s">
        <v>69</v>
      </c>
      <c r="K1661" s="3" t="s">
        <v>104</v>
      </c>
      <c r="L1661" s="3" t="s">
        <v>981</v>
      </c>
      <c r="M1661" s="3" t="s">
        <v>36</v>
      </c>
      <c r="N1661" s="4">
        <v>5000</v>
      </c>
      <c r="O1661" s="4">
        <v>-2500</v>
      </c>
      <c r="P1661" s="4">
        <v>0</v>
      </c>
      <c r="Q1661" s="4">
        <v>2500</v>
      </c>
      <c r="R1661" s="4">
        <v>0</v>
      </c>
      <c r="S1661" s="4">
        <v>0</v>
      </c>
      <c r="T1661" s="4">
        <v>0</v>
      </c>
      <c r="U1661" s="4">
        <v>2500</v>
      </c>
      <c r="V1661" s="4">
        <v>2500</v>
      </c>
      <c r="W1661" s="4">
        <v>2500</v>
      </c>
      <c r="X1661" s="3" t="s">
        <v>37</v>
      </c>
    </row>
    <row r="1662" spans="1:24" ht="15.75" customHeight="1">
      <c r="A1662" s="3" t="s">
        <v>66</v>
      </c>
      <c r="B1662" s="3" t="s">
        <v>267</v>
      </c>
      <c r="C1662" s="3" t="s">
        <v>268</v>
      </c>
      <c r="D1662" s="3" t="s">
        <v>1230</v>
      </c>
      <c r="E1662" s="3" t="s">
        <v>1231</v>
      </c>
      <c r="F1662" s="3" t="s">
        <v>29</v>
      </c>
      <c r="G1662" s="3" t="s">
        <v>30</v>
      </c>
      <c r="H1662" s="3" t="s">
        <v>67</v>
      </c>
      <c r="I1662" s="3" t="s">
        <v>68</v>
      </c>
      <c r="J1662" s="3" t="s">
        <v>69</v>
      </c>
      <c r="K1662" s="3" t="s">
        <v>106</v>
      </c>
      <c r="L1662" s="3" t="s">
        <v>982</v>
      </c>
      <c r="M1662" s="3" t="s">
        <v>36</v>
      </c>
      <c r="N1662" s="4">
        <v>3600</v>
      </c>
      <c r="O1662" s="4">
        <v>2376.9699999999998</v>
      </c>
      <c r="P1662" s="4">
        <v>0</v>
      </c>
      <c r="Q1662" s="4">
        <v>5976.97</v>
      </c>
      <c r="R1662" s="4">
        <v>0</v>
      </c>
      <c r="S1662" s="4">
        <v>3644.07</v>
      </c>
      <c r="T1662" s="4">
        <v>3086.07</v>
      </c>
      <c r="U1662" s="4">
        <v>2332.9</v>
      </c>
      <c r="V1662" s="4">
        <v>2890.9</v>
      </c>
      <c r="W1662" s="4">
        <v>2332.9</v>
      </c>
      <c r="X1662" s="3" t="s">
        <v>37</v>
      </c>
    </row>
    <row r="1663" spans="1:24" ht="15.75" customHeight="1">
      <c r="A1663" s="3" t="s">
        <v>66</v>
      </c>
      <c r="B1663" s="3" t="s">
        <v>267</v>
      </c>
      <c r="C1663" s="3" t="s">
        <v>268</v>
      </c>
      <c r="D1663" s="3" t="s">
        <v>1230</v>
      </c>
      <c r="E1663" s="3" t="s">
        <v>1231</v>
      </c>
      <c r="F1663" s="3" t="s">
        <v>29</v>
      </c>
      <c r="G1663" s="3" t="s">
        <v>30</v>
      </c>
      <c r="H1663" s="3" t="s">
        <v>67</v>
      </c>
      <c r="I1663" s="3" t="s">
        <v>68</v>
      </c>
      <c r="J1663" s="3" t="s">
        <v>69</v>
      </c>
      <c r="K1663" s="3" t="s">
        <v>108</v>
      </c>
      <c r="L1663" s="3" t="s">
        <v>983</v>
      </c>
      <c r="M1663" s="3" t="s">
        <v>36</v>
      </c>
      <c r="N1663" s="4">
        <v>1500</v>
      </c>
      <c r="O1663" s="4">
        <v>6365.04</v>
      </c>
      <c r="P1663" s="4">
        <v>0</v>
      </c>
      <c r="Q1663" s="4">
        <v>7865.04</v>
      </c>
      <c r="R1663" s="4">
        <v>0</v>
      </c>
      <c r="S1663" s="4">
        <v>372.18</v>
      </c>
      <c r="T1663" s="4">
        <v>371.42</v>
      </c>
      <c r="U1663" s="4">
        <v>7492.86</v>
      </c>
      <c r="V1663" s="4">
        <v>7493.62</v>
      </c>
      <c r="W1663" s="4">
        <v>7492.86</v>
      </c>
      <c r="X1663" s="3" t="s">
        <v>37</v>
      </c>
    </row>
    <row r="1664" spans="1:24" ht="15.75" customHeight="1">
      <c r="A1664" s="3" t="s">
        <v>66</v>
      </c>
      <c r="B1664" s="3" t="s">
        <v>267</v>
      </c>
      <c r="C1664" s="3" t="s">
        <v>268</v>
      </c>
      <c r="D1664" s="3" t="s">
        <v>1230</v>
      </c>
      <c r="E1664" s="3" t="s">
        <v>1231</v>
      </c>
      <c r="F1664" s="3" t="s">
        <v>29</v>
      </c>
      <c r="G1664" s="3" t="s">
        <v>30</v>
      </c>
      <c r="H1664" s="3" t="s">
        <v>67</v>
      </c>
      <c r="I1664" s="3" t="s">
        <v>68</v>
      </c>
      <c r="J1664" s="3" t="s">
        <v>69</v>
      </c>
      <c r="K1664" s="3" t="s">
        <v>110</v>
      </c>
      <c r="L1664" s="3" t="s">
        <v>984</v>
      </c>
      <c r="M1664" s="3" t="s">
        <v>36</v>
      </c>
      <c r="N1664" s="4">
        <v>9430</v>
      </c>
      <c r="O1664" s="4">
        <v>-2126.81</v>
      </c>
      <c r="P1664" s="4">
        <v>0</v>
      </c>
      <c r="Q1664" s="4">
        <v>7303.19</v>
      </c>
      <c r="R1664" s="4">
        <v>0</v>
      </c>
      <c r="S1664" s="4">
        <v>3437.89</v>
      </c>
      <c r="T1664" s="4">
        <v>3401.74</v>
      </c>
      <c r="U1664" s="4">
        <v>3865.3</v>
      </c>
      <c r="V1664" s="4">
        <v>3901.45</v>
      </c>
      <c r="W1664" s="4">
        <v>3865.3</v>
      </c>
      <c r="X1664" s="3" t="s">
        <v>37</v>
      </c>
    </row>
    <row r="1665" spans="1:24" ht="15.75" customHeight="1">
      <c r="A1665" s="3" t="s">
        <v>66</v>
      </c>
      <c r="B1665" s="3" t="s">
        <v>267</v>
      </c>
      <c r="C1665" s="3" t="s">
        <v>268</v>
      </c>
      <c r="D1665" s="3" t="s">
        <v>1230</v>
      </c>
      <c r="E1665" s="3" t="s">
        <v>1231</v>
      </c>
      <c r="F1665" s="3" t="s">
        <v>29</v>
      </c>
      <c r="G1665" s="3" t="s">
        <v>30</v>
      </c>
      <c r="H1665" s="3" t="s">
        <v>67</v>
      </c>
      <c r="I1665" s="3" t="s">
        <v>68</v>
      </c>
      <c r="J1665" s="3" t="s">
        <v>69</v>
      </c>
      <c r="K1665" s="3" t="s">
        <v>310</v>
      </c>
      <c r="L1665" s="3" t="s">
        <v>985</v>
      </c>
      <c r="M1665" s="3" t="s">
        <v>36</v>
      </c>
      <c r="N1665" s="4">
        <v>3000</v>
      </c>
      <c r="O1665" s="4">
        <v>-2129.4699999999998</v>
      </c>
      <c r="P1665" s="4">
        <v>0</v>
      </c>
      <c r="Q1665" s="4">
        <v>870.53</v>
      </c>
      <c r="R1665" s="4">
        <v>0</v>
      </c>
      <c r="S1665" s="4">
        <v>870.53</v>
      </c>
      <c r="T1665" s="4">
        <v>870.53</v>
      </c>
      <c r="U1665" s="4">
        <v>0</v>
      </c>
      <c r="V1665" s="4">
        <v>0</v>
      </c>
      <c r="W1665" s="4">
        <v>0</v>
      </c>
      <c r="X1665" s="3" t="s">
        <v>37</v>
      </c>
    </row>
    <row r="1666" spans="1:24" ht="15.75" customHeight="1">
      <c r="A1666" s="3" t="s">
        <v>66</v>
      </c>
      <c r="B1666" s="3" t="s">
        <v>267</v>
      </c>
      <c r="C1666" s="3" t="s">
        <v>268</v>
      </c>
      <c r="D1666" s="3" t="s">
        <v>1230</v>
      </c>
      <c r="E1666" s="3" t="s">
        <v>1231</v>
      </c>
      <c r="F1666" s="3" t="s">
        <v>29</v>
      </c>
      <c r="G1666" s="3" t="s">
        <v>30</v>
      </c>
      <c r="H1666" s="3" t="s">
        <v>67</v>
      </c>
      <c r="I1666" s="3" t="s">
        <v>68</v>
      </c>
      <c r="J1666" s="3" t="s">
        <v>69</v>
      </c>
      <c r="K1666" s="3" t="s">
        <v>112</v>
      </c>
      <c r="L1666" s="3" t="s">
        <v>986</v>
      </c>
      <c r="M1666" s="3" t="s">
        <v>36</v>
      </c>
      <c r="N1666" s="4">
        <v>3285</v>
      </c>
      <c r="O1666" s="4">
        <v>541.79</v>
      </c>
      <c r="P1666" s="4">
        <v>0</v>
      </c>
      <c r="Q1666" s="4">
        <v>3826.79</v>
      </c>
      <c r="R1666" s="4">
        <v>0</v>
      </c>
      <c r="S1666" s="4">
        <v>3430.95</v>
      </c>
      <c r="T1666" s="4">
        <v>595.54</v>
      </c>
      <c r="U1666" s="4">
        <v>395.84</v>
      </c>
      <c r="V1666" s="4">
        <v>3231.25</v>
      </c>
      <c r="W1666" s="4">
        <v>395.84</v>
      </c>
      <c r="X1666" s="3" t="s">
        <v>37</v>
      </c>
    </row>
    <row r="1667" spans="1:24" ht="15.75" customHeight="1">
      <c r="A1667" s="3" t="s">
        <v>66</v>
      </c>
      <c r="B1667" s="3" t="s">
        <v>267</v>
      </c>
      <c r="C1667" s="3" t="s">
        <v>268</v>
      </c>
      <c r="D1667" s="3" t="s">
        <v>1230</v>
      </c>
      <c r="E1667" s="3" t="s">
        <v>1231</v>
      </c>
      <c r="F1667" s="3" t="s">
        <v>29</v>
      </c>
      <c r="G1667" s="3" t="s">
        <v>30</v>
      </c>
      <c r="H1667" s="3" t="s">
        <v>67</v>
      </c>
      <c r="I1667" s="3" t="s">
        <v>68</v>
      </c>
      <c r="J1667" s="3" t="s">
        <v>69</v>
      </c>
      <c r="K1667" s="3" t="s">
        <v>585</v>
      </c>
      <c r="L1667" s="3" t="s">
        <v>1237</v>
      </c>
      <c r="M1667" s="3" t="s">
        <v>36</v>
      </c>
      <c r="N1667" s="4">
        <v>0</v>
      </c>
      <c r="O1667" s="4">
        <v>736.61</v>
      </c>
      <c r="P1667" s="4">
        <v>0</v>
      </c>
      <c r="Q1667" s="4">
        <v>736.61</v>
      </c>
      <c r="R1667" s="4">
        <v>0</v>
      </c>
      <c r="S1667" s="4">
        <v>736.61</v>
      </c>
      <c r="T1667" s="4">
        <v>736.61</v>
      </c>
      <c r="U1667" s="4">
        <v>0</v>
      </c>
      <c r="V1667" s="4">
        <v>0</v>
      </c>
      <c r="W1667" s="4">
        <v>0</v>
      </c>
      <c r="X1667" s="3" t="s">
        <v>37</v>
      </c>
    </row>
    <row r="1668" spans="1:24" ht="15.75" customHeight="1">
      <c r="A1668" s="3" t="s">
        <v>66</v>
      </c>
      <c r="B1668" s="3" t="s">
        <v>267</v>
      </c>
      <c r="C1668" s="3" t="s">
        <v>268</v>
      </c>
      <c r="D1668" s="3" t="s">
        <v>1230</v>
      </c>
      <c r="E1668" s="3" t="s">
        <v>1231</v>
      </c>
      <c r="F1668" s="3" t="s">
        <v>29</v>
      </c>
      <c r="G1668" s="3" t="s">
        <v>30</v>
      </c>
      <c r="H1668" s="3" t="s">
        <v>67</v>
      </c>
      <c r="I1668" s="3" t="s">
        <v>68</v>
      </c>
      <c r="J1668" s="3" t="s">
        <v>69</v>
      </c>
      <c r="K1668" s="3" t="s">
        <v>898</v>
      </c>
      <c r="L1668" s="3" t="s">
        <v>1238</v>
      </c>
      <c r="M1668" s="3" t="s">
        <v>36</v>
      </c>
      <c r="N1668" s="4">
        <v>344</v>
      </c>
      <c r="O1668" s="4">
        <v>136</v>
      </c>
      <c r="P1668" s="4">
        <v>0</v>
      </c>
      <c r="Q1668" s="4">
        <v>480</v>
      </c>
      <c r="R1668" s="4">
        <v>0</v>
      </c>
      <c r="S1668" s="4">
        <v>240</v>
      </c>
      <c r="T1668" s="4">
        <v>0</v>
      </c>
      <c r="U1668" s="4">
        <v>240</v>
      </c>
      <c r="V1668" s="4">
        <v>480</v>
      </c>
      <c r="W1668" s="4">
        <v>240</v>
      </c>
      <c r="X1668" s="3" t="s">
        <v>37</v>
      </c>
    </row>
    <row r="1669" spans="1:24" ht="15.75" customHeight="1">
      <c r="A1669" s="3" t="s">
        <v>66</v>
      </c>
      <c r="B1669" s="3" t="s">
        <v>267</v>
      </c>
      <c r="C1669" s="3" t="s">
        <v>268</v>
      </c>
      <c r="D1669" s="3" t="s">
        <v>1230</v>
      </c>
      <c r="E1669" s="3" t="s">
        <v>1231</v>
      </c>
      <c r="F1669" s="3" t="s">
        <v>29</v>
      </c>
      <c r="G1669" s="3" t="s">
        <v>30</v>
      </c>
      <c r="H1669" s="3" t="s">
        <v>67</v>
      </c>
      <c r="I1669" s="3" t="s">
        <v>68</v>
      </c>
      <c r="J1669" s="3" t="s">
        <v>69</v>
      </c>
      <c r="K1669" s="3" t="s">
        <v>351</v>
      </c>
      <c r="L1669" s="3" t="s">
        <v>989</v>
      </c>
      <c r="M1669" s="3" t="s">
        <v>36</v>
      </c>
      <c r="N1669" s="4">
        <v>0</v>
      </c>
      <c r="O1669" s="4">
        <v>474.1</v>
      </c>
      <c r="P1669" s="4">
        <v>0</v>
      </c>
      <c r="Q1669" s="4">
        <v>474.1</v>
      </c>
      <c r="R1669" s="4">
        <v>0.01</v>
      </c>
      <c r="S1669" s="4">
        <v>474.09</v>
      </c>
      <c r="T1669" s="4">
        <v>474.09</v>
      </c>
      <c r="U1669" s="4">
        <v>0.01</v>
      </c>
      <c r="V1669" s="4">
        <v>0.01</v>
      </c>
      <c r="W1669" s="4">
        <v>0</v>
      </c>
      <c r="X1669" s="3" t="s">
        <v>37</v>
      </c>
    </row>
    <row r="1670" spans="1:24" ht="15.75" customHeight="1">
      <c r="A1670" s="3" t="s">
        <v>66</v>
      </c>
      <c r="B1670" s="3" t="s">
        <v>267</v>
      </c>
      <c r="C1670" s="3" t="s">
        <v>268</v>
      </c>
      <c r="D1670" s="3" t="s">
        <v>1230</v>
      </c>
      <c r="E1670" s="3" t="s">
        <v>1231</v>
      </c>
      <c r="F1670" s="3" t="s">
        <v>29</v>
      </c>
      <c r="G1670" s="3" t="s">
        <v>30</v>
      </c>
      <c r="H1670" s="3" t="s">
        <v>67</v>
      </c>
      <c r="I1670" s="3" t="s">
        <v>68</v>
      </c>
      <c r="J1670" s="3" t="s">
        <v>69</v>
      </c>
      <c r="K1670" s="3" t="s">
        <v>405</v>
      </c>
      <c r="L1670" s="3" t="s">
        <v>1239</v>
      </c>
      <c r="M1670" s="3" t="s">
        <v>36</v>
      </c>
      <c r="N1670" s="4">
        <v>180</v>
      </c>
      <c r="O1670" s="4">
        <v>-180</v>
      </c>
      <c r="P1670" s="4">
        <v>0</v>
      </c>
      <c r="Q1670" s="4">
        <v>0</v>
      </c>
      <c r="R1670" s="4">
        <v>0</v>
      </c>
      <c r="S1670" s="4">
        <v>0</v>
      </c>
      <c r="T1670" s="4">
        <v>0</v>
      </c>
      <c r="U1670" s="4">
        <v>0</v>
      </c>
      <c r="V1670" s="4">
        <v>0</v>
      </c>
      <c r="W1670" s="4">
        <v>0</v>
      </c>
      <c r="X1670" s="3" t="s">
        <v>37</v>
      </c>
    </row>
    <row r="1671" spans="1:24" ht="15.75" customHeight="1">
      <c r="A1671" s="3" t="s">
        <v>66</v>
      </c>
      <c r="B1671" s="3" t="s">
        <v>267</v>
      </c>
      <c r="C1671" s="3" t="s">
        <v>268</v>
      </c>
      <c r="D1671" s="3" t="s">
        <v>1230</v>
      </c>
      <c r="E1671" s="3" t="s">
        <v>1231</v>
      </c>
      <c r="F1671" s="3" t="s">
        <v>29</v>
      </c>
      <c r="G1671" s="3" t="s">
        <v>30</v>
      </c>
      <c r="H1671" s="3" t="s">
        <v>67</v>
      </c>
      <c r="I1671" s="3" t="s">
        <v>68</v>
      </c>
      <c r="J1671" s="3" t="s">
        <v>69</v>
      </c>
      <c r="K1671" s="3" t="s">
        <v>316</v>
      </c>
      <c r="L1671" s="3" t="s">
        <v>1240</v>
      </c>
      <c r="M1671" s="3" t="s">
        <v>36</v>
      </c>
      <c r="N1671" s="4">
        <v>350</v>
      </c>
      <c r="O1671" s="4">
        <v>2150</v>
      </c>
      <c r="P1671" s="4">
        <v>0</v>
      </c>
      <c r="Q1671" s="4">
        <v>2500</v>
      </c>
      <c r="R1671" s="4">
        <v>0</v>
      </c>
      <c r="S1671" s="4">
        <v>0</v>
      </c>
      <c r="T1671" s="4">
        <v>0</v>
      </c>
      <c r="U1671" s="4">
        <v>2500</v>
      </c>
      <c r="V1671" s="4">
        <v>2500</v>
      </c>
      <c r="W1671" s="4">
        <v>2500</v>
      </c>
      <c r="X1671" s="3" t="s">
        <v>37</v>
      </c>
    </row>
    <row r="1672" spans="1:24" ht="15.75" customHeight="1">
      <c r="A1672" s="3" t="s">
        <v>66</v>
      </c>
      <c r="B1672" s="3" t="s">
        <v>267</v>
      </c>
      <c r="C1672" s="3" t="s">
        <v>268</v>
      </c>
      <c r="D1672" s="3" t="s">
        <v>1230</v>
      </c>
      <c r="E1672" s="3" t="s">
        <v>1231</v>
      </c>
      <c r="F1672" s="3" t="s">
        <v>29</v>
      </c>
      <c r="G1672" s="3" t="s">
        <v>30</v>
      </c>
      <c r="H1672" s="3" t="s">
        <v>67</v>
      </c>
      <c r="I1672" s="3" t="s">
        <v>68</v>
      </c>
      <c r="J1672" s="3" t="s">
        <v>69</v>
      </c>
      <c r="K1672" s="3" t="s">
        <v>407</v>
      </c>
      <c r="L1672" s="3" t="s">
        <v>1241</v>
      </c>
      <c r="M1672" s="3" t="s">
        <v>36</v>
      </c>
      <c r="N1672" s="4">
        <v>42056.71</v>
      </c>
      <c r="O1672" s="4">
        <v>-42056.71</v>
      </c>
      <c r="P1672" s="4">
        <v>0</v>
      </c>
      <c r="Q1672" s="4">
        <v>0</v>
      </c>
      <c r="R1672" s="4">
        <v>0</v>
      </c>
      <c r="S1672" s="4">
        <v>0</v>
      </c>
      <c r="T1672" s="4">
        <v>0</v>
      </c>
      <c r="U1672" s="4">
        <v>0</v>
      </c>
      <c r="V1672" s="4">
        <v>0</v>
      </c>
      <c r="W1672" s="4">
        <v>0</v>
      </c>
      <c r="X1672" s="3" t="s">
        <v>37</v>
      </c>
    </row>
    <row r="1673" spans="1:24" ht="15.75" customHeight="1">
      <c r="A1673" s="3" t="s">
        <v>66</v>
      </c>
      <c r="B1673" s="3" t="s">
        <v>267</v>
      </c>
      <c r="C1673" s="3" t="s">
        <v>268</v>
      </c>
      <c r="D1673" s="3" t="s">
        <v>1230</v>
      </c>
      <c r="E1673" s="3" t="s">
        <v>1231</v>
      </c>
      <c r="F1673" s="3" t="s">
        <v>29</v>
      </c>
      <c r="G1673" s="3" t="s">
        <v>30</v>
      </c>
      <c r="H1673" s="3" t="s">
        <v>67</v>
      </c>
      <c r="I1673" s="3" t="s">
        <v>68</v>
      </c>
      <c r="J1673" s="3" t="s">
        <v>69</v>
      </c>
      <c r="K1673" s="3" t="s">
        <v>441</v>
      </c>
      <c r="L1673" s="3" t="s">
        <v>1242</v>
      </c>
      <c r="M1673" s="3" t="s">
        <v>36</v>
      </c>
      <c r="N1673" s="4">
        <v>53.76</v>
      </c>
      <c r="O1673" s="4">
        <v>-53.76</v>
      </c>
      <c r="P1673" s="4">
        <v>0</v>
      </c>
      <c r="Q1673" s="4">
        <v>0</v>
      </c>
      <c r="R1673" s="4">
        <v>0</v>
      </c>
      <c r="S1673" s="4">
        <v>0</v>
      </c>
      <c r="T1673" s="4">
        <v>0</v>
      </c>
      <c r="U1673" s="4">
        <v>0</v>
      </c>
      <c r="V1673" s="4">
        <v>0</v>
      </c>
      <c r="W1673" s="4">
        <v>0</v>
      </c>
      <c r="X1673" s="3" t="s">
        <v>37</v>
      </c>
    </row>
    <row r="1674" spans="1:24" ht="15.75" customHeight="1">
      <c r="A1674" s="3" t="s">
        <v>66</v>
      </c>
      <c r="B1674" s="3" t="s">
        <v>267</v>
      </c>
      <c r="C1674" s="3" t="s">
        <v>268</v>
      </c>
      <c r="D1674" s="3" t="s">
        <v>1230</v>
      </c>
      <c r="E1674" s="3" t="s">
        <v>1231</v>
      </c>
      <c r="F1674" s="3" t="s">
        <v>29</v>
      </c>
      <c r="G1674" s="3" t="s">
        <v>30</v>
      </c>
      <c r="H1674" s="3" t="s">
        <v>67</v>
      </c>
      <c r="I1674" s="3" t="s">
        <v>68</v>
      </c>
      <c r="J1674" s="3" t="s">
        <v>69</v>
      </c>
      <c r="K1674" s="3" t="s">
        <v>595</v>
      </c>
      <c r="L1674" s="3" t="s">
        <v>1243</v>
      </c>
      <c r="M1674" s="3" t="s">
        <v>36</v>
      </c>
      <c r="N1674" s="4">
        <v>70</v>
      </c>
      <c r="O1674" s="4">
        <v>-70</v>
      </c>
      <c r="P1674" s="4">
        <v>0</v>
      </c>
      <c r="Q1674" s="4">
        <v>0</v>
      </c>
      <c r="R1674" s="4">
        <v>0</v>
      </c>
      <c r="S1674" s="4">
        <v>0</v>
      </c>
      <c r="T1674" s="4">
        <v>0</v>
      </c>
      <c r="U1674" s="4">
        <v>0</v>
      </c>
      <c r="V1674" s="4">
        <v>0</v>
      </c>
      <c r="W1674" s="4">
        <v>0</v>
      </c>
      <c r="X1674" s="3" t="s">
        <v>37</v>
      </c>
    </row>
    <row r="1675" spans="1:24" ht="15.75" customHeight="1">
      <c r="A1675" s="3" t="s">
        <v>114</v>
      </c>
      <c r="B1675" s="3" t="s">
        <v>267</v>
      </c>
      <c r="C1675" s="3" t="s">
        <v>268</v>
      </c>
      <c r="D1675" s="3" t="s">
        <v>1230</v>
      </c>
      <c r="E1675" s="3" t="s">
        <v>1231</v>
      </c>
      <c r="F1675" s="3" t="s">
        <v>29</v>
      </c>
      <c r="G1675" s="3" t="s">
        <v>30</v>
      </c>
      <c r="H1675" s="3" t="s">
        <v>67</v>
      </c>
      <c r="I1675" s="3" t="s">
        <v>68</v>
      </c>
      <c r="J1675" s="3" t="s">
        <v>115</v>
      </c>
      <c r="K1675" s="3" t="s">
        <v>116</v>
      </c>
      <c r="L1675" s="3" t="s">
        <v>990</v>
      </c>
      <c r="M1675" s="3" t="s">
        <v>36</v>
      </c>
      <c r="N1675" s="4">
        <v>250</v>
      </c>
      <c r="O1675" s="4">
        <v>50</v>
      </c>
      <c r="P1675" s="4">
        <v>0</v>
      </c>
      <c r="Q1675" s="4">
        <v>300</v>
      </c>
      <c r="R1675" s="4">
        <v>0</v>
      </c>
      <c r="S1675" s="4">
        <v>149.22999999999999</v>
      </c>
      <c r="T1675" s="4">
        <v>149.22999999999999</v>
      </c>
      <c r="U1675" s="4">
        <v>150.77000000000001</v>
      </c>
      <c r="V1675" s="4">
        <v>150.77000000000001</v>
      </c>
      <c r="W1675" s="4">
        <v>150.77000000000001</v>
      </c>
      <c r="X1675" s="3" t="s">
        <v>37</v>
      </c>
    </row>
    <row r="1676" spans="1:24" ht="15.75" customHeight="1">
      <c r="A1676" s="3" t="s">
        <v>114</v>
      </c>
      <c r="B1676" s="3" t="s">
        <v>267</v>
      </c>
      <c r="C1676" s="3" t="s">
        <v>268</v>
      </c>
      <c r="D1676" s="3" t="s">
        <v>1230</v>
      </c>
      <c r="E1676" s="3" t="s">
        <v>1231</v>
      </c>
      <c r="F1676" s="3" t="s">
        <v>29</v>
      </c>
      <c r="G1676" s="3" t="s">
        <v>30</v>
      </c>
      <c r="H1676" s="3" t="s">
        <v>67</v>
      </c>
      <c r="I1676" s="3" t="s">
        <v>68</v>
      </c>
      <c r="J1676" s="3" t="s">
        <v>115</v>
      </c>
      <c r="K1676" s="3" t="s">
        <v>318</v>
      </c>
      <c r="L1676" s="3" t="s">
        <v>992</v>
      </c>
      <c r="M1676" s="3" t="s">
        <v>36</v>
      </c>
      <c r="N1676" s="4">
        <v>10</v>
      </c>
      <c r="O1676" s="4">
        <v>0</v>
      </c>
      <c r="P1676" s="4">
        <v>0</v>
      </c>
      <c r="Q1676" s="4">
        <v>10</v>
      </c>
      <c r="R1676" s="4">
        <v>0</v>
      </c>
      <c r="S1676" s="4">
        <v>2.1</v>
      </c>
      <c r="T1676" s="4">
        <v>2.1</v>
      </c>
      <c r="U1676" s="4">
        <v>7.9</v>
      </c>
      <c r="V1676" s="4">
        <v>7.9</v>
      </c>
      <c r="W1676" s="4">
        <v>7.9</v>
      </c>
      <c r="X1676" s="3" t="s">
        <v>37</v>
      </c>
    </row>
    <row r="1677" spans="1:24" ht="15.75" customHeight="1">
      <c r="A1677" s="3" t="s">
        <v>114</v>
      </c>
      <c r="B1677" s="3" t="s">
        <v>267</v>
      </c>
      <c r="C1677" s="3" t="s">
        <v>268</v>
      </c>
      <c r="D1677" s="3" t="s">
        <v>1230</v>
      </c>
      <c r="E1677" s="3" t="s">
        <v>1231</v>
      </c>
      <c r="F1677" s="3" t="s">
        <v>29</v>
      </c>
      <c r="G1677" s="3" t="s">
        <v>30</v>
      </c>
      <c r="H1677" s="3" t="s">
        <v>67</v>
      </c>
      <c r="I1677" s="3" t="s">
        <v>68</v>
      </c>
      <c r="J1677" s="3" t="s">
        <v>115</v>
      </c>
      <c r="K1677" s="3" t="s">
        <v>298</v>
      </c>
      <c r="L1677" s="3" t="s">
        <v>299</v>
      </c>
      <c r="M1677" s="3" t="s">
        <v>36</v>
      </c>
      <c r="N1677" s="4">
        <v>200</v>
      </c>
      <c r="O1677" s="4">
        <v>-100</v>
      </c>
      <c r="P1677" s="4">
        <v>0</v>
      </c>
      <c r="Q1677" s="4">
        <v>100</v>
      </c>
      <c r="R1677" s="4">
        <v>0</v>
      </c>
      <c r="S1677" s="4">
        <v>45.94</v>
      </c>
      <c r="T1677" s="4">
        <v>45.14</v>
      </c>
      <c r="U1677" s="4">
        <v>54.06</v>
      </c>
      <c r="V1677" s="4">
        <v>54.86</v>
      </c>
      <c r="W1677" s="4">
        <v>54.06</v>
      </c>
      <c r="X1677" s="3" t="s">
        <v>37</v>
      </c>
    </row>
    <row r="1678" spans="1:24" ht="15.75" customHeight="1">
      <c r="A1678" s="3" t="s">
        <v>118</v>
      </c>
      <c r="B1678" s="3" t="s">
        <v>267</v>
      </c>
      <c r="C1678" s="3" t="s">
        <v>268</v>
      </c>
      <c r="D1678" s="3" t="s">
        <v>1230</v>
      </c>
      <c r="E1678" s="3" t="s">
        <v>1231</v>
      </c>
      <c r="F1678" s="3" t="s">
        <v>702</v>
      </c>
      <c r="G1678" s="3" t="s">
        <v>703</v>
      </c>
      <c r="H1678" s="3" t="s">
        <v>1244</v>
      </c>
      <c r="I1678" s="3" t="s">
        <v>1245</v>
      </c>
      <c r="J1678" s="3" t="s">
        <v>123</v>
      </c>
      <c r="K1678" s="3" t="s">
        <v>520</v>
      </c>
      <c r="L1678" s="3" t="s">
        <v>1246</v>
      </c>
      <c r="M1678" s="3" t="s">
        <v>36</v>
      </c>
      <c r="N1678" s="4">
        <v>107300</v>
      </c>
      <c r="O1678" s="4">
        <v>0</v>
      </c>
      <c r="P1678" s="4">
        <v>0</v>
      </c>
      <c r="Q1678" s="4">
        <v>107300</v>
      </c>
      <c r="R1678" s="4">
        <v>0</v>
      </c>
      <c r="S1678" s="4">
        <v>0</v>
      </c>
      <c r="T1678" s="4">
        <v>0</v>
      </c>
      <c r="U1678" s="4">
        <v>107300</v>
      </c>
      <c r="V1678" s="4">
        <v>107300</v>
      </c>
      <c r="W1678" s="4">
        <v>107300</v>
      </c>
      <c r="X1678" s="3" t="s">
        <v>127</v>
      </c>
    </row>
    <row r="1679" spans="1:24" ht="15.75" customHeight="1">
      <c r="A1679" s="3" t="s">
        <v>118</v>
      </c>
      <c r="B1679" s="3" t="s">
        <v>267</v>
      </c>
      <c r="C1679" s="3" t="s">
        <v>268</v>
      </c>
      <c r="D1679" s="3" t="s">
        <v>1230</v>
      </c>
      <c r="E1679" s="3" t="s">
        <v>1231</v>
      </c>
      <c r="F1679" s="3" t="s">
        <v>702</v>
      </c>
      <c r="G1679" s="3" t="s">
        <v>703</v>
      </c>
      <c r="H1679" s="3" t="s">
        <v>1244</v>
      </c>
      <c r="I1679" s="3" t="s">
        <v>1245</v>
      </c>
      <c r="J1679" s="3" t="s">
        <v>123</v>
      </c>
      <c r="K1679" s="3" t="s">
        <v>385</v>
      </c>
      <c r="L1679" s="3" t="s">
        <v>1009</v>
      </c>
      <c r="M1679" s="3" t="s">
        <v>36</v>
      </c>
      <c r="N1679" s="4">
        <v>120700</v>
      </c>
      <c r="O1679" s="4">
        <v>0</v>
      </c>
      <c r="P1679" s="4">
        <v>0</v>
      </c>
      <c r="Q1679" s="4">
        <v>120700</v>
      </c>
      <c r="R1679" s="4">
        <v>2276</v>
      </c>
      <c r="S1679" s="4">
        <v>34361.72</v>
      </c>
      <c r="T1679" s="4">
        <v>6499.83</v>
      </c>
      <c r="U1679" s="4">
        <v>86338.28</v>
      </c>
      <c r="V1679" s="4">
        <v>114200.17</v>
      </c>
      <c r="W1679" s="4">
        <v>84062.28</v>
      </c>
      <c r="X1679" s="3" t="s">
        <v>127</v>
      </c>
    </row>
    <row r="1680" spans="1:24" ht="15.75" customHeight="1">
      <c r="A1680" s="3" t="s">
        <v>243</v>
      </c>
      <c r="B1680" s="3" t="s">
        <v>267</v>
      </c>
      <c r="C1680" s="3" t="s">
        <v>268</v>
      </c>
      <c r="D1680" s="3" t="s">
        <v>1230</v>
      </c>
      <c r="E1680" s="3" t="s">
        <v>1231</v>
      </c>
      <c r="F1680" s="3" t="s">
        <v>29</v>
      </c>
      <c r="G1680" s="3" t="s">
        <v>30</v>
      </c>
      <c r="H1680" s="3" t="s">
        <v>67</v>
      </c>
      <c r="I1680" s="3" t="s">
        <v>68</v>
      </c>
      <c r="J1680" s="3" t="s">
        <v>244</v>
      </c>
      <c r="K1680" s="3" t="s">
        <v>245</v>
      </c>
      <c r="L1680" s="3" t="s">
        <v>993</v>
      </c>
      <c r="M1680" s="3" t="s">
        <v>36</v>
      </c>
      <c r="N1680" s="4">
        <v>53366.400000000001</v>
      </c>
      <c r="O1680" s="4">
        <v>-40366.800000000003</v>
      </c>
      <c r="P1680" s="4">
        <v>0</v>
      </c>
      <c r="Q1680" s="4">
        <v>12999.6</v>
      </c>
      <c r="R1680" s="4">
        <v>0</v>
      </c>
      <c r="S1680" s="4">
        <v>12999.6</v>
      </c>
      <c r="T1680" s="4">
        <v>12999.6</v>
      </c>
      <c r="U1680" s="4">
        <v>0</v>
      </c>
      <c r="V1680" s="4">
        <v>0</v>
      </c>
      <c r="W1680" s="4">
        <v>0</v>
      </c>
      <c r="X1680" s="3" t="s">
        <v>247</v>
      </c>
    </row>
    <row r="1681" spans="1:24" ht="15.75" customHeight="1">
      <c r="A1681" s="3" t="s">
        <v>243</v>
      </c>
      <c r="B1681" s="3" t="s">
        <v>267</v>
      </c>
      <c r="C1681" s="3" t="s">
        <v>268</v>
      </c>
      <c r="D1681" s="3" t="s">
        <v>1230</v>
      </c>
      <c r="E1681" s="3" t="s">
        <v>1231</v>
      </c>
      <c r="F1681" s="3" t="s">
        <v>29</v>
      </c>
      <c r="G1681" s="3" t="s">
        <v>30</v>
      </c>
      <c r="H1681" s="3" t="s">
        <v>67</v>
      </c>
      <c r="I1681" s="3" t="s">
        <v>68</v>
      </c>
      <c r="J1681" s="3" t="s">
        <v>244</v>
      </c>
      <c r="K1681" s="3" t="s">
        <v>250</v>
      </c>
      <c r="L1681" s="3" t="s">
        <v>996</v>
      </c>
      <c r="M1681" s="3" t="s">
        <v>36</v>
      </c>
      <c r="N1681" s="4">
        <v>5120</v>
      </c>
      <c r="O1681" s="4">
        <v>5871</v>
      </c>
      <c r="P1681" s="4">
        <v>0</v>
      </c>
      <c r="Q1681" s="4">
        <v>10991</v>
      </c>
      <c r="R1681" s="4">
        <v>0</v>
      </c>
      <c r="S1681" s="4">
        <v>1249</v>
      </c>
      <c r="T1681" s="4">
        <v>0</v>
      </c>
      <c r="U1681" s="4">
        <v>9742</v>
      </c>
      <c r="V1681" s="4">
        <v>10991</v>
      </c>
      <c r="W1681" s="4">
        <v>9742</v>
      </c>
      <c r="X1681" s="3" t="s">
        <v>247</v>
      </c>
    </row>
    <row r="1682" spans="1:24" ht="15.75" customHeight="1">
      <c r="A1682" s="3" t="s">
        <v>243</v>
      </c>
      <c r="B1682" s="3" t="s">
        <v>267</v>
      </c>
      <c r="C1682" s="3" t="s">
        <v>268</v>
      </c>
      <c r="D1682" s="3" t="s">
        <v>1230</v>
      </c>
      <c r="E1682" s="3" t="s">
        <v>1231</v>
      </c>
      <c r="F1682" s="3" t="s">
        <v>29</v>
      </c>
      <c r="G1682" s="3" t="s">
        <v>30</v>
      </c>
      <c r="H1682" s="3" t="s">
        <v>67</v>
      </c>
      <c r="I1682" s="3" t="s">
        <v>68</v>
      </c>
      <c r="J1682" s="3" t="s">
        <v>244</v>
      </c>
      <c r="K1682" s="3" t="s">
        <v>949</v>
      </c>
      <c r="L1682" s="3" t="s">
        <v>1247</v>
      </c>
      <c r="M1682" s="3" t="s">
        <v>36</v>
      </c>
      <c r="N1682" s="4">
        <v>1500</v>
      </c>
      <c r="O1682" s="4">
        <v>500</v>
      </c>
      <c r="P1682" s="4">
        <v>0</v>
      </c>
      <c r="Q1682" s="4">
        <v>2000</v>
      </c>
      <c r="R1682" s="4">
        <v>0</v>
      </c>
      <c r="S1682" s="4">
        <v>0</v>
      </c>
      <c r="T1682" s="4">
        <v>0</v>
      </c>
      <c r="U1682" s="4">
        <v>2000</v>
      </c>
      <c r="V1682" s="4">
        <v>2000</v>
      </c>
      <c r="W1682" s="4">
        <v>2000</v>
      </c>
      <c r="X1682" s="3" t="s">
        <v>247</v>
      </c>
    </row>
    <row r="1683" spans="1:24" ht="15.75" customHeight="1">
      <c r="A1683" s="3" t="s">
        <v>243</v>
      </c>
      <c r="B1683" s="3" t="s">
        <v>267</v>
      </c>
      <c r="C1683" s="3" t="s">
        <v>268</v>
      </c>
      <c r="D1683" s="3" t="s">
        <v>1230</v>
      </c>
      <c r="E1683" s="3" t="s">
        <v>1231</v>
      </c>
      <c r="F1683" s="3" t="s">
        <v>702</v>
      </c>
      <c r="G1683" s="3" t="s">
        <v>703</v>
      </c>
      <c r="H1683" s="3" t="s">
        <v>1244</v>
      </c>
      <c r="I1683" s="3" t="s">
        <v>1245</v>
      </c>
      <c r="J1683" s="3" t="s">
        <v>244</v>
      </c>
      <c r="K1683" s="3" t="s">
        <v>250</v>
      </c>
      <c r="L1683" s="3" t="s">
        <v>1248</v>
      </c>
      <c r="M1683" s="3" t="s">
        <v>36</v>
      </c>
      <c r="N1683" s="4">
        <v>1608300</v>
      </c>
      <c r="O1683" s="4">
        <v>0</v>
      </c>
      <c r="P1683" s="4">
        <v>0</v>
      </c>
      <c r="Q1683" s="4">
        <v>1608300</v>
      </c>
      <c r="R1683" s="4">
        <v>0</v>
      </c>
      <c r="S1683" s="4">
        <v>615696.92000000004</v>
      </c>
      <c r="T1683" s="4">
        <v>615696.92000000004</v>
      </c>
      <c r="U1683" s="4">
        <v>992603.08</v>
      </c>
      <c r="V1683" s="4">
        <v>992603.08</v>
      </c>
      <c r="W1683" s="4">
        <v>992603.08</v>
      </c>
      <c r="X1683" s="3" t="s">
        <v>247</v>
      </c>
    </row>
    <row r="1684" spans="1:24" ht="15.75" customHeight="1">
      <c r="A1684" s="3" t="s">
        <v>243</v>
      </c>
      <c r="B1684" s="3" t="s">
        <v>267</v>
      </c>
      <c r="C1684" s="3" t="s">
        <v>268</v>
      </c>
      <c r="D1684" s="3" t="s">
        <v>1230</v>
      </c>
      <c r="E1684" s="3" t="s">
        <v>1231</v>
      </c>
      <c r="F1684" s="3" t="s">
        <v>702</v>
      </c>
      <c r="G1684" s="3" t="s">
        <v>703</v>
      </c>
      <c r="H1684" s="3" t="s">
        <v>1244</v>
      </c>
      <c r="I1684" s="3" t="s">
        <v>1245</v>
      </c>
      <c r="J1684" s="3" t="s">
        <v>244</v>
      </c>
      <c r="K1684" s="3" t="s">
        <v>645</v>
      </c>
      <c r="L1684" s="3" t="s">
        <v>1249</v>
      </c>
      <c r="M1684" s="3" t="s">
        <v>36</v>
      </c>
      <c r="N1684" s="4">
        <v>13700</v>
      </c>
      <c r="O1684" s="4">
        <v>0</v>
      </c>
      <c r="P1684" s="4">
        <v>0</v>
      </c>
      <c r="Q1684" s="4">
        <v>13700</v>
      </c>
      <c r="R1684" s="4">
        <v>0</v>
      </c>
      <c r="S1684" s="4">
        <v>0</v>
      </c>
      <c r="T1684" s="4">
        <v>0</v>
      </c>
      <c r="U1684" s="4">
        <v>13700</v>
      </c>
      <c r="V1684" s="4">
        <v>13700</v>
      </c>
      <c r="W1684" s="4">
        <v>13700</v>
      </c>
      <c r="X1684" s="3" t="s">
        <v>247</v>
      </c>
    </row>
    <row r="1685" spans="1:24" ht="15.75" customHeight="1">
      <c r="A1685" s="3" t="s">
        <v>262</v>
      </c>
      <c r="B1685" s="3" t="s">
        <v>267</v>
      </c>
      <c r="C1685" s="3" t="s">
        <v>268</v>
      </c>
      <c r="D1685" s="3" t="s">
        <v>1230</v>
      </c>
      <c r="E1685" s="3" t="s">
        <v>1231</v>
      </c>
      <c r="F1685" s="3" t="s">
        <v>29</v>
      </c>
      <c r="G1685" s="3" t="s">
        <v>30</v>
      </c>
      <c r="H1685" s="3" t="s">
        <v>31</v>
      </c>
      <c r="I1685" s="3" t="s">
        <v>32</v>
      </c>
      <c r="J1685" s="3" t="s">
        <v>263</v>
      </c>
      <c r="K1685" s="3" t="s">
        <v>264</v>
      </c>
      <c r="L1685" s="3" t="s">
        <v>300</v>
      </c>
      <c r="M1685" s="3" t="s">
        <v>36</v>
      </c>
      <c r="N1685" s="4">
        <v>0</v>
      </c>
      <c r="O1685" s="4">
        <v>12000</v>
      </c>
      <c r="P1685" s="4">
        <v>0</v>
      </c>
      <c r="Q1685" s="4">
        <v>12000</v>
      </c>
      <c r="R1685" s="4">
        <v>0</v>
      </c>
      <c r="S1685" s="4">
        <v>3776.12</v>
      </c>
      <c r="T1685" s="4">
        <v>3776.12</v>
      </c>
      <c r="U1685" s="4">
        <v>8223.8799999999992</v>
      </c>
      <c r="V1685" s="4">
        <v>8223.8799999999992</v>
      </c>
      <c r="W1685" s="4">
        <v>8223.8799999999992</v>
      </c>
      <c r="X1685" s="3" t="s">
        <v>266</v>
      </c>
    </row>
    <row r="1686" spans="1:24" ht="15.75" customHeight="1">
      <c r="A1686" s="3" t="s">
        <v>24</v>
      </c>
      <c r="B1686" s="3" t="s">
        <v>25</v>
      </c>
      <c r="C1686" s="3" t="s">
        <v>1067</v>
      </c>
      <c r="D1686" s="3" t="s">
        <v>1250</v>
      </c>
      <c r="E1686" s="3" t="s">
        <v>1251</v>
      </c>
      <c r="F1686" s="3" t="s">
        <v>29</v>
      </c>
      <c r="G1686" s="3" t="s">
        <v>30</v>
      </c>
      <c r="H1686" s="3" t="s">
        <v>31</v>
      </c>
      <c r="I1686" s="3" t="s">
        <v>32</v>
      </c>
      <c r="J1686" s="3" t="s">
        <v>33</v>
      </c>
      <c r="K1686" s="3" t="s">
        <v>34</v>
      </c>
      <c r="L1686" s="3" t="s">
        <v>1252</v>
      </c>
      <c r="M1686" s="3" t="s">
        <v>36</v>
      </c>
      <c r="N1686" s="4">
        <v>1172988</v>
      </c>
      <c r="O1686" s="4">
        <v>0</v>
      </c>
      <c r="P1686" s="4">
        <v>0</v>
      </c>
      <c r="Q1686" s="4">
        <v>1172988</v>
      </c>
      <c r="R1686" s="4">
        <v>0</v>
      </c>
      <c r="S1686" s="4">
        <v>437195.13</v>
      </c>
      <c r="T1686" s="4">
        <v>437195.13</v>
      </c>
      <c r="U1686" s="4">
        <v>735792.87</v>
      </c>
      <c r="V1686" s="4">
        <v>735792.87</v>
      </c>
      <c r="W1686" s="4">
        <v>735792.87</v>
      </c>
      <c r="X1686" s="3" t="s">
        <v>37</v>
      </c>
    </row>
    <row r="1687" spans="1:24" ht="15.75" customHeight="1">
      <c r="A1687" s="3" t="s">
        <v>24</v>
      </c>
      <c r="B1687" s="3" t="s">
        <v>25</v>
      </c>
      <c r="C1687" s="3" t="s">
        <v>1067</v>
      </c>
      <c r="D1687" s="3" t="s">
        <v>1250</v>
      </c>
      <c r="E1687" s="3" t="s">
        <v>1251</v>
      </c>
      <c r="F1687" s="3" t="s">
        <v>29</v>
      </c>
      <c r="G1687" s="3" t="s">
        <v>30</v>
      </c>
      <c r="H1687" s="3" t="s">
        <v>31</v>
      </c>
      <c r="I1687" s="3" t="s">
        <v>32</v>
      </c>
      <c r="J1687" s="3" t="s">
        <v>33</v>
      </c>
      <c r="K1687" s="3" t="s">
        <v>38</v>
      </c>
      <c r="L1687" s="3" t="s">
        <v>1253</v>
      </c>
      <c r="M1687" s="3" t="s">
        <v>36</v>
      </c>
      <c r="N1687" s="4">
        <v>28265.16</v>
      </c>
      <c r="O1687" s="4">
        <v>0</v>
      </c>
      <c r="P1687" s="4">
        <v>0</v>
      </c>
      <c r="Q1687" s="4">
        <v>28265.16</v>
      </c>
      <c r="R1687" s="4">
        <v>0</v>
      </c>
      <c r="S1687" s="4">
        <v>11777.15</v>
      </c>
      <c r="T1687" s="4">
        <v>11777.15</v>
      </c>
      <c r="U1687" s="4">
        <v>16488.009999999998</v>
      </c>
      <c r="V1687" s="4">
        <v>16488.009999999998</v>
      </c>
      <c r="W1687" s="4">
        <v>16488.009999999998</v>
      </c>
      <c r="X1687" s="3" t="s">
        <v>37</v>
      </c>
    </row>
    <row r="1688" spans="1:24" ht="15.75" customHeight="1">
      <c r="A1688" s="3" t="s">
        <v>24</v>
      </c>
      <c r="B1688" s="3" t="s">
        <v>25</v>
      </c>
      <c r="C1688" s="3" t="s">
        <v>1067</v>
      </c>
      <c r="D1688" s="3" t="s">
        <v>1250</v>
      </c>
      <c r="E1688" s="3" t="s">
        <v>1251</v>
      </c>
      <c r="F1688" s="3" t="s">
        <v>29</v>
      </c>
      <c r="G1688" s="3" t="s">
        <v>30</v>
      </c>
      <c r="H1688" s="3" t="s">
        <v>31</v>
      </c>
      <c r="I1688" s="3" t="s">
        <v>32</v>
      </c>
      <c r="J1688" s="3" t="s">
        <v>33</v>
      </c>
      <c r="K1688" s="3" t="s">
        <v>40</v>
      </c>
      <c r="L1688" s="3" t="s">
        <v>1254</v>
      </c>
      <c r="M1688" s="3" t="s">
        <v>36</v>
      </c>
      <c r="N1688" s="4">
        <v>102150.43</v>
      </c>
      <c r="O1688" s="4">
        <v>0</v>
      </c>
      <c r="P1688" s="4">
        <v>0</v>
      </c>
      <c r="Q1688" s="4">
        <v>102150.43</v>
      </c>
      <c r="R1688" s="4">
        <v>1748.9</v>
      </c>
      <c r="S1688" s="4">
        <v>13660.04</v>
      </c>
      <c r="T1688" s="4">
        <v>13660.04</v>
      </c>
      <c r="U1688" s="4">
        <v>88490.39</v>
      </c>
      <c r="V1688" s="4">
        <v>88490.39</v>
      </c>
      <c r="W1688" s="4">
        <v>86741.49</v>
      </c>
      <c r="X1688" s="3" t="s">
        <v>37</v>
      </c>
    </row>
    <row r="1689" spans="1:24" ht="15.75" customHeight="1">
      <c r="A1689" s="3" t="s">
        <v>24</v>
      </c>
      <c r="B1689" s="3" t="s">
        <v>25</v>
      </c>
      <c r="C1689" s="3" t="s">
        <v>1067</v>
      </c>
      <c r="D1689" s="3" t="s">
        <v>1250</v>
      </c>
      <c r="E1689" s="3" t="s">
        <v>1251</v>
      </c>
      <c r="F1689" s="3" t="s">
        <v>29</v>
      </c>
      <c r="G1689" s="3" t="s">
        <v>30</v>
      </c>
      <c r="H1689" s="3" t="s">
        <v>31</v>
      </c>
      <c r="I1689" s="3" t="s">
        <v>32</v>
      </c>
      <c r="J1689" s="3" t="s">
        <v>33</v>
      </c>
      <c r="K1689" s="3" t="s">
        <v>42</v>
      </c>
      <c r="L1689" s="3" t="s">
        <v>1255</v>
      </c>
      <c r="M1689" s="3" t="s">
        <v>36</v>
      </c>
      <c r="N1689" s="4">
        <v>37000</v>
      </c>
      <c r="O1689" s="4">
        <v>-211.2</v>
      </c>
      <c r="P1689" s="4">
        <v>0</v>
      </c>
      <c r="Q1689" s="4">
        <v>36788.800000000003</v>
      </c>
      <c r="R1689" s="4">
        <v>712.5</v>
      </c>
      <c r="S1689" s="4">
        <v>3621.25</v>
      </c>
      <c r="T1689" s="4">
        <v>3621.25</v>
      </c>
      <c r="U1689" s="4">
        <v>33167.550000000003</v>
      </c>
      <c r="V1689" s="4">
        <v>33167.550000000003</v>
      </c>
      <c r="W1689" s="4">
        <v>32455.05</v>
      </c>
      <c r="X1689" s="3" t="s">
        <v>37</v>
      </c>
    </row>
    <row r="1690" spans="1:24" ht="15.75" customHeight="1">
      <c r="A1690" s="3" t="s">
        <v>24</v>
      </c>
      <c r="B1690" s="3" t="s">
        <v>25</v>
      </c>
      <c r="C1690" s="3" t="s">
        <v>1067</v>
      </c>
      <c r="D1690" s="3" t="s">
        <v>1250</v>
      </c>
      <c r="E1690" s="3" t="s">
        <v>1251</v>
      </c>
      <c r="F1690" s="3" t="s">
        <v>29</v>
      </c>
      <c r="G1690" s="3" t="s">
        <v>30</v>
      </c>
      <c r="H1690" s="3" t="s">
        <v>31</v>
      </c>
      <c r="I1690" s="3" t="s">
        <v>32</v>
      </c>
      <c r="J1690" s="3" t="s">
        <v>33</v>
      </c>
      <c r="K1690" s="3" t="s">
        <v>44</v>
      </c>
      <c r="L1690" s="3" t="s">
        <v>1256</v>
      </c>
      <c r="M1690" s="3" t="s">
        <v>36</v>
      </c>
      <c r="N1690" s="4">
        <v>528</v>
      </c>
      <c r="O1690" s="4">
        <v>211.2</v>
      </c>
      <c r="P1690" s="4">
        <v>0</v>
      </c>
      <c r="Q1690" s="4">
        <v>739.2</v>
      </c>
      <c r="R1690" s="4">
        <v>0</v>
      </c>
      <c r="S1690" s="4">
        <v>214.2</v>
      </c>
      <c r="T1690" s="4">
        <v>214.2</v>
      </c>
      <c r="U1690" s="4">
        <v>525</v>
      </c>
      <c r="V1690" s="4">
        <v>525</v>
      </c>
      <c r="W1690" s="4">
        <v>525</v>
      </c>
      <c r="X1690" s="3" t="s">
        <v>37</v>
      </c>
    </row>
    <row r="1691" spans="1:24" ht="15.75" customHeight="1">
      <c r="A1691" s="3" t="s">
        <v>24</v>
      </c>
      <c r="B1691" s="3" t="s">
        <v>25</v>
      </c>
      <c r="C1691" s="3" t="s">
        <v>1067</v>
      </c>
      <c r="D1691" s="3" t="s">
        <v>1250</v>
      </c>
      <c r="E1691" s="3" t="s">
        <v>1251</v>
      </c>
      <c r="F1691" s="3" t="s">
        <v>29</v>
      </c>
      <c r="G1691" s="3" t="s">
        <v>30</v>
      </c>
      <c r="H1691" s="3" t="s">
        <v>31</v>
      </c>
      <c r="I1691" s="3" t="s">
        <v>32</v>
      </c>
      <c r="J1691" s="3" t="s">
        <v>33</v>
      </c>
      <c r="K1691" s="3" t="s">
        <v>46</v>
      </c>
      <c r="L1691" s="3" t="s">
        <v>1257</v>
      </c>
      <c r="M1691" s="3" t="s">
        <v>36</v>
      </c>
      <c r="N1691" s="4">
        <v>4224</v>
      </c>
      <c r="O1691" s="4">
        <v>0</v>
      </c>
      <c r="P1691" s="4">
        <v>0</v>
      </c>
      <c r="Q1691" s="4">
        <v>4224</v>
      </c>
      <c r="R1691" s="4">
        <v>0</v>
      </c>
      <c r="S1691" s="4">
        <v>1648</v>
      </c>
      <c r="T1691" s="4">
        <v>1648</v>
      </c>
      <c r="U1691" s="4">
        <v>2576</v>
      </c>
      <c r="V1691" s="4">
        <v>2576</v>
      </c>
      <c r="W1691" s="4">
        <v>2576</v>
      </c>
      <c r="X1691" s="3" t="s">
        <v>37</v>
      </c>
    </row>
    <row r="1692" spans="1:24" ht="15.75" customHeight="1">
      <c r="A1692" s="3" t="s">
        <v>24</v>
      </c>
      <c r="B1692" s="3" t="s">
        <v>25</v>
      </c>
      <c r="C1692" s="3" t="s">
        <v>1067</v>
      </c>
      <c r="D1692" s="3" t="s">
        <v>1250</v>
      </c>
      <c r="E1692" s="3" t="s">
        <v>1251</v>
      </c>
      <c r="F1692" s="3" t="s">
        <v>29</v>
      </c>
      <c r="G1692" s="3" t="s">
        <v>30</v>
      </c>
      <c r="H1692" s="3" t="s">
        <v>31</v>
      </c>
      <c r="I1692" s="3" t="s">
        <v>32</v>
      </c>
      <c r="J1692" s="3" t="s">
        <v>33</v>
      </c>
      <c r="K1692" s="3" t="s">
        <v>48</v>
      </c>
      <c r="L1692" s="3" t="s">
        <v>1258</v>
      </c>
      <c r="M1692" s="3" t="s">
        <v>36</v>
      </c>
      <c r="N1692" s="4">
        <v>847.95</v>
      </c>
      <c r="O1692" s="4">
        <v>0</v>
      </c>
      <c r="P1692" s="4">
        <v>0</v>
      </c>
      <c r="Q1692" s="4">
        <v>847.95</v>
      </c>
      <c r="R1692" s="4">
        <v>0</v>
      </c>
      <c r="S1692" s="4">
        <v>0</v>
      </c>
      <c r="T1692" s="4">
        <v>0</v>
      </c>
      <c r="U1692" s="4">
        <v>847.95</v>
      </c>
      <c r="V1692" s="4">
        <v>847.95</v>
      </c>
      <c r="W1692" s="4">
        <v>847.95</v>
      </c>
      <c r="X1692" s="3" t="s">
        <v>37</v>
      </c>
    </row>
    <row r="1693" spans="1:24" ht="15.75" customHeight="1">
      <c r="A1693" s="3" t="s">
        <v>24</v>
      </c>
      <c r="B1693" s="3" t="s">
        <v>25</v>
      </c>
      <c r="C1693" s="3" t="s">
        <v>1067</v>
      </c>
      <c r="D1693" s="3" t="s">
        <v>1250</v>
      </c>
      <c r="E1693" s="3" t="s">
        <v>1251</v>
      </c>
      <c r="F1693" s="3" t="s">
        <v>29</v>
      </c>
      <c r="G1693" s="3" t="s">
        <v>30</v>
      </c>
      <c r="H1693" s="3" t="s">
        <v>31</v>
      </c>
      <c r="I1693" s="3" t="s">
        <v>32</v>
      </c>
      <c r="J1693" s="3" t="s">
        <v>33</v>
      </c>
      <c r="K1693" s="3" t="s">
        <v>50</v>
      </c>
      <c r="L1693" s="3" t="s">
        <v>1259</v>
      </c>
      <c r="M1693" s="3" t="s">
        <v>36</v>
      </c>
      <c r="N1693" s="4">
        <v>1413.26</v>
      </c>
      <c r="O1693" s="4">
        <v>0</v>
      </c>
      <c r="P1693" s="4">
        <v>0</v>
      </c>
      <c r="Q1693" s="4">
        <v>1413.26</v>
      </c>
      <c r="R1693" s="4">
        <v>0</v>
      </c>
      <c r="S1693" s="4">
        <v>234.45</v>
      </c>
      <c r="T1693" s="4">
        <v>234.45</v>
      </c>
      <c r="U1693" s="4">
        <v>1178.81</v>
      </c>
      <c r="V1693" s="4">
        <v>1178.81</v>
      </c>
      <c r="W1693" s="4">
        <v>1178.81</v>
      </c>
      <c r="X1693" s="3" t="s">
        <v>37</v>
      </c>
    </row>
    <row r="1694" spans="1:24" ht="15.75" customHeight="1">
      <c r="A1694" s="3" t="s">
        <v>24</v>
      </c>
      <c r="B1694" s="3" t="s">
        <v>25</v>
      </c>
      <c r="C1694" s="3" t="s">
        <v>1067</v>
      </c>
      <c r="D1694" s="3" t="s">
        <v>1250</v>
      </c>
      <c r="E1694" s="3" t="s">
        <v>1251</v>
      </c>
      <c r="F1694" s="3" t="s">
        <v>29</v>
      </c>
      <c r="G1694" s="3" t="s">
        <v>30</v>
      </c>
      <c r="H1694" s="3" t="s">
        <v>31</v>
      </c>
      <c r="I1694" s="3" t="s">
        <v>32</v>
      </c>
      <c r="J1694" s="3" t="s">
        <v>33</v>
      </c>
      <c r="K1694" s="3" t="s">
        <v>281</v>
      </c>
      <c r="L1694" s="3" t="s">
        <v>1260</v>
      </c>
      <c r="M1694" s="3" t="s">
        <v>36</v>
      </c>
      <c r="N1694" s="4">
        <v>8207.5300000000007</v>
      </c>
      <c r="O1694" s="4">
        <v>0</v>
      </c>
      <c r="P1694" s="4">
        <v>0</v>
      </c>
      <c r="Q1694" s="4">
        <v>8207.5300000000007</v>
      </c>
      <c r="R1694" s="4">
        <v>0</v>
      </c>
      <c r="S1694" s="4">
        <v>0</v>
      </c>
      <c r="T1694" s="4">
        <v>0</v>
      </c>
      <c r="U1694" s="4">
        <v>8207.5300000000007</v>
      </c>
      <c r="V1694" s="4">
        <v>8207.5300000000007</v>
      </c>
      <c r="W1694" s="4">
        <v>8207.5300000000007</v>
      </c>
      <c r="X1694" s="3" t="s">
        <v>37</v>
      </c>
    </row>
    <row r="1695" spans="1:24" ht="15.75" customHeight="1">
      <c r="A1695" s="3" t="s">
        <v>24</v>
      </c>
      <c r="B1695" s="3" t="s">
        <v>25</v>
      </c>
      <c r="C1695" s="3" t="s">
        <v>1067</v>
      </c>
      <c r="D1695" s="3" t="s">
        <v>1250</v>
      </c>
      <c r="E1695" s="3" t="s">
        <v>1251</v>
      </c>
      <c r="F1695" s="3" t="s">
        <v>29</v>
      </c>
      <c r="G1695" s="3" t="s">
        <v>30</v>
      </c>
      <c r="H1695" s="3" t="s">
        <v>31</v>
      </c>
      <c r="I1695" s="3" t="s">
        <v>32</v>
      </c>
      <c r="J1695" s="3" t="s">
        <v>33</v>
      </c>
      <c r="K1695" s="3" t="s">
        <v>52</v>
      </c>
      <c r="L1695" s="3" t="s">
        <v>1261</v>
      </c>
      <c r="M1695" s="3" t="s">
        <v>36</v>
      </c>
      <c r="N1695" s="4">
        <v>6601.71</v>
      </c>
      <c r="O1695" s="4">
        <v>0</v>
      </c>
      <c r="P1695" s="4">
        <v>0</v>
      </c>
      <c r="Q1695" s="4">
        <v>6601.71</v>
      </c>
      <c r="R1695" s="4">
        <v>0</v>
      </c>
      <c r="S1695" s="4">
        <v>1784.98</v>
      </c>
      <c r="T1695" s="4">
        <v>1784.98</v>
      </c>
      <c r="U1695" s="4">
        <v>4816.7299999999996</v>
      </c>
      <c r="V1695" s="4">
        <v>4816.7299999999996</v>
      </c>
      <c r="W1695" s="4">
        <v>4816.7299999999996</v>
      </c>
      <c r="X1695" s="3" t="s">
        <v>37</v>
      </c>
    </row>
    <row r="1696" spans="1:24" ht="15.75" customHeight="1">
      <c r="A1696" s="3" t="s">
        <v>24</v>
      </c>
      <c r="B1696" s="3" t="s">
        <v>25</v>
      </c>
      <c r="C1696" s="3" t="s">
        <v>1067</v>
      </c>
      <c r="D1696" s="3" t="s">
        <v>1250</v>
      </c>
      <c r="E1696" s="3" t="s">
        <v>1251</v>
      </c>
      <c r="F1696" s="3" t="s">
        <v>29</v>
      </c>
      <c r="G1696" s="3" t="s">
        <v>30</v>
      </c>
      <c r="H1696" s="3" t="s">
        <v>31</v>
      </c>
      <c r="I1696" s="3" t="s">
        <v>32</v>
      </c>
      <c r="J1696" s="3" t="s">
        <v>33</v>
      </c>
      <c r="K1696" s="3" t="s">
        <v>54</v>
      </c>
      <c r="L1696" s="3" t="s">
        <v>1262</v>
      </c>
      <c r="M1696" s="3" t="s">
        <v>36</v>
      </c>
      <c r="N1696" s="4">
        <v>24552</v>
      </c>
      <c r="O1696" s="4">
        <v>0</v>
      </c>
      <c r="P1696" s="4">
        <v>0</v>
      </c>
      <c r="Q1696" s="4">
        <v>24552</v>
      </c>
      <c r="R1696" s="4">
        <v>14322</v>
      </c>
      <c r="S1696" s="4">
        <v>10230</v>
      </c>
      <c r="T1696" s="4">
        <v>10230</v>
      </c>
      <c r="U1696" s="4">
        <v>14322</v>
      </c>
      <c r="V1696" s="4">
        <v>14322</v>
      </c>
      <c r="W1696" s="4">
        <v>0</v>
      </c>
      <c r="X1696" s="3" t="s">
        <v>37</v>
      </c>
    </row>
    <row r="1697" spans="1:24" ht="15.75" customHeight="1">
      <c r="A1697" s="3" t="s">
        <v>24</v>
      </c>
      <c r="B1697" s="3" t="s">
        <v>25</v>
      </c>
      <c r="C1697" s="3" t="s">
        <v>1067</v>
      </c>
      <c r="D1697" s="3" t="s">
        <v>1250</v>
      </c>
      <c r="E1697" s="3" t="s">
        <v>1251</v>
      </c>
      <c r="F1697" s="3" t="s">
        <v>29</v>
      </c>
      <c r="G1697" s="3" t="s">
        <v>30</v>
      </c>
      <c r="H1697" s="3" t="s">
        <v>31</v>
      </c>
      <c r="I1697" s="3" t="s">
        <v>32</v>
      </c>
      <c r="J1697" s="3" t="s">
        <v>33</v>
      </c>
      <c r="K1697" s="3" t="s">
        <v>56</v>
      </c>
      <c r="L1697" s="3" t="s">
        <v>1263</v>
      </c>
      <c r="M1697" s="3" t="s">
        <v>36</v>
      </c>
      <c r="N1697" s="4">
        <v>4019.27</v>
      </c>
      <c r="O1697" s="4">
        <v>0</v>
      </c>
      <c r="P1697" s="4">
        <v>0</v>
      </c>
      <c r="Q1697" s="4">
        <v>4019.27</v>
      </c>
      <c r="R1697" s="4">
        <v>0</v>
      </c>
      <c r="S1697" s="4">
        <v>1813.73</v>
      </c>
      <c r="T1697" s="4">
        <v>1813.73</v>
      </c>
      <c r="U1697" s="4">
        <v>2205.54</v>
      </c>
      <c r="V1697" s="4">
        <v>2205.54</v>
      </c>
      <c r="W1697" s="4">
        <v>2205.54</v>
      </c>
      <c r="X1697" s="3" t="s">
        <v>37</v>
      </c>
    </row>
    <row r="1698" spans="1:24" ht="15.75" customHeight="1">
      <c r="A1698" s="3" t="s">
        <v>24</v>
      </c>
      <c r="B1698" s="3" t="s">
        <v>25</v>
      </c>
      <c r="C1698" s="3" t="s">
        <v>1067</v>
      </c>
      <c r="D1698" s="3" t="s">
        <v>1250</v>
      </c>
      <c r="E1698" s="3" t="s">
        <v>1251</v>
      </c>
      <c r="F1698" s="3" t="s">
        <v>29</v>
      </c>
      <c r="G1698" s="3" t="s">
        <v>30</v>
      </c>
      <c r="H1698" s="3" t="s">
        <v>31</v>
      </c>
      <c r="I1698" s="3" t="s">
        <v>32</v>
      </c>
      <c r="J1698" s="3" t="s">
        <v>33</v>
      </c>
      <c r="K1698" s="3" t="s">
        <v>58</v>
      </c>
      <c r="L1698" s="3" t="s">
        <v>1264</v>
      </c>
      <c r="M1698" s="3" t="s">
        <v>36</v>
      </c>
      <c r="N1698" s="4">
        <v>3649.55</v>
      </c>
      <c r="O1698" s="4">
        <v>10000</v>
      </c>
      <c r="P1698" s="4">
        <v>0</v>
      </c>
      <c r="Q1698" s="4">
        <v>13649.55</v>
      </c>
      <c r="R1698" s="4">
        <v>0</v>
      </c>
      <c r="S1698" s="4">
        <v>6215.5</v>
      </c>
      <c r="T1698" s="4">
        <v>6215.5</v>
      </c>
      <c r="U1698" s="4">
        <v>7434.05</v>
      </c>
      <c r="V1698" s="4">
        <v>7434.05</v>
      </c>
      <c r="W1698" s="4">
        <v>7434.05</v>
      </c>
      <c r="X1698" s="3" t="s">
        <v>37</v>
      </c>
    </row>
    <row r="1699" spans="1:24" ht="15.75" customHeight="1">
      <c r="A1699" s="3" t="s">
        <v>24</v>
      </c>
      <c r="B1699" s="3" t="s">
        <v>25</v>
      </c>
      <c r="C1699" s="3" t="s">
        <v>1067</v>
      </c>
      <c r="D1699" s="3" t="s">
        <v>1250</v>
      </c>
      <c r="E1699" s="3" t="s">
        <v>1251</v>
      </c>
      <c r="F1699" s="3" t="s">
        <v>29</v>
      </c>
      <c r="G1699" s="3" t="s">
        <v>30</v>
      </c>
      <c r="H1699" s="3" t="s">
        <v>31</v>
      </c>
      <c r="I1699" s="3" t="s">
        <v>32</v>
      </c>
      <c r="J1699" s="3" t="s">
        <v>33</v>
      </c>
      <c r="K1699" s="3" t="s">
        <v>60</v>
      </c>
      <c r="L1699" s="3" t="s">
        <v>1265</v>
      </c>
      <c r="M1699" s="3" t="s">
        <v>36</v>
      </c>
      <c r="N1699" s="4">
        <v>154923.03</v>
      </c>
      <c r="O1699" s="4">
        <v>0</v>
      </c>
      <c r="P1699" s="4">
        <v>0</v>
      </c>
      <c r="Q1699" s="4">
        <v>154923.03</v>
      </c>
      <c r="R1699" s="4">
        <v>1368.89</v>
      </c>
      <c r="S1699" s="4">
        <v>58614.71</v>
      </c>
      <c r="T1699" s="4">
        <v>58614.71</v>
      </c>
      <c r="U1699" s="4">
        <v>96308.32</v>
      </c>
      <c r="V1699" s="4">
        <v>96308.32</v>
      </c>
      <c r="W1699" s="4">
        <v>94939.43</v>
      </c>
      <c r="X1699" s="3" t="s">
        <v>37</v>
      </c>
    </row>
    <row r="1700" spans="1:24" ht="15.75" customHeight="1">
      <c r="A1700" s="3" t="s">
        <v>24</v>
      </c>
      <c r="B1700" s="3" t="s">
        <v>25</v>
      </c>
      <c r="C1700" s="3" t="s">
        <v>1067</v>
      </c>
      <c r="D1700" s="3" t="s">
        <v>1250</v>
      </c>
      <c r="E1700" s="3" t="s">
        <v>1251</v>
      </c>
      <c r="F1700" s="3" t="s">
        <v>29</v>
      </c>
      <c r="G1700" s="3" t="s">
        <v>30</v>
      </c>
      <c r="H1700" s="3" t="s">
        <v>31</v>
      </c>
      <c r="I1700" s="3" t="s">
        <v>32</v>
      </c>
      <c r="J1700" s="3" t="s">
        <v>33</v>
      </c>
      <c r="K1700" s="3" t="s">
        <v>62</v>
      </c>
      <c r="L1700" s="3" t="s">
        <v>1266</v>
      </c>
      <c r="M1700" s="3" t="s">
        <v>36</v>
      </c>
      <c r="N1700" s="4">
        <v>102150.43</v>
      </c>
      <c r="O1700" s="4">
        <v>0</v>
      </c>
      <c r="P1700" s="4">
        <v>0</v>
      </c>
      <c r="Q1700" s="4">
        <v>102150.43</v>
      </c>
      <c r="R1700" s="4">
        <v>1199.17</v>
      </c>
      <c r="S1700" s="4">
        <v>36962.51</v>
      </c>
      <c r="T1700" s="4">
        <v>36962.51</v>
      </c>
      <c r="U1700" s="4">
        <v>65187.92</v>
      </c>
      <c r="V1700" s="4">
        <v>65187.92</v>
      </c>
      <c r="W1700" s="4">
        <v>63988.75</v>
      </c>
      <c r="X1700" s="3" t="s">
        <v>37</v>
      </c>
    </row>
    <row r="1701" spans="1:24" ht="15.75" customHeight="1">
      <c r="A1701" s="3" t="s">
        <v>24</v>
      </c>
      <c r="B1701" s="3" t="s">
        <v>25</v>
      </c>
      <c r="C1701" s="3" t="s">
        <v>1067</v>
      </c>
      <c r="D1701" s="3" t="s">
        <v>1250</v>
      </c>
      <c r="E1701" s="3" t="s">
        <v>1251</v>
      </c>
      <c r="F1701" s="3" t="s">
        <v>29</v>
      </c>
      <c r="G1701" s="3" t="s">
        <v>30</v>
      </c>
      <c r="H1701" s="3" t="s">
        <v>31</v>
      </c>
      <c r="I1701" s="3" t="s">
        <v>32</v>
      </c>
      <c r="J1701" s="3" t="s">
        <v>33</v>
      </c>
      <c r="K1701" s="3" t="s">
        <v>64</v>
      </c>
      <c r="L1701" s="3" t="s">
        <v>1267</v>
      </c>
      <c r="M1701" s="3" t="s">
        <v>36</v>
      </c>
      <c r="N1701" s="4">
        <v>52998.53</v>
      </c>
      <c r="O1701" s="4">
        <v>-10000</v>
      </c>
      <c r="P1701" s="4">
        <v>0</v>
      </c>
      <c r="Q1701" s="4">
        <v>42998.53</v>
      </c>
      <c r="R1701" s="4">
        <v>0</v>
      </c>
      <c r="S1701" s="4">
        <v>0</v>
      </c>
      <c r="T1701" s="4">
        <v>0</v>
      </c>
      <c r="U1701" s="4">
        <v>42998.53</v>
      </c>
      <c r="V1701" s="4">
        <v>42998.53</v>
      </c>
      <c r="W1701" s="4">
        <v>42998.53</v>
      </c>
      <c r="X1701" s="3" t="s">
        <v>37</v>
      </c>
    </row>
    <row r="1702" spans="1:24" ht="15.75" customHeight="1">
      <c r="A1702" s="3" t="s">
        <v>66</v>
      </c>
      <c r="B1702" s="3" t="s">
        <v>25</v>
      </c>
      <c r="C1702" s="3" t="s">
        <v>1067</v>
      </c>
      <c r="D1702" s="3" t="s">
        <v>1250</v>
      </c>
      <c r="E1702" s="3" t="s">
        <v>1251</v>
      </c>
      <c r="F1702" s="3" t="s">
        <v>29</v>
      </c>
      <c r="G1702" s="3" t="s">
        <v>30</v>
      </c>
      <c r="H1702" s="3" t="s">
        <v>67</v>
      </c>
      <c r="I1702" s="3" t="s">
        <v>68</v>
      </c>
      <c r="J1702" s="3" t="s">
        <v>69</v>
      </c>
      <c r="K1702" s="3" t="s">
        <v>304</v>
      </c>
      <c r="L1702" s="3" t="s">
        <v>1268</v>
      </c>
      <c r="M1702" s="3" t="s">
        <v>36</v>
      </c>
      <c r="N1702" s="4">
        <v>1500</v>
      </c>
      <c r="O1702" s="4">
        <v>-617.16</v>
      </c>
      <c r="P1702" s="4">
        <v>0</v>
      </c>
      <c r="Q1702" s="4">
        <v>882.84</v>
      </c>
      <c r="R1702" s="4">
        <v>0</v>
      </c>
      <c r="S1702" s="4">
        <v>882.84</v>
      </c>
      <c r="T1702" s="4">
        <v>294.27999999999997</v>
      </c>
      <c r="U1702" s="4">
        <v>0</v>
      </c>
      <c r="V1702" s="4">
        <v>588.55999999999995</v>
      </c>
      <c r="W1702" s="4">
        <v>0</v>
      </c>
      <c r="X1702" s="3" t="s">
        <v>37</v>
      </c>
    </row>
    <row r="1703" spans="1:24" ht="15.75" customHeight="1">
      <c r="A1703" s="3" t="s">
        <v>66</v>
      </c>
      <c r="B1703" s="3" t="s">
        <v>25</v>
      </c>
      <c r="C1703" s="3" t="s">
        <v>1067</v>
      </c>
      <c r="D1703" s="3" t="s">
        <v>1250</v>
      </c>
      <c r="E1703" s="3" t="s">
        <v>1251</v>
      </c>
      <c r="F1703" s="3" t="s">
        <v>29</v>
      </c>
      <c r="G1703" s="3" t="s">
        <v>30</v>
      </c>
      <c r="H1703" s="3" t="s">
        <v>67</v>
      </c>
      <c r="I1703" s="3" t="s">
        <v>68</v>
      </c>
      <c r="J1703" s="3" t="s">
        <v>69</v>
      </c>
      <c r="K1703" s="3" t="s">
        <v>88</v>
      </c>
      <c r="L1703" s="3" t="s">
        <v>1269</v>
      </c>
      <c r="M1703" s="3" t="s">
        <v>36</v>
      </c>
      <c r="N1703" s="4">
        <v>15294.4</v>
      </c>
      <c r="O1703" s="4">
        <v>-15294.4</v>
      </c>
      <c r="P1703" s="4">
        <v>0</v>
      </c>
      <c r="Q1703" s="4">
        <v>0</v>
      </c>
      <c r="R1703" s="4">
        <v>0</v>
      </c>
      <c r="S1703" s="4">
        <v>0</v>
      </c>
      <c r="T1703" s="4">
        <v>0</v>
      </c>
      <c r="U1703" s="4">
        <v>0</v>
      </c>
      <c r="V1703" s="4">
        <v>0</v>
      </c>
      <c r="W1703" s="4">
        <v>0</v>
      </c>
      <c r="X1703" s="3" t="s">
        <v>37</v>
      </c>
    </row>
    <row r="1704" spans="1:24" ht="15.75" customHeight="1">
      <c r="A1704" s="3" t="s">
        <v>66</v>
      </c>
      <c r="B1704" s="3" t="s">
        <v>25</v>
      </c>
      <c r="C1704" s="3" t="s">
        <v>1067</v>
      </c>
      <c r="D1704" s="3" t="s">
        <v>1250</v>
      </c>
      <c r="E1704" s="3" t="s">
        <v>1251</v>
      </c>
      <c r="F1704" s="3" t="s">
        <v>29</v>
      </c>
      <c r="G1704" s="3" t="s">
        <v>30</v>
      </c>
      <c r="H1704" s="3" t="s">
        <v>67</v>
      </c>
      <c r="I1704" s="3" t="s">
        <v>68</v>
      </c>
      <c r="J1704" s="3" t="s">
        <v>69</v>
      </c>
      <c r="K1704" s="3" t="s">
        <v>90</v>
      </c>
      <c r="L1704" s="3" t="s">
        <v>1270</v>
      </c>
      <c r="M1704" s="3" t="s">
        <v>36</v>
      </c>
      <c r="N1704" s="4">
        <v>16000</v>
      </c>
      <c r="O1704" s="4">
        <v>-12960.2</v>
      </c>
      <c r="P1704" s="4">
        <v>0</v>
      </c>
      <c r="Q1704" s="4">
        <v>3039.8</v>
      </c>
      <c r="R1704" s="4">
        <v>0</v>
      </c>
      <c r="S1704" s="4">
        <v>3039.8</v>
      </c>
      <c r="T1704" s="4">
        <v>3039.8</v>
      </c>
      <c r="U1704" s="4">
        <v>0</v>
      </c>
      <c r="V1704" s="4">
        <v>0</v>
      </c>
      <c r="W1704" s="4">
        <v>0</v>
      </c>
      <c r="X1704" s="3" t="s">
        <v>37</v>
      </c>
    </row>
    <row r="1705" spans="1:24" ht="15.75" customHeight="1">
      <c r="A1705" s="3" t="s">
        <v>66</v>
      </c>
      <c r="B1705" s="3" t="s">
        <v>25</v>
      </c>
      <c r="C1705" s="3" t="s">
        <v>1067</v>
      </c>
      <c r="D1705" s="3" t="s">
        <v>1250</v>
      </c>
      <c r="E1705" s="3" t="s">
        <v>1251</v>
      </c>
      <c r="F1705" s="3" t="s">
        <v>29</v>
      </c>
      <c r="G1705" s="3" t="s">
        <v>30</v>
      </c>
      <c r="H1705" s="3" t="s">
        <v>67</v>
      </c>
      <c r="I1705" s="3" t="s">
        <v>68</v>
      </c>
      <c r="J1705" s="3" t="s">
        <v>69</v>
      </c>
      <c r="K1705" s="3" t="s">
        <v>92</v>
      </c>
      <c r="L1705" s="3" t="s">
        <v>1271</v>
      </c>
      <c r="M1705" s="3" t="s">
        <v>36</v>
      </c>
      <c r="N1705" s="4">
        <v>21001.09</v>
      </c>
      <c r="O1705" s="4">
        <v>-17365.439999999999</v>
      </c>
      <c r="P1705" s="4">
        <v>0</v>
      </c>
      <c r="Q1705" s="4">
        <v>3635.65</v>
      </c>
      <c r="R1705" s="4">
        <v>0</v>
      </c>
      <c r="S1705" s="4">
        <v>505.6</v>
      </c>
      <c r="T1705" s="4">
        <v>505.6</v>
      </c>
      <c r="U1705" s="4">
        <v>3130.05</v>
      </c>
      <c r="V1705" s="4">
        <v>3130.05</v>
      </c>
      <c r="W1705" s="4">
        <v>3130.05</v>
      </c>
      <c r="X1705" s="3" t="s">
        <v>37</v>
      </c>
    </row>
    <row r="1706" spans="1:24" ht="15.75" customHeight="1">
      <c r="A1706" s="3" t="s">
        <v>66</v>
      </c>
      <c r="B1706" s="3" t="s">
        <v>25</v>
      </c>
      <c r="C1706" s="3" t="s">
        <v>1067</v>
      </c>
      <c r="D1706" s="3" t="s">
        <v>1250</v>
      </c>
      <c r="E1706" s="3" t="s">
        <v>1251</v>
      </c>
      <c r="F1706" s="3" t="s">
        <v>29</v>
      </c>
      <c r="G1706" s="3" t="s">
        <v>30</v>
      </c>
      <c r="H1706" s="3" t="s">
        <v>67</v>
      </c>
      <c r="I1706" s="3" t="s">
        <v>68</v>
      </c>
      <c r="J1706" s="3" t="s">
        <v>69</v>
      </c>
      <c r="K1706" s="3" t="s">
        <v>1272</v>
      </c>
      <c r="L1706" s="3" t="s">
        <v>1273</v>
      </c>
      <c r="M1706" s="3" t="s">
        <v>36</v>
      </c>
      <c r="N1706" s="4">
        <v>1140</v>
      </c>
      <c r="O1706" s="4">
        <v>660</v>
      </c>
      <c r="P1706" s="4">
        <v>0</v>
      </c>
      <c r="Q1706" s="4">
        <v>1800</v>
      </c>
      <c r="R1706" s="4">
        <v>1800</v>
      </c>
      <c r="S1706" s="4">
        <v>0</v>
      </c>
      <c r="T1706" s="4">
        <v>0</v>
      </c>
      <c r="U1706" s="4">
        <v>1800</v>
      </c>
      <c r="V1706" s="4">
        <v>1800</v>
      </c>
      <c r="W1706" s="4">
        <v>0</v>
      </c>
      <c r="X1706" s="3" t="s">
        <v>37</v>
      </c>
    </row>
    <row r="1707" spans="1:24" ht="15.75" customHeight="1">
      <c r="A1707" s="3" t="s">
        <v>66</v>
      </c>
      <c r="B1707" s="3" t="s">
        <v>25</v>
      </c>
      <c r="C1707" s="3" t="s">
        <v>1067</v>
      </c>
      <c r="D1707" s="3" t="s">
        <v>1250</v>
      </c>
      <c r="E1707" s="3" t="s">
        <v>1251</v>
      </c>
      <c r="F1707" s="3" t="s">
        <v>29</v>
      </c>
      <c r="G1707" s="3" t="s">
        <v>30</v>
      </c>
      <c r="H1707" s="3" t="s">
        <v>67</v>
      </c>
      <c r="I1707" s="3" t="s">
        <v>68</v>
      </c>
      <c r="J1707" s="3" t="s">
        <v>69</v>
      </c>
      <c r="K1707" s="3" t="s">
        <v>1235</v>
      </c>
      <c r="L1707" s="3" t="s">
        <v>1274</v>
      </c>
      <c r="M1707" s="3" t="s">
        <v>36</v>
      </c>
      <c r="N1707" s="4">
        <v>0</v>
      </c>
      <c r="O1707" s="4">
        <v>6200</v>
      </c>
      <c r="P1707" s="4">
        <v>0</v>
      </c>
      <c r="Q1707" s="4">
        <v>6200</v>
      </c>
      <c r="R1707" s="4">
        <v>0</v>
      </c>
      <c r="S1707" s="4">
        <v>6200</v>
      </c>
      <c r="T1707" s="4">
        <v>6200</v>
      </c>
      <c r="U1707" s="4">
        <v>0</v>
      </c>
      <c r="V1707" s="4">
        <v>0</v>
      </c>
      <c r="W1707" s="4">
        <v>0</v>
      </c>
      <c r="X1707" s="3" t="s">
        <v>37</v>
      </c>
    </row>
    <row r="1708" spans="1:24" ht="15.75" customHeight="1">
      <c r="A1708" s="3" t="s">
        <v>66</v>
      </c>
      <c r="B1708" s="3" t="s">
        <v>25</v>
      </c>
      <c r="C1708" s="3" t="s">
        <v>1067</v>
      </c>
      <c r="D1708" s="3" t="s">
        <v>1250</v>
      </c>
      <c r="E1708" s="3" t="s">
        <v>1251</v>
      </c>
      <c r="F1708" s="3" t="s">
        <v>29</v>
      </c>
      <c r="G1708" s="3" t="s">
        <v>30</v>
      </c>
      <c r="H1708" s="3" t="s">
        <v>67</v>
      </c>
      <c r="I1708" s="3" t="s">
        <v>68</v>
      </c>
      <c r="J1708" s="3" t="s">
        <v>69</v>
      </c>
      <c r="K1708" s="3" t="s">
        <v>102</v>
      </c>
      <c r="L1708" s="3" t="s">
        <v>1275</v>
      </c>
      <c r="M1708" s="3" t="s">
        <v>36</v>
      </c>
      <c r="N1708" s="4">
        <v>12968.55</v>
      </c>
      <c r="O1708" s="4">
        <v>0</v>
      </c>
      <c r="P1708" s="4">
        <v>0</v>
      </c>
      <c r="Q1708" s="4">
        <v>12968.55</v>
      </c>
      <c r="R1708" s="4">
        <v>7309.45</v>
      </c>
      <c r="S1708" s="4">
        <v>0</v>
      </c>
      <c r="T1708" s="4">
        <v>0</v>
      </c>
      <c r="U1708" s="4">
        <v>12968.55</v>
      </c>
      <c r="V1708" s="4">
        <v>12968.55</v>
      </c>
      <c r="W1708" s="4">
        <v>5659.1</v>
      </c>
      <c r="X1708" s="3" t="s">
        <v>37</v>
      </c>
    </row>
    <row r="1709" spans="1:24" ht="15.75" customHeight="1">
      <c r="A1709" s="3" t="s">
        <v>66</v>
      </c>
      <c r="B1709" s="3" t="s">
        <v>25</v>
      </c>
      <c r="C1709" s="3" t="s">
        <v>1067</v>
      </c>
      <c r="D1709" s="3" t="s">
        <v>1250</v>
      </c>
      <c r="E1709" s="3" t="s">
        <v>1251</v>
      </c>
      <c r="F1709" s="3" t="s">
        <v>29</v>
      </c>
      <c r="G1709" s="3" t="s">
        <v>30</v>
      </c>
      <c r="H1709" s="3" t="s">
        <v>67</v>
      </c>
      <c r="I1709" s="3" t="s">
        <v>68</v>
      </c>
      <c r="J1709" s="3" t="s">
        <v>69</v>
      </c>
      <c r="K1709" s="3" t="s">
        <v>308</v>
      </c>
      <c r="L1709" s="3" t="s">
        <v>1276</v>
      </c>
      <c r="M1709" s="3" t="s">
        <v>36</v>
      </c>
      <c r="N1709" s="4">
        <v>5941</v>
      </c>
      <c r="O1709" s="4">
        <v>0</v>
      </c>
      <c r="P1709" s="4">
        <v>0</v>
      </c>
      <c r="Q1709" s="4">
        <v>5941</v>
      </c>
      <c r="R1709" s="4">
        <v>5600</v>
      </c>
      <c r="S1709" s="4">
        <v>334.3</v>
      </c>
      <c r="T1709" s="4">
        <v>334.3</v>
      </c>
      <c r="U1709" s="4">
        <v>5606.7</v>
      </c>
      <c r="V1709" s="4">
        <v>5606.7</v>
      </c>
      <c r="W1709" s="4">
        <v>6.7</v>
      </c>
      <c r="X1709" s="3" t="s">
        <v>37</v>
      </c>
    </row>
    <row r="1710" spans="1:24" ht="15.75" customHeight="1">
      <c r="A1710" s="3" t="s">
        <v>66</v>
      </c>
      <c r="B1710" s="3" t="s">
        <v>25</v>
      </c>
      <c r="C1710" s="3" t="s">
        <v>1067</v>
      </c>
      <c r="D1710" s="3" t="s">
        <v>1250</v>
      </c>
      <c r="E1710" s="3" t="s">
        <v>1251</v>
      </c>
      <c r="F1710" s="3" t="s">
        <v>29</v>
      </c>
      <c r="G1710" s="3" t="s">
        <v>30</v>
      </c>
      <c r="H1710" s="3" t="s">
        <v>67</v>
      </c>
      <c r="I1710" s="3" t="s">
        <v>68</v>
      </c>
      <c r="J1710" s="3" t="s">
        <v>69</v>
      </c>
      <c r="K1710" s="3" t="s">
        <v>310</v>
      </c>
      <c r="L1710" s="3" t="s">
        <v>1277</v>
      </c>
      <c r="M1710" s="3" t="s">
        <v>36</v>
      </c>
      <c r="N1710" s="4">
        <v>22315</v>
      </c>
      <c r="O1710" s="4">
        <v>-22315</v>
      </c>
      <c r="P1710" s="4">
        <v>0</v>
      </c>
      <c r="Q1710" s="4">
        <v>0</v>
      </c>
      <c r="R1710" s="4">
        <v>0</v>
      </c>
      <c r="S1710" s="4">
        <v>0</v>
      </c>
      <c r="T1710" s="4">
        <v>0</v>
      </c>
      <c r="U1710" s="4">
        <v>0</v>
      </c>
      <c r="V1710" s="4">
        <v>0</v>
      </c>
      <c r="W1710" s="4">
        <v>0</v>
      </c>
      <c r="X1710" s="3" t="s">
        <v>37</v>
      </c>
    </row>
    <row r="1711" spans="1:24" ht="15.75" customHeight="1">
      <c r="A1711" s="3" t="s">
        <v>66</v>
      </c>
      <c r="B1711" s="3" t="s">
        <v>25</v>
      </c>
      <c r="C1711" s="3" t="s">
        <v>1067</v>
      </c>
      <c r="D1711" s="3" t="s">
        <v>1250</v>
      </c>
      <c r="E1711" s="3" t="s">
        <v>1251</v>
      </c>
      <c r="F1711" s="3" t="s">
        <v>29</v>
      </c>
      <c r="G1711" s="3" t="s">
        <v>30</v>
      </c>
      <c r="H1711" s="3" t="s">
        <v>67</v>
      </c>
      <c r="I1711" s="3" t="s">
        <v>68</v>
      </c>
      <c r="J1711" s="3" t="s">
        <v>69</v>
      </c>
      <c r="K1711" s="3" t="s">
        <v>112</v>
      </c>
      <c r="L1711" s="3" t="s">
        <v>1278</v>
      </c>
      <c r="M1711" s="3" t="s">
        <v>36</v>
      </c>
      <c r="N1711" s="4">
        <v>26466</v>
      </c>
      <c r="O1711" s="4">
        <v>-10000</v>
      </c>
      <c r="P1711" s="4">
        <v>0</v>
      </c>
      <c r="Q1711" s="4">
        <v>16466</v>
      </c>
      <c r="R1711" s="4">
        <v>0</v>
      </c>
      <c r="S1711" s="4">
        <v>0</v>
      </c>
      <c r="T1711" s="4">
        <v>0</v>
      </c>
      <c r="U1711" s="4">
        <v>16466</v>
      </c>
      <c r="V1711" s="4">
        <v>16466</v>
      </c>
      <c r="W1711" s="4">
        <v>16466</v>
      </c>
      <c r="X1711" s="3" t="s">
        <v>37</v>
      </c>
    </row>
    <row r="1712" spans="1:24" ht="15.75" customHeight="1">
      <c r="A1712" s="3" t="s">
        <v>66</v>
      </c>
      <c r="B1712" s="3" t="s">
        <v>25</v>
      </c>
      <c r="C1712" s="3" t="s">
        <v>1067</v>
      </c>
      <c r="D1712" s="3" t="s">
        <v>1250</v>
      </c>
      <c r="E1712" s="3" t="s">
        <v>1251</v>
      </c>
      <c r="F1712" s="3" t="s">
        <v>29</v>
      </c>
      <c r="G1712" s="3" t="s">
        <v>30</v>
      </c>
      <c r="H1712" s="3" t="s">
        <v>67</v>
      </c>
      <c r="I1712" s="3" t="s">
        <v>68</v>
      </c>
      <c r="J1712" s="3" t="s">
        <v>69</v>
      </c>
      <c r="K1712" s="3" t="s">
        <v>314</v>
      </c>
      <c r="L1712" s="3" t="s">
        <v>1279</v>
      </c>
      <c r="M1712" s="3" t="s">
        <v>36</v>
      </c>
      <c r="N1712" s="4">
        <v>2500</v>
      </c>
      <c r="O1712" s="4">
        <v>0</v>
      </c>
      <c r="P1712" s="4">
        <v>0</v>
      </c>
      <c r="Q1712" s="4">
        <v>2500</v>
      </c>
      <c r="R1712" s="4">
        <v>0</v>
      </c>
      <c r="S1712" s="4">
        <v>2440.13</v>
      </c>
      <c r="T1712" s="4">
        <v>2440.13</v>
      </c>
      <c r="U1712" s="4">
        <v>59.87</v>
      </c>
      <c r="V1712" s="4">
        <v>59.87</v>
      </c>
      <c r="W1712" s="4">
        <v>59.87</v>
      </c>
      <c r="X1712" s="3" t="s">
        <v>37</v>
      </c>
    </row>
    <row r="1713" spans="1:24" ht="15.75" customHeight="1">
      <c r="A1713" s="3" t="s">
        <v>66</v>
      </c>
      <c r="B1713" s="3" t="s">
        <v>25</v>
      </c>
      <c r="C1713" s="3" t="s">
        <v>1067</v>
      </c>
      <c r="D1713" s="3" t="s">
        <v>1250</v>
      </c>
      <c r="E1713" s="3" t="s">
        <v>1251</v>
      </c>
      <c r="F1713" s="3" t="s">
        <v>29</v>
      </c>
      <c r="G1713" s="3" t="s">
        <v>30</v>
      </c>
      <c r="H1713" s="3" t="s">
        <v>67</v>
      </c>
      <c r="I1713" s="3" t="s">
        <v>68</v>
      </c>
      <c r="J1713" s="3" t="s">
        <v>69</v>
      </c>
      <c r="K1713" s="3" t="s">
        <v>439</v>
      </c>
      <c r="L1713" s="3" t="s">
        <v>1280</v>
      </c>
      <c r="M1713" s="3" t="s">
        <v>36</v>
      </c>
      <c r="N1713" s="4">
        <v>1690</v>
      </c>
      <c r="O1713" s="4">
        <v>0</v>
      </c>
      <c r="P1713" s="4">
        <v>0</v>
      </c>
      <c r="Q1713" s="4">
        <v>1690</v>
      </c>
      <c r="R1713" s="4">
        <v>0</v>
      </c>
      <c r="S1713" s="4">
        <v>0</v>
      </c>
      <c r="T1713" s="4">
        <v>0</v>
      </c>
      <c r="U1713" s="4">
        <v>1690</v>
      </c>
      <c r="V1713" s="4">
        <v>1690</v>
      </c>
      <c r="W1713" s="4">
        <v>1690</v>
      </c>
      <c r="X1713" s="3" t="s">
        <v>37</v>
      </c>
    </row>
    <row r="1714" spans="1:24" ht="15.75" customHeight="1">
      <c r="A1714" s="3" t="s">
        <v>66</v>
      </c>
      <c r="B1714" s="3" t="s">
        <v>25</v>
      </c>
      <c r="C1714" s="3" t="s">
        <v>1067</v>
      </c>
      <c r="D1714" s="3" t="s">
        <v>1250</v>
      </c>
      <c r="E1714" s="3" t="s">
        <v>1251</v>
      </c>
      <c r="F1714" s="3" t="s">
        <v>29</v>
      </c>
      <c r="G1714" s="3" t="s">
        <v>30</v>
      </c>
      <c r="H1714" s="3" t="s">
        <v>67</v>
      </c>
      <c r="I1714" s="3" t="s">
        <v>68</v>
      </c>
      <c r="J1714" s="3" t="s">
        <v>69</v>
      </c>
      <c r="K1714" s="3" t="s">
        <v>407</v>
      </c>
      <c r="L1714" s="3" t="s">
        <v>1281</v>
      </c>
      <c r="M1714" s="3" t="s">
        <v>36</v>
      </c>
      <c r="N1714" s="4">
        <v>7598.58</v>
      </c>
      <c r="O1714" s="4">
        <v>0</v>
      </c>
      <c r="P1714" s="4">
        <v>0</v>
      </c>
      <c r="Q1714" s="4">
        <v>7598.58</v>
      </c>
      <c r="R1714" s="4">
        <v>7598.58</v>
      </c>
      <c r="S1714" s="4">
        <v>0</v>
      </c>
      <c r="T1714" s="4">
        <v>0</v>
      </c>
      <c r="U1714" s="4">
        <v>7598.58</v>
      </c>
      <c r="V1714" s="4">
        <v>7598.58</v>
      </c>
      <c r="W1714" s="4">
        <v>0</v>
      </c>
      <c r="X1714" s="3" t="s">
        <v>37</v>
      </c>
    </row>
    <row r="1715" spans="1:24" ht="15.75" customHeight="1">
      <c r="A1715" s="3" t="s">
        <v>118</v>
      </c>
      <c r="B1715" s="3" t="s">
        <v>25</v>
      </c>
      <c r="C1715" s="3" t="s">
        <v>1067</v>
      </c>
      <c r="D1715" s="3" t="s">
        <v>1250</v>
      </c>
      <c r="E1715" s="3" t="s">
        <v>1251</v>
      </c>
      <c r="F1715" s="3" t="s">
        <v>1282</v>
      </c>
      <c r="G1715" s="3" t="s">
        <v>1283</v>
      </c>
      <c r="H1715" s="3" t="s">
        <v>1284</v>
      </c>
      <c r="I1715" s="3" t="s">
        <v>1285</v>
      </c>
      <c r="J1715" s="3" t="s">
        <v>123</v>
      </c>
      <c r="K1715" s="3" t="s">
        <v>332</v>
      </c>
      <c r="L1715" s="3" t="s">
        <v>1286</v>
      </c>
      <c r="M1715" s="3" t="s">
        <v>126</v>
      </c>
      <c r="N1715" s="4">
        <v>15500</v>
      </c>
      <c r="O1715" s="4">
        <v>0</v>
      </c>
      <c r="P1715" s="4">
        <v>0</v>
      </c>
      <c r="Q1715" s="4">
        <v>15500</v>
      </c>
      <c r="R1715" s="4">
        <v>0</v>
      </c>
      <c r="S1715" s="4">
        <v>0</v>
      </c>
      <c r="T1715" s="4">
        <v>0</v>
      </c>
      <c r="U1715" s="4">
        <v>15500</v>
      </c>
      <c r="V1715" s="4">
        <v>15500</v>
      </c>
      <c r="W1715" s="4">
        <v>15500</v>
      </c>
      <c r="X1715" s="3" t="s">
        <v>127</v>
      </c>
    </row>
    <row r="1716" spans="1:24" ht="15.75" customHeight="1">
      <c r="A1716" s="3" t="s">
        <v>118</v>
      </c>
      <c r="B1716" s="3" t="s">
        <v>25</v>
      </c>
      <c r="C1716" s="3" t="s">
        <v>1067</v>
      </c>
      <c r="D1716" s="3" t="s">
        <v>1250</v>
      </c>
      <c r="E1716" s="3" t="s">
        <v>1251</v>
      </c>
      <c r="F1716" s="3" t="s">
        <v>1282</v>
      </c>
      <c r="G1716" s="3" t="s">
        <v>1283</v>
      </c>
      <c r="H1716" s="3" t="s">
        <v>1287</v>
      </c>
      <c r="I1716" s="3" t="s">
        <v>1288</v>
      </c>
      <c r="J1716" s="3" t="s">
        <v>123</v>
      </c>
      <c r="K1716" s="3" t="s">
        <v>513</v>
      </c>
      <c r="L1716" s="3" t="s">
        <v>1289</v>
      </c>
      <c r="M1716" s="3" t="s">
        <v>126</v>
      </c>
      <c r="N1716" s="4">
        <v>0</v>
      </c>
      <c r="O1716" s="4">
        <v>3500</v>
      </c>
      <c r="P1716" s="4">
        <v>0</v>
      </c>
      <c r="Q1716" s="4">
        <v>3500</v>
      </c>
      <c r="R1716" s="4">
        <v>0</v>
      </c>
      <c r="S1716" s="4">
        <v>0</v>
      </c>
      <c r="T1716" s="4">
        <v>0</v>
      </c>
      <c r="U1716" s="4">
        <v>3500</v>
      </c>
      <c r="V1716" s="4">
        <v>3500</v>
      </c>
      <c r="W1716" s="4">
        <v>3500</v>
      </c>
      <c r="X1716" s="3" t="s">
        <v>127</v>
      </c>
    </row>
    <row r="1717" spans="1:24" ht="15.75" customHeight="1">
      <c r="A1717" s="3" t="s">
        <v>118</v>
      </c>
      <c r="B1717" s="3" t="s">
        <v>25</v>
      </c>
      <c r="C1717" s="3" t="s">
        <v>1067</v>
      </c>
      <c r="D1717" s="3" t="s">
        <v>1250</v>
      </c>
      <c r="E1717" s="3" t="s">
        <v>1251</v>
      </c>
      <c r="F1717" s="3" t="s">
        <v>1282</v>
      </c>
      <c r="G1717" s="3" t="s">
        <v>1283</v>
      </c>
      <c r="H1717" s="3" t="s">
        <v>1287</v>
      </c>
      <c r="I1717" s="3" t="s">
        <v>1288</v>
      </c>
      <c r="J1717" s="3" t="s">
        <v>123</v>
      </c>
      <c r="K1717" s="3" t="s">
        <v>166</v>
      </c>
      <c r="L1717" s="3" t="s">
        <v>1290</v>
      </c>
      <c r="M1717" s="3" t="s">
        <v>126</v>
      </c>
      <c r="N1717" s="4">
        <v>0</v>
      </c>
      <c r="O1717" s="4">
        <v>3500</v>
      </c>
      <c r="P1717" s="4">
        <v>0</v>
      </c>
      <c r="Q1717" s="4">
        <v>3500</v>
      </c>
      <c r="R1717" s="4">
        <v>936</v>
      </c>
      <c r="S1717" s="4">
        <v>0</v>
      </c>
      <c r="T1717" s="4">
        <v>0</v>
      </c>
      <c r="U1717" s="4">
        <v>3500</v>
      </c>
      <c r="V1717" s="4">
        <v>3500</v>
      </c>
      <c r="W1717" s="4">
        <v>2564</v>
      </c>
      <c r="X1717" s="3" t="s">
        <v>127</v>
      </c>
    </row>
    <row r="1718" spans="1:24" ht="15.75" customHeight="1">
      <c r="A1718" s="3" t="s">
        <v>118</v>
      </c>
      <c r="B1718" s="3" t="s">
        <v>25</v>
      </c>
      <c r="C1718" s="3" t="s">
        <v>1067</v>
      </c>
      <c r="D1718" s="3" t="s">
        <v>1250</v>
      </c>
      <c r="E1718" s="3" t="s">
        <v>1251</v>
      </c>
      <c r="F1718" s="3" t="s">
        <v>1282</v>
      </c>
      <c r="G1718" s="3" t="s">
        <v>1283</v>
      </c>
      <c r="H1718" s="3" t="s">
        <v>1287</v>
      </c>
      <c r="I1718" s="3" t="s">
        <v>1288</v>
      </c>
      <c r="J1718" s="3" t="s">
        <v>123</v>
      </c>
      <c r="K1718" s="3" t="s">
        <v>1291</v>
      </c>
      <c r="L1718" s="3" t="s">
        <v>1292</v>
      </c>
      <c r="M1718" s="3" t="s">
        <v>126</v>
      </c>
      <c r="N1718" s="4">
        <v>0</v>
      </c>
      <c r="O1718" s="4">
        <v>1500</v>
      </c>
      <c r="P1718" s="4">
        <v>0</v>
      </c>
      <c r="Q1718" s="4">
        <v>1500</v>
      </c>
      <c r="R1718" s="4">
        <v>0</v>
      </c>
      <c r="S1718" s="4">
        <v>0</v>
      </c>
      <c r="T1718" s="4">
        <v>0</v>
      </c>
      <c r="U1718" s="4">
        <v>1500</v>
      </c>
      <c r="V1718" s="4">
        <v>1500</v>
      </c>
      <c r="W1718" s="4">
        <v>1500</v>
      </c>
      <c r="X1718" s="3" t="s">
        <v>127</v>
      </c>
    </row>
    <row r="1719" spans="1:24" ht="15.75" customHeight="1">
      <c r="A1719" s="3" t="s">
        <v>118</v>
      </c>
      <c r="B1719" s="3" t="s">
        <v>25</v>
      </c>
      <c r="C1719" s="3" t="s">
        <v>1067</v>
      </c>
      <c r="D1719" s="3" t="s">
        <v>1250</v>
      </c>
      <c r="E1719" s="3" t="s">
        <v>1251</v>
      </c>
      <c r="F1719" s="3" t="s">
        <v>1282</v>
      </c>
      <c r="G1719" s="3" t="s">
        <v>1283</v>
      </c>
      <c r="H1719" s="3" t="s">
        <v>1287</v>
      </c>
      <c r="I1719" s="3" t="s">
        <v>1288</v>
      </c>
      <c r="J1719" s="3" t="s">
        <v>123</v>
      </c>
      <c r="K1719" s="3" t="s">
        <v>416</v>
      </c>
      <c r="L1719" s="3" t="s">
        <v>1293</v>
      </c>
      <c r="M1719" s="3" t="s">
        <v>126</v>
      </c>
      <c r="N1719" s="4">
        <v>49697.71</v>
      </c>
      <c r="O1719" s="4">
        <v>100168.02</v>
      </c>
      <c r="P1719" s="4">
        <v>0</v>
      </c>
      <c r="Q1719" s="4">
        <v>149865.73000000001</v>
      </c>
      <c r="R1719" s="4">
        <v>18801</v>
      </c>
      <c r="S1719" s="4">
        <v>18593.419999999998</v>
      </c>
      <c r="T1719" s="4">
        <v>18593.419999999998</v>
      </c>
      <c r="U1719" s="4">
        <v>131272.31</v>
      </c>
      <c r="V1719" s="4">
        <v>131272.31</v>
      </c>
      <c r="W1719" s="4">
        <v>112471.31</v>
      </c>
      <c r="X1719" s="3" t="s">
        <v>127</v>
      </c>
    </row>
    <row r="1720" spans="1:24" ht="15.75" customHeight="1">
      <c r="A1720" s="3" t="s">
        <v>118</v>
      </c>
      <c r="B1720" s="3" t="s">
        <v>25</v>
      </c>
      <c r="C1720" s="3" t="s">
        <v>1067</v>
      </c>
      <c r="D1720" s="3" t="s">
        <v>1250</v>
      </c>
      <c r="E1720" s="3" t="s">
        <v>1251</v>
      </c>
      <c r="F1720" s="3" t="s">
        <v>1282</v>
      </c>
      <c r="G1720" s="3" t="s">
        <v>1283</v>
      </c>
      <c r="H1720" s="3" t="s">
        <v>1287</v>
      </c>
      <c r="I1720" s="3" t="s">
        <v>1288</v>
      </c>
      <c r="J1720" s="3" t="s">
        <v>123</v>
      </c>
      <c r="K1720" s="3" t="s">
        <v>154</v>
      </c>
      <c r="L1720" s="3" t="s">
        <v>1294</v>
      </c>
      <c r="M1720" s="3" t="s">
        <v>126</v>
      </c>
      <c r="N1720" s="4">
        <v>18480</v>
      </c>
      <c r="O1720" s="4">
        <v>0</v>
      </c>
      <c r="P1720" s="4">
        <v>0</v>
      </c>
      <c r="Q1720" s="4">
        <v>18480</v>
      </c>
      <c r="R1720" s="4">
        <v>13200</v>
      </c>
      <c r="S1720" s="4">
        <v>5280</v>
      </c>
      <c r="T1720" s="4">
        <v>5280</v>
      </c>
      <c r="U1720" s="4">
        <v>13200</v>
      </c>
      <c r="V1720" s="4">
        <v>13200</v>
      </c>
      <c r="W1720" s="4">
        <v>0</v>
      </c>
      <c r="X1720" s="3" t="s">
        <v>127</v>
      </c>
    </row>
    <row r="1721" spans="1:24" ht="15.75" customHeight="1">
      <c r="A1721" s="3" t="s">
        <v>118</v>
      </c>
      <c r="B1721" s="3" t="s">
        <v>25</v>
      </c>
      <c r="C1721" s="3" t="s">
        <v>1067</v>
      </c>
      <c r="D1721" s="3" t="s">
        <v>1250</v>
      </c>
      <c r="E1721" s="3" t="s">
        <v>1251</v>
      </c>
      <c r="F1721" s="3" t="s">
        <v>1282</v>
      </c>
      <c r="G1721" s="3" t="s">
        <v>1283</v>
      </c>
      <c r="H1721" s="3" t="s">
        <v>1287</v>
      </c>
      <c r="I1721" s="3" t="s">
        <v>1288</v>
      </c>
      <c r="J1721" s="3" t="s">
        <v>123</v>
      </c>
      <c r="K1721" s="3" t="s">
        <v>1295</v>
      </c>
      <c r="L1721" s="3" t="s">
        <v>1296</v>
      </c>
      <c r="M1721" s="3" t="s">
        <v>126</v>
      </c>
      <c r="N1721" s="4">
        <v>1600</v>
      </c>
      <c r="O1721" s="4">
        <v>2500</v>
      </c>
      <c r="P1721" s="4">
        <v>0</v>
      </c>
      <c r="Q1721" s="4">
        <v>4100</v>
      </c>
      <c r="R1721" s="4">
        <v>0</v>
      </c>
      <c r="S1721" s="4">
        <v>1600</v>
      </c>
      <c r="T1721" s="4">
        <v>1600</v>
      </c>
      <c r="U1721" s="4">
        <v>2500</v>
      </c>
      <c r="V1721" s="4">
        <v>2500</v>
      </c>
      <c r="W1721" s="4">
        <v>2500</v>
      </c>
      <c r="X1721" s="3" t="s">
        <v>127</v>
      </c>
    </row>
    <row r="1722" spans="1:24" ht="15.75" customHeight="1">
      <c r="A1722" s="3" t="s">
        <v>118</v>
      </c>
      <c r="B1722" s="3" t="s">
        <v>25</v>
      </c>
      <c r="C1722" s="3" t="s">
        <v>1067</v>
      </c>
      <c r="D1722" s="3" t="s">
        <v>1250</v>
      </c>
      <c r="E1722" s="3" t="s">
        <v>1251</v>
      </c>
      <c r="F1722" s="3" t="s">
        <v>1282</v>
      </c>
      <c r="G1722" s="3" t="s">
        <v>1283</v>
      </c>
      <c r="H1722" s="3" t="s">
        <v>1287</v>
      </c>
      <c r="I1722" s="3" t="s">
        <v>1288</v>
      </c>
      <c r="J1722" s="3" t="s">
        <v>123</v>
      </c>
      <c r="K1722" s="3" t="s">
        <v>520</v>
      </c>
      <c r="L1722" s="3" t="s">
        <v>1297</v>
      </c>
      <c r="M1722" s="3" t="s">
        <v>126</v>
      </c>
      <c r="N1722" s="4">
        <v>35300</v>
      </c>
      <c r="O1722" s="4">
        <v>0</v>
      </c>
      <c r="P1722" s="4">
        <v>0</v>
      </c>
      <c r="Q1722" s="4">
        <v>35300</v>
      </c>
      <c r="R1722" s="4">
        <v>300</v>
      </c>
      <c r="S1722" s="4">
        <v>0</v>
      </c>
      <c r="T1722" s="4">
        <v>0</v>
      </c>
      <c r="U1722" s="4">
        <v>35300</v>
      </c>
      <c r="V1722" s="4">
        <v>35300</v>
      </c>
      <c r="W1722" s="4">
        <v>35000</v>
      </c>
      <c r="X1722" s="3" t="s">
        <v>127</v>
      </c>
    </row>
    <row r="1723" spans="1:24" ht="15.75" customHeight="1">
      <c r="A1723" s="3" t="s">
        <v>118</v>
      </c>
      <c r="B1723" s="3" t="s">
        <v>25</v>
      </c>
      <c r="C1723" s="3" t="s">
        <v>1067</v>
      </c>
      <c r="D1723" s="3" t="s">
        <v>1250</v>
      </c>
      <c r="E1723" s="3" t="s">
        <v>1251</v>
      </c>
      <c r="F1723" s="3" t="s">
        <v>1282</v>
      </c>
      <c r="G1723" s="3" t="s">
        <v>1283</v>
      </c>
      <c r="H1723" s="3" t="s">
        <v>1287</v>
      </c>
      <c r="I1723" s="3" t="s">
        <v>1288</v>
      </c>
      <c r="J1723" s="3" t="s">
        <v>123</v>
      </c>
      <c r="K1723" s="3" t="s">
        <v>385</v>
      </c>
      <c r="L1723" s="3" t="s">
        <v>1298</v>
      </c>
      <c r="M1723" s="3" t="s">
        <v>126</v>
      </c>
      <c r="N1723" s="4">
        <v>7600</v>
      </c>
      <c r="O1723" s="4">
        <v>-7480</v>
      </c>
      <c r="P1723" s="4">
        <v>0</v>
      </c>
      <c r="Q1723" s="4">
        <v>120</v>
      </c>
      <c r="R1723" s="4">
        <v>0</v>
      </c>
      <c r="S1723" s="4">
        <v>120</v>
      </c>
      <c r="T1723" s="4">
        <v>0</v>
      </c>
      <c r="U1723" s="4">
        <v>0</v>
      </c>
      <c r="V1723" s="4">
        <v>120</v>
      </c>
      <c r="W1723" s="4">
        <v>0</v>
      </c>
      <c r="X1723" s="3" t="s">
        <v>127</v>
      </c>
    </row>
    <row r="1724" spans="1:24" ht="15.75" customHeight="1">
      <c r="A1724" s="3" t="s">
        <v>118</v>
      </c>
      <c r="B1724" s="3" t="s">
        <v>25</v>
      </c>
      <c r="C1724" s="3" t="s">
        <v>1067</v>
      </c>
      <c r="D1724" s="3" t="s">
        <v>1250</v>
      </c>
      <c r="E1724" s="3" t="s">
        <v>1251</v>
      </c>
      <c r="F1724" s="3" t="s">
        <v>1282</v>
      </c>
      <c r="G1724" s="3" t="s">
        <v>1283</v>
      </c>
      <c r="H1724" s="3" t="s">
        <v>1287</v>
      </c>
      <c r="I1724" s="3" t="s">
        <v>1288</v>
      </c>
      <c r="J1724" s="3" t="s">
        <v>123</v>
      </c>
      <c r="K1724" s="3" t="s">
        <v>132</v>
      </c>
      <c r="L1724" s="3" t="s">
        <v>1299</v>
      </c>
      <c r="M1724" s="3" t="s">
        <v>126</v>
      </c>
      <c r="N1724" s="4">
        <v>179</v>
      </c>
      <c r="O1724" s="4">
        <v>321</v>
      </c>
      <c r="P1724" s="4">
        <v>0</v>
      </c>
      <c r="Q1724" s="4">
        <v>500</v>
      </c>
      <c r="R1724" s="4">
        <v>0</v>
      </c>
      <c r="S1724" s="4">
        <v>0</v>
      </c>
      <c r="T1724" s="4">
        <v>0</v>
      </c>
      <c r="U1724" s="4">
        <v>500</v>
      </c>
      <c r="V1724" s="4">
        <v>500</v>
      </c>
      <c r="W1724" s="4">
        <v>500</v>
      </c>
      <c r="X1724" s="3" t="s">
        <v>127</v>
      </c>
    </row>
    <row r="1725" spans="1:24" ht="15.75" customHeight="1">
      <c r="A1725" s="3" t="s">
        <v>118</v>
      </c>
      <c r="B1725" s="3" t="s">
        <v>25</v>
      </c>
      <c r="C1725" s="3" t="s">
        <v>1067</v>
      </c>
      <c r="D1725" s="3" t="s">
        <v>1250</v>
      </c>
      <c r="E1725" s="3" t="s">
        <v>1251</v>
      </c>
      <c r="F1725" s="3" t="s">
        <v>1282</v>
      </c>
      <c r="G1725" s="3" t="s">
        <v>1283</v>
      </c>
      <c r="H1725" s="3" t="s">
        <v>1287</v>
      </c>
      <c r="I1725" s="3" t="s">
        <v>1288</v>
      </c>
      <c r="J1725" s="3" t="s">
        <v>123</v>
      </c>
      <c r="K1725" s="3" t="s">
        <v>799</v>
      </c>
      <c r="L1725" s="3" t="s">
        <v>1300</v>
      </c>
      <c r="M1725" s="3" t="s">
        <v>126</v>
      </c>
      <c r="N1725" s="4">
        <v>5500</v>
      </c>
      <c r="O1725" s="4">
        <v>16741.099999999999</v>
      </c>
      <c r="P1725" s="4">
        <v>0</v>
      </c>
      <c r="Q1725" s="4">
        <v>22241.1</v>
      </c>
      <c r="R1725" s="4">
        <v>3455.22</v>
      </c>
      <c r="S1725" s="4">
        <v>4649</v>
      </c>
      <c r="T1725" s="4">
        <v>4649</v>
      </c>
      <c r="U1725" s="4">
        <v>17592.099999999999</v>
      </c>
      <c r="V1725" s="4">
        <v>17592.099999999999</v>
      </c>
      <c r="W1725" s="4">
        <v>14136.88</v>
      </c>
      <c r="X1725" s="3" t="s">
        <v>127</v>
      </c>
    </row>
    <row r="1726" spans="1:24" ht="15.75" customHeight="1">
      <c r="A1726" s="3" t="s">
        <v>118</v>
      </c>
      <c r="B1726" s="3" t="s">
        <v>25</v>
      </c>
      <c r="C1726" s="3" t="s">
        <v>1067</v>
      </c>
      <c r="D1726" s="3" t="s">
        <v>1250</v>
      </c>
      <c r="E1726" s="3" t="s">
        <v>1251</v>
      </c>
      <c r="F1726" s="3" t="s">
        <v>1282</v>
      </c>
      <c r="G1726" s="3" t="s">
        <v>1283</v>
      </c>
      <c r="H1726" s="3" t="s">
        <v>1287</v>
      </c>
      <c r="I1726" s="3" t="s">
        <v>1288</v>
      </c>
      <c r="J1726" s="3" t="s">
        <v>123</v>
      </c>
      <c r="K1726" s="3" t="s">
        <v>144</v>
      </c>
      <c r="L1726" s="3" t="s">
        <v>1301</v>
      </c>
      <c r="M1726" s="3" t="s">
        <v>126</v>
      </c>
      <c r="N1726" s="4">
        <v>10000</v>
      </c>
      <c r="O1726" s="4">
        <v>-10000</v>
      </c>
      <c r="P1726" s="4">
        <v>0</v>
      </c>
      <c r="Q1726" s="4">
        <v>0</v>
      </c>
      <c r="R1726" s="4">
        <v>0</v>
      </c>
      <c r="S1726" s="4">
        <v>0</v>
      </c>
      <c r="T1726" s="4">
        <v>0</v>
      </c>
      <c r="U1726" s="4">
        <v>0</v>
      </c>
      <c r="V1726" s="4">
        <v>0</v>
      </c>
      <c r="W1726" s="4">
        <v>0</v>
      </c>
      <c r="X1726" s="3" t="s">
        <v>127</v>
      </c>
    </row>
    <row r="1727" spans="1:24" ht="15.75" customHeight="1">
      <c r="A1727" s="3" t="s">
        <v>118</v>
      </c>
      <c r="B1727" s="3" t="s">
        <v>25</v>
      </c>
      <c r="C1727" s="3" t="s">
        <v>1067</v>
      </c>
      <c r="D1727" s="3" t="s">
        <v>1250</v>
      </c>
      <c r="E1727" s="3" t="s">
        <v>1251</v>
      </c>
      <c r="F1727" s="3" t="s">
        <v>1282</v>
      </c>
      <c r="G1727" s="3" t="s">
        <v>1283</v>
      </c>
      <c r="H1727" s="3" t="s">
        <v>1287</v>
      </c>
      <c r="I1727" s="3" t="s">
        <v>1288</v>
      </c>
      <c r="J1727" s="3" t="s">
        <v>123</v>
      </c>
      <c r="K1727" s="3" t="s">
        <v>631</v>
      </c>
      <c r="L1727" s="3" t="s">
        <v>1302</v>
      </c>
      <c r="M1727" s="3" t="s">
        <v>126</v>
      </c>
      <c r="N1727" s="4">
        <v>156632.82</v>
      </c>
      <c r="O1727" s="4">
        <v>-27019.5</v>
      </c>
      <c r="P1727" s="4">
        <v>0</v>
      </c>
      <c r="Q1727" s="4">
        <v>129613.32</v>
      </c>
      <c r="R1727" s="4">
        <v>1048.32</v>
      </c>
      <c r="S1727" s="4">
        <v>4000</v>
      </c>
      <c r="T1727" s="4">
        <v>827.88</v>
      </c>
      <c r="U1727" s="4">
        <v>125613.32</v>
      </c>
      <c r="V1727" s="4">
        <v>128785.44</v>
      </c>
      <c r="W1727" s="4">
        <v>124565</v>
      </c>
      <c r="X1727" s="3" t="s">
        <v>127</v>
      </c>
    </row>
    <row r="1728" spans="1:24" ht="15.75" customHeight="1">
      <c r="A1728" s="3" t="s">
        <v>118</v>
      </c>
      <c r="B1728" s="3" t="s">
        <v>25</v>
      </c>
      <c r="C1728" s="3" t="s">
        <v>1067</v>
      </c>
      <c r="D1728" s="3" t="s">
        <v>1250</v>
      </c>
      <c r="E1728" s="3" t="s">
        <v>1251</v>
      </c>
      <c r="F1728" s="3" t="s">
        <v>1282</v>
      </c>
      <c r="G1728" s="3" t="s">
        <v>1283</v>
      </c>
      <c r="H1728" s="3" t="s">
        <v>1287</v>
      </c>
      <c r="I1728" s="3" t="s">
        <v>1288</v>
      </c>
      <c r="J1728" s="3" t="s">
        <v>123</v>
      </c>
      <c r="K1728" s="3" t="s">
        <v>803</v>
      </c>
      <c r="L1728" s="3" t="s">
        <v>1303</v>
      </c>
      <c r="M1728" s="3" t="s">
        <v>126</v>
      </c>
      <c r="N1728" s="4">
        <v>6500</v>
      </c>
      <c r="O1728" s="4">
        <v>8528.73</v>
      </c>
      <c r="P1728" s="4">
        <v>0</v>
      </c>
      <c r="Q1728" s="4">
        <v>15028.73</v>
      </c>
      <c r="R1728" s="4">
        <v>155</v>
      </c>
      <c r="S1728" s="4">
        <v>4836.7299999999996</v>
      </c>
      <c r="T1728" s="4">
        <v>4836.7299999999996</v>
      </c>
      <c r="U1728" s="4">
        <v>10192</v>
      </c>
      <c r="V1728" s="4">
        <v>10192</v>
      </c>
      <c r="W1728" s="4">
        <v>10037</v>
      </c>
      <c r="X1728" s="3" t="s">
        <v>127</v>
      </c>
    </row>
    <row r="1729" spans="1:24" ht="15.75" customHeight="1">
      <c r="A1729" s="3" t="s">
        <v>118</v>
      </c>
      <c r="B1729" s="3" t="s">
        <v>25</v>
      </c>
      <c r="C1729" s="3" t="s">
        <v>1067</v>
      </c>
      <c r="D1729" s="3" t="s">
        <v>1250</v>
      </c>
      <c r="E1729" s="3" t="s">
        <v>1251</v>
      </c>
      <c r="F1729" s="3" t="s">
        <v>1282</v>
      </c>
      <c r="G1729" s="3" t="s">
        <v>1283</v>
      </c>
      <c r="H1729" s="3" t="s">
        <v>1287</v>
      </c>
      <c r="I1729" s="3" t="s">
        <v>1288</v>
      </c>
      <c r="J1729" s="3" t="s">
        <v>123</v>
      </c>
      <c r="K1729" s="3" t="s">
        <v>938</v>
      </c>
      <c r="L1729" s="3" t="s">
        <v>1304</v>
      </c>
      <c r="M1729" s="3" t="s">
        <v>126</v>
      </c>
      <c r="N1729" s="4">
        <v>6175</v>
      </c>
      <c r="O1729" s="4">
        <v>18375.66</v>
      </c>
      <c r="P1729" s="4">
        <v>0</v>
      </c>
      <c r="Q1729" s="4">
        <v>24550.66</v>
      </c>
      <c r="R1729" s="4">
        <v>23050.66</v>
      </c>
      <c r="S1729" s="4">
        <v>0</v>
      </c>
      <c r="T1729" s="4">
        <v>0</v>
      </c>
      <c r="U1729" s="4">
        <v>24550.66</v>
      </c>
      <c r="V1729" s="4">
        <v>24550.66</v>
      </c>
      <c r="W1729" s="4">
        <v>1500</v>
      </c>
      <c r="X1729" s="3" t="s">
        <v>127</v>
      </c>
    </row>
    <row r="1730" spans="1:24" ht="15.75" customHeight="1">
      <c r="A1730" s="3" t="s">
        <v>118</v>
      </c>
      <c r="B1730" s="3" t="s">
        <v>25</v>
      </c>
      <c r="C1730" s="3" t="s">
        <v>1067</v>
      </c>
      <c r="D1730" s="3" t="s">
        <v>1250</v>
      </c>
      <c r="E1730" s="3" t="s">
        <v>1251</v>
      </c>
      <c r="F1730" s="3" t="s">
        <v>1282</v>
      </c>
      <c r="G1730" s="3" t="s">
        <v>1283</v>
      </c>
      <c r="H1730" s="3" t="s">
        <v>1287</v>
      </c>
      <c r="I1730" s="3" t="s">
        <v>1288</v>
      </c>
      <c r="J1730" s="3" t="s">
        <v>123</v>
      </c>
      <c r="K1730" s="3" t="s">
        <v>1305</v>
      </c>
      <c r="L1730" s="3" t="s">
        <v>1306</v>
      </c>
      <c r="M1730" s="3" t="s">
        <v>126</v>
      </c>
      <c r="N1730" s="4">
        <v>0</v>
      </c>
      <c r="O1730" s="4">
        <v>2471.92</v>
      </c>
      <c r="P1730" s="4">
        <v>0</v>
      </c>
      <c r="Q1730" s="4">
        <v>2471.92</v>
      </c>
      <c r="R1730" s="4">
        <v>2271.92</v>
      </c>
      <c r="S1730" s="4">
        <v>0</v>
      </c>
      <c r="T1730" s="4">
        <v>0</v>
      </c>
      <c r="U1730" s="4">
        <v>2471.92</v>
      </c>
      <c r="V1730" s="4">
        <v>2471.92</v>
      </c>
      <c r="W1730" s="4">
        <v>200</v>
      </c>
      <c r="X1730" s="3" t="s">
        <v>127</v>
      </c>
    </row>
    <row r="1731" spans="1:24" ht="15.75" customHeight="1">
      <c r="A1731" s="3" t="s">
        <v>118</v>
      </c>
      <c r="B1731" s="3" t="s">
        <v>25</v>
      </c>
      <c r="C1731" s="3" t="s">
        <v>1067</v>
      </c>
      <c r="D1731" s="3" t="s">
        <v>1250</v>
      </c>
      <c r="E1731" s="3" t="s">
        <v>1251</v>
      </c>
      <c r="F1731" s="3" t="s">
        <v>1282</v>
      </c>
      <c r="G1731" s="3" t="s">
        <v>1283</v>
      </c>
      <c r="H1731" s="3" t="s">
        <v>1287</v>
      </c>
      <c r="I1731" s="3" t="s">
        <v>1288</v>
      </c>
      <c r="J1731" s="3" t="s">
        <v>123</v>
      </c>
      <c r="K1731" s="3" t="s">
        <v>322</v>
      </c>
      <c r="L1731" s="3" t="s">
        <v>1307</v>
      </c>
      <c r="M1731" s="3" t="s">
        <v>126</v>
      </c>
      <c r="N1731" s="4">
        <v>7297.57</v>
      </c>
      <c r="O1731" s="4">
        <v>-7297.57</v>
      </c>
      <c r="P1731" s="4">
        <v>0</v>
      </c>
      <c r="Q1731" s="4">
        <v>0</v>
      </c>
      <c r="R1731" s="4">
        <v>0</v>
      </c>
      <c r="S1731" s="4">
        <v>0</v>
      </c>
      <c r="T1731" s="4">
        <v>0</v>
      </c>
      <c r="U1731" s="4">
        <v>0</v>
      </c>
      <c r="V1731" s="4">
        <v>0</v>
      </c>
      <c r="W1731" s="4">
        <v>0</v>
      </c>
      <c r="X1731" s="3" t="s">
        <v>127</v>
      </c>
    </row>
    <row r="1732" spans="1:24" ht="15.75" customHeight="1">
      <c r="A1732" s="3" t="s">
        <v>118</v>
      </c>
      <c r="B1732" s="3" t="s">
        <v>25</v>
      </c>
      <c r="C1732" s="3" t="s">
        <v>1067</v>
      </c>
      <c r="D1732" s="3" t="s">
        <v>1250</v>
      </c>
      <c r="E1732" s="3" t="s">
        <v>1251</v>
      </c>
      <c r="F1732" s="3" t="s">
        <v>119</v>
      </c>
      <c r="G1732" s="3" t="s">
        <v>120</v>
      </c>
      <c r="H1732" s="3" t="s">
        <v>1308</v>
      </c>
      <c r="I1732" s="3" t="s">
        <v>1309</v>
      </c>
      <c r="J1732" s="3" t="s">
        <v>123</v>
      </c>
      <c r="K1732" s="3" t="s">
        <v>382</v>
      </c>
      <c r="L1732" s="3" t="s">
        <v>1310</v>
      </c>
      <c r="M1732" s="3" t="s">
        <v>126</v>
      </c>
      <c r="N1732" s="4">
        <v>77891</v>
      </c>
      <c r="O1732" s="4">
        <v>32600</v>
      </c>
      <c r="P1732" s="4">
        <v>0</v>
      </c>
      <c r="Q1732" s="4">
        <v>110491</v>
      </c>
      <c r="R1732" s="4">
        <v>0</v>
      </c>
      <c r="S1732" s="4">
        <v>13681.85</v>
      </c>
      <c r="T1732" s="4">
        <v>0</v>
      </c>
      <c r="U1732" s="4">
        <v>96809.15</v>
      </c>
      <c r="V1732" s="4">
        <v>110491</v>
      </c>
      <c r="W1732" s="4">
        <v>96809.15</v>
      </c>
      <c r="X1732" s="3" t="s">
        <v>127</v>
      </c>
    </row>
    <row r="1733" spans="1:24" ht="15.75" customHeight="1">
      <c r="A1733" s="3" t="s">
        <v>118</v>
      </c>
      <c r="B1733" s="3" t="s">
        <v>25</v>
      </c>
      <c r="C1733" s="3" t="s">
        <v>1067</v>
      </c>
      <c r="D1733" s="3" t="s">
        <v>1250</v>
      </c>
      <c r="E1733" s="3" t="s">
        <v>1251</v>
      </c>
      <c r="F1733" s="3" t="s">
        <v>119</v>
      </c>
      <c r="G1733" s="3" t="s">
        <v>120</v>
      </c>
      <c r="H1733" s="3" t="s">
        <v>1308</v>
      </c>
      <c r="I1733" s="3" t="s">
        <v>1309</v>
      </c>
      <c r="J1733" s="3" t="s">
        <v>123</v>
      </c>
      <c r="K1733" s="3" t="s">
        <v>324</v>
      </c>
      <c r="L1733" s="3" t="s">
        <v>1311</v>
      </c>
      <c r="M1733" s="3" t="s">
        <v>126</v>
      </c>
      <c r="N1733" s="4">
        <v>200</v>
      </c>
      <c r="O1733" s="4">
        <v>-200</v>
      </c>
      <c r="P1733" s="4">
        <v>0</v>
      </c>
      <c r="Q1733" s="4">
        <v>0</v>
      </c>
      <c r="R1733" s="4">
        <v>0</v>
      </c>
      <c r="S1733" s="4">
        <v>0</v>
      </c>
      <c r="T1733" s="4">
        <v>0</v>
      </c>
      <c r="U1733" s="4">
        <v>0</v>
      </c>
      <c r="V1733" s="4">
        <v>0</v>
      </c>
      <c r="W1733" s="4">
        <v>0</v>
      </c>
      <c r="X1733" s="3" t="s">
        <v>127</v>
      </c>
    </row>
    <row r="1734" spans="1:24" ht="15.75" customHeight="1">
      <c r="A1734" s="3" t="s">
        <v>118</v>
      </c>
      <c r="B1734" s="3" t="s">
        <v>25</v>
      </c>
      <c r="C1734" s="3" t="s">
        <v>1067</v>
      </c>
      <c r="D1734" s="3" t="s">
        <v>1250</v>
      </c>
      <c r="E1734" s="3" t="s">
        <v>1251</v>
      </c>
      <c r="F1734" s="3" t="s">
        <v>119</v>
      </c>
      <c r="G1734" s="3" t="s">
        <v>120</v>
      </c>
      <c r="H1734" s="3" t="s">
        <v>320</v>
      </c>
      <c r="I1734" s="3" t="s">
        <v>321</v>
      </c>
      <c r="J1734" s="3" t="s">
        <v>123</v>
      </c>
      <c r="K1734" s="3" t="s">
        <v>124</v>
      </c>
      <c r="L1734" s="3" t="s">
        <v>1312</v>
      </c>
      <c r="M1734" s="3" t="s">
        <v>126</v>
      </c>
      <c r="N1734" s="4">
        <v>50000</v>
      </c>
      <c r="O1734" s="4">
        <v>0</v>
      </c>
      <c r="P1734" s="4">
        <v>0</v>
      </c>
      <c r="Q1734" s="4">
        <v>50000</v>
      </c>
      <c r="R1734" s="4">
        <v>0</v>
      </c>
      <c r="S1734" s="4">
        <v>0</v>
      </c>
      <c r="T1734" s="4">
        <v>0</v>
      </c>
      <c r="U1734" s="4">
        <v>50000</v>
      </c>
      <c r="V1734" s="4">
        <v>50000</v>
      </c>
      <c r="W1734" s="4">
        <v>50000</v>
      </c>
      <c r="X1734" s="3" t="s">
        <v>127</v>
      </c>
    </row>
    <row r="1735" spans="1:24" ht="15.75" customHeight="1">
      <c r="A1735" s="3" t="s">
        <v>118</v>
      </c>
      <c r="B1735" s="3" t="s">
        <v>25</v>
      </c>
      <c r="C1735" s="3" t="s">
        <v>1067</v>
      </c>
      <c r="D1735" s="3" t="s">
        <v>1250</v>
      </c>
      <c r="E1735" s="3" t="s">
        <v>1251</v>
      </c>
      <c r="F1735" s="3" t="s">
        <v>119</v>
      </c>
      <c r="G1735" s="3" t="s">
        <v>120</v>
      </c>
      <c r="H1735" s="3" t="s">
        <v>320</v>
      </c>
      <c r="I1735" s="3" t="s">
        <v>321</v>
      </c>
      <c r="J1735" s="3" t="s">
        <v>123</v>
      </c>
      <c r="K1735" s="3" t="s">
        <v>156</v>
      </c>
      <c r="L1735" s="3" t="s">
        <v>1313</v>
      </c>
      <c r="M1735" s="3" t="s">
        <v>126</v>
      </c>
      <c r="N1735" s="4">
        <v>0</v>
      </c>
      <c r="O1735" s="4">
        <v>20000</v>
      </c>
      <c r="P1735" s="4">
        <v>0</v>
      </c>
      <c r="Q1735" s="4">
        <v>20000</v>
      </c>
      <c r="R1735" s="4">
        <v>0</v>
      </c>
      <c r="S1735" s="4">
        <v>0</v>
      </c>
      <c r="T1735" s="4">
        <v>0</v>
      </c>
      <c r="U1735" s="4">
        <v>20000</v>
      </c>
      <c r="V1735" s="4">
        <v>20000</v>
      </c>
      <c r="W1735" s="4">
        <v>20000</v>
      </c>
      <c r="X1735" s="3" t="s">
        <v>127</v>
      </c>
    </row>
    <row r="1736" spans="1:24" ht="15.75" customHeight="1">
      <c r="A1736" s="3" t="s">
        <v>118</v>
      </c>
      <c r="B1736" s="3" t="s">
        <v>25</v>
      </c>
      <c r="C1736" s="3" t="s">
        <v>1067</v>
      </c>
      <c r="D1736" s="3" t="s">
        <v>1250</v>
      </c>
      <c r="E1736" s="3" t="s">
        <v>1251</v>
      </c>
      <c r="F1736" s="3" t="s">
        <v>119</v>
      </c>
      <c r="G1736" s="3" t="s">
        <v>120</v>
      </c>
      <c r="H1736" s="3" t="s">
        <v>320</v>
      </c>
      <c r="I1736" s="3" t="s">
        <v>321</v>
      </c>
      <c r="J1736" s="3" t="s">
        <v>123</v>
      </c>
      <c r="K1736" s="3" t="s">
        <v>204</v>
      </c>
      <c r="L1736" s="3" t="s">
        <v>1314</v>
      </c>
      <c r="M1736" s="3" t="s">
        <v>126</v>
      </c>
      <c r="N1736" s="4">
        <v>225000</v>
      </c>
      <c r="O1736" s="4">
        <v>-160000</v>
      </c>
      <c r="P1736" s="4">
        <v>0</v>
      </c>
      <c r="Q1736" s="4">
        <v>65000</v>
      </c>
      <c r="R1736" s="4">
        <v>0</v>
      </c>
      <c r="S1736" s="4">
        <v>0</v>
      </c>
      <c r="T1736" s="4">
        <v>0</v>
      </c>
      <c r="U1736" s="4">
        <v>65000</v>
      </c>
      <c r="V1736" s="4">
        <v>65000</v>
      </c>
      <c r="W1736" s="4">
        <v>65000</v>
      </c>
      <c r="X1736" s="3" t="s">
        <v>127</v>
      </c>
    </row>
    <row r="1737" spans="1:24" ht="15.75" customHeight="1">
      <c r="A1737" s="3" t="s">
        <v>118</v>
      </c>
      <c r="B1737" s="3" t="s">
        <v>25</v>
      </c>
      <c r="C1737" s="3" t="s">
        <v>1067</v>
      </c>
      <c r="D1737" s="3" t="s">
        <v>1250</v>
      </c>
      <c r="E1737" s="3" t="s">
        <v>1251</v>
      </c>
      <c r="F1737" s="3" t="s">
        <v>119</v>
      </c>
      <c r="G1737" s="3" t="s">
        <v>120</v>
      </c>
      <c r="H1737" s="3" t="s">
        <v>1315</v>
      </c>
      <c r="I1737" s="3" t="s">
        <v>1316</v>
      </c>
      <c r="J1737" s="3" t="s">
        <v>123</v>
      </c>
      <c r="K1737" s="3" t="s">
        <v>178</v>
      </c>
      <c r="L1737" s="3" t="s">
        <v>1317</v>
      </c>
      <c r="M1737" s="3" t="s">
        <v>126</v>
      </c>
      <c r="N1737" s="4">
        <v>8000</v>
      </c>
      <c r="O1737" s="4">
        <v>0</v>
      </c>
      <c r="P1737" s="4">
        <v>0</v>
      </c>
      <c r="Q1737" s="4">
        <v>8000</v>
      </c>
      <c r="R1737" s="4">
        <v>0</v>
      </c>
      <c r="S1737" s="4">
        <v>7331.06</v>
      </c>
      <c r="T1737" s="4">
        <v>7331.06</v>
      </c>
      <c r="U1737" s="4">
        <v>668.94</v>
      </c>
      <c r="V1737" s="4">
        <v>668.94</v>
      </c>
      <c r="W1737" s="4">
        <v>668.94</v>
      </c>
      <c r="X1737" s="3" t="s">
        <v>127</v>
      </c>
    </row>
    <row r="1738" spans="1:24" ht="15.75" customHeight="1">
      <c r="A1738" s="3" t="s">
        <v>118</v>
      </c>
      <c r="B1738" s="3" t="s">
        <v>25</v>
      </c>
      <c r="C1738" s="3" t="s">
        <v>1067</v>
      </c>
      <c r="D1738" s="3" t="s">
        <v>1250</v>
      </c>
      <c r="E1738" s="3" t="s">
        <v>1251</v>
      </c>
      <c r="F1738" s="3" t="s">
        <v>119</v>
      </c>
      <c r="G1738" s="3" t="s">
        <v>120</v>
      </c>
      <c r="H1738" s="3" t="s">
        <v>1315</v>
      </c>
      <c r="I1738" s="3" t="s">
        <v>1316</v>
      </c>
      <c r="J1738" s="3" t="s">
        <v>123</v>
      </c>
      <c r="K1738" s="3" t="s">
        <v>516</v>
      </c>
      <c r="L1738" s="3" t="s">
        <v>1318</v>
      </c>
      <c r="M1738" s="3" t="s">
        <v>126</v>
      </c>
      <c r="N1738" s="4">
        <v>0</v>
      </c>
      <c r="O1738" s="4">
        <v>28000</v>
      </c>
      <c r="P1738" s="4">
        <v>0</v>
      </c>
      <c r="Q1738" s="4">
        <v>28000</v>
      </c>
      <c r="R1738" s="4">
        <v>0</v>
      </c>
      <c r="S1738" s="4">
        <v>0</v>
      </c>
      <c r="T1738" s="4">
        <v>0</v>
      </c>
      <c r="U1738" s="4">
        <v>28000</v>
      </c>
      <c r="V1738" s="4">
        <v>28000</v>
      </c>
      <c r="W1738" s="4">
        <v>28000</v>
      </c>
      <c r="X1738" s="3" t="s">
        <v>127</v>
      </c>
    </row>
    <row r="1739" spans="1:24" ht="15.75" customHeight="1">
      <c r="A1739" s="3" t="s">
        <v>118</v>
      </c>
      <c r="B1739" s="3" t="s">
        <v>25</v>
      </c>
      <c r="C1739" s="3" t="s">
        <v>1067</v>
      </c>
      <c r="D1739" s="3" t="s">
        <v>1250</v>
      </c>
      <c r="E1739" s="3" t="s">
        <v>1251</v>
      </c>
      <c r="F1739" s="3" t="s">
        <v>119</v>
      </c>
      <c r="G1739" s="3" t="s">
        <v>120</v>
      </c>
      <c r="H1739" s="3" t="s">
        <v>1315</v>
      </c>
      <c r="I1739" s="3" t="s">
        <v>1316</v>
      </c>
      <c r="J1739" s="3" t="s">
        <v>123</v>
      </c>
      <c r="K1739" s="3" t="s">
        <v>124</v>
      </c>
      <c r="L1739" s="3" t="s">
        <v>1312</v>
      </c>
      <c r="M1739" s="3" t="s">
        <v>126</v>
      </c>
      <c r="N1739" s="4">
        <v>0</v>
      </c>
      <c r="O1739" s="4">
        <v>20000</v>
      </c>
      <c r="P1739" s="4">
        <v>0</v>
      </c>
      <c r="Q1739" s="4">
        <v>20000</v>
      </c>
      <c r="R1739" s="4">
        <v>0</v>
      </c>
      <c r="S1739" s="4">
        <v>0</v>
      </c>
      <c r="T1739" s="4">
        <v>0</v>
      </c>
      <c r="U1739" s="4">
        <v>20000</v>
      </c>
      <c r="V1739" s="4">
        <v>20000</v>
      </c>
      <c r="W1739" s="4">
        <v>20000</v>
      </c>
      <c r="X1739" s="3" t="s">
        <v>127</v>
      </c>
    </row>
    <row r="1740" spans="1:24" ht="15.75" customHeight="1">
      <c r="A1740" s="3" t="s">
        <v>118</v>
      </c>
      <c r="B1740" s="3" t="s">
        <v>25</v>
      </c>
      <c r="C1740" s="3" t="s">
        <v>1067</v>
      </c>
      <c r="D1740" s="3" t="s">
        <v>1250</v>
      </c>
      <c r="E1740" s="3" t="s">
        <v>1251</v>
      </c>
      <c r="F1740" s="3" t="s">
        <v>119</v>
      </c>
      <c r="G1740" s="3" t="s">
        <v>120</v>
      </c>
      <c r="H1740" s="3" t="s">
        <v>1315</v>
      </c>
      <c r="I1740" s="3" t="s">
        <v>1316</v>
      </c>
      <c r="J1740" s="3" t="s">
        <v>123</v>
      </c>
      <c r="K1740" s="3" t="s">
        <v>382</v>
      </c>
      <c r="L1740" s="3" t="s">
        <v>1310</v>
      </c>
      <c r="M1740" s="3" t="s">
        <v>126</v>
      </c>
      <c r="N1740" s="4">
        <v>0</v>
      </c>
      <c r="O1740" s="4">
        <v>5000</v>
      </c>
      <c r="P1740" s="4">
        <v>0</v>
      </c>
      <c r="Q1740" s="4">
        <v>5000</v>
      </c>
      <c r="R1740" s="4">
        <v>0</v>
      </c>
      <c r="S1740" s="4">
        <v>0</v>
      </c>
      <c r="T1740" s="4">
        <v>0</v>
      </c>
      <c r="U1740" s="4">
        <v>5000</v>
      </c>
      <c r="V1740" s="4">
        <v>5000</v>
      </c>
      <c r="W1740" s="4">
        <v>5000</v>
      </c>
      <c r="X1740" s="3" t="s">
        <v>127</v>
      </c>
    </row>
    <row r="1741" spans="1:24" ht="15.75" customHeight="1">
      <c r="A1741" s="3" t="s">
        <v>118</v>
      </c>
      <c r="B1741" s="3" t="s">
        <v>25</v>
      </c>
      <c r="C1741" s="3" t="s">
        <v>1067</v>
      </c>
      <c r="D1741" s="3" t="s">
        <v>1250</v>
      </c>
      <c r="E1741" s="3" t="s">
        <v>1251</v>
      </c>
      <c r="F1741" s="3" t="s">
        <v>119</v>
      </c>
      <c r="G1741" s="3" t="s">
        <v>120</v>
      </c>
      <c r="H1741" s="3" t="s">
        <v>1315</v>
      </c>
      <c r="I1741" s="3" t="s">
        <v>1316</v>
      </c>
      <c r="J1741" s="3" t="s">
        <v>123</v>
      </c>
      <c r="K1741" s="3" t="s">
        <v>158</v>
      </c>
      <c r="L1741" s="3" t="s">
        <v>1319</v>
      </c>
      <c r="M1741" s="3" t="s">
        <v>126</v>
      </c>
      <c r="N1741" s="4">
        <v>12000</v>
      </c>
      <c r="O1741" s="4">
        <v>0</v>
      </c>
      <c r="P1741" s="4">
        <v>0</v>
      </c>
      <c r="Q1741" s="4">
        <v>12000</v>
      </c>
      <c r="R1741" s="4">
        <v>716.7</v>
      </c>
      <c r="S1741" s="4">
        <v>11283.3</v>
      </c>
      <c r="T1741" s="4">
        <v>0</v>
      </c>
      <c r="U1741" s="4">
        <v>716.7</v>
      </c>
      <c r="V1741" s="4">
        <v>12000</v>
      </c>
      <c r="W1741" s="4">
        <v>0</v>
      </c>
      <c r="X1741" s="3" t="s">
        <v>127</v>
      </c>
    </row>
    <row r="1742" spans="1:24" ht="15.75" customHeight="1">
      <c r="A1742" s="3" t="s">
        <v>118</v>
      </c>
      <c r="B1742" s="3" t="s">
        <v>25</v>
      </c>
      <c r="C1742" s="3" t="s">
        <v>1067</v>
      </c>
      <c r="D1742" s="3" t="s">
        <v>1250</v>
      </c>
      <c r="E1742" s="3" t="s">
        <v>1251</v>
      </c>
      <c r="F1742" s="3" t="s">
        <v>119</v>
      </c>
      <c r="G1742" s="3" t="s">
        <v>120</v>
      </c>
      <c r="H1742" s="3" t="s">
        <v>121</v>
      </c>
      <c r="I1742" s="3" t="s">
        <v>122</v>
      </c>
      <c r="J1742" s="3" t="s">
        <v>123</v>
      </c>
      <c r="K1742" s="3" t="s">
        <v>124</v>
      </c>
      <c r="L1742" s="3" t="s">
        <v>1312</v>
      </c>
      <c r="M1742" s="3" t="s">
        <v>126</v>
      </c>
      <c r="N1742" s="4">
        <v>55000</v>
      </c>
      <c r="O1742" s="4">
        <v>0</v>
      </c>
      <c r="P1742" s="4">
        <v>0</v>
      </c>
      <c r="Q1742" s="4">
        <v>55000</v>
      </c>
      <c r="R1742" s="4">
        <v>0</v>
      </c>
      <c r="S1742" s="4">
        <v>0</v>
      </c>
      <c r="T1742" s="4">
        <v>0</v>
      </c>
      <c r="U1742" s="4">
        <v>55000</v>
      </c>
      <c r="V1742" s="4">
        <v>55000</v>
      </c>
      <c r="W1742" s="4">
        <v>55000</v>
      </c>
      <c r="X1742" s="3" t="s">
        <v>127</v>
      </c>
    </row>
    <row r="1743" spans="1:24" ht="15.75" customHeight="1">
      <c r="A1743" s="3" t="s">
        <v>118</v>
      </c>
      <c r="B1743" s="3" t="s">
        <v>25</v>
      </c>
      <c r="C1743" s="3" t="s">
        <v>1067</v>
      </c>
      <c r="D1743" s="3" t="s">
        <v>1250</v>
      </c>
      <c r="E1743" s="3" t="s">
        <v>1251</v>
      </c>
      <c r="F1743" s="3" t="s">
        <v>128</v>
      </c>
      <c r="G1743" s="3" t="s">
        <v>129</v>
      </c>
      <c r="H1743" s="3" t="s">
        <v>130</v>
      </c>
      <c r="I1743" s="3" t="s">
        <v>131</v>
      </c>
      <c r="J1743" s="3" t="s">
        <v>123</v>
      </c>
      <c r="K1743" s="3" t="s">
        <v>516</v>
      </c>
      <c r="L1743" s="3" t="s">
        <v>1320</v>
      </c>
      <c r="M1743" s="3" t="s">
        <v>126</v>
      </c>
      <c r="N1743" s="4">
        <v>78380</v>
      </c>
      <c r="O1743" s="4">
        <v>-28500</v>
      </c>
      <c r="P1743" s="4">
        <v>0</v>
      </c>
      <c r="Q1743" s="4">
        <v>49880</v>
      </c>
      <c r="R1743" s="4">
        <v>0</v>
      </c>
      <c r="S1743" s="4">
        <v>0</v>
      </c>
      <c r="T1743" s="4">
        <v>0</v>
      </c>
      <c r="U1743" s="4">
        <v>49880</v>
      </c>
      <c r="V1743" s="4">
        <v>49880</v>
      </c>
      <c r="W1743" s="4">
        <v>49880</v>
      </c>
      <c r="X1743" s="3" t="s">
        <v>127</v>
      </c>
    </row>
    <row r="1744" spans="1:24" ht="15.75" customHeight="1">
      <c r="A1744" s="3" t="s">
        <v>118</v>
      </c>
      <c r="B1744" s="3" t="s">
        <v>25</v>
      </c>
      <c r="C1744" s="3" t="s">
        <v>1067</v>
      </c>
      <c r="D1744" s="3" t="s">
        <v>1250</v>
      </c>
      <c r="E1744" s="3" t="s">
        <v>1251</v>
      </c>
      <c r="F1744" s="3" t="s">
        <v>128</v>
      </c>
      <c r="G1744" s="3" t="s">
        <v>129</v>
      </c>
      <c r="H1744" s="3" t="s">
        <v>130</v>
      </c>
      <c r="I1744" s="3" t="s">
        <v>131</v>
      </c>
      <c r="J1744" s="3" t="s">
        <v>123</v>
      </c>
      <c r="K1744" s="3" t="s">
        <v>150</v>
      </c>
      <c r="L1744" s="3" t="s">
        <v>1321</v>
      </c>
      <c r="M1744" s="3" t="s">
        <v>126</v>
      </c>
      <c r="N1744" s="4">
        <v>20000</v>
      </c>
      <c r="O1744" s="4">
        <v>0</v>
      </c>
      <c r="P1744" s="4">
        <v>0</v>
      </c>
      <c r="Q1744" s="4">
        <v>20000</v>
      </c>
      <c r="R1744" s="4">
        <v>0</v>
      </c>
      <c r="S1744" s="4">
        <v>0</v>
      </c>
      <c r="T1744" s="4">
        <v>0</v>
      </c>
      <c r="U1744" s="4">
        <v>20000</v>
      </c>
      <c r="V1744" s="4">
        <v>20000</v>
      </c>
      <c r="W1744" s="4">
        <v>20000</v>
      </c>
      <c r="X1744" s="3" t="s">
        <v>127</v>
      </c>
    </row>
    <row r="1745" spans="1:24" ht="15.75" customHeight="1">
      <c r="A1745" s="3" t="s">
        <v>118</v>
      </c>
      <c r="B1745" s="3" t="s">
        <v>25</v>
      </c>
      <c r="C1745" s="3" t="s">
        <v>1067</v>
      </c>
      <c r="D1745" s="3" t="s">
        <v>1250</v>
      </c>
      <c r="E1745" s="3" t="s">
        <v>1251</v>
      </c>
      <c r="F1745" s="3" t="s">
        <v>128</v>
      </c>
      <c r="G1745" s="3" t="s">
        <v>129</v>
      </c>
      <c r="H1745" s="3" t="s">
        <v>130</v>
      </c>
      <c r="I1745" s="3" t="s">
        <v>131</v>
      </c>
      <c r="J1745" s="3" t="s">
        <v>123</v>
      </c>
      <c r="K1745" s="3" t="s">
        <v>382</v>
      </c>
      <c r="L1745" s="3" t="s">
        <v>1322</v>
      </c>
      <c r="M1745" s="3" t="s">
        <v>126</v>
      </c>
      <c r="N1745" s="4">
        <v>0</v>
      </c>
      <c r="O1745" s="4">
        <v>12500</v>
      </c>
      <c r="P1745" s="4">
        <v>0</v>
      </c>
      <c r="Q1745" s="4">
        <v>12500</v>
      </c>
      <c r="R1745" s="4">
        <v>0</v>
      </c>
      <c r="S1745" s="4">
        <v>0</v>
      </c>
      <c r="T1745" s="4">
        <v>0</v>
      </c>
      <c r="U1745" s="4">
        <v>12500</v>
      </c>
      <c r="V1745" s="4">
        <v>12500</v>
      </c>
      <c r="W1745" s="4">
        <v>12500</v>
      </c>
      <c r="X1745" s="3" t="s">
        <v>127</v>
      </c>
    </row>
    <row r="1746" spans="1:24" ht="15.75" customHeight="1">
      <c r="A1746" s="3" t="s">
        <v>391</v>
      </c>
      <c r="B1746" s="3" t="s">
        <v>25</v>
      </c>
      <c r="C1746" s="3" t="s">
        <v>1067</v>
      </c>
      <c r="D1746" s="3" t="s">
        <v>1250</v>
      </c>
      <c r="E1746" s="3" t="s">
        <v>1251</v>
      </c>
      <c r="F1746" s="3" t="s">
        <v>1282</v>
      </c>
      <c r="G1746" s="3" t="s">
        <v>1283</v>
      </c>
      <c r="H1746" s="3" t="s">
        <v>1287</v>
      </c>
      <c r="I1746" s="3" t="s">
        <v>1288</v>
      </c>
      <c r="J1746" s="3" t="s">
        <v>392</v>
      </c>
      <c r="K1746" s="3" t="s">
        <v>850</v>
      </c>
      <c r="L1746" s="3" t="s">
        <v>1323</v>
      </c>
      <c r="M1746" s="3" t="s">
        <v>126</v>
      </c>
      <c r="N1746" s="4">
        <v>96200</v>
      </c>
      <c r="O1746" s="4">
        <v>-96200</v>
      </c>
      <c r="P1746" s="4">
        <v>0</v>
      </c>
      <c r="Q1746" s="4">
        <v>0</v>
      </c>
      <c r="R1746" s="4">
        <v>0</v>
      </c>
      <c r="S1746" s="4">
        <v>0</v>
      </c>
      <c r="T1746" s="4">
        <v>0</v>
      </c>
      <c r="U1746" s="4">
        <v>0</v>
      </c>
      <c r="V1746" s="4">
        <v>0</v>
      </c>
      <c r="W1746" s="4">
        <v>0</v>
      </c>
      <c r="X1746" s="3" t="s">
        <v>127</v>
      </c>
    </row>
    <row r="1747" spans="1:24" ht="15.75" customHeight="1">
      <c r="A1747" s="3" t="s">
        <v>391</v>
      </c>
      <c r="B1747" s="3" t="s">
        <v>25</v>
      </c>
      <c r="C1747" s="3" t="s">
        <v>1067</v>
      </c>
      <c r="D1747" s="3" t="s">
        <v>1250</v>
      </c>
      <c r="E1747" s="3" t="s">
        <v>1251</v>
      </c>
      <c r="F1747" s="3" t="s">
        <v>119</v>
      </c>
      <c r="G1747" s="3" t="s">
        <v>120</v>
      </c>
      <c r="H1747" s="3" t="s">
        <v>1308</v>
      </c>
      <c r="I1747" s="3" t="s">
        <v>1309</v>
      </c>
      <c r="J1747" s="3" t="s">
        <v>392</v>
      </c>
      <c r="K1747" s="3" t="s">
        <v>843</v>
      </c>
      <c r="L1747" s="3" t="s">
        <v>1324</v>
      </c>
      <c r="M1747" s="3" t="s">
        <v>126</v>
      </c>
      <c r="N1747" s="4">
        <v>79000</v>
      </c>
      <c r="O1747" s="4">
        <v>-12600</v>
      </c>
      <c r="P1747" s="4">
        <v>0</v>
      </c>
      <c r="Q1747" s="4">
        <v>66400</v>
      </c>
      <c r="R1747" s="4">
        <v>61099.87</v>
      </c>
      <c r="S1747" s="4">
        <v>5300.13</v>
      </c>
      <c r="T1747" s="4">
        <v>0</v>
      </c>
      <c r="U1747" s="4">
        <v>61099.87</v>
      </c>
      <c r="V1747" s="4">
        <v>66400</v>
      </c>
      <c r="W1747" s="4">
        <v>0</v>
      </c>
      <c r="X1747" s="3" t="s">
        <v>127</v>
      </c>
    </row>
    <row r="1748" spans="1:24" ht="15.75" customHeight="1">
      <c r="A1748" s="3" t="s">
        <v>391</v>
      </c>
      <c r="B1748" s="3" t="s">
        <v>25</v>
      </c>
      <c r="C1748" s="3" t="s">
        <v>1067</v>
      </c>
      <c r="D1748" s="3" t="s">
        <v>1250</v>
      </c>
      <c r="E1748" s="3" t="s">
        <v>1251</v>
      </c>
      <c r="F1748" s="3" t="s">
        <v>119</v>
      </c>
      <c r="G1748" s="3" t="s">
        <v>120</v>
      </c>
      <c r="H1748" s="3" t="s">
        <v>320</v>
      </c>
      <c r="I1748" s="3" t="s">
        <v>321</v>
      </c>
      <c r="J1748" s="3" t="s">
        <v>392</v>
      </c>
      <c r="K1748" s="3" t="s">
        <v>843</v>
      </c>
      <c r="L1748" s="3" t="s">
        <v>1324</v>
      </c>
      <c r="M1748" s="3" t="s">
        <v>126</v>
      </c>
      <c r="N1748" s="4">
        <v>0</v>
      </c>
      <c r="O1748" s="4">
        <v>140000</v>
      </c>
      <c r="P1748" s="4">
        <v>0</v>
      </c>
      <c r="Q1748" s="4">
        <v>140000</v>
      </c>
      <c r="R1748" s="4">
        <v>0</v>
      </c>
      <c r="S1748" s="4">
        <v>0</v>
      </c>
      <c r="T1748" s="4">
        <v>0</v>
      </c>
      <c r="U1748" s="4">
        <v>140000</v>
      </c>
      <c r="V1748" s="4">
        <v>140000</v>
      </c>
      <c r="W1748" s="4">
        <v>140000</v>
      </c>
      <c r="X1748" s="3" t="s">
        <v>127</v>
      </c>
    </row>
    <row r="1749" spans="1:24" ht="15.75" customHeight="1">
      <c r="A1749" s="3" t="s">
        <v>391</v>
      </c>
      <c r="B1749" s="3" t="s">
        <v>25</v>
      </c>
      <c r="C1749" s="3" t="s">
        <v>1067</v>
      </c>
      <c r="D1749" s="3" t="s">
        <v>1250</v>
      </c>
      <c r="E1749" s="3" t="s">
        <v>1251</v>
      </c>
      <c r="F1749" s="3" t="s">
        <v>119</v>
      </c>
      <c r="G1749" s="3" t="s">
        <v>120</v>
      </c>
      <c r="H1749" s="3" t="s">
        <v>1315</v>
      </c>
      <c r="I1749" s="3" t="s">
        <v>1316</v>
      </c>
      <c r="J1749" s="3" t="s">
        <v>392</v>
      </c>
      <c r="K1749" s="3" t="s">
        <v>843</v>
      </c>
      <c r="L1749" s="3" t="s">
        <v>1324</v>
      </c>
      <c r="M1749" s="3" t="s">
        <v>126</v>
      </c>
      <c r="N1749" s="4">
        <v>169000</v>
      </c>
      <c r="O1749" s="4">
        <v>-53000</v>
      </c>
      <c r="P1749" s="4">
        <v>0</v>
      </c>
      <c r="Q1749" s="4">
        <v>116000</v>
      </c>
      <c r="R1749" s="4">
        <v>0</v>
      </c>
      <c r="S1749" s="4">
        <v>50700</v>
      </c>
      <c r="T1749" s="4">
        <v>0</v>
      </c>
      <c r="U1749" s="4">
        <v>65300</v>
      </c>
      <c r="V1749" s="4">
        <v>116000</v>
      </c>
      <c r="W1749" s="4">
        <v>65300</v>
      </c>
      <c r="X1749" s="3" t="s">
        <v>127</v>
      </c>
    </row>
    <row r="1750" spans="1:24" ht="15.75" customHeight="1">
      <c r="A1750" s="3" t="s">
        <v>391</v>
      </c>
      <c r="B1750" s="3" t="s">
        <v>25</v>
      </c>
      <c r="C1750" s="3" t="s">
        <v>1067</v>
      </c>
      <c r="D1750" s="3" t="s">
        <v>1250</v>
      </c>
      <c r="E1750" s="3" t="s">
        <v>1251</v>
      </c>
      <c r="F1750" s="3" t="s">
        <v>119</v>
      </c>
      <c r="G1750" s="3" t="s">
        <v>120</v>
      </c>
      <c r="H1750" s="3" t="s">
        <v>121</v>
      </c>
      <c r="I1750" s="3" t="s">
        <v>122</v>
      </c>
      <c r="J1750" s="3" t="s">
        <v>392</v>
      </c>
      <c r="K1750" s="3" t="s">
        <v>843</v>
      </c>
      <c r="L1750" s="3" t="s">
        <v>1324</v>
      </c>
      <c r="M1750" s="3" t="s">
        <v>126</v>
      </c>
      <c r="N1750" s="4">
        <v>60000</v>
      </c>
      <c r="O1750" s="4">
        <v>0</v>
      </c>
      <c r="P1750" s="4">
        <v>0</v>
      </c>
      <c r="Q1750" s="4">
        <v>60000</v>
      </c>
      <c r="R1750" s="4">
        <v>0</v>
      </c>
      <c r="S1750" s="4">
        <v>0</v>
      </c>
      <c r="T1750" s="4">
        <v>0</v>
      </c>
      <c r="U1750" s="4">
        <v>60000</v>
      </c>
      <c r="V1750" s="4">
        <v>60000</v>
      </c>
      <c r="W1750" s="4">
        <v>60000</v>
      </c>
      <c r="X1750" s="3" t="s">
        <v>127</v>
      </c>
    </row>
    <row r="1751" spans="1:24" ht="15.75" customHeight="1">
      <c r="A1751" s="3" t="s">
        <v>243</v>
      </c>
      <c r="B1751" s="3" t="s">
        <v>25</v>
      </c>
      <c r="C1751" s="3" t="s">
        <v>1067</v>
      </c>
      <c r="D1751" s="3" t="s">
        <v>1250</v>
      </c>
      <c r="E1751" s="3" t="s">
        <v>1251</v>
      </c>
      <c r="F1751" s="3" t="s">
        <v>29</v>
      </c>
      <c r="G1751" s="3" t="s">
        <v>30</v>
      </c>
      <c r="H1751" s="3" t="s">
        <v>67</v>
      </c>
      <c r="I1751" s="3" t="s">
        <v>68</v>
      </c>
      <c r="J1751" s="3" t="s">
        <v>244</v>
      </c>
      <c r="K1751" s="3" t="s">
        <v>245</v>
      </c>
      <c r="L1751" s="3" t="s">
        <v>1325</v>
      </c>
      <c r="M1751" s="3" t="s">
        <v>36</v>
      </c>
      <c r="N1751" s="4">
        <v>253.58</v>
      </c>
      <c r="O1751" s="4">
        <v>0</v>
      </c>
      <c r="P1751" s="4">
        <v>0</v>
      </c>
      <c r="Q1751" s="4">
        <v>253.58</v>
      </c>
      <c r="R1751" s="4">
        <v>0</v>
      </c>
      <c r="S1751" s="4">
        <v>0</v>
      </c>
      <c r="T1751" s="4">
        <v>0</v>
      </c>
      <c r="U1751" s="4">
        <v>253.58</v>
      </c>
      <c r="V1751" s="4">
        <v>253.58</v>
      </c>
      <c r="W1751" s="4">
        <v>253.58</v>
      </c>
      <c r="X1751" s="3" t="s">
        <v>247</v>
      </c>
    </row>
    <row r="1752" spans="1:24" ht="15.75" customHeight="1">
      <c r="A1752" s="3" t="s">
        <v>243</v>
      </c>
      <c r="B1752" s="3" t="s">
        <v>25</v>
      </c>
      <c r="C1752" s="3" t="s">
        <v>1067</v>
      </c>
      <c r="D1752" s="3" t="s">
        <v>1250</v>
      </c>
      <c r="E1752" s="3" t="s">
        <v>1251</v>
      </c>
      <c r="F1752" s="3" t="s">
        <v>29</v>
      </c>
      <c r="G1752" s="3" t="s">
        <v>30</v>
      </c>
      <c r="H1752" s="3" t="s">
        <v>67</v>
      </c>
      <c r="I1752" s="3" t="s">
        <v>68</v>
      </c>
      <c r="J1752" s="3" t="s">
        <v>244</v>
      </c>
      <c r="K1752" s="3" t="s">
        <v>250</v>
      </c>
      <c r="L1752" s="3" t="s">
        <v>1326</v>
      </c>
      <c r="M1752" s="3" t="s">
        <v>36</v>
      </c>
      <c r="N1752" s="4">
        <v>15831.8</v>
      </c>
      <c r="O1752" s="4">
        <v>71692.2</v>
      </c>
      <c r="P1752" s="4">
        <v>0</v>
      </c>
      <c r="Q1752" s="4">
        <v>87524</v>
      </c>
      <c r="R1752" s="4">
        <v>0</v>
      </c>
      <c r="S1752" s="4">
        <v>27375</v>
      </c>
      <c r="T1752" s="4">
        <v>27375</v>
      </c>
      <c r="U1752" s="4">
        <v>60149</v>
      </c>
      <c r="V1752" s="4">
        <v>60149</v>
      </c>
      <c r="W1752" s="4">
        <v>60149</v>
      </c>
      <c r="X1752" s="3" t="s">
        <v>247</v>
      </c>
    </row>
    <row r="1753" spans="1:24" ht="15.75" customHeight="1">
      <c r="A1753" s="3" t="s">
        <v>243</v>
      </c>
      <c r="B1753" s="3" t="s">
        <v>25</v>
      </c>
      <c r="C1753" s="3" t="s">
        <v>1067</v>
      </c>
      <c r="D1753" s="3" t="s">
        <v>1250</v>
      </c>
      <c r="E1753" s="3" t="s">
        <v>1251</v>
      </c>
      <c r="F1753" s="3" t="s">
        <v>1282</v>
      </c>
      <c r="G1753" s="3" t="s">
        <v>1283</v>
      </c>
      <c r="H1753" s="3" t="s">
        <v>1287</v>
      </c>
      <c r="I1753" s="3" t="s">
        <v>1288</v>
      </c>
      <c r="J1753" s="3" t="s">
        <v>244</v>
      </c>
      <c r="K1753" s="3" t="s">
        <v>248</v>
      </c>
      <c r="L1753" s="3" t="s">
        <v>1327</v>
      </c>
      <c r="M1753" s="3" t="s">
        <v>126</v>
      </c>
      <c r="N1753" s="4">
        <v>318074</v>
      </c>
      <c r="O1753" s="4">
        <v>-5774.75</v>
      </c>
      <c r="P1753" s="4">
        <v>0</v>
      </c>
      <c r="Q1753" s="4">
        <v>312299.25</v>
      </c>
      <c r="R1753" s="4">
        <v>40000</v>
      </c>
      <c r="S1753" s="4">
        <v>76246.960000000006</v>
      </c>
      <c r="T1753" s="4">
        <v>44178.71</v>
      </c>
      <c r="U1753" s="4">
        <v>236052.29</v>
      </c>
      <c r="V1753" s="4">
        <v>268120.53999999998</v>
      </c>
      <c r="W1753" s="4">
        <v>196052.29</v>
      </c>
      <c r="X1753" s="3" t="s">
        <v>247</v>
      </c>
    </row>
    <row r="1754" spans="1:24" ht="15.75" customHeight="1">
      <c r="A1754" s="3" t="s">
        <v>243</v>
      </c>
      <c r="B1754" s="3" t="s">
        <v>25</v>
      </c>
      <c r="C1754" s="3" t="s">
        <v>1067</v>
      </c>
      <c r="D1754" s="3" t="s">
        <v>1250</v>
      </c>
      <c r="E1754" s="3" t="s">
        <v>1251</v>
      </c>
      <c r="F1754" s="3" t="s">
        <v>1282</v>
      </c>
      <c r="G1754" s="3" t="s">
        <v>1283</v>
      </c>
      <c r="H1754" s="3" t="s">
        <v>1287</v>
      </c>
      <c r="I1754" s="3" t="s">
        <v>1288</v>
      </c>
      <c r="J1754" s="3" t="s">
        <v>244</v>
      </c>
      <c r="K1754" s="3" t="s">
        <v>250</v>
      </c>
      <c r="L1754" s="3" t="s">
        <v>1328</v>
      </c>
      <c r="M1754" s="3" t="s">
        <v>126</v>
      </c>
      <c r="N1754" s="4">
        <v>174460.9</v>
      </c>
      <c r="O1754" s="4">
        <v>-3834.61</v>
      </c>
      <c r="P1754" s="4">
        <v>0</v>
      </c>
      <c r="Q1754" s="4">
        <v>170626.29</v>
      </c>
      <c r="R1754" s="4">
        <v>0</v>
      </c>
      <c r="S1754" s="4">
        <v>161626.29</v>
      </c>
      <c r="T1754" s="4">
        <v>161626.29</v>
      </c>
      <c r="U1754" s="4">
        <v>9000</v>
      </c>
      <c r="V1754" s="4">
        <v>9000</v>
      </c>
      <c r="W1754" s="4">
        <v>9000</v>
      </c>
      <c r="X1754" s="3" t="s">
        <v>247</v>
      </c>
    </row>
    <row r="1755" spans="1:24" ht="15.75" customHeight="1">
      <c r="A1755" s="3" t="s">
        <v>243</v>
      </c>
      <c r="B1755" s="3" t="s">
        <v>25</v>
      </c>
      <c r="C1755" s="3" t="s">
        <v>1067</v>
      </c>
      <c r="D1755" s="3" t="s">
        <v>1250</v>
      </c>
      <c r="E1755" s="3" t="s">
        <v>1251</v>
      </c>
      <c r="F1755" s="3" t="s">
        <v>119</v>
      </c>
      <c r="G1755" s="3" t="s">
        <v>120</v>
      </c>
      <c r="H1755" s="3" t="s">
        <v>1308</v>
      </c>
      <c r="I1755" s="3" t="s">
        <v>1309</v>
      </c>
      <c r="J1755" s="3" t="s">
        <v>244</v>
      </c>
      <c r="K1755" s="3" t="s">
        <v>248</v>
      </c>
      <c r="L1755" s="3" t="s">
        <v>1329</v>
      </c>
      <c r="M1755" s="3" t="s">
        <v>126</v>
      </c>
      <c r="N1755" s="4">
        <v>15000</v>
      </c>
      <c r="O1755" s="4">
        <v>-15000</v>
      </c>
      <c r="P1755" s="4">
        <v>0</v>
      </c>
      <c r="Q1755" s="4">
        <v>0</v>
      </c>
      <c r="R1755" s="4">
        <v>0</v>
      </c>
      <c r="S1755" s="4">
        <v>0</v>
      </c>
      <c r="T1755" s="4">
        <v>0</v>
      </c>
      <c r="U1755" s="4">
        <v>0</v>
      </c>
      <c r="V1755" s="4">
        <v>0</v>
      </c>
      <c r="W1755" s="4">
        <v>0</v>
      </c>
      <c r="X1755" s="3" t="s">
        <v>247</v>
      </c>
    </row>
    <row r="1756" spans="1:24" ht="15.75" customHeight="1">
      <c r="A1756" s="3" t="s">
        <v>243</v>
      </c>
      <c r="B1756" s="3" t="s">
        <v>25</v>
      </c>
      <c r="C1756" s="3" t="s">
        <v>1067</v>
      </c>
      <c r="D1756" s="3" t="s">
        <v>1250</v>
      </c>
      <c r="E1756" s="3" t="s">
        <v>1251</v>
      </c>
      <c r="F1756" s="3" t="s">
        <v>119</v>
      </c>
      <c r="G1756" s="3" t="s">
        <v>120</v>
      </c>
      <c r="H1756" s="3" t="s">
        <v>1308</v>
      </c>
      <c r="I1756" s="3" t="s">
        <v>1309</v>
      </c>
      <c r="J1756" s="3" t="s">
        <v>244</v>
      </c>
      <c r="K1756" s="3" t="s">
        <v>250</v>
      </c>
      <c r="L1756" s="3" t="s">
        <v>1330</v>
      </c>
      <c r="M1756" s="3" t="s">
        <v>126</v>
      </c>
      <c r="N1756" s="4">
        <v>4800</v>
      </c>
      <c r="O1756" s="4">
        <v>-4800</v>
      </c>
      <c r="P1756" s="4">
        <v>0</v>
      </c>
      <c r="Q1756" s="4">
        <v>0</v>
      </c>
      <c r="R1756" s="4">
        <v>0</v>
      </c>
      <c r="S1756" s="4">
        <v>0</v>
      </c>
      <c r="T1756" s="4">
        <v>0</v>
      </c>
      <c r="U1756" s="4">
        <v>0</v>
      </c>
      <c r="V1756" s="4">
        <v>0</v>
      </c>
      <c r="W1756" s="4">
        <v>0</v>
      </c>
      <c r="X1756" s="3" t="s">
        <v>247</v>
      </c>
    </row>
    <row r="1757" spans="1:24" ht="15.75" customHeight="1">
      <c r="A1757" s="3" t="s">
        <v>262</v>
      </c>
      <c r="B1757" s="3" t="s">
        <v>25</v>
      </c>
      <c r="C1757" s="3" t="s">
        <v>1067</v>
      </c>
      <c r="D1757" s="3" t="s">
        <v>1250</v>
      </c>
      <c r="E1757" s="3" t="s">
        <v>1251</v>
      </c>
      <c r="F1757" s="3" t="s">
        <v>29</v>
      </c>
      <c r="G1757" s="3" t="s">
        <v>30</v>
      </c>
      <c r="H1757" s="3" t="s">
        <v>31</v>
      </c>
      <c r="I1757" s="3" t="s">
        <v>32</v>
      </c>
      <c r="J1757" s="3" t="s">
        <v>263</v>
      </c>
      <c r="K1757" s="3" t="s">
        <v>264</v>
      </c>
      <c r="L1757" s="3" t="s">
        <v>1331</v>
      </c>
      <c r="M1757" s="3" t="s">
        <v>36</v>
      </c>
      <c r="N1757" s="4">
        <v>29507.17</v>
      </c>
      <c r="O1757" s="4">
        <v>0</v>
      </c>
      <c r="P1757" s="4">
        <v>0</v>
      </c>
      <c r="Q1757" s="4">
        <v>29507.17</v>
      </c>
      <c r="R1757" s="4">
        <v>0</v>
      </c>
      <c r="S1757" s="4">
        <v>0</v>
      </c>
      <c r="T1757" s="4">
        <v>0</v>
      </c>
      <c r="U1757" s="4">
        <v>29507.17</v>
      </c>
      <c r="V1757" s="4">
        <v>29507.17</v>
      </c>
      <c r="W1757" s="4">
        <v>29507.17</v>
      </c>
      <c r="X1757" s="3" t="s">
        <v>266</v>
      </c>
    </row>
    <row r="1758" spans="1:24" ht="15.75" customHeight="1">
      <c r="A1758" s="3" t="s">
        <v>24</v>
      </c>
      <c r="B1758" s="3" t="s">
        <v>267</v>
      </c>
      <c r="C1758" s="3" t="s">
        <v>1332</v>
      </c>
      <c r="D1758" s="3" t="s">
        <v>1333</v>
      </c>
      <c r="E1758" s="3" t="s">
        <v>1334</v>
      </c>
      <c r="F1758" s="3" t="s">
        <v>29</v>
      </c>
      <c r="G1758" s="3" t="s">
        <v>30</v>
      </c>
      <c r="H1758" s="3" t="s">
        <v>31</v>
      </c>
      <c r="I1758" s="3" t="s">
        <v>32</v>
      </c>
      <c r="J1758" s="3" t="s">
        <v>33</v>
      </c>
      <c r="K1758" s="3" t="s">
        <v>34</v>
      </c>
      <c r="L1758" s="3" t="s">
        <v>1335</v>
      </c>
      <c r="M1758" s="3" t="s">
        <v>36</v>
      </c>
      <c r="N1758" s="4">
        <v>744640.57</v>
      </c>
      <c r="O1758" s="4">
        <v>0</v>
      </c>
      <c r="P1758" s="4">
        <v>0</v>
      </c>
      <c r="Q1758" s="4">
        <v>744640.57</v>
      </c>
      <c r="R1758" s="4">
        <v>0</v>
      </c>
      <c r="S1758" s="4">
        <v>300088</v>
      </c>
      <c r="T1758" s="4">
        <v>300088</v>
      </c>
      <c r="U1758" s="4">
        <v>444552.57</v>
      </c>
      <c r="V1758" s="4">
        <v>444552.57</v>
      </c>
      <c r="W1758" s="4">
        <v>444552.57</v>
      </c>
      <c r="X1758" s="3" t="s">
        <v>37</v>
      </c>
    </row>
    <row r="1759" spans="1:24" ht="15.75" customHeight="1">
      <c r="A1759" s="3" t="s">
        <v>24</v>
      </c>
      <c r="B1759" s="3" t="s">
        <v>267</v>
      </c>
      <c r="C1759" s="3" t="s">
        <v>1332</v>
      </c>
      <c r="D1759" s="3" t="s">
        <v>1333</v>
      </c>
      <c r="E1759" s="3" t="s">
        <v>1334</v>
      </c>
      <c r="F1759" s="3" t="s">
        <v>29</v>
      </c>
      <c r="G1759" s="3" t="s">
        <v>30</v>
      </c>
      <c r="H1759" s="3" t="s">
        <v>31</v>
      </c>
      <c r="I1759" s="3" t="s">
        <v>32</v>
      </c>
      <c r="J1759" s="3" t="s">
        <v>33</v>
      </c>
      <c r="K1759" s="3" t="s">
        <v>38</v>
      </c>
      <c r="L1759" s="3" t="s">
        <v>1336</v>
      </c>
      <c r="M1759" s="3" t="s">
        <v>36</v>
      </c>
      <c r="N1759" s="4">
        <v>33001.800000000003</v>
      </c>
      <c r="O1759" s="4">
        <v>0</v>
      </c>
      <c r="P1759" s="4">
        <v>0</v>
      </c>
      <c r="Q1759" s="4">
        <v>33001.800000000003</v>
      </c>
      <c r="R1759" s="4">
        <v>0</v>
      </c>
      <c r="S1759" s="4">
        <v>9049.1</v>
      </c>
      <c r="T1759" s="4">
        <v>9049.1</v>
      </c>
      <c r="U1759" s="4">
        <v>23952.7</v>
      </c>
      <c r="V1759" s="4">
        <v>23952.7</v>
      </c>
      <c r="W1759" s="4">
        <v>23952.7</v>
      </c>
      <c r="X1759" s="3" t="s">
        <v>37</v>
      </c>
    </row>
    <row r="1760" spans="1:24" ht="15.75" customHeight="1">
      <c r="A1760" s="3" t="s">
        <v>24</v>
      </c>
      <c r="B1760" s="3" t="s">
        <v>267</v>
      </c>
      <c r="C1760" s="3" t="s">
        <v>1332</v>
      </c>
      <c r="D1760" s="3" t="s">
        <v>1333</v>
      </c>
      <c r="E1760" s="3" t="s">
        <v>1334</v>
      </c>
      <c r="F1760" s="3" t="s">
        <v>29</v>
      </c>
      <c r="G1760" s="3" t="s">
        <v>30</v>
      </c>
      <c r="H1760" s="3" t="s">
        <v>31</v>
      </c>
      <c r="I1760" s="3" t="s">
        <v>32</v>
      </c>
      <c r="J1760" s="3" t="s">
        <v>33</v>
      </c>
      <c r="K1760" s="3" t="s">
        <v>40</v>
      </c>
      <c r="L1760" s="3" t="s">
        <v>1337</v>
      </c>
      <c r="M1760" s="3" t="s">
        <v>36</v>
      </c>
      <c r="N1760" s="4">
        <v>102656.15</v>
      </c>
      <c r="O1760" s="4">
        <v>0</v>
      </c>
      <c r="P1760" s="4">
        <v>0</v>
      </c>
      <c r="Q1760" s="4">
        <v>102656.15</v>
      </c>
      <c r="R1760" s="4">
        <v>31839.5</v>
      </c>
      <c r="S1760" s="4">
        <v>3764.51</v>
      </c>
      <c r="T1760" s="4">
        <v>3764.51</v>
      </c>
      <c r="U1760" s="4">
        <v>98891.64</v>
      </c>
      <c r="V1760" s="4">
        <v>98891.64</v>
      </c>
      <c r="W1760" s="4">
        <v>67052.14</v>
      </c>
      <c r="X1760" s="3" t="s">
        <v>37</v>
      </c>
    </row>
    <row r="1761" spans="1:24" ht="15.75" customHeight="1">
      <c r="A1761" s="3" t="s">
        <v>24</v>
      </c>
      <c r="B1761" s="3" t="s">
        <v>267</v>
      </c>
      <c r="C1761" s="3" t="s">
        <v>1332</v>
      </c>
      <c r="D1761" s="3" t="s">
        <v>1333</v>
      </c>
      <c r="E1761" s="3" t="s">
        <v>1334</v>
      </c>
      <c r="F1761" s="3" t="s">
        <v>29</v>
      </c>
      <c r="G1761" s="3" t="s">
        <v>30</v>
      </c>
      <c r="H1761" s="3" t="s">
        <v>31</v>
      </c>
      <c r="I1761" s="3" t="s">
        <v>32</v>
      </c>
      <c r="J1761" s="3" t="s">
        <v>33</v>
      </c>
      <c r="K1761" s="3" t="s">
        <v>42</v>
      </c>
      <c r="L1761" s="3" t="s">
        <v>1338</v>
      </c>
      <c r="M1761" s="3" t="s">
        <v>36</v>
      </c>
      <c r="N1761" s="4">
        <v>38280.400000000001</v>
      </c>
      <c r="O1761" s="4">
        <v>0</v>
      </c>
      <c r="P1761" s="4">
        <v>0</v>
      </c>
      <c r="Q1761" s="4">
        <v>38280.400000000001</v>
      </c>
      <c r="R1761" s="4">
        <v>9825</v>
      </c>
      <c r="S1761" s="4">
        <v>975</v>
      </c>
      <c r="T1761" s="4">
        <v>975</v>
      </c>
      <c r="U1761" s="4">
        <v>37305.4</v>
      </c>
      <c r="V1761" s="4">
        <v>37305.4</v>
      </c>
      <c r="W1761" s="4">
        <v>27480.400000000001</v>
      </c>
      <c r="X1761" s="3" t="s">
        <v>37</v>
      </c>
    </row>
    <row r="1762" spans="1:24" ht="15.75" customHeight="1">
      <c r="A1762" s="3" t="s">
        <v>24</v>
      </c>
      <c r="B1762" s="3" t="s">
        <v>267</v>
      </c>
      <c r="C1762" s="3" t="s">
        <v>1332</v>
      </c>
      <c r="D1762" s="3" t="s">
        <v>1333</v>
      </c>
      <c r="E1762" s="3" t="s">
        <v>1334</v>
      </c>
      <c r="F1762" s="3" t="s">
        <v>29</v>
      </c>
      <c r="G1762" s="3" t="s">
        <v>30</v>
      </c>
      <c r="H1762" s="3" t="s">
        <v>31</v>
      </c>
      <c r="I1762" s="3" t="s">
        <v>32</v>
      </c>
      <c r="J1762" s="3" t="s">
        <v>33</v>
      </c>
      <c r="K1762" s="3" t="s">
        <v>44</v>
      </c>
      <c r="L1762" s="3" t="s">
        <v>1339</v>
      </c>
      <c r="M1762" s="3" t="s">
        <v>36</v>
      </c>
      <c r="N1762" s="4">
        <v>792</v>
      </c>
      <c r="O1762" s="4">
        <v>0</v>
      </c>
      <c r="P1762" s="4">
        <v>0</v>
      </c>
      <c r="Q1762" s="4">
        <v>792</v>
      </c>
      <c r="R1762" s="4">
        <v>0</v>
      </c>
      <c r="S1762" s="4">
        <v>71.400000000000006</v>
      </c>
      <c r="T1762" s="4">
        <v>71.400000000000006</v>
      </c>
      <c r="U1762" s="4">
        <v>720.6</v>
      </c>
      <c r="V1762" s="4">
        <v>720.6</v>
      </c>
      <c r="W1762" s="4">
        <v>720.6</v>
      </c>
      <c r="X1762" s="3" t="s">
        <v>37</v>
      </c>
    </row>
    <row r="1763" spans="1:24" ht="15.75" customHeight="1">
      <c r="A1763" s="3" t="s">
        <v>24</v>
      </c>
      <c r="B1763" s="3" t="s">
        <v>267</v>
      </c>
      <c r="C1763" s="3" t="s">
        <v>1332</v>
      </c>
      <c r="D1763" s="3" t="s">
        <v>1333</v>
      </c>
      <c r="E1763" s="3" t="s">
        <v>1334</v>
      </c>
      <c r="F1763" s="3" t="s">
        <v>29</v>
      </c>
      <c r="G1763" s="3" t="s">
        <v>30</v>
      </c>
      <c r="H1763" s="3" t="s">
        <v>31</v>
      </c>
      <c r="I1763" s="3" t="s">
        <v>32</v>
      </c>
      <c r="J1763" s="3" t="s">
        <v>33</v>
      </c>
      <c r="K1763" s="3" t="s">
        <v>46</v>
      </c>
      <c r="L1763" s="3" t="s">
        <v>1340</v>
      </c>
      <c r="M1763" s="3" t="s">
        <v>36</v>
      </c>
      <c r="N1763" s="4">
        <v>6336</v>
      </c>
      <c r="O1763" s="4">
        <v>0</v>
      </c>
      <c r="P1763" s="4">
        <v>0</v>
      </c>
      <c r="Q1763" s="4">
        <v>6336</v>
      </c>
      <c r="R1763" s="4">
        <v>0</v>
      </c>
      <c r="S1763" s="4">
        <v>1224</v>
      </c>
      <c r="T1763" s="4">
        <v>1224</v>
      </c>
      <c r="U1763" s="4">
        <v>5112</v>
      </c>
      <c r="V1763" s="4">
        <v>5112</v>
      </c>
      <c r="W1763" s="4">
        <v>5112</v>
      </c>
      <c r="X1763" s="3" t="s">
        <v>37</v>
      </c>
    </row>
    <row r="1764" spans="1:24" ht="15.75" customHeight="1">
      <c r="A1764" s="3" t="s">
        <v>24</v>
      </c>
      <c r="B1764" s="3" t="s">
        <v>267</v>
      </c>
      <c r="C1764" s="3" t="s">
        <v>1332</v>
      </c>
      <c r="D1764" s="3" t="s">
        <v>1333</v>
      </c>
      <c r="E1764" s="3" t="s">
        <v>1334</v>
      </c>
      <c r="F1764" s="3" t="s">
        <v>29</v>
      </c>
      <c r="G1764" s="3" t="s">
        <v>30</v>
      </c>
      <c r="H1764" s="3" t="s">
        <v>31</v>
      </c>
      <c r="I1764" s="3" t="s">
        <v>32</v>
      </c>
      <c r="J1764" s="3" t="s">
        <v>33</v>
      </c>
      <c r="K1764" s="3" t="s">
        <v>48</v>
      </c>
      <c r="L1764" s="3" t="s">
        <v>1341</v>
      </c>
      <c r="M1764" s="3" t="s">
        <v>36</v>
      </c>
      <c r="N1764" s="4">
        <v>1350.05</v>
      </c>
      <c r="O1764" s="4">
        <v>0</v>
      </c>
      <c r="P1764" s="4">
        <v>0</v>
      </c>
      <c r="Q1764" s="4">
        <v>1350.05</v>
      </c>
      <c r="R1764" s="4">
        <v>0</v>
      </c>
      <c r="S1764" s="4">
        <v>22.5</v>
      </c>
      <c r="T1764" s="4">
        <v>22.5</v>
      </c>
      <c r="U1764" s="4">
        <v>1327.55</v>
      </c>
      <c r="V1764" s="4">
        <v>1327.55</v>
      </c>
      <c r="W1764" s="4">
        <v>1327.55</v>
      </c>
      <c r="X1764" s="3" t="s">
        <v>37</v>
      </c>
    </row>
    <row r="1765" spans="1:24" ht="15.75" customHeight="1">
      <c r="A1765" s="3" t="s">
        <v>24</v>
      </c>
      <c r="B1765" s="3" t="s">
        <v>267</v>
      </c>
      <c r="C1765" s="3" t="s">
        <v>1332</v>
      </c>
      <c r="D1765" s="3" t="s">
        <v>1333</v>
      </c>
      <c r="E1765" s="3" t="s">
        <v>1334</v>
      </c>
      <c r="F1765" s="3" t="s">
        <v>29</v>
      </c>
      <c r="G1765" s="3" t="s">
        <v>30</v>
      </c>
      <c r="H1765" s="3" t="s">
        <v>31</v>
      </c>
      <c r="I1765" s="3" t="s">
        <v>32</v>
      </c>
      <c r="J1765" s="3" t="s">
        <v>33</v>
      </c>
      <c r="K1765" s="3" t="s">
        <v>50</v>
      </c>
      <c r="L1765" s="3" t="s">
        <v>1342</v>
      </c>
      <c r="M1765" s="3" t="s">
        <v>36</v>
      </c>
      <c r="N1765" s="4">
        <v>2250.09</v>
      </c>
      <c r="O1765" s="4">
        <v>0</v>
      </c>
      <c r="P1765" s="4">
        <v>0</v>
      </c>
      <c r="Q1765" s="4">
        <v>2250.09</v>
      </c>
      <c r="R1765" s="4">
        <v>0</v>
      </c>
      <c r="S1765" s="4">
        <v>429.8</v>
      </c>
      <c r="T1765" s="4">
        <v>429.8</v>
      </c>
      <c r="U1765" s="4">
        <v>1820.29</v>
      </c>
      <c r="V1765" s="4">
        <v>1820.29</v>
      </c>
      <c r="W1765" s="4">
        <v>1820.29</v>
      </c>
      <c r="X1765" s="3" t="s">
        <v>37</v>
      </c>
    </row>
    <row r="1766" spans="1:24" ht="15.75" customHeight="1">
      <c r="A1766" s="3" t="s">
        <v>24</v>
      </c>
      <c r="B1766" s="3" t="s">
        <v>267</v>
      </c>
      <c r="C1766" s="3" t="s">
        <v>1332</v>
      </c>
      <c r="D1766" s="3" t="s">
        <v>1333</v>
      </c>
      <c r="E1766" s="3" t="s">
        <v>1334</v>
      </c>
      <c r="F1766" s="3" t="s">
        <v>29</v>
      </c>
      <c r="G1766" s="3" t="s">
        <v>30</v>
      </c>
      <c r="H1766" s="3" t="s">
        <v>31</v>
      </c>
      <c r="I1766" s="3" t="s">
        <v>32</v>
      </c>
      <c r="J1766" s="3" t="s">
        <v>33</v>
      </c>
      <c r="K1766" s="3" t="s">
        <v>281</v>
      </c>
      <c r="L1766" s="3" t="s">
        <v>1343</v>
      </c>
      <c r="M1766" s="3" t="s">
        <v>36</v>
      </c>
      <c r="N1766" s="4">
        <v>2948.44</v>
      </c>
      <c r="O1766" s="4">
        <v>0</v>
      </c>
      <c r="P1766" s="4">
        <v>0</v>
      </c>
      <c r="Q1766" s="4">
        <v>2948.44</v>
      </c>
      <c r="R1766" s="4">
        <v>0</v>
      </c>
      <c r="S1766" s="4">
        <v>0</v>
      </c>
      <c r="T1766" s="4">
        <v>0</v>
      </c>
      <c r="U1766" s="4">
        <v>2948.44</v>
      </c>
      <c r="V1766" s="4">
        <v>2948.44</v>
      </c>
      <c r="W1766" s="4">
        <v>2948.44</v>
      </c>
      <c r="X1766" s="3" t="s">
        <v>37</v>
      </c>
    </row>
    <row r="1767" spans="1:24" ht="15.75" customHeight="1">
      <c r="A1767" s="3" t="s">
        <v>24</v>
      </c>
      <c r="B1767" s="3" t="s">
        <v>267</v>
      </c>
      <c r="C1767" s="3" t="s">
        <v>1332</v>
      </c>
      <c r="D1767" s="3" t="s">
        <v>1333</v>
      </c>
      <c r="E1767" s="3" t="s">
        <v>1334</v>
      </c>
      <c r="F1767" s="3" t="s">
        <v>29</v>
      </c>
      <c r="G1767" s="3" t="s">
        <v>30</v>
      </c>
      <c r="H1767" s="3" t="s">
        <v>31</v>
      </c>
      <c r="I1767" s="3" t="s">
        <v>32</v>
      </c>
      <c r="J1767" s="3" t="s">
        <v>33</v>
      </c>
      <c r="K1767" s="3" t="s">
        <v>52</v>
      </c>
      <c r="L1767" s="3" t="s">
        <v>1344</v>
      </c>
      <c r="M1767" s="3" t="s">
        <v>36</v>
      </c>
      <c r="N1767" s="4">
        <v>102531.99</v>
      </c>
      <c r="O1767" s="4">
        <v>0</v>
      </c>
      <c r="P1767" s="4">
        <v>0</v>
      </c>
      <c r="Q1767" s="4">
        <v>102531.99</v>
      </c>
      <c r="R1767" s="4">
        <v>0</v>
      </c>
      <c r="S1767" s="4">
        <v>40096.54</v>
      </c>
      <c r="T1767" s="4">
        <v>40096.54</v>
      </c>
      <c r="U1767" s="4">
        <v>62435.45</v>
      </c>
      <c r="V1767" s="4">
        <v>62435.45</v>
      </c>
      <c r="W1767" s="4">
        <v>62435.45</v>
      </c>
      <c r="X1767" s="3" t="s">
        <v>37</v>
      </c>
    </row>
    <row r="1768" spans="1:24" ht="15.75" customHeight="1">
      <c r="A1768" s="3" t="s">
        <v>24</v>
      </c>
      <c r="B1768" s="3" t="s">
        <v>267</v>
      </c>
      <c r="C1768" s="3" t="s">
        <v>1332</v>
      </c>
      <c r="D1768" s="3" t="s">
        <v>1333</v>
      </c>
      <c r="E1768" s="3" t="s">
        <v>1334</v>
      </c>
      <c r="F1768" s="3" t="s">
        <v>29</v>
      </c>
      <c r="G1768" s="3" t="s">
        <v>30</v>
      </c>
      <c r="H1768" s="3" t="s">
        <v>31</v>
      </c>
      <c r="I1768" s="3" t="s">
        <v>32</v>
      </c>
      <c r="J1768" s="3" t="s">
        <v>33</v>
      </c>
      <c r="K1768" s="3" t="s">
        <v>54</v>
      </c>
      <c r="L1768" s="3" t="s">
        <v>1345</v>
      </c>
      <c r="M1768" s="3" t="s">
        <v>36</v>
      </c>
      <c r="N1768" s="4">
        <v>456912</v>
      </c>
      <c r="O1768" s="4">
        <v>0</v>
      </c>
      <c r="P1768" s="4">
        <v>0</v>
      </c>
      <c r="Q1768" s="4">
        <v>456912</v>
      </c>
      <c r="R1768" s="4">
        <v>227956.43</v>
      </c>
      <c r="S1768" s="4">
        <v>156307.57</v>
      </c>
      <c r="T1768" s="4">
        <v>156307.57</v>
      </c>
      <c r="U1768" s="4">
        <v>300604.43</v>
      </c>
      <c r="V1768" s="4">
        <v>300604.43</v>
      </c>
      <c r="W1768" s="4">
        <v>72648</v>
      </c>
      <c r="X1768" s="3" t="s">
        <v>37</v>
      </c>
    </row>
    <row r="1769" spans="1:24" ht="15.75" customHeight="1">
      <c r="A1769" s="3" t="s">
        <v>24</v>
      </c>
      <c r="B1769" s="3" t="s">
        <v>267</v>
      </c>
      <c r="C1769" s="3" t="s">
        <v>1332</v>
      </c>
      <c r="D1769" s="3" t="s">
        <v>1333</v>
      </c>
      <c r="E1769" s="3" t="s">
        <v>1334</v>
      </c>
      <c r="F1769" s="3" t="s">
        <v>29</v>
      </c>
      <c r="G1769" s="3" t="s">
        <v>30</v>
      </c>
      <c r="H1769" s="3" t="s">
        <v>31</v>
      </c>
      <c r="I1769" s="3" t="s">
        <v>32</v>
      </c>
      <c r="J1769" s="3" t="s">
        <v>33</v>
      </c>
      <c r="K1769" s="3" t="s">
        <v>56</v>
      </c>
      <c r="L1769" s="3" t="s">
        <v>1346</v>
      </c>
      <c r="M1769" s="3" t="s">
        <v>36</v>
      </c>
      <c r="N1769" s="4">
        <v>1842.27</v>
      </c>
      <c r="O1769" s="4">
        <v>0</v>
      </c>
      <c r="P1769" s="4">
        <v>0</v>
      </c>
      <c r="Q1769" s="4">
        <v>1842.27</v>
      </c>
      <c r="R1769" s="4">
        <v>0</v>
      </c>
      <c r="S1769" s="4">
        <v>450</v>
      </c>
      <c r="T1769" s="4">
        <v>450</v>
      </c>
      <c r="U1769" s="4">
        <v>1392.27</v>
      </c>
      <c r="V1769" s="4">
        <v>1392.27</v>
      </c>
      <c r="W1769" s="4">
        <v>1392.27</v>
      </c>
      <c r="X1769" s="3" t="s">
        <v>37</v>
      </c>
    </row>
    <row r="1770" spans="1:24" ht="15.75" customHeight="1">
      <c r="A1770" s="3" t="s">
        <v>24</v>
      </c>
      <c r="B1770" s="3" t="s">
        <v>267</v>
      </c>
      <c r="C1770" s="3" t="s">
        <v>1332</v>
      </c>
      <c r="D1770" s="3" t="s">
        <v>1333</v>
      </c>
      <c r="E1770" s="3" t="s">
        <v>1334</v>
      </c>
      <c r="F1770" s="3" t="s">
        <v>29</v>
      </c>
      <c r="G1770" s="3" t="s">
        <v>30</v>
      </c>
      <c r="H1770" s="3" t="s">
        <v>31</v>
      </c>
      <c r="I1770" s="3" t="s">
        <v>32</v>
      </c>
      <c r="J1770" s="3" t="s">
        <v>33</v>
      </c>
      <c r="K1770" s="3" t="s">
        <v>58</v>
      </c>
      <c r="L1770" s="3" t="s">
        <v>1347</v>
      </c>
      <c r="M1770" s="3" t="s">
        <v>36</v>
      </c>
      <c r="N1770" s="4">
        <v>3484.54</v>
      </c>
      <c r="O1770" s="4">
        <v>0</v>
      </c>
      <c r="P1770" s="4">
        <v>0</v>
      </c>
      <c r="Q1770" s="4">
        <v>3484.54</v>
      </c>
      <c r="R1770" s="4">
        <v>0</v>
      </c>
      <c r="S1770" s="4">
        <v>726.67</v>
      </c>
      <c r="T1770" s="4">
        <v>726.67</v>
      </c>
      <c r="U1770" s="4">
        <v>2757.87</v>
      </c>
      <c r="V1770" s="4">
        <v>2757.87</v>
      </c>
      <c r="W1770" s="4">
        <v>2757.87</v>
      </c>
      <c r="X1770" s="3" t="s">
        <v>37</v>
      </c>
    </row>
    <row r="1771" spans="1:24" ht="15.75" customHeight="1">
      <c r="A1771" s="3" t="s">
        <v>24</v>
      </c>
      <c r="B1771" s="3" t="s">
        <v>267</v>
      </c>
      <c r="C1771" s="3" t="s">
        <v>1332</v>
      </c>
      <c r="D1771" s="3" t="s">
        <v>1333</v>
      </c>
      <c r="E1771" s="3" t="s">
        <v>1334</v>
      </c>
      <c r="F1771" s="3" t="s">
        <v>29</v>
      </c>
      <c r="G1771" s="3" t="s">
        <v>30</v>
      </c>
      <c r="H1771" s="3" t="s">
        <v>31</v>
      </c>
      <c r="I1771" s="3" t="s">
        <v>32</v>
      </c>
      <c r="J1771" s="3" t="s">
        <v>33</v>
      </c>
      <c r="K1771" s="3" t="s">
        <v>60</v>
      </c>
      <c r="L1771" s="3" t="s">
        <v>1348</v>
      </c>
      <c r="M1771" s="3" t="s">
        <v>36</v>
      </c>
      <c r="N1771" s="4">
        <v>155700.93</v>
      </c>
      <c r="O1771" s="4">
        <v>0</v>
      </c>
      <c r="P1771" s="4">
        <v>0</v>
      </c>
      <c r="Q1771" s="4">
        <v>155700.93</v>
      </c>
      <c r="R1771" s="4">
        <v>28911.99</v>
      </c>
      <c r="S1771" s="4">
        <v>58993.47</v>
      </c>
      <c r="T1771" s="4">
        <v>58993.47</v>
      </c>
      <c r="U1771" s="4">
        <v>96707.46</v>
      </c>
      <c r="V1771" s="4">
        <v>96707.46</v>
      </c>
      <c r="W1771" s="4">
        <v>67795.47</v>
      </c>
      <c r="X1771" s="3" t="s">
        <v>37</v>
      </c>
    </row>
    <row r="1772" spans="1:24" ht="15.75" customHeight="1">
      <c r="A1772" s="3" t="s">
        <v>24</v>
      </c>
      <c r="B1772" s="3" t="s">
        <v>267</v>
      </c>
      <c r="C1772" s="3" t="s">
        <v>1332</v>
      </c>
      <c r="D1772" s="3" t="s">
        <v>1333</v>
      </c>
      <c r="E1772" s="3" t="s">
        <v>1334</v>
      </c>
      <c r="F1772" s="3" t="s">
        <v>29</v>
      </c>
      <c r="G1772" s="3" t="s">
        <v>30</v>
      </c>
      <c r="H1772" s="3" t="s">
        <v>31</v>
      </c>
      <c r="I1772" s="3" t="s">
        <v>32</v>
      </c>
      <c r="J1772" s="3" t="s">
        <v>33</v>
      </c>
      <c r="K1772" s="3" t="s">
        <v>62</v>
      </c>
      <c r="L1772" s="3" t="s">
        <v>1349</v>
      </c>
      <c r="M1772" s="3" t="s">
        <v>36</v>
      </c>
      <c r="N1772" s="4">
        <v>102656.15</v>
      </c>
      <c r="O1772" s="4">
        <v>0</v>
      </c>
      <c r="P1772" s="4">
        <v>0</v>
      </c>
      <c r="Q1772" s="4">
        <v>102656.15</v>
      </c>
      <c r="R1772" s="4">
        <v>22348.89</v>
      </c>
      <c r="S1772" s="4">
        <v>33582.239999999998</v>
      </c>
      <c r="T1772" s="4">
        <v>33582.239999999998</v>
      </c>
      <c r="U1772" s="4">
        <v>69073.91</v>
      </c>
      <c r="V1772" s="4">
        <v>69073.91</v>
      </c>
      <c r="W1772" s="4">
        <v>46725.02</v>
      </c>
      <c r="X1772" s="3" t="s">
        <v>37</v>
      </c>
    </row>
    <row r="1773" spans="1:24" ht="15.75" customHeight="1">
      <c r="A1773" s="3" t="s">
        <v>24</v>
      </c>
      <c r="B1773" s="3" t="s">
        <v>267</v>
      </c>
      <c r="C1773" s="3" t="s">
        <v>1332</v>
      </c>
      <c r="D1773" s="3" t="s">
        <v>1333</v>
      </c>
      <c r="E1773" s="3" t="s">
        <v>1334</v>
      </c>
      <c r="F1773" s="3" t="s">
        <v>29</v>
      </c>
      <c r="G1773" s="3" t="s">
        <v>30</v>
      </c>
      <c r="H1773" s="3" t="s">
        <v>31</v>
      </c>
      <c r="I1773" s="3" t="s">
        <v>32</v>
      </c>
      <c r="J1773" s="3" t="s">
        <v>33</v>
      </c>
      <c r="K1773" s="3" t="s">
        <v>64</v>
      </c>
      <c r="L1773" s="3" t="s">
        <v>1350</v>
      </c>
      <c r="M1773" s="3" t="s">
        <v>36</v>
      </c>
      <c r="N1773" s="4">
        <v>32972.35</v>
      </c>
      <c r="O1773" s="4">
        <v>0</v>
      </c>
      <c r="P1773" s="4">
        <v>0</v>
      </c>
      <c r="Q1773" s="4">
        <v>32972.35</v>
      </c>
      <c r="R1773" s="4">
        <v>0</v>
      </c>
      <c r="S1773" s="4">
        <v>0</v>
      </c>
      <c r="T1773" s="4">
        <v>0</v>
      </c>
      <c r="U1773" s="4">
        <v>32972.35</v>
      </c>
      <c r="V1773" s="4">
        <v>32972.35</v>
      </c>
      <c r="W1773" s="4">
        <v>32972.35</v>
      </c>
      <c r="X1773" s="3" t="s">
        <v>37</v>
      </c>
    </row>
    <row r="1774" spans="1:24" ht="15.75" customHeight="1">
      <c r="A1774" s="3" t="s">
        <v>66</v>
      </c>
      <c r="B1774" s="3" t="s">
        <v>267</v>
      </c>
      <c r="C1774" s="3" t="s">
        <v>1332</v>
      </c>
      <c r="D1774" s="3" t="s">
        <v>1333</v>
      </c>
      <c r="E1774" s="3" t="s">
        <v>1334</v>
      </c>
      <c r="F1774" s="3" t="s">
        <v>29</v>
      </c>
      <c r="G1774" s="3" t="s">
        <v>30</v>
      </c>
      <c r="H1774" s="3" t="s">
        <v>67</v>
      </c>
      <c r="I1774" s="3" t="s">
        <v>68</v>
      </c>
      <c r="J1774" s="3" t="s">
        <v>69</v>
      </c>
      <c r="K1774" s="3" t="s">
        <v>102</v>
      </c>
      <c r="L1774" s="3" t="s">
        <v>1351</v>
      </c>
      <c r="M1774" s="3" t="s">
        <v>36</v>
      </c>
      <c r="N1774" s="4">
        <v>600</v>
      </c>
      <c r="O1774" s="4">
        <v>0</v>
      </c>
      <c r="P1774" s="4">
        <v>0</v>
      </c>
      <c r="Q1774" s="4">
        <v>600</v>
      </c>
      <c r="R1774" s="4">
        <v>0</v>
      </c>
      <c r="S1774" s="4">
        <v>0</v>
      </c>
      <c r="T1774" s="4">
        <v>0</v>
      </c>
      <c r="U1774" s="4">
        <v>600</v>
      </c>
      <c r="V1774" s="4">
        <v>600</v>
      </c>
      <c r="W1774" s="4">
        <v>600</v>
      </c>
      <c r="X1774" s="3" t="s">
        <v>37</v>
      </c>
    </row>
    <row r="1775" spans="1:24" ht="15.75" customHeight="1">
      <c r="A1775" s="3" t="s">
        <v>66</v>
      </c>
      <c r="B1775" s="3" t="s">
        <v>267</v>
      </c>
      <c r="C1775" s="3" t="s">
        <v>1332</v>
      </c>
      <c r="D1775" s="3" t="s">
        <v>1333</v>
      </c>
      <c r="E1775" s="3" t="s">
        <v>1334</v>
      </c>
      <c r="F1775" s="3" t="s">
        <v>29</v>
      </c>
      <c r="G1775" s="3" t="s">
        <v>30</v>
      </c>
      <c r="H1775" s="3" t="s">
        <v>67</v>
      </c>
      <c r="I1775" s="3" t="s">
        <v>68</v>
      </c>
      <c r="J1775" s="3" t="s">
        <v>69</v>
      </c>
      <c r="K1775" s="3" t="s">
        <v>112</v>
      </c>
      <c r="L1775" s="3" t="s">
        <v>1352</v>
      </c>
      <c r="M1775" s="3" t="s">
        <v>36</v>
      </c>
      <c r="N1775" s="4">
        <v>700</v>
      </c>
      <c r="O1775" s="4">
        <v>0</v>
      </c>
      <c r="P1775" s="4">
        <v>0</v>
      </c>
      <c r="Q1775" s="4">
        <v>700</v>
      </c>
      <c r="R1775" s="4">
        <v>0</v>
      </c>
      <c r="S1775" s="4">
        <v>0</v>
      </c>
      <c r="T1775" s="4">
        <v>0</v>
      </c>
      <c r="U1775" s="4">
        <v>700</v>
      </c>
      <c r="V1775" s="4">
        <v>700</v>
      </c>
      <c r="W1775" s="4">
        <v>700</v>
      </c>
      <c r="X1775" s="3" t="s">
        <v>37</v>
      </c>
    </row>
    <row r="1776" spans="1:24" ht="15.75" customHeight="1">
      <c r="A1776" s="3" t="s">
        <v>118</v>
      </c>
      <c r="B1776" s="3" t="s">
        <v>267</v>
      </c>
      <c r="C1776" s="3" t="s">
        <v>1332</v>
      </c>
      <c r="D1776" s="3" t="s">
        <v>1333</v>
      </c>
      <c r="E1776" s="3" t="s">
        <v>1334</v>
      </c>
      <c r="F1776" s="3" t="s">
        <v>702</v>
      </c>
      <c r="G1776" s="3" t="s">
        <v>703</v>
      </c>
      <c r="H1776" s="3" t="s">
        <v>1353</v>
      </c>
      <c r="I1776" s="3" t="s">
        <v>1354</v>
      </c>
      <c r="J1776" s="3" t="s">
        <v>123</v>
      </c>
      <c r="K1776" s="3" t="s">
        <v>513</v>
      </c>
      <c r="L1776" s="3" t="s">
        <v>1355</v>
      </c>
      <c r="M1776" s="3" t="s">
        <v>36</v>
      </c>
      <c r="N1776" s="4">
        <v>1500</v>
      </c>
      <c r="O1776" s="4">
        <v>0</v>
      </c>
      <c r="P1776" s="4">
        <v>0</v>
      </c>
      <c r="Q1776" s="4">
        <v>1500</v>
      </c>
      <c r="R1776" s="4">
        <v>0</v>
      </c>
      <c r="S1776" s="4">
        <v>1500</v>
      </c>
      <c r="T1776" s="4">
        <v>1500</v>
      </c>
      <c r="U1776" s="4">
        <v>0</v>
      </c>
      <c r="V1776" s="4">
        <v>0</v>
      </c>
      <c r="W1776" s="4">
        <v>0</v>
      </c>
      <c r="X1776" s="3" t="s">
        <v>127</v>
      </c>
    </row>
    <row r="1777" spans="1:24" ht="15.75" customHeight="1">
      <c r="A1777" s="3" t="s">
        <v>118</v>
      </c>
      <c r="B1777" s="3" t="s">
        <v>267</v>
      </c>
      <c r="C1777" s="3" t="s">
        <v>1332</v>
      </c>
      <c r="D1777" s="3" t="s">
        <v>1333</v>
      </c>
      <c r="E1777" s="3" t="s">
        <v>1334</v>
      </c>
      <c r="F1777" s="3" t="s">
        <v>702</v>
      </c>
      <c r="G1777" s="3" t="s">
        <v>703</v>
      </c>
      <c r="H1777" s="3" t="s">
        <v>1353</v>
      </c>
      <c r="I1777" s="3" t="s">
        <v>1354</v>
      </c>
      <c r="J1777" s="3" t="s">
        <v>123</v>
      </c>
      <c r="K1777" s="3" t="s">
        <v>513</v>
      </c>
      <c r="L1777" s="3" t="s">
        <v>1355</v>
      </c>
      <c r="M1777" s="3" t="s">
        <v>126</v>
      </c>
      <c r="N1777" s="4">
        <v>5700</v>
      </c>
      <c r="O1777" s="4">
        <v>0</v>
      </c>
      <c r="P1777" s="4">
        <v>0</v>
      </c>
      <c r="Q1777" s="4">
        <v>5700</v>
      </c>
      <c r="R1777" s="4">
        <v>0</v>
      </c>
      <c r="S1777" s="4">
        <v>0</v>
      </c>
      <c r="T1777" s="4">
        <v>0</v>
      </c>
      <c r="U1777" s="4">
        <v>5700</v>
      </c>
      <c r="V1777" s="4">
        <v>5700</v>
      </c>
      <c r="W1777" s="4">
        <v>5700</v>
      </c>
      <c r="X1777" s="3" t="s">
        <v>127</v>
      </c>
    </row>
    <row r="1778" spans="1:24" ht="15.75" customHeight="1">
      <c r="A1778" s="3" t="s">
        <v>118</v>
      </c>
      <c r="B1778" s="3" t="s">
        <v>267</v>
      </c>
      <c r="C1778" s="3" t="s">
        <v>1332</v>
      </c>
      <c r="D1778" s="3" t="s">
        <v>1333</v>
      </c>
      <c r="E1778" s="3" t="s">
        <v>1334</v>
      </c>
      <c r="F1778" s="3" t="s">
        <v>702</v>
      </c>
      <c r="G1778" s="3" t="s">
        <v>703</v>
      </c>
      <c r="H1778" s="3" t="s">
        <v>1353</v>
      </c>
      <c r="I1778" s="3" t="s">
        <v>1354</v>
      </c>
      <c r="J1778" s="3" t="s">
        <v>123</v>
      </c>
      <c r="K1778" s="3" t="s">
        <v>178</v>
      </c>
      <c r="L1778" s="3" t="s">
        <v>1356</v>
      </c>
      <c r="M1778" s="3" t="s">
        <v>126</v>
      </c>
      <c r="N1778" s="4">
        <v>96485.7</v>
      </c>
      <c r="O1778" s="4">
        <v>0</v>
      </c>
      <c r="P1778" s="4">
        <v>0</v>
      </c>
      <c r="Q1778" s="4">
        <v>96485.7</v>
      </c>
      <c r="R1778" s="4">
        <v>0</v>
      </c>
      <c r="S1778" s="4">
        <v>7001</v>
      </c>
      <c r="T1778" s="4">
        <v>7001</v>
      </c>
      <c r="U1778" s="4">
        <v>89484.7</v>
      </c>
      <c r="V1778" s="4">
        <v>89484.7</v>
      </c>
      <c r="W1778" s="4">
        <v>89484.7</v>
      </c>
      <c r="X1778" s="3" t="s">
        <v>127</v>
      </c>
    </row>
    <row r="1779" spans="1:24" ht="15.75" customHeight="1">
      <c r="A1779" s="3" t="s">
        <v>118</v>
      </c>
      <c r="B1779" s="3" t="s">
        <v>267</v>
      </c>
      <c r="C1779" s="3" t="s">
        <v>1332</v>
      </c>
      <c r="D1779" s="3" t="s">
        <v>1333</v>
      </c>
      <c r="E1779" s="3" t="s">
        <v>1334</v>
      </c>
      <c r="F1779" s="3" t="s">
        <v>702</v>
      </c>
      <c r="G1779" s="3" t="s">
        <v>703</v>
      </c>
      <c r="H1779" s="3" t="s">
        <v>1353</v>
      </c>
      <c r="I1779" s="3" t="s">
        <v>1354</v>
      </c>
      <c r="J1779" s="3" t="s">
        <v>123</v>
      </c>
      <c r="K1779" s="3" t="s">
        <v>516</v>
      </c>
      <c r="L1779" s="3" t="s">
        <v>1357</v>
      </c>
      <c r="M1779" s="3" t="s">
        <v>126</v>
      </c>
      <c r="N1779" s="4">
        <v>1860000</v>
      </c>
      <c r="O1779" s="4">
        <v>0</v>
      </c>
      <c r="P1779" s="4">
        <v>0</v>
      </c>
      <c r="Q1779" s="4">
        <v>1860000</v>
      </c>
      <c r="R1779" s="4">
        <v>0</v>
      </c>
      <c r="S1779" s="4">
        <v>1435944.8</v>
      </c>
      <c r="T1779" s="4">
        <v>1435944.73</v>
      </c>
      <c r="U1779" s="4">
        <v>424055.2</v>
      </c>
      <c r="V1779" s="4">
        <v>424055.27</v>
      </c>
      <c r="W1779" s="4">
        <v>424055.2</v>
      </c>
      <c r="X1779" s="3" t="s">
        <v>127</v>
      </c>
    </row>
    <row r="1780" spans="1:24" ht="15.75" customHeight="1">
      <c r="A1780" s="3" t="s">
        <v>118</v>
      </c>
      <c r="B1780" s="3" t="s">
        <v>267</v>
      </c>
      <c r="C1780" s="3" t="s">
        <v>1332</v>
      </c>
      <c r="D1780" s="3" t="s">
        <v>1333</v>
      </c>
      <c r="E1780" s="3" t="s">
        <v>1334</v>
      </c>
      <c r="F1780" s="3" t="s">
        <v>702</v>
      </c>
      <c r="G1780" s="3" t="s">
        <v>703</v>
      </c>
      <c r="H1780" s="3" t="s">
        <v>1353</v>
      </c>
      <c r="I1780" s="3" t="s">
        <v>1354</v>
      </c>
      <c r="J1780" s="3" t="s">
        <v>123</v>
      </c>
      <c r="K1780" s="3" t="s">
        <v>1358</v>
      </c>
      <c r="L1780" s="3" t="s">
        <v>1359</v>
      </c>
      <c r="M1780" s="3" t="s">
        <v>126</v>
      </c>
      <c r="N1780" s="4">
        <v>120000</v>
      </c>
      <c r="O1780" s="4">
        <v>0</v>
      </c>
      <c r="P1780" s="4">
        <v>0</v>
      </c>
      <c r="Q1780" s="4">
        <v>120000</v>
      </c>
      <c r="R1780" s="4">
        <v>0</v>
      </c>
      <c r="S1780" s="4">
        <v>0</v>
      </c>
      <c r="T1780" s="4">
        <v>0</v>
      </c>
      <c r="U1780" s="4">
        <v>120000</v>
      </c>
      <c r="V1780" s="4">
        <v>120000</v>
      </c>
      <c r="W1780" s="4">
        <v>120000</v>
      </c>
      <c r="X1780" s="3" t="s">
        <v>127</v>
      </c>
    </row>
    <row r="1781" spans="1:24" ht="15.75" customHeight="1">
      <c r="A1781" s="3" t="s">
        <v>118</v>
      </c>
      <c r="B1781" s="3" t="s">
        <v>267</v>
      </c>
      <c r="C1781" s="3" t="s">
        <v>1332</v>
      </c>
      <c r="D1781" s="3" t="s">
        <v>1333</v>
      </c>
      <c r="E1781" s="3" t="s">
        <v>1334</v>
      </c>
      <c r="F1781" s="3" t="s">
        <v>702</v>
      </c>
      <c r="G1781" s="3" t="s">
        <v>703</v>
      </c>
      <c r="H1781" s="3" t="s">
        <v>1353</v>
      </c>
      <c r="I1781" s="3" t="s">
        <v>1354</v>
      </c>
      <c r="J1781" s="3" t="s">
        <v>123</v>
      </c>
      <c r="K1781" s="3" t="s">
        <v>1358</v>
      </c>
      <c r="L1781" s="3" t="s">
        <v>1359</v>
      </c>
      <c r="M1781" s="3" t="s">
        <v>36</v>
      </c>
      <c r="N1781" s="4">
        <v>92977.05</v>
      </c>
      <c r="O1781" s="4">
        <v>0</v>
      </c>
      <c r="P1781" s="4">
        <v>0</v>
      </c>
      <c r="Q1781" s="4">
        <v>92977.05</v>
      </c>
      <c r="R1781" s="4">
        <v>0</v>
      </c>
      <c r="S1781" s="4">
        <v>10825.09</v>
      </c>
      <c r="T1781" s="4">
        <v>10787.95</v>
      </c>
      <c r="U1781" s="4">
        <v>82151.960000000006</v>
      </c>
      <c r="V1781" s="4">
        <v>82189.100000000006</v>
      </c>
      <c r="W1781" s="4">
        <v>82151.960000000006</v>
      </c>
      <c r="X1781" s="3" t="s">
        <v>127</v>
      </c>
    </row>
    <row r="1782" spans="1:24" ht="15.75" customHeight="1">
      <c r="A1782" s="3" t="s">
        <v>118</v>
      </c>
      <c r="B1782" s="3" t="s">
        <v>267</v>
      </c>
      <c r="C1782" s="3" t="s">
        <v>1332</v>
      </c>
      <c r="D1782" s="3" t="s">
        <v>1333</v>
      </c>
      <c r="E1782" s="3" t="s">
        <v>1334</v>
      </c>
      <c r="F1782" s="3" t="s">
        <v>702</v>
      </c>
      <c r="G1782" s="3" t="s">
        <v>703</v>
      </c>
      <c r="H1782" s="3" t="s">
        <v>1353</v>
      </c>
      <c r="I1782" s="3" t="s">
        <v>1354</v>
      </c>
      <c r="J1782" s="3" t="s">
        <v>123</v>
      </c>
      <c r="K1782" s="3" t="s">
        <v>795</v>
      </c>
      <c r="L1782" s="3" t="s">
        <v>1360</v>
      </c>
      <c r="M1782" s="3" t="s">
        <v>126</v>
      </c>
      <c r="N1782" s="4">
        <v>300</v>
      </c>
      <c r="O1782" s="4">
        <v>0</v>
      </c>
      <c r="P1782" s="4">
        <v>0</v>
      </c>
      <c r="Q1782" s="4">
        <v>300</v>
      </c>
      <c r="R1782" s="4">
        <v>0</v>
      </c>
      <c r="S1782" s="4">
        <v>0</v>
      </c>
      <c r="T1782" s="4">
        <v>0</v>
      </c>
      <c r="U1782" s="4">
        <v>300</v>
      </c>
      <c r="V1782" s="4">
        <v>300</v>
      </c>
      <c r="W1782" s="4">
        <v>300</v>
      </c>
      <c r="X1782" s="3" t="s">
        <v>127</v>
      </c>
    </row>
    <row r="1783" spans="1:24" ht="15.75" customHeight="1">
      <c r="A1783" s="3" t="s">
        <v>118</v>
      </c>
      <c r="B1783" s="3" t="s">
        <v>267</v>
      </c>
      <c r="C1783" s="3" t="s">
        <v>1332</v>
      </c>
      <c r="D1783" s="3" t="s">
        <v>1333</v>
      </c>
      <c r="E1783" s="3" t="s">
        <v>1334</v>
      </c>
      <c r="F1783" s="3" t="s">
        <v>702</v>
      </c>
      <c r="G1783" s="3" t="s">
        <v>703</v>
      </c>
      <c r="H1783" s="3" t="s">
        <v>1353</v>
      </c>
      <c r="I1783" s="3" t="s">
        <v>1354</v>
      </c>
      <c r="J1783" s="3" t="s">
        <v>123</v>
      </c>
      <c r="K1783" s="3" t="s">
        <v>1361</v>
      </c>
      <c r="L1783" s="3" t="s">
        <v>1362</v>
      </c>
      <c r="M1783" s="3" t="s">
        <v>126</v>
      </c>
      <c r="N1783" s="4">
        <v>65900</v>
      </c>
      <c r="O1783" s="4">
        <v>0</v>
      </c>
      <c r="P1783" s="4">
        <v>0</v>
      </c>
      <c r="Q1783" s="4">
        <v>65900</v>
      </c>
      <c r="R1783" s="4">
        <v>0</v>
      </c>
      <c r="S1783" s="4">
        <v>6341</v>
      </c>
      <c r="T1783" s="4">
        <v>4856</v>
      </c>
      <c r="U1783" s="4">
        <v>59559</v>
      </c>
      <c r="V1783" s="4">
        <v>61044</v>
      </c>
      <c r="W1783" s="4">
        <v>59559</v>
      </c>
      <c r="X1783" s="3" t="s">
        <v>127</v>
      </c>
    </row>
    <row r="1784" spans="1:24" ht="15.75" customHeight="1">
      <c r="A1784" s="3" t="s">
        <v>118</v>
      </c>
      <c r="B1784" s="3" t="s">
        <v>267</v>
      </c>
      <c r="C1784" s="3" t="s">
        <v>1332</v>
      </c>
      <c r="D1784" s="3" t="s">
        <v>1333</v>
      </c>
      <c r="E1784" s="3" t="s">
        <v>1334</v>
      </c>
      <c r="F1784" s="3" t="s">
        <v>702</v>
      </c>
      <c r="G1784" s="3" t="s">
        <v>703</v>
      </c>
      <c r="H1784" s="3" t="s">
        <v>1353</v>
      </c>
      <c r="I1784" s="3" t="s">
        <v>1354</v>
      </c>
      <c r="J1784" s="3" t="s">
        <v>123</v>
      </c>
      <c r="K1784" s="3" t="s">
        <v>363</v>
      </c>
      <c r="L1784" s="3" t="s">
        <v>1363</v>
      </c>
      <c r="M1784" s="3" t="s">
        <v>126</v>
      </c>
      <c r="N1784" s="4">
        <v>110000</v>
      </c>
      <c r="O1784" s="4">
        <v>0</v>
      </c>
      <c r="P1784" s="4">
        <v>0</v>
      </c>
      <c r="Q1784" s="4">
        <v>110000</v>
      </c>
      <c r="R1784" s="4">
        <v>0</v>
      </c>
      <c r="S1784" s="4">
        <v>103906.72</v>
      </c>
      <c r="T1784" s="4">
        <v>54289.84</v>
      </c>
      <c r="U1784" s="4">
        <v>6093.28</v>
      </c>
      <c r="V1784" s="4">
        <v>55710.16</v>
      </c>
      <c r="W1784" s="4">
        <v>6093.28</v>
      </c>
      <c r="X1784" s="3" t="s">
        <v>127</v>
      </c>
    </row>
    <row r="1785" spans="1:24" ht="15.75" customHeight="1">
      <c r="A1785" s="3" t="s">
        <v>118</v>
      </c>
      <c r="B1785" s="3" t="s">
        <v>267</v>
      </c>
      <c r="C1785" s="3" t="s">
        <v>1332</v>
      </c>
      <c r="D1785" s="3" t="s">
        <v>1333</v>
      </c>
      <c r="E1785" s="3" t="s">
        <v>1334</v>
      </c>
      <c r="F1785" s="3" t="s">
        <v>702</v>
      </c>
      <c r="G1785" s="3" t="s">
        <v>703</v>
      </c>
      <c r="H1785" s="3" t="s">
        <v>1353</v>
      </c>
      <c r="I1785" s="3" t="s">
        <v>1354</v>
      </c>
      <c r="J1785" s="3" t="s">
        <v>123</v>
      </c>
      <c r="K1785" s="3" t="s">
        <v>416</v>
      </c>
      <c r="L1785" s="3" t="s">
        <v>1364</v>
      </c>
      <c r="M1785" s="3" t="s">
        <v>36</v>
      </c>
      <c r="N1785" s="4">
        <v>6000</v>
      </c>
      <c r="O1785" s="4">
        <v>0</v>
      </c>
      <c r="P1785" s="4">
        <v>0</v>
      </c>
      <c r="Q1785" s="4">
        <v>6000</v>
      </c>
      <c r="R1785" s="4">
        <v>0</v>
      </c>
      <c r="S1785" s="4">
        <v>3520</v>
      </c>
      <c r="T1785" s="4">
        <v>1920</v>
      </c>
      <c r="U1785" s="4">
        <v>2480</v>
      </c>
      <c r="V1785" s="4">
        <v>4080</v>
      </c>
      <c r="W1785" s="4">
        <v>2480</v>
      </c>
      <c r="X1785" s="3" t="s">
        <v>127</v>
      </c>
    </row>
    <row r="1786" spans="1:24" ht="15.75" customHeight="1">
      <c r="A1786" s="3" t="s">
        <v>118</v>
      </c>
      <c r="B1786" s="3" t="s">
        <v>267</v>
      </c>
      <c r="C1786" s="3" t="s">
        <v>1332</v>
      </c>
      <c r="D1786" s="3" t="s">
        <v>1333</v>
      </c>
      <c r="E1786" s="3" t="s">
        <v>1334</v>
      </c>
      <c r="F1786" s="3" t="s">
        <v>702</v>
      </c>
      <c r="G1786" s="3" t="s">
        <v>703</v>
      </c>
      <c r="H1786" s="3" t="s">
        <v>1353</v>
      </c>
      <c r="I1786" s="3" t="s">
        <v>1354</v>
      </c>
      <c r="J1786" s="3" t="s">
        <v>123</v>
      </c>
      <c r="K1786" s="3" t="s">
        <v>618</v>
      </c>
      <c r="L1786" s="3" t="s">
        <v>1365</v>
      </c>
      <c r="M1786" s="3" t="s">
        <v>126</v>
      </c>
      <c r="N1786" s="4">
        <v>14400</v>
      </c>
      <c r="O1786" s="4">
        <v>0</v>
      </c>
      <c r="P1786" s="4">
        <v>0</v>
      </c>
      <c r="Q1786" s="4">
        <v>14400</v>
      </c>
      <c r="R1786" s="4">
        <v>0</v>
      </c>
      <c r="S1786" s="4">
        <v>0</v>
      </c>
      <c r="T1786" s="4">
        <v>0</v>
      </c>
      <c r="U1786" s="4">
        <v>14400</v>
      </c>
      <c r="V1786" s="4">
        <v>14400</v>
      </c>
      <c r="W1786" s="4">
        <v>14400</v>
      </c>
      <c r="X1786" s="3" t="s">
        <v>127</v>
      </c>
    </row>
    <row r="1787" spans="1:24" ht="15.75" customHeight="1">
      <c r="A1787" s="3" t="s">
        <v>118</v>
      </c>
      <c r="B1787" s="3" t="s">
        <v>267</v>
      </c>
      <c r="C1787" s="3" t="s">
        <v>1332</v>
      </c>
      <c r="D1787" s="3" t="s">
        <v>1333</v>
      </c>
      <c r="E1787" s="3" t="s">
        <v>1334</v>
      </c>
      <c r="F1787" s="3" t="s">
        <v>702</v>
      </c>
      <c r="G1787" s="3" t="s">
        <v>703</v>
      </c>
      <c r="H1787" s="3" t="s">
        <v>1353</v>
      </c>
      <c r="I1787" s="3" t="s">
        <v>1354</v>
      </c>
      <c r="J1787" s="3" t="s">
        <v>123</v>
      </c>
      <c r="K1787" s="3" t="s">
        <v>520</v>
      </c>
      <c r="L1787" s="3" t="s">
        <v>1366</v>
      </c>
      <c r="M1787" s="3" t="s">
        <v>36</v>
      </c>
      <c r="N1787" s="4">
        <v>20000</v>
      </c>
      <c r="O1787" s="4">
        <v>0</v>
      </c>
      <c r="P1787" s="4">
        <v>0</v>
      </c>
      <c r="Q1787" s="4">
        <v>20000</v>
      </c>
      <c r="R1787" s="4">
        <v>0</v>
      </c>
      <c r="S1787" s="4">
        <v>0</v>
      </c>
      <c r="T1787" s="4">
        <v>0</v>
      </c>
      <c r="U1787" s="4">
        <v>20000</v>
      </c>
      <c r="V1787" s="4">
        <v>20000</v>
      </c>
      <c r="W1787" s="4">
        <v>20000</v>
      </c>
      <c r="X1787" s="3" t="s">
        <v>127</v>
      </c>
    </row>
    <row r="1788" spans="1:24" ht="15.75" customHeight="1">
      <c r="A1788" s="3" t="s">
        <v>118</v>
      </c>
      <c r="B1788" s="3" t="s">
        <v>267</v>
      </c>
      <c r="C1788" s="3" t="s">
        <v>1332</v>
      </c>
      <c r="D1788" s="3" t="s">
        <v>1333</v>
      </c>
      <c r="E1788" s="3" t="s">
        <v>1334</v>
      </c>
      <c r="F1788" s="3" t="s">
        <v>702</v>
      </c>
      <c r="G1788" s="3" t="s">
        <v>703</v>
      </c>
      <c r="H1788" s="3" t="s">
        <v>1353</v>
      </c>
      <c r="I1788" s="3" t="s">
        <v>1354</v>
      </c>
      <c r="J1788" s="3" t="s">
        <v>123</v>
      </c>
      <c r="K1788" s="3" t="s">
        <v>144</v>
      </c>
      <c r="L1788" s="3" t="s">
        <v>1367</v>
      </c>
      <c r="M1788" s="3" t="s">
        <v>126</v>
      </c>
      <c r="N1788" s="4">
        <v>3326.66</v>
      </c>
      <c r="O1788" s="4">
        <v>0</v>
      </c>
      <c r="P1788" s="4">
        <v>0</v>
      </c>
      <c r="Q1788" s="4">
        <v>3326.66</v>
      </c>
      <c r="R1788" s="4">
        <v>2240</v>
      </c>
      <c r="S1788" s="4">
        <v>0</v>
      </c>
      <c r="T1788" s="4">
        <v>0</v>
      </c>
      <c r="U1788" s="4">
        <v>3326.66</v>
      </c>
      <c r="V1788" s="4">
        <v>3326.66</v>
      </c>
      <c r="W1788" s="4">
        <v>1086.6600000000001</v>
      </c>
      <c r="X1788" s="3" t="s">
        <v>127</v>
      </c>
    </row>
    <row r="1789" spans="1:24" ht="15.75" customHeight="1">
      <c r="A1789" s="3" t="s">
        <v>118</v>
      </c>
      <c r="B1789" s="3" t="s">
        <v>267</v>
      </c>
      <c r="C1789" s="3" t="s">
        <v>1332</v>
      </c>
      <c r="D1789" s="3" t="s">
        <v>1333</v>
      </c>
      <c r="E1789" s="3" t="s">
        <v>1334</v>
      </c>
      <c r="F1789" s="3" t="s">
        <v>702</v>
      </c>
      <c r="G1789" s="3" t="s">
        <v>703</v>
      </c>
      <c r="H1789" s="3" t="s">
        <v>1353</v>
      </c>
      <c r="I1789" s="3" t="s">
        <v>1354</v>
      </c>
      <c r="J1789" s="3" t="s">
        <v>123</v>
      </c>
      <c r="K1789" s="3" t="s">
        <v>631</v>
      </c>
      <c r="L1789" s="3" t="s">
        <v>1368</v>
      </c>
      <c r="M1789" s="3" t="s">
        <v>126</v>
      </c>
      <c r="N1789" s="4">
        <v>767.83</v>
      </c>
      <c r="O1789" s="4">
        <v>0</v>
      </c>
      <c r="P1789" s="4">
        <v>0</v>
      </c>
      <c r="Q1789" s="4">
        <v>767.83</v>
      </c>
      <c r="R1789" s="4">
        <v>516.20000000000005</v>
      </c>
      <c r="S1789" s="4">
        <v>0</v>
      </c>
      <c r="T1789" s="4">
        <v>0</v>
      </c>
      <c r="U1789" s="4">
        <v>767.83</v>
      </c>
      <c r="V1789" s="4">
        <v>767.83</v>
      </c>
      <c r="W1789" s="4">
        <v>251.63</v>
      </c>
      <c r="X1789" s="3" t="s">
        <v>127</v>
      </c>
    </row>
    <row r="1790" spans="1:24" ht="15.75" customHeight="1">
      <c r="A1790" s="3" t="s">
        <v>243</v>
      </c>
      <c r="B1790" s="3" t="s">
        <v>267</v>
      </c>
      <c r="C1790" s="3" t="s">
        <v>1332</v>
      </c>
      <c r="D1790" s="3" t="s">
        <v>1333</v>
      </c>
      <c r="E1790" s="3" t="s">
        <v>1334</v>
      </c>
      <c r="F1790" s="3" t="s">
        <v>702</v>
      </c>
      <c r="G1790" s="3" t="s">
        <v>703</v>
      </c>
      <c r="H1790" s="3" t="s">
        <v>1353</v>
      </c>
      <c r="I1790" s="3" t="s">
        <v>1354</v>
      </c>
      <c r="J1790" s="3" t="s">
        <v>244</v>
      </c>
      <c r="K1790" s="3" t="s">
        <v>248</v>
      </c>
      <c r="L1790" s="3" t="s">
        <v>1369</v>
      </c>
      <c r="M1790" s="3" t="s">
        <v>36</v>
      </c>
      <c r="N1790" s="4">
        <v>150528.75</v>
      </c>
      <c r="O1790" s="4">
        <v>0</v>
      </c>
      <c r="P1790" s="4">
        <v>0</v>
      </c>
      <c r="Q1790" s="4">
        <v>150528.75</v>
      </c>
      <c r="R1790" s="4">
        <v>61678.34</v>
      </c>
      <c r="S1790" s="4">
        <v>0</v>
      </c>
      <c r="T1790" s="4">
        <v>0</v>
      </c>
      <c r="U1790" s="4">
        <v>150528.75</v>
      </c>
      <c r="V1790" s="4">
        <v>150528.75</v>
      </c>
      <c r="W1790" s="4">
        <v>88850.41</v>
      </c>
      <c r="X1790" s="3" t="s">
        <v>247</v>
      </c>
    </row>
    <row r="1791" spans="1:24" ht="15.75" customHeight="1">
      <c r="A1791" s="3" t="s">
        <v>243</v>
      </c>
      <c r="B1791" s="3" t="s">
        <v>267</v>
      </c>
      <c r="C1791" s="3" t="s">
        <v>1332</v>
      </c>
      <c r="D1791" s="3" t="s">
        <v>1333</v>
      </c>
      <c r="E1791" s="3" t="s">
        <v>1334</v>
      </c>
      <c r="F1791" s="3" t="s">
        <v>702</v>
      </c>
      <c r="G1791" s="3" t="s">
        <v>703</v>
      </c>
      <c r="H1791" s="3" t="s">
        <v>1353</v>
      </c>
      <c r="I1791" s="3" t="s">
        <v>1354</v>
      </c>
      <c r="J1791" s="3" t="s">
        <v>244</v>
      </c>
      <c r="K1791" s="3" t="s">
        <v>248</v>
      </c>
      <c r="L1791" s="3" t="s">
        <v>1369</v>
      </c>
      <c r="M1791" s="3" t="s">
        <v>126</v>
      </c>
      <c r="N1791" s="4">
        <v>49419.81</v>
      </c>
      <c r="O1791" s="4">
        <v>0</v>
      </c>
      <c r="P1791" s="4">
        <v>0</v>
      </c>
      <c r="Q1791" s="4">
        <v>49419.81</v>
      </c>
      <c r="R1791" s="4">
        <v>33743.800000000003</v>
      </c>
      <c r="S1791" s="4">
        <v>0</v>
      </c>
      <c r="T1791" s="4">
        <v>0</v>
      </c>
      <c r="U1791" s="4">
        <v>49419.81</v>
      </c>
      <c r="V1791" s="4">
        <v>49419.81</v>
      </c>
      <c r="W1791" s="4">
        <v>15676.01</v>
      </c>
      <c r="X1791" s="3" t="s">
        <v>247</v>
      </c>
    </row>
    <row r="1792" spans="1:24" ht="15.75" customHeight="1">
      <c r="A1792" s="3" t="s">
        <v>243</v>
      </c>
      <c r="B1792" s="3" t="s">
        <v>267</v>
      </c>
      <c r="C1792" s="3" t="s">
        <v>1332</v>
      </c>
      <c r="D1792" s="3" t="s">
        <v>1333</v>
      </c>
      <c r="E1792" s="3" t="s">
        <v>1334</v>
      </c>
      <c r="F1792" s="3" t="s">
        <v>702</v>
      </c>
      <c r="G1792" s="3" t="s">
        <v>703</v>
      </c>
      <c r="H1792" s="3" t="s">
        <v>1353</v>
      </c>
      <c r="I1792" s="3" t="s">
        <v>1354</v>
      </c>
      <c r="J1792" s="3" t="s">
        <v>244</v>
      </c>
      <c r="K1792" s="3" t="s">
        <v>1370</v>
      </c>
      <c r="L1792" s="3" t="s">
        <v>1371</v>
      </c>
      <c r="M1792" s="3" t="s">
        <v>36</v>
      </c>
      <c r="N1792" s="4">
        <v>2694.2</v>
      </c>
      <c r="O1792" s="4">
        <v>0</v>
      </c>
      <c r="P1792" s="4">
        <v>0</v>
      </c>
      <c r="Q1792" s="4">
        <v>2694.2</v>
      </c>
      <c r="R1792" s="4">
        <v>0</v>
      </c>
      <c r="S1792" s="4">
        <v>0</v>
      </c>
      <c r="T1792" s="4">
        <v>0</v>
      </c>
      <c r="U1792" s="4">
        <v>2694.2</v>
      </c>
      <c r="V1792" s="4">
        <v>2694.2</v>
      </c>
      <c r="W1792" s="4">
        <v>2694.2</v>
      </c>
      <c r="X1792" s="3" t="s">
        <v>247</v>
      </c>
    </row>
    <row r="1793" spans="1:24" ht="15.75" customHeight="1">
      <c r="A1793" s="3" t="s">
        <v>262</v>
      </c>
      <c r="B1793" s="3" t="s">
        <v>267</v>
      </c>
      <c r="C1793" s="3" t="s">
        <v>1332</v>
      </c>
      <c r="D1793" s="3" t="s">
        <v>1333</v>
      </c>
      <c r="E1793" s="3" t="s">
        <v>1334</v>
      </c>
      <c r="F1793" s="3" t="s">
        <v>29</v>
      </c>
      <c r="G1793" s="3" t="s">
        <v>30</v>
      </c>
      <c r="H1793" s="3" t="s">
        <v>31</v>
      </c>
      <c r="I1793" s="3" t="s">
        <v>32</v>
      </c>
      <c r="J1793" s="3" t="s">
        <v>263</v>
      </c>
      <c r="K1793" s="3" t="s">
        <v>264</v>
      </c>
      <c r="L1793" s="3" t="s">
        <v>1372</v>
      </c>
      <c r="M1793" s="3" t="s">
        <v>36</v>
      </c>
      <c r="N1793" s="4">
        <v>29995.1</v>
      </c>
      <c r="O1793" s="4">
        <v>0</v>
      </c>
      <c r="P1793" s="4">
        <v>0</v>
      </c>
      <c r="Q1793" s="4">
        <v>29995.1</v>
      </c>
      <c r="R1793" s="4">
        <v>0</v>
      </c>
      <c r="S1793" s="4">
        <v>6943.01</v>
      </c>
      <c r="T1793" s="4">
        <v>6943.01</v>
      </c>
      <c r="U1793" s="4">
        <v>23052.09</v>
      </c>
      <c r="V1793" s="4">
        <v>23052.09</v>
      </c>
      <c r="W1793" s="4">
        <v>23052.09</v>
      </c>
      <c r="X1793" s="3" t="s">
        <v>266</v>
      </c>
    </row>
    <row r="1794" spans="1:24" ht="15.75" customHeight="1">
      <c r="A1794" s="3" t="s">
        <v>24</v>
      </c>
      <c r="B1794" s="3" t="s">
        <v>747</v>
      </c>
      <c r="C1794" s="3" t="s">
        <v>1117</v>
      </c>
      <c r="D1794" s="3" t="s">
        <v>1373</v>
      </c>
      <c r="E1794" s="3" t="s">
        <v>1374</v>
      </c>
      <c r="F1794" s="3" t="s">
        <v>29</v>
      </c>
      <c r="G1794" s="3" t="s">
        <v>30</v>
      </c>
      <c r="H1794" s="3" t="s">
        <v>31</v>
      </c>
      <c r="I1794" s="3" t="s">
        <v>32</v>
      </c>
      <c r="J1794" s="3" t="s">
        <v>33</v>
      </c>
      <c r="K1794" s="3" t="s">
        <v>34</v>
      </c>
      <c r="L1794" s="3" t="s">
        <v>1375</v>
      </c>
      <c r="M1794" s="3" t="s">
        <v>36</v>
      </c>
      <c r="N1794" s="4">
        <v>2288460</v>
      </c>
      <c r="O1794" s="4">
        <v>-50531.199999999997</v>
      </c>
      <c r="P1794" s="4">
        <v>0</v>
      </c>
      <c r="Q1794" s="4">
        <v>2237928.7999999998</v>
      </c>
      <c r="R1794" s="4">
        <v>0</v>
      </c>
      <c r="S1794" s="4">
        <v>768057.77</v>
      </c>
      <c r="T1794" s="4">
        <v>768057.77</v>
      </c>
      <c r="U1794" s="4">
        <v>1469871.03</v>
      </c>
      <c r="V1794" s="4">
        <v>1469871.03</v>
      </c>
      <c r="W1794" s="4">
        <v>1469871.03</v>
      </c>
      <c r="X1794" s="3" t="s">
        <v>37</v>
      </c>
    </row>
    <row r="1795" spans="1:24" ht="15.75" customHeight="1">
      <c r="A1795" s="3" t="s">
        <v>24</v>
      </c>
      <c r="B1795" s="3" t="s">
        <v>747</v>
      </c>
      <c r="C1795" s="3" t="s">
        <v>1117</v>
      </c>
      <c r="D1795" s="3" t="s">
        <v>1373</v>
      </c>
      <c r="E1795" s="3" t="s">
        <v>1374</v>
      </c>
      <c r="F1795" s="3" t="s">
        <v>29</v>
      </c>
      <c r="G1795" s="3" t="s">
        <v>30</v>
      </c>
      <c r="H1795" s="3" t="s">
        <v>31</v>
      </c>
      <c r="I1795" s="3" t="s">
        <v>32</v>
      </c>
      <c r="J1795" s="3" t="s">
        <v>33</v>
      </c>
      <c r="K1795" s="3" t="s">
        <v>38</v>
      </c>
      <c r="L1795" s="3" t="s">
        <v>1376</v>
      </c>
      <c r="M1795" s="3" t="s">
        <v>36</v>
      </c>
      <c r="N1795" s="4">
        <v>73916.42</v>
      </c>
      <c r="O1795" s="4">
        <v>0</v>
      </c>
      <c r="P1795" s="4">
        <v>0</v>
      </c>
      <c r="Q1795" s="4">
        <v>73916.42</v>
      </c>
      <c r="R1795" s="4">
        <v>0</v>
      </c>
      <c r="S1795" s="4">
        <v>18757.72</v>
      </c>
      <c r="T1795" s="4">
        <v>18757.72</v>
      </c>
      <c r="U1795" s="4">
        <v>55158.7</v>
      </c>
      <c r="V1795" s="4">
        <v>55158.7</v>
      </c>
      <c r="W1795" s="4">
        <v>55158.7</v>
      </c>
      <c r="X1795" s="3" t="s">
        <v>37</v>
      </c>
    </row>
    <row r="1796" spans="1:24" ht="15.75" customHeight="1">
      <c r="A1796" s="3" t="s">
        <v>24</v>
      </c>
      <c r="B1796" s="3" t="s">
        <v>747</v>
      </c>
      <c r="C1796" s="3" t="s">
        <v>1117</v>
      </c>
      <c r="D1796" s="3" t="s">
        <v>1373</v>
      </c>
      <c r="E1796" s="3" t="s">
        <v>1374</v>
      </c>
      <c r="F1796" s="3" t="s">
        <v>29</v>
      </c>
      <c r="G1796" s="3" t="s">
        <v>30</v>
      </c>
      <c r="H1796" s="3" t="s">
        <v>31</v>
      </c>
      <c r="I1796" s="3" t="s">
        <v>32</v>
      </c>
      <c r="J1796" s="3" t="s">
        <v>33</v>
      </c>
      <c r="K1796" s="3" t="s">
        <v>40</v>
      </c>
      <c r="L1796" s="3" t="s">
        <v>1377</v>
      </c>
      <c r="M1796" s="3" t="s">
        <v>36</v>
      </c>
      <c r="N1796" s="4">
        <v>290164.7</v>
      </c>
      <c r="O1796" s="4">
        <v>1595</v>
      </c>
      <c r="P1796" s="4">
        <v>0</v>
      </c>
      <c r="Q1796" s="4">
        <v>291759.7</v>
      </c>
      <c r="R1796" s="4">
        <v>89609.21</v>
      </c>
      <c r="S1796" s="4">
        <v>21721.05</v>
      </c>
      <c r="T1796" s="4">
        <v>21721.05</v>
      </c>
      <c r="U1796" s="4">
        <v>270038.65000000002</v>
      </c>
      <c r="V1796" s="4">
        <v>270038.65000000002</v>
      </c>
      <c r="W1796" s="4">
        <v>180429.44</v>
      </c>
      <c r="X1796" s="3" t="s">
        <v>37</v>
      </c>
    </row>
    <row r="1797" spans="1:24" ht="15.75" customHeight="1">
      <c r="A1797" s="3" t="s">
        <v>24</v>
      </c>
      <c r="B1797" s="3" t="s">
        <v>747</v>
      </c>
      <c r="C1797" s="3" t="s">
        <v>1117</v>
      </c>
      <c r="D1797" s="3" t="s">
        <v>1373</v>
      </c>
      <c r="E1797" s="3" t="s">
        <v>1374</v>
      </c>
      <c r="F1797" s="3" t="s">
        <v>29</v>
      </c>
      <c r="G1797" s="3" t="s">
        <v>30</v>
      </c>
      <c r="H1797" s="3" t="s">
        <v>31</v>
      </c>
      <c r="I1797" s="3" t="s">
        <v>32</v>
      </c>
      <c r="J1797" s="3" t="s">
        <v>33</v>
      </c>
      <c r="K1797" s="3" t="s">
        <v>42</v>
      </c>
      <c r="L1797" s="3" t="s">
        <v>1378</v>
      </c>
      <c r="M1797" s="3" t="s">
        <v>36</v>
      </c>
      <c r="N1797" s="4">
        <v>139010.42000000001</v>
      </c>
      <c r="O1797" s="4">
        <v>-5822.31</v>
      </c>
      <c r="P1797" s="4">
        <v>0</v>
      </c>
      <c r="Q1797" s="4">
        <v>133188.10999999999</v>
      </c>
      <c r="R1797" s="4">
        <v>36552.1</v>
      </c>
      <c r="S1797" s="4">
        <v>6871.65</v>
      </c>
      <c r="T1797" s="4">
        <v>6871.65</v>
      </c>
      <c r="U1797" s="4">
        <v>126316.46</v>
      </c>
      <c r="V1797" s="4">
        <v>126316.46</v>
      </c>
      <c r="W1797" s="4">
        <v>89764.36</v>
      </c>
      <c r="X1797" s="3" t="s">
        <v>37</v>
      </c>
    </row>
    <row r="1798" spans="1:24" ht="15.75" customHeight="1">
      <c r="A1798" s="3" t="s">
        <v>24</v>
      </c>
      <c r="B1798" s="3" t="s">
        <v>747</v>
      </c>
      <c r="C1798" s="3" t="s">
        <v>1117</v>
      </c>
      <c r="D1798" s="3" t="s">
        <v>1373</v>
      </c>
      <c r="E1798" s="3" t="s">
        <v>1374</v>
      </c>
      <c r="F1798" s="3" t="s">
        <v>29</v>
      </c>
      <c r="G1798" s="3" t="s">
        <v>30</v>
      </c>
      <c r="H1798" s="3" t="s">
        <v>31</v>
      </c>
      <c r="I1798" s="3" t="s">
        <v>32</v>
      </c>
      <c r="J1798" s="3" t="s">
        <v>33</v>
      </c>
      <c r="K1798" s="3" t="s">
        <v>44</v>
      </c>
      <c r="L1798" s="3" t="s">
        <v>1379</v>
      </c>
      <c r="M1798" s="3" t="s">
        <v>36</v>
      </c>
      <c r="N1798" s="4">
        <v>1320</v>
      </c>
      <c r="O1798" s="4">
        <v>343.2</v>
      </c>
      <c r="P1798" s="4">
        <v>0</v>
      </c>
      <c r="Q1798" s="4">
        <v>1663.2</v>
      </c>
      <c r="R1798" s="4">
        <v>0</v>
      </c>
      <c r="S1798" s="4">
        <v>241.5</v>
      </c>
      <c r="T1798" s="4">
        <v>241.5</v>
      </c>
      <c r="U1798" s="4">
        <v>1421.7</v>
      </c>
      <c r="V1798" s="4">
        <v>1421.7</v>
      </c>
      <c r="W1798" s="4">
        <v>1421.7</v>
      </c>
      <c r="X1798" s="3" t="s">
        <v>37</v>
      </c>
    </row>
    <row r="1799" spans="1:24" ht="15.75" customHeight="1">
      <c r="A1799" s="3" t="s">
        <v>24</v>
      </c>
      <c r="B1799" s="3" t="s">
        <v>747</v>
      </c>
      <c r="C1799" s="3" t="s">
        <v>1117</v>
      </c>
      <c r="D1799" s="3" t="s">
        <v>1373</v>
      </c>
      <c r="E1799" s="3" t="s">
        <v>1374</v>
      </c>
      <c r="F1799" s="3" t="s">
        <v>29</v>
      </c>
      <c r="G1799" s="3" t="s">
        <v>30</v>
      </c>
      <c r="H1799" s="3" t="s">
        <v>31</v>
      </c>
      <c r="I1799" s="3" t="s">
        <v>32</v>
      </c>
      <c r="J1799" s="3" t="s">
        <v>33</v>
      </c>
      <c r="K1799" s="3" t="s">
        <v>46</v>
      </c>
      <c r="L1799" s="3" t="s">
        <v>1380</v>
      </c>
      <c r="M1799" s="3" t="s">
        <v>36</v>
      </c>
      <c r="N1799" s="4">
        <v>10503.89</v>
      </c>
      <c r="O1799" s="4">
        <v>0</v>
      </c>
      <c r="P1799" s="4">
        <v>0</v>
      </c>
      <c r="Q1799" s="4">
        <v>10503.89</v>
      </c>
      <c r="R1799" s="4">
        <v>0</v>
      </c>
      <c r="S1799" s="4">
        <v>2280</v>
      </c>
      <c r="T1799" s="4">
        <v>2280</v>
      </c>
      <c r="U1799" s="4">
        <v>8223.89</v>
      </c>
      <c r="V1799" s="4">
        <v>8223.89</v>
      </c>
      <c r="W1799" s="4">
        <v>8223.89</v>
      </c>
      <c r="X1799" s="3" t="s">
        <v>37</v>
      </c>
    </row>
    <row r="1800" spans="1:24" ht="15.75" customHeight="1">
      <c r="A1800" s="3" t="s">
        <v>24</v>
      </c>
      <c r="B1800" s="3" t="s">
        <v>747</v>
      </c>
      <c r="C1800" s="3" t="s">
        <v>1117</v>
      </c>
      <c r="D1800" s="3" t="s">
        <v>1373</v>
      </c>
      <c r="E1800" s="3" t="s">
        <v>1374</v>
      </c>
      <c r="F1800" s="3" t="s">
        <v>29</v>
      </c>
      <c r="G1800" s="3" t="s">
        <v>30</v>
      </c>
      <c r="H1800" s="3" t="s">
        <v>31</v>
      </c>
      <c r="I1800" s="3" t="s">
        <v>32</v>
      </c>
      <c r="J1800" s="3" t="s">
        <v>33</v>
      </c>
      <c r="K1800" s="3" t="s">
        <v>48</v>
      </c>
      <c r="L1800" s="3" t="s">
        <v>1381</v>
      </c>
      <c r="M1800" s="3" t="s">
        <v>36</v>
      </c>
      <c r="N1800" s="4">
        <v>2419.2600000000002</v>
      </c>
      <c r="O1800" s="4">
        <v>0</v>
      </c>
      <c r="P1800" s="4">
        <v>0</v>
      </c>
      <c r="Q1800" s="4">
        <v>2419.2600000000002</v>
      </c>
      <c r="R1800" s="4">
        <v>0</v>
      </c>
      <c r="S1800" s="4">
        <v>0</v>
      </c>
      <c r="T1800" s="4">
        <v>0</v>
      </c>
      <c r="U1800" s="4">
        <v>2419.2600000000002</v>
      </c>
      <c r="V1800" s="4">
        <v>2419.2600000000002</v>
      </c>
      <c r="W1800" s="4">
        <v>2419.2600000000002</v>
      </c>
      <c r="X1800" s="3" t="s">
        <v>37</v>
      </c>
    </row>
    <row r="1801" spans="1:24" ht="15.75" customHeight="1">
      <c r="A1801" s="3" t="s">
        <v>24</v>
      </c>
      <c r="B1801" s="3" t="s">
        <v>747</v>
      </c>
      <c r="C1801" s="3" t="s">
        <v>1117</v>
      </c>
      <c r="D1801" s="3" t="s">
        <v>1373</v>
      </c>
      <c r="E1801" s="3" t="s">
        <v>1374</v>
      </c>
      <c r="F1801" s="3" t="s">
        <v>29</v>
      </c>
      <c r="G1801" s="3" t="s">
        <v>30</v>
      </c>
      <c r="H1801" s="3" t="s">
        <v>31</v>
      </c>
      <c r="I1801" s="3" t="s">
        <v>32</v>
      </c>
      <c r="J1801" s="3" t="s">
        <v>33</v>
      </c>
      <c r="K1801" s="3" t="s">
        <v>50</v>
      </c>
      <c r="L1801" s="3" t="s">
        <v>1382</v>
      </c>
      <c r="M1801" s="3" t="s">
        <v>36</v>
      </c>
      <c r="N1801" s="4">
        <v>4032.1</v>
      </c>
      <c r="O1801" s="4">
        <v>0</v>
      </c>
      <c r="P1801" s="4">
        <v>0</v>
      </c>
      <c r="Q1801" s="4">
        <v>4032.1</v>
      </c>
      <c r="R1801" s="4">
        <v>0</v>
      </c>
      <c r="S1801" s="4">
        <v>891.07</v>
      </c>
      <c r="T1801" s="4">
        <v>891.07</v>
      </c>
      <c r="U1801" s="4">
        <v>3141.03</v>
      </c>
      <c r="V1801" s="4">
        <v>3141.03</v>
      </c>
      <c r="W1801" s="4">
        <v>3141.03</v>
      </c>
      <c r="X1801" s="3" t="s">
        <v>37</v>
      </c>
    </row>
    <row r="1802" spans="1:24" ht="15.75" customHeight="1">
      <c r="A1802" s="3" t="s">
        <v>24</v>
      </c>
      <c r="B1802" s="3" t="s">
        <v>747</v>
      </c>
      <c r="C1802" s="3" t="s">
        <v>1117</v>
      </c>
      <c r="D1802" s="3" t="s">
        <v>1373</v>
      </c>
      <c r="E1802" s="3" t="s">
        <v>1374</v>
      </c>
      <c r="F1802" s="3" t="s">
        <v>29</v>
      </c>
      <c r="G1802" s="3" t="s">
        <v>30</v>
      </c>
      <c r="H1802" s="3" t="s">
        <v>31</v>
      </c>
      <c r="I1802" s="3" t="s">
        <v>32</v>
      </c>
      <c r="J1802" s="3" t="s">
        <v>33</v>
      </c>
      <c r="K1802" s="3" t="s">
        <v>281</v>
      </c>
      <c r="L1802" s="3" t="s">
        <v>1383</v>
      </c>
      <c r="M1802" s="3" t="s">
        <v>36</v>
      </c>
      <c r="N1802" s="4">
        <v>3545.16</v>
      </c>
      <c r="O1802" s="4">
        <v>0</v>
      </c>
      <c r="P1802" s="4">
        <v>0</v>
      </c>
      <c r="Q1802" s="4">
        <v>3545.16</v>
      </c>
      <c r="R1802" s="4">
        <v>0</v>
      </c>
      <c r="S1802" s="4">
        <v>0</v>
      </c>
      <c r="T1802" s="4">
        <v>0</v>
      </c>
      <c r="U1802" s="4">
        <v>3545.16</v>
      </c>
      <c r="V1802" s="4">
        <v>3545.16</v>
      </c>
      <c r="W1802" s="4">
        <v>3545.16</v>
      </c>
      <c r="X1802" s="3" t="s">
        <v>37</v>
      </c>
    </row>
    <row r="1803" spans="1:24" ht="15.75" customHeight="1">
      <c r="A1803" s="3" t="s">
        <v>24</v>
      </c>
      <c r="B1803" s="3" t="s">
        <v>747</v>
      </c>
      <c r="C1803" s="3" t="s">
        <v>1117</v>
      </c>
      <c r="D1803" s="3" t="s">
        <v>1373</v>
      </c>
      <c r="E1803" s="3" t="s">
        <v>1374</v>
      </c>
      <c r="F1803" s="3" t="s">
        <v>29</v>
      </c>
      <c r="G1803" s="3" t="s">
        <v>30</v>
      </c>
      <c r="H1803" s="3" t="s">
        <v>31</v>
      </c>
      <c r="I1803" s="3" t="s">
        <v>32</v>
      </c>
      <c r="J1803" s="3" t="s">
        <v>33</v>
      </c>
      <c r="K1803" s="3" t="s">
        <v>52</v>
      </c>
      <c r="L1803" s="3" t="s">
        <v>1384</v>
      </c>
      <c r="M1803" s="3" t="s">
        <v>36</v>
      </c>
      <c r="N1803" s="4">
        <v>100609.48</v>
      </c>
      <c r="O1803" s="4">
        <v>-16438.55</v>
      </c>
      <c r="P1803" s="4">
        <v>0</v>
      </c>
      <c r="Q1803" s="4">
        <v>84170.93</v>
      </c>
      <c r="R1803" s="4">
        <v>0</v>
      </c>
      <c r="S1803" s="4">
        <v>55934.83</v>
      </c>
      <c r="T1803" s="4">
        <v>55934.83</v>
      </c>
      <c r="U1803" s="4">
        <v>28236.1</v>
      </c>
      <c r="V1803" s="4">
        <v>28236.1</v>
      </c>
      <c r="W1803" s="4">
        <v>28236.1</v>
      </c>
      <c r="X1803" s="3" t="s">
        <v>37</v>
      </c>
    </row>
    <row r="1804" spans="1:24" ht="15.75" customHeight="1">
      <c r="A1804" s="3" t="s">
        <v>24</v>
      </c>
      <c r="B1804" s="3" t="s">
        <v>747</v>
      </c>
      <c r="C1804" s="3" t="s">
        <v>1117</v>
      </c>
      <c r="D1804" s="3" t="s">
        <v>1373</v>
      </c>
      <c r="E1804" s="3" t="s">
        <v>1374</v>
      </c>
      <c r="F1804" s="3" t="s">
        <v>29</v>
      </c>
      <c r="G1804" s="3" t="s">
        <v>30</v>
      </c>
      <c r="H1804" s="3" t="s">
        <v>31</v>
      </c>
      <c r="I1804" s="3" t="s">
        <v>32</v>
      </c>
      <c r="J1804" s="3" t="s">
        <v>33</v>
      </c>
      <c r="K1804" s="3" t="s">
        <v>54</v>
      </c>
      <c r="L1804" s="3" t="s">
        <v>1385</v>
      </c>
      <c r="M1804" s="3" t="s">
        <v>36</v>
      </c>
      <c r="N1804" s="4">
        <v>1119600</v>
      </c>
      <c r="O1804" s="4">
        <v>69328</v>
      </c>
      <c r="P1804" s="4">
        <v>0</v>
      </c>
      <c r="Q1804" s="4">
        <v>1188928</v>
      </c>
      <c r="R1804" s="4">
        <v>704526.1</v>
      </c>
      <c r="S1804" s="4">
        <v>484401.9</v>
      </c>
      <c r="T1804" s="4">
        <v>484401.9</v>
      </c>
      <c r="U1804" s="4">
        <v>704526.1</v>
      </c>
      <c r="V1804" s="4">
        <v>704526.1</v>
      </c>
      <c r="W1804" s="4">
        <v>0</v>
      </c>
      <c r="X1804" s="3" t="s">
        <v>37</v>
      </c>
    </row>
    <row r="1805" spans="1:24" ht="15.75" customHeight="1">
      <c r="A1805" s="3" t="s">
        <v>24</v>
      </c>
      <c r="B1805" s="3" t="s">
        <v>747</v>
      </c>
      <c r="C1805" s="3" t="s">
        <v>1117</v>
      </c>
      <c r="D1805" s="3" t="s">
        <v>1373</v>
      </c>
      <c r="E1805" s="3" t="s">
        <v>1374</v>
      </c>
      <c r="F1805" s="3" t="s">
        <v>29</v>
      </c>
      <c r="G1805" s="3" t="s">
        <v>30</v>
      </c>
      <c r="H1805" s="3" t="s">
        <v>31</v>
      </c>
      <c r="I1805" s="3" t="s">
        <v>32</v>
      </c>
      <c r="J1805" s="3" t="s">
        <v>33</v>
      </c>
      <c r="K1805" s="3" t="s">
        <v>56</v>
      </c>
      <c r="L1805" s="3" t="s">
        <v>1386</v>
      </c>
      <c r="M1805" s="3" t="s">
        <v>36</v>
      </c>
      <c r="N1805" s="4">
        <v>5135.4799999999996</v>
      </c>
      <c r="O1805" s="4">
        <v>0</v>
      </c>
      <c r="P1805" s="4">
        <v>0</v>
      </c>
      <c r="Q1805" s="4">
        <v>5135.4799999999996</v>
      </c>
      <c r="R1805" s="4">
        <v>0</v>
      </c>
      <c r="S1805" s="4">
        <v>875.6</v>
      </c>
      <c r="T1805" s="4">
        <v>875.6</v>
      </c>
      <c r="U1805" s="4">
        <v>4259.88</v>
      </c>
      <c r="V1805" s="4">
        <v>4259.88</v>
      </c>
      <c r="W1805" s="4">
        <v>4259.88</v>
      </c>
      <c r="X1805" s="3" t="s">
        <v>37</v>
      </c>
    </row>
    <row r="1806" spans="1:24" ht="15.75" customHeight="1">
      <c r="A1806" s="3" t="s">
        <v>24</v>
      </c>
      <c r="B1806" s="3" t="s">
        <v>747</v>
      </c>
      <c r="C1806" s="3" t="s">
        <v>1117</v>
      </c>
      <c r="D1806" s="3" t="s">
        <v>1373</v>
      </c>
      <c r="E1806" s="3" t="s">
        <v>1374</v>
      </c>
      <c r="F1806" s="3" t="s">
        <v>29</v>
      </c>
      <c r="G1806" s="3" t="s">
        <v>30</v>
      </c>
      <c r="H1806" s="3" t="s">
        <v>31</v>
      </c>
      <c r="I1806" s="3" t="s">
        <v>32</v>
      </c>
      <c r="J1806" s="3" t="s">
        <v>33</v>
      </c>
      <c r="K1806" s="3" t="s">
        <v>58</v>
      </c>
      <c r="L1806" s="3" t="s">
        <v>1387</v>
      </c>
      <c r="M1806" s="3" t="s">
        <v>36</v>
      </c>
      <c r="N1806" s="4">
        <v>3270.96</v>
      </c>
      <c r="O1806" s="4">
        <v>6729.04</v>
      </c>
      <c r="P1806" s="4">
        <v>0</v>
      </c>
      <c r="Q1806" s="4">
        <v>10000</v>
      </c>
      <c r="R1806" s="4">
        <v>0</v>
      </c>
      <c r="S1806" s="4">
        <v>3383.17</v>
      </c>
      <c r="T1806" s="4">
        <v>3383.17</v>
      </c>
      <c r="U1806" s="4">
        <v>6616.83</v>
      </c>
      <c r="V1806" s="4">
        <v>6616.83</v>
      </c>
      <c r="W1806" s="4">
        <v>6616.83</v>
      </c>
      <c r="X1806" s="3" t="s">
        <v>37</v>
      </c>
    </row>
    <row r="1807" spans="1:24" ht="15.75" customHeight="1">
      <c r="A1807" s="3" t="s">
        <v>24</v>
      </c>
      <c r="B1807" s="3" t="s">
        <v>747</v>
      </c>
      <c r="C1807" s="3" t="s">
        <v>1117</v>
      </c>
      <c r="D1807" s="3" t="s">
        <v>1373</v>
      </c>
      <c r="E1807" s="3" t="s">
        <v>1374</v>
      </c>
      <c r="F1807" s="3" t="s">
        <v>29</v>
      </c>
      <c r="G1807" s="3" t="s">
        <v>30</v>
      </c>
      <c r="H1807" s="3" t="s">
        <v>31</v>
      </c>
      <c r="I1807" s="3" t="s">
        <v>32</v>
      </c>
      <c r="J1807" s="3" t="s">
        <v>33</v>
      </c>
      <c r="K1807" s="3" t="s">
        <v>60</v>
      </c>
      <c r="L1807" s="3" t="s">
        <v>1388</v>
      </c>
      <c r="M1807" s="3" t="s">
        <v>36</v>
      </c>
      <c r="N1807" s="4">
        <v>440100.44</v>
      </c>
      <c r="O1807" s="4">
        <v>2421.21</v>
      </c>
      <c r="P1807" s="4">
        <v>0</v>
      </c>
      <c r="Q1807" s="4">
        <v>442521.65</v>
      </c>
      <c r="R1807" s="4">
        <v>89094.54</v>
      </c>
      <c r="S1807" s="4">
        <v>161121.92000000001</v>
      </c>
      <c r="T1807" s="4">
        <v>161121.92000000001</v>
      </c>
      <c r="U1807" s="4">
        <v>281399.73</v>
      </c>
      <c r="V1807" s="4">
        <v>281399.73</v>
      </c>
      <c r="W1807" s="4">
        <v>192305.19</v>
      </c>
      <c r="X1807" s="3" t="s">
        <v>37</v>
      </c>
    </row>
    <row r="1808" spans="1:24" ht="15.75" customHeight="1">
      <c r="A1808" s="3" t="s">
        <v>24</v>
      </c>
      <c r="B1808" s="3" t="s">
        <v>747</v>
      </c>
      <c r="C1808" s="3" t="s">
        <v>1117</v>
      </c>
      <c r="D1808" s="3" t="s">
        <v>1373</v>
      </c>
      <c r="E1808" s="3" t="s">
        <v>1374</v>
      </c>
      <c r="F1808" s="3" t="s">
        <v>29</v>
      </c>
      <c r="G1808" s="3" t="s">
        <v>30</v>
      </c>
      <c r="H1808" s="3" t="s">
        <v>31</v>
      </c>
      <c r="I1808" s="3" t="s">
        <v>32</v>
      </c>
      <c r="J1808" s="3" t="s">
        <v>33</v>
      </c>
      <c r="K1808" s="3" t="s">
        <v>62</v>
      </c>
      <c r="L1808" s="3" t="s">
        <v>1389</v>
      </c>
      <c r="M1808" s="3" t="s">
        <v>36</v>
      </c>
      <c r="N1808" s="4">
        <v>290164.7</v>
      </c>
      <c r="O1808" s="4">
        <v>1595</v>
      </c>
      <c r="P1808" s="4">
        <v>0</v>
      </c>
      <c r="Q1808" s="4">
        <v>291759.7</v>
      </c>
      <c r="R1808" s="4">
        <v>69938.009999999995</v>
      </c>
      <c r="S1808" s="4">
        <v>92220.13</v>
      </c>
      <c r="T1808" s="4">
        <v>92220.13</v>
      </c>
      <c r="U1808" s="4">
        <v>199539.57</v>
      </c>
      <c r="V1808" s="4">
        <v>199539.57</v>
      </c>
      <c r="W1808" s="4">
        <v>129601.56</v>
      </c>
      <c r="X1808" s="3" t="s">
        <v>37</v>
      </c>
    </row>
    <row r="1809" spans="1:24" ht="15.75" customHeight="1">
      <c r="A1809" s="3" t="s">
        <v>24</v>
      </c>
      <c r="B1809" s="3" t="s">
        <v>747</v>
      </c>
      <c r="C1809" s="3" t="s">
        <v>1117</v>
      </c>
      <c r="D1809" s="3" t="s">
        <v>1373</v>
      </c>
      <c r="E1809" s="3" t="s">
        <v>1374</v>
      </c>
      <c r="F1809" s="3" t="s">
        <v>29</v>
      </c>
      <c r="G1809" s="3" t="s">
        <v>30</v>
      </c>
      <c r="H1809" s="3" t="s">
        <v>31</v>
      </c>
      <c r="I1809" s="3" t="s">
        <v>32</v>
      </c>
      <c r="J1809" s="3" t="s">
        <v>33</v>
      </c>
      <c r="K1809" s="3" t="s">
        <v>64</v>
      </c>
      <c r="L1809" s="3" t="s">
        <v>1390</v>
      </c>
      <c r="M1809" s="3" t="s">
        <v>36</v>
      </c>
      <c r="N1809" s="4">
        <v>50290.49</v>
      </c>
      <c r="O1809" s="4">
        <v>9709.51</v>
      </c>
      <c r="P1809" s="4">
        <v>0</v>
      </c>
      <c r="Q1809" s="4">
        <v>60000</v>
      </c>
      <c r="R1809" s="4">
        <v>0</v>
      </c>
      <c r="S1809" s="4">
        <v>4388.3999999999996</v>
      </c>
      <c r="T1809" s="4">
        <v>4388.3999999999996</v>
      </c>
      <c r="U1809" s="4">
        <v>55611.6</v>
      </c>
      <c r="V1809" s="4">
        <v>55611.6</v>
      </c>
      <c r="W1809" s="4">
        <v>55611.6</v>
      </c>
      <c r="X1809" s="3" t="s">
        <v>37</v>
      </c>
    </row>
    <row r="1810" spans="1:24" ht="15.75" customHeight="1">
      <c r="A1810" s="3" t="s">
        <v>66</v>
      </c>
      <c r="B1810" s="3" t="s">
        <v>747</v>
      </c>
      <c r="C1810" s="3" t="s">
        <v>1117</v>
      </c>
      <c r="D1810" s="3" t="s">
        <v>1373</v>
      </c>
      <c r="E1810" s="3" t="s">
        <v>1374</v>
      </c>
      <c r="F1810" s="3" t="s">
        <v>29</v>
      </c>
      <c r="G1810" s="3" t="s">
        <v>30</v>
      </c>
      <c r="H1810" s="3" t="s">
        <v>67</v>
      </c>
      <c r="I1810" s="3" t="s">
        <v>68</v>
      </c>
      <c r="J1810" s="3" t="s">
        <v>69</v>
      </c>
      <c r="K1810" s="3" t="s">
        <v>88</v>
      </c>
      <c r="L1810" s="3" t="s">
        <v>1391</v>
      </c>
      <c r="M1810" s="3" t="s">
        <v>36</v>
      </c>
      <c r="N1810" s="4">
        <v>2433</v>
      </c>
      <c r="O1810" s="4">
        <v>0</v>
      </c>
      <c r="P1810" s="4">
        <v>0</v>
      </c>
      <c r="Q1810" s="4">
        <v>2433</v>
      </c>
      <c r="R1810" s="4">
        <v>0</v>
      </c>
      <c r="S1810" s="4">
        <v>0</v>
      </c>
      <c r="T1810" s="4">
        <v>0</v>
      </c>
      <c r="U1810" s="4">
        <v>2433</v>
      </c>
      <c r="V1810" s="4">
        <v>2433</v>
      </c>
      <c r="W1810" s="4">
        <v>2433</v>
      </c>
      <c r="X1810" s="3" t="s">
        <v>37</v>
      </c>
    </row>
    <row r="1811" spans="1:24" ht="15.75" customHeight="1">
      <c r="A1811" s="3" t="s">
        <v>66</v>
      </c>
      <c r="B1811" s="3" t="s">
        <v>747</v>
      </c>
      <c r="C1811" s="3" t="s">
        <v>1117</v>
      </c>
      <c r="D1811" s="3" t="s">
        <v>1373</v>
      </c>
      <c r="E1811" s="3" t="s">
        <v>1374</v>
      </c>
      <c r="F1811" s="3" t="s">
        <v>29</v>
      </c>
      <c r="G1811" s="3" t="s">
        <v>30</v>
      </c>
      <c r="H1811" s="3" t="s">
        <v>67</v>
      </c>
      <c r="I1811" s="3" t="s">
        <v>68</v>
      </c>
      <c r="J1811" s="3" t="s">
        <v>69</v>
      </c>
      <c r="K1811" s="3" t="s">
        <v>92</v>
      </c>
      <c r="L1811" s="3" t="s">
        <v>1392</v>
      </c>
      <c r="M1811" s="3" t="s">
        <v>36</v>
      </c>
      <c r="N1811" s="4">
        <v>45000</v>
      </c>
      <c r="O1811" s="4">
        <v>0</v>
      </c>
      <c r="P1811" s="4">
        <v>0</v>
      </c>
      <c r="Q1811" s="4">
        <v>45000</v>
      </c>
      <c r="R1811" s="4">
        <v>0</v>
      </c>
      <c r="S1811" s="4">
        <v>0</v>
      </c>
      <c r="T1811" s="4">
        <v>0</v>
      </c>
      <c r="U1811" s="4">
        <v>45000</v>
      </c>
      <c r="V1811" s="4">
        <v>45000</v>
      </c>
      <c r="W1811" s="4">
        <v>45000</v>
      </c>
      <c r="X1811" s="3" t="s">
        <v>37</v>
      </c>
    </row>
    <row r="1812" spans="1:24" ht="15.75" customHeight="1">
      <c r="A1812" s="3" t="s">
        <v>66</v>
      </c>
      <c r="B1812" s="3" t="s">
        <v>747</v>
      </c>
      <c r="C1812" s="3" t="s">
        <v>1117</v>
      </c>
      <c r="D1812" s="3" t="s">
        <v>1373</v>
      </c>
      <c r="E1812" s="3" t="s">
        <v>1374</v>
      </c>
      <c r="F1812" s="3" t="s">
        <v>29</v>
      </c>
      <c r="G1812" s="3" t="s">
        <v>30</v>
      </c>
      <c r="H1812" s="3" t="s">
        <v>67</v>
      </c>
      <c r="I1812" s="3" t="s">
        <v>68</v>
      </c>
      <c r="J1812" s="3" t="s">
        <v>69</v>
      </c>
      <c r="K1812" s="3" t="s">
        <v>351</v>
      </c>
      <c r="L1812" s="3" t="s">
        <v>1393</v>
      </c>
      <c r="M1812" s="3" t="s">
        <v>36</v>
      </c>
      <c r="N1812" s="4">
        <v>2567</v>
      </c>
      <c r="O1812" s="4">
        <v>0</v>
      </c>
      <c r="P1812" s="4">
        <v>0</v>
      </c>
      <c r="Q1812" s="4">
        <v>2567</v>
      </c>
      <c r="R1812" s="4">
        <v>0</v>
      </c>
      <c r="S1812" s="4">
        <v>0</v>
      </c>
      <c r="T1812" s="4">
        <v>0</v>
      </c>
      <c r="U1812" s="4">
        <v>2567</v>
      </c>
      <c r="V1812" s="4">
        <v>2567</v>
      </c>
      <c r="W1812" s="4">
        <v>2567</v>
      </c>
      <c r="X1812" s="3" t="s">
        <v>37</v>
      </c>
    </row>
    <row r="1813" spans="1:24" ht="15.75" customHeight="1">
      <c r="A1813" s="3" t="s">
        <v>114</v>
      </c>
      <c r="B1813" s="3" t="s">
        <v>747</v>
      </c>
      <c r="C1813" s="3" t="s">
        <v>1117</v>
      </c>
      <c r="D1813" s="3" t="s">
        <v>1373</v>
      </c>
      <c r="E1813" s="3" t="s">
        <v>1374</v>
      </c>
      <c r="F1813" s="3" t="s">
        <v>29</v>
      </c>
      <c r="G1813" s="3" t="s">
        <v>30</v>
      </c>
      <c r="H1813" s="3" t="s">
        <v>67</v>
      </c>
      <c r="I1813" s="3" t="s">
        <v>68</v>
      </c>
      <c r="J1813" s="3" t="s">
        <v>115</v>
      </c>
      <c r="K1813" s="3" t="s">
        <v>298</v>
      </c>
      <c r="L1813" s="3" t="s">
        <v>1394</v>
      </c>
      <c r="M1813" s="3" t="s">
        <v>36</v>
      </c>
      <c r="N1813" s="4">
        <v>1000</v>
      </c>
      <c r="O1813" s="4">
        <v>0</v>
      </c>
      <c r="P1813" s="4">
        <v>0</v>
      </c>
      <c r="Q1813" s="4">
        <v>1000</v>
      </c>
      <c r="R1813" s="4">
        <v>0</v>
      </c>
      <c r="S1813" s="4">
        <v>0</v>
      </c>
      <c r="T1813" s="4">
        <v>0</v>
      </c>
      <c r="U1813" s="4">
        <v>1000</v>
      </c>
      <c r="V1813" s="4">
        <v>1000</v>
      </c>
      <c r="W1813" s="4">
        <v>1000</v>
      </c>
      <c r="X1813" s="3" t="s">
        <v>37</v>
      </c>
    </row>
    <row r="1814" spans="1:24" ht="15.75" customHeight="1">
      <c r="A1814" s="3" t="s">
        <v>118</v>
      </c>
      <c r="B1814" s="3" t="s">
        <v>747</v>
      </c>
      <c r="C1814" s="3" t="s">
        <v>1117</v>
      </c>
      <c r="D1814" s="3" t="s">
        <v>1373</v>
      </c>
      <c r="E1814" s="3" t="s">
        <v>1374</v>
      </c>
      <c r="F1814" s="3" t="s">
        <v>190</v>
      </c>
      <c r="G1814" s="3" t="s">
        <v>191</v>
      </c>
      <c r="H1814" s="3" t="s">
        <v>192</v>
      </c>
      <c r="I1814" s="3" t="s">
        <v>193</v>
      </c>
      <c r="J1814" s="3" t="s">
        <v>123</v>
      </c>
      <c r="K1814" s="3" t="s">
        <v>332</v>
      </c>
      <c r="L1814" s="3" t="s">
        <v>1395</v>
      </c>
      <c r="M1814" s="3" t="s">
        <v>126</v>
      </c>
      <c r="N1814" s="4">
        <v>2761935.68</v>
      </c>
      <c r="O1814" s="4">
        <v>125000</v>
      </c>
      <c r="P1814" s="4">
        <v>0</v>
      </c>
      <c r="Q1814" s="4">
        <v>2886935.68</v>
      </c>
      <c r="R1814" s="4">
        <v>0</v>
      </c>
      <c r="S1814" s="4">
        <v>1348212.94</v>
      </c>
      <c r="T1814" s="4">
        <v>1348212.94</v>
      </c>
      <c r="U1814" s="4">
        <v>1538722.74</v>
      </c>
      <c r="V1814" s="4">
        <v>1538722.74</v>
      </c>
      <c r="W1814" s="4">
        <v>1538722.74</v>
      </c>
      <c r="X1814" s="3" t="s">
        <v>127</v>
      </c>
    </row>
    <row r="1815" spans="1:24" ht="15.75" customHeight="1">
      <c r="A1815" s="3" t="s">
        <v>118</v>
      </c>
      <c r="B1815" s="3" t="s">
        <v>747</v>
      </c>
      <c r="C1815" s="3" t="s">
        <v>1117</v>
      </c>
      <c r="D1815" s="3" t="s">
        <v>1373</v>
      </c>
      <c r="E1815" s="3" t="s">
        <v>1374</v>
      </c>
      <c r="F1815" s="3" t="s">
        <v>190</v>
      </c>
      <c r="G1815" s="3" t="s">
        <v>191</v>
      </c>
      <c r="H1815" s="3" t="s">
        <v>192</v>
      </c>
      <c r="I1815" s="3" t="s">
        <v>193</v>
      </c>
      <c r="J1815" s="3" t="s">
        <v>123</v>
      </c>
      <c r="K1815" s="3" t="s">
        <v>330</v>
      </c>
      <c r="L1815" s="3" t="s">
        <v>1396</v>
      </c>
      <c r="M1815" s="3" t="s">
        <v>126</v>
      </c>
      <c r="N1815" s="4">
        <v>1500</v>
      </c>
      <c r="O1815" s="4">
        <v>-1500</v>
      </c>
      <c r="P1815" s="4">
        <v>0</v>
      </c>
      <c r="Q1815" s="4">
        <v>0</v>
      </c>
      <c r="R1815" s="4">
        <v>0</v>
      </c>
      <c r="S1815" s="4">
        <v>0</v>
      </c>
      <c r="T1815" s="4">
        <v>0</v>
      </c>
      <c r="U1815" s="4">
        <v>0</v>
      </c>
      <c r="V1815" s="4">
        <v>0</v>
      </c>
      <c r="W1815" s="4">
        <v>0</v>
      </c>
      <c r="X1815" s="3" t="s">
        <v>127</v>
      </c>
    </row>
    <row r="1816" spans="1:24" ht="15.75" customHeight="1">
      <c r="A1816" s="3" t="s">
        <v>118</v>
      </c>
      <c r="B1816" s="3" t="s">
        <v>747</v>
      </c>
      <c r="C1816" s="3" t="s">
        <v>1117</v>
      </c>
      <c r="D1816" s="3" t="s">
        <v>1373</v>
      </c>
      <c r="E1816" s="3" t="s">
        <v>1374</v>
      </c>
      <c r="F1816" s="3" t="s">
        <v>190</v>
      </c>
      <c r="G1816" s="3" t="s">
        <v>191</v>
      </c>
      <c r="H1816" s="3" t="s">
        <v>195</v>
      </c>
      <c r="I1816" s="3" t="s">
        <v>196</v>
      </c>
      <c r="J1816" s="3" t="s">
        <v>123</v>
      </c>
      <c r="K1816" s="3" t="s">
        <v>178</v>
      </c>
      <c r="L1816" s="3" t="s">
        <v>1397</v>
      </c>
      <c r="M1816" s="3" t="s">
        <v>126</v>
      </c>
      <c r="N1816" s="4">
        <v>10000</v>
      </c>
      <c r="O1816" s="4">
        <v>17000</v>
      </c>
      <c r="P1816" s="4">
        <v>0</v>
      </c>
      <c r="Q1816" s="4">
        <v>27000</v>
      </c>
      <c r="R1816" s="4">
        <v>0</v>
      </c>
      <c r="S1816" s="4">
        <v>0</v>
      </c>
      <c r="T1816" s="4">
        <v>0</v>
      </c>
      <c r="U1816" s="4">
        <v>27000</v>
      </c>
      <c r="V1816" s="4">
        <v>27000</v>
      </c>
      <c r="W1816" s="4">
        <v>27000</v>
      </c>
      <c r="X1816" s="3" t="s">
        <v>127</v>
      </c>
    </row>
    <row r="1817" spans="1:24" ht="15.75" customHeight="1">
      <c r="A1817" s="3" t="s">
        <v>118</v>
      </c>
      <c r="B1817" s="3" t="s">
        <v>747</v>
      </c>
      <c r="C1817" s="3" t="s">
        <v>1117</v>
      </c>
      <c r="D1817" s="3" t="s">
        <v>1373</v>
      </c>
      <c r="E1817" s="3" t="s">
        <v>1374</v>
      </c>
      <c r="F1817" s="3" t="s">
        <v>190</v>
      </c>
      <c r="G1817" s="3" t="s">
        <v>191</v>
      </c>
      <c r="H1817" s="3" t="s">
        <v>195</v>
      </c>
      <c r="I1817" s="3" t="s">
        <v>196</v>
      </c>
      <c r="J1817" s="3" t="s">
        <v>123</v>
      </c>
      <c r="K1817" s="3" t="s">
        <v>332</v>
      </c>
      <c r="L1817" s="3" t="s">
        <v>1395</v>
      </c>
      <c r="M1817" s="3" t="s">
        <v>126</v>
      </c>
      <c r="N1817" s="4">
        <v>579454.4</v>
      </c>
      <c r="O1817" s="4">
        <v>214000</v>
      </c>
      <c r="P1817" s="4">
        <v>0</v>
      </c>
      <c r="Q1817" s="4">
        <v>793454.4</v>
      </c>
      <c r="R1817" s="4">
        <v>0</v>
      </c>
      <c r="S1817" s="4">
        <v>266849.2</v>
      </c>
      <c r="T1817" s="4">
        <v>143929.20000000001</v>
      </c>
      <c r="U1817" s="4">
        <v>526605.19999999995</v>
      </c>
      <c r="V1817" s="4">
        <v>649525.19999999995</v>
      </c>
      <c r="W1817" s="4">
        <v>526605.19999999995</v>
      </c>
      <c r="X1817" s="3" t="s">
        <v>127</v>
      </c>
    </row>
    <row r="1818" spans="1:24" ht="15.75" customHeight="1">
      <c r="A1818" s="3" t="s">
        <v>118</v>
      </c>
      <c r="B1818" s="3" t="s">
        <v>747</v>
      </c>
      <c r="C1818" s="3" t="s">
        <v>1117</v>
      </c>
      <c r="D1818" s="3" t="s">
        <v>1373</v>
      </c>
      <c r="E1818" s="3" t="s">
        <v>1374</v>
      </c>
      <c r="F1818" s="3" t="s">
        <v>190</v>
      </c>
      <c r="G1818" s="3" t="s">
        <v>191</v>
      </c>
      <c r="H1818" s="3" t="s">
        <v>195</v>
      </c>
      <c r="I1818" s="3" t="s">
        <v>196</v>
      </c>
      <c r="J1818" s="3" t="s">
        <v>123</v>
      </c>
      <c r="K1818" s="3" t="s">
        <v>169</v>
      </c>
      <c r="L1818" s="3" t="s">
        <v>1398</v>
      </c>
      <c r="M1818" s="3" t="s">
        <v>126</v>
      </c>
      <c r="N1818" s="4">
        <v>100</v>
      </c>
      <c r="O1818" s="4">
        <v>-100</v>
      </c>
      <c r="P1818" s="4">
        <v>0</v>
      </c>
      <c r="Q1818" s="4">
        <v>0</v>
      </c>
      <c r="R1818" s="4">
        <v>0</v>
      </c>
      <c r="S1818" s="4">
        <v>0</v>
      </c>
      <c r="T1818" s="4">
        <v>0</v>
      </c>
      <c r="U1818" s="4">
        <v>0</v>
      </c>
      <c r="V1818" s="4">
        <v>0</v>
      </c>
      <c r="W1818" s="4">
        <v>0</v>
      </c>
      <c r="X1818" s="3" t="s">
        <v>127</v>
      </c>
    </row>
    <row r="1819" spans="1:24" ht="15.75" customHeight="1">
      <c r="A1819" s="3" t="s">
        <v>118</v>
      </c>
      <c r="B1819" s="3" t="s">
        <v>747</v>
      </c>
      <c r="C1819" s="3" t="s">
        <v>1117</v>
      </c>
      <c r="D1819" s="3" t="s">
        <v>1373</v>
      </c>
      <c r="E1819" s="3" t="s">
        <v>1374</v>
      </c>
      <c r="F1819" s="3" t="s">
        <v>190</v>
      </c>
      <c r="G1819" s="3" t="s">
        <v>191</v>
      </c>
      <c r="H1819" s="3" t="s">
        <v>195</v>
      </c>
      <c r="I1819" s="3" t="s">
        <v>196</v>
      </c>
      <c r="J1819" s="3" t="s">
        <v>123</v>
      </c>
      <c r="K1819" s="3" t="s">
        <v>359</v>
      </c>
      <c r="L1819" s="3" t="s">
        <v>1399</v>
      </c>
      <c r="M1819" s="3" t="s">
        <v>126</v>
      </c>
      <c r="N1819" s="4">
        <v>2663.86</v>
      </c>
      <c r="O1819" s="4">
        <v>-2000</v>
      </c>
      <c r="P1819" s="4">
        <v>0</v>
      </c>
      <c r="Q1819" s="4">
        <v>663.86</v>
      </c>
      <c r="R1819" s="4">
        <v>0</v>
      </c>
      <c r="S1819" s="4">
        <v>0</v>
      </c>
      <c r="T1819" s="4">
        <v>0</v>
      </c>
      <c r="U1819" s="4">
        <v>663.86</v>
      </c>
      <c r="V1819" s="4">
        <v>663.86</v>
      </c>
      <c r="W1819" s="4">
        <v>663.86</v>
      </c>
      <c r="X1819" s="3" t="s">
        <v>127</v>
      </c>
    </row>
    <row r="1820" spans="1:24" ht="15.75" customHeight="1">
      <c r="A1820" s="3" t="s">
        <v>118</v>
      </c>
      <c r="B1820" s="3" t="s">
        <v>747</v>
      </c>
      <c r="C1820" s="3" t="s">
        <v>1117</v>
      </c>
      <c r="D1820" s="3" t="s">
        <v>1373</v>
      </c>
      <c r="E1820" s="3" t="s">
        <v>1374</v>
      </c>
      <c r="F1820" s="3" t="s">
        <v>190</v>
      </c>
      <c r="G1820" s="3" t="s">
        <v>191</v>
      </c>
      <c r="H1820" s="3" t="s">
        <v>195</v>
      </c>
      <c r="I1820" s="3" t="s">
        <v>196</v>
      </c>
      <c r="J1820" s="3" t="s">
        <v>123</v>
      </c>
      <c r="K1820" s="3" t="s">
        <v>631</v>
      </c>
      <c r="L1820" s="3" t="s">
        <v>1400</v>
      </c>
      <c r="M1820" s="3" t="s">
        <v>126</v>
      </c>
      <c r="N1820" s="4">
        <v>4703.2</v>
      </c>
      <c r="O1820" s="4">
        <v>-4000</v>
      </c>
      <c r="P1820" s="4">
        <v>0</v>
      </c>
      <c r="Q1820" s="4">
        <v>703.2</v>
      </c>
      <c r="R1820" s="4">
        <v>0</v>
      </c>
      <c r="S1820" s="4">
        <v>0</v>
      </c>
      <c r="T1820" s="4">
        <v>0</v>
      </c>
      <c r="U1820" s="4">
        <v>703.2</v>
      </c>
      <c r="V1820" s="4">
        <v>703.2</v>
      </c>
      <c r="W1820" s="4">
        <v>703.2</v>
      </c>
      <c r="X1820" s="3" t="s">
        <v>127</v>
      </c>
    </row>
    <row r="1821" spans="1:24" ht="15.75" customHeight="1">
      <c r="A1821" s="3" t="s">
        <v>118</v>
      </c>
      <c r="B1821" s="3" t="s">
        <v>747</v>
      </c>
      <c r="C1821" s="3" t="s">
        <v>1117</v>
      </c>
      <c r="D1821" s="3" t="s">
        <v>1373</v>
      </c>
      <c r="E1821" s="3" t="s">
        <v>1374</v>
      </c>
      <c r="F1821" s="3" t="s">
        <v>190</v>
      </c>
      <c r="G1821" s="3" t="s">
        <v>191</v>
      </c>
      <c r="H1821" s="3" t="s">
        <v>195</v>
      </c>
      <c r="I1821" s="3" t="s">
        <v>196</v>
      </c>
      <c r="J1821" s="3" t="s">
        <v>123</v>
      </c>
      <c r="K1821" s="3" t="s">
        <v>160</v>
      </c>
      <c r="L1821" s="3" t="s">
        <v>1401</v>
      </c>
      <c r="M1821" s="3" t="s">
        <v>126</v>
      </c>
      <c r="N1821" s="4">
        <v>366.08</v>
      </c>
      <c r="O1821" s="4">
        <v>0</v>
      </c>
      <c r="P1821" s="4">
        <v>0</v>
      </c>
      <c r="Q1821" s="4">
        <v>366.08</v>
      </c>
      <c r="R1821" s="4">
        <v>0</v>
      </c>
      <c r="S1821" s="4">
        <v>0</v>
      </c>
      <c r="T1821" s="4">
        <v>0</v>
      </c>
      <c r="U1821" s="4">
        <v>366.08</v>
      </c>
      <c r="V1821" s="4">
        <v>366.08</v>
      </c>
      <c r="W1821" s="4">
        <v>366.08</v>
      </c>
      <c r="X1821" s="3" t="s">
        <v>127</v>
      </c>
    </row>
    <row r="1822" spans="1:24" ht="15.75" customHeight="1">
      <c r="A1822" s="3" t="s">
        <v>118</v>
      </c>
      <c r="B1822" s="3" t="s">
        <v>747</v>
      </c>
      <c r="C1822" s="3" t="s">
        <v>1117</v>
      </c>
      <c r="D1822" s="3" t="s">
        <v>1373</v>
      </c>
      <c r="E1822" s="3" t="s">
        <v>1374</v>
      </c>
      <c r="F1822" s="3" t="s">
        <v>190</v>
      </c>
      <c r="G1822" s="3" t="s">
        <v>191</v>
      </c>
      <c r="H1822" s="3" t="s">
        <v>1402</v>
      </c>
      <c r="I1822" s="3" t="s">
        <v>1403</v>
      </c>
      <c r="J1822" s="3" t="s">
        <v>123</v>
      </c>
      <c r="K1822" s="3" t="s">
        <v>178</v>
      </c>
      <c r="L1822" s="3" t="s">
        <v>1397</v>
      </c>
      <c r="M1822" s="3" t="s">
        <v>126</v>
      </c>
      <c r="N1822" s="4">
        <v>6000</v>
      </c>
      <c r="O1822" s="4">
        <v>0</v>
      </c>
      <c r="P1822" s="4">
        <v>0</v>
      </c>
      <c r="Q1822" s="4">
        <v>6000</v>
      </c>
      <c r="R1822" s="4">
        <v>0</v>
      </c>
      <c r="S1822" s="4">
        <v>0</v>
      </c>
      <c r="T1822" s="4">
        <v>0</v>
      </c>
      <c r="U1822" s="4">
        <v>6000</v>
      </c>
      <c r="V1822" s="4">
        <v>6000</v>
      </c>
      <c r="W1822" s="4">
        <v>6000</v>
      </c>
      <c r="X1822" s="3" t="s">
        <v>127</v>
      </c>
    </row>
    <row r="1823" spans="1:24" ht="15.75" customHeight="1">
      <c r="A1823" s="3" t="s">
        <v>118</v>
      </c>
      <c r="B1823" s="3" t="s">
        <v>747</v>
      </c>
      <c r="C1823" s="3" t="s">
        <v>1117</v>
      </c>
      <c r="D1823" s="3" t="s">
        <v>1373</v>
      </c>
      <c r="E1823" s="3" t="s">
        <v>1374</v>
      </c>
      <c r="F1823" s="3" t="s">
        <v>190</v>
      </c>
      <c r="G1823" s="3" t="s">
        <v>191</v>
      </c>
      <c r="H1823" s="3" t="s">
        <v>1402</v>
      </c>
      <c r="I1823" s="3" t="s">
        <v>1403</v>
      </c>
      <c r="J1823" s="3" t="s">
        <v>123</v>
      </c>
      <c r="K1823" s="3" t="s">
        <v>332</v>
      </c>
      <c r="L1823" s="3" t="s">
        <v>1395</v>
      </c>
      <c r="M1823" s="3" t="s">
        <v>126</v>
      </c>
      <c r="N1823" s="4">
        <v>270000</v>
      </c>
      <c r="O1823" s="4">
        <v>42934.07</v>
      </c>
      <c r="P1823" s="4">
        <v>0</v>
      </c>
      <c r="Q1823" s="4">
        <v>312934.07</v>
      </c>
      <c r="R1823" s="4">
        <v>0</v>
      </c>
      <c r="S1823" s="4">
        <v>0</v>
      </c>
      <c r="T1823" s="4">
        <v>0</v>
      </c>
      <c r="U1823" s="4">
        <v>312934.07</v>
      </c>
      <c r="V1823" s="4">
        <v>312934.07</v>
      </c>
      <c r="W1823" s="4">
        <v>312934.07</v>
      </c>
      <c r="X1823" s="3" t="s">
        <v>127</v>
      </c>
    </row>
    <row r="1824" spans="1:24" ht="15.75" customHeight="1">
      <c r="A1824" s="3" t="s">
        <v>118</v>
      </c>
      <c r="B1824" s="3" t="s">
        <v>747</v>
      </c>
      <c r="C1824" s="3" t="s">
        <v>1117</v>
      </c>
      <c r="D1824" s="3" t="s">
        <v>1373</v>
      </c>
      <c r="E1824" s="3" t="s">
        <v>1374</v>
      </c>
      <c r="F1824" s="3" t="s">
        <v>190</v>
      </c>
      <c r="G1824" s="3" t="s">
        <v>191</v>
      </c>
      <c r="H1824" s="3" t="s">
        <v>1402</v>
      </c>
      <c r="I1824" s="3" t="s">
        <v>1403</v>
      </c>
      <c r="J1824" s="3" t="s">
        <v>123</v>
      </c>
      <c r="K1824" s="3" t="s">
        <v>224</v>
      </c>
      <c r="L1824" s="3" t="s">
        <v>1404</v>
      </c>
      <c r="M1824" s="3" t="s">
        <v>126</v>
      </c>
      <c r="N1824" s="4">
        <v>8499.2900000000009</v>
      </c>
      <c r="O1824" s="4">
        <v>7495.93</v>
      </c>
      <c r="P1824" s="4">
        <v>0</v>
      </c>
      <c r="Q1824" s="4">
        <v>15995.22</v>
      </c>
      <c r="R1824" s="4">
        <v>0</v>
      </c>
      <c r="S1824" s="4">
        <v>8495.2199999999993</v>
      </c>
      <c r="T1824" s="4">
        <v>5618.8</v>
      </c>
      <c r="U1824" s="4">
        <v>7500</v>
      </c>
      <c r="V1824" s="4">
        <v>10376.42</v>
      </c>
      <c r="W1824" s="4">
        <v>7500</v>
      </c>
      <c r="X1824" s="3" t="s">
        <v>127</v>
      </c>
    </row>
    <row r="1825" spans="1:24" ht="15.75" customHeight="1">
      <c r="A1825" s="3" t="s">
        <v>118</v>
      </c>
      <c r="B1825" s="3" t="s">
        <v>747</v>
      </c>
      <c r="C1825" s="3" t="s">
        <v>1117</v>
      </c>
      <c r="D1825" s="3" t="s">
        <v>1373</v>
      </c>
      <c r="E1825" s="3" t="s">
        <v>1374</v>
      </c>
      <c r="F1825" s="3" t="s">
        <v>190</v>
      </c>
      <c r="G1825" s="3" t="s">
        <v>191</v>
      </c>
      <c r="H1825" s="3" t="s">
        <v>1402</v>
      </c>
      <c r="I1825" s="3" t="s">
        <v>1403</v>
      </c>
      <c r="J1825" s="3" t="s">
        <v>123</v>
      </c>
      <c r="K1825" s="3" t="s">
        <v>169</v>
      </c>
      <c r="L1825" s="3" t="s">
        <v>1398</v>
      </c>
      <c r="M1825" s="3" t="s">
        <v>126</v>
      </c>
      <c r="N1825" s="4">
        <v>11515</v>
      </c>
      <c r="O1825" s="4">
        <v>97600</v>
      </c>
      <c r="P1825" s="4">
        <v>0</v>
      </c>
      <c r="Q1825" s="4">
        <v>109115</v>
      </c>
      <c r="R1825" s="4">
        <v>0</v>
      </c>
      <c r="S1825" s="4">
        <v>990</v>
      </c>
      <c r="T1825" s="4">
        <v>990</v>
      </c>
      <c r="U1825" s="4">
        <v>108125</v>
      </c>
      <c r="V1825" s="4">
        <v>108125</v>
      </c>
      <c r="W1825" s="4">
        <v>108125</v>
      </c>
      <c r="X1825" s="3" t="s">
        <v>127</v>
      </c>
    </row>
    <row r="1826" spans="1:24" ht="15.75" customHeight="1">
      <c r="A1826" s="3" t="s">
        <v>118</v>
      </c>
      <c r="B1826" s="3" t="s">
        <v>747</v>
      </c>
      <c r="C1826" s="3" t="s">
        <v>1117</v>
      </c>
      <c r="D1826" s="3" t="s">
        <v>1373</v>
      </c>
      <c r="E1826" s="3" t="s">
        <v>1374</v>
      </c>
      <c r="F1826" s="3" t="s">
        <v>190</v>
      </c>
      <c r="G1826" s="3" t="s">
        <v>191</v>
      </c>
      <c r="H1826" s="3" t="s">
        <v>1402</v>
      </c>
      <c r="I1826" s="3" t="s">
        <v>1403</v>
      </c>
      <c r="J1826" s="3" t="s">
        <v>123</v>
      </c>
      <c r="K1826" s="3" t="s">
        <v>414</v>
      </c>
      <c r="L1826" s="3" t="s">
        <v>1405</v>
      </c>
      <c r="M1826" s="3" t="s">
        <v>126</v>
      </c>
      <c r="N1826" s="4">
        <v>1740</v>
      </c>
      <c r="O1826" s="4">
        <v>2000</v>
      </c>
      <c r="P1826" s="4">
        <v>0</v>
      </c>
      <c r="Q1826" s="4">
        <v>3740</v>
      </c>
      <c r="R1826" s="4">
        <v>0</v>
      </c>
      <c r="S1826" s="4">
        <v>0</v>
      </c>
      <c r="T1826" s="4">
        <v>0</v>
      </c>
      <c r="U1826" s="4">
        <v>3740</v>
      </c>
      <c r="V1826" s="4">
        <v>3740</v>
      </c>
      <c r="W1826" s="4">
        <v>3740</v>
      </c>
      <c r="X1826" s="3" t="s">
        <v>127</v>
      </c>
    </row>
    <row r="1827" spans="1:24" ht="15.75" customHeight="1">
      <c r="A1827" s="3" t="s">
        <v>118</v>
      </c>
      <c r="B1827" s="3" t="s">
        <v>747</v>
      </c>
      <c r="C1827" s="3" t="s">
        <v>1117</v>
      </c>
      <c r="D1827" s="3" t="s">
        <v>1373</v>
      </c>
      <c r="E1827" s="3" t="s">
        <v>1374</v>
      </c>
      <c r="F1827" s="3" t="s">
        <v>190</v>
      </c>
      <c r="G1827" s="3" t="s">
        <v>191</v>
      </c>
      <c r="H1827" s="3" t="s">
        <v>1402</v>
      </c>
      <c r="I1827" s="3" t="s">
        <v>1403</v>
      </c>
      <c r="J1827" s="3" t="s">
        <v>123</v>
      </c>
      <c r="K1827" s="3" t="s">
        <v>416</v>
      </c>
      <c r="L1827" s="3" t="s">
        <v>1406</v>
      </c>
      <c r="M1827" s="3" t="s">
        <v>126</v>
      </c>
      <c r="N1827" s="4">
        <v>45800.74</v>
      </c>
      <c r="O1827" s="4">
        <v>34000</v>
      </c>
      <c r="P1827" s="4">
        <v>0</v>
      </c>
      <c r="Q1827" s="4">
        <v>79800.740000000005</v>
      </c>
      <c r="R1827" s="4">
        <v>17740.5</v>
      </c>
      <c r="S1827" s="4">
        <v>11303.91</v>
      </c>
      <c r="T1827" s="4">
        <v>10278.06</v>
      </c>
      <c r="U1827" s="4">
        <v>68496.83</v>
      </c>
      <c r="V1827" s="4">
        <v>69522.679999999993</v>
      </c>
      <c r="W1827" s="4">
        <v>50756.33</v>
      </c>
      <c r="X1827" s="3" t="s">
        <v>127</v>
      </c>
    </row>
    <row r="1828" spans="1:24" ht="15.75" customHeight="1">
      <c r="A1828" s="3" t="s">
        <v>118</v>
      </c>
      <c r="B1828" s="3" t="s">
        <v>747</v>
      </c>
      <c r="C1828" s="3" t="s">
        <v>1117</v>
      </c>
      <c r="D1828" s="3" t="s">
        <v>1373</v>
      </c>
      <c r="E1828" s="3" t="s">
        <v>1374</v>
      </c>
      <c r="F1828" s="3" t="s">
        <v>190</v>
      </c>
      <c r="G1828" s="3" t="s">
        <v>191</v>
      </c>
      <c r="H1828" s="3" t="s">
        <v>1402</v>
      </c>
      <c r="I1828" s="3" t="s">
        <v>1403</v>
      </c>
      <c r="J1828" s="3" t="s">
        <v>123</v>
      </c>
      <c r="K1828" s="3" t="s">
        <v>136</v>
      </c>
      <c r="L1828" s="3" t="s">
        <v>1407</v>
      </c>
      <c r="M1828" s="3" t="s">
        <v>126</v>
      </c>
      <c r="N1828" s="4">
        <v>7952</v>
      </c>
      <c r="O1828" s="4">
        <v>4970</v>
      </c>
      <c r="P1828" s="4">
        <v>0</v>
      </c>
      <c r="Q1828" s="4">
        <v>12922</v>
      </c>
      <c r="R1828" s="4">
        <v>0</v>
      </c>
      <c r="S1828" s="4">
        <v>12922</v>
      </c>
      <c r="T1828" s="4">
        <v>4970</v>
      </c>
      <c r="U1828" s="4">
        <v>0</v>
      </c>
      <c r="V1828" s="4">
        <v>7952</v>
      </c>
      <c r="W1828" s="4">
        <v>0</v>
      </c>
      <c r="X1828" s="3" t="s">
        <v>127</v>
      </c>
    </row>
    <row r="1829" spans="1:24" ht="15.75" customHeight="1">
      <c r="A1829" s="3" t="s">
        <v>118</v>
      </c>
      <c r="B1829" s="3" t="s">
        <v>747</v>
      </c>
      <c r="C1829" s="3" t="s">
        <v>1117</v>
      </c>
      <c r="D1829" s="3" t="s">
        <v>1373</v>
      </c>
      <c r="E1829" s="3" t="s">
        <v>1374</v>
      </c>
      <c r="F1829" s="3" t="s">
        <v>190</v>
      </c>
      <c r="G1829" s="3" t="s">
        <v>191</v>
      </c>
      <c r="H1829" s="3" t="s">
        <v>1402</v>
      </c>
      <c r="I1829" s="3" t="s">
        <v>1403</v>
      </c>
      <c r="J1829" s="3" t="s">
        <v>123</v>
      </c>
      <c r="K1829" s="3" t="s">
        <v>1200</v>
      </c>
      <c r="L1829" s="3" t="s">
        <v>1408</v>
      </c>
      <c r="M1829" s="3" t="s">
        <v>126</v>
      </c>
      <c r="N1829" s="4">
        <v>5000</v>
      </c>
      <c r="O1829" s="4">
        <v>13000</v>
      </c>
      <c r="P1829" s="4">
        <v>0</v>
      </c>
      <c r="Q1829" s="4">
        <v>18000</v>
      </c>
      <c r="R1829" s="4">
        <v>0</v>
      </c>
      <c r="S1829" s="4">
        <v>0</v>
      </c>
      <c r="T1829" s="4">
        <v>0</v>
      </c>
      <c r="U1829" s="4">
        <v>18000</v>
      </c>
      <c r="V1829" s="4">
        <v>18000</v>
      </c>
      <c r="W1829" s="4">
        <v>18000</v>
      </c>
      <c r="X1829" s="3" t="s">
        <v>127</v>
      </c>
    </row>
    <row r="1830" spans="1:24" ht="15.75" customHeight="1">
      <c r="A1830" s="3" t="s">
        <v>118</v>
      </c>
      <c r="B1830" s="3" t="s">
        <v>747</v>
      </c>
      <c r="C1830" s="3" t="s">
        <v>1117</v>
      </c>
      <c r="D1830" s="3" t="s">
        <v>1373</v>
      </c>
      <c r="E1830" s="3" t="s">
        <v>1374</v>
      </c>
      <c r="F1830" s="3" t="s">
        <v>190</v>
      </c>
      <c r="G1830" s="3" t="s">
        <v>191</v>
      </c>
      <c r="H1830" s="3" t="s">
        <v>1402</v>
      </c>
      <c r="I1830" s="3" t="s">
        <v>1403</v>
      </c>
      <c r="J1830" s="3" t="s">
        <v>123</v>
      </c>
      <c r="K1830" s="3" t="s">
        <v>626</v>
      </c>
      <c r="L1830" s="3" t="s">
        <v>1409</v>
      </c>
      <c r="M1830" s="3" t="s">
        <v>126</v>
      </c>
      <c r="N1830" s="4">
        <v>0</v>
      </c>
      <c r="O1830" s="4">
        <v>500</v>
      </c>
      <c r="P1830" s="4">
        <v>0</v>
      </c>
      <c r="Q1830" s="4">
        <v>500</v>
      </c>
      <c r="R1830" s="4">
        <v>0</v>
      </c>
      <c r="S1830" s="4">
        <v>0</v>
      </c>
      <c r="T1830" s="4">
        <v>0</v>
      </c>
      <c r="U1830" s="4">
        <v>500</v>
      </c>
      <c r="V1830" s="4">
        <v>500</v>
      </c>
      <c r="W1830" s="4">
        <v>500</v>
      </c>
      <c r="X1830" s="3" t="s">
        <v>127</v>
      </c>
    </row>
    <row r="1831" spans="1:24" ht="15.75" customHeight="1">
      <c r="A1831" s="3" t="s">
        <v>118</v>
      </c>
      <c r="B1831" s="3" t="s">
        <v>747</v>
      </c>
      <c r="C1831" s="3" t="s">
        <v>1117</v>
      </c>
      <c r="D1831" s="3" t="s">
        <v>1373</v>
      </c>
      <c r="E1831" s="3" t="s">
        <v>1374</v>
      </c>
      <c r="F1831" s="3" t="s">
        <v>190</v>
      </c>
      <c r="G1831" s="3" t="s">
        <v>191</v>
      </c>
      <c r="H1831" s="3" t="s">
        <v>1402</v>
      </c>
      <c r="I1831" s="3" t="s">
        <v>1403</v>
      </c>
      <c r="J1831" s="3" t="s">
        <v>123</v>
      </c>
      <c r="K1831" s="3" t="s">
        <v>144</v>
      </c>
      <c r="L1831" s="3" t="s">
        <v>1410</v>
      </c>
      <c r="M1831" s="3" t="s">
        <v>126</v>
      </c>
      <c r="N1831" s="4">
        <v>0</v>
      </c>
      <c r="O1831" s="4">
        <v>4000</v>
      </c>
      <c r="P1831" s="4">
        <v>0</v>
      </c>
      <c r="Q1831" s="4">
        <v>4000</v>
      </c>
      <c r="R1831" s="4">
        <v>0</v>
      </c>
      <c r="S1831" s="4">
        <v>0</v>
      </c>
      <c r="T1831" s="4">
        <v>0</v>
      </c>
      <c r="U1831" s="4">
        <v>4000</v>
      </c>
      <c r="V1831" s="4">
        <v>4000</v>
      </c>
      <c r="W1831" s="4">
        <v>4000</v>
      </c>
      <c r="X1831" s="3" t="s">
        <v>127</v>
      </c>
    </row>
    <row r="1832" spans="1:24" ht="15.75" customHeight="1">
      <c r="A1832" s="3" t="s">
        <v>118</v>
      </c>
      <c r="B1832" s="3" t="s">
        <v>747</v>
      </c>
      <c r="C1832" s="3" t="s">
        <v>1117</v>
      </c>
      <c r="D1832" s="3" t="s">
        <v>1373</v>
      </c>
      <c r="E1832" s="3" t="s">
        <v>1374</v>
      </c>
      <c r="F1832" s="3" t="s">
        <v>190</v>
      </c>
      <c r="G1832" s="3" t="s">
        <v>191</v>
      </c>
      <c r="H1832" s="3" t="s">
        <v>1402</v>
      </c>
      <c r="I1832" s="3" t="s">
        <v>1403</v>
      </c>
      <c r="J1832" s="3" t="s">
        <v>123</v>
      </c>
      <c r="K1832" s="3" t="s">
        <v>174</v>
      </c>
      <c r="L1832" s="3" t="s">
        <v>1411</v>
      </c>
      <c r="M1832" s="3" t="s">
        <v>126</v>
      </c>
      <c r="N1832" s="4">
        <v>0</v>
      </c>
      <c r="O1832" s="4">
        <v>650</v>
      </c>
      <c r="P1832" s="4">
        <v>0</v>
      </c>
      <c r="Q1832" s="4">
        <v>650</v>
      </c>
      <c r="R1832" s="4">
        <v>0</v>
      </c>
      <c r="S1832" s="4">
        <v>0</v>
      </c>
      <c r="T1832" s="4">
        <v>0</v>
      </c>
      <c r="U1832" s="4">
        <v>650</v>
      </c>
      <c r="V1832" s="4">
        <v>650</v>
      </c>
      <c r="W1832" s="4">
        <v>650</v>
      </c>
      <c r="X1832" s="3" t="s">
        <v>127</v>
      </c>
    </row>
    <row r="1833" spans="1:24" ht="15.75" customHeight="1">
      <c r="A1833" s="3" t="s">
        <v>118</v>
      </c>
      <c r="B1833" s="3" t="s">
        <v>747</v>
      </c>
      <c r="C1833" s="3" t="s">
        <v>1117</v>
      </c>
      <c r="D1833" s="3" t="s">
        <v>1373</v>
      </c>
      <c r="E1833" s="3" t="s">
        <v>1374</v>
      </c>
      <c r="F1833" s="3" t="s">
        <v>190</v>
      </c>
      <c r="G1833" s="3" t="s">
        <v>191</v>
      </c>
      <c r="H1833" s="3" t="s">
        <v>1402</v>
      </c>
      <c r="I1833" s="3" t="s">
        <v>1403</v>
      </c>
      <c r="J1833" s="3" t="s">
        <v>123</v>
      </c>
      <c r="K1833" s="3" t="s">
        <v>631</v>
      </c>
      <c r="L1833" s="3" t="s">
        <v>1400</v>
      </c>
      <c r="M1833" s="3" t="s">
        <v>126</v>
      </c>
      <c r="N1833" s="4">
        <v>34354.89</v>
      </c>
      <c r="O1833" s="4">
        <v>50000</v>
      </c>
      <c r="P1833" s="4">
        <v>0</v>
      </c>
      <c r="Q1833" s="4">
        <v>84354.89</v>
      </c>
      <c r="R1833" s="4">
        <v>3686.19</v>
      </c>
      <c r="S1833" s="4">
        <v>425</v>
      </c>
      <c r="T1833" s="4">
        <v>425</v>
      </c>
      <c r="U1833" s="4">
        <v>83929.89</v>
      </c>
      <c r="V1833" s="4">
        <v>83929.89</v>
      </c>
      <c r="W1833" s="4">
        <v>80243.7</v>
      </c>
      <c r="X1833" s="3" t="s">
        <v>127</v>
      </c>
    </row>
    <row r="1834" spans="1:24" ht="15.75" customHeight="1">
      <c r="A1834" s="3" t="s">
        <v>118</v>
      </c>
      <c r="B1834" s="3" t="s">
        <v>747</v>
      </c>
      <c r="C1834" s="3" t="s">
        <v>1117</v>
      </c>
      <c r="D1834" s="3" t="s">
        <v>1373</v>
      </c>
      <c r="E1834" s="3" t="s">
        <v>1374</v>
      </c>
      <c r="F1834" s="3" t="s">
        <v>190</v>
      </c>
      <c r="G1834" s="3" t="s">
        <v>191</v>
      </c>
      <c r="H1834" s="3" t="s">
        <v>1402</v>
      </c>
      <c r="I1834" s="3" t="s">
        <v>1403</v>
      </c>
      <c r="J1834" s="3" t="s">
        <v>123</v>
      </c>
      <c r="K1834" s="3" t="s">
        <v>188</v>
      </c>
      <c r="L1834" s="3" t="s">
        <v>1412</v>
      </c>
      <c r="M1834" s="3" t="s">
        <v>126</v>
      </c>
      <c r="N1834" s="4">
        <v>0</v>
      </c>
      <c r="O1834" s="4">
        <v>6200</v>
      </c>
      <c r="P1834" s="4">
        <v>0</v>
      </c>
      <c r="Q1834" s="4">
        <v>6200</v>
      </c>
      <c r="R1834" s="4">
        <v>0</v>
      </c>
      <c r="S1834" s="4">
        <v>0</v>
      </c>
      <c r="T1834" s="4">
        <v>0</v>
      </c>
      <c r="U1834" s="4">
        <v>6200</v>
      </c>
      <c r="V1834" s="4">
        <v>6200</v>
      </c>
      <c r="W1834" s="4">
        <v>6200</v>
      </c>
      <c r="X1834" s="3" t="s">
        <v>127</v>
      </c>
    </row>
    <row r="1835" spans="1:24" ht="15.75" customHeight="1">
      <c r="A1835" s="3" t="s">
        <v>118</v>
      </c>
      <c r="B1835" s="3" t="s">
        <v>747</v>
      </c>
      <c r="C1835" s="3" t="s">
        <v>1117</v>
      </c>
      <c r="D1835" s="3" t="s">
        <v>1373</v>
      </c>
      <c r="E1835" s="3" t="s">
        <v>1374</v>
      </c>
      <c r="F1835" s="3" t="s">
        <v>190</v>
      </c>
      <c r="G1835" s="3" t="s">
        <v>191</v>
      </c>
      <c r="H1835" s="3" t="s">
        <v>1402</v>
      </c>
      <c r="I1835" s="3" t="s">
        <v>1403</v>
      </c>
      <c r="J1835" s="3" t="s">
        <v>123</v>
      </c>
      <c r="K1835" s="3" t="s">
        <v>808</v>
      </c>
      <c r="L1835" s="3" t="s">
        <v>1413</v>
      </c>
      <c r="M1835" s="3" t="s">
        <v>126</v>
      </c>
      <c r="N1835" s="4">
        <v>0</v>
      </c>
      <c r="O1835" s="4">
        <v>3150</v>
      </c>
      <c r="P1835" s="4">
        <v>0</v>
      </c>
      <c r="Q1835" s="4">
        <v>3150</v>
      </c>
      <c r="R1835" s="4">
        <v>0</v>
      </c>
      <c r="S1835" s="4">
        <v>0</v>
      </c>
      <c r="T1835" s="4">
        <v>0</v>
      </c>
      <c r="U1835" s="4">
        <v>3150</v>
      </c>
      <c r="V1835" s="4">
        <v>3150</v>
      </c>
      <c r="W1835" s="4">
        <v>3150</v>
      </c>
      <c r="X1835" s="3" t="s">
        <v>127</v>
      </c>
    </row>
    <row r="1836" spans="1:24" ht="15.75" customHeight="1">
      <c r="A1836" s="3" t="s">
        <v>118</v>
      </c>
      <c r="B1836" s="3" t="s">
        <v>747</v>
      </c>
      <c r="C1836" s="3" t="s">
        <v>1117</v>
      </c>
      <c r="D1836" s="3" t="s">
        <v>1373</v>
      </c>
      <c r="E1836" s="3" t="s">
        <v>1374</v>
      </c>
      <c r="F1836" s="3" t="s">
        <v>190</v>
      </c>
      <c r="G1836" s="3" t="s">
        <v>191</v>
      </c>
      <c r="H1836" s="3" t="s">
        <v>1414</v>
      </c>
      <c r="I1836" s="3" t="s">
        <v>1415</v>
      </c>
      <c r="J1836" s="3" t="s">
        <v>123</v>
      </c>
      <c r="K1836" s="3" t="s">
        <v>178</v>
      </c>
      <c r="L1836" s="3" t="s">
        <v>1397</v>
      </c>
      <c r="M1836" s="3" t="s">
        <v>126</v>
      </c>
      <c r="N1836" s="4">
        <v>31726.12</v>
      </c>
      <c r="O1836" s="4">
        <v>50107.48</v>
      </c>
      <c r="P1836" s="4">
        <v>0</v>
      </c>
      <c r="Q1836" s="4">
        <v>81833.600000000006</v>
      </c>
      <c r="R1836" s="4">
        <v>0</v>
      </c>
      <c r="S1836" s="4">
        <v>0</v>
      </c>
      <c r="T1836" s="4">
        <v>0</v>
      </c>
      <c r="U1836" s="4">
        <v>81833.600000000006</v>
      </c>
      <c r="V1836" s="4">
        <v>81833.600000000006</v>
      </c>
      <c r="W1836" s="4">
        <v>81833.600000000006</v>
      </c>
      <c r="X1836" s="3" t="s">
        <v>127</v>
      </c>
    </row>
    <row r="1837" spans="1:24" ht="15.75" customHeight="1">
      <c r="A1837" s="3" t="s">
        <v>118</v>
      </c>
      <c r="B1837" s="3" t="s">
        <v>747</v>
      </c>
      <c r="C1837" s="3" t="s">
        <v>1117</v>
      </c>
      <c r="D1837" s="3" t="s">
        <v>1373</v>
      </c>
      <c r="E1837" s="3" t="s">
        <v>1374</v>
      </c>
      <c r="F1837" s="3" t="s">
        <v>190</v>
      </c>
      <c r="G1837" s="3" t="s">
        <v>191</v>
      </c>
      <c r="H1837" s="3" t="s">
        <v>1414</v>
      </c>
      <c r="I1837" s="3" t="s">
        <v>1415</v>
      </c>
      <c r="J1837" s="3" t="s">
        <v>123</v>
      </c>
      <c r="K1837" s="3" t="s">
        <v>332</v>
      </c>
      <c r="L1837" s="3" t="s">
        <v>1395</v>
      </c>
      <c r="M1837" s="3" t="s">
        <v>126</v>
      </c>
      <c r="N1837" s="4">
        <v>713895.99</v>
      </c>
      <c r="O1837" s="4">
        <v>925934.53</v>
      </c>
      <c r="P1837" s="4">
        <v>0</v>
      </c>
      <c r="Q1837" s="4">
        <v>1639830.52</v>
      </c>
      <c r="R1837" s="4">
        <v>0</v>
      </c>
      <c r="S1837" s="4">
        <v>210000</v>
      </c>
      <c r="T1837" s="4">
        <v>185000</v>
      </c>
      <c r="U1837" s="4">
        <v>1429830.52</v>
      </c>
      <c r="V1837" s="4">
        <v>1454830.52</v>
      </c>
      <c r="W1837" s="4">
        <v>1429830.52</v>
      </c>
      <c r="X1837" s="3" t="s">
        <v>127</v>
      </c>
    </row>
    <row r="1838" spans="1:24" ht="15.75" customHeight="1">
      <c r="A1838" s="3" t="s">
        <v>118</v>
      </c>
      <c r="B1838" s="3" t="s">
        <v>747</v>
      </c>
      <c r="C1838" s="3" t="s">
        <v>1117</v>
      </c>
      <c r="D1838" s="3" t="s">
        <v>1373</v>
      </c>
      <c r="E1838" s="3" t="s">
        <v>1374</v>
      </c>
      <c r="F1838" s="3" t="s">
        <v>190</v>
      </c>
      <c r="G1838" s="3" t="s">
        <v>191</v>
      </c>
      <c r="H1838" s="3" t="s">
        <v>1414</v>
      </c>
      <c r="I1838" s="3" t="s">
        <v>1415</v>
      </c>
      <c r="J1838" s="3" t="s">
        <v>123</v>
      </c>
      <c r="K1838" s="3" t="s">
        <v>795</v>
      </c>
      <c r="L1838" s="3" t="s">
        <v>1416</v>
      </c>
      <c r="M1838" s="3" t="s">
        <v>126</v>
      </c>
      <c r="N1838" s="4">
        <v>13538</v>
      </c>
      <c r="O1838" s="4">
        <v>0</v>
      </c>
      <c r="P1838" s="4">
        <v>0</v>
      </c>
      <c r="Q1838" s="4">
        <v>13538</v>
      </c>
      <c r="R1838" s="4">
        <v>0</v>
      </c>
      <c r="S1838" s="4">
        <v>0</v>
      </c>
      <c r="T1838" s="4">
        <v>0</v>
      </c>
      <c r="U1838" s="4">
        <v>13538</v>
      </c>
      <c r="V1838" s="4">
        <v>13538</v>
      </c>
      <c r="W1838" s="4">
        <v>13538</v>
      </c>
      <c r="X1838" s="3" t="s">
        <v>127</v>
      </c>
    </row>
    <row r="1839" spans="1:24" ht="15.75" customHeight="1">
      <c r="A1839" s="3" t="s">
        <v>118</v>
      </c>
      <c r="B1839" s="3" t="s">
        <v>747</v>
      </c>
      <c r="C1839" s="3" t="s">
        <v>1117</v>
      </c>
      <c r="D1839" s="3" t="s">
        <v>1373</v>
      </c>
      <c r="E1839" s="3" t="s">
        <v>1374</v>
      </c>
      <c r="F1839" s="3" t="s">
        <v>190</v>
      </c>
      <c r="G1839" s="3" t="s">
        <v>191</v>
      </c>
      <c r="H1839" s="3" t="s">
        <v>1414</v>
      </c>
      <c r="I1839" s="3" t="s">
        <v>1415</v>
      </c>
      <c r="J1839" s="3" t="s">
        <v>123</v>
      </c>
      <c r="K1839" s="3" t="s">
        <v>150</v>
      </c>
      <c r="L1839" s="3" t="s">
        <v>1417</v>
      </c>
      <c r="M1839" s="3" t="s">
        <v>126</v>
      </c>
      <c r="N1839" s="4">
        <v>311605.02</v>
      </c>
      <c r="O1839" s="4">
        <v>0</v>
      </c>
      <c r="P1839" s="4">
        <v>0</v>
      </c>
      <c r="Q1839" s="4">
        <v>311605.02</v>
      </c>
      <c r="R1839" s="4">
        <v>0</v>
      </c>
      <c r="S1839" s="4">
        <v>0</v>
      </c>
      <c r="T1839" s="4">
        <v>0</v>
      </c>
      <c r="U1839" s="4">
        <v>311605.02</v>
      </c>
      <c r="V1839" s="4">
        <v>311605.02</v>
      </c>
      <c r="W1839" s="4">
        <v>311605.02</v>
      </c>
      <c r="X1839" s="3" t="s">
        <v>127</v>
      </c>
    </row>
    <row r="1840" spans="1:24" ht="15.75" customHeight="1">
      <c r="A1840" s="3" t="s">
        <v>118</v>
      </c>
      <c r="B1840" s="3" t="s">
        <v>747</v>
      </c>
      <c r="C1840" s="3" t="s">
        <v>1117</v>
      </c>
      <c r="D1840" s="3" t="s">
        <v>1373</v>
      </c>
      <c r="E1840" s="3" t="s">
        <v>1374</v>
      </c>
      <c r="F1840" s="3" t="s">
        <v>190</v>
      </c>
      <c r="G1840" s="3" t="s">
        <v>191</v>
      </c>
      <c r="H1840" s="3" t="s">
        <v>1414</v>
      </c>
      <c r="I1840" s="3" t="s">
        <v>1415</v>
      </c>
      <c r="J1840" s="3" t="s">
        <v>123</v>
      </c>
      <c r="K1840" s="3" t="s">
        <v>169</v>
      </c>
      <c r="L1840" s="3" t="s">
        <v>1398</v>
      </c>
      <c r="M1840" s="3" t="s">
        <v>126</v>
      </c>
      <c r="N1840" s="4">
        <v>0</v>
      </c>
      <c r="O1840" s="4">
        <v>10000</v>
      </c>
      <c r="P1840" s="4">
        <v>0</v>
      </c>
      <c r="Q1840" s="4">
        <v>10000</v>
      </c>
      <c r="R1840" s="4">
        <v>0</v>
      </c>
      <c r="S1840" s="4">
        <v>0</v>
      </c>
      <c r="T1840" s="4">
        <v>0</v>
      </c>
      <c r="U1840" s="4">
        <v>10000</v>
      </c>
      <c r="V1840" s="4">
        <v>10000</v>
      </c>
      <c r="W1840" s="4">
        <v>10000</v>
      </c>
      <c r="X1840" s="3" t="s">
        <v>127</v>
      </c>
    </row>
    <row r="1841" spans="1:24" ht="15.75" customHeight="1">
      <c r="A1841" s="3" t="s">
        <v>118</v>
      </c>
      <c r="B1841" s="3" t="s">
        <v>747</v>
      </c>
      <c r="C1841" s="3" t="s">
        <v>1117</v>
      </c>
      <c r="D1841" s="3" t="s">
        <v>1373</v>
      </c>
      <c r="E1841" s="3" t="s">
        <v>1374</v>
      </c>
      <c r="F1841" s="3" t="s">
        <v>190</v>
      </c>
      <c r="G1841" s="3" t="s">
        <v>191</v>
      </c>
      <c r="H1841" s="3" t="s">
        <v>1414</v>
      </c>
      <c r="I1841" s="3" t="s">
        <v>1415</v>
      </c>
      <c r="J1841" s="3" t="s">
        <v>123</v>
      </c>
      <c r="K1841" s="3" t="s">
        <v>414</v>
      </c>
      <c r="L1841" s="3" t="s">
        <v>1405</v>
      </c>
      <c r="M1841" s="3" t="s">
        <v>126</v>
      </c>
      <c r="N1841" s="4">
        <v>495</v>
      </c>
      <c r="O1841" s="4">
        <v>0</v>
      </c>
      <c r="P1841" s="4">
        <v>0</v>
      </c>
      <c r="Q1841" s="4">
        <v>495</v>
      </c>
      <c r="R1841" s="4">
        <v>0</v>
      </c>
      <c r="S1841" s="4">
        <v>0</v>
      </c>
      <c r="T1841" s="4">
        <v>0</v>
      </c>
      <c r="U1841" s="4">
        <v>495</v>
      </c>
      <c r="V1841" s="4">
        <v>495</v>
      </c>
      <c r="W1841" s="4">
        <v>495</v>
      </c>
      <c r="X1841" s="3" t="s">
        <v>127</v>
      </c>
    </row>
    <row r="1842" spans="1:24" ht="15.75" customHeight="1">
      <c r="A1842" s="3" t="s">
        <v>118</v>
      </c>
      <c r="B1842" s="3" t="s">
        <v>747</v>
      </c>
      <c r="C1842" s="3" t="s">
        <v>1117</v>
      </c>
      <c r="D1842" s="3" t="s">
        <v>1373</v>
      </c>
      <c r="E1842" s="3" t="s">
        <v>1374</v>
      </c>
      <c r="F1842" s="3" t="s">
        <v>190</v>
      </c>
      <c r="G1842" s="3" t="s">
        <v>191</v>
      </c>
      <c r="H1842" s="3" t="s">
        <v>1414</v>
      </c>
      <c r="I1842" s="3" t="s">
        <v>1415</v>
      </c>
      <c r="J1842" s="3" t="s">
        <v>123</v>
      </c>
      <c r="K1842" s="3" t="s">
        <v>416</v>
      </c>
      <c r="L1842" s="3" t="s">
        <v>1406</v>
      </c>
      <c r="M1842" s="3" t="s">
        <v>126</v>
      </c>
      <c r="N1842" s="4">
        <v>0</v>
      </c>
      <c r="O1842" s="4">
        <v>3600</v>
      </c>
      <c r="P1842" s="4">
        <v>0</v>
      </c>
      <c r="Q1842" s="4">
        <v>3600</v>
      </c>
      <c r="R1842" s="4">
        <v>0</v>
      </c>
      <c r="S1842" s="4">
        <v>0</v>
      </c>
      <c r="T1842" s="4">
        <v>0</v>
      </c>
      <c r="U1842" s="4">
        <v>3600</v>
      </c>
      <c r="V1842" s="4">
        <v>3600</v>
      </c>
      <c r="W1842" s="4">
        <v>3600</v>
      </c>
      <c r="X1842" s="3" t="s">
        <v>127</v>
      </c>
    </row>
    <row r="1843" spans="1:24" ht="15.75" customHeight="1">
      <c r="A1843" s="3" t="s">
        <v>118</v>
      </c>
      <c r="B1843" s="3" t="s">
        <v>747</v>
      </c>
      <c r="C1843" s="3" t="s">
        <v>1117</v>
      </c>
      <c r="D1843" s="3" t="s">
        <v>1373</v>
      </c>
      <c r="E1843" s="3" t="s">
        <v>1374</v>
      </c>
      <c r="F1843" s="3" t="s">
        <v>190</v>
      </c>
      <c r="G1843" s="3" t="s">
        <v>191</v>
      </c>
      <c r="H1843" s="3" t="s">
        <v>1414</v>
      </c>
      <c r="I1843" s="3" t="s">
        <v>1415</v>
      </c>
      <c r="J1843" s="3" t="s">
        <v>123</v>
      </c>
      <c r="K1843" s="3" t="s">
        <v>1200</v>
      </c>
      <c r="L1843" s="3" t="s">
        <v>1408</v>
      </c>
      <c r="M1843" s="3" t="s">
        <v>126</v>
      </c>
      <c r="N1843" s="4">
        <v>29500</v>
      </c>
      <c r="O1843" s="4">
        <v>215937.69</v>
      </c>
      <c r="P1843" s="4">
        <v>0</v>
      </c>
      <c r="Q1843" s="4">
        <v>245437.69</v>
      </c>
      <c r="R1843" s="4">
        <v>0</v>
      </c>
      <c r="S1843" s="4">
        <v>5000</v>
      </c>
      <c r="T1843" s="4">
        <v>5000</v>
      </c>
      <c r="U1843" s="4">
        <v>240437.69</v>
      </c>
      <c r="V1843" s="4">
        <v>240437.69</v>
      </c>
      <c r="W1843" s="4">
        <v>240437.69</v>
      </c>
      <c r="X1843" s="3" t="s">
        <v>127</v>
      </c>
    </row>
    <row r="1844" spans="1:24" ht="15.75" customHeight="1">
      <c r="A1844" s="3" t="s">
        <v>118</v>
      </c>
      <c r="B1844" s="3" t="s">
        <v>747</v>
      </c>
      <c r="C1844" s="3" t="s">
        <v>1117</v>
      </c>
      <c r="D1844" s="3" t="s">
        <v>1373</v>
      </c>
      <c r="E1844" s="3" t="s">
        <v>1374</v>
      </c>
      <c r="F1844" s="3" t="s">
        <v>190</v>
      </c>
      <c r="G1844" s="3" t="s">
        <v>191</v>
      </c>
      <c r="H1844" s="3" t="s">
        <v>1414</v>
      </c>
      <c r="I1844" s="3" t="s">
        <v>1415</v>
      </c>
      <c r="J1844" s="3" t="s">
        <v>123</v>
      </c>
      <c r="K1844" s="3" t="s">
        <v>140</v>
      </c>
      <c r="L1844" s="3" t="s">
        <v>1418</v>
      </c>
      <c r="M1844" s="3" t="s">
        <v>126</v>
      </c>
      <c r="N1844" s="4">
        <v>62304.28</v>
      </c>
      <c r="O1844" s="4">
        <v>53691.83</v>
      </c>
      <c r="P1844" s="4">
        <v>0</v>
      </c>
      <c r="Q1844" s="4">
        <v>115996.11</v>
      </c>
      <c r="R1844" s="4">
        <v>0</v>
      </c>
      <c r="S1844" s="4">
        <v>9092</v>
      </c>
      <c r="T1844" s="4">
        <v>9092</v>
      </c>
      <c r="U1844" s="4">
        <v>106904.11</v>
      </c>
      <c r="V1844" s="4">
        <v>106904.11</v>
      </c>
      <c r="W1844" s="4">
        <v>106904.11</v>
      </c>
      <c r="X1844" s="3" t="s">
        <v>127</v>
      </c>
    </row>
    <row r="1845" spans="1:24" ht="15.75" customHeight="1">
      <c r="A1845" s="3" t="s">
        <v>118</v>
      </c>
      <c r="B1845" s="3" t="s">
        <v>747</v>
      </c>
      <c r="C1845" s="3" t="s">
        <v>1117</v>
      </c>
      <c r="D1845" s="3" t="s">
        <v>1373</v>
      </c>
      <c r="E1845" s="3" t="s">
        <v>1374</v>
      </c>
      <c r="F1845" s="3" t="s">
        <v>190</v>
      </c>
      <c r="G1845" s="3" t="s">
        <v>191</v>
      </c>
      <c r="H1845" s="3" t="s">
        <v>1414</v>
      </c>
      <c r="I1845" s="3" t="s">
        <v>1415</v>
      </c>
      <c r="J1845" s="3" t="s">
        <v>123</v>
      </c>
      <c r="K1845" s="3" t="s">
        <v>142</v>
      </c>
      <c r="L1845" s="3" t="s">
        <v>1419</v>
      </c>
      <c r="M1845" s="3" t="s">
        <v>126</v>
      </c>
      <c r="N1845" s="4">
        <v>5268</v>
      </c>
      <c r="O1845" s="4">
        <v>0</v>
      </c>
      <c r="P1845" s="4">
        <v>0</v>
      </c>
      <c r="Q1845" s="4">
        <v>5268</v>
      </c>
      <c r="R1845" s="4">
        <v>0</v>
      </c>
      <c r="S1845" s="4">
        <v>0</v>
      </c>
      <c r="T1845" s="4">
        <v>0</v>
      </c>
      <c r="U1845" s="4">
        <v>5268</v>
      </c>
      <c r="V1845" s="4">
        <v>5268</v>
      </c>
      <c r="W1845" s="4">
        <v>5268</v>
      </c>
      <c r="X1845" s="3" t="s">
        <v>127</v>
      </c>
    </row>
    <row r="1846" spans="1:24" ht="15.75" customHeight="1">
      <c r="A1846" s="3" t="s">
        <v>118</v>
      </c>
      <c r="B1846" s="3" t="s">
        <v>747</v>
      </c>
      <c r="C1846" s="3" t="s">
        <v>1117</v>
      </c>
      <c r="D1846" s="3" t="s">
        <v>1373</v>
      </c>
      <c r="E1846" s="3" t="s">
        <v>1374</v>
      </c>
      <c r="F1846" s="3" t="s">
        <v>190</v>
      </c>
      <c r="G1846" s="3" t="s">
        <v>191</v>
      </c>
      <c r="H1846" s="3" t="s">
        <v>1414</v>
      </c>
      <c r="I1846" s="3" t="s">
        <v>1415</v>
      </c>
      <c r="J1846" s="3" t="s">
        <v>123</v>
      </c>
      <c r="K1846" s="3" t="s">
        <v>385</v>
      </c>
      <c r="L1846" s="3" t="s">
        <v>1420</v>
      </c>
      <c r="M1846" s="3" t="s">
        <v>126</v>
      </c>
      <c r="N1846" s="4">
        <v>200</v>
      </c>
      <c r="O1846" s="4">
        <v>0</v>
      </c>
      <c r="P1846" s="4">
        <v>0</v>
      </c>
      <c r="Q1846" s="4">
        <v>200</v>
      </c>
      <c r="R1846" s="4">
        <v>0</v>
      </c>
      <c r="S1846" s="4">
        <v>200</v>
      </c>
      <c r="T1846" s="4">
        <v>0</v>
      </c>
      <c r="U1846" s="4">
        <v>0</v>
      </c>
      <c r="V1846" s="4">
        <v>200</v>
      </c>
      <c r="W1846" s="4">
        <v>0</v>
      </c>
      <c r="X1846" s="3" t="s">
        <v>127</v>
      </c>
    </row>
    <row r="1847" spans="1:24" ht="15.75" customHeight="1">
      <c r="A1847" s="3" t="s">
        <v>118</v>
      </c>
      <c r="B1847" s="3" t="s">
        <v>747</v>
      </c>
      <c r="C1847" s="3" t="s">
        <v>1117</v>
      </c>
      <c r="D1847" s="3" t="s">
        <v>1373</v>
      </c>
      <c r="E1847" s="3" t="s">
        <v>1374</v>
      </c>
      <c r="F1847" s="3" t="s">
        <v>190</v>
      </c>
      <c r="G1847" s="3" t="s">
        <v>191</v>
      </c>
      <c r="H1847" s="3" t="s">
        <v>1414</v>
      </c>
      <c r="I1847" s="3" t="s">
        <v>1415</v>
      </c>
      <c r="J1847" s="3" t="s">
        <v>123</v>
      </c>
      <c r="K1847" s="3" t="s">
        <v>1421</v>
      </c>
      <c r="L1847" s="3" t="s">
        <v>1422</v>
      </c>
      <c r="M1847" s="3" t="s">
        <v>126</v>
      </c>
      <c r="N1847" s="4">
        <v>22920</v>
      </c>
      <c r="O1847" s="4">
        <v>0</v>
      </c>
      <c r="P1847" s="4">
        <v>0</v>
      </c>
      <c r="Q1847" s="4">
        <v>22920</v>
      </c>
      <c r="R1847" s="4">
        <v>0</v>
      </c>
      <c r="S1847" s="4">
        <v>22919.78</v>
      </c>
      <c r="T1847" s="4">
        <v>22919.78</v>
      </c>
      <c r="U1847" s="4">
        <v>0.22</v>
      </c>
      <c r="V1847" s="4">
        <v>0.22</v>
      </c>
      <c r="W1847" s="4">
        <v>0.22</v>
      </c>
      <c r="X1847" s="3" t="s">
        <v>127</v>
      </c>
    </row>
    <row r="1848" spans="1:24" ht="15.75" customHeight="1">
      <c r="A1848" s="3" t="s">
        <v>118</v>
      </c>
      <c r="B1848" s="3" t="s">
        <v>747</v>
      </c>
      <c r="C1848" s="3" t="s">
        <v>1117</v>
      </c>
      <c r="D1848" s="3" t="s">
        <v>1373</v>
      </c>
      <c r="E1848" s="3" t="s">
        <v>1374</v>
      </c>
      <c r="F1848" s="3" t="s">
        <v>190</v>
      </c>
      <c r="G1848" s="3" t="s">
        <v>191</v>
      </c>
      <c r="H1848" s="3" t="s">
        <v>1423</v>
      </c>
      <c r="I1848" s="3" t="s">
        <v>1424</v>
      </c>
      <c r="J1848" s="3" t="s">
        <v>123</v>
      </c>
      <c r="K1848" s="3" t="s">
        <v>178</v>
      </c>
      <c r="L1848" s="3" t="s">
        <v>1397</v>
      </c>
      <c r="M1848" s="3" t="s">
        <v>126</v>
      </c>
      <c r="N1848" s="4">
        <v>62054</v>
      </c>
      <c r="O1848" s="4">
        <v>25000</v>
      </c>
      <c r="P1848" s="4">
        <v>0</v>
      </c>
      <c r="Q1848" s="4">
        <v>87054</v>
      </c>
      <c r="R1848" s="4">
        <v>0</v>
      </c>
      <c r="S1848" s="4">
        <v>62054</v>
      </c>
      <c r="T1848" s="4">
        <v>62054</v>
      </c>
      <c r="U1848" s="4">
        <v>25000</v>
      </c>
      <c r="V1848" s="4">
        <v>25000</v>
      </c>
      <c r="W1848" s="4">
        <v>25000</v>
      </c>
      <c r="X1848" s="3" t="s">
        <v>127</v>
      </c>
    </row>
    <row r="1849" spans="1:24" ht="15.75" customHeight="1">
      <c r="A1849" s="3" t="s">
        <v>118</v>
      </c>
      <c r="B1849" s="3" t="s">
        <v>747</v>
      </c>
      <c r="C1849" s="3" t="s">
        <v>1117</v>
      </c>
      <c r="D1849" s="3" t="s">
        <v>1373</v>
      </c>
      <c r="E1849" s="3" t="s">
        <v>1374</v>
      </c>
      <c r="F1849" s="3" t="s">
        <v>190</v>
      </c>
      <c r="G1849" s="3" t="s">
        <v>191</v>
      </c>
      <c r="H1849" s="3" t="s">
        <v>1423</v>
      </c>
      <c r="I1849" s="3" t="s">
        <v>1424</v>
      </c>
      <c r="J1849" s="3" t="s">
        <v>123</v>
      </c>
      <c r="K1849" s="3" t="s">
        <v>332</v>
      </c>
      <c r="L1849" s="3" t="s">
        <v>1395</v>
      </c>
      <c r="M1849" s="3" t="s">
        <v>126</v>
      </c>
      <c r="N1849" s="4">
        <v>2128833.84</v>
      </c>
      <c r="O1849" s="4">
        <v>-1804993.84</v>
      </c>
      <c r="P1849" s="4">
        <v>0</v>
      </c>
      <c r="Q1849" s="4">
        <v>323840</v>
      </c>
      <c r="R1849" s="4">
        <v>0</v>
      </c>
      <c r="S1849" s="4">
        <v>170192</v>
      </c>
      <c r="T1849" s="4">
        <v>170192</v>
      </c>
      <c r="U1849" s="4">
        <v>153648</v>
      </c>
      <c r="V1849" s="4">
        <v>153648</v>
      </c>
      <c r="W1849" s="4">
        <v>153648</v>
      </c>
      <c r="X1849" s="3" t="s">
        <v>127</v>
      </c>
    </row>
    <row r="1850" spans="1:24" ht="15.75" customHeight="1">
      <c r="A1850" s="3" t="s">
        <v>391</v>
      </c>
      <c r="B1850" s="3" t="s">
        <v>747</v>
      </c>
      <c r="C1850" s="3" t="s">
        <v>1117</v>
      </c>
      <c r="D1850" s="3" t="s">
        <v>1373</v>
      </c>
      <c r="E1850" s="3" t="s">
        <v>1374</v>
      </c>
      <c r="F1850" s="3" t="s">
        <v>190</v>
      </c>
      <c r="G1850" s="3" t="s">
        <v>191</v>
      </c>
      <c r="H1850" s="3" t="s">
        <v>192</v>
      </c>
      <c r="I1850" s="3" t="s">
        <v>193</v>
      </c>
      <c r="J1850" s="3" t="s">
        <v>392</v>
      </c>
      <c r="K1850" s="3" t="s">
        <v>843</v>
      </c>
      <c r="L1850" s="3" t="s">
        <v>1425</v>
      </c>
      <c r="M1850" s="3" t="s">
        <v>126</v>
      </c>
      <c r="N1850" s="4">
        <v>133500</v>
      </c>
      <c r="O1850" s="4">
        <v>-24500</v>
      </c>
      <c r="P1850" s="4">
        <v>0</v>
      </c>
      <c r="Q1850" s="4">
        <v>109000</v>
      </c>
      <c r="R1850" s="4">
        <v>0</v>
      </c>
      <c r="S1850" s="4">
        <v>104000</v>
      </c>
      <c r="T1850" s="4">
        <v>43865.760000000002</v>
      </c>
      <c r="U1850" s="4">
        <v>5000</v>
      </c>
      <c r="V1850" s="4">
        <v>65134.239999999998</v>
      </c>
      <c r="W1850" s="4">
        <v>5000</v>
      </c>
      <c r="X1850" s="3" t="s">
        <v>127</v>
      </c>
    </row>
    <row r="1851" spans="1:24" ht="15.75" customHeight="1">
      <c r="A1851" s="3" t="s">
        <v>391</v>
      </c>
      <c r="B1851" s="3" t="s">
        <v>747</v>
      </c>
      <c r="C1851" s="3" t="s">
        <v>1117</v>
      </c>
      <c r="D1851" s="3" t="s">
        <v>1373</v>
      </c>
      <c r="E1851" s="3" t="s">
        <v>1374</v>
      </c>
      <c r="F1851" s="3" t="s">
        <v>190</v>
      </c>
      <c r="G1851" s="3" t="s">
        <v>191</v>
      </c>
      <c r="H1851" s="3" t="s">
        <v>195</v>
      </c>
      <c r="I1851" s="3" t="s">
        <v>196</v>
      </c>
      <c r="J1851" s="3" t="s">
        <v>392</v>
      </c>
      <c r="K1851" s="3" t="s">
        <v>1426</v>
      </c>
      <c r="L1851" s="3" t="s">
        <v>1427</v>
      </c>
      <c r="M1851" s="3" t="s">
        <v>126</v>
      </c>
      <c r="N1851" s="4">
        <v>148500</v>
      </c>
      <c r="O1851" s="4">
        <v>29930</v>
      </c>
      <c r="P1851" s="4">
        <v>0</v>
      </c>
      <c r="Q1851" s="4">
        <v>178430</v>
      </c>
      <c r="R1851" s="4">
        <v>0</v>
      </c>
      <c r="S1851" s="4">
        <v>29930</v>
      </c>
      <c r="T1851" s="4">
        <v>29930</v>
      </c>
      <c r="U1851" s="4">
        <v>148500</v>
      </c>
      <c r="V1851" s="4">
        <v>148500</v>
      </c>
      <c r="W1851" s="4">
        <v>148500</v>
      </c>
      <c r="X1851" s="3" t="s">
        <v>127</v>
      </c>
    </row>
    <row r="1852" spans="1:24" ht="15.75" customHeight="1">
      <c r="A1852" s="3" t="s">
        <v>391</v>
      </c>
      <c r="B1852" s="3" t="s">
        <v>747</v>
      </c>
      <c r="C1852" s="3" t="s">
        <v>1117</v>
      </c>
      <c r="D1852" s="3" t="s">
        <v>1373</v>
      </c>
      <c r="E1852" s="3" t="s">
        <v>1374</v>
      </c>
      <c r="F1852" s="3" t="s">
        <v>190</v>
      </c>
      <c r="G1852" s="3" t="s">
        <v>191</v>
      </c>
      <c r="H1852" s="3" t="s">
        <v>195</v>
      </c>
      <c r="I1852" s="3" t="s">
        <v>196</v>
      </c>
      <c r="J1852" s="3" t="s">
        <v>392</v>
      </c>
      <c r="K1852" s="3" t="s">
        <v>843</v>
      </c>
      <c r="L1852" s="3" t="s">
        <v>1425</v>
      </c>
      <c r="M1852" s="3" t="s">
        <v>126</v>
      </c>
      <c r="N1852" s="4">
        <v>235000</v>
      </c>
      <c r="O1852" s="4">
        <v>206010</v>
      </c>
      <c r="P1852" s="4">
        <v>0</v>
      </c>
      <c r="Q1852" s="4">
        <v>441010</v>
      </c>
      <c r="R1852" s="4">
        <v>0</v>
      </c>
      <c r="S1852" s="4">
        <v>294750</v>
      </c>
      <c r="T1852" s="4">
        <v>234750</v>
      </c>
      <c r="U1852" s="4">
        <v>146260</v>
      </c>
      <c r="V1852" s="4">
        <v>206260</v>
      </c>
      <c r="W1852" s="4">
        <v>146260</v>
      </c>
      <c r="X1852" s="3" t="s">
        <v>127</v>
      </c>
    </row>
    <row r="1853" spans="1:24" ht="15.75" customHeight="1">
      <c r="A1853" s="3" t="s">
        <v>391</v>
      </c>
      <c r="B1853" s="3" t="s">
        <v>747</v>
      </c>
      <c r="C1853" s="3" t="s">
        <v>1117</v>
      </c>
      <c r="D1853" s="3" t="s">
        <v>1373</v>
      </c>
      <c r="E1853" s="3" t="s">
        <v>1374</v>
      </c>
      <c r="F1853" s="3" t="s">
        <v>190</v>
      </c>
      <c r="G1853" s="3" t="s">
        <v>191</v>
      </c>
      <c r="H1853" s="3" t="s">
        <v>1402</v>
      </c>
      <c r="I1853" s="3" t="s">
        <v>1403</v>
      </c>
      <c r="J1853" s="3" t="s">
        <v>392</v>
      </c>
      <c r="K1853" s="3" t="s">
        <v>393</v>
      </c>
      <c r="L1853" s="3" t="s">
        <v>1428</v>
      </c>
      <c r="M1853" s="3" t="s">
        <v>126</v>
      </c>
      <c r="N1853" s="4">
        <v>123788.48</v>
      </c>
      <c r="O1853" s="4">
        <v>0</v>
      </c>
      <c r="P1853" s="4">
        <v>0</v>
      </c>
      <c r="Q1853" s="4">
        <v>123788.48</v>
      </c>
      <c r="R1853" s="4">
        <v>0</v>
      </c>
      <c r="S1853" s="4">
        <v>109346.75</v>
      </c>
      <c r="T1853" s="4">
        <v>109346.75</v>
      </c>
      <c r="U1853" s="4">
        <v>14441.73</v>
      </c>
      <c r="V1853" s="4">
        <v>14441.73</v>
      </c>
      <c r="W1853" s="4">
        <v>14441.73</v>
      </c>
      <c r="X1853" s="3" t="s">
        <v>127</v>
      </c>
    </row>
    <row r="1854" spans="1:24" ht="15.75" customHeight="1">
      <c r="A1854" s="3" t="s">
        <v>391</v>
      </c>
      <c r="B1854" s="3" t="s">
        <v>747</v>
      </c>
      <c r="C1854" s="3" t="s">
        <v>1117</v>
      </c>
      <c r="D1854" s="3" t="s">
        <v>1373</v>
      </c>
      <c r="E1854" s="3" t="s">
        <v>1374</v>
      </c>
      <c r="F1854" s="3" t="s">
        <v>190</v>
      </c>
      <c r="G1854" s="3" t="s">
        <v>191</v>
      </c>
      <c r="H1854" s="3" t="s">
        <v>1414</v>
      </c>
      <c r="I1854" s="3" t="s">
        <v>1415</v>
      </c>
      <c r="J1854" s="3" t="s">
        <v>392</v>
      </c>
      <c r="K1854" s="3" t="s">
        <v>843</v>
      </c>
      <c r="L1854" s="3" t="s">
        <v>1425</v>
      </c>
      <c r="M1854" s="3" t="s">
        <v>126</v>
      </c>
      <c r="N1854" s="4">
        <v>2633233.9500000002</v>
      </c>
      <c r="O1854" s="4">
        <v>-826420.69</v>
      </c>
      <c r="P1854" s="4">
        <v>0</v>
      </c>
      <c r="Q1854" s="4">
        <v>1806813.26</v>
      </c>
      <c r="R1854" s="4">
        <v>13500</v>
      </c>
      <c r="S1854" s="4">
        <v>1245114.7</v>
      </c>
      <c r="T1854" s="4">
        <v>599800</v>
      </c>
      <c r="U1854" s="4">
        <v>561698.56000000006</v>
      </c>
      <c r="V1854" s="4">
        <v>1207013.26</v>
      </c>
      <c r="W1854" s="4">
        <v>548198.56000000006</v>
      </c>
      <c r="X1854" s="3" t="s">
        <v>127</v>
      </c>
    </row>
    <row r="1855" spans="1:24" ht="15.75" customHeight="1">
      <c r="A1855" s="3" t="s">
        <v>391</v>
      </c>
      <c r="B1855" s="3" t="s">
        <v>747</v>
      </c>
      <c r="C1855" s="3" t="s">
        <v>1117</v>
      </c>
      <c r="D1855" s="3" t="s">
        <v>1373</v>
      </c>
      <c r="E1855" s="3" t="s">
        <v>1374</v>
      </c>
      <c r="F1855" s="3" t="s">
        <v>190</v>
      </c>
      <c r="G1855" s="3" t="s">
        <v>191</v>
      </c>
      <c r="H1855" s="3" t="s">
        <v>1423</v>
      </c>
      <c r="I1855" s="3" t="s">
        <v>1424</v>
      </c>
      <c r="J1855" s="3" t="s">
        <v>392</v>
      </c>
      <c r="K1855" s="3" t="s">
        <v>843</v>
      </c>
      <c r="L1855" s="3" t="s">
        <v>1425</v>
      </c>
      <c r="M1855" s="3" t="s">
        <v>126</v>
      </c>
      <c r="N1855" s="4">
        <v>76700</v>
      </c>
      <c r="O1855" s="4">
        <v>111320</v>
      </c>
      <c r="P1855" s="4">
        <v>0</v>
      </c>
      <c r="Q1855" s="4">
        <v>188020</v>
      </c>
      <c r="R1855" s="4">
        <v>0</v>
      </c>
      <c r="S1855" s="4">
        <v>46020</v>
      </c>
      <c r="T1855" s="4">
        <v>0</v>
      </c>
      <c r="U1855" s="4">
        <v>142000</v>
      </c>
      <c r="V1855" s="4">
        <v>188020</v>
      </c>
      <c r="W1855" s="4">
        <v>142000</v>
      </c>
      <c r="X1855" s="3" t="s">
        <v>127</v>
      </c>
    </row>
    <row r="1856" spans="1:24" ht="15.75" customHeight="1">
      <c r="A1856" s="3" t="s">
        <v>243</v>
      </c>
      <c r="B1856" s="3" t="s">
        <v>747</v>
      </c>
      <c r="C1856" s="3" t="s">
        <v>1117</v>
      </c>
      <c r="D1856" s="3" t="s">
        <v>1373</v>
      </c>
      <c r="E1856" s="3" t="s">
        <v>1374</v>
      </c>
      <c r="F1856" s="3" t="s">
        <v>29</v>
      </c>
      <c r="G1856" s="3" t="s">
        <v>30</v>
      </c>
      <c r="H1856" s="3" t="s">
        <v>67</v>
      </c>
      <c r="I1856" s="3" t="s">
        <v>68</v>
      </c>
      <c r="J1856" s="3" t="s">
        <v>244</v>
      </c>
      <c r="K1856" s="3" t="s">
        <v>245</v>
      </c>
      <c r="L1856" s="3" t="s">
        <v>1429</v>
      </c>
      <c r="M1856" s="3" t="s">
        <v>36</v>
      </c>
      <c r="N1856" s="4">
        <v>10000</v>
      </c>
      <c r="O1856" s="4">
        <v>0</v>
      </c>
      <c r="P1856" s="4">
        <v>0</v>
      </c>
      <c r="Q1856" s="4">
        <v>10000</v>
      </c>
      <c r="R1856" s="4">
        <v>0</v>
      </c>
      <c r="S1856" s="4">
        <v>0</v>
      </c>
      <c r="T1856" s="4">
        <v>0</v>
      </c>
      <c r="U1856" s="4">
        <v>10000</v>
      </c>
      <c r="V1856" s="4">
        <v>10000</v>
      </c>
      <c r="W1856" s="4">
        <v>10000</v>
      </c>
      <c r="X1856" s="3" t="s">
        <v>247</v>
      </c>
    </row>
    <row r="1857" spans="1:24" ht="15.75" customHeight="1">
      <c r="A1857" s="3" t="s">
        <v>243</v>
      </c>
      <c r="B1857" s="3" t="s">
        <v>747</v>
      </c>
      <c r="C1857" s="3" t="s">
        <v>1117</v>
      </c>
      <c r="D1857" s="3" t="s">
        <v>1373</v>
      </c>
      <c r="E1857" s="3" t="s">
        <v>1374</v>
      </c>
      <c r="F1857" s="3" t="s">
        <v>29</v>
      </c>
      <c r="G1857" s="3" t="s">
        <v>30</v>
      </c>
      <c r="H1857" s="3" t="s">
        <v>67</v>
      </c>
      <c r="I1857" s="3" t="s">
        <v>68</v>
      </c>
      <c r="J1857" s="3" t="s">
        <v>244</v>
      </c>
      <c r="K1857" s="3" t="s">
        <v>248</v>
      </c>
      <c r="L1857" s="3" t="s">
        <v>1430</v>
      </c>
      <c r="M1857" s="3" t="s">
        <v>36</v>
      </c>
      <c r="N1857" s="4">
        <v>105000</v>
      </c>
      <c r="O1857" s="4">
        <v>0</v>
      </c>
      <c r="P1857" s="4">
        <v>0</v>
      </c>
      <c r="Q1857" s="4">
        <v>105000</v>
      </c>
      <c r="R1857" s="4">
        <v>0</v>
      </c>
      <c r="S1857" s="4">
        <v>0</v>
      </c>
      <c r="T1857" s="4">
        <v>0</v>
      </c>
      <c r="U1857" s="4">
        <v>105000</v>
      </c>
      <c r="V1857" s="4">
        <v>105000</v>
      </c>
      <c r="W1857" s="4">
        <v>105000</v>
      </c>
      <c r="X1857" s="3" t="s">
        <v>247</v>
      </c>
    </row>
    <row r="1858" spans="1:24" ht="15.75" customHeight="1">
      <c r="A1858" s="3" t="s">
        <v>243</v>
      </c>
      <c r="B1858" s="3" t="s">
        <v>747</v>
      </c>
      <c r="C1858" s="3" t="s">
        <v>1117</v>
      </c>
      <c r="D1858" s="3" t="s">
        <v>1373</v>
      </c>
      <c r="E1858" s="3" t="s">
        <v>1374</v>
      </c>
      <c r="F1858" s="3" t="s">
        <v>190</v>
      </c>
      <c r="G1858" s="3" t="s">
        <v>191</v>
      </c>
      <c r="H1858" s="3" t="s">
        <v>192</v>
      </c>
      <c r="I1858" s="3" t="s">
        <v>193</v>
      </c>
      <c r="J1858" s="3" t="s">
        <v>244</v>
      </c>
      <c r="K1858" s="3" t="s">
        <v>1370</v>
      </c>
      <c r="L1858" s="3" t="s">
        <v>1431</v>
      </c>
      <c r="M1858" s="3" t="s">
        <v>126</v>
      </c>
      <c r="N1858" s="4">
        <v>30000</v>
      </c>
      <c r="O1858" s="4">
        <v>0</v>
      </c>
      <c r="P1858" s="4">
        <v>0</v>
      </c>
      <c r="Q1858" s="4">
        <v>30000</v>
      </c>
      <c r="R1858" s="4">
        <v>0</v>
      </c>
      <c r="S1858" s="4">
        <v>29813.75</v>
      </c>
      <c r="T1858" s="4">
        <v>29813.75</v>
      </c>
      <c r="U1858" s="4">
        <v>186.25</v>
      </c>
      <c r="V1858" s="4">
        <v>186.25</v>
      </c>
      <c r="W1858" s="4">
        <v>186.25</v>
      </c>
      <c r="X1858" s="3" t="s">
        <v>247</v>
      </c>
    </row>
    <row r="1859" spans="1:24" ht="15.75" customHeight="1">
      <c r="A1859" s="3" t="s">
        <v>243</v>
      </c>
      <c r="B1859" s="3" t="s">
        <v>747</v>
      </c>
      <c r="C1859" s="3" t="s">
        <v>1117</v>
      </c>
      <c r="D1859" s="3" t="s">
        <v>1373</v>
      </c>
      <c r="E1859" s="3" t="s">
        <v>1374</v>
      </c>
      <c r="F1859" s="3" t="s">
        <v>190</v>
      </c>
      <c r="G1859" s="3" t="s">
        <v>191</v>
      </c>
      <c r="H1859" s="3" t="s">
        <v>195</v>
      </c>
      <c r="I1859" s="3" t="s">
        <v>196</v>
      </c>
      <c r="J1859" s="3" t="s">
        <v>244</v>
      </c>
      <c r="K1859" s="3" t="s">
        <v>245</v>
      </c>
      <c r="L1859" s="3" t="s">
        <v>1432</v>
      </c>
      <c r="M1859" s="3" t="s">
        <v>126</v>
      </c>
      <c r="N1859" s="4">
        <v>2067.96</v>
      </c>
      <c r="O1859" s="4">
        <v>-2000</v>
      </c>
      <c r="P1859" s="4">
        <v>0</v>
      </c>
      <c r="Q1859" s="4">
        <v>67.959999999999994</v>
      </c>
      <c r="R1859" s="4">
        <v>0</v>
      </c>
      <c r="S1859" s="4">
        <v>0</v>
      </c>
      <c r="T1859" s="4">
        <v>0</v>
      </c>
      <c r="U1859" s="4">
        <v>67.959999999999994</v>
      </c>
      <c r="V1859" s="4">
        <v>67.959999999999994</v>
      </c>
      <c r="W1859" s="4">
        <v>67.959999999999994</v>
      </c>
      <c r="X1859" s="3" t="s">
        <v>247</v>
      </c>
    </row>
    <row r="1860" spans="1:24" ht="15.75" customHeight="1">
      <c r="A1860" s="3" t="s">
        <v>243</v>
      </c>
      <c r="B1860" s="3" t="s">
        <v>747</v>
      </c>
      <c r="C1860" s="3" t="s">
        <v>1117</v>
      </c>
      <c r="D1860" s="3" t="s">
        <v>1373</v>
      </c>
      <c r="E1860" s="3" t="s">
        <v>1374</v>
      </c>
      <c r="F1860" s="3" t="s">
        <v>190</v>
      </c>
      <c r="G1860" s="3" t="s">
        <v>191</v>
      </c>
      <c r="H1860" s="3" t="s">
        <v>195</v>
      </c>
      <c r="I1860" s="3" t="s">
        <v>196</v>
      </c>
      <c r="J1860" s="3" t="s">
        <v>244</v>
      </c>
      <c r="K1860" s="3" t="s">
        <v>248</v>
      </c>
      <c r="L1860" s="3" t="s">
        <v>1433</v>
      </c>
      <c r="M1860" s="3" t="s">
        <v>126</v>
      </c>
      <c r="N1860" s="4">
        <v>26784.22</v>
      </c>
      <c r="O1860" s="4">
        <v>-26000</v>
      </c>
      <c r="P1860" s="4">
        <v>0</v>
      </c>
      <c r="Q1860" s="4">
        <v>784.22</v>
      </c>
      <c r="R1860" s="4">
        <v>0</v>
      </c>
      <c r="S1860" s="4">
        <v>0</v>
      </c>
      <c r="T1860" s="4">
        <v>0</v>
      </c>
      <c r="U1860" s="4">
        <v>784.22</v>
      </c>
      <c r="V1860" s="4">
        <v>784.22</v>
      </c>
      <c r="W1860" s="4">
        <v>784.22</v>
      </c>
      <c r="X1860" s="3" t="s">
        <v>247</v>
      </c>
    </row>
    <row r="1861" spans="1:24" ht="15.75" customHeight="1">
      <c r="A1861" s="3" t="s">
        <v>243</v>
      </c>
      <c r="B1861" s="3" t="s">
        <v>747</v>
      </c>
      <c r="C1861" s="3" t="s">
        <v>1117</v>
      </c>
      <c r="D1861" s="3" t="s">
        <v>1373</v>
      </c>
      <c r="E1861" s="3" t="s">
        <v>1374</v>
      </c>
      <c r="F1861" s="3" t="s">
        <v>190</v>
      </c>
      <c r="G1861" s="3" t="s">
        <v>191</v>
      </c>
      <c r="H1861" s="3" t="s">
        <v>1402</v>
      </c>
      <c r="I1861" s="3" t="s">
        <v>1403</v>
      </c>
      <c r="J1861" s="3" t="s">
        <v>244</v>
      </c>
      <c r="K1861" s="3" t="s">
        <v>248</v>
      </c>
      <c r="L1861" s="3" t="s">
        <v>1433</v>
      </c>
      <c r="M1861" s="3" t="s">
        <v>126</v>
      </c>
      <c r="N1861" s="4">
        <v>0</v>
      </c>
      <c r="O1861" s="4">
        <v>32000</v>
      </c>
      <c r="P1861" s="4">
        <v>0</v>
      </c>
      <c r="Q1861" s="4">
        <v>32000</v>
      </c>
      <c r="R1861" s="4">
        <v>0</v>
      </c>
      <c r="S1861" s="4">
        <v>0</v>
      </c>
      <c r="T1861" s="4">
        <v>0</v>
      </c>
      <c r="U1861" s="4">
        <v>32000</v>
      </c>
      <c r="V1861" s="4">
        <v>32000</v>
      </c>
      <c r="W1861" s="4">
        <v>32000</v>
      </c>
      <c r="X1861" s="3" t="s">
        <v>247</v>
      </c>
    </row>
    <row r="1862" spans="1:24" ht="15.75" customHeight="1">
      <c r="A1862" s="3" t="s">
        <v>243</v>
      </c>
      <c r="B1862" s="3" t="s">
        <v>747</v>
      </c>
      <c r="C1862" s="3" t="s">
        <v>1117</v>
      </c>
      <c r="D1862" s="3" t="s">
        <v>1373</v>
      </c>
      <c r="E1862" s="3" t="s">
        <v>1374</v>
      </c>
      <c r="F1862" s="3" t="s">
        <v>190</v>
      </c>
      <c r="G1862" s="3" t="s">
        <v>191</v>
      </c>
      <c r="H1862" s="3" t="s">
        <v>1402</v>
      </c>
      <c r="I1862" s="3" t="s">
        <v>1403</v>
      </c>
      <c r="J1862" s="3" t="s">
        <v>244</v>
      </c>
      <c r="K1862" s="3" t="s">
        <v>1370</v>
      </c>
      <c r="L1862" s="3" t="s">
        <v>1431</v>
      </c>
      <c r="M1862" s="3" t="s">
        <v>126</v>
      </c>
      <c r="N1862" s="4">
        <v>0</v>
      </c>
      <c r="O1862" s="4">
        <v>1500</v>
      </c>
      <c r="P1862" s="4">
        <v>0</v>
      </c>
      <c r="Q1862" s="4">
        <v>1500</v>
      </c>
      <c r="R1862" s="4">
        <v>0</v>
      </c>
      <c r="S1862" s="4">
        <v>0</v>
      </c>
      <c r="T1862" s="4">
        <v>0</v>
      </c>
      <c r="U1862" s="4">
        <v>1500</v>
      </c>
      <c r="V1862" s="4">
        <v>1500</v>
      </c>
      <c r="W1862" s="4">
        <v>1500</v>
      </c>
      <c r="X1862" s="3" t="s">
        <v>247</v>
      </c>
    </row>
    <row r="1863" spans="1:24" ht="15.75" customHeight="1">
      <c r="A1863" s="3" t="s">
        <v>243</v>
      </c>
      <c r="B1863" s="3" t="s">
        <v>747</v>
      </c>
      <c r="C1863" s="3" t="s">
        <v>1117</v>
      </c>
      <c r="D1863" s="3" t="s">
        <v>1373</v>
      </c>
      <c r="E1863" s="3" t="s">
        <v>1374</v>
      </c>
      <c r="F1863" s="3" t="s">
        <v>190</v>
      </c>
      <c r="G1863" s="3" t="s">
        <v>191</v>
      </c>
      <c r="H1863" s="3" t="s">
        <v>1414</v>
      </c>
      <c r="I1863" s="3" t="s">
        <v>1415</v>
      </c>
      <c r="J1863" s="3" t="s">
        <v>244</v>
      </c>
      <c r="K1863" s="3" t="s">
        <v>248</v>
      </c>
      <c r="L1863" s="3" t="s">
        <v>1433</v>
      </c>
      <c r="M1863" s="3" t="s">
        <v>126</v>
      </c>
      <c r="N1863" s="4">
        <v>0</v>
      </c>
      <c r="O1863" s="4">
        <v>403983</v>
      </c>
      <c r="P1863" s="4">
        <v>0</v>
      </c>
      <c r="Q1863" s="4">
        <v>403983</v>
      </c>
      <c r="R1863" s="4">
        <v>0</v>
      </c>
      <c r="S1863" s="4">
        <v>0</v>
      </c>
      <c r="T1863" s="4">
        <v>0</v>
      </c>
      <c r="U1863" s="4">
        <v>403983</v>
      </c>
      <c r="V1863" s="4">
        <v>403983</v>
      </c>
      <c r="W1863" s="4">
        <v>403983</v>
      </c>
      <c r="X1863" s="3" t="s">
        <v>247</v>
      </c>
    </row>
    <row r="1864" spans="1:24" ht="15.75" customHeight="1">
      <c r="A1864" s="3" t="s">
        <v>243</v>
      </c>
      <c r="B1864" s="3" t="s">
        <v>747</v>
      </c>
      <c r="C1864" s="3" t="s">
        <v>1117</v>
      </c>
      <c r="D1864" s="3" t="s">
        <v>1373</v>
      </c>
      <c r="E1864" s="3" t="s">
        <v>1374</v>
      </c>
      <c r="F1864" s="3" t="s">
        <v>190</v>
      </c>
      <c r="G1864" s="3" t="s">
        <v>191</v>
      </c>
      <c r="H1864" s="3" t="s">
        <v>1423</v>
      </c>
      <c r="I1864" s="3" t="s">
        <v>1424</v>
      </c>
      <c r="J1864" s="3" t="s">
        <v>244</v>
      </c>
      <c r="K1864" s="3" t="s">
        <v>1370</v>
      </c>
      <c r="L1864" s="3" t="s">
        <v>1431</v>
      </c>
      <c r="M1864" s="3" t="s">
        <v>126</v>
      </c>
      <c r="N1864" s="4">
        <v>56500</v>
      </c>
      <c r="O1864" s="4">
        <v>0</v>
      </c>
      <c r="P1864" s="4">
        <v>0</v>
      </c>
      <c r="Q1864" s="4">
        <v>56500</v>
      </c>
      <c r="R1864" s="4">
        <v>0</v>
      </c>
      <c r="S1864" s="4">
        <v>56500</v>
      </c>
      <c r="T1864" s="4">
        <v>56500</v>
      </c>
      <c r="U1864" s="4">
        <v>0</v>
      </c>
      <c r="V1864" s="4">
        <v>0</v>
      </c>
      <c r="W1864" s="4">
        <v>0</v>
      </c>
      <c r="X1864" s="3" t="s">
        <v>247</v>
      </c>
    </row>
    <row r="1865" spans="1:24" ht="15.75" customHeight="1">
      <c r="A1865" s="3" t="s">
        <v>262</v>
      </c>
      <c r="B1865" s="3" t="s">
        <v>747</v>
      </c>
      <c r="C1865" s="3" t="s">
        <v>1117</v>
      </c>
      <c r="D1865" s="3" t="s">
        <v>1373</v>
      </c>
      <c r="E1865" s="3" t="s">
        <v>1374</v>
      </c>
      <c r="F1865" s="3" t="s">
        <v>29</v>
      </c>
      <c r="G1865" s="3" t="s">
        <v>30</v>
      </c>
      <c r="H1865" s="3" t="s">
        <v>31</v>
      </c>
      <c r="I1865" s="3" t="s">
        <v>32</v>
      </c>
      <c r="J1865" s="3" t="s">
        <v>263</v>
      </c>
      <c r="K1865" s="3" t="s">
        <v>264</v>
      </c>
      <c r="L1865" s="3" t="s">
        <v>1434</v>
      </c>
      <c r="M1865" s="3" t="s">
        <v>36</v>
      </c>
      <c r="N1865" s="4">
        <v>57398.06</v>
      </c>
      <c r="O1865" s="4">
        <v>0</v>
      </c>
      <c r="P1865" s="4">
        <v>0</v>
      </c>
      <c r="Q1865" s="4">
        <v>57398.06</v>
      </c>
      <c r="R1865" s="4">
        <v>0</v>
      </c>
      <c r="S1865" s="4">
        <v>20050.07</v>
      </c>
      <c r="T1865" s="4">
        <v>20050.07</v>
      </c>
      <c r="U1865" s="4">
        <v>37347.99</v>
      </c>
      <c r="V1865" s="4">
        <v>37347.99</v>
      </c>
      <c r="W1865" s="4">
        <v>37347.99</v>
      </c>
      <c r="X1865" s="3" t="s">
        <v>266</v>
      </c>
    </row>
    <row r="1866" spans="1:24" ht="15.75" customHeight="1">
      <c r="A1866" s="3" t="s">
        <v>24</v>
      </c>
      <c r="B1866" s="3" t="s">
        <v>747</v>
      </c>
      <c r="C1866" s="3" t="s">
        <v>845</v>
      </c>
      <c r="D1866" s="3" t="s">
        <v>1435</v>
      </c>
      <c r="E1866" s="3" t="s">
        <v>1436</v>
      </c>
      <c r="F1866" s="3" t="s">
        <v>29</v>
      </c>
      <c r="G1866" s="3" t="s">
        <v>30</v>
      </c>
      <c r="H1866" s="3" t="s">
        <v>31</v>
      </c>
      <c r="I1866" s="3" t="s">
        <v>32</v>
      </c>
      <c r="J1866" s="3" t="s">
        <v>33</v>
      </c>
      <c r="K1866" s="3" t="s">
        <v>34</v>
      </c>
      <c r="L1866" s="3" t="s">
        <v>1437</v>
      </c>
      <c r="M1866" s="3" t="s">
        <v>36</v>
      </c>
      <c r="N1866" s="4">
        <v>1744619</v>
      </c>
      <c r="O1866" s="4">
        <v>-11997</v>
      </c>
      <c r="P1866" s="4">
        <v>0</v>
      </c>
      <c r="Q1866" s="4">
        <v>1732622</v>
      </c>
      <c r="R1866" s="4">
        <v>0</v>
      </c>
      <c r="S1866" s="4">
        <v>609584.74</v>
      </c>
      <c r="T1866" s="4">
        <v>609584.74</v>
      </c>
      <c r="U1866" s="4">
        <v>1123037.26</v>
      </c>
      <c r="V1866" s="4">
        <v>1123037.26</v>
      </c>
      <c r="W1866" s="4">
        <v>1123037.26</v>
      </c>
      <c r="X1866" s="3" t="s">
        <v>37</v>
      </c>
    </row>
    <row r="1867" spans="1:24" ht="15.75" customHeight="1">
      <c r="A1867" s="3" t="s">
        <v>24</v>
      </c>
      <c r="B1867" s="3" t="s">
        <v>747</v>
      </c>
      <c r="C1867" s="3" t="s">
        <v>845</v>
      </c>
      <c r="D1867" s="3" t="s">
        <v>1435</v>
      </c>
      <c r="E1867" s="3" t="s">
        <v>1436</v>
      </c>
      <c r="F1867" s="3" t="s">
        <v>29</v>
      </c>
      <c r="G1867" s="3" t="s">
        <v>30</v>
      </c>
      <c r="H1867" s="3" t="s">
        <v>31</v>
      </c>
      <c r="I1867" s="3" t="s">
        <v>32</v>
      </c>
      <c r="J1867" s="3" t="s">
        <v>33</v>
      </c>
      <c r="K1867" s="3" t="s">
        <v>38</v>
      </c>
      <c r="L1867" s="3" t="s">
        <v>1438</v>
      </c>
      <c r="M1867" s="3" t="s">
        <v>36</v>
      </c>
      <c r="N1867" s="4">
        <v>22171.200000000001</v>
      </c>
      <c r="O1867" s="4">
        <v>0</v>
      </c>
      <c r="P1867" s="4">
        <v>0</v>
      </c>
      <c r="Q1867" s="4">
        <v>22171.200000000001</v>
      </c>
      <c r="R1867" s="4">
        <v>0</v>
      </c>
      <c r="S1867" s="4">
        <v>9238</v>
      </c>
      <c r="T1867" s="4">
        <v>9238</v>
      </c>
      <c r="U1867" s="4">
        <v>12933.2</v>
      </c>
      <c r="V1867" s="4">
        <v>12933.2</v>
      </c>
      <c r="W1867" s="4">
        <v>12933.2</v>
      </c>
      <c r="X1867" s="3" t="s">
        <v>37</v>
      </c>
    </row>
    <row r="1868" spans="1:24" ht="15.75" customHeight="1">
      <c r="A1868" s="3" t="s">
        <v>24</v>
      </c>
      <c r="B1868" s="3" t="s">
        <v>747</v>
      </c>
      <c r="C1868" s="3" t="s">
        <v>845</v>
      </c>
      <c r="D1868" s="3" t="s">
        <v>1435</v>
      </c>
      <c r="E1868" s="3" t="s">
        <v>1436</v>
      </c>
      <c r="F1868" s="3" t="s">
        <v>29</v>
      </c>
      <c r="G1868" s="3" t="s">
        <v>30</v>
      </c>
      <c r="H1868" s="3" t="s">
        <v>31</v>
      </c>
      <c r="I1868" s="3" t="s">
        <v>32</v>
      </c>
      <c r="J1868" s="3" t="s">
        <v>33</v>
      </c>
      <c r="K1868" s="3" t="s">
        <v>40</v>
      </c>
      <c r="L1868" s="3" t="s">
        <v>1439</v>
      </c>
      <c r="M1868" s="3" t="s">
        <v>36</v>
      </c>
      <c r="N1868" s="4">
        <v>200256.02</v>
      </c>
      <c r="O1868" s="4">
        <v>-999.75</v>
      </c>
      <c r="P1868" s="4">
        <v>0</v>
      </c>
      <c r="Q1868" s="4">
        <v>199256.27</v>
      </c>
      <c r="R1868" s="4">
        <v>42535.48</v>
      </c>
      <c r="S1868" s="4">
        <v>18827.150000000001</v>
      </c>
      <c r="T1868" s="4">
        <v>18827.150000000001</v>
      </c>
      <c r="U1868" s="4">
        <v>180429.12</v>
      </c>
      <c r="V1868" s="4">
        <v>180429.12</v>
      </c>
      <c r="W1868" s="4">
        <v>137893.64000000001</v>
      </c>
      <c r="X1868" s="3" t="s">
        <v>37</v>
      </c>
    </row>
    <row r="1869" spans="1:24" ht="15.75" customHeight="1">
      <c r="A1869" s="3" t="s">
        <v>24</v>
      </c>
      <c r="B1869" s="3" t="s">
        <v>747</v>
      </c>
      <c r="C1869" s="3" t="s">
        <v>845</v>
      </c>
      <c r="D1869" s="3" t="s">
        <v>1435</v>
      </c>
      <c r="E1869" s="3" t="s">
        <v>1436</v>
      </c>
      <c r="F1869" s="3" t="s">
        <v>29</v>
      </c>
      <c r="G1869" s="3" t="s">
        <v>30</v>
      </c>
      <c r="H1869" s="3" t="s">
        <v>31</v>
      </c>
      <c r="I1869" s="3" t="s">
        <v>32</v>
      </c>
      <c r="J1869" s="3" t="s">
        <v>33</v>
      </c>
      <c r="K1869" s="3" t="s">
        <v>42</v>
      </c>
      <c r="L1869" s="3" t="s">
        <v>1440</v>
      </c>
      <c r="M1869" s="3" t="s">
        <v>36</v>
      </c>
      <c r="N1869" s="4">
        <v>74445.83</v>
      </c>
      <c r="O1869" s="4">
        <v>-465.9</v>
      </c>
      <c r="P1869" s="4">
        <v>0</v>
      </c>
      <c r="Q1869" s="4">
        <v>73979.929999999993</v>
      </c>
      <c r="R1869" s="4">
        <v>17115</v>
      </c>
      <c r="S1869" s="4">
        <v>5528.75</v>
      </c>
      <c r="T1869" s="4">
        <v>5528.75</v>
      </c>
      <c r="U1869" s="4">
        <v>68451.179999999993</v>
      </c>
      <c r="V1869" s="4">
        <v>68451.179999999993</v>
      </c>
      <c r="W1869" s="4">
        <v>51336.18</v>
      </c>
      <c r="X1869" s="3" t="s">
        <v>37</v>
      </c>
    </row>
    <row r="1870" spans="1:24" ht="15.75" customHeight="1">
      <c r="A1870" s="3" t="s">
        <v>24</v>
      </c>
      <c r="B1870" s="3" t="s">
        <v>747</v>
      </c>
      <c r="C1870" s="3" t="s">
        <v>845</v>
      </c>
      <c r="D1870" s="3" t="s">
        <v>1435</v>
      </c>
      <c r="E1870" s="3" t="s">
        <v>1436</v>
      </c>
      <c r="F1870" s="3" t="s">
        <v>29</v>
      </c>
      <c r="G1870" s="3" t="s">
        <v>30</v>
      </c>
      <c r="H1870" s="3" t="s">
        <v>31</v>
      </c>
      <c r="I1870" s="3" t="s">
        <v>32</v>
      </c>
      <c r="J1870" s="3" t="s">
        <v>33</v>
      </c>
      <c r="K1870" s="3" t="s">
        <v>44</v>
      </c>
      <c r="L1870" s="3" t="s">
        <v>1441</v>
      </c>
      <c r="M1870" s="3" t="s">
        <v>36</v>
      </c>
      <c r="N1870" s="4">
        <v>426</v>
      </c>
      <c r="O1870" s="4">
        <v>128.4</v>
      </c>
      <c r="P1870" s="4">
        <v>0</v>
      </c>
      <c r="Q1870" s="4">
        <v>554.4</v>
      </c>
      <c r="R1870" s="4">
        <v>0</v>
      </c>
      <c r="S1870" s="4">
        <v>214.2</v>
      </c>
      <c r="T1870" s="4">
        <v>214.2</v>
      </c>
      <c r="U1870" s="4">
        <v>340.2</v>
      </c>
      <c r="V1870" s="4">
        <v>340.2</v>
      </c>
      <c r="W1870" s="4">
        <v>340.2</v>
      </c>
      <c r="X1870" s="3" t="s">
        <v>37</v>
      </c>
    </row>
    <row r="1871" spans="1:24" ht="15.75" customHeight="1">
      <c r="A1871" s="3" t="s">
        <v>24</v>
      </c>
      <c r="B1871" s="3" t="s">
        <v>747</v>
      </c>
      <c r="C1871" s="3" t="s">
        <v>845</v>
      </c>
      <c r="D1871" s="3" t="s">
        <v>1435</v>
      </c>
      <c r="E1871" s="3" t="s">
        <v>1436</v>
      </c>
      <c r="F1871" s="3" t="s">
        <v>29</v>
      </c>
      <c r="G1871" s="3" t="s">
        <v>30</v>
      </c>
      <c r="H1871" s="3" t="s">
        <v>31</v>
      </c>
      <c r="I1871" s="3" t="s">
        <v>32</v>
      </c>
      <c r="J1871" s="3" t="s">
        <v>33</v>
      </c>
      <c r="K1871" s="3" t="s">
        <v>46</v>
      </c>
      <c r="L1871" s="3" t="s">
        <v>1442</v>
      </c>
      <c r="M1871" s="3" t="s">
        <v>36</v>
      </c>
      <c r="N1871" s="4">
        <v>3168</v>
      </c>
      <c r="O1871" s="4">
        <v>0</v>
      </c>
      <c r="P1871" s="4">
        <v>0</v>
      </c>
      <c r="Q1871" s="4">
        <v>3168</v>
      </c>
      <c r="R1871" s="4">
        <v>0</v>
      </c>
      <c r="S1871" s="4">
        <v>1224</v>
      </c>
      <c r="T1871" s="4">
        <v>1224</v>
      </c>
      <c r="U1871" s="4">
        <v>1944</v>
      </c>
      <c r="V1871" s="4">
        <v>1944</v>
      </c>
      <c r="W1871" s="4">
        <v>1944</v>
      </c>
      <c r="X1871" s="3" t="s">
        <v>37</v>
      </c>
    </row>
    <row r="1872" spans="1:24" ht="15.75" customHeight="1">
      <c r="A1872" s="3" t="s">
        <v>24</v>
      </c>
      <c r="B1872" s="3" t="s">
        <v>747</v>
      </c>
      <c r="C1872" s="3" t="s">
        <v>845</v>
      </c>
      <c r="D1872" s="3" t="s">
        <v>1435</v>
      </c>
      <c r="E1872" s="3" t="s">
        <v>1436</v>
      </c>
      <c r="F1872" s="3" t="s">
        <v>29</v>
      </c>
      <c r="G1872" s="3" t="s">
        <v>30</v>
      </c>
      <c r="H1872" s="3" t="s">
        <v>31</v>
      </c>
      <c r="I1872" s="3" t="s">
        <v>32</v>
      </c>
      <c r="J1872" s="3" t="s">
        <v>33</v>
      </c>
      <c r="K1872" s="3" t="s">
        <v>48</v>
      </c>
      <c r="L1872" s="3" t="s">
        <v>1443</v>
      </c>
      <c r="M1872" s="3" t="s">
        <v>36</v>
      </c>
      <c r="N1872" s="4">
        <v>665.14</v>
      </c>
      <c r="O1872" s="4">
        <v>0</v>
      </c>
      <c r="P1872" s="4">
        <v>0</v>
      </c>
      <c r="Q1872" s="4">
        <v>665.14</v>
      </c>
      <c r="R1872" s="4">
        <v>0</v>
      </c>
      <c r="S1872" s="4">
        <v>0</v>
      </c>
      <c r="T1872" s="4">
        <v>0</v>
      </c>
      <c r="U1872" s="4">
        <v>665.14</v>
      </c>
      <c r="V1872" s="4">
        <v>665.14</v>
      </c>
      <c r="W1872" s="4">
        <v>665.14</v>
      </c>
      <c r="X1872" s="3" t="s">
        <v>37</v>
      </c>
    </row>
    <row r="1873" spans="1:24" ht="15.75" customHeight="1">
      <c r="A1873" s="3" t="s">
        <v>24</v>
      </c>
      <c r="B1873" s="3" t="s">
        <v>747</v>
      </c>
      <c r="C1873" s="3" t="s">
        <v>845</v>
      </c>
      <c r="D1873" s="3" t="s">
        <v>1435</v>
      </c>
      <c r="E1873" s="3" t="s">
        <v>1436</v>
      </c>
      <c r="F1873" s="3" t="s">
        <v>29</v>
      </c>
      <c r="G1873" s="3" t="s">
        <v>30</v>
      </c>
      <c r="H1873" s="3" t="s">
        <v>31</v>
      </c>
      <c r="I1873" s="3" t="s">
        <v>32</v>
      </c>
      <c r="J1873" s="3" t="s">
        <v>33</v>
      </c>
      <c r="K1873" s="3" t="s">
        <v>50</v>
      </c>
      <c r="L1873" s="3" t="s">
        <v>1444</v>
      </c>
      <c r="M1873" s="3" t="s">
        <v>36</v>
      </c>
      <c r="N1873" s="4">
        <v>1108.56</v>
      </c>
      <c r="O1873" s="4">
        <v>0</v>
      </c>
      <c r="P1873" s="4">
        <v>0</v>
      </c>
      <c r="Q1873" s="4">
        <v>1108.56</v>
      </c>
      <c r="R1873" s="4">
        <v>0</v>
      </c>
      <c r="S1873" s="4">
        <v>431.3</v>
      </c>
      <c r="T1873" s="4">
        <v>431.3</v>
      </c>
      <c r="U1873" s="4">
        <v>677.26</v>
      </c>
      <c r="V1873" s="4">
        <v>677.26</v>
      </c>
      <c r="W1873" s="4">
        <v>677.26</v>
      </c>
      <c r="X1873" s="3" t="s">
        <v>37</v>
      </c>
    </row>
    <row r="1874" spans="1:24" ht="15.75" customHeight="1">
      <c r="A1874" s="3" t="s">
        <v>24</v>
      </c>
      <c r="B1874" s="3" t="s">
        <v>747</v>
      </c>
      <c r="C1874" s="3" t="s">
        <v>845</v>
      </c>
      <c r="D1874" s="3" t="s">
        <v>1435</v>
      </c>
      <c r="E1874" s="3" t="s">
        <v>1436</v>
      </c>
      <c r="F1874" s="3" t="s">
        <v>29</v>
      </c>
      <c r="G1874" s="3" t="s">
        <v>30</v>
      </c>
      <c r="H1874" s="3" t="s">
        <v>31</v>
      </c>
      <c r="I1874" s="3" t="s">
        <v>32</v>
      </c>
      <c r="J1874" s="3" t="s">
        <v>33</v>
      </c>
      <c r="K1874" s="3" t="s">
        <v>281</v>
      </c>
      <c r="L1874" s="3" t="s">
        <v>1445</v>
      </c>
      <c r="M1874" s="3" t="s">
        <v>36</v>
      </c>
      <c r="N1874" s="4">
        <v>3193.56</v>
      </c>
      <c r="O1874" s="4">
        <v>-3193.56</v>
      </c>
      <c r="P1874" s="4">
        <v>0</v>
      </c>
      <c r="Q1874" s="4">
        <v>0</v>
      </c>
      <c r="R1874" s="4">
        <v>0</v>
      </c>
      <c r="S1874" s="4">
        <v>0</v>
      </c>
      <c r="T1874" s="4">
        <v>0</v>
      </c>
      <c r="U1874" s="4">
        <v>0</v>
      </c>
      <c r="V1874" s="4">
        <v>0</v>
      </c>
      <c r="W1874" s="4">
        <v>0</v>
      </c>
      <c r="X1874" s="3" t="s">
        <v>37</v>
      </c>
    </row>
    <row r="1875" spans="1:24" ht="15.75" customHeight="1">
      <c r="A1875" s="3" t="s">
        <v>24</v>
      </c>
      <c r="B1875" s="3" t="s">
        <v>747</v>
      </c>
      <c r="C1875" s="3" t="s">
        <v>845</v>
      </c>
      <c r="D1875" s="3" t="s">
        <v>1435</v>
      </c>
      <c r="E1875" s="3" t="s">
        <v>1436</v>
      </c>
      <c r="F1875" s="3" t="s">
        <v>29</v>
      </c>
      <c r="G1875" s="3" t="s">
        <v>30</v>
      </c>
      <c r="H1875" s="3" t="s">
        <v>31</v>
      </c>
      <c r="I1875" s="3" t="s">
        <v>32</v>
      </c>
      <c r="J1875" s="3" t="s">
        <v>33</v>
      </c>
      <c r="K1875" s="3" t="s">
        <v>52</v>
      </c>
      <c r="L1875" s="3" t="s">
        <v>1446</v>
      </c>
      <c r="M1875" s="3" t="s">
        <v>36</v>
      </c>
      <c r="N1875" s="4">
        <v>8388.99</v>
      </c>
      <c r="O1875" s="4">
        <v>-1900</v>
      </c>
      <c r="P1875" s="4">
        <v>0</v>
      </c>
      <c r="Q1875" s="4">
        <v>6488.99</v>
      </c>
      <c r="R1875" s="4">
        <v>0</v>
      </c>
      <c r="S1875" s="4">
        <v>928.21</v>
      </c>
      <c r="T1875" s="4">
        <v>928.21</v>
      </c>
      <c r="U1875" s="4">
        <v>5560.78</v>
      </c>
      <c r="V1875" s="4">
        <v>5560.78</v>
      </c>
      <c r="W1875" s="4">
        <v>5560.78</v>
      </c>
      <c r="X1875" s="3" t="s">
        <v>37</v>
      </c>
    </row>
    <row r="1876" spans="1:24" ht="15.75" customHeight="1">
      <c r="A1876" s="3" t="s">
        <v>24</v>
      </c>
      <c r="B1876" s="3" t="s">
        <v>747</v>
      </c>
      <c r="C1876" s="3" t="s">
        <v>845</v>
      </c>
      <c r="D1876" s="3" t="s">
        <v>1435</v>
      </c>
      <c r="E1876" s="3" t="s">
        <v>1436</v>
      </c>
      <c r="F1876" s="3" t="s">
        <v>29</v>
      </c>
      <c r="G1876" s="3" t="s">
        <v>30</v>
      </c>
      <c r="H1876" s="3" t="s">
        <v>31</v>
      </c>
      <c r="I1876" s="3" t="s">
        <v>32</v>
      </c>
      <c r="J1876" s="3" t="s">
        <v>33</v>
      </c>
      <c r="K1876" s="3" t="s">
        <v>54</v>
      </c>
      <c r="L1876" s="3" t="s">
        <v>1447</v>
      </c>
      <c r="M1876" s="3" t="s">
        <v>36</v>
      </c>
      <c r="N1876" s="4">
        <v>636282</v>
      </c>
      <c r="O1876" s="4">
        <v>0</v>
      </c>
      <c r="P1876" s="4">
        <v>0</v>
      </c>
      <c r="Q1876" s="4">
        <v>636282</v>
      </c>
      <c r="R1876" s="4">
        <v>369170</v>
      </c>
      <c r="S1876" s="4">
        <v>226846</v>
      </c>
      <c r="T1876" s="4">
        <v>226846</v>
      </c>
      <c r="U1876" s="4">
        <v>409436</v>
      </c>
      <c r="V1876" s="4">
        <v>409436</v>
      </c>
      <c r="W1876" s="4">
        <v>40266</v>
      </c>
      <c r="X1876" s="3" t="s">
        <v>37</v>
      </c>
    </row>
    <row r="1877" spans="1:24" ht="15.75" customHeight="1">
      <c r="A1877" s="3" t="s">
        <v>24</v>
      </c>
      <c r="B1877" s="3" t="s">
        <v>747</v>
      </c>
      <c r="C1877" s="3" t="s">
        <v>845</v>
      </c>
      <c r="D1877" s="3" t="s">
        <v>1435</v>
      </c>
      <c r="E1877" s="3" t="s">
        <v>1436</v>
      </c>
      <c r="F1877" s="3" t="s">
        <v>29</v>
      </c>
      <c r="G1877" s="3" t="s">
        <v>30</v>
      </c>
      <c r="H1877" s="3" t="s">
        <v>31</v>
      </c>
      <c r="I1877" s="3" t="s">
        <v>32</v>
      </c>
      <c r="J1877" s="3" t="s">
        <v>33</v>
      </c>
      <c r="K1877" s="3" t="s">
        <v>56</v>
      </c>
      <c r="L1877" s="3" t="s">
        <v>1448</v>
      </c>
      <c r="M1877" s="3" t="s">
        <v>36</v>
      </c>
      <c r="N1877" s="4">
        <v>5514.15</v>
      </c>
      <c r="O1877" s="4">
        <v>0</v>
      </c>
      <c r="P1877" s="4">
        <v>0</v>
      </c>
      <c r="Q1877" s="4">
        <v>5514.15</v>
      </c>
      <c r="R1877" s="4">
        <v>0</v>
      </c>
      <c r="S1877" s="4">
        <v>1006.33</v>
      </c>
      <c r="T1877" s="4">
        <v>1006.33</v>
      </c>
      <c r="U1877" s="4">
        <v>4507.82</v>
      </c>
      <c r="V1877" s="4">
        <v>4507.82</v>
      </c>
      <c r="W1877" s="4">
        <v>4507.82</v>
      </c>
      <c r="X1877" s="3" t="s">
        <v>37</v>
      </c>
    </row>
    <row r="1878" spans="1:24" ht="15.75" customHeight="1">
      <c r="A1878" s="3" t="s">
        <v>24</v>
      </c>
      <c r="B1878" s="3" t="s">
        <v>747</v>
      </c>
      <c r="C1878" s="3" t="s">
        <v>845</v>
      </c>
      <c r="D1878" s="3" t="s">
        <v>1435</v>
      </c>
      <c r="E1878" s="3" t="s">
        <v>1436</v>
      </c>
      <c r="F1878" s="3" t="s">
        <v>29</v>
      </c>
      <c r="G1878" s="3" t="s">
        <v>30</v>
      </c>
      <c r="H1878" s="3" t="s">
        <v>31</v>
      </c>
      <c r="I1878" s="3" t="s">
        <v>32</v>
      </c>
      <c r="J1878" s="3" t="s">
        <v>33</v>
      </c>
      <c r="K1878" s="3" t="s">
        <v>58</v>
      </c>
      <c r="L1878" s="3" t="s">
        <v>1449</v>
      </c>
      <c r="M1878" s="3" t="s">
        <v>36</v>
      </c>
      <c r="N1878" s="4">
        <v>1897.96</v>
      </c>
      <c r="O1878" s="4">
        <v>5093.5600000000004</v>
      </c>
      <c r="P1878" s="4">
        <v>0</v>
      </c>
      <c r="Q1878" s="4">
        <v>6991.52</v>
      </c>
      <c r="R1878" s="4">
        <v>0</v>
      </c>
      <c r="S1878" s="4">
        <v>6991.52</v>
      </c>
      <c r="T1878" s="4">
        <v>6991.52</v>
      </c>
      <c r="U1878" s="4">
        <v>0</v>
      </c>
      <c r="V1878" s="4">
        <v>0</v>
      </c>
      <c r="W1878" s="4">
        <v>0</v>
      </c>
      <c r="X1878" s="3" t="s">
        <v>37</v>
      </c>
    </row>
    <row r="1879" spans="1:24" ht="15.75" customHeight="1">
      <c r="A1879" s="3" t="s">
        <v>24</v>
      </c>
      <c r="B1879" s="3" t="s">
        <v>747</v>
      </c>
      <c r="C1879" s="3" t="s">
        <v>845</v>
      </c>
      <c r="D1879" s="3" t="s">
        <v>1435</v>
      </c>
      <c r="E1879" s="3" t="s">
        <v>1436</v>
      </c>
      <c r="F1879" s="3" t="s">
        <v>29</v>
      </c>
      <c r="G1879" s="3" t="s">
        <v>30</v>
      </c>
      <c r="H1879" s="3" t="s">
        <v>31</v>
      </c>
      <c r="I1879" s="3" t="s">
        <v>32</v>
      </c>
      <c r="J1879" s="3" t="s">
        <v>33</v>
      </c>
      <c r="K1879" s="3" t="s">
        <v>60</v>
      </c>
      <c r="L1879" s="3" t="s">
        <v>1450</v>
      </c>
      <c r="M1879" s="3" t="s">
        <v>36</v>
      </c>
      <c r="N1879" s="4">
        <v>303877.78999999998</v>
      </c>
      <c r="O1879" s="4">
        <v>-1517.62</v>
      </c>
      <c r="P1879" s="4">
        <v>0</v>
      </c>
      <c r="Q1879" s="4">
        <v>302360.17</v>
      </c>
      <c r="R1879" s="4">
        <v>46634.27</v>
      </c>
      <c r="S1879" s="4">
        <v>107993.39</v>
      </c>
      <c r="T1879" s="4">
        <v>107993.39</v>
      </c>
      <c r="U1879" s="4">
        <v>194366.78</v>
      </c>
      <c r="V1879" s="4">
        <v>194366.78</v>
      </c>
      <c r="W1879" s="4">
        <v>147732.51</v>
      </c>
      <c r="X1879" s="3" t="s">
        <v>37</v>
      </c>
    </row>
    <row r="1880" spans="1:24" ht="15.75" customHeight="1">
      <c r="A1880" s="3" t="s">
        <v>24</v>
      </c>
      <c r="B1880" s="3" t="s">
        <v>747</v>
      </c>
      <c r="C1880" s="3" t="s">
        <v>845</v>
      </c>
      <c r="D1880" s="3" t="s">
        <v>1435</v>
      </c>
      <c r="E1880" s="3" t="s">
        <v>1436</v>
      </c>
      <c r="F1880" s="3" t="s">
        <v>29</v>
      </c>
      <c r="G1880" s="3" t="s">
        <v>30</v>
      </c>
      <c r="H1880" s="3" t="s">
        <v>31</v>
      </c>
      <c r="I1880" s="3" t="s">
        <v>32</v>
      </c>
      <c r="J1880" s="3" t="s">
        <v>33</v>
      </c>
      <c r="K1880" s="3" t="s">
        <v>62</v>
      </c>
      <c r="L1880" s="3" t="s">
        <v>1451</v>
      </c>
      <c r="M1880" s="3" t="s">
        <v>36</v>
      </c>
      <c r="N1880" s="4">
        <v>200256.02</v>
      </c>
      <c r="O1880" s="4">
        <v>-999.75</v>
      </c>
      <c r="P1880" s="4">
        <v>0</v>
      </c>
      <c r="Q1880" s="4">
        <v>199256.27</v>
      </c>
      <c r="R1880" s="4">
        <v>40160.93</v>
      </c>
      <c r="S1880" s="4">
        <v>58827.69</v>
      </c>
      <c r="T1880" s="4">
        <v>58827.69</v>
      </c>
      <c r="U1880" s="4">
        <v>140428.57999999999</v>
      </c>
      <c r="V1880" s="4">
        <v>140428.57999999999</v>
      </c>
      <c r="W1880" s="4">
        <v>100267.65</v>
      </c>
      <c r="X1880" s="3" t="s">
        <v>37</v>
      </c>
    </row>
    <row r="1881" spans="1:24" ht="15.75" customHeight="1">
      <c r="A1881" s="3" t="s">
        <v>24</v>
      </c>
      <c r="B1881" s="3" t="s">
        <v>747</v>
      </c>
      <c r="C1881" s="3" t="s">
        <v>845</v>
      </c>
      <c r="D1881" s="3" t="s">
        <v>1435</v>
      </c>
      <c r="E1881" s="3" t="s">
        <v>1436</v>
      </c>
      <c r="F1881" s="3" t="s">
        <v>29</v>
      </c>
      <c r="G1881" s="3" t="s">
        <v>30</v>
      </c>
      <c r="H1881" s="3" t="s">
        <v>31</v>
      </c>
      <c r="I1881" s="3" t="s">
        <v>32</v>
      </c>
      <c r="J1881" s="3" t="s">
        <v>33</v>
      </c>
      <c r="K1881" s="3" t="s">
        <v>64</v>
      </c>
      <c r="L1881" s="3" t="s">
        <v>1452</v>
      </c>
      <c r="M1881" s="3" t="s">
        <v>36</v>
      </c>
      <c r="N1881" s="4">
        <v>42147.88</v>
      </c>
      <c r="O1881" s="4">
        <v>0</v>
      </c>
      <c r="P1881" s="4">
        <v>0</v>
      </c>
      <c r="Q1881" s="4">
        <v>42147.88</v>
      </c>
      <c r="R1881" s="4">
        <v>0</v>
      </c>
      <c r="S1881" s="4">
        <v>3915.8</v>
      </c>
      <c r="T1881" s="4">
        <v>3915.8</v>
      </c>
      <c r="U1881" s="4">
        <v>38232.080000000002</v>
      </c>
      <c r="V1881" s="4">
        <v>38232.080000000002</v>
      </c>
      <c r="W1881" s="4">
        <v>38232.080000000002</v>
      </c>
      <c r="X1881" s="3" t="s">
        <v>37</v>
      </c>
    </row>
    <row r="1882" spans="1:24" ht="15.75" customHeight="1">
      <c r="A1882" s="3" t="s">
        <v>118</v>
      </c>
      <c r="B1882" s="3" t="s">
        <v>747</v>
      </c>
      <c r="C1882" s="3" t="s">
        <v>845</v>
      </c>
      <c r="D1882" s="3" t="s">
        <v>1435</v>
      </c>
      <c r="E1882" s="3" t="s">
        <v>1436</v>
      </c>
      <c r="F1882" s="3" t="s">
        <v>1453</v>
      </c>
      <c r="G1882" s="3" t="s">
        <v>1454</v>
      </c>
      <c r="H1882" s="3" t="s">
        <v>1455</v>
      </c>
      <c r="I1882" s="3" t="s">
        <v>1456</v>
      </c>
      <c r="J1882" s="3" t="s">
        <v>123</v>
      </c>
      <c r="K1882" s="3" t="s">
        <v>178</v>
      </c>
      <c r="L1882" s="3" t="s">
        <v>1457</v>
      </c>
      <c r="M1882" s="3" t="s">
        <v>126</v>
      </c>
      <c r="N1882" s="4">
        <v>1200</v>
      </c>
      <c r="O1882" s="4">
        <v>-1200</v>
      </c>
      <c r="P1882" s="4">
        <v>0</v>
      </c>
      <c r="Q1882" s="4">
        <v>0</v>
      </c>
      <c r="R1882" s="4">
        <v>0</v>
      </c>
      <c r="S1882" s="4">
        <v>0</v>
      </c>
      <c r="T1882" s="4">
        <v>0</v>
      </c>
      <c r="U1882" s="4">
        <v>0</v>
      </c>
      <c r="V1882" s="4">
        <v>0</v>
      </c>
      <c r="W1882" s="4">
        <v>0</v>
      </c>
      <c r="X1882" s="3" t="s">
        <v>127</v>
      </c>
    </row>
    <row r="1883" spans="1:24" ht="15.75" customHeight="1">
      <c r="A1883" s="3" t="s">
        <v>118</v>
      </c>
      <c r="B1883" s="3" t="s">
        <v>747</v>
      </c>
      <c r="C1883" s="3" t="s">
        <v>845</v>
      </c>
      <c r="D1883" s="3" t="s">
        <v>1435</v>
      </c>
      <c r="E1883" s="3" t="s">
        <v>1436</v>
      </c>
      <c r="F1883" s="3" t="s">
        <v>1453</v>
      </c>
      <c r="G1883" s="3" t="s">
        <v>1454</v>
      </c>
      <c r="H1883" s="3" t="s">
        <v>1455</v>
      </c>
      <c r="I1883" s="3" t="s">
        <v>1456</v>
      </c>
      <c r="J1883" s="3" t="s">
        <v>123</v>
      </c>
      <c r="K1883" s="3" t="s">
        <v>516</v>
      </c>
      <c r="L1883" s="3" t="s">
        <v>1458</v>
      </c>
      <c r="M1883" s="3" t="s">
        <v>126</v>
      </c>
      <c r="N1883" s="4">
        <v>3000</v>
      </c>
      <c r="O1883" s="4">
        <v>-3000</v>
      </c>
      <c r="P1883" s="4">
        <v>0</v>
      </c>
      <c r="Q1883" s="4">
        <v>0</v>
      </c>
      <c r="R1883" s="4">
        <v>0</v>
      </c>
      <c r="S1883" s="4">
        <v>0</v>
      </c>
      <c r="T1883" s="4">
        <v>0</v>
      </c>
      <c r="U1883" s="4">
        <v>0</v>
      </c>
      <c r="V1883" s="4">
        <v>0</v>
      </c>
      <c r="W1883" s="4">
        <v>0</v>
      </c>
      <c r="X1883" s="3" t="s">
        <v>127</v>
      </c>
    </row>
    <row r="1884" spans="1:24" ht="15.75" customHeight="1">
      <c r="A1884" s="3" t="s">
        <v>118</v>
      </c>
      <c r="B1884" s="3" t="s">
        <v>747</v>
      </c>
      <c r="C1884" s="3" t="s">
        <v>845</v>
      </c>
      <c r="D1884" s="3" t="s">
        <v>1435</v>
      </c>
      <c r="E1884" s="3" t="s">
        <v>1436</v>
      </c>
      <c r="F1884" s="3" t="s">
        <v>1453</v>
      </c>
      <c r="G1884" s="3" t="s">
        <v>1454</v>
      </c>
      <c r="H1884" s="3" t="s">
        <v>1455</v>
      </c>
      <c r="I1884" s="3" t="s">
        <v>1456</v>
      </c>
      <c r="J1884" s="3" t="s">
        <v>123</v>
      </c>
      <c r="K1884" s="3" t="s">
        <v>148</v>
      </c>
      <c r="L1884" s="3" t="s">
        <v>1459</v>
      </c>
      <c r="M1884" s="3" t="s">
        <v>126</v>
      </c>
      <c r="N1884" s="4">
        <v>1000</v>
      </c>
      <c r="O1884" s="4">
        <v>1200</v>
      </c>
      <c r="P1884" s="4">
        <v>0</v>
      </c>
      <c r="Q1884" s="4">
        <v>2200</v>
      </c>
      <c r="R1884" s="4">
        <v>0</v>
      </c>
      <c r="S1884" s="4">
        <v>0</v>
      </c>
      <c r="T1884" s="4">
        <v>0</v>
      </c>
      <c r="U1884" s="4">
        <v>2200</v>
      </c>
      <c r="V1884" s="4">
        <v>2200</v>
      </c>
      <c r="W1884" s="4">
        <v>2200</v>
      </c>
      <c r="X1884" s="3" t="s">
        <v>127</v>
      </c>
    </row>
    <row r="1885" spans="1:24" ht="15.75" customHeight="1">
      <c r="A1885" s="3" t="s">
        <v>118</v>
      </c>
      <c r="B1885" s="3" t="s">
        <v>747</v>
      </c>
      <c r="C1885" s="3" t="s">
        <v>845</v>
      </c>
      <c r="D1885" s="3" t="s">
        <v>1435</v>
      </c>
      <c r="E1885" s="3" t="s">
        <v>1436</v>
      </c>
      <c r="F1885" s="3" t="s">
        <v>206</v>
      </c>
      <c r="G1885" s="3" t="s">
        <v>207</v>
      </c>
      <c r="H1885" s="3" t="s">
        <v>208</v>
      </c>
      <c r="I1885" s="3" t="s">
        <v>209</v>
      </c>
      <c r="J1885" s="3" t="s">
        <v>123</v>
      </c>
      <c r="K1885" s="3" t="s">
        <v>178</v>
      </c>
      <c r="L1885" s="3" t="s">
        <v>1460</v>
      </c>
      <c r="M1885" s="3" t="s">
        <v>126</v>
      </c>
      <c r="N1885" s="4">
        <v>67900</v>
      </c>
      <c r="O1885" s="4">
        <v>0</v>
      </c>
      <c r="P1885" s="4">
        <v>0</v>
      </c>
      <c r="Q1885" s="4">
        <v>67900</v>
      </c>
      <c r="R1885" s="4">
        <v>66900</v>
      </c>
      <c r="S1885" s="4">
        <v>0</v>
      </c>
      <c r="T1885" s="4">
        <v>0</v>
      </c>
      <c r="U1885" s="4">
        <v>67900</v>
      </c>
      <c r="V1885" s="4">
        <v>67900</v>
      </c>
      <c r="W1885" s="4">
        <v>1000</v>
      </c>
      <c r="X1885" s="3" t="s">
        <v>127</v>
      </c>
    </row>
    <row r="1886" spans="1:24" ht="15.75" customHeight="1">
      <c r="A1886" s="3" t="s">
        <v>118</v>
      </c>
      <c r="B1886" s="3" t="s">
        <v>747</v>
      </c>
      <c r="C1886" s="3" t="s">
        <v>845</v>
      </c>
      <c r="D1886" s="3" t="s">
        <v>1435</v>
      </c>
      <c r="E1886" s="3" t="s">
        <v>1436</v>
      </c>
      <c r="F1886" s="3" t="s">
        <v>206</v>
      </c>
      <c r="G1886" s="3" t="s">
        <v>207</v>
      </c>
      <c r="H1886" s="3" t="s">
        <v>208</v>
      </c>
      <c r="I1886" s="3" t="s">
        <v>209</v>
      </c>
      <c r="J1886" s="3" t="s">
        <v>123</v>
      </c>
      <c r="K1886" s="3" t="s">
        <v>332</v>
      </c>
      <c r="L1886" s="3" t="s">
        <v>1461</v>
      </c>
      <c r="M1886" s="3" t="s">
        <v>126</v>
      </c>
      <c r="N1886" s="4">
        <v>11200.9</v>
      </c>
      <c r="O1886" s="4">
        <v>-4800</v>
      </c>
      <c r="P1886" s="4">
        <v>0</v>
      </c>
      <c r="Q1886" s="4">
        <v>6400.9</v>
      </c>
      <c r="R1886" s="4">
        <v>0</v>
      </c>
      <c r="S1886" s="4">
        <v>0</v>
      </c>
      <c r="T1886" s="4">
        <v>0</v>
      </c>
      <c r="U1886" s="4">
        <v>6400.9</v>
      </c>
      <c r="V1886" s="4">
        <v>6400.9</v>
      </c>
      <c r="W1886" s="4">
        <v>6400.9</v>
      </c>
      <c r="X1886" s="3" t="s">
        <v>127</v>
      </c>
    </row>
    <row r="1887" spans="1:24" ht="15.75" customHeight="1">
      <c r="A1887" s="3" t="s">
        <v>118</v>
      </c>
      <c r="B1887" s="3" t="s">
        <v>747</v>
      </c>
      <c r="C1887" s="3" t="s">
        <v>845</v>
      </c>
      <c r="D1887" s="3" t="s">
        <v>1435</v>
      </c>
      <c r="E1887" s="3" t="s">
        <v>1436</v>
      </c>
      <c r="F1887" s="3" t="s">
        <v>206</v>
      </c>
      <c r="G1887" s="3" t="s">
        <v>207</v>
      </c>
      <c r="H1887" s="3" t="s">
        <v>208</v>
      </c>
      <c r="I1887" s="3" t="s">
        <v>209</v>
      </c>
      <c r="J1887" s="3" t="s">
        <v>123</v>
      </c>
      <c r="K1887" s="3" t="s">
        <v>516</v>
      </c>
      <c r="L1887" s="3" t="s">
        <v>1462</v>
      </c>
      <c r="M1887" s="3" t="s">
        <v>126</v>
      </c>
      <c r="N1887" s="4">
        <v>65294.35</v>
      </c>
      <c r="O1887" s="4">
        <v>0</v>
      </c>
      <c r="P1887" s="4">
        <v>0</v>
      </c>
      <c r="Q1887" s="4">
        <v>65294.35</v>
      </c>
      <c r="R1887" s="4">
        <v>7835.63</v>
      </c>
      <c r="S1887" s="4">
        <v>57458.720000000001</v>
      </c>
      <c r="T1887" s="4">
        <v>57458.720000000001</v>
      </c>
      <c r="U1887" s="4">
        <v>7835.63</v>
      </c>
      <c r="V1887" s="4">
        <v>7835.63</v>
      </c>
      <c r="W1887" s="4">
        <v>0</v>
      </c>
      <c r="X1887" s="3" t="s">
        <v>127</v>
      </c>
    </row>
    <row r="1888" spans="1:24" ht="15.75" customHeight="1">
      <c r="A1888" s="3" t="s">
        <v>118</v>
      </c>
      <c r="B1888" s="3" t="s">
        <v>747</v>
      </c>
      <c r="C1888" s="3" t="s">
        <v>845</v>
      </c>
      <c r="D1888" s="3" t="s">
        <v>1435</v>
      </c>
      <c r="E1888" s="3" t="s">
        <v>1436</v>
      </c>
      <c r="F1888" s="3" t="s">
        <v>206</v>
      </c>
      <c r="G1888" s="3" t="s">
        <v>207</v>
      </c>
      <c r="H1888" s="3" t="s">
        <v>208</v>
      </c>
      <c r="I1888" s="3" t="s">
        <v>209</v>
      </c>
      <c r="J1888" s="3" t="s">
        <v>123</v>
      </c>
      <c r="K1888" s="3" t="s">
        <v>148</v>
      </c>
      <c r="L1888" s="3" t="s">
        <v>1463</v>
      </c>
      <c r="M1888" s="3" t="s">
        <v>126</v>
      </c>
      <c r="N1888" s="4">
        <v>10000</v>
      </c>
      <c r="O1888" s="4">
        <v>0</v>
      </c>
      <c r="P1888" s="4">
        <v>0</v>
      </c>
      <c r="Q1888" s="4">
        <v>10000</v>
      </c>
      <c r="R1888" s="4">
        <v>9999</v>
      </c>
      <c r="S1888" s="4">
        <v>0</v>
      </c>
      <c r="T1888" s="4">
        <v>0</v>
      </c>
      <c r="U1888" s="4">
        <v>10000</v>
      </c>
      <c r="V1888" s="4">
        <v>10000</v>
      </c>
      <c r="W1888" s="4">
        <v>1</v>
      </c>
      <c r="X1888" s="3" t="s">
        <v>127</v>
      </c>
    </row>
    <row r="1889" spans="1:24" ht="15.75" customHeight="1">
      <c r="A1889" s="3" t="s">
        <v>118</v>
      </c>
      <c r="B1889" s="3" t="s">
        <v>747</v>
      </c>
      <c r="C1889" s="3" t="s">
        <v>845</v>
      </c>
      <c r="D1889" s="3" t="s">
        <v>1435</v>
      </c>
      <c r="E1889" s="3" t="s">
        <v>1436</v>
      </c>
      <c r="F1889" s="3" t="s">
        <v>206</v>
      </c>
      <c r="G1889" s="3" t="s">
        <v>207</v>
      </c>
      <c r="H1889" s="3" t="s">
        <v>208</v>
      </c>
      <c r="I1889" s="3" t="s">
        <v>209</v>
      </c>
      <c r="J1889" s="3" t="s">
        <v>123</v>
      </c>
      <c r="K1889" s="3" t="s">
        <v>382</v>
      </c>
      <c r="L1889" s="3" t="s">
        <v>1464</v>
      </c>
      <c r="M1889" s="3" t="s">
        <v>126</v>
      </c>
      <c r="N1889" s="4">
        <v>74000</v>
      </c>
      <c r="O1889" s="4">
        <v>-11200</v>
      </c>
      <c r="P1889" s="4">
        <v>0</v>
      </c>
      <c r="Q1889" s="4">
        <v>62800</v>
      </c>
      <c r="R1889" s="4">
        <v>0</v>
      </c>
      <c r="S1889" s="4">
        <v>62800</v>
      </c>
      <c r="T1889" s="4">
        <v>62800</v>
      </c>
      <c r="U1889" s="4">
        <v>0</v>
      </c>
      <c r="V1889" s="4">
        <v>0</v>
      </c>
      <c r="W1889" s="4">
        <v>0</v>
      </c>
      <c r="X1889" s="3" t="s">
        <v>127</v>
      </c>
    </row>
    <row r="1890" spans="1:24" ht="15.75" customHeight="1">
      <c r="A1890" s="3" t="s">
        <v>118</v>
      </c>
      <c r="B1890" s="3" t="s">
        <v>747</v>
      </c>
      <c r="C1890" s="3" t="s">
        <v>845</v>
      </c>
      <c r="D1890" s="3" t="s">
        <v>1435</v>
      </c>
      <c r="E1890" s="3" t="s">
        <v>1436</v>
      </c>
      <c r="F1890" s="3" t="s">
        <v>1465</v>
      </c>
      <c r="G1890" s="3" t="s">
        <v>1466</v>
      </c>
      <c r="H1890" s="3" t="s">
        <v>1467</v>
      </c>
      <c r="I1890" s="3" t="s">
        <v>1468</v>
      </c>
      <c r="J1890" s="3" t="s">
        <v>123</v>
      </c>
      <c r="K1890" s="3" t="s">
        <v>178</v>
      </c>
      <c r="L1890" s="3" t="s">
        <v>1469</v>
      </c>
      <c r="M1890" s="3" t="s">
        <v>126</v>
      </c>
      <c r="N1890" s="4">
        <v>8000</v>
      </c>
      <c r="O1890" s="4">
        <v>-6969</v>
      </c>
      <c r="P1890" s="4">
        <v>0</v>
      </c>
      <c r="Q1890" s="4">
        <v>1031</v>
      </c>
      <c r="R1890" s="4">
        <v>1031</v>
      </c>
      <c r="S1890" s="4">
        <v>0</v>
      </c>
      <c r="T1890" s="4">
        <v>0</v>
      </c>
      <c r="U1890" s="4">
        <v>1031</v>
      </c>
      <c r="V1890" s="4">
        <v>1031</v>
      </c>
      <c r="W1890" s="4">
        <v>0</v>
      </c>
      <c r="X1890" s="3" t="s">
        <v>127</v>
      </c>
    </row>
    <row r="1891" spans="1:24" ht="15.75" customHeight="1">
      <c r="A1891" s="3" t="s">
        <v>118</v>
      </c>
      <c r="B1891" s="3" t="s">
        <v>747</v>
      </c>
      <c r="C1891" s="3" t="s">
        <v>845</v>
      </c>
      <c r="D1891" s="3" t="s">
        <v>1435</v>
      </c>
      <c r="E1891" s="3" t="s">
        <v>1436</v>
      </c>
      <c r="F1891" s="3" t="s">
        <v>1465</v>
      </c>
      <c r="G1891" s="3" t="s">
        <v>1466</v>
      </c>
      <c r="H1891" s="3" t="s">
        <v>1467</v>
      </c>
      <c r="I1891" s="3" t="s">
        <v>1468</v>
      </c>
      <c r="J1891" s="3" t="s">
        <v>123</v>
      </c>
      <c r="K1891" s="3" t="s">
        <v>332</v>
      </c>
      <c r="L1891" s="3" t="s">
        <v>1470</v>
      </c>
      <c r="M1891" s="3" t="s">
        <v>126</v>
      </c>
      <c r="N1891" s="4">
        <v>12000</v>
      </c>
      <c r="O1891" s="4">
        <v>0</v>
      </c>
      <c r="P1891" s="4">
        <v>0</v>
      </c>
      <c r="Q1891" s="4">
        <v>12000</v>
      </c>
      <c r="R1891" s="4">
        <v>720</v>
      </c>
      <c r="S1891" s="4">
        <v>11280</v>
      </c>
      <c r="T1891" s="4">
        <v>11280</v>
      </c>
      <c r="U1891" s="4">
        <v>720</v>
      </c>
      <c r="V1891" s="4">
        <v>720</v>
      </c>
      <c r="W1891" s="4">
        <v>0</v>
      </c>
      <c r="X1891" s="3" t="s">
        <v>127</v>
      </c>
    </row>
    <row r="1892" spans="1:24" ht="15.75" customHeight="1">
      <c r="A1892" s="3" t="s">
        <v>118</v>
      </c>
      <c r="B1892" s="3" t="s">
        <v>747</v>
      </c>
      <c r="C1892" s="3" t="s">
        <v>845</v>
      </c>
      <c r="D1892" s="3" t="s">
        <v>1435</v>
      </c>
      <c r="E1892" s="3" t="s">
        <v>1436</v>
      </c>
      <c r="F1892" s="3" t="s">
        <v>1465</v>
      </c>
      <c r="G1892" s="3" t="s">
        <v>1466</v>
      </c>
      <c r="H1892" s="3" t="s">
        <v>1467</v>
      </c>
      <c r="I1892" s="3" t="s">
        <v>1468</v>
      </c>
      <c r="J1892" s="3" t="s">
        <v>123</v>
      </c>
      <c r="K1892" s="3" t="s">
        <v>382</v>
      </c>
      <c r="L1892" s="3" t="s">
        <v>1471</v>
      </c>
      <c r="M1892" s="3" t="s">
        <v>126</v>
      </c>
      <c r="N1892" s="4">
        <v>25000</v>
      </c>
      <c r="O1892" s="4">
        <v>98110</v>
      </c>
      <c r="P1892" s="4">
        <v>0</v>
      </c>
      <c r="Q1892" s="4">
        <v>123110</v>
      </c>
      <c r="R1892" s="4">
        <v>0</v>
      </c>
      <c r="S1892" s="4">
        <v>11150</v>
      </c>
      <c r="T1892" s="4">
        <v>11150</v>
      </c>
      <c r="U1892" s="4">
        <v>111960</v>
      </c>
      <c r="V1892" s="4">
        <v>111960</v>
      </c>
      <c r="W1892" s="4">
        <v>111960</v>
      </c>
      <c r="X1892" s="3" t="s">
        <v>127</v>
      </c>
    </row>
    <row r="1893" spans="1:24" ht="15.75" customHeight="1">
      <c r="A1893" s="3" t="s">
        <v>118</v>
      </c>
      <c r="B1893" s="3" t="s">
        <v>747</v>
      </c>
      <c r="C1893" s="3" t="s">
        <v>845</v>
      </c>
      <c r="D1893" s="3" t="s">
        <v>1435</v>
      </c>
      <c r="E1893" s="3" t="s">
        <v>1436</v>
      </c>
      <c r="F1893" s="3" t="s">
        <v>1465</v>
      </c>
      <c r="G1893" s="3" t="s">
        <v>1466</v>
      </c>
      <c r="H1893" s="3" t="s">
        <v>1467</v>
      </c>
      <c r="I1893" s="3" t="s">
        <v>1468</v>
      </c>
      <c r="J1893" s="3" t="s">
        <v>123</v>
      </c>
      <c r="K1893" s="3" t="s">
        <v>618</v>
      </c>
      <c r="L1893" s="3" t="s">
        <v>1472</v>
      </c>
      <c r="M1893" s="3" t="s">
        <v>126</v>
      </c>
      <c r="N1893" s="4">
        <v>13000</v>
      </c>
      <c r="O1893" s="4">
        <v>-13000</v>
      </c>
      <c r="P1893" s="4">
        <v>0</v>
      </c>
      <c r="Q1893" s="4">
        <v>0</v>
      </c>
      <c r="R1893" s="4">
        <v>0</v>
      </c>
      <c r="S1893" s="4">
        <v>0</v>
      </c>
      <c r="T1893" s="4">
        <v>0</v>
      </c>
      <c r="U1893" s="4">
        <v>0</v>
      </c>
      <c r="V1893" s="4">
        <v>0</v>
      </c>
      <c r="W1893" s="4">
        <v>0</v>
      </c>
      <c r="X1893" s="3" t="s">
        <v>127</v>
      </c>
    </row>
    <row r="1894" spans="1:24" ht="15.75" customHeight="1">
      <c r="A1894" s="3" t="s">
        <v>118</v>
      </c>
      <c r="B1894" s="3" t="s">
        <v>747</v>
      </c>
      <c r="C1894" s="3" t="s">
        <v>845</v>
      </c>
      <c r="D1894" s="3" t="s">
        <v>1435</v>
      </c>
      <c r="E1894" s="3" t="s">
        <v>1436</v>
      </c>
      <c r="F1894" s="3" t="s">
        <v>1465</v>
      </c>
      <c r="G1894" s="3" t="s">
        <v>1466</v>
      </c>
      <c r="H1894" s="3" t="s">
        <v>1467</v>
      </c>
      <c r="I1894" s="3" t="s">
        <v>1468</v>
      </c>
      <c r="J1894" s="3" t="s">
        <v>123</v>
      </c>
      <c r="K1894" s="3" t="s">
        <v>158</v>
      </c>
      <c r="L1894" s="3" t="s">
        <v>1473</v>
      </c>
      <c r="M1894" s="3" t="s">
        <v>126</v>
      </c>
      <c r="N1894" s="4">
        <v>0</v>
      </c>
      <c r="O1894" s="4">
        <v>1000</v>
      </c>
      <c r="P1894" s="4">
        <v>0</v>
      </c>
      <c r="Q1894" s="4">
        <v>1000</v>
      </c>
      <c r="R1894" s="4">
        <v>0</v>
      </c>
      <c r="S1894" s="4">
        <v>0</v>
      </c>
      <c r="T1894" s="4">
        <v>0</v>
      </c>
      <c r="U1894" s="4">
        <v>1000</v>
      </c>
      <c r="V1894" s="4">
        <v>1000</v>
      </c>
      <c r="W1894" s="4">
        <v>1000</v>
      </c>
      <c r="X1894" s="3" t="s">
        <v>127</v>
      </c>
    </row>
    <row r="1895" spans="1:24" ht="15.75" customHeight="1">
      <c r="A1895" s="3" t="s">
        <v>118</v>
      </c>
      <c r="B1895" s="3" t="s">
        <v>747</v>
      </c>
      <c r="C1895" s="3" t="s">
        <v>845</v>
      </c>
      <c r="D1895" s="3" t="s">
        <v>1435</v>
      </c>
      <c r="E1895" s="3" t="s">
        <v>1436</v>
      </c>
      <c r="F1895" s="3" t="s">
        <v>1465</v>
      </c>
      <c r="G1895" s="3" t="s">
        <v>1466</v>
      </c>
      <c r="H1895" s="3" t="s">
        <v>1474</v>
      </c>
      <c r="I1895" s="3" t="s">
        <v>1475</v>
      </c>
      <c r="J1895" s="3" t="s">
        <v>123</v>
      </c>
      <c r="K1895" s="3" t="s">
        <v>148</v>
      </c>
      <c r="L1895" s="3" t="s">
        <v>1476</v>
      </c>
      <c r="M1895" s="3" t="s">
        <v>126</v>
      </c>
      <c r="N1895" s="4">
        <v>15000</v>
      </c>
      <c r="O1895" s="4">
        <v>40000</v>
      </c>
      <c r="P1895" s="4">
        <v>0</v>
      </c>
      <c r="Q1895" s="4">
        <v>55000</v>
      </c>
      <c r="R1895" s="4">
        <v>0</v>
      </c>
      <c r="S1895" s="4">
        <v>5904</v>
      </c>
      <c r="T1895" s="4">
        <v>0</v>
      </c>
      <c r="U1895" s="4">
        <v>49096</v>
      </c>
      <c r="V1895" s="4">
        <v>55000</v>
      </c>
      <c r="W1895" s="4">
        <v>49096</v>
      </c>
      <c r="X1895" s="3" t="s">
        <v>127</v>
      </c>
    </row>
    <row r="1896" spans="1:24" ht="15.75" customHeight="1">
      <c r="A1896" s="3" t="s">
        <v>118</v>
      </c>
      <c r="B1896" s="3" t="s">
        <v>747</v>
      </c>
      <c r="C1896" s="3" t="s">
        <v>845</v>
      </c>
      <c r="D1896" s="3" t="s">
        <v>1435</v>
      </c>
      <c r="E1896" s="3" t="s">
        <v>1436</v>
      </c>
      <c r="F1896" s="3" t="s">
        <v>1465</v>
      </c>
      <c r="G1896" s="3" t="s">
        <v>1466</v>
      </c>
      <c r="H1896" s="3" t="s">
        <v>1474</v>
      </c>
      <c r="I1896" s="3" t="s">
        <v>1475</v>
      </c>
      <c r="J1896" s="3" t="s">
        <v>123</v>
      </c>
      <c r="K1896" s="3" t="s">
        <v>158</v>
      </c>
      <c r="L1896" s="3" t="s">
        <v>1473</v>
      </c>
      <c r="M1896" s="3" t="s">
        <v>126</v>
      </c>
      <c r="N1896" s="4">
        <v>2000</v>
      </c>
      <c r="O1896" s="4">
        <v>-2000</v>
      </c>
      <c r="P1896" s="4">
        <v>0</v>
      </c>
      <c r="Q1896" s="4">
        <v>0</v>
      </c>
      <c r="R1896" s="4">
        <v>0</v>
      </c>
      <c r="S1896" s="4">
        <v>0</v>
      </c>
      <c r="T1896" s="4">
        <v>0</v>
      </c>
      <c r="U1896" s="4">
        <v>0</v>
      </c>
      <c r="V1896" s="4">
        <v>0</v>
      </c>
      <c r="W1896" s="4">
        <v>0</v>
      </c>
      <c r="X1896" s="3" t="s">
        <v>127</v>
      </c>
    </row>
    <row r="1897" spans="1:24" ht="15.75" customHeight="1">
      <c r="A1897" s="3" t="s">
        <v>118</v>
      </c>
      <c r="B1897" s="3" t="s">
        <v>747</v>
      </c>
      <c r="C1897" s="3" t="s">
        <v>845</v>
      </c>
      <c r="D1897" s="3" t="s">
        <v>1435</v>
      </c>
      <c r="E1897" s="3" t="s">
        <v>1436</v>
      </c>
      <c r="F1897" s="3" t="s">
        <v>1465</v>
      </c>
      <c r="G1897" s="3" t="s">
        <v>1466</v>
      </c>
      <c r="H1897" s="3" t="s">
        <v>1474</v>
      </c>
      <c r="I1897" s="3" t="s">
        <v>1475</v>
      </c>
      <c r="J1897" s="3" t="s">
        <v>123</v>
      </c>
      <c r="K1897" s="3" t="s">
        <v>132</v>
      </c>
      <c r="L1897" s="3" t="s">
        <v>1477</v>
      </c>
      <c r="M1897" s="3" t="s">
        <v>126</v>
      </c>
      <c r="N1897" s="4">
        <v>1305.0999999999999</v>
      </c>
      <c r="O1897" s="4">
        <v>-658.85</v>
      </c>
      <c r="P1897" s="4">
        <v>0</v>
      </c>
      <c r="Q1897" s="4">
        <v>646.25</v>
      </c>
      <c r="R1897" s="4">
        <v>0</v>
      </c>
      <c r="S1897" s="4">
        <v>646.25</v>
      </c>
      <c r="T1897" s="4">
        <v>646.25</v>
      </c>
      <c r="U1897" s="4">
        <v>0</v>
      </c>
      <c r="V1897" s="4">
        <v>0</v>
      </c>
      <c r="W1897" s="4">
        <v>0</v>
      </c>
      <c r="X1897" s="3" t="s">
        <v>127</v>
      </c>
    </row>
    <row r="1898" spans="1:24" ht="15.75" customHeight="1">
      <c r="A1898" s="3" t="s">
        <v>118</v>
      </c>
      <c r="B1898" s="3" t="s">
        <v>747</v>
      </c>
      <c r="C1898" s="3" t="s">
        <v>845</v>
      </c>
      <c r="D1898" s="3" t="s">
        <v>1435</v>
      </c>
      <c r="E1898" s="3" t="s">
        <v>1436</v>
      </c>
      <c r="F1898" s="3" t="s">
        <v>1465</v>
      </c>
      <c r="G1898" s="3" t="s">
        <v>1466</v>
      </c>
      <c r="H1898" s="3" t="s">
        <v>1474</v>
      </c>
      <c r="I1898" s="3" t="s">
        <v>1475</v>
      </c>
      <c r="J1898" s="3" t="s">
        <v>123</v>
      </c>
      <c r="K1898" s="3" t="s">
        <v>359</v>
      </c>
      <c r="L1898" s="3" t="s">
        <v>1478</v>
      </c>
      <c r="M1898" s="3" t="s">
        <v>126</v>
      </c>
      <c r="N1898" s="4">
        <v>1955</v>
      </c>
      <c r="O1898" s="4">
        <v>-1702.47</v>
      </c>
      <c r="P1898" s="4">
        <v>0</v>
      </c>
      <c r="Q1898" s="4">
        <v>252.53</v>
      </c>
      <c r="R1898" s="4">
        <v>0</v>
      </c>
      <c r="S1898" s="4">
        <v>252.53</v>
      </c>
      <c r="T1898" s="4">
        <v>252.53</v>
      </c>
      <c r="U1898" s="4">
        <v>0</v>
      </c>
      <c r="V1898" s="4">
        <v>0</v>
      </c>
      <c r="W1898" s="4">
        <v>0</v>
      </c>
      <c r="X1898" s="3" t="s">
        <v>127</v>
      </c>
    </row>
    <row r="1899" spans="1:24" ht="15.75" customHeight="1">
      <c r="A1899" s="3" t="s">
        <v>118</v>
      </c>
      <c r="B1899" s="3" t="s">
        <v>747</v>
      </c>
      <c r="C1899" s="3" t="s">
        <v>845</v>
      </c>
      <c r="D1899" s="3" t="s">
        <v>1435</v>
      </c>
      <c r="E1899" s="3" t="s">
        <v>1436</v>
      </c>
      <c r="F1899" s="3" t="s">
        <v>1465</v>
      </c>
      <c r="G1899" s="3" t="s">
        <v>1466</v>
      </c>
      <c r="H1899" s="3" t="s">
        <v>1474</v>
      </c>
      <c r="I1899" s="3" t="s">
        <v>1475</v>
      </c>
      <c r="J1899" s="3" t="s">
        <v>123</v>
      </c>
      <c r="K1899" s="3" t="s">
        <v>144</v>
      </c>
      <c r="L1899" s="3" t="s">
        <v>1479</v>
      </c>
      <c r="M1899" s="3" t="s">
        <v>126</v>
      </c>
      <c r="N1899" s="4">
        <v>2156</v>
      </c>
      <c r="O1899" s="4">
        <v>-2156</v>
      </c>
      <c r="P1899" s="4">
        <v>0</v>
      </c>
      <c r="Q1899" s="4">
        <v>0</v>
      </c>
      <c r="R1899" s="4">
        <v>0</v>
      </c>
      <c r="S1899" s="4">
        <v>0</v>
      </c>
      <c r="T1899" s="4">
        <v>0</v>
      </c>
      <c r="U1899" s="4">
        <v>0</v>
      </c>
      <c r="V1899" s="4">
        <v>0</v>
      </c>
      <c r="W1899" s="4">
        <v>0</v>
      </c>
      <c r="X1899" s="3" t="s">
        <v>127</v>
      </c>
    </row>
    <row r="1900" spans="1:24" ht="15.75" customHeight="1">
      <c r="A1900" s="3" t="s">
        <v>118</v>
      </c>
      <c r="B1900" s="3" t="s">
        <v>747</v>
      </c>
      <c r="C1900" s="3" t="s">
        <v>845</v>
      </c>
      <c r="D1900" s="3" t="s">
        <v>1435</v>
      </c>
      <c r="E1900" s="3" t="s">
        <v>1436</v>
      </c>
      <c r="F1900" s="3" t="s">
        <v>1465</v>
      </c>
      <c r="G1900" s="3" t="s">
        <v>1466</v>
      </c>
      <c r="H1900" s="3" t="s">
        <v>1474</v>
      </c>
      <c r="I1900" s="3" t="s">
        <v>1475</v>
      </c>
      <c r="J1900" s="3" t="s">
        <v>123</v>
      </c>
      <c r="K1900" s="3" t="s">
        <v>174</v>
      </c>
      <c r="L1900" s="3" t="s">
        <v>1480</v>
      </c>
      <c r="M1900" s="3" t="s">
        <v>126</v>
      </c>
      <c r="N1900" s="4">
        <v>541</v>
      </c>
      <c r="O1900" s="4">
        <v>-495.35</v>
      </c>
      <c r="P1900" s="4">
        <v>0</v>
      </c>
      <c r="Q1900" s="4">
        <v>45.65</v>
      </c>
      <c r="R1900" s="4">
        <v>0</v>
      </c>
      <c r="S1900" s="4">
        <v>45.64</v>
      </c>
      <c r="T1900" s="4">
        <v>45.64</v>
      </c>
      <c r="U1900" s="4">
        <v>0.01</v>
      </c>
      <c r="V1900" s="4">
        <v>0.01</v>
      </c>
      <c r="W1900" s="4">
        <v>0.01</v>
      </c>
      <c r="X1900" s="3" t="s">
        <v>127</v>
      </c>
    </row>
    <row r="1901" spans="1:24" ht="15.75" customHeight="1">
      <c r="A1901" s="3" t="s">
        <v>118</v>
      </c>
      <c r="B1901" s="3" t="s">
        <v>747</v>
      </c>
      <c r="C1901" s="3" t="s">
        <v>845</v>
      </c>
      <c r="D1901" s="3" t="s">
        <v>1435</v>
      </c>
      <c r="E1901" s="3" t="s">
        <v>1436</v>
      </c>
      <c r="F1901" s="3" t="s">
        <v>1465</v>
      </c>
      <c r="G1901" s="3" t="s">
        <v>1466</v>
      </c>
      <c r="H1901" s="3" t="s">
        <v>1474</v>
      </c>
      <c r="I1901" s="3" t="s">
        <v>1475</v>
      </c>
      <c r="J1901" s="3" t="s">
        <v>123</v>
      </c>
      <c r="K1901" s="3" t="s">
        <v>803</v>
      </c>
      <c r="L1901" s="3" t="s">
        <v>1481</v>
      </c>
      <c r="M1901" s="3" t="s">
        <v>126</v>
      </c>
      <c r="N1901" s="4">
        <v>285</v>
      </c>
      <c r="O1901" s="4">
        <v>-123</v>
      </c>
      <c r="P1901" s="4">
        <v>0</v>
      </c>
      <c r="Q1901" s="4">
        <v>162</v>
      </c>
      <c r="R1901" s="4">
        <v>0</v>
      </c>
      <c r="S1901" s="4">
        <v>162</v>
      </c>
      <c r="T1901" s="4">
        <v>162</v>
      </c>
      <c r="U1901" s="4">
        <v>0</v>
      </c>
      <c r="V1901" s="4">
        <v>0</v>
      </c>
      <c r="W1901" s="4">
        <v>0</v>
      </c>
      <c r="X1901" s="3" t="s">
        <v>127</v>
      </c>
    </row>
    <row r="1902" spans="1:24" ht="15.75" customHeight="1">
      <c r="A1902" s="3" t="s">
        <v>118</v>
      </c>
      <c r="B1902" s="3" t="s">
        <v>747</v>
      </c>
      <c r="C1902" s="3" t="s">
        <v>845</v>
      </c>
      <c r="D1902" s="3" t="s">
        <v>1435</v>
      </c>
      <c r="E1902" s="3" t="s">
        <v>1436</v>
      </c>
      <c r="F1902" s="3" t="s">
        <v>1465</v>
      </c>
      <c r="G1902" s="3" t="s">
        <v>1466</v>
      </c>
      <c r="H1902" s="3" t="s">
        <v>1474</v>
      </c>
      <c r="I1902" s="3" t="s">
        <v>1475</v>
      </c>
      <c r="J1902" s="3" t="s">
        <v>123</v>
      </c>
      <c r="K1902" s="3" t="s">
        <v>188</v>
      </c>
      <c r="L1902" s="3" t="s">
        <v>1482</v>
      </c>
      <c r="M1902" s="3" t="s">
        <v>126</v>
      </c>
      <c r="N1902" s="4">
        <v>90</v>
      </c>
      <c r="O1902" s="4">
        <v>-90</v>
      </c>
      <c r="P1902" s="4">
        <v>0</v>
      </c>
      <c r="Q1902" s="4">
        <v>0</v>
      </c>
      <c r="R1902" s="4">
        <v>0</v>
      </c>
      <c r="S1902" s="4">
        <v>0</v>
      </c>
      <c r="T1902" s="4">
        <v>0</v>
      </c>
      <c r="U1902" s="4">
        <v>0</v>
      </c>
      <c r="V1902" s="4">
        <v>0</v>
      </c>
      <c r="W1902" s="4">
        <v>0</v>
      </c>
      <c r="X1902" s="3" t="s">
        <v>127</v>
      </c>
    </row>
    <row r="1903" spans="1:24" ht="15.75" customHeight="1">
      <c r="A1903" s="3" t="s">
        <v>118</v>
      </c>
      <c r="B1903" s="3" t="s">
        <v>747</v>
      </c>
      <c r="C1903" s="3" t="s">
        <v>845</v>
      </c>
      <c r="D1903" s="3" t="s">
        <v>1435</v>
      </c>
      <c r="E1903" s="3" t="s">
        <v>1436</v>
      </c>
      <c r="F1903" s="3" t="s">
        <v>1465</v>
      </c>
      <c r="G1903" s="3" t="s">
        <v>1466</v>
      </c>
      <c r="H1903" s="3" t="s">
        <v>1474</v>
      </c>
      <c r="I1903" s="3" t="s">
        <v>1475</v>
      </c>
      <c r="J1903" s="3" t="s">
        <v>123</v>
      </c>
      <c r="K1903" s="3" t="s">
        <v>938</v>
      </c>
      <c r="L1903" s="3" t="s">
        <v>1483</v>
      </c>
      <c r="M1903" s="3" t="s">
        <v>126</v>
      </c>
      <c r="N1903" s="4">
        <v>2790</v>
      </c>
      <c r="O1903" s="4">
        <v>-2503.4</v>
      </c>
      <c r="P1903" s="4">
        <v>0</v>
      </c>
      <c r="Q1903" s="4">
        <v>286.60000000000002</v>
      </c>
      <c r="R1903" s="4">
        <v>0</v>
      </c>
      <c r="S1903" s="4">
        <v>44.6</v>
      </c>
      <c r="T1903" s="4">
        <v>44.6</v>
      </c>
      <c r="U1903" s="4">
        <v>242</v>
      </c>
      <c r="V1903" s="4">
        <v>242</v>
      </c>
      <c r="W1903" s="4">
        <v>242</v>
      </c>
      <c r="X1903" s="3" t="s">
        <v>127</v>
      </c>
    </row>
    <row r="1904" spans="1:24" ht="15.75" customHeight="1">
      <c r="A1904" s="3" t="s">
        <v>118</v>
      </c>
      <c r="B1904" s="3" t="s">
        <v>747</v>
      </c>
      <c r="C1904" s="3" t="s">
        <v>845</v>
      </c>
      <c r="D1904" s="3" t="s">
        <v>1435</v>
      </c>
      <c r="E1904" s="3" t="s">
        <v>1436</v>
      </c>
      <c r="F1904" s="3" t="s">
        <v>1465</v>
      </c>
      <c r="G1904" s="3" t="s">
        <v>1466</v>
      </c>
      <c r="H1904" s="3" t="s">
        <v>1474</v>
      </c>
      <c r="I1904" s="3" t="s">
        <v>1475</v>
      </c>
      <c r="J1904" s="3" t="s">
        <v>123</v>
      </c>
      <c r="K1904" s="3" t="s">
        <v>324</v>
      </c>
      <c r="L1904" s="3" t="s">
        <v>1484</v>
      </c>
      <c r="M1904" s="3" t="s">
        <v>126</v>
      </c>
      <c r="N1904" s="4">
        <v>460</v>
      </c>
      <c r="O1904" s="4">
        <v>-460</v>
      </c>
      <c r="P1904" s="4">
        <v>0</v>
      </c>
      <c r="Q1904" s="4">
        <v>0</v>
      </c>
      <c r="R1904" s="4">
        <v>0</v>
      </c>
      <c r="S1904" s="4">
        <v>0</v>
      </c>
      <c r="T1904" s="4">
        <v>0</v>
      </c>
      <c r="U1904" s="4">
        <v>0</v>
      </c>
      <c r="V1904" s="4">
        <v>0</v>
      </c>
      <c r="W1904" s="4">
        <v>0</v>
      </c>
      <c r="X1904" s="3" t="s">
        <v>127</v>
      </c>
    </row>
    <row r="1905" spans="1:24" ht="15.75" customHeight="1">
      <c r="A1905" s="3" t="s">
        <v>118</v>
      </c>
      <c r="B1905" s="3" t="s">
        <v>747</v>
      </c>
      <c r="C1905" s="3" t="s">
        <v>845</v>
      </c>
      <c r="D1905" s="3" t="s">
        <v>1435</v>
      </c>
      <c r="E1905" s="3" t="s">
        <v>1436</v>
      </c>
      <c r="F1905" s="3" t="s">
        <v>1465</v>
      </c>
      <c r="G1905" s="3" t="s">
        <v>1466</v>
      </c>
      <c r="H1905" s="3" t="s">
        <v>1474</v>
      </c>
      <c r="I1905" s="3" t="s">
        <v>1475</v>
      </c>
      <c r="J1905" s="3" t="s">
        <v>123</v>
      </c>
      <c r="K1905" s="3" t="s">
        <v>808</v>
      </c>
      <c r="L1905" s="3" t="s">
        <v>1485</v>
      </c>
      <c r="M1905" s="3" t="s">
        <v>126</v>
      </c>
      <c r="N1905" s="4">
        <v>110</v>
      </c>
      <c r="O1905" s="4">
        <v>-110</v>
      </c>
      <c r="P1905" s="4">
        <v>0</v>
      </c>
      <c r="Q1905" s="4">
        <v>0</v>
      </c>
      <c r="R1905" s="4">
        <v>0</v>
      </c>
      <c r="S1905" s="4">
        <v>0</v>
      </c>
      <c r="T1905" s="4">
        <v>0</v>
      </c>
      <c r="U1905" s="4">
        <v>0</v>
      </c>
      <c r="V1905" s="4">
        <v>0</v>
      </c>
      <c r="W1905" s="4">
        <v>0</v>
      </c>
      <c r="X1905" s="3" t="s">
        <v>127</v>
      </c>
    </row>
    <row r="1906" spans="1:24" ht="15.75" customHeight="1">
      <c r="A1906" s="3" t="s">
        <v>118</v>
      </c>
      <c r="B1906" s="3" t="s">
        <v>747</v>
      </c>
      <c r="C1906" s="3" t="s">
        <v>845</v>
      </c>
      <c r="D1906" s="3" t="s">
        <v>1435</v>
      </c>
      <c r="E1906" s="3" t="s">
        <v>1436</v>
      </c>
      <c r="F1906" s="3" t="s">
        <v>1465</v>
      </c>
      <c r="G1906" s="3" t="s">
        <v>1466</v>
      </c>
      <c r="H1906" s="3" t="s">
        <v>1486</v>
      </c>
      <c r="I1906" s="3" t="s">
        <v>1487</v>
      </c>
      <c r="J1906" s="3" t="s">
        <v>123</v>
      </c>
      <c r="K1906" s="3" t="s">
        <v>792</v>
      </c>
      <c r="L1906" s="3" t="s">
        <v>1488</v>
      </c>
      <c r="M1906" s="3" t="s">
        <v>126</v>
      </c>
      <c r="N1906" s="4">
        <v>1001</v>
      </c>
      <c r="O1906" s="4">
        <v>0</v>
      </c>
      <c r="P1906" s="4">
        <v>0</v>
      </c>
      <c r="Q1906" s="4">
        <v>1001</v>
      </c>
      <c r="R1906" s="4">
        <v>0</v>
      </c>
      <c r="S1906" s="4">
        <v>0</v>
      </c>
      <c r="T1906" s="4">
        <v>0</v>
      </c>
      <c r="U1906" s="4">
        <v>1001</v>
      </c>
      <c r="V1906" s="4">
        <v>1001</v>
      </c>
      <c r="W1906" s="4">
        <v>1001</v>
      </c>
      <c r="X1906" s="3" t="s">
        <v>127</v>
      </c>
    </row>
    <row r="1907" spans="1:24" ht="15.75" customHeight="1">
      <c r="A1907" s="3" t="s">
        <v>118</v>
      </c>
      <c r="B1907" s="3" t="s">
        <v>747</v>
      </c>
      <c r="C1907" s="3" t="s">
        <v>845</v>
      </c>
      <c r="D1907" s="3" t="s">
        <v>1435</v>
      </c>
      <c r="E1907" s="3" t="s">
        <v>1436</v>
      </c>
      <c r="F1907" s="3" t="s">
        <v>1465</v>
      </c>
      <c r="G1907" s="3" t="s">
        <v>1466</v>
      </c>
      <c r="H1907" s="3" t="s">
        <v>1486</v>
      </c>
      <c r="I1907" s="3" t="s">
        <v>1487</v>
      </c>
      <c r="J1907" s="3" t="s">
        <v>123</v>
      </c>
      <c r="K1907" s="3" t="s">
        <v>607</v>
      </c>
      <c r="L1907" s="3" t="s">
        <v>1489</v>
      </c>
      <c r="M1907" s="3" t="s">
        <v>126</v>
      </c>
      <c r="N1907" s="4">
        <v>1000</v>
      </c>
      <c r="O1907" s="4">
        <v>-1000</v>
      </c>
      <c r="P1907" s="4">
        <v>0</v>
      </c>
      <c r="Q1907" s="4">
        <v>0</v>
      </c>
      <c r="R1907" s="4">
        <v>0</v>
      </c>
      <c r="S1907" s="4">
        <v>0</v>
      </c>
      <c r="T1907" s="4">
        <v>0</v>
      </c>
      <c r="U1907" s="4">
        <v>0</v>
      </c>
      <c r="V1907" s="4">
        <v>0</v>
      </c>
      <c r="W1907" s="4">
        <v>0</v>
      </c>
      <c r="X1907" s="3" t="s">
        <v>127</v>
      </c>
    </row>
    <row r="1908" spans="1:24" ht="15.75" customHeight="1">
      <c r="A1908" s="3" t="s">
        <v>118</v>
      </c>
      <c r="B1908" s="3" t="s">
        <v>747</v>
      </c>
      <c r="C1908" s="3" t="s">
        <v>845</v>
      </c>
      <c r="D1908" s="3" t="s">
        <v>1435</v>
      </c>
      <c r="E1908" s="3" t="s">
        <v>1436</v>
      </c>
      <c r="F1908" s="3" t="s">
        <v>1465</v>
      </c>
      <c r="G1908" s="3" t="s">
        <v>1466</v>
      </c>
      <c r="H1908" s="3" t="s">
        <v>1486</v>
      </c>
      <c r="I1908" s="3" t="s">
        <v>1487</v>
      </c>
      <c r="J1908" s="3" t="s">
        <v>123</v>
      </c>
      <c r="K1908" s="3" t="s">
        <v>169</v>
      </c>
      <c r="L1908" s="3" t="s">
        <v>1490</v>
      </c>
      <c r="M1908" s="3" t="s">
        <v>126</v>
      </c>
      <c r="N1908" s="4">
        <v>13567.65</v>
      </c>
      <c r="O1908" s="4">
        <v>6432.35</v>
      </c>
      <c r="P1908" s="4">
        <v>0</v>
      </c>
      <c r="Q1908" s="4">
        <v>20000</v>
      </c>
      <c r="R1908" s="4">
        <v>0</v>
      </c>
      <c r="S1908" s="4">
        <v>6249.9</v>
      </c>
      <c r="T1908" s="4">
        <v>6249.9</v>
      </c>
      <c r="U1908" s="4">
        <v>13750.1</v>
      </c>
      <c r="V1908" s="4">
        <v>13750.1</v>
      </c>
      <c r="W1908" s="4">
        <v>13750.1</v>
      </c>
      <c r="X1908" s="3" t="s">
        <v>127</v>
      </c>
    </row>
    <row r="1909" spans="1:24" ht="15.75" customHeight="1">
      <c r="A1909" s="3" t="s">
        <v>118</v>
      </c>
      <c r="B1909" s="3" t="s">
        <v>747</v>
      </c>
      <c r="C1909" s="3" t="s">
        <v>845</v>
      </c>
      <c r="D1909" s="3" t="s">
        <v>1435</v>
      </c>
      <c r="E1909" s="3" t="s">
        <v>1436</v>
      </c>
      <c r="F1909" s="3" t="s">
        <v>1465</v>
      </c>
      <c r="G1909" s="3" t="s">
        <v>1466</v>
      </c>
      <c r="H1909" s="3" t="s">
        <v>1486</v>
      </c>
      <c r="I1909" s="3" t="s">
        <v>1487</v>
      </c>
      <c r="J1909" s="3" t="s">
        <v>123</v>
      </c>
      <c r="K1909" s="3" t="s">
        <v>416</v>
      </c>
      <c r="L1909" s="3" t="s">
        <v>1491</v>
      </c>
      <c r="M1909" s="3" t="s">
        <v>126</v>
      </c>
      <c r="N1909" s="4">
        <v>2500</v>
      </c>
      <c r="O1909" s="4">
        <v>0</v>
      </c>
      <c r="P1909" s="4">
        <v>0</v>
      </c>
      <c r="Q1909" s="4">
        <v>2500</v>
      </c>
      <c r="R1909" s="4">
        <v>0</v>
      </c>
      <c r="S1909" s="4">
        <v>0</v>
      </c>
      <c r="T1909" s="4">
        <v>0</v>
      </c>
      <c r="U1909" s="4">
        <v>2500</v>
      </c>
      <c r="V1909" s="4">
        <v>2500</v>
      </c>
      <c r="W1909" s="4">
        <v>2500</v>
      </c>
      <c r="X1909" s="3" t="s">
        <v>127</v>
      </c>
    </row>
    <row r="1910" spans="1:24" ht="15.75" customHeight="1">
      <c r="A1910" s="3" t="s">
        <v>118</v>
      </c>
      <c r="B1910" s="3" t="s">
        <v>747</v>
      </c>
      <c r="C1910" s="3" t="s">
        <v>845</v>
      </c>
      <c r="D1910" s="3" t="s">
        <v>1435</v>
      </c>
      <c r="E1910" s="3" t="s">
        <v>1436</v>
      </c>
      <c r="F1910" s="3" t="s">
        <v>1465</v>
      </c>
      <c r="G1910" s="3" t="s">
        <v>1466</v>
      </c>
      <c r="H1910" s="3" t="s">
        <v>1486</v>
      </c>
      <c r="I1910" s="3" t="s">
        <v>1487</v>
      </c>
      <c r="J1910" s="3" t="s">
        <v>123</v>
      </c>
      <c r="K1910" s="3" t="s">
        <v>1200</v>
      </c>
      <c r="L1910" s="3" t="s">
        <v>1492</v>
      </c>
      <c r="M1910" s="3" t="s">
        <v>126</v>
      </c>
      <c r="N1910" s="4">
        <v>7200</v>
      </c>
      <c r="O1910" s="4">
        <v>0</v>
      </c>
      <c r="P1910" s="4">
        <v>0</v>
      </c>
      <c r="Q1910" s="4">
        <v>7200</v>
      </c>
      <c r="R1910" s="4">
        <v>0</v>
      </c>
      <c r="S1910" s="4">
        <v>0</v>
      </c>
      <c r="T1910" s="4">
        <v>0</v>
      </c>
      <c r="U1910" s="4">
        <v>7200</v>
      </c>
      <c r="V1910" s="4">
        <v>7200</v>
      </c>
      <c r="W1910" s="4">
        <v>7200</v>
      </c>
      <c r="X1910" s="3" t="s">
        <v>127</v>
      </c>
    </row>
    <row r="1911" spans="1:24" ht="15.75" customHeight="1">
      <c r="A1911" s="3" t="s">
        <v>118</v>
      </c>
      <c r="B1911" s="3" t="s">
        <v>747</v>
      </c>
      <c r="C1911" s="3" t="s">
        <v>845</v>
      </c>
      <c r="D1911" s="3" t="s">
        <v>1435</v>
      </c>
      <c r="E1911" s="3" t="s">
        <v>1436</v>
      </c>
      <c r="F1911" s="3" t="s">
        <v>1465</v>
      </c>
      <c r="G1911" s="3" t="s">
        <v>1466</v>
      </c>
      <c r="H1911" s="3" t="s">
        <v>1486</v>
      </c>
      <c r="I1911" s="3" t="s">
        <v>1487</v>
      </c>
      <c r="J1911" s="3" t="s">
        <v>123</v>
      </c>
      <c r="K1911" s="3" t="s">
        <v>1493</v>
      </c>
      <c r="L1911" s="3" t="s">
        <v>1494</v>
      </c>
      <c r="M1911" s="3" t="s">
        <v>126</v>
      </c>
      <c r="N1911" s="4">
        <v>108000</v>
      </c>
      <c r="O1911" s="4">
        <v>64496.32</v>
      </c>
      <c r="P1911" s="4">
        <v>0</v>
      </c>
      <c r="Q1911" s="4">
        <v>172496.32</v>
      </c>
      <c r="R1911" s="4">
        <v>0</v>
      </c>
      <c r="S1911" s="4">
        <v>107939.25</v>
      </c>
      <c r="T1911" s="4">
        <v>41333.25</v>
      </c>
      <c r="U1911" s="4">
        <v>64557.07</v>
      </c>
      <c r="V1911" s="4">
        <v>131163.07</v>
      </c>
      <c r="W1911" s="4">
        <v>64557.07</v>
      </c>
      <c r="X1911" s="3" t="s">
        <v>127</v>
      </c>
    </row>
    <row r="1912" spans="1:24" ht="15.75" customHeight="1">
      <c r="A1912" s="3" t="s">
        <v>118</v>
      </c>
      <c r="B1912" s="3" t="s">
        <v>747</v>
      </c>
      <c r="C1912" s="3" t="s">
        <v>845</v>
      </c>
      <c r="D1912" s="3" t="s">
        <v>1435</v>
      </c>
      <c r="E1912" s="3" t="s">
        <v>1436</v>
      </c>
      <c r="F1912" s="3" t="s">
        <v>1465</v>
      </c>
      <c r="G1912" s="3" t="s">
        <v>1466</v>
      </c>
      <c r="H1912" s="3" t="s">
        <v>1486</v>
      </c>
      <c r="I1912" s="3" t="s">
        <v>1487</v>
      </c>
      <c r="J1912" s="3" t="s">
        <v>123</v>
      </c>
      <c r="K1912" s="3" t="s">
        <v>382</v>
      </c>
      <c r="L1912" s="3" t="s">
        <v>1471</v>
      </c>
      <c r="M1912" s="3" t="s">
        <v>126</v>
      </c>
      <c r="N1912" s="4">
        <v>30000</v>
      </c>
      <c r="O1912" s="4">
        <v>-30000</v>
      </c>
      <c r="P1912" s="4">
        <v>0</v>
      </c>
      <c r="Q1912" s="4">
        <v>0</v>
      </c>
      <c r="R1912" s="4">
        <v>0</v>
      </c>
      <c r="S1912" s="4">
        <v>0</v>
      </c>
      <c r="T1912" s="4">
        <v>0</v>
      </c>
      <c r="U1912" s="4">
        <v>0</v>
      </c>
      <c r="V1912" s="4">
        <v>0</v>
      </c>
      <c r="W1912" s="4">
        <v>0</v>
      </c>
      <c r="X1912" s="3" t="s">
        <v>127</v>
      </c>
    </row>
    <row r="1913" spans="1:24" ht="15.75" customHeight="1">
      <c r="A1913" s="3" t="s">
        <v>118</v>
      </c>
      <c r="B1913" s="3" t="s">
        <v>747</v>
      </c>
      <c r="C1913" s="3" t="s">
        <v>845</v>
      </c>
      <c r="D1913" s="3" t="s">
        <v>1435</v>
      </c>
      <c r="E1913" s="3" t="s">
        <v>1436</v>
      </c>
      <c r="F1913" s="3" t="s">
        <v>1465</v>
      </c>
      <c r="G1913" s="3" t="s">
        <v>1466</v>
      </c>
      <c r="H1913" s="3" t="s">
        <v>1486</v>
      </c>
      <c r="I1913" s="3" t="s">
        <v>1487</v>
      </c>
      <c r="J1913" s="3" t="s">
        <v>123</v>
      </c>
      <c r="K1913" s="3" t="s">
        <v>618</v>
      </c>
      <c r="L1913" s="3" t="s">
        <v>1472</v>
      </c>
      <c r="M1913" s="3" t="s">
        <v>126</v>
      </c>
      <c r="N1913" s="4">
        <v>16201</v>
      </c>
      <c r="O1913" s="4">
        <v>8800</v>
      </c>
      <c r="P1913" s="4">
        <v>0</v>
      </c>
      <c r="Q1913" s="4">
        <v>25001</v>
      </c>
      <c r="R1913" s="4">
        <v>0</v>
      </c>
      <c r="S1913" s="4">
        <v>0</v>
      </c>
      <c r="T1913" s="4">
        <v>0</v>
      </c>
      <c r="U1913" s="4">
        <v>25001</v>
      </c>
      <c r="V1913" s="4">
        <v>25001</v>
      </c>
      <c r="W1913" s="4">
        <v>25001</v>
      </c>
      <c r="X1913" s="3" t="s">
        <v>127</v>
      </c>
    </row>
    <row r="1914" spans="1:24" ht="15.75" customHeight="1">
      <c r="A1914" s="3" t="s">
        <v>118</v>
      </c>
      <c r="B1914" s="3" t="s">
        <v>747</v>
      </c>
      <c r="C1914" s="3" t="s">
        <v>845</v>
      </c>
      <c r="D1914" s="3" t="s">
        <v>1435</v>
      </c>
      <c r="E1914" s="3" t="s">
        <v>1436</v>
      </c>
      <c r="F1914" s="3" t="s">
        <v>1465</v>
      </c>
      <c r="G1914" s="3" t="s">
        <v>1466</v>
      </c>
      <c r="H1914" s="3" t="s">
        <v>1486</v>
      </c>
      <c r="I1914" s="3" t="s">
        <v>1487</v>
      </c>
      <c r="J1914" s="3" t="s">
        <v>123</v>
      </c>
      <c r="K1914" s="3" t="s">
        <v>144</v>
      </c>
      <c r="L1914" s="3" t="s">
        <v>1479</v>
      </c>
      <c r="M1914" s="3" t="s">
        <v>126</v>
      </c>
      <c r="N1914" s="4">
        <v>1750</v>
      </c>
      <c r="O1914" s="4">
        <v>0</v>
      </c>
      <c r="P1914" s="4">
        <v>0</v>
      </c>
      <c r="Q1914" s="4">
        <v>1750</v>
      </c>
      <c r="R1914" s="4">
        <v>0</v>
      </c>
      <c r="S1914" s="4">
        <v>0</v>
      </c>
      <c r="T1914" s="4">
        <v>0</v>
      </c>
      <c r="U1914" s="4">
        <v>1750</v>
      </c>
      <c r="V1914" s="4">
        <v>1750</v>
      </c>
      <c r="W1914" s="4">
        <v>1750</v>
      </c>
      <c r="X1914" s="3" t="s">
        <v>127</v>
      </c>
    </row>
    <row r="1915" spans="1:24" ht="15.75" customHeight="1">
      <c r="A1915" s="3" t="s">
        <v>118</v>
      </c>
      <c r="B1915" s="3" t="s">
        <v>747</v>
      </c>
      <c r="C1915" s="3" t="s">
        <v>845</v>
      </c>
      <c r="D1915" s="3" t="s">
        <v>1435</v>
      </c>
      <c r="E1915" s="3" t="s">
        <v>1436</v>
      </c>
      <c r="F1915" s="3" t="s">
        <v>1465</v>
      </c>
      <c r="G1915" s="3" t="s">
        <v>1466</v>
      </c>
      <c r="H1915" s="3" t="s">
        <v>1486</v>
      </c>
      <c r="I1915" s="3" t="s">
        <v>1487</v>
      </c>
      <c r="J1915" s="3" t="s">
        <v>123</v>
      </c>
      <c r="K1915" s="3" t="s">
        <v>174</v>
      </c>
      <c r="L1915" s="3" t="s">
        <v>1480</v>
      </c>
      <c r="M1915" s="3" t="s">
        <v>126</v>
      </c>
      <c r="N1915" s="4">
        <v>4593</v>
      </c>
      <c r="O1915" s="4">
        <v>2607</v>
      </c>
      <c r="P1915" s="4">
        <v>0</v>
      </c>
      <c r="Q1915" s="4">
        <v>7200</v>
      </c>
      <c r="R1915" s="4">
        <v>4552</v>
      </c>
      <c r="S1915" s="4">
        <v>0</v>
      </c>
      <c r="T1915" s="4">
        <v>0</v>
      </c>
      <c r="U1915" s="4">
        <v>7200</v>
      </c>
      <c r="V1915" s="4">
        <v>7200</v>
      </c>
      <c r="W1915" s="4">
        <v>2648</v>
      </c>
      <c r="X1915" s="3" t="s">
        <v>127</v>
      </c>
    </row>
    <row r="1916" spans="1:24" ht="15.75" customHeight="1">
      <c r="A1916" s="3" t="s">
        <v>118</v>
      </c>
      <c r="B1916" s="3" t="s">
        <v>747</v>
      </c>
      <c r="C1916" s="3" t="s">
        <v>845</v>
      </c>
      <c r="D1916" s="3" t="s">
        <v>1435</v>
      </c>
      <c r="E1916" s="3" t="s">
        <v>1436</v>
      </c>
      <c r="F1916" s="3" t="s">
        <v>1465</v>
      </c>
      <c r="G1916" s="3" t="s">
        <v>1466</v>
      </c>
      <c r="H1916" s="3" t="s">
        <v>1486</v>
      </c>
      <c r="I1916" s="3" t="s">
        <v>1487</v>
      </c>
      <c r="J1916" s="3" t="s">
        <v>123</v>
      </c>
      <c r="K1916" s="3" t="s">
        <v>324</v>
      </c>
      <c r="L1916" s="3" t="s">
        <v>1484</v>
      </c>
      <c r="M1916" s="3" t="s">
        <v>126</v>
      </c>
      <c r="N1916" s="4">
        <v>7000</v>
      </c>
      <c r="O1916" s="4">
        <v>-7000</v>
      </c>
      <c r="P1916" s="4">
        <v>0</v>
      </c>
      <c r="Q1916" s="4">
        <v>0</v>
      </c>
      <c r="R1916" s="4">
        <v>0</v>
      </c>
      <c r="S1916" s="4">
        <v>0</v>
      </c>
      <c r="T1916" s="4">
        <v>0</v>
      </c>
      <c r="U1916" s="4">
        <v>0</v>
      </c>
      <c r="V1916" s="4">
        <v>0</v>
      </c>
      <c r="W1916" s="4">
        <v>0</v>
      </c>
      <c r="X1916" s="3" t="s">
        <v>127</v>
      </c>
    </row>
    <row r="1917" spans="1:24" ht="15.75" customHeight="1">
      <c r="A1917" s="3" t="s">
        <v>391</v>
      </c>
      <c r="B1917" s="3" t="s">
        <v>747</v>
      </c>
      <c r="C1917" s="3" t="s">
        <v>845</v>
      </c>
      <c r="D1917" s="3" t="s">
        <v>1435</v>
      </c>
      <c r="E1917" s="3" t="s">
        <v>1436</v>
      </c>
      <c r="F1917" s="3" t="s">
        <v>1453</v>
      </c>
      <c r="G1917" s="3" t="s">
        <v>1454</v>
      </c>
      <c r="H1917" s="3" t="s">
        <v>1455</v>
      </c>
      <c r="I1917" s="3" t="s">
        <v>1456</v>
      </c>
      <c r="J1917" s="3" t="s">
        <v>392</v>
      </c>
      <c r="K1917" s="3" t="s">
        <v>843</v>
      </c>
      <c r="L1917" s="3" t="s">
        <v>1495</v>
      </c>
      <c r="M1917" s="3" t="s">
        <v>126</v>
      </c>
      <c r="N1917" s="4">
        <v>16000</v>
      </c>
      <c r="O1917" s="4">
        <v>27200</v>
      </c>
      <c r="P1917" s="4">
        <v>0</v>
      </c>
      <c r="Q1917" s="4">
        <v>43200</v>
      </c>
      <c r="R1917" s="4">
        <v>0</v>
      </c>
      <c r="S1917" s="4">
        <v>43200</v>
      </c>
      <c r="T1917" s="4">
        <v>43200</v>
      </c>
      <c r="U1917" s="4">
        <v>0</v>
      </c>
      <c r="V1917" s="4">
        <v>0</v>
      </c>
      <c r="W1917" s="4">
        <v>0</v>
      </c>
      <c r="X1917" s="3" t="s">
        <v>127</v>
      </c>
    </row>
    <row r="1918" spans="1:24" ht="15.75" customHeight="1">
      <c r="A1918" s="3" t="s">
        <v>391</v>
      </c>
      <c r="B1918" s="3" t="s">
        <v>747</v>
      </c>
      <c r="C1918" s="3" t="s">
        <v>845</v>
      </c>
      <c r="D1918" s="3" t="s">
        <v>1435</v>
      </c>
      <c r="E1918" s="3" t="s">
        <v>1436</v>
      </c>
      <c r="F1918" s="3" t="s">
        <v>1453</v>
      </c>
      <c r="G1918" s="3" t="s">
        <v>1454</v>
      </c>
      <c r="H1918" s="3" t="s">
        <v>1455</v>
      </c>
      <c r="I1918" s="3" t="s">
        <v>1456</v>
      </c>
      <c r="J1918" s="3" t="s">
        <v>392</v>
      </c>
      <c r="K1918" s="3" t="s">
        <v>1496</v>
      </c>
      <c r="L1918" s="3" t="s">
        <v>1497</v>
      </c>
      <c r="M1918" s="3" t="s">
        <v>126</v>
      </c>
      <c r="N1918" s="4">
        <v>440000</v>
      </c>
      <c r="O1918" s="4">
        <v>-24200</v>
      </c>
      <c r="P1918" s="4">
        <v>0</v>
      </c>
      <c r="Q1918" s="4">
        <v>415800</v>
      </c>
      <c r="R1918" s="4">
        <v>194850</v>
      </c>
      <c r="S1918" s="4">
        <v>171275</v>
      </c>
      <c r="T1918" s="4">
        <v>171275</v>
      </c>
      <c r="U1918" s="4">
        <v>244525</v>
      </c>
      <c r="V1918" s="4">
        <v>244525</v>
      </c>
      <c r="W1918" s="4">
        <v>49675</v>
      </c>
      <c r="X1918" s="3" t="s">
        <v>127</v>
      </c>
    </row>
    <row r="1919" spans="1:24" ht="15.75" customHeight="1">
      <c r="A1919" s="3" t="s">
        <v>391</v>
      </c>
      <c r="B1919" s="3" t="s">
        <v>747</v>
      </c>
      <c r="C1919" s="3" t="s">
        <v>845</v>
      </c>
      <c r="D1919" s="3" t="s">
        <v>1435</v>
      </c>
      <c r="E1919" s="3" t="s">
        <v>1436</v>
      </c>
      <c r="F1919" s="3" t="s">
        <v>206</v>
      </c>
      <c r="G1919" s="3" t="s">
        <v>207</v>
      </c>
      <c r="H1919" s="3" t="s">
        <v>208</v>
      </c>
      <c r="I1919" s="3" t="s">
        <v>209</v>
      </c>
      <c r="J1919" s="3" t="s">
        <v>392</v>
      </c>
      <c r="K1919" s="3" t="s">
        <v>843</v>
      </c>
      <c r="L1919" s="3" t="s">
        <v>1498</v>
      </c>
      <c r="M1919" s="3" t="s">
        <v>126</v>
      </c>
      <c r="N1919" s="4">
        <v>8100</v>
      </c>
      <c r="O1919" s="4">
        <v>-5850</v>
      </c>
      <c r="P1919" s="4">
        <v>0</v>
      </c>
      <c r="Q1919" s="4">
        <v>2250</v>
      </c>
      <c r="R1919" s="4">
        <v>0</v>
      </c>
      <c r="S1919" s="4">
        <v>2250</v>
      </c>
      <c r="T1919" s="4">
        <v>2250</v>
      </c>
      <c r="U1919" s="4">
        <v>0</v>
      </c>
      <c r="V1919" s="4">
        <v>0</v>
      </c>
      <c r="W1919" s="4">
        <v>0</v>
      </c>
      <c r="X1919" s="3" t="s">
        <v>127</v>
      </c>
    </row>
    <row r="1920" spans="1:24" ht="15.75" customHeight="1">
      <c r="A1920" s="3" t="s">
        <v>391</v>
      </c>
      <c r="B1920" s="3" t="s">
        <v>747</v>
      </c>
      <c r="C1920" s="3" t="s">
        <v>845</v>
      </c>
      <c r="D1920" s="3" t="s">
        <v>1435</v>
      </c>
      <c r="E1920" s="3" t="s">
        <v>1436</v>
      </c>
      <c r="F1920" s="3" t="s">
        <v>1465</v>
      </c>
      <c r="G1920" s="3" t="s">
        <v>1466</v>
      </c>
      <c r="H1920" s="3" t="s">
        <v>1467</v>
      </c>
      <c r="I1920" s="3" t="s">
        <v>1468</v>
      </c>
      <c r="J1920" s="3" t="s">
        <v>392</v>
      </c>
      <c r="K1920" s="3" t="s">
        <v>843</v>
      </c>
      <c r="L1920" s="3" t="s">
        <v>1499</v>
      </c>
      <c r="M1920" s="3" t="s">
        <v>126</v>
      </c>
      <c r="N1920" s="4">
        <v>145000</v>
      </c>
      <c r="O1920" s="4">
        <v>-111031</v>
      </c>
      <c r="P1920" s="4">
        <v>0</v>
      </c>
      <c r="Q1920" s="4">
        <v>33969</v>
      </c>
      <c r="R1920" s="4">
        <v>0</v>
      </c>
      <c r="S1920" s="4">
        <v>0</v>
      </c>
      <c r="T1920" s="4">
        <v>0</v>
      </c>
      <c r="U1920" s="4">
        <v>33969</v>
      </c>
      <c r="V1920" s="4">
        <v>33969</v>
      </c>
      <c r="W1920" s="4">
        <v>33969</v>
      </c>
      <c r="X1920" s="3" t="s">
        <v>127</v>
      </c>
    </row>
    <row r="1921" spans="1:24" ht="15.75" customHeight="1">
      <c r="A1921" s="3" t="s">
        <v>243</v>
      </c>
      <c r="B1921" s="3" t="s">
        <v>747</v>
      </c>
      <c r="C1921" s="3" t="s">
        <v>845</v>
      </c>
      <c r="D1921" s="3" t="s">
        <v>1435</v>
      </c>
      <c r="E1921" s="3" t="s">
        <v>1436</v>
      </c>
      <c r="F1921" s="3" t="s">
        <v>1465</v>
      </c>
      <c r="G1921" s="3" t="s">
        <v>1466</v>
      </c>
      <c r="H1921" s="3" t="s">
        <v>1474</v>
      </c>
      <c r="I1921" s="3" t="s">
        <v>1475</v>
      </c>
      <c r="J1921" s="3" t="s">
        <v>244</v>
      </c>
      <c r="K1921" s="3" t="s">
        <v>245</v>
      </c>
      <c r="L1921" s="3" t="s">
        <v>1500</v>
      </c>
      <c r="M1921" s="3" t="s">
        <v>126</v>
      </c>
      <c r="N1921" s="4">
        <v>0</v>
      </c>
      <c r="O1921" s="4">
        <v>2503.4</v>
      </c>
      <c r="P1921" s="4">
        <v>0</v>
      </c>
      <c r="Q1921" s="4">
        <v>2503.4</v>
      </c>
      <c r="R1921" s="4">
        <v>0</v>
      </c>
      <c r="S1921" s="4">
        <v>0</v>
      </c>
      <c r="T1921" s="4">
        <v>0</v>
      </c>
      <c r="U1921" s="4">
        <v>2503.4</v>
      </c>
      <c r="V1921" s="4">
        <v>2503.4</v>
      </c>
      <c r="W1921" s="4">
        <v>2503.4</v>
      </c>
      <c r="X1921" s="3" t="s">
        <v>247</v>
      </c>
    </row>
    <row r="1922" spans="1:24" ht="15.75" customHeight="1">
      <c r="A1922" s="3" t="s">
        <v>243</v>
      </c>
      <c r="B1922" s="3" t="s">
        <v>747</v>
      </c>
      <c r="C1922" s="3" t="s">
        <v>845</v>
      </c>
      <c r="D1922" s="3" t="s">
        <v>1435</v>
      </c>
      <c r="E1922" s="3" t="s">
        <v>1436</v>
      </c>
      <c r="F1922" s="3" t="s">
        <v>1465</v>
      </c>
      <c r="G1922" s="3" t="s">
        <v>1466</v>
      </c>
      <c r="H1922" s="3" t="s">
        <v>1474</v>
      </c>
      <c r="I1922" s="3" t="s">
        <v>1475</v>
      </c>
      <c r="J1922" s="3" t="s">
        <v>244</v>
      </c>
      <c r="K1922" s="3" t="s">
        <v>248</v>
      </c>
      <c r="L1922" s="3" t="s">
        <v>1501</v>
      </c>
      <c r="M1922" s="3" t="s">
        <v>126</v>
      </c>
      <c r="N1922" s="4">
        <v>1800</v>
      </c>
      <c r="O1922" s="4">
        <v>-1800</v>
      </c>
      <c r="P1922" s="4">
        <v>0</v>
      </c>
      <c r="Q1922" s="4">
        <v>0</v>
      </c>
      <c r="R1922" s="4">
        <v>0</v>
      </c>
      <c r="S1922" s="4">
        <v>0</v>
      </c>
      <c r="T1922" s="4">
        <v>0</v>
      </c>
      <c r="U1922" s="4">
        <v>0</v>
      </c>
      <c r="V1922" s="4">
        <v>0</v>
      </c>
      <c r="W1922" s="4">
        <v>0</v>
      </c>
      <c r="X1922" s="3" t="s">
        <v>247</v>
      </c>
    </row>
    <row r="1923" spans="1:24" ht="15.75" customHeight="1">
      <c r="A1923" s="3" t="s">
        <v>243</v>
      </c>
      <c r="B1923" s="3" t="s">
        <v>747</v>
      </c>
      <c r="C1923" s="3" t="s">
        <v>845</v>
      </c>
      <c r="D1923" s="3" t="s">
        <v>1435</v>
      </c>
      <c r="E1923" s="3" t="s">
        <v>1436</v>
      </c>
      <c r="F1923" s="3" t="s">
        <v>1465</v>
      </c>
      <c r="G1923" s="3" t="s">
        <v>1466</v>
      </c>
      <c r="H1923" s="3" t="s">
        <v>1486</v>
      </c>
      <c r="I1923" s="3" t="s">
        <v>1487</v>
      </c>
      <c r="J1923" s="3" t="s">
        <v>244</v>
      </c>
      <c r="K1923" s="3" t="s">
        <v>245</v>
      </c>
      <c r="L1923" s="3" t="s">
        <v>1500</v>
      </c>
      <c r="M1923" s="3" t="s">
        <v>126</v>
      </c>
      <c r="N1923" s="4">
        <v>9500</v>
      </c>
      <c r="O1923" s="4">
        <v>0</v>
      </c>
      <c r="P1923" s="4">
        <v>0</v>
      </c>
      <c r="Q1923" s="4">
        <v>9500</v>
      </c>
      <c r="R1923" s="4">
        <v>0</v>
      </c>
      <c r="S1923" s="4">
        <v>3252</v>
      </c>
      <c r="T1923" s="4">
        <v>3252</v>
      </c>
      <c r="U1923" s="4">
        <v>6248</v>
      </c>
      <c r="V1923" s="4">
        <v>6248</v>
      </c>
      <c r="W1923" s="4">
        <v>6248</v>
      </c>
      <c r="X1923" s="3" t="s">
        <v>247</v>
      </c>
    </row>
    <row r="1924" spans="1:24" ht="15.75" customHeight="1">
      <c r="A1924" s="3" t="s">
        <v>243</v>
      </c>
      <c r="B1924" s="3" t="s">
        <v>747</v>
      </c>
      <c r="C1924" s="3" t="s">
        <v>845</v>
      </c>
      <c r="D1924" s="3" t="s">
        <v>1435</v>
      </c>
      <c r="E1924" s="3" t="s">
        <v>1436</v>
      </c>
      <c r="F1924" s="3" t="s">
        <v>1465</v>
      </c>
      <c r="G1924" s="3" t="s">
        <v>1466</v>
      </c>
      <c r="H1924" s="3" t="s">
        <v>1486</v>
      </c>
      <c r="I1924" s="3" t="s">
        <v>1487</v>
      </c>
      <c r="J1924" s="3" t="s">
        <v>244</v>
      </c>
      <c r="K1924" s="3" t="s">
        <v>248</v>
      </c>
      <c r="L1924" s="3" t="s">
        <v>1501</v>
      </c>
      <c r="M1924" s="3" t="s">
        <v>126</v>
      </c>
      <c r="N1924" s="4">
        <v>7000</v>
      </c>
      <c r="O1924" s="4">
        <v>-7000</v>
      </c>
      <c r="P1924" s="4">
        <v>0</v>
      </c>
      <c r="Q1924" s="4">
        <v>0</v>
      </c>
      <c r="R1924" s="4">
        <v>0</v>
      </c>
      <c r="S1924" s="4">
        <v>0</v>
      </c>
      <c r="T1924" s="4">
        <v>0</v>
      </c>
      <c r="U1924" s="4">
        <v>0</v>
      </c>
      <c r="V1924" s="4">
        <v>0</v>
      </c>
      <c r="W1924" s="4">
        <v>0</v>
      </c>
      <c r="X1924" s="3" t="s">
        <v>247</v>
      </c>
    </row>
    <row r="1925" spans="1:24" ht="15.75" customHeight="1">
      <c r="A1925" s="3" t="s">
        <v>243</v>
      </c>
      <c r="B1925" s="3" t="s">
        <v>747</v>
      </c>
      <c r="C1925" s="3" t="s">
        <v>845</v>
      </c>
      <c r="D1925" s="3" t="s">
        <v>1435</v>
      </c>
      <c r="E1925" s="3" t="s">
        <v>1436</v>
      </c>
      <c r="F1925" s="3" t="s">
        <v>1465</v>
      </c>
      <c r="G1925" s="3" t="s">
        <v>1466</v>
      </c>
      <c r="H1925" s="3" t="s">
        <v>1486</v>
      </c>
      <c r="I1925" s="3" t="s">
        <v>1487</v>
      </c>
      <c r="J1925" s="3" t="s">
        <v>244</v>
      </c>
      <c r="K1925" s="3" t="s">
        <v>250</v>
      </c>
      <c r="L1925" s="3" t="s">
        <v>1502</v>
      </c>
      <c r="M1925" s="3" t="s">
        <v>126</v>
      </c>
      <c r="N1925" s="4">
        <v>61500</v>
      </c>
      <c r="O1925" s="4">
        <v>-14000</v>
      </c>
      <c r="P1925" s="4">
        <v>0</v>
      </c>
      <c r="Q1925" s="4">
        <v>47500</v>
      </c>
      <c r="R1925" s="4">
        <v>0</v>
      </c>
      <c r="S1925" s="4">
        <v>0</v>
      </c>
      <c r="T1925" s="4">
        <v>0</v>
      </c>
      <c r="U1925" s="4">
        <v>47500</v>
      </c>
      <c r="V1925" s="4">
        <v>47500</v>
      </c>
      <c r="W1925" s="4">
        <v>47500</v>
      </c>
      <c r="X1925" s="3" t="s">
        <v>247</v>
      </c>
    </row>
    <row r="1926" spans="1:24" ht="15.75" customHeight="1">
      <c r="A1926" s="3" t="s">
        <v>262</v>
      </c>
      <c r="B1926" s="3" t="s">
        <v>747</v>
      </c>
      <c r="C1926" s="3" t="s">
        <v>845</v>
      </c>
      <c r="D1926" s="3" t="s">
        <v>1435</v>
      </c>
      <c r="E1926" s="3" t="s">
        <v>1436</v>
      </c>
      <c r="F1926" s="3" t="s">
        <v>29</v>
      </c>
      <c r="G1926" s="3" t="s">
        <v>30</v>
      </c>
      <c r="H1926" s="3" t="s">
        <v>31</v>
      </c>
      <c r="I1926" s="3" t="s">
        <v>32</v>
      </c>
      <c r="J1926" s="3" t="s">
        <v>263</v>
      </c>
      <c r="K1926" s="3" t="s">
        <v>264</v>
      </c>
      <c r="L1926" s="3" t="s">
        <v>1503</v>
      </c>
      <c r="M1926" s="3" t="s">
        <v>36</v>
      </c>
      <c r="N1926" s="4">
        <v>44597.57</v>
      </c>
      <c r="O1926" s="4">
        <v>0</v>
      </c>
      <c r="P1926" s="4">
        <v>0</v>
      </c>
      <c r="Q1926" s="4">
        <v>44597.57</v>
      </c>
      <c r="R1926" s="4">
        <v>0</v>
      </c>
      <c r="S1926" s="4">
        <v>8009.16</v>
      </c>
      <c r="T1926" s="4">
        <v>8009.16</v>
      </c>
      <c r="U1926" s="4">
        <v>36588.410000000003</v>
      </c>
      <c r="V1926" s="4">
        <v>36588.410000000003</v>
      </c>
      <c r="W1926" s="4">
        <v>36588.410000000003</v>
      </c>
      <c r="X1926" s="3" t="s">
        <v>266</v>
      </c>
    </row>
    <row r="1927" spans="1:24" ht="15.75" customHeight="1">
      <c r="A1927" s="3" t="s">
        <v>24</v>
      </c>
      <c r="B1927" s="3" t="s">
        <v>25</v>
      </c>
      <c r="C1927" s="3" t="s">
        <v>531</v>
      </c>
      <c r="D1927" s="3" t="s">
        <v>1504</v>
      </c>
      <c r="E1927" s="3" t="s">
        <v>1505</v>
      </c>
      <c r="F1927" s="3" t="s">
        <v>29</v>
      </c>
      <c r="G1927" s="3" t="s">
        <v>30</v>
      </c>
      <c r="H1927" s="3" t="s">
        <v>31</v>
      </c>
      <c r="I1927" s="3" t="s">
        <v>32</v>
      </c>
      <c r="J1927" s="3" t="s">
        <v>33</v>
      </c>
      <c r="K1927" s="3" t="s">
        <v>34</v>
      </c>
      <c r="L1927" s="3" t="s">
        <v>534</v>
      </c>
      <c r="M1927" s="3" t="s">
        <v>36</v>
      </c>
      <c r="N1927" s="4">
        <v>1051117.44</v>
      </c>
      <c r="O1927" s="4">
        <v>-24654</v>
      </c>
      <c r="P1927" s="4">
        <v>0</v>
      </c>
      <c r="Q1927" s="4">
        <v>1026463.44</v>
      </c>
      <c r="R1927" s="4">
        <v>0</v>
      </c>
      <c r="S1927" s="4">
        <v>374798.53</v>
      </c>
      <c r="T1927" s="4">
        <v>374798.53</v>
      </c>
      <c r="U1927" s="4">
        <v>651664.91</v>
      </c>
      <c r="V1927" s="4">
        <v>651664.91</v>
      </c>
      <c r="W1927" s="4">
        <v>651664.91</v>
      </c>
      <c r="X1927" s="3" t="s">
        <v>37</v>
      </c>
    </row>
    <row r="1928" spans="1:24" ht="15.75" customHeight="1">
      <c r="A1928" s="3" t="s">
        <v>24</v>
      </c>
      <c r="B1928" s="3" t="s">
        <v>25</v>
      </c>
      <c r="C1928" s="3" t="s">
        <v>531</v>
      </c>
      <c r="D1928" s="3" t="s">
        <v>1504</v>
      </c>
      <c r="E1928" s="3" t="s">
        <v>1505</v>
      </c>
      <c r="F1928" s="3" t="s">
        <v>29</v>
      </c>
      <c r="G1928" s="3" t="s">
        <v>30</v>
      </c>
      <c r="H1928" s="3" t="s">
        <v>31</v>
      </c>
      <c r="I1928" s="3" t="s">
        <v>32</v>
      </c>
      <c r="J1928" s="3" t="s">
        <v>33</v>
      </c>
      <c r="K1928" s="3" t="s">
        <v>38</v>
      </c>
      <c r="L1928" s="3" t="s">
        <v>535</v>
      </c>
      <c r="M1928" s="3" t="s">
        <v>36</v>
      </c>
      <c r="N1928" s="4">
        <v>28964.7</v>
      </c>
      <c r="O1928" s="4">
        <v>0</v>
      </c>
      <c r="P1928" s="4">
        <v>0</v>
      </c>
      <c r="Q1928" s="4">
        <v>28964.7</v>
      </c>
      <c r="R1928" s="4">
        <v>0</v>
      </c>
      <c r="S1928" s="4">
        <v>8885.4500000000007</v>
      </c>
      <c r="T1928" s="4">
        <v>8885.4500000000007</v>
      </c>
      <c r="U1928" s="4">
        <v>20079.25</v>
      </c>
      <c r="V1928" s="4">
        <v>20079.25</v>
      </c>
      <c r="W1928" s="4">
        <v>20079.25</v>
      </c>
      <c r="X1928" s="3" t="s">
        <v>37</v>
      </c>
    </row>
    <row r="1929" spans="1:24" ht="15.75" customHeight="1">
      <c r="A1929" s="3" t="s">
        <v>24</v>
      </c>
      <c r="B1929" s="3" t="s">
        <v>25</v>
      </c>
      <c r="C1929" s="3" t="s">
        <v>531</v>
      </c>
      <c r="D1929" s="3" t="s">
        <v>1504</v>
      </c>
      <c r="E1929" s="3" t="s">
        <v>1505</v>
      </c>
      <c r="F1929" s="3" t="s">
        <v>29</v>
      </c>
      <c r="G1929" s="3" t="s">
        <v>30</v>
      </c>
      <c r="H1929" s="3" t="s">
        <v>31</v>
      </c>
      <c r="I1929" s="3" t="s">
        <v>32</v>
      </c>
      <c r="J1929" s="3" t="s">
        <v>33</v>
      </c>
      <c r="K1929" s="3" t="s">
        <v>40</v>
      </c>
      <c r="L1929" s="3" t="s">
        <v>536</v>
      </c>
      <c r="M1929" s="3" t="s">
        <v>36</v>
      </c>
      <c r="N1929" s="4">
        <v>110104.34</v>
      </c>
      <c r="O1929" s="4">
        <v>0</v>
      </c>
      <c r="P1929" s="4">
        <v>0</v>
      </c>
      <c r="Q1929" s="4">
        <v>110104.34</v>
      </c>
      <c r="R1929" s="4">
        <v>18431.68</v>
      </c>
      <c r="S1929" s="4">
        <v>13205.67</v>
      </c>
      <c r="T1929" s="4">
        <v>13205.67</v>
      </c>
      <c r="U1929" s="4">
        <v>96898.67</v>
      </c>
      <c r="V1929" s="4">
        <v>96898.67</v>
      </c>
      <c r="W1929" s="4">
        <v>78466.990000000005</v>
      </c>
      <c r="X1929" s="3" t="s">
        <v>37</v>
      </c>
    </row>
    <row r="1930" spans="1:24" ht="15.75" customHeight="1">
      <c r="A1930" s="3" t="s">
        <v>24</v>
      </c>
      <c r="B1930" s="3" t="s">
        <v>25</v>
      </c>
      <c r="C1930" s="3" t="s">
        <v>531</v>
      </c>
      <c r="D1930" s="3" t="s">
        <v>1504</v>
      </c>
      <c r="E1930" s="3" t="s">
        <v>1505</v>
      </c>
      <c r="F1930" s="3" t="s">
        <v>29</v>
      </c>
      <c r="G1930" s="3" t="s">
        <v>30</v>
      </c>
      <c r="H1930" s="3" t="s">
        <v>31</v>
      </c>
      <c r="I1930" s="3" t="s">
        <v>32</v>
      </c>
      <c r="J1930" s="3" t="s">
        <v>33</v>
      </c>
      <c r="K1930" s="3" t="s">
        <v>42</v>
      </c>
      <c r="L1930" s="3" t="s">
        <v>537</v>
      </c>
      <c r="M1930" s="3" t="s">
        <v>36</v>
      </c>
      <c r="N1930" s="4">
        <v>43664.6</v>
      </c>
      <c r="O1930" s="4">
        <v>0</v>
      </c>
      <c r="P1930" s="4">
        <v>0</v>
      </c>
      <c r="Q1930" s="4">
        <v>43664.6</v>
      </c>
      <c r="R1930" s="4">
        <v>5121.2700000000004</v>
      </c>
      <c r="S1930" s="4">
        <v>4342.4799999999996</v>
      </c>
      <c r="T1930" s="4">
        <v>4342.4799999999996</v>
      </c>
      <c r="U1930" s="4">
        <v>39322.120000000003</v>
      </c>
      <c r="V1930" s="4">
        <v>39322.120000000003</v>
      </c>
      <c r="W1930" s="4">
        <v>34200.85</v>
      </c>
      <c r="X1930" s="3" t="s">
        <v>37</v>
      </c>
    </row>
    <row r="1931" spans="1:24" ht="15.75" customHeight="1">
      <c r="A1931" s="3" t="s">
        <v>24</v>
      </c>
      <c r="B1931" s="3" t="s">
        <v>25</v>
      </c>
      <c r="C1931" s="3" t="s">
        <v>531</v>
      </c>
      <c r="D1931" s="3" t="s">
        <v>1504</v>
      </c>
      <c r="E1931" s="3" t="s">
        <v>1505</v>
      </c>
      <c r="F1931" s="3" t="s">
        <v>29</v>
      </c>
      <c r="G1931" s="3" t="s">
        <v>30</v>
      </c>
      <c r="H1931" s="3" t="s">
        <v>31</v>
      </c>
      <c r="I1931" s="3" t="s">
        <v>32</v>
      </c>
      <c r="J1931" s="3" t="s">
        <v>33</v>
      </c>
      <c r="K1931" s="3" t="s">
        <v>44</v>
      </c>
      <c r="L1931" s="3" t="s">
        <v>538</v>
      </c>
      <c r="M1931" s="3" t="s">
        <v>36</v>
      </c>
      <c r="N1931" s="4">
        <v>600</v>
      </c>
      <c r="O1931" s="4">
        <v>0</v>
      </c>
      <c r="P1931" s="4">
        <v>0</v>
      </c>
      <c r="Q1931" s="4">
        <v>600</v>
      </c>
      <c r="R1931" s="4">
        <v>0</v>
      </c>
      <c r="S1931" s="4">
        <v>142.80000000000001</v>
      </c>
      <c r="T1931" s="4">
        <v>142.80000000000001</v>
      </c>
      <c r="U1931" s="4">
        <v>457.2</v>
      </c>
      <c r="V1931" s="4">
        <v>457.2</v>
      </c>
      <c r="W1931" s="4">
        <v>457.2</v>
      </c>
      <c r="X1931" s="3" t="s">
        <v>37</v>
      </c>
    </row>
    <row r="1932" spans="1:24" ht="15.75" customHeight="1">
      <c r="A1932" s="3" t="s">
        <v>24</v>
      </c>
      <c r="B1932" s="3" t="s">
        <v>25</v>
      </c>
      <c r="C1932" s="3" t="s">
        <v>531</v>
      </c>
      <c r="D1932" s="3" t="s">
        <v>1504</v>
      </c>
      <c r="E1932" s="3" t="s">
        <v>1505</v>
      </c>
      <c r="F1932" s="3" t="s">
        <v>29</v>
      </c>
      <c r="G1932" s="3" t="s">
        <v>30</v>
      </c>
      <c r="H1932" s="3" t="s">
        <v>31</v>
      </c>
      <c r="I1932" s="3" t="s">
        <v>32</v>
      </c>
      <c r="J1932" s="3" t="s">
        <v>33</v>
      </c>
      <c r="K1932" s="3" t="s">
        <v>46</v>
      </c>
      <c r="L1932" s="3" t="s">
        <v>539</v>
      </c>
      <c r="M1932" s="3" t="s">
        <v>36</v>
      </c>
      <c r="N1932" s="4">
        <v>4320</v>
      </c>
      <c r="O1932" s="4">
        <v>0</v>
      </c>
      <c r="P1932" s="4">
        <v>0</v>
      </c>
      <c r="Q1932" s="4">
        <v>4320</v>
      </c>
      <c r="R1932" s="4">
        <v>0</v>
      </c>
      <c r="S1932" s="4">
        <v>1224</v>
      </c>
      <c r="T1932" s="4">
        <v>1224</v>
      </c>
      <c r="U1932" s="4">
        <v>3096</v>
      </c>
      <c r="V1932" s="4">
        <v>3096</v>
      </c>
      <c r="W1932" s="4">
        <v>3096</v>
      </c>
      <c r="X1932" s="3" t="s">
        <v>37</v>
      </c>
    </row>
    <row r="1933" spans="1:24" ht="15.75" customHeight="1">
      <c r="A1933" s="3" t="s">
        <v>24</v>
      </c>
      <c r="B1933" s="3" t="s">
        <v>25</v>
      </c>
      <c r="C1933" s="3" t="s">
        <v>531</v>
      </c>
      <c r="D1933" s="3" t="s">
        <v>1504</v>
      </c>
      <c r="E1933" s="3" t="s">
        <v>1505</v>
      </c>
      <c r="F1933" s="3" t="s">
        <v>29</v>
      </c>
      <c r="G1933" s="3" t="s">
        <v>30</v>
      </c>
      <c r="H1933" s="3" t="s">
        <v>31</v>
      </c>
      <c r="I1933" s="3" t="s">
        <v>32</v>
      </c>
      <c r="J1933" s="3" t="s">
        <v>33</v>
      </c>
      <c r="K1933" s="3" t="s">
        <v>48</v>
      </c>
      <c r="L1933" s="3" t="s">
        <v>540</v>
      </c>
      <c r="M1933" s="3" t="s">
        <v>36</v>
      </c>
      <c r="N1933" s="4">
        <v>1098.1300000000001</v>
      </c>
      <c r="O1933" s="4">
        <v>0</v>
      </c>
      <c r="P1933" s="4">
        <v>0</v>
      </c>
      <c r="Q1933" s="4">
        <v>1098.1300000000001</v>
      </c>
      <c r="R1933" s="4">
        <v>0</v>
      </c>
      <c r="S1933" s="4">
        <v>67.5</v>
      </c>
      <c r="T1933" s="4">
        <v>67.5</v>
      </c>
      <c r="U1933" s="4">
        <v>1030.6300000000001</v>
      </c>
      <c r="V1933" s="4">
        <v>1030.6300000000001</v>
      </c>
      <c r="W1933" s="4">
        <v>1030.6300000000001</v>
      </c>
      <c r="X1933" s="3" t="s">
        <v>37</v>
      </c>
    </row>
    <row r="1934" spans="1:24" ht="15.75" customHeight="1">
      <c r="A1934" s="3" t="s">
        <v>24</v>
      </c>
      <c r="B1934" s="3" t="s">
        <v>25</v>
      </c>
      <c r="C1934" s="3" t="s">
        <v>531</v>
      </c>
      <c r="D1934" s="3" t="s">
        <v>1504</v>
      </c>
      <c r="E1934" s="3" t="s">
        <v>1505</v>
      </c>
      <c r="F1934" s="3" t="s">
        <v>29</v>
      </c>
      <c r="G1934" s="3" t="s">
        <v>30</v>
      </c>
      <c r="H1934" s="3" t="s">
        <v>31</v>
      </c>
      <c r="I1934" s="3" t="s">
        <v>32</v>
      </c>
      <c r="J1934" s="3" t="s">
        <v>33</v>
      </c>
      <c r="K1934" s="3" t="s">
        <v>50</v>
      </c>
      <c r="L1934" s="3" t="s">
        <v>541</v>
      </c>
      <c r="M1934" s="3" t="s">
        <v>36</v>
      </c>
      <c r="N1934" s="4">
        <v>1505.5</v>
      </c>
      <c r="O1934" s="4">
        <v>0</v>
      </c>
      <c r="P1934" s="4">
        <v>0</v>
      </c>
      <c r="Q1934" s="4">
        <v>1505.5</v>
      </c>
      <c r="R1934" s="4">
        <v>0</v>
      </c>
      <c r="S1934" s="4">
        <v>276.89</v>
      </c>
      <c r="T1934" s="4">
        <v>276.89</v>
      </c>
      <c r="U1934" s="4">
        <v>1228.6099999999999</v>
      </c>
      <c r="V1934" s="4">
        <v>1228.6099999999999</v>
      </c>
      <c r="W1934" s="4">
        <v>1228.6099999999999</v>
      </c>
      <c r="X1934" s="3" t="s">
        <v>37</v>
      </c>
    </row>
    <row r="1935" spans="1:24" ht="15.75" customHeight="1">
      <c r="A1935" s="3" t="s">
        <v>24</v>
      </c>
      <c r="B1935" s="3" t="s">
        <v>25</v>
      </c>
      <c r="C1935" s="3" t="s">
        <v>531</v>
      </c>
      <c r="D1935" s="3" t="s">
        <v>1504</v>
      </c>
      <c r="E1935" s="3" t="s">
        <v>1505</v>
      </c>
      <c r="F1935" s="3" t="s">
        <v>29</v>
      </c>
      <c r="G1935" s="3" t="s">
        <v>30</v>
      </c>
      <c r="H1935" s="3" t="s">
        <v>31</v>
      </c>
      <c r="I1935" s="3" t="s">
        <v>32</v>
      </c>
      <c r="J1935" s="3" t="s">
        <v>33</v>
      </c>
      <c r="K1935" s="3" t="s">
        <v>281</v>
      </c>
      <c r="L1935" s="3" t="s">
        <v>542</v>
      </c>
      <c r="M1935" s="3" t="s">
        <v>36</v>
      </c>
      <c r="N1935" s="4">
        <v>5086.9799999999996</v>
      </c>
      <c r="O1935" s="4">
        <v>0</v>
      </c>
      <c r="P1935" s="4">
        <v>0</v>
      </c>
      <c r="Q1935" s="4">
        <v>5086.9799999999996</v>
      </c>
      <c r="R1935" s="4">
        <v>0</v>
      </c>
      <c r="S1935" s="4">
        <v>0</v>
      </c>
      <c r="T1935" s="4">
        <v>0</v>
      </c>
      <c r="U1935" s="4">
        <v>5086.9799999999996</v>
      </c>
      <c r="V1935" s="4">
        <v>5086.9799999999996</v>
      </c>
      <c r="W1935" s="4">
        <v>5086.9799999999996</v>
      </c>
      <c r="X1935" s="3" t="s">
        <v>37</v>
      </c>
    </row>
    <row r="1936" spans="1:24" ht="15.75" customHeight="1">
      <c r="A1936" s="3" t="s">
        <v>24</v>
      </c>
      <c r="B1936" s="3" t="s">
        <v>25</v>
      </c>
      <c r="C1936" s="3" t="s">
        <v>531</v>
      </c>
      <c r="D1936" s="3" t="s">
        <v>1504</v>
      </c>
      <c r="E1936" s="3" t="s">
        <v>1505</v>
      </c>
      <c r="F1936" s="3" t="s">
        <v>29</v>
      </c>
      <c r="G1936" s="3" t="s">
        <v>30</v>
      </c>
      <c r="H1936" s="3" t="s">
        <v>31</v>
      </c>
      <c r="I1936" s="3" t="s">
        <v>32</v>
      </c>
      <c r="J1936" s="3" t="s">
        <v>33</v>
      </c>
      <c r="K1936" s="3" t="s">
        <v>52</v>
      </c>
      <c r="L1936" s="3" t="s">
        <v>543</v>
      </c>
      <c r="M1936" s="3" t="s">
        <v>36</v>
      </c>
      <c r="N1936" s="4">
        <v>29197.89</v>
      </c>
      <c r="O1936" s="4">
        <v>0</v>
      </c>
      <c r="P1936" s="4">
        <v>0</v>
      </c>
      <c r="Q1936" s="4">
        <v>29197.89</v>
      </c>
      <c r="R1936" s="4">
        <v>0</v>
      </c>
      <c r="S1936" s="4">
        <v>18188.21</v>
      </c>
      <c r="T1936" s="4">
        <v>18188.21</v>
      </c>
      <c r="U1936" s="4">
        <v>11009.68</v>
      </c>
      <c r="V1936" s="4">
        <v>11009.68</v>
      </c>
      <c r="W1936" s="4">
        <v>11009.68</v>
      </c>
      <c r="X1936" s="3" t="s">
        <v>37</v>
      </c>
    </row>
    <row r="1937" spans="1:24" ht="15.75" customHeight="1">
      <c r="A1937" s="3" t="s">
        <v>24</v>
      </c>
      <c r="B1937" s="3" t="s">
        <v>25</v>
      </c>
      <c r="C1937" s="3" t="s">
        <v>531</v>
      </c>
      <c r="D1937" s="3" t="s">
        <v>1504</v>
      </c>
      <c r="E1937" s="3" t="s">
        <v>1505</v>
      </c>
      <c r="F1937" s="3" t="s">
        <v>29</v>
      </c>
      <c r="G1937" s="3" t="s">
        <v>30</v>
      </c>
      <c r="H1937" s="3" t="s">
        <v>31</v>
      </c>
      <c r="I1937" s="3" t="s">
        <v>32</v>
      </c>
      <c r="J1937" s="3" t="s">
        <v>33</v>
      </c>
      <c r="K1937" s="3" t="s">
        <v>54</v>
      </c>
      <c r="L1937" s="3" t="s">
        <v>544</v>
      </c>
      <c r="M1937" s="3" t="s">
        <v>36</v>
      </c>
      <c r="N1937" s="4">
        <v>241170</v>
      </c>
      <c r="O1937" s="4">
        <v>24654</v>
      </c>
      <c r="P1937" s="4">
        <v>0</v>
      </c>
      <c r="Q1937" s="4">
        <v>265824</v>
      </c>
      <c r="R1937" s="4">
        <v>164884.73000000001</v>
      </c>
      <c r="S1937" s="4">
        <v>100939.27</v>
      </c>
      <c r="T1937" s="4">
        <v>100939.27</v>
      </c>
      <c r="U1937" s="4">
        <v>164884.73000000001</v>
      </c>
      <c r="V1937" s="4">
        <v>164884.73000000001</v>
      </c>
      <c r="W1937" s="4">
        <v>0</v>
      </c>
      <c r="X1937" s="3" t="s">
        <v>37</v>
      </c>
    </row>
    <row r="1938" spans="1:24" ht="15.75" customHeight="1">
      <c r="A1938" s="3" t="s">
        <v>24</v>
      </c>
      <c r="B1938" s="3" t="s">
        <v>25</v>
      </c>
      <c r="C1938" s="3" t="s">
        <v>531</v>
      </c>
      <c r="D1938" s="3" t="s">
        <v>1504</v>
      </c>
      <c r="E1938" s="3" t="s">
        <v>1505</v>
      </c>
      <c r="F1938" s="3" t="s">
        <v>29</v>
      </c>
      <c r="G1938" s="3" t="s">
        <v>30</v>
      </c>
      <c r="H1938" s="3" t="s">
        <v>31</v>
      </c>
      <c r="I1938" s="3" t="s">
        <v>32</v>
      </c>
      <c r="J1938" s="3" t="s">
        <v>33</v>
      </c>
      <c r="K1938" s="3" t="s">
        <v>56</v>
      </c>
      <c r="L1938" s="3" t="s">
        <v>545</v>
      </c>
      <c r="M1938" s="3" t="s">
        <v>36</v>
      </c>
      <c r="N1938" s="4">
        <v>4812.0600000000004</v>
      </c>
      <c r="O1938" s="4">
        <v>0</v>
      </c>
      <c r="P1938" s="4">
        <v>0</v>
      </c>
      <c r="Q1938" s="4">
        <v>4812.0600000000004</v>
      </c>
      <c r="R1938" s="4">
        <v>0</v>
      </c>
      <c r="S1938" s="4">
        <v>46.67</v>
      </c>
      <c r="T1938" s="4">
        <v>46.67</v>
      </c>
      <c r="U1938" s="4">
        <v>4765.3900000000003</v>
      </c>
      <c r="V1938" s="4">
        <v>4765.3900000000003</v>
      </c>
      <c r="W1938" s="4">
        <v>4765.3900000000003</v>
      </c>
      <c r="X1938" s="3" t="s">
        <v>37</v>
      </c>
    </row>
    <row r="1939" spans="1:24" ht="15.75" customHeight="1">
      <c r="A1939" s="3" t="s">
        <v>24</v>
      </c>
      <c r="B1939" s="3" t="s">
        <v>25</v>
      </c>
      <c r="C1939" s="3" t="s">
        <v>531</v>
      </c>
      <c r="D1939" s="3" t="s">
        <v>1504</v>
      </c>
      <c r="E1939" s="3" t="s">
        <v>1505</v>
      </c>
      <c r="F1939" s="3" t="s">
        <v>29</v>
      </c>
      <c r="G1939" s="3" t="s">
        <v>30</v>
      </c>
      <c r="H1939" s="3" t="s">
        <v>31</v>
      </c>
      <c r="I1939" s="3" t="s">
        <v>32</v>
      </c>
      <c r="J1939" s="3" t="s">
        <v>33</v>
      </c>
      <c r="K1939" s="3" t="s">
        <v>58</v>
      </c>
      <c r="L1939" s="3" t="s">
        <v>546</v>
      </c>
      <c r="M1939" s="3" t="s">
        <v>36</v>
      </c>
      <c r="N1939" s="4">
        <v>5235.12</v>
      </c>
      <c r="O1939" s="4">
        <v>0</v>
      </c>
      <c r="P1939" s="4">
        <v>0</v>
      </c>
      <c r="Q1939" s="4">
        <v>5235.12</v>
      </c>
      <c r="R1939" s="4">
        <v>0</v>
      </c>
      <c r="S1939" s="4">
        <v>411.67</v>
      </c>
      <c r="T1939" s="4">
        <v>411.67</v>
      </c>
      <c r="U1939" s="4">
        <v>4823.45</v>
      </c>
      <c r="V1939" s="4">
        <v>4823.45</v>
      </c>
      <c r="W1939" s="4">
        <v>4823.45</v>
      </c>
      <c r="X1939" s="3" t="s">
        <v>37</v>
      </c>
    </row>
    <row r="1940" spans="1:24" ht="15.75" customHeight="1">
      <c r="A1940" s="3" t="s">
        <v>24</v>
      </c>
      <c r="B1940" s="3" t="s">
        <v>25</v>
      </c>
      <c r="C1940" s="3" t="s">
        <v>531</v>
      </c>
      <c r="D1940" s="3" t="s">
        <v>1504</v>
      </c>
      <c r="E1940" s="3" t="s">
        <v>1505</v>
      </c>
      <c r="F1940" s="3" t="s">
        <v>29</v>
      </c>
      <c r="G1940" s="3" t="s">
        <v>30</v>
      </c>
      <c r="H1940" s="3" t="s">
        <v>31</v>
      </c>
      <c r="I1940" s="3" t="s">
        <v>32</v>
      </c>
      <c r="J1940" s="3" t="s">
        <v>33</v>
      </c>
      <c r="K1940" s="3" t="s">
        <v>60</v>
      </c>
      <c r="L1940" s="3" t="s">
        <v>547</v>
      </c>
      <c r="M1940" s="3" t="s">
        <v>36</v>
      </c>
      <c r="N1940" s="4">
        <v>166993.57</v>
      </c>
      <c r="O1940" s="4">
        <v>0</v>
      </c>
      <c r="P1940" s="4">
        <v>0</v>
      </c>
      <c r="Q1940" s="4">
        <v>166993.57</v>
      </c>
      <c r="R1940" s="4">
        <v>21030.85</v>
      </c>
      <c r="S1940" s="4">
        <v>61732.81</v>
      </c>
      <c r="T1940" s="4">
        <v>61732.81</v>
      </c>
      <c r="U1940" s="4">
        <v>105260.76</v>
      </c>
      <c r="V1940" s="4">
        <v>105260.76</v>
      </c>
      <c r="W1940" s="4">
        <v>84229.91</v>
      </c>
      <c r="X1940" s="3" t="s">
        <v>37</v>
      </c>
    </row>
    <row r="1941" spans="1:24" ht="15.75" customHeight="1">
      <c r="A1941" s="3" t="s">
        <v>24</v>
      </c>
      <c r="B1941" s="3" t="s">
        <v>25</v>
      </c>
      <c r="C1941" s="3" t="s">
        <v>531</v>
      </c>
      <c r="D1941" s="3" t="s">
        <v>1504</v>
      </c>
      <c r="E1941" s="3" t="s">
        <v>1505</v>
      </c>
      <c r="F1941" s="3" t="s">
        <v>29</v>
      </c>
      <c r="G1941" s="3" t="s">
        <v>30</v>
      </c>
      <c r="H1941" s="3" t="s">
        <v>31</v>
      </c>
      <c r="I1941" s="3" t="s">
        <v>32</v>
      </c>
      <c r="J1941" s="3" t="s">
        <v>33</v>
      </c>
      <c r="K1941" s="3" t="s">
        <v>62</v>
      </c>
      <c r="L1941" s="3" t="s">
        <v>548</v>
      </c>
      <c r="M1941" s="3" t="s">
        <v>36</v>
      </c>
      <c r="N1941" s="4">
        <v>110104.34</v>
      </c>
      <c r="O1941" s="4">
        <v>0</v>
      </c>
      <c r="P1941" s="4">
        <v>0</v>
      </c>
      <c r="Q1941" s="4">
        <v>110104.34</v>
      </c>
      <c r="R1941" s="4">
        <v>16769.09</v>
      </c>
      <c r="S1941" s="4">
        <v>35199.360000000001</v>
      </c>
      <c r="T1941" s="4">
        <v>35199.360000000001</v>
      </c>
      <c r="U1941" s="4">
        <v>74904.98</v>
      </c>
      <c r="V1941" s="4">
        <v>74904.98</v>
      </c>
      <c r="W1941" s="4">
        <v>58135.89</v>
      </c>
      <c r="X1941" s="3" t="s">
        <v>37</v>
      </c>
    </row>
    <row r="1942" spans="1:24" ht="15.75" customHeight="1">
      <c r="A1942" s="3" t="s">
        <v>24</v>
      </c>
      <c r="B1942" s="3" t="s">
        <v>25</v>
      </c>
      <c r="C1942" s="3" t="s">
        <v>531</v>
      </c>
      <c r="D1942" s="3" t="s">
        <v>1504</v>
      </c>
      <c r="E1942" s="3" t="s">
        <v>1505</v>
      </c>
      <c r="F1942" s="3" t="s">
        <v>29</v>
      </c>
      <c r="G1942" s="3" t="s">
        <v>30</v>
      </c>
      <c r="H1942" s="3" t="s">
        <v>31</v>
      </c>
      <c r="I1942" s="3" t="s">
        <v>32</v>
      </c>
      <c r="J1942" s="3" t="s">
        <v>33</v>
      </c>
      <c r="K1942" s="3" t="s">
        <v>64</v>
      </c>
      <c r="L1942" s="3" t="s">
        <v>549</v>
      </c>
      <c r="M1942" s="3" t="s">
        <v>36</v>
      </c>
      <c r="N1942" s="4">
        <v>40529.74</v>
      </c>
      <c r="O1942" s="4">
        <v>0</v>
      </c>
      <c r="P1942" s="4">
        <v>0</v>
      </c>
      <c r="Q1942" s="4">
        <v>40529.74</v>
      </c>
      <c r="R1942" s="4">
        <v>0</v>
      </c>
      <c r="S1942" s="4">
        <v>3641.02</v>
      </c>
      <c r="T1942" s="4">
        <v>3641.02</v>
      </c>
      <c r="U1942" s="4">
        <v>36888.720000000001</v>
      </c>
      <c r="V1942" s="4">
        <v>36888.720000000001</v>
      </c>
      <c r="W1942" s="4">
        <v>36888.720000000001</v>
      </c>
      <c r="X1942" s="3" t="s">
        <v>37</v>
      </c>
    </row>
    <row r="1943" spans="1:24" ht="15.75" customHeight="1">
      <c r="A1943" s="3" t="s">
        <v>66</v>
      </c>
      <c r="B1943" s="3" t="s">
        <v>25</v>
      </c>
      <c r="C1943" s="3" t="s">
        <v>531</v>
      </c>
      <c r="D1943" s="3" t="s">
        <v>1504</v>
      </c>
      <c r="E1943" s="3" t="s">
        <v>1505</v>
      </c>
      <c r="F1943" s="3" t="s">
        <v>29</v>
      </c>
      <c r="G1943" s="3" t="s">
        <v>30</v>
      </c>
      <c r="H1943" s="3" t="s">
        <v>67</v>
      </c>
      <c r="I1943" s="3" t="s">
        <v>68</v>
      </c>
      <c r="J1943" s="3" t="s">
        <v>69</v>
      </c>
      <c r="K1943" s="3" t="s">
        <v>78</v>
      </c>
      <c r="L1943" s="3" t="s">
        <v>553</v>
      </c>
      <c r="M1943" s="3" t="s">
        <v>36</v>
      </c>
      <c r="N1943" s="4">
        <v>0</v>
      </c>
      <c r="O1943" s="4">
        <v>6396.8</v>
      </c>
      <c r="P1943" s="4">
        <v>0</v>
      </c>
      <c r="Q1943" s="4">
        <v>6396.8</v>
      </c>
      <c r="R1943" s="4">
        <v>0</v>
      </c>
      <c r="S1943" s="4">
        <v>0</v>
      </c>
      <c r="T1943" s="4">
        <v>0</v>
      </c>
      <c r="U1943" s="4">
        <v>6396.8</v>
      </c>
      <c r="V1943" s="4">
        <v>6396.8</v>
      </c>
      <c r="W1943" s="4">
        <v>6396.8</v>
      </c>
      <c r="X1943" s="3" t="s">
        <v>37</v>
      </c>
    </row>
    <row r="1944" spans="1:24" ht="15.75" customHeight="1">
      <c r="A1944" s="3" t="s">
        <v>66</v>
      </c>
      <c r="B1944" s="3" t="s">
        <v>25</v>
      </c>
      <c r="C1944" s="3" t="s">
        <v>531</v>
      </c>
      <c r="D1944" s="3" t="s">
        <v>1504</v>
      </c>
      <c r="E1944" s="3" t="s">
        <v>1505</v>
      </c>
      <c r="F1944" s="3" t="s">
        <v>29</v>
      </c>
      <c r="G1944" s="3" t="s">
        <v>30</v>
      </c>
      <c r="H1944" s="3" t="s">
        <v>67</v>
      </c>
      <c r="I1944" s="3" t="s">
        <v>68</v>
      </c>
      <c r="J1944" s="3" t="s">
        <v>69</v>
      </c>
      <c r="K1944" s="3" t="s">
        <v>94</v>
      </c>
      <c r="L1944" s="3" t="s">
        <v>562</v>
      </c>
      <c r="M1944" s="3" t="s">
        <v>36</v>
      </c>
      <c r="N1944" s="4">
        <v>0</v>
      </c>
      <c r="O1944" s="4">
        <v>14000</v>
      </c>
      <c r="P1944" s="4">
        <v>0</v>
      </c>
      <c r="Q1944" s="4">
        <v>14000</v>
      </c>
      <c r="R1944" s="4">
        <v>0</v>
      </c>
      <c r="S1944" s="4">
        <v>0</v>
      </c>
      <c r="T1944" s="4">
        <v>0</v>
      </c>
      <c r="U1944" s="4">
        <v>14000</v>
      </c>
      <c r="V1944" s="4">
        <v>14000</v>
      </c>
      <c r="W1944" s="4">
        <v>14000</v>
      </c>
      <c r="X1944" s="3" t="s">
        <v>37</v>
      </c>
    </row>
    <row r="1945" spans="1:24" ht="15.75" customHeight="1">
      <c r="A1945" s="3" t="s">
        <v>66</v>
      </c>
      <c r="B1945" s="3" t="s">
        <v>25</v>
      </c>
      <c r="C1945" s="3" t="s">
        <v>531</v>
      </c>
      <c r="D1945" s="3" t="s">
        <v>1504</v>
      </c>
      <c r="E1945" s="3" t="s">
        <v>1505</v>
      </c>
      <c r="F1945" s="3" t="s">
        <v>29</v>
      </c>
      <c r="G1945" s="3" t="s">
        <v>30</v>
      </c>
      <c r="H1945" s="3" t="s">
        <v>67</v>
      </c>
      <c r="I1945" s="3" t="s">
        <v>68</v>
      </c>
      <c r="J1945" s="3" t="s">
        <v>69</v>
      </c>
      <c r="K1945" s="3" t="s">
        <v>102</v>
      </c>
      <c r="L1945" s="3" t="s">
        <v>571</v>
      </c>
      <c r="M1945" s="3" t="s">
        <v>36</v>
      </c>
      <c r="N1945" s="4">
        <v>18503.2</v>
      </c>
      <c r="O1945" s="4">
        <v>-16800</v>
      </c>
      <c r="P1945" s="4">
        <v>0</v>
      </c>
      <c r="Q1945" s="4">
        <v>1703.2</v>
      </c>
      <c r="R1945" s="4">
        <v>0</v>
      </c>
      <c r="S1945" s="4">
        <v>0</v>
      </c>
      <c r="T1945" s="4">
        <v>0</v>
      </c>
      <c r="U1945" s="4">
        <v>1703.2</v>
      </c>
      <c r="V1945" s="4">
        <v>1703.2</v>
      </c>
      <c r="W1945" s="4">
        <v>1703.2</v>
      </c>
      <c r="X1945" s="3" t="s">
        <v>37</v>
      </c>
    </row>
    <row r="1946" spans="1:24" ht="15.75" customHeight="1">
      <c r="A1946" s="3" t="s">
        <v>66</v>
      </c>
      <c r="B1946" s="3" t="s">
        <v>25</v>
      </c>
      <c r="C1946" s="3" t="s">
        <v>531</v>
      </c>
      <c r="D1946" s="3" t="s">
        <v>1504</v>
      </c>
      <c r="E1946" s="3" t="s">
        <v>1505</v>
      </c>
      <c r="F1946" s="3" t="s">
        <v>29</v>
      </c>
      <c r="G1946" s="3" t="s">
        <v>30</v>
      </c>
      <c r="H1946" s="3" t="s">
        <v>67</v>
      </c>
      <c r="I1946" s="3" t="s">
        <v>68</v>
      </c>
      <c r="J1946" s="3" t="s">
        <v>69</v>
      </c>
      <c r="K1946" s="3" t="s">
        <v>104</v>
      </c>
      <c r="L1946" s="3" t="s">
        <v>575</v>
      </c>
      <c r="M1946" s="3" t="s">
        <v>36</v>
      </c>
      <c r="N1946" s="4">
        <v>0</v>
      </c>
      <c r="O1946" s="4">
        <v>8500</v>
      </c>
      <c r="P1946" s="4">
        <v>0</v>
      </c>
      <c r="Q1946" s="4">
        <v>8500</v>
      </c>
      <c r="R1946" s="4">
        <v>0</v>
      </c>
      <c r="S1946" s="4">
        <v>0</v>
      </c>
      <c r="T1946" s="4">
        <v>0</v>
      </c>
      <c r="U1946" s="4">
        <v>8500</v>
      </c>
      <c r="V1946" s="4">
        <v>8500</v>
      </c>
      <c r="W1946" s="4">
        <v>8500</v>
      </c>
      <c r="X1946" s="3" t="s">
        <v>37</v>
      </c>
    </row>
    <row r="1947" spans="1:24" ht="15.75" customHeight="1">
      <c r="A1947" s="3" t="s">
        <v>66</v>
      </c>
      <c r="B1947" s="3" t="s">
        <v>25</v>
      </c>
      <c r="C1947" s="3" t="s">
        <v>531</v>
      </c>
      <c r="D1947" s="3" t="s">
        <v>1504</v>
      </c>
      <c r="E1947" s="3" t="s">
        <v>1505</v>
      </c>
      <c r="F1947" s="3" t="s">
        <v>29</v>
      </c>
      <c r="G1947" s="3" t="s">
        <v>30</v>
      </c>
      <c r="H1947" s="3" t="s">
        <v>67</v>
      </c>
      <c r="I1947" s="3" t="s">
        <v>68</v>
      </c>
      <c r="J1947" s="3" t="s">
        <v>69</v>
      </c>
      <c r="K1947" s="3" t="s">
        <v>112</v>
      </c>
      <c r="L1947" s="3" t="s">
        <v>583</v>
      </c>
      <c r="M1947" s="3" t="s">
        <v>36</v>
      </c>
      <c r="N1947" s="4">
        <v>0</v>
      </c>
      <c r="O1947" s="4">
        <v>7500</v>
      </c>
      <c r="P1947" s="4">
        <v>0</v>
      </c>
      <c r="Q1947" s="4">
        <v>7500</v>
      </c>
      <c r="R1947" s="4">
        <v>0</v>
      </c>
      <c r="S1947" s="4">
        <v>0</v>
      </c>
      <c r="T1947" s="4">
        <v>0</v>
      </c>
      <c r="U1947" s="4">
        <v>7500</v>
      </c>
      <c r="V1947" s="4">
        <v>7500</v>
      </c>
      <c r="W1947" s="4">
        <v>7500</v>
      </c>
      <c r="X1947" s="3" t="s">
        <v>37</v>
      </c>
    </row>
    <row r="1948" spans="1:24" ht="15.75" customHeight="1">
      <c r="A1948" s="3" t="s">
        <v>66</v>
      </c>
      <c r="B1948" s="3" t="s">
        <v>25</v>
      </c>
      <c r="C1948" s="3" t="s">
        <v>531</v>
      </c>
      <c r="D1948" s="3" t="s">
        <v>1504</v>
      </c>
      <c r="E1948" s="3" t="s">
        <v>1505</v>
      </c>
      <c r="F1948" s="3" t="s">
        <v>29</v>
      </c>
      <c r="G1948" s="3" t="s">
        <v>30</v>
      </c>
      <c r="H1948" s="3" t="s">
        <v>67</v>
      </c>
      <c r="I1948" s="3" t="s">
        <v>68</v>
      </c>
      <c r="J1948" s="3" t="s">
        <v>69</v>
      </c>
      <c r="K1948" s="3" t="s">
        <v>351</v>
      </c>
      <c r="L1948" s="3" t="s">
        <v>590</v>
      </c>
      <c r="M1948" s="3" t="s">
        <v>36</v>
      </c>
      <c r="N1948" s="4">
        <v>5596.8</v>
      </c>
      <c r="O1948" s="4">
        <v>-5596.8</v>
      </c>
      <c r="P1948" s="4">
        <v>0</v>
      </c>
      <c r="Q1948" s="4">
        <v>0</v>
      </c>
      <c r="R1948" s="4">
        <v>0</v>
      </c>
      <c r="S1948" s="4">
        <v>0</v>
      </c>
      <c r="T1948" s="4">
        <v>0</v>
      </c>
      <c r="U1948" s="4">
        <v>0</v>
      </c>
      <c r="V1948" s="4">
        <v>0</v>
      </c>
      <c r="W1948" s="4">
        <v>0</v>
      </c>
      <c r="X1948" s="3" t="s">
        <v>37</v>
      </c>
    </row>
    <row r="1949" spans="1:24" ht="15.75" customHeight="1">
      <c r="A1949" s="3" t="s">
        <v>114</v>
      </c>
      <c r="B1949" s="3" t="s">
        <v>25</v>
      </c>
      <c r="C1949" s="3" t="s">
        <v>531</v>
      </c>
      <c r="D1949" s="3" t="s">
        <v>1504</v>
      </c>
      <c r="E1949" s="3" t="s">
        <v>1505</v>
      </c>
      <c r="F1949" s="3" t="s">
        <v>29</v>
      </c>
      <c r="G1949" s="3" t="s">
        <v>30</v>
      </c>
      <c r="H1949" s="3" t="s">
        <v>67</v>
      </c>
      <c r="I1949" s="3" t="s">
        <v>68</v>
      </c>
      <c r="J1949" s="3" t="s">
        <v>115</v>
      </c>
      <c r="K1949" s="3" t="s">
        <v>116</v>
      </c>
      <c r="L1949" s="3" t="s">
        <v>597</v>
      </c>
      <c r="M1949" s="3" t="s">
        <v>36</v>
      </c>
      <c r="N1949" s="4">
        <v>0</v>
      </c>
      <c r="O1949" s="4">
        <v>10000</v>
      </c>
      <c r="P1949" s="4">
        <v>0</v>
      </c>
      <c r="Q1949" s="4">
        <v>10000</v>
      </c>
      <c r="R1949" s="4">
        <v>0</v>
      </c>
      <c r="S1949" s="4">
        <v>791.2</v>
      </c>
      <c r="T1949" s="4">
        <v>0</v>
      </c>
      <c r="U1949" s="4">
        <v>9208.7999999999993</v>
      </c>
      <c r="V1949" s="4">
        <v>10000</v>
      </c>
      <c r="W1949" s="4">
        <v>9208.7999999999993</v>
      </c>
      <c r="X1949" s="3" t="s">
        <v>37</v>
      </c>
    </row>
    <row r="1950" spans="1:24" ht="15.75" customHeight="1">
      <c r="A1950" s="3" t="s">
        <v>118</v>
      </c>
      <c r="B1950" s="3" t="s">
        <v>25</v>
      </c>
      <c r="C1950" s="3" t="s">
        <v>531</v>
      </c>
      <c r="D1950" s="3" t="s">
        <v>1504</v>
      </c>
      <c r="E1950" s="3" t="s">
        <v>1505</v>
      </c>
      <c r="F1950" s="3" t="s">
        <v>602</v>
      </c>
      <c r="G1950" s="3" t="s">
        <v>603</v>
      </c>
      <c r="H1950" s="3" t="s">
        <v>1506</v>
      </c>
      <c r="I1950" s="3" t="s">
        <v>1507</v>
      </c>
      <c r="J1950" s="3" t="s">
        <v>123</v>
      </c>
      <c r="K1950" s="3" t="s">
        <v>156</v>
      </c>
      <c r="L1950" s="3" t="s">
        <v>1508</v>
      </c>
      <c r="M1950" s="3" t="s">
        <v>126</v>
      </c>
      <c r="N1950" s="4">
        <v>40000</v>
      </c>
      <c r="O1950" s="4">
        <v>0</v>
      </c>
      <c r="P1950" s="4">
        <v>0</v>
      </c>
      <c r="Q1950" s="4">
        <v>40000</v>
      </c>
      <c r="R1950" s="4">
        <v>0</v>
      </c>
      <c r="S1950" s="4">
        <v>0</v>
      </c>
      <c r="T1950" s="4">
        <v>0</v>
      </c>
      <c r="U1950" s="4">
        <v>40000</v>
      </c>
      <c r="V1950" s="4">
        <v>40000</v>
      </c>
      <c r="W1950" s="4">
        <v>40000</v>
      </c>
      <c r="X1950" s="3" t="s">
        <v>127</v>
      </c>
    </row>
    <row r="1951" spans="1:24" ht="15.75" customHeight="1">
      <c r="A1951" s="3" t="s">
        <v>118</v>
      </c>
      <c r="B1951" s="3" t="s">
        <v>25</v>
      </c>
      <c r="C1951" s="3" t="s">
        <v>531</v>
      </c>
      <c r="D1951" s="3" t="s">
        <v>1504</v>
      </c>
      <c r="E1951" s="3" t="s">
        <v>1505</v>
      </c>
      <c r="F1951" s="3" t="s">
        <v>602</v>
      </c>
      <c r="G1951" s="3" t="s">
        <v>603</v>
      </c>
      <c r="H1951" s="3" t="s">
        <v>1506</v>
      </c>
      <c r="I1951" s="3" t="s">
        <v>1507</v>
      </c>
      <c r="J1951" s="3" t="s">
        <v>123</v>
      </c>
      <c r="K1951" s="3" t="s">
        <v>144</v>
      </c>
      <c r="L1951" s="3" t="s">
        <v>629</v>
      </c>
      <c r="M1951" s="3" t="s">
        <v>126</v>
      </c>
      <c r="N1951" s="4">
        <v>71410</v>
      </c>
      <c r="O1951" s="4">
        <v>0</v>
      </c>
      <c r="P1951" s="4">
        <v>0</v>
      </c>
      <c r="Q1951" s="4">
        <v>71410</v>
      </c>
      <c r="R1951" s="4">
        <v>38101</v>
      </c>
      <c r="S1951" s="4">
        <v>22099</v>
      </c>
      <c r="T1951" s="4">
        <v>0</v>
      </c>
      <c r="U1951" s="4">
        <v>49311</v>
      </c>
      <c r="V1951" s="4">
        <v>71410</v>
      </c>
      <c r="W1951" s="4">
        <v>11210</v>
      </c>
      <c r="X1951" s="3" t="s">
        <v>127</v>
      </c>
    </row>
    <row r="1952" spans="1:24" ht="15.75" customHeight="1">
      <c r="A1952" s="3" t="s">
        <v>118</v>
      </c>
      <c r="B1952" s="3" t="s">
        <v>25</v>
      </c>
      <c r="C1952" s="3" t="s">
        <v>531</v>
      </c>
      <c r="D1952" s="3" t="s">
        <v>1504</v>
      </c>
      <c r="E1952" s="3" t="s">
        <v>1505</v>
      </c>
      <c r="F1952" s="3" t="s">
        <v>1509</v>
      </c>
      <c r="G1952" s="3" t="s">
        <v>1510</v>
      </c>
      <c r="H1952" s="3" t="s">
        <v>1511</v>
      </c>
      <c r="I1952" s="3" t="s">
        <v>1512</v>
      </c>
      <c r="J1952" s="3" t="s">
        <v>123</v>
      </c>
      <c r="K1952" s="3" t="s">
        <v>382</v>
      </c>
      <c r="L1952" s="3" t="s">
        <v>1513</v>
      </c>
      <c r="M1952" s="3" t="s">
        <v>126</v>
      </c>
      <c r="N1952" s="4">
        <v>50000</v>
      </c>
      <c r="O1952" s="4">
        <v>0</v>
      </c>
      <c r="P1952" s="4">
        <v>0</v>
      </c>
      <c r="Q1952" s="4">
        <v>50000</v>
      </c>
      <c r="R1952" s="4">
        <v>0</v>
      </c>
      <c r="S1952" s="4">
        <v>0</v>
      </c>
      <c r="T1952" s="4">
        <v>0</v>
      </c>
      <c r="U1952" s="4">
        <v>50000</v>
      </c>
      <c r="V1952" s="4">
        <v>50000</v>
      </c>
      <c r="W1952" s="4">
        <v>50000</v>
      </c>
      <c r="X1952" s="3" t="s">
        <v>127</v>
      </c>
    </row>
    <row r="1953" spans="1:24" ht="15.75" customHeight="1">
      <c r="A1953" s="3" t="s">
        <v>118</v>
      </c>
      <c r="B1953" s="3" t="s">
        <v>25</v>
      </c>
      <c r="C1953" s="3" t="s">
        <v>531</v>
      </c>
      <c r="D1953" s="3" t="s">
        <v>1504</v>
      </c>
      <c r="E1953" s="3" t="s">
        <v>1505</v>
      </c>
      <c r="F1953" s="3" t="s">
        <v>1514</v>
      </c>
      <c r="G1953" s="3" t="s">
        <v>1515</v>
      </c>
      <c r="H1953" s="3" t="s">
        <v>1516</v>
      </c>
      <c r="I1953" s="3" t="s">
        <v>1517</v>
      </c>
      <c r="J1953" s="3" t="s">
        <v>123</v>
      </c>
      <c r="K1953" s="3" t="s">
        <v>178</v>
      </c>
      <c r="L1953" s="3" t="s">
        <v>1518</v>
      </c>
      <c r="M1953" s="3" t="s">
        <v>126</v>
      </c>
      <c r="N1953" s="4">
        <v>90000</v>
      </c>
      <c r="O1953" s="4">
        <v>0</v>
      </c>
      <c r="P1953" s="4">
        <v>0</v>
      </c>
      <c r="Q1953" s="4">
        <v>90000</v>
      </c>
      <c r="R1953" s="4">
        <v>0</v>
      </c>
      <c r="S1953" s="4">
        <v>35116.949999999997</v>
      </c>
      <c r="T1953" s="4">
        <v>13451.64</v>
      </c>
      <c r="U1953" s="4">
        <v>54883.05</v>
      </c>
      <c r="V1953" s="4">
        <v>76548.36</v>
      </c>
      <c r="W1953" s="4">
        <v>54883.05</v>
      </c>
      <c r="X1953" s="3" t="s">
        <v>127</v>
      </c>
    </row>
    <row r="1954" spans="1:24" ht="15.75" customHeight="1">
      <c r="A1954" s="3" t="s">
        <v>118</v>
      </c>
      <c r="B1954" s="3" t="s">
        <v>25</v>
      </c>
      <c r="C1954" s="3" t="s">
        <v>531</v>
      </c>
      <c r="D1954" s="3" t="s">
        <v>1504</v>
      </c>
      <c r="E1954" s="3" t="s">
        <v>1505</v>
      </c>
      <c r="F1954" s="3" t="s">
        <v>1514</v>
      </c>
      <c r="G1954" s="3" t="s">
        <v>1515</v>
      </c>
      <c r="H1954" s="3" t="s">
        <v>1516</v>
      </c>
      <c r="I1954" s="3" t="s">
        <v>1517</v>
      </c>
      <c r="J1954" s="3" t="s">
        <v>123</v>
      </c>
      <c r="K1954" s="3" t="s">
        <v>516</v>
      </c>
      <c r="L1954" s="3" t="s">
        <v>1519</v>
      </c>
      <c r="M1954" s="3" t="s">
        <v>126</v>
      </c>
      <c r="N1954" s="4">
        <v>250000</v>
      </c>
      <c r="O1954" s="4">
        <v>0</v>
      </c>
      <c r="P1954" s="4">
        <v>0</v>
      </c>
      <c r="Q1954" s="4">
        <v>250000</v>
      </c>
      <c r="R1954" s="4">
        <v>0</v>
      </c>
      <c r="S1954" s="4">
        <v>250000</v>
      </c>
      <c r="T1954" s="4">
        <v>250000</v>
      </c>
      <c r="U1954" s="4">
        <v>0</v>
      </c>
      <c r="V1954" s="4">
        <v>0</v>
      </c>
      <c r="W1954" s="4">
        <v>0</v>
      </c>
      <c r="X1954" s="3" t="s">
        <v>127</v>
      </c>
    </row>
    <row r="1955" spans="1:24" ht="15.75" customHeight="1">
      <c r="A1955" s="3" t="s">
        <v>118</v>
      </c>
      <c r="B1955" s="3" t="s">
        <v>25</v>
      </c>
      <c r="C1955" s="3" t="s">
        <v>531</v>
      </c>
      <c r="D1955" s="3" t="s">
        <v>1504</v>
      </c>
      <c r="E1955" s="3" t="s">
        <v>1505</v>
      </c>
      <c r="F1955" s="3" t="s">
        <v>1514</v>
      </c>
      <c r="G1955" s="3" t="s">
        <v>1515</v>
      </c>
      <c r="H1955" s="3" t="s">
        <v>1516</v>
      </c>
      <c r="I1955" s="3" t="s">
        <v>1517</v>
      </c>
      <c r="J1955" s="3" t="s">
        <v>123</v>
      </c>
      <c r="K1955" s="3" t="s">
        <v>795</v>
      </c>
      <c r="L1955" s="3" t="s">
        <v>1520</v>
      </c>
      <c r="M1955" s="3" t="s">
        <v>126</v>
      </c>
      <c r="N1955" s="4">
        <v>2250</v>
      </c>
      <c r="O1955" s="4">
        <v>0</v>
      </c>
      <c r="P1955" s="4">
        <v>0</v>
      </c>
      <c r="Q1955" s="4">
        <v>2250</v>
      </c>
      <c r="R1955" s="4">
        <v>0</v>
      </c>
      <c r="S1955" s="4">
        <v>0</v>
      </c>
      <c r="T1955" s="4">
        <v>0</v>
      </c>
      <c r="U1955" s="4">
        <v>2250</v>
      </c>
      <c r="V1955" s="4">
        <v>2250</v>
      </c>
      <c r="W1955" s="4">
        <v>2250</v>
      </c>
      <c r="X1955" s="3" t="s">
        <v>127</v>
      </c>
    </row>
    <row r="1956" spans="1:24" ht="15.75" customHeight="1">
      <c r="A1956" s="3" t="s">
        <v>118</v>
      </c>
      <c r="B1956" s="3" t="s">
        <v>25</v>
      </c>
      <c r="C1956" s="3" t="s">
        <v>531</v>
      </c>
      <c r="D1956" s="3" t="s">
        <v>1504</v>
      </c>
      <c r="E1956" s="3" t="s">
        <v>1505</v>
      </c>
      <c r="F1956" s="3" t="s">
        <v>1514</v>
      </c>
      <c r="G1956" s="3" t="s">
        <v>1515</v>
      </c>
      <c r="H1956" s="3" t="s">
        <v>1516</v>
      </c>
      <c r="I1956" s="3" t="s">
        <v>1517</v>
      </c>
      <c r="J1956" s="3" t="s">
        <v>123</v>
      </c>
      <c r="K1956" s="3" t="s">
        <v>169</v>
      </c>
      <c r="L1956" s="3" t="s">
        <v>1521</v>
      </c>
      <c r="M1956" s="3" t="s">
        <v>126</v>
      </c>
      <c r="N1956" s="4">
        <v>33540.6</v>
      </c>
      <c r="O1956" s="4">
        <v>0</v>
      </c>
      <c r="P1956" s="4">
        <v>0</v>
      </c>
      <c r="Q1956" s="4">
        <v>33540.6</v>
      </c>
      <c r="R1956" s="4">
        <v>0</v>
      </c>
      <c r="S1956" s="4">
        <v>0</v>
      </c>
      <c r="T1956" s="4">
        <v>0</v>
      </c>
      <c r="U1956" s="4">
        <v>33540.6</v>
      </c>
      <c r="V1956" s="4">
        <v>33540.6</v>
      </c>
      <c r="W1956" s="4">
        <v>33540.6</v>
      </c>
      <c r="X1956" s="3" t="s">
        <v>127</v>
      </c>
    </row>
    <row r="1957" spans="1:24" ht="15.75" customHeight="1">
      <c r="A1957" s="3" t="s">
        <v>118</v>
      </c>
      <c r="B1957" s="3" t="s">
        <v>25</v>
      </c>
      <c r="C1957" s="3" t="s">
        <v>531</v>
      </c>
      <c r="D1957" s="3" t="s">
        <v>1504</v>
      </c>
      <c r="E1957" s="3" t="s">
        <v>1505</v>
      </c>
      <c r="F1957" s="3" t="s">
        <v>1514</v>
      </c>
      <c r="G1957" s="3" t="s">
        <v>1515</v>
      </c>
      <c r="H1957" s="3" t="s">
        <v>1516</v>
      </c>
      <c r="I1957" s="3" t="s">
        <v>1517</v>
      </c>
      <c r="J1957" s="3" t="s">
        <v>123</v>
      </c>
      <c r="K1957" s="3" t="s">
        <v>382</v>
      </c>
      <c r="L1957" s="3" t="s">
        <v>1522</v>
      </c>
      <c r="M1957" s="3" t="s">
        <v>126</v>
      </c>
      <c r="N1957" s="4">
        <v>20000</v>
      </c>
      <c r="O1957" s="4">
        <v>0</v>
      </c>
      <c r="P1957" s="4">
        <v>0</v>
      </c>
      <c r="Q1957" s="4">
        <v>20000</v>
      </c>
      <c r="R1957" s="4">
        <v>0</v>
      </c>
      <c r="S1957" s="4">
        <v>0</v>
      </c>
      <c r="T1957" s="4">
        <v>0</v>
      </c>
      <c r="U1957" s="4">
        <v>20000</v>
      </c>
      <c r="V1957" s="4">
        <v>20000</v>
      </c>
      <c r="W1957" s="4">
        <v>20000</v>
      </c>
      <c r="X1957" s="3" t="s">
        <v>127</v>
      </c>
    </row>
    <row r="1958" spans="1:24" ht="15.75" customHeight="1">
      <c r="A1958" s="3" t="s">
        <v>118</v>
      </c>
      <c r="B1958" s="3" t="s">
        <v>25</v>
      </c>
      <c r="C1958" s="3" t="s">
        <v>531</v>
      </c>
      <c r="D1958" s="3" t="s">
        <v>1504</v>
      </c>
      <c r="E1958" s="3" t="s">
        <v>1505</v>
      </c>
      <c r="F1958" s="3" t="s">
        <v>1514</v>
      </c>
      <c r="G1958" s="3" t="s">
        <v>1515</v>
      </c>
      <c r="H1958" s="3" t="s">
        <v>1516</v>
      </c>
      <c r="I1958" s="3" t="s">
        <v>1517</v>
      </c>
      <c r="J1958" s="3" t="s">
        <v>123</v>
      </c>
      <c r="K1958" s="3" t="s">
        <v>140</v>
      </c>
      <c r="L1958" s="3" t="s">
        <v>1523</v>
      </c>
      <c r="M1958" s="3" t="s">
        <v>126</v>
      </c>
      <c r="N1958" s="4">
        <v>240000</v>
      </c>
      <c r="O1958" s="4">
        <v>0</v>
      </c>
      <c r="P1958" s="4">
        <v>0</v>
      </c>
      <c r="Q1958" s="4">
        <v>240000</v>
      </c>
      <c r="R1958" s="4">
        <v>21701.759999999998</v>
      </c>
      <c r="S1958" s="4">
        <v>100367.24</v>
      </c>
      <c r="T1958" s="4">
        <v>54812.94</v>
      </c>
      <c r="U1958" s="4">
        <v>139632.76</v>
      </c>
      <c r="V1958" s="4">
        <v>185187.06</v>
      </c>
      <c r="W1958" s="4">
        <v>117931</v>
      </c>
      <c r="X1958" s="3" t="s">
        <v>127</v>
      </c>
    </row>
    <row r="1959" spans="1:24" ht="15.75" customHeight="1">
      <c r="A1959" s="3" t="s">
        <v>118</v>
      </c>
      <c r="B1959" s="3" t="s">
        <v>25</v>
      </c>
      <c r="C1959" s="3" t="s">
        <v>531</v>
      </c>
      <c r="D1959" s="3" t="s">
        <v>1504</v>
      </c>
      <c r="E1959" s="3" t="s">
        <v>1505</v>
      </c>
      <c r="F1959" s="3" t="s">
        <v>1514</v>
      </c>
      <c r="G1959" s="3" t="s">
        <v>1515</v>
      </c>
      <c r="H1959" s="3" t="s">
        <v>1516</v>
      </c>
      <c r="I1959" s="3" t="s">
        <v>1517</v>
      </c>
      <c r="J1959" s="3" t="s">
        <v>123</v>
      </c>
      <c r="K1959" s="3" t="s">
        <v>520</v>
      </c>
      <c r="L1959" s="3" t="s">
        <v>1524</v>
      </c>
      <c r="M1959" s="3" t="s">
        <v>126</v>
      </c>
      <c r="N1959" s="4">
        <v>2400000</v>
      </c>
      <c r="O1959" s="4">
        <v>0</v>
      </c>
      <c r="P1959" s="4">
        <v>0</v>
      </c>
      <c r="Q1959" s="4">
        <v>2400000</v>
      </c>
      <c r="R1959" s="4">
        <v>0</v>
      </c>
      <c r="S1959" s="4">
        <v>0</v>
      </c>
      <c r="T1959" s="4">
        <v>0</v>
      </c>
      <c r="U1959" s="4">
        <v>2400000</v>
      </c>
      <c r="V1959" s="4">
        <v>2400000</v>
      </c>
      <c r="W1959" s="4">
        <v>2400000</v>
      </c>
      <c r="X1959" s="3" t="s">
        <v>127</v>
      </c>
    </row>
    <row r="1960" spans="1:24" ht="15.75" customHeight="1">
      <c r="A1960" s="3" t="s">
        <v>118</v>
      </c>
      <c r="B1960" s="3" t="s">
        <v>25</v>
      </c>
      <c r="C1960" s="3" t="s">
        <v>531</v>
      </c>
      <c r="D1960" s="3" t="s">
        <v>1504</v>
      </c>
      <c r="E1960" s="3" t="s">
        <v>1505</v>
      </c>
      <c r="F1960" s="3" t="s">
        <v>1514</v>
      </c>
      <c r="G1960" s="3" t="s">
        <v>1515</v>
      </c>
      <c r="H1960" s="3" t="s">
        <v>1516</v>
      </c>
      <c r="I1960" s="3" t="s">
        <v>1517</v>
      </c>
      <c r="J1960" s="3" t="s">
        <v>123</v>
      </c>
      <c r="K1960" s="3" t="s">
        <v>142</v>
      </c>
      <c r="L1960" s="3" t="s">
        <v>1525</v>
      </c>
      <c r="M1960" s="3" t="s">
        <v>126</v>
      </c>
      <c r="N1960" s="4">
        <v>16770</v>
      </c>
      <c r="O1960" s="4">
        <v>0</v>
      </c>
      <c r="P1960" s="4">
        <v>0</v>
      </c>
      <c r="Q1960" s="4">
        <v>16770</v>
      </c>
      <c r="R1960" s="4">
        <v>9.0399999999999991</v>
      </c>
      <c r="S1960" s="4">
        <v>15330</v>
      </c>
      <c r="T1960" s="4">
        <v>9030</v>
      </c>
      <c r="U1960" s="4">
        <v>1440</v>
      </c>
      <c r="V1960" s="4">
        <v>7740</v>
      </c>
      <c r="W1960" s="4">
        <v>1430.96</v>
      </c>
      <c r="X1960" s="3" t="s">
        <v>127</v>
      </c>
    </row>
    <row r="1961" spans="1:24" ht="15.75" customHeight="1">
      <c r="A1961" s="3" t="s">
        <v>118</v>
      </c>
      <c r="B1961" s="3" t="s">
        <v>25</v>
      </c>
      <c r="C1961" s="3" t="s">
        <v>531</v>
      </c>
      <c r="D1961" s="3" t="s">
        <v>1504</v>
      </c>
      <c r="E1961" s="3" t="s">
        <v>1505</v>
      </c>
      <c r="F1961" s="3" t="s">
        <v>1514</v>
      </c>
      <c r="G1961" s="3" t="s">
        <v>1515</v>
      </c>
      <c r="H1961" s="3" t="s">
        <v>1516</v>
      </c>
      <c r="I1961" s="3" t="s">
        <v>1517</v>
      </c>
      <c r="J1961" s="3" t="s">
        <v>123</v>
      </c>
      <c r="K1961" s="3" t="s">
        <v>385</v>
      </c>
      <c r="L1961" s="3" t="s">
        <v>1526</v>
      </c>
      <c r="M1961" s="3" t="s">
        <v>126</v>
      </c>
      <c r="N1961" s="4">
        <v>15000</v>
      </c>
      <c r="O1961" s="4">
        <v>0</v>
      </c>
      <c r="P1961" s="4">
        <v>0</v>
      </c>
      <c r="Q1961" s="4">
        <v>15000</v>
      </c>
      <c r="R1961" s="4">
        <v>0</v>
      </c>
      <c r="S1961" s="4">
        <v>186.67</v>
      </c>
      <c r="T1961" s="4">
        <v>0</v>
      </c>
      <c r="U1961" s="4">
        <v>14813.33</v>
      </c>
      <c r="V1961" s="4">
        <v>15000</v>
      </c>
      <c r="W1961" s="4">
        <v>14813.33</v>
      </c>
      <c r="X1961" s="3" t="s">
        <v>127</v>
      </c>
    </row>
    <row r="1962" spans="1:24" ht="15.75" customHeight="1">
      <c r="A1962" s="3" t="s">
        <v>118</v>
      </c>
      <c r="B1962" s="3" t="s">
        <v>25</v>
      </c>
      <c r="C1962" s="3" t="s">
        <v>531</v>
      </c>
      <c r="D1962" s="3" t="s">
        <v>1504</v>
      </c>
      <c r="E1962" s="3" t="s">
        <v>1505</v>
      </c>
      <c r="F1962" s="3" t="s">
        <v>1514</v>
      </c>
      <c r="G1962" s="3" t="s">
        <v>1515</v>
      </c>
      <c r="H1962" s="3" t="s">
        <v>1527</v>
      </c>
      <c r="I1962" s="3" t="s">
        <v>1528</v>
      </c>
      <c r="J1962" s="3" t="s">
        <v>123</v>
      </c>
      <c r="K1962" s="3" t="s">
        <v>416</v>
      </c>
      <c r="L1962" s="3" t="s">
        <v>1529</v>
      </c>
      <c r="M1962" s="3" t="s">
        <v>36</v>
      </c>
      <c r="N1962" s="4">
        <v>519643.08</v>
      </c>
      <c r="O1962" s="4">
        <v>0</v>
      </c>
      <c r="P1962" s="4">
        <v>0</v>
      </c>
      <c r="Q1962" s="4">
        <v>519643.08</v>
      </c>
      <c r="R1962" s="4">
        <v>0</v>
      </c>
      <c r="S1962" s="4">
        <v>519643.08</v>
      </c>
      <c r="T1962" s="4">
        <v>0</v>
      </c>
      <c r="U1962" s="4">
        <v>0</v>
      </c>
      <c r="V1962" s="4">
        <v>519643.08</v>
      </c>
      <c r="W1962" s="4">
        <v>0</v>
      </c>
      <c r="X1962" s="3" t="s">
        <v>127</v>
      </c>
    </row>
    <row r="1963" spans="1:24" ht="15.75" customHeight="1">
      <c r="A1963" s="3" t="s">
        <v>118</v>
      </c>
      <c r="B1963" s="3" t="s">
        <v>25</v>
      </c>
      <c r="C1963" s="3" t="s">
        <v>531</v>
      </c>
      <c r="D1963" s="3" t="s">
        <v>1504</v>
      </c>
      <c r="E1963" s="3" t="s">
        <v>1505</v>
      </c>
      <c r="F1963" s="3" t="s">
        <v>1514</v>
      </c>
      <c r="G1963" s="3" t="s">
        <v>1515</v>
      </c>
      <c r="H1963" s="3" t="s">
        <v>1527</v>
      </c>
      <c r="I1963" s="3" t="s">
        <v>1528</v>
      </c>
      <c r="J1963" s="3" t="s">
        <v>123</v>
      </c>
      <c r="K1963" s="3" t="s">
        <v>382</v>
      </c>
      <c r="L1963" s="3" t="s">
        <v>1522</v>
      </c>
      <c r="M1963" s="3" t="s">
        <v>36</v>
      </c>
      <c r="N1963" s="4">
        <v>14112628.800000001</v>
      </c>
      <c r="O1963" s="4">
        <v>0</v>
      </c>
      <c r="P1963" s="4">
        <v>0</v>
      </c>
      <c r="Q1963" s="4">
        <v>14112628.800000001</v>
      </c>
      <c r="R1963" s="4">
        <v>3200000</v>
      </c>
      <c r="S1963" s="4">
        <v>7293934.71</v>
      </c>
      <c r="T1963" s="4">
        <v>2683262.5499999998</v>
      </c>
      <c r="U1963" s="4">
        <v>6818694.0899999999</v>
      </c>
      <c r="V1963" s="4">
        <v>11429366.25</v>
      </c>
      <c r="W1963" s="4">
        <v>3618694.09</v>
      </c>
      <c r="X1963" s="3" t="s">
        <v>127</v>
      </c>
    </row>
    <row r="1964" spans="1:24" ht="15.75" customHeight="1">
      <c r="A1964" s="3" t="s">
        <v>118</v>
      </c>
      <c r="B1964" s="3" t="s">
        <v>25</v>
      </c>
      <c r="C1964" s="3" t="s">
        <v>531</v>
      </c>
      <c r="D1964" s="3" t="s">
        <v>1504</v>
      </c>
      <c r="E1964" s="3" t="s">
        <v>1505</v>
      </c>
      <c r="F1964" s="3" t="s">
        <v>1514</v>
      </c>
      <c r="G1964" s="3" t="s">
        <v>1515</v>
      </c>
      <c r="H1964" s="3" t="s">
        <v>1527</v>
      </c>
      <c r="I1964" s="3" t="s">
        <v>1528</v>
      </c>
      <c r="J1964" s="3" t="s">
        <v>123</v>
      </c>
      <c r="K1964" s="3" t="s">
        <v>382</v>
      </c>
      <c r="L1964" s="3" t="s">
        <v>1522</v>
      </c>
      <c r="M1964" s="3" t="s">
        <v>1530</v>
      </c>
      <c r="N1964" s="4">
        <v>7234556.46</v>
      </c>
      <c r="O1964" s="4">
        <v>0</v>
      </c>
      <c r="P1964" s="4">
        <v>0</v>
      </c>
      <c r="Q1964" s="4">
        <v>7234556.46</v>
      </c>
      <c r="R1964" s="4">
        <v>610730.96</v>
      </c>
      <c r="S1964" s="4">
        <v>3009059.3</v>
      </c>
      <c r="T1964" s="4">
        <v>953066</v>
      </c>
      <c r="U1964" s="4">
        <v>4225497.16</v>
      </c>
      <c r="V1964" s="4">
        <v>6281490.46</v>
      </c>
      <c r="W1964" s="4">
        <v>3614766.2</v>
      </c>
      <c r="X1964" s="3" t="s">
        <v>127</v>
      </c>
    </row>
    <row r="1965" spans="1:24" ht="15.75" customHeight="1">
      <c r="A1965" s="3" t="s">
        <v>118</v>
      </c>
      <c r="B1965" s="3" t="s">
        <v>25</v>
      </c>
      <c r="C1965" s="3" t="s">
        <v>531</v>
      </c>
      <c r="D1965" s="3" t="s">
        <v>1504</v>
      </c>
      <c r="E1965" s="3" t="s">
        <v>1505</v>
      </c>
      <c r="F1965" s="3" t="s">
        <v>1514</v>
      </c>
      <c r="G1965" s="3" t="s">
        <v>1515</v>
      </c>
      <c r="H1965" s="3" t="s">
        <v>1527</v>
      </c>
      <c r="I1965" s="3" t="s">
        <v>1528</v>
      </c>
      <c r="J1965" s="3" t="s">
        <v>123</v>
      </c>
      <c r="K1965" s="3" t="s">
        <v>618</v>
      </c>
      <c r="L1965" s="3" t="s">
        <v>1531</v>
      </c>
      <c r="M1965" s="3" t="s">
        <v>36</v>
      </c>
      <c r="N1965" s="4">
        <v>430318.54</v>
      </c>
      <c r="O1965" s="4">
        <v>0</v>
      </c>
      <c r="P1965" s="4">
        <v>0</v>
      </c>
      <c r="Q1965" s="4">
        <v>430318.54</v>
      </c>
      <c r="R1965" s="4">
        <v>0</v>
      </c>
      <c r="S1965" s="4">
        <v>430318.54</v>
      </c>
      <c r="T1965" s="4">
        <v>0</v>
      </c>
      <c r="U1965" s="4">
        <v>0</v>
      </c>
      <c r="V1965" s="4">
        <v>430318.54</v>
      </c>
      <c r="W1965" s="4">
        <v>0</v>
      </c>
      <c r="X1965" s="3" t="s">
        <v>127</v>
      </c>
    </row>
    <row r="1966" spans="1:24" ht="15.75" customHeight="1">
      <c r="A1966" s="3" t="s">
        <v>118</v>
      </c>
      <c r="B1966" s="3" t="s">
        <v>25</v>
      </c>
      <c r="C1966" s="3" t="s">
        <v>531</v>
      </c>
      <c r="D1966" s="3" t="s">
        <v>1504</v>
      </c>
      <c r="E1966" s="3" t="s">
        <v>1505</v>
      </c>
      <c r="F1966" s="3" t="s">
        <v>1514</v>
      </c>
      <c r="G1966" s="3" t="s">
        <v>1515</v>
      </c>
      <c r="H1966" s="3" t="s">
        <v>1527</v>
      </c>
      <c r="I1966" s="3" t="s">
        <v>1528</v>
      </c>
      <c r="J1966" s="3" t="s">
        <v>123</v>
      </c>
      <c r="K1966" s="3" t="s">
        <v>520</v>
      </c>
      <c r="L1966" s="3" t="s">
        <v>1524</v>
      </c>
      <c r="M1966" s="3" t="s">
        <v>36</v>
      </c>
      <c r="N1966" s="4">
        <v>693887.04</v>
      </c>
      <c r="O1966" s="4">
        <v>0</v>
      </c>
      <c r="P1966" s="4">
        <v>0</v>
      </c>
      <c r="Q1966" s="4">
        <v>693887.04</v>
      </c>
      <c r="R1966" s="4">
        <v>0</v>
      </c>
      <c r="S1966" s="4">
        <v>693887.04</v>
      </c>
      <c r="T1966" s="4">
        <v>0</v>
      </c>
      <c r="U1966" s="4">
        <v>0</v>
      </c>
      <c r="V1966" s="4">
        <v>693887.04</v>
      </c>
      <c r="W1966" s="4">
        <v>0</v>
      </c>
      <c r="X1966" s="3" t="s">
        <v>127</v>
      </c>
    </row>
    <row r="1967" spans="1:24" ht="15.75" customHeight="1">
      <c r="A1967" s="3" t="s">
        <v>118</v>
      </c>
      <c r="B1967" s="3" t="s">
        <v>25</v>
      </c>
      <c r="C1967" s="3" t="s">
        <v>531</v>
      </c>
      <c r="D1967" s="3" t="s">
        <v>1504</v>
      </c>
      <c r="E1967" s="3" t="s">
        <v>1505</v>
      </c>
      <c r="F1967" s="3" t="s">
        <v>1514</v>
      </c>
      <c r="G1967" s="3" t="s">
        <v>1515</v>
      </c>
      <c r="H1967" s="3" t="s">
        <v>1527</v>
      </c>
      <c r="I1967" s="3" t="s">
        <v>1528</v>
      </c>
      <c r="J1967" s="3" t="s">
        <v>123</v>
      </c>
      <c r="K1967" s="3" t="s">
        <v>520</v>
      </c>
      <c r="L1967" s="3" t="s">
        <v>1524</v>
      </c>
      <c r="M1967" s="3" t="s">
        <v>126</v>
      </c>
      <c r="N1967" s="4">
        <v>0</v>
      </c>
      <c r="O1967" s="4">
        <v>207119.74</v>
      </c>
      <c r="P1967" s="4">
        <v>0</v>
      </c>
      <c r="Q1967" s="4">
        <v>207119.74</v>
      </c>
      <c r="R1967" s="4">
        <v>207119.74</v>
      </c>
      <c r="S1967" s="4">
        <v>0</v>
      </c>
      <c r="T1967" s="4">
        <v>0</v>
      </c>
      <c r="U1967" s="4">
        <v>207119.74</v>
      </c>
      <c r="V1967" s="4">
        <v>207119.74</v>
      </c>
      <c r="W1967" s="4">
        <v>0</v>
      </c>
      <c r="X1967" s="3" t="s">
        <v>127</v>
      </c>
    </row>
    <row r="1968" spans="1:24" ht="15.75" customHeight="1">
      <c r="A1968" s="3" t="s">
        <v>118</v>
      </c>
      <c r="B1968" s="3" t="s">
        <v>25</v>
      </c>
      <c r="C1968" s="3" t="s">
        <v>531</v>
      </c>
      <c r="D1968" s="3" t="s">
        <v>1504</v>
      </c>
      <c r="E1968" s="3" t="s">
        <v>1505</v>
      </c>
      <c r="F1968" s="3" t="s">
        <v>1514</v>
      </c>
      <c r="G1968" s="3" t="s">
        <v>1515</v>
      </c>
      <c r="H1968" s="3" t="s">
        <v>1527</v>
      </c>
      <c r="I1968" s="3" t="s">
        <v>1528</v>
      </c>
      <c r="J1968" s="3" t="s">
        <v>123</v>
      </c>
      <c r="K1968" s="3" t="s">
        <v>142</v>
      </c>
      <c r="L1968" s="3" t="s">
        <v>1525</v>
      </c>
      <c r="M1968" s="3" t="s">
        <v>36</v>
      </c>
      <c r="N1968" s="4">
        <v>34375</v>
      </c>
      <c r="O1968" s="4">
        <v>0</v>
      </c>
      <c r="P1968" s="4">
        <v>0</v>
      </c>
      <c r="Q1968" s="4">
        <v>34375</v>
      </c>
      <c r="R1968" s="4">
        <v>0</v>
      </c>
      <c r="S1968" s="4">
        <v>34375</v>
      </c>
      <c r="T1968" s="4">
        <v>0</v>
      </c>
      <c r="U1968" s="4">
        <v>0</v>
      </c>
      <c r="V1968" s="4">
        <v>34375</v>
      </c>
      <c r="W1968" s="4">
        <v>0</v>
      </c>
      <c r="X1968" s="3" t="s">
        <v>127</v>
      </c>
    </row>
    <row r="1969" spans="1:24" ht="15.75" customHeight="1">
      <c r="A1969" s="3" t="s">
        <v>118</v>
      </c>
      <c r="B1969" s="3" t="s">
        <v>25</v>
      </c>
      <c r="C1969" s="3" t="s">
        <v>531</v>
      </c>
      <c r="D1969" s="3" t="s">
        <v>1504</v>
      </c>
      <c r="E1969" s="3" t="s">
        <v>1505</v>
      </c>
      <c r="F1969" s="3" t="s">
        <v>1514</v>
      </c>
      <c r="G1969" s="3" t="s">
        <v>1515</v>
      </c>
      <c r="H1969" s="3" t="s">
        <v>1527</v>
      </c>
      <c r="I1969" s="3" t="s">
        <v>1528</v>
      </c>
      <c r="J1969" s="3" t="s">
        <v>123</v>
      </c>
      <c r="K1969" s="3" t="s">
        <v>172</v>
      </c>
      <c r="L1969" s="3" t="s">
        <v>1532</v>
      </c>
      <c r="M1969" s="3" t="s">
        <v>36</v>
      </c>
      <c r="N1969" s="4">
        <v>4150</v>
      </c>
      <c r="O1969" s="4">
        <v>0</v>
      </c>
      <c r="P1969" s="4">
        <v>0</v>
      </c>
      <c r="Q1969" s="4">
        <v>4150</v>
      </c>
      <c r="R1969" s="4">
        <v>0</v>
      </c>
      <c r="S1969" s="4">
        <v>4150</v>
      </c>
      <c r="T1969" s="4">
        <v>0</v>
      </c>
      <c r="U1969" s="4">
        <v>0</v>
      </c>
      <c r="V1969" s="4">
        <v>4150</v>
      </c>
      <c r="W1969" s="4">
        <v>0</v>
      </c>
      <c r="X1969" s="3" t="s">
        <v>127</v>
      </c>
    </row>
    <row r="1970" spans="1:24" ht="15.75" customHeight="1">
      <c r="A1970" s="3" t="s">
        <v>118</v>
      </c>
      <c r="B1970" s="3" t="s">
        <v>25</v>
      </c>
      <c r="C1970" s="3" t="s">
        <v>531</v>
      </c>
      <c r="D1970" s="3" t="s">
        <v>1504</v>
      </c>
      <c r="E1970" s="3" t="s">
        <v>1505</v>
      </c>
      <c r="F1970" s="3" t="s">
        <v>1514</v>
      </c>
      <c r="G1970" s="3" t="s">
        <v>1515</v>
      </c>
      <c r="H1970" s="3" t="s">
        <v>1527</v>
      </c>
      <c r="I1970" s="3" t="s">
        <v>1528</v>
      </c>
      <c r="J1970" s="3" t="s">
        <v>123</v>
      </c>
      <c r="K1970" s="3" t="s">
        <v>172</v>
      </c>
      <c r="L1970" s="3" t="s">
        <v>1532</v>
      </c>
      <c r="M1970" s="3" t="s">
        <v>126</v>
      </c>
      <c r="N1970" s="4">
        <v>40603.599999999999</v>
      </c>
      <c r="O1970" s="4">
        <v>0</v>
      </c>
      <c r="P1970" s="4">
        <v>0</v>
      </c>
      <c r="Q1970" s="4">
        <v>40603.599999999999</v>
      </c>
      <c r="R1970" s="4">
        <v>40603.599999999999</v>
      </c>
      <c r="S1970" s="4">
        <v>0</v>
      </c>
      <c r="T1970" s="4">
        <v>0</v>
      </c>
      <c r="U1970" s="4">
        <v>40603.599999999999</v>
      </c>
      <c r="V1970" s="4">
        <v>40603.599999999999</v>
      </c>
      <c r="W1970" s="4">
        <v>0</v>
      </c>
      <c r="X1970" s="3" t="s">
        <v>127</v>
      </c>
    </row>
    <row r="1971" spans="1:24" ht="15.75" customHeight="1">
      <c r="A1971" s="3" t="s">
        <v>118</v>
      </c>
      <c r="B1971" s="3" t="s">
        <v>25</v>
      </c>
      <c r="C1971" s="3" t="s">
        <v>531</v>
      </c>
      <c r="D1971" s="3" t="s">
        <v>1504</v>
      </c>
      <c r="E1971" s="3" t="s">
        <v>1505</v>
      </c>
      <c r="F1971" s="3" t="s">
        <v>1514</v>
      </c>
      <c r="G1971" s="3" t="s">
        <v>1515</v>
      </c>
      <c r="H1971" s="3" t="s">
        <v>1527</v>
      </c>
      <c r="I1971" s="3" t="s">
        <v>1528</v>
      </c>
      <c r="J1971" s="3" t="s">
        <v>123</v>
      </c>
      <c r="K1971" s="3" t="s">
        <v>1533</v>
      </c>
      <c r="L1971" s="3" t="s">
        <v>1534</v>
      </c>
      <c r="M1971" s="3" t="s">
        <v>126</v>
      </c>
      <c r="N1971" s="4">
        <v>273855.87</v>
      </c>
      <c r="O1971" s="4">
        <v>73850.080000000002</v>
      </c>
      <c r="P1971" s="4">
        <v>0</v>
      </c>
      <c r="Q1971" s="4">
        <v>347705.95</v>
      </c>
      <c r="R1971" s="4">
        <v>347705.95</v>
      </c>
      <c r="S1971" s="4">
        <v>0</v>
      </c>
      <c r="T1971" s="4">
        <v>0</v>
      </c>
      <c r="U1971" s="4">
        <v>347705.95</v>
      </c>
      <c r="V1971" s="4">
        <v>347705.95</v>
      </c>
      <c r="W1971" s="4">
        <v>0</v>
      </c>
      <c r="X1971" s="3" t="s">
        <v>127</v>
      </c>
    </row>
    <row r="1972" spans="1:24" ht="15.75" customHeight="1">
      <c r="A1972" s="3" t="s">
        <v>118</v>
      </c>
      <c r="B1972" s="3" t="s">
        <v>25</v>
      </c>
      <c r="C1972" s="3" t="s">
        <v>531</v>
      </c>
      <c r="D1972" s="3" t="s">
        <v>1504</v>
      </c>
      <c r="E1972" s="3" t="s">
        <v>1505</v>
      </c>
      <c r="F1972" s="3" t="s">
        <v>1514</v>
      </c>
      <c r="G1972" s="3" t="s">
        <v>1515</v>
      </c>
      <c r="H1972" s="3" t="s">
        <v>1527</v>
      </c>
      <c r="I1972" s="3" t="s">
        <v>1528</v>
      </c>
      <c r="J1972" s="3" t="s">
        <v>123</v>
      </c>
      <c r="K1972" s="3" t="s">
        <v>1533</v>
      </c>
      <c r="L1972" s="3" t="s">
        <v>1534</v>
      </c>
      <c r="M1972" s="3" t="s">
        <v>36</v>
      </c>
      <c r="N1972" s="4">
        <v>68742.12</v>
      </c>
      <c r="O1972" s="4">
        <v>0</v>
      </c>
      <c r="P1972" s="4">
        <v>0</v>
      </c>
      <c r="Q1972" s="4">
        <v>68742.12</v>
      </c>
      <c r="R1972" s="4">
        <v>0</v>
      </c>
      <c r="S1972" s="4">
        <v>68742.12</v>
      </c>
      <c r="T1972" s="4">
        <v>0</v>
      </c>
      <c r="U1972" s="4">
        <v>0</v>
      </c>
      <c r="V1972" s="4">
        <v>68742.12</v>
      </c>
      <c r="W1972" s="4">
        <v>0</v>
      </c>
      <c r="X1972" s="3" t="s">
        <v>127</v>
      </c>
    </row>
    <row r="1973" spans="1:24" ht="15.75" customHeight="1">
      <c r="A1973" s="3" t="s">
        <v>235</v>
      </c>
      <c r="B1973" s="3" t="s">
        <v>25</v>
      </c>
      <c r="C1973" s="3" t="s">
        <v>531</v>
      </c>
      <c r="D1973" s="3" t="s">
        <v>1504</v>
      </c>
      <c r="E1973" s="3" t="s">
        <v>1505</v>
      </c>
      <c r="F1973" s="3" t="s">
        <v>1514</v>
      </c>
      <c r="G1973" s="3" t="s">
        <v>1515</v>
      </c>
      <c r="H1973" s="3" t="s">
        <v>1527</v>
      </c>
      <c r="I1973" s="3" t="s">
        <v>1528</v>
      </c>
      <c r="J1973" s="3" t="s">
        <v>236</v>
      </c>
      <c r="K1973" s="3" t="s">
        <v>239</v>
      </c>
      <c r="L1973" s="3" t="s">
        <v>1535</v>
      </c>
      <c r="M1973" s="3" t="s">
        <v>1530</v>
      </c>
      <c r="N1973" s="4">
        <v>64918109.600000001</v>
      </c>
      <c r="O1973" s="4">
        <v>0</v>
      </c>
      <c r="P1973" s="4">
        <v>0</v>
      </c>
      <c r="Q1973" s="4">
        <v>64918109.600000001</v>
      </c>
      <c r="R1973" s="4">
        <v>0</v>
      </c>
      <c r="S1973" s="4">
        <v>14480114.15</v>
      </c>
      <c r="T1973" s="4">
        <v>2498210.46</v>
      </c>
      <c r="U1973" s="4">
        <v>50437995.450000003</v>
      </c>
      <c r="V1973" s="4">
        <v>62419899.140000001</v>
      </c>
      <c r="W1973" s="4">
        <v>50437995.450000003</v>
      </c>
      <c r="X1973" s="3" t="s">
        <v>127</v>
      </c>
    </row>
    <row r="1974" spans="1:24" ht="15.75" customHeight="1">
      <c r="A1974" s="3" t="s">
        <v>235</v>
      </c>
      <c r="B1974" s="3" t="s">
        <v>25</v>
      </c>
      <c r="C1974" s="3" t="s">
        <v>531</v>
      </c>
      <c r="D1974" s="3" t="s">
        <v>1504</v>
      </c>
      <c r="E1974" s="3" t="s">
        <v>1505</v>
      </c>
      <c r="F1974" s="3" t="s">
        <v>1514</v>
      </c>
      <c r="G1974" s="3" t="s">
        <v>1515</v>
      </c>
      <c r="H1974" s="3" t="s">
        <v>1527</v>
      </c>
      <c r="I1974" s="3" t="s">
        <v>1528</v>
      </c>
      <c r="J1974" s="3" t="s">
        <v>236</v>
      </c>
      <c r="K1974" s="3" t="s">
        <v>239</v>
      </c>
      <c r="L1974" s="3" t="s">
        <v>1535</v>
      </c>
      <c r="M1974" s="3" t="s">
        <v>36</v>
      </c>
      <c r="N1974" s="4">
        <v>32333178.289999999</v>
      </c>
      <c r="O1974" s="4">
        <v>0</v>
      </c>
      <c r="P1974" s="4">
        <v>0</v>
      </c>
      <c r="Q1974" s="4">
        <v>32333178.289999999</v>
      </c>
      <c r="R1974" s="4">
        <v>0</v>
      </c>
      <c r="S1974" s="4">
        <v>12349211.439999999</v>
      </c>
      <c r="T1974" s="4">
        <v>4512266.5999999996</v>
      </c>
      <c r="U1974" s="4">
        <v>19983966.850000001</v>
      </c>
      <c r="V1974" s="4">
        <v>27820911.690000001</v>
      </c>
      <c r="W1974" s="4">
        <v>19983966.850000001</v>
      </c>
      <c r="X1974" s="3" t="s">
        <v>127</v>
      </c>
    </row>
    <row r="1975" spans="1:24" ht="15.75" customHeight="1">
      <c r="A1975" s="3" t="s">
        <v>235</v>
      </c>
      <c r="B1975" s="3" t="s">
        <v>25</v>
      </c>
      <c r="C1975" s="3" t="s">
        <v>531</v>
      </c>
      <c r="D1975" s="3" t="s">
        <v>1504</v>
      </c>
      <c r="E1975" s="3" t="s">
        <v>1505</v>
      </c>
      <c r="F1975" s="3" t="s">
        <v>1514</v>
      </c>
      <c r="G1975" s="3" t="s">
        <v>1515</v>
      </c>
      <c r="H1975" s="3" t="s">
        <v>1527</v>
      </c>
      <c r="I1975" s="3" t="s">
        <v>1528</v>
      </c>
      <c r="J1975" s="3" t="s">
        <v>236</v>
      </c>
      <c r="K1975" s="3" t="s">
        <v>239</v>
      </c>
      <c r="L1975" s="3" t="s">
        <v>1535</v>
      </c>
      <c r="M1975" s="3" t="s">
        <v>126</v>
      </c>
      <c r="N1975" s="4">
        <v>36967540.460000001</v>
      </c>
      <c r="O1975" s="4">
        <v>-280969.82</v>
      </c>
      <c r="P1975" s="4">
        <v>0</v>
      </c>
      <c r="Q1975" s="4">
        <v>36686570.640000001</v>
      </c>
      <c r="R1975" s="4">
        <v>3084977.18</v>
      </c>
      <c r="S1975" s="4">
        <v>19670187.640000001</v>
      </c>
      <c r="T1975" s="4">
        <v>0</v>
      </c>
      <c r="U1975" s="4">
        <v>17016383</v>
      </c>
      <c r="V1975" s="4">
        <v>36686570.640000001</v>
      </c>
      <c r="W1975" s="4">
        <v>13931405.82</v>
      </c>
      <c r="X1975" s="3" t="s">
        <v>127</v>
      </c>
    </row>
    <row r="1976" spans="1:24" ht="15.75" customHeight="1">
      <c r="A1976" s="3" t="s">
        <v>637</v>
      </c>
      <c r="B1976" s="3" t="s">
        <v>25</v>
      </c>
      <c r="C1976" s="3" t="s">
        <v>531</v>
      </c>
      <c r="D1976" s="3" t="s">
        <v>1504</v>
      </c>
      <c r="E1976" s="3" t="s">
        <v>1505</v>
      </c>
      <c r="F1976" s="3" t="s">
        <v>1514</v>
      </c>
      <c r="G1976" s="3" t="s">
        <v>1515</v>
      </c>
      <c r="H1976" s="3" t="s">
        <v>1516</v>
      </c>
      <c r="I1976" s="3" t="s">
        <v>1517</v>
      </c>
      <c r="J1976" s="3" t="s">
        <v>638</v>
      </c>
      <c r="K1976" s="3" t="s">
        <v>1536</v>
      </c>
      <c r="L1976" s="3" t="s">
        <v>1537</v>
      </c>
      <c r="M1976" s="3" t="s">
        <v>126</v>
      </c>
      <c r="N1976" s="4">
        <v>720000</v>
      </c>
      <c r="O1976" s="4">
        <v>-160000</v>
      </c>
      <c r="P1976" s="4">
        <v>0</v>
      </c>
      <c r="Q1976" s="4">
        <v>560000</v>
      </c>
      <c r="R1976" s="4">
        <v>0</v>
      </c>
      <c r="S1976" s="4">
        <v>0</v>
      </c>
      <c r="T1976" s="4">
        <v>0</v>
      </c>
      <c r="U1976" s="4">
        <v>560000</v>
      </c>
      <c r="V1976" s="4">
        <v>560000</v>
      </c>
      <c r="W1976" s="4">
        <v>560000</v>
      </c>
      <c r="X1976" s="3" t="s">
        <v>127</v>
      </c>
    </row>
    <row r="1977" spans="1:24" ht="15.75" customHeight="1">
      <c r="A1977" s="3" t="s">
        <v>637</v>
      </c>
      <c r="B1977" s="3" t="s">
        <v>25</v>
      </c>
      <c r="C1977" s="3" t="s">
        <v>531</v>
      </c>
      <c r="D1977" s="3" t="s">
        <v>1504</v>
      </c>
      <c r="E1977" s="3" t="s">
        <v>1505</v>
      </c>
      <c r="F1977" s="3" t="s">
        <v>1514</v>
      </c>
      <c r="G1977" s="3" t="s">
        <v>1515</v>
      </c>
      <c r="H1977" s="3" t="s">
        <v>1527</v>
      </c>
      <c r="I1977" s="3" t="s">
        <v>1528</v>
      </c>
      <c r="J1977" s="3" t="s">
        <v>638</v>
      </c>
      <c r="K1977" s="3" t="s">
        <v>1538</v>
      </c>
      <c r="L1977" s="3" t="s">
        <v>1539</v>
      </c>
      <c r="M1977" s="3" t="s">
        <v>1530</v>
      </c>
      <c r="N1977" s="4">
        <v>201783.38</v>
      </c>
      <c r="O1977" s="4">
        <v>0</v>
      </c>
      <c r="P1977" s="4">
        <v>0</v>
      </c>
      <c r="Q1977" s="4">
        <v>201783.38</v>
      </c>
      <c r="R1977" s="4">
        <v>0</v>
      </c>
      <c r="S1977" s="4">
        <v>0</v>
      </c>
      <c r="T1977" s="4">
        <v>0</v>
      </c>
      <c r="U1977" s="4">
        <v>201783.38</v>
      </c>
      <c r="V1977" s="4">
        <v>201783.38</v>
      </c>
      <c r="W1977" s="4">
        <v>201783.38</v>
      </c>
      <c r="X1977" s="3" t="s">
        <v>127</v>
      </c>
    </row>
    <row r="1978" spans="1:24" ht="15.75" customHeight="1">
      <c r="A1978" s="3" t="s">
        <v>391</v>
      </c>
      <c r="B1978" s="3" t="s">
        <v>25</v>
      </c>
      <c r="C1978" s="3" t="s">
        <v>531</v>
      </c>
      <c r="D1978" s="3" t="s">
        <v>1504</v>
      </c>
      <c r="E1978" s="3" t="s">
        <v>1505</v>
      </c>
      <c r="F1978" s="3" t="s">
        <v>1509</v>
      </c>
      <c r="G1978" s="3" t="s">
        <v>1510</v>
      </c>
      <c r="H1978" s="3" t="s">
        <v>1511</v>
      </c>
      <c r="I1978" s="3" t="s">
        <v>1512</v>
      </c>
      <c r="J1978" s="3" t="s">
        <v>392</v>
      </c>
      <c r="K1978" s="3" t="s">
        <v>393</v>
      </c>
      <c r="L1978" s="3" t="s">
        <v>1540</v>
      </c>
      <c r="M1978" s="3" t="s">
        <v>126</v>
      </c>
      <c r="N1978" s="4">
        <v>0</v>
      </c>
      <c r="O1978" s="4">
        <v>1000000</v>
      </c>
      <c r="P1978" s="4">
        <v>0</v>
      </c>
      <c r="Q1978" s="4">
        <v>1000000</v>
      </c>
      <c r="R1978" s="4">
        <v>0</v>
      </c>
      <c r="S1978" s="4">
        <v>668795.22</v>
      </c>
      <c r="T1978" s="4">
        <v>0</v>
      </c>
      <c r="U1978" s="4">
        <v>331204.78000000003</v>
      </c>
      <c r="V1978" s="4">
        <v>1000000</v>
      </c>
      <c r="W1978" s="4">
        <v>331204.78000000003</v>
      </c>
      <c r="X1978" s="3" t="s">
        <v>127</v>
      </c>
    </row>
    <row r="1979" spans="1:24" ht="15.75" customHeight="1">
      <c r="A1979" s="3" t="s">
        <v>391</v>
      </c>
      <c r="B1979" s="3" t="s">
        <v>25</v>
      </c>
      <c r="C1979" s="3" t="s">
        <v>531</v>
      </c>
      <c r="D1979" s="3" t="s">
        <v>1504</v>
      </c>
      <c r="E1979" s="3" t="s">
        <v>1505</v>
      </c>
      <c r="F1979" s="3" t="s">
        <v>1509</v>
      </c>
      <c r="G1979" s="3" t="s">
        <v>1510</v>
      </c>
      <c r="H1979" s="3" t="s">
        <v>1511</v>
      </c>
      <c r="I1979" s="3" t="s">
        <v>1512</v>
      </c>
      <c r="J1979" s="3" t="s">
        <v>392</v>
      </c>
      <c r="K1979" s="3" t="s">
        <v>843</v>
      </c>
      <c r="L1979" s="3" t="s">
        <v>1541</v>
      </c>
      <c r="M1979" s="3" t="s">
        <v>126</v>
      </c>
      <c r="N1979" s="4">
        <v>1000000</v>
      </c>
      <c r="O1979" s="4">
        <v>-1000000</v>
      </c>
      <c r="P1979" s="4">
        <v>0</v>
      </c>
      <c r="Q1979" s="4">
        <v>0</v>
      </c>
      <c r="R1979" s="4">
        <v>0</v>
      </c>
      <c r="S1979" s="4">
        <v>0</v>
      </c>
      <c r="T1979" s="4">
        <v>0</v>
      </c>
      <c r="U1979" s="4">
        <v>0</v>
      </c>
      <c r="V1979" s="4">
        <v>0</v>
      </c>
      <c r="W1979" s="4">
        <v>0</v>
      </c>
      <c r="X1979" s="3" t="s">
        <v>127</v>
      </c>
    </row>
    <row r="1980" spans="1:24" ht="15.75" customHeight="1">
      <c r="A1980" s="3" t="s">
        <v>243</v>
      </c>
      <c r="B1980" s="3" t="s">
        <v>25</v>
      </c>
      <c r="C1980" s="3" t="s">
        <v>531</v>
      </c>
      <c r="D1980" s="3" t="s">
        <v>1504</v>
      </c>
      <c r="E1980" s="3" t="s">
        <v>1505</v>
      </c>
      <c r="F1980" s="3" t="s">
        <v>29</v>
      </c>
      <c r="G1980" s="3" t="s">
        <v>30</v>
      </c>
      <c r="H1980" s="3" t="s">
        <v>67</v>
      </c>
      <c r="I1980" s="3" t="s">
        <v>68</v>
      </c>
      <c r="J1980" s="3" t="s">
        <v>244</v>
      </c>
      <c r="K1980" s="3" t="s">
        <v>245</v>
      </c>
      <c r="L1980" s="3" t="s">
        <v>641</v>
      </c>
      <c r="M1980" s="3" t="s">
        <v>36</v>
      </c>
      <c r="N1980" s="4">
        <v>24000</v>
      </c>
      <c r="O1980" s="4">
        <v>-24000</v>
      </c>
      <c r="P1980" s="4">
        <v>0</v>
      </c>
      <c r="Q1980" s="4">
        <v>0</v>
      </c>
      <c r="R1980" s="4">
        <v>0</v>
      </c>
      <c r="S1980" s="4">
        <v>0</v>
      </c>
      <c r="T1980" s="4">
        <v>0</v>
      </c>
      <c r="U1980" s="4">
        <v>0</v>
      </c>
      <c r="V1980" s="4">
        <v>0</v>
      </c>
      <c r="W1980" s="4">
        <v>0</v>
      </c>
      <c r="X1980" s="3" t="s">
        <v>247</v>
      </c>
    </row>
    <row r="1981" spans="1:24" ht="15.75" customHeight="1">
      <c r="A1981" s="3" t="s">
        <v>243</v>
      </c>
      <c r="B1981" s="3" t="s">
        <v>25</v>
      </c>
      <c r="C1981" s="3" t="s">
        <v>531</v>
      </c>
      <c r="D1981" s="3" t="s">
        <v>1504</v>
      </c>
      <c r="E1981" s="3" t="s">
        <v>1505</v>
      </c>
      <c r="F1981" s="3" t="s">
        <v>602</v>
      </c>
      <c r="G1981" s="3" t="s">
        <v>603</v>
      </c>
      <c r="H1981" s="3" t="s">
        <v>1506</v>
      </c>
      <c r="I1981" s="3" t="s">
        <v>1507</v>
      </c>
      <c r="J1981" s="3" t="s">
        <v>244</v>
      </c>
      <c r="K1981" s="3" t="s">
        <v>248</v>
      </c>
      <c r="L1981" s="3" t="s">
        <v>648</v>
      </c>
      <c r="M1981" s="3" t="s">
        <v>126</v>
      </c>
      <c r="N1981" s="4">
        <v>251506</v>
      </c>
      <c r="O1981" s="4">
        <v>0</v>
      </c>
      <c r="P1981" s="4">
        <v>0</v>
      </c>
      <c r="Q1981" s="4">
        <v>251506</v>
      </c>
      <c r="R1981" s="4">
        <v>183600</v>
      </c>
      <c r="S1981" s="4">
        <v>0</v>
      </c>
      <c r="T1981" s="4">
        <v>0</v>
      </c>
      <c r="U1981" s="4">
        <v>251506</v>
      </c>
      <c r="V1981" s="4">
        <v>251506</v>
      </c>
      <c r="W1981" s="4">
        <v>67906</v>
      </c>
      <c r="X1981" s="3" t="s">
        <v>247</v>
      </c>
    </row>
    <row r="1982" spans="1:24" ht="15.75" customHeight="1">
      <c r="A1982" s="3" t="s">
        <v>243</v>
      </c>
      <c r="B1982" s="3" t="s">
        <v>25</v>
      </c>
      <c r="C1982" s="3" t="s">
        <v>531</v>
      </c>
      <c r="D1982" s="3" t="s">
        <v>1504</v>
      </c>
      <c r="E1982" s="3" t="s">
        <v>1505</v>
      </c>
      <c r="F1982" s="3" t="s">
        <v>602</v>
      </c>
      <c r="G1982" s="3" t="s">
        <v>603</v>
      </c>
      <c r="H1982" s="3" t="s">
        <v>1506</v>
      </c>
      <c r="I1982" s="3" t="s">
        <v>1507</v>
      </c>
      <c r="J1982" s="3" t="s">
        <v>244</v>
      </c>
      <c r="K1982" s="3" t="s">
        <v>250</v>
      </c>
      <c r="L1982" s="3" t="s">
        <v>651</v>
      </c>
      <c r="M1982" s="3" t="s">
        <v>126</v>
      </c>
      <c r="N1982" s="4">
        <v>327084</v>
      </c>
      <c r="O1982" s="4">
        <v>0</v>
      </c>
      <c r="P1982" s="4">
        <v>0</v>
      </c>
      <c r="Q1982" s="4">
        <v>327084</v>
      </c>
      <c r="R1982" s="4">
        <v>0</v>
      </c>
      <c r="S1982" s="4">
        <v>0</v>
      </c>
      <c r="T1982" s="4">
        <v>0</v>
      </c>
      <c r="U1982" s="4">
        <v>327084</v>
      </c>
      <c r="V1982" s="4">
        <v>327084</v>
      </c>
      <c r="W1982" s="4">
        <v>327084</v>
      </c>
      <c r="X1982" s="3" t="s">
        <v>247</v>
      </c>
    </row>
    <row r="1983" spans="1:24" ht="15.75" customHeight="1">
      <c r="A1983" s="3" t="s">
        <v>243</v>
      </c>
      <c r="B1983" s="3" t="s">
        <v>25</v>
      </c>
      <c r="C1983" s="3" t="s">
        <v>531</v>
      </c>
      <c r="D1983" s="3" t="s">
        <v>1504</v>
      </c>
      <c r="E1983" s="3" t="s">
        <v>1505</v>
      </c>
      <c r="F1983" s="3" t="s">
        <v>1514</v>
      </c>
      <c r="G1983" s="3" t="s">
        <v>1515</v>
      </c>
      <c r="H1983" s="3" t="s">
        <v>1516</v>
      </c>
      <c r="I1983" s="3" t="s">
        <v>1517</v>
      </c>
      <c r="J1983" s="3" t="s">
        <v>244</v>
      </c>
      <c r="K1983" s="3" t="s">
        <v>254</v>
      </c>
      <c r="L1983" s="3" t="s">
        <v>1542</v>
      </c>
      <c r="M1983" s="3" t="s">
        <v>126</v>
      </c>
      <c r="N1983" s="4">
        <v>0</v>
      </c>
      <c r="O1983" s="4">
        <v>160000</v>
      </c>
      <c r="P1983" s="4">
        <v>0</v>
      </c>
      <c r="Q1983" s="4">
        <v>160000</v>
      </c>
      <c r="R1983" s="4">
        <v>13.56</v>
      </c>
      <c r="S1983" s="4">
        <v>142840</v>
      </c>
      <c r="T1983" s="4">
        <v>142840</v>
      </c>
      <c r="U1983" s="4">
        <v>17160</v>
      </c>
      <c r="V1983" s="4">
        <v>17160</v>
      </c>
      <c r="W1983" s="4">
        <v>17146.439999999999</v>
      </c>
      <c r="X1983" s="3" t="s">
        <v>247</v>
      </c>
    </row>
    <row r="1984" spans="1:24" ht="15.75" customHeight="1">
      <c r="A1984" s="3" t="s">
        <v>243</v>
      </c>
      <c r="B1984" s="3" t="s">
        <v>25</v>
      </c>
      <c r="C1984" s="3" t="s">
        <v>531</v>
      </c>
      <c r="D1984" s="3" t="s">
        <v>1504</v>
      </c>
      <c r="E1984" s="3" t="s">
        <v>1505</v>
      </c>
      <c r="F1984" s="3" t="s">
        <v>1514</v>
      </c>
      <c r="G1984" s="3" t="s">
        <v>1515</v>
      </c>
      <c r="H1984" s="3" t="s">
        <v>1516</v>
      </c>
      <c r="I1984" s="3" t="s">
        <v>1517</v>
      </c>
      <c r="J1984" s="3" t="s">
        <v>244</v>
      </c>
      <c r="K1984" s="3" t="s">
        <v>250</v>
      </c>
      <c r="L1984" s="3" t="s">
        <v>1543</v>
      </c>
      <c r="M1984" s="3" t="s">
        <v>126</v>
      </c>
      <c r="N1984" s="4">
        <v>5943606.3700000001</v>
      </c>
      <c r="O1984" s="4">
        <v>0</v>
      </c>
      <c r="P1984" s="4">
        <v>0</v>
      </c>
      <c r="Q1984" s="4">
        <v>5943606.3700000001</v>
      </c>
      <c r="R1984" s="4">
        <v>0</v>
      </c>
      <c r="S1984" s="4">
        <v>0</v>
      </c>
      <c r="T1984" s="4">
        <v>0</v>
      </c>
      <c r="U1984" s="4">
        <v>5943606.3700000001</v>
      </c>
      <c r="V1984" s="4">
        <v>5943606.3700000001</v>
      </c>
      <c r="W1984" s="4">
        <v>5943606.3700000001</v>
      </c>
      <c r="X1984" s="3" t="s">
        <v>247</v>
      </c>
    </row>
    <row r="1985" spans="1:24" ht="15.75" customHeight="1">
      <c r="A1985" s="3" t="s">
        <v>243</v>
      </c>
      <c r="B1985" s="3" t="s">
        <v>25</v>
      </c>
      <c r="C1985" s="3" t="s">
        <v>531</v>
      </c>
      <c r="D1985" s="3" t="s">
        <v>1504</v>
      </c>
      <c r="E1985" s="3" t="s">
        <v>1505</v>
      </c>
      <c r="F1985" s="3" t="s">
        <v>1514</v>
      </c>
      <c r="G1985" s="3" t="s">
        <v>1515</v>
      </c>
      <c r="H1985" s="3" t="s">
        <v>1527</v>
      </c>
      <c r="I1985" s="3" t="s">
        <v>1528</v>
      </c>
      <c r="J1985" s="3" t="s">
        <v>244</v>
      </c>
      <c r="K1985" s="3" t="s">
        <v>245</v>
      </c>
      <c r="L1985" s="3" t="s">
        <v>1544</v>
      </c>
      <c r="M1985" s="3" t="s">
        <v>126</v>
      </c>
      <c r="N1985" s="4">
        <v>45043.1</v>
      </c>
      <c r="O1985" s="4">
        <v>0</v>
      </c>
      <c r="P1985" s="4">
        <v>0</v>
      </c>
      <c r="Q1985" s="4">
        <v>45043.1</v>
      </c>
      <c r="R1985" s="4">
        <v>45043.1</v>
      </c>
      <c r="S1985" s="4">
        <v>0</v>
      </c>
      <c r="T1985" s="4">
        <v>0</v>
      </c>
      <c r="U1985" s="4">
        <v>45043.1</v>
      </c>
      <c r="V1985" s="4">
        <v>45043.1</v>
      </c>
      <c r="W1985" s="4">
        <v>0</v>
      </c>
      <c r="X1985" s="3" t="s">
        <v>247</v>
      </c>
    </row>
    <row r="1986" spans="1:24" ht="15.75" customHeight="1">
      <c r="A1986" s="3" t="s">
        <v>243</v>
      </c>
      <c r="B1986" s="3" t="s">
        <v>25</v>
      </c>
      <c r="C1986" s="3" t="s">
        <v>531</v>
      </c>
      <c r="D1986" s="3" t="s">
        <v>1504</v>
      </c>
      <c r="E1986" s="3" t="s">
        <v>1505</v>
      </c>
      <c r="F1986" s="3" t="s">
        <v>1514</v>
      </c>
      <c r="G1986" s="3" t="s">
        <v>1515</v>
      </c>
      <c r="H1986" s="3" t="s">
        <v>1527</v>
      </c>
      <c r="I1986" s="3" t="s">
        <v>1528</v>
      </c>
      <c r="J1986" s="3" t="s">
        <v>244</v>
      </c>
      <c r="K1986" s="3" t="s">
        <v>245</v>
      </c>
      <c r="L1986" s="3" t="s">
        <v>1544</v>
      </c>
      <c r="M1986" s="3" t="s">
        <v>36</v>
      </c>
      <c r="N1986" s="4">
        <v>230505</v>
      </c>
      <c r="O1986" s="4">
        <v>0</v>
      </c>
      <c r="P1986" s="4">
        <v>0</v>
      </c>
      <c r="Q1986" s="4">
        <v>230505</v>
      </c>
      <c r="R1986" s="4">
        <v>0</v>
      </c>
      <c r="S1986" s="4">
        <v>230505</v>
      </c>
      <c r="T1986" s="4">
        <v>0</v>
      </c>
      <c r="U1986" s="4">
        <v>0</v>
      </c>
      <c r="V1986" s="4">
        <v>230505</v>
      </c>
      <c r="W1986" s="4">
        <v>0</v>
      </c>
      <c r="X1986" s="3" t="s">
        <v>247</v>
      </c>
    </row>
    <row r="1987" spans="1:24" ht="15.75" customHeight="1">
      <c r="A1987" s="3" t="s">
        <v>243</v>
      </c>
      <c r="B1987" s="3" t="s">
        <v>25</v>
      </c>
      <c r="C1987" s="3" t="s">
        <v>531</v>
      </c>
      <c r="D1987" s="3" t="s">
        <v>1504</v>
      </c>
      <c r="E1987" s="3" t="s">
        <v>1505</v>
      </c>
      <c r="F1987" s="3" t="s">
        <v>1514</v>
      </c>
      <c r="G1987" s="3" t="s">
        <v>1515</v>
      </c>
      <c r="H1987" s="3" t="s">
        <v>1527</v>
      </c>
      <c r="I1987" s="3" t="s">
        <v>1528</v>
      </c>
      <c r="J1987" s="3" t="s">
        <v>244</v>
      </c>
      <c r="K1987" s="3" t="s">
        <v>248</v>
      </c>
      <c r="L1987" s="3" t="s">
        <v>1545</v>
      </c>
      <c r="M1987" s="3" t="s">
        <v>126</v>
      </c>
      <c r="N1987" s="4">
        <v>4983520.51</v>
      </c>
      <c r="O1987" s="4">
        <v>0</v>
      </c>
      <c r="P1987" s="4">
        <v>0</v>
      </c>
      <c r="Q1987" s="4">
        <v>4983520.51</v>
      </c>
      <c r="R1987" s="4">
        <v>4983520.51</v>
      </c>
      <c r="S1987" s="4">
        <v>0</v>
      </c>
      <c r="T1987" s="4">
        <v>0</v>
      </c>
      <c r="U1987" s="4">
        <v>4983520.51</v>
      </c>
      <c r="V1987" s="4">
        <v>4983520.51</v>
      </c>
      <c r="W1987" s="4">
        <v>0</v>
      </c>
      <c r="X1987" s="3" t="s">
        <v>247</v>
      </c>
    </row>
    <row r="1988" spans="1:24" ht="15.75" customHeight="1">
      <c r="A1988" s="3" t="s">
        <v>243</v>
      </c>
      <c r="B1988" s="3" t="s">
        <v>25</v>
      </c>
      <c r="C1988" s="3" t="s">
        <v>531</v>
      </c>
      <c r="D1988" s="3" t="s">
        <v>1504</v>
      </c>
      <c r="E1988" s="3" t="s">
        <v>1505</v>
      </c>
      <c r="F1988" s="3" t="s">
        <v>1514</v>
      </c>
      <c r="G1988" s="3" t="s">
        <v>1515</v>
      </c>
      <c r="H1988" s="3" t="s">
        <v>1527</v>
      </c>
      <c r="I1988" s="3" t="s">
        <v>1528</v>
      </c>
      <c r="J1988" s="3" t="s">
        <v>244</v>
      </c>
      <c r="K1988" s="3" t="s">
        <v>248</v>
      </c>
      <c r="L1988" s="3" t="s">
        <v>1545</v>
      </c>
      <c r="M1988" s="3" t="s">
        <v>36</v>
      </c>
      <c r="N1988" s="4">
        <v>1500585.58</v>
      </c>
      <c r="O1988" s="4">
        <v>0</v>
      </c>
      <c r="P1988" s="4">
        <v>0</v>
      </c>
      <c r="Q1988" s="4">
        <v>1500585.58</v>
      </c>
      <c r="R1988" s="4">
        <v>0</v>
      </c>
      <c r="S1988" s="4">
        <v>1500585.58</v>
      </c>
      <c r="T1988" s="4">
        <v>0</v>
      </c>
      <c r="U1988" s="4">
        <v>0</v>
      </c>
      <c r="V1988" s="4">
        <v>1500585.58</v>
      </c>
      <c r="W1988" s="4">
        <v>0</v>
      </c>
      <c r="X1988" s="3" t="s">
        <v>247</v>
      </c>
    </row>
    <row r="1989" spans="1:24" ht="15.75" customHeight="1">
      <c r="A1989" s="3" t="s">
        <v>243</v>
      </c>
      <c r="B1989" s="3" t="s">
        <v>25</v>
      </c>
      <c r="C1989" s="3" t="s">
        <v>531</v>
      </c>
      <c r="D1989" s="3" t="s">
        <v>1504</v>
      </c>
      <c r="E1989" s="3" t="s">
        <v>1505</v>
      </c>
      <c r="F1989" s="3" t="s">
        <v>1514</v>
      </c>
      <c r="G1989" s="3" t="s">
        <v>1515</v>
      </c>
      <c r="H1989" s="3" t="s">
        <v>1527</v>
      </c>
      <c r="I1989" s="3" t="s">
        <v>1528</v>
      </c>
      <c r="J1989" s="3" t="s">
        <v>244</v>
      </c>
      <c r="K1989" s="3" t="s">
        <v>254</v>
      </c>
      <c r="L1989" s="3" t="s">
        <v>1542</v>
      </c>
      <c r="M1989" s="3" t="s">
        <v>1530</v>
      </c>
      <c r="N1989" s="4">
        <v>19872276.300000001</v>
      </c>
      <c r="O1989" s="4">
        <v>0</v>
      </c>
      <c r="P1989" s="4">
        <v>0</v>
      </c>
      <c r="Q1989" s="4">
        <v>19872276.300000001</v>
      </c>
      <c r="R1989" s="4">
        <v>0</v>
      </c>
      <c r="S1989" s="4">
        <v>0</v>
      </c>
      <c r="T1989" s="4">
        <v>0</v>
      </c>
      <c r="U1989" s="4">
        <v>19872276.300000001</v>
      </c>
      <c r="V1989" s="4">
        <v>19872276.300000001</v>
      </c>
      <c r="W1989" s="4">
        <v>19872276.300000001</v>
      </c>
      <c r="X1989" s="3" t="s">
        <v>247</v>
      </c>
    </row>
    <row r="1990" spans="1:24" ht="15.75" customHeight="1">
      <c r="A1990" s="3" t="s">
        <v>243</v>
      </c>
      <c r="B1990" s="3" t="s">
        <v>25</v>
      </c>
      <c r="C1990" s="3" t="s">
        <v>531</v>
      </c>
      <c r="D1990" s="3" t="s">
        <v>1504</v>
      </c>
      <c r="E1990" s="3" t="s">
        <v>1505</v>
      </c>
      <c r="F1990" s="3" t="s">
        <v>1514</v>
      </c>
      <c r="G1990" s="3" t="s">
        <v>1515</v>
      </c>
      <c r="H1990" s="3" t="s">
        <v>1527</v>
      </c>
      <c r="I1990" s="3" t="s">
        <v>1528</v>
      </c>
      <c r="J1990" s="3" t="s">
        <v>244</v>
      </c>
      <c r="K1990" s="3" t="s">
        <v>250</v>
      </c>
      <c r="L1990" s="3" t="s">
        <v>1543</v>
      </c>
      <c r="M1990" s="3" t="s">
        <v>126</v>
      </c>
      <c r="N1990" s="4">
        <v>3321577.7</v>
      </c>
      <c r="O1990" s="4">
        <v>0</v>
      </c>
      <c r="P1990" s="4">
        <v>0</v>
      </c>
      <c r="Q1990" s="4">
        <v>3321577.7</v>
      </c>
      <c r="R1990" s="4">
        <v>3321577.7</v>
      </c>
      <c r="S1990" s="4">
        <v>0</v>
      </c>
      <c r="T1990" s="4">
        <v>0</v>
      </c>
      <c r="U1990" s="4">
        <v>3321577.7</v>
      </c>
      <c r="V1990" s="4">
        <v>3321577.7</v>
      </c>
      <c r="W1990" s="4">
        <v>0</v>
      </c>
      <c r="X1990" s="3" t="s">
        <v>247</v>
      </c>
    </row>
    <row r="1991" spans="1:24" ht="15.75" customHeight="1">
      <c r="A1991" s="3" t="s">
        <v>243</v>
      </c>
      <c r="B1991" s="3" t="s">
        <v>25</v>
      </c>
      <c r="C1991" s="3" t="s">
        <v>531</v>
      </c>
      <c r="D1991" s="3" t="s">
        <v>1504</v>
      </c>
      <c r="E1991" s="3" t="s">
        <v>1505</v>
      </c>
      <c r="F1991" s="3" t="s">
        <v>1514</v>
      </c>
      <c r="G1991" s="3" t="s">
        <v>1515</v>
      </c>
      <c r="H1991" s="3" t="s">
        <v>1527</v>
      </c>
      <c r="I1991" s="3" t="s">
        <v>1528</v>
      </c>
      <c r="J1991" s="3" t="s">
        <v>244</v>
      </c>
      <c r="K1991" s="3" t="s">
        <v>250</v>
      </c>
      <c r="L1991" s="3" t="s">
        <v>1543</v>
      </c>
      <c r="M1991" s="3" t="s">
        <v>36</v>
      </c>
      <c r="N1991" s="4">
        <v>10287385.65</v>
      </c>
      <c r="O1991" s="4">
        <v>0</v>
      </c>
      <c r="P1991" s="4">
        <v>0</v>
      </c>
      <c r="Q1991" s="4">
        <v>10287385.65</v>
      </c>
      <c r="R1991" s="4">
        <v>0</v>
      </c>
      <c r="S1991" s="4">
        <v>10287385.65</v>
      </c>
      <c r="T1991" s="4">
        <v>0</v>
      </c>
      <c r="U1991" s="4">
        <v>0</v>
      </c>
      <c r="V1991" s="4">
        <v>10287385.65</v>
      </c>
      <c r="W1991" s="4">
        <v>0</v>
      </c>
      <c r="X1991" s="3" t="s">
        <v>247</v>
      </c>
    </row>
    <row r="1992" spans="1:24" ht="15.75" customHeight="1">
      <c r="A1992" s="3" t="s">
        <v>243</v>
      </c>
      <c r="B1992" s="3" t="s">
        <v>25</v>
      </c>
      <c r="C1992" s="3" t="s">
        <v>531</v>
      </c>
      <c r="D1992" s="3" t="s">
        <v>1504</v>
      </c>
      <c r="E1992" s="3" t="s">
        <v>1505</v>
      </c>
      <c r="F1992" s="3" t="s">
        <v>1514</v>
      </c>
      <c r="G1992" s="3" t="s">
        <v>1515</v>
      </c>
      <c r="H1992" s="3" t="s">
        <v>1527</v>
      </c>
      <c r="I1992" s="3" t="s">
        <v>1528</v>
      </c>
      <c r="J1992" s="3" t="s">
        <v>244</v>
      </c>
      <c r="K1992" s="3" t="s">
        <v>373</v>
      </c>
      <c r="L1992" s="3" t="s">
        <v>1546</v>
      </c>
      <c r="M1992" s="3" t="s">
        <v>1530</v>
      </c>
      <c r="N1992" s="4">
        <v>948216.62</v>
      </c>
      <c r="O1992" s="4">
        <v>0</v>
      </c>
      <c r="P1992" s="4">
        <v>0</v>
      </c>
      <c r="Q1992" s="4">
        <v>948216.62</v>
      </c>
      <c r="R1992" s="4">
        <v>0</v>
      </c>
      <c r="S1992" s="4">
        <v>0</v>
      </c>
      <c r="T1992" s="4">
        <v>0</v>
      </c>
      <c r="U1992" s="4">
        <v>948216.62</v>
      </c>
      <c r="V1992" s="4">
        <v>948216.62</v>
      </c>
      <c r="W1992" s="4">
        <v>948216.62</v>
      </c>
      <c r="X1992" s="3" t="s">
        <v>247</v>
      </c>
    </row>
    <row r="1993" spans="1:24" ht="15.75" customHeight="1">
      <c r="A1993" s="3" t="s">
        <v>243</v>
      </c>
      <c r="B1993" s="3" t="s">
        <v>25</v>
      </c>
      <c r="C1993" s="3" t="s">
        <v>531</v>
      </c>
      <c r="D1993" s="3" t="s">
        <v>1504</v>
      </c>
      <c r="E1993" s="3" t="s">
        <v>1505</v>
      </c>
      <c r="F1993" s="3" t="s">
        <v>1514</v>
      </c>
      <c r="G1993" s="3" t="s">
        <v>1515</v>
      </c>
      <c r="H1993" s="3" t="s">
        <v>1527</v>
      </c>
      <c r="I1993" s="3" t="s">
        <v>1528</v>
      </c>
      <c r="J1993" s="3" t="s">
        <v>244</v>
      </c>
      <c r="K1993" s="3" t="s">
        <v>1547</v>
      </c>
      <c r="L1993" s="3" t="s">
        <v>1548</v>
      </c>
      <c r="M1993" s="3" t="s">
        <v>36</v>
      </c>
      <c r="N1993" s="4">
        <v>200250</v>
      </c>
      <c r="O1993" s="4">
        <v>0</v>
      </c>
      <c r="P1993" s="4">
        <v>0</v>
      </c>
      <c r="Q1993" s="4">
        <v>200250</v>
      </c>
      <c r="R1993" s="4">
        <v>0</v>
      </c>
      <c r="S1993" s="4">
        <v>200250</v>
      </c>
      <c r="T1993" s="4">
        <v>0</v>
      </c>
      <c r="U1993" s="4">
        <v>0</v>
      </c>
      <c r="V1993" s="4">
        <v>200250</v>
      </c>
      <c r="W1993" s="4">
        <v>0</v>
      </c>
      <c r="X1993" s="3" t="s">
        <v>247</v>
      </c>
    </row>
    <row r="1994" spans="1:24" ht="15.75" customHeight="1">
      <c r="A1994" s="3" t="s">
        <v>262</v>
      </c>
      <c r="B1994" s="3" t="s">
        <v>25</v>
      </c>
      <c r="C1994" s="3" t="s">
        <v>531</v>
      </c>
      <c r="D1994" s="3" t="s">
        <v>1504</v>
      </c>
      <c r="E1994" s="3" t="s">
        <v>1505</v>
      </c>
      <c r="F1994" s="3" t="s">
        <v>29</v>
      </c>
      <c r="G1994" s="3" t="s">
        <v>30</v>
      </c>
      <c r="H1994" s="3" t="s">
        <v>31</v>
      </c>
      <c r="I1994" s="3" t="s">
        <v>32</v>
      </c>
      <c r="J1994" s="3" t="s">
        <v>263</v>
      </c>
      <c r="K1994" s="3" t="s">
        <v>264</v>
      </c>
      <c r="L1994" s="3" t="s">
        <v>652</v>
      </c>
      <c r="M1994" s="3" t="s">
        <v>36</v>
      </c>
      <c r="N1994" s="4">
        <v>64535.98</v>
      </c>
      <c r="O1994" s="4">
        <v>0</v>
      </c>
      <c r="P1994" s="4">
        <v>0</v>
      </c>
      <c r="Q1994" s="4">
        <v>64535.98</v>
      </c>
      <c r="R1994" s="4">
        <v>0</v>
      </c>
      <c r="S1994" s="4">
        <v>7209.27</v>
      </c>
      <c r="T1994" s="4">
        <v>5237.67</v>
      </c>
      <c r="U1994" s="4">
        <v>57326.71</v>
      </c>
      <c r="V1994" s="4">
        <v>59298.31</v>
      </c>
      <c r="W1994" s="4">
        <v>57326.71</v>
      </c>
      <c r="X1994" s="3" t="s">
        <v>266</v>
      </c>
    </row>
    <row r="1995" spans="1:24" ht="15.75" customHeight="1">
      <c r="A1995" s="3" t="s">
        <v>24</v>
      </c>
      <c r="B1995" s="3" t="s">
        <v>747</v>
      </c>
      <c r="C1995" s="3" t="s">
        <v>1549</v>
      </c>
      <c r="D1995" s="3" t="s">
        <v>1550</v>
      </c>
      <c r="E1995" s="3" t="s">
        <v>1551</v>
      </c>
      <c r="F1995" s="3" t="s">
        <v>29</v>
      </c>
      <c r="G1995" s="3" t="s">
        <v>30</v>
      </c>
      <c r="H1995" s="3" t="s">
        <v>31</v>
      </c>
      <c r="I1995" s="3" t="s">
        <v>32</v>
      </c>
      <c r="J1995" s="3" t="s">
        <v>33</v>
      </c>
      <c r="K1995" s="3" t="s">
        <v>34</v>
      </c>
      <c r="L1995" s="3" t="s">
        <v>1552</v>
      </c>
      <c r="M1995" s="3" t="s">
        <v>36</v>
      </c>
      <c r="N1995" s="4">
        <v>838215.36</v>
      </c>
      <c r="O1995" s="4">
        <v>0</v>
      </c>
      <c r="P1995" s="4">
        <v>0</v>
      </c>
      <c r="Q1995" s="4">
        <v>838215.36</v>
      </c>
      <c r="R1995" s="4">
        <v>0</v>
      </c>
      <c r="S1995" s="4">
        <v>247423.93</v>
      </c>
      <c r="T1995" s="4">
        <v>247423.93</v>
      </c>
      <c r="U1995" s="4">
        <v>590791.43000000005</v>
      </c>
      <c r="V1995" s="4">
        <v>590791.43000000005</v>
      </c>
      <c r="W1995" s="4">
        <v>590791.43000000005</v>
      </c>
      <c r="X1995" s="3" t="s">
        <v>37</v>
      </c>
    </row>
    <row r="1996" spans="1:24" ht="15.75" customHeight="1">
      <c r="A1996" s="3" t="s">
        <v>24</v>
      </c>
      <c r="B1996" s="3" t="s">
        <v>747</v>
      </c>
      <c r="C1996" s="3" t="s">
        <v>1549</v>
      </c>
      <c r="D1996" s="3" t="s">
        <v>1550</v>
      </c>
      <c r="E1996" s="3" t="s">
        <v>1551</v>
      </c>
      <c r="F1996" s="3" t="s">
        <v>29</v>
      </c>
      <c r="G1996" s="3" t="s">
        <v>30</v>
      </c>
      <c r="H1996" s="3" t="s">
        <v>31</v>
      </c>
      <c r="I1996" s="3" t="s">
        <v>32</v>
      </c>
      <c r="J1996" s="3" t="s">
        <v>33</v>
      </c>
      <c r="K1996" s="3" t="s">
        <v>38</v>
      </c>
      <c r="L1996" s="3" t="s">
        <v>1553</v>
      </c>
      <c r="M1996" s="3" t="s">
        <v>36</v>
      </c>
      <c r="N1996" s="4">
        <v>54828.24</v>
      </c>
      <c r="O1996" s="4">
        <v>0</v>
      </c>
      <c r="P1996" s="4">
        <v>0</v>
      </c>
      <c r="Q1996" s="4">
        <v>54828.24</v>
      </c>
      <c r="R1996" s="4">
        <v>0</v>
      </c>
      <c r="S1996" s="4">
        <v>14006.19</v>
      </c>
      <c r="T1996" s="4">
        <v>14006.19</v>
      </c>
      <c r="U1996" s="4">
        <v>40822.050000000003</v>
      </c>
      <c r="V1996" s="4">
        <v>40822.050000000003</v>
      </c>
      <c r="W1996" s="4">
        <v>40822.050000000003</v>
      </c>
      <c r="X1996" s="3" t="s">
        <v>37</v>
      </c>
    </row>
    <row r="1997" spans="1:24" ht="15.75" customHeight="1">
      <c r="A1997" s="3" t="s">
        <v>24</v>
      </c>
      <c r="B1997" s="3" t="s">
        <v>747</v>
      </c>
      <c r="C1997" s="3" t="s">
        <v>1549</v>
      </c>
      <c r="D1997" s="3" t="s">
        <v>1550</v>
      </c>
      <c r="E1997" s="3" t="s">
        <v>1551</v>
      </c>
      <c r="F1997" s="3" t="s">
        <v>29</v>
      </c>
      <c r="G1997" s="3" t="s">
        <v>30</v>
      </c>
      <c r="H1997" s="3" t="s">
        <v>31</v>
      </c>
      <c r="I1997" s="3" t="s">
        <v>32</v>
      </c>
      <c r="J1997" s="3" t="s">
        <v>33</v>
      </c>
      <c r="K1997" s="3" t="s">
        <v>40</v>
      </c>
      <c r="L1997" s="3" t="s">
        <v>1554</v>
      </c>
      <c r="M1997" s="3" t="s">
        <v>36</v>
      </c>
      <c r="N1997" s="4">
        <v>135668.29999999999</v>
      </c>
      <c r="O1997" s="4">
        <v>0</v>
      </c>
      <c r="P1997" s="4">
        <v>0</v>
      </c>
      <c r="Q1997" s="4">
        <v>135668.29999999999</v>
      </c>
      <c r="R1997" s="4">
        <v>39761.300000000003</v>
      </c>
      <c r="S1997" s="4">
        <v>9350.86</v>
      </c>
      <c r="T1997" s="4">
        <v>9350.86</v>
      </c>
      <c r="U1997" s="4">
        <v>126317.44</v>
      </c>
      <c r="V1997" s="4">
        <v>126317.44</v>
      </c>
      <c r="W1997" s="4">
        <v>86556.14</v>
      </c>
      <c r="X1997" s="3" t="s">
        <v>37</v>
      </c>
    </row>
    <row r="1998" spans="1:24" ht="15.75" customHeight="1">
      <c r="A1998" s="3" t="s">
        <v>24</v>
      </c>
      <c r="B1998" s="3" t="s">
        <v>747</v>
      </c>
      <c r="C1998" s="3" t="s">
        <v>1549</v>
      </c>
      <c r="D1998" s="3" t="s">
        <v>1550</v>
      </c>
      <c r="E1998" s="3" t="s">
        <v>1551</v>
      </c>
      <c r="F1998" s="3" t="s">
        <v>29</v>
      </c>
      <c r="G1998" s="3" t="s">
        <v>30</v>
      </c>
      <c r="H1998" s="3" t="s">
        <v>31</v>
      </c>
      <c r="I1998" s="3" t="s">
        <v>32</v>
      </c>
      <c r="J1998" s="3" t="s">
        <v>33</v>
      </c>
      <c r="K1998" s="3" t="s">
        <v>42</v>
      </c>
      <c r="L1998" s="3" t="s">
        <v>1555</v>
      </c>
      <c r="M1998" s="3" t="s">
        <v>36</v>
      </c>
      <c r="N1998" s="4">
        <v>42625</v>
      </c>
      <c r="O1998" s="4">
        <v>-369.6</v>
      </c>
      <c r="P1998" s="4">
        <v>0</v>
      </c>
      <c r="Q1998" s="4">
        <v>42255.4</v>
      </c>
      <c r="R1998" s="4">
        <v>10368.75</v>
      </c>
      <c r="S1998" s="4">
        <v>2728.75</v>
      </c>
      <c r="T1998" s="4">
        <v>2728.75</v>
      </c>
      <c r="U1998" s="4">
        <v>39526.65</v>
      </c>
      <c r="V1998" s="4">
        <v>39526.65</v>
      </c>
      <c r="W1998" s="4">
        <v>29157.9</v>
      </c>
      <c r="X1998" s="3" t="s">
        <v>37</v>
      </c>
    </row>
    <row r="1999" spans="1:24" ht="15.75" customHeight="1">
      <c r="A1999" s="3" t="s">
        <v>24</v>
      </c>
      <c r="B1999" s="3" t="s">
        <v>747</v>
      </c>
      <c r="C1999" s="3" t="s">
        <v>1549</v>
      </c>
      <c r="D1999" s="3" t="s">
        <v>1550</v>
      </c>
      <c r="E1999" s="3" t="s">
        <v>1551</v>
      </c>
      <c r="F1999" s="3" t="s">
        <v>29</v>
      </c>
      <c r="G1999" s="3" t="s">
        <v>30</v>
      </c>
      <c r="H1999" s="3" t="s">
        <v>31</v>
      </c>
      <c r="I1999" s="3" t="s">
        <v>32</v>
      </c>
      <c r="J1999" s="3" t="s">
        <v>33</v>
      </c>
      <c r="K1999" s="3" t="s">
        <v>44</v>
      </c>
      <c r="L1999" s="3" t="s">
        <v>1556</v>
      </c>
      <c r="M1999" s="3" t="s">
        <v>36</v>
      </c>
      <c r="N1999" s="4">
        <v>924</v>
      </c>
      <c r="O1999" s="4">
        <v>369.6</v>
      </c>
      <c r="P1999" s="4">
        <v>0</v>
      </c>
      <c r="Q1999" s="4">
        <v>1293.5999999999999</v>
      </c>
      <c r="R1999" s="4">
        <v>0</v>
      </c>
      <c r="S1999" s="4">
        <v>241.5</v>
      </c>
      <c r="T1999" s="4">
        <v>241.5</v>
      </c>
      <c r="U1999" s="4">
        <v>1052.0999999999999</v>
      </c>
      <c r="V1999" s="4">
        <v>1052.0999999999999</v>
      </c>
      <c r="W1999" s="4">
        <v>1052.0999999999999</v>
      </c>
      <c r="X1999" s="3" t="s">
        <v>37</v>
      </c>
    </row>
    <row r="2000" spans="1:24" ht="15.75" customHeight="1">
      <c r="A2000" s="3" t="s">
        <v>24</v>
      </c>
      <c r="B2000" s="3" t="s">
        <v>747</v>
      </c>
      <c r="C2000" s="3" t="s">
        <v>1549</v>
      </c>
      <c r="D2000" s="3" t="s">
        <v>1550</v>
      </c>
      <c r="E2000" s="3" t="s">
        <v>1551</v>
      </c>
      <c r="F2000" s="3" t="s">
        <v>29</v>
      </c>
      <c r="G2000" s="3" t="s">
        <v>30</v>
      </c>
      <c r="H2000" s="3" t="s">
        <v>31</v>
      </c>
      <c r="I2000" s="3" t="s">
        <v>32</v>
      </c>
      <c r="J2000" s="3" t="s">
        <v>33</v>
      </c>
      <c r="K2000" s="3" t="s">
        <v>46</v>
      </c>
      <c r="L2000" s="3" t="s">
        <v>1557</v>
      </c>
      <c r="M2000" s="3" t="s">
        <v>36</v>
      </c>
      <c r="N2000" s="4">
        <v>7392</v>
      </c>
      <c r="O2000" s="4">
        <v>0</v>
      </c>
      <c r="P2000" s="4">
        <v>0</v>
      </c>
      <c r="Q2000" s="4">
        <v>7392</v>
      </c>
      <c r="R2000" s="4">
        <v>0</v>
      </c>
      <c r="S2000" s="4">
        <v>1788</v>
      </c>
      <c r="T2000" s="4">
        <v>1788</v>
      </c>
      <c r="U2000" s="4">
        <v>5604</v>
      </c>
      <c r="V2000" s="4">
        <v>5604</v>
      </c>
      <c r="W2000" s="4">
        <v>5604</v>
      </c>
      <c r="X2000" s="3" t="s">
        <v>37</v>
      </c>
    </row>
    <row r="2001" spans="1:24" ht="15.75" customHeight="1">
      <c r="A2001" s="3" t="s">
        <v>24</v>
      </c>
      <c r="B2001" s="3" t="s">
        <v>747</v>
      </c>
      <c r="C2001" s="3" t="s">
        <v>1549</v>
      </c>
      <c r="D2001" s="3" t="s">
        <v>1550</v>
      </c>
      <c r="E2001" s="3" t="s">
        <v>1551</v>
      </c>
      <c r="F2001" s="3" t="s">
        <v>29</v>
      </c>
      <c r="G2001" s="3" t="s">
        <v>30</v>
      </c>
      <c r="H2001" s="3" t="s">
        <v>31</v>
      </c>
      <c r="I2001" s="3" t="s">
        <v>32</v>
      </c>
      <c r="J2001" s="3" t="s">
        <v>33</v>
      </c>
      <c r="K2001" s="3" t="s">
        <v>48</v>
      </c>
      <c r="L2001" s="3" t="s">
        <v>1558</v>
      </c>
      <c r="M2001" s="3" t="s">
        <v>36</v>
      </c>
      <c r="N2001" s="4">
        <v>1644.85</v>
      </c>
      <c r="O2001" s="4">
        <v>0</v>
      </c>
      <c r="P2001" s="4">
        <v>0</v>
      </c>
      <c r="Q2001" s="4">
        <v>1644.85</v>
      </c>
      <c r="R2001" s="4">
        <v>0</v>
      </c>
      <c r="S2001" s="4">
        <v>0</v>
      </c>
      <c r="T2001" s="4">
        <v>0</v>
      </c>
      <c r="U2001" s="4">
        <v>1644.85</v>
      </c>
      <c r="V2001" s="4">
        <v>1644.85</v>
      </c>
      <c r="W2001" s="4">
        <v>1644.85</v>
      </c>
      <c r="X2001" s="3" t="s">
        <v>37</v>
      </c>
    </row>
    <row r="2002" spans="1:24" ht="15.75" customHeight="1">
      <c r="A2002" s="3" t="s">
        <v>24</v>
      </c>
      <c r="B2002" s="3" t="s">
        <v>747</v>
      </c>
      <c r="C2002" s="3" t="s">
        <v>1549</v>
      </c>
      <c r="D2002" s="3" t="s">
        <v>1550</v>
      </c>
      <c r="E2002" s="3" t="s">
        <v>1551</v>
      </c>
      <c r="F2002" s="3" t="s">
        <v>29</v>
      </c>
      <c r="G2002" s="3" t="s">
        <v>30</v>
      </c>
      <c r="H2002" s="3" t="s">
        <v>31</v>
      </c>
      <c r="I2002" s="3" t="s">
        <v>32</v>
      </c>
      <c r="J2002" s="3" t="s">
        <v>33</v>
      </c>
      <c r="K2002" s="3" t="s">
        <v>50</v>
      </c>
      <c r="L2002" s="3" t="s">
        <v>1559</v>
      </c>
      <c r="M2002" s="3" t="s">
        <v>36</v>
      </c>
      <c r="N2002" s="4">
        <v>2741.41</v>
      </c>
      <c r="O2002" s="4">
        <v>0</v>
      </c>
      <c r="P2002" s="4">
        <v>0</v>
      </c>
      <c r="Q2002" s="4">
        <v>2741.41</v>
      </c>
      <c r="R2002" s="4">
        <v>0</v>
      </c>
      <c r="S2002" s="4">
        <v>486.53</v>
      </c>
      <c r="T2002" s="4">
        <v>486.53</v>
      </c>
      <c r="U2002" s="4">
        <v>2254.88</v>
      </c>
      <c r="V2002" s="4">
        <v>2254.88</v>
      </c>
      <c r="W2002" s="4">
        <v>2254.88</v>
      </c>
      <c r="X2002" s="3" t="s">
        <v>37</v>
      </c>
    </row>
    <row r="2003" spans="1:24" ht="15.75" customHeight="1">
      <c r="A2003" s="3" t="s">
        <v>24</v>
      </c>
      <c r="B2003" s="3" t="s">
        <v>747</v>
      </c>
      <c r="C2003" s="3" t="s">
        <v>1549</v>
      </c>
      <c r="D2003" s="3" t="s">
        <v>1550</v>
      </c>
      <c r="E2003" s="3" t="s">
        <v>1551</v>
      </c>
      <c r="F2003" s="3" t="s">
        <v>29</v>
      </c>
      <c r="G2003" s="3" t="s">
        <v>30</v>
      </c>
      <c r="H2003" s="3" t="s">
        <v>31</v>
      </c>
      <c r="I2003" s="3" t="s">
        <v>32</v>
      </c>
      <c r="J2003" s="3" t="s">
        <v>33</v>
      </c>
      <c r="K2003" s="3" t="s">
        <v>281</v>
      </c>
      <c r="L2003" s="3" t="s">
        <v>1560</v>
      </c>
      <c r="M2003" s="3" t="s">
        <v>36</v>
      </c>
      <c r="N2003" s="4">
        <v>3870.03</v>
      </c>
      <c r="O2003" s="4">
        <v>0</v>
      </c>
      <c r="P2003" s="4">
        <v>0</v>
      </c>
      <c r="Q2003" s="4">
        <v>3870.03</v>
      </c>
      <c r="R2003" s="4">
        <v>0</v>
      </c>
      <c r="S2003" s="4">
        <v>0</v>
      </c>
      <c r="T2003" s="4">
        <v>0</v>
      </c>
      <c r="U2003" s="4">
        <v>3870.03</v>
      </c>
      <c r="V2003" s="4">
        <v>3870.03</v>
      </c>
      <c r="W2003" s="4">
        <v>3870.03</v>
      </c>
      <c r="X2003" s="3" t="s">
        <v>37</v>
      </c>
    </row>
    <row r="2004" spans="1:24" ht="15.75" customHeight="1">
      <c r="A2004" s="3" t="s">
        <v>24</v>
      </c>
      <c r="B2004" s="3" t="s">
        <v>747</v>
      </c>
      <c r="C2004" s="3" t="s">
        <v>1549</v>
      </c>
      <c r="D2004" s="3" t="s">
        <v>1550</v>
      </c>
      <c r="E2004" s="3" t="s">
        <v>1551</v>
      </c>
      <c r="F2004" s="3" t="s">
        <v>29</v>
      </c>
      <c r="G2004" s="3" t="s">
        <v>30</v>
      </c>
      <c r="H2004" s="3" t="s">
        <v>31</v>
      </c>
      <c r="I2004" s="3" t="s">
        <v>32</v>
      </c>
      <c r="J2004" s="3" t="s">
        <v>33</v>
      </c>
      <c r="K2004" s="3" t="s">
        <v>52</v>
      </c>
      <c r="L2004" s="3" t="s">
        <v>1561</v>
      </c>
      <c r="M2004" s="3" t="s">
        <v>36</v>
      </c>
      <c r="N2004" s="4">
        <v>11994.72</v>
      </c>
      <c r="O2004" s="4">
        <v>0</v>
      </c>
      <c r="P2004" s="4">
        <v>0</v>
      </c>
      <c r="Q2004" s="4">
        <v>11994.72</v>
      </c>
      <c r="R2004" s="4">
        <v>0</v>
      </c>
      <c r="S2004" s="4">
        <v>1365.93</v>
      </c>
      <c r="T2004" s="4">
        <v>1365.93</v>
      </c>
      <c r="U2004" s="4">
        <v>10628.79</v>
      </c>
      <c r="V2004" s="4">
        <v>10628.79</v>
      </c>
      <c r="W2004" s="4">
        <v>10628.79</v>
      </c>
      <c r="X2004" s="3" t="s">
        <v>37</v>
      </c>
    </row>
    <row r="2005" spans="1:24" ht="15.75" customHeight="1">
      <c r="A2005" s="3" t="s">
        <v>24</v>
      </c>
      <c r="B2005" s="3" t="s">
        <v>747</v>
      </c>
      <c r="C2005" s="3" t="s">
        <v>1549</v>
      </c>
      <c r="D2005" s="3" t="s">
        <v>1550</v>
      </c>
      <c r="E2005" s="3" t="s">
        <v>1551</v>
      </c>
      <c r="F2005" s="3" t="s">
        <v>29</v>
      </c>
      <c r="G2005" s="3" t="s">
        <v>30</v>
      </c>
      <c r="H2005" s="3" t="s">
        <v>31</v>
      </c>
      <c r="I2005" s="3" t="s">
        <v>32</v>
      </c>
      <c r="J2005" s="3" t="s">
        <v>33</v>
      </c>
      <c r="K2005" s="3" t="s">
        <v>54</v>
      </c>
      <c r="L2005" s="3" t="s">
        <v>1562</v>
      </c>
      <c r="M2005" s="3" t="s">
        <v>36</v>
      </c>
      <c r="N2005" s="4">
        <v>781956</v>
      </c>
      <c r="O2005" s="4">
        <v>-156613.69</v>
      </c>
      <c r="P2005" s="4">
        <v>0</v>
      </c>
      <c r="Q2005" s="4">
        <v>625342.31000000006</v>
      </c>
      <c r="R2005" s="4">
        <v>340934.33</v>
      </c>
      <c r="S2005" s="4">
        <v>199881.67</v>
      </c>
      <c r="T2005" s="4">
        <v>199881.67</v>
      </c>
      <c r="U2005" s="4">
        <v>425460.64</v>
      </c>
      <c r="V2005" s="4">
        <v>425460.64</v>
      </c>
      <c r="W2005" s="4">
        <v>84526.31</v>
      </c>
      <c r="X2005" s="3" t="s">
        <v>37</v>
      </c>
    </row>
    <row r="2006" spans="1:24" ht="15.75" customHeight="1">
      <c r="A2006" s="3" t="s">
        <v>24</v>
      </c>
      <c r="B2006" s="3" t="s">
        <v>747</v>
      </c>
      <c r="C2006" s="3" t="s">
        <v>1549</v>
      </c>
      <c r="D2006" s="3" t="s">
        <v>1550</v>
      </c>
      <c r="E2006" s="3" t="s">
        <v>1551</v>
      </c>
      <c r="F2006" s="3" t="s">
        <v>29</v>
      </c>
      <c r="G2006" s="3" t="s">
        <v>30</v>
      </c>
      <c r="H2006" s="3" t="s">
        <v>31</v>
      </c>
      <c r="I2006" s="3" t="s">
        <v>32</v>
      </c>
      <c r="J2006" s="3" t="s">
        <v>33</v>
      </c>
      <c r="K2006" s="3" t="s">
        <v>56</v>
      </c>
      <c r="L2006" s="3" t="s">
        <v>1563</v>
      </c>
      <c r="M2006" s="3" t="s">
        <v>36</v>
      </c>
      <c r="N2006" s="4">
        <v>10262.75</v>
      </c>
      <c r="O2006" s="4">
        <v>0</v>
      </c>
      <c r="P2006" s="4">
        <v>0</v>
      </c>
      <c r="Q2006" s="4">
        <v>10262.75</v>
      </c>
      <c r="R2006" s="4">
        <v>0</v>
      </c>
      <c r="S2006" s="4">
        <v>738.33</v>
      </c>
      <c r="T2006" s="4">
        <v>738.33</v>
      </c>
      <c r="U2006" s="4">
        <v>9524.42</v>
      </c>
      <c r="V2006" s="4">
        <v>9524.42</v>
      </c>
      <c r="W2006" s="4">
        <v>9524.42</v>
      </c>
      <c r="X2006" s="3" t="s">
        <v>37</v>
      </c>
    </row>
    <row r="2007" spans="1:24" ht="15.75" customHeight="1">
      <c r="A2007" s="3" t="s">
        <v>24</v>
      </c>
      <c r="B2007" s="3" t="s">
        <v>747</v>
      </c>
      <c r="C2007" s="3" t="s">
        <v>1549</v>
      </c>
      <c r="D2007" s="3" t="s">
        <v>1550</v>
      </c>
      <c r="E2007" s="3" t="s">
        <v>1551</v>
      </c>
      <c r="F2007" s="3" t="s">
        <v>29</v>
      </c>
      <c r="G2007" s="3" t="s">
        <v>30</v>
      </c>
      <c r="H2007" s="3" t="s">
        <v>31</v>
      </c>
      <c r="I2007" s="3" t="s">
        <v>32</v>
      </c>
      <c r="J2007" s="3" t="s">
        <v>33</v>
      </c>
      <c r="K2007" s="3" t="s">
        <v>58</v>
      </c>
      <c r="L2007" s="3" t="s">
        <v>1564</v>
      </c>
      <c r="M2007" s="3" t="s">
        <v>36</v>
      </c>
      <c r="N2007" s="4">
        <v>10652.09</v>
      </c>
      <c r="O2007" s="4">
        <v>0</v>
      </c>
      <c r="P2007" s="4">
        <v>0</v>
      </c>
      <c r="Q2007" s="4">
        <v>10652.09</v>
      </c>
      <c r="R2007" s="4">
        <v>0</v>
      </c>
      <c r="S2007" s="4">
        <v>0</v>
      </c>
      <c r="T2007" s="4">
        <v>0</v>
      </c>
      <c r="U2007" s="4">
        <v>10652.09</v>
      </c>
      <c r="V2007" s="4">
        <v>10652.09</v>
      </c>
      <c r="W2007" s="4">
        <v>10652.09</v>
      </c>
      <c r="X2007" s="3" t="s">
        <v>37</v>
      </c>
    </row>
    <row r="2008" spans="1:24" ht="15.75" customHeight="1">
      <c r="A2008" s="3" t="s">
        <v>24</v>
      </c>
      <c r="B2008" s="3" t="s">
        <v>747</v>
      </c>
      <c r="C2008" s="3" t="s">
        <v>1549</v>
      </c>
      <c r="D2008" s="3" t="s">
        <v>1550</v>
      </c>
      <c r="E2008" s="3" t="s">
        <v>1551</v>
      </c>
      <c r="F2008" s="3" t="s">
        <v>29</v>
      </c>
      <c r="G2008" s="3" t="s">
        <v>30</v>
      </c>
      <c r="H2008" s="3" t="s">
        <v>31</v>
      </c>
      <c r="I2008" s="3" t="s">
        <v>32</v>
      </c>
      <c r="J2008" s="3" t="s">
        <v>33</v>
      </c>
      <c r="K2008" s="3" t="s">
        <v>60</v>
      </c>
      <c r="L2008" s="3" t="s">
        <v>1565</v>
      </c>
      <c r="M2008" s="3" t="s">
        <v>36</v>
      </c>
      <c r="N2008" s="4">
        <v>213260.34</v>
      </c>
      <c r="O2008" s="4">
        <v>0</v>
      </c>
      <c r="P2008" s="4">
        <v>0</v>
      </c>
      <c r="Q2008" s="4">
        <v>213260.34</v>
      </c>
      <c r="R2008" s="4">
        <v>43305.05</v>
      </c>
      <c r="S2008" s="4">
        <v>58339.97</v>
      </c>
      <c r="T2008" s="4">
        <v>58339.97</v>
      </c>
      <c r="U2008" s="4">
        <v>154920.37</v>
      </c>
      <c r="V2008" s="4">
        <v>154920.37</v>
      </c>
      <c r="W2008" s="4">
        <v>111615.32</v>
      </c>
      <c r="X2008" s="3" t="s">
        <v>37</v>
      </c>
    </row>
    <row r="2009" spans="1:24" ht="15.75" customHeight="1">
      <c r="A2009" s="3" t="s">
        <v>24</v>
      </c>
      <c r="B2009" s="3" t="s">
        <v>747</v>
      </c>
      <c r="C2009" s="3" t="s">
        <v>1549</v>
      </c>
      <c r="D2009" s="3" t="s">
        <v>1550</v>
      </c>
      <c r="E2009" s="3" t="s">
        <v>1551</v>
      </c>
      <c r="F2009" s="3" t="s">
        <v>29</v>
      </c>
      <c r="G2009" s="3" t="s">
        <v>30</v>
      </c>
      <c r="H2009" s="3" t="s">
        <v>31</v>
      </c>
      <c r="I2009" s="3" t="s">
        <v>32</v>
      </c>
      <c r="J2009" s="3" t="s">
        <v>33</v>
      </c>
      <c r="K2009" s="3" t="s">
        <v>62</v>
      </c>
      <c r="L2009" s="3" t="s">
        <v>1566</v>
      </c>
      <c r="M2009" s="3" t="s">
        <v>36</v>
      </c>
      <c r="N2009" s="4">
        <v>140668.29999999999</v>
      </c>
      <c r="O2009" s="4">
        <v>0</v>
      </c>
      <c r="P2009" s="4">
        <v>0</v>
      </c>
      <c r="Q2009" s="4">
        <v>140668.29999999999</v>
      </c>
      <c r="R2009" s="4">
        <v>31524.53</v>
      </c>
      <c r="S2009" s="4">
        <v>33718.93</v>
      </c>
      <c r="T2009" s="4">
        <v>33718.93</v>
      </c>
      <c r="U2009" s="4">
        <v>106949.37</v>
      </c>
      <c r="V2009" s="4">
        <v>106949.37</v>
      </c>
      <c r="W2009" s="4">
        <v>75424.84</v>
      </c>
      <c r="X2009" s="3" t="s">
        <v>37</v>
      </c>
    </row>
    <row r="2010" spans="1:24" ht="15.75" customHeight="1">
      <c r="A2010" s="3" t="s">
        <v>24</v>
      </c>
      <c r="B2010" s="3" t="s">
        <v>747</v>
      </c>
      <c r="C2010" s="3" t="s">
        <v>1549</v>
      </c>
      <c r="D2010" s="3" t="s">
        <v>1550</v>
      </c>
      <c r="E2010" s="3" t="s">
        <v>1551</v>
      </c>
      <c r="F2010" s="3" t="s">
        <v>29</v>
      </c>
      <c r="G2010" s="3" t="s">
        <v>30</v>
      </c>
      <c r="H2010" s="3" t="s">
        <v>31</v>
      </c>
      <c r="I2010" s="3" t="s">
        <v>32</v>
      </c>
      <c r="J2010" s="3" t="s">
        <v>33</v>
      </c>
      <c r="K2010" s="3" t="s">
        <v>64</v>
      </c>
      <c r="L2010" s="3" t="s">
        <v>1567</v>
      </c>
      <c r="M2010" s="3" t="s">
        <v>36</v>
      </c>
      <c r="N2010" s="4">
        <v>9573.9500000000007</v>
      </c>
      <c r="O2010" s="4">
        <v>0</v>
      </c>
      <c r="P2010" s="4">
        <v>0</v>
      </c>
      <c r="Q2010" s="4">
        <v>9573.9500000000007</v>
      </c>
      <c r="R2010" s="4">
        <v>0</v>
      </c>
      <c r="S2010" s="4">
        <v>1922.24</v>
      </c>
      <c r="T2010" s="4">
        <v>1922.24</v>
      </c>
      <c r="U2010" s="4">
        <v>7651.71</v>
      </c>
      <c r="V2010" s="4">
        <v>7651.71</v>
      </c>
      <c r="W2010" s="4">
        <v>7651.71</v>
      </c>
      <c r="X2010" s="3" t="s">
        <v>37</v>
      </c>
    </row>
    <row r="2011" spans="1:24" ht="15.75" customHeight="1">
      <c r="A2011" s="3" t="s">
        <v>66</v>
      </c>
      <c r="B2011" s="3" t="s">
        <v>747</v>
      </c>
      <c r="C2011" s="3" t="s">
        <v>1549</v>
      </c>
      <c r="D2011" s="3" t="s">
        <v>1550</v>
      </c>
      <c r="E2011" s="3" t="s">
        <v>1551</v>
      </c>
      <c r="F2011" s="3" t="s">
        <v>29</v>
      </c>
      <c r="G2011" s="3" t="s">
        <v>30</v>
      </c>
      <c r="H2011" s="3" t="s">
        <v>67</v>
      </c>
      <c r="I2011" s="3" t="s">
        <v>68</v>
      </c>
      <c r="J2011" s="3" t="s">
        <v>69</v>
      </c>
      <c r="K2011" s="3" t="s">
        <v>78</v>
      </c>
      <c r="L2011" s="3" t="s">
        <v>1568</v>
      </c>
      <c r="M2011" s="3" t="s">
        <v>36</v>
      </c>
      <c r="N2011" s="4">
        <v>0</v>
      </c>
      <c r="O2011" s="4">
        <v>2000</v>
      </c>
      <c r="P2011" s="4">
        <v>0</v>
      </c>
      <c r="Q2011" s="4">
        <v>2000</v>
      </c>
      <c r="R2011" s="4">
        <v>0</v>
      </c>
      <c r="S2011" s="4">
        <v>0</v>
      </c>
      <c r="T2011" s="4">
        <v>0</v>
      </c>
      <c r="U2011" s="4">
        <v>2000</v>
      </c>
      <c r="V2011" s="4">
        <v>2000</v>
      </c>
      <c r="W2011" s="4">
        <v>2000</v>
      </c>
      <c r="X2011" s="3" t="s">
        <v>37</v>
      </c>
    </row>
    <row r="2012" spans="1:24" ht="15.75" customHeight="1">
      <c r="A2012" s="3" t="s">
        <v>66</v>
      </c>
      <c r="B2012" s="3" t="s">
        <v>747</v>
      </c>
      <c r="C2012" s="3" t="s">
        <v>1549</v>
      </c>
      <c r="D2012" s="3" t="s">
        <v>1550</v>
      </c>
      <c r="E2012" s="3" t="s">
        <v>1551</v>
      </c>
      <c r="F2012" s="3" t="s">
        <v>29</v>
      </c>
      <c r="G2012" s="3" t="s">
        <v>30</v>
      </c>
      <c r="H2012" s="3" t="s">
        <v>67</v>
      </c>
      <c r="I2012" s="3" t="s">
        <v>68</v>
      </c>
      <c r="J2012" s="3" t="s">
        <v>69</v>
      </c>
      <c r="K2012" s="3" t="s">
        <v>88</v>
      </c>
      <c r="L2012" s="3" t="s">
        <v>1569</v>
      </c>
      <c r="M2012" s="3" t="s">
        <v>36</v>
      </c>
      <c r="N2012" s="4">
        <v>50000</v>
      </c>
      <c r="O2012" s="4">
        <v>-5750.86</v>
      </c>
      <c r="P2012" s="4">
        <v>0</v>
      </c>
      <c r="Q2012" s="4">
        <v>44249.14</v>
      </c>
      <c r="R2012" s="4">
        <v>0</v>
      </c>
      <c r="S2012" s="4">
        <v>0</v>
      </c>
      <c r="T2012" s="4">
        <v>0</v>
      </c>
      <c r="U2012" s="4">
        <v>44249.14</v>
      </c>
      <c r="V2012" s="4">
        <v>44249.14</v>
      </c>
      <c r="W2012" s="4">
        <v>44249.14</v>
      </c>
      <c r="X2012" s="3" t="s">
        <v>37</v>
      </c>
    </row>
    <row r="2013" spans="1:24" ht="15.75" customHeight="1">
      <c r="A2013" s="3" t="s">
        <v>66</v>
      </c>
      <c r="B2013" s="3" t="s">
        <v>747</v>
      </c>
      <c r="C2013" s="3" t="s">
        <v>1549</v>
      </c>
      <c r="D2013" s="3" t="s">
        <v>1550</v>
      </c>
      <c r="E2013" s="3" t="s">
        <v>1551</v>
      </c>
      <c r="F2013" s="3" t="s">
        <v>29</v>
      </c>
      <c r="G2013" s="3" t="s">
        <v>30</v>
      </c>
      <c r="H2013" s="3" t="s">
        <v>67</v>
      </c>
      <c r="I2013" s="3" t="s">
        <v>68</v>
      </c>
      <c r="J2013" s="3" t="s">
        <v>69</v>
      </c>
      <c r="K2013" s="3" t="s">
        <v>92</v>
      </c>
      <c r="L2013" s="3" t="s">
        <v>1570</v>
      </c>
      <c r="M2013" s="3" t="s">
        <v>36</v>
      </c>
      <c r="N2013" s="4">
        <v>3290</v>
      </c>
      <c r="O2013" s="4">
        <v>0</v>
      </c>
      <c r="P2013" s="4">
        <v>0</v>
      </c>
      <c r="Q2013" s="4">
        <v>3290</v>
      </c>
      <c r="R2013" s="4">
        <v>0</v>
      </c>
      <c r="S2013" s="4">
        <v>30</v>
      </c>
      <c r="T2013" s="4">
        <v>0</v>
      </c>
      <c r="U2013" s="4">
        <v>3260</v>
      </c>
      <c r="V2013" s="4">
        <v>3290</v>
      </c>
      <c r="W2013" s="4">
        <v>3260</v>
      </c>
      <c r="X2013" s="3" t="s">
        <v>37</v>
      </c>
    </row>
    <row r="2014" spans="1:24" ht="15.75" customHeight="1">
      <c r="A2014" s="3" t="s">
        <v>66</v>
      </c>
      <c r="B2014" s="3" t="s">
        <v>747</v>
      </c>
      <c r="C2014" s="3" t="s">
        <v>1549</v>
      </c>
      <c r="D2014" s="3" t="s">
        <v>1550</v>
      </c>
      <c r="E2014" s="3" t="s">
        <v>1551</v>
      </c>
      <c r="F2014" s="3" t="s">
        <v>29</v>
      </c>
      <c r="G2014" s="3" t="s">
        <v>30</v>
      </c>
      <c r="H2014" s="3" t="s">
        <v>67</v>
      </c>
      <c r="I2014" s="3" t="s">
        <v>68</v>
      </c>
      <c r="J2014" s="3" t="s">
        <v>69</v>
      </c>
      <c r="K2014" s="3" t="s">
        <v>100</v>
      </c>
      <c r="L2014" s="3" t="s">
        <v>1571</v>
      </c>
      <c r="M2014" s="3" t="s">
        <v>36</v>
      </c>
      <c r="N2014" s="4">
        <v>4319.38</v>
      </c>
      <c r="O2014" s="4">
        <v>7680.62</v>
      </c>
      <c r="P2014" s="4">
        <v>0</v>
      </c>
      <c r="Q2014" s="4">
        <v>12000</v>
      </c>
      <c r="R2014" s="4">
        <v>0</v>
      </c>
      <c r="S2014" s="4">
        <v>0</v>
      </c>
      <c r="T2014" s="4">
        <v>0</v>
      </c>
      <c r="U2014" s="4">
        <v>12000</v>
      </c>
      <c r="V2014" s="4">
        <v>12000</v>
      </c>
      <c r="W2014" s="4">
        <v>12000</v>
      </c>
      <c r="X2014" s="3" t="s">
        <v>37</v>
      </c>
    </row>
    <row r="2015" spans="1:24" ht="15.75" customHeight="1">
      <c r="A2015" s="3" t="s">
        <v>66</v>
      </c>
      <c r="B2015" s="3" t="s">
        <v>747</v>
      </c>
      <c r="C2015" s="3" t="s">
        <v>1549</v>
      </c>
      <c r="D2015" s="3" t="s">
        <v>1550</v>
      </c>
      <c r="E2015" s="3" t="s">
        <v>1551</v>
      </c>
      <c r="F2015" s="3" t="s">
        <v>29</v>
      </c>
      <c r="G2015" s="3" t="s">
        <v>30</v>
      </c>
      <c r="H2015" s="3" t="s">
        <v>67</v>
      </c>
      <c r="I2015" s="3" t="s">
        <v>68</v>
      </c>
      <c r="J2015" s="3" t="s">
        <v>69</v>
      </c>
      <c r="K2015" s="3" t="s">
        <v>102</v>
      </c>
      <c r="L2015" s="3" t="s">
        <v>1572</v>
      </c>
      <c r="M2015" s="3" t="s">
        <v>36</v>
      </c>
      <c r="N2015" s="4">
        <v>1190</v>
      </c>
      <c r="O2015" s="4">
        <v>0</v>
      </c>
      <c r="P2015" s="4">
        <v>0</v>
      </c>
      <c r="Q2015" s="4">
        <v>1190</v>
      </c>
      <c r="R2015" s="4">
        <v>0</v>
      </c>
      <c r="S2015" s="4">
        <v>216</v>
      </c>
      <c r="T2015" s="4">
        <v>0</v>
      </c>
      <c r="U2015" s="4">
        <v>974</v>
      </c>
      <c r="V2015" s="4">
        <v>1190</v>
      </c>
      <c r="W2015" s="4">
        <v>974</v>
      </c>
      <c r="X2015" s="3" t="s">
        <v>37</v>
      </c>
    </row>
    <row r="2016" spans="1:24" ht="15.75" customHeight="1">
      <c r="A2016" s="3" t="s">
        <v>66</v>
      </c>
      <c r="B2016" s="3" t="s">
        <v>747</v>
      </c>
      <c r="C2016" s="3" t="s">
        <v>1549</v>
      </c>
      <c r="D2016" s="3" t="s">
        <v>1550</v>
      </c>
      <c r="E2016" s="3" t="s">
        <v>1551</v>
      </c>
      <c r="F2016" s="3" t="s">
        <v>29</v>
      </c>
      <c r="G2016" s="3" t="s">
        <v>30</v>
      </c>
      <c r="H2016" s="3" t="s">
        <v>67</v>
      </c>
      <c r="I2016" s="3" t="s">
        <v>68</v>
      </c>
      <c r="J2016" s="3" t="s">
        <v>69</v>
      </c>
      <c r="K2016" s="3" t="s">
        <v>106</v>
      </c>
      <c r="L2016" s="3" t="s">
        <v>1573</v>
      </c>
      <c r="M2016" s="3" t="s">
        <v>36</v>
      </c>
      <c r="N2016" s="4">
        <v>459</v>
      </c>
      <c r="O2016" s="4">
        <v>-459</v>
      </c>
      <c r="P2016" s="4">
        <v>0</v>
      </c>
      <c r="Q2016" s="4">
        <v>0</v>
      </c>
      <c r="R2016" s="4">
        <v>0</v>
      </c>
      <c r="S2016" s="4">
        <v>0</v>
      </c>
      <c r="T2016" s="4">
        <v>0</v>
      </c>
      <c r="U2016" s="4">
        <v>0</v>
      </c>
      <c r="V2016" s="4">
        <v>0</v>
      </c>
      <c r="W2016" s="4">
        <v>0</v>
      </c>
      <c r="X2016" s="3" t="s">
        <v>37</v>
      </c>
    </row>
    <row r="2017" spans="1:24" ht="15.75" customHeight="1">
      <c r="A2017" s="3" t="s">
        <v>66</v>
      </c>
      <c r="B2017" s="3" t="s">
        <v>747</v>
      </c>
      <c r="C2017" s="3" t="s">
        <v>1549</v>
      </c>
      <c r="D2017" s="3" t="s">
        <v>1550</v>
      </c>
      <c r="E2017" s="3" t="s">
        <v>1551</v>
      </c>
      <c r="F2017" s="3" t="s">
        <v>29</v>
      </c>
      <c r="G2017" s="3" t="s">
        <v>30</v>
      </c>
      <c r="H2017" s="3" t="s">
        <v>67</v>
      </c>
      <c r="I2017" s="3" t="s">
        <v>68</v>
      </c>
      <c r="J2017" s="3" t="s">
        <v>69</v>
      </c>
      <c r="K2017" s="3" t="s">
        <v>110</v>
      </c>
      <c r="L2017" s="3" t="s">
        <v>1574</v>
      </c>
      <c r="M2017" s="3" t="s">
        <v>36</v>
      </c>
      <c r="N2017" s="4">
        <v>1651</v>
      </c>
      <c r="O2017" s="4">
        <v>-1651</v>
      </c>
      <c r="P2017" s="4">
        <v>0</v>
      </c>
      <c r="Q2017" s="4">
        <v>0</v>
      </c>
      <c r="R2017" s="4">
        <v>0</v>
      </c>
      <c r="S2017" s="4">
        <v>0</v>
      </c>
      <c r="T2017" s="4">
        <v>0</v>
      </c>
      <c r="U2017" s="4">
        <v>0</v>
      </c>
      <c r="V2017" s="4">
        <v>0</v>
      </c>
      <c r="W2017" s="4">
        <v>0</v>
      </c>
      <c r="X2017" s="3" t="s">
        <v>37</v>
      </c>
    </row>
    <row r="2018" spans="1:24" ht="15.75" customHeight="1">
      <c r="A2018" s="3" t="s">
        <v>66</v>
      </c>
      <c r="B2018" s="3" t="s">
        <v>747</v>
      </c>
      <c r="C2018" s="3" t="s">
        <v>1549</v>
      </c>
      <c r="D2018" s="3" t="s">
        <v>1550</v>
      </c>
      <c r="E2018" s="3" t="s">
        <v>1551</v>
      </c>
      <c r="F2018" s="3" t="s">
        <v>29</v>
      </c>
      <c r="G2018" s="3" t="s">
        <v>30</v>
      </c>
      <c r="H2018" s="3" t="s">
        <v>67</v>
      </c>
      <c r="I2018" s="3" t="s">
        <v>68</v>
      </c>
      <c r="J2018" s="3" t="s">
        <v>69</v>
      </c>
      <c r="K2018" s="3" t="s">
        <v>112</v>
      </c>
      <c r="L2018" s="3" t="s">
        <v>1575</v>
      </c>
      <c r="M2018" s="3" t="s">
        <v>36</v>
      </c>
      <c r="N2018" s="4">
        <v>6280</v>
      </c>
      <c r="O2018" s="4">
        <v>-3280</v>
      </c>
      <c r="P2018" s="4">
        <v>0</v>
      </c>
      <c r="Q2018" s="4">
        <v>3000</v>
      </c>
      <c r="R2018" s="4">
        <v>0</v>
      </c>
      <c r="S2018" s="4">
        <v>0</v>
      </c>
      <c r="T2018" s="4">
        <v>0</v>
      </c>
      <c r="U2018" s="4">
        <v>3000</v>
      </c>
      <c r="V2018" s="4">
        <v>3000</v>
      </c>
      <c r="W2018" s="4">
        <v>3000</v>
      </c>
      <c r="X2018" s="3" t="s">
        <v>37</v>
      </c>
    </row>
    <row r="2019" spans="1:24" ht="15.75" customHeight="1">
      <c r="A2019" s="3" t="s">
        <v>66</v>
      </c>
      <c r="B2019" s="3" t="s">
        <v>747</v>
      </c>
      <c r="C2019" s="3" t="s">
        <v>1549</v>
      </c>
      <c r="D2019" s="3" t="s">
        <v>1550</v>
      </c>
      <c r="E2019" s="3" t="s">
        <v>1551</v>
      </c>
      <c r="F2019" s="3" t="s">
        <v>29</v>
      </c>
      <c r="G2019" s="3" t="s">
        <v>30</v>
      </c>
      <c r="H2019" s="3" t="s">
        <v>67</v>
      </c>
      <c r="I2019" s="3" t="s">
        <v>68</v>
      </c>
      <c r="J2019" s="3" t="s">
        <v>69</v>
      </c>
      <c r="K2019" s="3" t="s">
        <v>351</v>
      </c>
      <c r="L2019" s="3" t="s">
        <v>1576</v>
      </c>
      <c r="M2019" s="3" t="s">
        <v>36</v>
      </c>
      <c r="N2019" s="4">
        <v>341.14</v>
      </c>
      <c r="O2019" s="4">
        <v>3750.86</v>
      </c>
      <c r="P2019" s="4">
        <v>0</v>
      </c>
      <c r="Q2019" s="4">
        <v>4092</v>
      </c>
      <c r="R2019" s="4">
        <v>0</v>
      </c>
      <c r="S2019" s="4">
        <v>3143.13</v>
      </c>
      <c r="T2019" s="4">
        <v>0</v>
      </c>
      <c r="U2019" s="4">
        <v>948.87</v>
      </c>
      <c r="V2019" s="4">
        <v>4092</v>
      </c>
      <c r="W2019" s="4">
        <v>948.87</v>
      </c>
      <c r="X2019" s="3" t="s">
        <v>37</v>
      </c>
    </row>
    <row r="2020" spans="1:24" ht="15.75" customHeight="1">
      <c r="A2020" s="3" t="s">
        <v>66</v>
      </c>
      <c r="B2020" s="3" t="s">
        <v>747</v>
      </c>
      <c r="C2020" s="3" t="s">
        <v>1549</v>
      </c>
      <c r="D2020" s="3" t="s">
        <v>1550</v>
      </c>
      <c r="E2020" s="3" t="s">
        <v>1551</v>
      </c>
      <c r="F2020" s="3" t="s">
        <v>29</v>
      </c>
      <c r="G2020" s="3" t="s">
        <v>30</v>
      </c>
      <c r="H2020" s="3" t="s">
        <v>67</v>
      </c>
      <c r="I2020" s="3" t="s">
        <v>68</v>
      </c>
      <c r="J2020" s="3" t="s">
        <v>69</v>
      </c>
      <c r="K2020" s="3" t="s">
        <v>405</v>
      </c>
      <c r="L2020" s="3" t="s">
        <v>1577</v>
      </c>
      <c r="M2020" s="3" t="s">
        <v>36</v>
      </c>
      <c r="N2020" s="4">
        <v>140</v>
      </c>
      <c r="O2020" s="4">
        <v>-140</v>
      </c>
      <c r="P2020" s="4">
        <v>0</v>
      </c>
      <c r="Q2020" s="4">
        <v>0</v>
      </c>
      <c r="R2020" s="4">
        <v>0</v>
      </c>
      <c r="S2020" s="4">
        <v>0</v>
      </c>
      <c r="T2020" s="4">
        <v>0</v>
      </c>
      <c r="U2020" s="4">
        <v>0</v>
      </c>
      <c r="V2020" s="4">
        <v>0</v>
      </c>
      <c r="W2020" s="4">
        <v>0</v>
      </c>
      <c r="X2020" s="3" t="s">
        <v>37</v>
      </c>
    </row>
    <row r="2021" spans="1:24" ht="15.75" customHeight="1">
      <c r="A2021" s="3" t="s">
        <v>66</v>
      </c>
      <c r="B2021" s="3" t="s">
        <v>747</v>
      </c>
      <c r="C2021" s="3" t="s">
        <v>1549</v>
      </c>
      <c r="D2021" s="3" t="s">
        <v>1550</v>
      </c>
      <c r="E2021" s="3" t="s">
        <v>1551</v>
      </c>
      <c r="F2021" s="3" t="s">
        <v>29</v>
      </c>
      <c r="G2021" s="3" t="s">
        <v>30</v>
      </c>
      <c r="H2021" s="3" t="s">
        <v>67</v>
      </c>
      <c r="I2021" s="3" t="s">
        <v>68</v>
      </c>
      <c r="J2021" s="3" t="s">
        <v>69</v>
      </c>
      <c r="K2021" s="3" t="s">
        <v>407</v>
      </c>
      <c r="L2021" s="3" t="s">
        <v>1578</v>
      </c>
      <c r="M2021" s="3" t="s">
        <v>36</v>
      </c>
      <c r="N2021" s="4">
        <v>790</v>
      </c>
      <c r="O2021" s="4">
        <v>-790</v>
      </c>
      <c r="P2021" s="4">
        <v>0</v>
      </c>
      <c r="Q2021" s="4">
        <v>0</v>
      </c>
      <c r="R2021" s="4">
        <v>0</v>
      </c>
      <c r="S2021" s="4">
        <v>0</v>
      </c>
      <c r="T2021" s="4">
        <v>0</v>
      </c>
      <c r="U2021" s="4">
        <v>0</v>
      </c>
      <c r="V2021" s="4">
        <v>0</v>
      </c>
      <c r="W2021" s="4">
        <v>0</v>
      </c>
      <c r="X2021" s="3" t="s">
        <v>37</v>
      </c>
    </row>
    <row r="2022" spans="1:24" ht="15.75" customHeight="1">
      <c r="A2022" s="3" t="s">
        <v>118</v>
      </c>
      <c r="B2022" s="3" t="s">
        <v>747</v>
      </c>
      <c r="C2022" s="3" t="s">
        <v>1549</v>
      </c>
      <c r="D2022" s="3" t="s">
        <v>1550</v>
      </c>
      <c r="E2022" s="3" t="s">
        <v>1551</v>
      </c>
      <c r="F2022" s="3" t="s">
        <v>211</v>
      </c>
      <c r="G2022" s="3" t="s">
        <v>212</v>
      </c>
      <c r="H2022" s="3" t="s">
        <v>213</v>
      </c>
      <c r="I2022" s="3" t="s">
        <v>214</v>
      </c>
      <c r="J2022" s="3" t="s">
        <v>123</v>
      </c>
      <c r="K2022" s="3" t="s">
        <v>178</v>
      </c>
      <c r="L2022" s="3" t="s">
        <v>1579</v>
      </c>
      <c r="M2022" s="3" t="s">
        <v>126</v>
      </c>
      <c r="N2022" s="4">
        <v>1350</v>
      </c>
      <c r="O2022" s="4">
        <v>22650</v>
      </c>
      <c r="P2022" s="4">
        <v>0</v>
      </c>
      <c r="Q2022" s="4">
        <v>24000</v>
      </c>
      <c r="R2022" s="4">
        <v>0</v>
      </c>
      <c r="S2022" s="4">
        <v>0</v>
      </c>
      <c r="T2022" s="4">
        <v>0</v>
      </c>
      <c r="U2022" s="4">
        <v>24000</v>
      </c>
      <c r="V2022" s="4">
        <v>24000</v>
      </c>
      <c r="W2022" s="4">
        <v>24000</v>
      </c>
      <c r="X2022" s="3" t="s">
        <v>127</v>
      </c>
    </row>
    <row r="2023" spans="1:24" ht="15.75" customHeight="1">
      <c r="A2023" s="3" t="s">
        <v>118</v>
      </c>
      <c r="B2023" s="3" t="s">
        <v>747</v>
      </c>
      <c r="C2023" s="3" t="s">
        <v>1549</v>
      </c>
      <c r="D2023" s="3" t="s">
        <v>1550</v>
      </c>
      <c r="E2023" s="3" t="s">
        <v>1551</v>
      </c>
      <c r="F2023" s="3" t="s">
        <v>211</v>
      </c>
      <c r="G2023" s="3" t="s">
        <v>212</v>
      </c>
      <c r="H2023" s="3" t="s">
        <v>213</v>
      </c>
      <c r="I2023" s="3" t="s">
        <v>214</v>
      </c>
      <c r="J2023" s="3" t="s">
        <v>123</v>
      </c>
      <c r="K2023" s="3" t="s">
        <v>416</v>
      </c>
      <c r="L2023" s="3" t="s">
        <v>1580</v>
      </c>
      <c r="M2023" s="3" t="s">
        <v>126</v>
      </c>
      <c r="N2023" s="4">
        <v>2595</v>
      </c>
      <c r="O2023" s="4">
        <v>0</v>
      </c>
      <c r="P2023" s="4">
        <v>0</v>
      </c>
      <c r="Q2023" s="4">
        <v>2595</v>
      </c>
      <c r="R2023" s="4">
        <v>0</v>
      </c>
      <c r="S2023" s="4">
        <v>0</v>
      </c>
      <c r="T2023" s="4">
        <v>0</v>
      </c>
      <c r="U2023" s="4">
        <v>2595</v>
      </c>
      <c r="V2023" s="4">
        <v>2595</v>
      </c>
      <c r="W2023" s="4">
        <v>2595</v>
      </c>
      <c r="X2023" s="3" t="s">
        <v>127</v>
      </c>
    </row>
    <row r="2024" spans="1:24" ht="15.75" customHeight="1">
      <c r="A2024" s="3" t="s">
        <v>118</v>
      </c>
      <c r="B2024" s="3" t="s">
        <v>747</v>
      </c>
      <c r="C2024" s="3" t="s">
        <v>1549</v>
      </c>
      <c r="D2024" s="3" t="s">
        <v>1550</v>
      </c>
      <c r="E2024" s="3" t="s">
        <v>1551</v>
      </c>
      <c r="F2024" s="3" t="s">
        <v>211</v>
      </c>
      <c r="G2024" s="3" t="s">
        <v>212</v>
      </c>
      <c r="H2024" s="3" t="s">
        <v>213</v>
      </c>
      <c r="I2024" s="3" t="s">
        <v>214</v>
      </c>
      <c r="J2024" s="3" t="s">
        <v>123</v>
      </c>
      <c r="K2024" s="3" t="s">
        <v>154</v>
      </c>
      <c r="L2024" s="3" t="s">
        <v>1581</v>
      </c>
      <c r="M2024" s="3" t="s">
        <v>126</v>
      </c>
      <c r="N2024" s="4">
        <v>95152.02</v>
      </c>
      <c r="O2024" s="4">
        <v>0</v>
      </c>
      <c r="P2024" s="4">
        <v>0</v>
      </c>
      <c r="Q2024" s="4">
        <v>95152.02</v>
      </c>
      <c r="R2024" s="4">
        <v>0</v>
      </c>
      <c r="S2024" s="4">
        <v>75172.98</v>
      </c>
      <c r="T2024" s="4">
        <v>15951.88</v>
      </c>
      <c r="U2024" s="4">
        <v>19979.04</v>
      </c>
      <c r="V2024" s="4">
        <v>79200.14</v>
      </c>
      <c r="W2024" s="4">
        <v>19979.04</v>
      </c>
      <c r="X2024" s="3" t="s">
        <v>127</v>
      </c>
    </row>
    <row r="2025" spans="1:24" ht="15.75" customHeight="1">
      <c r="A2025" s="3" t="s">
        <v>118</v>
      </c>
      <c r="B2025" s="3" t="s">
        <v>747</v>
      </c>
      <c r="C2025" s="3" t="s">
        <v>1549</v>
      </c>
      <c r="D2025" s="3" t="s">
        <v>1550</v>
      </c>
      <c r="E2025" s="3" t="s">
        <v>1551</v>
      </c>
      <c r="F2025" s="3" t="s">
        <v>211</v>
      </c>
      <c r="G2025" s="3" t="s">
        <v>212</v>
      </c>
      <c r="H2025" s="3" t="s">
        <v>213</v>
      </c>
      <c r="I2025" s="3" t="s">
        <v>214</v>
      </c>
      <c r="J2025" s="3" t="s">
        <v>123</v>
      </c>
      <c r="K2025" s="3" t="s">
        <v>1582</v>
      </c>
      <c r="L2025" s="3" t="s">
        <v>1583</v>
      </c>
      <c r="M2025" s="3" t="s">
        <v>126</v>
      </c>
      <c r="N2025" s="4">
        <v>0</v>
      </c>
      <c r="O2025" s="4">
        <v>3300</v>
      </c>
      <c r="P2025" s="4">
        <v>0</v>
      </c>
      <c r="Q2025" s="4">
        <v>3300</v>
      </c>
      <c r="R2025" s="4">
        <v>0</v>
      </c>
      <c r="S2025" s="4">
        <v>0</v>
      </c>
      <c r="T2025" s="4">
        <v>0</v>
      </c>
      <c r="U2025" s="4">
        <v>3300</v>
      </c>
      <c r="V2025" s="4">
        <v>3300</v>
      </c>
      <c r="W2025" s="4">
        <v>3300</v>
      </c>
      <c r="X2025" s="3" t="s">
        <v>127</v>
      </c>
    </row>
    <row r="2026" spans="1:24" ht="15.75" customHeight="1">
      <c r="A2026" s="3" t="s">
        <v>118</v>
      </c>
      <c r="B2026" s="3" t="s">
        <v>747</v>
      </c>
      <c r="C2026" s="3" t="s">
        <v>1549</v>
      </c>
      <c r="D2026" s="3" t="s">
        <v>1550</v>
      </c>
      <c r="E2026" s="3" t="s">
        <v>1551</v>
      </c>
      <c r="F2026" s="3" t="s">
        <v>211</v>
      </c>
      <c r="G2026" s="3" t="s">
        <v>212</v>
      </c>
      <c r="H2026" s="3" t="s">
        <v>213</v>
      </c>
      <c r="I2026" s="3" t="s">
        <v>214</v>
      </c>
      <c r="J2026" s="3" t="s">
        <v>123</v>
      </c>
      <c r="K2026" s="3" t="s">
        <v>330</v>
      </c>
      <c r="L2026" s="3" t="s">
        <v>1584</v>
      </c>
      <c r="M2026" s="3" t="s">
        <v>126</v>
      </c>
      <c r="N2026" s="4">
        <v>200</v>
      </c>
      <c r="O2026" s="4">
        <v>0</v>
      </c>
      <c r="P2026" s="4">
        <v>0</v>
      </c>
      <c r="Q2026" s="4">
        <v>200</v>
      </c>
      <c r="R2026" s="4">
        <v>0</v>
      </c>
      <c r="S2026" s="4">
        <v>0</v>
      </c>
      <c r="T2026" s="4">
        <v>0</v>
      </c>
      <c r="U2026" s="4">
        <v>200</v>
      </c>
      <c r="V2026" s="4">
        <v>200</v>
      </c>
      <c r="W2026" s="4">
        <v>200</v>
      </c>
      <c r="X2026" s="3" t="s">
        <v>127</v>
      </c>
    </row>
    <row r="2027" spans="1:24" ht="15.75" customHeight="1">
      <c r="A2027" s="3" t="s">
        <v>118</v>
      </c>
      <c r="B2027" s="3" t="s">
        <v>747</v>
      </c>
      <c r="C2027" s="3" t="s">
        <v>1549</v>
      </c>
      <c r="D2027" s="3" t="s">
        <v>1550</v>
      </c>
      <c r="E2027" s="3" t="s">
        <v>1551</v>
      </c>
      <c r="F2027" s="3" t="s">
        <v>211</v>
      </c>
      <c r="G2027" s="3" t="s">
        <v>212</v>
      </c>
      <c r="H2027" s="3" t="s">
        <v>213</v>
      </c>
      <c r="I2027" s="3" t="s">
        <v>214</v>
      </c>
      <c r="J2027" s="3" t="s">
        <v>123</v>
      </c>
      <c r="K2027" s="3" t="s">
        <v>132</v>
      </c>
      <c r="L2027" s="3" t="s">
        <v>1585</v>
      </c>
      <c r="M2027" s="3" t="s">
        <v>126</v>
      </c>
      <c r="N2027" s="4">
        <v>347.15</v>
      </c>
      <c r="O2027" s="4">
        <v>700.85</v>
      </c>
      <c r="P2027" s="4">
        <v>0</v>
      </c>
      <c r="Q2027" s="4">
        <v>1048</v>
      </c>
      <c r="R2027" s="4">
        <v>0</v>
      </c>
      <c r="S2027" s="4">
        <v>0</v>
      </c>
      <c r="T2027" s="4">
        <v>0</v>
      </c>
      <c r="U2027" s="4">
        <v>1048</v>
      </c>
      <c r="V2027" s="4">
        <v>1048</v>
      </c>
      <c r="W2027" s="4">
        <v>1048</v>
      </c>
      <c r="X2027" s="3" t="s">
        <v>127</v>
      </c>
    </row>
    <row r="2028" spans="1:24" ht="15.75" customHeight="1">
      <c r="A2028" s="3" t="s">
        <v>118</v>
      </c>
      <c r="B2028" s="3" t="s">
        <v>747</v>
      </c>
      <c r="C2028" s="3" t="s">
        <v>1549</v>
      </c>
      <c r="D2028" s="3" t="s">
        <v>1550</v>
      </c>
      <c r="E2028" s="3" t="s">
        <v>1551</v>
      </c>
      <c r="F2028" s="3" t="s">
        <v>211</v>
      </c>
      <c r="G2028" s="3" t="s">
        <v>212</v>
      </c>
      <c r="H2028" s="3" t="s">
        <v>213</v>
      </c>
      <c r="I2028" s="3" t="s">
        <v>214</v>
      </c>
      <c r="J2028" s="3" t="s">
        <v>123</v>
      </c>
      <c r="K2028" s="3" t="s">
        <v>359</v>
      </c>
      <c r="L2028" s="3" t="s">
        <v>1586</v>
      </c>
      <c r="M2028" s="3" t="s">
        <v>126</v>
      </c>
      <c r="N2028" s="4">
        <v>445.95</v>
      </c>
      <c r="O2028" s="4">
        <v>0</v>
      </c>
      <c r="P2028" s="4">
        <v>0</v>
      </c>
      <c r="Q2028" s="4">
        <v>445.95</v>
      </c>
      <c r="R2028" s="4">
        <v>0</v>
      </c>
      <c r="S2028" s="4">
        <v>0</v>
      </c>
      <c r="T2028" s="4">
        <v>0</v>
      </c>
      <c r="U2028" s="4">
        <v>445.95</v>
      </c>
      <c r="V2028" s="4">
        <v>445.95</v>
      </c>
      <c r="W2028" s="4">
        <v>445.95</v>
      </c>
      <c r="X2028" s="3" t="s">
        <v>127</v>
      </c>
    </row>
    <row r="2029" spans="1:24" ht="15.75" customHeight="1">
      <c r="A2029" s="3" t="s">
        <v>118</v>
      </c>
      <c r="B2029" s="3" t="s">
        <v>747</v>
      </c>
      <c r="C2029" s="3" t="s">
        <v>1549</v>
      </c>
      <c r="D2029" s="3" t="s">
        <v>1550</v>
      </c>
      <c r="E2029" s="3" t="s">
        <v>1551</v>
      </c>
      <c r="F2029" s="3" t="s">
        <v>211</v>
      </c>
      <c r="G2029" s="3" t="s">
        <v>212</v>
      </c>
      <c r="H2029" s="3" t="s">
        <v>213</v>
      </c>
      <c r="I2029" s="3" t="s">
        <v>214</v>
      </c>
      <c r="J2029" s="3" t="s">
        <v>123</v>
      </c>
      <c r="K2029" s="3" t="s">
        <v>930</v>
      </c>
      <c r="L2029" s="3" t="s">
        <v>1587</v>
      </c>
      <c r="M2029" s="3" t="s">
        <v>126</v>
      </c>
      <c r="N2029" s="4">
        <v>48</v>
      </c>
      <c r="O2029" s="4">
        <v>-48</v>
      </c>
      <c r="P2029" s="4">
        <v>0</v>
      </c>
      <c r="Q2029" s="4">
        <v>0</v>
      </c>
      <c r="R2029" s="4">
        <v>0</v>
      </c>
      <c r="S2029" s="4">
        <v>0</v>
      </c>
      <c r="T2029" s="4">
        <v>0</v>
      </c>
      <c r="U2029" s="4">
        <v>0</v>
      </c>
      <c r="V2029" s="4">
        <v>0</v>
      </c>
      <c r="W2029" s="4">
        <v>0</v>
      </c>
      <c r="X2029" s="3" t="s">
        <v>127</v>
      </c>
    </row>
    <row r="2030" spans="1:24" ht="15.75" customHeight="1">
      <c r="A2030" s="3" t="s">
        <v>118</v>
      </c>
      <c r="B2030" s="3" t="s">
        <v>747</v>
      </c>
      <c r="C2030" s="3" t="s">
        <v>1549</v>
      </c>
      <c r="D2030" s="3" t="s">
        <v>1550</v>
      </c>
      <c r="E2030" s="3" t="s">
        <v>1551</v>
      </c>
      <c r="F2030" s="3" t="s">
        <v>211</v>
      </c>
      <c r="G2030" s="3" t="s">
        <v>212</v>
      </c>
      <c r="H2030" s="3" t="s">
        <v>213</v>
      </c>
      <c r="I2030" s="3" t="s">
        <v>214</v>
      </c>
      <c r="J2030" s="3" t="s">
        <v>123</v>
      </c>
      <c r="K2030" s="3" t="s">
        <v>799</v>
      </c>
      <c r="L2030" s="3" t="s">
        <v>1588</v>
      </c>
      <c r="M2030" s="3" t="s">
        <v>126</v>
      </c>
      <c r="N2030" s="4">
        <v>28431.67</v>
      </c>
      <c r="O2030" s="4">
        <v>0</v>
      </c>
      <c r="P2030" s="4">
        <v>0</v>
      </c>
      <c r="Q2030" s="4">
        <v>28431.67</v>
      </c>
      <c r="R2030" s="4">
        <v>28151.22</v>
      </c>
      <c r="S2030" s="4">
        <v>0</v>
      </c>
      <c r="T2030" s="4">
        <v>0</v>
      </c>
      <c r="U2030" s="4">
        <v>28431.67</v>
      </c>
      <c r="V2030" s="4">
        <v>28431.67</v>
      </c>
      <c r="W2030" s="4">
        <v>280.45</v>
      </c>
      <c r="X2030" s="3" t="s">
        <v>127</v>
      </c>
    </row>
    <row r="2031" spans="1:24" ht="15.75" customHeight="1">
      <c r="A2031" s="3" t="s">
        <v>118</v>
      </c>
      <c r="B2031" s="3" t="s">
        <v>747</v>
      </c>
      <c r="C2031" s="3" t="s">
        <v>1549</v>
      </c>
      <c r="D2031" s="3" t="s">
        <v>1550</v>
      </c>
      <c r="E2031" s="3" t="s">
        <v>1551</v>
      </c>
      <c r="F2031" s="3" t="s">
        <v>211</v>
      </c>
      <c r="G2031" s="3" t="s">
        <v>212</v>
      </c>
      <c r="H2031" s="3" t="s">
        <v>213</v>
      </c>
      <c r="I2031" s="3" t="s">
        <v>214</v>
      </c>
      <c r="J2031" s="3" t="s">
        <v>123</v>
      </c>
      <c r="K2031" s="3" t="s">
        <v>174</v>
      </c>
      <c r="L2031" s="3" t="s">
        <v>1589</v>
      </c>
      <c r="M2031" s="3" t="s">
        <v>126</v>
      </c>
      <c r="N2031" s="4">
        <v>0</v>
      </c>
      <c r="O2031" s="4">
        <v>10400</v>
      </c>
      <c r="P2031" s="4">
        <v>0</v>
      </c>
      <c r="Q2031" s="4">
        <v>10400</v>
      </c>
      <c r="R2031" s="4">
        <v>0</v>
      </c>
      <c r="S2031" s="4">
        <v>0</v>
      </c>
      <c r="T2031" s="4">
        <v>0</v>
      </c>
      <c r="U2031" s="4">
        <v>10400</v>
      </c>
      <c r="V2031" s="4">
        <v>10400</v>
      </c>
      <c r="W2031" s="4">
        <v>10400</v>
      </c>
      <c r="X2031" s="3" t="s">
        <v>127</v>
      </c>
    </row>
    <row r="2032" spans="1:24" ht="15.75" customHeight="1">
      <c r="A2032" s="3" t="s">
        <v>118</v>
      </c>
      <c r="B2032" s="3" t="s">
        <v>747</v>
      </c>
      <c r="C2032" s="3" t="s">
        <v>1549</v>
      </c>
      <c r="D2032" s="3" t="s">
        <v>1550</v>
      </c>
      <c r="E2032" s="3" t="s">
        <v>1551</v>
      </c>
      <c r="F2032" s="3" t="s">
        <v>211</v>
      </c>
      <c r="G2032" s="3" t="s">
        <v>212</v>
      </c>
      <c r="H2032" s="3" t="s">
        <v>213</v>
      </c>
      <c r="I2032" s="3" t="s">
        <v>214</v>
      </c>
      <c r="J2032" s="3" t="s">
        <v>123</v>
      </c>
      <c r="K2032" s="3" t="s">
        <v>204</v>
      </c>
      <c r="L2032" s="3" t="s">
        <v>1590</v>
      </c>
      <c r="M2032" s="3" t="s">
        <v>126</v>
      </c>
      <c r="N2032" s="4">
        <v>0</v>
      </c>
      <c r="O2032" s="4">
        <v>1500</v>
      </c>
      <c r="P2032" s="4">
        <v>0</v>
      </c>
      <c r="Q2032" s="4">
        <v>1500</v>
      </c>
      <c r="R2032" s="4">
        <v>0</v>
      </c>
      <c r="S2032" s="4">
        <v>0</v>
      </c>
      <c r="T2032" s="4">
        <v>0</v>
      </c>
      <c r="U2032" s="4">
        <v>1500</v>
      </c>
      <c r="V2032" s="4">
        <v>1500</v>
      </c>
      <c r="W2032" s="4">
        <v>1500</v>
      </c>
      <c r="X2032" s="3" t="s">
        <v>127</v>
      </c>
    </row>
    <row r="2033" spans="1:24" ht="15.75" customHeight="1">
      <c r="A2033" s="3" t="s">
        <v>118</v>
      </c>
      <c r="B2033" s="3" t="s">
        <v>747</v>
      </c>
      <c r="C2033" s="3" t="s">
        <v>1549</v>
      </c>
      <c r="D2033" s="3" t="s">
        <v>1550</v>
      </c>
      <c r="E2033" s="3" t="s">
        <v>1551</v>
      </c>
      <c r="F2033" s="3" t="s">
        <v>211</v>
      </c>
      <c r="G2033" s="3" t="s">
        <v>212</v>
      </c>
      <c r="H2033" s="3" t="s">
        <v>213</v>
      </c>
      <c r="I2033" s="3" t="s">
        <v>214</v>
      </c>
      <c r="J2033" s="3" t="s">
        <v>123</v>
      </c>
      <c r="K2033" s="3" t="s">
        <v>803</v>
      </c>
      <c r="L2033" s="3" t="s">
        <v>1591</v>
      </c>
      <c r="M2033" s="3" t="s">
        <v>126</v>
      </c>
      <c r="N2033" s="4">
        <v>4296.51</v>
      </c>
      <c r="O2033" s="4">
        <v>0</v>
      </c>
      <c r="P2033" s="4">
        <v>0</v>
      </c>
      <c r="Q2033" s="4">
        <v>4296.51</v>
      </c>
      <c r="R2033" s="4">
        <v>4220.66</v>
      </c>
      <c r="S2033" s="4">
        <v>0</v>
      </c>
      <c r="T2033" s="4">
        <v>0</v>
      </c>
      <c r="U2033" s="4">
        <v>4296.51</v>
      </c>
      <c r="V2033" s="4">
        <v>4296.51</v>
      </c>
      <c r="W2033" s="4">
        <v>75.849999999999994</v>
      </c>
      <c r="X2033" s="3" t="s">
        <v>127</v>
      </c>
    </row>
    <row r="2034" spans="1:24" ht="15.75" customHeight="1">
      <c r="A2034" s="3" t="s">
        <v>118</v>
      </c>
      <c r="B2034" s="3" t="s">
        <v>747</v>
      </c>
      <c r="C2034" s="3" t="s">
        <v>1549</v>
      </c>
      <c r="D2034" s="3" t="s">
        <v>1550</v>
      </c>
      <c r="E2034" s="3" t="s">
        <v>1551</v>
      </c>
      <c r="F2034" s="3" t="s">
        <v>211</v>
      </c>
      <c r="G2034" s="3" t="s">
        <v>212</v>
      </c>
      <c r="H2034" s="3" t="s">
        <v>213</v>
      </c>
      <c r="I2034" s="3" t="s">
        <v>214</v>
      </c>
      <c r="J2034" s="3" t="s">
        <v>123</v>
      </c>
      <c r="K2034" s="3" t="s">
        <v>328</v>
      </c>
      <c r="L2034" s="3" t="s">
        <v>1592</v>
      </c>
      <c r="M2034" s="3" t="s">
        <v>126</v>
      </c>
      <c r="N2034" s="4">
        <v>0</v>
      </c>
      <c r="O2034" s="4">
        <v>600</v>
      </c>
      <c r="P2034" s="4">
        <v>0</v>
      </c>
      <c r="Q2034" s="4">
        <v>600</v>
      </c>
      <c r="R2034" s="4">
        <v>0</v>
      </c>
      <c r="S2034" s="4">
        <v>0</v>
      </c>
      <c r="T2034" s="4">
        <v>0</v>
      </c>
      <c r="U2034" s="4">
        <v>600</v>
      </c>
      <c r="V2034" s="4">
        <v>600</v>
      </c>
      <c r="W2034" s="4">
        <v>600</v>
      </c>
      <c r="X2034" s="3" t="s">
        <v>127</v>
      </c>
    </row>
    <row r="2035" spans="1:24" ht="15.75" customHeight="1">
      <c r="A2035" s="3" t="s">
        <v>118</v>
      </c>
      <c r="B2035" s="3" t="s">
        <v>747</v>
      </c>
      <c r="C2035" s="3" t="s">
        <v>1549</v>
      </c>
      <c r="D2035" s="3" t="s">
        <v>1550</v>
      </c>
      <c r="E2035" s="3" t="s">
        <v>1551</v>
      </c>
      <c r="F2035" s="3" t="s">
        <v>211</v>
      </c>
      <c r="G2035" s="3" t="s">
        <v>212</v>
      </c>
      <c r="H2035" s="3" t="s">
        <v>213</v>
      </c>
      <c r="I2035" s="3" t="s">
        <v>214</v>
      </c>
      <c r="J2035" s="3" t="s">
        <v>123</v>
      </c>
      <c r="K2035" s="3" t="s">
        <v>938</v>
      </c>
      <c r="L2035" s="3" t="s">
        <v>1593</v>
      </c>
      <c r="M2035" s="3" t="s">
        <v>126</v>
      </c>
      <c r="N2035" s="4">
        <v>1440.5</v>
      </c>
      <c r="O2035" s="4">
        <v>0</v>
      </c>
      <c r="P2035" s="4">
        <v>0</v>
      </c>
      <c r="Q2035" s="4">
        <v>1440.5</v>
      </c>
      <c r="R2035" s="4">
        <v>0</v>
      </c>
      <c r="S2035" s="4">
        <v>0</v>
      </c>
      <c r="T2035" s="4">
        <v>0</v>
      </c>
      <c r="U2035" s="4">
        <v>1440.5</v>
      </c>
      <c r="V2035" s="4">
        <v>1440.5</v>
      </c>
      <c r="W2035" s="4">
        <v>1440.5</v>
      </c>
      <c r="X2035" s="3" t="s">
        <v>127</v>
      </c>
    </row>
    <row r="2036" spans="1:24" ht="15.75" customHeight="1">
      <c r="A2036" s="3" t="s">
        <v>118</v>
      </c>
      <c r="B2036" s="3" t="s">
        <v>747</v>
      </c>
      <c r="C2036" s="3" t="s">
        <v>1549</v>
      </c>
      <c r="D2036" s="3" t="s">
        <v>1550</v>
      </c>
      <c r="E2036" s="3" t="s">
        <v>1551</v>
      </c>
      <c r="F2036" s="3" t="s">
        <v>211</v>
      </c>
      <c r="G2036" s="3" t="s">
        <v>212</v>
      </c>
      <c r="H2036" s="3" t="s">
        <v>213</v>
      </c>
      <c r="I2036" s="3" t="s">
        <v>214</v>
      </c>
      <c r="J2036" s="3" t="s">
        <v>123</v>
      </c>
      <c r="K2036" s="3" t="s">
        <v>1305</v>
      </c>
      <c r="L2036" s="3" t="s">
        <v>1594</v>
      </c>
      <c r="M2036" s="3" t="s">
        <v>126</v>
      </c>
      <c r="N2036" s="4">
        <v>6900</v>
      </c>
      <c r="O2036" s="4">
        <v>0</v>
      </c>
      <c r="P2036" s="4">
        <v>0</v>
      </c>
      <c r="Q2036" s="4">
        <v>6900</v>
      </c>
      <c r="R2036" s="4">
        <v>0</v>
      </c>
      <c r="S2036" s="4">
        <v>0</v>
      </c>
      <c r="T2036" s="4">
        <v>0</v>
      </c>
      <c r="U2036" s="4">
        <v>6900</v>
      </c>
      <c r="V2036" s="4">
        <v>6900</v>
      </c>
      <c r="W2036" s="4">
        <v>6900</v>
      </c>
      <c r="X2036" s="3" t="s">
        <v>127</v>
      </c>
    </row>
    <row r="2037" spans="1:24" ht="15.75" customHeight="1">
      <c r="A2037" s="3" t="s">
        <v>118</v>
      </c>
      <c r="B2037" s="3" t="s">
        <v>747</v>
      </c>
      <c r="C2037" s="3" t="s">
        <v>1549</v>
      </c>
      <c r="D2037" s="3" t="s">
        <v>1550</v>
      </c>
      <c r="E2037" s="3" t="s">
        <v>1551</v>
      </c>
      <c r="F2037" s="3" t="s">
        <v>211</v>
      </c>
      <c r="G2037" s="3" t="s">
        <v>212</v>
      </c>
      <c r="H2037" s="3" t="s">
        <v>213</v>
      </c>
      <c r="I2037" s="3" t="s">
        <v>214</v>
      </c>
      <c r="J2037" s="3" t="s">
        <v>123</v>
      </c>
      <c r="K2037" s="3" t="s">
        <v>324</v>
      </c>
      <c r="L2037" s="3" t="s">
        <v>1595</v>
      </c>
      <c r="M2037" s="3" t="s">
        <v>126</v>
      </c>
      <c r="N2037" s="4">
        <v>500</v>
      </c>
      <c r="O2037" s="4">
        <v>0</v>
      </c>
      <c r="P2037" s="4">
        <v>0</v>
      </c>
      <c r="Q2037" s="4">
        <v>500</v>
      </c>
      <c r="R2037" s="4">
        <v>0</v>
      </c>
      <c r="S2037" s="4">
        <v>0</v>
      </c>
      <c r="T2037" s="4">
        <v>0</v>
      </c>
      <c r="U2037" s="4">
        <v>500</v>
      </c>
      <c r="V2037" s="4">
        <v>500</v>
      </c>
      <c r="W2037" s="4">
        <v>500</v>
      </c>
      <c r="X2037" s="3" t="s">
        <v>127</v>
      </c>
    </row>
    <row r="2038" spans="1:24" ht="15.75" customHeight="1">
      <c r="A2038" s="3" t="s">
        <v>118</v>
      </c>
      <c r="B2038" s="3" t="s">
        <v>747</v>
      </c>
      <c r="C2038" s="3" t="s">
        <v>1549</v>
      </c>
      <c r="D2038" s="3" t="s">
        <v>1550</v>
      </c>
      <c r="E2038" s="3" t="s">
        <v>1551</v>
      </c>
      <c r="F2038" s="3" t="s">
        <v>211</v>
      </c>
      <c r="G2038" s="3" t="s">
        <v>212</v>
      </c>
      <c r="H2038" s="3" t="s">
        <v>213</v>
      </c>
      <c r="I2038" s="3" t="s">
        <v>214</v>
      </c>
      <c r="J2038" s="3" t="s">
        <v>123</v>
      </c>
      <c r="K2038" s="3" t="s">
        <v>322</v>
      </c>
      <c r="L2038" s="3" t="s">
        <v>1596</v>
      </c>
      <c r="M2038" s="3" t="s">
        <v>126</v>
      </c>
      <c r="N2038" s="4">
        <v>720</v>
      </c>
      <c r="O2038" s="4">
        <v>0</v>
      </c>
      <c r="P2038" s="4">
        <v>0</v>
      </c>
      <c r="Q2038" s="4">
        <v>720</v>
      </c>
      <c r="R2038" s="4">
        <v>0</v>
      </c>
      <c r="S2038" s="4">
        <v>0</v>
      </c>
      <c r="T2038" s="4">
        <v>0</v>
      </c>
      <c r="U2038" s="4">
        <v>720</v>
      </c>
      <c r="V2038" s="4">
        <v>720</v>
      </c>
      <c r="W2038" s="4">
        <v>720</v>
      </c>
      <c r="X2038" s="3" t="s">
        <v>127</v>
      </c>
    </row>
    <row r="2039" spans="1:24" ht="15.75" customHeight="1">
      <c r="A2039" s="3" t="s">
        <v>118</v>
      </c>
      <c r="B2039" s="3" t="s">
        <v>747</v>
      </c>
      <c r="C2039" s="3" t="s">
        <v>1549</v>
      </c>
      <c r="D2039" s="3" t="s">
        <v>1550</v>
      </c>
      <c r="E2039" s="3" t="s">
        <v>1551</v>
      </c>
      <c r="F2039" s="3" t="s">
        <v>211</v>
      </c>
      <c r="G2039" s="3" t="s">
        <v>212</v>
      </c>
      <c r="H2039" s="3" t="s">
        <v>218</v>
      </c>
      <c r="I2039" s="3" t="s">
        <v>219</v>
      </c>
      <c r="J2039" s="3" t="s">
        <v>123</v>
      </c>
      <c r="K2039" s="3" t="s">
        <v>178</v>
      </c>
      <c r="L2039" s="3" t="s">
        <v>1579</v>
      </c>
      <c r="M2039" s="3" t="s">
        <v>126</v>
      </c>
      <c r="N2039" s="4">
        <v>38804.120000000003</v>
      </c>
      <c r="O2039" s="4">
        <v>19695.88</v>
      </c>
      <c r="P2039" s="4">
        <v>0</v>
      </c>
      <c r="Q2039" s="4">
        <v>58500</v>
      </c>
      <c r="R2039" s="4">
        <v>0</v>
      </c>
      <c r="S2039" s="4">
        <v>0</v>
      </c>
      <c r="T2039" s="4">
        <v>0</v>
      </c>
      <c r="U2039" s="4">
        <v>58500</v>
      </c>
      <c r="V2039" s="4">
        <v>58500</v>
      </c>
      <c r="W2039" s="4">
        <v>58500</v>
      </c>
      <c r="X2039" s="3" t="s">
        <v>127</v>
      </c>
    </row>
    <row r="2040" spans="1:24" ht="15.75" customHeight="1">
      <c r="A2040" s="3" t="s">
        <v>118</v>
      </c>
      <c r="B2040" s="3" t="s">
        <v>747</v>
      </c>
      <c r="C2040" s="3" t="s">
        <v>1549</v>
      </c>
      <c r="D2040" s="3" t="s">
        <v>1550</v>
      </c>
      <c r="E2040" s="3" t="s">
        <v>1551</v>
      </c>
      <c r="F2040" s="3" t="s">
        <v>211</v>
      </c>
      <c r="G2040" s="3" t="s">
        <v>212</v>
      </c>
      <c r="H2040" s="3" t="s">
        <v>218</v>
      </c>
      <c r="I2040" s="3" t="s">
        <v>219</v>
      </c>
      <c r="J2040" s="3" t="s">
        <v>123</v>
      </c>
      <c r="K2040" s="3" t="s">
        <v>150</v>
      </c>
      <c r="L2040" s="3" t="s">
        <v>1597</v>
      </c>
      <c r="M2040" s="3" t="s">
        <v>126</v>
      </c>
      <c r="N2040" s="4">
        <v>24904</v>
      </c>
      <c r="O2040" s="4">
        <v>-6704</v>
      </c>
      <c r="P2040" s="4">
        <v>0</v>
      </c>
      <c r="Q2040" s="4">
        <v>18200</v>
      </c>
      <c r="R2040" s="4">
        <v>0</v>
      </c>
      <c r="S2040" s="4">
        <v>0</v>
      </c>
      <c r="T2040" s="4">
        <v>0</v>
      </c>
      <c r="U2040" s="4">
        <v>18200</v>
      </c>
      <c r="V2040" s="4">
        <v>18200</v>
      </c>
      <c r="W2040" s="4">
        <v>18200</v>
      </c>
      <c r="X2040" s="3" t="s">
        <v>127</v>
      </c>
    </row>
    <row r="2041" spans="1:24" ht="15.75" customHeight="1">
      <c r="A2041" s="3" t="s">
        <v>118</v>
      </c>
      <c r="B2041" s="3" t="s">
        <v>747</v>
      </c>
      <c r="C2041" s="3" t="s">
        <v>1549</v>
      </c>
      <c r="D2041" s="3" t="s">
        <v>1550</v>
      </c>
      <c r="E2041" s="3" t="s">
        <v>1551</v>
      </c>
      <c r="F2041" s="3" t="s">
        <v>211</v>
      </c>
      <c r="G2041" s="3" t="s">
        <v>212</v>
      </c>
      <c r="H2041" s="3" t="s">
        <v>218</v>
      </c>
      <c r="I2041" s="3" t="s">
        <v>219</v>
      </c>
      <c r="J2041" s="3" t="s">
        <v>123</v>
      </c>
      <c r="K2041" s="3" t="s">
        <v>414</v>
      </c>
      <c r="L2041" s="3" t="s">
        <v>1598</v>
      </c>
      <c r="M2041" s="3" t="s">
        <v>126</v>
      </c>
      <c r="N2041" s="4">
        <v>869.6</v>
      </c>
      <c r="O2041" s="4">
        <v>-869.6</v>
      </c>
      <c r="P2041" s="4">
        <v>0</v>
      </c>
      <c r="Q2041" s="4">
        <v>0</v>
      </c>
      <c r="R2041" s="4">
        <v>0</v>
      </c>
      <c r="S2041" s="4">
        <v>0</v>
      </c>
      <c r="T2041" s="4">
        <v>0</v>
      </c>
      <c r="U2041" s="4">
        <v>0</v>
      </c>
      <c r="V2041" s="4">
        <v>0</v>
      </c>
      <c r="W2041" s="4">
        <v>0</v>
      </c>
      <c r="X2041" s="3" t="s">
        <v>127</v>
      </c>
    </row>
    <row r="2042" spans="1:24" ht="15.75" customHeight="1">
      <c r="A2042" s="3" t="s">
        <v>118</v>
      </c>
      <c r="B2042" s="3" t="s">
        <v>747</v>
      </c>
      <c r="C2042" s="3" t="s">
        <v>1549</v>
      </c>
      <c r="D2042" s="3" t="s">
        <v>1550</v>
      </c>
      <c r="E2042" s="3" t="s">
        <v>1551</v>
      </c>
      <c r="F2042" s="3" t="s">
        <v>211</v>
      </c>
      <c r="G2042" s="3" t="s">
        <v>212</v>
      </c>
      <c r="H2042" s="3" t="s">
        <v>218</v>
      </c>
      <c r="I2042" s="3" t="s">
        <v>219</v>
      </c>
      <c r="J2042" s="3" t="s">
        <v>123</v>
      </c>
      <c r="K2042" s="3" t="s">
        <v>132</v>
      </c>
      <c r="L2042" s="3" t="s">
        <v>1585</v>
      </c>
      <c r="M2042" s="3" t="s">
        <v>126</v>
      </c>
      <c r="N2042" s="4">
        <v>6871.77</v>
      </c>
      <c r="O2042" s="4">
        <v>-571.77</v>
      </c>
      <c r="P2042" s="4">
        <v>0</v>
      </c>
      <c r="Q2042" s="4">
        <v>6300</v>
      </c>
      <c r="R2042" s="4">
        <v>0</v>
      </c>
      <c r="S2042" s="4">
        <v>0</v>
      </c>
      <c r="T2042" s="4">
        <v>0</v>
      </c>
      <c r="U2042" s="4">
        <v>6300</v>
      </c>
      <c r="V2042" s="4">
        <v>6300</v>
      </c>
      <c r="W2042" s="4">
        <v>6300</v>
      </c>
      <c r="X2042" s="3" t="s">
        <v>127</v>
      </c>
    </row>
    <row r="2043" spans="1:24" ht="15.75" customHeight="1">
      <c r="A2043" s="3" t="s">
        <v>118</v>
      </c>
      <c r="B2043" s="3" t="s">
        <v>747</v>
      </c>
      <c r="C2043" s="3" t="s">
        <v>1549</v>
      </c>
      <c r="D2043" s="3" t="s">
        <v>1550</v>
      </c>
      <c r="E2043" s="3" t="s">
        <v>1551</v>
      </c>
      <c r="F2043" s="3" t="s">
        <v>211</v>
      </c>
      <c r="G2043" s="3" t="s">
        <v>212</v>
      </c>
      <c r="H2043" s="3" t="s">
        <v>218</v>
      </c>
      <c r="I2043" s="3" t="s">
        <v>219</v>
      </c>
      <c r="J2043" s="3" t="s">
        <v>123</v>
      </c>
      <c r="K2043" s="3" t="s">
        <v>359</v>
      </c>
      <c r="L2043" s="3" t="s">
        <v>1586</v>
      </c>
      <c r="M2043" s="3" t="s">
        <v>126</v>
      </c>
      <c r="N2043" s="4">
        <v>0</v>
      </c>
      <c r="O2043" s="4">
        <v>5000</v>
      </c>
      <c r="P2043" s="4">
        <v>0</v>
      </c>
      <c r="Q2043" s="4">
        <v>5000</v>
      </c>
      <c r="R2043" s="4">
        <v>0</v>
      </c>
      <c r="S2043" s="4">
        <v>0</v>
      </c>
      <c r="T2043" s="4">
        <v>0</v>
      </c>
      <c r="U2043" s="4">
        <v>5000</v>
      </c>
      <c r="V2043" s="4">
        <v>5000</v>
      </c>
      <c r="W2043" s="4">
        <v>5000</v>
      </c>
      <c r="X2043" s="3" t="s">
        <v>127</v>
      </c>
    </row>
    <row r="2044" spans="1:24" ht="15.75" customHeight="1">
      <c r="A2044" s="3" t="s">
        <v>118</v>
      </c>
      <c r="B2044" s="3" t="s">
        <v>747</v>
      </c>
      <c r="C2044" s="3" t="s">
        <v>1549</v>
      </c>
      <c r="D2044" s="3" t="s">
        <v>1550</v>
      </c>
      <c r="E2044" s="3" t="s">
        <v>1551</v>
      </c>
      <c r="F2044" s="3" t="s">
        <v>211</v>
      </c>
      <c r="G2044" s="3" t="s">
        <v>212</v>
      </c>
      <c r="H2044" s="3" t="s">
        <v>218</v>
      </c>
      <c r="I2044" s="3" t="s">
        <v>219</v>
      </c>
      <c r="J2044" s="3" t="s">
        <v>123</v>
      </c>
      <c r="K2044" s="3" t="s">
        <v>144</v>
      </c>
      <c r="L2044" s="3" t="s">
        <v>1599</v>
      </c>
      <c r="M2044" s="3" t="s">
        <v>126</v>
      </c>
      <c r="N2044" s="4">
        <v>3806.78</v>
      </c>
      <c r="O2044" s="4">
        <v>-3806.78</v>
      </c>
      <c r="P2044" s="4">
        <v>0</v>
      </c>
      <c r="Q2044" s="4">
        <v>0</v>
      </c>
      <c r="R2044" s="4">
        <v>0</v>
      </c>
      <c r="S2044" s="4">
        <v>0</v>
      </c>
      <c r="T2044" s="4">
        <v>0</v>
      </c>
      <c r="U2044" s="4">
        <v>0</v>
      </c>
      <c r="V2044" s="4">
        <v>0</v>
      </c>
      <c r="W2044" s="4">
        <v>0</v>
      </c>
      <c r="X2044" s="3" t="s">
        <v>127</v>
      </c>
    </row>
    <row r="2045" spans="1:24" ht="15.75" customHeight="1">
      <c r="A2045" s="3" t="s">
        <v>118</v>
      </c>
      <c r="B2045" s="3" t="s">
        <v>747</v>
      </c>
      <c r="C2045" s="3" t="s">
        <v>1549</v>
      </c>
      <c r="D2045" s="3" t="s">
        <v>1550</v>
      </c>
      <c r="E2045" s="3" t="s">
        <v>1551</v>
      </c>
      <c r="F2045" s="3" t="s">
        <v>211</v>
      </c>
      <c r="G2045" s="3" t="s">
        <v>212</v>
      </c>
      <c r="H2045" s="3" t="s">
        <v>218</v>
      </c>
      <c r="I2045" s="3" t="s">
        <v>219</v>
      </c>
      <c r="J2045" s="3" t="s">
        <v>123</v>
      </c>
      <c r="K2045" s="3" t="s">
        <v>174</v>
      </c>
      <c r="L2045" s="3" t="s">
        <v>1589</v>
      </c>
      <c r="M2045" s="3" t="s">
        <v>126</v>
      </c>
      <c r="N2045" s="4">
        <v>6999</v>
      </c>
      <c r="O2045" s="4">
        <v>-3999</v>
      </c>
      <c r="P2045" s="4">
        <v>0</v>
      </c>
      <c r="Q2045" s="4">
        <v>3000</v>
      </c>
      <c r="R2045" s="4">
        <v>0</v>
      </c>
      <c r="S2045" s="4">
        <v>0</v>
      </c>
      <c r="T2045" s="4">
        <v>0</v>
      </c>
      <c r="U2045" s="4">
        <v>3000</v>
      </c>
      <c r="V2045" s="4">
        <v>3000</v>
      </c>
      <c r="W2045" s="4">
        <v>3000</v>
      </c>
      <c r="X2045" s="3" t="s">
        <v>127</v>
      </c>
    </row>
    <row r="2046" spans="1:24" ht="15.75" customHeight="1">
      <c r="A2046" s="3" t="s">
        <v>118</v>
      </c>
      <c r="B2046" s="3" t="s">
        <v>747</v>
      </c>
      <c r="C2046" s="3" t="s">
        <v>1549</v>
      </c>
      <c r="D2046" s="3" t="s">
        <v>1550</v>
      </c>
      <c r="E2046" s="3" t="s">
        <v>1551</v>
      </c>
      <c r="F2046" s="3" t="s">
        <v>211</v>
      </c>
      <c r="G2046" s="3" t="s">
        <v>212</v>
      </c>
      <c r="H2046" s="3" t="s">
        <v>218</v>
      </c>
      <c r="I2046" s="3" t="s">
        <v>219</v>
      </c>
      <c r="J2046" s="3" t="s">
        <v>123</v>
      </c>
      <c r="K2046" s="3" t="s">
        <v>803</v>
      </c>
      <c r="L2046" s="3" t="s">
        <v>1591</v>
      </c>
      <c r="M2046" s="3" t="s">
        <v>126</v>
      </c>
      <c r="N2046" s="4">
        <v>0</v>
      </c>
      <c r="O2046" s="4">
        <v>3000</v>
      </c>
      <c r="P2046" s="4">
        <v>0</v>
      </c>
      <c r="Q2046" s="4">
        <v>3000</v>
      </c>
      <c r="R2046" s="4">
        <v>0</v>
      </c>
      <c r="S2046" s="4">
        <v>0</v>
      </c>
      <c r="T2046" s="4">
        <v>0</v>
      </c>
      <c r="U2046" s="4">
        <v>3000</v>
      </c>
      <c r="V2046" s="4">
        <v>3000</v>
      </c>
      <c r="W2046" s="4">
        <v>3000</v>
      </c>
      <c r="X2046" s="3" t="s">
        <v>127</v>
      </c>
    </row>
    <row r="2047" spans="1:24" ht="15.75" customHeight="1">
      <c r="A2047" s="3" t="s">
        <v>118</v>
      </c>
      <c r="B2047" s="3" t="s">
        <v>747</v>
      </c>
      <c r="C2047" s="3" t="s">
        <v>1549</v>
      </c>
      <c r="D2047" s="3" t="s">
        <v>1550</v>
      </c>
      <c r="E2047" s="3" t="s">
        <v>1551</v>
      </c>
      <c r="F2047" s="3" t="s">
        <v>211</v>
      </c>
      <c r="G2047" s="3" t="s">
        <v>212</v>
      </c>
      <c r="H2047" s="3" t="s">
        <v>218</v>
      </c>
      <c r="I2047" s="3" t="s">
        <v>219</v>
      </c>
      <c r="J2047" s="3" t="s">
        <v>123</v>
      </c>
      <c r="K2047" s="3" t="s">
        <v>328</v>
      </c>
      <c r="L2047" s="3" t="s">
        <v>1592</v>
      </c>
      <c r="M2047" s="3" t="s">
        <v>126</v>
      </c>
      <c r="N2047" s="4">
        <v>1285</v>
      </c>
      <c r="O2047" s="4">
        <v>-1285</v>
      </c>
      <c r="P2047" s="4">
        <v>0</v>
      </c>
      <c r="Q2047" s="4">
        <v>0</v>
      </c>
      <c r="R2047" s="4">
        <v>0</v>
      </c>
      <c r="S2047" s="4">
        <v>0</v>
      </c>
      <c r="T2047" s="4">
        <v>0</v>
      </c>
      <c r="U2047" s="4">
        <v>0</v>
      </c>
      <c r="V2047" s="4">
        <v>0</v>
      </c>
      <c r="W2047" s="4">
        <v>0</v>
      </c>
      <c r="X2047" s="3" t="s">
        <v>127</v>
      </c>
    </row>
    <row r="2048" spans="1:24" ht="15.75" customHeight="1">
      <c r="A2048" s="3" t="s">
        <v>118</v>
      </c>
      <c r="B2048" s="3" t="s">
        <v>747</v>
      </c>
      <c r="C2048" s="3" t="s">
        <v>1549</v>
      </c>
      <c r="D2048" s="3" t="s">
        <v>1550</v>
      </c>
      <c r="E2048" s="3" t="s">
        <v>1551</v>
      </c>
      <c r="F2048" s="3" t="s">
        <v>211</v>
      </c>
      <c r="G2048" s="3" t="s">
        <v>212</v>
      </c>
      <c r="H2048" s="3" t="s">
        <v>218</v>
      </c>
      <c r="I2048" s="3" t="s">
        <v>219</v>
      </c>
      <c r="J2048" s="3" t="s">
        <v>123</v>
      </c>
      <c r="K2048" s="3" t="s">
        <v>324</v>
      </c>
      <c r="L2048" s="3" t="s">
        <v>1595</v>
      </c>
      <c r="M2048" s="3" t="s">
        <v>126</v>
      </c>
      <c r="N2048" s="4">
        <v>750</v>
      </c>
      <c r="O2048" s="4">
        <v>-517.79999999999995</v>
      </c>
      <c r="P2048" s="4">
        <v>0</v>
      </c>
      <c r="Q2048" s="4">
        <v>232.2</v>
      </c>
      <c r="R2048" s="4">
        <v>0</v>
      </c>
      <c r="S2048" s="4">
        <v>0</v>
      </c>
      <c r="T2048" s="4">
        <v>0</v>
      </c>
      <c r="U2048" s="4">
        <v>232.2</v>
      </c>
      <c r="V2048" s="4">
        <v>232.2</v>
      </c>
      <c r="W2048" s="4">
        <v>232.2</v>
      </c>
      <c r="X2048" s="3" t="s">
        <v>127</v>
      </c>
    </row>
    <row r="2049" spans="1:24" ht="15.75" customHeight="1">
      <c r="A2049" s="3" t="s">
        <v>118</v>
      </c>
      <c r="B2049" s="3" t="s">
        <v>747</v>
      </c>
      <c r="C2049" s="3" t="s">
        <v>1549</v>
      </c>
      <c r="D2049" s="3" t="s">
        <v>1550</v>
      </c>
      <c r="E2049" s="3" t="s">
        <v>1551</v>
      </c>
      <c r="F2049" s="3" t="s">
        <v>211</v>
      </c>
      <c r="G2049" s="3" t="s">
        <v>212</v>
      </c>
      <c r="H2049" s="3" t="s">
        <v>218</v>
      </c>
      <c r="I2049" s="3" t="s">
        <v>219</v>
      </c>
      <c r="J2049" s="3" t="s">
        <v>123</v>
      </c>
      <c r="K2049" s="3" t="s">
        <v>808</v>
      </c>
      <c r="L2049" s="3" t="s">
        <v>1600</v>
      </c>
      <c r="M2049" s="3" t="s">
        <v>126</v>
      </c>
      <c r="N2049" s="4">
        <v>1372</v>
      </c>
      <c r="O2049" s="4">
        <v>0</v>
      </c>
      <c r="P2049" s="4">
        <v>0</v>
      </c>
      <c r="Q2049" s="4">
        <v>1372</v>
      </c>
      <c r="R2049" s="4">
        <v>0</v>
      </c>
      <c r="S2049" s="4">
        <v>0</v>
      </c>
      <c r="T2049" s="4">
        <v>0</v>
      </c>
      <c r="U2049" s="4">
        <v>1372</v>
      </c>
      <c r="V2049" s="4">
        <v>1372</v>
      </c>
      <c r="W2049" s="4">
        <v>1372</v>
      </c>
      <c r="X2049" s="3" t="s">
        <v>127</v>
      </c>
    </row>
    <row r="2050" spans="1:24" ht="15.75" customHeight="1">
      <c r="A2050" s="3" t="s">
        <v>118</v>
      </c>
      <c r="B2050" s="3" t="s">
        <v>747</v>
      </c>
      <c r="C2050" s="3" t="s">
        <v>1549</v>
      </c>
      <c r="D2050" s="3" t="s">
        <v>1550</v>
      </c>
      <c r="E2050" s="3" t="s">
        <v>1551</v>
      </c>
      <c r="F2050" s="3" t="s">
        <v>211</v>
      </c>
      <c r="G2050" s="3" t="s">
        <v>212</v>
      </c>
      <c r="H2050" s="3" t="s">
        <v>1601</v>
      </c>
      <c r="I2050" s="3" t="s">
        <v>1602</v>
      </c>
      <c r="J2050" s="3" t="s">
        <v>123</v>
      </c>
      <c r="K2050" s="3" t="s">
        <v>178</v>
      </c>
      <c r="L2050" s="3" t="s">
        <v>1579</v>
      </c>
      <c r="M2050" s="3" t="s">
        <v>126</v>
      </c>
      <c r="N2050" s="4">
        <v>0</v>
      </c>
      <c r="O2050" s="4">
        <v>5500</v>
      </c>
      <c r="P2050" s="4">
        <v>0</v>
      </c>
      <c r="Q2050" s="4">
        <v>5500</v>
      </c>
      <c r="R2050" s="4">
        <v>0</v>
      </c>
      <c r="S2050" s="4">
        <v>5445</v>
      </c>
      <c r="T2050" s="4">
        <v>0</v>
      </c>
      <c r="U2050" s="4">
        <v>55</v>
      </c>
      <c r="V2050" s="4">
        <v>5500</v>
      </c>
      <c r="W2050" s="4">
        <v>55</v>
      </c>
      <c r="X2050" s="3" t="s">
        <v>127</v>
      </c>
    </row>
    <row r="2051" spans="1:24" ht="15.75" customHeight="1">
      <c r="A2051" s="3" t="s">
        <v>118</v>
      </c>
      <c r="B2051" s="3" t="s">
        <v>747</v>
      </c>
      <c r="C2051" s="3" t="s">
        <v>1549</v>
      </c>
      <c r="D2051" s="3" t="s">
        <v>1550</v>
      </c>
      <c r="E2051" s="3" t="s">
        <v>1551</v>
      </c>
      <c r="F2051" s="3" t="s">
        <v>211</v>
      </c>
      <c r="G2051" s="3" t="s">
        <v>212</v>
      </c>
      <c r="H2051" s="3" t="s">
        <v>1601</v>
      </c>
      <c r="I2051" s="3" t="s">
        <v>1602</v>
      </c>
      <c r="J2051" s="3" t="s">
        <v>123</v>
      </c>
      <c r="K2051" s="3" t="s">
        <v>140</v>
      </c>
      <c r="L2051" s="3" t="s">
        <v>1603</v>
      </c>
      <c r="M2051" s="3" t="s">
        <v>126</v>
      </c>
      <c r="N2051" s="4">
        <v>9400</v>
      </c>
      <c r="O2051" s="4">
        <v>2600</v>
      </c>
      <c r="P2051" s="4">
        <v>0</v>
      </c>
      <c r="Q2051" s="4">
        <v>12000</v>
      </c>
      <c r="R2051" s="4">
        <v>10800</v>
      </c>
      <c r="S2051" s="4">
        <v>1200</v>
      </c>
      <c r="T2051" s="4">
        <v>1200</v>
      </c>
      <c r="U2051" s="4">
        <v>10800</v>
      </c>
      <c r="V2051" s="4">
        <v>10800</v>
      </c>
      <c r="W2051" s="4">
        <v>0</v>
      </c>
      <c r="X2051" s="3" t="s">
        <v>127</v>
      </c>
    </row>
    <row r="2052" spans="1:24" ht="15.75" customHeight="1">
      <c r="A2052" s="3" t="s">
        <v>118</v>
      </c>
      <c r="B2052" s="3" t="s">
        <v>747</v>
      </c>
      <c r="C2052" s="3" t="s">
        <v>1549</v>
      </c>
      <c r="D2052" s="3" t="s">
        <v>1550</v>
      </c>
      <c r="E2052" s="3" t="s">
        <v>1551</v>
      </c>
      <c r="F2052" s="3" t="s">
        <v>211</v>
      </c>
      <c r="G2052" s="3" t="s">
        <v>212</v>
      </c>
      <c r="H2052" s="3" t="s">
        <v>1604</v>
      </c>
      <c r="I2052" s="3" t="s">
        <v>1605</v>
      </c>
      <c r="J2052" s="3" t="s">
        <v>123</v>
      </c>
      <c r="K2052" s="3" t="s">
        <v>178</v>
      </c>
      <c r="L2052" s="3" t="s">
        <v>1579</v>
      </c>
      <c r="M2052" s="3" t="s">
        <v>126</v>
      </c>
      <c r="N2052" s="4">
        <v>16000</v>
      </c>
      <c r="O2052" s="4">
        <v>0</v>
      </c>
      <c r="P2052" s="4">
        <v>0</v>
      </c>
      <c r="Q2052" s="4">
        <v>16000</v>
      </c>
      <c r="R2052" s="4">
        <v>0</v>
      </c>
      <c r="S2052" s="4">
        <v>0</v>
      </c>
      <c r="T2052" s="4">
        <v>0</v>
      </c>
      <c r="U2052" s="4">
        <v>16000</v>
      </c>
      <c r="V2052" s="4">
        <v>16000</v>
      </c>
      <c r="W2052" s="4">
        <v>16000</v>
      </c>
      <c r="X2052" s="3" t="s">
        <v>127</v>
      </c>
    </row>
    <row r="2053" spans="1:24" ht="15.75" customHeight="1">
      <c r="A2053" s="3" t="s">
        <v>118</v>
      </c>
      <c r="B2053" s="3" t="s">
        <v>747</v>
      </c>
      <c r="C2053" s="3" t="s">
        <v>1549</v>
      </c>
      <c r="D2053" s="3" t="s">
        <v>1550</v>
      </c>
      <c r="E2053" s="3" t="s">
        <v>1551</v>
      </c>
      <c r="F2053" s="3" t="s">
        <v>211</v>
      </c>
      <c r="G2053" s="3" t="s">
        <v>212</v>
      </c>
      <c r="H2053" s="3" t="s">
        <v>1604</v>
      </c>
      <c r="I2053" s="3" t="s">
        <v>1605</v>
      </c>
      <c r="J2053" s="3" t="s">
        <v>123</v>
      </c>
      <c r="K2053" s="3" t="s">
        <v>150</v>
      </c>
      <c r="L2053" s="3" t="s">
        <v>1597</v>
      </c>
      <c r="M2053" s="3" t="s">
        <v>126</v>
      </c>
      <c r="N2053" s="4">
        <v>21693.9</v>
      </c>
      <c r="O2053" s="4">
        <v>0</v>
      </c>
      <c r="P2053" s="4">
        <v>0</v>
      </c>
      <c r="Q2053" s="4">
        <v>21693.9</v>
      </c>
      <c r="R2053" s="4">
        <v>0</v>
      </c>
      <c r="S2053" s="4">
        <v>0</v>
      </c>
      <c r="T2053" s="4">
        <v>0</v>
      </c>
      <c r="U2053" s="4">
        <v>21693.9</v>
      </c>
      <c r="V2053" s="4">
        <v>21693.9</v>
      </c>
      <c r="W2053" s="4">
        <v>21693.9</v>
      </c>
      <c r="X2053" s="3" t="s">
        <v>127</v>
      </c>
    </row>
    <row r="2054" spans="1:24" ht="15.75" customHeight="1">
      <c r="A2054" s="3" t="s">
        <v>118</v>
      </c>
      <c r="B2054" s="3" t="s">
        <v>747</v>
      </c>
      <c r="C2054" s="3" t="s">
        <v>1549</v>
      </c>
      <c r="D2054" s="3" t="s">
        <v>1550</v>
      </c>
      <c r="E2054" s="3" t="s">
        <v>1551</v>
      </c>
      <c r="F2054" s="3" t="s">
        <v>211</v>
      </c>
      <c r="G2054" s="3" t="s">
        <v>212</v>
      </c>
      <c r="H2054" s="3" t="s">
        <v>1604</v>
      </c>
      <c r="I2054" s="3" t="s">
        <v>1605</v>
      </c>
      <c r="J2054" s="3" t="s">
        <v>123</v>
      </c>
      <c r="K2054" s="3" t="s">
        <v>140</v>
      </c>
      <c r="L2054" s="3" t="s">
        <v>1603</v>
      </c>
      <c r="M2054" s="3" t="s">
        <v>126</v>
      </c>
      <c r="N2054" s="4">
        <v>14930</v>
      </c>
      <c r="O2054" s="4">
        <v>0</v>
      </c>
      <c r="P2054" s="4">
        <v>0</v>
      </c>
      <c r="Q2054" s="4">
        <v>14930</v>
      </c>
      <c r="R2054" s="4">
        <v>2621.77</v>
      </c>
      <c r="S2054" s="4">
        <v>6709.23</v>
      </c>
      <c r="T2054" s="4">
        <v>5465.19</v>
      </c>
      <c r="U2054" s="4">
        <v>8220.77</v>
      </c>
      <c r="V2054" s="4">
        <v>9464.81</v>
      </c>
      <c r="W2054" s="4">
        <v>5599</v>
      </c>
      <c r="X2054" s="3" t="s">
        <v>127</v>
      </c>
    </row>
    <row r="2055" spans="1:24" ht="15.75" customHeight="1">
      <c r="A2055" s="3" t="s">
        <v>118</v>
      </c>
      <c r="B2055" s="3" t="s">
        <v>747</v>
      </c>
      <c r="C2055" s="3" t="s">
        <v>1549</v>
      </c>
      <c r="D2055" s="3" t="s">
        <v>1550</v>
      </c>
      <c r="E2055" s="3" t="s">
        <v>1551</v>
      </c>
      <c r="F2055" s="3" t="s">
        <v>211</v>
      </c>
      <c r="G2055" s="3" t="s">
        <v>212</v>
      </c>
      <c r="H2055" s="3" t="s">
        <v>1604</v>
      </c>
      <c r="I2055" s="3" t="s">
        <v>1605</v>
      </c>
      <c r="J2055" s="3" t="s">
        <v>123</v>
      </c>
      <c r="K2055" s="3" t="s">
        <v>618</v>
      </c>
      <c r="L2055" s="3" t="s">
        <v>1606</v>
      </c>
      <c r="M2055" s="3" t="s">
        <v>126</v>
      </c>
      <c r="N2055" s="4">
        <v>41265</v>
      </c>
      <c r="O2055" s="4">
        <v>0</v>
      </c>
      <c r="P2055" s="4">
        <v>0</v>
      </c>
      <c r="Q2055" s="4">
        <v>41265</v>
      </c>
      <c r="R2055" s="4">
        <v>6230</v>
      </c>
      <c r="S2055" s="4">
        <v>25700</v>
      </c>
      <c r="T2055" s="4">
        <v>0</v>
      </c>
      <c r="U2055" s="4">
        <v>15565</v>
      </c>
      <c r="V2055" s="4">
        <v>41265</v>
      </c>
      <c r="W2055" s="4">
        <v>9335</v>
      </c>
      <c r="X2055" s="3" t="s">
        <v>127</v>
      </c>
    </row>
    <row r="2056" spans="1:24" ht="15.75" customHeight="1">
      <c r="A2056" s="3" t="s">
        <v>243</v>
      </c>
      <c r="B2056" s="3" t="s">
        <v>747</v>
      </c>
      <c r="C2056" s="3" t="s">
        <v>1549</v>
      </c>
      <c r="D2056" s="3" t="s">
        <v>1550</v>
      </c>
      <c r="E2056" s="3" t="s">
        <v>1551</v>
      </c>
      <c r="F2056" s="3" t="s">
        <v>29</v>
      </c>
      <c r="G2056" s="3" t="s">
        <v>30</v>
      </c>
      <c r="H2056" s="3" t="s">
        <v>67</v>
      </c>
      <c r="I2056" s="3" t="s">
        <v>68</v>
      </c>
      <c r="J2056" s="3" t="s">
        <v>244</v>
      </c>
      <c r="K2056" s="3" t="s">
        <v>245</v>
      </c>
      <c r="L2056" s="3" t="s">
        <v>1607</v>
      </c>
      <c r="M2056" s="3" t="s">
        <v>36</v>
      </c>
      <c r="N2056" s="4">
        <v>939.48</v>
      </c>
      <c r="O2056" s="4">
        <v>0</v>
      </c>
      <c r="P2056" s="4">
        <v>0</v>
      </c>
      <c r="Q2056" s="4">
        <v>939.48</v>
      </c>
      <c r="R2056" s="4">
        <v>0</v>
      </c>
      <c r="S2056" s="4">
        <v>0</v>
      </c>
      <c r="T2056" s="4">
        <v>0</v>
      </c>
      <c r="U2056" s="4">
        <v>939.48</v>
      </c>
      <c r="V2056" s="4">
        <v>939.48</v>
      </c>
      <c r="W2056" s="4">
        <v>939.48</v>
      </c>
      <c r="X2056" s="3" t="s">
        <v>247</v>
      </c>
    </row>
    <row r="2057" spans="1:24" ht="15.75" customHeight="1">
      <c r="A2057" s="3" t="s">
        <v>243</v>
      </c>
      <c r="B2057" s="3" t="s">
        <v>747</v>
      </c>
      <c r="C2057" s="3" t="s">
        <v>1549</v>
      </c>
      <c r="D2057" s="3" t="s">
        <v>1550</v>
      </c>
      <c r="E2057" s="3" t="s">
        <v>1551</v>
      </c>
      <c r="F2057" s="3" t="s">
        <v>29</v>
      </c>
      <c r="G2057" s="3" t="s">
        <v>30</v>
      </c>
      <c r="H2057" s="3" t="s">
        <v>67</v>
      </c>
      <c r="I2057" s="3" t="s">
        <v>68</v>
      </c>
      <c r="J2057" s="3" t="s">
        <v>244</v>
      </c>
      <c r="K2057" s="3" t="s">
        <v>248</v>
      </c>
      <c r="L2057" s="3" t="s">
        <v>1608</v>
      </c>
      <c r="M2057" s="3" t="s">
        <v>36</v>
      </c>
      <c r="N2057" s="4">
        <v>5600</v>
      </c>
      <c r="O2057" s="4">
        <v>-1360.62</v>
      </c>
      <c r="P2057" s="4">
        <v>0</v>
      </c>
      <c r="Q2057" s="4">
        <v>4239.38</v>
      </c>
      <c r="R2057" s="4">
        <v>0</v>
      </c>
      <c r="S2057" s="4">
        <v>0</v>
      </c>
      <c r="T2057" s="4">
        <v>0</v>
      </c>
      <c r="U2057" s="4">
        <v>4239.38</v>
      </c>
      <c r="V2057" s="4">
        <v>4239.38</v>
      </c>
      <c r="W2057" s="4">
        <v>4239.38</v>
      </c>
      <c r="X2057" s="3" t="s">
        <v>247</v>
      </c>
    </row>
    <row r="2058" spans="1:24" ht="15.75" customHeight="1">
      <c r="A2058" s="3" t="s">
        <v>243</v>
      </c>
      <c r="B2058" s="3" t="s">
        <v>747</v>
      </c>
      <c r="C2058" s="3" t="s">
        <v>1549</v>
      </c>
      <c r="D2058" s="3" t="s">
        <v>1550</v>
      </c>
      <c r="E2058" s="3" t="s">
        <v>1551</v>
      </c>
      <c r="F2058" s="3" t="s">
        <v>29</v>
      </c>
      <c r="G2058" s="3" t="s">
        <v>30</v>
      </c>
      <c r="H2058" s="3" t="s">
        <v>67</v>
      </c>
      <c r="I2058" s="3" t="s">
        <v>68</v>
      </c>
      <c r="J2058" s="3" t="s">
        <v>244</v>
      </c>
      <c r="K2058" s="3" t="s">
        <v>250</v>
      </c>
      <c r="L2058" s="3" t="s">
        <v>1609</v>
      </c>
      <c r="M2058" s="3" t="s">
        <v>36</v>
      </c>
      <c r="N2058" s="4">
        <v>25000</v>
      </c>
      <c r="O2058" s="4">
        <v>0</v>
      </c>
      <c r="P2058" s="4">
        <v>0</v>
      </c>
      <c r="Q2058" s="4">
        <v>25000</v>
      </c>
      <c r="R2058" s="4">
        <v>22719</v>
      </c>
      <c r="S2058" s="4">
        <v>998</v>
      </c>
      <c r="T2058" s="4">
        <v>0</v>
      </c>
      <c r="U2058" s="4">
        <v>24002</v>
      </c>
      <c r="V2058" s="4">
        <v>25000</v>
      </c>
      <c r="W2058" s="4">
        <v>1283</v>
      </c>
      <c r="X2058" s="3" t="s">
        <v>247</v>
      </c>
    </row>
    <row r="2059" spans="1:24" ht="15.75" customHeight="1">
      <c r="A2059" s="3" t="s">
        <v>243</v>
      </c>
      <c r="B2059" s="3" t="s">
        <v>747</v>
      </c>
      <c r="C2059" s="3" t="s">
        <v>1549</v>
      </c>
      <c r="D2059" s="3" t="s">
        <v>1550</v>
      </c>
      <c r="E2059" s="3" t="s">
        <v>1551</v>
      </c>
      <c r="F2059" s="3" t="s">
        <v>211</v>
      </c>
      <c r="G2059" s="3" t="s">
        <v>212</v>
      </c>
      <c r="H2059" s="3" t="s">
        <v>213</v>
      </c>
      <c r="I2059" s="3" t="s">
        <v>214</v>
      </c>
      <c r="J2059" s="3" t="s">
        <v>244</v>
      </c>
      <c r="K2059" s="3" t="s">
        <v>1610</v>
      </c>
      <c r="L2059" s="3" t="s">
        <v>1611</v>
      </c>
      <c r="M2059" s="3" t="s">
        <v>126</v>
      </c>
      <c r="N2059" s="4">
        <v>95000</v>
      </c>
      <c r="O2059" s="4">
        <v>-39102.85</v>
      </c>
      <c r="P2059" s="4">
        <v>0</v>
      </c>
      <c r="Q2059" s="4">
        <v>55897.15</v>
      </c>
      <c r="R2059" s="4">
        <v>0</v>
      </c>
      <c r="S2059" s="4">
        <v>0</v>
      </c>
      <c r="T2059" s="4">
        <v>0</v>
      </c>
      <c r="U2059" s="4">
        <v>55897.15</v>
      </c>
      <c r="V2059" s="4">
        <v>55897.15</v>
      </c>
      <c r="W2059" s="4">
        <v>55897.15</v>
      </c>
      <c r="X2059" s="3" t="s">
        <v>247</v>
      </c>
    </row>
    <row r="2060" spans="1:24" ht="15.75" customHeight="1">
      <c r="A2060" s="3" t="s">
        <v>243</v>
      </c>
      <c r="B2060" s="3" t="s">
        <v>747</v>
      </c>
      <c r="C2060" s="3" t="s">
        <v>1549</v>
      </c>
      <c r="D2060" s="3" t="s">
        <v>1550</v>
      </c>
      <c r="E2060" s="3" t="s">
        <v>1551</v>
      </c>
      <c r="F2060" s="3" t="s">
        <v>211</v>
      </c>
      <c r="G2060" s="3" t="s">
        <v>212</v>
      </c>
      <c r="H2060" s="3" t="s">
        <v>218</v>
      </c>
      <c r="I2060" s="3" t="s">
        <v>219</v>
      </c>
      <c r="J2060" s="3" t="s">
        <v>244</v>
      </c>
      <c r="K2060" s="3" t="s">
        <v>248</v>
      </c>
      <c r="L2060" s="3" t="s">
        <v>1612</v>
      </c>
      <c r="M2060" s="3" t="s">
        <v>126</v>
      </c>
      <c r="N2060" s="4">
        <v>8175</v>
      </c>
      <c r="O2060" s="4">
        <v>0</v>
      </c>
      <c r="P2060" s="4">
        <v>0</v>
      </c>
      <c r="Q2060" s="4">
        <v>8175</v>
      </c>
      <c r="R2060" s="4">
        <v>0</v>
      </c>
      <c r="S2060" s="4">
        <v>0</v>
      </c>
      <c r="T2060" s="4">
        <v>0</v>
      </c>
      <c r="U2060" s="4">
        <v>8175</v>
      </c>
      <c r="V2060" s="4">
        <v>8175</v>
      </c>
      <c r="W2060" s="4">
        <v>8175</v>
      </c>
      <c r="X2060" s="3" t="s">
        <v>247</v>
      </c>
    </row>
    <row r="2061" spans="1:24" ht="15.75" customHeight="1">
      <c r="A2061" s="3" t="s">
        <v>243</v>
      </c>
      <c r="B2061" s="3" t="s">
        <v>747</v>
      </c>
      <c r="C2061" s="3" t="s">
        <v>1549</v>
      </c>
      <c r="D2061" s="3" t="s">
        <v>1550</v>
      </c>
      <c r="E2061" s="3" t="s">
        <v>1551</v>
      </c>
      <c r="F2061" s="3" t="s">
        <v>211</v>
      </c>
      <c r="G2061" s="3" t="s">
        <v>212</v>
      </c>
      <c r="H2061" s="3" t="s">
        <v>218</v>
      </c>
      <c r="I2061" s="3" t="s">
        <v>219</v>
      </c>
      <c r="J2061" s="3" t="s">
        <v>244</v>
      </c>
      <c r="K2061" s="3" t="s">
        <v>250</v>
      </c>
      <c r="L2061" s="3" t="s">
        <v>1613</v>
      </c>
      <c r="M2061" s="3" t="s">
        <v>126</v>
      </c>
      <c r="N2061" s="4">
        <v>9941.93</v>
      </c>
      <c r="O2061" s="4">
        <v>-9941.93</v>
      </c>
      <c r="P2061" s="4">
        <v>0</v>
      </c>
      <c r="Q2061" s="4">
        <v>0</v>
      </c>
      <c r="R2061" s="4">
        <v>0</v>
      </c>
      <c r="S2061" s="4">
        <v>0</v>
      </c>
      <c r="T2061" s="4">
        <v>0</v>
      </c>
      <c r="U2061" s="4">
        <v>0</v>
      </c>
      <c r="V2061" s="4">
        <v>0</v>
      </c>
      <c r="W2061" s="4">
        <v>0</v>
      </c>
      <c r="X2061" s="3" t="s">
        <v>247</v>
      </c>
    </row>
    <row r="2062" spans="1:24" ht="15.75" customHeight="1">
      <c r="A2062" s="3" t="s">
        <v>243</v>
      </c>
      <c r="B2062" s="3" t="s">
        <v>747</v>
      </c>
      <c r="C2062" s="3" t="s">
        <v>1549</v>
      </c>
      <c r="D2062" s="3" t="s">
        <v>1550</v>
      </c>
      <c r="E2062" s="3" t="s">
        <v>1551</v>
      </c>
      <c r="F2062" s="3" t="s">
        <v>211</v>
      </c>
      <c r="G2062" s="3" t="s">
        <v>212</v>
      </c>
      <c r="H2062" s="3" t="s">
        <v>1601</v>
      </c>
      <c r="I2062" s="3" t="s">
        <v>1602</v>
      </c>
      <c r="J2062" s="3" t="s">
        <v>244</v>
      </c>
      <c r="K2062" s="3" t="s">
        <v>248</v>
      </c>
      <c r="L2062" s="3" t="s">
        <v>1612</v>
      </c>
      <c r="M2062" s="3" t="s">
        <v>126</v>
      </c>
      <c r="N2062" s="4">
        <v>1772</v>
      </c>
      <c r="O2062" s="4">
        <v>-1772</v>
      </c>
      <c r="P2062" s="4">
        <v>0</v>
      </c>
      <c r="Q2062" s="4">
        <v>0</v>
      </c>
      <c r="R2062" s="4">
        <v>0</v>
      </c>
      <c r="S2062" s="4">
        <v>0</v>
      </c>
      <c r="T2062" s="4">
        <v>0</v>
      </c>
      <c r="U2062" s="4">
        <v>0</v>
      </c>
      <c r="V2062" s="4">
        <v>0</v>
      </c>
      <c r="W2062" s="4">
        <v>0</v>
      </c>
      <c r="X2062" s="3" t="s">
        <v>247</v>
      </c>
    </row>
    <row r="2063" spans="1:24" ht="15.75" customHeight="1">
      <c r="A2063" s="3" t="s">
        <v>243</v>
      </c>
      <c r="B2063" s="3" t="s">
        <v>747</v>
      </c>
      <c r="C2063" s="3" t="s">
        <v>1549</v>
      </c>
      <c r="D2063" s="3" t="s">
        <v>1550</v>
      </c>
      <c r="E2063" s="3" t="s">
        <v>1551</v>
      </c>
      <c r="F2063" s="3" t="s">
        <v>211</v>
      </c>
      <c r="G2063" s="3" t="s">
        <v>212</v>
      </c>
      <c r="H2063" s="3" t="s">
        <v>1601</v>
      </c>
      <c r="I2063" s="3" t="s">
        <v>1602</v>
      </c>
      <c r="J2063" s="3" t="s">
        <v>244</v>
      </c>
      <c r="K2063" s="3" t="s">
        <v>250</v>
      </c>
      <c r="L2063" s="3" t="s">
        <v>1613</v>
      </c>
      <c r="M2063" s="3" t="s">
        <v>126</v>
      </c>
      <c r="N2063" s="4">
        <v>6328</v>
      </c>
      <c r="O2063" s="4">
        <v>-6328</v>
      </c>
      <c r="P2063" s="4">
        <v>0</v>
      </c>
      <c r="Q2063" s="4">
        <v>0</v>
      </c>
      <c r="R2063" s="4">
        <v>0</v>
      </c>
      <c r="S2063" s="4">
        <v>0</v>
      </c>
      <c r="T2063" s="4">
        <v>0</v>
      </c>
      <c r="U2063" s="4">
        <v>0</v>
      </c>
      <c r="V2063" s="4">
        <v>0</v>
      </c>
      <c r="W2063" s="4">
        <v>0</v>
      </c>
      <c r="X2063" s="3" t="s">
        <v>247</v>
      </c>
    </row>
    <row r="2064" spans="1:24" ht="15.75" customHeight="1">
      <c r="A2064" s="3" t="s">
        <v>243</v>
      </c>
      <c r="B2064" s="3" t="s">
        <v>747</v>
      </c>
      <c r="C2064" s="3" t="s">
        <v>1549</v>
      </c>
      <c r="D2064" s="3" t="s">
        <v>1550</v>
      </c>
      <c r="E2064" s="3" t="s">
        <v>1551</v>
      </c>
      <c r="F2064" s="3" t="s">
        <v>211</v>
      </c>
      <c r="G2064" s="3" t="s">
        <v>212</v>
      </c>
      <c r="H2064" s="3" t="s">
        <v>1604</v>
      </c>
      <c r="I2064" s="3" t="s">
        <v>1605</v>
      </c>
      <c r="J2064" s="3" t="s">
        <v>244</v>
      </c>
      <c r="K2064" s="3" t="s">
        <v>250</v>
      </c>
      <c r="L2064" s="3" t="s">
        <v>1613</v>
      </c>
      <c r="M2064" s="3" t="s">
        <v>126</v>
      </c>
      <c r="N2064" s="4">
        <v>111.1</v>
      </c>
      <c r="O2064" s="4">
        <v>0</v>
      </c>
      <c r="P2064" s="4">
        <v>0</v>
      </c>
      <c r="Q2064" s="4">
        <v>111.1</v>
      </c>
      <c r="R2064" s="4">
        <v>0</v>
      </c>
      <c r="S2064" s="4">
        <v>0</v>
      </c>
      <c r="T2064" s="4">
        <v>0</v>
      </c>
      <c r="U2064" s="4">
        <v>111.1</v>
      </c>
      <c r="V2064" s="4">
        <v>111.1</v>
      </c>
      <c r="W2064" s="4">
        <v>111.1</v>
      </c>
      <c r="X2064" s="3" t="s">
        <v>247</v>
      </c>
    </row>
    <row r="2065" spans="1:24" ht="15.75" customHeight="1">
      <c r="A2065" s="3" t="s">
        <v>262</v>
      </c>
      <c r="B2065" s="3" t="s">
        <v>747</v>
      </c>
      <c r="C2065" s="3" t="s">
        <v>1549</v>
      </c>
      <c r="D2065" s="3" t="s">
        <v>1550</v>
      </c>
      <c r="E2065" s="3" t="s">
        <v>1551</v>
      </c>
      <c r="F2065" s="3" t="s">
        <v>29</v>
      </c>
      <c r="G2065" s="3" t="s">
        <v>30</v>
      </c>
      <c r="H2065" s="3" t="s">
        <v>31</v>
      </c>
      <c r="I2065" s="3" t="s">
        <v>32</v>
      </c>
      <c r="J2065" s="3" t="s">
        <v>263</v>
      </c>
      <c r="K2065" s="3" t="s">
        <v>264</v>
      </c>
      <c r="L2065" s="3" t="s">
        <v>1614</v>
      </c>
      <c r="M2065" s="3" t="s">
        <v>36</v>
      </c>
      <c r="N2065" s="4">
        <v>61196.35</v>
      </c>
      <c r="O2065" s="4">
        <v>0</v>
      </c>
      <c r="P2065" s="4">
        <v>0</v>
      </c>
      <c r="Q2065" s="4">
        <v>61196.35</v>
      </c>
      <c r="R2065" s="4">
        <v>0</v>
      </c>
      <c r="S2065" s="4">
        <v>14436.01</v>
      </c>
      <c r="T2065" s="4">
        <v>12725.4</v>
      </c>
      <c r="U2065" s="4">
        <v>46760.34</v>
      </c>
      <c r="V2065" s="4">
        <v>48470.95</v>
      </c>
      <c r="W2065" s="4">
        <v>46760.34</v>
      </c>
      <c r="X2065" s="3" t="s">
        <v>266</v>
      </c>
    </row>
    <row r="2066" spans="1:24" ht="15.75" customHeight="1">
      <c r="A2066" s="3" t="s">
        <v>262</v>
      </c>
      <c r="B2066" s="3" t="s">
        <v>747</v>
      </c>
      <c r="C2066" s="3" t="s">
        <v>1549</v>
      </c>
      <c r="D2066" s="3" t="s">
        <v>1550</v>
      </c>
      <c r="E2066" s="3" t="s">
        <v>1551</v>
      </c>
      <c r="F2066" s="3" t="s">
        <v>211</v>
      </c>
      <c r="G2066" s="3" t="s">
        <v>212</v>
      </c>
      <c r="H2066" s="3" t="s">
        <v>1604</v>
      </c>
      <c r="I2066" s="3" t="s">
        <v>1605</v>
      </c>
      <c r="J2066" s="3" t="s">
        <v>263</v>
      </c>
      <c r="K2066" s="3" t="s">
        <v>1615</v>
      </c>
      <c r="L2066" s="3" t="s">
        <v>1616</v>
      </c>
      <c r="M2066" s="3" t="s">
        <v>126</v>
      </c>
      <c r="N2066" s="4">
        <v>3774000</v>
      </c>
      <c r="O2066" s="4">
        <v>0</v>
      </c>
      <c r="P2066" s="4">
        <v>0</v>
      </c>
      <c r="Q2066" s="4">
        <v>3774000</v>
      </c>
      <c r="R2066" s="4">
        <v>0</v>
      </c>
      <c r="S2066" s="4">
        <v>3774000</v>
      </c>
      <c r="T2066" s="4">
        <v>0</v>
      </c>
      <c r="U2066" s="4">
        <v>0</v>
      </c>
      <c r="V2066" s="4">
        <v>3774000</v>
      </c>
      <c r="W2066" s="4">
        <v>0</v>
      </c>
      <c r="X2066" s="3" t="s">
        <v>266</v>
      </c>
    </row>
    <row r="2067" spans="1:24" ht="15.75" customHeight="1">
      <c r="A2067" s="3" t="s">
        <v>24</v>
      </c>
      <c r="B2067" s="3" t="s">
        <v>267</v>
      </c>
      <c r="C2067" s="3" t="s">
        <v>1617</v>
      </c>
      <c r="D2067" s="3" t="s">
        <v>1618</v>
      </c>
      <c r="E2067" s="3" t="s">
        <v>1619</v>
      </c>
      <c r="F2067" s="3" t="s">
        <v>29</v>
      </c>
      <c r="G2067" s="3" t="s">
        <v>30</v>
      </c>
      <c r="H2067" s="3" t="s">
        <v>31</v>
      </c>
      <c r="I2067" s="3" t="s">
        <v>32</v>
      </c>
      <c r="J2067" s="3" t="s">
        <v>33</v>
      </c>
      <c r="K2067" s="3" t="s">
        <v>34</v>
      </c>
      <c r="L2067" s="3" t="s">
        <v>1620</v>
      </c>
      <c r="M2067" s="3" t="s">
        <v>36</v>
      </c>
      <c r="N2067" s="4">
        <v>262330</v>
      </c>
      <c r="O2067" s="4">
        <v>1317050</v>
      </c>
      <c r="P2067" s="4">
        <v>0</v>
      </c>
      <c r="Q2067" s="4">
        <v>1579380</v>
      </c>
      <c r="R2067" s="4">
        <v>0</v>
      </c>
      <c r="S2067" s="4">
        <v>577476.73</v>
      </c>
      <c r="T2067" s="4">
        <v>577476.73</v>
      </c>
      <c r="U2067" s="4">
        <v>1001903.27</v>
      </c>
      <c r="V2067" s="4">
        <v>1001903.27</v>
      </c>
      <c r="W2067" s="4">
        <v>1001903.27</v>
      </c>
      <c r="X2067" s="3" t="s">
        <v>37</v>
      </c>
    </row>
    <row r="2068" spans="1:24" ht="15.75" customHeight="1">
      <c r="A2068" s="3" t="s">
        <v>24</v>
      </c>
      <c r="B2068" s="3" t="s">
        <v>267</v>
      </c>
      <c r="C2068" s="3" t="s">
        <v>1617</v>
      </c>
      <c r="D2068" s="3" t="s">
        <v>1618</v>
      </c>
      <c r="E2068" s="3" t="s">
        <v>1619</v>
      </c>
      <c r="F2068" s="3" t="s">
        <v>29</v>
      </c>
      <c r="G2068" s="3" t="s">
        <v>30</v>
      </c>
      <c r="H2068" s="3" t="s">
        <v>31</v>
      </c>
      <c r="I2068" s="3" t="s">
        <v>32</v>
      </c>
      <c r="J2068" s="3" t="s">
        <v>33</v>
      </c>
      <c r="K2068" s="3" t="s">
        <v>38</v>
      </c>
      <c r="L2068" s="3" t="s">
        <v>1621</v>
      </c>
      <c r="M2068" s="3" t="s">
        <v>36</v>
      </c>
      <c r="N2068" s="4">
        <v>3714.06</v>
      </c>
      <c r="O2068" s="4">
        <v>18570.3</v>
      </c>
      <c r="P2068" s="4">
        <v>0</v>
      </c>
      <c r="Q2068" s="4">
        <v>22284.36</v>
      </c>
      <c r="R2068" s="4">
        <v>0</v>
      </c>
      <c r="S2068" s="4">
        <v>9285.15</v>
      </c>
      <c r="T2068" s="4">
        <v>9285.15</v>
      </c>
      <c r="U2068" s="4">
        <v>12999.21</v>
      </c>
      <c r="V2068" s="4">
        <v>12999.21</v>
      </c>
      <c r="W2068" s="4">
        <v>12999.21</v>
      </c>
      <c r="X2068" s="3" t="s">
        <v>37</v>
      </c>
    </row>
    <row r="2069" spans="1:24" ht="15.75" customHeight="1">
      <c r="A2069" s="3" t="s">
        <v>24</v>
      </c>
      <c r="B2069" s="3" t="s">
        <v>267</v>
      </c>
      <c r="C2069" s="3" t="s">
        <v>1617</v>
      </c>
      <c r="D2069" s="3" t="s">
        <v>1618</v>
      </c>
      <c r="E2069" s="3" t="s">
        <v>1619</v>
      </c>
      <c r="F2069" s="3" t="s">
        <v>29</v>
      </c>
      <c r="G2069" s="3" t="s">
        <v>30</v>
      </c>
      <c r="H2069" s="3" t="s">
        <v>31</v>
      </c>
      <c r="I2069" s="3" t="s">
        <v>32</v>
      </c>
      <c r="J2069" s="3" t="s">
        <v>33</v>
      </c>
      <c r="K2069" s="3" t="s">
        <v>40</v>
      </c>
      <c r="L2069" s="3" t="s">
        <v>1622</v>
      </c>
      <c r="M2069" s="3" t="s">
        <v>36</v>
      </c>
      <c r="N2069" s="4">
        <v>85697.84</v>
      </c>
      <c r="O2069" s="4">
        <v>68939.19</v>
      </c>
      <c r="P2069" s="4">
        <v>0</v>
      </c>
      <c r="Q2069" s="4">
        <v>154637.03</v>
      </c>
      <c r="R2069" s="4">
        <v>18420.45</v>
      </c>
      <c r="S2069" s="4">
        <v>19358.8</v>
      </c>
      <c r="T2069" s="4">
        <v>19358.8</v>
      </c>
      <c r="U2069" s="4">
        <v>135278.23000000001</v>
      </c>
      <c r="V2069" s="4">
        <v>135278.23000000001</v>
      </c>
      <c r="W2069" s="4">
        <v>116857.78</v>
      </c>
      <c r="X2069" s="3" t="s">
        <v>37</v>
      </c>
    </row>
    <row r="2070" spans="1:24" ht="15.75" customHeight="1">
      <c r="A2070" s="3" t="s">
        <v>24</v>
      </c>
      <c r="B2070" s="3" t="s">
        <v>267</v>
      </c>
      <c r="C2070" s="3" t="s">
        <v>1617</v>
      </c>
      <c r="D2070" s="3" t="s">
        <v>1618</v>
      </c>
      <c r="E2070" s="3" t="s">
        <v>1619</v>
      </c>
      <c r="F2070" s="3" t="s">
        <v>29</v>
      </c>
      <c r="G2070" s="3" t="s">
        <v>30</v>
      </c>
      <c r="H2070" s="3" t="s">
        <v>31</v>
      </c>
      <c r="I2070" s="3" t="s">
        <v>32</v>
      </c>
      <c r="J2070" s="3" t="s">
        <v>33</v>
      </c>
      <c r="K2070" s="3" t="s">
        <v>42</v>
      </c>
      <c r="L2070" s="3" t="s">
        <v>1623</v>
      </c>
      <c r="M2070" s="3" t="s">
        <v>36</v>
      </c>
      <c r="N2070" s="4">
        <v>7437.5</v>
      </c>
      <c r="O2070" s="4">
        <v>39812.5</v>
      </c>
      <c r="P2070" s="4">
        <v>0</v>
      </c>
      <c r="Q2070" s="4">
        <v>47250</v>
      </c>
      <c r="R2070" s="4">
        <v>5550</v>
      </c>
      <c r="S2070" s="4">
        <v>4087.5</v>
      </c>
      <c r="T2070" s="4">
        <v>4087.5</v>
      </c>
      <c r="U2070" s="4">
        <v>43162.5</v>
      </c>
      <c r="V2070" s="4">
        <v>43162.5</v>
      </c>
      <c r="W2070" s="4">
        <v>37612.5</v>
      </c>
      <c r="X2070" s="3" t="s">
        <v>37</v>
      </c>
    </row>
    <row r="2071" spans="1:24" ht="15.75" customHeight="1">
      <c r="A2071" s="3" t="s">
        <v>24</v>
      </c>
      <c r="B2071" s="3" t="s">
        <v>267</v>
      </c>
      <c r="C2071" s="3" t="s">
        <v>1617</v>
      </c>
      <c r="D2071" s="3" t="s">
        <v>1618</v>
      </c>
      <c r="E2071" s="3" t="s">
        <v>1619</v>
      </c>
      <c r="F2071" s="3" t="s">
        <v>29</v>
      </c>
      <c r="G2071" s="3" t="s">
        <v>30</v>
      </c>
      <c r="H2071" s="3" t="s">
        <v>31</v>
      </c>
      <c r="I2071" s="3" t="s">
        <v>32</v>
      </c>
      <c r="J2071" s="3" t="s">
        <v>33</v>
      </c>
      <c r="K2071" s="3" t="s">
        <v>44</v>
      </c>
      <c r="L2071" s="3" t="s">
        <v>1624</v>
      </c>
      <c r="M2071" s="3" t="s">
        <v>36</v>
      </c>
      <c r="N2071" s="4">
        <v>28</v>
      </c>
      <c r="O2071" s="4">
        <v>526.4</v>
      </c>
      <c r="P2071" s="4">
        <v>0</v>
      </c>
      <c r="Q2071" s="4">
        <v>554.4</v>
      </c>
      <c r="R2071" s="4">
        <v>0</v>
      </c>
      <c r="S2071" s="4">
        <v>71.400000000000006</v>
      </c>
      <c r="T2071" s="4">
        <v>71.400000000000006</v>
      </c>
      <c r="U2071" s="4">
        <v>483</v>
      </c>
      <c r="V2071" s="4">
        <v>483</v>
      </c>
      <c r="W2071" s="4">
        <v>483</v>
      </c>
      <c r="X2071" s="3" t="s">
        <v>37</v>
      </c>
    </row>
    <row r="2072" spans="1:24" ht="15.75" customHeight="1">
      <c r="A2072" s="3" t="s">
        <v>24</v>
      </c>
      <c r="B2072" s="3" t="s">
        <v>267</v>
      </c>
      <c r="C2072" s="3" t="s">
        <v>1617</v>
      </c>
      <c r="D2072" s="3" t="s">
        <v>1618</v>
      </c>
      <c r="E2072" s="3" t="s">
        <v>1619</v>
      </c>
      <c r="F2072" s="3" t="s">
        <v>29</v>
      </c>
      <c r="G2072" s="3" t="s">
        <v>30</v>
      </c>
      <c r="H2072" s="3" t="s">
        <v>31</v>
      </c>
      <c r="I2072" s="3" t="s">
        <v>32</v>
      </c>
      <c r="J2072" s="3" t="s">
        <v>33</v>
      </c>
      <c r="K2072" s="3" t="s">
        <v>46</v>
      </c>
      <c r="L2072" s="3" t="s">
        <v>1625</v>
      </c>
      <c r="M2072" s="3" t="s">
        <v>36</v>
      </c>
      <c r="N2072" s="4">
        <v>480</v>
      </c>
      <c r="O2072" s="4">
        <v>2688.4</v>
      </c>
      <c r="P2072" s="4">
        <v>0</v>
      </c>
      <c r="Q2072" s="4">
        <v>3168.4</v>
      </c>
      <c r="R2072" s="4">
        <v>0</v>
      </c>
      <c r="S2072" s="4">
        <v>1224</v>
      </c>
      <c r="T2072" s="4">
        <v>1224</v>
      </c>
      <c r="U2072" s="4">
        <v>1944.4</v>
      </c>
      <c r="V2072" s="4">
        <v>1944.4</v>
      </c>
      <c r="W2072" s="4">
        <v>1944.4</v>
      </c>
      <c r="X2072" s="3" t="s">
        <v>37</v>
      </c>
    </row>
    <row r="2073" spans="1:24" ht="15.75" customHeight="1">
      <c r="A2073" s="3" t="s">
        <v>24</v>
      </c>
      <c r="B2073" s="3" t="s">
        <v>267</v>
      </c>
      <c r="C2073" s="3" t="s">
        <v>1617</v>
      </c>
      <c r="D2073" s="3" t="s">
        <v>1618</v>
      </c>
      <c r="E2073" s="3" t="s">
        <v>1619</v>
      </c>
      <c r="F2073" s="3" t="s">
        <v>29</v>
      </c>
      <c r="G2073" s="3" t="s">
        <v>30</v>
      </c>
      <c r="H2073" s="3" t="s">
        <v>31</v>
      </c>
      <c r="I2073" s="3" t="s">
        <v>32</v>
      </c>
      <c r="J2073" s="3" t="s">
        <v>33</v>
      </c>
      <c r="K2073" s="3" t="s">
        <v>48</v>
      </c>
      <c r="L2073" s="3" t="s">
        <v>1626</v>
      </c>
      <c r="M2073" s="3" t="s">
        <v>36</v>
      </c>
      <c r="N2073" s="4">
        <v>17</v>
      </c>
      <c r="O2073" s="4">
        <v>651.53</v>
      </c>
      <c r="P2073" s="4">
        <v>0</v>
      </c>
      <c r="Q2073" s="4">
        <v>668.53</v>
      </c>
      <c r="R2073" s="4">
        <v>0</v>
      </c>
      <c r="S2073" s="4">
        <v>45</v>
      </c>
      <c r="T2073" s="4">
        <v>45</v>
      </c>
      <c r="U2073" s="4">
        <v>623.53</v>
      </c>
      <c r="V2073" s="4">
        <v>623.53</v>
      </c>
      <c r="W2073" s="4">
        <v>623.53</v>
      </c>
      <c r="X2073" s="3" t="s">
        <v>37</v>
      </c>
    </row>
    <row r="2074" spans="1:24" ht="15.75" customHeight="1">
      <c r="A2074" s="3" t="s">
        <v>24</v>
      </c>
      <c r="B2074" s="3" t="s">
        <v>267</v>
      </c>
      <c r="C2074" s="3" t="s">
        <v>1617</v>
      </c>
      <c r="D2074" s="3" t="s">
        <v>1618</v>
      </c>
      <c r="E2074" s="3" t="s">
        <v>1619</v>
      </c>
      <c r="F2074" s="3" t="s">
        <v>29</v>
      </c>
      <c r="G2074" s="3" t="s">
        <v>30</v>
      </c>
      <c r="H2074" s="3" t="s">
        <v>31</v>
      </c>
      <c r="I2074" s="3" t="s">
        <v>32</v>
      </c>
      <c r="J2074" s="3" t="s">
        <v>33</v>
      </c>
      <c r="K2074" s="3" t="s">
        <v>50</v>
      </c>
      <c r="L2074" s="3" t="s">
        <v>1627</v>
      </c>
      <c r="M2074" s="3" t="s">
        <v>36</v>
      </c>
      <c r="N2074" s="4">
        <v>167.12</v>
      </c>
      <c r="O2074" s="4">
        <v>947.1</v>
      </c>
      <c r="P2074" s="4">
        <v>0</v>
      </c>
      <c r="Q2074" s="4">
        <v>1114.22</v>
      </c>
      <c r="R2074" s="4">
        <v>0</v>
      </c>
      <c r="S2074" s="4">
        <v>441.05</v>
      </c>
      <c r="T2074" s="4">
        <v>441.05</v>
      </c>
      <c r="U2074" s="4">
        <v>673.17</v>
      </c>
      <c r="V2074" s="4">
        <v>673.17</v>
      </c>
      <c r="W2074" s="4">
        <v>673.17</v>
      </c>
      <c r="X2074" s="3" t="s">
        <v>37</v>
      </c>
    </row>
    <row r="2075" spans="1:24" ht="15.75" customHeight="1">
      <c r="A2075" s="3" t="s">
        <v>24</v>
      </c>
      <c r="B2075" s="3" t="s">
        <v>267</v>
      </c>
      <c r="C2075" s="3" t="s">
        <v>1617</v>
      </c>
      <c r="D2075" s="3" t="s">
        <v>1618</v>
      </c>
      <c r="E2075" s="3" t="s">
        <v>1619</v>
      </c>
      <c r="F2075" s="3" t="s">
        <v>29</v>
      </c>
      <c r="G2075" s="3" t="s">
        <v>30</v>
      </c>
      <c r="H2075" s="3" t="s">
        <v>31</v>
      </c>
      <c r="I2075" s="3" t="s">
        <v>32</v>
      </c>
      <c r="J2075" s="3" t="s">
        <v>33</v>
      </c>
      <c r="K2075" s="3" t="s">
        <v>52</v>
      </c>
      <c r="L2075" s="3" t="s">
        <v>1628</v>
      </c>
      <c r="M2075" s="3" t="s">
        <v>36</v>
      </c>
      <c r="N2075" s="4">
        <v>26000</v>
      </c>
      <c r="O2075" s="4">
        <v>0</v>
      </c>
      <c r="P2075" s="4">
        <v>0</v>
      </c>
      <c r="Q2075" s="4">
        <v>26000</v>
      </c>
      <c r="R2075" s="4">
        <v>0</v>
      </c>
      <c r="S2075" s="4">
        <v>6459.97</v>
      </c>
      <c r="T2075" s="4">
        <v>6459.97</v>
      </c>
      <c r="U2075" s="4">
        <v>19540.03</v>
      </c>
      <c r="V2075" s="4">
        <v>19540.03</v>
      </c>
      <c r="W2075" s="4">
        <v>19540.03</v>
      </c>
      <c r="X2075" s="3" t="s">
        <v>37</v>
      </c>
    </row>
    <row r="2076" spans="1:24" ht="15.75" customHeight="1">
      <c r="A2076" s="3" t="s">
        <v>24</v>
      </c>
      <c r="B2076" s="3" t="s">
        <v>267</v>
      </c>
      <c r="C2076" s="3" t="s">
        <v>1617</v>
      </c>
      <c r="D2076" s="3" t="s">
        <v>1618</v>
      </c>
      <c r="E2076" s="3" t="s">
        <v>1619</v>
      </c>
      <c r="F2076" s="3" t="s">
        <v>29</v>
      </c>
      <c r="G2076" s="3" t="s">
        <v>30</v>
      </c>
      <c r="H2076" s="3" t="s">
        <v>31</v>
      </c>
      <c r="I2076" s="3" t="s">
        <v>32</v>
      </c>
      <c r="J2076" s="3" t="s">
        <v>33</v>
      </c>
      <c r="K2076" s="3" t="s">
        <v>54</v>
      </c>
      <c r="L2076" s="3" t="s">
        <v>1629</v>
      </c>
      <c r="M2076" s="3" t="s">
        <v>36</v>
      </c>
      <c r="N2076" s="4">
        <v>42330</v>
      </c>
      <c r="O2076" s="4">
        <v>211650</v>
      </c>
      <c r="P2076" s="4">
        <v>0</v>
      </c>
      <c r="Q2076" s="4">
        <v>253980</v>
      </c>
      <c r="R2076" s="4">
        <v>190455</v>
      </c>
      <c r="S2076" s="4">
        <v>63525</v>
      </c>
      <c r="T2076" s="4">
        <v>63525</v>
      </c>
      <c r="U2076" s="4">
        <v>190455</v>
      </c>
      <c r="V2076" s="4">
        <v>190455</v>
      </c>
      <c r="W2076" s="4">
        <v>0</v>
      </c>
      <c r="X2076" s="3" t="s">
        <v>37</v>
      </c>
    </row>
    <row r="2077" spans="1:24" ht="15.75" customHeight="1">
      <c r="A2077" s="3" t="s">
        <v>24</v>
      </c>
      <c r="B2077" s="3" t="s">
        <v>267</v>
      </c>
      <c r="C2077" s="3" t="s">
        <v>1617</v>
      </c>
      <c r="D2077" s="3" t="s">
        <v>1618</v>
      </c>
      <c r="E2077" s="3" t="s">
        <v>1619</v>
      </c>
      <c r="F2077" s="3" t="s">
        <v>29</v>
      </c>
      <c r="G2077" s="3" t="s">
        <v>30</v>
      </c>
      <c r="H2077" s="3" t="s">
        <v>31</v>
      </c>
      <c r="I2077" s="3" t="s">
        <v>32</v>
      </c>
      <c r="J2077" s="3" t="s">
        <v>33</v>
      </c>
      <c r="K2077" s="3" t="s">
        <v>56</v>
      </c>
      <c r="L2077" s="3" t="s">
        <v>1630</v>
      </c>
      <c r="M2077" s="3" t="s">
        <v>36</v>
      </c>
      <c r="N2077" s="4">
        <v>3000</v>
      </c>
      <c r="O2077" s="4">
        <v>0</v>
      </c>
      <c r="P2077" s="4">
        <v>0</v>
      </c>
      <c r="Q2077" s="4">
        <v>3000</v>
      </c>
      <c r="R2077" s="4">
        <v>0</v>
      </c>
      <c r="S2077" s="4">
        <v>1753.53</v>
      </c>
      <c r="T2077" s="4">
        <v>1753.53</v>
      </c>
      <c r="U2077" s="4">
        <v>1246.47</v>
      </c>
      <c r="V2077" s="4">
        <v>1246.47</v>
      </c>
      <c r="W2077" s="4">
        <v>1246.47</v>
      </c>
      <c r="X2077" s="3" t="s">
        <v>37</v>
      </c>
    </row>
    <row r="2078" spans="1:24" ht="15.75" customHeight="1">
      <c r="A2078" s="3" t="s">
        <v>24</v>
      </c>
      <c r="B2078" s="3" t="s">
        <v>267</v>
      </c>
      <c r="C2078" s="3" t="s">
        <v>1617</v>
      </c>
      <c r="D2078" s="3" t="s">
        <v>1618</v>
      </c>
      <c r="E2078" s="3" t="s">
        <v>1619</v>
      </c>
      <c r="F2078" s="3" t="s">
        <v>29</v>
      </c>
      <c r="G2078" s="3" t="s">
        <v>30</v>
      </c>
      <c r="H2078" s="3" t="s">
        <v>31</v>
      </c>
      <c r="I2078" s="3" t="s">
        <v>32</v>
      </c>
      <c r="J2078" s="3" t="s">
        <v>33</v>
      </c>
      <c r="K2078" s="3" t="s">
        <v>58</v>
      </c>
      <c r="L2078" s="3" t="s">
        <v>1631</v>
      </c>
      <c r="M2078" s="3" t="s">
        <v>36</v>
      </c>
      <c r="N2078" s="4">
        <v>1500</v>
      </c>
      <c r="O2078" s="4">
        <v>0</v>
      </c>
      <c r="P2078" s="4">
        <v>0</v>
      </c>
      <c r="Q2078" s="4">
        <v>1500</v>
      </c>
      <c r="R2078" s="4">
        <v>0</v>
      </c>
      <c r="S2078" s="4">
        <v>1364</v>
      </c>
      <c r="T2078" s="4">
        <v>1364</v>
      </c>
      <c r="U2078" s="4">
        <v>136</v>
      </c>
      <c r="V2078" s="4">
        <v>136</v>
      </c>
      <c r="W2078" s="4">
        <v>136</v>
      </c>
      <c r="X2078" s="3" t="s">
        <v>37</v>
      </c>
    </row>
    <row r="2079" spans="1:24" ht="15.75" customHeight="1">
      <c r="A2079" s="3" t="s">
        <v>24</v>
      </c>
      <c r="B2079" s="3" t="s">
        <v>267</v>
      </c>
      <c r="C2079" s="3" t="s">
        <v>1617</v>
      </c>
      <c r="D2079" s="3" t="s">
        <v>1618</v>
      </c>
      <c r="E2079" s="3" t="s">
        <v>1619</v>
      </c>
      <c r="F2079" s="3" t="s">
        <v>29</v>
      </c>
      <c r="G2079" s="3" t="s">
        <v>30</v>
      </c>
      <c r="H2079" s="3" t="s">
        <v>31</v>
      </c>
      <c r="I2079" s="3" t="s">
        <v>32</v>
      </c>
      <c r="J2079" s="3" t="s">
        <v>33</v>
      </c>
      <c r="K2079" s="3" t="s">
        <v>60</v>
      </c>
      <c r="L2079" s="3" t="s">
        <v>1632</v>
      </c>
      <c r="M2079" s="3" t="s">
        <v>36</v>
      </c>
      <c r="N2079" s="4">
        <v>38990.75</v>
      </c>
      <c r="O2079" s="4">
        <v>195636.84</v>
      </c>
      <c r="P2079" s="4">
        <v>0</v>
      </c>
      <c r="Q2079" s="4">
        <v>234627.59</v>
      </c>
      <c r="R2079" s="4">
        <v>24092.52</v>
      </c>
      <c r="S2079" s="4">
        <v>82521.78</v>
      </c>
      <c r="T2079" s="4">
        <v>82521.78</v>
      </c>
      <c r="U2079" s="4">
        <v>152105.81</v>
      </c>
      <c r="V2079" s="4">
        <v>152105.81</v>
      </c>
      <c r="W2079" s="4">
        <v>128013.29</v>
      </c>
      <c r="X2079" s="3" t="s">
        <v>37</v>
      </c>
    </row>
    <row r="2080" spans="1:24" ht="15.75" customHeight="1">
      <c r="A2080" s="3" t="s">
        <v>24</v>
      </c>
      <c r="B2080" s="3" t="s">
        <v>267</v>
      </c>
      <c r="C2080" s="3" t="s">
        <v>1617</v>
      </c>
      <c r="D2080" s="3" t="s">
        <v>1618</v>
      </c>
      <c r="E2080" s="3" t="s">
        <v>1619</v>
      </c>
      <c r="F2080" s="3" t="s">
        <v>29</v>
      </c>
      <c r="G2080" s="3" t="s">
        <v>30</v>
      </c>
      <c r="H2080" s="3" t="s">
        <v>31</v>
      </c>
      <c r="I2080" s="3" t="s">
        <v>32</v>
      </c>
      <c r="J2080" s="3" t="s">
        <v>33</v>
      </c>
      <c r="K2080" s="3" t="s">
        <v>62</v>
      </c>
      <c r="L2080" s="3" t="s">
        <v>1633</v>
      </c>
      <c r="M2080" s="3" t="s">
        <v>36</v>
      </c>
      <c r="N2080" s="4">
        <v>25697.83</v>
      </c>
      <c r="O2080" s="4">
        <v>128939.2</v>
      </c>
      <c r="P2080" s="4">
        <v>0</v>
      </c>
      <c r="Q2080" s="4">
        <v>154637.03</v>
      </c>
      <c r="R2080" s="4">
        <v>17322.849999999999</v>
      </c>
      <c r="S2080" s="4">
        <v>47079.83</v>
      </c>
      <c r="T2080" s="4">
        <v>47079.83</v>
      </c>
      <c r="U2080" s="4">
        <v>107557.2</v>
      </c>
      <c r="V2080" s="4">
        <v>107557.2</v>
      </c>
      <c r="W2080" s="4">
        <v>90234.35</v>
      </c>
      <c r="X2080" s="3" t="s">
        <v>37</v>
      </c>
    </row>
    <row r="2081" spans="1:24" ht="15.75" customHeight="1">
      <c r="A2081" s="3" t="s">
        <v>24</v>
      </c>
      <c r="B2081" s="3" t="s">
        <v>267</v>
      </c>
      <c r="C2081" s="3" t="s">
        <v>1617</v>
      </c>
      <c r="D2081" s="3" t="s">
        <v>1618</v>
      </c>
      <c r="E2081" s="3" t="s">
        <v>1619</v>
      </c>
      <c r="F2081" s="3" t="s">
        <v>29</v>
      </c>
      <c r="G2081" s="3" t="s">
        <v>30</v>
      </c>
      <c r="H2081" s="3" t="s">
        <v>31</v>
      </c>
      <c r="I2081" s="3" t="s">
        <v>32</v>
      </c>
      <c r="J2081" s="3" t="s">
        <v>33</v>
      </c>
      <c r="K2081" s="3" t="s">
        <v>64</v>
      </c>
      <c r="L2081" s="3" t="s">
        <v>1634</v>
      </c>
      <c r="M2081" s="3" t="s">
        <v>36</v>
      </c>
      <c r="N2081" s="4">
        <v>10000</v>
      </c>
      <c r="O2081" s="4">
        <v>0</v>
      </c>
      <c r="P2081" s="4">
        <v>0</v>
      </c>
      <c r="Q2081" s="4">
        <v>10000</v>
      </c>
      <c r="R2081" s="4">
        <v>0</v>
      </c>
      <c r="S2081" s="4">
        <v>0</v>
      </c>
      <c r="T2081" s="4">
        <v>0</v>
      </c>
      <c r="U2081" s="4">
        <v>10000</v>
      </c>
      <c r="V2081" s="4">
        <v>10000</v>
      </c>
      <c r="W2081" s="4">
        <v>10000</v>
      </c>
      <c r="X2081" s="3" t="s">
        <v>37</v>
      </c>
    </row>
    <row r="2082" spans="1:24" ht="15.75" customHeight="1">
      <c r="A2082" s="3" t="s">
        <v>66</v>
      </c>
      <c r="B2082" s="3" t="s">
        <v>267</v>
      </c>
      <c r="C2082" s="3" t="s">
        <v>1617</v>
      </c>
      <c r="D2082" s="3" t="s">
        <v>1618</v>
      </c>
      <c r="E2082" s="3" t="s">
        <v>1619</v>
      </c>
      <c r="F2082" s="3" t="s">
        <v>29</v>
      </c>
      <c r="G2082" s="3" t="s">
        <v>30</v>
      </c>
      <c r="H2082" s="3" t="s">
        <v>67</v>
      </c>
      <c r="I2082" s="3" t="s">
        <v>68</v>
      </c>
      <c r="J2082" s="3" t="s">
        <v>69</v>
      </c>
      <c r="K2082" s="3" t="s">
        <v>74</v>
      </c>
      <c r="L2082" s="3" t="s">
        <v>1635</v>
      </c>
      <c r="M2082" s="3" t="s">
        <v>36</v>
      </c>
      <c r="N2082" s="4">
        <v>964619.14</v>
      </c>
      <c r="O2082" s="4">
        <v>-50000</v>
      </c>
      <c r="P2082" s="4">
        <v>0</v>
      </c>
      <c r="Q2082" s="4">
        <v>914619.14</v>
      </c>
      <c r="R2082" s="4">
        <v>8071.19</v>
      </c>
      <c r="S2082" s="4">
        <v>774179.25</v>
      </c>
      <c r="T2082" s="4">
        <v>271083.96000000002</v>
      </c>
      <c r="U2082" s="4">
        <v>140439.89000000001</v>
      </c>
      <c r="V2082" s="4">
        <v>643535.18000000005</v>
      </c>
      <c r="W2082" s="4">
        <v>132368.70000000001</v>
      </c>
      <c r="X2082" s="3" t="s">
        <v>37</v>
      </c>
    </row>
    <row r="2083" spans="1:24" ht="15.75" customHeight="1">
      <c r="A2083" s="3" t="s">
        <v>66</v>
      </c>
      <c r="B2083" s="3" t="s">
        <v>267</v>
      </c>
      <c r="C2083" s="3" t="s">
        <v>1617</v>
      </c>
      <c r="D2083" s="3" t="s">
        <v>1618</v>
      </c>
      <c r="E2083" s="3" t="s">
        <v>1619</v>
      </c>
      <c r="F2083" s="3" t="s">
        <v>29</v>
      </c>
      <c r="G2083" s="3" t="s">
        <v>30</v>
      </c>
      <c r="H2083" s="3" t="s">
        <v>67</v>
      </c>
      <c r="I2083" s="3" t="s">
        <v>68</v>
      </c>
      <c r="J2083" s="3" t="s">
        <v>69</v>
      </c>
      <c r="K2083" s="3" t="s">
        <v>100</v>
      </c>
      <c r="L2083" s="3" t="s">
        <v>1636</v>
      </c>
      <c r="M2083" s="3" t="s">
        <v>36</v>
      </c>
      <c r="N2083" s="4">
        <v>234449.42</v>
      </c>
      <c r="O2083" s="4">
        <v>-45227.839999999997</v>
      </c>
      <c r="P2083" s="4">
        <v>0</v>
      </c>
      <c r="Q2083" s="4">
        <v>189221.58</v>
      </c>
      <c r="R2083" s="4">
        <v>0</v>
      </c>
      <c r="S2083" s="4">
        <v>175315.8</v>
      </c>
      <c r="T2083" s="4">
        <v>0</v>
      </c>
      <c r="U2083" s="4">
        <v>13905.78</v>
      </c>
      <c r="V2083" s="4">
        <v>189221.58</v>
      </c>
      <c r="W2083" s="4">
        <v>13905.78</v>
      </c>
      <c r="X2083" s="3" t="s">
        <v>37</v>
      </c>
    </row>
    <row r="2084" spans="1:24" ht="15.75" customHeight="1">
      <c r="A2084" s="3" t="s">
        <v>66</v>
      </c>
      <c r="B2084" s="3" t="s">
        <v>267</v>
      </c>
      <c r="C2084" s="3" t="s">
        <v>1617</v>
      </c>
      <c r="D2084" s="3" t="s">
        <v>1618</v>
      </c>
      <c r="E2084" s="3" t="s">
        <v>1619</v>
      </c>
      <c r="F2084" s="3" t="s">
        <v>29</v>
      </c>
      <c r="G2084" s="3" t="s">
        <v>30</v>
      </c>
      <c r="H2084" s="3" t="s">
        <v>67</v>
      </c>
      <c r="I2084" s="3" t="s">
        <v>68</v>
      </c>
      <c r="J2084" s="3" t="s">
        <v>69</v>
      </c>
      <c r="K2084" s="3" t="s">
        <v>102</v>
      </c>
      <c r="L2084" s="3" t="s">
        <v>1637</v>
      </c>
      <c r="M2084" s="3" t="s">
        <v>36</v>
      </c>
      <c r="N2084" s="4">
        <v>705224.56</v>
      </c>
      <c r="O2084" s="4">
        <v>-278500.15999999997</v>
      </c>
      <c r="P2084" s="4">
        <v>0</v>
      </c>
      <c r="Q2084" s="4">
        <v>426724.4</v>
      </c>
      <c r="R2084" s="4">
        <v>338456.81</v>
      </c>
      <c r="S2084" s="4">
        <v>88267.59</v>
      </c>
      <c r="T2084" s="4">
        <v>7329.47</v>
      </c>
      <c r="U2084" s="4">
        <v>338456.81</v>
      </c>
      <c r="V2084" s="4">
        <v>419394.93</v>
      </c>
      <c r="W2084" s="4">
        <v>0</v>
      </c>
      <c r="X2084" s="3" t="s">
        <v>37</v>
      </c>
    </row>
    <row r="2085" spans="1:24" ht="15.75" customHeight="1">
      <c r="A2085" s="3" t="s">
        <v>66</v>
      </c>
      <c r="B2085" s="3" t="s">
        <v>267</v>
      </c>
      <c r="C2085" s="3" t="s">
        <v>1617</v>
      </c>
      <c r="D2085" s="3" t="s">
        <v>1618</v>
      </c>
      <c r="E2085" s="3" t="s">
        <v>1619</v>
      </c>
      <c r="F2085" s="3" t="s">
        <v>29</v>
      </c>
      <c r="G2085" s="3" t="s">
        <v>30</v>
      </c>
      <c r="H2085" s="3" t="s">
        <v>67</v>
      </c>
      <c r="I2085" s="3" t="s">
        <v>68</v>
      </c>
      <c r="J2085" s="3" t="s">
        <v>69</v>
      </c>
      <c r="K2085" s="3" t="s">
        <v>310</v>
      </c>
      <c r="L2085" s="3" t="s">
        <v>1638</v>
      </c>
      <c r="M2085" s="3" t="s">
        <v>36</v>
      </c>
      <c r="N2085" s="4">
        <v>5753.78</v>
      </c>
      <c r="O2085" s="4">
        <v>0</v>
      </c>
      <c r="P2085" s="4">
        <v>0</v>
      </c>
      <c r="Q2085" s="4">
        <v>5753.78</v>
      </c>
      <c r="R2085" s="4">
        <v>0</v>
      </c>
      <c r="S2085" s="4">
        <v>0</v>
      </c>
      <c r="T2085" s="4">
        <v>0</v>
      </c>
      <c r="U2085" s="4">
        <v>5753.78</v>
      </c>
      <c r="V2085" s="4">
        <v>5753.78</v>
      </c>
      <c r="W2085" s="4">
        <v>5753.78</v>
      </c>
      <c r="X2085" s="3" t="s">
        <v>37</v>
      </c>
    </row>
    <row r="2086" spans="1:24" ht="15.75" customHeight="1">
      <c r="A2086" s="3" t="s">
        <v>66</v>
      </c>
      <c r="B2086" s="3" t="s">
        <v>267</v>
      </c>
      <c r="C2086" s="3" t="s">
        <v>1617</v>
      </c>
      <c r="D2086" s="3" t="s">
        <v>1618</v>
      </c>
      <c r="E2086" s="3" t="s">
        <v>1619</v>
      </c>
      <c r="F2086" s="3" t="s">
        <v>29</v>
      </c>
      <c r="G2086" s="3" t="s">
        <v>30</v>
      </c>
      <c r="H2086" s="3" t="s">
        <v>67</v>
      </c>
      <c r="I2086" s="3" t="s">
        <v>68</v>
      </c>
      <c r="J2086" s="3" t="s">
        <v>69</v>
      </c>
      <c r="K2086" s="3" t="s">
        <v>112</v>
      </c>
      <c r="L2086" s="3" t="s">
        <v>1639</v>
      </c>
      <c r="M2086" s="3" t="s">
        <v>36</v>
      </c>
      <c r="N2086" s="4">
        <v>27910.720000000001</v>
      </c>
      <c r="O2086" s="4">
        <v>0</v>
      </c>
      <c r="P2086" s="4">
        <v>0</v>
      </c>
      <c r="Q2086" s="4">
        <v>27910.720000000001</v>
      </c>
      <c r="R2086" s="4">
        <v>0</v>
      </c>
      <c r="S2086" s="4">
        <v>15755.6</v>
      </c>
      <c r="T2086" s="4">
        <v>1795.5</v>
      </c>
      <c r="U2086" s="4">
        <v>12155.12</v>
      </c>
      <c r="V2086" s="4">
        <v>26115.22</v>
      </c>
      <c r="W2086" s="4">
        <v>12155.12</v>
      </c>
      <c r="X2086" s="3" t="s">
        <v>37</v>
      </c>
    </row>
    <row r="2087" spans="1:24" ht="15.75" customHeight="1">
      <c r="A2087" s="3" t="s">
        <v>66</v>
      </c>
      <c r="B2087" s="3" t="s">
        <v>267</v>
      </c>
      <c r="C2087" s="3" t="s">
        <v>1617</v>
      </c>
      <c r="D2087" s="3" t="s">
        <v>1618</v>
      </c>
      <c r="E2087" s="3" t="s">
        <v>1619</v>
      </c>
      <c r="F2087" s="3" t="s">
        <v>29</v>
      </c>
      <c r="G2087" s="3" t="s">
        <v>30</v>
      </c>
      <c r="H2087" s="3" t="s">
        <v>67</v>
      </c>
      <c r="I2087" s="3" t="s">
        <v>68</v>
      </c>
      <c r="J2087" s="3" t="s">
        <v>69</v>
      </c>
      <c r="K2087" s="3" t="s">
        <v>405</v>
      </c>
      <c r="L2087" s="3" t="s">
        <v>1640</v>
      </c>
      <c r="M2087" s="3" t="s">
        <v>36</v>
      </c>
      <c r="N2087" s="4">
        <v>3057.5</v>
      </c>
      <c r="O2087" s="4">
        <v>0</v>
      </c>
      <c r="P2087" s="4">
        <v>0</v>
      </c>
      <c r="Q2087" s="4">
        <v>3057.5</v>
      </c>
      <c r="R2087" s="4">
        <v>0</v>
      </c>
      <c r="S2087" s="4">
        <v>2890</v>
      </c>
      <c r="T2087" s="4">
        <v>2890</v>
      </c>
      <c r="U2087" s="4">
        <v>167.5</v>
      </c>
      <c r="V2087" s="4">
        <v>167.5</v>
      </c>
      <c r="W2087" s="4">
        <v>167.5</v>
      </c>
      <c r="X2087" s="3" t="s">
        <v>37</v>
      </c>
    </row>
    <row r="2088" spans="1:24" ht="15.75" customHeight="1">
      <c r="A2088" s="3" t="s">
        <v>118</v>
      </c>
      <c r="B2088" s="3" t="s">
        <v>267</v>
      </c>
      <c r="C2088" s="3" t="s">
        <v>1617</v>
      </c>
      <c r="D2088" s="3" t="s">
        <v>1618</v>
      </c>
      <c r="E2088" s="3" t="s">
        <v>1619</v>
      </c>
      <c r="F2088" s="3" t="s">
        <v>702</v>
      </c>
      <c r="G2088" s="3" t="s">
        <v>703</v>
      </c>
      <c r="H2088" s="3" t="s">
        <v>1641</v>
      </c>
      <c r="I2088" s="3" t="s">
        <v>1642</v>
      </c>
      <c r="J2088" s="3" t="s">
        <v>123</v>
      </c>
      <c r="K2088" s="3" t="s">
        <v>520</v>
      </c>
      <c r="L2088" s="3" t="s">
        <v>1643</v>
      </c>
      <c r="M2088" s="3" t="s">
        <v>126</v>
      </c>
      <c r="N2088" s="4">
        <v>337188.46</v>
      </c>
      <c r="O2088" s="4">
        <v>143811.54</v>
      </c>
      <c r="P2088" s="4">
        <v>0</v>
      </c>
      <c r="Q2088" s="4">
        <v>481000</v>
      </c>
      <c r="R2088" s="4">
        <v>0</v>
      </c>
      <c r="S2088" s="4">
        <v>454515.88</v>
      </c>
      <c r="T2088" s="4">
        <v>0</v>
      </c>
      <c r="U2088" s="4">
        <v>26484.12</v>
      </c>
      <c r="V2088" s="4">
        <v>481000</v>
      </c>
      <c r="W2088" s="4">
        <v>26484.12</v>
      </c>
      <c r="X2088" s="3" t="s">
        <v>127</v>
      </c>
    </row>
    <row r="2089" spans="1:24" ht="15.75" customHeight="1">
      <c r="A2089" s="3" t="s">
        <v>118</v>
      </c>
      <c r="B2089" s="3" t="s">
        <v>267</v>
      </c>
      <c r="C2089" s="3" t="s">
        <v>1617</v>
      </c>
      <c r="D2089" s="3" t="s">
        <v>1618</v>
      </c>
      <c r="E2089" s="3" t="s">
        <v>1619</v>
      </c>
      <c r="F2089" s="3" t="s">
        <v>702</v>
      </c>
      <c r="G2089" s="3" t="s">
        <v>703</v>
      </c>
      <c r="H2089" s="3" t="s">
        <v>1641</v>
      </c>
      <c r="I2089" s="3" t="s">
        <v>1642</v>
      </c>
      <c r="J2089" s="3" t="s">
        <v>123</v>
      </c>
      <c r="K2089" s="3" t="s">
        <v>385</v>
      </c>
      <c r="L2089" s="3" t="s">
        <v>1644</v>
      </c>
      <c r="M2089" s="3" t="s">
        <v>126</v>
      </c>
      <c r="N2089" s="4">
        <v>671987.08</v>
      </c>
      <c r="O2089" s="4">
        <v>-143811.54</v>
      </c>
      <c r="P2089" s="4">
        <v>0</v>
      </c>
      <c r="Q2089" s="4">
        <v>528175.54</v>
      </c>
      <c r="R2089" s="4">
        <v>0</v>
      </c>
      <c r="S2089" s="4">
        <v>426017.59</v>
      </c>
      <c r="T2089" s="4">
        <v>104586.27</v>
      </c>
      <c r="U2089" s="4">
        <v>102157.95</v>
      </c>
      <c r="V2089" s="4">
        <v>423589.27</v>
      </c>
      <c r="W2089" s="4">
        <v>102157.95</v>
      </c>
      <c r="X2089" s="3" t="s">
        <v>127</v>
      </c>
    </row>
    <row r="2090" spans="1:24" ht="15.75" customHeight="1">
      <c r="A2090" s="3" t="s">
        <v>118</v>
      </c>
      <c r="B2090" s="3" t="s">
        <v>267</v>
      </c>
      <c r="C2090" s="3" t="s">
        <v>1617</v>
      </c>
      <c r="D2090" s="3" t="s">
        <v>1618</v>
      </c>
      <c r="E2090" s="3" t="s">
        <v>1619</v>
      </c>
      <c r="F2090" s="3" t="s">
        <v>702</v>
      </c>
      <c r="G2090" s="3" t="s">
        <v>703</v>
      </c>
      <c r="H2090" s="3" t="s">
        <v>1641</v>
      </c>
      <c r="I2090" s="3" t="s">
        <v>1642</v>
      </c>
      <c r="J2090" s="3" t="s">
        <v>123</v>
      </c>
      <c r="K2090" s="3" t="s">
        <v>132</v>
      </c>
      <c r="L2090" s="3" t="s">
        <v>1645</v>
      </c>
      <c r="M2090" s="3" t="s">
        <v>126</v>
      </c>
      <c r="N2090" s="4">
        <v>34612</v>
      </c>
      <c r="O2090" s="4">
        <v>0</v>
      </c>
      <c r="P2090" s="4">
        <v>0</v>
      </c>
      <c r="Q2090" s="4">
        <v>34612</v>
      </c>
      <c r="R2090" s="4">
        <v>31768</v>
      </c>
      <c r="S2090" s="4">
        <v>0</v>
      </c>
      <c r="T2090" s="4">
        <v>0</v>
      </c>
      <c r="U2090" s="4">
        <v>34612</v>
      </c>
      <c r="V2090" s="4">
        <v>34612</v>
      </c>
      <c r="W2090" s="4">
        <v>2844</v>
      </c>
      <c r="X2090" s="3" t="s">
        <v>127</v>
      </c>
    </row>
    <row r="2091" spans="1:24" ht="15.75" customHeight="1">
      <c r="A2091" s="3" t="s">
        <v>118</v>
      </c>
      <c r="B2091" s="3" t="s">
        <v>267</v>
      </c>
      <c r="C2091" s="3" t="s">
        <v>1617</v>
      </c>
      <c r="D2091" s="3" t="s">
        <v>1618</v>
      </c>
      <c r="E2091" s="3" t="s">
        <v>1619</v>
      </c>
      <c r="F2091" s="3" t="s">
        <v>702</v>
      </c>
      <c r="G2091" s="3" t="s">
        <v>703</v>
      </c>
      <c r="H2091" s="3" t="s">
        <v>1641</v>
      </c>
      <c r="I2091" s="3" t="s">
        <v>1642</v>
      </c>
      <c r="J2091" s="3" t="s">
        <v>123</v>
      </c>
      <c r="K2091" s="3" t="s">
        <v>631</v>
      </c>
      <c r="L2091" s="3" t="s">
        <v>1646</v>
      </c>
      <c r="M2091" s="3" t="s">
        <v>126</v>
      </c>
      <c r="N2091" s="4">
        <v>51606</v>
      </c>
      <c r="O2091" s="4">
        <v>0</v>
      </c>
      <c r="P2091" s="4">
        <v>0</v>
      </c>
      <c r="Q2091" s="4">
        <v>51606</v>
      </c>
      <c r="R2091" s="4">
        <v>0</v>
      </c>
      <c r="S2091" s="4">
        <v>0</v>
      </c>
      <c r="T2091" s="4">
        <v>0</v>
      </c>
      <c r="U2091" s="4">
        <v>51606</v>
      </c>
      <c r="V2091" s="4">
        <v>51606</v>
      </c>
      <c r="W2091" s="4">
        <v>51606</v>
      </c>
      <c r="X2091" s="3" t="s">
        <v>127</v>
      </c>
    </row>
    <row r="2092" spans="1:24" ht="15.75" customHeight="1">
      <c r="A2092" s="3" t="s">
        <v>118</v>
      </c>
      <c r="B2092" s="3" t="s">
        <v>267</v>
      </c>
      <c r="C2092" s="3" t="s">
        <v>1617</v>
      </c>
      <c r="D2092" s="3" t="s">
        <v>1618</v>
      </c>
      <c r="E2092" s="3" t="s">
        <v>1619</v>
      </c>
      <c r="F2092" s="3" t="s">
        <v>702</v>
      </c>
      <c r="G2092" s="3" t="s">
        <v>703</v>
      </c>
      <c r="H2092" s="3" t="s">
        <v>1647</v>
      </c>
      <c r="I2092" s="3" t="s">
        <v>1648</v>
      </c>
      <c r="J2092" s="3" t="s">
        <v>123</v>
      </c>
      <c r="K2092" s="3" t="s">
        <v>513</v>
      </c>
      <c r="L2092" s="3" t="s">
        <v>1649</v>
      </c>
      <c r="M2092" s="3" t="s">
        <v>126</v>
      </c>
      <c r="N2092" s="4">
        <v>529750</v>
      </c>
      <c r="O2092" s="4">
        <v>-185750</v>
      </c>
      <c r="P2092" s="4">
        <v>0</v>
      </c>
      <c r="Q2092" s="4">
        <v>344000</v>
      </c>
      <c r="R2092" s="4">
        <v>0</v>
      </c>
      <c r="S2092" s="4">
        <v>142294.39999999999</v>
      </c>
      <c r="T2092" s="4">
        <v>0</v>
      </c>
      <c r="U2092" s="4">
        <v>201705.60000000001</v>
      </c>
      <c r="V2092" s="4">
        <v>344000</v>
      </c>
      <c r="W2092" s="4">
        <v>201705.60000000001</v>
      </c>
      <c r="X2092" s="3" t="s">
        <v>127</v>
      </c>
    </row>
    <row r="2093" spans="1:24" ht="15.75" customHeight="1">
      <c r="A2093" s="3" t="s">
        <v>243</v>
      </c>
      <c r="B2093" s="3" t="s">
        <v>267</v>
      </c>
      <c r="C2093" s="3" t="s">
        <v>1617</v>
      </c>
      <c r="D2093" s="3" t="s">
        <v>1618</v>
      </c>
      <c r="E2093" s="3" t="s">
        <v>1619</v>
      </c>
      <c r="F2093" s="3" t="s">
        <v>29</v>
      </c>
      <c r="G2093" s="3" t="s">
        <v>30</v>
      </c>
      <c r="H2093" s="3" t="s">
        <v>67</v>
      </c>
      <c r="I2093" s="3" t="s">
        <v>68</v>
      </c>
      <c r="J2093" s="3" t="s">
        <v>244</v>
      </c>
      <c r="K2093" s="3" t="s">
        <v>248</v>
      </c>
      <c r="L2093" s="3" t="s">
        <v>1650</v>
      </c>
      <c r="M2093" s="3" t="s">
        <v>36</v>
      </c>
      <c r="N2093" s="4">
        <v>1265.5</v>
      </c>
      <c r="O2093" s="4">
        <v>373728</v>
      </c>
      <c r="P2093" s="4">
        <v>0</v>
      </c>
      <c r="Q2093" s="4">
        <v>374993.5</v>
      </c>
      <c r="R2093" s="4">
        <v>373728</v>
      </c>
      <c r="S2093" s="4">
        <v>1224</v>
      </c>
      <c r="T2093" s="4">
        <v>1224</v>
      </c>
      <c r="U2093" s="4">
        <v>373769.5</v>
      </c>
      <c r="V2093" s="4">
        <v>373769.5</v>
      </c>
      <c r="W2093" s="4">
        <v>41.5</v>
      </c>
      <c r="X2093" s="3" t="s">
        <v>247</v>
      </c>
    </row>
    <row r="2094" spans="1:24" ht="15.75" customHeight="1">
      <c r="A2094" s="3" t="s">
        <v>243</v>
      </c>
      <c r="B2094" s="3" t="s">
        <v>267</v>
      </c>
      <c r="C2094" s="3" t="s">
        <v>1617</v>
      </c>
      <c r="D2094" s="3" t="s">
        <v>1618</v>
      </c>
      <c r="E2094" s="3" t="s">
        <v>1619</v>
      </c>
      <c r="F2094" s="3" t="s">
        <v>702</v>
      </c>
      <c r="G2094" s="3" t="s">
        <v>703</v>
      </c>
      <c r="H2094" s="3" t="s">
        <v>1641</v>
      </c>
      <c r="I2094" s="3" t="s">
        <v>1642</v>
      </c>
      <c r="J2094" s="3" t="s">
        <v>244</v>
      </c>
      <c r="K2094" s="3" t="s">
        <v>250</v>
      </c>
      <c r="L2094" s="3" t="s">
        <v>1651</v>
      </c>
      <c r="M2094" s="3" t="s">
        <v>126</v>
      </c>
      <c r="N2094" s="4">
        <v>1501016.46</v>
      </c>
      <c r="O2094" s="4">
        <v>185750</v>
      </c>
      <c r="P2094" s="4">
        <v>0</v>
      </c>
      <c r="Q2094" s="4">
        <v>1686766.46</v>
      </c>
      <c r="R2094" s="4">
        <v>734055.24</v>
      </c>
      <c r="S2094" s="4">
        <v>722357.8</v>
      </c>
      <c r="T2094" s="4">
        <v>0</v>
      </c>
      <c r="U2094" s="4">
        <v>964408.66</v>
      </c>
      <c r="V2094" s="4">
        <v>1686766.46</v>
      </c>
      <c r="W2094" s="4">
        <v>230353.42</v>
      </c>
      <c r="X2094" s="3" t="s">
        <v>247</v>
      </c>
    </row>
    <row r="2095" spans="1:24" ht="15.75" customHeight="1">
      <c r="A2095" s="3" t="s">
        <v>262</v>
      </c>
      <c r="B2095" s="3" t="s">
        <v>267</v>
      </c>
      <c r="C2095" s="3" t="s">
        <v>1617</v>
      </c>
      <c r="D2095" s="3" t="s">
        <v>1618</v>
      </c>
      <c r="E2095" s="3" t="s">
        <v>1619</v>
      </c>
      <c r="F2095" s="3" t="s">
        <v>29</v>
      </c>
      <c r="G2095" s="3" t="s">
        <v>30</v>
      </c>
      <c r="H2095" s="3" t="s">
        <v>31</v>
      </c>
      <c r="I2095" s="3" t="s">
        <v>32</v>
      </c>
      <c r="J2095" s="3" t="s">
        <v>263</v>
      </c>
      <c r="K2095" s="3" t="s">
        <v>264</v>
      </c>
      <c r="L2095" s="3" t="s">
        <v>1652</v>
      </c>
      <c r="M2095" s="3" t="s">
        <v>36</v>
      </c>
      <c r="N2095" s="4">
        <v>2000</v>
      </c>
      <c r="O2095" s="4">
        <v>0</v>
      </c>
      <c r="P2095" s="4">
        <v>0</v>
      </c>
      <c r="Q2095" s="4">
        <v>2000</v>
      </c>
      <c r="R2095" s="4">
        <v>0</v>
      </c>
      <c r="S2095" s="4">
        <v>0</v>
      </c>
      <c r="T2095" s="4">
        <v>0</v>
      </c>
      <c r="U2095" s="4">
        <v>2000</v>
      </c>
      <c r="V2095" s="4">
        <v>2000</v>
      </c>
      <c r="W2095" s="4">
        <v>2000</v>
      </c>
      <c r="X2095" s="3" t="s">
        <v>266</v>
      </c>
    </row>
    <row r="2096" spans="1:24" ht="15.75" customHeight="1">
      <c r="A2096" s="3" t="s">
        <v>24</v>
      </c>
      <c r="B2096" s="3" t="s">
        <v>467</v>
      </c>
      <c r="C2096" s="3" t="s">
        <v>836</v>
      </c>
      <c r="D2096" s="3" t="s">
        <v>1653</v>
      </c>
      <c r="E2096" s="3" t="s">
        <v>1654</v>
      </c>
      <c r="F2096" s="3" t="s">
        <v>29</v>
      </c>
      <c r="G2096" s="3" t="s">
        <v>30</v>
      </c>
      <c r="H2096" s="3" t="s">
        <v>31</v>
      </c>
      <c r="I2096" s="3" t="s">
        <v>32</v>
      </c>
      <c r="J2096" s="3" t="s">
        <v>33</v>
      </c>
      <c r="K2096" s="3" t="s">
        <v>34</v>
      </c>
      <c r="L2096" s="3" t="s">
        <v>1655</v>
      </c>
      <c r="M2096" s="3" t="s">
        <v>36</v>
      </c>
      <c r="N2096" s="4">
        <v>413436</v>
      </c>
      <c r="O2096" s="4">
        <v>0</v>
      </c>
      <c r="P2096" s="4">
        <v>0</v>
      </c>
      <c r="Q2096" s="4">
        <v>413436</v>
      </c>
      <c r="R2096" s="4">
        <v>0</v>
      </c>
      <c r="S2096" s="4">
        <v>160823.32999999999</v>
      </c>
      <c r="T2096" s="4">
        <v>160823.32999999999</v>
      </c>
      <c r="U2096" s="4">
        <v>252612.67</v>
      </c>
      <c r="V2096" s="4">
        <v>252612.67</v>
      </c>
      <c r="W2096" s="4">
        <v>252612.67</v>
      </c>
      <c r="X2096" s="3" t="s">
        <v>37</v>
      </c>
    </row>
    <row r="2097" spans="1:24" ht="15.75" customHeight="1">
      <c r="A2097" s="3" t="s">
        <v>24</v>
      </c>
      <c r="B2097" s="3" t="s">
        <v>467</v>
      </c>
      <c r="C2097" s="3" t="s">
        <v>836</v>
      </c>
      <c r="D2097" s="3" t="s">
        <v>1653</v>
      </c>
      <c r="E2097" s="3" t="s">
        <v>1654</v>
      </c>
      <c r="F2097" s="3" t="s">
        <v>29</v>
      </c>
      <c r="G2097" s="3" t="s">
        <v>30</v>
      </c>
      <c r="H2097" s="3" t="s">
        <v>31</v>
      </c>
      <c r="I2097" s="3" t="s">
        <v>32</v>
      </c>
      <c r="J2097" s="3" t="s">
        <v>33</v>
      </c>
      <c r="K2097" s="3" t="s">
        <v>40</v>
      </c>
      <c r="L2097" s="3" t="s">
        <v>1656</v>
      </c>
      <c r="M2097" s="3" t="s">
        <v>36</v>
      </c>
      <c r="N2097" s="4">
        <v>39503</v>
      </c>
      <c r="O2097" s="4">
        <v>0</v>
      </c>
      <c r="P2097" s="4">
        <v>0</v>
      </c>
      <c r="Q2097" s="4">
        <v>39503</v>
      </c>
      <c r="R2097" s="4">
        <v>1366.68</v>
      </c>
      <c r="S2097" s="4">
        <v>10232.799999999999</v>
      </c>
      <c r="T2097" s="4">
        <v>10232.799999999999</v>
      </c>
      <c r="U2097" s="4">
        <v>29270.2</v>
      </c>
      <c r="V2097" s="4">
        <v>29270.2</v>
      </c>
      <c r="W2097" s="4">
        <v>27903.52</v>
      </c>
      <c r="X2097" s="3" t="s">
        <v>37</v>
      </c>
    </row>
    <row r="2098" spans="1:24" ht="15.75" customHeight="1">
      <c r="A2098" s="3" t="s">
        <v>24</v>
      </c>
      <c r="B2098" s="3" t="s">
        <v>467</v>
      </c>
      <c r="C2098" s="3" t="s">
        <v>836</v>
      </c>
      <c r="D2098" s="3" t="s">
        <v>1653</v>
      </c>
      <c r="E2098" s="3" t="s">
        <v>1654</v>
      </c>
      <c r="F2098" s="3" t="s">
        <v>29</v>
      </c>
      <c r="G2098" s="3" t="s">
        <v>30</v>
      </c>
      <c r="H2098" s="3" t="s">
        <v>31</v>
      </c>
      <c r="I2098" s="3" t="s">
        <v>32</v>
      </c>
      <c r="J2098" s="3" t="s">
        <v>33</v>
      </c>
      <c r="K2098" s="3" t="s">
        <v>42</v>
      </c>
      <c r="L2098" s="3" t="s">
        <v>1657</v>
      </c>
      <c r="M2098" s="3" t="s">
        <v>36</v>
      </c>
      <c r="N2098" s="4">
        <v>8500</v>
      </c>
      <c r="O2098" s="4">
        <v>0</v>
      </c>
      <c r="P2098" s="4">
        <v>0</v>
      </c>
      <c r="Q2098" s="4">
        <v>8500</v>
      </c>
      <c r="R2098" s="4">
        <v>300</v>
      </c>
      <c r="S2098" s="4">
        <v>2087.5</v>
      </c>
      <c r="T2098" s="4">
        <v>2087.5</v>
      </c>
      <c r="U2098" s="4">
        <v>6412.5</v>
      </c>
      <c r="V2098" s="4">
        <v>6412.5</v>
      </c>
      <c r="W2098" s="4">
        <v>6112.5</v>
      </c>
      <c r="X2098" s="3" t="s">
        <v>37</v>
      </c>
    </row>
    <row r="2099" spans="1:24" ht="15.75" customHeight="1">
      <c r="A2099" s="3" t="s">
        <v>24</v>
      </c>
      <c r="B2099" s="3" t="s">
        <v>467</v>
      </c>
      <c r="C2099" s="3" t="s">
        <v>836</v>
      </c>
      <c r="D2099" s="3" t="s">
        <v>1653</v>
      </c>
      <c r="E2099" s="3" t="s">
        <v>1654</v>
      </c>
      <c r="F2099" s="3" t="s">
        <v>29</v>
      </c>
      <c r="G2099" s="3" t="s">
        <v>30</v>
      </c>
      <c r="H2099" s="3" t="s">
        <v>31</v>
      </c>
      <c r="I2099" s="3" t="s">
        <v>32</v>
      </c>
      <c r="J2099" s="3" t="s">
        <v>33</v>
      </c>
      <c r="K2099" s="3" t="s">
        <v>281</v>
      </c>
      <c r="L2099" s="3" t="s">
        <v>1658</v>
      </c>
      <c r="M2099" s="3" t="s">
        <v>36</v>
      </c>
      <c r="N2099" s="4">
        <v>7349.93</v>
      </c>
      <c r="O2099" s="4">
        <v>0</v>
      </c>
      <c r="P2099" s="4">
        <v>0</v>
      </c>
      <c r="Q2099" s="4">
        <v>7349.93</v>
      </c>
      <c r="R2099" s="4">
        <v>0</v>
      </c>
      <c r="S2099" s="4">
        <v>0</v>
      </c>
      <c r="T2099" s="4">
        <v>0</v>
      </c>
      <c r="U2099" s="4">
        <v>7349.93</v>
      </c>
      <c r="V2099" s="4">
        <v>7349.93</v>
      </c>
      <c r="W2099" s="4">
        <v>7349.93</v>
      </c>
      <c r="X2099" s="3" t="s">
        <v>37</v>
      </c>
    </row>
    <row r="2100" spans="1:24" ht="15.75" customHeight="1">
      <c r="A2100" s="3" t="s">
        <v>24</v>
      </c>
      <c r="B2100" s="3" t="s">
        <v>467</v>
      </c>
      <c r="C2100" s="3" t="s">
        <v>836</v>
      </c>
      <c r="D2100" s="3" t="s">
        <v>1653</v>
      </c>
      <c r="E2100" s="3" t="s">
        <v>1654</v>
      </c>
      <c r="F2100" s="3" t="s">
        <v>29</v>
      </c>
      <c r="G2100" s="3" t="s">
        <v>30</v>
      </c>
      <c r="H2100" s="3" t="s">
        <v>31</v>
      </c>
      <c r="I2100" s="3" t="s">
        <v>32</v>
      </c>
      <c r="J2100" s="3" t="s">
        <v>33</v>
      </c>
      <c r="K2100" s="3" t="s">
        <v>52</v>
      </c>
      <c r="L2100" s="3" t="s">
        <v>1659</v>
      </c>
      <c r="M2100" s="3" t="s">
        <v>36</v>
      </c>
      <c r="N2100" s="4">
        <v>1253.47</v>
      </c>
      <c r="O2100" s="4">
        <v>0</v>
      </c>
      <c r="P2100" s="4">
        <v>0</v>
      </c>
      <c r="Q2100" s="4">
        <v>1253.47</v>
      </c>
      <c r="R2100" s="4">
        <v>0</v>
      </c>
      <c r="S2100" s="4">
        <v>0</v>
      </c>
      <c r="T2100" s="4">
        <v>0</v>
      </c>
      <c r="U2100" s="4">
        <v>1253.47</v>
      </c>
      <c r="V2100" s="4">
        <v>1253.47</v>
      </c>
      <c r="W2100" s="4">
        <v>1253.47</v>
      </c>
      <c r="X2100" s="3" t="s">
        <v>37</v>
      </c>
    </row>
    <row r="2101" spans="1:24" ht="15.75" customHeight="1">
      <c r="A2101" s="3" t="s">
        <v>24</v>
      </c>
      <c r="B2101" s="3" t="s">
        <v>467</v>
      </c>
      <c r="C2101" s="3" t="s">
        <v>836</v>
      </c>
      <c r="D2101" s="3" t="s">
        <v>1653</v>
      </c>
      <c r="E2101" s="3" t="s">
        <v>1654</v>
      </c>
      <c r="F2101" s="3" t="s">
        <v>29</v>
      </c>
      <c r="G2101" s="3" t="s">
        <v>30</v>
      </c>
      <c r="H2101" s="3" t="s">
        <v>31</v>
      </c>
      <c r="I2101" s="3" t="s">
        <v>32</v>
      </c>
      <c r="J2101" s="3" t="s">
        <v>33</v>
      </c>
      <c r="K2101" s="3" t="s">
        <v>54</v>
      </c>
      <c r="L2101" s="3" t="s">
        <v>1660</v>
      </c>
      <c r="M2101" s="3" t="s">
        <v>36</v>
      </c>
      <c r="N2101" s="4">
        <v>60600</v>
      </c>
      <c r="O2101" s="4">
        <v>0</v>
      </c>
      <c r="P2101" s="4">
        <v>0</v>
      </c>
      <c r="Q2101" s="4">
        <v>60600</v>
      </c>
      <c r="R2101" s="4">
        <v>15129.74</v>
      </c>
      <c r="S2101" s="4">
        <v>9470.26</v>
      </c>
      <c r="T2101" s="4">
        <v>9470.26</v>
      </c>
      <c r="U2101" s="4">
        <v>51129.74</v>
      </c>
      <c r="V2101" s="4">
        <v>51129.74</v>
      </c>
      <c r="W2101" s="4">
        <v>36000</v>
      </c>
      <c r="X2101" s="3" t="s">
        <v>37</v>
      </c>
    </row>
    <row r="2102" spans="1:24" ht="15.75" customHeight="1">
      <c r="A2102" s="3" t="s">
        <v>24</v>
      </c>
      <c r="B2102" s="3" t="s">
        <v>467</v>
      </c>
      <c r="C2102" s="3" t="s">
        <v>836</v>
      </c>
      <c r="D2102" s="3" t="s">
        <v>1653</v>
      </c>
      <c r="E2102" s="3" t="s">
        <v>1654</v>
      </c>
      <c r="F2102" s="3" t="s">
        <v>29</v>
      </c>
      <c r="G2102" s="3" t="s">
        <v>30</v>
      </c>
      <c r="H2102" s="3" t="s">
        <v>31</v>
      </c>
      <c r="I2102" s="3" t="s">
        <v>32</v>
      </c>
      <c r="J2102" s="3" t="s">
        <v>33</v>
      </c>
      <c r="K2102" s="3" t="s">
        <v>56</v>
      </c>
      <c r="L2102" s="3" t="s">
        <v>1661</v>
      </c>
      <c r="M2102" s="3" t="s">
        <v>36</v>
      </c>
      <c r="N2102" s="4">
        <v>2278.59</v>
      </c>
      <c r="O2102" s="4">
        <v>0</v>
      </c>
      <c r="P2102" s="4">
        <v>0</v>
      </c>
      <c r="Q2102" s="4">
        <v>2278.59</v>
      </c>
      <c r="R2102" s="4">
        <v>0</v>
      </c>
      <c r="S2102" s="4">
        <v>93.33</v>
      </c>
      <c r="T2102" s="4">
        <v>93.33</v>
      </c>
      <c r="U2102" s="4">
        <v>2185.2600000000002</v>
      </c>
      <c r="V2102" s="4">
        <v>2185.2600000000002</v>
      </c>
      <c r="W2102" s="4">
        <v>2185.2600000000002</v>
      </c>
      <c r="X2102" s="3" t="s">
        <v>37</v>
      </c>
    </row>
    <row r="2103" spans="1:24" ht="15.75" customHeight="1">
      <c r="A2103" s="3" t="s">
        <v>24</v>
      </c>
      <c r="B2103" s="3" t="s">
        <v>467</v>
      </c>
      <c r="C2103" s="3" t="s">
        <v>836</v>
      </c>
      <c r="D2103" s="3" t="s">
        <v>1653</v>
      </c>
      <c r="E2103" s="3" t="s">
        <v>1654</v>
      </c>
      <c r="F2103" s="3" t="s">
        <v>29</v>
      </c>
      <c r="G2103" s="3" t="s">
        <v>30</v>
      </c>
      <c r="H2103" s="3" t="s">
        <v>31</v>
      </c>
      <c r="I2103" s="3" t="s">
        <v>32</v>
      </c>
      <c r="J2103" s="3" t="s">
        <v>33</v>
      </c>
      <c r="K2103" s="3" t="s">
        <v>58</v>
      </c>
      <c r="L2103" s="3" t="s">
        <v>1662</v>
      </c>
      <c r="M2103" s="3" t="s">
        <v>36</v>
      </c>
      <c r="N2103" s="4">
        <v>1814.06</v>
      </c>
      <c r="O2103" s="4">
        <v>0</v>
      </c>
      <c r="P2103" s="4">
        <v>0</v>
      </c>
      <c r="Q2103" s="4">
        <v>1814.06</v>
      </c>
      <c r="R2103" s="4">
        <v>0</v>
      </c>
      <c r="S2103" s="4">
        <v>0</v>
      </c>
      <c r="T2103" s="4">
        <v>0</v>
      </c>
      <c r="U2103" s="4">
        <v>1814.06</v>
      </c>
      <c r="V2103" s="4">
        <v>1814.06</v>
      </c>
      <c r="W2103" s="4">
        <v>1814.06</v>
      </c>
      <c r="X2103" s="3" t="s">
        <v>37</v>
      </c>
    </row>
    <row r="2104" spans="1:24" ht="15.75" customHeight="1">
      <c r="A2104" s="3" t="s">
        <v>24</v>
      </c>
      <c r="B2104" s="3" t="s">
        <v>467</v>
      </c>
      <c r="C2104" s="3" t="s">
        <v>836</v>
      </c>
      <c r="D2104" s="3" t="s">
        <v>1653</v>
      </c>
      <c r="E2104" s="3" t="s">
        <v>1654</v>
      </c>
      <c r="F2104" s="3" t="s">
        <v>29</v>
      </c>
      <c r="G2104" s="3" t="s">
        <v>30</v>
      </c>
      <c r="H2104" s="3" t="s">
        <v>31</v>
      </c>
      <c r="I2104" s="3" t="s">
        <v>32</v>
      </c>
      <c r="J2104" s="3" t="s">
        <v>33</v>
      </c>
      <c r="K2104" s="3" t="s">
        <v>60</v>
      </c>
      <c r="L2104" s="3" t="s">
        <v>1663</v>
      </c>
      <c r="M2104" s="3" t="s">
        <v>36</v>
      </c>
      <c r="N2104" s="4">
        <v>59965.55</v>
      </c>
      <c r="O2104" s="4">
        <v>0</v>
      </c>
      <c r="P2104" s="4">
        <v>0</v>
      </c>
      <c r="Q2104" s="4">
        <v>59965.55</v>
      </c>
      <c r="R2104" s="4">
        <v>1913.89</v>
      </c>
      <c r="S2104" s="4">
        <v>21441.77</v>
      </c>
      <c r="T2104" s="4">
        <v>21441.77</v>
      </c>
      <c r="U2104" s="4">
        <v>38523.78</v>
      </c>
      <c r="V2104" s="4">
        <v>38523.78</v>
      </c>
      <c r="W2104" s="4">
        <v>36609.89</v>
      </c>
      <c r="X2104" s="3" t="s">
        <v>37</v>
      </c>
    </row>
    <row r="2105" spans="1:24" ht="15.75" customHeight="1">
      <c r="A2105" s="3" t="s">
        <v>24</v>
      </c>
      <c r="B2105" s="3" t="s">
        <v>467</v>
      </c>
      <c r="C2105" s="3" t="s">
        <v>836</v>
      </c>
      <c r="D2105" s="3" t="s">
        <v>1653</v>
      </c>
      <c r="E2105" s="3" t="s">
        <v>1654</v>
      </c>
      <c r="F2105" s="3" t="s">
        <v>29</v>
      </c>
      <c r="G2105" s="3" t="s">
        <v>30</v>
      </c>
      <c r="H2105" s="3" t="s">
        <v>31</v>
      </c>
      <c r="I2105" s="3" t="s">
        <v>32</v>
      </c>
      <c r="J2105" s="3" t="s">
        <v>33</v>
      </c>
      <c r="K2105" s="3" t="s">
        <v>62</v>
      </c>
      <c r="L2105" s="3" t="s">
        <v>1664</v>
      </c>
      <c r="M2105" s="3" t="s">
        <v>36</v>
      </c>
      <c r="N2105" s="4">
        <v>39503</v>
      </c>
      <c r="O2105" s="4">
        <v>0</v>
      </c>
      <c r="P2105" s="4">
        <v>0</v>
      </c>
      <c r="Q2105" s="4">
        <v>39503</v>
      </c>
      <c r="R2105" s="4">
        <v>1431.88</v>
      </c>
      <c r="S2105" s="4">
        <v>13658.89</v>
      </c>
      <c r="T2105" s="4">
        <v>13658.89</v>
      </c>
      <c r="U2105" s="4">
        <v>25844.11</v>
      </c>
      <c r="V2105" s="4">
        <v>25844.11</v>
      </c>
      <c r="W2105" s="4">
        <v>24412.23</v>
      </c>
      <c r="X2105" s="3" t="s">
        <v>37</v>
      </c>
    </row>
    <row r="2106" spans="1:24" ht="15.75" customHeight="1">
      <c r="A2106" s="3" t="s">
        <v>24</v>
      </c>
      <c r="B2106" s="3" t="s">
        <v>467</v>
      </c>
      <c r="C2106" s="3" t="s">
        <v>836</v>
      </c>
      <c r="D2106" s="3" t="s">
        <v>1653</v>
      </c>
      <c r="E2106" s="3" t="s">
        <v>1654</v>
      </c>
      <c r="F2106" s="3" t="s">
        <v>29</v>
      </c>
      <c r="G2106" s="3" t="s">
        <v>30</v>
      </c>
      <c r="H2106" s="3" t="s">
        <v>31</v>
      </c>
      <c r="I2106" s="3" t="s">
        <v>32</v>
      </c>
      <c r="J2106" s="3" t="s">
        <v>33</v>
      </c>
      <c r="K2106" s="3" t="s">
        <v>64</v>
      </c>
      <c r="L2106" s="3" t="s">
        <v>1665</v>
      </c>
      <c r="M2106" s="3" t="s">
        <v>36</v>
      </c>
      <c r="N2106" s="4">
        <v>33895.699999999997</v>
      </c>
      <c r="O2106" s="4">
        <v>-5824.54</v>
      </c>
      <c r="P2106" s="4">
        <v>0</v>
      </c>
      <c r="Q2106" s="4">
        <v>28071.16</v>
      </c>
      <c r="R2106" s="4">
        <v>0</v>
      </c>
      <c r="S2106" s="4">
        <v>1987.13</v>
      </c>
      <c r="T2106" s="4">
        <v>1987.13</v>
      </c>
      <c r="U2106" s="4">
        <v>26084.03</v>
      </c>
      <c r="V2106" s="4">
        <v>26084.03</v>
      </c>
      <c r="W2106" s="4">
        <v>26084.03</v>
      </c>
      <c r="X2106" s="3" t="s">
        <v>37</v>
      </c>
    </row>
    <row r="2107" spans="1:24" ht="15.75" customHeight="1">
      <c r="A2107" s="3" t="s">
        <v>118</v>
      </c>
      <c r="B2107" s="3" t="s">
        <v>467</v>
      </c>
      <c r="C2107" s="3" t="s">
        <v>836</v>
      </c>
      <c r="D2107" s="3" t="s">
        <v>1653</v>
      </c>
      <c r="E2107" s="3" t="s">
        <v>1654</v>
      </c>
      <c r="F2107" s="3" t="s">
        <v>1666</v>
      </c>
      <c r="G2107" s="3" t="s">
        <v>1667</v>
      </c>
      <c r="H2107" s="3" t="s">
        <v>1668</v>
      </c>
      <c r="I2107" s="3" t="s">
        <v>1669</v>
      </c>
      <c r="J2107" s="3" t="s">
        <v>123</v>
      </c>
      <c r="K2107" s="3" t="s">
        <v>516</v>
      </c>
      <c r="L2107" s="3" t="s">
        <v>1670</v>
      </c>
      <c r="M2107" s="3" t="s">
        <v>126</v>
      </c>
      <c r="N2107" s="4">
        <v>0</v>
      </c>
      <c r="O2107" s="4">
        <v>35000</v>
      </c>
      <c r="P2107" s="4">
        <v>0</v>
      </c>
      <c r="Q2107" s="4">
        <v>35000</v>
      </c>
      <c r="R2107" s="4">
        <v>0</v>
      </c>
      <c r="S2107" s="4">
        <v>0</v>
      </c>
      <c r="T2107" s="4">
        <v>0</v>
      </c>
      <c r="U2107" s="4">
        <v>35000</v>
      </c>
      <c r="V2107" s="4">
        <v>35000</v>
      </c>
      <c r="W2107" s="4">
        <v>35000</v>
      </c>
      <c r="X2107" s="3" t="s">
        <v>127</v>
      </c>
    </row>
    <row r="2108" spans="1:24" ht="15.75" customHeight="1">
      <c r="A2108" s="3" t="s">
        <v>118</v>
      </c>
      <c r="B2108" s="3" t="s">
        <v>467</v>
      </c>
      <c r="C2108" s="3" t="s">
        <v>836</v>
      </c>
      <c r="D2108" s="3" t="s">
        <v>1653</v>
      </c>
      <c r="E2108" s="3" t="s">
        <v>1654</v>
      </c>
      <c r="F2108" s="3" t="s">
        <v>197</v>
      </c>
      <c r="G2108" s="3" t="s">
        <v>198</v>
      </c>
      <c r="H2108" s="3" t="s">
        <v>1671</v>
      </c>
      <c r="I2108" s="3" t="s">
        <v>1672</v>
      </c>
      <c r="J2108" s="3" t="s">
        <v>123</v>
      </c>
      <c r="K2108" s="3" t="s">
        <v>150</v>
      </c>
      <c r="L2108" s="3" t="s">
        <v>1673</v>
      </c>
      <c r="M2108" s="3" t="s">
        <v>126</v>
      </c>
      <c r="N2108" s="4">
        <v>122647.75</v>
      </c>
      <c r="O2108" s="4">
        <v>0</v>
      </c>
      <c r="P2108" s="4">
        <v>0</v>
      </c>
      <c r="Q2108" s="4">
        <v>122647.75</v>
      </c>
      <c r="R2108" s="4">
        <v>0</v>
      </c>
      <c r="S2108" s="4">
        <v>0</v>
      </c>
      <c r="T2108" s="4">
        <v>0</v>
      </c>
      <c r="U2108" s="4">
        <v>122647.75</v>
      </c>
      <c r="V2108" s="4">
        <v>122647.75</v>
      </c>
      <c r="W2108" s="4">
        <v>122647.75</v>
      </c>
      <c r="X2108" s="3" t="s">
        <v>127</v>
      </c>
    </row>
    <row r="2109" spans="1:24" ht="15.75" customHeight="1">
      <c r="A2109" s="3" t="s">
        <v>637</v>
      </c>
      <c r="B2109" s="3" t="s">
        <v>467</v>
      </c>
      <c r="C2109" s="3" t="s">
        <v>836</v>
      </c>
      <c r="D2109" s="3" t="s">
        <v>1653</v>
      </c>
      <c r="E2109" s="3" t="s">
        <v>1654</v>
      </c>
      <c r="F2109" s="3" t="s">
        <v>1666</v>
      </c>
      <c r="G2109" s="3" t="s">
        <v>1667</v>
      </c>
      <c r="H2109" s="3" t="s">
        <v>1668</v>
      </c>
      <c r="I2109" s="3" t="s">
        <v>1669</v>
      </c>
      <c r="J2109" s="3" t="s">
        <v>638</v>
      </c>
      <c r="K2109" s="3" t="s">
        <v>1538</v>
      </c>
      <c r="L2109" s="3" t="s">
        <v>1674</v>
      </c>
      <c r="M2109" s="3" t="s">
        <v>126</v>
      </c>
      <c r="N2109" s="4">
        <v>0</v>
      </c>
      <c r="O2109" s="4">
        <v>2000</v>
      </c>
      <c r="P2109" s="4">
        <v>0</v>
      </c>
      <c r="Q2109" s="4">
        <v>2000</v>
      </c>
      <c r="R2109" s="4">
        <v>0</v>
      </c>
      <c r="S2109" s="4">
        <v>0</v>
      </c>
      <c r="T2109" s="4">
        <v>0</v>
      </c>
      <c r="U2109" s="4">
        <v>2000</v>
      </c>
      <c r="V2109" s="4">
        <v>2000</v>
      </c>
      <c r="W2109" s="4">
        <v>2000</v>
      </c>
      <c r="X2109" s="3" t="s">
        <v>127</v>
      </c>
    </row>
    <row r="2110" spans="1:24" ht="15.75" customHeight="1">
      <c r="A2110" s="3" t="s">
        <v>391</v>
      </c>
      <c r="B2110" s="3" t="s">
        <v>467</v>
      </c>
      <c r="C2110" s="3" t="s">
        <v>836</v>
      </c>
      <c r="D2110" s="3" t="s">
        <v>1653</v>
      </c>
      <c r="E2110" s="3" t="s">
        <v>1654</v>
      </c>
      <c r="F2110" s="3" t="s">
        <v>1666</v>
      </c>
      <c r="G2110" s="3" t="s">
        <v>1667</v>
      </c>
      <c r="H2110" s="3" t="s">
        <v>1668</v>
      </c>
      <c r="I2110" s="3" t="s">
        <v>1669</v>
      </c>
      <c r="J2110" s="3" t="s">
        <v>392</v>
      </c>
      <c r="K2110" s="3" t="s">
        <v>843</v>
      </c>
      <c r="L2110" s="3" t="s">
        <v>1675</v>
      </c>
      <c r="M2110" s="3" t="s">
        <v>126</v>
      </c>
      <c r="N2110" s="4">
        <v>125000</v>
      </c>
      <c r="O2110" s="4">
        <v>-37000</v>
      </c>
      <c r="P2110" s="4">
        <v>0</v>
      </c>
      <c r="Q2110" s="4">
        <v>88000</v>
      </c>
      <c r="R2110" s="4">
        <v>0</v>
      </c>
      <c r="S2110" s="4">
        <v>0</v>
      </c>
      <c r="T2110" s="4">
        <v>0</v>
      </c>
      <c r="U2110" s="4">
        <v>88000</v>
      </c>
      <c r="V2110" s="4">
        <v>88000</v>
      </c>
      <c r="W2110" s="4">
        <v>88000</v>
      </c>
      <c r="X2110" s="3" t="s">
        <v>127</v>
      </c>
    </row>
    <row r="2111" spans="1:24" ht="15.75" customHeight="1">
      <c r="A2111" s="3" t="s">
        <v>391</v>
      </c>
      <c r="B2111" s="3" t="s">
        <v>467</v>
      </c>
      <c r="C2111" s="3" t="s">
        <v>836</v>
      </c>
      <c r="D2111" s="3" t="s">
        <v>1653</v>
      </c>
      <c r="E2111" s="3" t="s">
        <v>1654</v>
      </c>
      <c r="F2111" s="3" t="s">
        <v>197</v>
      </c>
      <c r="G2111" s="3" t="s">
        <v>198</v>
      </c>
      <c r="H2111" s="3" t="s">
        <v>1671</v>
      </c>
      <c r="I2111" s="3" t="s">
        <v>1672</v>
      </c>
      <c r="J2111" s="3" t="s">
        <v>392</v>
      </c>
      <c r="K2111" s="3" t="s">
        <v>393</v>
      </c>
      <c r="L2111" s="3" t="s">
        <v>1676</v>
      </c>
      <c r="M2111" s="3" t="s">
        <v>126</v>
      </c>
      <c r="N2111" s="4">
        <v>40000</v>
      </c>
      <c r="O2111" s="4">
        <v>0</v>
      </c>
      <c r="P2111" s="4">
        <v>0</v>
      </c>
      <c r="Q2111" s="4">
        <v>40000</v>
      </c>
      <c r="R2111" s="4">
        <v>0</v>
      </c>
      <c r="S2111" s="4">
        <v>0</v>
      </c>
      <c r="T2111" s="4">
        <v>0</v>
      </c>
      <c r="U2111" s="4">
        <v>40000</v>
      </c>
      <c r="V2111" s="4">
        <v>40000</v>
      </c>
      <c r="W2111" s="4">
        <v>40000</v>
      </c>
      <c r="X2111" s="3" t="s">
        <v>127</v>
      </c>
    </row>
    <row r="2112" spans="1:24" ht="15.75" customHeight="1">
      <c r="A2112" s="3" t="s">
        <v>391</v>
      </c>
      <c r="B2112" s="3" t="s">
        <v>467</v>
      </c>
      <c r="C2112" s="3" t="s">
        <v>836</v>
      </c>
      <c r="D2112" s="3" t="s">
        <v>1653</v>
      </c>
      <c r="E2112" s="3" t="s">
        <v>1654</v>
      </c>
      <c r="F2112" s="3" t="s">
        <v>197</v>
      </c>
      <c r="G2112" s="3" t="s">
        <v>198</v>
      </c>
      <c r="H2112" s="3" t="s">
        <v>1671</v>
      </c>
      <c r="I2112" s="3" t="s">
        <v>1672</v>
      </c>
      <c r="J2112" s="3" t="s">
        <v>392</v>
      </c>
      <c r="K2112" s="3" t="s">
        <v>843</v>
      </c>
      <c r="L2112" s="3" t="s">
        <v>1677</v>
      </c>
      <c r="M2112" s="3" t="s">
        <v>126</v>
      </c>
      <c r="N2112" s="4">
        <v>300000</v>
      </c>
      <c r="O2112" s="4">
        <v>0</v>
      </c>
      <c r="P2112" s="4">
        <v>0</v>
      </c>
      <c r="Q2112" s="4">
        <v>300000</v>
      </c>
      <c r="R2112" s="4">
        <v>0</v>
      </c>
      <c r="S2112" s="4">
        <v>4000</v>
      </c>
      <c r="T2112" s="4">
        <v>4000</v>
      </c>
      <c r="U2112" s="4">
        <v>296000</v>
      </c>
      <c r="V2112" s="4">
        <v>296000</v>
      </c>
      <c r="W2112" s="4">
        <v>296000</v>
      </c>
      <c r="X2112" s="3" t="s">
        <v>127</v>
      </c>
    </row>
    <row r="2113" spans="1:24" ht="15.75" customHeight="1">
      <c r="A2113" s="3" t="s">
        <v>262</v>
      </c>
      <c r="B2113" s="3" t="s">
        <v>467</v>
      </c>
      <c r="C2113" s="3" t="s">
        <v>836</v>
      </c>
      <c r="D2113" s="3" t="s">
        <v>1653</v>
      </c>
      <c r="E2113" s="3" t="s">
        <v>1654</v>
      </c>
      <c r="F2113" s="3" t="s">
        <v>29</v>
      </c>
      <c r="G2113" s="3" t="s">
        <v>30</v>
      </c>
      <c r="H2113" s="3" t="s">
        <v>31</v>
      </c>
      <c r="I2113" s="3" t="s">
        <v>32</v>
      </c>
      <c r="J2113" s="3" t="s">
        <v>263</v>
      </c>
      <c r="K2113" s="3" t="s">
        <v>264</v>
      </c>
      <c r="L2113" s="3" t="s">
        <v>1678</v>
      </c>
      <c r="M2113" s="3" t="s">
        <v>36</v>
      </c>
      <c r="N2113" s="4">
        <v>20287.12</v>
      </c>
      <c r="O2113" s="4">
        <v>0</v>
      </c>
      <c r="P2113" s="4">
        <v>0</v>
      </c>
      <c r="Q2113" s="4">
        <v>20287.12</v>
      </c>
      <c r="R2113" s="4">
        <v>0</v>
      </c>
      <c r="S2113" s="4">
        <v>0</v>
      </c>
      <c r="T2113" s="4">
        <v>0</v>
      </c>
      <c r="U2113" s="4">
        <v>20287.12</v>
      </c>
      <c r="V2113" s="4">
        <v>20287.12</v>
      </c>
      <c r="W2113" s="4">
        <v>20287.12</v>
      </c>
      <c r="X2113" s="3" t="s">
        <v>266</v>
      </c>
    </row>
    <row r="2114" spans="1:24" ht="15.75" customHeight="1">
      <c r="A2114" s="3" t="s">
        <v>24</v>
      </c>
      <c r="B2114" s="3" t="s">
        <v>747</v>
      </c>
      <c r="C2114" s="3" t="s">
        <v>748</v>
      </c>
      <c r="D2114" s="3" t="s">
        <v>1679</v>
      </c>
      <c r="E2114" s="3" t="s">
        <v>1680</v>
      </c>
      <c r="F2114" s="3" t="s">
        <v>29</v>
      </c>
      <c r="G2114" s="3" t="s">
        <v>30</v>
      </c>
      <c r="H2114" s="3" t="s">
        <v>31</v>
      </c>
      <c r="I2114" s="3" t="s">
        <v>32</v>
      </c>
      <c r="J2114" s="3" t="s">
        <v>33</v>
      </c>
      <c r="K2114" s="3" t="s">
        <v>34</v>
      </c>
      <c r="L2114" s="3" t="s">
        <v>751</v>
      </c>
      <c r="M2114" s="3" t="s">
        <v>36</v>
      </c>
      <c r="N2114" s="4">
        <v>2209103</v>
      </c>
      <c r="O2114" s="4">
        <v>-30692</v>
      </c>
      <c r="P2114" s="4">
        <v>0</v>
      </c>
      <c r="Q2114" s="4">
        <v>2178411</v>
      </c>
      <c r="R2114" s="4">
        <v>0</v>
      </c>
      <c r="S2114" s="4">
        <v>859886.53</v>
      </c>
      <c r="T2114" s="4">
        <v>859886.53</v>
      </c>
      <c r="U2114" s="4">
        <v>1318524.47</v>
      </c>
      <c r="V2114" s="4">
        <v>1318524.47</v>
      </c>
      <c r="W2114" s="4">
        <v>1318524.47</v>
      </c>
      <c r="X2114" s="3" t="s">
        <v>37</v>
      </c>
    </row>
    <row r="2115" spans="1:24" ht="15.75" customHeight="1">
      <c r="A2115" s="3" t="s">
        <v>24</v>
      </c>
      <c r="B2115" s="3" t="s">
        <v>747</v>
      </c>
      <c r="C2115" s="3" t="s">
        <v>748</v>
      </c>
      <c r="D2115" s="3" t="s">
        <v>1679</v>
      </c>
      <c r="E2115" s="3" t="s">
        <v>1680</v>
      </c>
      <c r="F2115" s="3" t="s">
        <v>29</v>
      </c>
      <c r="G2115" s="3" t="s">
        <v>30</v>
      </c>
      <c r="H2115" s="3" t="s">
        <v>31</v>
      </c>
      <c r="I2115" s="3" t="s">
        <v>32</v>
      </c>
      <c r="J2115" s="3" t="s">
        <v>33</v>
      </c>
      <c r="K2115" s="3" t="s">
        <v>38</v>
      </c>
      <c r="L2115" s="3" t="s">
        <v>752</v>
      </c>
      <c r="M2115" s="3" t="s">
        <v>36</v>
      </c>
      <c r="N2115" s="4">
        <v>216415.8</v>
      </c>
      <c r="O2115" s="4">
        <v>0</v>
      </c>
      <c r="P2115" s="4">
        <v>0</v>
      </c>
      <c r="Q2115" s="4">
        <v>216415.8</v>
      </c>
      <c r="R2115" s="4">
        <v>0</v>
      </c>
      <c r="S2115" s="4">
        <v>67299.679999999993</v>
      </c>
      <c r="T2115" s="4">
        <v>67299.679999999993</v>
      </c>
      <c r="U2115" s="4">
        <v>149116.12</v>
      </c>
      <c r="V2115" s="4">
        <v>149116.12</v>
      </c>
      <c r="W2115" s="4">
        <v>149116.12</v>
      </c>
      <c r="X2115" s="3" t="s">
        <v>37</v>
      </c>
    </row>
    <row r="2116" spans="1:24" ht="15.75" customHeight="1">
      <c r="A2116" s="3" t="s">
        <v>24</v>
      </c>
      <c r="B2116" s="3" t="s">
        <v>747</v>
      </c>
      <c r="C2116" s="3" t="s">
        <v>748</v>
      </c>
      <c r="D2116" s="3" t="s">
        <v>1679</v>
      </c>
      <c r="E2116" s="3" t="s">
        <v>1680</v>
      </c>
      <c r="F2116" s="3" t="s">
        <v>29</v>
      </c>
      <c r="G2116" s="3" t="s">
        <v>30</v>
      </c>
      <c r="H2116" s="3" t="s">
        <v>31</v>
      </c>
      <c r="I2116" s="3" t="s">
        <v>32</v>
      </c>
      <c r="J2116" s="3" t="s">
        <v>33</v>
      </c>
      <c r="K2116" s="3" t="s">
        <v>753</v>
      </c>
      <c r="L2116" s="3" t="s">
        <v>754</v>
      </c>
      <c r="M2116" s="3" t="s">
        <v>36</v>
      </c>
      <c r="N2116" s="4">
        <v>5909256.5199999996</v>
      </c>
      <c r="O2116" s="4">
        <v>-1362103.33</v>
      </c>
      <c r="P2116" s="4">
        <v>0</v>
      </c>
      <c r="Q2116" s="4">
        <v>4547153.1900000004</v>
      </c>
      <c r="R2116" s="4">
        <v>0</v>
      </c>
      <c r="S2116" s="4">
        <v>1432398.34</v>
      </c>
      <c r="T2116" s="4">
        <v>1432398.34</v>
      </c>
      <c r="U2116" s="4">
        <v>3114754.85</v>
      </c>
      <c r="V2116" s="4">
        <v>3114754.85</v>
      </c>
      <c r="W2116" s="4">
        <v>3114754.85</v>
      </c>
      <c r="X2116" s="3" t="s">
        <v>37</v>
      </c>
    </row>
    <row r="2117" spans="1:24" ht="15.75" customHeight="1">
      <c r="A2117" s="3" t="s">
        <v>24</v>
      </c>
      <c r="B2117" s="3" t="s">
        <v>747</v>
      </c>
      <c r="C2117" s="3" t="s">
        <v>748</v>
      </c>
      <c r="D2117" s="3" t="s">
        <v>1679</v>
      </c>
      <c r="E2117" s="3" t="s">
        <v>1680</v>
      </c>
      <c r="F2117" s="3" t="s">
        <v>29</v>
      </c>
      <c r="G2117" s="3" t="s">
        <v>30</v>
      </c>
      <c r="H2117" s="3" t="s">
        <v>31</v>
      </c>
      <c r="I2117" s="3" t="s">
        <v>32</v>
      </c>
      <c r="J2117" s="3" t="s">
        <v>33</v>
      </c>
      <c r="K2117" s="3" t="s">
        <v>40</v>
      </c>
      <c r="L2117" s="3" t="s">
        <v>755</v>
      </c>
      <c r="M2117" s="3" t="s">
        <v>36</v>
      </c>
      <c r="N2117" s="4">
        <v>878720.09</v>
      </c>
      <c r="O2117" s="4">
        <v>-98059.47</v>
      </c>
      <c r="P2117" s="4">
        <v>0</v>
      </c>
      <c r="Q2117" s="4">
        <v>780660.62</v>
      </c>
      <c r="R2117" s="4">
        <v>216157.92</v>
      </c>
      <c r="S2117" s="4">
        <v>35658.199999999997</v>
      </c>
      <c r="T2117" s="4">
        <v>35658.199999999997</v>
      </c>
      <c r="U2117" s="4">
        <v>745002.42</v>
      </c>
      <c r="V2117" s="4">
        <v>745002.42</v>
      </c>
      <c r="W2117" s="4">
        <v>528844.5</v>
      </c>
      <c r="X2117" s="3" t="s">
        <v>37</v>
      </c>
    </row>
    <row r="2118" spans="1:24" ht="15.75" customHeight="1">
      <c r="A2118" s="3" t="s">
        <v>24</v>
      </c>
      <c r="B2118" s="3" t="s">
        <v>747</v>
      </c>
      <c r="C2118" s="3" t="s">
        <v>748</v>
      </c>
      <c r="D2118" s="3" t="s">
        <v>1679</v>
      </c>
      <c r="E2118" s="3" t="s">
        <v>1680</v>
      </c>
      <c r="F2118" s="3" t="s">
        <v>29</v>
      </c>
      <c r="G2118" s="3" t="s">
        <v>30</v>
      </c>
      <c r="H2118" s="3" t="s">
        <v>31</v>
      </c>
      <c r="I2118" s="3" t="s">
        <v>32</v>
      </c>
      <c r="J2118" s="3" t="s">
        <v>33</v>
      </c>
      <c r="K2118" s="3" t="s">
        <v>42</v>
      </c>
      <c r="L2118" s="3" t="s">
        <v>756</v>
      </c>
      <c r="M2118" s="3" t="s">
        <v>36</v>
      </c>
      <c r="N2118" s="4">
        <v>364618.77</v>
      </c>
      <c r="O2118" s="4">
        <v>-1240.8</v>
      </c>
      <c r="P2118" s="4">
        <v>0</v>
      </c>
      <c r="Q2118" s="4">
        <v>363377.97</v>
      </c>
      <c r="R2118" s="4">
        <v>110416.25</v>
      </c>
      <c r="S2118" s="4">
        <v>15422.5</v>
      </c>
      <c r="T2118" s="4">
        <v>15422.5</v>
      </c>
      <c r="U2118" s="4">
        <v>347955.47</v>
      </c>
      <c r="V2118" s="4">
        <v>347955.47</v>
      </c>
      <c r="W2118" s="4">
        <v>237539.22</v>
      </c>
      <c r="X2118" s="3" t="s">
        <v>37</v>
      </c>
    </row>
    <row r="2119" spans="1:24" ht="15.75" customHeight="1">
      <c r="A2119" s="3" t="s">
        <v>24</v>
      </c>
      <c r="B2119" s="3" t="s">
        <v>747</v>
      </c>
      <c r="C2119" s="3" t="s">
        <v>748</v>
      </c>
      <c r="D2119" s="3" t="s">
        <v>1679</v>
      </c>
      <c r="E2119" s="3" t="s">
        <v>1680</v>
      </c>
      <c r="F2119" s="3" t="s">
        <v>29</v>
      </c>
      <c r="G2119" s="3" t="s">
        <v>30</v>
      </c>
      <c r="H2119" s="3" t="s">
        <v>31</v>
      </c>
      <c r="I2119" s="3" t="s">
        <v>32</v>
      </c>
      <c r="J2119" s="3" t="s">
        <v>33</v>
      </c>
      <c r="K2119" s="3" t="s">
        <v>44</v>
      </c>
      <c r="L2119" s="3" t="s">
        <v>757</v>
      </c>
      <c r="M2119" s="3" t="s">
        <v>36</v>
      </c>
      <c r="N2119" s="4">
        <v>3564</v>
      </c>
      <c r="O2119" s="4">
        <v>1240.8</v>
      </c>
      <c r="P2119" s="4">
        <v>0</v>
      </c>
      <c r="Q2119" s="4">
        <v>4804.8</v>
      </c>
      <c r="R2119" s="4">
        <v>0</v>
      </c>
      <c r="S2119" s="4">
        <v>1169.7</v>
      </c>
      <c r="T2119" s="4">
        <v>1169.7</v>
      </c>
      <c r="U2119" s="4">
        <v>3635.1</v>
      </c>
      <c r="V2119" s="4">
        <v>3635.1</v>
      </c>
      <c r="W2119" s="4">
        <v>3635.1</v>
      </c>
      <c r="X2119" s="3" t="s">
        <v>37</v>
      </c>
    </row>
    <row r="2120" spans="1:24" ht="15.75" customHeight="1">
      <c r="A2120" s="3" t="s">
        <v>24</v>
      </c>
      <c r="B2120" s="3" t="s">
        <v>747</v>
      </c>
      <c r="C2120" s="3" t="s">
        <v>748</v>
      </c>
      <c r="D2120" s="3" t="s">
        <v>1679</v>
      </c>
      <c r="E2120" s="3" t="s">
        <v>1680</v>
      </c>
      <c r="F2120" s="3" t="s">
        <v>29</v>
      </c>
      <c r="G2120" s="3" t="s">
        <v>30</v>
      </c>
      <c r="H2120" s="3" t="s">
        <v>31</v>
      </c>
      <c r="I2120" s="3" t="s">
        <v>32</v>
      </c>
      <c r="J2120" s="3" t="s">
        <v>33</v>
      </c>
      <c r="K2120" s="3" t="s">
        <v>46</v>
      </c>
      <c r="L2120" s="3" t="s">
        <v>758</v>
      </c>
      <c r="M2120" s="3" t="s">
        <v>36</v>
      </c>
      <c r="N2120" s="4">
        <v>28512</v>
      </c>
      <c r="O2120" s="4">
        <v>0</v>
      </c>
      <c r="P2120" s="4">
        <v>0</v>
      </c>
      <c r="Q2120" s="4">
        <v>28512</v>
      </c>
      <c r="R2120" s="4">
        <v>0</v>
      </c>
      <c r="S2120" s="4">
        <v>8316</v>
      </c>
      <c r="T2120" s="4">
        <v>8316</v>
      </c>
      <c r="U2120" s="4">
        <v>20196</v>
      </c>
      <c r="V2120" s="4">
        <v>20196</v>
      </c>
      <c r="W2120" s="4">
        <v>20196</v>
      </c>
      <c r="X2120" s="3" t="s">
        <v>37</v>
      </c>
    </row>
    <row r="2121" spans="1:24" ht="15.75" customHeight="1">
      <c r="A2121" s="3" t="s">
        <v>24</v>
      </c>
      <c r="B2121" s="3" t="s">
        <v>747</v>
      </c>
      <c r="C2121" s="3" t="s">
        <v>748</v>
      </c>
      <c r="D2121" s="3" t="s">
        <v>1679</v>
      </c>
      <c r="E2121" s="3" t="s">
        <v>1680</v>
      </c>
      <c r="F2121" s="3" t="s">
        <v>29</v>
      </c>
      <c r="G2121" s="3" t="s">
        <v>30</v>
      </c>
      <c r="H2121" s="3" t="s">
        <v>31</v>
      </c>
      <c r="I2121" s="3" t="s">
        <v>32</v>
      </c>
      <c r="J2121" s="3" t="s">
        <v>33</v>
      </c>
      <c r="K2121" s="3" t="s">
        <v>48</v>
      </c>
      <c r="L2121" s="3" t="s">
        <v>759</v>
      </c>
      <c r="M2121" s="3" t="s">
        <v>36</v>
      </c>
      <c r="N2121" s="4">
        <v>6492.47</v>
      </c>
      <c r="O2121" s="4">
        <v>0</v>
      </c>
      <c r="P2121" s="4">
        <v>0</v>
      </c>
      <c r="Q2121" s="4">
        <v>6492.47</v>
      </c>
      <c r="R2121" s="4">
        <v>0</v>
      </c>
      <c r="S2121" s="4">
        <v>45</v>
      </c>
      <c r="T2121" s="4">
        <v>45</v>
      </c>
      <c r="U2121" s="4">
        <v>6447.47</v>
      </c>
      <c r="V2121" s="4">
        <v>6447.47</v>
      </c>
      <c r="W2121" s="4">
        <v>6447.47</v>
      </c>
      <c r="X2121" s="3" t="s">
        <v>37</v>
      </c>
    </row>
    <row r="2122" spans="1:24" ht="15.75" customHeight="1">
      <c r="A2122" s="3" t="s">
        <v>24</v>
      </c>
      <c r="B2122" s="3" t="s">
        <v>747</v>
      </c>
      <c r="C2122" s="3" t="s">
        <v>748</v>
      </c>
      <c r="D2122" s="3" t="s">
        <v>1679</v>
      </c>
      <c r="E2122" s="3" t="s">
        <v>1680</v>
      </c>
      <c r="F2122" s="3" t="s">
        <v>29</v>
      </c>
      <c r="G2122" s="3" t="s">
        <v>30</v>
      </c>
      <c r="H2122" s="3" t="s">
        <v>31</v>
      </c>
      <c r="I2122" s="3" t="s">
        <v>32</v>
      </c>
      <c r="J2122" s="3" t="s">
        <v>33</v>
      </c>
      <c r="K2122" s="3" t="s">
        <v>50</v>
      </c>
      <c r="L2122" s="3" t="s">
        <v>760</v>
      </c>
      <c r="M2122" s="3" t="s">
        <v>36</v>
      </c>
      <c r="N2122" s="4">
        <v>10820.79</v>
      </c>
      <c r="O2122" s="4">
        <v>0</v>
      </c>
      <c r="P2122" s="4">
        <v>0</v>
      </c>
      <c r="Q2122" s="4">
        <v>10820.79</v>
      </c>
      <c r="R2122" s="4">
        <v>0</v>
      </c>
      <c r="S2122" s="4">
        <v>3085.02</v>
      </c>
      <c r="T2122" s="4">
        <v>3085.02</v>
      </c>
      <c r="U2122" s="4">
        <v>7735.77</v>
      </c>
      <c r="V2122" s="4">
        <v>7735.77</v>
      </c>
      <c r="W2122" s="4">
        <v>7735.77</v>
      </c>
      <c r="X2122" s="3" t="s">
        <v>37</v>
      </c>
    </row>
    <row r="2123" spans="1:24" ht="15.75" customHeight="1">
      <c r="A2123" s="3" t="s">
        <v>24</v>
      </c>
      <c r="B2123" s="3" t="s">
        <v>747</v>
      </c>
      <c r="C2123" s="3" t="s">
        <v>748</v>
      </c>
      <c r="D2123" s="3" t="s">
        <v>1679</v>
      </c>
      <c r="E2123" s="3" t="s">
        <v>1680</v>
      </c>
      <c r="F2123" s="3" t="s">
        <v>29</v>
      </c>
      <c r="G2123" s="3" t="s">
        <v>30</v>
      </c>
      <c r="H2123" s="3" t="s">
        <v>31</v>
      </c>
      <c r="I2123" s="3" t="s">
        <v>32</v>
      </c>
      <c r="J2123" s="3" t="s">
        <v>33</v>
      </c>
      <c r="K2123" s="3" t="s">
        <v>281</v>
      </c>
      <c r="L2123" s="3" t="s">
        <v>761</v>
      </c>
      <c r="M2123" s="3" t="s">
        <v>36</v>
      </c>
      <c r="N2123" s="4">
        <v>12070.18</v>
      </c>
      <c r="O2123" s="4">
        <v>0</v>
      </c>
      <c r="P2123" s="4">
        <v>0</v>
      </c>
      <c r="Q2123" s="4">
        <v>12070.18</v>
      </c>
      <c r="R2123" s="4">
        <v>0</v>
      </c>
      <c r="S2123" s="4">
        <v>0</v>
      </c>
      <c r="T2123" s="4">
        <v>0</v>
      </c>
      <c r="U2123" s="4">
        <v>12070.18</v>
      </c>
      <c r="V2123" s="4">
        <v>12070.18</v>
      </c>
      <c r="W2123" s="4">
        <v>12070.18</v>
      </c>
      <c r="X2123" s="3" t="s">
        <v>37</v>
      </c>
    </row>
    <row r="2124" spans="1:24" ht="15.75" customHeight="1">
      <c r="A2124" s="3" t="s">
        <v>24</v>
      </c>
      <c r="B2124" s="3" t="s">
        <v>747</v>
      </c>
      <c r="C2124" s="3" t="s">
        <v>748</v>
      </c>
      <c r="D2124" s="3" t="s">
        <v>1679</v>
      </c>
      <c r="E2124" s="3" t="s">
        <v>1680</v>
      </c>
      <c r="F2124" s="3" t="s">
        <v>29</v>
      </c>
      <c r="G2124" s="3" t="s">
        <v>30</v>
      </c>
      <c r="H2124" s="3" t="s">
        <v>31</v>
      </c>
      <c r="I2124" s="3" t="s">
        <v>32</v>
      </c>
      <c r="J2124" s="3" t="s">
        <v>33</v>
      </c>
      <c r="K2124" s="3" t="s">
        <v>52</v>
      </c>
      <c r="L2124" s="3" t="s">
        <v>815</v>
      </c>
      <c r="M2124" s="3" t="s">
        <v>36</v>
      </c>
      <c r="N2124" s="4">
        <v>14922.26</v>
      </c>
      <c r="O2124" s="4">
        <v>0</v>
      </c>
      <c r="P2124" s="4">
        <v>0</v>
      </c>
      <c r="Q2124" s="4">
        <v>14922.26</v>
      </c>
      <c r="R2124" s="4">
        <v>0</v>
      </c>
      <c r="S2124" s="4">
        <v>3066.65</v>
      </c>
      <c r="T2124" s="4">
        <v>3066.65</v>
      </c>
      <c r="U2124" s="4">
        <v>11855.61</v>
      </c>
      <c r="V2124" s="4">
        <v>11855.61</v>
      </c>
      <c r="W2124" s="4">
        <v>11855.61</v>
      </c>
      <c r="X2124" s="3" t="s">
        <v>37</v>
      </c>
    </row>
    <row r="2125" spans="1:24" ht="15.75" customHeight="1">
      <c r="A2125" s="3" t="s">
        <v>24</v>
      </c>
      <c r="B2125" s="3" t="s">
        <v>747</v>
      </c>
      <c r="C2125" s="3" t="s">
        <v>748</v>
      </c>
      <c r="D2125" s="3" t="s">
        <v>1679</v>
      </c>
      <c r="E2125" s="3" t="s">
        <v>1680</v>
      </c>
      <c r="F2125" s="3" t="s">
        <v>29</v>
      </c>
      <c r="G2125" s="3" t="s">
        <v>30</v>
      </c>
      <c r="H2125" s="3" t="s">
        <v>31</v>
      </c>
      <c r="I2125" s="3" t="s">
        <v>32</v>
      </c>
      <c r="J2125" s="3" t="s">
        <v>33</v>
      </c>
      <c r="K2125" s="3" t="s">
        <v>54</v>
      </c>
      <c r="L2125" s="3" t="s">
        <v>762</v>
      </c>
      <c r="M2125" s="3" t="s">
        <v>36</v>
      </c>
      <c r="N2125" s="4">
        <v>2639206</v>
      </c>
      <c r="O2125" s="4">
        <v>158054</v>
      </c>
      <c r="P2125" s="4">
        <v>0</v>
      </c>
      <c r="Q2125" s="4">
        <v>2797260</v>
      </c>
      <c r="R2125" s="4">
        <v>1839143.35</v>
      </c>
      <c r="S2125" s="4">
        <v>958116.65</v>
      </c>
      <c r="T2125" s="4">
        <v>958116.65</v>
      </c>
      <c r="U2125" s="4">
        <v>1839143.35</v>
      </c>
      <c r="V2125" s="4">
        <v>1839143.35</v>
      </c>
      <c r="W2125" s="4">
        <v>0</v>
      </c>
      <c r="X2125" s="3" t="s">
        <v>37</v>
      </c>
    </row>
    <row r="2126" spans="1:24" ht="15.75" customHeight="1">
      <c r="A2126" s="3" t="s">
        <v>24</v>
      </c>
      <c r="B2126" s="3" t="s">
        <v>747</v>
      </c>
      <c r="C2126" s="3" t="s">
        <v>748</v>
      </c>
      <c r="D2126" s="3" t="s">
        <v>1679</v>
      </c>
      <c r="E2126" s="3" t="s">
        <v>1680</v>
      </c>
      <c r="F2126" s="3" t="s">
        <v>29</v>
      </c>
      <c r="G2126" s="3" t="s">
        <v>30</v>
      </c>
      <c r="H2126" s="3" t="s">
        <v>31</v>
      </c>
      <c r="I2126" s="3" t="s">
        <v>32</v>
      </c>
      <c r="J2126" s="3" t="s">
        <v>33</v>
      </c>
      <c r="K2126" s="3" t="s">
        <v>56</v>
      </c>
      <c r="L2126" s="3" t="s">
        <v>763</v>
      </c>
      <c r="M2126" s="3" t="s">
        <v>36</v>
      </c>
      <c r="N2126" s="4">
        <v>7902.57</v>
      </c>
      <c r="O2126" s="4">
        <v>0</v>
      </c>
      <c r="P2126" s="4">
        <v>0</v>
      </c>
      <c r="Q2126" s="4">
        <v>7902.57</v>
      </c>
      <c r="R2126" s="4">
        <v>0</v>
      </c>
      <c r="S2126" s="4">
        <v>1655.19</v>
      </c>
      <c r="T2126" s="4">
        <v>1655.19</v>
      </c>
      <c r="U2126" s="4">
        <v>6247.38</v>
      </c>
      <c r="V2126" s="4">
        <v>6247.38</v>
      </c>
      <c r="W2126" s="4">
        <v>6247.38</v>
      </c>
      <c r="X2126" s="3" t="s">
        <v>37</v>
      </c>
    </row>
    <row r="2127" spans="1:24" ht="15.75" customHeight="1">
      <c r="A2127" s="3" t="s">
        <v>24</v>
      </c>
      <c r="B2127" s="3" t="s">
        <v>747</v>
      </c>
      <c r="C2127" s="3" t="s">
        <v>748</v>
      </c>
      <c r="D2127" s="3" t="s">
        <v>1679</v>
      </c>
      <c r="E2127" s="3" t="s">
        <v>1680</v>
      </c>
      <c r="F2127" s="3" t="s">
        <v>29</v>
      </c>
      <c r="G2127" s="3" t="s">
        <v>30</v>
      </c>
      <c r="H2127" s="3" t="s">
        <v>31</v>
      </c>
      <c r="I2127" s="3" t="s">
        <v>32</v>
      </c>
      <c r="J2127" s="3" t="s">
        <v>33</v>
      </c>
      <c r="K2127" s="3" t="s">
        <v>58</v>
      </c>
      <c r="L2127" s="3" t="s">
        <v>764</v>
      </c>
      <c r="M2127" s="3" t="s">
        <v>36</v>
      </c>
      <c r="N2127" s="4">
        <v>33361.15</v>
      </c>
      <c r="O2127" s="4">
        <v>0</v>
      </c>
      <c r="P2127" s="4">
        <v>0</v>
      </c>
      <c r="Q2127" s="4">
        <v>33361.15</v>
      </c>
      <c r="R2127" s="4">
        <v>0</v>
      </c>
      <c r="S2127" s="4">
        <v>10185.73</v>
      </c>
      <c r="T2127" s="4">
        <v>10185.73</v>
      </c>
      <c r="U2127" s="4">
        <v>23175.42</v>
      </c>
      <c r="V2127" s="4">
        <v>23175.42</v>
      </c>
      <c r="W2127" s="4">
        <v>23175.42</v>
      </c>
      <c r="X2127" s="3" t="s">
        <v>37</v>
      </c>
    </row>
    <row r="2128" spans="1:24" ht="15.75" customHeight="1">
      <c r="A2128" s="3" t="s">
        <v>24</v>
      </c>
      <c r="B2128" s="3" t="s">
        <v>747</v>
      </c>
      <c r="C2128" s="3" t="s">
        <v>748</v>
      </c>
      <c r="D2128" s="3" t="s">
        <v>1679</v>
      </c>
      <c r="E2128" s="3" t="s">
        <v>1680</v>
      </c>
      <c r="F2128" s="3" t="s">
        <v>29</v>
      </c>
      <c r="G2128" s="3" t="s">
        <v>30</v>
      </c>
      <c r="H2128" s="3" t="s">
        <v>31</v>
      </c>
      <c r="I2128" s="3" t="s">
        <v>32</v>
      </c>
      <c r="J2128" s="3" t="s">
        <v>33</v>
      </c>
      <c r="K2128" s="3" t="s">
        <v>60</v>
      </c>
      <c r="L2128" s="3" t="s">
        <v>765</v>
      </c>
      <c r="M2128" s="3" t="s">
        <v>36</v>
      </c>
      <c r="N2128" s="4">
        <v>1235838.5</v>
      </c>
      <c r="O2128" s="4">
        <v>-130986.42</v>
      </c>
      <c r="P2128" s="4">
        <v>0</v>
      </c>
      <c r="Q2128" s="4">
        <v>1104852.08</v>
      </c>
      <c r="R2128" s="4">
        <v>212953.28</v>
      </c>
      <c r="S2128" s="4">
        <v>390389.34</v>
      </c>
      <c r="T2128" s="4">
        <v>390389.34</v>
      </c>
      <c r="U2128" s="4">
        <v>714462.74</v>
      </c>
      <c r="V2128" s="4">
        <v>714462.74</v>
      </c>
      <c r="W2128" s="4">
        <v>501509.46</v>
      </c>
      <c r="X2128" s="3" t="s">
        <v>37</v>
      </c>
    </row>
    <row r="2129" spans="1:24" ht="15.75" customHeight="1">
      <c r="A2129" s="3" t="s">
        <v>24</v>
      </c>
      <c r="B2129" s="3" t="s">
        <v>747</v>
      </c>
      <c r="C2129" s="3" t="s">
        <v>748</v>
      </c>
      <c r="D2129" s="3" t="s">
        <v>1679</v>
      </c>
      <c r="E2129" s="3" t="s">
        <v>1680</v>
      </c>
      <c r="F2129" s="3" t="s">
        <v>29</v>
      </c>
      <c r="G2129" s="3" t="s">
        <v>30</v>
      </c>
      <c r="H2129" s="3" t="s">
        <v>31</v>
      </c>
      <c r="I2129" s="3" t="s">
        <v>32</v>
      </c>
      <c r="J2129" s="3" t="s">
        <v>33</v>
      </c>
      <c r="K2129" s="3" t="s">
        <v>62</v>
      </c>
      <c r="L2129" s="3" t="s">
        <v>766</v>
      </c>
      <c r="M2129" s="3" t="s">
        <v>36</v>
      </c>
      <c r="N2129" s="4">
        <v>878720.1</v>
      </c>
      <c r="O2129" s="4">
        <v>-98059.42</v>
      </c>
      <c r="P2129" s="4">
        <v>0</v>
      </c>
      <c r="Q2129" s="4">
        <v>780660.68</v>
      </c>
      <c r="R2129" s="4">
        <v>183461.08</v>
      </c>
      <c r="S2129" s="4">
        <v>237951.95</v>
      </c>
      <c r="T2129" s="4">
        <v>237951.95</v>
      </c>
      <c r="U2129" s="4">
        <v>542708.73</v>
      </c>
      <c r="V2129" s="4">
        <v>542708.73</v>
      </c>
      <c r="W2129" s="4">
        <v>359247.65</v>
      </c>
      <c r="X2129" s="3" t="s">
        <v>37</v>
      </c>
    </row>
    <row r="2130" spans="1:24" ht="15.75" customHeight="1">
      <c r="A2130" s="3" t="s">
        <v>24</v>
      </c>
      <c r="B2130" s="3" t="s">
        <v>747</v>
      </c>
      <c r="C2130" s="3" t="s">
        <v>748</v>
      </c>
      <c r="D2130" s="3" t="s">
        <v>1679</v>
      </c>
      <c r="E2130" s="3" t="s">
        <v>1680</v>
      </c>
      <c r="F2130" s="3" t="s">
        <v>29</v>
      </c>
      <c r="G2130" s="3" t="s">
        <v>30</v>
      </c>
      <c r="H2130" s="3" t="s">
        <v>31</v>
      </c>
      <c r="I2130" s="3" t="s">
        <v>32</v>
      </c>
      <c r="J2130" s="3" t="s">
        <v>33</v>
      </c>
      <c r="K2130" s="3" t="s">
        <v>64</v>
      </c>
      <c r="L2130" s="3" t="s">
        <v>767</v>
      </c>
      <c r="M2130" s="3" t="s">
        <v>36</v>
      </c>
      <c r="N2130" s="4">
        <v>71094.350000000006</v>
      </c>
      <c r="O2130" s="4">
        <v>0</v>
      </c>
      <c r="P2130" s="4">
        <v>0</v>
      </c>
      <c r="Q2130" s="4">
        <v>71094.350000000006</v>
      </c>
      <c r="R2130" s="4">
        <v>0</v>
      </c>
      <c r="S2130" s="4">
        <v>3297.63</v>
      </c>
      <c r="T2130" s="4">
        <v>3297.63</v>
      </c>
      <c r="U2130" s="4">
        <v>67796.72</v>
      </c>
      <c r="V2130" s="4">
        <v>67796.72</v>
      </c>
      <c r="W2130" s="4">
        <v>67796.72</v>
      </c>
      <c r="X2130" s="3" t="s">
        <v>37</v>
      </c>
    </row>
    <row r="2131" spans="1:24" ht="15.75" customHeight="1">
      <c r="A2131" s="3" t="s">
        <v>66</v>
      </c>
      <c r="B2131" s="3" t="s">
        <v>747</v>
      </c>
      <c r="C2131" s="3" t="s">
        <v>748</v>
      </c>
      <c r="D2131" s="3" t="s">
        <v>1679</v>
      </c>
      <c r="E2131" s="3" t="s">
        <v>1680</v>
      </c>
      <c r="F2131" s="3" t="s">
        <v>29</v>
      </c>
      <c r="G2131" s="3" t="s">
        <v>30</v>
      </c>
      <c r="H2131" s="3" t="s">
        <v>67</v>
      </c>
      <c r="I2131" s="3" t="s">
        <v>68</v>
      </c>
      <c r="J2131" s="3" t="s">
        <v>69</v>
      </c>
      <c r="K2131" s="3" t="s">
        <v>88</v>
      </c>
      <c r="L2131" s="3" t="s">
        <v>776</v>
      </c>
      <c r="M2131" s="3" t="s">
        <v>36</v>
      </c>
      <c r="N2131" s="4">
        <v>136763</v>
      </c>
      <c r="O2131" s="4">
        <v>0</v>
      </c>
      <c r="P2131" s="4">
        <v>0</v>
      </c>
      <c r="Q2131" s="4">
        <v>136763</v>
      </c>
      <c r="R2131" s="4">
        <v>0</v>
      </c>
      <c r="S2131" s="4">
        <v>7685.14</v>
      </c>
      <c r="T2131" s="4">
        <v>1195.1199999999999</v>
      </c>
      <c r="U2131" s="4">
        <v>129077.86</v>
      </c>
      <c r="V2131" s="4">
        <v>135567.88</v>
      </c>
      <c r="W2131" s="4">
        <v>129077.86</v>
      </c>
      <c r="X2131" s="3" t="s">
        <v>37</v>
      </c>
    </row>
    <row r="2132" spans="1:24" ht="15.75" customHeight="1">
      <c r="A2132" s="3" t="s">
        <v>66</v>
      </c>
      <c r="B2132" s="3" t="s">
        <v>747</v>
      </c>
      <c r="C2132" s="3" t="s">
        <v>748</v>
      </c>
      <c r="D2132" s="3" t="s">
        <v>1679</v>
      </c>
      <c r="E2132" s="3" t="s">
        <v>1680</v>
      </c>
      <c r="F2132" s="3" t="s">
        <v>29</v>
      </c>
      <c r="G2132" s="3" t="s">
        <v>30</v>
      </c>
      <c r="H2132" s="3" t="s">
        <v>67</v>
      </c>
      <c r="I2132" s="3" t="s">
        <v>68</v>
      </c>
      <c r="J2132" s="3" t="s">
        <v>69</v>
      </c>
      <c r="K2132" s="3" t="s">
        <v>90</v>
      </c>
      <c r="L2132" s="3" t="s">
        <v>1681</v>
      </c>
      <c r="M2132" s="3" t="s">
        <v>36</v>
      </c>
      <c r="N2132" s="4">
        <v>6500</v>
      </c>
      <c r="O2132" s="4">
        <v>0</v>
      </c>
      <c r="P2132" s="4">
        <v>0</v>
      </c>
      <c r="Q2132" s="4">
        <v>6500</v>
      </c>
      <c r="R2132" s="4">
        <v>0</v>
      </c>
      <c r="S2132" s="4">
        <v>0</v>
      </c>
      <c r="T2132" s="4">
        <v>0</v>
      </c>
      <c r="U2132" s="4">
        <v>6500</v>
      </c>
      <c r="V2132" s="4">
        <v>6500</v>
      </c>
      <c r="W2132" s="4">
        <v>6500</v>
      </c>
      <c r="X2132" s="3" t="s">
        <v>37</v>
      </c>
    </row>
    <row r="2133" spans="1:24" ht="15.75" customHeight="1">
      <c r="A2133" s="3" t="s">
        <v>66</v>
      </c>
      <c r="B2133" s="3" t="s">
        <v>747</v>
      </c>
      <c r="C2133" s="3" t="s">
        <v>748</v>
      </c>
      <c r="D2133" s="3" t="s">
        <v>1679</v>
      </c>
      <c r="E2133" s="3" t="s">
        <v>1680</v>
      </c>
      <c r="F2133" s="3" t="s">
        <v>29</v>
      </c>
      <c r="G2133" s="3" t="s">
        <v>30</v>
      </c>
      <c r="H2133" s="3" t="s">
        <v>67</v>
      </c>
      <c r="I2133" s="3" t="s">
        <v>68</v>
      </c>
      <c r="J2133" s="3" t="s">
        <v>69</v>
      </c>
      <c r="K2133" s="3" t="s">
        <v>92</v>
      </c>
      <c r="L2133" s="3" t="s">
        <v>777</v>
      </c>
      <c r="M2133" s="3" t="s">
        <v>36</v>
      </c>
      <c r="N2133" s="4">
        <v>20000</v>
      </c>
      <c r="O2133" s="4">
        <v>0</v>
      </c>
      <c r="P2133" s="4">
        <v>0</v>
      </c>
      <c r="Q2133" s="4">
        <v>20000</v>
      </c>
      <c r="R2133" s="4">
        <v>0</v>
      </c>
      <c r="S2133" s="4">
        <v>7350.06</v>
      </c>
      <c r="T2133" s="4">
        <v>0</v>
      </c>
      <c r="U2133" s="4">
        <v>12649.94</v>
      </c>
      <c r="V2133" s="4">
        <v>20000</v>
      </c>
      <c r="W2133" s="4">
        <v>12649.94</v>
      </c>
      <c r="X2133" s="3" t="s">
        <v>37</v>
      </c>
    </row>
    <row r="2134" spans="1:24" ht="15.75" customHeight="1">
      <c r="A2134" s="3" t="s">
        <v>66</v>
      </c>
      <c r="B2134" s="3" t="s">
        <v>747</v>
      </c>
      <c r="C2134" s="3" t="s">
        <v>748</v>
      </c>
      <c r="D2134" s="3" t="s">
        <v>1679</v>
      </c>
      <c r="E2134" s="3" t="s">
        <v>1680</v>
      </c>
      <c r="F2134" s="3" t="s">
        <v>29</v>
      </c>
      <c r="G2134" s="3" t="s">
        <v>30</v>
      </c>
      <c r="H2134" s="3" t="s">
        <v>67</v>
      </c>
      <c r="I2134" s="3" t="s">
        <v>68</v>
      </c>
      <c r="J2134" s="3" t="s">
        <v>69</v>
      </c>
      <c r="K2134" s="3" t="s">
        <v>108</v>
      </c>
      <c r="L2134" s="3" t="s">
        <v>1682</v>
      </c>
      <c r="M2134" s="3" t="s">
        <v>36</v>
      </c>
      <c r="N2134" s="4">
        <v>556</v>
      </c>
      <c r="O2134" s="4">
        <v>0</v>
      </c>
      <c r="P2134" s="4">
        <v>0</v>
      </c>
      <c r="Q2134" s="4">
        <v>556</v>
      </c>
      <c r="R2134" s="4">
        <v>0</v>
      </c>
      <c r="S2134" s="4">
        <v>0</v>
      </c>
      <c r="T2134" s="4">
        <v>0</v>
      </c>
      <c r="U2134" s="4">
        <v>556</v>
      </c>
      <c r="V2134" s="4">
        <v>556</v>
      </c>
      <c r="W2134" s="4">
        <v>556</v>
      </c>
      <c r="X2134" s="3" t="s">
        <v>37</v>
      </c>
    </row>
    <row r="2135" spans="1:24" ht="15.75" customHeight="1">
      <c r="A2135" s="3" t="s">
        <v>66</v>
      </c>
      <c r="B2135" s="3" t="s">
        <v>747</v>
      </c>
      <c r="C2135" s="3" t="s">
        <v>748</v>
      </c>
      <c r="D2135" s="3" t="s">
        <v>1679</v>
      </c>
      <c r="E2135" s="3" t="s">
        <v>1680</v>
      </c>
      <c r="F2135" s="3" t="s">
        <v>29</v>
      </c>
      <c r="G2135" s="3" t="s">
        <v>30</v>
      </c>
      <c r="H2135" s="3" t="s">
        <v>67</v>
      </c>
      <c r="I2135" s="3" t="s">
        <v>68</v>
      </c>
      <c r="J2135" s="3" t="s">
        <v>69</v>
      </c>
      <c r="K2135" s="3" t="s">
        <v>314</v>
      </c>
      <c r="L2135" s="3" t="s">
        <v>822</v>
      </c>
      <c r="M2135" s="3" t="s">
        <v>36</v>
      </c>
      <c r="N2135" s="4">
        <v>6500</v>
      </c>
      <c r="O2135" s="4">
        <v>0</v>
      </c>
      <c r="P2135" s="4">
        <v>0</v>
      </c>
      <c r="Q2135" s="4">
        <v>6500</v>
      </c>
      <c r="R2135" s="4">
        <v>0</v>
      </c>
      <c r="S2135" s="4">
        <v>0</v>
      </c>
      <c r="T2135" s="4">
        <v>0</v>
      </c>
      <c r="U2135" s="4">
        <v>6500</v>
      </c>
      <c r="V2135" s="4">
        <v>6500</v>
      </c>
      <c r="W2135" s="4">
        <v>6500</v>
      </c>
      <c r="X2135" s="3" t="s">
        <v>37</v>
      </c>
    </row>
    <row r="2136" spans="1:24" ht="15.75" customHeight="1">
      <c r="A2136" s="3" t="s">
        <v>66</v>
      </c>
      <c r="B2136" s="3" t="s">
        <v>747</v>
      </c>
      <c r="C2136" s="3" t="s">
        <v>748</v>
      </c>
      <c r="D2136" s="3" t="s">
        <v>1679</v>
      </c>
      <c r="E2136" s="3" t="s">
        <v>1680</v>
      </c>
      <c r="F2136" s="3" t="s">
        <v>29</v>
      </c>
      <c r="G2136" s="3" t="s">
        <v>30</v>
      </c>
      <c r="H2136" s="3" t="s">
        <v>67</v>
      </c>
      <c r="I2136" s="3" t="s">
        <v>68</v>
      </c>
      <c r="J2136" s="3" t="s">
        <v>69</v>
      </c>
      <c r="K2136" s="3" t="s">
        <v>742</v>
      </c>
      <c r="L2136" s="3" t="s">
        <v>1683</v>
      </c>
      <c r="M2136" s="3" t="s">
        <v>36</v>
      </c>
      <c r="N2136" s="4">
        <v>6406.4</v>
      </c>
      <c r="O2136" s="4">
        <v>0</v>
      </c>
      <c r="P2136" s="4">
        <v>0</v>
      </c>
      <c r="Q2136" s="4">
        <v>6406.4</v>
      </c>
      <c r="R2136" s="4">
        <v>0</v>
      </c>
      <c r="S2136" s="4">
        <v>0</v>
      </c>
      <c r="T2136" s="4">
        <v>0</v>
      </c>
      <c r="U2136" s="4">
        <v>6406.4</v>
      </c>
      <c r="V2136" s="4">
        <v>6406.4</v>
      </c>
      <c r="W2136" s="4">
        <v>6406.4</v>
      </c>
      <c r="X2136" s="3" t="s">
        <v>37</v>
      </c>
    </row>
    <row r="2137" spans="1:24" ht="15.75" customHeight="1">
      <c r="A2137" s="3" t="s">
        <v>118</v>
      </c>
      <c r="B2137" s="3" t="s">
        <v>747</v>
      </c>
      <c r="C2137" s="3" t="s">
        <v>748</v>
      </c>
      <c r="D2137" s="3" t="s">
        <v>1679</v>
      </c>
      <c r="E2137" s="3" t="s">
        <v>1680</v>
      </c>
      <c r="F2137" s="3" t="s">
        <v>1684</v>
      </c>
      <c r="G2137" s="3" t="s">
        <v>1685</v>
      </c>
      <c r="H2137" s="3" t="s">
        <v>1686</v>
      </c>
      <c r="I2137" s="3" t="s">
        <v>1687</v>
      </c>
      <c r="J2137" s="3" t="s">
        <v>123</v>
      </c>
      <c r="K2137" s="3" t="s">
        <v>332</v>
      </c>
      <c r="L2137" s="3" t="s">
        <v>1688</v>
      </c>
      <c r="M2137" s="3" t="s">
        <v>126</v>
      </c>
      <c r="N2137" s="4">
        <v>500000</v>
      </c>
      <c r="O2137" s="4">
        <v>0</v>
      </c>
      <c r="P2137" s="4">
        <v>0</v>
      </c>
      <c r="Q2137" s="4">
        <v>500000</v>
      </c>
      <c r="R2137" s="4">
        <v>0</v>
      </c>
      <c r="S2137" s="4">
        <v>303405.5</v>
      </c>
      <c r="T2137" s="4">
        <v>143877.70000000001</v>
      </c>
      <c r="U2137" s="4">
        <v>196594.5</v>
      </c>
      <c r="V2137" s="4">
        <v>356122.3</v>
      </c>
      <c r="W2137" s="4">
        <v>196594.5</v>
      </c>
      <c r="X2137" s="3" t="s">
        <v>127</v>
      </c>
    </row>
    <row r="2138" spans="1:24" ht="15.75" customHeight="1">
      <c r="A2138" s="3" t="s">
        <v>118</v>
      </c>
      <c r="B2138" s="3" t="s">
        <v>747</v>
      </c>
      <c r="C2138" s="3" t="s">
        <v>748</v>
      </c>
      <c r="D2138" s="3" t="s">
        <v>1679</v>
      </c>
      <c r="E2138" s="3" t="s">
        <v>1680</v>
      </c>
      <c r="F2138" s="3" t="s">
        <v>1684</v>
      </c>
      <c r="G2138" s="3" t="s">
        <v>1685</v>
      </c>
      <c r="H2138" s="3" t="s">
        <v>1686</v>
      </c>
      <c r="I2138" s="3" t="s">
        <v>1687</v>
      </c>
      <c r="J2138" s="3" t="s">
        <v>123</v>
      </c>
      <c r="K2138" s="3" t="s">
        <v>140</v>
      </c>
      <c r="L2138" s="3" t="s">
        <v>1689</v>
      </c>
      <c r="M2138" s="3" t="s">
        <v>126</v>
      </c>
      <c r="N2138" s="4">
        <v>7200</v>
      </c>
      <c r="O2138" s="4">
        <v>0</v>
      </c>
      <c r="P2138" s="4">
        <v>0</v>
      </c>
      <c r="Q2138" s="4">
        <v>7200</v>
      </c>
      <c r="R2138" s="4">
        <v>0</v>
      </c>
      <c r="S2138" s="4">
        <v>0</v>
      </c>
      <c r="T2138" s="4">
        <v>0</v>
      </c>
      <c r="U2138" s="4">
        <v>7200</v>
      </c>
      <c r="V2138" s="4">
        <v>7200</v>
      </c>
      <c r="W2138" s="4">
        <v>7200</v>
      </c>
      <c r="X2138" s="3" t="s">
        <v>127</v>
      </c>
    </row>
    <row r="2139" spans="1:24" ht="15.75" customHeight="1">
      <c r="A2139" s="3" t="s">
        <v>118</v>
      </c>
      <c r="B2139" s="3" t="s">
        <v>747</v>
      </c>
      <c r="C2139" s="3" t="s">
        <v>748</v>
      </c>
      <c r="D2139" s="3" t="s">
        <v>1679</v>
      </c>
      <c r="E2139" s="3" t="s">
        <v>1680</v>
      </c>
      <c r="F2139" s="3" t="s">
        <v>1684</v>
      </c>
      <c r="G2139" s="3" t="s">
        <v>1685</v>
      </c>
      <c r="H2139" s="3" t="s">
        <v>1690</v>
      </c>
      <c r="I2139" s="3" t="s">
        <v>1691</v>
      </c>
      <c r="J2139" s="3" t="s">
        <v>123</v>
      </c>
      <c r="K2139" s="3" t="s">
        <v>169</v>
      </c>
      <c r="L2139" s="3" t="s">
        <v>1692</v>
      </c>
      <c r="M2139" s="3" t="s">
        <v>126</v>
      </c>
      <c r="N2139" s="4">
        <v>320000</v>
      </c>
      <c r="O2139" s="4">
        <v>0</v>
      </c>
      <c r="P2139" s="4">
        <v>0</v>
      </c>
      <c r="Q2139" s="4">
        <v>320000</v>
      </c>
      <c r="R2139" s="4">
        <v>0</v>
      </c>
      <c r="S2139" s="4">
        <v>276775.08</v>
      </c>
      <c r="T2139" s="4">
        <v>0</v>
      </c>
      <c r="U2139" s="4">
        <v>43224.92</v>
      </c>
      <c r="V2139" s="4">
        <v>320000</v>
      </c>
      <c r="W2139" s="4">
        <v>43224.92</v>
      </c>
      <c r="X2139" s="3" t="s">
        <v>127</v>
      </c>
    </row>
    <row r="2140" spans="1:24" ht="15.75" customHeight="1">
      <c r="A2140" s="3" t="s">
        <v>118</v>
      </c>
      <c r="B2140" s="3" t="s">
        <v>747</v>
      </c>
      <c r="C2140" s="3" t="s">
        <v>748</v>
      </c>
      <c r="D2140" s="3" t="s">
        <v>1679</v>
      </c>
      <c r="E2140" s="3" t="s">
        <v>1680</v>
      </c>
      <c r="F2140" s="3" t="s">
        <v>1684</v>
      </c>
      <c r="G2140" s="3" t="s">
        <v>1685</v>
      </c>
      <c r="H2140" s="3" t="s">
        <v>1690</v>
      </c>
      <c r="I2140" s="3" t="s">
        <v>1691</v>
      </c>
      <c r="J2140" s="3" t="s">
        <v>123</v>
      </c>
      <c r="K2140" s="3" t="s">
        <v>357</v>
      </c>
      <c r="L2140" s="3" t="s">
        <v>1693</v>
      </c>
      <c r="M2140" s="3" t="s">
        <v>126</v>
      </c>
      <c r="N2140" s="4">
        <v>235812</v>
      </c>
      <c r="O2140" s="4">
        <v>0</v>
      </c>
      <c r="P2140" s="4">
        <v>0</v>
      </c>
      <c r="Q2140" s="4">
        <v>235812</v>
      </c>
      <c r="R2140" s="4">
        <v>0</v>
      </c>
      <c r="S2140" s="4">
        <v>0</v>
      </c>
      <c r="T2140" s="4">
        <v>0</v>
      </c>
      <c r="U2140" s="4">
        <v>235812</v>
      </c>
      <c r="V2140" s="4">
        <v>235812</v>
      </c>
      <c r="W2140" s="4">
        <v>235812</v>
      </c>
      <c r="X2140" s="3" t="s">
        <v>127</v>
      </c>
    </row>
    <row r="2141" spans="1:24" ht="15.75" customHeight="1">
      <c r="A2141" s="3" t="s">
        <v>118</v>
      </c>
      <c r="B2141" s="3" t="s">
        <v>747</v>
      </c>
      <c r="C2141" s="3" t="s">
        <v>748</v>
      </c>
      <c r="D2141" s="3" t="s">
        <v>1679</v>
      </c>
      <c r="E2141" s="3" t="s">
        <v>1680</v>
      </c>
      <c r="F2141" s="3" t="s">
        <v>1684</v>
      </c>
      <c r="G2141" s="3" t="s">
        <v>1685</v>
      </c>
      <c r="H2141" s="3" t="s">
        <v>1690</v>
      </c>
      <c r="I2141" s="3" t="s">
        <v>1691</v>
      </c>
      <c r="J2141" s="3" t="s">
        <v>123</v>
      </c>
      <c r="K2141" s="3" t="s">
        <v>140</v>
      </c>
      <c r="L2141" s="3" t="s">
        <v>1689</v>
      </c>
      <c r="M2141" s="3" t="s">
        <v>126</v>
      </c>
      <c r="N2141" s="4">
        <v>334172.15999999997</v>
      </c>
      <c r="O2141" s="4">
        <v>0</v>
      </c>
      <c r="P2141" s="4">
        <v>0</v>
      </c>
      <c r="Q2141" s="4">
        <v>334172.15999999997</v>
      </c>
      <c r="R2141" s="4">
        <v>25624.55</v>
      </c>
      <c r="S2141" s="4">
        <v>299558.37</v>
      </c>
      <c r="T2141" s="4">
        <v>121294.72</v>
      </c>
      <c r="U2141" s="4">
        <v>34613.79</v>
      </c>
      <c r="V2141" s="4">
        <v>212877.44</v>
      </c>
      <c r="W2141" s="4">
        <v>8989.24</v>
      </c>
      <c r="X2141" s="3" t="s">
        <v>127</v>
      </c>
    </row>
    <row r="2142" spans="1:24" ht="15.75" customHeight="1">
      <c r="A2142" s="3" t="s">
        <v>118</v>
      </c>
      <c r="B2142" s="3" t="s">
        <v>747</v>
      </c>
      <c r="C2142" s="3" t="s">
        <v>748</v>
      </c>
      <c r="D2142" s="3" t="s">
        <v>1679</v>
      </c>
      <c r="E2142" s="3" t="s">
        <v>1680</v>
      </c>
      <c r="F2142" s="3" t="s">
        <v>1684</v>
      </c>
      <c r="G2142" s="3" t="s">
        <v>1685</v>
      </c>
      <c r="H2142" s="3" t="s">
        <v>1690</v>
      </c>
      <c r="I2142" s="3" t="s">
        <v>1691</v>
      </c>
      <c r="J2142" s="3" t="s">
        <v>123</v>
      </c>
      <c r="K2142" s="3" t="s">
        <v>158</v>
      </c>
      <c r="L2142" s="3" t="s">
        <v>1694</v>
      </c>
      <c r="M2142" s="3" t="s">
        <v>126</v>
      </c>
      <c r="N2142" s="4">
        <v>85000</v>
      </c>
      <c r="O2142" s="4">
        <v>0</v>
      </c>
      <c r="P2142" s="4">
        <v>0</v>
      </c>
      <c r="Q2142" s="4">
        <v>85000</v>
      </c>
      <c r="R2142" s="4">
        <v>0</v>
      </c>
      <c r="S2142" s="4">
        <v>0</v>
      </c>
      <c r="T2142" s="4">
        <v>0</v>
      </c>
      <c r="U2142" s="4">
        <v>85000</v>
      </c>
      <c r="V2142" s="4">
        <v>85000</v>
      </c>
      <c r="W2142" s="4">
        <v>85000</v>
      </c>
      <c r="X2142" s="3" t="s">
        <v>127</v>
      </c>
    </row>
    <row r="2143" spans="1:24" ht="15.75" customHeight="1">
      <c r="A2143" s="3" t="s">
        <v>118</v>
      </c>
      <c r="B2143" s="3" t="s">
        <v>747</v>
      </c>
      <c r="C2143" s="3" t="s">
        <v>748</v>
      </c>
      <c r="D2143" s="3" t="s">
        <v>1679</v>
      </c>
      <c r="E2143" s="3" t="s">
        <v>1680</v>
      </c>
      <c r="F2143" s="3" t="s">
        <v>788</v>
      </c>
      <c r="G2143" s="3" t="s">
        <v>789</v>
      </c>
      <c r="H2143" s="3" t="s">
        <v>1695</v>
      </c>
      <c r="I2143" s="3" t="s">
        <v>1696</v>
      </c>
      <c r="J2143" s="3" t="s">
        <v>123</v>
      </c>
      <c r="K2143" s="3" t="s">
        <v>169</v>
      </c>
      <c r="L2143" s="3" t="s">
        <v>826</v>
      </c>
      <c r="M2143" s="3" t="s">
        <v>126</v>
      </c>
      <c r="N2143" s="4">
        <v>4821.42</v>
      </c>
      <c r="O2143" s="4">
        <v>0</v>
      </c>
      <c r="P2143" s="4">
        <v>0</v>
      </c>
      <c r="Q2143" s="4">
        <v>4821.42</v>
      </c>
      <c r="R2143" s="4">
        <v>0</v>
      </c>
      <c r="S2143" s="4">
        <v>0</v>
      </c>
      <c r="T2143" s="4">
        <v>0</v>
      </c>
      <c r="U2143" s="4">
        <v>4821.42</v>
      </c>
      <c r="V2143" s="4">
        <v>4821.42</v>
      </c>
      <c r="W2143" s="4">
        <v>4821.42</v>
      </c>
      <c r="X2143" s="3" t="s">
        <v>127</v>
      </c>
    </row>
    <row r="2144" spans="1:24" ht="15.75" customHeight="1">
      <c r="A2144" s="3" t="s">
        <v>118</v>
      </c>
      <c r="B2144" s="3" t="s">
        <v>747</v>
      </c>
      <c r="C2144" s="3" t="s">
        <v>748</v>
      </c>
      <c r="D2144" s="3" t="s">
        <v>1679</v>
      </c>
      <c r="E2144" s="3" t="s">
        <v>1680</v>
      </c>
      <c r="F2144" s="3" t="s">
        <v>788</v>
      </c>
      <c r="G2144" s="3" t="s">
        <v>789</v>
      </c>
      <c r="H2144" s="3" t="s">
        <v>1695</v>
      </c>
      <c r="I2144" s="3" t="s">
        <v>1696</v>
      </c>
      <c r="J2144" s="3" t="s">
        <v>123</v>
      </c>
      <c r="K2144" s="3" t="s">
        <v>385</v>
      </c>
      <c r="L2144" s="3" t="s">
        <v>1697</v>
      </c>
      <c r="M2144" s="3" t="s">
        <v>126</v>
      </c>
      <c r="N2144" s="4">
        <v>500</v>
      </c>
      <c r="O2144" s="4">
        <v>0</v>
      </c>
      <c r="P2144" s="4">
        <v>0</v>
      </c>
      <c r="Q2144" s="4">
        <v>500</v>
      </c>
      <c r="R2144" s="4">
        <v>0</v>
      </c>
      <c r="S2144" s="4">
        <v>0</v>
      </c>
      <c r="T2144" s="4">
        <v>0</v>
      </c>
      <c r="U2144" s="4">
        <v>500</v>
      </c>
      <c r="V2144" s="4">
        <v>500</v>
      </c>
      <c r="W2144" s="4">
        <v>500</v>
      </c>
      <c r="X2144" s="3" t="s">
        <v>127</v>
      </c>
    </row>
    <row r="2145" spans="1:24" ht="15.75" customHeight="1">
      <c r="A2145" s="3" t="s">
        <v>118</v>
      </c>
      <c r="B2145" s="3" t="s">
        <v>747</v>
      </c>
      <c r="C2145" s="3" t="s">
        <v>748</v>
      </c>
      <c r="D2145" s="3" t="s">
        <v>1679</v>
      </c>
      <c r="E2145" s="3" t="s">
        <v>1680</v>
      </c>
      <c r="F2145" s="3" t="s">
        <v>788</v>
      </c>
      <c r="G2145" s="3" t="s">
        <v>789</v>
      </c>
      <c r="H2145" s="3" t="s">
        <v>1695</v>
      </c>
      <c r="I2145" s="3" t="s">
        <v>1696</v>
      </c>
      <c r="J2145" s="3" t="s">
        <v>123</v>
      </c>
      <c r="K2145" s="3" t="s">
        <v>174</v>
      </c>
      <c r="L2145" s="3" t="s">
        <v>802</v>
      </c>
      <c r="M2145" s="3" t="s">
        <v>126</v>
      </c>
      <c r="N2145" s="4">
        <v>9020.8799999999992</v>
      </c>
      <c r="O2145" s="4">
        <v>0</v>
      </c>
      <c r="P2145" s="4">
        <v>0</v>
      </c>
      <c r="Q2145" s="4">
        <v>9020.8799999999992</v>
      </c>
      <c r="R2145" s="4">
        <v>0</v>
      </c>
      <c r="S2145" s="4">
        <v>0</v>
      </c>
      <c r="T2145" s="4">
        <v>0</v>
      </c>
      <c r="U2145" s="4">
        <v>9020.8799999999992</v>
      </c>
      <c r="V2145" s="4">
        <v>9020.8799999999992</v>
      </c>
      <c r="W2145" s="4">
        <v>9020.8799999999992</v>
      </c>
      <c r="X2145" s="3" t="s">
        <v>127</v>
      </c>
    </row>
    <row r="2146" spans="1:24" ht="15.75" customHeight="1">
      <c r="A2146" s="3" t="s">
        <v>118</v>
      </c>
      <c r="B2146" s="3" t="s">
        <v>747</v>
      </c>
      <c r="C2146" s="3" t="s">
        <v>748</v>
      </c>
      <c r="D2146" s="3" t="s">
        <v>1679</v>
      </c>
      <c r="E2146" s="3" t="s">
        <v>1680</v>
      </c>
      <c r="F2146" s="3" t="s">
        <v>788</v>
      </c>
      <c r="G2146" s="3" t="s">
        <v>789</v>
      </c>
      <c r="H2146" s="3" t="s">
        <v>1695</v>
      </c>
      <c r="I2146" s="3" t="s">
        <v>1696</v>
      </c>
      <c r="J2146" s="3" t="s">
        <v>123</v>
      </c>
      <c r="K2146" s="3" t="s">
        <v>160</v>
      </c>
      <c r="L2146" s="3" t="s">
        <v>806</v>
      </c>
      <c r="M2146" s="3" t="s">
        <v>126</v>
      </c>
      <c r="N2146" s="4">
        <v>603.4</v>
      </c>
      <c r="O2146" s="4">
        <v>0</v>
      </c>
      <c r="P2146" s="4">
        <v>0</v>
      </c>
      <c r="Q2146" s="4">
        <v>603.4</v>
      </c>
      <c r="R2146" s="4">
        <v>0</v>
      </c>
      <c r="S2146" s="4">
        <v>0</v>
      </c>
      <c r="T2146" s="4">
        <v>0</v>
      </c>
      <c r="U2146" s="4">
        <v>603.4</v>
      </c>
      <c r="V2146" s="4">
        <v>603.4</v>
      </c>
      <c r="W2146" s="4">
        <v>603.4</v>
      </c>
      <c r="X2146" s="3" t="s">
        <v>127</v>
      </c>
    </row>
    <row r="2147" spans="1:24" ht="15.75" customHeight="1">
      <c r="A2147" s="3" t="s">
        <v>118</v>
      </c>
      <c r="B2147" s="3" t="s">
        <v>747</v>
      </c>
      <c r="C2147" s="3" t="s">
        <v>748</v>
      </c>
      <c r="D2147" s="3" t="s">
        <v>1679</v>
      </c>
      <c r="E2147" s="3" t="s">
        <v>1680</v>
      </c>
      <c r="F2147" s="3" t="s">
        <v>788</v>
      </c>
      <c r="G2147" s="3" t="s">
        <v>789</v>
      </c>
      <c r="H2147" s="3" t="s">
        <v>1698</v>
      </c>
      <c r="I2147" s="3" t="s">
        <v>1699</v>
      </c>
      <c r="J2147" s="3" t="s">
        <v>123</v>
      </c>
      <c r="K2147" s="3" t="s">
        <v>332</v>
      </c>
      <c r="L2147" s="3" t="s">
        <v>1700</v>
      </c>
      <c r="M2147" s="3" t="s">
        <v>126</v>
      </c>
      <c r="N2147" s="4">
        <v>23000</v>
      </c>
      <c r="O2147" s="4">
        <v>0</v>
      </c>
      <c r="P2147" s="4">
        <v>0</v>
      </c>
      <c r="Q2147" s="4">
        <v>23000</v>
      </c>
      <c r="R2147" s="4">
        <v>0</v>
      </c>
      <c r="S2147" s="4">
        <v>5297</v>
      </c>
      <c r="T2147" s="4">
        <v>5297</v>
      </c>
      <c r="U2147" s="4">
        <v>17703</v>
      </c>
      <c r="V2147" s="4">
        <v>17703</v>
      </c>
      <c r="W2147" s="4">
        <v>17703</v>
      </c>
      <c r="X2147" s="3" t="s">
        <v>127</v>
      </c>
    </row>
    <row r="2148" spans="1:24" ht="15.75" customHeight="1">
      <c r="A2148" s="3" t="s">
        <v>118</v>
      </c>
      <c r="B2148" s="3" t="s">
        <v>747</v>
      </c>
      <c r="C2148" s="3" t="s">
        <v>748</v>
      </c>
      <c r="D2148" s="3" t="s">
        <v>1679</v>
      </c>
      <c r="E2148" s="3" t="s">
        <v>1680</v>
      </c>
      <c r="F2148" s="3" t="s">
        <v>788</v>
      </c>
      <c r="G2148" s="3" t="s">
        <v>789</v>
      </c>
      <c r="H2148" s="3" t="s">
        <v>1698</v>
      </c>
      <c r="I2148" s="3" t="s">
        <v>1699</v>
      </c>
      <c r="J2148" s="3" t="s">
        <v>123</v>
      </c>
      <c r="K2148" s="3" t="s">
        <v>169</v>
      </c>
      <c r="L2148" s="3" t="s">
        <v>826</v>
      </c>
      <c r="M2148" s="3" t="s">
        <v>126</v>
      </c>
      <c r="N2148" s="4">
        <v>11555</v>
      </c>
      <c r="O2148" s="4">
        <v>0</v>
      </c>
      <c r="P2148" s="4">
        <v>0</v>
      </c>
      <c r="Q2148" s="4">
        <v>11555</v>
      </c>
      <c r="R2148" s="4">
        <v>0</v>
      </c>
      <c r="S2148" s="4">
        <v>0</v>
      </c>
      <c r="T2148" s="4">
        <v>0</v>
      </c>
      <c r="U2148" s="4">
        <v>11555</v>
      </c>
      <c r="V2148" s="4">
        <v>11555</v>
      </c>
      <c r="W2148" s="4">
        <v>11555</v>
      </c>
      <c r="X2148" s="3" t="s">
        <v>127</v>
      </c>
    </row>
    <row r="2149" spans="1:24" ht="15.75" customHeight="1">
      <c r="A2149" s="3" t="s">
        <v>118</v>
      </c>
      <c r="B2149" s="3" t="s">
        <v>747</v>
      </c>
      <c r="C2149" s="3" t="s">
        <v>748</v>
      </c>
      <c r="D2149" s="3" t="s">
        <v>1679</v>
      </c>
      <c r="E2149" s="3" t="s">
        <v>1680</v>
      </c>
      <c r="F2149" s="3" t="s">
        <v>788</v>
      </c>
      <c r="G2149" s="3" t="s">
        <v>789</v>
      </c>
      <c r="H2149" s="3" t="s">
        <v>1698</v>
      </c>
      <c r="I2149" s="3" t="s">
        <v>1699</v>
      </c>
      <c r="J2149" s="3" t="s">
        <v>123</v>
      </c>
      <c r="K2149" s="3" t="s">
        <v>385</v>
      </c>
      <c r="L2149" s="3" t="s">
        <v>1697</v>
      </c>
      <c r="M2149" s="3" t="s">
        <v>126</v>
      </c>
      <c r="N2149" s="4">
        <v>5500</v>
      </c>
      <c r="O2149" s="4">
        <v>0</v>
      </c>
      <c r="P2149" s="4">
        <v>0</v>
      </c>
      <c r="Q2149" s="4">
        <v>5500</v>
      </c>
      <c r="R2149" s="4">
        <v>0</v>
      </c>
      <c r="S2149" s="4">
        <v>0</v>
      </c>
      <c r="T2149" s="4">
        <v>0</v>
      </c>
      <c r="U2149" s="4">
        <v>5500</v>
      </c>
      <c r="V2149" s="4">
        <v>5500</v>
      </c>
      <c r="W2149" s="4">
        <v>5500</v>
      </c>
      <c r="X2149" s="3" t="s">
        <v>127</v>
      </c>
    </row>
    <row r="2150" spans="1:24" ht="15.75" customHeight="1">
      <c r="A2150" s="3" t="s">
        <v>118</v>
      </c>
      <c r="B2150" s="3" t="s">
        <v>747</v>
      </c>
      <c r="C2150" s="3" t="s">
        <v>748</v>
      </c>
      <c r="D2150" s="3" t="s">
        <v>1679</v>
      </c>
      <c r="E2150" s="3" t="s">
        <v>1680</v>
      </c>
      <c r="F2150" s="3" t="s">
        <v>788</v>
      </c>
      <c r="G2150" s="3" t="s">
        <v>789</v>
      </c>
      <c r="H2150" s="3" t="s">
        <v>1698</v>
      </c>
      <c r="I2150" s="3" t="s">
        <v>1699</v>
      </c>
      <c r="J2150" s="3" t="s">
        <v>123</v>
      </c>
      <c r="K2150" s="3" t="s">
        <v>330</v>
      </c>
      <c r="L2150" s="3" t="s">
        <v>1701</v>
      </c>
      <c r="M2150" s="3" t="s">
        <v>126</v>
      </c>
      <c r="N2150" s="4">
        <v>75000</v>
      </c>
      <c r="O2150" s="4">
        <v>0</v>
      </c>
      <c r="P2150" s="4">
        <v>0</v>
      </c>
      <c r="Q2150" s="4">
        <v>75000</v>
      </c>
      <c r="R2150" s="4">
        <v>0</v>
      </c>
      <c r="S2150" s="4">
        <v>0</v>
      </c>
      <c r="T2150" s="4">
        <v>0</v>
      </c>
      <c r="U2150" s="4">
        <v>75000</v>
      </c>
      <c r="V2150" s="4">
        <v>75000</v>
      </c>
      <c r="W2150" s="4">
        <v>75000</v>
      </c>
      <c r="X2150" s="3" t="s">
        <v>127</v>
      </c>
    </row>
    <row r="2151" spans="1:24" ht="15.75" customHeight="1">
      <c r="A2151" s="3" t="s">
        <v>118</v>
      </c>
      <c r="B2151" s="3" t="s">
        <v>747</v>
      </c>
      <c r="C2151" s="3" t="s">
        <v>748</v>
      </c>
      <c r="D2151" s="3" t="s">
        <v>1679</v>
      </c>
      <c r="E2151" s="3" t="s">
        <v>1680</v>
      </c>
      <c r="F2151" s="3" t="s">
        <v>788</v>
      </c>
      <c r="G2151" s="3" t="s">
        <v>789</v>
      </c>
      <c r="H2151" s="3" t="s">
        <v>1698</v>
      </c>
      <c r="I2151" s="3" t="s">
        <v>1699</v>
      </c>
      <c r="J2151" s="3" t="s">
        <v>123</v>
      </c>
      <c r="K2151" s="3" t="s">
        <v>132</v>
      </c>
      <c r="L2151" s="3" t="s">
        <v>1702</v>
      </c>
      <c r="M2151" s="3" t="s">
        <v>126</v>
      </c>
      <c r="N2151" s="4">
        <v>34000</v>
      </c>
      <c r="O2151" s="4">
        <v>0</v>
      </c>
      <c r="P2151" s="4">
        <v>0</v>
      </c>
      <c r="Q2151" s="4">
        <v>34000</v>
      </c>
      <c r="R2151" s="4">
        <v>0</v>
      </c>
      <c r="S2151" s="4">
        <v>0</v>
      </c>
      <c r="T2151" s="4">
        <v>0</v>
      </c>
      <c r="U2151" s="4">
        <v>34000</v>
      </c>
      <c r="V2151" s="4">
        <v>34000</v>
      </c>
      <c r="W2151" s="4">
        <v>34000</v>
      </c>
      <c r="X2151" s="3" t="s">
        <v>127</v>
      </c>
    </row>
    <row r="2152" spans="1:24" ht="15.75" customHeight="1">
      <c r="A2152" s="3" t="s">
        <v>118</v>
      </c>
      <c r="B2152" s="3" t="s">
        <v>747</v>
      </c>
      <c r="C2152" s="3" t="s">
        <v>748</v>
      </c>
      <c r="D2152" s="3" t="s">
        <v>1679</v>
      </c>
      <c r="E2152" s="3" t="s">
        <v>1680</v>
      </c>
      <c r="F2152" s="3" t="s">
        <v>788</v>
      </c>
      <c r="G2152" s="3" t="s">
        <v>789</v>
      </c>
      <c r="H2152" s="3" t="s">
        <v>1698</v>
      </c>
      <c r="I2152" s="3" t="s">
        <v>1699</v>
      </c>
      <c r="J2152" s="3" t="s">
        <v>123</v>
      </c>
      <c r="K2152" s="3" t="s">
        <v>160</v>
      </c>
      <c r="L2152" s="3" t="s">
        <v>806</v>
      </c>
      <c r="M2152" s="3" t="s">
        <v>126</v>
      </c>
      <c r="N2152" s="4">
        <v>258.60000000000002</v>
      </c>
      <c r="O2152" s="4">
        <v>0</v>
      </c>
      <c r="P2152" s="4">
        <v>0</v>
      </c>
      <c r="Q2152" s="4">
        <v>258.60000000000002</v>
      </c>
      <c r="R2152" s="4">
        <v>0</v>
      </c>
      <c r="S2152" s="4">
        <v>0</v>
      </c>
      <c r="T2152" s="4">
        <v>0</v>
      </c>
      <c r="U2152" s="4">
        <v>258.60000000000002</v>
      </c>
      <c r="V2152" s="4">
        <v>258.60000000000002</v>
      </c>
      <c r="W2152" s="4">
        <v>258.60000000000002</v>
      </c>
      <c r="X2152" s="3" t="s">
        <v>127</v>
      </c>
    </row>
    <row r="2153" spans="1:24" ht="15.75" customHeight="1">
      <c r="A2153" s="3" t="s">
        <v>118</v>
      </c>
      <c r="B2153" s="3" t="s">
        <v>747</v>
      </c>
      <c r="C2153" s="3" t="s">
        <v>748</v>
      </c>
      <c r="D2153" s="3" t="s">
        <v>1679</v>
      </c>
      <c r="E2153" s="3" t="s">
        <v>1680</v>
      </c>
      <c r="F2153" s="3" t="s">
        <v>788</v>
      </c>
      <c r="G2153" s="3" t="s">
        <v>789</v>
      </c>
      <c r="H2153" s="3" t="s">
        <v>1703</v>
      </c>
      <c r="I2153" s="3" t="s">
        <v>1704</v>
      </c>
      <c r="J2153" s="3" t="s">
        <v>123</v>
      </c>
      <c r="K2153" s="3" t="s">
        <v>169</v>
      </c>
      <c r="L2153" s="3" t="s">
        <v>826</v>
      </c>
      <c r="M2153" s="3" t="s">
        <v>126</v>
      </c>
      <c r="N2153" s="4">
        <v>1499478.29</v>
      </c>
      <c r="O2153" s="4">
        <v>-212803.28</v>
      </c>
      <c r="P2153" s="4">
        <v>0</v>
      </c>
      <c r="Q2153" s="4">
        <v>1286675.01</v>
      </c>
      <c r="R2153" s="4">
        <v>54304.73</v>
      </c>
      <c r="S2153" s="4">
        <v>874350.73</v>
      </c>
      <c r="T2153" s="4">
        <v>363142.7</v>
      </c>
      <c r="U2153" s="4">
        <v>412324.28</v>
      </c>
      <c r="V2153" s="4">
        <v>923532.31</v>
      </c>
      <c r="W2153" s="4">
        <v>358019.55</v>
      </c>
      <c r="X2153" s="3" t="s">
        <v>127</v>
      </c>
    </row>
    <row r="2154" spans="1:24" ht="15.75" customHeight="1">
      <c r="A2154" s="3" t="s">
        <v>118</v>
      </c>
      <c r="B2154" s="3" t="s">
        <v>747</v>
      </c>
      <c r="C2154" s="3" t="s">
        <v>748</v>
      </c>
      <c r="D2154" s="3" t="s">
        <v>1679</v>
      </c>
      <c r="E2154" s="3" t="s">
        <v>1680</v>
      </c>
      <c r="F2154" s="3" t="s">
        <v>788</v>
      </c>
      <c r="G2154" s="3" t="s">
        <v>789</v>
      </c>
      <c r="H2154" s="3" t="s">
        <v>1703</v>
      </c>
      <c r="I2154" s="3" t="s">
        <v>1704</v>
      </c>
      <c r="J2154" s="3" t="s">
        <v>123</v>
      </c>
      <c r="K2154" s="3" t="s">
        <v>382</v>
      </c>
      <c r="L2154" s="3" t="s">
        <v>827</v>
      </c>
      <c r="M2154" s="3" t="s">
        <v>126</v>
      </c>
      <c r="N2154" s="4">
        <v>11906.25</v>
      </c>
      <c r="O2154" s="4">
        <v>0</v>
      </c>
      <c r="P2154" s="4">
        <v>0</v>
      </c>
      <c r="Q2154" s="4">
        <v>11906.25</v>
      </c>
      <c r="R2154" s="4">
        <v>0</v>
      </c>
      <c r="S2154" s="4">
        <v>11905</v>
      </c>
      <c r="T2154" s="4">
        <v>11905</v>
      </c>
      <c r="U2154" s="4">
        <v>1.25</v>
      </c>
      <c r="V2154" s="4">
        <v>1.25</v>
      </c>
      <c r="W2154" s="4">
        <v>1.25</v>
      </c>
      <c r="X2154" s="3" t="s">
        <v>127</v>
      </c>
    </row>
    <row r="2155" spans="1:24" ht="15.75" customHeight="1">
      <c r="A2155" s="3" t="s">
        <v>118</v>
      </c>
      <c r="B2155" s="3" t="s">
        <v>747</v>
      </c>
      <c r="C2155" s="3" t="s">
        <v>748</v>
      </c>
      <c r="D2155" s="3" t="s">
        <v>1679</v>
      </c>
      <c r="E2155" s="3" t="s">
        <v>1680</v>
      </c>
      <c r="F2155" s="3" t="s">
        <v>788</v>
      </c>
      <c r="G2155" s="3" t="s">
        <v>789</v>
      </c>
      <c r="H2155" s="3" t="s">
        <v>1703</v>
      </c>
      <c r="I2155" s="3" t="s">
        <v>1704</v>
      </c>
      <c r="J2155" s="3" t="s">
        <v>123</v>
      </c>
      <c r="K2155" s="3" t="s">
        <v>156</v>
      </c>
      <c r="L2155" s="3" t="s">
        <v>1705</v>
      </c>
      <c r="M2155" s="3" t="s">
        <v>126</v>
      </c>
      <c r="N2155" s="4">
        <v>99600</v>
      </c>
      <c r="O2155" s="4">
        <v>0</v>
      </c>
      <c r="P2155" s="4">
        <v>0</v>
      </c>
      <c r="Q2155" s="4">
        <v>99600</v>
      </c>
      <c r="R2155" s="4">
        <v>0</v>
      </c>
      <c r="S2155" s="4">
        <v>69720</v>
      </c>
      <c r="T2155" s="4">
        <v>0</v>
      </c>
      <c r="U2155" s="4">
        <v>29880</v>
      </c>
      <c r="V2155" s="4">
        <v>99600</v>
      </c>
      <c r="W2155" s="4">
        <v>29880</v>
      </c>
      <c r="X2155" s="3" t="s">
        <v>127</v>
      </c>
    </row>
    <row r="2156" spans="1:24" ht="15.75" customHeight="1">
      <c r="A2156" s="3" t="s">
        <v>118</v>
      </c>
      <c r="B2156" s="3" t="s">
        <v>747</v>
      </c>
      <c r="C2156" s="3" t="s">
        <v>748</v>
      </c>
      <c r="D2156" s="3" t="s">
        <v>1679</v>
      </c>
      <c r="E2156" s="3" t="s">
        <v>1680</v>
      </c>
      <c r="F2156" s="3" t="s">
        <v>788</v>
      </c>
      <c r="G2156" s="3" t="s">
        <v>789</v>
      </c>
      <c r="H2156" s="3" t="s">
        <v>1703</v>
      </c>
      <c r="I2156" s="3" t="s">
        <v>1704</v>
      </c>
      <c r="J2156" s="3" t="s">
        <v>123</v>
      </c>
      <c r="K2156" s="3" t="s">
        <v>140</v>
      </c>
      <c r="L2156" s="3" t="s">
        <v>1706</v>
      </c>
      <c r="M2156" s="3" t="s">
        <v>126</v>
      </c>
      <c r="N2156" s="4">
        <v>14380</v>
      </c>
      <c r="O2156" s="4">
        <v>0</v>
      </c>
      <c r="P2156" s="4">
        <v>0</v>
      </c>
      <c r="Q2156" s="4">
        <v>14380</v>
      </c>
      <c r="R2156" s="4">
        <v>0</v>
      </c>
      <c r="S2156" s="4">
        <v>8327.8799999999992</v>
      </c>
      <c r="T2156" s="4">
        <v>1333</v>
      </c>
      <c r="U2156" s="4">
        <v>6052.12</v>
      </c>
      <c r="V2156" s="4">
        <v>13047</v>
      </c>
      <c r="W2156" s="4">
        <v>6052.12</v>
      </c>
      <c r="X2156" s="3" t="s">
        <v>127</v>
      </c>
    </row>
    <row r="2157" spans="1:24" ht="15.75" customHeight="1">
      <c r="A2157" s="3" t="s">
        <v>118</v>
      </c>
      <c r="B2157" s="3" t="s">
        <v>747</v>
      </c>
      <c r="C2157" s="3" t="s">
        <v>748</v>
      </c>
      <c r="D2157" s="3" t="s">
        <v>1679</v>
      </c>
      <c r="E2157" s="3" t="s">
        <v>1680</v>
      </c>
      <c r="F2157" s="3" t="s">
        <v>788</v>
      </c>
      <c r="G2157" s="3" t="s">
        <v>789</v>
      </c>
      <c r="H2157" s="3" t="s">
        <v>1703</v>
      </c>
      <c r="I2157" s="3" t="s">
        <v>1704</v>
      </c>
      <c r="J2157" s="3" t="s">
        <v>123</v>
      </c>
      <c r="K2157" s="3" t="s">
        <v>142</v>
      </c>
      <c r="L2157" s="3" t="s">
        <v>798</v>
      </c>
      <c r="M2157" s="3" t="s">
        <v>126</v>
      </c>
      <c r="N2157" s="4">
        <v>6250</v>
      </c>
      <c r="O2157" s="4">
        <v>0</v>
      </c>
      <c r="P2157" s="4">
        <v>0</v>
      </c>
      <c r="Q2157" s="4">
        <v>6250</v>
      </c>
      <c r="R2157" s="4">
        <v>0</v>
      </c>
      <c r="S2157" s="4">
        <v>0</v>
      </c>
      <c r="T2157" s="4">
        <v>0</v>
      </c>
      <c r="U2157" s="4">
        <v>6250</v>
      </c>
      <c r="V2157" s="4">
        <v>6250</v>
      </c>
      <c r="W2157" s="4">
        <v>6250</v>
      </c>
      <c r="X2157" s="3" t="s">
        <v>127</v>
      </c>
    </row>
    <row r="2158" spans="1:24" ht="15.75" customHeight="1">
      <c r="A2158" s="3" t="s">
        <v>118</v>
      </c>
      <c r="B2158" s="3" t="s">
        <v>747</v>
      </c>
      <c r="C2158" s="3" t="s">
        <v>748</v>
      </c>
      <c r="D2158" s="3" t="s">
        <v>1679</v>
      </c>
      <c r="E2158" s="3" t="s">
        <v>1680</v>
      </c>
      <c r="F2158" s="3" t="s">
        <v>788</v>
      </c>
      <c r="G2158" s="3" t="s">
        <v>789</v>
      </c>
      <c r="H2158" s="3" t="s">
        <v>1703</v>
      </c>
      <c r="I2158" s="3" t="s">
        <v>1704</v>
      </c>
      <c r="J2158" s="3" t="s">
        <v>123</v>
      </c>
      <c r="K2158" s="3" t="s">
        <v>160</v>
      </c>
      <c r="L2158" s="3" t="s">
        <v>806</v>
      </c>
      <c r="M2158" s="3" t="s">
        <v>126</v>
      </c>
      <c r="N2158" s="4">
        <v>89274.66</v>
      </c>
      <c r="O2158" s="4">
        <v>0</v>
      </c>
      <c r="P2158" s="4">
        <v>0</v>
      </c>
      <c r="Q2158" s="4">
        <v>89274.66</v>
      </c>
      <c r="R2158" s="4">
        <v>0</v>
      </c>
      <c r="S2158" s="4">
        <v>0</v>
      </c>
      <c r="T2158" s="4">
        <v>0</v>
      </c>
      <c r="U2158" s="4">
        <v>89274.66</v>
      </c>
      <c r="V2158" s="4">
        <v>89274.66</v>
      </c>
      <c r="W2158" s="4">
        <v>89274.66</v>
      </c>
      <c r="X2158" s="3" t="s">
        <v>127</v>
      </c>
    </row>
    <row r="2159" spans="1:24" ht="15.75" customHeight="1">
      <c r="A2159" s="3" t="s">
        <v>118</v>
      </c>
      <c r="B2159" s="3" t="s">
        <v>747</v>
      </c>
      <c r="C2159" s="3" t="s">
        <v>748</v>
      </c>
      <c r="D2159" s="3" t="s">
        <v>1679</v>
      </c>
      <c r="E2159" s="3" t="s">
        <v>1680</v>
      </c>
      <c r="F2159" s="3" t="s">
        <v>788</v>
      </c>
      <c r="G2159" s="3" t="s">
        <v>789</v>
      </c>
      <c r="H2159" s="3" t="s">
        <v>1707</v>
      </c>
      <c r="I2159" s="3" t="s">
        <v>1708</v>
      </c>
      <c r="J2159" s="3" t="s">
        <v>123</v>
      </c>
      <c r="K2159" s="3" t="s">
        <v>332</v>
      </c>
      <c r="L2159" s="3" t="s">
        <v>1700</v>
      </c>
      <c r="M2159" s="3" t="s">
        <v>126</v>
      </c>
      <c r="N2159" s="4">
        <v>23240</v>
      </c>
      <c r="O2159" s="4">
        <v>40000</v>
      </c>
      <c r="P2159" s="4">
        <v>0</v>
      </c>
      <c r="Q2159" s="4">
        <v>63240</v>
      </c>
      <c r="R2159" s="4">
        <v>0</v>
      </c>
      <c r="S2159" s="4">
        <v>6290</v>
      </c>
      <c r="T2159" s="4">
        <v>6290</v>
      </c>
      <c r="U2159" s="4">
        <v>56950</v>
      </c>
      <c r="V2159" s="4">
        <v>56950</v>
      </c>
      <c r="W2159" s="4">
        <v>56950</v>
      </c>
      <c r="X2159" s="3" t="s">
        <v>127</v>
      </c>
    </row>
    <row r="2160" spans="1:24" ht="15.75" customHeight="1">
      <c r="A2160" s="3" t="s">
        <v>118</v>
      </c>
      <c r="B2160" s="3" t="s">
        <v>747</v>
      </c>
      <c r="C2160" s="3" t="s">
        <v>748</v>
      </c>
      <c r="D2160" s="3" t="s">
        <v>1679</v>
      </c>
      <c r="E2160" s="3" t="s">
        <v>1680</v>
      </c>
      <c r="F2160" s="3" t="s">
        <v>788</v>
      </c>
      <c r="G2160" s="3" t="s">
        <v>789</v>
      </c>
      <c r="H2160" s="3" t="s">
        <v>1707</v>
      </c>
      <c r="I2160" s="3" t="s">
        <v>1708</v>
      </c>
      <c r="J2160" s="3" t="s">
        <v>123</v>
      </c>
      <c r="K2160" s="3" t="s">
        <v>148</v>
      </c>
      <c r="L2160" s="3" t="s">
        <v>1709</v>
      </c>
      <c r="M2160" s="3" t="s">
        <v>126</v>
      </c>
      <c r="N2160" s="4">
        <v>338975.46</v>
      </c>
      <c r="O2160" s="4">
        <v>1083521.82</v>
      </c>
      <c r="P2160" s="4">
        <v>0</v>
      </c>
      <c r="Q2160" s="4">
        <v>1422497.28</v>
      </c>
      <c r="R2160" s="4">
        <v>0</v>
      </c>
      <c r="S2160" s="4">
        <v>1001280</v>
      </c>
      <c r="T2160" s="4">
        <v>273215.34000000003</v>
      </c>
      <c r="U2160" s="4">
        <v>421217.28000000003</v>
      </c>
      <c r="V2160" s="4">
        <v>1149281.94</v>
      </c>
      <c r="W2160" s="4">
        <v>421217.28000000003</v>
      </c>
      <c r="X2160" s="3" t="s">
        <v>127</v>
      </c>
    </row>
    <row r="2161" spans="1:24" ht="15.75" customHeight="1">
      <c r="A2161" s="3" t="s">
        <v>118</v>
      </c>
      <c r="B2161" s="3" t="s">
        <v>747</v>
      </c>
      <c r="C2161" s="3" t="s">
        <v>748</v>
      </c>
      <c r="D2161" s="3" t="s">
        <v>1679</v>
      </c>
      <c r="E2161" s="3" t="s">
        <v>1680</v>
      </c>
      <c r="F2161" s="3" t="s">
        <v>788</v>
      </c>
      <c r="G2161" s="3" t="s">
        <v>789</v>
      </c>
      <c r="H2161" s="3" t="s">
        <v>1707</v>
      </c>
      <c r="I2161" s="3" t="s">
        <v>1708</v>
      </c>
      <c r="J2161" s="3" t="s">
        <v>123</v>
      </c>
      <c r="K2161" s="3" t="s">
        <v>140</v>
      </c>
      <c r="L2161" s="3" t="s">
        <v>1706</v>
      </c>
      <c r="M2161" s="3" t="s">
        <v>126</v>
      </c>
      <c r="N2161" s="4">
        <v>52000</v>
      </c>
      <c r="O2161" s="4">
        <v>0</v>
      </c>
      <c r="P2161" s="4">
        <v>0</v>
      </c>
      <c r="Q2161" s="4">
        <v>52000</v>
      </c>
      <c r="R2161" s="4">
        <v>3497.4</v>
      </c>
      <c r="S2161" s="4">
        <v>0</v>
      </c>
      <c r="T2161" s="4">
        <v>0</v>
      </c>
      <c r="U2161" s="4">
        <v>52000</v>
      </c>
      <c r="V2161" s="4">
        <v>52000</v>
      </c>
      <c r="W2161" s="4">
        <v>48502.6</v>
      </c>
      <c r="X2161" s="3" t="s">
        <v>127</v>
      </c>
    </row>
    <row r="2162" spans="1:24" ht="15.75" customHeight="1">
      <c r="A2162" s="3" t="s">
        <v>118</v>
      </c>
      <c r="B2162" s="3" t="s">
        <v>747</v>
      </c>
      <c r="C2162" s="3" t="s">
        <v>748</v>
      </c>
      <c r="D2162" s="3" t="s">
        <v>1679</v>
      </c>
      <c r="E2162" s="3" t="s">
        <v>1680</v>
      </c>
      <c r="F2162" s="3" t="s">
        <v>788</v>
      </c>
      <c r="G2162" s="3" t="s">
        <v>789</v>
      </c>
      <c r="H2162" s="3" t="s">
        <v>1707</v>
      </c>
      <c r="I2162" s="3" t="s">
        <v>1708</v>
      </c>
      <c r="J2162" s="3" t="s">
        <v>123</v>
      </c>
      <c r="K2162" s="3" t="s">
        <v>520</v>
      </c>
      <c r="L2162" s="3" t="s">
        <v>1710</v>
      </c>
      <c r="M2162" s="3" t="s">
        <v>126</v>
      </c>
      <c r="N2162" s="4">
        <v>210000</v>
      </c>
      <c r="O2162" s="4">
        <v>0</v>
      </c>
      <c r="P2162" s="4">
        <v>0</v>
      </c>
      <c r="Q2162" s="4">
        <v>210000</v>
      </c>
      <c r="R2162" s="4">
        <v>0</v>
      </c>
      <c r="S2162" s="4">
        <v>0</v>
      </c>
      <c r="T2162" s="4">
        <v>0</v>
      </c>
      <c r="U2162" s="4">
        <v>210000</v>
      </c>
      <c r="V2162" s="4">
        <v>210000</v>
      </c>
      <c r="W2162" s="4">
        <v>210000</v>
      </c>
      <c r="X2162" s="3" t="s">
        <v>127</v>
      </c>
    </row>
    <row r="2163" spans="1:24" ht="15.75" customHeight="1">
      <c r="A2163" s="3" t="s">
        <v>118</v>
      </c>
      <c r="B2163" s="3" t="s">
        <v>747</v>
      </c>
      <c r="C2163" s="3" t="s">
        <v>748</v>
      </c>
      <c r="D2163" s="3" t="s">
        <v>1679</v>
      </c>
      <c r="E2163" s="3" t="s">
        <v>1680</v>
      </c>
      <c r="F2163" s="3" t="s">
        <v>788</v>
      </c>
      <c r="G2163" s="3" t="s">
        <v>789</v>
      </c>
      <c r="H2163" s="3" t="s">
        <v>1707</v>
      </c>
      <c r="I2163" s="3" t="s">
        <v>1708</v>
      </c>
      <c r="J2163" s="3" t="s">
        <v>123</v>
      </c>
      <c r="K2163" s="3" t="s">
        <v>385</v>
      </c>
      <c r="L2163" s="3" t="s">
        <v>1697</v>
      </c>
      <c r="M2163" s="3" t="s">
        <v>126</v>
      </c>
      <c r="N2163" s="4">
        <v>54395.39</v>
      </c>
      <c r="O2163" s="4">
        <v>0</v>
      </c>
      <c r="P2163" s="4">
        <v>0</v>
      </c>
      <c r="Q2163" s="4">
        <v>54395.39</v>
      </c>
      <c r="R2163" s="4">
        <v>0</v>
      </c>
      <c r="S2163" s="4">
        <v>0</v>
      </c>
      <c r="T2163" s="4">
        <v>0</v>
      </c>
      <c r="U2163" s="4">
        <v>54395.39</v>
      </c>
      <c r="V2163" s="4">
        <v>54395.39</v>
      </c>
      <c r="W2163" s="4">
        <v>54395.39</v>
      </c>
      <c r="X2163" s="3" t="s">
        <v>127</v>
      </c>
    </row>
    <row r="2164" spans="1:24" ht="15.75" customHeight="1">
      <c r="A2164" s="3" t="s">
        <v>118</v>
      </c>
      <c r="B2164" s="3" t="s">
        <v>747</v>
      </c>
      <c r="C2164" s="3" t="s">
        <v>748</v>
      </c>
      <c r="D2164" s="3" t="s">
        <v>1679</v>
      </c>
      <c r="E2164" s="3" t="s">
        <v>1680</v>
      </c>
      <c r="F2164" s="3" t="s">
        <v>788</v>
      </c>
      <c r="G2164" s="3" t="s">
        <v>789</v>
      </c>
      <c r="H2164" s="3" t="s">
        <v>1707</v>
      </c>
      <c r="I2164" s="3" t="s">
        <v>1708</v>
      </c>
      <c r="J2164" s="3" t="s">
        <v>123</v>
      </c>
      <c r="K2164" s="3" t="s">
        <v>359</v>
      </c>
      <c r="L2164" s="3" t="s">
        <v>1711</v>
      </c>
      <c r="M2164" s="3" t="s">
        <v>126</v>
      </c>
      <c r="N2164" s="4">
        <v>8663.0400000000009</v>
      </c>
      <c r="O2164" s="4">
        <v>-4077.25</v>
      </c>
      <c r="P2164" s="4">
        <v>0</v>
      </c>
      <c r="Q2164" s="4">
        <v>4585.79</v>
      </c>
      <c r="R2164" s="4">
        <v>0</v>
      </c>
      <c r="S2164" s="4">
        <v>0</v>
      </c>
      <c r="T2164" s="4">
        <v>0</v>
      </c>
      <c r="U2164" s="4">
        <v>4585.79</v>
      </c>
      <c r="V2164" s="4">
        <v>4585.79</v>
      </c>
      <c r="W2164" s="4">
        <v>4585.79</v>
      </c>
      <c r="X2164" s="3" t="s">
        <v>127</v>
      </c>
    </row>
    <row r="2165" spans="1:24" ht="15.75" customHeight="1">
      <c r="A2165" s="3" t="s">
        <v>118</v>
      </c>
      <c r="B2165" s="3" t="s">
        <v>747</v>
      </c>
      <c r="C2165" s="3" t="s">
        <v>748</v>
      </c>
      <c r="D2165" s="3" t="s">
        <v>1679</v>
      </c>
      <c r="E2165" s="3" t="s">
        <v>1680</v>
      </c>
      <c r="F2165" s="3" t="s">
        <v>788</v>
      </c>
      <c r="G2165" s="3" t="s">
        <v>789</v>
      </c>
      <c r="H2165" s="3" t="s">
        <v>1707</v>
      </c>
      <c r="I2165" s="3" t="s">
        <v>1708</v>
      </c>
      <c r="J2165" s="3" t="s">
        <v>123</v>
      </c>
      <c r="K2165" s="3" t="s">
        <v>174</v>
      </c>
      <c r="L2165" s="3" t="s">
        <v>802</v>
      </c>
      <c r="M2165" s="3" t="s">
        <v>126</v>
      </c>
      <c r="N2165" s="4">
        <v>5000</v>
      </c>
      <c r="O2165" s="4">
        <v>0</v>
      </c>
      <c r="P2165" s="4">
        <v>0</v>
      </c>
      <c r="Q2165" s="4">
        <v>5000</v>
      </c>
      <c r="R2165" s="4">
        <v>4999.96</v>
      </c>
      <c r="S2165" s="4">
        <v>0</v>
      </c>
      <c r="T2165" s="4">
        <v>0</v>
      </c>
      <c r="U2165" s="4">
        <v>5000</v>
      </c>
      <c r="V2165" s="4">
        <v>5000</v>
      </c>
      <c r="W2165" s="4">
        <v>0.04</v>
      </c>
      <c r="X2165" s="3" t="s">
        <v>127</v>
      </c>
    </row>
    <row r="2166" spans="1:24" ht="15.75" customHeight="1">
      <c r="A2166" s="3" t="s">
        <v>118</v>
      </c>
      <c r="B2166" s="3" t="s">
        <v>747</v>
      </c>
      <c r="C2166" s="3" t="s">
        <v>748</v>
      </c>
      <c r="D2166" s="3" t="s">
        <v>1679</v>
      </c>
      <c r="E2166" s="3" t="s">
        <v>1680</v>
      </c>
      <c r="F2166" s="3" t="s">
        <v>788</v>
      </c>
      <c r="G2166" s="3" t="s">
        <v>789</v>
      </c>
      <c r="H2166" s="3" t="s">
        <v>1707</v>
      </c>
      <c r="I2166" s="3" t="s">
        <v>1708</v>
      </c>
      <c r="J2166" s="3" t="s">
        <v>123</v>
      </c>
      <c r="K2166" s="3" t="s">
        <v>160</v>
      </c>
      <c r="L2166" s="3" t="s">
        <v>806</v>
      </c>
      <c r="M2166" s="3" t="s">
        <v>126</v>
      </c>
      <c r="N2166" s="4">
        <v>176367.06</v>
      </c>
      <c r="O2166" s="4">
        <v>21001.75</v>
      </c>
      <c r="P2166" s="4">
        <v>0</v>
      </c>
      <c r="Q2166" s="4">
        <v>197368.81</v>
      </c>
      <c r="R2166" s="4">
        <v>50102.35</v>
      </c>
      <c r="S2166" s="4">
        <v>147266.46</v>
      </c>
      <c r="T2166" s="4">
        <v>120105.9</v>
      </c>
      <c r="U2166" s="4">
        <v>50102.35</v>
      </c>
      <c r="V2166" s="4">
        <v>77262.91</v>
      </c>
      <c r="W2166" s="4">
        <v>0</v>
      </c>
      <c r="X2166" s="3" t="s">
        <v>127</v>
      </c>
    </row>
    <row r="2167" spans="1:24" ht="15.75" customHeight="1">
      <c r="A2167" s="3" t="s">
        <v>118</v>
      </c>
      <c r="B2167" s="3" t="s">
        <v>747</v>
      </c>
      <c r="C2167" s="3" t="s">
        <v>748</v>
      </c>
      <c r="D2167" s="3" t="s">
        <v>1679</v>
      </c>
      <c r="E2167" s="3" t="s">
        <v>1680</v>
      </c>
      <c r="F2167" s="3" t="s">
        <v>788</v>
      </c>
      <c r="G2167" s="3" t="s">
        <v>789</v>
      </c>
      <c r="H2167" s="3" t="s">
        <v>1707</v>
      </c>
      <c r="I2167" s="3" t="s">
        <v>1708</v>
      </c>
      <c r="J2167" s="3" t="s">
        <v>123</v>
      </c>
      <c r="K2167" s="3" t="s">
        <v>635</v>
      </c>
      <c r="L2167" s="3" t="s">
        <v>1712</v>
      </c>
      <c r="M2167" s="3" t="s">
        <v>126</v>
      </c>
      <c r="N2167" s="4">
        <v>73416</v>
      </c>
      <c r="O2167" s="4">
        <v>-40000</v>
      </c>
      <c r="P2167" s="4">
        <v>0</v>
      </c>
      <c r="Q2167" s="4">
        <v>33416</v>
      </c>
      <c r="R2167" s="4">
        <v>0</v>
      </c>
      <c r="S2167" s="4">
        <v>0</v>
      </c>
      <c r="T2167" s="4">
        <v>0</v>
      </c>
      <c r="U2167" s="4">
        <v>33416</v>
      </c>
      <c r="V2167" s="4">
        <v>33416</v>
      </c>
      <c r="W2167" s="4">
        <v>33416</v>
      </c>
      <c r="X2167" s="3" t="s">
        <v>127</v>
      </c>
    </row>
    <row r="2168" spans="1:24" ht="15.75" customHeight="1">
      <c r="A2168" s="3" t="s">
        <v>235</v>
      </c>
      <c r="B2168" s="3" t="s">
        <v>747</v>
      </c>
      <c r="C2168" s="3" t="s">
        <v>748</v>
      </c>
      <c r="D2168" s="3" t="s">
        <v>1679</v>
      </c>
      <c r="E2168" s="3" t="s">
        <v>1680</v>
      </c>
      <c r="F2168" s="3" t="s">
        <v>1684</v>
      </c>
      <c r="G2168" s="3" t="s">
        <v>1685</v>
      </c>
      <c r="H2168" s="3" t="s">
        <v>1690</v>
      </c>
      <c r="I2168" s="3" t="s">
        <v>1691</v>
      </c>
      <c r="J2168" s="3" t="s">
        <v>236</v>
      </c>
      <c r="K2168" s="3" t="s">
        <v>241</v>
      </c>
      <c r="L2168" s="3" t="s">
        <v>1713</v>
      </c>
      <c r="M2168" s="3" t="s">
        <v>126</v>
      </c>
      <c r="N2168" s="4">
        <v>4225612.84</v>
      </c>
      <c r="O2168" s="4">
        <v>-317650.13</v>
      </c>
      <c r="P2168" s="4">
        <v>0</v>
      </c>
      <c r="Q2168" s="4">
        <v>3907962.71</v>
      </c>
      <c r="R2168" s="4">
        <v>352456.34</v>
      </c>
      <c r="S2168" s="4">
        <v>1308446.49</v>
      </c>
      <c r="T2168" s="4">
        <v>153779.63</v>
      </c>
      <c r="U2168" s="4">
        <v>2599516.2200000002</v>
      </c>
      <c r="V2168" s="4">
        <v>3754183.08</v>
      </c>
      <c r="W2168" s="4">
        <v>2247059.88</v>
      </c>
      <c r="X2168" s="3" t="s">
        <v>127</v>
      </c>
    </row>
    <row r="2169" spans="1:24" ht="15.75" customHeight="1">
      <c r="A2169" s="3" t="s">
        <v>637</v>
      </c>
      <c r="B2169" s="3" t="s">
        <v>747</v>
      </c>
      <c r="C2169" s="3" t="s">
        <v>748</v>
      </c>
      <c r="D2169" s="3" t="s">
        <v>1679</v>
      </c>
      <c r="E2169" s="3" t="s">
        <v>1680</v>
      </c>
      <c r="F2169" s="3" t="s">
        <v>788</v>
      </c>
      <c r="G2169" s="3" t="s">
        <v>789</v>
      </c>
      <c r="H2169" s="3" t="s">
        <v>1707</v>
      </c>
      <c r="I2169" s="3" t="s">
        <v>1708</v>
      </c>
      <c r="J2169" s="3" t="s">
        <v>638</v>
      </c>
      <c r="K2169" s="3" t="s">
        <v>1538</v>
      </c>
      <c r="L2169" s="3" t="s">
        <v>1714</v>
      </c>
      <c r="M2169" s="3" t="s">
        <v>126</v>
      </c>
      <c r="N2169" s="4">
        <v>2222.75</v>
      </c>
      <c r="O2169" s="4">
        <v>4077.25</v>
      </c>
      <c r="P2169" s="4">
        <v>0</v>
      </c>
      <c r="Q2169" s="4">
        <v>6300</v>
      </c>
      <c r="R2169" s="4">
        <v>0</v>
      </c>
      <c r="S2169" s="4">
        <v>0</v>
      </c>
      <c r="T2169" s="4">
        <v>0</v>
      </c>
      <c r="U2169" s="4">
        <v>6300</v>
      </c>
      <c r="V2169" s="4">
        <v>6300</v>
      </c>
      <c r="W2169" s="4">
        <v>6300</v>
      </c>
      <c r="X2169" s="3" t="s">
        <v>127</v>
      </c>
    </row>
    <row r="2170" spans="1:24" ht="15.75" customHeight="1">
      <c r="A2170" s="3" t="s">
        <v>391</v>
      </c>
      <c r="B2170" s="3" t="s">
        <v>747</v>
      </c>
      <c r="C2170" s="3" t="s">
        <v>748</v>
      </c>
      <c r="D2170" s="3" t="s">
        <v>1679</v>
      </c>
      <c r="E2170" s="3" t="s">
        <v>1680</v>
      </c>
      <c r="F2170" s="3" t="s">
        <v>788</v>
      </c>
      <c r="G2170" s="3" t="s">
        <v>789</v>
      </c>
      <c r="H2170" s="3" t="s">
        <v>1707</v>
      </c>
      <c r="I2170" s="3" t="s">
        <v>1708</v>
      </c>
      <c r="J2170" s="3" t="s">
        <v>392</v>
      </c>
      <c r="K2170" s="3" t="s">
        <v>843</v>
      </c>
      <c r="L2170" s="3" t="s">
        <v>1715</v>
      </c>
      <c r="M2170" s="3" t="s">
        <v>126</v>
      </c>
      <c r="N2170" s="4">
        <v>70000</v>
      </c>
      <c r="O2170" s="4">
        <v>0</v>
      </c>
      <c r="P2170" s="4">
        <v>0</v>
      </c>
      <c r="Q2170" s="4">
        <v>70000</v>
      </c>
      <c r="R2170" s="4">
        <v>70000</v>
      </c>
      <c r="S2170" s="4">
        <v>0</v>
      </c>
      <c r="T2170" s="4">
        <v>0</v>
      </c>
      <c r="U2170" s="4">
        <v>70000</v>
      </c>
      <c r="V2170" s="4">
        <v>70000</v>
      </c>
      <c r="W2170" s="4">
        <v>0</v>
      </c>
      <c r="X2170" s="3" t="s">
        <v>127</v>
      </c>
    </row>
    <row r="2171" spans="1:24" ht="15.75" customHeight="1">
      <c r="A2171" s="3" t="s">
        <v>243</v>
      </c>
      <c r="B2171" s="3" t="s">
        <v>747</v>
      </c>
      <c r="C2171" s="3" t="s">
        <v>748</v>
      </c>
      <c r="D2171" s="3" t="s">
        <v>1679</v>
      </c>
      <c r="E2171" s="3" t="s">
        <v>1680</v>
      </c>
      <c r="F2171" s="3" t="s">
        <v>788</v>
      </c>
      <c r="G2171" s="3" t="s">
        <v>789</v>
      </c>
      <c r="H2171" s="3" t="s">
        <v>1695</v>
      </c>
      <c r="I2171" s="3" t="s">
        <v>1696</v>
      </c>
      <c r="J2171" s="3" t="s">
        <v>244</v>
      </c>
      <c r="K2171" s="3" t="s">
        <v>245</v>
      </c>
      <c r="L2171" s="3" t="s">
        <v>810</v>
      </c>
      <c r="M2171" s="3" t="s">
        <v>126</v>
      </c>
      <c r="N2171" s="4">
        <v>4107.1400000000003</v>
      </c>
      <c r="O2171" s="4">
        <v>0</v>
      </c>
      <c r="P2171" s="4">
        <v>0</v>
      </c>
      <c r="Q2171" s="4">
        <v>4107.1400000000003</v>
      </c>
      <c r="R2171" s="4">
        <v>0</v>
      </c>
      <c r="S2171" s="4">
        <v>0</v>
      </c>
      <c r="T2171" s="4">
        <v>0</v>
      </c>
      <c r="U2171" s="4">
        <v>4107.1400000000003</v>
      </c>
      <c r="V2171" s="4">
        <v>4107.1400000000003</v>
      </c>
      <c r="W2171" s="4">
        <v>4107.1400000000003</v>
      </c>
      <c r="X2171" s="3" t="s">
        <v>247</v>
      </c>
    </row>
    <row r="2172" spans="1:24" ht="15.75" customHeight="1">
      <c r="A2172" s="3" t="s">
        <v>243</v>
      </c>
      <c r="B2172" s="3" t="s">
        <v>747</v>
      </c>
      <c r="C2172" s="3" t="s">
        <v>748</v>
      </c>
      <c r="D2172" s="3" t="s">
        <v>1679</v>
      </c>
      <c r="E2172" s="3" t="s">
        <v>1680</v>
      </c>
      <c r="F2172" s="3" t="s">
        <v>788</v>
      </c>
      <c r="G2172" s="3" t="s">
        <v>789</v>
      </c>
      <c r="H2172" s="3" t="s">
        <v>1695</v>
      </c>
      <c r="I2172" s="3" t="s">
        <v>1696</v>
      </c>
      <c r="J2172" s="3" t="s">
        <v>244</v>
      </c>
      <c r="K2172" s="3" t="s">
        <v>248</v>
      </c>
      <c r="L2172" s="3" t="s">
        <v>811</v>
      </c>
      <c r="M2172" s="3" t="s">
        <v>126</v>
      </c>
      <c r="N2172" s="4">
        <v>2790</v>
      </c>
      <c r="O2172" s="4">
        <v>0</v>
      </c>
      <c r="P2172" s="4">
        <v>0</v>
      </c>
      <c r="Q2172" s="4">
        <v>2790</v>
      </c>
      <c r="R2172" s="4">
        <v>2790</v>
      </c>
      <c r="S2172" s="4">
        <v>0</v>
      </c>
      <c r="T2172" s="4">
        <v>0</v>
      </c>
      <c r="U2172" s="4">
        <v>2790</v>
      </c>
      <c r="V2172" s="4">
        <v>2790</v>
      </c>
      <c r="W2172" s="4">
        <v>0</v>
      </c>
      <c r="X2172" s="3" t="s">
        <v>247</v>
      </c>
    </row>
    <row r="2173" spans="1:24" ht="15.75" customHeight="1">
      <c r="A2173" s="3" t="s">
        <v>243</v>
      </c>
      <c r="B2173" s="3" t="s">
        <v>747</v>
      </c>
      <c r="C2173" s="3" t="s">
        <v>748</v>
      </c>
      <c r="D2173" s="3" t="s">
        <v>1679</v>
      </c>
      <c r="E2173" s="3" t="s">
        <v>1680</v>
      </c>
      <c r="F2173" s="3" t="s">
        <v>788</v>
      </c>
      <c r="G2173" s="3" t="s">
        <v>789</v>
      </c>
      <c r="H2173" s="3" t="s">
        <v>1695</v>
      </c>
      <c r="I2173" s="3" t="s">
        <v>1696</v>
      </c>
      <c r="J2173" s="3" t="s">
        <v>244</v>
      </c>
      <c r="K2173" s="3" t="s">
        <v>250</v>
      </c>
      <c r="L2173" s="3" t="s">
        <v>812</v>
      </c>
      <c r="M2173" s="3" t="s">
        <v>126</v>
      </c>
      <c r="N2173" s="4">
        <v>1120</v>
      </c>
      <c r="O2173" s="4">
        <v>0</v>
      </c>
      <c r="P2173" s="4">
        <v>0</v>
      </c>
      <c r="Q2173" s="4">
        <v>1120</v>
      </c>
      <c r="R2173" s="4">
        <v>0</v>
      </c>
      <c r="S2173" s="4">
        <v>0</v>
      </c>
      <c r="T2173" s="4">
        <v>0</v>
      </c>
      <c r="U2173" s="4">
        <v>1120</v>
      </c>
      <c r="V2173" s="4">
        <v>1120</v>
      </c>
      <c r="W2173" s="4">
        <v>1120</v>
      </c>
      <c r="X2173" s="3" t="s">
        <v>247</v>
      </c>
    </row>
    <row r="2174" spans="1:24" ht="15.75" customHeight="1">
      <c r="A2174" s="3" t="s">
        <v>243</v>
      </c>
      <c r="B2174" s="3" t="s">
        <v>747</v>
      </c>
      <c r="C2174" s="3" t="s">
        <v>748</v>
      </c>
      <c r="D2174" s="3" t="s">
        <v>1679</v>
      </c>
      <c r="E2174" s="3" t="s">
        <v>1680</v>
      </c>
      <c r="F2174" s="3" t="s">
        <v>788</v>
      </c>
      <c r="G2174" s="3" t="s">
        <v>789</v>
      </c>
      <c r="H2174" s="3" t="s">
        <v>1698</v>
      </c>
      <c r="I2174" s="3" t="s">
        <v>1699</v>
      </c>
      <c r="J2174" s="3" t="s">
        <v>244</v>
      </c>
      <c r="K2174" s="3" t="s">
        <v>245</v>
      </c>
      <c r="L2174" s="3" t="s">
        <v>810</v>
      </c>
      <c r="M2174" s="3" t="s">
        <v>126</v>
      </c>
      <c r="N2174" s="4">
        <v>1339.28</v>
      </c>
      <c r="O2174" s="4">
        <v>0</v>
      </c>
      <c r="P2174" s="4">
        <v>0</v>
      </c>
      <c r="Q2174" s="4">
        <v>1339.28</v>
      </c>
      <c r="R2174" s="4">
        <v>0</v>
      </c>
      <c r="S2174" s="4">
        <v>0</v>
      </c>
      <c r="T2174" s="4">
        <v>0</v>
      </c>
      <c r="U2174" s="4">
        <v>1339.28</v>
      </c>
      <c r="V2174" s="4">
        <v>1339.28</v>
      </c>
      <c r="W2174" s="4">
        <v>1339.28</v>
      </c>
      <c r="X2174" s="3" t="s">
        <v>247</v>
      </c>
    </row>
    <row r="2175" spans="1:24" ht="15.75" customHeight="1">
      <c r="A2175" s="3" t="s">
        <v>243</v>
      </c>
      <c r="B2175" s="3" t="s">
        <v>747</v>
      </c>
      <c r="C2175" s="3" t="s">
        <v>748</v>
      </c>
      <c r="D2175" s="3" t="s">
        <v>1679</v>
      </c>
      <c r="E2175" s="3" t="s">
        <v>1680</v>
      </c>
      <c r="F2175" s="3" t="s">
        <v>788</v>
      </c>
      <c r="G2175" s="3" t="s">
        <v>789</v>
      </c>
      <c r="H2175" s="3" t="s">
        <v>1698</v>
      </c>
      <c r="I2175" s="3" t="s">
        <v>1699</v>
      </c>
      <c r="J2175" s="3" t="s">
        <v>244</v>
      </c>
      <c r="K2175" s="3" t="s">
        <v>248</v>
      </c>
      <c r="L2175" s="3" t="s">
        <v>811</v>
      </c>
      <c r="M2175" s="3" t="s">
        <v>126</v>
      </c>
      <c r="N2175" s="4">
        <v>5992</v>
      </c>
      <c r="O2175" s="4">
        <v>0</v>
      </c>
      <c r="P2175" s="4">
        <v>0</v>
      </c>
      <c r="Q2175" s="4">
        <v>5992</v>
      </c>
      <c r="R2175" s="4">
        <v>0</v>
      </c>
      <c r="S2175" s="4">
        <v>0</v>
      </c>
      <c r="T2175" s="4">
        <v>0</v>
      </c>
      <c r="U2175" s="4">
        <v>5992</v>
      </c>
      <c r="V2175" s="4">
        <v>5992</v>
      </c>
      <c r="W2175" s="4">
        <v>5992</v>
      </c>
      <c r="X2175" s="3" t="s">
        <v>247</v>
      </c>
    </row>
    <row r="2176" spans="1:24" ht="15.75" customHeight="1">
      <c r="A2176" s="3" t="s">
        <v>243</v>
      </c>
      <c r="B2176" s="3" t="s">
        <v>747</v>
      </c>
      <c r="C2176" s="3" t="s">
        <v>748</v>
      </c>
      <c r="D2176" s="3" t="s">
        <v>1679</v>
      </c>
      <c r="E2176" s="3" t="s">
        <v>1680</v>
      </c>
      <c r="F2176" s="3" t="s">
        <v>788</v>
      </c>
      <c r="G2176" s="3" t="s">
        <v>789</v>
      </c>
      <c r="H2176" s="3" t="s">
        <v>1698</v>
      </c>
      <c r="I2176" s="3" t="s">
        <v>1699</v>
      </c>
      <c r="J2176" s="3" t="s">
        <v>244</v>
      </c>
      <c r="K2176" s="3" t="s">
        <v>250</v>
      </c>
      <c r="L2176" s="3" t="s">
        <v>812</v>
      </c>
      <c r="M2176" s="3" t="s">
        <v>126</v>
      </c>
      <c r="N2176" s="4">
        <v>16445</v>
      </c>
      <c r="O2176" s="4">
        <v>0</v>
      </c>
      <c r="P2176" s="4">
        <v>0</v>
      </c>
      <c r="Q2176" s="4">
        <v>16445</v>
      </c>
      <c r="R2176" s="4">
        <v>0</v>
      </c>
      <c r="S2176" s="4">
        <v>0</v>
      </c>
      <c r="T2176" s="4">
        <v>0</v>
      </c>
      <c r="U2176" s="4">
        <v>16445</v>
      </c>
      <c r="V2176" s="4">
        <v>16445</v>
      </c>
      <c r="W2176" s="4">
        <v>16445</v>
      </c>
      <c r="X2176" s="3" t="s">
        <v>247</v>
      </c>
    </row>
    <row r="2177" spans="1:24" ht="15.75" customHeight="1">
      <c r="A2177" s="3" t="s">
        <v>243</v>
      </c>
      <c r="B2177" s="3" t="s">
        <v>747</v>
      </c>
      <c r="C2177" s="3" t="s">
        <v>748</v>
      </c>
      <c r="D2177" s="3" t="s">
        <v>1679</v>
      </c>
      <c r="E2177" s="3" t="s">
        <v>1680</v>
      </c>
      <c r="F2177" s="3" t="s">
        <v>788</v>
      </c>
      <c r="G2177" s="3" t="s">
        <v>789</v>
      </c>
      <c r="H2177" s="3" t="s">
        <v>1707</v>
      </c>
      <c r="I2177" s="3" t="s">
        <v>1708</v>
      </c>
      <c r="J2177" s="3" t="s">
        <v>244</v>
      </c>
      <c r="K2177" s="3" t="s">
        <v>245</v>
      </c>
      <c r="L2177" s="3" t="s">
        <v>810</v>
      </c>
      <c r="M2177" s="3" t="s">
        <v>126</v>
      </c>
      <c r="N2177" s="4">
        <v>248017.39</v>
      </c>
      <c r="O2177" s="4">
        <v>-21001.75</v>
      </c>
      <c r="P2177" s="4">
        <v>0</v>
      </c>
      <c r="Q2177" s="4">
        <v>227015.64</v>
      </c>
      <c r="R2177" s="4">
        <v>10729.86</v>
      </c>
      <c r="S2177" s="4">
        <v>153708.53</v>
      </c>
      <c r="T2177" s="4">
        <v>144780.09</v>
      </c>
      <c r="U2177" s="4">
        <v>73307.11</v>
      </c>
      <c r="V2177" s="4">
        <v>82235.55</v>
      </c>
      <c r="W2177" s="4">
        <v>62577.25</v>
      </c>
      <c r="X2177" s="3" t="s">
        <v>247</v>
      </c>
    </row>
    <row r="2178" spans="1:24" ht="15.75" customHeight="1">
      <c r="A2178" s="3" t="s">
        <v>243</v>
      </c>
      <c r="B2178" s="3" t="s">
        <v>747</v>
      </c>
      <c r="C2178" s="3" t="s">
        <v>748</v>
      </c>
      <c r="D2178" s="3" t="s">
        <v>1679</v>
      </c>
      <c r="E2178" s="3" t="s">
        <v>1680</v>
      </c>
      <c r="F2178" s="3" t="s">
        <v>788</v>
      </c>
      <c r="G2178" s="3" t="s">
        <v>789</v>
      </c>
      <c r="H2178" s="3" t="s">
        <v>1707</v>
      </c>
      <c r="I2178" s="3" t="s">
        <v>1708</v>
      </c>
      <c r="J2178" s="3" t="s">
        <v>244</v>
      </c>
      <c r="K2178" s="3" t="s">
        <v>250</v>
      </c>
      <c r="L2178" s="3" t="s">
        <v>812</v>
      </c>
      <c r="M2178" s="3" t="s">
        <v>126</v>
      </c>
      <c r="N2178" s="4">
        <v>1371391.69</v>
      </c>
      <c r="O2178" s="4">
        <v>-765871.69</v>
      </c>
      <c r="P2178" s="4">
        <v>0</v>
      </c>
      <c r="Q2178" s="4">
        <v>605520</v>
      </c>
      <c r="R2178" s="4">
        <v>0</v>
      </c>
      <c r="S2178" s="4">
        <v>0</v>
      </c>
      <c r="T2178" s="4">
        <v>0</v>
      </c>
      <c r="U2178" s="4">
        <v>605520</v>
      </c>
      <c r="V2178" s="4">
        <v>605520</v>
      </c>
      <c r="W2178" s="4">
        <v>605520</v>
      </c>
      <c r="X2178" s="3" t="s">
        <v>247</v>
      </c>
    </row>
    <row r="2179" spans="1:24" ht="15.75" customHeight="1">
      <c r="A2179" s="3" t="s">
        <v>262</v>
      </c>
      <c r="B2179" s="3" t="s">
        <v>747</v>
      </c>
      <c r="C2179" s="3" t="s">
        <v>748</v>
      </c>
      <c r="D2179" s="3" t="s">
        <v>1679</v>
      </c>
      <c r="E2179" s="3" t="s">
        <v>1680</v>
      </c>
      <c r="F2179" s="3" t="s">
        <v>29</v>
      </c>
      <c r="G2179" s="3" t="s">
        <v>30</v>
      </c>
      <c r="H2179" s="3" t="s">
        <v>31</v>
      </c>
      <c r="I2179" s="3" t="s">
        <v>32</v>
      </c>
      <c r="J2179" s="3" t="s">
        <v>263</v>
      </c>
      <c r="K2179" s="3" t="s">
        <v>264</v>
      </c>
      <c r="L2179" s="3" t="s">
        <v>1716</v>
      </c>
      <c r="M2179" s="3" t="s">
        <v>36</v>
      </c>
      <c r="N2179" s="4">
        <v>114157.68</v>
      </c>
      <c r="O2179" s="4">
        <v>0</v>
      </c>
      <c r="P2179" s="4">
        <v>0</v>
      </c>
      <c r="Q2179" s="4">
        <v>114157.68</v>
      </c>
      <c r="R2179" s="4">
        <v>0</v>
      </c>
      <c r="S2179" s="4">
        <v>20757.060000000001</v>
      </c>
      <c r="T2179" s="4">
        <v>20757.060000000001</v>
      </c>
      <c r="U2179" s="4">
        <v>93400.62</v>
      </c>
      <c r="V2179" s="4">
        <v>93400.62</v>
      </c>
      <c r="W2179" s="4">
        <v>93400.62</v>
      </c>
      <c r="X2179" s="3" t="s">
        <v>266</v>
      </c>
    </row>
    <row r="2180" spans="1:24" ht="15.75" customHeight="1">
      <c r="A2180" s="3" t="s">
        <v>24</v>
      </c>
      <c r="B2180" s="3" t="s">
        <v>25</v>
      </c>
      <c r="C2180" s="3" t="s">
        <v>26</v>
      </c>
      <c r="D2180" s="3" t="s">
        <v>1717</v>
      </c>
      <c r="E2180" s="3" t="s">
        <v>1718</v>
      </c>
      <c r="F2180" s="3" t="s">
        <v>29</v>
      </c>
      <c r="G2180" s="3" t="s">
        <v>30</v>
      </c>
      <c r="H2180" s="3" t="s">
        <v>31</v>
      </c>
      <c r="I2180" s="3" t="s">
        <v>32</v>
      </c>
      <c r="J2180" s="3" t="s">
        <v>33</v>
      </c>
      <c r="K2180" s="3" t="s">
        <v>34</v>
      </c>
      <c r="L2180" s="3" t="s">
        <v>35</v>
      </c>
      <c r="M2180" s="3" t="s">
        <v>36</v>
      </c>
      <c r="N2180" s="4">
        <v>441624</v>
      </c>
      <c r="O2180" s="4">
        <v>0</v>
      </c>
      <c r="P2180" s="4">
        <v>0</v>
      </c>
      <c r="Q2180" s="4">
        <v>441624</v>
      </c>
      <c r="R2180" s="4">
        <v>0</v>
      </c>
      <c r="S2180" s="4">
        <v>176240</v>
      </c>
      <c r="T2180" s="4">
        <v>176240</v>
      </c>
      <c r="U2180" s="4">
        <v>265384</v>
      </c>
      <c r="V2180" s="4">
        <v>265384</v>
      </c>
      <c r="W2180" s="4">
        <v>265384</v>
      </c>
      <c r="X2180" s="3" t="s">
        <v>37</v>
      </c>
    </row>
    <row r="2181" spans="1:24" ht="15.75" customHeight="1">
      <c r="A2181" s="3" t="s">
        <v>24</v>
      </c>
      <c r="B2181" s="3" t="s">
        <v>25</v>
      </c>
      <c r="C2181" s="3" t="s">
        <v>26</v>
      </c>
      <c r="D2181" s="3" t="s">
        <v>1717</v>
      </c>
      <c r="E2181" s="3" t="s">
        <v>1718</v>
      </c>
      <c r="F2181" s="3" t="s">
        <v>29</v>
      </c>
      <c r="G2181" s="3" t="s">
        <v>30</v>
      </c>
      <c r="H2181" s="3" t="s">
        <v>31</v>
      </c>
      <c r="I2181" s="3" t="s">
        <v>32</v>
      </c>
      <c r="J2181" s="3" t="s">
        <v>33</v>
      </c>
      <c r="K2181" s="3" t="s">
        <v>40</v>
      </c>
      <c r="L2181" s="3" t="s">
        <v>41</v>
      </c>
      <c r="M2181" s="3" t="s">
        <v>36</v>
      </c>
      <c r="N2181" s="4">
        <v>56652</v>
      </c>
      <c r="O2181" s="4">
        <v>400</v>
      </c>
      <c r="P2181" s="4">
        <v>0</v>
      </c>
      <c r="Q2181" s="4">
        <v>57052</v>
      </c>
      <c r="R2181" s="4">
        <v>19726.669999999998</v>
      </c>
      <c r="S2181" s="4">
        <v>5672.15</v>
      </c>
      <c r="T2181" s="4">
        <v>5672.15</v>
      </c>
      <c r="U2181" s="4">
        <v>51379.85</v>
      </c>
      <c r="V2181" s="4">
        <v>51379.85</v>
      </c>
      <c r="W2181" s="4">
        <v>31653.18</v>
      </c>
      <c r="X2181" s="3" t="s">
        <v>37</v>
      </c>
    </row>
    <row r="2182" spans="1:24" ht="15.75" customHeight="1">
      <c r="A2182" s="3" t="s">
        <v>24</v>
      </c>
      <c r="B2182" s="3" t="s">
        <v>25</v>
      </c>
      <c r="C2182" s="3" t="s">
        <v>26</v>
      </c>
      <c r="D2182" s="3" t="s">
        <v>1717</v>
      </c>
      <c r="E2182" s="3" t="s">
        <v>1718</v>
      </c>
      <c r="F2182" s="3" t="s">
        <v>29</v>
      </c>
      <c r="G2182" s="3" t="s">
        <v>30</v>
      </c>
      <c r="H2182" s="3" t="s">
        <v>31</v>
      </c>
      <c r="I2182" s="3" t="s">
        <v>32</v>
      </c>
      <c r="J2182" s="3" t="s">
        <v>33</v>
      </c>
      <c r="K2182" s="3" t="s">
        <v>42</v>
      </c>
      <c r="L2182" s="3" t="s">
        <v>43</v>
      </c>
      <c r="M2182" s="3" t="s">
        <v>36</v>
      </c>
      <c r="N2182" s="4">
        <v>15508.33</v>
      </c>
      <c r="O2182" s="4">
        <v>-1558.33</v>
      </c>
      <c r="P2182" s="4">
        <v>0</v>
      </c>
      <c r="Q2182" s="4">
        <v>13950</v>
      </c>
      <c r="R2182" s="4">
        <v>5235</v>
      </c>
      <c r="S2182" s="4">
        <v>1322.5</v>
      </c>
      <c r="T2182" s="4">
        <v>1322.5</v>
      </c>
      <c r="U2182" s="4">
        <v>12627.5</v>
      </c>
      <c r="V2182" s="4">
        <v>12627.5</v>
      </c>
      <c r="W2182" s="4">
        <v>7392.5</v>
      </c>
      <c r="X2182" s="3" t="s">
        <v>37</v>
      </c>
    </row>
    <row r="2183" spans="1:24" ht="15.75" customHeight="1">
      <c r="A2183" s="3" t="s">
        <v>24</v>
      </c>
      <c r="B2183" s="3" t="s">
        <v>25</v>
      </c>
      <c r="C2183" s="3" t="s">
        <v>26</v>
      </c>
      <c r="D2183" s="3" t="s">
        <v>1717</v>
      </c>
      <c r="E2183" s="3" t="s">
        <v>1718</v>
      </c>
      <c r="F2183" s="3" t="s">
        <v>29</v>
      </c>
      <c r="G2183" s="3" t="s">
        <v>30</v>
      </c>
      <c r="H2183" s="3" t="s">
        <v>31</v>
      </c>
      <c r="I2183" s="3" t="s">
        <v>32</v>
      </c>
      <c r="J2183" s="3" t="s">
        <v>33</v>
      </c>
      <c r="K2183" s="3" t="s">
        <v>281</v>
      </c>
      <c r="L2183" s="3" t="s">
        <v>303</v>
      </c>
      <c r="M2183" s="3" t="s">
        <v>36</v>
      </c>
      <c r="N2183" s="4">
        <v>2552.19</v>
      </c>
      <c r="O2183" s="4">
        <v>0</v>
      </c>
      <c r="P2183" s="4">
        <v>0</v>
      </c>
      <c r="Q2183" s="4">
        <v>2552.19</v>
      </c>
      <c r="R2183" s="4">
        <v>0</v>
      </c>
      <c r="S2183" s="4">
        <v>0</v>
      </c>
      <c r="T2183" s="4">
        <v>0</v>
      </c>
      <c r="U2183" s="4">
        <v>2552.19</v>
      </c>
      <c r="V2183" s="4">
        <v>2552.19</v>
      </c>
      <c r="W2183" s="4">
        <v>2552.19</v>
      </c>
      <c r="X2183" s="3" t="s">
        <v>37</v>
      </c>
    </row>
    <row r="2184" spans="1:24" ht="15.75" customHeight="1">
      <c r="A2184" s="3" t="s">
        <v>24</v>
      </c>
      <c r="B2184" s="3" t="s">
        <v>25</v>
      </c>
      <c r="C2184" s="3" t="s">
        <v>26</v>
      </c>
      <c r="D2184" s="3" t="s">
        <v>1717</v>
      </c>
      <c r="E2184" s="3" t="s">
        <v>1718</v>
      </c>
      <c r="F2184" s="3" t="s">
        <v>29</v>
      </c>
      <c r="G2184" s="3" t="s">
        <v>30</v>
      </c>
      <c r="H2184" s="3" t="s">
        <v>31</v>
      </c>
      <c r="I2184" s="3" t="s">
        <v>32</v>
      </c>
      <c r="J2184" s="3" t="s">
        <v>33</v>
      </c>
      <c r="K2184" s="3" t="s">
        <v>52</v>
      </c>
      <c r="L2184" s="3" t="s">
        <v>53</v>
      </c>
      <c r="M2184" s="3" t="s">
        <v>36</v>
      </c>
      <c r="N2184" s="4">
        <v>3680.9</v>
      </c>
      <c r="O2184" s="4">
        <v>0</v>
      </c>
      <c r="P2184" s="4">
        <v>0</v>
      </c>
      <c r="Q2184" s="4">
        <v>3680.9</v>
      </c>
      <c r="R2184" s="4">
        <v>0</v>
      </c>
      <c r="S2184" s="4">
        <v>0</v>
      </c>
      <c r="T2184" s="4">
        <v>0</v>
      </c>
      <c r="U2184" s="4">
        <v>3680.9</v>
      </c>
      <c r="V2184" s="4">
        <v>3680.9</v>
      </c>
      <c r="W2184" s="4">
        <v>3680.9</v>
      </c>
      <c r="X2184" s="3" t="s">
        <v>37</v>
      </c>
    </row>
    <row r="2185" spans="1:24" ht="15.75" customHeight="1">
      <c r="A2185" s="3" t="s">
        <v>24</v>
      </c>
      <c r="B2185" s="3" t="s">
        <v>25</v>
      </c>
      <c r="C2185" s="3" t="s">
        <v>26</v>
      </c>
      <c r="D2185" s="3" t="s">
        <v>1717</v>
      </c>
      <c r="E2185" s="3" t="s">
        <v>1718</v>
      </c>
      <c r="F2185" s="3" t="s">
        <v>29</v>
      </c>
      <c r="G2185" s="3" t="s">
        <v>30</v>
      </c>
      <c r="H2185" s="3" t="s">
        <v>31</v>
      </c>
      <c r="I2185" s="3" t="s">
        <v>32</v>
      </c>
      <c r="J2185" s="3" t="s">
        <v>33</v>
      </c>
      <c r="K2185" s="3" t="s">
        <v>54</v>
      </c>
      <c r="L2185" s="3" t="s">
        <v>55</v>
      </c>
      <c r="M2185" s="3" t="s">
        <v>36</v>
      </c>
      <c r="N2185" s="4">
        <v>238200</v>
      </c>
      <c r="O2185" s="4">
        <v>4800</v>
      </c>
      <c r="P2185" s="4">
        <v>0</v>
      </c>
      <c r="Q2185" s="4">
        <v>243000</v>
      </c>
      <c r="R2185" s="4">
        <v>152670</v>
      </c>
      <c r="S2185" s="4">
        <v>90330</v>
      </c>
      <c r="T2185" s="4">
        <v>90330</v>
      </c>
      <c r="U2185" s="4">
        <v>152670</v>
      </c>
      <c r="V2185" s="4">
        <v>152670</v>
      </c>
      <c r="W2185" s="4">
        <v>0</v>
      </c>
      <c r="X2185" s="3" t="s">
        <v>37</v>
      </c>
    </row>
    <row r="2186" spans="1:24" ht="15.75" customHeight="1">
      <c r="A2186" s="3" t="s">
        <v>24</v>
      </c>
      <c r="B2186" s="3" t="s">
        <v>25</v>
      </c>
      <c r="C2186" s="3" t="s">
        <v>26</v>
      </c>
      <c r="D2186" s="3" t="s">
        <v>1717</v>
      </c>
      <c r="E2186" s="3" t="s">
        <v>1718</v>
      </c>
      <c r="F2186" s="3" t="s">
        <v>29</v>
      </c>
      <c r="G2186" s="3" t="s">
        <v>30</v>
      </c>
      <c r="H2186" s="3" t="s">
        <v>31</v>
      </c>
      <c r="I2186" s="3" t="s">
        <v>32</v>
      </c>
      <c r="J2186" s="3" t="s">
        <v>33</v>
      </c>
      <c r="K2186" s="3" t="s">
        <v>56</v>
      </c>
      <c r="L2186" s="3" t="s">
        <v>57</v>
      </c>
      <c r="M2186" s="3" t="s">
        <v>36</v>
      </c>
      <c r="N2186" s="4">
        <v>14212.8</v>
      </c>
      <c r="O2186" s="4">
        <v>0</v>
      </c>
      <c r="P2186" s="4">
        <v>0</v>
      </c>
      <c r="Q2186" s="4">
        <v>14212.8</v>
      </c>
      <c r="R2186" s="4">
        <v>0</v>
      </c>
      <c r="S2186" s="4">
        <v>336.67</v>
      </c>
      <c r="T2186" s="4">
        <v>336.67</v>
      </c>
      <c r="U2186" s="4">
        <v>13876.13</v>
      </c>
      <c r="V2186" s="4">
        <v>13876.13</v>
      </c>
      <c r="W2186" s="4">
        <v>13876.13</v>
      </c>
      <c r="X2186" s="3" t="s">
        <v>37</v>
      </c>
    </row>
    <row r="2187" spans="1:24" ht="15.75" customHeight="1">
      <c r="A2187" s="3" t="s">
        <v>24</v>
      </c>
      <c r="B2187" s="3" t="s">
        <v>25</v>
      </c>
      <c r="C2187" s="3" t="s">
        <v>26</v>
      </c>
      <c r="D2187" s="3" t="s">
        <v>1717</v>
      </c>
      <c r="E2187" s="3" t="s">
        <v>1718</v>
      </c>
      <c r="F2187" s="3" t="s">
        <v>29</v>
      </c>
      <c r="G2187" s="3" t="s">
        <v>30</v>
      </c>
      <c r="H2187" s="3" t="s">
        <v>31</v>
      </c>
      <c r="I2187" s="3" t="s">
        <v>32</v>
      </c>
      <c r="J2187" s="3" t="s">
        <v>33</v>
      </c>
      <c r="K2187" s="3" t="s">
        <v>58</v>
      </c>
      <c r="L2187" s="3" t="s">
        <v>59</v>
      </c>
      <c r="M2187" s="3" t="s">
        <v>36</v>
      </c>
      <c r="N2187" s="4">
        <v>13097.04</v>
      </c>
      <c r="O2187" s="4">
        <v>0</v>
      </c>
      <c r="P2187" s="4">
        <v>0</v>
      </c>
      <c r="Q2187" s="4">
        <v>13097.04</v>
      </c>
      <c r="R2187" s="4">
        <v>0</v>
      </c>
      <c r="S2187" s="4">
        <v>130</v>
      </c>
      <c r="T2187" s="4">
        <v>130</v>
      </c>
      <c r="U2187" s="4">
        <v>12967.04</v>
      </c>
      <c r="V2187" s="4">
        <v>12967.04</v>
      </c>
      <c r="W2187" s="4">
        <v>12967.04</v>
      </c>
      <c r="X2187" s="3" t="s">
        <v>37</v>
      </c>
    </row>
    <row r="2188" spans="1:24" ht="15.75" customHeight="1">
      <c r="A2188" s="3" t="s">
        <v>24</v>
      </c>
      <c r="B2188" s="3" t="s">
        <v>25</v>
      </c>
      <c r="C2188" s="3" t="s">
        <v>26</v>
      </c>
      <c r="D2188" s="3" t="s">
        <v>1717</v>
      </c>
      <c r="E2188" s="3" t="s">
        <v>1718</v>
      </c>
      <c r="F2188" s="3" t="s">
        <v>29</v>
      </c>
      <c r="G2188" s="3" t="s">
        <v>30</v>
      </c>
      <c r="H2188" s="3" t="s">
        <v>31</v>
      </c>
      <c r="I2188" s="3" t="s">
        <v>32</v>
      </c>
      <c r="J2188" s="3" t="s">
        <v>33</v>
      </c>
      <c r="K2188" s="3" t="s">
        <v>60</v>
      </c>
      <c r="L2188" s="3" t="s">
        <v>61</v>
      </c>
      <c r="M2188" s="3" t="s">
        <v>36</v>
      </c>
      <c r="N2188" s="4">
        <v>85997.74</v>
      </c>
      <c r="O2188" s="4">
        <v>607.20000000000005</v>
      </c>
      <c r="P2188" s="4">
        <v>0</v>
      </c>
      <c r="Q2188" s="4">
        <v>86604.94</v>
      </c>
      <c r="R2188" s="4">
        <v>19196.03</v>
      </c>
      <c r="S2188" s="4">
        <v>33652.449999999997</v>
      </c>
      <c r="T2188" s="4">
        <v>33652.449999999997</v>
      </c>
      <c r="U2188" s="4">
        <v>52952.49</v>
      </c>
      <c r="V2188" s="4">
        <v>52952.49</v>
      </c>
      <c r="W2188" s="4">
        <v>33756.46</v>
      </c>
      <c r="X2188" s="3" t="s">
        <v>37</v>
      </c>
    </row>
    <row r="2189" spans="1:24" ht="15.75" customHeight="1">
      <c r="A2189" s="3" t="s">
        <v>24</v>
      </c>
      <c r="B2189" s="3" t="s">
        <v>25</v>
      </c>
      <c r="C2189" s="3" t="s">
        <v>26</v>
      </c>
      <c r="D2189" s="3" t="s">
        <v>1717</v>
      </c>
      <c r="E2189" s="3" t="s">
        <v>1718</v>
      </c>
      <c r="F2189" s="3" t="s">
        <v>29</v>
      </c>
      <c r="G2189" s="3" t="s">
        <v>30</v>
      </c>
      <c r="H2189" s="3" t="s">
        <v>31</v>
      </c>
      <c r="I2189" s="3" t="s">
        <v>32</v>
      </c>
      <c r="J2189" s="3" t="s">
        <v>33</v>
      </c>
      <c r="K2189" s="3" t="s">
        <v>62</v>
      </c>
      <c r="L2189" s="3" t="s">
        <v>63</v>
      </c>
      <c r="M2189" s="3" t="s">
        <v>36</v>
      </c>
      <c r="N2189" s="4">
        <v>56652</v>
      </c>
      <c r="O2189" s="4">
        <v>400</v>
      </c>
      <c r="P2189" s="4">
        <v>0</v>
      </c>
      <c r="Q2189" s="4">
        <v>57052</v>
      </c>
      <c r="R2189" s="4">
        <v>13376.03</v>
      </c>
      <c r="S2189" s="4">
        <v>21016.43</v>
      </c>
      <c r="T2189" s="4">
        <v>21016.43</v>
      </c>
      <c r="U2189" s="4">
        <v>36035.57</v>
      </c>
      <c r="V2189" s="4">
        <v>36035.57</v>
      </c>
      <c r="W2189" s="4">
        <v>22659.54</v>
      </c>
      <c r="X2189" s="3" t="s">
        <v>37</v>
      </c>
    </row>
    <row r="2190" spans="1:24" ht="15.75" customHeight="1">
      <c r="A2190" s="3" t="s">
        <v>24</v>
      </c>
      <c r="B2190" s="3" t="s">
        <v>25</v>
      </c>
      <c r="C2190" s="3" t="s">
        <v>26</v>
      </c>
      <c r="D2190" s="3" t="s">
        <v>1717</v>
      </c>
      <c r="E2190" s="3" t="s">
        <v>1718</v>
      </c>
      <c r="F2190" s="3" t="s">
        <v>29</v>
      </c>
      <c r="G2190" s="3" t="s">
        <v>30</v>
      </c>
      <c r="H2190" s="3" t="s">
        <v>31</v>
      </c>
      <c r="I2190" s="3" t="s">
        <v>32</v>
      </c>
      <c r="J2190" s="3" t="s">
        <v>33</v>
      </c>
      <c r="K2190" s="3" t="s">
        <v>64</v>
      </c>
      <c r="L2190" s="3" t="s">
        <v>65</v>
      </c>
      <c r="M2190" s="3" t="s">
        <v>36</v>
      </c>
      <c r="N2190" s="4">
        <v>25810.12</v>
      </c>
      <c r="O2190" s="4">
        <v>0</v>
      </c>
      <c r="P2190" s="4">
        <v>0</v>
      </c>
      <c r="Q2190" s="4">
        <v>25810.12</v>
      </c>
      <c r="R2190" s="4">
        <v>0</v>
      </c>
      <c r="S2190" s="4">
        <v>0</v>
      </c>
      <c r="T2190" s="4">
        <v>0</v>
      </c>
      <c r="U2190" s="4">
        <v>25810.12</v>
      </c>
      <c r="V2190" s="4">
        <v>25810.12</v>
      </c>
      <c r="W2190" s="4">
        <v>25810.12</v>
      </c>
      <c r="X2190" s="3" t="s">
        <v>37</v>
      </c>
    </row>
    <row r="2191" spans="1:24" ht="15.75" customHeight="1">
      <c r="A2191" s="3" t="s">
        <v>118</v>
      </c>
      <c r="B2191" s="3" t="s">
        <v>25</v>
      </c>
      <c r="C2191" s="3" t="s">
        <v>26</v>
      </c>
      <c r="D2191" s="3" t="s">
        <v>1717</v>
      </c>
      <c r="E2191" s="3" t="s">
        <v>1718</v>
      </c>
      <c r="F2191" s="3" t="s">
        <v>162</v>
      </c>
      <c r="G2191" s="3" t="s">
        <v>163</v>
      </c>
      <c r="H2191" s="3" t="s">
        <v>164</v>
      </c>
      <c r="I2191" s="3" t="s">
        <v>165</v>
      </c>
      <c r="J2191" s="3" t="s">
        <v>123</v>
      </c>
      <c r="K2191" s="3" t="s">
        <v>1719</v>
      </c>
      <c r="L2191" s="3" t="s">
        <v>1720</v>
      </c>
      <c r="M2191" s="3" t="s">
        <v>126</v>
      </c>
      <c r="N2191" s="4">
        <v>6250</v>
      </c>
      <c r="O2191" s="4">
        <v>0</v>
      </c>
      <c r="P2191" s="4">
        <v>0</v>
      </c>
      <c r="Q2191" s="4">
        <v>6250</v>
      </c>
      <c r="R2191" s="4">
        <v>50</v>
      </c>
      <c r="S2191" s="4">
        <v>6200</v>
      </c>
      <c r="T2191" s="4">
        <v>2400</v>
      </c>
      <c r="U2191" s="4">
        <v>50</v>
      </c>
      <c r="V2191" s="4">
        <v>3850</v>
      </c>
      <c r="W2191" s="4">
        <v>0</v>
      </c>
      <c r="X2191" s="3" t="s">
        <v>127</v>
      </c>
    </row>
    <row r="2192" spans="1:24" ht="15.75" customHeight="1">
      <c r="A2192" s="3" t="s">
        <v>118</v>
      </c>
      <c r="B2192" s="3" t="s">
        <v>25</v>
      </c>
      <c r="C2192" s="3" t="s">
        <v>26</v>
      </c>
      <c r="D2192" s="3" t="s">
        <v>1717</v>
      </c>
      <c r="E2192" s="3" t="s">
        <v>1718</v>
      </c>
      <c r="F2192" s="3" t="s">
        <v>162</v>
      </c>
      <c r="G2192" s="3" t="s">
        <v>163</v>
      </c>
      <c r="H2192" s="3" t="s">
        <v>164</v>
      </c>
      <c r="I2192" s="3" t="s">
        <v>165</v>
      </c>
      <c r="J2192" s="3" t="s">
        <v>123</v>
      </c>
      <c r="K2192" s="3" t="s">
        <v>178</v>
      </c>
      <c r="L2192" s="3" t="s">
        <v>179</v>
      </c>
      <c r="M2192" s="3" t="s">
        <v>126</v>
      </c>
      <c r="N2192" s="4">
        <v>5042.3500000000004</v>
      </c>
      <c r="O2192" s="4">
        <v>0</v>
      </c>
      <c r="P2192" s="4">
        <v>0</v>
      </c>
      <c r="Q2192" s="4">
        <v>5042.3500000000004</v>
      </c>
      <c r="R2192" s="4">
        <v>4217.37</v>
      </c>
      <c r="S2192" s="4">
        <v>824.98</v>
      </c>
      <c r="T2192" s="4">
        <v>0</v>
      </c>
      <c r="U2192" s="4">
        <v>4217.37</v>
      </c>
      <c r="V2192" s="4">
        <v>5042.3500000000004</v>
      </c>
      <c r="W2192" s="4">
        <v>0</v>
      </c>
      <c r="X2192" s="3" t="s">
        <v>127</v>
      </c>
    </row>
    <row r="2193" spans="1:24" ht="15.75" customHeight="1">
      <c r="A2193" s="3" t="s">
        <v>118</v>
      </c>
      <c r="B2193" s="3" t="s">
        <v>25</v>
      </c>
      <c r="C2193" s="3" t="s">
        <v>26</v>
      </c>
      <c r="D2193" s="3" t="s">
        <v>1717</v>
      </c>
      <c r="E2193" s="3" t="s">
        <v>1718</v>
      </c>
      <c r="F2193" s="3" t="s">
        <v>162</v>
      </c>
      <c r="G2193" s="3" t="s">
        <v>163</v>
      </c>
      <c r="H2193" s="3" t="s">
        <v>164</v>
      </c>
      <c r="I2193" s="3" t="s">
        <v>165</v>
      </c>
      <c r="J2193" s="3" t="s">
        <v>123</v>
      </c>
      <c r="K2193" s="3" t="s">
        <v>150</v>
      </c>
      <c r="L2193" s="3" t="s">
        <v>168</v>
      </c>
      <c r="M2193" s="3" t="s">
        <v>126</v>
      </c>
      <c r="N2193" s="4">
        <v>18000</v>
      </c>
      <c r="O2193" s="4">
        <v>0</v>
      </c>
      <c r="P2193" s="4">
        <v>0</v>
      </c>
      <c r="Q2193" s="4">
        <v>18000</v>
      </c>
      <c r="R2193" s="4">
        <v>0</v>
      </c>
      <c r="S2193" s="4">
        <v>0</v>
      </c>
      <c r="T2193" s="4">
        <v>0</v>
      </c>
      <c r="U2193" s="4">
        <v>18000</v>
      </c>
      <c r="V2193" s="4">
        <v>18000</v>
      </c>
      <c r="W2193" s="4">
        <v>18000</v>
      </c>
      <c r="X2193" s="3" t="s">
        <v>127</v>
      </c>
    </row>
    <row r="2194" spans="1:24" ht="15.75" customHeight="1">
      <c r="A2194" s="3" t="s">
        <v>118</v>
      </c>
      <c r="B2194" s="3" t="s">
        <v>25</v>
      </c>
      <c r="C2194" s="3" t="s">
        <v>26</v>
      </c>
      <c r="D2194" s="3" t="s">
        <v>1717</v>
      </c>
      <c r="E2194" s="3" t="s">
        <v>1718</v>
      </c>
      <c r="F2194" s="3" t="s">
        <v>162</v>
      </c>
      <c r="G2194" s="3" t="s">
        <v>163</v>
      </c>
      <c r="H2194" s="3" t="s">
        <v>164</v>
      </c>
      <c r="I2194" s="3" t="s">
        <v>165</v>
      </c>
      <c r="J2194" s="3" t="s">
        <v>123</v>
      </c>
      <c r="K2194" s="3" t="s">
        <v>158</v>
      </c>
      <c r="L2194" s="3" t="s">
        <v>171</v>
      </c>
      <c r="M2194" s="3" t="s">
        <v>126</v>
      </c>
      <c r="N2194" s="4">
        <v>6231.01</v>
      </c>
      <c r="O2194" s="4">
        <v>-1938.29</v>
      </c>
      <c r="P2194" s="4">
        <v>0</v>
      </c>
      <c r="Q2194" s="4">
        <v>4292.72</v>
      </c>
      <c r="R2194" s="4">
        <v>0</v>
      </c>
      <c r="S2194" s="4">
        <v>0</v>
      </c>
      <c r="T2194" s="4">
        <v>0</v>
      </c>
      <c r="U2194" s="4">
        <v>4292.72</v>
      </c>
      <c r="V2194" s="4">
        <v>4292.72</v>
      </c>
      <c r="W2194" s="4">
        <v>4292.72</v>
      </c>
      <c r="X2194" s="3" t="s">
        <v>127</v>
      </c>
    </row>
    <row r="2195" spans="1:24" ht="15.75" customHeight="1">
      <c r="A2195" s="3" t="s">
        <v>118</v>
      </c>
      <c r="B2195" s="3" t="s">
        <v>25</v>
      </c>
      <c r="C2195" s="3" t="s">
        <v>26</v>
      </c>
      <c r="D2195" s="3" t="s">
        <v>1717</v>
      </c>
      <c r="E2195" s="3" t="s">
        <v>1718</v>
      </c>
      <c r="F2195" s="3" t="s">
        <v>162</v>
      </c>
      <c r="G2195" s="3" t="s">
        <v>163</v>
      </c>
      <c r="H2195" s="3" t="s">
        <v>176</v>
      </c>
      <c r="I2195" s="3" t="s">
        <v>177</v>
      </c>
      <c r="J2195" s="3" t="s">
        <v>123</v>
      </c>
      <c r="K2195" s="3" t="s">
        <v>516</v>
      </c>
      <c r="L2195" s="3" t="s">
        <v>1721</v>
      </c>
      <c r="M2195" s="3" t="s">
        <v>126</v>
      </c>
      <c r="N2195" s="4">
        <v>20000</v>
      </c>
      <c r="O2195" s="4">
        <v>0</v>
      </c>
      <c r="P2195" s="4">
        <v>0</v>
      </c>
      <c r="Q2195" s="4">
        <v>20000</v>
      </c>
      <c r="R2195" s="4">
        <v>0</v>
      </c>
      <c r="S2195" s="4">
        <v>0</v>
      </c>
      <c r="T2195" s="4">
        <v>0</v>
      </c>
      <c r="U2195" s="4">
        <v>20000</v>
      </c>
      <c r="V2195" s="4">
        <v>20000</v>
      </c>
      <c r="W2195" s="4">
        <v>20000</v>
      </c>
      <c r="X2195" s="3" t="s">
        <v>127</v>
      </c>
    </row>
    <row r="2196" spans="1:24" ht="15.75" customHeight="1">
      <c r="A2196" s="3" t="s">
        <v>118</v>
      </c>
      <c r="B2196" s="3" t="s">
        <v>25</v>
      </c>
      <c r="C2196" s="3" t="s">
        <v>26</v>
      </c>
      <c r="D2196" s="3" t="s">
        <v>1717</v>
      </c>
      <c r="E2196" s="3" t="s">
        <v>1718</v>
      </c>
      <c r="F2196" s="3" t="s">
        <v>162</v>
      </c>
      <c r="G2196" s="3" t="s">
        <v>163</v>
      </c>
      <c r="H2196" s="3" t="s">
        <v>176</v>
      </c>
      <c r="I2196" s="3" t="s">
        <v>177</v>
      </c>
      <c r="J2196" s="3" t="s">
        <v>123</v>
      </c>
      <c r="K2196" s="3" t="s">
        <v>140</v>
      </c>
      <c r="L2196" s="3" t="s">
        <v>1722</v>
      </c>
      <c r="M2196" s="3" t="s">
        <v>126</v>
      </c>
      <c r="N2196" s="4">
        <v>13848.92</v>
      </c>
      <c r="O2196" s="4">
        <v>0</v>
      </c>
      <c r="P2196" s="4">
        <v>0</v>
      </c>
      <c r="Q2196" s="4">
        <v>13848.92</v>
      </c>
      <c r="R2196" s="4">
        <v>208.8</v>
      </c>
      <c r="S2196" s="4">
        <v>1740</v>
      </c>
      <c r="T2196" s="4">
        <v>1740</v>
      </c>
      <c r="U2196" s="4">
        <v>12108.92</v>
      </c>
      <c r="V2196" s="4">
        <v>12108.92</v>
      </c>
      <c r="W2196" s="4">
        <v>11900.12</v>
      </c>
      <c r="X2196" s="3" t="s">
        <v>127</v>
      </c>
    </row>
    <row r="2197" spans="1:24" ht="15.75" customHeight="1">
      <c r="A2197" s="3" t="s">
        <v>118</v>
      </c>
      <c r="B2197" s="3" t="s">
        <v>25</v>
      </c>
      <c r="C2197" s="3" t="s">
        <v>26</v>
      </c>
      <c r="D2197" s="3" t="s">
        <v>1717</v>
      </c>
      <c r="E2197" s="3" t="s">
        <v>1718</v>
      </c>
      <c r="F2197" s="3" t="s">
        <v>162</v>
      </c>
      <c r="G2197" s="3" t="s">
        <v>163</v>
      </c>
      <c r="H2197" s="3" t="s">
        <v>176</v>
      </c>
      <c r="I2197" s="3" t="s">
        <v>177</v>
      </c>
      <c r="J2197" s="3" t="s">
        <v>123</v>
      </c>
      <c r="K2197" s="3" t="s">
        <v>158</v>
      </c>
      <c r="L2197" s="3" t="s">
        <v>171</v>
      </c>
      <c r="M2197" s="3" t="s">
        <v>126</v>
      </c>
      <c r="N2197" s="4">
        <v>4361.71</v>
      </c>
      <c r="O2197" s="4">
        <v>1938.29</v>
      </c>
      <c r="P2197" s="4">
        <v>0</v>
      </c>
      <c r="Q2197" s="4">
        <v>6300</v>
      </c>
      <c r="R2197" s="4">
        <v>0</v>
      </c>
      <c r="S2197" s="4">
        <v>0</v>
      </c>
      <c r="T2197" s="4">
        <v>0</v>
      </c>
      <c r="U2197" s="4">
        <v>6300</v>
      </c>
      <c r="V2197" s="4">
        <v>6300</v>
      </c>
      <c r="W2197" s="4">
        <v>6300</v>
      </c>
      <c r="X2197" s="3" t="s">
        <v>127</v>
      </c>
    </row>
    <row r="2198" spans="1:24" ht="15.75" customHeight="1">
      <c r="A2198" s="3" t="s">
        <v>118</v>
      </c>
      <c r="B2198" s="3" t="s">
        <v>25</v>
      </c>
      <c r="C2198" s="3" t="s">
        <v>26</v>
      </c>
      <c r="D2198" s="3" t="s">
        <v>1717</v>
      </c>
      <c r="E2198" s="3" t="s">
        <v>1718</v>
      </c>
      <c r="F2198" s="3" t="s">
        <v>162</v>
      </c>
      <c r="G2198" s="3" t="s">
        <v>163</v>
      </c>
      <c r="H2198" s="3" t="s">
        <v>184</v>
      </c>
      <c r="I2198" s="3" t="s">
        <v>185</v>
      </c>
      <c r="J2198" s="3" t="s">
        <v>123</v>
      </c>
      <c r="K2198" s="3" t="s">
        <v>332</v>
      </c>
      <c r="L2198" s="3" t="s">
        <v>384</v>
      </c>
      <c r="M2198" s="3" t="s">
        <v>126</v>
      </c>
      <c r="N2198" s="4">
        <v>11297.36</v>
      </c>
      <c r="O2198" s="4">
        <v>0</v>
      </c>
      <c r="P2198" s="4">
        <v>0</v>
      </c>
      <c r="Q2198" s="4">
        <v>11297.36</v>
      </c>
      <c r="R2198" s="4">
        <v>0</v>
      </c>
      <c r="S2198" s="4">
        <v>0</v>
      </c>
      <c r="T2198" s="4">
        <v>0</v>
      </c>
      <c r="U2198" s="4">
        <v>11297.36</v>
      </c>
      <c r="V2198" s="4">
        <v>11297.36</v>
      </c>
      <c r="W2198" s="4">
        <v>11297.36</v>
      </c>
      <c r="X2198" s="3" t="s">
        <v>127</v>
      </c>
    </row>
    <row r="2199" spans="1:24" ht="15.75" customHeight="1">
      <c r="A2199" s="3" t="s">
        <v>118</v>
      </c>
      <c r="B2199" s="3" t="s">
        <v>25</v>
      </c>
      <c r="C2199" s="3" t="s">
        <v>26</v>
      </c>
      <c r="D2199" s="3" t="s">
        <v>1717</v>
      </c>
      <c r="E2199" s="3" t="s">
        <v>1718</v>
      </c>
      <c r="F2199" s="3" t="s">
        <v>162</v>
      </c>
      <c r="G2199" s="3" t="s">
        <v>163</v>
      </c>
      <c r="H2199" s="3" t="s">
        <v>184</v>
      </c>
      <c r="I2199" s="3" t="s">
        <v>185</v>
      </c>
      <c r="J2199" s="3" t="s">
        <v>123</v>
      </c>
      <c r="K2199" s="3" t="s">
        <v>150</v>
      </c>
      <c r="L2199" s="3" t="s">
        <v>168</v>
      </c>
      <c r="M2199" s="3" t="s">
        <v>126</v>
      </c>
      <c r="N2199" s="4">
        <v>5000</v>
      </c>
      <c r="O2199" s="4">
        <v>0</v>
      </c>
      <c r="P2199" s="4">
        <v>0</v>
      </c>
      <c r="Q2199" s="4">
        <v>5000</v>
      </c>
      <c r="R2199" s="4">
        <v>0</v>
      </c>
      <c r="S2199" s="4">
        <v>0</v>
      </c>
      <c r="T2199" s="4">
        <v>0</v>
      </c>
      <c r="U2199" s="4">
        <v>5000</v>
      </c>
      <c r="V2199" s="4">
        <v>5000</v>
      </c>
      <c r="W2199" s="4">
        <v>5000</v>
      </c>
      <c r="X2199" s="3" t="s">
        <v>127</v>
      </c>
    </row>
    <row r="2200" spans="1:24" ht="15.75" customHeight="1">
      <c r="A2200" s="3" t="s">
        <v>118</v>
      </c>
      <c r="B2200" s="3" t="s">
        <v>25</v>
      </c>
      <c r="C2200" s="3" t="s">
        <v>26</v>
      </c>
      <c r="D2200" s="3" t="s">
        <v>1717</v>
      </c>
      <c r="E2200" s="3" t="s">
        <v>1718</v>
      </c>
      <c r="F2200" s="3" t="s">
        <v>162</v>
      </c>
      <c r="G2200" s="3" t="s">
        <v>163</v>
      </c>
      <c r="H2200" s="3" t="s">
        <v>184</v>
      </c>
      <c r="I2200" s="3" t="s">
        <v>185</v>
      </c>
      <c r="J2200" s="3" t="s">
        <v>123</v>
      </c>
      <c r="K2200" s="3" t="s">
        <v>158</v>
      </c>
      <c r="L2200" s="3" t="s">
        <v>171</v>
      </c>
      <c r="M2200" s="3" t="s">
        <v>126</v>
      </c>
      <c r="N2200" s="4">
        <v>3115.51</v>
      </c>
      <c r="O2200" s="4">
        <v>-3115.51</v>
      </c>
      <c r="P2200" s="4">
        <v>0</v>
      </c>
      <c r="Q2200" s="4">
        <v>0</v>
      </c>
      <c r="R2200" s="4">
        <v>0</v>
      </c>
      <c r="S2200" s="4">
        <v>0</v>
      </c>
      <c r="T2200" s="4">
        <v>0</v>
      </c>
      <c r="U2200" s="4">
        <v>0</v>
      </c>
      <c r="V2200" s="4">
        <v>0</v>
      </c>
      <c r="W2200" s="4">
        <v>0</v>
      </c>
      <c r="X2200" s="3" t="s">
        <v>127</v>
      </c>
    </row>
    <row r="2201" spans="1:24" ht="15.75" customHeight="1">
      <c r="A2201" s="3" t="s">
        <v>118</v>
      </c>
      <c r="B2201" s="3" t="s">
        <v>25</v>
      </c>
      <c r="C2201" s="3" t="s">
        <v>26</v>
      </c>
      <c r="D2201" s="3" t="s">
        <v>1717</v>
      </c>
      <c r="E2201" s="3" t="s">
        <v>1718</v>
      </c>
      <c r="F2201" s="3" t="s">
        <v>162</v>
      </c>
      <c r="G2201" s="3" t="s">
        <v>163</v>
      </c>
      <c r="H2201" s="3" t="s">
        <v>184</v>
      </c>
      <c r="I2201" s="3" t="s">
        <v>185</v>
      </c>
      <c r="J2201" s="3" t="s">
        <v>123</v>
      </c>
      <c r="K2201" s="3" t="s">
        <v>144</v>
      </c>
      <c r="L2201" s="3" t="s">
        <v>183</v>
      </c>
      <c r="M2201" s="3" t="s">
        <v>126</v>
      </c>
      <c r="N2201" s="4">
        <v>7134.99</v>
      </c>
      <c r="O2201" s="4">
        <v>0</v>
      </c>
      <c r="P2201" s="4">
        <v>0</v>
      </c>
      <c r="Q2201" s="4">
        <v>7134.99</v>
      </c>
      <c r="R2201" s="4">
        <v>299.57</v>
      </c>
      <c r="S2201" s="4">
        <v>5000.43</v>
      </c>
      <c r="T2201" s="4">
        <v>5000.43</v>
      </c>
      <c r="U2201" s="4">
        <v>2134.56</v>
      </c>
      <c r="V2201" s="4">
        <v>2134.56</v>
      </c>
      <c r="W2201" s="4">
        <v>1834.99</v>
      </c>
      <c r="X2201" s="3" t="s">
        <v>127</v>
      </c>
    </row>
    <row r="2202" spans="1:24" ht="15.75" customHeight="1">
      <c r="A2202" s="3" t="s">
        <v>118</v>
      </c>
      <c r="B2202" s="3" t="s">
        <v>25</v>
      </c>
      <c r="C2202" s="3" t="s">
        <v>26</v>
      </c>
      <c r="D2202" s="3" t="s">
        <v>1717</v>
      </c>
      <c r="E2202" s="3" t="s">
        <v>1718</v>
      </c>
      <c r="F2202" s="3" t="s">
        <v>162</v>
      </c>
      <c r="G2202" s="3" t="s">
        <v>163</v>
      </c>
      <c r="H2202" s="3" t="s">
        <v>186</v>
      </c>
      <c r="I2202" s="3" t="s">
        <v>187</v>
      </c>
      <c r="J2202" s="3" t="s">
        <v>123</v>
      </c>
      <c r="K2202" s="3" t="s">
        <v>332</v>
      </c>
      <c r="L2202" s="3" t="s">
        <v>384</v>
      </c>
      <c r="M2202" s="3" t="s">
        <v>126</v>
      </c>
      <c r="N2202" s="4">
        <v>5602.64</v>
      </c>
      <c r="O2202" s="4">
        <v>0</v>
      </c>
      <c r="P2202" s="4">
        <v>0</v>
      </c>
      <c r="Q2202" s="4">
        <v>5602.64</v>
      </c>
      <c r="R2202" s="4">
        <v>0</v>
      </c>
      <c r="S2202" s="4">
        <v>0</v>
      </c>
      <c r="T2202" s="4">
        <v>0</v>
      </c>
      <c r="U2202" s="4">
        <v>5602.64</v>
      </c>
      <c r="V2202" s="4">
        <v>5602.64</v>
      </c>
      <c r="W2202" s="4">
        <v>5602.64</v>
      </c>
      <c r="X2202" s="3" t="s">
        <v>127</v>
      </c>
    </row>
    <row r="2203" spans="1:24" ht="15.75" customHeight="1">
      <c r="A2203" s="3" t="s">
        <v>118</v>
      </c>
      <c r="B2203" s="3" t="s">
        <v>25</v>
      </c>
      <c r="C2203" s="3" t="s">
        <v>26</v>
      </c>
      <c r="D2203" s="3" t="s">
        <v>1717</v>
      </c>
      <c r="E2203" s="3" t="s">
        <v>1718</v>
      </c>
      <c r="F2203" s="3" t="s">
        <v>162</v>
      </c>
      <c r="G2203" s="3" t="s">
        <v>163</v>
      </c>
      <c r="H2203" s="3" t="s">
        <v>186</v>
      </c>
      <c r="I2203" s="3" t="s">
        <v>187</v>
      </c>
      <c r="J2203" s="3" t="s">
        <v>123</v>
      </c>
      <c r="K2203" s="3" t="s">
        <v>148</v>
      </c>
      <c r="L2203" s="3" t="s">
        <v>180</v>
      </c>
      <c r="M2203" s="3" t="s">
        <v>126</v>
      </c>
      <c r="N2203" s="4">
        <v>6000</v>
      </c>
      <c r="O2203" s="4">
        <v>0</v>
      </c>
      <c r="P2203" s="4">
        <v>0</v>
      </c>
      <c r="Q2203" s="4">
        <v>6000</v>
      </c>
      <c r="R2203" s="4">
        <v>0</v>
      </c>
      <c r="S2203" s="4">
        <v>0</v>
      </c>
      <c r="T2203" s="4">
        <v>0</v>
      </c>
      <c r="U2203" s="4">
        <v>6000</v>
      </c>
      <c r="V2203" s="4">
        <v>6000</v>
      </c>
      <c r="W2203" s="4">
        <v>6000</v>
      </c>
      <c r="X2203" s="3" t="s">
        <v>127</v>
      </c>
    </row>
    <row r="2204" spans="1:24" ht="15.75" customHeight="1">
      <c r="A2204" s="3" t="s">
        <v>118</v>
      </c>
      <c r="B2204" s="3" t="s">
        <v>25</v>
      </c>
      <c r="C2204" s="3" t="s">
        <v>26</v>
      </c>
      <c r="D2204" s="3" t="s">
        <v>1717</v>
      </c>
      <c r="E2204" s="3" t="s">
        <v>1718</v>
      </c>
      <c r="F2204" s="3" t="s">
        <v>162</v>
      </c>
      <c r="G2204" s="3" t="s">
        <v>163</v>
      </c>
      <c r="H2204" s="3" t="s">
        <v>186</v>
      </c>
      <c r="I2204" s="3" t="s">
        <v>187</v>
      </c>
      <c r="J2204" s="3" t="s">
        <v>123</v>
      </c>
      <c r="K2204" s="3" t="s">
        <v>158</v>
      </c>
      <c r="L2204" s="3" t="s">
        <v>171</v>
      </c>
      <c r="M2204" s="3" t="s">
        <v>126</v>
      </c>
      <c r="N2204" s="4">
        <v>3115.51</v>
      </c>
      <c r="O2204" s="4">
        <v>-3115.51</v>
      </c>
      <c r="P2204" s="4">
        <v>0</v>
      </c>
      <c r="Q2204" s="4">
        <v>0</v>
      </c>
      <c r="R2204" s="4">
        <v>0</v>
      </c>
      <c r="S2204" s="4">
        <v>0</v>
      </c>
      <c r="T2204" s="4">
        <v>0</v>
      </c>
      <c r="U2204" s="4">
        <v>0</v>
      </c>
      <c r="V2204" s="4">
        <v>0</v>
      </c>
      <c r="W2204" s="4">
        <v>0</v>
      </c>
      <c r="X2204" s="3" t="s">
        <v>127</v>
      </c>
    </row>
    <row r="2205" spans="1:24" ht="15.75" customHeight="1">
      <c r="A2205" s="3" t="s">
        <v>118</v>
      </c>
      <c r="B2205" s="3" t="s">
        <v>25</v>
      </c>
      <c r="C2205" s="3" t="s">
        <v>26</v>
      </c>
      <c r="D2205" s="3" t="s">
        <v>1717</v>
      </c>
      <c r="E2205" s="3" t="s">
        <v>1718</v>
      </c>
      <c r="F2205" s="3" t="s">
        <v>162</v>
      </c>
      <c r="G2205" s="3" t="s">
        <v>163</v>
      </c>
      <c r="H2205" s="3" t="s">
        <v>186</v>
      </c>
      <c r="I2205" s="3" t="s">
        <v>187</v>
      </c>
      <c r="J2205" s="3" t="s">
        <v>123</v>
      </c>
      <c r="K2205" s="3" t="s">
        <v>188</v>
      </c>
      <c r="L2205" s="3" t="s">
        <v>189</v>
      </c>
      <c r="M2205" s="3" t="s">
        <v>126</v>
      </c>
      <c r="N2205" s="4">
        <v>0</v>
      </c>
      <c r="O2205" s="4">
        <v>6231.02</v>
      </c>
      <c r="P2205" s="4">
        <v>0</v>
      </c>
      <c r="Q2205" s="4">
        <v>6231.02</v>
      </c>
      <c r="R2205" s="4">
        <v>2.5</v>
      </c>
      <c r="S2205" s="4">
        <v>2397.5</v>
      </c>
      <c r="T2205" s="4">
        <v>2397.5</v>
      </c>
      <c r="U2205" s="4">
        <v>3833.52</v>
      </c>
      <c r="V2205" s="4">
        <v>3833.52</v>
      </c>
      <c r="W2205" s="4">
        <v>3831.02</v>
      </c>
      <c r="X2205" s="3" t="s">
        <v>127</v>
      </c>
    </row>
    <row r="2206" spans="1:24" ht="15.75" customHeight="1">
      <c r="A2206" s="3" t="s">
        <v>118</v>
      </c>
      <c r="B2206" s="3" t="s">
        <v>25</v>
      </c>
      <c r="C2206" s="3" t="s">
        <v>26</v>
      </c>
      <c r="D2206" s="3" t="s">
        <v>1717</v>
      </c>
      <c r="E2206" s="3" t="s">
        <v>1718</v>
      </c>
      <c r="F2206" s="3" t="s">
        <v>162</v>
      </c>
      <c r="G2206" s="3" t="s">
        <v>163</v>
      </c>
      <c r="H2206" s="3" t="s">
        <v>1723</v>
      </c>
      <c r="I2206" s="3" t="s">
        <v>1724</v>
      </c>
      <c r="J2206" s="3" t="s">
        <v>123</v>
      </c>
      <c r="K2206" s="3" t="s">
        <v>1719</v>
      </c>
      <c r="L2206" s="3" t="s">
        <v>1720</v>
      </c>
      <c r="M2206" s="3" t="s">
        <v>126</v>
      </c>
      <c r="N2206" s="4">
        <v>3000</v>
      </c>
      <c r="O2206" s="4">
        <v>0</v>
      </c>
      <c r="P2206" s="4">
        <v>0</v>
      </c>
      <c r="Q2206" s="4">
        <v>3000</v>
      </c>
      <c r="R2206" s="4">
        <v>0</v>
      </c>
      <c r="S2206" s="4">
        <v>0</v>
      </c>
      <c r="T2206" s="4">
        <v>0</v>
      </c>
      <c r="U2206" s="4">
        <v>3000</v>
      </c>
      <c r="V2206" s="4">
        <v>3000</v>
      </c>
      <c r="W2206" s="4">
        <v>3000</v>
      </c>
      <c r="X2206" s="3" t="s">
        <v>127</v>
      </c>
    </row>
    <row r="2207" spans="1:24" ht="15.75" customHeight="1">
      <c r="A2207" s="3" t="s">
        <v>118</v>
      </c>
      <c r="B2207" s="3" t="s">
        <v>25</v>
      </c>
      <c r="C2207" s="3" t="s">
        <v>26</v>
      </c>
      <c r="D2207" s="3" t="s">
        <v>1717</v>
      </c>
      <c r="E2207" s="3" t="s">
        <v>1718</v>
      </c>
      <c r="F2207" s="3" t="s">
        <v>162</v>
      </c>
      <c r="G2207" s="3" t="s">
        <v>163</v>
      </c>
      <c r="H2207" s="3" t="s">
        <v>1723</v>
      </c>
      <c r="I2207" s="3" t="s">
        <v>1724</v>
      </c>
      <c r="J2207" s="3" t="s">
        <v>123</v>
      </c>
      <c r="K2207" s="3" t="s">
        <v>332</v>
      </c>
      <c r="L2207" s="3" t="s">
        <v>384</v>
      </c>
      <c r="M2207" s="3" t="s">
        <v>126</v>
      </c>
      <c r="N2207" s="4">
        <v>21000</v>
      </c>
      <c r="O2207" s="4">
        <v>0</v>
      </c>
      <c r="P2207" s="4">
        <v>0</v>
      </c>
      <c r="Q2207" s="4">
        <v>21000</v>
      </c>
      <c r="R2207" s="4">
        <v>0</v>
      </c>
      <c r="S2207" s="4">
        <v>0</v>
      </c>
      <c r="T2207" s="4">
        <v>0</v>
      </c>
      <c r="U2207" s="4">
        <v>21000</v>
      </c>
      <c r="V2207" s="4">
        <v>21000</v>
      </c>
      <c r="W2207" s="4">
        <v>21000</v>
      </c>
      <c r="X2207" s="3" t="s">
        <v>127</v>
      </c>
    </row>
    <row r="2208" spans="1:24" ht="15.75" customHeight="1">
      <c r="A2208" s="3" t="s">
        <v>118</v>
      </c>
      <c r="B2208" s="3" t="s">
        <v>25</v>
      </c>
      <c r="C2208" s="3" t="s">
        <v>26</v>
      </c>
      <c r="D2208" s="3" t="s">
        <v>1717</v>
      </c>
      <c r="E2208" s="3" t="s">
        <v>1718</v>
      </c>
      <c r="F2208" s="3" t="s">
        <v>162</v>
      </c>
      <c r="G2208" s="3" t="s">
        <v>163</v>
      </c>
      <c r="H2208" s="3" t="s">
        <v>1723</v>
      </c>
      <c r="I2208" s="3" t="s">
        <v>1724</v>
      </c>
      <c r="J2208" s="3" t="s">
        <v>123</v>
      </c>
      <c r="K2208" s="3" t="s">
        <v>148</v>
      </c>
      <c r="L2208" s="3" t="s">
        <v>180</v>
      </c>
      <c r="M2208" s="3" t="s">
        <v>126</v>
      </c>
      <c r="N2208" s="4">
        <v>6000</v>
      </c>
      <c r="O2208" s="4">
        <v>0</v>
      </c>
      <c r="P2208" s="4">
        <v>0</v>
      </c>
      <c r="Q2208" s="4">
        <v>6000</v>
      </c>
      <c r="R2208" s="4">
        <v>800</v>
      </c>
      <c r="S2208" s="4">
        <v>0</v>
      </c>
      <c r="T2208" s="4">
        <v>0</v>
      </c>
      <c r="U2208" s="4">
        <v>6000</v>
      </c>
      <c r="V2208" s="4">
        <v>6000</v>
      </c>
      <c r="W2208" s="4">
        <v>5200</v>
      </c>
      <c r="X2208" s="3" t="s">
        <v>127</v>
      </c>
    </row>
    <row r="2209" spans="1:24" ht="15.75" customHeight="1">
      <c r="A2209" s="3" t="s">
        <v>118</v>
      </c>
      <c r="B2209" s="3" t="s">
        <v>25</v>
      </c>
      <c r="C2209" s="3" t="s">
        <v>26</v>
      </c>
      <c r="D2209" s="3" t="s">
        <v>1717</v>
      </c>
      <c r="E2209" s="3" t="s">
        <v>1718</v>
      </c>
      <c r="F2209" s="3" t="s">
        <v>162</v>
      </c>
      <c r="G2209" s="3" t="s">
        <v>163</v>
      </c>
      <c r="H2209" s="3" t="s">
        <v>1723</v>
      </c>
      <c r="I2209" s="3" t="s">
        <v>1724</v>
      </c>
      <c r="J2209" s="3" t="s">
        <v>123</v>
      </c>
      <c r="K2209" s="3" t="s">
        <v>150</v>
      </c>
      <c r="L2209" s="3" t="s">
        <v>168</v>
      </c>
      <c r="M2209" s="3" t="s">
        <v>126</v>
      </c>
      <c r="N2209" s="4">
        <v>8000</v>
      </c>
      <c r="O2209" s="4">
        <v>0</v>
      </c>
      <c r="P2209" s="4">
        <v>0</v>
      </c>
      <c r="Q2209" s="4">
        <v>8000</v>
      </c>
      <c r="R2209" s="4">
        <v>1805</v>
      </c>
      <c r="S2209" s="4">
        <v>5200</v>
      </c>
      <c r="T2209" s="4">
        <v>5200</v>
      </c>
      <c r="U2209" s="4">
        <v>2800</v>
      </c>
      <c r="V2209" s="4">
        <v>2800</v>
      </c>
      <c r="W2209" s="4">
        <v>995</v>
      </c>
      <c r="X2209" s="3" t="s">
        <v>127</v>
      </c>
    </row>
    <row r="2210" spans="1:24" ht="15.75" customHeight="1">
      <c r="A2210" s="3" t="s">
        <v>118</v>
      </c>
      <c r="B2210" s="3" t="s">
        <v>25</v>
      </c>
      <c r="C2210" s="3" t="s">
        <v>26</v>
      </c>
      <c r="D2210" s="3" t="s">
        <v>1717</v>
      </c>
      <c r="E2210" s="3" t="s">
        <v>1718</v>
      </c>
      <c r="F2210" s="3" t="s">
        <v>162</v>
      </c>
      <c r="G2210" s="3" t="s">
        <v>163</v>
      </c>
      <c r="H2210" s="3" t="s">
        <v>1723</v>
      </c>
      <c r="I2210" s="3" t="s">
        <v>1724</v>
      </c>
      <c r="J2210" s="3" t="s">
        <v>123</v>
      </c>
      <c r="K2210" s="3" t="s">
        <v>154</v>
      </c>
      <c r="L2210" s="3" t="s">
        <v>181</v>
      </c>
      <c r="M2210" s="3" t="s">
        <v>126</v>
      </c>
      <c r="N2210" s="4">
        <v>2000</v>
      </c>
      <c r="O2210" s="4">
        <v>0</v>
      </c>
      <c r="P2210" s="4">
        <v>0</v>
      </c>
      <c r="Q2210" s="4">
        <v>2000</v>
      </c>
      <c r="R2210" s="4">
        <v>640</v>
      </c>
      <c r="S2210" s="4">
        <v>1360</v>
      </c>
      <c r="T2210" s="4">
        <v>1360</v>
      </c>
      <c r="U2210" s="4">
        <v>640</v>
      </c>
      <c r="V2210" s="4">
        <v>640</v>
      </c>
      <c r="W2210" s="4">
        <v>0</v>
      </c>
      <c r="X2210" s="3" t="s">
        <v>127</v>
      </c>
    </row>
    <row r="2211" spans="1:24" ht="15.75" customHeight="1">
      <c r="A2211" s="3" t="s">
        <v>118</v>
      </c>
      <c r="B2211" s="3" t="s">
        <v>25</v>
      </c>
      <c r="C2211" s="3" t="s">
        <v>26</v>
      </c>
      <c r="D2211" s="3" t="s">
        <v>1717</v>
      </c>
      <c r="E2211" s="3" t="s">
        <v>1718</v>
      </c>
      <c r="F2211" s="3" t="s">
        <v>162</v>
      </c>
      <c r="G2211" s="3" t="s">
        <v>163</v>
      </c>
      <c r="H2211" s="3" t="s">
        <v>1723</v>
      </c>
      <c r="I2211" s="3" t="s">
        <v>1724</v>
      </c>
      <c r="J2211" s="3" t="s">
        <v>123</v>
      </c>
      <c r="K2211" s="3" t="s">
        <v>158</v>
      </c>
      <c r="L2211" s="3" t="s">
        <v>171</v>
      </c>
      <c r="M2211" s="3" t="s">
        <v>126</v>
      </c>
      <c r="N2211" s="4">
        <v>10000</v>
      </c>
      <c r="O2211" s="4">
        <v>0</v>
      </c>
      <c r="P2211" s="4">
        <v>0</v>
      </c>
      <c r="Q2211" s="4">
        <v>10000</v>
      </c>
      <c r="R2211" s="4">
        <v>0</v>
      </c>
      <c r="S2211" s="4">
        <v>0</v>
      </c>
      <c r="T2211" s="4">
        <v>0</v>
      </c>
      <c r="U2211" s="4">
        <v>10000</v>
      </c>
      <c r="V2211" s="4">
        <v>10000</v>
      </c>
      <c r="W2211" s="4">
        <v>10000</v>
      </c>
      <c r="X2211" s="3" t="s">
        <v>127</v>
      </c>
    </row>
    <row r="2212" spans="1:24" ht="15.75" customHeight="1">
      <c r="A2212" s="3" t="s">
        <v>118</v>
      </c>
      <c r="B2212" s="3" t="s">
        <v>25</v>
      </c>
      <c r="C2212" s="3" t="s">
        <v>26</v>
      </c>
      <c r="D2212" s="3" t="s">
        <v>1717</v>
      </c>
      <c r="E2212" s="3" t="s">
        <v>1718</v>
      </c>
      <c r="F2212" s="3" t="s">
        <v>162</v>
      </c>
      <c r="G2212" s="3" t="s">
        <v>163</v>
      </c>
      <c r="H2212" s="3" t="s">
        <v>1725</v>
      </c>
      <c r="I2212" s="3" t="s">
        <v>1726</v>
      </c>
      <c r="J2212" s="3" t="s">
        <v>123</v>
      </c>
      <c r="K2212" s="3" t="s">
        <v>142</v>
      </c>
      <c r="L2212" s="3" t="s">
        <v>1727</v>
      </c>
      <c r="M2212" s="3" t="s">
        <v>126</v>
      </c>
      <c r="N2212" s="4">
        <v>3175</v>
      </c>
      <c r="O2212" s="4">
        <v>0</v>
      </c>
      <c r="P2212" s="4">
        <v>0</v>
      </c>
      <c r="Q2212" s="4">
        <v>3175</v>
      </c>
      <c r="R2212" s="4">
        <v>0</v>
      </c>
      <c r="S2212" s="4">
        <v>0</v>
      </c>
      <c r="T2212" s="4">
        <v>0</v>
      </c>
      <c r="U2212" s="4">
        <v>3175</v>
      </c>
      <c r="V2212" s="4">
        <v>3175</v>
      </c>
      <c r="W2212" s="4">
        <v>3175</v>
      </c>
      <c r="X2212" s="3" t="s">
        <v>127</v>
      </c>
    </row>
    <row r="2213" spans="1:24" ht="15.75" customHeight="1">
      <c r="A2213" s="3" t="s">
        <v>118</v>
      </c>
      <c r="B2213" s="3" t="s">
        <v>25</v>
      </c>
      <c r="C2213" s="3" t="s">
        <v>26</v>
      </c>
      <c r="D2213" s="3" t="s">
        <v>1717</v>
      </c>
      <c r="E2213" s="3" t="s">
        <v>1718</v>
      </c>
      <c r="F2213" s="3" t="s">
        <v>162</v>
      </c>
      <c r="G2213" s="3" t="s">
        <v>163</v>
      </c>
      <c r="H2213" s="3" t="s">
        <v>1725</v>
      </c>
      <c r="I2213" s="3" t="s">
        <v>1726</v>
      </c>
      <c r="J2213" s="3" t="s">
        <v>123</v>
      </c>
      <c r="K2213" s="3" t="s">
        <v>144</v>
      </c>
      <c r="L2213" s="3" t="s">
        <v>183</v>
      </c>
      <c r="M2213" s="3" t="s">
        <v>126</v>
      </c>
      <c r="N2213" s="4">
        <v>1825</v>
      </c>
      <c r="O2213" s="4">
        <v>0</v>
      </c>
      <c r="P2213" s="4">
        <v>0</v>
      </c>
      <c r="Q2213" s="4">
        <v>1825</v>
      </c>
      <c r="R2213" s="4">
        <v>0.7</v>
      </c>
      <c r="S2213" s="4">
        <v>999.3</v>
      </c>
      <c r="T2213" s="4">
        <v>999.3</v>
      </c>
      <c r="U2213" s="4">
        <v>825.7</v>
      </c>
      <c r="V2213" s="4">
        <v>825.7</v>
      </c>
      <c r="W2213" s="4">
        <v>825</v>
      </c>
      <c r="X2213" s="3" t="s">
        <v>127</v>
      </c>
    </row>
    <row r="2214" spans="1:24" ht="15.75" customHeight="1">
      <c r="A2214" s="3" t="s">
        <v>391</v>
      </c>
      <c r="B2214" s="3" t="s">
        <v>25</v>
      </c>
      <c r="C2214" s="3" t="s">
        <v>26</v>
      </c>
      <c r="D2214" s="3" t="s">
        <v>1717</v>
      </c>
      <c r="E2214" s="3" t="s">
        <v>1718</v>
      </c>
      <c r="F2214" s="3" t="s">
        <v>162</v>
      </c>
      <c r="G2214" s="3" t="s">
        <v>163</v>
      </c>
      <c r="H2214" s="3" t="s">
        <v>1723</v>
      </c>
      <c r="I2214" s="3" t="s">
        <v>1724</v>
      </c>
      <c r="J2214" s="3" t="s">
        <v>392</v>
      </c>
      <c r="K2214" s="3" t="s">
        <v>1426</v>
      </c>
      <c r="L2214" s="3" t="s">
        <v>1728</v>
      </c>
      <c r="M2214" s="3" t="s">
        <v>126</v>
      </c>
      <c r="N2214" s="4">
        <v>1330000</v>
      </c>
      <c r="O2214" s="4">
        <v>0</v>
      </c>
      <c r="P2214" s="4">
        <v>0</v>
      </c>
      <c r="Q2214" s="4">
        <v>1330000</v>
      </c>
      <c r="R2214" s="4">
        <v>155455.49</v>
      </c>
      <c r="S2214" s="4">
        <v>1174544.51</v>
      </c>
      <c r="T2214" s="4">
        <v>1106093.83</v>
      </c>
      <c r="U2214" s="4">
        <v>155455.49</v>
      </c>
      <c r="V2214" s="4">
        <v>223906.17</v>
      </c>
      <c r="W2214" s="4">
        <v>0</v>
      </c>
      <c r="X2214" s="3" t="s">
        <v>127</v>
      </c>
    </row>
    <row r="2215" spans="1:24" ht="15.75" customHeight="1">
      <c r="A2215" s="3" t="s">
        <v>243</v>
      </c>
      <c r="B2215" s="3" t="s">
        <v>25</v>
      </c>
      <c r="C2215" s="3" t="s">
        <v>26</v>
      </c>
      <c r="D2215" s="3" t="s">
        <v>1717</v>
      </c>
      <c r="E2215" s="3" t="s">
        <v>1718</v>
      </c>
      <c r="F2215" s="3" t="s">
        <v>29</v>
      </c>
      <c r="G2215" s="3" t="s">
        <v>30</v>
      </c>
      <c r="H2215" s="3" t="s">
        <v>67</v>
      </c>
      <c r="I2215" s="3" t="s">
        <v>68</v>
      </c>
      <c r="J2215" s="3" t="s">
        <v>244</v>
      </c>
      <c r="K2215" s="3" t="s">
        <v>245</v>
      </c>
      <c r="L2215" s="3" t="s">
        <v>246</v>
      </c>
      <c r="M2215" s="3" t="s">
        <v>36</v>
      </c>
      <c r="N2215" s="4">
        <v>10000</v>
      </c>
      <c r="O2215" s="4">
        <v>-3000</v>
      </c>
      <c r="P2215" s="4">
        <v>0</v>
      </c>
      <c r="Q2215" s="4">
        <v>7000</v>
      </c>
      <c r="R2215" s="4">
        <v>0</v>
      </c>
      <c r="S2215" s="4">
        <v>2480</v>
      </c>
      <c r="T2215" s="4">
        <v>2480</v>
      </c>
      <c r="U2215" s="4">
        <v>4520</v>
      </c>
      <c r="V2215" s="4">
        <v>4520</v>
      </c>
      <c r="W2215" s="4">
        <v>4520</v>
      </c>
      <c r="X2215" s="3" t="s">
        <v>247</v>
      </c>
    </row>
    <row r="2216" spans="1:24" ht="15.75" customHeight="1">
      <c r="A2216" s="3" t="s">
        <v>243</v>
      </c>
      <c r="B2216" s="3" t="s">
        <v>25</v>
      </c>
      <c r="C2216" s="3" t="s">
        <v>26</v>
      </c>
      <c r="D2216" s="3" t="s">
        <v>1717</v>
      </c>
      <c r="E2216" s="3" t="s">
        <v>1718</v>
      </c>
      <c r="F2216" s="3" t="s">
        <v>29</v>
      </c>
      <c r="G2216" s="3" t="s">
        <v>30</v>
      </c>
      <c r="H2216" s="3" t="s">
        <v>67</v>
      </c>
      <c r="I2216" s="3" t="s">
        <v>68</v>
      </c>
      <c r="J2216" s="3" t="s">
        <v>244</v>
      </c>
      <c r="K2216" s="3" t="s">
        <v>250</v>
      </c>
      <c r="L2216" s="3" t="s">
        <v>251</v>
      </c>
      <c r="M2216" s="3" t="s">
        <v>36</v>
      </c>
      <c r="N2216" s="4">
        <v>10000</v>
      </c>
      <c r="O2216" s="4">
        <v>0</v>
      </c>
      <c r="P2216" s="4">
        <v>0</v>
      </c>
      <c r="Q2216" s="4">
        <v>10000</v>
      </c>
      <c r="R2216" s="4">
        <v>0</v>
      </c>
      <c r="S2216" s="4">
        <v>0</v>
      </c>
      <c r="T2216" s="4">
        <v>0</v>
      </c>
      <c r="U2216" s="4">
        <v>10000</v>
      </c>
      <c r="V2216" s="4">
        <v>10000</v>
      </c>
      <c r="W2216" s="4">
        <v>10000</v>
      </c>
      <c r="X2216" s="3" t="s">
        <v>247</v>
      </c>
    </row>
    <row r="2217" spans="1:24" ht="15.75" customHeight="1">
      <c r="A2217" s="3" t="s">
        <v>262</v>
      </c>
      <c r="B2217" s="3" t="s">
        <v>25</v>
      </c>
      <c r="C2217" s="3" t="s">
        <v>26</v>
      </c>
      <c r="D2217" s="3" t="s">
        <v>1717</v>
      </c>
      <c r="E2217" s="3" t="s">
        <v>1718</v>
      </c>
      <c r="F2217" s="3" t="s">
        <v>29</v>
      </c>
      <c r="G2217" s="3" t="s">
        <v>30</v>
      </c>
      <c r="H2217" s="3" t="s">
        <v>31</v>
      </c>
      <c r="I2217" s="3" t="s">
        <v>32</v>
      </c>
      <c r="J2217" s="3" t="s">
        <v>263</v>
      </c>
      <c r="K2217" s="3" t="s">
        <v>264</v>
      </c>
      <c r="L2217" s="3" t="s">
        <v>265</v>
      </c>
      <c r="M2217" s="3" t="s">
        <v>36</v>
      </c>
      <c r="N2217" s="4">
        <v>30791.21</v>
      </c>
      <c r="O2217" s="4">
        <v>0</v>
      </c>
      <c r="P2217" s="4">
        <v>0</v>
      </c>
      <c r="Q2217" s="4">
        <v>30791.21</v>
      </c>
      <c r="R2217" s="4">
        <v>0</v>
      </c>
      <c r="S2217" s="4">
        <v>5217.57</v>
      </c>
      <c r="T2217" s="4">
        <v>5217.57</v>
      </c>
      <c r="U2217" s="4">
        <v>25573.64</v>
      </c>
      <c r="V2217" s="4">
        <v>25573.64</v>
      </c>
      <c r="W2217" s="4">
        <v>25573.64</v>
      </c>
      <c r="X2217" s="3" t="s">
        <v>266</v>
      </c>
    </row>
    <row r="2218" spans="1:24" ht="15.75" customHeight="1">
      <c r="A2218" s="3" t="s">
        <v>24</v>
      </c>
      <c r="B2218" s="3" t="s">
        <v>267</v>
      </c>
      <c r="C2218" s="3" t="s">
        <v>1138</v>
      </c>
      <c r="D2218" s="3" t="s">
        <v>1729</v>
      </c>
      <c r="E2218" s="3" t="s">
        <v>1730</v>
      </c>
      <c r="F2218" s="3" t="s">
        <v>29</v>
      </c>
      <c r="G2218" s="3" t="s">
        <v>30</v>
      </c>
      <c r="H2218" s="3" t="s">
        <v>31</v>
      </c>
      <c r="I2218" s="3" t="s">
        <v>32</v>
      </c>
      <c r="J2218" s="3" t="s">
        <v>33</v>
      </c>
      <c r="K2218" s="3" t="s">
        <v>34</v>
      </c>
      <c r="L2218" s="3" t="s">
        <v>1731</v>
      </c>
      <c r="M2218" s="3" t="s">
        <v>36</v>
      </c>
      <c r="N2218" s="4">
        <v>574758.81000000006</v>
      </c>
      <c r="O2218" s="4">
        <v>821.19</v>
      </c>
      <c r="P2218" s="4">
        <v>0</v>
      </c>
      <c r="Q2218" s="4">
        <v>575580</v>
      </c>
      <c r="R2218" s="4">
        <v>0</v>
      </c>
      <c r="S2218" s="4">
        <v>223018.33</v>
      </c>
      <c r="T2218" s="4">
        <v>223018.33</v>
      </c>
      <c r="U2218" s="4">
        <v>352561.67</v>
      </c>
      <c r="V2218" s="4">
        <v>352561.67</v>
      </c>
      <c r="W2218" s="4">
        <v>352561.67</v>
      </c>
      <c r="X2218" s="3" t="s">
        <v>37</v>
      </c>
    </row>
    <row r="2219" spans="1:24" ht="15.75" customHeight="1">
      <c r="A2219" s="3" t="s">
        <v>24</v>
      </c>
      <c r="B2219" s="3" t="s">
        <v>267</v>
      </c>
      <c r="C2219" s="3" t="s">
        <v>1138</v>
      </c>
      <c r="D2219" s="3" t="s">
        <v>1729</v>
      </c>
      <c r="E2219" s="3" t="s">
        <v>1730</v>
      </c>
      <c r="F2219" s="3" t="s">
        <v>29</v>
      </c>
      <c r="G2219" s="3" t="s">
        <v>30</v>
      </c>
      <c r="H2219" s="3" t="s">
        <v>31</v>
      </c>
      <c r="I2219" s="3" t="s">
        <v>32</v>
      </c>
      <c r="J2219" s="3" t="s">
        <v>33</v>
      </c>
      <c r="K2219" s="3" t="s">
        <v>38</v>
      </c>
      <c r="L2219" s="3" t="s">
        <v>1732</v>
      </c>
      <c r="M2219" s="3" t="s">
        <v>36</v>
      </c>
      <c r="N2219" s="4">
        <v>14664.96</v>
      </c>
      <c r="O2219" s="4">
        <v>0</v>
      </c>
      <c r="P2219" s="4">
        <v>0</v>
      </c>
      <c r="Q2219" s="4">
        <v>14664.96</v>
      </c>
      <c r="R2219" s="4">
        <v>0</v>
      </c>
      <c r="S2219" s="4">
        <v>3128.95</v>
      </c>
      <c r="T2219" s="4">
        <v>3128.95</v>
      </c>
      <c r="U2219" s="4">
        <v>11536.01</v>
      </c>
      <c r="V2219" s="4">
        <v>11536.01</v>
      </c>
      <c r="W2219" s="4">
        <v>11536.01</v>
      </c>
      <c r="X2219" s="3" t="s">
        <v>37</v>
      </c>
    </row>
    <row r="2220" spans="1:24" ht="15.75" customHeight="1">
      <c r="A2220" s="3" t="s">
        <v>24</v>
      </c>
      <c r="B2220" s="3" t="s">
        <v>267</v>
      </c>
      <c r="C2220" s="3" t="s">
        <v>1138</v>
      </c>
      <c r="D2220" s="3" t="s">
        <v>1729</v>
      </c>
      <c r="E2220" s="3" t="s">
        <v>1730</v>
      </c>
      <c r="F2220" s="3" t="s">
        <v>29</v>
      </c>
      <c r="G2220" s="3" t="s">
        <v>30</v>
      </c>
      <c r="H2220" s="3" t="s">
        <v>31</v>
      </c>
      <c r="I2220" s="3" t="s">
        <v>32</v>
      </c>
      <c r="J2220" s="3" t="s">
        <v>33</v>
      </c>
      <c r="K2220" s="3" t="s">
        <v>40</v>
      </c>
      <c r="L2220" s="3" t="s">
        <v>1733</v>
      </c>
      <c r="M2220" s="3" t="s">
        <v>36</v>
      </c>
      <c r="N2220" s="4">
        <v>77760.42</v>
      </c>
      <c r="O2220" s="4">
        <v>-926.79</v>
      </c>
      <c r="P2220" s="4">
        <v>0</v>
      </c>
      <c r="Q2220" s="4">
        <v>76833.63</v>
      </c>
      <c r="R2220" s="4">
        <v>23118.55</v>
      </c>
      <c r="S2220" s="4">
        <v>13533.83</v>
      </c>
      <c r="T2220" s="4">
        <v>13533.83</v>
      </c>
      <c r="U2220" s="4">
        <v>63299.8</v>
      </c>
      <c r="V2220" s="4">
        <v>63299.8</v>
      </c>
      <c r="W2220" s="4">
        <v>40181.25</v>
      </c>
      <c r="X2220" s="3" t="s">
        <v>37</v>
      </c>
    </row>
    <row r="2221" spans="1:24" ht="15.75" customHeight="1">
      <c r="A2221" s="3" t="s">
        <v>24</v>
      </c>
      <c r="B2221" s="3" t="s">
        <v>267</v>
      </c>
      <c r="C2221" s="3" t="s">
        <v>1138</v>
      </c>
      <c r="D2221" s="3" t="s">
        <v>1729</v>
      </c>
      <c r="E2221" s="3" t="s">
        <v>1730</v>
      </c>
      <c r="F2221" s="3" t="s">
        <v>29</v>
      </c>
      <c r="G2221" s="3" t="s">
        <v>30</v>
      </c>
      <c r="H2221" s="3" t="s">
        <v>31</v>
      </c>
      <c r="I2221" s="3" t="s">
        <v>32</v>
      </c>
      <c r="J2221" s="3" t="s">
        <v>33</v>
      </c>
      <c r="K2221" s="3" t="s">
        <v>42</v>
      </c>
      <c r="L2221" s="3" t="s">
        <v>1734</v>
      </c>
      <c r="M2221" s="3" t="s">
        <v>36</v>
      </c>
      <c r="N2221" s="4">
        <v>22960.41</v>
      </c>
      <c r="O2221" s="4">
        <v>-2000</v>
      </c>
      <c r="P2221" s="4">
        <v>0</v>
      </c>
      <c r="Q2221" s="4">
        <v>20960.41</v>
      </c>
      <c r="R2221" s="4">
        <v>7837.5</v>
      </c>
      <c r="S2221" s="4">
        <v>2505.4</v>
      </c>
      <c r="T2221" s="4">
        <v>2505.4</v>
      </c>
      <c r="U2221" s="4">
        <v>18455.009999999998</v>
      </c>
      <c r="V2221" s="4">
        <v>18455.009999999998</v>
      </c>
      <c r="W2221" s="4">
        <v>10617.51</v>
      </c>
      <c r="X2221" s="3" t="s">
        <v>37</v>
      </c>
    </row>
    <row r="2222" spans="1:24" ht="15.75" customHeight="1">
      <c r="A2222" s="3" t="s">
        <v>24</v>
      </c>
      <c r="B2222" s="3" t="s">
        <v>267</v>
      </c>
      <c r="C2222" s="3" t="s">
        <v>1138</v>
      </c>
      <c r="D2222" s="3" t="s">
        <v>1729</v>
      </c>
      <c r="E2222" s="3" t="s">
        <v>1730</v>
      </c>
      <c r="F2222" s="3" t="s">
        <v>29</v>
      </c>
      <c r="G2222" s="3" t="s">
        <v>30</v>
      </c>
      <c r="H2222" s="3" t="s">
        <v>31</v>
      </c>
      <c r="I2222" s="3" t="s">
        <v>32</v>
      </c>
      <c r="J2222" s="3" t="s">
        <v>33</v>
      </c>
      <c r="K2222" s="3" t="s">
        <v>44</v>
      </c>
      <c r="L2222" s="3" t="s">
        <v>1735</v>
      </c>
      <c r="M2222" s="3" t="s">
        <v>36</v>
      </c>
      <c r="N2222" s="4">
        <v>264</v>
      </c>
      <c r="O2222" s="4">
        <v>105.6</v>
      </c>
      <c r="P2222" s="4">
        <v>0</v>
      </c>
      <c r="Q2222" s="4">
        <v>369.6</v>
      </c>
      <c r="R2222" s="4">
        <v>0</v>
      </c>
      <c r="S2222" s="4">
        <v>71.400000000000006</v>
      </c>
      <c r="T2222" s="4">
        <v>71.400000000000006</v>
      </c>
      <c r="U2222" s="4">
        <v>298.2</v>
      </c>
      <c r="V2222" s="4">
        <v>298.2</v>
      </c>
      <c r="W2222" s="4">
        <v>298.2</v>
      </c>
      <c r="X2222" s="3" t="s">
        <v>37</v>
      </c>
    </row>
    <row r="2223" spans="1:24" ht="15.75" customHeight="1">
      <c r="A2223" s="3" t="s">
        <v>24</v>
      </c>
      <c r="B2223" s="3" t="s">
        <v>267</v>
      </c>
      <c r="C2223" s="3" t="s">
        <v>1138</v>
      </c>
      <c r="D2223" s="3" t="s">
        <v>1729</v>
      </c>
      <c r="E2223" s="3" t="s">
        <v>1730</v>
      </c>
      <c r="F2223" s="3" t="s">
        <v>29</v>
      </c>
      <c r="G2223" s="3" t="s">
        <v>30</v>
      </c>
      <c r="H2223" s="3" t="s">
        <v>31</v>
      </c>
      <c r="I2223" s="3" t="s">
        <v>32</v>
      </c>
      <c r="J2223" s="3" t="s">
        <v>33</v>
      </c>
      <c r="K2223" s="3" t="s">
        <v>46</v>
      </c>
      <c r="L2223" s="3" t="s">
        <v>1736</v>
      </c>
      <c r="M2223" s="3" t="s">
        <v>36</v>
      </c>
      <c r="N2223" s="4">
        <v>2112</v>
      </c>
      <c r="O2223" s="4">
        <v>0</v>
      </c>
      <c r="P2223" s="4">
        <v>0</v>
      </c>
      <c r="Q2223" s="4">
        <v>2112</v>
      </c>
      <c r="R2223" s="4">
        <v>0</v>
      </c>
      <c r="S2223" s="4">
        <v>408</v>
      </c>
      <c r="T2223" s="4">
        <v>408</v>
      </c>
      <c r="U2223" s="4">
        <v>1704</v>
      </c>
      <c r="V2223" s="4">
        <v>1704</v>
      </c>
      <c r="W2223" s="4">
        <v>1704</v>
      </c>
      <c r="X2223" s="3" t="s">
        <v>37</v>
      </c>
    </row>
    <row r="2224" spans="1:24" ht="15.75" customHeight="1">
      <c r="A2224" s="3" t="s">
        <v>24</v>
      </c>
      <c r="B2224" s="3" t="s">
        <v>267</v>
      </c>
      <c r="C2224" s="3" t="s">
        <v>1138</v>
      </c>
      <c r="D2224" s="3" t="s">
        <v>1729</v>
      </c>
      <c r="E2224" s="3" t="s">
        <v>1730</v>
      </c>
      <c r="F2224" s="3" t="s">
        <v>29</v>
      </c>
      <c r="G2224" s="3" t="s">
        <v>30</v>
      </c>
      <c r="H2224" s="3" t="s">
        <v>31</v>
      </c>
      <c r="I2224" s="3" t="s">
        <v>32</v>
      </c>
      <c r="J2224" s="3" t="s">
        <v>33</v>
      </c>
      <c r="K2224" s="3" t="s">
        <v>48</v>
      </c>
      <c r="L2224" s="3" t="s">
        <v>1737</v>
      </c>
      <c r="M2224" s="3" t="s">
        <v>36</v>
      </c>
      <c r="N2224" s="4">
        <v>439.95</v>
      </c>
      <c r="O2224" s="4">
        <v>0</v>
      </c>
      <c r="P2224" s="4">
        <v>0</v>
      </c>
      <c r="Q2224" s="4">
        <v>439.95</v>
      </c>
      <c r="R2224" s="4">
        <v>0</v>
      </c>
      <c r="S2224" s="4">
        <v>0</v>
      </c>
      <c r="T2224" s="4">
        <v>0</v>
      </c>
      <c r="U2224" s="4">
        <v>439.95</v>
      </c>
      <c r="V2224" s="4">
        <v>439.95</v>
      </c>
      <c r="W2224" s="4">
        <v>439.95</v>
      </c>
      <c r="X2224" s="3" t="s">
        <v>37</v>
      </c>
    </row>
    <row r="2225" spans="1:24" ht="15.75" customHeight="1">
      <c r="A2225" s="3" t="s">
        <v>24</v>
      </c>
      <c r="B2225" s="3" t="s">
        <v>267</v>
      </c>
      <c r="C2225" s="3" t="s">
        <v>1138</v>
      </c>
      <c r="D2225" s="3" t="s">
        <v>1729</v>
      </c>
      <c r="E2225" s="3" t="s">
        <v>1730</v>
      </c>
      <c r="F2225" s="3" t="s">
        <v>29</v>
      </c>
      <c r="G2225" s="3" t="s">
        <v>30</v>
      </c>
      <c r="H2225" s="3" t="s">
        <v>31</v>
      </c>
      <c r="I2225" s="3" t="s">
        <v>32</v>
      </c>
      <c r="J2225" s="3" t="s">
        <v>33</v>
      </c>
      <c r="K2225" s="3" t="s">
        <v>50</v>
      </c>
      <c r="L2225" s="3" t="s">
        <v>1738</v>
      </c>
      <c r="M2225" s="3" t="s">
        <v>36</v>
      </c>
      <c r="N2225" s="4">
        <v>733.25</v>
      </c>
      <c r="O2225" s="4">
        <v>0</v>
      </c>
      <c r="P2225" s="4">
        <v>0</v>
      </c>
      <c r="Q2225" s="4">
        <v>733.25</v>
      </c>
      <c r="R2225" s="4">
        <v>0</v>
      </c>
      <c r="S2225" s="4">
        <v>148.65</v>
      </c>
      <c r="T2225" s="4">
        <v>148.65</v>
      </c>
      <c r="U2225" s="4">
        <v>584.6</v>
      </c>
      <c r="V2225" s="4">
        <v>584.6</v>
      </c>
      <c r="W2225" s="4">
        <v>584.6</v>
      </c>
      <c r="X2225" s="3" t="s">
        <v>37</v>
      </c>
    </row>
    <row r="2226" spans="1:24" ht="15.75" customHeight="1">
      <c r="A2226" s="3" t="s">
        <v>24</v>
      </c>
      <c r="B2226" s="3" t="s">
        <v>267</v>
      </c>
      <c r="C2226" s="3" t="s">
        <v>1138</v>
      </c>
      <c r="D2226" s="3" t="s">
        <v>1729</v>
      </c>
      <c r="E2226" s="3" t="s">
        <v>1730</v>
      </c>
      <c r="F2226" s="3" t="s">
        <v>29</v>
      </c>
      <c r="G2226" s="3" t="s">
        <v>30</v>
      </c>
      <c r="H2226" s="3" t="s">
        <v>31</v>
      </c>
      <c r="I2226" s="3" t="s">
        <v>32</v>
      </c>
      <c r="J2226" s="3" t="s">
        <v>33</v>
      </c>
      <c r="K2226" s="3" t="s">
        <v>52</v>
      </c>
      <c r="L2226" s="3" t="s">
        <v>1739</v>
      </c>
      <c r="M2226" s="3" t="s">
        <v>36</v>
      </c>
      <c r="N2226" s="4">
        <v>13608.4</v>
      </c>
      <c r="O2226" s="4">
        <v>0</v>
      </c>
      <c r="P2226" s="4">
        <v>0</v>
      </c>
      <c r="Q2226" s="4">
        <v>13608.4</v>
      </c>
      <c r="R2226" s="4">
        <v>0</v>
      </c>
      <c r="S2226" s="4">
        <v>5208.2</v>
      </c>
      <c r="T2226" s="4">
        <v>5208.2</v>
      </c>
      <c r="U2226" s="4">
        <v>8400.2000000000007</v>
      </c>
      <c r="V2226" s="4">
        <v>8400.2000000000007</v>
      </c>
      <c r="W2226" s="4">
        <v>8400.2000000000007</v>
      </c>
      <c r="X2226" s="3" t="s">
        <v>37</v>
      </c>
    </row>
    <row r="2227" spans="1:24" ht="15.75" customHeight="1">
      <c r="A2227" s="3" t="s">
        <v>24</v>
      </c>
      <c r="B2227" s="3" t="s">
        <v>267</v>
      </c>
      <c r="C2227" s="3" t="s">
        <v>1138</v>
      </c>
      <c r="D2227" s="3" t="s">
        <v>1729</v>
      </c>
      <c r="E2227" s="3" t="s">
        <v>1730</v>
      </c>
      <c r="F2227" s="3" t="s">
        <v>29</v>
      </c>
      <c r="G2227" s="3" t="s">
        <v>30</v>
      </c>
      <c r="H2227" s="3" t="s">
        <v>31</v>
      </c>
      <c r="I2227" s="3" t="s">
        <v>32</v>
      </c>
      <c r="J2227" s="3" t="s">
        <v>33</v>
      </c>
      <c r="K2227" s="3" t="s">
        <v>54</v>
      </c>
      <c r="L2227" s="3" t="s">
        <v>1740</v>
      </c>
      <c r="M2227" s="3" t="s">
        <v>36</v>
      </c>
      <c r="N2227" s="4">
        <v>322701.19</v>
      </c>
      <c r="O2227" s="4">
        <v>8234.81</v>
      </c>
      <c r="P2227" s="4">
        <v>0</v>
      </c>
      <c r="Q2227" s="4">
        <v>330936</v>
      </c>
      <c r="R2227" s="4">
        <v>193375.82</v>
      </c>
      <c r="S2227" s="4">
        <v>137560.18</v>
      </c>
      <c r="T2227" s="4">
        <v>137560.18</v>
      </c>
      <c r="U2227" s="4">
        <v>193375.82</v>
      </c>
      <c r="V2227" s="4">
        <v>193375.82</v>
      </c>
      <c r="W2227" s="4">
        <v>0</v>
      </c>
      <c r="X2227" s="3" t="s">
        <v>37</v>
      </c>
    </row>
    <row r="2228" spans="1:24" ht="15.75" customHeight="1">
      <c r="A2228" s="3" t="s">
        <v>24</v>
      </c>
      <c r="B2228" s="3" t="s">
        <v>267</v>
      </c>
      <c r="C2228" s="3" t="s">
        <v>1138</v>
      </c>
      <c r="D2228" s="3" t="s">
        <v>1729</v>
      </c>
      <c r="E2228" s="3" t="s">
        <v>1730</v>
      </c>
      <c r="F2228" s="3" t="s">
        <v>29</v>
      </c>
      <c r="G2228" s="3" t="s">
        <v>30</v>
      </c>
      <c r="H2228" s="3" t="s">
        <v>31</v>
      </c>
      <c r="I2228" s="3" t="s">
        <v>32</v>
      </c>
      <c r="J2228" s="3" t="s">
        <v>33</v>
      </c>
      <c r="K2228" s="3" t="s">
        <v>56</v>
      </c>
      <c r="L2228" s="3" t="s">
        <v>1741</v>
      </c>
      <c r="M2228" s="3" t="s">
        <v>36</v>
      </c>
      <c r="N2228" s="4">
        <v>7733.66</v>
      </c>
      <c r="O2228" s="4">
        <v>0</v>
      </c>
      <c r="P2228" s="4">
        <v>0</v>
      </c>
      <c r="Q2228" s="4">
        <v>7733.66</v>
      </c>
      <c r="R2228" s="4">
        <v>0</v>
      </c>
      <c r="S2228" s="4">
        <v>919.67</v>
      </c>
      <c r="T2228" s="4">
        <v>919.67</v>
      </c>
      <c r="U2228" s="4">
        <v>6813.99</v>
      </c>
      <c r="V2228" s="4">
        <v>6813.99</v>
      </c>
      <c r="W2228" s="4">
        <v>6813.99</v>
      </c>
      <c r="X2228" s="3" t="s">
        <v>37</v>
      </c>
    </row>
    <row r="2229" spans="1:24" ht="15.75" customHeight="1">
      <c r="A2229" s="3" t="s">
        <v>24</v>
      </c>
      <c r="B2229" s="3" t="s">
        <v>267</v>
      </c>
      <c r="C2229" s="3" t="s">
        <v>1138</v>
      </c>
      <c r="D2229" s="3" t="s">
        <v>1729</v>
      </c>
      <c r="E2229" s="3" t="s">
        <v>1730</v>
      </c>
      <c r="F2229" s="3" t="s">
        <v>29</v>
      </c>
      <c r="G2229" s="3" t="s">
        <v>30</v>
      </c>
      <c r="H2229" s="3" t="s">
        <v>31</v>
      </c>
      <c r="I2229" s="3" t="s">
        <v>32</v>
      </c>
      <c r="J2229" s="3" t="s">
        <v>33</v>
      </c>
      <c r="K2229" s="3" t="s">
        <v>58</v>
      </c>
      <c r="L2229" s="3" t="s">
        <v>1742</v>
      </c>
      <c r="M2229" s="3" t="s">
        <v>36</v>
      </c>
      <c r="N2229" s="4">
        <v>23861.43</v>
      </c>
      <c r="O2229" s="4">
        <v>0</v>
      </c>
      <c r="P2229" s="4">
        <v>0</v>
      </c>
      <c r="Q2229" s="4">
        <v>23861.43</v>
      </c>
      <c r="R2229" s="4">
        <v>0</v>
      </c>
      <c r="S2229" s="4">
        <v>1194.67</v>
      </c>
      <c r="T2229" s="4">
        <v>1194.67</v>
      </c>
      <c r="U2229" s="4">
        <v>22666.76</v>
      </c>
      <c r="V2229" s="4">
        <v>22666.76</v>
      </c>
      <c r="W2229" s="4">
        <v>22666.76</v>
      </c>
      <c r="X2229" s="3" t="s">
        <v>37</v>
      </c>
    </row>
    <row r="2230" spans="1:24" ht="15.75" customHeight="1">
      <c r="A2230" s="3" t="s">
        <v>24</v>
      </c>
      <c r="B2230" s="3" t="s">
        <v>267</v>
      </c>
      <c r="C2230" s="3" t="s">
        <v>1138</v>
      </c>
      <c r="D2230" s="3" t="s">
        <v>1729</v>
      </c>
      <c r="E2230" s="3" t="s">
        <v>1730</v>
      </c>
      <c r="F2230" s="3" t="s">
        <v>29</v>
      </c>
      <c r="G2230" s="3" t="s">
        <v>30</v>
      </c>
      <c r="H2230" s="3" t="s">
        <v>31</v>
      </c>
      <c r="I2230" s="3" t="s">
        <v>32</v>
      </c>
      <c r="J2230" s="3" t="s">
        <v>33</v>
      </c>
      <c r="K2230" s="3" t="s">
        <v>60</v>
      </c>
      <c r="L2230" s="3" t="s">
        <v>1743</v>
      </c>
      <c r="M2230" s="3" t="s">
        <v>36</v>
      </c>
      <c r="N2230" s="4">
        <v>117966.99</v>
      </c>
      <c r="O2230" s="4">
        <v>0</v>
      </c>
      <c r="P2230" s="4">
        <v>0</v>
      </c>
      <c r="Q2230" s="4">
        <v>117966.99</v>
      </c>
      <c r="R2230" s="4">
        <v>24458</v>
      </c>
      <c r="S2230" s="4">
        <v>45719.839999999997</v>
      </c>
      <c r="T2230" s="4">
        <v>45719.839999999997</v>
      </c>
      <c r="U2230" s="4">
        <v>72247.149999999994</v>
      </c>
      <c r="V2230" s="4">
        <v>72247.149999999994</v>
      </c>
      <c r="W2230" s="4">
        <v>47789.15</v>
      </c>
      <c r="X2230" s="3" t="s">
        <v>37</v>
      </c>
    </row>
    <row r="2231" spans="1:24" ht="15.75" customHeight="1">
      <c r="A2231" s="3" t="s">
        <v>24</v>
      </c>
      <c r="B2231" s="3" t="s">
        <v>267</v>
      </c>
      <c r="C2231" s="3" t="s">
        <v>1138</v>
      </c>
      <c r="D2231" s="3" t="s">
        <v>1729</v>
      </c>
      <c r="E2231" s="3" t="s">
        <v>1730</v>
      </c>
      <c r="F2231" s="3" t="s">
        <v>29</v>
      </c>
      <c r="G2231" s="3" t="s">
        <v>30</v>
      </c>
      <c r="H2231" s="3" t="s">
        <v>31</v>
      </c>
      <c r="I2231" s="3" t="s">
        <v>32</v>
      </c>
      <c r="J2231" s="3" t="s">
        <v>33</v>
      </c>
      <c r="K2231" s="3" t="s">
        <v>62</v>
      </c>
      <c r="L2231" s="3" t="s">
        <v>1744</v>
      </c>
      <c r="M2231" s="3" t="s">
        <v>36</v>
      </c>
      <c r="N2231" s="4">
        <v>77760.42</v>
      </c>
      <c r="O2231" s="4">
        <v>0</v>
      </c>
      <c r="P2231" s="4">
        <v>0</v>
      </c>
      <c r="Q2231" s="4">
        <v>77760.42</v>
      </c>
      <c r="R2231" s="4">
        <v>20566.150000000001</v>
      </c>
      <c r="S2231" s="4">
        <v>24460.49</v>
      </c>
      <c r="T2231" s="4">
        <v>24460.49</v>
      </c>
      <c r="U2231" s="4">
        <v>53299.93</v>
      </c>
      <c r="V2231" s="4">
        <v>53299.93</v>
      </c>
      <c r="W2231" s="4">
        <v>32733.78</v>
      </c>
      <c r="X2231" s="3" t="s">
        <v>37</v>
      </c>
    </row>
    <row r="2232" spans="1:24" ht="15.75" customHeight="1">
      <c r="A2232" s="3" t="s">
        <v>24</v>
      </c>
      <c r="B2232" s="3" t="s">
        <v>267</v>
      </c>
      <c r="C2232" s="3" t="s">
        <v>1138</v>
      </c>
      <c r="D2232" s="3" t="s">
        <v>1729</v>
      </c>
      <c r="E2232" s="3" t="s">
        <v>1730</v>
      </c>
      <c r="F2232" s="3" t="s">
        <v>29</v>
      </c>
      <c r="G2232" s="3" t="s">
        <v>30</v>
      </c>
      <c r="H2232" s="3" t="s">
        <v>31</v>
      </c>
      <c r="I2232" s="3" t="s">
        <v>32</v>
      </c>
      <c r="J2232" s="3" t="s">
        <v>33</v>
      </c>
      <c r="K2232" s="3" t="s">
        <v>64</v>
      </c>
      <c r="L2232" s="3" t="s">
        <v>1745</v>
      </c>
      <c r="M2232" s="3" t="s">
        <v>36</v>
      </c>
      <c r="N2232" s="4">
        <v>10676.91</v>
      </c>
      <c r="O2232" s="4">
        <v>0</v>
      </c>
      <c r="P2232" s="4">
        <v>0</v>
      </c>
      <c r="Q2232" s="4">
        <v>10676.91</v>
      </c>
      <c r="R2232" s="4">
        <v>0</v>
      </c>
      <c r="S2232" s="4">
        <v>3560.67</v>
      </c>
      <c r="T2232" s="4">
        <v>3560.67</v>
      </c>
      <c r="U2232" s="4">
        <v>7116.24</v>
      </c>
      <c r="V2232" s="4">
        <v>7116.24</v>
      </c>
      <c r="W2232" s="4">
        <v>7116.24</v>
      </c>
      <c r="X2232" s="3" t="s">
        <v>37</v>
      </c>
    </row>
    <row r="2233" spans="1:24" ht="15.75" customHeight="1">
      <c r="A2233" s="3" t="s">
        <v>66</v>
      </c>
      <c r="B2233" s="3" t="s">
        <v>267</v>
      </c>
      <c r="C2233" s="3" t="s">
        <v>1138</v>
      </c>
      <c r="D2233" s="3" t="s">
        <v>1729</v>
      </c>
      <c r="E2233" s="3" t="s">
        <v>1730</v>
      </c>
      <c r="F2233" s="3" t="s">
        <v>29</v>
      </c>
      <c r="G2233" s="3" t="s">
        <v>30</v>
      </c>
      <c r="H2233" s="3" t="s">
        <v>67</v>
      </c>
      <c r="I2233" s="3" t="s">
        <v>68</v>
      </c>
      <c r="J2233" s="3" t="s">
        <v>69</v>
      </c>
      <c r="K2233" s="3" t="s">
        <v>100</v>
      </c>
      <c r="L2233" s="3" t="s">
        <v>1746</v>
      </c>
      <c r="M2233" s="3" t="s">
        <v>36</v>
      </c>
      <c r="N2233" s="4">
        <v>115.73</v>
      </c>
      <c r="O2233" s="4">
        <v>0</v>
      </c>
      <c r="P2233" s="4">
        <v>0</v>
      </c>
      <c r="Q2233" s="4">
        <v>115.73</v>
      </c>
      <c r="R2233" s="4">
        <v>0</v>
      </c>
      <c r="S2233" s="4">
        <v>0</v>
      </c>
      <c r="T2233" s="4">
        <v>0</v>
      </c>
      <c r="U2233" s="4">
        <v>115.73</v>
      </c>
      <c r="V2233" s="4">
        <v>115.73</v>
      </c>
      <c r="W2233" s="4">
        <v>115.73</v>
      </c>
      <c r="X2233" s="3" t="s">
        <v>37</v>
      </c>
    </row>
    <row r="2234" spans="1:24" ht="15.75" customHeight="1">
      <c r="A2234" s="3" t="s">
        <v>118</v>
      </c>
      <c r="B2234" s="3" t="s">
        <v>267</v>
      </c>
      <c r="C2234" s="3" t="s">
        <v>1138</v>
      </c>
      <c r="D2234" s="3" t="s">
        <v>1729</v>
      </c>
      <c r="E2234" s="3" t="s">
        <v>1730</v>
      </c>
      <c r="F2234" s="3" t="s">
        <v>702</v>
      </c>
      <c r="G2234" s="3" t="s">
        <v>703</v>
      </c>
      <c r="H2234" s="3" t="s">
        <v>1747</v>
      </c>
      <c r="I2234" s="3" t="s">
        <v>1748</v>
      </c>
      <c r="J2234" s="3" t="s">
        <v>123</v>
      </c>
      <c r="K2234" s="3" t="s">
        <v>140</v>
      </c>
      <c r="L2234" s="3" t="s">
        <v>1749</v>
      </c>
      <c r="M2234" s="3" t="s">
        <v>126</v>
      </c>
      <c r="N2234" s="4">
        <v>62680</v>
      </c>
      <c r="O2234" s="4">
        <v>0</v>
      </c>
      <c r="P2234" s="4">
        <v>0</v>
      </c>
      <c r="Q2234" s="4">
        <v>62680</v>
      </c>
      <c r="R2234" s="4">
        <v>0</v>
      </c>
      <c r="S2234" s="4">
        <v>48800</v>
      </c>
      <c r="T2234" s="4">
        <v>40262</v>
      </c>
      <c r="U2234" s="4">
        <v>13880</v>
      </c>
      <c r="V2234" s="4">
        <v>22418</v>
      </c>
      <c r="W2234" s="4">
        <v>13880</v>
      </c>
      <c r="X2234" s="3" t="s">
        <v>127</v>
      </c>
    </row>
    <row r="2235" spans="1:24" ht="15.75" customHeight="1">
      <c r="A2235" s="3" t="s">
        <v>118</v>
      </c>
      <c r="B2235" s="3" t="s">
        <v>267</v>
      </c>
      <c r="C2235" s="3" t="s">
        <v>1138</v>
      </c>
      <c r="D2235" s="3" t="s">
        <v>1729</v>
      </c>
      <c r="E2235" s="3" t="s">
        <v>1730</v>
      </c>
      <c r="F2235" s="3" t="s">
        <v>702</v>
      </c>
      <c r="G2235" s="3" t="s">
        <v>703</v>
      </c>
      <c r="H2235" s="3" t="s">
        <v>1750</v>
      </c>
      <c r="I2235" s="3" t="s">
        <v>1751</v>
      </c>
      <c r="J2235" s="3" t="s">
        <v>123</v>
      </c>
      <c r="K2235" s="3" t="s">
        <v>140</v>
      </c>
      <c r="L2235" s="3" t="s">
        <v>1749</v>
      </c>
      <c r="M2235" s="3" t="s">
        <v>126</v>
      </c>
      <c r="N2235" s="4">
        <v>73943.600000000006</v>
      </c>
      <c r="O2235" s="4">
        <v>0</v>
      </c>
      <c r="P2235" s="4">
        <v>0</v>
      </c>
      <c r="Q2235" s="4">
        <v>73943.600000000006</v>
      </c>
      <c r="R2235" s="4">
        <v>17400</v>
      </c>
      <c r="S2235" s="4">
        <v>54723.33</v>
      </c>
      <c r="T2235" s="4">
        <v>19562.330000000002</v>
      </c>
      <c r="U2235" s="4">
        <v>19220.27</v>
      </c>
      <c r="V2235" s="4">
        <v>54381.27</v>
      </c>
      <c r="W2235" s="4">
        <v>1820.27</v>
      </c>
      <c r="X2235" s="3" t="s">
        <v>127</v>
      </c>
    </row>
    <row r="2236" spans="1:24" ht="15.75" customHeight="1">
      <c r="A2236" s="3" t="s">
        <v>262</v>
      </c>
      <c r="B2236" s="3" t="s">
        <v>267</v>
      </c>
      <c r="C2236" s="3" t="s">
        <v>1138</v>
      </c>
      <c r="D2236" s="3" t="s">
        <v>1729</v>
      </c>
      <c r="E2236" s="3" t="s">
        <v>1730</v>
      </c>
      <c r="F2236" s="3" t="s">
        <v>29</v>
      </c>
      <c r="G2236" s="3" t="s">
        <v>30</v>
      </c>
      <c r="H2236" s="3" t="s">
        <v>31</v>
      </c>
      <c r="I2236" s="3" t="s">
        <v>32</v>
      </c>
      <c r="J2236" s="3" t="s">
        <v>263</v>
      </c>
      <c r="K2236" s="3" t="s">
        <v>264</v>
      </c>
      <c r="L2236" s="3" t="s">
        <v>1752</v>
      </c>
      <c r="M2236" s="3" t="s">
        <v>36</v>
      </c>
      <c r="N2236" s="4">
        <v>52206.8</v>
      </c>
      <c r="O2236" s="4">
        <v>0</v>
      </c>
      <c r="P2236" s="4">
        <v>0</v>
      </c>
      <c r="Q2236" s="4">
        <v>52206.8</v>
      </c>
      <c r="R2236" s="4">
        <v>0</v>
      </c>
      <c r="S2236" s="4">
        <v>6380.25</v>
      </c>
      <c r="T2236" s="4">
        <v>6380.24</v>
      </c>
      <c r="U2236" s="4">
        <v>45826.55</v>
      </c>
      <c r="V2236" s="4">
        <v>45826.559999999998</v>
      </c>
      <c r="W2236" s="4">
        <v>45826.55</v>
      </c>
      <c r="X2236" s="3" t="s">
        <v>266</v>
      </c>
    </row>
    <row r="2237" spans="1:24" ht="15.75" customHeight="1">
      <c r="A2237" s="3" t="s">
        <v>24</v>
      </c>
      <c r="B2237" s="3" t="s">
        <v>25</v>
      </c>
      <c r="C2237" s="3" t="s">
        <v>852</v>
      </c>
      <c r="D2237" s="3" t="s">
        <v>1753</v>
      </c>
      <c r="E2237" s="3" t="s">
        <v>1754</v>
      </c>
      <c r="F2237" s="3" t="s">
        <v>29</v>
      </c>
      <c r="G2237" s="3" t="s">
        <v>30</v>
      </c>
      <c r="H2237" s="3" t="s">
        <v>31</v>
      </c>
      <c r="I2237" s="3" t="s">
        <v>32</v>
      </c>
      <c r="J2237" s="3" t="s">
        <v>33</v>
      </c>
      <c r="K2237" s="3" t="s">
        <v>34</v>
      </c>
      <c r="L2237" s="3" t="s">
        <v>855</v>
      </c>
      <c r="M2237" s="3" t="s">
        <v>36</v>
      </c>
      <c r="N2237" s="4">
        <v>1564388</v>
      </c>
      <c r="O2237" s="4">
        <v>0</v>
      </c>
      <c r="P2237" s="4">
        <v>0</v>
      </c>
      <c r="Q2237" s="4">
        <v>1564388</v>
      </c>
      <c r="R2237" s="4">
        <v>0</v>
      </c>
      <c r="S2237" s="4">
        <v>575068.23</v>
      </c>
      <c r="T2237" s="4">
        <v>575068.23</v>
      </c>
      <c r="U2237" s="4">
        <v>989319.77</v>
      </c>
      <c r="V2237" s="4">
        <v>989319.77</v>
      </c>
      <c r="W2237" s="4">
        <v>989319.77</v>
      </c>
      <c r="X2237" s="3" t="s">
        <v>37</v>
      </c>
    </row>
    <row r="2238" spans="1:24" ht="15.75" customHeight="1">
      <c r="A2238" s="3" t="s">
        <v>24</v>
      </c>
      <c r="B2238" s="3" t="s">
        <v>25</v>
      </c>
      <c r="C2238" s="3" t="s">
        <v>852</v>
      </c>
      <c r="D2238" s="3" t="s">
        <v>1753</v>
      </c>
      <c r="E2238" s="3" t="s">
        <v>1754</v>
      </c>
      <c r="F2238" s="3" t="s">
        <v>29</v>
      </c>
      <c r="G2238" s="3" t="s">
        <v>30</v>
      </c>
      <c r="H2238" s="3" t="s">
        <v>31</v>
      </c>
      <c r="I2238" s="3" t="s">
        <v>32</v>
      </c>
      <c r="J2238" s="3" t="s">
        <v>33</v>
      </c>
      <c r="K2238" s="3" t="s">
        <v>38</v>
      </c>
      <c r="L2238" s="3" t="s">
        <v>856</v>
      </c>
      <c r="M2238" s="3" t="s">
        <v>36</v>
      </c>
      <c r="N2238" s="4">
        <v>108836.28</v>
      </c>
      <c r="O2238" s="4">
        <v>0</v>
      </c>
      <c r="P2238" s="4">
        <v>0</v>
      </c>
      <c r="Q2238" s="4">
        <v>108836.28</v>
      </c>
      <c r="R2238" s="4">
        <v>0</v>
      </c>
      <c r="S2238" s="4">
        <v>41508.49</v>
      </c>
      <c r="T2238" s="4">
        <v>41508.49</v>
      </c>
      <c r="U2238" s="4">
        <v>67327.789999999994</v>
      </c>
      <c r="V2238" s="4">
        <v>67327.789999999994</v>
      </c>
      <c r="W2238" s="4">
        <v>67327.789999999994</v>
      </c>
      <c r="X2238" s="3" t="s">
        <v>37</v>
      </c>
    </row>
    <row r="2239" spans="1:24" ht="15.75" customHeight="1">
      <c r="A2239" s="3" t="s">
        <v>24</v>
      </c>
      <c r="B2239" s="3" t="s">
        <v>25</v>
      </c>
      <c r="C2239" s="3" t="s">
        <v>852</v>
      </c>
      <c r="D2239" s="3" t="s">
        <v>1753</v>
      </c>
      <c r="E2239" s="3" t="s">
        <v>1754</v>
      </c>
      <c r="F2239" s="3" t="s">
        <v>29</v>
      </c>
      <c r="G2239" s="3" t="s">
        <v>30</v>
      </c>
      <c r="H2239" s="3" t="s">
        <v>31</v>
      </c>
      <c r="I2239" s="3" t="s">
        <v>32</v>
      </c>
      <c r="J2239" s="3" t="s">
        <v>33</v>
      </c>
      <c r="K2239" s="3" t="s">
        <v>40</v>
      </c>
      <c r="L2239" s="3" t="s">
        <v>857</v>
      </c>
      <c r="M2239" s="3" t="s">
        <v>36</v>
      </c>
      <c r="N2239" s="4">
        <v>169435.35</v>
      </c>
      <c r="O2239" s="4">
        <v>0</v>
      </c>
      <c r="P2239" s="4">
        <v>0</v>
      </c>
      <c r="Q2239" s="4">
        <v>169435.35</v>
      </c>
      <c r="R2239" s="4">
        <v>22399.34</v>
      </c>
      <c r="S2239" s="4">
        <v>15279.13</v>
      </c>
      <c r="T2239" s="4">
        <v>15279.13</v>
      </c>
      <c r="U2239" s="4">
        <v>154156.22</v>
      </c>
      <c r="V2239" s="4">
        <v>154156.22</v>
      </c>
      <c r="W2239" s="4">
        <v>131756.88</v>
      </c>
      <c r="X2239" s="3" t="s">
        <v>37</v>
      </c>
    </row>
    <row r="2240" spans="1:24" ht="15.75" customHeight="1">
      <c r="A2240" s="3" t="s">
        <v>24</v>
      </c>
      <c r="B2240" s="3" t="s">
        <v>25</v>
      </c>
      <c r="C2240" s="3" t="s">
        <v>852</v>
      </c>
      <c r="D2240" s="3" t="s">
        <v>1753</v>
      </c>
      <c r="E2240" s="3" t="s">
        <v>1754</v>
      </c>
      <c r="F2240" s="3" t="s">
        <v>29</v>
      </c>
      <c r="G2240" s="3" t="s">
        <v>30</v>
      </c>
      <c r="H2240" s="3" t="s">
        <v>31</v>
      </c>
      <c r="I2240" s="3" t="s">
        <v>32</v>
      </c>
      <c r="J2240" s="3" t="s">
        <v>33</v>
      </c>
      <c r="K2240" s="3" t="s">
        <v>42</v>
      </c>
      <c r="L2240" s="3" t="s">
        <v>858</v>
      </c>
      <c r="M2240" s="3" t="s">
        <v>36</v>
      </c>
      <c r="N2240" s="4">
        <v>67056.25</v>
      </c>
      <c r="O2240" s="4">
        <v>-545.5</v>
      </c>
      <c r="P2240" s="4">
        <v>0</v>
      </c>
      <c r="Q2240" s="4">
        <v>66510.75</v>
      </c>
      <c r="R2240" s="4">
        <v>5162.5</v>
      </c>
      <c r="S2240" s="4">
        <v>4294.1499999999996</v>
      </c>
      <c r="T2240" s="4">
        <v>4294.1499999999996</v>
      </c>
      <c r="U2240" s="4">
        <v>62216.6</v>
      </c>
      <c r="V2240" s="4">
        <v>62216.6</v>
      </c>
      <c r="W2240" s="4">
        <v>57054.1</v>
      </c>
      <c r="X2240" s="3" t="s">
        <v>37</v>
      </c>
    </row>
    <row r="2241" spans="1:24" ht="15.75" customHeight="1">
      <c r="A2241" s="3" t="s">
        <v>24</v>
      </c>
      <c r="B2241" s="3" t="s">
        <v>25</v>
      </c>
      <c r="C2241" s="3" t="s">
        <v>852</v>
      </c>
      <c r="D2241" s="3" t="s">
        <v>1753</v>
      </c>
      <c r="E2241" s="3" t="s">
        <v>1754</v>
      </c>
      <c r="F2241" s="3" t="s">
        <v>29</v>
      </c>
      <c r="G2241" s="3" t="s">
        <v>30</v>
      </c>
      <c r="H2241" s="3" t="s">
        <v>31</v>
      </c>
      <c r="I2241" s="3" t="s">
        <v>32</v>
      </c>
      <c r="J2241" s="3" t="s">
        <v>33</v>
      </c>
      <c r="K2241" s="3" t="s">
        <v>44</v>
      </c>
      <c r="L2241" s="3" t="s">
        <v>859</v>
      </c>
      <c r="M2241" s="3" t="s">
        <v>36</v>
      </c>
      <c r="N2241" s="4">
        <v>2226.5</v>
      </c>
      <c r="O2241" s="4">
        <v>545.5</v>
      </c>
      <c r="P2241" s="4">
        <v>0</v>
      </c>
      <c r="Q2241" s="4">
        <v>2772</v>
      </c>
      <c r="R2241" s="4">
        <v>0</v>
      </c>
      <c r="S2241" s="4">
        <v>1069.5999999999999</v>
      </c>
      <c r="T2241" s="4">
        <v>1069.5999999999999</v>
      </c>
      <c r="U2241" s="4">
        <v>1702.4</v>
      </c>
      <c r="V2241" s="4">
        <v>1702.4</v>
      </c>
      <c r="W2241" s="4">
        <v>1702.4</v>
      </c>
      <c r="X2241" s="3" t="s">
        <v>37</v>
      </c>
    </row>
    <row r="2242" spans="1:24" ht="15.75" customHeight="1">
      <c r="A2242" s="3" t="s">
        <v>24</v>
      </c>
      <c r="B2242" s="3" t="s">
        <v>25</v>
      </c>
      <c r="C2242" s="3" t="s">
        <v>852</v>
      </c>
      <c r="D2242" s="3" t="s">
        <v>1753</v>
      </c>
      <c r="E2242" s="3" t="s">
        <v>1754</v>
      </c>
      <c r="F2242" s="3" t="s">
        <v>29</v>
      </c>
      <c r="G2242" s="3" t="s">
        <v>30</v>
      </c>
      <c r="H2242" s="3" t="s">
        <v>31</v>
      </c>
      <c r="I2242" s="3" t="s">
        <v>32</v>
      </c>
      <c r="J2242" s="3" t="s">
        <v>33</v>
      </c>
      <c r="K2242" s="3" t="s">
        <v>46</v>
      </c>
      <c r="L2242" s="3" t="s">
        <v>860</v>
      </c>
      <c r="M2242" s="3" t="s">
        <v>36</v>
      </c>
      <c r="N2242" s="4">
        <v>16936</v>
      </c>
      <c r="O2242" s="4">
        <v>0</v>
      </c>
      <c r="P2242" s="4">
        <v>0</v>
      </c>
      <c r="Q2242" s="4">
        <v>16936</v>
      </c>
      <c r="R2242" s="4">
        <v>0</v>
      </c>
      <c r="S2242" s="4">
        <v>6348</v>
      </c>
      <c r="T2242" s="4">
        <v>6348</v>
      </c>
      <c r="U2242" s="4">
        <v>10588</v>
      </c>
      <c r="V2242" s="4">
        <v>10588</v>
      </c>
      <c r="W2242" s="4">
        <v>10588</v>
      </c>
      <c r="X2242" s="3" t="s">
        <v>37</v>
      </c>
    </row>
    <row r="2243" spans="1:24" ht="15.75" customHeight="1">
      <c r="A2243" s="3" t="s">
        <v>24</v>
      </c>
      <c r="B2243" s="3" t="s">
        <v>25</v>
      </c>
      <c r="C2243" s="3" t="s">
        <v>852</v>
      </c>
      <c r="D2243" s="3" t="s">
        <v>1753</v>
      </c>
      <c r="E2243" s="3" t="s">
        <v>1754</v>
      </c>
      <c r="F2243" s="3" t="s">
        <v>29</v>
      </c>
      <c r="G2243" s="3" t="s">
        <v>30</v>
      </c>
      <c r="H2243" s="3" t="s">
        <v>31</v>
      </c>
      <c r="I2243" s="3" t="s">
        <v>32</v>
      </c>
      <c r="J2243" s="3" t="s">
        <v>33</v>
      </c>
      <c r="K2243" s="3" t="s">
        <v>48</v>
      </c>
      <c r="L2243" s="3" t="s">
        <v>861</v>
      </c>
      <c r="M2243" s="3" t="s">
        <v>36</v>
      </c>
      <c r="N2243" s="4">
        <v>3291.89</v>
      </c>
      <c r="O2243" s="4">
        <v>0</v>
      </c>
      <c r="P2243" s="4">
        <v>0</v>
      </c>
      <c r="Q2243" s="4">
        <v>3291.89</v>
      </c>
      <c r="R2243" s="4">
        <v>0</v>
      </c>
      <c r="S2243" s="4">
        <v>265.5</v>
      </c>
      <c r="T2243" s="4">
        <v>265.5</v>
      </c>
      <c r="U2243" s="4">
        <v>3026.39</v>
      </c>
      <c r="V2243" s="4">
        <v>3026.39</v>
      </c>
      <c r="W2243" s="4">
        <v>3026.39</v>
      </c>
      <c r="X2243" s="3" t="s">
        <v>37</v>
      </c>
    </row>
    <row r="2244" spans="1:24" ht="15.75" customHeight="1">
      <c r="A2244" s="3" t="s">
        <v>24</v>
      </c>
      <c r="B2244" s="3" t="s">
        <v>25</v>
      </c>
      <c r="C2244" s="3" t="s">
        <v>852</v>
      </c>
      <c r="D2244" s="3" t="s">
        <v>1753</v>
      </c>
      <c r="E2244" s="3" t="s">
        <v>1754</v>
      </c>
      <c r="F2244" s="3" t="s">
        <v>29</v>
      </c>
      <c r="G2244" s="3" t="s">
        <v>30</v>
      </c>
      <c r="H2244" s="3" t="s">
        <v>31</v>
      </c>
      <c r="I2244" s="3" t="s">
        <v>32</v>
      </c>
      <c r="J2244" s="3" t="s">
        <v>33</v>
      </c>
      <c r="K2244" s="3" t="s">
        <v>50</v>
      </c>
      <c r="L2244" s="3" t="s">
        <v>862</v>
      </c>
      <c r="M2244" s="3" t="s">
        <v>36</v>
      </c>
      <c r="N2244" s="4">
        <v>5594.68</v>
      </c>
      <c r="O2244" s="4">
        <v>0</v>
      </c>
      <c r="P2244" s="4">
        <v>0</v>
      </c>
      <c r="Q2244" s="4">
        <v>5594.68</v>
      </c>
      <c r="R2244" s="4">
        <v>0</v>
      </c>
      <c r="S2244" s="4">
        <v>1402.58</v>
      </c>
      <c r="T2244" s="4">
        <v>1402.58</v>
      </c>
      <c r="U2244" s="4">
        <v>4192.1000000000004</v>
      </c>
      <c r="V2244" s="4">
        <v>4192.1000000000004</v>
      </c>
      <c r="W2244" s="4">
        <v>4192.1000000000004</v>
      </c>
      <c r="X2244" s="3" t="s">
        <v>37</v>
      </c>
    </row>
    <row r="2245" spans="1:24" ht="15.75" customHeight="1">
      <c r="A2245" s="3" t="s">
        <v>24</v>
      </c>
      <c r="B2245" s="3" t="s">
        <v>25</v>
      </c>
      <c r="C2245" s="3" t="s">
        <v>852</v>
      </c>
      <c r="D2245" s="3" t="s">
        <v>1753</v>
      </c>
      <c r="E2245" s="3" t="s">
        <v>1754</v>
      </c>
      <c r="F2245" s="3" t="s">
        <v>29</v>
      </c>
      <c r="G2245" s="3" t="s">
        <v>30</v>
      </c>
      <c r="H2245" s="3" t="s">
        <v>31</v>
      </c>
      <c r="I2245" s="3" t="s">
        <v>32</v>
      </c>
      <c r="J2245" s="3" t="s">
        <v>33</v>
      </c>
      <c r="K2245" s="3" t="s">
        <v>281</v>
      </c>
      <c r="L2245" s="3" t="s">
        <v>1755</v>
      </c>
      <c r="M2245" s="3" t="s">
        <v>36</v>
      </c>
      <c r="N2245" s="4">
        <v>31186.42</v>
      </c>
      <c r="O2245" s="4">
        <v>0</v>
      </c>
      <c r="P2245" s="4">
        <v>0</v>
      </c>
      <c r="Q2245" s="4">
        <v>31186.42</v>
      </c>
      <c r="R2245" s="4">
        <v>0</v>
      </c>
      <c r="S2245" s="4">
        <v>0</v>
      </c>
      <c r="T2245" s="4">
        <v>0</v>
      </c>
      <c r="U2245" s="4">
        <v>31186.42</v>
      </c>
      <c r="V2245" s="4">
        <v>31186.42</v>
      </c>
      <c r="W2245" s="4">
        <v>31186.42</v>
      </c>
      <c r="X2245" s="3" t="s">
        <v>37</v>
      </c>
    </row>
    <row r="2246" spans="1:24" ht="15.75" customHeight="1">
      <c r="A2246" s="3" t="s">
        <v>24</v>
      </c>
      <c r="B2246" s="3" t="s">
        <v>25</v>
      </c>
      <c r="C2246" s="3" t="s">
        <v>852</v>
      </c>
      <c r="D2246" s="3" t="s">
        <v>1753</v>
      </c>
      <c r="E2246" s="3" t="s">
        <v>1754</v>
      </c>
      <c r="F2246" s="3" t="s">
        <v>29</v>
      </c>
      <c r="G2246" s="3" t="s">
        <v>30</v>
      </c>
      <c r="H2246" s="3" t="s">
        <v>31</v>
      </c>
      <c r="I2246" s="3" t="s">
        <v>32</v>
      </c>
      <c r="J2246" s="3" t="s">
        <v>33</v>
      </c>
      <c r="K2246" s="3" t="s">
        <v>52</v>
      </c>
      <c r="L2246" s="3" t="s">
        <v>863</v>
      </c>
      <c r="M2246" s="3" t="s">
        <v>36</v>
      </c>
      <c r="N2246" s="4">
        <v>284139.06</v>
      </c>
      <c r="O2246" s="4">
        <v>0</v>
      </c>
      <c r="P2246" s="4">
        <v>0</v>
      </c>
      <c r="Q2246" s="4">
        <v>284139.06</v>
      </c>
      <c r="R2246" s="4">
        <v>0</v>
      </c>
      <c r="S2246" s="4">
        <v>108419.82</v>
      </c>
      <c r="T2246" s="4">
        <v>108419.82</v>
      </c>
      <c r="U2246" s="4">
        <v>175719.24</v>
      </c>
      <c r="V2246" s="4">
        <v>175719.24</v>
      </c>
      <c r="W2246" s="4">
        <v>175719.24</v>
      </c>
      <c r="X2246" s="3" t="s">
        <v>37</v>
      </c>
    </row>
    <row r="2247" spans="1:24" ht="15.75" customHeight="1">
      <c r="A2247" s="3" t="s">
        <v>24</v>
      </c>
      <c r="B2247" s="3" t="s">
        <v>25</v>
      </c>
      <c r="C2247" s="3" t="s">
        <v>852</v>
      </c>
      <c r="D2247" s="3" t="s">
        <v>1753</v>
      </c>
      <c r="E2247" s="3" t="s">
        <v>1754</v>
      </c>
      <c r="F2247" s="3" t="s">
        <v>29</v>
      </c>
      <c r="G2247" s="3" t="s">
        <v>30</v>
      </c>
      <c r="H2247" s="3" t="s">
        <v>31</v>
      </c>
      <c r="I2247" s="3" t="s">
        <v>32</v>
      </c>
      <c r="J2247" s="3" t="s">
        <v>33</v>
      </c>
      <c r="K2247" s="3" t="s">
        <v>54</v>
      </c>
      <c r="L2247" s="3" t="s">
        <v>864</v>
      </c>
      <c r="M2247" s="3" t="s">
        <v>36</v>
      </c>
      <c r="N2247" s="4">
        <v>360000</v>
      </c>
      <c r="O2247" s="4">
        <v>0</v>
      </c>
      <c r="P2247" s="4">
        <v>0</v>
      </c>
      <c r="Q2247" s="4">
        <v>360000</v>
      </c>
      <c r="R2247" s="4">
        <v>227098.31</v>
      </c>
      <c r="S2247" s="4">
        <v>132901.69</v>
      </c>
      <c r="T2247" s="4">
        <v>132901.69</v>
      </c>
      <c r="U2247" s="4">
        <v>227098.31</v>
      </c>
      <c r="V2247" s="4">
        <v>227098.31</v>
      </c>
      <c r="W2247" s="4">
        <v>0</v>
      </c>
      <c r="X2247" s="3" t="s">
        <v>37</v>
      </c>
    </row>
    <row r="2248" spans="1:24" ht="15.75" customHeight="1">
      <c r="A2248" s="3" t="s">
        <v>24</v>
      </c>
      <c r="B2248" s="3" t="s">
        <v>25</v>
      </c>
      <c r="C2248" s="3" t="s">
        <v>852</v>
      </c>
      <c r="D2248" s="3" t="s">
        <v>1753</v>
      </c>
      <c r="E2248" s="3" t="s">
        <v>1754</v>
      </c>
      <c r="F2248" s="3" t="s">
        <v>29</v>
      </c>
      <c r="G2248" s="3" t="s">
        <v>30</v>
      </c>
      <c r="H2248" s="3" t="s">
        <v>31</v>
      </c>
      <c r="I2248" s="3" t="s">
        <v>32</v>
      </c>
      <c r="J2248" s="3" t="s">
        <v>33</v>
      </c>
      <c r="K2248" s="3" t="s">
        <v>56</v>
      </c>
      <c r="L2248" s="3" t="s">
        <v>865</v>
      </c>
      <c r="M2248" s="3" t="s">
        <v>36</v>
      </c>
      <c r="N2248" s="4">
        <v>15670.55</v>
      </c>
      <c r="O2248" s="4">
        <v>0</v>
      </c>
      <c r="P2248" s="4">
        <v>0</v>
      </c>
      <c r="Q2248" s="4">
        <v>15670.55</v>
      </c>
      <c r="R2248" s="4">
        <v>0</v>
      </c>
      <c r="S2248" s="4">
        <v>4472.8999999999996</v>
      </c>
      <c r="T2248" s="4">
        <v>4472.8999999999996</v>
      </c>
      <c r="U2248" s="4">
        <v>11197.65</v>
      </c>
      <c r="V2248" s="4">
        <v>11197.65</v>
      </c>
      <c r="W2248" s="4">
        <v>11197.65</v>
      </c>
      <c r="X2248" s="3" t="s">
        <v>37</v>
      </c>
    </row>
    <row r="2249" spans="1:24" ht="15.75" customHeight="1">
      <c r="A2249" s="3" t="s">
        <v>24</v>
      </c>
      <c r="B2249" s="3" t="s">
        <v>25</v>
      </c>
      <c r="C2249" s="3" t="s">
        <v>852</v>
      </c>
      <c r="D2249" s="3" t="s">
        <v>1753</v>
      </c>
      <c r="E2249" s="3" t="s">
        <v>1754</v>
      </c>
      <c r="F2249" s="3" t="s">
        <v>29</v>
      </c>
      <c r="G2249" s="3" t="s">
        <v>30</v>
      </c>
      <c r="H2249" s="3" t="s">
        <v>31</v>
      </c>
      <c r="I2249" s="3" t="s">
        <v>32</v>
      </c>
      <c r="J2249" s="3" t="s">
        <v>33</v>
      </c>
      <c r="K2249" s="3" t="s">
        <v>58</v>
      </c>
      <c r="L2249" s="3" t="s">
        <v>1756</v>
      </c>
      <c r="M2249" s="3" t="s">
        <v>36</v>
      </c>
      <c r="N2249" s="4">
        <v>9563.1</v>
      </c>
      <c r="O2249" s="4">
        <v>0</v>
      </c>
      <c r="P2249" s="4">
        <v>0</v>
      </c>
      <c r="Q2249" s="4">
        <v>9563.1</v>
      </c>
      <c r="R2249" s="4">
        <v>0</v>
      </c>
      <c r="S2249" s="4">
        <v>9563.1</v>
      </c>
      <c r="T2249" s="4">
        <v>9563.1</v>
      </c>
      <c r="U2249" s="4">
        <v>0</v>
      </c>
      <c r="V2249" s="4">
        <v>0</v>
      </c>
      <c r="W2249" s="4">
        <v>0</v>
      </c>
      <c r="X2249" s="3" t="s">
        <v>37</v>
      </c>
    </row>
    <row r="2250" spans="1:24" ht="15.75" customHeight="1">
      <c r="A2250" s="3" t="s">
        <v>24</v>
      </c>
      <c r="B2250" s="3" t="s">
        <v>25</v>
      </c>
      <c r="C2250" s="3" t="s">
        <v>852</v>
      </c>
      <c r="D2250" s="3" t="s">
        <v>1753</v>
      </c>
      <c r="E2250" s="3" t="s">
        <v>1754</v>
      </c>
      <c r="F2250" s="3" t="s">
        <v>29</v>
      </c>
      <c r="G2250" s="3" t="s">
        <v>30</v>
      </c>
      <c r="H2250" s="3" t="s">
        <v>31</v>
      </c>
      <c r="I2250" s="3" t="s">
        <v>32</v>
      </c>
      <c r="J2250" s="3" t="s">
        <v>33</v>
      </c>
      <c r="K2250" s="3" t="s">
        <v>60</v>
      </c>
      <c r="L2250" s="3" t="s">
        <v>866</v>
      </c>
      <c r="M2250" s="3" t="s">
        <v>36</v>
      </c>
      <c r="N2250" s="4">
        <v>256658.69</v>
      </c>
      <c r="O2250" s="4">
        <v>0</v>
      </c>
      <c r="P2250" s="4">
        <v>0</v>
      </c>
      <c r="Q2250" s="4">
        <v>256658.69</v>
      </c>
      <c r="R2250" s="4">
        <v>28140.81</v>
      </c>
      <c r="S2250" s="4">
        <v>98353.49</v>
      </c>
      <c r="T2250" s="4">
        <v>98353.49</v>
      </c>
      <c r="U2250" s="4">
        <v>158305.20000000001</v>
      </c>
      <c r="V2250" s="4">
        <v>158305.20000000001</v>
      </c>
      <c r="W2250" s="4">
        <v>130164.39</v>
      </c>
      <c r="X2250" s="3" t="s">
        <v>37</v>
      </c>
    </row>
    <row r="2251" spans="1:24" ht="15.75" customHeight="1">
      <c r="A2251" s="3" t="s">
        <v>24</v>
      </c>
      <c r="B2251" s="3" t="s">
        <v>25</v>
      </c>
      <c r="C2251" s="3" t="s">
        <v>852</v>
      </c>
      <c r="D2251" s="3" t="s">
        <v>1753</v>
      </c>
      <c r="E2251" s="3" t="s">
        <v>1754</v>
      </c>
      <c r="F2251" s="3" t="s">
        <v>29</v>
      </c>
      <c r="G2251" s="3" t="s">
        <v>30</v>
      </c>
      <c r="H2251" s="3" t="s">
        <v>31</v>
      </c>
      <c r="I2251" s="3" t="s">
        <v>32</v>
      </c>
      <c r="J2251" s="3" t="s">
        <v>33</v>
      </c>
      <c r="K2251" s="3" t="s">
        <v>62</v>
      </c>
      <c r="L2251" s="3" t="s">
        <v>867</v>
      </c>
      <c r="M2251" s="3" t="s">
        <v>36</v>
      </c>
      <c r="N2251" s="4">
        <v>169435.35</v>
      </c>
      <c r="O2251" s="4">
        <v>0</v>
      </c>
      <c r="P2251" s="4">
        <v>0</v>
      </c>
      <c r="Q2251" s="4">
        <v>169435.35</v>
      </c>
      <c r="R2251" s="4">
        <v>23762.71</v>
      </c>
      <c r="S2251" s="4">
        <v>57596.95</v>
      </c>
      <c r="T2251" s="4">
        <v>57596.95</v>
      </c>
      <c r="U2251" s="4">
        <v>111838.39999999999</v>
      </c>
      <c r="V2251" s="4">
        <v>111838.39999999999</v>
      </c>
      <c r="W2251" s="4">
        <v>88075.69</v>
      </c>
      <c r="X2251" s="3" t="s">
        <v>37</v>
      </c>
    </row>
    <row r="2252" spans="1:24" ht="15.75" customHeight="1">
      <c r="A2252" s="3" t="s">
        <v>24</v>
      </c>
      <c r="B2252" s="3" t="s">
        <v>25</v>
      </c>
      <c r="C2252" s="3" t="s">
        <v>852</v>
      </c>
      <c r="D2252" s="3" t="s">
        <v>1753</v>
      </c>
      <c r="E2252" s="3" t="s">
        <v>1754</v>
      </c>
      <c r="F2252" s="3" t="s">
        <v>29</v>
      </c>
      <c r="G2252" s="3" t="s">
        <v>30</v>
      </c>
      <c r="H2252" s="3" t="s">
        <v>31</v>
      </c>
      <c r="I2252" s="3" t="s">
        <v>32</v>
      </c>
      <c r="J2252" s="3" t="s">
        <v>33</v>
      </c>
      <c r="K2252" s="3" t="s">
        <v>64</v>
      </c>
      <c r="L2252" s="3" t="s">
        <v>868</v>
      </c>
      <c r="M2252" s="3" t="s">
        <v>36</v>
      </c>
      <c r="N2252" s="4">
        <v>39435.33</v>
      </c>
      <c r="O2252" s="4">
        <v>0</v>
      </c>
      <c r="P2252" s="4">
        <v>0</v>
      </c>
      <c r="Q2252" s="4">
        <v>39435.33</v>
      </c>
      <c r="R2252" s="4">
        <v>0</v>
      </c>
      <c r="S2252" s="4">
        <v>5211.4799999999996</v>
      </c>
      <c r="T2252" s="4">
        <v>5211.4799999999996</v>
      </c>
      <c r="U2252" s="4">
        <v>34223.85</v>
      </c>
      <c r="V2252" s="4">
        <v>34223.85</v>
      </c>
      <c r="W2252" s="4">
        <v>34223.85</v>
      </c>
      <c r="X2252" s="3" t="s">
        <v>37</v>
      </c>
    </row>
    <row r="2253" spans="1:24" ht="15.75" customHeight="1">
      <c r="A2253" s="3" t="s">
        <v>118</v>
      </c>
      <c r="B2253" s="3" t="s">
        <v>25</v>
      </c>
      <c r="C2253" s="3" t="s">
        <v>852</v>
      </c>
      <c r="D2253" s="3" t="s">
        <v>1753</v>
      </c>
      <c r="E2253" s="3" t="s">
        <v>1754</v>
      </c>
      <c r="F2253" s="3" t="s">
        <v>220</v>
      </c>
      <c r="G2253" s="3" t="s">
        <v>221</v>
      </c>
      <c r="H2253" s="3" t="s">
        <v>1757</v>
      </c>
      <c r="I2253" s="3" t="s">
        <v>1758</v>
      </c>
      <c r="J2253" s="3" t="s">
        <v>123</v>
      </c>
      <c r="K2253" s="3" t="s">
        <v>330</v>
      </c>
      <c r="L2253" s="3" t="s">
        <v>1759</v>
      </c>
      <c r="M2253" s="3" t="s">
        <v>126</v>
      </c>
      <c r="N2253" s="4">
        <v>15000</v>
      </c>
      <c r="O2253" s="4">
        <v>0</v>
      </c>
      <c r="P2253" s="4">
        <v>0</v>
      </c>
      <c r="Q2253" s="4">
        <v>15000</v>
      </c>
      <c r="R2253" s="4">
        <v>0</v>
      </c>
      <c r="S2253" s="4">
        <v>0</v>
      </c>
      <c r="T2253" s="4">
        <v>0</v>
      </c>
      <c r="U2253" s="4">
        <v>15000</v>
      </c>
      <c r="V2253" s="4">
        <v>15000</v>
      </c>
      <c r="W2253" s="4">
        <v>15000</v>
      </c>
      <c r="X2253" s="3" t="s">
        <v>127</v>
      </c>
    </row>
    <row r="2254" spans="1:24" ht="15.75" customHeight="1">
      <c r="A2254" s="3" t="s">
        <v>118</v>
      </c>
      <c r="B2254" s="3" t="s">
        <v>25</v>
      </c>
      <c r="C2254" s="3" t="s">
        <v>852</v>
      </c>
      <c r="D2254" s="3" t="s">
        <v>1753</v>
      </c>
      <c r="E2254" s="3" t="s">
        <v>1754</v>
      </c>
      <c r="F2254" s="3" t="s">
        <v>220</v>
      </c>
      <c r="G2254" s="3" t="s">
        <v>221</v>
      </c>
      <c r="H2254" s="3" t="s">
        <v>1757</v>
      </c>
      <c r="I2254" s="3" t="s">
        <v>1758</v>
      </c>
      <c r="J2254" s="3" t="s">
        <v>123</v>
      </c>
      <c r="K2254" s="3" t="s">
        <v>322</v>
      </c>
      <c r="L2254" s="3" t="s">
        <v>1760</v>
      </c>
      <c r="M2254" s="3" t="s">
        <v>126</v>
      </c>
      <c r="N2254" s="4">
        <v>492.8</v>
      </c>
      <c r="O2254" s="4">
        <v>0</v>
      </c>
      <c r="P2254" s="4">
        <v>0</v>
      </c>
      <c r="Q2254" s="4">
        <v>492.8</v>
      </c>
      <c r="R2254" s="4">
        <v>0</v>
      </c>
      <c r="S2254" s="4">
        <v>0</v>
      </c>
      <c r="T2254" s="4">
        <v>0</v>
      </c>
      <c r="U2254" s="4">
        <v>492.8</v>
      </c>
      <c r="V2254" s="4">
        <v>492.8</v>
      </c>
      <c r="W2254" s="4">
        <v>492.8</v>
      </c>
      <c r="X2254" s="3" t="s">
        <v>127</v>
      </c>
    </row>
    <row r="2255" spans="1:24" ht="15.75" customHeight="1">
      <c r="A2255" s="3" t="s">
        <v>118</v>
      </c>
      <c r="B2255" s="3" t="s">
        <v>25</v>
      </c>
      <c r="C2255" s="3" t="s">
        <v>852</v>
      </c>
      <c r="D2255" s="3" t="s">
        <v>1753</v>
      </c>
      <c r="E2255" s="3" t="s">
        <v>1754</v>
      </c>
      <c r="F2255" s="3" t="s">
        <v>229</v>
      </c>
      <c r="G2255" s="3" t="s">
        <v>230</v>
      </c>
      <c r="H2255" s="3" t="s">
        <v>231</v>
      </c>
      <c r="I2255" s="3" t="s">
        <v>232</v>
      </c>
      <c r="J2255" s="3" t="s">
        <v>123</v>
      </c>
      <c r="K2255" s="3" t="s">
        <v>144</v>
      </c>
      <c r="L2255" s="3" t="s">
        <v>932</v>
      </c>
      <c r="M2255" s="3" t="s">
        <v>126</v>
      </c>
      <c r="N2255" s="4">
        <v>29450</v>
      </c>
      <c r="O2255" s="4">
        <v>0</v>
      </c>
      <c r="P2255" s="4">
        <v>0</v>
      </c>
      <c r="Q2255" s="4">
        <v>29450</v>
      </c>
      <c r="R2255" s="4">
        <v>0</v>
      </c>
      <c r="S2255" s="4">
        <v>0</v>
      </c>
      <c r="T2255" s="4">
        <v>0</v>
      </c>
      <c r="U2255" s="4">
        <v>29450</v>
      </c>
      <c r="V2255" s="4">
        <v>29450</v>
      </c>
      <c r="W2255" s="4">
        <v>29450</v>
      </c>
      <c r="X2255" s="3" t="s">
        <v>127</v>
      </c>
    </row>
    <row r="2256" spans="1:24" ht="15.75" customHeight="1">
      <c r="A2256" s="3" t="s">
        <v>118</v>
      </c>
      <c r="B2256" s="3" t="s">
        <v>25</v>
      </c>
      <c r="C2256" s="3" t="s">
        <v>852</v>
      </c>
      <c r="D2256" s="3" t="s">
        <v>1753</v>
      </c>
      <c r="E2256" s="3" t="s">
        <v>1754</v>
      </c>
      <c r="F2256" s="3" t="s">
        <v>229</v>
      </c>
      <c r="G2256" s="3" t="s">
        <v>230</v>
      </c>
      <c r="H2256" s="3" t="s">
        <v>231</v>
      </c>
      <c r="I2256" s="3" t="s">
        <v>232</v>
      </c>
      <c r="J2256" s="3" t="s">
        <v>123</v>
      </c>
      <c r="K2256" s="3" t="s">
        <v>160</v>
      </c>
      <c r="L2256" s="3" t="s">
        <v>942</v>
      </c>
      <c r="M2256" s="3" t="s">
        <v>126</v>
      </c>
      <c r="N2256" s="4">
        <v>900</v>
      </c>
      <c r="O2256" s="4">
        <v>0</v>
      </c>
      <c r="P2256" s="4">
        <v>0</v>
      </c>
      <c r="Q2256" s="4">
        <v>900</v>
      </c>
      <c r="R2256" s="4">
        <v>0</v>
      </c>
      <c r="S2256" s="4">
        <v>0</v>
      </c>
      <c r="T2256" s="4">
        <v>0</v>
      </c>
      <c r="U2256" s="4">
        <v>900</v>
      </c>
      <c r="V2256" s="4">
        <v>900</v>
      </c>
      <c r="W2256" s="4">
        <v>900</v>
      </c>
      <c r="X2256" s="3" t="s">
        <v>127</v>
      </c>
    </row>
    <row r="2257" spans="1:24" ht="15.75" customHeight="1">
      <c r="A2257" s="3" t="s">
        <v>118</v>
      </c>
      <c r="B2257" s="3" t="s">
        <v>25</v>
      </c>
      <c r="C2257" s="3" t="s">
        <v>852</v>
      </c>
      <c r="D2257" s="3" t="s">
        <v>1753</v>
      </c>
      <c r="E2257" s="3" t="s">
        <v>1754</v>
      </c>
      <c r="F2257" s="3" t="s">
        <v>229</v>
      </c>
      <c r="G2257" s="3" t="s">
        <v>230</v>
      </c>
      <c r="H2257" s="3" t="s">
        <v>231</v>
      </c>
      <c r="I2257" s="3" t="s">
        <v>232</v>
      </c>
      <c r="J2257" s="3" t="s">
        <v>123</v>
      </c>
      <c r="K2257" s="3" t="s">
        <v>322</v>
      </c>
      <c r="L2257" s="3" t="s">
        <v>944</v>
      </c>
      <c r="M2257" s="3" t="s">
        <v>126</v>
      </c>
      <c r="N2257" s="4">
        <v>967.86</v>
      </c>
      <c r="O2257" s="4">
        <v>0</v>
      </c>
      <c r="P2257" s="4">
        <v>0</v>
      </c>
      <c r="Q2257" s="4">
        <v>967.86</v>
      </c>
      <c r="R2257" s="4">
        <v>0</v>
      </c>
      <c r="S2257" s="4">
        <v>0</v>
      </c>
      <c r="T2257" s="4">
        <v>0</v>
      </c>
      <c r="U2257" s="4">
        <v>967.86</v>
      </c>
      <c r="V2257" s="4">
        <v>967.86</v>
      </c>
      <c r="W2257" s="4">
        <v>967.86</v>
      </c>
      <c r="X2257" s="3" t="s">
        <v>127</v>
      </c>
    </row>
    <row r="2258" spans="1:24" ht="15.75" customHeight="1">
      <c r="A2258" s="3" t="s">
        <v>637</v>
      </c>
      <c r="B2258" s="3" t="s">
        <v>25</v>
      </c>
      <c r="C2258" s="3" t="s">
        <v>852</v>
      </c>
      <c r="D2258" s="3" t="s">
        <v>1753</v>
      </c>
      <c r="E2258" s="3" t="s">
        <v>1754</v>
      </c>
      <c r="F2258" s="3" t="s">
        <v>220</v>
      </c>
      <c r="G2258" s="3" t="s">
        <v>221</v>
      </c>
      <c r="H2258" s="3" t="s">
        <v>222</v>
      </c>
      <c r="I2258" s="3" t="s">
        <v>223</v>
      </c>
      <c r="J2258" s="3" t="s">
        <v>638</v>
      </c>
      <c r="K2258" s="3" t="s">
        <v>1538</v>
      </c>
      <c r="L2258" s="3" t="s">
        <v>1761</v>
      </c>
      <c r="M2258" s="3" t="s">
        <v>126</v>
      </c>
      <c r="N2258" s="4">
        <v>6000</v>
      </c>
      <c r="O2258" s="4">
        <v>0</v>
      </c>
      <c r="P2258" s="4">
        <v>0</v>
      </c>
      <c r="Q2258" s="4">
        <v>6000</v>
      </c>
      <c r="R2258" s="4">
        <v>1000</v>
      </c>
      <c r="S2258" s="4">
        <v>0</v>
      </c>
      <c r="T2258" s="4">
        <v>0</v>
      </c>
      <c r="U2258" s="4">
        <v>6000</v>
      </c>
      <c r="V2258" s="4">
        <v>6000</v>
      </c>
      <c r="W2258" s="4">
        <v>5000</v>
      </c>
      <c r="X2258" s="3" t="s">
        <v>127</v>
      </c>
    </row>
    <row r="2259" spans="1:24" ht="15.75" customHeight="1">
      <c r="A2259" s="3" t="s">
        <v>391</v>
      </c>
      <c r="B2259" s="3" t="s">
        <v>25</v>
      </c>
      <c r="C2259" s="3" t="s">
        <v>852</v>
      </c>
      <c r="D2259" s="3" t="s">
        <v>1753</v>
      </c>
      <c r="E2259" s="3" t="s">
        <v>1754</v>
      </c>
      <c r="F2259" s="3" t="s">
        <v>220</v>
      </c>
      <c r="G2259" s="3" t="s">
        <v>221</v>
      </c>
      <c r="H2259" s="3" t="s">
        <v>222</v>
      </c>
      <c r="I2259" s="3" t="s">
        <v>223</v>
      </c>
      <c r="J2259" s="3" t="s">
        <v>392</v>
      </c>
      <c r="K2259" s="3" t="s">
        <v>393</v>
      </c>
      <c r="L2259" s="3" t="s">
        <v>1762</v>
      </c>
      <c r="M2259" s="3" t="s">
        <v>126</v>
      </c>
      <c r="N2259" s="4">
        <v>1020650</v>
      </c>
      <c r="O2259" s="4">
        <v>0</v>
      </c>
      <c r="P2259" s="4">
        <v>0</v>
      </c>
      <c r="Q2259" s="4">
        <v>1020650</v>
      </c>
      <c r="R2259" s="4">
        <v>0</v>
      </c>
      <c r="S2259" s="4">
        <v>1000000</v>
      </c>
      <c r="T2259" s="4">
        <v>1000000</v>
      </c>
      <c r="U2259" s="4">
        <v>20650</v>
      </c>
      <c r="V2259" s="4">
        <v>20650</v>
      </c>
      <c r="W2259" s="4">
        <v>20650</v>
      </c>
      <c r="X2259" s="3" t="s">
        <v>127</v>
      </c>
    </row>
    <row r="2260" spans="1:24" ht="15.75" customHeight="1">
      <c r="A2260" s="3" t="s">
        <v>391</v>
      </c>
      <c r="B2260" s="3" t="s">
        <v>25</v>
      </c>
      <c r="C2260" s="3" t="s">
        <v>852</v>
      </c>
      <c r="D2260" s="3" t="s">
        <v>1753</v>
      </c>
      <c r="E2260" s="3" t="s">
        <v>1754</v>
      </c>
      <c r="F2260" s="3" t="s">
        <v>220</v>
      </c>
      <c r="G2260" s="3" t="s">
        <v>221</v>
      </c>
      <c r="H2260" s="3" t="s">
        <v>222</v>
      </c>
      <c r="I2260" s="3" t="s">
        <v>223</v>
      </c>
      <c r="J2260" s="3" t="s">
        <v>392</v>
      </c>
      <c r="K2260" s="3" t="s">
        <v>843</v>
      </c>
      <c r="L2260" s="3" t="s">
        <v>1763</v>
      </c>
      <c r="M2260" s="3" t="s">
        <v>126</v>
      </c>
      <c r="N2260" s="4">
        <v>15200</v>
      </c>
      <c r="O2260" s="4">
        <v>0</v>
      </c>
      <c r="P2260" s="4">
        <v>0</v>
      </c>
      <c r="Q2260" s="4">
        <v>15200</v>
      </c>
      <c r="R2260" s="4">
        <v>0</v>
      </c>
      <c r="S2260" s="4">
        <v>15200</v>
      </c>
      <c r="T2260" s="4">
        <v>11437.5</v>
      </c>
      <c r="U2260" s="4">
        <v>0</v>
      </c>
      <c r="V2260" s="4">
        <v>3762.5</v>
      </c>
      <c r="W2260" s="4">
        <v>0</v>
      </c>
      <c r="X2260" s="3" t="s">
        <v>127</v>
      </c>
    </row>
    <row r="2261" spans="1:24" ht="15.75" customHeight="1">
      <c r="A2261" s="3" t="s">
        <v>391</v>
      </c>
      <c r="B2261" s="3" t="s">
        <v>25</v>
      </c>
      <c r="C2261" s="3" t="s">
        <v>852</v>
      </c>
      <c r="D2261" s="3" t="s">
        <v>1753</v>
      </c>
      <c r="E2261" s="3" t="s">
        <v>1754</v>
      </c>
      <c r="F2261" s="3" t="s">
        <v>229</v>
      </c>
      <c r="G2261" s="3" t="s">
        <v>230</v>
      </c>
      <c r="H2261" s="3" t="s">
        <v>231</v>
      </c>
      <c r="I2261" s="3" t="s">
        <v>232</v>
      </c>
      <c r="J2261" s="3" t="s">
        <v>392</v>
      </c>
      <c r="K2261" s="3" t="s">
        <v>393</v>
      </c>
      <c r="L2261" s="3" t="s">
        <v>1764</v>
      </c>
      <c r="M2261" s="3" t="s">
        <v>126</v>
      </c>
      <c r="N2261" s="4">
        <v>303000</v>
      </c>
      <c r="O2261" s="4">
        <v>0</v>
      </c>
      <c r="P2261" s="4">
        <v>0</v>
      </c>
      <c r="Q2261" s="4">
        <v>303000</v>
      </c>
      <c r="R2261" s="4">
        <v>0</v>
      </c>
      <c r="S2261" s="4">
        <v>0</v>
      </c>
      <c r="T2261" s="4">
        <v>0</v>
      </c>
      <c r="U2261" s="4">
        <v>303000</v>
      </c>
      <c r="V2261" s="4">
        <v>303000</v>
      </c>
      <c r="W2261" s="4">
        <v>303000</v>
      </c>
      <c r="X2261" s="3" t="s">
        <v>127</v>
      </c>
    </row>
    <row r="2262" spans="1:24" ht="15.75" customHeight="1">
      <c r="A2262" s="3" t="s">
        <v>243</v>
      </c>
      <c r="B2262" s="3" t="s">
        <v>25</v>
      </c>
      <c r="C2262" s="3" t="s">
        <v>852</v>
      </c>
      <c r="D2262" s="3" t="s">
        <v>1753</v>
      </c>
      <c r="E2262" s="3" t="s">
        <v>1754</v>
      </c>
      <c r="F2262" s="3" t="s">
        <v>220</v>
      </c>
      <c r="G2262" s="3" t="s">
        <v>221</v>
      </c>
      <c r="H2262" s="3" t="s">
        <v>1757</v>
      </c>
      <c r="I2262" s="3" t="s">
        <v>1758</v>
      </c>
      <c r="J2262" s="3" t="s">
        <v>244</v>
      </c>
      <c r="K2262" s="3" t="s">
        <v>248</v>
      </c>
      <c r="L2262" s="3" t="s">
        <v>1765</v>
      </c>
      <c r="M2262" s="3" t="s">
        <v>126</v>
      </c>
      <c r="N2262" s="4">
        <v>14638.4</v>
      </c>
      <c r="O2262" s="4">
        <v>0</v>
      </c>
      <c r="P2262" s="4">
        <v>0</v>
      </c>
      <c r="Q2262" s="4">
        <v>14638.4</v>
      </c>
      <c r="R2262" s="4">
        <v>0</v>
      </c>
      <c r="S2262" s="4">
        <v>0</v>
      </c>
      <c r="T2262" s="4">
        <v>0</v>
      </c>
      <c r="U2262" s="4">
        <v>14638.4</v>
      </c>
      <c r="V2262" s="4">
        <v>14638.4</v>
      </c>
      <c r="W2262" s="4">
        <v>14638.4</v>
      </c>
      <c r="X2262" s="3" t="s">
        <v>247</v>
      </c>
    </row>
    <row r="2263" spans="1:24" ht="15.75" customHeight="1">
      <c r="A2263" s="3" t="s">
        <v>243</v>
      </c>
      <c r="B2263" s="3" t="s">
        <v>25</v>
      </c>
      <c r="C2263" s="3" t="s">
        <v>852</v>
      </c>
      <c r="D2263" s="3" t="s">
        <v>1753</v>
      </c>
      <c r="E2263" s="3" t="s">
        <v>1754</v>
      </c>
      <c r="F2263" s="3" t="s">
        <v>220</v>
      </c>
      <c r="G2263" s="3" t="s">
        <v>221</v>
      </c>
      <c r="H2263" s="3" t="s">
        <v>222</v>
      </c>
      <c r="I2263" s="3" t="s">
        <v>223</v>
      </c>
      <c r="J2263" s="3" t="s">
        <v>244</v>
      </c>
      <c r="K2263" s="3" t="s">
        <v>1766</v>
      </c>
      <c r="L2263" s="3" t="s">
        <v>1767</v>
      </c>
      <c r="M2263" s="3" t="s">
        <v>126</v>
      </c>
      <c r="N2263" s="4">
        <v>32804.69</v>
      </c>
      <c r="O2263" s="4">
        <v>0</v>
      </c>
      <c r="P2263" s="4">
        <v>0</v>
      </c>
      <c r="Q2263" s="4">
        <v>32804.69</v>
      </c>
      <c r="R2263" s="4">
        <v>19193.349999999999</v>
      </c>
      <c r="S2263" s="4">
        <v>0</v>
      </c>
      <c r="T2263" s="4">
        <v>0</v>
      </c>
      <c r="U2263" s="4">
        <v>32804.69</v>
      </c>
      <c r="V2263" s="4">
        <v>32804.69</v>
      </c>
      <c r="W2263" s="4">
        <v>13611.34</v>
      </c>
      <c r="X2263" s="3" t="s">
        <v>247</v>
      </c>
    </row>
    <row r="2264" spans="1:24" ht="15.75" customHeight="1">
      <c r="A2264" s="3" t="s">
        <v>243</v>
      </c>
      <c r="B2264" s="3" t="s">
        <v>25</v>
      </c>
      <c r="C2264" s="3" t="s">
        <v>852</v>
      </c>
      <c r="D2264" s="3" t="s">
        <v>1753</v>
      </c>
      <c r="E2264" s="3" t="s">
        <v>1754</v>
      </c>
      <c r="F2264" s="3" t="s">
        <v>229</v>
      </c>
      <c r="G2264" s="3" t="s">
        <v>230</v>
      </c>
      <c r="H2264" s="3" t="s">
        <v>231</v>
      </c>
      <c r="I2264" s="3" t="s">
        <v>232</v>
      </c>
      <c r="J2264" s="3" t="s">
        <v>244</v>
      </c>
      <c r="K2264" s="3" t="s">
        <v>248</v>
      </c>
      <c r="L2264" s="3" t="s">
        <v>952</v>
      </c>
      <c r="M2264" s="3" t="s">
        <v>126</v>
      </c>
      <c r="N2264" s="4">
        <v>8682.14</v>
      </c>
      <c r="O2264" s="4">
        <v>0</v>
      </c>
      <c r="P2264" s="4">
        <v>0</v>
      </c>
      <c r="Q2264" s="4">
        <v>8682.14</v>
      </c>
      <c r="R2264" s="4">
        <v>0</v>
      </c>
      <c r="S2264" s="4">
        <v>0</v>
      </c>
      <c r="T2264" s="4">
        <v>0</v>
      </c>
      <c r="U2264" s="4">
        <v>8682.14</v>
      </c>
      <c r="V2264" s="4">
        <v>8682.14</v>
      </c>
      <c r="W2264" s="4">
        <v>8682.14</v>
      </c>
      <c r="X2264" s="3" t="s">
        <v>247</v>
      </c>
    </row>
    <row r="2265" spans="1:24" ht="15.75" customHeight="1">
      <c r="A2265" s="3" t="s">
        <v>262</v>
      </c>
      <c r="B2265" s="3" t="s">
        <v>25</v>
      </c>
      <c r="C2265" s="3" t="s">
        <v>852</v>
      </c>
      <c r="D2265" s="3" t="s">
        <v>1753</v>
      </c>
      <c r="E2265" s="3" t="s">
        <v>1754</v>
      </c>
      <c r="F2265" s="3" t="s">
        <v>29</v>
      </c>
      <c r="G2265" s="3" t="s">
        <v>30</v>
      </c>
      <c r="H2265" s="3" t="s">
        <v>31</v>
      </c>
      <c r="I2265" s="3" t="s">
        <v>32</v>
      </c>
      <c r="J2265" s="3" t="s">
        <v>263</v>
      </c>
      <c r="K2265" s="3" t="s">
        <v>264</v>
      </c>
      <c r="L2265" s="3" t="s">
        <v>1768</v>
      </c>
      <c r="M2265" s="3" t="s">
        <v>36</v>
      </c>
      <c r="N2265" s="4">
        <v>43277.2</v>
      </c>
      <c r="O2265" s="4">
        <v>0</v>
      </c>
      <c r="P2265" s="4">
        <v>0</v>
      </c>
      <c r="Q2265" s="4">
        <v>43277.2</v>
      </c>
      <c r="R2265" s="4">
        <v>0</v>
      </c>
      <c r="S2265" s="4">
        <v>8020.86</v>
      </c>
      <c r="T2265" s="4">
        <v>8020.86</v>
      </c>
      <c r="U2265" s="4">
        <v>35256.339999999997</v>
      </c>
      <c r="V2265" s="4">
        <v>35256.339999999997</v>
      </c>
      <c r="W2265" s="4">
        <v>35256.339999999997</v>
      </c>
      <c r="X2265" s="3" t="s">
        <v>266</v>
      </c>
    </row>
    <row r="2266" spans="1:24" ht="15.75" customHeight="1">
      <c r="A2266" s="3" t="s">
        <v>24</v>
      </c>
      <c r="B2266" s="3" t="s">
        <v>25</v>
      </c>
      <c r="C2266" s="3" t="s">
        <v>1087</v>
      </c>
      <c r="D2266" s="3" t="s">
        <v>1769</v>
      </c>
      <c r="E2266" s="3" t="s">
        <v>1770</v>
      </c>
      <c r="F2266" s="3" t="s">
        <v>29</v>
      </c>
      <c r="G2266" s="3" t="s">
        <v>30</v>
      </c>
      <c r="H2266" s="3" t="s">
        <v>31</v>
      </c>
      <c r="I2266" s="3" t="s">
        <v>32</v>
      </c>
      <c r="J2266" s="3" t="s">
        <v>33</v>
      </c>
      <c r="K2266" s="3" t="s">
        <v>34</v>
      </c>
      <c r="L2266" s="3" t="s">
        <v>1151</v>
      </c>
      <c r="M2266" s="3" t="s">
        <v>36</v>
      </c>
      <c r="N2266" s="4">
        <v>2603659</v>
      </c>
      <c r="O2266" s="4">
        <v>-220000</v>
      </c>
      <c r="P2266" s="4">
        <v>0</v>
      </c>
      <c r="Q2266" s="4">
        <v>2383659</v>
      </c>
      <c r="R2266" s="4">
        <v>0</v>
      </c>
      <c r="S2266" s="4">
        <v>901896.6</v>
      </c>
      <c r="T2266" s="4">
        <v>901896.6</v>
      </c>
      <c r="U2266" s="4">
        <v>1481762.4</v>
      </c>
      <c r="V2266" s="4">
        <v>1481762.4</v>
      </c>
      <c r="W2266" s="4">
        <v>1481762.4</v>
      </c>
      <c r="X2266" s="3" t="s">
        <v>37</v>
      </c>
    </row>
    <row r="2267" spans="1:24" ht="15.75" customHeight="1">
      <c r="A2267" s="3" t="s">
        <v>24</v>
      </c>
      <c r="B2267" s="3" t="s">
        <v>25</v>
      </c>
      <c r="C2267" s="3" t="s">
        <v>1087</v>
      </c>
      <c r="D2267" s="3" t="s">
        <v>1769</v>
      </c>
      <c r="E2267" s="3" t="s">
        <v>1770</v>
      </c>
      <c r="F2267" s="3" t="s">
        <v>29</v>
      </c>
      <c r="G2267" s="3" t="s">
        <v>30</v>
      </c>
      <c r="H2267" s="3" t="s">
        <v>31</v>
      </c>
      <c r="I2267" s="3" t="s">
        <v>32</v>
      </c>
      <c r="J2267" s="3" t="s">
        <v>33</v>
      </c>
      <c r="K2267" s="3" t="s">
        <v>38</v>
      </c>
      <c r="L2267" s="3" t="s">
        <v>1771</v>
      </c>
      <c r="M2267" s="3" t="s">
        <v>36</v>
      </c>
      <c r="N2267" s="4">
        <v>22124.880000000001</v>
      </c>
      <c r="O2267" s="4">
        <v>0</v>
      </c>
      <c r="P2267" s="4">
        <v>0</v>
      </c>
      <c r="Q2267" s="4">
        <v>22124.880000000001</v>
      </c>
      <c r="R2267" s="4">
        <v>0</v>
      </c>
      <c r="S2267" s="4">
        <v>6185.9</v>
      </c>
      <c r="T2267" s="4">
        <v>6185.9</v>
      </c>
      <c r="U2267" s="4">
        <v>15938.98</v>
      </c>
      <c r="V2267" s="4">
        <v>15938.98</v>
      </c>
      <c r="W2267" s="4">
        <v>15938.98</v>
      </c>
      <c r="X2267" s="3" t="s">
        <v>37</v>
      </c>
    </row>
    <row r="2268" spans="1:24" ht="15.75" customHeight="1">
      <c r="A2268" s="3" t="s">
        <v>24</v>
      </c>
      <c r="B2268" s="3" t="s">
        <v>25</v>
      </c>
      <c r="C2268" s="3" t="s">
        <v>1087</v>
      </c>
      <c r="D2268" s="3" t="s">
        <v>1769</v>
      </c>
      <c r="E2268" s="3" t="s">
        <v>1770</v>
      </c>
      <c r="F2268" s="3" t="s">
        <v>29</v>
      </c>
      <c r="G2268" s="3" t="s">
        <v>30</v>
      </c>
      <c r="H2268" s="3" t="s">
        <v>31</v>
      </c>
      <c r="I2268" s="3" t="s">
        <v>32</v>
      </c>
      <c r="J2268" s="3" t="s">
        <v>33</v>
      </c>
      <c r="K2268" s="3" t="s">
        <v>40</v>
      </c>
      <c r="L2268" s="3" t="s">
        <v>1152</v>
      </c>
      <c r="M2268" s="3" t="s">
        <v>36</v>
      </c>
      <c r="N2268" s="4">
        <v>413468.84</v>
      </c>
      <c r="O2268" s="4">
        <v>0</v>
      </c>
      <c r="P2268" s="4">
        <v>0</v>
      </c>
      <c r="Q2268" s="4">
        <v>413468.84</v>
      </c>
      <c r="R2268" s="4">
        <v>189280.26</v>
      </c>
      <c r="S2268" s="4">
        <v>36467.279999999999</v>
      </c>
      <c r="T2268" s="4">
        <v>36467.279999999999</v>
      </c>
      <c r="U2268" s="4">
        <v>377001.56</v>
      </c>
      <c r="V2268" s="4">
        <v>377001.56</v>
      </c>
      <c r="W2268" s="4">
        <v>187721.3</v>
      </c>
      <c r="X2268" s="3" t="s">
        <v>37</v>
      </c>
    </row>
    <row r="2269" spans="1:24" ht="15.75" customHeight="1">
      <c r="A2269" s="3" t="s">
        <v>24</v>
      </c>
      <c r="B2269" s="3" t="s">
        <v>25</v>
      </c>
      <c r="C2269" s="3" t="s">
        <v>1087</v>
      </c>
      <c r="D2269" s="3" t="s">
        <v>1769</v>
      </c>
      <c r="E2269" s="3" t="s">
        <v>1770</v>
      </c>
      <c r="F2269" s="3" t="s">
        <v>29</v>
      </c>
      <c r="G2269" s="3" t="s">
        <v>30</v>
      </c>
      <c r="H2269" s="3" t="s">
        <v>31</v>
      </c>
      <c r="I2269" s="3" t="s">
        <v>32</v>
      </c>
      <c r="J2269" s="3" t="s">
        <v>33</v>
      </c>
      <c r="K2269" s="3" t="s">
        <v>42</v>
      </c>
      <c r="L2269" s="3" t="s">
        <v>1153</v>
      </c>
      <c r="M2269" s="3" t="s">
        <v>36</v>
      </c>
      <c r="N2269" s="4">
        <v>160593.75</v>
      </c>
      <c r="O2269" s="4">
        <v>-7150.4</v>
      </c>
      <c r="P2269" s="4">
        <v>0</v>
      </c>
      <c r="Q2269" s="4">
        <v>153443.35</v>
      </c>
      <c r="R2269" s="4">
        <v>69201.25</v>
      </c>
      <c r="S2269" s="4">
        <v>10760</v>
      </c>
      <c r="T2269" s="4">
        <v>10760</v>
      </c>
      <c r="U2269" s="4">
        <v>142683.35</v>
      </c>
      <c r="V2269" s="4">
        <v>142683.35</v>
      </c>
      <c r="W2269" s="4">
        <v>73482.100000000006</v>
      </c>
      <c r="X2269" s="3" t="s">
        <v>37</v>
      </c>
    </row>
    <row r="2270" spans="1:24" ht="15.75" customHeight="1">
      <c r="A2270" s="3" t="s">
        <v>24</v>
      </c>
      <c r="B2270" s="3" t="s">
        <v>25</v>
      </c>
      <c r="C2270" s="3" t="s">
        <v>1087</v>
      </c>
      <c r="D2270" s="3" t="s">
        <v>1769</v>
      </c>
      <c r="E2270" s="3" t="s">
        <v>1770</v>
      </c>
      <c r="F2270" s="3" t="s">
        <v>29</v>
      </c>
      <c r="G2270" s="3" t="s">
        <v>30</v>
      </c>
      <c r="H2270" s="3" t="s">
        <v>31</v>
      </c>
      <c r="I2270" s="3" t="s">
        <v>32</v>
      </c>
      <c r="J2270" s="3" t="s">
        <v>33</v>
      </c>
      <c r="K2270" s="3" t="s">
        <v>44</v>
      </c>
      <c r="L2270" s="3" t="s">
        <v>1772</v>
      </c>
      <c r="M2270" s="3" t="s">
        <v>36</v>
      </c>
      <c r="N2270" s="4">
        <v>396</v>
      </c>
      <c r="O2270" s="4">
        <v>158.4</v>
      </c>
      <c r="P2270" s="4">
        <v>0</v>
      </c>
      <c r="Q2270" s="4">
        <v>554.4</v>
      </c>
      <c r="R2270" s="4">
        <v>0</v>
      </c>
      <c r="S2270" s="4">
        <v>0</v>
      </c>
      <c r="T2270" s="4">
        <v>0</v>
      </c>
      <c r="U2270" s="4">
        <v>554.4</v>
      </c>
      <c r="V2270" s="4">
        <v>554.4</v>
      </c>
      <c r="W2270" s="4">
        <v>554.4</v>
      </c>
      <c r="X2270" s="3" t="s">
        <v>37</v>
      </c>
    </row>
    <row r="2271" spans="1:24" ht="15.75" customHeight="1">
      <c r="A2271" s="3" t="s">
        <v>24</v>
      </c>
      <c r="B2271" s="3" t="s">
        <v>25</v>
      </c>
      <c r="C2271" s="3" t="s">
        <v>1087</v>
      </c>
      <c r="D2271" s="3" t="s">
        <v>1769</v>
      </c>
      <c r="E2271" s="3" t="s">
        <v>1770</v>
      </c>
      <c r="F2271" s="3" t="s">
        <v>29</v>
      </c>
      <c r="G2271" s="3" t="s">
        <v>30</v>
      </c>
      <c r="H2271" s="3" t="s">
        <v>31</v>
      </c>
      <c r="I2271" s="3" t="s">
        <v>32</v>
      </c>
      <c r="J2271" s="3" t="s">
        <v>33</v>
      </c>
      <c r="K2271" s="3" t="s">
        <v>46</v>
      </c>
      <c r="L2271" s="3" t="s">
        <v>1773</v>
      </c>
      <c r="M2271" s="3" t="s">
        <v>36</v>
      </c>
      <c r="N2271" s="4">
        <v>3168</v>
      </c>
      <c r="O2271" s="4">
        <v>0</v>
      </c>
      <c r="P2271" s="4">
        <v>0</v>
      </c>
      <c r="Q2271" s="4">
        <v>3168</v>
      </c>
      <c r="R2271" s="4">
        <v>0</v>
      </c>
      <c r="S2271" s="4">
        <v>816</v>
      </c>
      <c r="T2271" s="4">
        <v>816</v>
      </c>
      <c r="U2271" s="4">
        <v>2352</v>
      </c>
      <c r="V2271" s="4">
        <v>2352</v>
      </c>
      <c r="W2271" s="4">
        <v>2352</v>
      </c>
      <c r="X2271" s="3" t="s">
        <v>37</v>
      </c>
    </row>
    <row r="2272" spans="1:24" ht="15.75" customHeight="1">
      <c r="A2272" s="3" t="s">
        <v>24</v>
      </c>
      <c r="B2272" s="3" t="s">
        <v>25</v>
      </c>
      <c r="C2272" s="3" t="s">
        <v>1087</v>
      </c>
      <c r="D2272" s="3" t="s">
        <v>1769</v>
      </c>
      <c r="E2272" s="3" t="s">
        <v>1770</v>
      </c>
      <c r="F2272" s="3" t="s">
        <v>29</v>
      </c>
      <c r="G2272" s="3" t="s">
        <v>30</v>
      </c>
      <c r="H2272" s="3" t="s">
        <v>31</v>
      </c>
      <c r="I2272" s="3" t="s">
        <v>32</v>
      </c>
      <c r="J2272" s="3" t="s">
        <v>33</v>
      </c>
      <c r="K2272" s="3" t="s">
        <v>48</v>
      </c>
      <c r="L2272" s="3" t="s">
        <v>1774</v>
      </c>
      <c r="M2272" s="3" t="s">
        <v>36</v>
      </c>
      <c r="N2272" s="4">
        <v>663.75</v>
      </c>
      <c r="O2272" s="4">
        <v>0</v>
      </c>
      <c r="P2272" s="4">
        <v>0</v>
      </c>
      <c r="Q2272" s="4">
        <v>663.75</v>
      </c>
      <c r="R2272" s="4">
        <v>0</v>
      </c>
      <c r="S2272" s="4">
        <v>45</v>
      </c>
      <c r="T2272" s="4">
        <v>45</v>
      </c>
      <c r="U2272" s="4">
        <v>618.75</v>
      </c>
      <c r="V2272" s="4">
        <v>618.75</v>
      </c>
      <c r="W2272" s="4">
        <v>618.75</v>
      </c>
      <c r="X2272" s="3" t="s">
        <v>37</v>
      </c>
    </row>
    <row r="2273" spans="1:24" ht="15.75" customHeight="1">
      <c r="A2273" s="3" t="s">
        <v>24</v>
      </c>
      <c r="B2273" s="3" t="s">
        <v>25</v>
      </c>
      <c r="C2273" s="3" t="s">
        <v>1087</v>
      </c>
      <c r="D2273" s="3" t="s">
        <v>1769</v>
      </c>
      <c r="E2273" s="3" t="s">
        <v>1770</v>
      </c>
      <c r="F2273" s="3" t="s">
        <v>29</v>
      </c>
      <c r="G2273" s="3" t="s">
        <v>30</v>
      </c>
      <c r="H2273" s="3" t="s">
        <v>31</v>
      </c>
      <c r="I2273" s="3" t="s">
        <v>32</v>
      </c>
      <c r="J2273" s="3" t="s">
        <v>33</v>
      </c>
      <c r="K2273" s="3" t="s">
        <v>50</v>
      </c>
      <c r="L2273" s="3" t="s">
        <v>1775</v>
      </c>
      <c r="M2273" s="3" t="s">
        <v>36</v>
      </c>
      <c r="N2273" s="4">
        <v>1106.24</v>
      </c>
      <c r="O2273" s="4">
        <v>0</v>
      </c>
      <c r="P2273" s="4">
        <v>0</v>
      </c>
      <c r="Q2273" s="4">
        <v>1106.24</v>
      </c>
      <c r="R2273" s="4">
        <v>0</v>
      </c>
      <c r="S2273" s="4">
        <v>293.85000000000002</v>
      </c>
      <c r="T2273" s="4">
        <v>293.85000000000002</v>
      </c>
      <c r="U2273" s="4">
        <v>812.39</v>
      </c>
      <c r="V2273" s="4">
        <v>812.39</v>
      </c>
      <c r="W2273" s="4">
        <v>812.39</v>
      </c>
      <c r="X2273" s="3" t="s">
        <v>37</v>
      </c>
    </row>
    <row r="2274" spans="1:24" ht="15.75" customHeight="1">
      <c r="A2274" s="3" t="s">
        <v>24</v>
      </c>
      <c r="B2274" s="3" t="s">
        <v>25</v>
      </c>
      <c r="C2274" s="3" t="s">
        <v>1087</v>
      </c>
      <c r="D2274" s="3" t="s">
        <v>1769</v>
      </c>
      <c r="E2274" s="3" t="s">
        <v>1770</v>
      </c>
      <c r="F2274" s="3" t="s">
        <v>29</v>
      </c>
      <c r="G2274" s="3" t="s">
        <v>30</v>
      </c>
      <c r="H2274" s="3" t="s">
        <v>31</v>
      </c>
      <c r="I2274" s="3" t="s">
        <v>32</v>
      </c>
      <c r="J2274" s="3" t="s">
        <v>33</v>
      </c>
      <c r="K2274" s="3" t="s">
        <v>281</v>
      </c>
      <c r="L2274" s="3" t="s">
        <v>1154</v>
      </c>
      <c r="M2274" s="3" t="s">
        <v>36</v>
      </c>
      <c r="N2274" s="4">
        <v>7350.83</v>
      </c>
      <c r="O2274" s="4">
        <v>0</v>
      </c>
      <c r="P2274" s="4">
        <v>0</v>
      </c>
      <c r="Q2274" s="4">
        <v>7350.83</v>
      </c>
      <c r="R2274" s="4">
        <v>0</v>
      </c>
      <c r="S2274" s="4">
        <v>0</v>
      </c>
      <c r="T2274" s="4">
        <v>0</v>
      </c>
      <c r="U2274" s="4">
        <v>7350.83</v>
      </c>
      <c r="V2274" s="4">
        <v>7350.83</v>
      </c>
      <c r="W2274" s="4">
        <v>7350.83</v>
      </c>
      <c r="X2274" s="3" t="s">
        <v>37</v>
      </c>
    </row>
    <row r="2275" spans="1:24" ht="15.75" customHeight="1">
      <c r="A2275" s="3" t="s">
        <v>24</v>
      </c>
      <c r="B2275" s="3" t="s">
        <v>25</v>
      </c>
      <c r="C2275" s="3" t="s">
        <v>1087</v>
      </c>
      <c r="D2275" s="3" t="s">
        <v>1769</v>
      </c>
      <c r="E2275" s="3" t="s">
        <v>1770</v>
      </c>
      <c r="F2275" s="3" t="s">
        <v>29</v>
      </c>
      <c r="G2275" s="3" t="s">
        <v>30</v>
      </c>
      <c r="H2275" s="3" t="s">
        <v>31</v>
      </c>
      <c r="I2275" s="3" t="s">
        <v>32</v>
      </c>
      <c r="J2275" s="3" t="s">
        <v>33</v>
      </c>
      <c r="K2275" s="3" t="s">
        <v>52</v>
      </c>
      <c r="L2275" s="3" t="s">
        <v>1155</v>
      </c>
      <c r="M2275" s="3" t="s">
        <v>36</v>
      </c>
      <c r="N2275" s="4">
        <v>33592.910000000003</v>
      </c>
      <c r="O2275" s="4">
        <v>15000</v>
      </c>
      <c r="P2275" s="4">
        <v>0</v>
      </c>
      <c r="Q2275" s="4">
        <v>48592.91</v>
      </c>
      <c r="R2275" s="4">
        <v>0</v>
      </c>
      <c r="S2275" s="4">
        <v>48346.13</v>
      </c>
      <c r="T2275" s="4">
        <v>48346.13</v>
      </c>
      <c r="U2275" s="4">
        <v>246.78</v>
      </c>
      <c r="V2275" s="4">
        <v>246.78</v>
      </c>
      <c r="W2275" s="4">
        <v>246.78</v>
      </c>
      <c r="X2275" s="3" t="s">
        <v>37</v>
      </c>
    </row>
    <row r="2276" spans="1:24" ht="15.75" customHeight="1">
      <c r="A2276" s="3" t="s">
        <v>24</v>
      </c>
      <c r="B2276" s="3" t="s">
        <v>25</v>
      </c>
      <c r="C2276" s="3" t="s">
        <v>1087</v>
      </c>
      <c r="D2276" s="3" t="s">
        <v>1769</v>
      </c>
      <c r="E2276" s="3" t="s">
        <v>1770</v>
      </c>
      <c r="F2276" s="3" t="s">
        <v>29</v>
      </c>
      <c r="G2276" s="3" t="s">
        <v>30</v>
      </c>
      <c r="H2276" s="3" t="s">
        <v>31</v>
      </c>
      <c r="I2276" s="3" t="s">
        <v>32</v>
      </c>
      <c r="J2276" s="3" t="s">
        <v>33</v>
      </c>
      <c r="K2276" s="3" t="s">
        <v>54</v>
      </c>
      <c r="L2276" s="3" t="s">
        <v>1156</v>
      </c>
      <c r="M2276" s="3" t="s">
        <v>36</v>
      </c>
      <c r="N2276" s="4">
        <v>2275992</v>
      </c>
      <c r="O2276" s="4">
        <v>226992</v>
      </c>
      <c r="P2276" s="4">
        <v>0</v>
      </c>
      <c r="Q2276" s="4">
        <v>2502984</v>
      </c>
      <c r="R2276" s="4">
        <v>1500072.82</v>
      </c>
      <c r="S2276" s="4">
        <v>1002911.18</v>
      </c>
      <c r="T2276" s="4">
        <v>1002911.18</v>
      </c>
      <c r="U2276" s="4">
        <v>1500072.82</v>
      </c>
      <c r="V2276" s="4">
        <v>1500072.82</v>
      </c>
      <c r="W2276" s="4">
        <v>0</v>
      </c>
      <c r="X2276" s="3" t="s">
        <v>37</v>
      </c>
    </row>
    <row r="2277" spans="1:24" ht="15.75" customHeight="1">
      <c r="A2277" s="3" t="s">
        <v>24</v>
      </c>
      <c r="B2277" s="3" t="s">
        <v>25</v>
      </c>
      <c r="C2277" s="3" t="s">
        <v>1087</v>
      </c>
      <c r="D2277" s="3" t="s">
        <v>1769</v>
      </c>
      <c r="E2277" s="3" t="s">
        <v>1770</v>
      </c>
      <c r="F2277" s="3" t="s">
        <v>29</v>
      </c>
      <c r="G2277" s="3" t="s">
        <v>30</v>
      </c>
      <c r="H2277" s="3" t="s">
        <v>31</v>
      </c>
      <c r="I2277" s="3" t="s">
        <v>32</v>
      </c>
      <c r="J2277" s="3" t="s">
        <v>33</v>
      </c>
      <c r="K2277" s="3" t="s">
        <v>56</v>
      </c>
      <c r="L2277" s="3" t="s">
        <v>1157</v>
      </c>
      <c r="M2277" s="3" t="s">
        <v>36</v>
      </c>
      <c r="N2277" s="4">
        <v>8887.17</v>
      </c>
      <c r="O2277" s="4">
        <v>0</v>
      </c>
      <c r="P2277" s="4">
        <v>0</v>
      </c>
      <c r="Q2277" s="4">
        <v>8887.17</v>
      </c>
      <c r="R2277" s="4">
        <v>0</v>
      </c>
      <c r="S2277" s="4">
        <v>3337.69</v>
      </c>
      <c r="T2277" s="4">
        <v>3337.69</v>
      </c>
      <c r="U2277" s="4">
        <v>5549.48</v>
      </c>
      <c r="V2277" s="4">
        <v>5549.48</v>
      </c>
      <c r="W2277" s="4">
        <v>5549.48</v>
      </c>
      <c r="X2277" s="3" t="s">
        <v>37</v>
      </c>
    </row>
    <row r="2278" spans="1:24" ht="15.75" customHeight="1">
      <c r="A2278" s="3" t="s">
        <v>24</v>
      </c>
      <c r="B2278" s="3" t="s">
        <v>25</v>
      </c>
      <c r="C2278" s="3" t="s">
        <v>1087</v>
      </c>
      <c r="D2278" s="3" t="s">
        <v>1769</v>
      </c>
      <c r="E2278" s="3" t="s">
        <v>1770</v>
      </c>
      <c r="F2278" s="3" t="s">
        <v>29</v>
      </c>
      <c r="G2278" s="3" t="s">
        <v>30</v>
      </c>
      <c r="H2278" s="3" t="s">
        <v>31</v>
      </c>
      <c r="I2278" s="3" t="s">
        <v>32</v>
      </c>
      <c r="J2278" s="3" t="s">
        <v>33</v>
      </c>
      <c r="K2278" s="3" t="s">
        <v>58</v>
      </c>
      <c r="L2278" s="3" t="s">
        <v>1158</v>
      </c>
      <c r="M2278" s="3" t="s">
        <v>36</v>
      </c>
      <c r="N2278" s="4">
        <v>15422.77</v>
      </c>
      <c r="O2278" s="4">
        <v>0</v>
      </c>
      <c r="P2278" s="4">
        <v>0</v>
      </c>
      <c r="Q2278" s="4">
        <v>15422.77</v>
      </c>
      <c r="R2278" s="4">
        <v>0</v>
      </c>
      <c r="S2278" s="4">
        <v>1060.67</v>
      </c>
      <c r="T2278" s="4">
        <v>1060.67</v>
      </c>
      <c r="U2278" s="4">
        <v>14362.1</v>
      </c>
      <c r="V2278" s="4">
        <v>14362.1</v>
      </c>
      <c r="W2278" s="4">
        <v>14362.1</v>
      </c>
      <c r="X2278" s="3" t="s">
        <v>37</v>
      </c>
    </row>
    <row r="2279" spans="1:24" ht="15.75" customHeight="1">
      <c r="A2279" s="3" t="s">
        <v>24</v>
      </c>
      <c r="B2279" s="3" t="s">
        <v>25</v>
      </c>
      <c r="C2279" s="3" t="s">
        <v>1087</v>
      </c>
      <c r="D2279" s="3" t="s">
        <v>1769</v>
      </c>
      <c r="E2279" s="3" t="s">
        <v>1770</v>
      </c>
      <c r="F2279" s="3" t="s">
        <v>29</v>
      </c>
      <c r="G2279" s="3" t="s">
        <v>30</v>
      </c>
      <c r="H2279" s="3" t="s">
        <v>31</v>
      </c>
      <c r="I2279" s="3" t="s">
        <v>32</v>
      </c>
      <c r="J2279" s="3" t="s">
        <v>33</v>
      </c>
      <c r="K2279" s="3" t="s">
        <v>60</v>
      </c>
      <c r="L2279" s="3" t="s">
        <v>1159</v>
      </c>
      <c r="M2279" s="3" t="s">
        <v>36</v>
      </c>
      <c r="N2279" s="4">
        <v>624391.53</v>
      </c>
      <c r="O2279" s="4">
        <v>0</v>
      </c>
      <c r="P2279" s="4">
        <v>0</v>
      </c>
      <c r="Q2279" s="4">
        <v>624391.53</v>
      </c>
      <c r="R2279" s="4">
        <v>189668.66</v>
      </c>
      <c r="S2279" s="4">
        <v>242163.21</v>
      </c>
      <c r="T2279" s="4">
        <v>242163.21</v>
      </c>
      <c r="U2279" s="4">
        <v>382228.32</v>
      </c>
      <c r="V2279" s="4">
        <v>382228.32</v>
      </c>
      <c r="W2279" s="4">
        <v>192559.66</v>
      </c>
      <c r="X2279" s="3" t="s">
        <v>37</v>
      </c>
    </row>
    <row r="2280" spans="1:24" ht="15.75" customHeight="1">
      <c r="A2280" s="3" t="s">
        <v>24</v>
      </c>
      <c r="B2280" s="3" t="s">
        <v>25</v>
      </c>
      <c r="C2280" s="3" t="s">
        <v>1087</v>
      </c>
      <c r="D2280" s="3" t="s">
        <v>1769</v>
      </c>
      <c r="E2280" s="3" t="s">
        <v>1770</v>
      </c>
      <c r="F2280" s="3" t="s">
        <v>29</v>
      </c>
      <c r="G2280" s="3" t="s">
        <v>30</v>
      </c>
      <c r="H2280" s="3" t="s">
        <v>31</v>
      </c>
      <c r="I2280" s="3" t="s">
        <v>32</v>
      </c>
      <c r="J2280" s="3" t="s">
        <v>33</v>
      </c>
      <c r="K2280" s="3" t="s">
        <v>62</v>
      </c>
      <c r="L2280" s="3" t="s">
        <v>1160</v>
      </c>
      <c r="M2280" s="3" t="s">
        <v>36</v>
      </c>
      <c r="N2280" s="4">
        <v>413468.84</v>
      </c>
      <c r="O2280" s="4">
        <v>0</v>
      </c>
      <c r="P2280" s="4">
        <v>0</v>
      </c>
      <c r="Q2280" s="4">
        <v>413468.84</v>
      </c>
      <c r="R2280" s="4">
        <v>141563.5</v>
      </c>
      <c r="S2280" s="4">
        <v>138922.56</v>
      </c>
      <c r="T2280" s="4">
        <v>138922.56</v>
      </c>
      <c r="U2280" s="4">
        <v>274546.28000000003</v>
      </c>
      <c r="V2280" s="4">
        <v>274546.28000000003</v>
      </c>
      <c r="W2280" s="4">
        <v>132982.78</v>
      </c>
      <c r="X2280" s="3" t="s">
        <v>37</v>
      </c>
    </row>
    <row r="2281" spans="1:24" ht="15.75" customHeight="1">
      <c r="A2281" s="3" t="s">
        <v>24</v>
      </c>
      <c r="B2281" s="3" t="s">
        <v>25</v>
      </c>
      <c r="C2281" s="3" t="s">
        <v>1087</v>
      </c>
      <c r="D2281" s="3" t="s">
        <v>1769</v>
      </c>
      <c r="E2281" s="3" t="s">
        <v>1770</v>
      </c>
      <c r="F2281" s="3" t="s">
        <v>29</v>
      </c>
      <c r="G2281" s="3" t="s">
        <v>30</v>
      </c>
      <c r="H2281" s="3" t="s">
        <v>31</v>
      </c>
      <c r="I2281" s="3" t="s">
        <v>32</v>
      </c>
      <c r="J2281" s="3" t="s">
        <v>33</v>
      </c>
      <c r="K2281" s="3" t="s">
        <v>64</v>
      </c>
      <c r="L2281" s="3" t="s">
        <v>1161</v>
      </c>
      <c r="M2281" s="3" t="s">
        <v>36</v>
      </c>
      <c r="N2281" s="4">
        <v>39236.39</v>
      </c>
      <c r="O2281" s="4">
        <v>0</v>
      </c>
      <c r="P2281" s="4">
        <v>0</v>
      </c>
      <c r="Q2281" s="4">
        <v>39236.39</v>
      </c>
      <c r="R2281" s="4">
        <v>0</v>
      </c>
      <c r="S2281" s="4">
        <v>6023.09</v>
      </c>
      <c r="T2281" s="4">
        <v>6023.09</v>
      </c>
      <c r="U2281" s="4">
        <v>33213.300000000003</v>
      </c>
      <c r="V2281" s="4">
        <v>33213.300000000003</v>
      </c>
      <c r="W2281" s="4">
        <v>33213.300000000003</v>
      </c>
      <c r="X2281" s="3" t="s">
        <v>37</v>
      </c>
    </row>
    <row r="2282" spans="1:24" ht="15.75" customHeight="1">
      <c r="A2282" s="3" t="s">
        <v>66</v>
      </c>
      <c r="B2282" s="3" t="s">
        <v>25</v>
      </c>
      <c r="C2282" s="3" t="s">
        <v>1087</v>
      </c>
      <c r="D2282" s="3" t="s">
        <v>1769</v>
      </c>
      <c r="E2282" s="3" t="s">
        <v>1770</v>
      </c>
      <c r="F2282" s="3" t="s">
        <v>29</v>
      </c>
      <c r="G2282" s="3" t="s">
        <v>30</v>
      </c>
      <c r="H2282" s="3" t="s">
        <v>67</v>
      </c>
      <c r="I2282" s="3" t="s">
        <v>68</v>
      </c>
      <c r="J2282" s="3" t="s">
        <v>69</v>
      </c>
      <c r="K2282" s="3" t="s">
        <v>88</v>
      </c>
      <c r="L2282" s="3" t="s">
        <v>1776</v>
      </c>
      <c r="M2282" s="3" t="s">
        <v>36</v>
      </c>
      <c r="N2282" s="4">
        <v>100</v>
      </c>
      <c r="O2282" s="4">
        <v>0</v>
      </c>
      <c r="P2282" s="4">
        <v>0</v>
      </c>
      <c r="Q2282" s="4">
        <v>100</v>
      </c>
      <c r="R2282" s="4">
        <v>0</v>
      </c>
      <c r="S2282" s="4">
        <v>0</v>
      </c>
      <c r="T2282" s="4">
        <v>0</v>
      </c>
      <c r="U2282" s="4">
        <v>100</v>
      </c>
      <c r="V2282" s="4">
        <v>100</v>
      </c>
      <c r="W2282" s="4">
        <v>100</v>
      </c>
      <c r="X2282" s="3" t="s">
        <v>37</v>
      </c>
    </row>
    <row r="2283" spans="1:24" ht="15.75" customHeight="1">
      <c r="A2283" s="3" t="s">
        <v>66</v>
      </c>
      <c r="B2283" s="3" t="s">
        <v>25</v>
      </c>
      <c r="C2283" s="3" t="s">
        <v>1087</v>
      </c>
      <c r="D2283" s="3" t="s">
        <v>1769</v>
      </c>
      <c r="E2283" s="3" t="s">
        <v>1770</v>
      </c>
      <c r="F2283" s="3" t="s">
        <v>29</v>
      </c>
      <c r="G2283" s="3" t="s">
        <v>30</v>
      </c>
      <c r="H2283" s="3" t="s">
        <v>67</v>
      </c>
      <c r="I2283" s="3" t="s">
        <v>68</v>
      </c>
      <c r="J2283" s="3" t="s">
        <v>69</v>
      </c>
      <c r="K2283" s="3" t="s">
        <v>102</v>
      </c>
      <c r="L2283" s="3" t="s">
        <v>1181</v>
      </c>
      <c r="M2283" s="3" t="s">
        <v>36</v>
      </c>
      <c r="N2283" s="4">
        <v>412.68</v>
      </c>
      <c r="O2283" s="4">
        <v>0</v>
      </c>
      <c r="P2283" s="4">
        <v>0</v>
      </c>
      <c r="Q2283" s="4">
        <v>412.68</v>
      </c>
      <c r="R2283" s="4">
        <v>0</v>
      </c>
      <c r="S2283" s="4">
        <v>43</v>
      </c>
      <c r="T2283" s="4">
        <v>0</v>
      </c>
      <c r="U2283" s="4">
        <v>369.68</v>
      </c>
      <c r="V2283" s="4">
        <v>412.68</v>
      </c>
      <c r="W2283" s="4">
        <v>369.68</v>
      </c>
      <c r="X2283" s="3" t="s">
        <v>37</v>
      </c>
    </row>
    <row r="2284" spans="1:24" ht="15.75" customHeight="1">
      <c r="A2284" s="3" t="s">
        <v>66</v>
      </c>
      <c r="B2284" s="3" t="s">
        <v>25</v>
      </c>
      <c r="C2284" s="3" t="s">
        <v>1087</v>
      </c>
      <c r="D2284" s="3" t="s">
        <v>1769</v>
      </c>
      <c r="E2284" s="3" t="s">
        <v>1770</v>
      </c>
      <c r="F2284" s="3" t="s">
        <v>29</v>
      </c>
      <c r="G2284" s="3" t="s">
        <v>30</v>
      </c>
      <c r="H2284" s="3" t="s">
        <v>67</v>
      </c>
      <c r="I2284" s="3" t="s">
        <v>68</v>
      </c>
      <c r="J2284" s="3" t="s">
        <v>69</v>
      </c>
      <c r="K2284" s="3" t="s">
        <v>310</v>
      </c>
      <c r="L2284" s="3" t="s">
        <v>1184</v>
      </c>
      <c r="M2284" s="3" t="s">
        <v>36</v>
      </c>
      <c r="N2284" s="4">
        <v>775.13</v>
      </c>
      <c r="O2284" s="4">
        <v>0</v>
      </c>
      <c r="P2284" s="4">
        <v>0</v>
      </c>
      <c r="Q2284" s="4">
        <v>775.13</v>
      </c>
      <c r="R2284" s="4">
        <v>0</v>
      </c>
      <c r="S2284" s="4">
        <v>0</v>
      </c>
      <c r="T2284" s="4">
        <v>0</v>
      </c>
      <c r="U2284" s="4">
        <v>775.13</v>
      </c>
      <c r="V2284" s="4">
        <v>775.13</v>
      </c>
      <c r="W2284" s="4">
        <v>775.13</v>
      </c>
      <c r="X2284" s="3" t="s">
        <v>37</v>
      </c>
    </row>
    <row r="2285" spans="1:24" ht="15.75" customHeight="1">
      <c r="A2285" s="3" t="s">
        <v>66</v>
      </c>
      <c r="B2285" s="3" t="s">
        <v>25</v>
      </c>
      <c r="C2285" s="3" t="s">
        <v>1087</v>
      </c>
      <c r="D2285" s="3" t="s">
        <v>1769</v>
      </c>
      <c r="E2285" s="3" t="s">
        <v>1770</v>
      </c>
      <c r="F2285" s="3" t="s">
        <v>29</v>
      </c>
      <c r="G2285" s="3" t="s">
        <v>30</v>
      </c>
      <c r="H2285" s="3" t="s">
        <v>67</v>
      </c>
      <c r="I2285" s="3" t="s">
        <v>68</v>
      </c>
      <c r="J2285" s="3" t="s">
        <v>69</v>
      </c>
      <c r="K2285" s="3" t="s">
        <v>112</v>
      </c>
      <c r="L2285" s="3" t="s">
        <v>1185</v>
      </c>
      <c r="M2285" s="3" t="s">
        <v>36</v>
      </c>
      <c r="N2285" s="4">
        <v>13</v>
      </c>
      <c r="O2285" s="4">
        <v>0</v>
      </c>
      <c r="P2285" s="4">
        <v>0</v>
      </c>
      <c r="Q2285" s="4">
        <v>13</v>
      </c>
      <c r="R2285" s="4">
        <v>0</v>
      </c>
      <c r="S2285" s="4">
        <v>0</v>
      </c>
      <c r="T2285" s="4">
        <v>0</v>
      </c>
      <c r="U2285" s="4">
        <v>13</v>
      </c>
      <c r="V2285" s="4">
        <v>13</v>
      </c>
      <c r="W2285" s="4">
        <v>13</v>
      </c>
      <c r="X2285" s="3" t="s">
        <v>37</v>
      </c>
    </row>
    <row r="2286" spans="1:24" ht="15.75" customHeight="1">
      <c r="A2286" s="3" t="s">
        <v>66</v>
      </c>
      <c r="B2286" s="3" t="s">
        <v>25</v>
      </c>
      <c r="C2286" s="3" t="s">
        <v>1087</v>
      </c>
      <c r="D2286" s="3" t="s">
        <v>1769</v>
      </c>
      <c r="E2286" s="3" t="s">
        <v>1770</v>
      </c>
      <c r="F2286" s="3" t="s">
        <v>29</v>
      </c>
      <c r="G2286" s="3" t="s">
        <v>30</v>
      </c>
      <c r="H2286" s="3" t="s">
        <v>67</v>
      </c>
      <c r="I2286" s="3" t="s">
        <v>68</v>
      </c>
      <c r="J2286" s="3" t="s">
        <v>69</v>
      </c>
      <c r="K2286" s="3" t="s">
        <v>351</v>
      </c>
      <c r="L2286" s="3" t="s">
        <v>1777</v>
      </c>
      <c r="M2286" s="3" t="s">
        <v>36</v>
      </c>
      <c r="N2286" s="4">
        <v>850</v>
      </c>
      <c r="O2286" s="4">
        <v>0</v>
      </c>
      <c r="P2286" s="4">
        <v>0</v>
      </c>
      <c r="Q2286" s="4">
        <v>850</v>
      </c>
      <c r="R2286" s="4">
        <v>0</v>
      </c>
      <c r="S2286" s="4">
        <v>0</v>
      </c>
      <c r="T2286" s="4">
        <v>0</v>
      </c>
      <c r="U2286" s="4">
        <v>850</v>
      </c>
      <c r="V2286" s="4">
        <v>850</v>
      </c>
      <c r="W2286" s="4">
        <v>850</v>
      </c>
      <c r="X2286" s="3" t="s">
        <v>37</v>
      </c>
    </row>
    <row r="2287" spans="1:24" ht="15.75" customHeight="1">
      <c r="A2287" s="3" t="s">
        <v>66</v>
      </c>
      <c r="B2287" s="3" t="s">
        <v>25</v>
      </c>
      <c r="C2287" s="3" t="s">
        <v>1087</v>
      </c>
      <c r="D2287" s="3" t="s">
        <v>1769</v>
      </c>
      <c r="E2287" s="3" t="s">
        <v>1770</v>
      </c>
      <c r="F2287" s="3" t="s">
        <v>29</v>
      </c>
      <c r="G2287" s="3" t="s">
        <v>30</v>
      </c>
      <c r="H2287" s="3" t="s">
        <v>67</v>
      </c>
      <c r="I2287" s="3" t="s">
        <v>68</v>
      </c>
      <c r="J2287" s="3" t="s">
        <v>69</v>
      </c>
      <c r="K2287" s="3" t="s">
        <v>405</v>
      </c>
      <c r="L2287" s="3" t="s">
        <v>1778</v>
      </c>
      <c r="M2287" s="3" t="s">
        <v>36</v>
      </c>
      <c r="N2287" s="4">
        <v>110.4</v>
      </c>
      <c r="O2287" s="4">
        <v>0</v>
      </c>
      <c r="P2287" s="4">
        <v>0</v>
      </c>
      <c r="Q2287" s="4">
        <v>110.4</v>
      </c>
      <c r="R2287" s="4">
        <v>0</v>
      </c>
      <c r="S2287" s="4">
        <v>0</v>
      </c>
      <c r="T2287" s="4">
        <v>0</v>
      </c>
      <c r="U2287" s="4">
        <v>110.4</v>
      </c>
      <c r="V2287" s="4">
        <v>110.4</v>
      </c>
      <c r="W2287" s="4">
        <v>110.4</v>
      </c>
      <c r="X2287" s="3" t="s">
        <v>37</v>
      </c>
    </row>
    <row r="2288" spans="1:24" ht="15.75" customHeight="1">
      <c r="A2288" s="3" t="s">
        <v>66</v>
      </c>
      <c r="B2288" s="3" t="s">
        <v>25</v>
      </c>
      <c r="C2288" s="3" t="s">
        <v>1087</v>
      </c>
      <c r="D2288" s="3" t="s">
        <v>1769</v>
      </c>
      <c r="E2288" s="3" t="s">
        <v>1770</v>
      </c>
      <c r="F2288" s="3" t="s">
        <v>29</v>
      </c>
      <c r="G2288" s="3" t="s">
        <v>30</v>
      </c>
      <c r="H2288" s="3" t="s">
        <v>67</v>
      </c>
      <c r="I2288" s="3" t="s">
        <v>68</v>
      </c>
      <c r="J2288" s="3" t="s">
        <v>69</v>
      </c>
      <c r="K2288" s="3" t="s">
        <v>316</v>
      </c>
      <c r="L2288" s="3" t="s">
        <v>1779</v>
      </c>
      <c r="M2288" s="3" t="s">
        <v>36</v>
      </c>
      <c r="N2288" s="4">
        <v>570.1</v>
      </c>
      <c r="O2288" s="4">
        <v>0</v>
      </c>
      <c r="P2288" s="4">
        <v>0</v>
      </c>
      <c r="Q2288" s="4">
        <v>570.1</v>
      </c>
      <c r="R2288" s="4">
        <v>0</v>
      </c>
      <c r="S2288" s="4">
        <v>0</v>
      </c>
      <c r="T2288" s="4">
        <v>0</v>
      </c>
      <c r="U2288" s="4">
        <v>570.1</v>
      </c>
      <c r="V2288" s="4">
        <v>570.1</v>
      </c>
      <c r="W2288" s="4">
        <v>570.1</v>
      </c>
      <c r="X2288" s="3" t="s">
        <v>37</v>
      </c>
    </row>
    <row r="2289" spans="1:24" ht="15.75" customHeight="1">
      <c r="A2289" s="3" t="s">
        <v>66</v>
      </c>
      <c r="B2289" s="3" t="s">
        <v>25</v>
      </c>
      <c r="C2289" s="3" t="s">
        <v>1087</v>
      </c>
      <c r="D2289" s="3" t="s">
        <v>1769</v>
      </c>
      <c r="E2289" s="3" t="s">
        <v>1770</v>
      </c>
      <c r="F2289" s="3" t="s">
        <v>29</v>
      </c>
      <c r="G2289" s="3" t="s">
        <v>30</v>
      </c>
      <c r="H2289" s="3" t="s">
        <v>67</v>
      </c>
      <c r="I2289" s="3" t="s">
        <v>68</v>
      </c>
      <c r="J2289" s="3" t="s">
        <v>69</v>
      </c>
      <c r="K2289" s="3" t="s">
        <v>407</v>
      </c>
      <c r="L2289" s="3" t="s">
        <v>1780</v>
      </c>
      <c r="M2289" s="3" t="s">
        <v>36</v>
      </c>
      <c r="N2289" s="4">
        <v>271.57</v>
      </c>
      <c r="O2289" s="4">
        <v>0</v>
      </c>
      <c r="P2289" s="4">
        <v>0</v>
      </c>
      <c r="Q2289" s="4">
        <v>271.57</v>
      </c>
      <c r="R2289" s="4">
        <v>0</v>
      </c>
      <c r="S2289" s="4">
        <v>0</v>
      </c>
      <c r="T2289" s="4">
        <v>0</v>
      </c>
      <c r="U2289" s="4">
        <v>271.57</v>
      </c>
      <c r="V2289" s="4">
        <v>271.57</v>
      </c>
      <c r="W2289" s="4">
        <v>271.57</v>
      </c>
      <c r="X2289" s="3" t="s">
        <v>37</v>
      </c>
    </row>
    <row r="2290" spans="1:24" ht="15.75" customHeight="1">
      <c r="A2290" s="3" t="s">
        <v>118</v>
      </c>
      <c r="B2290" s="3" t="s">
        <v>25</v>
      </c>
      <c r="C2290" s="3" t="s">
        <v>1087</v>
      </c>
      <c r="D2290" s="3" t="s">
        <v>1769</v>
      </c>
      <c r="E2290" s="3" t="s">
        <v>1770</v>
      </c>
      <c r="F2290" s="3" t="s">
        <v>702</v>
      </c>
      <c r="G2290" s="3" t="s">
        <v>703</v>
      </c>
      <c r="H2290" s="3" t="s">
        <v>1781</v>
      </c>
      <c r="I2290" s="3" t="s">
        <v>1782</v>
      </c>
      <c r="J2290" s="3" t="s">
        <v>123</v>
      </c>
      <c r="K2290" s="3" t="s">
        <v>516</v>
      </c>
      <c r="L2290" s="3" t="s">
        <v>1783</v>
      </c>
      <c r="M2290" s="3" t="s">
        <v>126</v>
      </c>
      <c r="N2290" s="4">
        <v>380</v>
      </c>
      <c r="O2290" s="4">
        <v>-380</v>
      </c>
      <c r="P2290" s="4">
        <v>0</v>
      </c>
      <c r="Q2290" s="4">
        <v>0</v>
      </c>
      <c r="R2290" s="4">
        <v>0</v>
      </c>
      <c r="S2290" s="4">
        <v>0</v>
      </c>
      <c r="T2290" s="4">
        <v>0</v>
      </c>
      <c r="U2290" s="4">
        <v>0</v>
      </c>
      <c r="V2290" s="4">
        <v>0</v>
      </c>
      <c r="W2290" s="4">
        <v>0</v>
      </c>
      <c r="X2290" s="3" t="s">
        <v>127</v>
      </c>
    </row>
    <row r="2291" spans="1:24" ht="15.75" customHeight="1">
      <c r="A2291" s="3" t="s">
        <v>118</v>
      </c>
      <c r="B2291" s="3" t="s">
        <v>25</v>
      </c>
      <c r="C2291" s="3" t="s">
        <v>1087</v>
      </c>
      <c r="D2291" s="3" t="s">
        <v>1769</v>
      </c>
      <c r="E2291" s="3" t="s">
        <v>1770</v>
      </c>
      <c r="F2291" s="3" t="s">
        <v>702</v>
      </c>
      <c r="G2291" s="3" t="s">
        <v>703</v>
      </c>
      <c r="H2291" s="3" t="s">
        <v>1781</v>
      </c>
      <c r="I2291" s="3" t="s">
        <v>1782</v>
      </c>
      <c r="J2291" s="3" t="s">
        <v>123</v>
      </c>
      <c r="K2291" s="3" t="s">
        <v>382</v>
      </c>
      <c r="L2291" s="3" t="s">
        <v>1784</v>
      </c>
      <c r="M2291" s="3" t="s">
        <v>126</v>
      </c>
      <c r="N2291" s="4">
        <v>39500</v>
      </c>
      <c r="O2291" s="4">
        <v>-34420</v>
      </c>
      <c r="P2291" s="4">
        <v>0</v>
      </c>
      <c r="Q2291" s="4">
        <v>5080</v>
      </c>
      <c r="R2291" s="4">
        <v>0</v>
      </c>
      <c r="S2291" s="4">
        <v>0</v>
      </c>
      <c r="T2291" s="4">
        <v>0</v>
      </c>
      <c r="U2291" s="4">
        <v>5080</v>
      </c>
      <c r="V2291" s="4">
        <v>5080</v>
      </c>
      <c r="W2291" s="4">
        <v>5080</v>
      </c>
      <c r="X2291" s="3" t="s">
        <v>127</v>
      </c>
    </row>
    <row r="2292" spans="1:24" ht="15.75" customHeight="1">
      <c r="A2292" s="3" t="s">
        <v>118</v>
      </c>
      <c r="B2292" s="3" t="s">
        <v>25</v>
      </c>
      <c r="C2292" s="3" t="s">
        <v>1087</v>
      </c>
      <c r="D2292" s="3" t="s">
        <v>1769</v>
      </c>
      <c r="E2292" s="3" t="s">
        <v>1770</v>
      </c>
      <c r="F2292" s="3" t="s">
        <v>702</v>
      </c>
      <c r="G2292" s="3" t="s">
        <v>703</v>
      </c>
      <c r="H2292" s="3" t="s">
        <v>1781</v>
      </c>
      <c r="I2292" s="3" t="s">
        <v>1782</v>
      </c>
      <c r="J2292" s="3" t="s">
        <v>123</v>
      </c>
      <c r="K2292" s="3" t="s">
        <v>140</v>
      </c>
      <c r="L2292" s="3" t="s">
        <v>1785</v>
      </c>
      <c r="M2292" s="3" t="s">
        <v>126</v>
      </c>
      <c r="N2292" s="4">
        <v>29228.61</v>
      </c>
      <c r="O2292" s="4">
        <v>79347.39</v>
      </c>
      <c r="P2292" s="4">
        <v>0</v>
      </c>
      <c r="Q2292" s="4">
        <v>108576</v>
      </c>
      <c r="R2292" s="4">
        <v>102152</v>
      </c>
      <c r="S2292" s="4">
        <v>4024</v>
      </c>
      <c r="T2292" s="4">
        <v>4024</v>
      </c>
      <c r="U2292" s="4">
        <v>104552</v>
      </c>
      <c r="V2292" s="4">
        <v>104552</v>
      </c>
      <c r="W2292" s="4">
        <v>2400</v>
      </c>
      <c r="X2292" s="3" t="s">
        <v>127</v>
      </c>
    </row>
    <row r="2293" spans="1:24" ht="15.75" customHeight="1">
      <c r="A2293" s="3" t="s">
        <v>118</v>
      </c>
      <c r="B2293" s="3" t="s">
        <v>25</v>
      </c>
      <c r="C2293" s="3" t="s">
        <v>1087</v>
      </c>
      <c r="D2293" s="3" t="s">
        <v>1769</v>
      </c>
      <c r="E2293" s="3" t="s">
        <v>1770</v>
      </c>
      <c r="F2293" s="3" t="s">
        <v>702</v>
      </c>
      <c r="G2293" s="3" t="s">
        <v>703</v>
      </c>
      <c r="H2293" s="3" t="s">
        <v>1781</v>
      </c>
      <c r="I2293" s="3" t="s">
        <v>1782</v>
      </c>
      <c r="J2293" s="3" t="s">
        <v>123</v>
      </c>
      <c r="K2293" s="3" t="s">
        <v>1786</v>
      </c>
      <c r="L2293" s="3" t="s">
        <v>1787</v>
      </c>
      <c r="M2293" s="3" t="s">
        <v>126</v>
      </c>
      <c r="N2293" s="4">
        <v>157879</v>
      </c>
      <c r="O2293" s="4">
        <v>-157879</v>
      </c>
      <c r="P2293" s="4">
        <v>0</v>
      </c>
      <c r="Q2293" s="4">
        <v>0</v>
      </c>
      <c r="R2293" s="4">
        <v>0</v>
      </c>
      <c r="S2293" s="4">
        <v>0</v>
      </c>
      <c r="T2293" s="4">
        <v>0</v>
      </c>
      <c r="U2293" s="4">
        <v>0</v>
      </c>
      <c r="V2293" s="4">
        <v>0</v>
      </c>
      <c r="W2293" s="4">
        <v>0</v>
      </c>
      <c r="X2293" s="3" t="s">
        <v>127</v>
      </c>
    </row>
    <row r="2294" spans="1:24" ht="15.75" customHeight="1">
      <c r="A2294" s="3" t="s">
        <v>118</v>
      </c>
      <c r="B2294" s="3" t="s">
        <v>25</v>
      </c>
      <c r="C2294" s="3" t="s">
        <v>1087</v>
      </c>
      <c r="D2294" s="3" t="s">
        <v>1769</v>
      </c>
      <c r="E2294" s="3" t="s">
        <v>1770</v>
      </c>
      <c r="F2294" s="3" t="s">
        <v>1788</v>
      </c>
      <c r="G2294" s="3" t="s">
        <v>1789</v>
      </c>
      <c r="H2294" s="3" t="s">
        <v>1790</v>
      </c>
      <c r="I2294" s="3" t="s">
        <v>1791</v>
      </c>
      <c r="J2294" s="3" t="s">
        <v>123</v>
      </c>
      <c r="K2294" s="3" t="s">
        <v>332</v>
      </c>
      <c r="L2294" s="3" t="s">
        <v>1792</v>
      </c>
      <c r="M2294" s="3" t="s">
        <v>126</v>
      </c>
      <c r="N2294" s="4">
        <v>13540</v>
      </c>
      <c r="O2294" s="4">
        <v>0</v>
      </c>
      <c r="P2294" s="4">
        <v>0</v>
      </c>
      <c r="Q2294" s="4">
        <v>13540</v>
      </c>
      <c r="R2294" s="4">
        <v>0</v>
      </c>
      <c r="S2294" s="4">
        <v>5048</v>
      </c>
      <c r="T2294" s="4">
        <v>5048</v>
      </c>
      <c r="U2294" s="4">
        <v>8492</v>
      </c>
      <c r="V2294" s="4">
        <v>8492</v>
      </c>
      <c r="W2294" s="4">
        <v>8492</v>
      </c>
      <c r="X2294" s="3" t="s">
        <v>127</v>
      </c>
    </row>
    <row r="2295" spans="1:24" ht="15.75" customHeight="1">
      <c r="A2295" s="3" t="s">
        <v>118</v>
      </c>
      <c r="B2295" s="3" t="s">
        <v>25</v>
      </c>
      <c r="C2295" s="3" t="s">
        <v>1087</v>
      </c>
      <c r="D2295" s="3" t="s">
        <v>1769</v>
      </c>
      <c r="E2295" s="3" t="s">
        <v>1770</v>
      </c>
      <c r="F2295" s="3" t="s">
        <v>1788</v>
      </c>
      <c r="G2295" s="3" t="s">
        <v>1789</v>
      </c>
      <c r="H2295" s="3" t="s">
        <v>1790</v>
      </c>
      <c r="I2295" s="3" t="s">
        <v>1791</v>
      </c>
      <c r="J2295" s="3" t="s">
        <v>123</v>
      </c>
      <c r="K2295" s="3" t="s">
        <v>150</v>
      </c>
      <c r="L2295" s="3" t="s">
        <v>1793</v>
      </c>
      <c r="M2295" s="3" t="s">
        <v>126</v>
      </c>
      <c r="N2295" s="4">
        <v>33000</v>
      </c>
      <c r="O2295" s="4">
        <v>-27000</v>
      </c>
      <c r="P2295" s="4">
        <v>0</v>
      </c>
      <c r="Q2295" s="4">
        <v>6000</v>
      </c>
      <c r="R2295" s="4">
        <v>0</v>
      </c>
      <c r="S2295" s="4">
        <v>0</v>
      </c>
      <c r="T2295" s="4">
        <v>0</v>
      </c>
      <c r="U2295" s="4">
        <v>6000</v>
      </c>
      <c r="V2295" s="4">
        <v>6000</v>
      </c>
      <c r="W2295" s="4">
        <v>6000</v>
      </c>
      <c r="X2295" s="3" t="s">
        <v>127</v>
      </c>
    </row>
    <row r="2296" spans="1:24" ht="15.75" customHeight="1">
      <c r="A2296" s="3" t="s">
        <v>118</v>
      </c>
      <c r="B2296" s="3" t="s">
        <v>25</v>
      </c>
      <c r="C2296" s="3" t="s">
        <v>1087</v>
      </c>
      <c r="D2296" s="3" t="s">
        <v>1769</v>
      </c>
      <c r="E2296" s="3" t="s">
        <v>1770</v>
      </c>
      <c r="F2296" s="3" t="s">
        <v>1788</v>
      </c>
      <c r="G2296" s="3" t="s">
        <v>1789</v>
      </c>
      <c r="H2296" s="3" t="s">
        <v>1790</v>
      </c>
      <c r="I2296" s="3" t="s">
        <v>1791</v>
      </c>
      <c r="J2296" s="3" t="s">
        <v>123</v>
      </c>
      <c r="K2296" s="3" t="s">
        <v>382</v>
      </c>
      <c r="L2296" s="3" t="s">
        <v>1794</v>
      </c>
      <c r="M2296" s="3" t="s">
        <v>126</v>
      </c>
      <c r="N2296" s="4">
        <v>5072.54</v>
      </c>
      <c r="O2296" s="4">
        <v>0</v>
      </c>
      <c r="P2296" s="4">
        <v>0</v>
      </c>
      <c r="Q2296" s="4">
        <v>5072.54</v>
      </c>
      <c r="R2296" s="4">
        <v>0</v>
      </c>
      <c r="S2296" s="4">
        <v>0</v>
      </c>
      <c r="T2296" s="4">
        <v>0</v>
      </c>
      <c r="U2296" s="4">
        <v>5072.54</v>
      </c>
      <c r="V2296" s="4">
        <v>5072.54</v>
      </c>
      <c r="W2296" s="4">
        <v>5072.54</v>
      </c>
      <c r="X2296" s="3" t="s">
        <v>127</v>
      </c>
    </row>
    <row r="2297" spans="1:24" ht="15.75" customHeight="1">
      <c r="A2297" s="3" t="s">
        <v>118</v>
      </c>
      <c r="B2297" s="3" t="s">
        <v>25</v>
      </c>
      <c r="C2297" s="3" t="s">
        <v>1087</v>
      </c>
      <c r="D2297" s="3" t="s">
        <v>1769</v>
      </c>
      <c r="E2297" s="3" t="s">
        <v>1770</v>
      </c>
      <c r="F2297" s="3" t="s">
        <v>1788</v>
      </c>
      <c r="G2297" s="3" t="s">
        <v>1789</v>
      </c>
      <c r="H2297" s="3" t="s">
        <v>1790</v>
      </c>
      <c r="I2297" s="3" t="s">
        <v>1791</v>
      </c>
      <c r="J2297" s="3" t="s">
        <v>123</v>
      </c>
      <c r="K2297" s="3" t="s">
        <v>140</v>
      </c>
      <c r="L2297" s="3" t="s">
        <v>1795</v>
      </c>
      <c r="M2297" s="3" t="s">
        <v>126</v>
      </c>
      <c r="N2297" s="4">
        <v>19252</v>
      </c>
      <c r="O2297" s="4">
        <v>73251</v>
      </c>
      <c r="P2297" s="4">
        <v>0</v>
      </c>
      <c r="Q2297" s="4">
        <v>92503</v>
      </c>
      <c r="R2297" s="4">
        <v>58182</v>
      </c>
      <c r="S2297" s="4">
        <v>3073</v>
      </c>
      <c r="T2297" s="4">
        <v>1740</v>
      </c>
      <c r="U2297" s="4">
        <v>89430</v>
      </c>
      <c r="V2297" s="4">
        <v>90763</v>
      </c>
      <c r="W2297" s="4">
        <v>31248</v>
      </c>
      <c r="X2297" s="3" t="s">
        <v>127</v>
      </c>
    </row>
    <row r="2298" spans="1:24" ht="15.75" customHeight="1">
      <c r="A2298" s="3" t="s">
        <v>118</v>
      </c>
      <c r="B2298" s="3" t="s">
        <v>25</v>
      </c>
      <c r="C2298" s="3" t="s">
        <v>1087</v>
      </c>
      <c r="D2298" s="3" t="s">
        <v>1769</v>
      </c>
      <c r="E2298" s="3" t="s">
        <v>1770</v>
      </c>
      <c r="F2298" s="3" t="s">
        <v>1788</v>
      </c>
      <c r="G2298" s="3" t="s">
        <v>1789</v>
      </c>
      <c r="H2298" s="3" t="s">
        <v>1790</v>
      </c>
      <c r="I2298" s="3" t="s">
        <v>1791</v>
      </c>
      <c r="J2298" s="3" t="s">
        <v>123</v>
      </c>
      <c r="K2298" s="3" t="s">
        <v>142</v>
      </c>
      <c r="L2298" s="3" t="s">
        <v>1796</v>
      </c>
      <c r="M2298" s="3" t="s">
        <v>126</v>
      </c>
      <c r="N2298" s="4">
        <v>79999.850000000006</v>
      </c>
      <c r="O2298" s="4">
        <v>-46251</v>
      </c>
      <c r="P2298" s="4">
        <v>0</v>
      </c>
      <c r="Q2298" s="4">
        <v>33748.85</v>
      </c>
      <c r="R2298" s="4">
        <v>26756.23</v>
      </c>
      <c r="S2298" s="4">
        <v>0</v>
      </c>
      <c r="T2298" s="4">
        <v>0</v>
      </c>
      <c r="U2298" s="4">
        <v>33748.85</v>
      </c>
      <c r="V2298" s="4">
        <v>33748.85</v>
      </c>
      <c r="W2298" s="4">
        <v>6992.62</v>
      </c>
      <c r="X2298" s="3" t="s">
        <v>127</v>
      </c>
    </row>
    <row r="2299" spans="1:24" ht="15.75" customHeight="1">
      <c r="A2299" s="3" t="s">
        <v>118</v>
      </c>
      <c r="B2299" s="3" t="s">
        <v>25</v>
      </c>
      <c r="C2299" s="3" t="s">
        <v>1087</v>
      </c>
      <c r="D2299" s="3" t="s">
        <v>1769</v>
      </c>
      <c r="E2299" s="3" t="s">
        <v>1770</v>
      </c>
      <c r="F2299" s="3" t="s">
        <v>1788</v>
      </c>
      <c r="G2299" s="3" t="s">
        <v>1789</v>
      </c>
      <c r="H2299" s="3" t="s">
        <v>1790</v>
      </c>
      <c r="I2299" s="3" t="s">
        <v>1791</v>
      </c>
      <c r="J2299" s="3" t="s">
        <v>123</v>
      </c>
      <c r="K2299" s="3" t="s">
        <v>385</v>
      </c>
      <c r="L2299" s="3" t="s">
        <v>1797</v>
      </c>
      <c r="M2299" s="3" t="s">
        <v>126</v>
      </c>
      <c r="N2299" s="4">
        <v>6000</v>
      </c>
      <c r="O2299" s="4">
        <v>0</v>
      </c>
      <c r="P2299" s="4">
        <v>0</v>
      </c>
      <c r="Q2299" s="4">
        <v>6000</v>
      </c>
      <c r="R2299" s="4">
        <v>0</v>
      </c>
      <c r="S2299" s="4">
        <v>0</v>
      </c>
      <c r="T2299" s="4">
        <v>0</v>
      </c>
      <c r="U2299" s="4">
        <v>6000</v>
      </c>
      <c r="V2299" s="4">
        <v>6000</v>
      </c>
      <c r="W2299" s="4">
        <v>6000</v>
      </c>
      <c r="X2299" s="3" t="s">
        <v>127</v>
      </c>
    </row>
    <row r="2300" spans="1:24" ht="15.75" customHeight="1">
      <c r="A2300" s="3" t="s">
        <v>243</v>
      </c>
      <c r="B2300" s="3" t="s">
        <v>25</v>
      </c>
      <c r="C2300" s="3" t="s">
        <v>1087</v>
      </c>
      <c r="D2300" s="3" t="s">
        <v>1769</v>
      </c>
      <c r="E2300" s="3" t="s">
        <v>1770</v>
      </c>
      <c r="F2300" s="3" t="s">
        <v>29</v>
      </c>
      <c r="G2300" s="3" t="s">
        <v>30</v>
      </c>
      <c r="H2300" s="3" t="s">
        <v>67</v>
      </c>
      <c r="I2300" s="3" t="s">
        <v>68</v>
      </c>
      <c r="J2300" s="3" t="s">
        <v>244</v>
      </c>
      <c r="K2300" s="3" t="s">
        <v>245</v>
      </c>
      <c r="L2300" s="3" t="s">
        <v>1798</v>
      </c>
      <c r="M2300" s="3" t="s">
        <v>36</v>
      </c>
      <c r="N2300" s="4">
        <v>6195</v>
      </c>
      <c r="O2300" s="4">
        <v>0</v>
      </c>
      <c r="P2300" s="4">
        <v>0</v>
      </c>
      <c r="Q2300" s="4">
        <v>6195</v>
      </c>
      <c r="R2300" s="4">
        <v>6058.16</v>
      </c>
      <c r="S2300" s="4">
        <v>0</v>
      </c>
      <c r="T2300" s="4">
        <v>0</v>
      </c>
      <c r="U2300" s="4">
        <v>6195</v>
      </c>
      <c r="V2300" s="4">
        <v>6195</v>
      </c>
      <c r="W2300" s="4">
        <v>136.84</v>
      </c>
      <c r="X2300" s="3" t="s">
        <v>247</v>
      </c>
    </row>
    <row r="2301" spans="1:24" ht="15.75" customHeight="1">
      <c r="A2301" s="3" t="s">
        <v>243</v>
      </c>
      <c r="B2301" s="3" t="s">
        <v>25</v>
      </c>
      <c r="C2301" s="3" t="s">
        <v>1087</v>
      </c>
      <c r="D2301" s="3" t="s">
        <v>1769</v>
      </c>
      <c r="E2301" s="3" t="s">
        <v>1770</v>
      </c>
      <c r="F2301" s="3" t="s">
        <v>29</v>
      </c>
      <c r="G2301" s="3" t="s">
        <v>30</v>
      </c>
      <c r="H2301" s="3" t="s">
        <v>67</v>
      </c>
      <c r="I2301" s="3" t="s">
        <v>68</v>
      </c>
      <c r="J2301" s="3" t="s">
        <v>244</v>
      </c>
      <c r="K2301" s="3" t="s">
        <v>449</v>
      </c>
      <c r="L2301" s="3" t="s">
        <v>1799</v>
      </c>
      <c r="M2301" s="3" t="s">
        <v>36</v>
      </c>
      <c r="N2301" s="4">
        <v>528</v>
      </c>
      <c r="O2301" s="4">
        <v>0</v>
      </c>
      <c r="P2301" s="4">
        <v>0</v>
      </c>
      <c r="Q2301" s="4">
        <v>528</v>
      </c>
      <c r="R2301" s="4">
        <v>0</v>
      </c>
      <c r="S2301" s="4">
        <v>0</v>
      </c>
      <c r="T2301" s="4">
        <v>0</v>
      </c>
      <c r="U2301" s="4">
        <v>528</v>
      </c>
      <c r="V2301" s="4">
        <v>528</v>
      </c>
      <c r="W2301" s="4">
        <v>528</v>
      </c>
      <c r="X2301" s="3" t="s">
        <v>247</v>
      </c>
    </row>
    <row r="2302" spans="1:24" ht="15.75" customHeight="1">
      <c r="A2302" s="3" t="s">
        <v>243</v>
      </c>
      <c r="B2302" s="3" t="s">
        <v>25</v>
      </c>
      <c r="C2302" s="3" t="s">
        <v>1087</v>
      </c>
      <c r="D2302" s="3" t="s">
        <v>1769</v>
      </c>
      <c r="E2302" s="3" t="s">
        <v>1770</v>
      </c>
      <c r="F2302" s="3" t="s">
        <v>29</v>
      </c>
      <c r="G2302" s="3" t="s">
        <v>30</v>
      </c>
      <c r="H2302" s="3" t="s">
        <v>67</v>
      </c>
      <c r="I2302" s="3" t="s">
        <v>68</v>
      </c>
      <c r="J2302" s="3" t="s">
        <v>244</v>
      </c>
      <c r="K2302" s="3" t="s">
        <v>250</v>
      </c>
      <c r="L2302" s="3" t="s">
        <v>1218</v>
      </c>
      <c r="M2302" s="3" t="s">
        <v>36</v>
      </c>
      <c r="N2302" s="4">
        <v>674.12</v>
      </c>
      <c r="O2302" s="4">
        <v>0</v>
      </c>
      <c r="P2302" s="4">
        <v>0</v>
      </c>
      <c r="Q2302" s="4">
        <v>674.12</v>
      </c>
      <c r="R2302" s="4">
        <v>0</v>
      </c>
      <c r="S2302" s="4">
        <v>0</v>
      </c>
      <c r="T2302" s="4">
        <v>0</v>
      </c>
      <c r="U2302" s="4">
        <v>674.12</v>
      </c>
      <c r="V2302" s="4">
        <v>674.12</v>
      </c>
      <c r="W2302" s="4">
        <v>674.12</v>
      </c>
      <c r="X2302" s="3" t="s">
        <v>247</v>
      </c>
    </row>
    <row r="2303" spans="1:24" ht="15.75" customHeight="1">
      <c r="A2303" s="3" t="s">
        <v>243</v>
      </c>
      <c r="B2303" s="3" t="s">
        <v>25</v>
      </c>
      <c r="C2303" s="3" t="s">
        <v>1087</v>
      </c>
      <c r="D2303" s="3" t="s">
        <v>1769</v>
      </c>
      <c r="E2303" s="3" t="s">
        <v>1770</v>
      </c>
      <c r="F2303" s="3" t="s">
        <v>702</v>
      </c>
      <c r="G2303" s="3" t="s">
        <v>703</v>
      </c>
      <c r="H2303" s="3" t="s">
        <v>1781</v>
      </c>
      <c r="I2303" s="3" t="s">
        <v>1782</v>
      </c>
      <c r="J2303" s="3" t="s">
        <v>244</v>
      </c>
      <c r="K2303" s="3" t="s">
        <v>250</v>
      </c>
      <c r="L2303" s="3" t="s">
        <v>1800</v>
      </c>
      <c r="M2303" s="3" t="s">
        <v>126</v>
      </c>
      <c r="N2303" s="4">
        <v>0</v>
      </c>
      <c r="O2303" s="4">
        <v>134470</v>
      </c>
      <c r="P2303" s="4">
        <v>0</v>
      </c>
      <c r="Q2303" s="4">
        <v>134470</v>
      </c>
      <c r="R2303" s="4">
        <v>2890</v>
      </c>
      <c r="S2303" s="4">
        <v>131580</v>
      </c>
      <c r="T2303" s="4">
        <v>0</v>
      </c>
      <c r="U2303" s="4">
        <v>2890</v>
      </c>
      <c r="V2303" s="4">
        <v>134470</v>
      </c>
      <c r="W2303" s="4">
        <v>0</v>
      </c>
      <c r="X2303" s="3" t="s">
        <v>247</v>
      </c>
    </row>
    <row r="2304" spans="1:24" ht="15.75" customHeight="1">
      <c r="A2304" s="3" t="s">
        <v>243</v>
      </c>
      <c r="B2304" s="3" t="s">
        <v>25</v>
      </c>
      <c r="C2304" s="3" t="s">
        <v>1087</v>
      </c>
      <c r="D2304" s="3" t="s">
        <v>1769</v>
      </c>
      <c r="E2304" s="3" t="s">
        <v>1770</v>
      </c>
      <c r="F2304" s="3" t="s">
        <v>1788</v>
      </c>
      <c r="G2304" s="3" t="s">
        <v>1789</v>
      </c>
      <c r="H2304" s="3" t="s">
        <v>1790</v>
      </c>
      <c r="I2304" s="3" t="s">
        <v>1791</v>
      </c>
      <c r="J2304" s="3" t="s">
        <v>244</v>
      </c>
      <c r="K2304" s="3" t="s">
        <v>250</v>
      </c>
      <c r="L2304" s="3" t="s">
        <v>1801</v>
      </c>
      <c r="M2304" s="3" t="s">
        <v>126</v>
      </c>
      <c r="N2304" s="4">
        <v>58148</v>
      </c>
      <c r="O2304" s="4">
        <v>-21138.39</v>
      </c>
      <c r="P2304" s="4">
        <v>0</v>
      </c>
      <c r="Q2304" s="4">
        <v>37009.61</v>
      </c>
      <c r="R2304" s="4">
        <v>0</v>
      </c>
      <c r="S2304" s="4">
        <v>0</v>
      </c>
      <c r="T2304" s="4">
        <v>0</v>
      </c>
      <c r="U2304" s="4">
        <v>37009.61</v>
      </c>
      <c r="V2304" s="4">
        <v>37009.61</v>
      </c>
      <c r="W2304" s="4">
        <v>37009.61</v>
      </c>
      <c r="X2304" s="3" t="s">
        <v>247</v>
      </c>
    </row>
    <row r="2305" spans="1:24" ht="15.75" customHeight="1">
      <c r="A2305" s="3" t="s">
        <v>262</v>
      </c>
      <c r="B2305" s="3" t="s">
        <v>25</v>
      </c>
      <c r="C2305" s="3" t="s">
        <v>1087</v>
      </c>
      <c r="D2305" s="3" t="s">
        <v>1769</v>
      </c>
      <c r="E2305" s="3" t="s">
        <v>1770</v>
      </c>
      <c r="F2305" s="3" t="s">
        <v>29</v>
      </c>
      <c r="G2305" s="3" t="s">
        <v>30</v>
      </c>
      <c r="H2305" s="3" t="s">
        <v>31</v>
      </c>
      <c r="I2305" s="3" t="s">
        <v>32</v>
      </c>
      <c r="J2305" s="3" t="s">
        <v>263</v>
      </c>
      <c r="K2305" s="3" t="s">
        <v>264</v>
      </c>
      <c r="L2305" s="3" t="s">
        <v>1802</v>
      </c>
      <c r="M2305" s="3" t="s">
        <v>36</v>
      </c>
      <c r="N2305" s="4">
        <v>72708.87</v>
      </c>
      <c r="O2305" s="4">
        <v>-15000</v>
      </c>
      <c r="P2305" s="4">
        <v>0</v>
      </c>
      <c r="Q2305" s="4">
        <v>57708.87</v>
      </c>
      <c r="R2305" s="4">
        <v>0</v>
      </c>
      <c r="S2305" s="4">
        <v>14483.27</v>
      </c>
      <c r="T2305" s="4">
        <v>14483.27</v>
      </c>
      <c r="U2305" s="4">
        <v>43225.599999999999</v>
      </c>
      <c r="V2305" s="4">
        <v>43225.599999999999</v>
      </c>
      <c r="W2305" s="4">
        <v>43225.599999999999</v>
      </c>
      <c r="X2305" s="3" t="s">
        <v>266</v>
      </c>
    </row>
    <row r="2306" spans="1:24" ht="15.75" customHeight="1">
      <c r="A2306" s="3" t="s">
        <v>24</v>
      </c>
      <c r="B2306" s="3" t="s">
        <v>747</v>
      </c>
      <c r="C2306" s="3" t="s">
        <v>1549</v>
      </c>
      <c r="D2306" s="3" t="s">
        <v>1803</v>
      </c>
      <c r="E2306" s="3" t="s">
        <v>1804</v>
      </c>
      <c r="F2306" s="3" t="s">
        <v>29</v>
      </c>
      <c r="G2306" s="3" t="s">
        <v>30</v>
      </c>
      <c r="H2306" s="3" t="s">
        <v>31</v>
      </c>
      <c r="I2306" s="3" t="s">
        <v>32</v>
      </c>
      <c r="J2306" s="3" t="s">
        <v>33</v>
      </c>
      <c r="K2306" s="3" t="s">
        <v>34</v>
      </c>
      <c r="L2306" s="3" t="s">
        <v>1552</v>
      </c>
      <c r="M2306" s="3" t="s">
        <v>36</v>
      </c>
      <c r="N2306" s="4">
        <v>166304.73000000001</v>
      </c>
      <c r="O2306" s="4">
        <v>67495.27</v>
      </c>
      <c r="P2306" s="4">
        <v>0</v>
      </c>
      <c r="Q2306" s="4">
        <v>233800</v>
      </c>
      <c r="R2306" s="4">
        <v>0</v>
      </c>
      <c r="S2306" s="4">
        <v>86886.66</v>
      </c>
      <c r="T2306" s="4">
        <v>86886.66</v>
      </c>
      <c r="U2306" s="4">
        <v>146913.34</v>
      </c>
      <c r="V2306" s="4">
        <v>146913.34</v>
      </c>
      <c r="W2306" s="4">
        <v>146913.34</v>
      </c>
      <c r="X2306" s="3" t="s">
        <v>37</v>
      </c>
    </row>
    <row r="2307" spans="1:24" ht="15.75" customHeight="1">
      <c r="A2307" s="3" t="s">
        <v>24</v>
      </c>
      <c r="B2307" s="3" t="s">
        <v>747</v>
      </c>
      <c r="C2307" s="3" t="s">
        <v>1549</v>
      </c>
      <c r="D2307" s="3" t="s">
        <v>1803</v>
      </c>
      <c r="E2307" s="3" t="s">
        <v>1804</v>
      </c>
      <c r="F2307" s="3" t="s">
        <v>29</v>
      </c>
      <c r="G2307" s="3" t="s">
        <v>30</v>
      </c>
      <c r="H2307" s="3" t="s">
        <v>31</v>
      </c>
      <c r="I2307" s="3" t="s">
        <v>32</v>
      </c>
      <c r="J2307" s="3" t="s">
        <v>33</v>
      </c>
      <c r="K2307" s="3" t="s">
        <v>40</v>
      </c>
      <c r="L2307" s="3" t="s">
        <v>1554</v>
      </c>
      <c r="M2307" s="3" t="s">
        <v>36</v>
      </c>
      <c r="N2307" s="4">
        <v>98481.52</v>
      </c>
      <c r="O2307" s="4">
        <v>43323.46</v>
      </c>
      <c r="P2307" s="4">
        <v>0</v>
      </c>
      <c r="Q2307" s="4">
        <v>141804.98000000001</v>
      </c>
      <c r="R2307" s="4">
        <v>111981.55</v>
      </c>
      <c r="S2307" s="4">
        <v>13642.89</v>
      </c>
      <c r="T2307" s="4">
        <v>13139.89</v>
      </c>
      <c r="U2307" s="4">
        <v>128162.09</v>
      </c>
      <c r="V2307" s="4">
        <v>128665.09</v>
      </c>
      <c r="W2307" s="4">
        <v>16180.54</v>
      </c>
      <c r="X2307" s="3" t="s">
        <v>37</v>
      </c>
    </row>
    <row r="2308" spans="1:24" ht="15.75" customHeight="1">
      <c r="A2308" s="3" t="s">
        <v>24</v>
      </c>
      <c r="B2308" s="3" t="s">
        <v>747</v>
      </c>
      <c r="C2308" s="3" t="s">
        <v>1549</v>
      </c>
      <c r="D2308" s="3" t="s">
        <v>1803</v>
      </c>
      <c r="E2308" s="3" t="s">
        <v>1804</v>
      </c>
      <c r="F2308" s="3" t="s">
        <v>29</v>
      </c>
      <c r="G2308" s="3" t="s">
        <v>30</v>
      </c>
      <c r="H2308" s="3" t="s">
        <v>31</v>
      </c>
      <c r="I2308" s="3" t="s">
        <v>32</v>
      </c>
      <c r="J2308" s="3" t="s">
        <v>33</v>
      </c>
      <c r="K2308" s="3" t="s">
        <v>42</v>
      </c>
      <c r="L2308" s="3" t="s">
        <v>1555</v>
      </c>
      <c r="M2308" s="3" t="s">
        <v>36</v>
      </c>
      <c r="N2308" s="4">
        <v>35032.5</v>
      </c>
      <c r="O2308" s="4">
        <v>19417.5</v>
      </c>
      <c r="P2308" s="4">
        <v>0</v>
      </c>
      <c r="Q2308" s="4">
        <v>54450</v>
      </c>
      <c r="R2308" s="4">
        <v>46045</v>
      </c>
      <c r="S2308" s="4">
        <v>5294.32</v>
      </c>
      <c r="T2308" s="4">
        <v>4727.92</v>
      </c>
      <c r="U2308" s="4">
        <v>49155.68</v>
      </c>
      <c r="V2308" s="4">
        <v>49722.080000000002</v>
      </c>
      <c r="W2308" s="4">
        <v>3110.68</v>
      </c>
      <c r="X2308" s="3" t="s">
        <v>37</v>
      </c>
    </row>
    <row r="2309" spans="1:24" ht="15.75" customHeight="1">
      <c r="A2309" s="3" t="s">
        <v>24</v>
      </c>
      <c r="B2309" s="3" t="s">
        <v>747</v>
      </c>
      <c r="C2309" s="3" t="s">
        <v>1549</v>
      </c>
      <c r="D2309" s="3" t="s">
        <v>1803</v>
      </c>
      <c r="E2309" s="3" t="s">
        <v>1804</v>
      </c>
      <c r="F2309" s="3" t="s">
        <v>29</v>
      </c>
      <c r="G2309" s="3" t="s">
        <v>30</v>
      </c>
      <c r="H2309" s="3" t="s">
        <v>31</v>
      </c>
      <c r="I2309" s="3" t="s">
        <v>32</v>
      </c>
      <c r="J2309" s="3" t="s">
        <v>33</v>
      </c>
      <c r="K2309" s="3" t="s">
        <v>52</v>
      </c>
      <c r="L2309" s="3" t="s">
        <v>1561</v>
      </c>
      <c r="M2309" s="3" t="s">
        <v>36</v>
      </c>
      <c r="N2309" s="4">
        <v>3911.91</v>
      </c>
      <c r="O2309" s="4">
        <v>18586.13</v>
      </c>
      <c r="P2309" s="4">
        <v>0</v>
      </c>
      <c r="Q2309" s="4">
        <v>22498.04</v>
      </c>
      <c r="R2309" s="4">
        <v>0</v>
      </c>
      <c r="S2309" s="4">
        <v>19113.75</v>
      </c>
      <c r="T2309" s="4">
        <v>18811.95</v>
      </c>
      <c r="U2309" s="4">
        <v>3384.29</v>
      </c>
      <c r="V2309" s="4">
        <v>3686.09</v>
      </c>
      <c r="W2309" s="4">
        <v>3384.29</v>
      </c>
      <c r="X2309" s="3" t="s">
        <v>37</v>
      </c>
    </row>
    <row r="2310" spans="1:24" ht="15.75" customHeight="1">
      <c r="A2310" s="3" t="s">
        <v>24</v>
      </c>
      <c r="B2310" s="3" t="s">
        <v>747</v>
      </c>
      <c r="C2310" s="3" t="s">
        <v>1549</v>
      </c>
      <c r="D2310" s="3" t="s">
        <v>1803</v>
      </c>
      <c r="E2310" s="3" t="s">
        <v>1804</v>
      </c>
      <c r="F2310" s="3" t="s">
        <v>29</v>
      </c>
      <c r="G2310" s="3" t="s">
        <v>30</v>
      </c>
      <c r="H2310" s="3" t="s">
        <v>31</v>
      </c>
      <c r="I2310" s="3" t="s">
        <v>32</v>
      </c>
      <c r="J2310" s="3" t="s">
        <v>33</v>
      </c>
      <c r="K2310" s="3" t="s">
        <v>54</v>
      </c>
      <c r="L2310" s="3" t="s">
        <v>1562</v>
      </c>
      <c r="M2310" s="3" t="s">
        <v>36</v>
      </c>
      <c r="N2310" s="4">
        <v>944786.47</v>
      </c>
      <c r="O2310" s="4">
        <v>506673.53</v>
      </c>
      <c r="P2310" s="4">
        <v>0</v>
      </c>
      <c r="Q2310" s="4">
        <v>1451460</v>
      </c>
      <c r="R2310" s="4">
        <v>953653.89</v>
      </c>
      <c r="S2310" s="4">
        <v>497806.11</v>
      </c>
      <c r="T2310" s="4">
        <v>497806.11</v>
      </c>
      <c r="U2310" s="4">
        <v>953653.89</v>
      </c>
      <c r="V2310" s="4">
        <v>953653.89</v>
      </c>
      <c r="W2310" s="4">
        <v>0</v>
      </c>
      <c r="X2310" s="3" t="s">
        <v>37</v>
      </c>
    </row>
    <row r="2311" spans="1:24" ht="15.75" customHeight="1">
      <c r="A2311" s="3" t="s">
        <v>24</v>
      </c>
      <c r="B2311" s="3" t="s">
        <v>747</v>
      </c>
      <c r="C2311" s="3" t="s">
        <v>1549</v>
      </c>
      <c r="D2311" s="3" t="s">
        <v>1803</v>
      </c>
      <c r="E2311" s="3" t="s">
        <v>1804</v>
      </c>
      <c r="F2311" s="3" t="s">
        <v>29</v>
      </c>
      <c r="G2311" s="3" t="s">
        <v>30</v>
      </c>
      <c r="H2311" s="3" t="s">
        <v>31</v>
      </c>
      <c r="I2311" s="3" t="s">
        <v>32</v>
      </c>
      <c r="J2311" s="3" t="s">
        <v>33</v>
      </c>
      <c r="K2311" s="3" t="s">
        <v>56</v>
      </c>
      <c r="L2311" s="3" t="s">
        <v>1563</v>
      </c>
      <c r="M2311" s="3" t="s">
        <v>36</v>
      </c>
      <c r="N2311" s="4">
        <v>4726.03</v>
      </c>
      <c r="O2311" s="4">
        <v>-2285</v>
      </c>
      <c r="P2311" s="4">
        <v>0</v>
      </c>
      <c r="Q2311" s="4">
        <v>2441.0300000000002</v>
      </c>
      <c r="R2311" s="4">
        <v>0</v>
      </c>
      <c r="S2311" s="4">
        <v>2025.41</v>
      </c>
      <c r="T2311" s="4">
        <v>2025.41</v>
      </c>
      <c r="U2311" s="4">
        <v>415.62</v>
      </c>
      <c r="V2311" s="4">
        <v>415.62</v>
      </c>
      <c r="W2311" s="4">
        <v>415.62</v>
      </c>
      <c r="X2311" s="3" t="s">
        <v>37</v>
      </c>
    </row>
    <row r="2312" spans="1:24" ht="15.75" customHeight="1">
      <c r="A2312" s="3" t="s">
        <v>24</v>
      </c>
      <c r="B2312" s="3" t="s">
        <v>747</v>
      </c>
      <c r="C2312" s="3" t="s">
        <v>1549</v>
      </c>
      <c r="D2312" s="3" t="s">
        <v>1803</v>
      </c>
      <c r="E2312" s="3" t="s">
        <v>1804</v>
      </c>
      <c r="F2312" s="3" t="s">
        <v>29</v>
      </c>
      <c r="G2312" s="3" t="s">
        <v>30</v>
      </c>
      <c r="H2312" s="3" t="s">
        <v>31</v>
      </c>
      <c r="I2312" s="3" t="s">
        <v>32</v>
      </c>
      <c r="J2312" s="3" t="s">
        <v>33</v>
      </c>
      <c r="K2312" s="3" t="s">
        <v>58</v>
      </c>
      <c r="L2312" s="3" t="s">
        <v>1564</v>
      </c>
      <c r="M2312" s="3" t="s">
        <v>36</v>
      </c>
      <c r="N2312" s="4">
        <v>906.67</v>
      </c>
      <c r="O2312" s="4">
        <v>2878.33</v>
      </c>
      <c r="P2312" s="4">
        <v>0</v>
      </c>
      <c r="Q2312" s="4">
        <v>3785</v>
      </c>
      <c r="R2312" s="4">
        <v>0</v>
      </c>
      <c r="S2312" s="4">
        <v>3719.07</v>
      </c>
      <c r="T2312" s="4">
        <v>3719.07</v>
      </c>
      <c r="U2312" s="4">
        <v>65.930000000000007</v>
      </c>
      <c r="V2312" s="4">
        <v>65.930000000000007</v>
      </c>
      <c r="W2312" s="4">
        <v>65.930000000000007</v>
      </c>
      <c r="X2312" s="3" t="s">
        <v>37</v>
      </c>
    </row>
    <row r="2313" spans="1:24" ht="15.75" customHeight="1">
      <c r="A2313" s="3" t="s">
        <v>24</v>
      </c>
      <c r="B2313" s="3" t="s">
        <v>747</v>
      </c>
      <c r="C2313" s="3" t="s">
        <v>1549</v>
      </c>
      <c r="D2313" s="3" t="s">
        <v>1803</v>
      </c>
      <c r="E2313" s="3" t="s">
        <v>1804</v>
      </c>
      <c r="F2313" s="3" t="s">
        <v>29</v>
      </c>
      <c r="G2313" s="3" t="s">
        <v>30</v>
      </c>
      <c r="H2313" s="3" t="s">
        <v>31</v>
      </c>
      <c r="I2313" s="3" t="s">
        <v>32</v>
      </c>
      <c r="J2313" s="3" t="s">
        <v>33</v>
      </c>
      <c r="K2313" s="3" t="s">
        <v>60</v>
      </c>
      <c r="L2313" s="3" t="s">
        <v>1565</v>
      </c>
      <c r="M2313" s="3" t="s">
        <v>36</v>
      </c>
      <c r="N2313" s="4">
        <v>142097.70000000001</v>
      </c>
      <c r="O2313" s="4">
        <v>73162.289999999994</v>
      </c>
      <c r="P2313" s="4">
        <v>0</v>
      </c>
      <c r="Q2313" s="4">
        <v>215259.99</v>
      </c>
      <c r="R2313" s="4">
        <v>119982.3</v>
      </c>
      <c r="S2313" s="4">
        <v>74604.89</v>
      </c>
      <c r="T2313" s="4">
        <v>74604.89</v>
      </c>
      <c r="U2313" s="4">
        <v>140655.1</v>
      </c>
      <c r="V2313" s="4">
        <v>140655.1</v>
      </c>
      <c r="W2313" s="4">
        <v>20672.8</v>
      </c>
      <c r="X2313" s="3" t="s">
        <v>37</v>
      </c>
    </row>
    <row r="2314" spans="1:24" ht="15.75" customHeight="1">
      <c r="A2314" s="3" t="s">
        <v>24</v>
      </c>
      <c r="B2314" s="3" t="s">
        <v>747</v>
      </c>
      <c r="C2314" s="3" t="s">
        <v>1549</v>
      </c>
      <c r="D2314" s="3" t="s">
        <v>1803</v>
      </c>
      <c r="E2314" s="3" t="s">
        <v>1804</v>
      </c>
      <c r="F2314" s="3" t="s">
        <v>29</v>
      </c>
      <c r="G2314" s="3" t="s">
        <v>30</v>
      </c>
      <c r="H2314" s="3" t="s">
        <v>31</v>
      </c>
      <c r="I2314" s="3" t="s">
        <v>32</v>
      </c>
      <c r="J2314" s="3" t="s">
        <v>33</v>
      </c>
      <c r="K2314" s="3" t="s">
        <v>62</v>
      </c>
      <c r="L2314" s="3" t="s">
        <v>1566</v>
      </c>
      <c r="M2314" s="3" t="s">
        <v>36</v>
      </c>
      <c r="N2314" s="4">
        <v>77732.350000000006</v>
      </c>
      <c r="O2314" s="4">
        <v>53398.73</v>
      </c>
      <c r="P2314" s="4">
        <v>0</v>
      </c>
      <c r="Q2314" s="4">
        <v>131131.07999999999</v>
      </c>
      <c r="R2314" s="4">
        <v>100958.45</v>
      </c>
      <c r="S2314" s="4">
        <v>26673.1</v>
      </c>
      <c r="T2314" s="4">
        <v>26673.1</v>
      </c>
      <c r="U2314" s="4">
        <v>104457.98</v>
      </c>
      <c r="V2314" s="4">
        <v>104457.98</v>
      </c>
      <c r="W2314" s="4">
        <v>3499.53</v>
      </c>
      <c r="X2314" s="3" t="s">
        <v>37</v>
      </c>
    </row>
    <row r="2315" spans="1:24" ht="15.75" customHeight="1">
      <c r="A2315" s="3" t="s">
        <v>24</v>
      </c>
      <c r="B2315" s="3" t="s">
        <v>747</v>
      </c>
      <c r="C2315" s="3" t="s">
        <v>1549</v>
      </c>
      <c r="D2315" s="3" t="s">
        <v>1803</v>
      </c>
      <c r="E2315" s="3" t="s">
        <v>1804</v>
      </c>
      <c r="F2315" s="3" t="s">
        <v>29</v>
      </c>
      <c r="G2315" s="3" t="s">
        <v>30</v>
      </c>
      <c r="H2315" s="3" t="s">
        <v>31</v>
      </c>
      <c r="I2315" s="3" t="s">
        <v>32</v>
      </c>
      <c r="J2315" s="3" t="s">
        <v>33</v>
      </c>
      <c r="K2315" s="3" t="s">
        <v>64</v>
      </c>
      <c r="L2315" s="3" t="s">
        <v>1567</v>
      </c>
      <c r="M2315" s="3" t="s">
        <v>36</v>
      </c>
      <c r="N2315" s="4">
        <v>12424.32</v>
      </c>
      <c r="O2315" s="4">
        <v>-9534.31</v>
      </c>
      <c r="P2315" s="4">
        <v>0</v>
      </c>
      <c r="Q2315" s="4">
        <v>2890.01</v>
      </c>
      <c r="R2315" s="4">
        <v>0</v>
      </c>
      <c r="S2315" s="4">
        <v>1300.98</v>
      </c>
      <c r="T2315" s="4">
        <v>427.4</v>
      </c>
      <c r="U2315" s="4">
        <v>1589.03</v>
      </c>
      <c r="V2315" s="4">
        <v>2462.61</v>
      </c>
      <c r="W2315" s="4">
        <v>1589.03</v>
      </c>
      <c r="X2315" s="3" t="s">
        <v>37</v>
      </c>
    </row>
    <row r="2316" spans="1:24" ht="15.75" customHeight="1">
      <c r="A2316" s="3" t="s">
        <v>66</v>
      </c>
      <c r="B2316" s="3" t="s">
        <v>747</v>
      </c>
      <c r="C2316" s="3" t="s">
        <v>1549</v>
      </c>
      <c r="D2316" s="3" t="s">
        <v>1803</v>
      </c>
      <c r="E2316" s="3" t="s">
        <v>1804</v>
      </c>
      <c r="F2316" s="3" t="s">
        <v>29</v>
      </c>
      <c r="G2316" s="3" t="s">
        <v>30</v>
      </c>
      <c r="H2316" s="3" t="s">
        <v>67</v>
      </c>
      <c r="I2316" s="3" t="s">
        <v>68</v>
      </c>
      <c r="J2316" s="3" t="s">
        <v>69</v>
      </c>
      <c r="K2316" s="3" t="s">
        <v>70</v>
      </c>
      <c r="L2316" s="3" t="s">
        <v>1805</v>
      </c>
      <c r="M2316" s="3" t="s">
        <v>36</v>
      </c>
      <c r="N2316" s="4">
        <v>3017.86</v>
      </c>
      <c r="O2316" s="4">
        <v>-3017.86</v>
      </c>
      <c r="P2316" s="4">
        <v>0</v>
      </c>
      <c r="Q2316" s="4">
        <v>0</v>
      </c>
      <c r="R2316" s="4">
        <v>0</v>
      </c>
      <c r="S2316" s="4">
        <v>0</v>
      </c>
      <c r="T2316" s="4">
        <v>0</v>
      </c>
      <c r="U2316" s="4">
        <v>0</v>
      </c>
      <c r="V2316" s="4">
        <v>0</v>
      </c>
      <c r="W2316" s="4">
        <v>0</v>
      </c>
      <c r="X2316" s="3" t="s">
        <v>37</v>
      </c>
    </row>
    <row r="2317" spans="1:24" ht="15.75" customHeight="1">
      <c r="A2317" s="3" t="s">
        <v>66</v>
      </c>
      <c r="B2317" s="3" t="s">
        <v>747</v>
      </c>
      <c r="C2317" s="3" t="s">
        <v>1549</v>
      </c>
      <c r="D2317" s="3" t="s">
        <v>1803</v>
      </c>
      <c r="E2317" s="3" t="s">
        <v>1804</v>
      </c>
      <c r="F2317" s="3" t="s">
        <v>29</v>
      </c>
      <c r="G2317" s="3" t="s">
        <v>30</v>
      </c>
      <c r="H2317" s="3" t="s">
        <v>67</v>
      </c>
      <c r="I2317" s="3" t="s">
        <v>68</v>
      </c>
      <c r="J2317" s="3" t="s">
        <v>69</v>
      </c>
      <c r="K2317" s="3" t="s">
        <v>72</v>
      </c>
      <c r="L2317" s="3" t="s">
        <v>1806</v>
      </c>
      <c r="M2317" s="3" t="s">
        <v>36</v>
      </c>
      <c r="N2317" s="4">
        <v>428.57</v>
      </c>
      <c r="O2317" s="4">
        <v>-428.57</v>
      </c>
      <c r="P2317" s="4">
        <v>0</v>
      </c>
      <c r="Q2317" s="4">
        <v>0</v>
      </c>
      <c r="R2317" s="4">
        <v>0</v>
      </c>
      <c r="S2317" s="4">
        <v>0</v>
      </c>
      <c r="T2317" s="4">
        <v>0</v>
      </c>
      <c r="U2317" s="4">
        <v>0</v>
      </c>
      <c r="V2317" s="4">
        <v>0</v>
      </c>
      <c r="W2317" s="4">
        <v>0</v>
      </c>
      <c r="X2317" s="3" t="s">
        <v>37</v>
      </c>
    </row>
    <row r="2318" spans="1:24" ht="15.75" customHeight="1">
      <c r="A2318" s="3" t="s">
        <v>66</v>
      </c>
      <c r="B2318" s="3" t="s">
        <v>747</v>
      </c>
      <c r="C2318" s="3" t="s">
        <v>1549</v>
      </c>
      <c r="D2318" s="3" t="s">
        <v>1803</v>
      </c>
      <c r="E2318" s="3" t="s">
        <v>1804</v>
      </c>
      <c r="F2318" s="3" t="s">
        <v>29</v>
      </c>
      <c r="G2318" s="3" t="s">
        <v>30</v>
      </c>
      <c r="H2318" s="3" t="s">
        <v>67</v>
      </c>
      <c r="I2318" s="3" t="s">
        <v>68</v>
      </c>
      <c r="J2318" s="3" t="s">
        <v>69</v>
      </c>
      <c r="K2318" s="3" t="s">
        <v>74</v>
      </c>
      <c r="L2318" s="3" t="s">
        <v>1807</v>
      </c>
      <c r="M2318" s="3" t="s">
        <v>36</v>
      </c>
      <c r="N2318" s="4">
        <v>1785.71</v>
      </c>
      <c r="O2318" s="4">
        <v>-1278.83</v>
      </c>
      <c r="P2318" s="4">
        <v>0</v>
      </c>
      <c r="Q2318" s="4">
        <v>506.88</v>
      </c>
      <c r="R2318" s="4">
        <v>0</v>
      </c>
      <c r="S2318" s="4">
        <v>506.88</v>
      </c>
      <c r="T2318" s="4">
        <v>180.54</v>
      </c>
      <c r="U2318" s="4">
        <v>0</v>
      </c>
      <c r="V2318" s="4">
        <v>326.33999999999997</v>
      </c>
      <c r="W2318" s="4">
        <v>0</v>
      </c>
      <c r="X2318" s="3" t="s">
        <v>37</v>
      </c>
    </row>
    <row r="2319" spans="1:24" ht="15.75" customHeight="1">
      <c r="A2319" s="3" t="s">
        <v>66</v>
      </c>
      <c r="B2319" s="3" t="s">
        <v>747</v>
      </c>
      <c r="C2319" s="3" t="s">
        <v>1549</v>
      </c>
      <c r="D2319" s="3" t="s">
        <v>1803</v>
      </c>
      <c r="E2319" s="3" t="s">
        <v>1804</v>
      </c>
      <c r="F2319" s="3" t="s">
        <v>29</v>
      </c>
      <c r="G2319" s="3" t="s">
        <v>30</v>
      </c>
      <c r="H2319" s="3" t="s">
        <v>67</v>
      </c>
      <c r="I2319" s="3" t="s">
        <v>68</v>
      </c>
      <c r="J2319" s="3" t="s">
        <v>69</v>
      </c>
      <c r="K2319" s="3" t="s">
        <v>304</v>
      </c>
      <c r="L2319" s="3" t="s">
        <v>1808</v>
      </c>
      <c r="M2319" s="3" t="s">
        <v>36</v>
      </c>
      <c r="N2319" s="4">
        <v>2678.57</v>
      </c>
      <c r="O2319" s="4">
        <v>-2678.57</v>
      </c>
      <c r="P2319" s="4">
        <v>0</v>
      </c>
      <c r="Q2319" s="4">
        <v>0</v>
      </c>
      <c r="R2319" s="4">
        <v>0</v>
      </c>
      <c r="S2319" s="4">
        <v>0</v>
      </c>
      <c r="T2319" s="4">
        <v>0</v>
      </c>
      <c r="U2319" s="4">
        <v>0</v>
      </c>
      <c r="V2319" s="4">
        <v>0</v>
      </c>
      <c r="W2319" s="4">
        <v>0</v>
      </c>
      <c r="X2319" s="3" t="s">
        <v>37</v>
      </c>
    </row>
    <row r="2320" spans="1:24" ht="15.75" customHeight="1">
      <c r="A2320" s="3" t="s">
        <v>66</v>
      </c>
      <c r="B2320" s="3" t="s">
        <v>747</v>
      </c>
      <c r="C2320" s="3" t="s">
        <v>1549</v>
      </c>
      <c r="D2320" s="3" t="s">
        <v>1803</v>
      </c>
      <c r="E2320" s="3" t="s">
        <v>1804</v>
      </c>
      <c r="F2320" s="3" t="s">
        <v>29</v>
      </c>
      <c r="G2320" s="3" t="s">
        <v>30</v>
      </c>
      <c r="H2320" s="3" t="s">
        <v>67</v>
      </c>
      <c r="I2320" s="3" t="s">
        <v>68</v>
      </c>
      <c r="J2320" s="3" t="s">
        <v>69</v>
      </c>
      <c r="K2320" s="3" t="s">
        <v>78</v>
      </c>
      <c r="L2320" s="3" t="s">
        <v>1568</v>
      </c>
      <c r="M2320" s="3" t="s">
        <v>36</v>
      </c>
      <c r="N2320" s="4">
        <v>3125</v>
      </c>
      <c r="O2320" s="4">
        <v>-2775</v>
      </c>
      <c r="P2320" s="4">
        <v>0</v>
      </c>
      <c r="Q2320" s="4">
        <v>350</v>
      </c>
      <c r="R2320" s="4">
        <v>244.4</v>
      </c>
      <c r="S2320" s="4">
        <v>105.6</v>
      </c>
      <c r="T2320" s="4">
        <v>105.6</v>
      </c>
      <c r="U2320" s="4">
        <v>244.4</v>
      </c>
      <c r="V2320" s="4">
        <v>244.4</v>
      </c>
      <c r="W2320" s="4">
        <v>0</v>
      </c>
      <c r="X2320" s="3" t="s">
        <v>37</v>
      </c>
    </row>
    <row r="2321" spans="1:24" ht="15.75" customHeight="1">
      <c r="A2321" s="3" t="s">
        <v>66</v>
      </c>
      <c r="B2321" s="3" t="s">
        <v>747</v>
      </c>
      <c r="C2321" s="3" t="s">
        <v>1549</v>
      </c>
      <c r="D2321" s="3" t="s">
        <v>1803</v>
      </c>
      <c r="E2321" s="3" t="s">
        <v>1804</v>
      </c>
      <c r="F2321" s="3" t="s">
        <v>29</v>
      </c>
      <c r="G2321" s="3" t="s">
        <v>30</v>
      </c>
      <c r="H2321" s="3" t="s">
        <v>67</v>
      </c>
      <c r="I2321" s="3" t="s">
        <v>68</v>
      </c>
      <c r="J2321" s="3" t="s">
        <v>69</v>
      </c>
      <c r="K2321" s="3" t="s">
        <v>82</v>
      </c>
      <c r="L2321" s="3" t="s">
        <v>1809</v>
      </c>
      <c r="M2321" s="3" t="s">
        <v>36</v>
      </c>
      <c r="N2321" s="4">
        <v>25000</v>
      </c>
      <c r="O2321" s="4">
        <v>11225</v>
      </c>
      <c r="P2321" s="4">
        <v>0</v>
      </c>
      <c r="Q2321" s="4">
        <v>36225</v>
      </c>
      <c r="R2321" s="4">
        <v>0</v>
      </c>
      <c r="S2321" s="4">
        <v>36225</v>
      </c>
      <c r="T2321" s="4">
        <v>20700</v>
      </c>
      <c r="U2321" s="4">
        <v>0</v>
      </c>
      <c r="V2321" s="4">
        <v>15525</v>
      </c>
      <c r="W2321" s="4">
        <v>0</v>
      </c>
      <c r="X2321" s="3" t="s">
        <v>37</v>
      </c>
    </row>
    <row r="2322" spans="1:24" ht="15.75" customHeight="1">
      <c r="A2322" s="3" t="s">
        <v>66</v>
      </c>
      <c r="B2322" s="3" t="s">
        <v>747</v>
      </c>
      <c r="C2322" s="3" t="s">
        <v>1549</v>
      </c>
      <c r="D2322" s="3" t="s">
        <v>1803</v>
      </c>
      <c r="E2322" s="3" t="s">
        <v>1804</v>
      </c>
      <c r="F2322" s="3" t="s">
        <v>29</v>
      </c>
      <c r="G2322" s="3" t="s">
        <v>30</v>
      </c>
      <c r="H2322" s="3" t="s">
        <v>67</v>
      </c>
      <c r="I2322" s="3" t="s">
        <v>68</v>
      </c>
      <c r="J2322" s="3" t="s">
        <v>69</v>
      </c>
      <c r="K2322" s="3" t="s">
        <v>1810</v>
      </c>
      <c r="L2322" s="3" t="s">
        <v>1811</v>
      </c>
      <c r="M2322" s="3" t="s">
        <v>36</v>
      </c>
      <c r="N2322" s="4">
        <v>2232.14</v>
      </c>
      <c r="O2322" s="4">
        <v>4967.8599999999997</v>
      </c>
      <c r="P2322" s="4">
        <v>0</v>
      </c>
      <c r="Q2322" s="4">
        <v>7200</v>
      </c>
      <c r="R2322" s="4">
        <v>0</v>
      </c>
      <c r="S2322" s="4">
        <v>7200</v>
      </c>
      <c r="T2322" s="4">
        <v>1418.89</v>
      </c>
      <c r="U2322" s="4">
        <v>0</v>
      </c>
      <c r="V2322" s="4">
        <v>5781.11</v>
      </c>
      <c r="W2322" s="4">
        <v>0</v>
      </c>
      <c r="X2322" s="3" t="s">
        <v>37</v>
      </c>
    </row>
    <row r="2323" spans="1:24" ht="15.75" customHeight="1">
      <c r="A2323" s="3" t="s">
        <v>66</v>
      </c>
      <c r="B2323" s="3" t="s">
        <v>747</v>
      </c>
      <c r="C2323" s="3" t="s">
        <v>1549</v>
      </c>
      <c r="D2323" s="3" t="s">
        <v>1803</v>
      </c>
      <c r="E2323" s="3" t="s">
        <v>1804</v>
      </c>
      <c r="F2323" s="3" t="s">
        <v>29</v>
      </c>
      <c r="G2323" s="3" t="s">
        <v>30</v>
      </c>
      <c r="H2323" s="3" t="s">
        <v>67</v>
      </c>
      <c r="I2323" s="3" t="s">
        <v>68</v>
      </c>
      <c r="J2323" s="3" t="s">
        <v>69</v>
      </c>
      <c r="K2323" s="3" t="s">
        <v>86</v>
      </c>
      <c r="L2323" s="3" t="s">
        <v>1812</v>
      </c>
      <c r="M2323" s="3" t="s">
        <v>36</v>
      </c>
      <c r="N2323" s="4">
        <v>0</v>
      </c>
      <c r="O2323" s="4">
        <v>4644.34</v>
      </c>
      <c r="P2323" s="4">
        <v>0</v>
      </c>
      <c r="Q2323" s="4">
        <v>4644.34</v>
      </c>
      <c r="R2323" s="4">
        <v>0</v>
      </c>
      <c r="S2323" s="4">
        <v>4145.3100000000004</v>
      </c>
      <c r="T2323" s="4">
        <v>1344.01</v>
      </c>
      <c r="U2323" s="4">
        <v>499.03</v>
      </c>
      <c r="V2323" s="4">
        <v>3300.33</v>
      </c>
      <c r="W2323" s="4">
        <v>499.03</v>
      </c>
      <c r="X2323" s="3" t="s">
        <v>37</v>
      </c>
    </row>
    <row r="2324" spans="1:24" ht="15.75" customHeight="1">
      <c r="A2324" s="3" t="s">
        <v>66</v>
      </c>
      <c r="B2324" s="3" t="s">
        <v>747</v>
      </c>
      <c r="C2324" s="3" t="s">
        <v>1549</v>
      </c>
      <c r="D2324" s="3" t="s">
        <v>1803</v>
      </c>
      <c r="E2324" s="3" t="s">
        <v>1804</v>
      </c>
      <c r="F2324" s="3" t="s">
        <v>29</v>
      </c>
      <c r="G2324" s="3" t="s">
        <v>30</v>
      </c>
      <c r="H2324" s="3" t="s">
        <v>67</v>
      </c>
      <c r="I2324" s="3" t="s">
        <v>68</v>
      </c>
      <c r="J2324" s="3" t="s">
        <v>69</v>
      </c>
      <c r="K2324" s="3" t="s">
        <v>88</v>
      </c>
      <c r="L2324" s="3" t="s">
        <v>1569</v>
      </c>
      <c r="M2324" s="3" t="s">
        <v>36</v>
      </c>
      <c r="N2324" s="4">
        <v>140</v>
      </c>
      <c r="O2324" s="4">
        <v>0</v>
      </c>
      <c r="P2324" s="4">
        <v>0</v>
      </c>
      <c r="Q2324" s="4">
        <v>140</v>
      </c>
      <c r="R2324" s="4">
        <v>140</v>
      </c>
      <c r="S2324" s="4">
        <v>0</v>
      </c>
      <c r="T2324" s="4">
        <v>0</v>
      </c>
      <c r="U2324" s="4">
        <v>140</v>
      </c>
      <c r="V2324" s="4">
        <v>140</v>
      </c>
      <c r="W2324" s="4">
        <v>0</v>
      </c>
      <c r="X2324" s="3" t="s">
        <v>37</v>
      </c>
    </row>
    <row r="2325" spans="1:24" ht="15.75" customHeight="1">
      <c r="A2325" s="3" t="s">
        <v>66</v>
      </c>
      <c r="B2325" s="3" t="s">
        <v>747</v>
      </c>
      <c r="C2325" s="3" t="s">
        <v>1549</v>
      </c>
      <c r="D2325" s="3" t="s">
        <v>1803</v>
      </c>
      <c r="E2325" s="3" t="s">
        <v>1804</v>
      </c>
      <c r="F2325" s="3" t="s">
        <v>29</v>
      </c>
      <c r="G2325" s="3" t="s">
        <v>30</v>
      </c>
      <c r="H2325" s="3" t="s">
        <v>67</v>
      </c>
      <c r="I2325" s="3" t="s">
        <v>68</v>
      </c>
      <c r="J2325" s="3" t="s">
        <v>69</v>
      </c>
      <c r="K2325" s="3" t="s">
        <v>90</v>
      </c>
      <c r="L2325" s="3" t="s">
        <v>1813</v>
      </c>
      <c r="M2325" s="3" t="s">
        <v>36</v>
      </c>
      <c r="N2325" s="4">
        <v>735.53</v>
      </c>
      <c r="O2325" s="4">
        <v>1071.97</v>
      </c>
      <c r="P2325" s="4">
        <v>0</v>
      </c>
      <c r="Q2325" s="4">
        <v>1807.5</v>
      </c>
      <c r="R2325" s="4">
        <v>891</v>
      </c>
      <c r="S2325" s="4">
        <v>0</v>
      </c>
      <c r="T2325" s="4">
        <v>0</v>
      </c>
      <c r="U2325" s="4">
        <v>1807.5</v>
      </c>
      <c r="V2325" s="4">
        <v>1807.5</v>
      </c>
      <c r="W2325" s="4">
        <v>916.5</v>
      </c>
      <c r="X2325" s="3" t="s">
        <v>37</v>
      </c>
    </row>
    <row r="2326" spans="1:24" ht="15.75" customHeight="1">
      <c r="A2326" s="3" t="s">
        <v>66</v>
      </c>
      <c r="B2326" s="3" t="s">
        <v>747</v>
      </c>
      <c r="C2326" s="3" t="s">
        <v>1549</v>
      </c>
      <c r="D2326" s="3" t="s">
        <v>1803</v>
      </c>
      <c r="E2326" s="3" t="s">
        <v>1804</v>
      </c>
      <c r="F2326" s="3" t="s">
        <v>29</v>
      </c>
      <c r="G2326" s="3" t="s">
        <v>30</v>
      </c>
      <c r="H2326" s="3" t="s">
        <v>67</v>
      </c>
      <c r="I2326" s="3" t="s">
        <v>68</v>
      </c>
      <c r="J2326" s="3" t="s">
        <v>69</v>
      </c>
      <c r="K2326" s="3" t="s">
        <v>92</v>
      </c>
      <c r="L2326" s="3" t="s">
        <v>1570</v>
      </c>
      <c r="M2326" s="3" t="s">
        <v>36</v>
      </c>
      <c r="N2326" s="4">
        <v>500</v>
      </c>
      <c r="O2326" s="4">
        <v>13132.63</v>
      </c>
      <c r="P2326" s="4">
        <v>0</v>
      </c>
      <c r="Q2326" s="4">
        <v>13632.63</v>
      </c>
      <c r="R2326" s="4">
        <v>1014</v>
      </c>
      <c r="S2326" s="4">
        <v>60</v>
      </c>
      <c r="T2326" s="4">
        <v>60</v>
      </c>
      <c r="U2326" s="4">
        <v>13572.63</v>
      </c>
      <c r="V2326" s="4">
        <v>13572.63</v>
      </c>
      <c r="W2326" s="4">
        <v>12558.63</v>
      </c>
      <c r="X2326" s="3" t="s">
        <v>37</v>
      </c>
    </row>
    <row r="2327" spans="1:24" ht="15.75" customHeight="1">
      <c r="A2327" s="3" t="s">
        <v>66</v>
      </c>
      <c r="B2327" s="3" t="s">
        <v>747</v>
      </c>
      <c r="C2327" s="3" t="s">
        <v>1549</v>
      </c>
      <c r="D2327" s="3" t="s">
        <v>1803</v>
      </c>
      <c r="E2327" s="3" t="s">
        <v>1804</v>
      </c>
      <c r="F2327" s="3" t="s">
        <v>29</v>
      </c>
      <c r="G2327" s="3" t="s">
        <v>30</v>
      </c>
      <c r="H2327" s="3" t="s">
        <v>67</v>
      </c>
      <c r="I2327" s="3" t="s">
        <v>68</v>
      </c>
      <c r="J2327" s="3" t="s">
        <v>69</v>
      </c>
      <c r="K2327" s="3" t="s">
        <v>94</v>
      </c>
      <c r="L2327" s="3" t="s">
        <v>1814</v>
      </c>
      <c r="M2327" s="3" t="s">
        <v>36</v>
      </c>
      <c r="N2327" s="4">
        <v>125</v>
      </c>
      <c r="O2327" s="4">
        <v>4189.93</v>
      </c>
      <c r="P2327" s="4">
        <v>0</v>
      </c>
      <c r="Q2327" s="4">
        <v>4314.93</v>
      </c>
      <c r="R2327" s="4">
        <v>3958.93</v>
      </c>
      <c r="S2327" s="4">
        <v>0</v>
      </c>
      <c r="T2327" s="4">
        <v>0</v>
      </c>
      <c r="U2327" s="4">
        <v>4314.93</v>
      </c>
      <c r="V2327" s="4">
        <v>4314.93</v>
      </c>
      <c r="W2327" s="4">
        <v>356</v>
      </c>
      <c r="X2327" s="3" t="s">
        <v>37</v>
      </c>
    </row>
    <row r="2328" spans="1:24" ht="15.75" customHeight="1">
      <c r="A2328" s="3" t="s">
        <v>66</v>
      </c>
      <c r="B2328" s="3" t="s">
        <v>747</v>
      </c>
      <c r="C2328" s="3" t="s">
        <v>1549</v>
      </c>
      <c r="D2328" s="3" t="s">
        <v>1803</v>
      </c>
      <c r="E2328" s="3" t="s">
        <v>1804</v>
      </c>
      <c r="F2328" s="3" t="s">
        <v>29</v>
      </c>
      <c r="G2328" s="3" t="s">
        <v>30</v>
      </c>
      <c r="H2328" s="3" t="s">
        <v>67</v>
      </c>
      <c r="I2328" s="3" t="s">
        <v>68</v>
      </c>
      <c r="J2328" s="3" t="s">
        <v>69</v>
      </c>
      <c r="K2328" s="3" t="s">
        <v>455</v>
      </c>
      <c r="L2328" s="3" t="s">
        <v>1815</v>
      </c>
      <c r="M2328" s="3" t="s">
        <v>36</v>
      </c>
      <c r="N2328" s="4">
        <v>3500</v>
      </c>
      <c r="O2328" s="4">
        <v>-3500</v>
      </c>
      <c r="P2328" s="4">
        <v>0</v>
      </c>
      <c r="Q2328" s="4">
        <v>0</v>
      </c>
      <c r="R2328" s="4">
        <v>0</v>
      </c>
      <c r="S2328" s="4">
        <v>0</v>
      </c>
      <c r="T2328" s="4">
        <v>0</v>
      </c>
      <c r="U2328" s="4">
        <v>0</v>
      </c>
      <c r="V2328" s="4">
        <v>0</v>
      </c>
      <c r="W2328" s="4">
        <v>0</v>
      </c>
      <c r="X2328" s="3" t="s">
        <v>37</v>
      </c>
    </row>
    <row r="2329" spans="1:24" ht="15.75" customHeight="1">
      <c r="A2329" s="3" t="s">
        <v>66</v>
      </c>
      <c r="B2329" s="3" t="s">
        <v>747</v>
      </c>
      <c r="C2329" s="3" t="s">
        <v>1549</v>
      </c>
      <c r="D2329" s="3" t="s">
        <v>1803</v>
      </c>
      <c r="E2329" s="3" t="s">
        <v>1804</v>
      </c>
      <c r="F2329" s="3" t="s">
        <v>29</v>
      </c>
      <c r="G2329" s="3" t="s">
        <v>30</v>
      </c>
      <c r="H2329" s="3" t="s">
        <v>67</v>
      </c>
      <c r="I2329" s="3" t="s">
        <v>68</v>
      </c>
      <c r="J2329" s="3" t="s">
        <v>69</v>
      </c>
      <c r="K2329" s="3" t="s">
        <v>102</v>
      </c>
      <c r="L2329" s="3" t="s">
        <v>1572</v>
      </c>
      <c r="M2329" s="3" t="s">
        <v>36</v>
      </c>
      <c r="N2329" s="4">
        <v>5357.14</v>
      </c>
      <c r="O2329" s="4">
        <v>-2374.64</v>
      </c>
      <c r="P2329" s="4">
        <v>0</v>
      </c>
      <c r="Q2329" s="4">
        <v>2982.5</v>
      </c>
      <c r="R2329" s="4">
        <v>1350</v>
      </c>
      <c r="S2329" s="4">
        <v>0</v>
      </c>
      <c r="T2329" s="4">
        <v>0</v>
      </c>
      <c r="U2329" s="4">
        <v>2982.5</v>
      </c>
      <c r="V2329" s="4">
        <v>2982.5</v>
      </c>
      <c r="W2329" s="4">
        <v>1632.5</v>
      </c>
      <c r="X2329" s="3" t="s">
        <v>37</v>
      </c>
    </row>
    <row r="2330" spans="1:24" ht="15.75" customHeight="1">
      <c r="A2330" s="3" t="s">
        <v>66</v>
      </c>
      <c r="B2330" s="3" t="s">
        <v>747</v>
      </c>
      <c r="C2330" s="3" t="s">
        <v>1549</v>
      </c>
      <c r="D2330" s="3" t="s">
        <v>1803</v>
      </c>
      <c r="E2330" s="3" t="s">
        <v>1804</v>
      </c>
      <c r="F2330" s="3" t="s">
        <v>29</v>
      </c>
      <c r="G2330" s="3" t="s">
        <v>30</v>
      </c>
      <c r="H2330" s="3" t="s">
        <v>67</v>
      </c>
      <c r="I2330" s="3" t="s">
        <v>68</v>
      </c>
      <c r="J2330" s="3" t="s">
        <v>69</v>
      </c>
      <c r="K2330" s="3" t="s">
        <v>104</v>
      </c>
      <c r="L2330" s="3" t="s">
        <v>1816</v>
      </c>
      <c r="M2330" s="3" t="s">
        <v>36</v>
      </c>
      <c r="N2330" s="4">
        <v>7805</v>
      </c>
      <c r="O2330" s="4">
        <v>-5249.69</v>
      </c>
      <c r="P2330" s="4">
        <v>0</v>
      </c>
      <c r="Q2330" s="4">
        <v>2555.31</v>
      </c>
      <c r="R2330" s="4">
        <v>2315.81</v>
      </c>
      <c r="S2330" s="4">
        <v>0</v>
      </c>
      <c r="T2330" s="4">
        <v>0</v>
      </c>
      <c r="U2330" s="4">
        <v>2555.31</v>
      </c>
      <c r="V2330" s="4">
        <v>2555.31</v>
      </c>
      <c r="W2330" s="4">
        <v>239.5</v>
      </c>
      <c r="X2330" s="3" t="s">
        <v>37</v>
      </c>
    </row>
    <row r="2331" spans="1:24" ht="15.75" customHeight="1">
      <c r="A2331" s="3" t="s">
        <v>66</v>
      </c>
      <c r="B2331" s="3" t="s">
        <v>747</v>
      </c>
      <c r="C2331" s="3" t="s">
        <v>1549</v>
      </c>
      <c r="D2331" s="3" t="s">
        <v>1803</v>
      </c>
      <c r="E2331" s="3" t="s">
        <v>1804</v>
      </c>
      <c r="F2331" s="3" t="s">
        <v>29</v>
      </c>
      <c r="G2331" s="3" t="s">
        <v>30</v>
      </c>
      <c r="H2331" s="3" t="s">
        <v>67</v>
      </c>
      <c r="I2331" s="3" t="s">
        <v>68</v>
      </c>
      <c r="J2331" s="3" t="s">
        <v>69</v>
      </c>
      <c r="K2331" s="3" t="s">
        <v>106</v>
      </c>
      <c r="L2331" s="3" t="s">
        <v>1573</v>
      </c>
      <c r="M2331" s="3" t="s">
        <v>36</v>
      </c>
      <c r="N2331" s="4">
        <v>10042.86</v>
      </c>
      <c r="O2331" s="4">
        <v>-4482.8599999999997</v>
      </c>
      <c r="P2331" s="4">
        <v>0</v>
      </c>
      <c r="Q2331" s="4">
        <v>5560</v>
      </c>
      <c r="R2331" s="4">
        <v>1702.8</v>
      </c>
      <c r="S2331" s="4">
        <v>2357.1999999999998</v>
      </c>
      <c r="T2331" s="4">
        <v>2357.1999999999998</v>
      </c>
      <c r="U2331" s="4">
        <v>3202.8</v>
      </c>
      <c r="V2331" s="4">
        <v>3202.8</v>
      </c>
      <c r="W2331" s="4">
        <v>1500</v>
      </c>
      <c r="X2331" s="3" t="s">
        <v>37</v>
      </c>
    </row>
    <row r="2332" spans="1:24" ht="15.75" customHeight="1">
      <c r="A2332" s="3" t="s">
        <v>66</v>
      </c>
      <c r="B2332" s="3" t="s">
        <v>747</v>
      </c>
      <c r="C2332" s="3" t="s">
        <v>1549</v>
      </c>
      <c r="D2332" s="3" t="s">
        <v>1803</v>
      </c>
      <c r="E2332" s="3" t="s">
        <v>1804</v>
      </c>
      <c r="F2332" s="3" t="s">
        <v>29</v>
      </c>
      <c r="G2332" s="3" t="s">
        <v>30</v>
      </c>
      <c r="H2332" s="3" t="s">
        <v>67</v>
      </c>
      <c r="I2332" s="3" t="s">
        <v>68</v>
      </c>
      <c r="J2332" s="3" t="s">
        <v>69</v>
      </c>
      <c r="K2332" s="3" t="s">
        <v>108</v>
      </c>
      <c r="L2332" s="3" t="s">
        <v>1817</v>
      </c>
      <c r="M2332" s="3" t="s">
        <v>36</v>
      </c>
      <c r="N2332" s="4">
        <v>1785.71</v>
      </c>
      <c r="O2332" s="4">
        <v>-1685.71</v>
      </c>
      <c r="P2332" s="4">
        <v>0</v>
      </c>
      <c r="Q2332" s="4">
        <v>100</v>
      </c>
      <c r="R2332" s="4">
        <v>100</v>
      </c>
      <c r="S2332" s="4">
        <v>0</v>
      </c>
      <c r="T2332" s="4">
        <v>0</v>
      </c>
      <c r="U2332" s="4">
        <v>100</v>
      </c>
      <c r="V2332" s="4">
        <v>100</v>
      </c>
      <c r="W2332" s="4">
        <v>0</v>
      </c>
      <c r="X2332" s="3" t="s">
        <v>37</v>
      </c>
    </row>
    <row r="2333" spans="1:24" ht="15.75" customHeight="1">
      <c r="A2333" s="3" t="s">
        <v>66</v>
      </c>
      <c r="B2333" s="3" t="s">
        <v>747</v>
      </c>
      <c r="C2333" s="3" t="s">
        <v>1549</v>
      </c>
      <c r="D2333" s="3" t="s">
        <v>1803</v>
      </c>
      <c r="E2333" s="3" t="s">
        <v>1804</v>
      </c>
      <c r="F2333" s="3" t="s">
        <v>29</v>
      </c>
      <c r="G2333" s="3" t="s">
        <v>30</v>
      </c>
      <c r="H2333" s="3" t="s">
        <v>67</v>
      </c>
      <c r="I2333" s="3" t="s">
        <v>68</v>
      </c>
      <c r="J2333" s="3" t="s">
        <v>69</v>
      </c>
      <c r="K2333" s="3" t="s">
        <v>110</v>
      </c>
      <c r="L2333" s="3" t="s">
        <v>1574</v>
      </c>
      <c r="M2333" s="3" t="s">
        <v>36</v>
      </c>
      <c r="N2333" s="4">
        <v>6250</v>
      </c>
      <c r="O2333" s="4">
        <v>10433.469999999999</v>
      </c>
      <c r="P2333" s="4">
        <v>0</v>
      </c>
      <c r="Q2333" s="4">
        <v>16683.47</v>
      </c>
      <c r="R2333" s="4">
        <v>0</v>
      </c>
      <c r="S2333" s="4">
        <v>15523.5</v>
      </c>
      <c r="T2333" s="4">
        <v>15523.5</v>
      </c>
      <c r="U2333" s="4">
        <v>1159.97</v>
      </c>
      <c r="V2333" s="4">
        <v>1159.97</v>
      </c>
      <c r="W2333" s="4">
        <v>1159.97</v>
      </c>
      <c r="X2333" s="3" t="s">
        <v>37</v>
      </c>
    </row>
    <row r="2334" spans="1:24" ht="15.75" customHeight="1">
      <c r="A2334" s="3" t="s">
        <v>66</v>
      </c>
      <c r="B2334" s="3" t="s">
        <v>747</v>
      </c>
      <c r="C2334" s="3" t="s">
        <v>1549</v>
      </c>
      <c r="D2334" s="3" t="s">
        <v>1803</v>
      </c>
      <c r="E2334" s="3" t="s">
        <v>1804</v>
      </c>
      <c r="F2334" s="3" t="s">
        <v>29</v>
      </c>
      <c r="G2334" s="3" t="s">
        <v>30</v>
      </c>
      <c r="H2334" s="3" t="s">
        <v>67</v>
      </c>
      <c r="I2334" s="3" t="s">
        <v>68</v>
      </c>
      <c r="J2334" s="3" t="s">
        <v>69</v>
      </c>
      <c r="K2334" s="3" t="s">
        <v>310</v>
      </c>
      <c r="L2334" s="3" t="s">
        <v>1818</v>
      </c>
      <c r="M2334" s="3" t="s">
        <v>36</v>
      </c>
      <c r="N2334" s="4">
        <v>4481.62</v>
      </c>
      <c r="O2334" s="4">
        <v>-4081.62</v>
      </c>
      <c r="P2334" s="4">
        <v>0</v>
      </c>
      <c r="Q2334" s="4">
        <v>400</v>
      </c>
      <c r="R2334" s="4">
        <v>129</v>
      </c>
      <c r="S2334" s="4">
        <v>271</v>
      </c>
      <c r="T2334" s="4">
        <v>243.56</v>
      </c>
      <c r="U2334" s="4">
        <v>129</v>
      </c>
      <c r="V2334" s="4">
        <v>156.44</v>
      </c>
      <c r="W2334" s="4">
        <v>0</v>
      </c>
      <c r="X2334" s="3" t="s">
        <v>37</v>
      </c>
    </row>
    <row r="2335" spans="1:24" ht="15.75" customHeight="1">
      <c r="A2335" s="3" t="s">
        <v>66</v>
      </c>
      <c r="B2335" s="3" t="s">
        <v>747</v>
      </c>
      <c r="C2335" s="3" t="s">
        <v>1549</v>
      </c>
      <c r="D2335" s="3" t="s">
        <v>1803</v>
      </c>
      <c r="E2335" s="3" t="s">
        <v>1804</v>
      </c>
      <c r="F2335" s="3" t="s">
        <v>29</v>
      </c>
      <c r="G2335" s="3" t="s">
        <v>30</v>
      </c>
      <c r="H2335" s="3" t="s">
        <v>67</v>
      </c>
      <c r="I2335" s="3" t="s">
        <v>68</v>
      </c>
      <c r="J2335" s="3" t="s">
        <v>69</v>
      </c>
      <c r="K2335" s="3" t="s">
        <v>112</v>
      </c>
      <c r="L2335" s="3" t="s">
        <v>1575</v>
      </c>
      <c r="M2335" s="3" t="s">
        <v>36</v>
      </c>
      <c r="N2335" s="4">
        <v>8928.57</v>
      </c>
      <c r="O2335" s="4">
        <v>65.31</v>
      </c>
      <c r="P2335" s="4">
        <v>0</v>
      </c>
      <c r="Q2335" s="4">
        <v>8993.8799999999992</v>
      </c>
      <c r="R2335" s="4">
        <v>5067.5600000000004</v>
      </c>
      <c r="S2335" s="4">
        <v>0</v>
      </c>
      <c r="T2335" s="4">
        <v>0</v>
      </c>
      <c r="U2335" s="4">
        <v>8993.8799999999992</v>
      </c>
      <c r="V2335" s="4">
        <v>8993.8799999999992</v>
      </c>
      <c r="W2335" s="4">
        <v>3926.32</v>
      </c>
      <c r="X2335" s="3" t="s">
        <v>37</v>
      </c>
    </row>
    <row r="2336" spans="1:24" ht="15.75" customHeight="1">
      <c r="A2336" s="3" t="s">
        <v>66</v>
      </c>
      <c r="B2336" s="3" t="s">
        <v>747</v>
      </c>
      <c r="C2336" s="3" t="s">
        <v>1549</v>
      </c>
      <c r="D2336" s="3" t="s">
        <v>1803</v>
      </c>
      <c r="E2336" s="3" t="s">
        <v>1804</v>
      </c>
      <c r="F2336" s="3" t="s">
        <v>29</v>
      </c>
      <c r="G2336" s="3" t="s">
        <v>30</v>
      </c>
      <c r="H2336" s="3" t="s">
        <v>67</v>
      </c>
      <c r="I2336" s="3" t="s">
        <v>68</v>
      </c>
      <c r="J2336" s="3" t="s">
        <v>69</v>
      </c>
      <c r="K2336" s="3" t="s">
        <v>351</v>
      </c>
      <c r="L2336" s="3" t="s">
        <v>1576</v>
      </c>
      <c r="M2336" s="3" t="s">
        <v>36</v>
      </c>
      <c r="N2336" s="4">
        <v>11052.15</v>
      </c>
      <c r="O2336" s="4">
        <v>-11052.15</v>
      </c>
      <c r="P2336" s="4">
        <v>0</v>
      </c>
      <c r="Q2336" s="4">
        <v>0</v>
      </c>
      <c r="R2336" s="4">
        <v>0</v>
      </c>
      <c r="S2336" s="4">
        <v>0</v>
      </c>
      <c r="T2336" s="4">
        <v>0</v>
      </c>
      <c r="U2336" s="4">
        <v>0</v>
      </c>
      <c r="V2336" s="4">
        <v>0</v>
      </c>
      <c r="W2336" s="4">
        <v>0</v>
      </c>
      <c r="X2336" s="3" t="s">
        <v>37</v>
      </c>
    </row>
    <row r="2337" spans="1:24" ht="15.75" customHeight="1">
      <c r="A2337" s="3" t="s">
        <v>66</v>
      </c>
      <c r="B2337" s="3" t="s">
        <v>747</v>
      </c>
      <c r="C2337" s="3" t="s">
        <v>1549</v>
      </c>
      <c r="D2337" s="3" t="s">
        <v>1803</v>
      </c>
      <c r="E2337" s="3" t="s">
        <v>1804</v>
      </c>
      <c r="F2337" s="3" t="s">
        <v>29</v>
      </c>
      <c r="G2337" s="3" t="s">
        <v>30</v>
      </c>
      <c r="H2337" s="3" t="s">
        <v>67</v>
      </c>
      <c r="I2337" s="3" t="s">
        <v>68</v>
      </c>
      <c r="J2337" s="3" t="s">
        <v>69</v>
      </c>
      <c r="K2337" s="3" t="s">
        <v>316</v>
      </c>
      <c r="L2337" s="3" t="s">
        <v>1819</v>
      </c>
      <c r="M2337" s="3" t="s">
        <v>36</v>
      </c>
      <c r="N2337" s="4">
        <v>1785.71</v>
      </c>
      <c r="O2337" s="4">
        <v>-1325.01</v>
      </c>
      <c r="P2337" s="4">
        <v>0</v>
      </c>
      <c r="Q2337" s="4">
        <v>460.7</v>
      </c>
      <c r="R2337" s="4">
        <v>0</v>
      </c>
      <c r="S2337" s="4">
        <v>460.7</v>
      </c>
      <c r="T2337" s="4">
        <v>460.7</v>
      </c>
      <c r="U2337" s="4">
        <v>0</v>
      </c>
      <c r="V2337" s="4">
        <v>0</v>
      </c>
      <c r="W2337" s="4">
        <v>0</v>
      </c>
      <c r="X2337" s="3" t="s">
        <v>37</v>
      </c>
    </row>
    <row r="2338" spans="1:24" ht="15.75" customHeight="1">
      <c r="A2338" s="3" t="s">
        <v>114</v>
      </c>
      <c r="B2338" s="3" t="s">
        <v>747</v>
      </c>
      <c r="C2338" s="3" t="s">
        <v>1549</v>
      </c>
      <c r="D2338" s="3" t="s">
        <v>1803</v>
      </c>
      <c r="E2338" s="3" t="s">
        <v>1804</v>
      </c>
      <c r="F2338" s="3" t="s">
        <v>29</v>
      </c>
      <c r="G2338" s="3" t="s">
        <v>30</v>
      </c>
      <c r="H2338" s="3" t="s">
        <v>67</v>
      </c>
      <c r="I2338" s="3" t="s">
        <v>68</v>
      </c>
      <c r="J2338" s="3" t="s">
        <v>115</v>
      </c>
      <c r="K2338" s="3" t="s">
        <v>116</v>
      </c>
      <c r="L2338" s="3" t="s">
        <v>1820</v>
      </c>
      <c r="M2338" s="3" t="s">
        <v>36</v>
      </c>
      <c r="N2338" s="4">
        <v>6500</v>
      </c>
      <c r="O2338" s="4">
        <v>-5800</v>
      </c>
      <c r="P2338" s="4">
        <v>0</v>
      </c>
      <c r="Q2338" s="4">
        <v>700</v>
      </c>
      <c r="R2338" s="4">
        <v>250</v>
      </c>
      <c r="S2338" s="4">
        <v>0</v>
      </c>
      <c r="T2338" s="4">
        <v>0</v>
      </c>
      <c r="U2338" s="4">
        <v>700</v>
      </c>
      <c r="V2338" s="4">
        <v>700</v>
      </c>
      <c r="W2338" s="4">
        <v>450</v>
      </c>
      <c r="X2338" s="3" t="s">
        <v>37</v>
      </c>
    </row>
    <row r="2339" spans="1:24" ht="15.75" customHeight="1">
      <c r="A2339" s="3" t="s">
        <v>114</v>
      </c>
      <c r="B2339" s="3" t="s">
        <v>747</v>
      </c>
      <c r="C2339" s="3" t="s">
        <v>1549</v>
      </c>
      <c r="D2339" s="3" t="s">
        <v>1803</v>
      </c>
      <c r="E2339" s="3" t="s">
        <v>1804</v>
      </c>
      <c r="F2339" s="3" t="s">
        <v>29</v>
      </c>
      <c r="G2339" s="3" t="s">
        <v>30</v>
      </c>
      <c r="H2339" s="3" t="s">
        <v>67</v>
      </c>
      <c r="I2339" s="3" t="s">
        <v>68</v>
      </c>
      <c r="J2339" s="3" t="s">
        <v>115</v>
      </c>
      <c r="K2339" s="3" t="s">
        <v>318</v>
      </c>
      <c r="L2339" s="3" t="s">
        <v>1821</v>
      </c>
      <c r="M2339" s="3" t="s">
        <v>36</v>
      </c>
      <c r="N2339" s="4">
        <v>100</v>
      </c>
      <c r="O2339" s="4">
        <v>0</v>
      </c>
      <c r="P2339" s="4">
        <v>0</v>
      </c>
      <c r="Q2339" s="4">
        <v>100</v>
      </c>
      <c r="R2339" s="4">
        <v>100</v>
      </c>
      <c r="S2339" s="4">
        <v>0</v>
      </c>
      <c r="T2339" s="4">
        <v>0</v>
      </c>
      <c r="U2339" s="4">
        <v>100</v>
      </c>
      <c r="V2339" s="4">
        <v>100</v>
      </c>
      <c r="W2339" s="4">
        <v>0</v>
      </c>
      <c r="X2339" s="3" t="s">
        <v>37</v>
      </c>
    </row>
    <row r="2340" spans="1:24" ht="15.75" customHeight="1">
      <c r="A2340" s="3" t="s">
        <v>118</v>
      </c>
      <c r="B2340" s="3" t="s">
        <v>747</v>
      </c>
      <c r="C2340" s="3" t="s">
        <v>1549</v>
      </c>
      <c r="D2340" s="3" t="s">
        <v>1803</v>
      </c>
      <c r="E2340" s="3" t="s">
        <v>1804</v>
      </c>
      <c r="F2340" s="3" t="s">
        <v>1822</v>
      </c>
      <c r="G2340" s="3" t="s">
        <v>1823</v>
      </c>
      <c r="H2340" s="3" t="s">
        <v>1824</v>
      </c>
      <c r="I2340" s="3" t="s">
        <v>1825</v>
      </c>
      <c r="J2340" s="3" t="s">
        <v>123</v>
      </c>
      <c r="K2340" s="3" t="s">
        <v>178</v>
      </c>
      <c r="L2340" s="3" t="s">
        <v>1826</v>
      </c>
      <c r="M2340" s="3" t="s">
        <v>126</v>
      </c>
      <c r="N2340" s="4">
        <v>25765.86</v>
      </c>
      <c r="O2340" s="4">
        <v>18616.16</v>
      </c>
      <c r="P2340" s="4">
        <v>0</v>
      </c>
      <c r="Q2340" s="4">
        <v>44382.02</v>
      </c>
      <c r="R2340" s="4">
        <v>0</v>
      </c>
      <c r="S2340" s="4">
        <v>6182.02</v>
      </c>
      <c r="T2340" s="4">
        <v>6182.02</v>
      </c>
      <c r="U2340" s="4">
        <v>38200</v>
      </c>
      <c r="V2340" s="4">
        <v>38200</v>
      </c>
      <c r="W2340" s="4">
        <v>38200</v>
      </c>
      <c r="X2340" s="3" t="s">
        <v>127</v>
      </c>
    </row>
    <row r="2341" spans="1:24" ht="15.75" customHeight="1">
      <c r="A2341" s="3" t="s">
        <v>118</v>
      </c>
      <c r="B2341" s="3" t="s">
        <v>747</v>
      </c>
      <c r="C2341" s="3" t="s">
        <v>1549</v>
      </c>
      <c r="D2341" s="3" t="s">
        <v>1803</v>
      </c>
      <c r="E2341" s="3" t="s">
        <v>1804</v>
      </c>
      <c r="F2341" s="3" t="s">
        <v>1822</v>
      </c>
      <c r="G2341" s="3" t="s">
        <v>1823</v>
      </c>
      <c r="H2341" s="3" t="s">
        <v>1824</v>
      </c>
      <c r="I2341" s="3" t="s">
        <v>1825</v>
      </c>
      <c r="J2341" s="3" t="s">
        <v>123</v>
      </c>
      <c r="K2341" s="3" t="s">
        <v>332</v>
      </c>
      <c r="L2341" s="3" t="s">
        <v>1827</v>
      </c>
      <c r="M2341" s="3" t="s">
        <v>126</v>
      </c>
      <c r="N2341" s="4">
        <v>30237</v>
      </c>
      <c r="O2341" s="4">
        <v>-15182.46</v>
      </c>
      <c r="P2341" s="4">
        <v>0</v>
      </c>
      <c r="Q2341" s="4">
        <v>15054.54</v>
      </c>
      <c r="R2341" s="4">
        <v>0</v>
      </c>
      <c r="S2341" s="4">
        <v>15054.54</v>
      </c>
      <c r="T2341" s="4">
        <v>15054.54</v>
      </c>
      <c r="U2341" s="4">
        <v>0</v>
      </c>
      <c r="V2341" s="4">
        <v>0</v>
      </c>
      <c r="W2341" s="4">
        <v>0</v>
      </c>
      <c r="X2341" s="3" t="s">
        <v>127</v>
      </c>
    </row>
    <row r="2342" spans="1:24" ht="15.75" customHeight="1">
      <c r="A2342" s="3" t="s">
        <v>118</v>
      </c>
      <c r="B2342" s="3" t="s">
        <v>747</v>
      </c>
      <c r="C2342" s="3" t="s">
        <v>1549</v>
      </c>
      <c r="D2342" s="3" t="s">
        <v>1803</v>
      </c>
      <c r="E2342" s="3" t="s">
        <v>1804</v>
      </c>
      <c r="F2342" s="3" t="s">
        <v>1822</v>
      </c>
      <c r="G2342" s="3" t="s">
        <v>1823</v>
      </c>
      <c r="H2342" s="3" t="s">
        <v>1824</v>
      </c>
      <c r="I2342" s="3" t="s">
        <v>1825</v>
      </c>
      <c r="J2342" s="3" t="s">
        <v>123</v>
      </c>
      <c r="K2342" s="3" t="s">
        <v>169</v>
      </c>
      <c r="L2342" s="3" t="s">
        <v>1828</v>
      </c>
      <c r="M2342" s="3" t="s">
        <v>126</v>
      </c>
      <c r="N2342" s="4">
        <v>171855.74</v>
      </c>
      <c r="O2342" s="4">
        <v>84357.7</v>
      </c>
      <c r="P2342" s="4">
        <v>0</v>
      </c>
      <c r="Q2342" s="4">
        <v>256213.44</v>
      </c>
      <c r="R2342" s="4">
        <v>0</v>
      </c>
      <c r="S2342" s="4">
        <v>89089.07</v>
      </c>
      <c r="T2342" s="4">
        <v>89089.07</v>
      </c>
      <c r="U2342" s="4">
        <v>167124.37</v>
      </c>
      <c r="V2342" s="4">
        <v>167124.37</v>
      </c>
      <c r="W2342" s="4">
        <v>167124.37</v>
      </c>
      <c r="X2342" s="3" t="s">
        <v>127</v>
      </c>
    </row>
    <row r="2343" spans="1:24" ht="15.75" customHeight="1">
      <c r="A2343" s="3" t="s">
        <v>118</v>
      </c>
      <c r="B2343" s="3" t="s">
        <v>747</v>
      </c>
      <c r="C2343" s="3" t="s">
        <v>1549</v>
      </c>
      <c r="D2343" s="3" t="s">
        <v>1803</v>
      </c>
      <c r="E2343" s="3" t="s">
        <v>1804</v>
      </c>
      <c r="F2343" s="3" t="s">
        <v>1822</v>
      </c>
      <c r="G2343" s="3" t="s">
        <v>1823</v>
      </c>
      <c r="H2343" s="3" t="s">
        <v>1824</v>
      </c>
      <c r="I2343" s="3" t="s">
        <v>1825</v>
      </c>
      <c r="J2343" s="3" t="s">
        <v>123</v>
      </c>
      <c r="K2343" s="3" t="s">
        <v>154</v>
      </c>
      <c r="L2343" s="3" t="s">
        <v>1829</v>
      </c>
      <c r="M2343" s="3" t="s">
        <v>126</v>
      </c>
      <c r="N2343" s="4">
        <v>70400</v>
      </c>
      <c r="O2343" s="4">
        <v>0</v>
      </c>
      <c r="P2343" s="4">
        <v>0</v>
      </c>
      <c r="Q2343" s="4">
        <v>70400</v>
      </c>
      <c r="R2343" s="4">
        <v>1569.32</v>
      </c>
      <c r="S2343" s="4">
        <v>51502.21</v>
      </c>
      <c r="T2343" s="4">
        <v>0</v>
      </c>
      <c r="U2343" s="4">
        <v>18897.79</v>
      </c>
      <c r="V2343" s="4">
        <v>70400</v>
      </c>
      <c r="W2343" s="4">
        <v>17328.47</v>
      </c>
      <c r="X2343" s="3" t="s">
        <v>127</v>
      </c>
    </row>
    <row r="2344" spans="1:24" ht="15.75" customHeight="1">
      <c r="A2344" s="3" t="s">
        <v>118</v>
      </c>
      <c r="B2344" s="3" t="s">
        <v>747</v>
      </c>
      <c r="C2344" s="3" t="s">
        <v>1549</v>
      </c>
      <c r="D2344" s="3" t="s">
        <v>1803</v>
      </c>
      <c r="E2344" s="3" t="s">
        <v>1804</v>
      </c>
      <c r="F2344" s="3" t="s">
        <v>1822</v>
      </c>
      <c r="G2344" s="3" t="s">
        <v>1823</v>
      </c>
      <c r="H2344" s="3" t="s">
        <v>1824</v>
      </c>
      <c r="I2344" s="3" t="s">
        <v>1825</v>
      </c>
      <c r="J2344" s="3" t="s">
        <v>123</v>
      </c>
      <c r="K2344" s="3" t="s">
        <v>330</v>
      </c>
      <c r="L2344" s="3" t="s">
        <v>1830</v>
      </c>
      <c r="M2344" s="3" t="s">
        <v>126</v>
      </c>
      <c r="N2344" s="4">
        <v>19908.330000000002</v>
      </c>
      <c r="O2344" s="4">
        <v>-1433</v>
      </c>
      <c r="P2344" s="4">
        <v>0</v>
      </c>
      <c r="Q2344" s="4">
        <v>18475.330000000002</v>
      </c>
      <c r="R2344" s="4">
        <v>0</v>
      </c>
      <c r="S2344" s="4">
        <v>0</v>
      </c>
      <c r="T2344" s="4">
        <v>0</v>
      </c>
      <c r="U2344" s="4">
        <v>18475.330000000002</v>
      </c>
      <c r="V2344" s="4">
        <v>18475.330000000002</v>
      </c>
      <c r="W2344" s="4">
        <v>18475.330000000002</v>
      </c>
      <c r="X2344" s="3" t="s">
        <v>127</v>
      </c>
    </row>
    <row r="2345" spans="1:24" ht="15.75" customHeight="1">
      <c r="A2345" s="3" t="s">
        <v>118</v>
      </c>
      <c r="B2345" s="3" t="s">
        <v>747</v>
      </c>
      <c r="C2345" s="3" t="s">
        <v>1549</v>
      </c>
      <c r="D2345" s="3" t="s">
        <v>1803</v>
      </c>
      <c r="E2345" s="3" t="s">
        <v>1804</v>
      </c>
      <c r="F2345" s="3" t="s">
        <v>1822</v>
      </c>
      <c r="G2345" s="3" t="s">
        <v>1823</v>
      </c>
      <c r="H2345" s="3" t="s">
        <v>1824</v>
      </c>
      <c r="I2345" s="3" t="s">
        <v>1825</v>
      </c>
      <c r="J2345" s="3" t="s">
        <v>123</v>
      </c>
      <c r="K2345" s="3" t="s">
        <v>359</v>
      </c>
      <c r="L2345" s="3" t="s">
        <v>1831</v>
      </c>
      <c r="M2345" s="3" t="s">
        <v>126</v>
      </c>
      <c r="N2345" s="4">
        <v>14905.25</v>
      </c>
      <c r="O2345" s="4">
        <v>-14905.25</v>
      </c>
      <c r="P2345" s="4">
        <v>0</v>
      </c>
      <c r="Q2345" s="4">
        <v>0</v>
      </c>
      <c r="R2345" s="4">
        <v>0</v>
      </c>
      <c r="S2345" s="4">
        <v>0</v>
      </c>
      <c r="T2345" s="4">
        <v>0</v>
      </c>
      <c r="U2345" s="4">
        <v>0</v>
      </c>
      <c r="V2345" s="4">
        <v>0</v>
      </c>
      <c r="W2345" s="4">
        <v>0</v>
      </c>
      <c r="X2345" s="3" t="s">
        <v>127</v>
      </c>
    </row>
    <row r="2346" spans="1:24" ht="15.75" customHeight="1">
      <c r="A2346" s="3" t="s">
        <v>118</v>
      </c>
      <c r="B2346" s="3" t="s">
        <v>747</v>
      </c>
      <c r="C2346" s="3" t="s">
        <v>1549</v>
      </c>
      <c r="D2346" s="3" t="s">
        <v>1803</v>
      </c>
      <c r="E2346" s="3" t="s">
        <v>1804</v>
      </c>
      <c r="F2346" s="3" t="s">
        <v>1822</v>
      </c>
      <c r="G2346" s="3" t="s">
        <v>1823</v>
      </c>
      <c r="H2346" s="3" t="s">
        <v>1824</v>
      </c>
      <c r="I2346" s="3" t="s">
        <v>1825</v>
      </c>
      <c r="J2346" s="3" t="s">
        <v>123</v>
      </c>
      <c r="K2346" s="3" t="s">
        <v>1832</v>
      </c>
      <c r="L2346" s="3" t="s">
        <v>1833</v>
      </c>
      <c r="M2346" s="3" t="s">
        <v>126</v>
      </c>
      <c r="N2346" s="4">
        <v>88474.25</v>
      </c>
      <c r="O2346" s="4">
        <v>-18474.25</v>
      </c>
      <c r="P2346" s="4">
        <v>0</v>
      </c>
      <c r="Q2346" s="4">
        <v>70000</v>
      </c>
      <c r="R2346" s="4">
        <v>0</v>
      </c>
      <c r="S2346" s="4">
        <v>0</v>
      </c>
      <c r="T2346" s="4">
        <v>0</v>
      </c>
      <c r="U2346" s="4">
        <v>70000</v>
      </c>
      <c r="V2346" s="4">
        <v>70000</v>
      </c>
      <c r="W2346" s="4">
        <v>70000</v>
      </c>
      <c r="X2346" s="3" t="s">
        <v>127</v>
      </c>
    </row>
    <row r="2347" spans="1:24" ht="15.75" customHeight="1">
      <c r="A2347" s="3" t="s">
        <v>118</v>
      </c>
      <c r="B2347" s="3" t="s">
        <v>747</v>
      </c>
      <c r="C2347" s="3" t="s">
        <v>1549</v>
      </c>
      <c r="D2347" s="3" t="s">
        <v>1803</v>
      </c>
      <c r="E2347" s="3" t="s">
        <v>1804</v>
      </c>
      <c r="F2347" s="3" t="s">
        <v>1822</v>
      </c>
      <c r="G2347" s="3" t="s">
        <v>1823</v>
      </c>
      <c r="H2347" s="3" t="s">
        <v>1824</v>
      </c>
      <c r="I2347" s="3" t="s">
        <v>1825</v>
      </c>
      <c r="J2347" s="3" t="s">
        <v>123</v>
      </c>
      <c r="K2347" s="3" t="s">
        <v>930</v>
      </c>
      <c r="L2347" s="3" t="s">
        <v>1834</v>
      </c>
      <c r="M2347" s="3" t="s">
        <v>126</v>
      </c>
      <c r="N2347" s="4">
        <v>14700</v>
      </c>
      <c r="O2347" s="4">
        <v>-7882.5</v>
      </c>
      <c r="P2347" s="4">
        <v>0</v>
      </c>
      <c r="Q2347" s="4">
        <v>6817.5</v>
      </c>
      <c r="R2347" s="4">
        <v>0</v>
      </c>
      <c r="S2347" s="4">
        <v>0</v>
      </c>
      <c r="T2347" s="4">
        <v>0</v>
      </c>
      <c r="U2347" s="4">
        <v>6817.5</v>
      </c>
      <c r="V2347" s="4">
        <v>6817.5</v>
      </c>
      <c r="W2347" s="4">
        <v>6817.5</v>
      </c>
      <c r="X2347" s="3" t="s">
        <v>127</v>
      </c>
    </row>
    <row r="2348" spans="1:24" ht="15.75" customHeight="1">
      <c r="A2348" s="3" t="s">
        <v>118</v>
      </c>
      <c r="B2348" s="3" t="s">
        <v>747</v>
      </c>
      <c r="C2348" s="3" t="s">
        <v>1549</v>
      </c>
      <c r="D2348" s="3" t="s">
        <v>1803</v>
      </c>
      <c r="E2348" s="3" t="s">
        <v>1804</v>
      </c>
      <c r="F2348" s="3" t="s">
        <v>1822</v>
      </c>
      <c r="G2348" s="3" t="s">
        <v>1823</v>
      </c>
      <c r="H2348" s="3" t="s">
        <v>1824</v>
      </c>
      <c r="I2348" s="3" t="s">
        <v>1825</v>
      </c>
      <c r="J2348" s="3" t="s">
        <v>123</v>
      </c>
      <c r="K2348" s="3" t="s">
        <v>799</v>
      </c>
      <c r="L2348" s="3" t="s">
        <v>1835</v>
      </c>
      <c r="M2348" s="3" t="s">
        <v>126</v>
      </c>
      <c r="N2348" s="4">
        <v>500</v>
      </c>
      <c r="O2348" s="4">
        <v>3100</v>
      </c>
      <c r="P2348" s="4">
        <v>0</v>
      </c>
      <c r="Q2348" s="4">
        <v>3600</v>
      </c>
      <c r="R2348" s="4">
        <v>0</v>
      </c>
      <c r="S2348" s="4">
        <v>0</v>
      </c>
      <c r="T2348" s="4">
        <v>0</v>
      </c>
      <c r="U2348" s="4">
        <v>3600</v>
      </c>
      <c r="V2348" s="4">
        <v>3600</v>
      </c>
      <c r="W2348" s="4">
        <v>3600</v>
      </c>
      <c r="X2348" s="3" t="s">
        <v>127</v>
      </c>
    </row>
    <row r="2349" spans="1:24" ht="15.75" customHeight="1">
      <c r="A2349" s="3" t="s">
        <v>118</v>
      </c>
      <c r="B2349" s="3" t="s">
        <v>747</v>
      </c>
      <c r="C2349" s="3" t="s">
        <v>1549</v>
      </c>
      <c r="D2349" s="3" t="s">
        <v>1803</v>
      </c>
      <c r="E2349" s="3" t="s">
        <v>1804</v>
      </c>
      <c r="F2349" s="3" t="s">
        <v>1822</v>
      </c>
      <c r="G2349" s="3" t="s">
        <v>1823</v>
      </c>
      <c r="H2349" s="3" t="s">
        <v>1824</v>
      </c>
      <c r="I2349" s="3" t="s">
        <v>1825</v>
      </c>
      <c r="J2349" s="3" t="s">
        <v>123</v>
      </c>
      <c r="K2349" s="3" t="s">
        <v>144</v>
      </c>
      <c r="L2349" s="3" t="s">
        <v>1836</v>
      </c>
      <c r="M2349" s="3" t="s">
        <v>126</v>
      </c>
      <c r="N2349" s="4">
        <v>0</v>
      </c>
      <c r="O2349" s="4">
        <v>2660</v>
      </c>
      <c r="P2349" s="4">
        <v>0</v>
      </c>
      <c r="Q2349" s="4">
        <v>2660</v>
      </c>
      <c r="R2349" s="4">
        <v>0</v>
      </c>
      <c r="S2349" s="4">
        <v>0</v>
      </c>
      <c r="T2349" s="4">
        <v>0</v>
      </c>
      <c r="U2349" s="4">
        <v>2660</v>
      </c>
      <c r="V2349" s="4">
        <v>2660</v>
      </c>
      <c r="W2349" s="4">
        <v>2660</v>
      </c>
      <c r="X2349" s="3" t="s">
        <v>127</v>
      </c>
    </row>
    <row r="2350" spans="1:24" ht="15.75" customHeight="1">
      <c r="A2350" s="3" t="s">
        <v>118</v>
      </c>
      <c r="B2350" s="3" t="s">
        <v>747</v>
      </c>
      <c r="C2350" s="3" t="s">
        <v>1549</v>
      </c>
      <c r="D2350" s="3" t="s">
        <v>1803</v>
      </c>
      <c r="E2350" s="3" t="s">
        <v>1804</v>
      </c>
      <c r="F2350" s="3" t="s">
        <v>1822</v>
      </c>
      <c r="G2350" s="3" t="s">
        <v>1823</v>
      </c>
      <c r="H2350" s="3" t="s">
        <v>1824</v>
      </c>
      <c r="I2350" s="3" t="s">
        <v>1825</v>
      </c>
      <c r="J2350" s="3" t="s">
        <v>123</v>
      </c>
      <c r="K2350" s="3" t="s">
        <v>631</v>
      </c>
      <c r="L2350" s="3" t="s">
        <v>1837</v>
      </c>
      <c r="M2350" s="3" t="s">
        <v>126</v>
      </c>
      <c r="N2350" s="4">
        <v>6000</v>
      </c>
      <c r="O2350" s="4">
        <v>-5456</v>
      </c>
      <c r="P2350" s="4">
        <v>0</v>
      </c>
      <c r="Q2350" s="4">
        <v>544</v>
      </c>
      <c r="R2350" s="4">
        <v>0</v>
      </c>
      <c r="S2350" s="4">
        <v>0</v>
      </c>
      <c r="T2350" s="4">
        <v>0</v>
      </c>
      <c r="U2350" s="4">
        <v>544</v>
      </c>
      <c r="V2350" s="4">
        <v>544</v>
      </c>
      <c r="W2350" s="4">
        <v>544</v>
      </c>
      <c r="X2350" s="3" t="s">
        <v>127</v>
      </c>
    </row>
    <row r="2351" spans="1:24" ht="15.75" customHeight="1">
      <c r="A2351" s="3" t="s">
        <v>118</v>
      </c>
      <c r="B2351" s="3" t="s">
        <v>747</v>
      </c>
      <c r="C2351" s="3" t="s">
        <v>1549</v>
      </c>
      <c r="D2351" s="3" t="s">
        <v>1803</v>
      </c>
      <c r="E2351" s="3" t="s">
        <v>1804</v>
      </c>
      <c r="F2351" s="3" t="s">
        <v>1822</v>
      </c>
      <c r="G2351" s="3" t="s">
        <v>1823</v>
      </c>
      <c r="H2351" s="3" t="s">
        <v>1824</v>
      </c>
      <c r="I2351" s="3" t="s">
        <v>1825</v>
      </c>
      <c r="J2351" s="3" t="s">
        <v>123</v>
      </c>
      <c r="K2351" s="3" t="s">
        <v>204</v>
      </c>
      <c r="L2351" s="3" t="s">
        <v>1838</v>
      </c>
      <c r="M2351" s="3" t="s">
        <v>126</v>
      </c>
      <c r="N2351" s="4">
        <v>3000</v>
      </c>
      <c r="O2351" s="4">
        <v>3300</v>
      </c>
      <c r="P2351" s="4">
        <v>0</v>
      </c>
      <c r="Q2351" s="4">
        <v>6300</v>
      </c>
      <c r="R2351" s="4">
        <v>6255.4</v>
      </c>
      <c r="S2351" s="4">
        <v>0</v>
      </c>
      <c r="T2351" s="4">
        <v>0</v>
      </c>
      <c r="U2351" s="4">
        <v>6300</v>
      </c>
      <c r="V2351" s="4">
        <v>6300</v>
      </c>
      <c r="W2351" s="4">
        <v>44.6</v>
      </c>
      <c r="X2351" s="3" t="s">
        <v>127</v>
      </c>
    </row>
    <row r="2352" spans="1:24" ht="15.75" customHeight="1">
      <c r="A2352" s="3" t="s">
        <v>118</v>
      </c>
      <c r="B2352" s="3" t="s">
        <v>747</v>
      </c>
      <c r="C2352" s="3" t="s">
        <v>1549</v>
      </c>
      <c r="D2352" s="3" t="s">
        <v>1803</v>
      </c>
      <c r="E2352" s="3" t="s">
        <v>1804</v>
      </c>
      <c r="F2352" s="3" t="s">
        <v>1822</v>
      </c>
      <c r="G2352" s="3" t="s">
        <v>1823</v>
      </c>
      <c r="H2352" s="3" t="s">
        <v>1824</v>
      </c>
      <c r="I2352" s="3" t="s">
        <v>1825</v>
      </c>
      <c r="J2352" s="3" t="s">
        <v>123</v>
      </c>
      <c r="K2352" s="3" t="s">
        <v>328</v>
      </c>
      <c r="L2352" s="3" t="s">
        <v>1839</v>
      </c>
      <c r="M2352" s="3" t="s">
        <v>126</v>
      </c>
      <c r="N2352" s="4">
        <v>2000</v>
      </c>
      <c r="O2352" s="4">
        <v>-2000</v>
      </c>
      <c r="P2352" s="4">
        <v>0</v>
      </c>
      <c r="Q2352" s="4">
        <v>0</v>
      </c>
      <c r="R2352" s="4">
        <v>0</v>
      </c>
      <c r="S2352" s="4">
        <v>0</v>
      </c>
      <c r="T2352" s="4">
        <v>0</v>
      </c>
      <c r="U2352" s="4">
        <v>0</v>
      </c>
      <c r="V2352" s="4">
        <v>0</v>
      </c>
      <c r="W2352" s="4">
        <v>0</v>
      </c>
      <c r="X2352" s="3" t="s">
        <v>127</v>
      </c>
    </row>
    <row r="2353" spans="1:24" ht="15.75" customHeight="1">
      <c r="A2353" s="3" t="s">
        <v>118</v>
      </c>
      <c r="B2353" s="3" t="s">
        <v>747</v>
      </c>
      <c r="C2353" s="3" t="s">
        <v>1549</v>
      </c>
      <c r="D2353" s="3" t="s">
        <v>1803</v>
      </c>
      <c r="E2353" s="3" t="s">
        <v>1804</v>
      </c>
      <c r="F2353" s="3" t="s">
        <v>1822</v>
      </c>
      <c r="G2353" s="3" t="s">
        <v>1823</v>
      </c>
      <c r="H2353" s="3" t="s">
        <v>1824</v>
      </c>
      <c r="I2353" s="3" t="s">
        <v>1825</v>
      </c>
      <c r="J2353" s="3" t="s">
        <v>123</v>
      </c>
      <c r="K2353" s="3" t="s">
        <v>458</v>
      </c>
      <c r="L2353" s="3" t="s">
        <v>1840</v>
      </c>
      <c r="M2353" s="3" t="s">
        <v>126</v>
      </c>
      <c r="N2353" s="4">
        <v>213024.27</v>
      </c>
      <c r="O2353" s="4">
        <v>21845.98</v>
      </c>
      <c r="P2353" s="4">
        <v>0</v>
      </c>
      <c r="Q2353" s="4">
        <v>234870.25</v>
      </c>
      <c r="R2353" s="4">
        <v>73026</v>
      </c>
      <c r="S2353" s="4">
        <v>16530.38</v>
      </c>
      <c r="T2353" s="4">
        <v>16530.38</v>
      </c>
      <c r="U2353" s="4">
        <v>218339.87</v>
      </c>
      <c r="V2353" s="4">
        <v>218339.87</v>
      </c>
      <c r="W2353" s="4">
        <v>145313.87</v>
      </c>
      <c r="X2353" s="3" t="s">
        <v>127</v>
      </c>
    </row>
    <row r="2354" spans="1:24" ht="15.75" customHeight="1">
      <c r="A2354" s="3" t="s">
        <v>118</v>
      </c>
      <c r="B2354" s="3" t="s">
        <v>747</v>
      </c>
      <c r="C2354" s="3" t="s">
        <v>1549</v>
      </c>
      <c r="D2354" s="3" t="s">
        <v>1803</v>
      </c>
      <c r="E2354" s="3" t="s">
        <v>1804</v>
      </c>
      <c r="F2354" s="3" t="s">
        <v>1822</v>
      </c>
      <c r="G2354" s="3" t="s">
        <v>1823</v>
      </c>
      <c r="H2354" s="3" t="s">
        <v>1824</v>
      </c>
      <c r="I2354" s="3" t="s">
        <v>1825</v>
      </c>
      <c r="J2354" s="3" t="s">
        <v>123</v>
      </c>
      <c r="K2354" s="3" t="s">
        <v>938</v>
      </c>
      <c r="L2354" s="3" t="s">
        <v>1841</v>
      </c>
      <c r="M2354" s="3" t="s">
        <v>126</v>
      </c>
      <c r="N2354" s="4">
        <v>73920.149999999994</v>
      </c>
      <c r="O2354" s="4">
        <v>333</v>
      </c>
      <c r="P2354" s="4">
        <v>0</v>
      </c>
      <c r="Q2354" s="4">
        <v>74253.149999999994</v>
      </c>
      <c r="R2354" s="4">
        <v>24543.48</v>
      </c>
      <c r="S2354" s="4">
        <v>0</v>
      </c>
      <c r="T2354" s="4">
        <v>0</v>
      </c>
      <c r="U2354" s="4">
        <v>74253.149999999994</v>
      </c>
      <c r="V2354" s="4">
        <v>74253.149999999994</v>
      </c>
      <c r="W2354" s="4">
        <v>49709.67</v>
      </c>
      <c r="X2354" s="3" t="s">
        <v>127</v>
      </c>
    </row>
    <row r="2355" spans="1:24" ht="15.75" customHeight="1">
      <c r="A2355" s="3" t="s">
        <v>118</v>
      </c>
      <c r="B2355" s="3" t="s">
        <v>747</v>
      </c>
      <c r="C2355" s="3" t="s">
        <v>1549</v>
      </c>
      <c r="D2355" s="3" t="s">
        <v>1803</v>
      </c>
      <c r="E2355" s="3" t="s">
        <v>1804</v>
      </c>
      <c r="F2355" s="3" t="s">
        <v>1822</v>
      </c>
      <c r="G2355" s="3" t="s">
        <v>1823</v>
      </c>
      <c r="H2355" s="3" t="s">
        <v>1824</v>
      </c>
      <c r="I2355" s="3" t="s">
        <v>1825</v>
      </c>
      <c r="J2355" s="3" t="s">
        <v>123</v>
      </c>
      <c r="K2355" s="3" t="s">
        <v>160</v>
      </c>
      <c r="L2355" s="3" t="s">
        <v>1842</v>
      </c>
      <c r="M2355" s="3" t="s">
        <v>126</v>
      </c>
      <c r="N2355" s="4">
        <v>2500</v>
      </c>
      <c r="O2355" s="4">
        <v>-934.82</v>
      </c>
      <c r="P2355" s="4">
        <v>0</v>
      </c>
      <c r="Q2355" s="4">
        <v>1565.18</v>
      </c>
      <c r="R2355" s="4">
        <v>0</v>
      </c>
      <c r="S2355" s="4">
        <v>1565.18</v>
      </c>
      <c r="T2355" s="4">
        <v>1565.18</v>
      </c>
      <c r="U2355" s="4">
        <v>0</v>
      </c>
      <c r="V2355" s="4">
        <v>0</v>
      </c>
      <c r="W2355" s="4">
        <v>0</v>
      </c>
      <c r="X2355" s="3" t="s">
        <v>127</v>
      </c>
    </row>
    <row r="2356" spans="1:24" ht="15.75" customHeight="1">
      <c r="A2356" s="3" t="s">
        <v>118</v>
      </c>
      <c r="B2356" s="3" t="s">
        <v>747</v>
      </c>
      <c r="C2356" s="3" t="s">
        <v>1549</v>
      </c>
      <c r="D2356" s="3" t="s">
        <v>1803</v>
      </c>
      <c r="E2356" s="3" t="s">
        <v>1804</v>
      </c>
      <c r="F2356" s="3" t="s">
        <v>1822</v>
      </c>
      <c r="G2356" s="3" t="s">
        <v>1823</v>
      </c>
      <c r="H2356" s="3" t="s">
        <v>1824</v>
      </c>
      <c r="I2356" s="3" t="s">
        <v>1825</v>
      </c>
      <c r="J2356" s="3" t="s">
        <v>123</v>
      </c>
      <c r="K2356" s="3" t="s">
        <v>324</v>
      </c>
      <c r="L2356" s="3" t="s">
        <v>1843</v>
      </c>
      <c r="M2356" s="3" t="s">
        <v>126</v>
      </c>
      <c r="N2356" s="4">
        <v>1418.57</v>
      </c>
      <c r="O2356" s="4">
        <v>14363.43</v>
      </c>
      <c r="P2356" s="4">
        <v>0</v>
      </c>
      <c r="Q2356" s="4">
        <v>15782</v>
      </c>
      <c r="R2356" s="4">
        <v>655.52</v>
      </c>
      <c r="S2356" s="4">
        <v>0</v>
      </c>
      <c r="T2356" s="4">
        <v>0</v>
      </c>
      <c r="U2356" s="4">
        <v>15782</v>
      </c>
      <c r="V2356" s="4">
        <v>15782</v>
      </c>
      <c r="W2356" s="4">
        <v>15126.48</v>
      </c>
      <c r="X2356" s="3" t="s">
        <v>127</v>
      </c>
    </row>
    <row r="2357" spans="1:24" ht="15.75" customHeight="1">
      <c r="A2357" s="3" t="s">
        <v>118</v>
      </c>
      <c r="B2357" s="3" t="s">
        <v>747</v>
      </c>
      <c r="C2357" s="3" t="s">
        <v>1549</v>
      </c>
      <c r="D2357" s="3" t="s">
        <v>1803</v>
      </c>
      <c r="E2357" s="3" t="s">
        <v>1804</v>
      </c>
      <c r="F2357" s="3" t="s">
        <v>1822</v>
      </c>
      <c r="G2357" s="3" t="s">
        <v>1823</v>
      </c>
      <c r="H2357" s="3" t="s">
        <v>1824</v>
      </c>
      <c r="I2357" s="3" t="s">
        <v>1825</v>
      </c>
      <c r="J2357" s="3" t="s">
        <v>123</v>
      </c>
      <c r="K2357" s="3" t="s">
        <v>322</v>
      </c>
      <c r="L2357" s="3" t="s">
        <v>1844</v>
      </c>
      <c r="M2357" s="3" t="s">
        <v>126</v>
      </c>
      <c r="N2357" s="4">
        <v>1000</v>
      </c>
      <c r="O2357" s="4">
        <v>-1000</v>
      </c>
      <c r="P2357" s="4">
        <v>0</v>
      </c>
      <c r="Q2357" s="4">
        <v>0</v>
      </c>
      <c r="R2357" s="4">
        <v>0</v>
      </c>
      <c r="S2357" s="4">
        <v>0</v>
      </c>
      <c r="T2357" s="4">
        <v>0</v>
      </c>
      <c r="U2357" s="4">
        <v>0</v>
      </c>
      <c r="V2357" s="4">
        <v>0</v>
      </c>
      <c r="W2357" s="4">
        <v>0</v>
      </c>
      <c r="X2357" s="3" t="s">
        <v>127</v>
      </c>
    </row>
    <row r="2358" spans="1:24" ht="15.75" customHeight="1">
      <c r="A2358" s="3" t="s">
        <v>243</v>
      </c>
      <c r="B2358" s="3" t="s">
        <v>747</v>
      </c>
      <c r="C2358" s="3" t="s">
        <v>1549</v>
      </c>
      <c r="D2358" s="3" t="s">
        <v>1803</v>
      </c>
      <c r="E2358" s="3" t="s">
        <v>1804</v>
      </c>
      <c r="F2358" s="3" t="s">
        <v>1822</v>
      </c>
      <c r="G2358" s="3" t="s">
        <v>1823</v>
      </c>
      <c r="H2358" s="3" t="s">
        <v>1824</v>
      </c>
      <c r="I2358" s="3" t="s">
        <v>1825</v>
      </c>
      <c r="J2358" s="3" t="s">
        <v>244</v>
      </c>
      <c r="K2358" s="3" t="s">
        <v>245</v>
      </c>
      <c r="L2358" s="3" t="s">
        <v>1845</v>
      </c>
      <c r="M2358" s="3" t="s">
        <v>126</v>
      </c>
      <c r="N2358" s="4">
        <v>41000</v>
      </c>
      <c r="O2358" s="4">
        <v>-39160</v>
      </c>
      <c r="P2358" s="4">
        <v>0</v>
      </c>
      <c r="Q2358" s="4">
        <v>1840</v>
      </c>
      <c r="R2358" s="4">
        <v>0</v>
      </c>
      <c r="S2358" s="4">
        <v>1840</v>
      </c>
      <c r="T2358" s="4">
        <v>1840</v>
      </c>
      <c r="U2358" s="4">
        <v>0</v>
      </c>
      <c r="V2358" s="4">
        <v>0</v>
      </c>
      <c r="W2358" s="4">
        <v>0</v>
      </c>
      <c r="X2358" s="3" t="s">
        <v>247</v>
      </c>
    </row>
    <row r="2359" spans="1:24" ht="15.75" customHeight="1">
      <c r="A2359" s="3" t="s">
        <v>243</v>
      </c>
      <c r="B2359" s="3" t="s">
        <v>747</v>
      </c>
      <c r="C2359" s="3" t="s">
        <v>1549</v>
      </c>
      <c r="D2359" s="3" t="s">
        <v>1803</v>
      </c>
      <c r="E2359" s="3" t="s">
        <v>1804</v>
      </c>
      <c r="F2359" s="3" t="s">
        <v>1822</v>
      </c>
      <c r="G2359" s="3" t="s">
        <v>1823</v>
      </c>
      <c r="H2359" s="3" t="s">
        <v>1824</v>
      </c>
      <c r="I2359" s="3" t="s">
        <v>1825</v>
      </c>
      <c r="J2359" s="3" t="s">
        <v>244</v>
      </c>
      <c r="K2359" s="3" t="s">
        <v>248</v>
      </c>
      <c r="L2359" s="3" t="s">
        <v>1846</v>
      </c>
      <c r="M2359" s="3" t="s">
        <v>126</v>
      </c>
      <c r="N2359" s="4">
        <v>31915.99</v>
      </c>
      <c r="O2359" s="4">
        <v>-16615.990000000002</v>
      </c>
      <c r="P2359" s="4">
        <v>0</v>
      </c>
      <c r="Q2359" s="4">
        <v>15300</v>
      </c>
      <c r="R2359" s="4">
        <v>949.98</v>
      </c>
      <c r="S2359" s="4">
        <v>0</v>
      </c>
      <c r="T2359" s="4">
        <v>0</v>
      </c>
      <c r="U2359" s="4">
        <v>15300</v>
      </c>
      <c r="V2359" s="4">
        <v>15300</v>
      </c>
      <c r="W2359" s="4">
        <v>14350.02</v>
      </c>
      <c r="X2359" s="3" t="s">
        <v>247</v>
      </c>
    </row>
    <row r="2360" spans="1:24" ht="15.75" customHeight="1">
      <c r="A2360" s="3" t="s">
        <v>243</v>
      </c>
      <c r="B2360" s="3" t="s">
        <v>747</v>
      </c>
      <c r="C2360" s="3" t="s">
        <v>1549</v>
      </c>
      <c r="D2360" s="3" t="s">
        <v>1803</v>
      </c>
      <c r="E2360" s="3" t="s">
        <v>1804</v>
      </c>
      <c r="F2360" s="3" t="s">
        <v>1822</v>
      </c>
      <c r="G2360" s="3" t="s">
        <v>1823</v>
      </c>
      <c r="H2360" s="3" t="s">
        <v>1824</v>
      </c>
      <c r="I2360" s="3" t="s">
        <v>1825</v>
      </c>
      <c r="J2360" s="3" t="s">
        <v>244</v>
      </c>
      <c r="K2360" s="3" t="s">
        <v>254</v>
      </c>
      <c r="L2360" s="3" t="s">
        <v>1847</v>
      </c>
      <c r="M2360" s="3" t="s">
        <v>126</v>
      </c>
      <c r="N2360" s="4">
        <v>355651.84000000003</v>
      </c>
      <c r="O2360" s="4">
        <v>-15018.75</v>
      </c>
      <c r="P2360" s="4">
        <v>0</v>
      </c>
      <c r="Q2360" s="4">
        <v>340633.09</v>
      </c>
      <c r="R2360" s="4">
        <v>239800</v>
      </c>
      <c r="S2360" s="4">
        <v>0</v>
      </c>
      <c r="T2360" s="4">
        <v>0</v>
      </c>
      <c r="U2360" s="4">
        <v>340633.09</v>
      </c>
      <c r="V2360" s="4">
        <v>340633.09</v>
      </c>
      <c r="W2360" s="4">
        <v>100833.09</v>
      </c>
      <c r="X2360" s="3" t="s">
        <v>247</v>
      </c>
    </row>
    <row r="2361" spans="1:24" ht="15.75" customHeight="1">
      <c r="A2361" s="3" t="s">
        <v>243</v>
      </c>
      <c r="B2361" s="3" t="s">
        <v>747</v>
      </c>
      <c r="C2361" s="3" t="s">
        <v>1549</v>
      </c>
      <c r="D2361" s="3" t="s">
        <v>1803</v>
      </c>
      <c r="E2361" s="3" t="s">
        <v>1804</v>
      </c>
      <c r="F2361" s="3" t="s">
        <v>1822</v>
      </c>
      <c r="G2361" s="3" t="s">
        <v>1823</v>
      </c>
      <c r="H2361" s="3" t="s">
        <v>1824</v>
      </c>
      <c r="I2361" s="3" t="s">
        <v>1825</v>
      </c>
      <c r="J2361" s="3" t="s">
        <v>244</v>
      </c>
      <c r="K2361" s="3" t="s">
        <v>449</v>
      </c>
      <c r="L2361" s="3" t="s">
        <v>1848</v>
      </c>
      <c r="M2361" s="3" t="s">
        <v>126</v>
      </c>
      <c r="N2361" s="4">
        <v>3781.01</v>
      </c>
      <c r="O2361" s="4">
        <v>0</v>
      </c>
      <c r="P2361" s="4">
        <v>0</v>
      </c>
      <c r="Q2361" s="4">
        <v>3781.01</v>
      </c>
      <c r="R2361" s="4">
        <v>0</v>
      </c>
      <c r="S2361" s="4">
        <v>3114</v>
      </c>
      <c r="T2361" s="4">
        <v>3114</v>
      </c>
      <c r="U2361" s="4">
        <v>667.01</v>
      </c>
      <c r="V2361" s="4">
        <v>667.01</v>
      </c>
      <c r="W2361" s="4">
        <v>667.01</v>
      </c>
      <c r="X2361" s="3" t="s">
        <v>247</v>
      </c>
    </row>
    <row r="2362" spans="1:24" ht="15.75" customHeight="1">
      <c r="A2362" s="3" t="s">
        <v>243</v>
      </c>
      <c r="B2362" s="3" t="s">
        <v>747</v>
      </c>
      <c r="C2362" s="3" t="s">
        <v>1549</v>
      </c>
      <c r="D2362" s="3" t="s">
        <v>1803</v>
      </c>
      <c r="E2362" s="3" t="s">
        <v>1804</v>
      </c>
      <c r="F2362" s="3" t="s">
        <v>1822</v>
      </c>
      <c r="G2362" s="3" t="s">
        <v>1823</v>
      </c>
      <c r="H2362" s="3" t="s">
        <v>1824</v>
      </c>
      <c r="I2362" s="3" t="s">
        <v>1825</v>
      </c>
      <c r="J2362" s="3" t="s">
        <v>244</v>
      </c>
      <c r="K2362" s="3" t="s">
        <v>250</v>
      </c>
      <c r="L2362" s="3" t="s">
        <v>1849</v>
      </c>
      <c r="M2362" s="3" t="s">
        <v>126</v>
      </c>
      <c r="N2362" s="4">
        <v>165400</v>
      </c>
      <c r="O2362" s="4">
        <v>-69592.87</v>
      </c>
      <c r="P2362" s="4">
        <v>0</v>
      </c>
      <c r="Q2362" s="4">
        <v>95807.13</v>
      </c>
      <c r="R2362" s="4">
        <v>10770</v>
      </c>
      <c r="S2362" s="4">
        <v>53730</v>
      </c>
      <c r="T2362" s="4">
        <v>53730</v>
      </c>
      <c r="U2362" s="4">
        <v>42077.13</v>
      </c>
      <c r="V2362" s="4">
        <v>42077.13</v>
      </c>
      <c r="W2362" s="4">
        <v>31307.13</v>
      </c>
      <c r="X2362" s="3" t="s">
        <v>247</v>
      </c>
    </row>
    <row r="2363" spans="1:24" ht="15.75" customHeight="1">
      <c r="A2363" s="3" t="s">
        <v>243</v>
      </c>
      <c r="B2363" s="3" t="s">
        <v>747</v>
      </c>
      <c r="C2363" s="3" t="s">
        <v>1549</v>
      </c>
      <c r="D2363" s="3" t="s">
        <v>1803</v>
      </c>
      <c r="E2363" s="3" t="s">
        <v>1804</v>
      </c>
      <c r="F2363" s="3" t="s">
        <v>1822</v>
      </c>
      <c r="G2363" s="3" t="s">
        <v>1823</v>
      </c>
      <c r="H2363" s="3" t="s">
        <v>1824</v>
      </c>
      <c r="I2363" s="3" t="s">
        <v>1825</v>
      </c>
      <c r="J2363" s="3" t="s">
        <v>244</v>
      </c>
      <c r="K2363" s="3" t="s">
        <v>1610</v>
      </c>
      <c r="L2363" s="3" t="s">
        <v>1850</v>
      </c>
      <c r="M2363" s="3" t="s">
        <v>126</v>
      </c>
      <c r="N2363" s="4">
        <v>175774.24</v>
      </c>
      <c r="O2363" s="4">
        <v>59079.62</v>
      </c>
      <c r="P2363" s="4">
        <v>0</v>
      </c>
      <c r="Q2363" s="4">
        <v>234853.86</v>
      </c>
      <c r="R2363" s="4">
        <v>0</v>
      </c>
      <c r="S2363" s="4">
        <v>0</v>
      </c>
      <c r="T2363" s="4">
        <v>0</v>
      </c>
      <c r="U2363" s="4">
        <v>234853.86</v>
      </c>
      <c r="V2363" s="4">
        <v>234853.86</v>
      </c>
      <c r="W2363" s="4">
        <v>234853.86</v>
      </c>
      <c r="X2363" s="3" t="s">
        <v>247</v>
      </c>
    </row>
    <row r="2364" spans="1:24" ht="15.75" customHeight="1">
      <c r="A2364" s="3" t="s">
        <v>262</v>
      </c>
      <c r="B2364" s="3" t="s">
        <v>747</v>
      </c>
      <c r="C2364" s="3" t="s">
        <v>1549</v>
      </c>
      <c r="D2364" s="3" t="s">
        <v>1803</v>
      </c>
      <c r="E2364" s="3" t="s">
        <v>1804</v>
      </c>
      <c r="F2364" s="3" t="s">
        <v>29</v>
      </c>
      <c r="G2364" s="3" t="s">
        <v>30</v>
      </c>
      <c r="H2364" s="3" t="s">
        <v>31</v>
      </c>
      <c r="I2364" s="3" t="s">
        <v>32</v>
      </c>
      <c r="J2364" s="3" t="s">
        <v>263</v>
      </c>
      <c r="K2364" s="3" t="s">
        <v>264</v>
      </c>
      <c r="L2364" s="3" t="s">
        <v>1614</v>
      </c>
      <c r="M2364" s="3" t="s">
        <v>36</v>
      </c>
      <c r="N2364" s="4">
        <v>0</v>
      </c>
      <c r="O2364" s="4">
        <v>17428.77</v>
      </c>
      <c r="P2364" s="4">
        <v>0</v>
      </c>
      <c r="Q2364" s="4">
        <v>17428.77</v>
      </c>
      <c r="R2364" s="4">
        <v>0</v>
      </c>
      <c r="S2364" s="4">
        <v>17415.79</v>
      </c>
      <c r="T2364" s="4">
        <v>12705.9</v>
      </c>
      <c r="U2364" s="4">
        <v>12.98</v>
      </c>
      <c r="V2364" s="4">
        <v>4722.87</v>
      </c>
      <c r="W2364" s="4">
        <v>12.98</v>
      </c>
      <c r="X2364" s="3" t="s">
        <v>266</v>
      </c>
    </row>
    <row r="2365" spans="1:24" ht="15.75" customHeight="1">
      <c r="A2365" s="3" t="s">
        <v>24</v>
      </c>
      <c r="B2365" s="3" t="s">
        <v>747</v>
      </c>
      <c r="C2365" s="3" t="s">
        <v>1549</v>
      </c>
      <c r="D2365" s="3" t="s">
        <v>1851</v>
      </c>
      <c r="E2365" s="3" t="s">
        <v>1852</v>
      </c>
      <c r="F2365" s="3" t="s">
        <v>29</v>
      </c>
      <c r="G2365" s="3" t="s">
        <v>30</v>
      </c>
      <c r="H2365" s="3" t="s">
        <v>31</v>
      </c>
      <c r="I2365" s="3" t="s">
        <v>32</v>
      </c>
      <c r="J2365" s="3" t="s">
        <v>33</v>
      </c>
      <c r="K2365" s="3" t="s">
        <v>34</v>
      </c>
      <c r="L2365" s="3" t="s">
        <v>1552</v>
      </c>
      <c r="M2365" s="3" t="s">
        <v>36</v>
      </c>
      <c r="N2365" s="4">
        <v>1344666</v>
      </c>
      <c r="O2365" s="4">
        <v>-36000</v>
      </c>
      <c r="P2365" s="4">
        <v>0</v>
      </c>
      <c r="Q2365" s="4">
        <v>1308666</v>
      </c>
      <c r="R2365" s="4">
        <v>0</v>
      </c>
      <c r="S2365" s="4">
        <v>470387.87</v>
      </c>
      <c r="T2365" s="4">
        <v>470387.87</v>
      </c>
      <c r="U2365" s="4">
        <v>838278.13</v>
      </c>
      <c r="V2365" s="4">
        <v>838278.13</v>
      </c>
      <c r="W2365" s="4">
        <v>838278.13</v>
      </c>
      <c r="X2365" s="3" t="s">
        <v>37</v>
      </c>
    </row>
    <row r="2366" spans="1:24" ht="15.75" customHeight="1">
      <c r="A2366" s="3" t="s">
        <v>24</v>
      </c>
      <c r="B2366" s="3" t="s">
        <v>747</v>
      </c>
      <c r="C2366" s="3" t="s">
        <v>1549</v>
      </c>
      <c r="D2366" s="3" t="s">
        <v>1851</v>
      </c>
      <c r="E2366" s="3" t="s">
        <v>1852</v>
      </c>
      <c r="F2366" s="3" t="s">
        <v>29</v>
      </c>
      <c r="G2366" s="3" t="s">
        <v>30</v>
      </c>
      <c r="H2366" s="3" t="s">
        <v>31</v>
      </c>
      <c r="I2366" s="3" t="s">
        <v>32</v>
      </c>
      <c r="J2366" s="3" t="s">
        <v>33</v>
      </c>
      <c r="K2366" s="3" t="s">
        <v>38</v>
      </c>
      <c r="L2366" s="3" t="s">
        <v>1553</v>
      </c>
      <c r="M2366" s="3" t="s">
        <v>36</v>
      </c>
      <c r="N2366" s="4">
        <v>111562.92</v>
      </c>
      <c r="O2366" s="4">
        <v>0</v>
      </c>
      <c r="P2366" s="4">
        <v>0</v>
      </c>
      <c r="Q2366" s="4">
        <v>111562.92</v>
      </c>
      <c r="R2366" s="4">
        <v>0</v>
      </c>
      <c r="S2366" s="4">
        <v>39251.1</v>
      </c>
      <c r="T2366" s="4">
        <v>39251.1</v>
      </c>
      <c r="U2366" s="4">
        <v>72311.820000000007</v>
      </c>
      <c r="V2366" s="4">
        <v>72311.820000000007</v>
      </c>
      <c r="W2366" s="4">
        <v>72311.820000000007</v>
      </c>
      <c r="X2366" s="3" t="s">
        <v>37</v>
      </c>
    </row>
    <row r="2367" spans="1:24" ht="15.75" customHeight="1">
      <c r="A2367" s="3" t="s">
        <v>24</v>
      </c>
      <c r="B2367" s="3" t="s">
        <v>747</v>
      </c>
      <c r="C2367" s="3" t="s">
        <v>1549</v>
      </c>
      <c r="D2367" s="3" t="s">
        <v>1851</v>
      </c>
      <c r="E2367" s="3" t="s">
        <v>1852</v>
      </c>
      <c r="F2367" s="3" t="s">
        <v>29</v>
      </c>
      <c r="G2367" s="3" t="s">
        <v>30</v>
      </c>
      <c r="H2367" s="3" t="s">
        <v>31</v>
      </c>
      <c r="I2367" s="3" t="s">
        <v>32</v>
      </c>
      <c r="J2367" s="3" t="s">
        <v>33</v>
      </c>
      <c r="K2367" s="3" t="s">
        <v>40</v>
      </c>
      <c r="L2367" s="3" t="s">
        <v>1554</v>
      </c>
      <c r="M2367" s="3" t="s">
        <v>36</v>
      </c>
      <c r="N2367" s="4">
        <v>180730.91</v>
      </c>
      <c r="O2367" s="4">
        <v>0</v>
      </c>
      <c r="P2367" s="4">
        <v>0</v>
      </c>
      <c r="Q2367" s="4">
        <v>180730.91</v>
      </c>
      <c r="R2367" s="4">
        <v>57445.47</v>
      </c>
      <c r="S2367" s="4">
        <v>8954.58</v>
      </c>
      <c r="T2367" s="4">
        <v>8954.58</v>
      </c>
      <c r="U2367" s="4">
        <v>171776.33</v>
      </c>
      <c r="V2367" s="4">
        <v>171776.33</v>
      </c>
      <c r="W2367" s="4">
        <v>114330.86</v>
      </c>
      <c r="X2367" s="3" t="s">
        <v>37</v>
      </c>
    </row>
    <row r="2368" spans="1:24" ht="15.75" customHeight="1">
      <c r="A2368" s="3" t="s">
        <v>24</v>
      </c>
      <c r="B2368" s="3" t="s">
        <v>747</v>
      </c>
      <c r="C2368" s="3" t="s">
        <v>1549</v>
      </c>
      <c r="D2368" s="3" t="s">
        <v>1851</v>
      </c>
      <c r="E2368" s="3" t="s">
        <v>1852</v>
      </c>
      <c r="F2368" s="3" t="s">
        <v>29</v>
      </c>
      <c r="G2368" s="3" t="s">
        <v>30</v>
      </c>
      <c r="H2368" s="3" t="s">
        <v>31</v>
      </c>
      <c r="I2368" s="3" t="s">
        <v>32</v>
      </c>
      <c r="J2368" s="3" t="s">
        <v>33</v>
      </c>
      <c r="K2368" s="3" t="s">
        <v>42</v>
      </c>
      <c r="L2368" s="3" t="s">
        <v>1555</v>
      </c>
      <c r="M2368" s="3" t="s">
        <v>36</v>
      </c>
      <c r="N2368" s="4">
        <v>66725</v>
      </c>
      <c r="O2368" s="4">
        <v>-633.6</v>
      </c>
      <c r="P2368" s="4">
        <v>0</v>
      </c>
      <c r="Q2368" s="4">
        <v>66091.399999999994</v>
      </c>
      <c r="R2368" s="4">
        <v>18900</v>
      </c>
      <c r="S2368" s="4">
        <v>2850</v>
      </c>
      <c r="T2368" s="4">
        <v>2850</v>
      </c>
      <c r="U2368" s="4">
        <v>63241.4</v>
      </c>
      <c r="V2368" s="4">
        <v>63241.4</v>
      </c>
      <c r="W2368" s="4">
        <v>44341.4</v>
      </c>
      <c r="X2368" s="3" t="s">
        <v>37</v>
      </c>
    </row>
    <row r="2369" spans="1:24" ht="15.75" customHeight="1">
      <c r="A2369" s="3" t="s">
        <v>24</v>
      </c>
      <c r="B2369" s="3" t="s">
        <v>747</v>
      </c>
      <c r="C2369" s="3" t="s">
        <v>1549</v>
      </c>
      <c r="D2369" s="3" t="s">
        <v>1851</v>
      </c>
      <c r="E2369" s="3" t="s">
        <v>1852</v>
      </c>
      <c r="F2369" s="3" t="s">
        <v>29</v>
      </c>
      <c r="G2369" s="3" t="s">
        <v>30</v>
      </c>
      <c r="H2369" s="3" t="s">
        <v>31</v>
      </c>
      <c r="I2369" s="3" t="s">
        <v>32</v>
      </c>
      <c r="J2369" s="3" t="s">
        <v>33</v>
      </c>
      <c r="K2369" s="3" t="s">
        <v>44</v>
      </c>
      <c r="L2369" s="3" t="s">
        <v>1556</v>
      </c>
      <c r="M2369" s="3" t="s">
        <v>36</v>
      </c>
      <c r="N2369" s="4">
        <v>1584</v>
      </c>
      <c r="O2369" s="4">
        <v>633.6</v>
      </c>
      <c r="P2369" s="4">
        <v>0</v>
      </c>
      <c r="Q2369" s="4">
        <v>2217.6</v>
      </c>
      <c r="R2369" s="4">
        <v>0</v>
      </c>
      <c r="S2369" s="4">
        <v>693</v>
      </c>
      <c r="T2369" s="4">
        <v>693</v>
      </c>
      <c r="U2369" s="4">
        <v>1524.6</v>
      </c>
      <c r="V2369" s="4">
        <v>1524.6</v>
      </c>
      <c r="W2369" s="4">
        <v>1524.6</v>
      </c>
      <c r="X2369" s="3" t="s">
        <v>37</v>
      </c>
    </row>
    <row r="2370" spans="1:24" ht="15.75" customHeight="1">
      <c r="A2370" s="3" t="s">
        <v>24</v>
      </c>
      <c r="B2370" s="3" t="s">
        <v>747</v>
      </c>
      <c r="C2370" s="3" t="s">
        <v>1549</v>
      </c>
      <c r="D2370" s="3" t="s">
        <v>1851</v>
      </c>
      <c r="E2370" s="3" t="s">
        <v>1852</v>
      </c>
      <c r="F2370" s="3" t="s">
        <v>29</v>
      </c>
      <c r="G2370" s="3" t="s">
        <v>30</v>
      </c>
      <c r="H2370" s="3" t="s">
        <v>31</v>
      </c>
      <c r="I2370" s="3" t="s">
        <v>32</v>
      </c>
      <c r="J2370" s="3" t="s">
        <v>33</v>
      </c>
      <c r="K2370" s="3" t="s">
        <v>46</v>
      </c>
      <c r="L2370" s="3" t="s">
        <v>1557</v>
      </c>
      <c r="M2370" s="3" t="s">
        <v>36</v>
      </c>
      <c r="N2370" s="4">
        <v>12672</v>
      </c>
      <c r="O2370" s="4">
        <v>0</v>
      </c>
      <c r="P2370" s="4">
        <v>0</v>
      </c>
      <c r="Q2370" s="4">
        <v>12672</v>
      </c>
      <c r="R2370" s="4">
        <v>0</v>
      </c>
      <c r="S2370" s="4">
        <v>4128</v>
      </c>
      <c r="T2370" s="4">
        <v>4128</v>
      </c>
      <c r="U2370" s="4">
        <v>8544</v>
      </c>
      <c r="V2370" s="4">
        <v>8544</v>
      </c>
      <c r="W2370" s="4">
        <v>8544</v>
      </c>
      <c r="X2370" s="3" t="s">
        <v>37</v>
      </c>
    </row>
    <row r="2371" spans="1:24" ht="15.75" customHeight="1">
      <c r="A2371" s="3" t="s">
        <v>24</v>
      </c>
      <c r="B2371" s="3" t="s">
        <v>747</v>
      </c>
      <c r="C2371" s="3" t="s">
        <v>1549</v>
      </c>
      <c r="D2371" s="3" t="s">
        <v>1851</v>
      </c>
      <c r="E2371" s="3" t="s">
        <v>1852</v>
      </c>
      <c r="F2371" s="3" t="s">
        <v>29</v>
      </c>
      <c r="G2371" s="3" t="s">
        <v>30</v>
      </c>
      <c r="H2371" s="3" t="s">
        <v>31</v>
      </c>
      <c r="I2371" s="3" t="s">
        <v>32</v>
      </c>
      <c r="J2371" s="3" t="s">
        <v>33</v>
      </c>
      <c r="K2371" s="3" t="s">
        <v>48</v>
      </c>
      <c r="L2371" s="3" t="s">
        <v>1558</v>
      </c>
      <c r="M2371" s="3" t="s">
        <v>36</v>
      </c>
      <c r="N2371" s="4">
        <v>3346.89</v>
      </c>
      <c r="O2371" s="4">
        <v>0</v>
      </c>
      <c r="P2371" s="4">
        <v>0</v>
      </c>
      <c r="Q2371" s="4">
        <v>3346.89</v>
      </c>
      <c r="R2371" s="4">
        <v>0</v>
      </c>
      <c r="S2371" s="4">
        <v>135</v>
      </c>
      <c r="T2371" s="4">
        <v>135</v>
      </c>
      <c r="U2371" s="4">
        <v>3211.89</v>
      </c>
      <c r="V2371" s="4">
        <v>3211.89</v>
      </c>
      <c r="W2371" s="4">
        <v>3211.89</v>
      </c>
      <c r="X2371" s="3" t="s">
        <v>37</v>
      </c>
    </row>
    <row r="2372" spans="1:24" ht="15.75" customHeight="1">
      <c r="A2372" s="3" t="s">
        <v>24</v>
      </c>
      <c r="B2372" s="3" t="s">
        <v>747</v>
      </c>
      <c r="C2372" s="3" t="s">
        <v>1549</v>
      </c>
      <c r="D2372" s="3" t="s">
        <v>1851</v>
      </c>
      <c r="E2372" s="3" t="s">
        <v>1852</v>
      </c>
      <c r="F2372" s="3" t="s">
        <v>29</v>
      </c>
      <c r="G2372" s="3" t="s">
        <v>30</v>
      </c>
      <c r="H2372" s="3" t="s">
        <v>31</v>
      </c>
      <c r="I2372" s="3" t="s">
        <v>32</v>
      </c>
      <c r="J2372" s="3" t="s">
        <v>33</v>
      </c>
      <c r="K2372" s="3" t="s">
        <v>50</v>
      </c>
      <c r="L2372" s="3" t="s">
        <v>1559</v>
      </c>
      <c r="M2372" s="3" t="s">
        <v>36</v>
      </c>
      <c r="N2372" s="4">
        <v>5578.15</v>
      </c>
      <c r="O2372" s="4">
        <v>0</v>
      </c>
      <c r="P2372" s="4">
        <v>0</v>
      </c>
      <c r="Q2372" s="4">
        <v>5578.15</v>
      </c>
      <c r="R2372" s="4">
        <v>0</v>
      </c>
      <c r="S2372" s="4">
        <v>1309.82</v>
      </c>
      <c r="T2372" s="4">
        <v>1309.82</v>
      </c>
      <c r="U2372" s="4">
        <v>4268.33</v>
      </c>
      <c r="V2372" s="4">
        <v>4268.33</v>
      </c>
      <c r="W2372" s="4">
        <v>4268.33</v>
      </c>
      <c r="X2372" s="3" t="s">
        <v>37</v>
      </c>
    </row>
    <row r="2373" spans="1:24" ht="15.75" customHeight="1">
      <c r="A2373" s="3" t="s">
        <v>24</v>
      </c>
      <c r="B2373" s="3" t="s">
        <v>747</v>
      </c>
      <c r="C2373" s="3" t="s">
        <v>1549</v>
      </c>
      <c r="D2373" s="3" t="s">
        <v>1851</v>
      </c>
      <c r="E2373" s="3" t="s">
        <v>1852</v>
      </c>
      <c r="F2373" s="3" t="s">
        <v>29</v>
      </c>
      <c r="G2373" s="3" t="s">
        <v>30</v>
      </c>
      <c r="H2373" s="3" t="s">
        <v>31</v>
      </c>
      <c r="I2373" s="3" t="s">
        <v>32</v>
      </c>
      <c r="J2373" s="3" t="s">
        <v>33</v>
      </c>
      <c r="K2373" s="3" t="s">
        <v>281</v>
      </c>
      <c r="L2373" s="3" t="s">
        <v>1560</v>
      </c>
      <c r="M2373" s="3" t="s">
        <v>36</v>
      </c>
      <c r="N2373" s="4">
        <v>970.88</v>
      </c>
      <c r="O2373" s="4">
        <v>0</v>
      </c>
      <c r="P2373" s="4">
        <v>0</v>
      </c>
      <c r="Q2373" s="4">
        <v>970.88</v>
      </c>
      <c r="R2373" s="4">
        <v>0</v>
      </c>
      <c r="S2373" s="4">
        <v>0</v>
      </c>
      <c r="T2373" s="4">
        <v>0</v>
      </c>
      <c r="U2373" s="4">
        <v>970.88</v>
      </c>
      <c r="V2373" s="4">
        <v>970.88</v>
      </c>
      <c r="W2373" s="4">
        <v>970.88</v>
      </c>
      <c r="X2373" s="3" t="s">
        <v>37</v>
      </c>
    </row>
    <row r="2374" spans="1:24" ht="15.75" customHeight="1">
      <c r="A2374" s="3" t="s">
        <v>24</v>
      </c>
      <c r="B2374" s="3" t="s">
        <v>747</v>
      </c>
      <c r="C2374" s="3" t="s">
        <v>1549</v>
      </c>
      <c r="D2374" s="3" t="s">
        <v>1851</v>
      </c>
      <c r="E2374" s="3" t="s">
        <v>1852</v>
      </c>
      <c r="F2374" s="3" t="s">
        <v>29</v>
      </c>
      <c r="G2374" s="3" t="s">
        <v>30</v>
      </c>
      <c r="H2374" s="3" t="s">
        <v>31</v>
      </c>
      <c r="I2374" s="3" t="s">
        <v>32</v>
      </c>
      <c r="J2374" s="3" t="s">
        <v>33</v>
      </c>
      <c r="K2374" s="3" t="s">
        <v>52</v>
      </c>
      <c r="L2374" s="3" t="s">
        <v>1561</v>
      </c>
      <c r="M2374" s="3" t="s">
        <v>36</v>
      </c>
      <c r="N2374" s="4">
        <v>10681.45</v>
      </c>
      <c r="O2374" s="4">
        <v>0</v>
      </c>
      <c r="P2374" s="4">
        <v>0</v>
      </c>
      <c r="Q2374" s="4">
        <v>10681.45</v>
      </c>
      <c r="R2374" s="4">
        <v>0</v>
      </c>
      <c r="S2374" s="4">
        <v>5419.81</v>
      </c>
      <c r="T2374" s="4">
        <v>5419.81</v>
      </c>
      <c r="U2374" s="4">
        <v>5261.64</v>
      </c>
      <c r="V2374" s="4">
        <v>5261.64</v>
      </c>
      <c r="W2374" s="4">
        <v>5261.64</v>
      </c>
      <c r="X2374" s="3" t="s">
        <v>37</v>
      </c>
    </row>
    <row r="2375" spans="1:24" ht="15.75" customHeight="1">
      <c r="A2375" s="3" t="s">
        <v>24</v>
      </c>
      <c r="B2375" s="3" t="s">
        <v>747</v>
      </c>
      <c r="C2375" s="3" t="s">
        <v>1549</v>
      </c>
      <c r="D2375" s="3" t="s">
        <v>1851</v>
      </c>
      <c r="E2375" s="3" t="s">
        <v>1852</v>
      </c>
      <c r="F2375" s="3" t="s">
        <v>29</v>
      </c>
      <c r="G2375" s="3" t="s">
        <v>30</v>
      </c>
      <c r="H2375" s="3" t="s">
        <v>31</v>
      </c>
      <c r="I2375" s="3" t="s">
        <v>32</v>
      </c>
      <c r="J2375" s="3" t="s">
        <v>33</v>
      </c>
      <c r="K2375" s="3" t="s">
        <v>54</v>
      </c>
      <c r="L2375" s="3" t="s">
        <v>1562</v>
      </c>
      <c r="M2375" s="3" t="s">
        <v>36</v>
      </c>
      <c r="N2375" s="4">
        <v>690645</v>
      </c>
      <c r="O2375" s="4">
        <v>58347</v>
      </c>
      <c r="P2375" s="4">
        <v>0</v>
      </c>
      <c r="Q2375" s="4">
        <v>748992</v>
      </c>
      <c r="R2375" s="4">
        <v>488813</v>
      </c>
      <c r="S2375" s="4">
        <v>260179</v>
      </c>
      <c r="T2375" s="4">
        <v>260179</v>
      </c>
      <c r="U2375" s="4">
        <v>488813</v>
      </c>
      <c r="V2375" s="4">
        <v>488813</v>
      </c>
      <c r="W2375" s="4">
        <v>0</v>
      </c>
      <c r="X2375" s="3" t="s">
        <v>37</v>
      </c>
    </row>
    <row r="2376" spans="1:24" ht="15.75" customHeight="1">
      <c r="A2376" s="3" t="s">
        <v>24</v>
      </c>
      <c r="B2376" s="3" t="s">
        <v>747</v>
      </c>
      <c r="C2376" s="3" t="s">
        <v>1549</v>
      </c>
      <c r="D2376" s="3" t="s">
        <v>1851</v>
      </c>
      <c r="E2376" s="3" t="s">
        <v>1852</v>
      </c>
      <c r="F2376" s="3" t="s">
        <v>29</v>
      </c>
      <c r="G2376" s="3" t="s">
        <v>30</v>
      </c>
      <c r="H2376" s="3" t="s">
        <v>31</v>
      </c>
      <c r="I2376" s="3" t="s">
        <v>32</v>
      </c>
      <c r="J2376" s="3" t="s">
        <v>33</v>
      </c>
      <c r="K2376" s="3" t="s">
        <v>56</v>
      </c>
      <c r="L2376" s="3" t="s">
        <v>1563</v>
      </c>
      <c r="M2376" s="3" t="s">
        <v>36</v>
      </c>
      <c r="N2376" s="4">
        <v>3988.94</v>
      </c>
      <c r="O2376" s="4">
        <v>0</v>
      </c>
      <c r="P2376" s="4">
        <v>0</v>
      </c>
      <c r="Q2376" s="4">
        <v>3988.94</v>
      </c>
      <c r="R2376" s="4">
        <v>0</v>
      </c>
      <c r="S2376" s="4">
        <v>82.4</v>
      </c>
      <c r="T2376" s="4">
        <v>82.4</v>
      </c>
      <c r="U2376" s="4">
        <v>3906.54</v>
      </c>
      <c r="V2376" s="4">
        <v>3906.54</v>
      </c>
      <c r="W2376" s="4">
        <v>3906.54</v>
      </c>
      <c r="X2376" s="3" t="s">
        <v>37</v>
      </c>
    </row>
    <row r="2377" spans="1:24" ht="15.75" customHeight="1">
      <c r="A2377" s="3" t="s">
        <v>24</v>
      </c>
      <c r="B2377" s="3" t="s">
        <v>747</v>
      </c>
      <c r="C2377" s="3" t="s">
        <v>1549</v>
      </c>
      <c r="D2377" s="3" t="s">
        <v>1851</v>
      </c>
      <c r="E2377" s="3" t="s">
        <v>1852</v>
      </c>
      <c r="F2377" s="3" t="s">
        <v>29</v>
      </c>
      <c r="G2377" s="3" t="s">
        <v>30</v>
      </c>
      <c r="H2377" s="3" t="s">
        <v>31</v>
      </c>
      <c r="I2377" s="3" t="s">
        <v>32</v>
      </c>
      <c r="J2377" s="3" t="s">
        <v>33</v>
      </c>
      <c r="K2377" s="3" t="s">
        <v>58</v>
      </c>
      <c r="L2377" s="3" t="s">
        <v>1564</v>
      </c>
      <c r="M2377" s="3" t="s">
        <v>36</v>
      </c>
      <c r="N2377" s="4">
        <v>7977.89</v>
      </c>
      <c r="O2377" s="4">
        <v>0</v>
      </c>
      <c r="P2377" s="4">
        <v>0</v>
      </c>
      <c r="Q2377" s="4">
        <v>7977.89</v>
      </c>
      <c r="R2377" s="4">
        <v>0</v>
      </c>
      <c r="S2377" s="4">
        <v>37</v>
      </c>
      <c r="T2377" s="4">
        <v>37</v>
      </c>
      <c r="U2377" s="4">
        <v>7940.89</v>
      </c>
      <c r="V2377" s="4">
        <v>7940.89</v>
      </c>
      <c r="W2377" s="4">
        <v>7940.89</v>
      </c>
      <c r="X2377" s="3" t="s">
        <v>37</v>
      </c>
    </row>
    <row r="2378" spans="1:24" ht="15.75" customHeight="1">
      <c r="A2378" s="3" t="s">
        <v>24</v>
      </c>
      <c r="B2378" s="3" t="s">
        <v>747</v>
      </c>
      <c r="C2378" s="3" t="s">
        <v>1549</v>
      </c>
      <c r="D2378" s="3" t="s">
        <v>1851</v>
      </c>
      <c r="E2378" s="3" t="s">
        <v>1852</v>
      </c>
      <c r="F2378" s="3" t="s">
        <v>29</v>
      </c>
      <c r="G2378" s="3" t="s">
        <v>30</v>
      </c>
      <c r="H2378" s="3" t="s">
        <v>31</v>
      </c>
      <c r="I2378" s="3" t="s">
        <v>32</v>
      </c>
      <c r="J2378" s="3" t="s">
        <v>33</v>
      </c>
      <c r="K2378" s="3" t="s">
        <v>60</v>
      </c>
      <c r="L2378" s="3" t="s">
        <v>1565</v>
      </c>
      <c r="M2378" s="3" t="s">
        <v>36</v>
      </c>
      <c r="N2378" s="4">
        <v>273791.71000000002</v>
      </c>
      <c r="O2378" s="4">
        <v>0</v>
      </c>
      <c r="P2378" s="4">
        <v>0</v>
      </c>
      <c r="Q2378" s="4">
        <v>273791.71000000002</v>
      </c>
      <c r="R2378" s="4">
        <v>61834.68</v>
      </c>
      <c r="S2378" s="4">
        <v>97263.54</v>
      </c>
      <c r="T2378" s="4">
        <v>97263.54</v>
      </c>
      <c r="U2378" s="4">
        <v>176528.17</v>
      </c>
      <c r="V2378" s="4">
        <v>176528.17</v>
      </c>
      <c r="W2378" s="4">
        <v>114693.49</v>
      </c>
      <c r="X2378" s="3" t="s">
        <v>37</v>
      </c>
    </row>
    <row r="2379" spans="1:24" ht="15.75" customHeight="1">
      <c r="A2379" s="3" t="s">
        <v>24</v>
      </c>
      <c r="B2379" s="3" t="s">
        <v>747</v>
      </c>
      <c r="C2379" s="3" t="s">
        <v>1549</v>
      </c>
      <c r="D2379" s="3" t="s">
        <v>1851</v>
      </c>
      <c r="E2379" s="3" t="s">
        <v>1852</v>
      </c>
      <c r="F2379" s="3" t="s">
        <v>29</v>
      </c>
      <c r="G2379" s="3" t="s">
        <v>30</v>
      </c>
      <c r="H2379" s="3" t="s">
        <v>31</v>
      </c>
      <c r="I2379" s="3" t="s">
        <v>32</v>
      </c>
      <c r="J2379" s="3" t="s">
        <v>33</v>
      </c>
      <c r="K2379" s="3" t="s">
        <v>62</v>
      </c>
      <c r="L2379" s="3" t="s">
        <v>1566</v>
      </c>
      <c r="M2379" s="3" t="s">
        <v>36</v>
      </c>
      <c r="N2379" s="4">
        <v>180730.91</v>
      </c>
      <c r="O2379" s="4">
        <v>0</v>
      </c>
      <c r="P2379" s="4">
        <v>0</v>
      </c>
      <c r="Q2379" s="4">
        <v>180730.91</v>
      </c>
      <c r="R2379" s="4">
        <v>49934.58</v>
      </c>
      <c r="S2379" s="4">
        <v>53908.08</v>
      </c>
      <c r="T2379" s="4">
        <v>53908.08</v>
      </c>
      <c r="U2379" s="4">
        <v>126822.83</v>
      </c>
      <c r="V2379" s="4">
        <v>126822.83</v>
      </c>
      <c r="W2379" s="4">
        <v>76888.25</v>
      </c>
      <c r="X2379" s="3" t="s">
        <v>37</v>
      </c>
    </row>
    <row r="2380" spans="1:24" ht="15.75" customHeight="1">
      <c r="A2380" s="3" t="s">
        <v>24</v>
      </c>
      <c r="B2380" s="3" t="s">
        <v>747</v>
      </c>
      <c r="C2380" s="3" t="s">
        <v>1549</v>
      </c>
      <c r="D2380" s="3" t="s">
        <v>1851</v>
      </c>
      <c r="E2380" s="3" t="s">
        <v>1852</v>
      </c>
      <c r="F2380" s="3" t="s">
        <v>29</v>
      </c>
      <c r="G2380" s="3" t="s">
        <v>30</v>
      </c>
      <c r="H2380" s="3" t="s">
        <v>31</v>
      </c>
      <c r="I2380" s="3" t="s">
        <v>32</v>
      </c>
      <c r="J2380" s="3" t="s">
        <v>33</v>
      </c>
      <c r="K2380" s="3" t="s">
        <v>64</v>
      </c>
      <c r="L2380" s="3" t="s">
        <v>1567</v>
      </c>
      <c r="M2380" s="3" t="s">
        <v>36</v>
      </c>
      <c r="N2380" s="4">
        <v>32401.09</v>
      </c>
      <c r="O2380" s="4">
        <v>-22347</v>
      </c>
      <c r="P2380" s="4">
        <v>0</v>
      </c>
      <c r="Q2380" s="4">
        <v>10054.09</v>
      </c>
      <c r="R2380" s="4">
        <v>0</v>
      </c>
      <c r="S2380" s="4">
        <v>0</v>
      </c>
      <c r="T2380" s="4">
        <v>0</v>
      </c>
      <c r="U2380" s="4">
        <v>10054.09</v>
      </c>
      <c r="V2380" s="4">
        <v>10054.09</v>
      </c>
      <c r="W2380" s="4">
        <v>10054.09</v>
      </c>
      <c r="X2380" s="3" t="s">
        <v>37</v>
      </c>
    </row>
    <row r="2381" spans="1:24" ht="15.75" customHeight="1">
      <c r="A2381" s="3" t="s">
        <v>66</v>
      </c>
      <c r="B2381" s="3" t="s">
        <v>747</v>
      </c>
      <c r="C2381" s="3" t="s">
        <v>1549</v>
      </c>
      <c r="D2381" s="3" t="s">
        <v>1851</v>
      </c>
      <c r="E2381" s="3" t="s">
        <v>1852</v>
      </c>
      <c r="F2381" s="3" t="s">
        <v>29</v>
      </c>
      <c r="G2381" s="3" t="s">
        <v>30</v>
      </c>
      <c r="H2381" s="3" t="s">
        <v>67</v>
      </c>
      <c r="I2381" s="3" t="s">
        <v>68</v>
      </c>
      <c r="J2381" s="3" t="s">
        <v>69</v>
      </c>
      <c r="K2381" s="3" t="s">
        <v>70</v>
      </c>
      <c r="L2381" s="3" t="s">
        <v>1805</v>
      </c>
      <c r="M2381" s="3" t="s">
        <v>36</v>
      </c>
      <c r="N2381" s="4">
        <v>7654</v>
      </c>
      <c r="O2381" s="4">
        <v>-2200</v>
      </c>
      <c r="P2381" s="4">
        <v>0</v>
      </c>
      <c r="Q2381" s="4">
        <v>5454</v>
      </c>
      <c r="R2381" s="4">
        <v>0</v>
      </c>
      <c r="S2381" s="4">
        <v>5300</v>
      </c>
      <c r="T2381" s="4">
        <v>2214.04</v>
      </c>
      <c r="U2381" s="4">
        <v>154</v>
      </c>
      <c r="V2381" s="4">
        <v>3239.96</v>
      </c>
      <c r="W2381" s="4">
        <v>154</v>
      </c>
      <c r="X2381" s="3" t="s">
        <v>37</v>
      </c>
    </row>
    <row r="2382" spans="1:24" ht="15.75" customHeight="1">
      <c r="A2382" s="3" t="s">
        <v>66</v>
      </c>
      <c r="B2382" s="3" t="s">
        <v>747</v>
      </c>
      <c r="C2382" s="3" t="s">
        <v>1549</v>
      </c>
      <c r="D2382" s="3" t="s">
        <v>1851</v>
      </c>
      <c r="E2382" s="3" t="s">
        <v>1852</v>
      </c>
      <c r="F2382" s="3" t="s">
        <v>29</v>
      </c>
      <c r="G2382" s="3" t="s">
        <v>30</v>
      </c>
      <c r="H2382" s="3" t="s">
        <v>67</v>
      </c>
      <c r="I2382" s="3" t="s">
        <v>68</v>
      </c>
      <c r="J2382" s="3" t="s">
        <v>69</v>
      </c>
      <c r="K2382" s="3" t="s">
        <v>72</v>
      </c>
      <c r="L2382" s="3" t="s">
        <v>1806</v>
      </c>
      <c r="M2382" s="3" t="s">
        <v>36</v>
      </c>
      <c r="N2382" s="4">
        <v>17800</v>
      </c>
      <c r="O2382" s="4">
        <v>-2200</v>
      </c>
      <c r="P2382" s="4">
        <v>0</v>
      </c>
      <c r="Q2382" s="4">
        <v>15600</v>
      </c>
      <c r="R2382" s="4">
        <v>0</v>
      </c>
      <c r="S2382" s="4">
        <v>15600</v>
      </c>
      <c r="T2382" s="4">
        <v>5560.61</v>
      </c>
      <c r="U2382" s="4">
        <v>0</v>
      </c>
      <c r="V2382" s="4">
        <v>10039.39</v>
      </c>
      <c r="W2382" s="4">
        <v>0</v>
      </c>
      <c r="X2382" s="3" t="s">
        <v>37</v>
      </c>
    </row>
    <row r="2383" spans="1:24" ht="15.75" customHeight="1">
      <c r="A2383" s="3" t="s">
        <v>66</v>
      </c>
      <c r="B2383" s="3" t="s">
        <v>747</v>
      </c>
      <c r="C2383" s="3" t="s">
        <v>1549</v>
      </c>
      <c r="D2383" s="3" t="s">
        <v>1851</v>
      </c>
      <c r="E2383" s="3" t="s">
        <v>1852</v>
      </c>
      <c r="F2383" s="3" t="s">
        <v>29</v>
      </c>
      <c r="G2383" s="3" t="s">
        <v>30</v>
      </c>
      <c r="H2383" s="3" t="s">
        <v>67</v>
      </c>
      <c r="I2383" s="3" t="s">
        <v>68</v>
      </c>
      <c r="J2383" s="3" t="s">
        <v>69</v>
      </c>
      <c r="K2383" s="3" t="s">
        <v>74</v>
      </c>
      <c r="L2383" s="3" t="s">
        <v>1807</v>
      </c>
      <c r="M2383" s="3" t="s">
        <v>36</v>
      </c>
      <c r="N2383" s="4">
        <v>6851</v>
      </c>
      <c r="O2383" s="4">
        <v>-1200</v>
      </c>
      <c r="P2383" s="4">
        <v>0</v>
      </c>
      <c r="Q2383" s="4">
        <v>5651</v>
      </c>
      <c r="R2383" s="4">
        <v>0</v>
      </c>
      <c r="S2383" s="4">
        <v>4400</v>
      </c>
      <c r="T2383" s="4">
        <v>1263.94</v>
      </c>
      <c r="U2383" s="4">
        <v>1251</v>
      </c>
      <c r="V2383" s="4">
        <v>4387.0600000000004</v>
      </c>
      <c r="W2383" s="4">
        <v>1251</v>
      </c>
      <c r="X2383" s="3" t="s">
        <v>37</v>
      </c>
    </row>
    <row r="2384" spans="1:24" ht="15.75" customHeight="1">
      <c r="A2384" s="3" t="s">
        <v>66</v>
      </c>
      <c r="B2384" s="3" t="s">
        <v>747</v>
      </c>
      <c r="C2384" s="3" t="s">
        <v>1549</v>
      </c>
      <c r="D2384" s="3" t="s">
        <v>1851</v>
      </c>
      <c r="E2384" s="3" t="s">
        <v>1852</v>
      </c>
      <c r="F2384" s="3" t="s">
        <v>29</v>
      </c>
      <c r="G2384" s="3" t="s">
        <v>30</v>
      </c>
      <c r="H2384" s="3" t="s">
        <v>67</v>
      </c>
      <c r="I2384" s="3" t="s">
        <v>68</v>
      </c>
      <c r="J2384" s="3" t="s">
        <v>69</v>
      </c>
      <c r="K2384" s="3" t="s">
        <v>76</v>
      </c>
      <c r="L2384" s="3" t="s">
        <v>1853</v>
      </c>
      <c r="M2384" s="3" t="s">
        <v>36</v>
      </c>
      <c r="N2384" s="4">
        <v>24000</v>
      </c>
      <c r="O2384" s="4">
        <v>25238.36</v>
      </c>
      <c r="P2384" s="4">
        <v>0</v>
      </c>
      <c r="Q2384" s="4">
        <v>49238.36</v>
      </c>
      <c r="R2384" s="4">
        <v>0</v>
      </c>
      <c r="S2384" s="4">
        <v>25238.36</v>
      </c>
      <c r="T2384" s="4">
        <v>16000</v>
      </c>
      <c r="U2384" s="4">
        <v>24000</v>
      </c>
      <c r="V2384" s="4">
        <v>33238.36</v>
      </c>
      <c r="W2384" s="4">
        <v>24000</v>
      </c>
      <c r="X2384" s="3" t="s">
        <v>37</v>
      </c>
    </row>
    <row r="2385" spans="1:24" ht="15.75" customHeight="1">
      <c r="A2385" s="3" t="s">
        <v>66</v>
      </c>
      <c r="B2385" s="3" t="s">
        <v>747</v>
      </c>
      <c r="C2385" s="3" t="s">
        <v>1549</v>
      </c>
      <c r="D2385" s="3" t="s">
        <v>1851</v>
      </c>
      <c r="E2385" s="3" t="s">
        <v>1852</v>
      </c>
      <c r="F2385" s="3" t="s">
        <v>29</v>
      </c>
      <c r="G2385" s="3" t="s">
        <v>30</v>
      </c>
      <c r="H2385" s="3" t="s">
        <v>67</v>
      </c>
      <c r="I2385" s="3" t="s">
        <v>68</v>
      </c>
      <c r="J2385" s="3" t="s">
        <v>69</v>
      </c>
      <c r="K2385" s="3" t="s">
        <v>816</v>
      </c>
      <c r="L2385" s="3" t="s">
        <v>1854</v>
      </c>
      <c r="M2385" s="3" t="s">
        <v>36</v>
      </c>
      <c r="N2385" s="4">
        <v>675</v>
      </c>
      <c r="O2385" s="4">
        <v>0</v>
      </c>
      <c r="P2385" s="4">
        <v>0</v>
      </c>
      <c r="Q2385" s="4">
        <v>675</v>
      </c>
      <c r="R2385" s="4">
        <v>0</v>
      </c>
      <c r="S2385" s="4">
        <v>0</v>
      </c>
      <c r="T2385" s="4">
        <v>0</v>
      </c>
      <c r="U2385" s="4">
        <v>675</v>
      </c>
      <c r="V2385" s="4">
        <v>675</v>
      </c>
      <c r="W2385" s="4">
        <v>675</v>
      </c>
      <c r="X2385" s="3" t="s">
        <v>37</v>
      </c>
    </row>
    <row r="2386" spans="1:24" ht="15.75" customHeight="1">
      <c r="A2386" s="3" t="s">
        <v>66</v>
      </c>
      <c r="B2386" s="3" t="s">
        <v>747</v>
      </c>
      <c r="C2386" s="3" t="s">
        <v>1549</v>
      </c>
      <c r="D2386" s="3" t="s">
        <v>1851</v>
      </c>
      <c r="E2386" s="3" t="s">
        <v>1852</v>
      </c>
      <c r="F2386" s="3" t="s">
        <v>29</v>
      </c>
      <c r="G2386" s="3" t="s">
        <v>30</v>
      </c>
      <c r="H2386" s="3" t="s">
        <v>67</v>
      </c>
      <c r="I2386" s="3" t="s">
        <v>68</v>
      </c>
      <c r="J2386" s="3" t="s">
        <v>69</v>
      </c>
      <c r="K2386" s="3" t="s">
        <v>304</v>
      </c>
      <c r="L2386" s="3" t="s">
        <v>1808</v>
      </c>
      <c r="M2386" s="3" t="s">
        <v>36</v>
      </c>
      <c r="N2386" s="4">
        <v>467.65</v>
      </c>
      <c r="O2386" s="4">
        <v>0</v>
      </c>
      <c r="P2386" s="4">
        <v>0</v>
      </c>
      <c r="Q2386" s="4">
        <v>467.65</v>
      </c>
      <c r="R2386" s="4">
        <v>0</v>
      </c>
      <c r="S2386" s="4">
        <v>0</v>
      </c>
      <c r="T2386" s="4">
        <v>0</v>
      </c>
      <c r="U2386" s="4">
        <v>467.65</v>
      </c>
      <c r="V2386" s="4">
        <v>467.65</v>
      </c>
      <c r="W2386" s="4">
        <v>467.65</v>
      </c>
      <c r="X2386" s="3" t="s">
        <v>37</v>
      </c>
    </row>
    <row r="2387" spans="1:24" ht="15.75" customHeight="1">
      <c r="A2387" s="3" t="s">
        <v>66</v>
      </c>
      <c r="B2387" s="3" t="s">
        <v>747</v>
      </c>
      <c r="C2387" s="3" t="s">
        <v>1549</v>
      </c>
      <c r="D2387" s="3" t="s">
        <v>1851</v>
      </c>
      <c r="E2387" s="3" t="s">
        <v>1852</v>
      </c>
      <c r="F2387" s="3" t="s">
        <v>29</v>
      </c>
      <c r="G2387" s="3" t="s">
        <v>30</v>
      </c>
      <c r="H2387" s="3" t="s">
        <v>67</v>
      </c>
      <c r="I2387" s="3" t="s">
        <v>68</v>
      </c>
      <c r="J2387" s="3" t="s">
        <v>69</v>
      </c>
      <c r="K2387" s="3" t="s">
        <v>82</v>
      </c>
      <c r="L2387" s="3" t="s">
        <v>1809</v>
      </c>
      <c r="M2387" s="3" t="s">
        <v>36</v>
      </c>
      <c r="N2387" s="4">
        <v>81745.88</v>
      </c>
      <c r="O2387" s="4">
        <v>-15081.28</v>
      </c>
      <c r="P2387" s="4">
        <v>0</v>
      </c>
      <c r="Q2387" s="4">
        <v>66664.600000000006</v>
      </c>
      <c r="R2387" s="4">
        <v>0</v>
      </c>
      <c r="S2387" s="4">
        <v>66663.600000000006</v>
      </c>
      <c r="T2387" s="4">
        <v>26333.51</v>
      </c>
      <c r="U2387" s="4">
        <v>1</v>
      </c>
      <c r="V2387" s="4">
        <v>40331.089999999997</v>
      </c>
      <c r="W2387" s="4">
        <v>1</v>
      </c>
      <c r="X2387" s="3" t="s">
        <v>37</v>
      </c>
    </row>
    <row r="2388" spans="1:24" ht="15.75" customHeight="1">
      <c r="A2388" s="3" t="s">
        <v>66</v>
      </c>
      <c r="B2388" s="3" t="s">
        <v>747</v>
      </c>
      <c r="C2388" s="3" t="s">
        <v>1549</v>
      </c>
      <c r="D2388" s="3" t="s">
        <v>1851</v>
      </c>
      <c r="E2388" s="3" t="s">
        <v>1852</v>
      </c>
      <c r="F2388" s="3" t="s">
        <v>29</v>
      </c>
      <c r="G2388" s="3" t="s">
        <v>30</v>
      </c>
      <c r="H2388" s="3" t="s">
        <v>67</v>
      </c>
      <c r="I2388" s="3" t="s">
        <v>68</v>
      </c>
      <c r="J2388" s="3" t="s">
        <v>69</v>
      </c>
      <c r="K2388" s="3" t="s">
        <v>84</v>
      </c>
      <c r="L2388" s="3" t="s">
        <v>1855</v>
      </c>
      <c r="M2388" s="3" t="s">
        <v>36</v>
      </c>
      <c r="N2388" s="4">
        <v>76921.47</v>
      </c>
      <c r="O2388" s="4">
        <v>12127.44</v>
      </c>
      <c r="P2388" s="4">
        <v>0</v>
      </c>
      <c r="Q2388" s="4">
        <v>89048.91</v>
      </c>
      <c r="R2388" s="4">
        <v>889.44</v>
      </c>
      <c r="S2388" s="4">
        <v>51120.67</v>
      </c>
      <c r="T2388" s="4">
        <v>30249.88</v>
      </c>
      <c r="U2388" s="4">
        <v>37928.239999999998</v>
      </c>
      <c r="V2388" s="4">
        <v>58799.03</v>
      </c>
      <c r="W2388" s="4">
        <v>37038.800000000003</v>
      </c>
      <c r="X2388" s="3" t="s">
        <v>37</v>
      </c>
    </row>
    <row r="2389" spans="1:24" ht="15.75" customHeight="1">
      <c r="A2389" s="3" t="s">
        <v>66</v>
      </c>
      <c r="B2389" s="3" t="s">
        <v>747</v>
      </c>
      <c r="C2389" s="3" t="s">
        <v>1549</v>
      </c>
      <c r="D2389" s="3" t="s">
        <v>1851</v>
      </c>
      <c r="E2389" s="3" t="s">
        <v>1852</v>
      </c>
      <c r="F2389" s="3" t="s">
        <v>29</v>
      </c>
      <c r="G2389" s="3" t="s">
        <v>30</v>
      </c>
      <c r="H2389" s="3" t="s">
        <v>67</v>
      </c>
      <c r="I2389" s="3" t="s">
        <v>68</v>
      </c>
      <c r="J2389" s="3" t="s">
        <v>69</v>
      </c>
      <c r="K2389" s="3" t="s">
        <v>92</v>
      </c>
      <c r="L2389" s="3" t="s">
        <v>1570</v>
      </c>
      <c r="M2389" s="3" t="s">
        <v>36</v>
      </c>
      <c r="N2389" s="4">
        <v>10891.12</v>
      </c>
      <c r="O2389" s="4">
        <v>-10755.62</v>
      </c>
      <c r="P2389" s="4">
        <v>0</v>
      </c>
      <c r="Q2389" s="4">
        <v>135.5</v>
      </c>
      <c r="R2389" s="4">
        <v>0</v>
      </c>
      <c r="S2389" s="4">
        <v>135.5</v>
      </c>
      <c r="T2389" s="4">
        <v>0</v>
      </c>
      <c r="U2389" s="4">
        <v>0</v>
      </c>
      <c r="V2389" s="4">
        <v>135.5</v>
      </c>
      <c r="W2389" s="4">
        <v>0</v>
      </c>
      <c r="X2389" s="3" t="s">
        <v>37</v>
      </c>
    </row>
    <row r="2390" spans="1:24" ht="15.75" customHeight="1">
      <c r="A2390" s="3" t="s">
        <v>66</v>
      </c>
      <c r="B2390" s="3" t="s">
        <v>747</v>
      </c>
      <c r="C2390" s="3" t="s">
        <v>1549</v>
      </c>
      <c r="D2390" s="3" t="s">
        <v>1851</v>
      </c>
      <c r="E2390" s="3" t="s">
        <v>1852</v>
      </c>
      <c r="F2390" s="3" t="s">
        <v>29</v>
      </c>
      <c r="G2390" s="3" t="s">
        <v>30</v>
      </c>
      <c r="H2390" s="3" t="s">
        <v>67</v>
      </c>
      <c r="I2390" s="3" t="s">
        <v>68</v>
      </c>
      <c r="J2390" s="3" t="s">
        <v>69</v>
      </c>
      <c r="K2390" s="3" t="s">
        <v>94</v>
      </c>
      <c r="L2390" s="3" t="s">
        <v>1814</v>
      </c>
      <c r="M2390" s="3" t="s">
        <v>36</v>
      </c>
      <c r="N2390" s="4">
        <v>0</v>
      </c>
      <c r="O2390" s="4">
        <v>2327.6999999999998</v>
      </c>
      <c r="P2390" s="4">
        <v>0</v>
      </c>
      <c r="Q2390" s="4">
        <v>2327.6999999999998</v>
      </c>
      <c r="R2390" s="4">
        <v>1737.5</v>
      </c>
      <c r="S2390" s="4">
        <v>590</v>
      </c>
      <c r="T2390" s="4">
        <v>590</v>
      </c>
      <c r="U2390" s="4">
        <v>1737.7</v>
      </c>
      <c r="V2390" s="4">
        <v>1737.7</v>
      </c>
      <c r="W2390" s="4">
        <v>0.2</v>
      </c>
      <c r="X2390" s="3" t="s">
        <v>37</v>
      </c>
    </row>
    <row r="2391" spans="1:24" ht="15.75" customHeight="1">
      <c r="A2391" s="3" t="s">
        <v>66</v>
      </c>
      <c r="B2391" s="3" t="s">
        <v>747</v>
      </c>
      <c r="C2391" s="3" t="s">
        <v>1549</v>
      </c>
      <c r="D2391" s="3" t="s">
        <v>1851</v>
      </c>
      <c r="E2391" s="3" t="s">
        <v>1852</v>
      </c>
      <c r="F2391" s="3" t="s">
        <v>29</v>
      </c>
      <c r="G2391" s="3" t="s">
        <v>30</v>
      </c>
      <c r="H2391" s="3" t="s">
        <v>67</v>
      </c>
      <c r="I2391" s="3" t="s">
        <v>68</v>
      </c>
      <c r="J2391" s="3" t="s">
        <v>69</v>
      </c>
      <c r="K2391" s="3" t="s">
        <v>306</v>
      </c>
      <c r="L2391" s="3" t="s">
        <v>1856</v>
      </c>
      <c r="M2391" s="3" t="s">
        <v>36</v>
      </c>
      <c r="N2391" s="4">
        <v>2878.45</v>
      </c>
      <c r="O2391" s="4">
        <v>10849.55</v>
      </c>
      <c r="P2391" s="4">
        <v>0</v>
      </c>
      <c r="Q2391" s="4">
        <v>13728</v>
      </c>
      <c r="R2391" s="4">
        <v>0</v>
      </c>
      <c r="S2391" s="4">
        <v>13728</v>
      </c>
      <c r="T2391" s="4">
        <v>5720</v>
      </c>
      <c r="U2391" s="4">
        <v>0</v>
      </c>
      <c r="V2391" s="4">
        <v>8008</v>
      </c>
      <c r="W2391" s="4">
        <v>0</v>
      </c>
      <c r="X2391" s="3" t="s">
        <v>37</v>
      </c>
    </row>
    <row r="2392" spans="1:24" ht="15.75" customHeight="1">
      <c r="A2392" s="3" t="s">
        <v>66</v>
      </c>
      <c r="B2392" s="3" t="s">
        <v>747</v>
      </c>
      <c r="C2392" s="3" t="s">
        <v>1549</v>
      </c>
      <c r="D2392" s="3" t="s">
        <v>1851</v>
      </c>
      <c r="E2392" s="3" t="s">
        <v>1852</v>
      </c>
      <c r="F2392" s="3" t="s">
        <v>29</v>
      </c>
      <c r="G2392" s="3" t="s">
        <v>30</v>
      </c>
      <c r="H2392" s="3" t="s">
        <v>67</v>
      </c>
      <c r="I2392" s="3" t="s">
        <v>68</v>
      </c>
      <c r="J2392" s="3" t="s">
        <v>69</v>
      </c>
      <c r="K2392" s="3" t="s">
        <v>102</v>
      </c>
      <c r="L2392" s="3" t="s">
        <v>1572</v>
      </c>
      <c r="M2392" s="3" t="s">
        <v>36</v>
      </c>
      <c r="N2392" s="4">
        <v>3845.6</v>
      </c>
      <c r="O2392" s="4">
        <v>-3845.6</v>
      </c>
      <c r="P2392" s="4">
        <v>0</v>
      </c>
      <c r="Q2392" s="4">
        <v>0</v>
      </c>
      <c r="R2392" s="4">
        <v>0</v>
      </c>
      <c r="S2392" s="4">
        <v>0</v>
      </c>
      <c r="T2392" s="4">
        <v>0</v>
      </c>
      <c r="U2392" s="4">
        <v>0</v>
      </c>
      <c r="V2392" s="4">
        <v>0</v>
      </c>
      <c r="W2392" s="4">
        <v>0</v>
      </c>
      <c r="X2392" s="3" t="s">
        <v>37</v>
      </c>
    </row>
    <row r="2393" spans="1:24" ht="15.75" customHeight="1">
      <c r="A2393" s="3" t="s">
        <v>66</v>
      </c>
      <c r="B2393" s="3" t="s">
        <v>747</v>
      </c>
      <c r="C2393" s="3" t="s">
        <v>1549</v>
      </c>
      <c r="D2393" s="3" t="s">
        <v>1851</v>
      </c>
      <c r="E2393" s="3" t="s">
        <v>1852</v>
      </c>
      <c r="F2393" s="3" t="s">
        <v>29</v>
      </c>
      <c r="G2393" s="3" t="s">
        <v>30</v>
      </c>
      <c r="H2393" s="3" t="s">
        <v>67</v>
      </c>
      <c r="I2393" s="3" t="s">
        <v>68</v>
      </c>
      <c r="J2393" s="3" t="s">
        <v>69</v>
      </c>
      <c r="K2393" s="3" t="s">
        <v>104</v>
      </c>
      <c r="L2393" s="3" t="s">
        <v>1816</v>
      </c>
      <c r="M2393" s="3" t="s">
        <v>36</v>
      </c>
      <c r="N2393" s="4">
        <v>8448.83</v>
      </c>
      <c r="O2393" s="4">
        <v>-7821.04</v>
      </c>
      <c r="P2393" s="4">
        <v>0</v>
      </c>
      <c r="Q2393" s="4">
        <v>627.79</v>
      </c>
      <c r="R2393" s="4">
        <v>526.79</v>
      </c>
      <c r="S2393" s="4">
        <v>101</v>
      </c>
      <c r="T2393" s="4">
        <v>101</v>
      </c>
      <c r="U2393" s="4">
        <v>526.79</v>
      </c>
      <c r="V2393" s="4">
        <v>526.79</v>
      </c>
      <c r="W2393" s="4">
        <v>0</v>
      </c>
      <c r="X2393" s="3" t="s">
        <v>37</v>
      </c>
    </row>
    <row r="2394" spans="1:24" ht="15.75" customHeight="1">
      <c r="A2394" s="3" t="s">
        <v>66</v>
      </c>
      <c r="B2394" s="3" t="s">
        <v>747</v>
      </c>
      <c r="C2394" s="3" t="s">
        <v>1549</v>
      </c>
      <c r="D2394" s="3" t="s">
        <v>1851</v>
      </c>
      <c r="E2394" s="3" t="s">
        <v>1852</v>
      </c>
      <c r="F2394" s="3" t="s">
        <v>29</v>
      </c>
      <c r="G2394" s="3" t="s">
        <v>30</v>
      </c>
      <c r="H2394" s="3" t="s">
        <v>67</v>
      </c>
      <c r="I2394" s="3" t="s">
        <v>68</v>
      </c>
      <c r="J2394" s="3" t="s">
        <v>69</v>
      </c>
      <c r="K2394" s="3" t="s">
        <v>106</v>
      </c>
      <c r="L2394" s="3" t="s">
        <v>1573</v>
      </c>
      <c r="M2394" s="3" t="s">
        <v>36</v>
      </c>
      <c r="N2394" s="4">
        <v>5425.13</v>
      </c>
      <c r="O2394" s="4">
        <v>2229.5300000000002</v>
      </c>
      <c r="P2394" s="4">
        <v>0</v>
      </c>
      <c r="Q2394" s="4">
        <v>7654.66</v>
      </c>
      <c r="R2394" s="4">
        <v>551.54999999999995</v>
      </c>
      <c r="S2394" s="4">
        <v>6543.5</v>
      </c>
      <c r="T2394" s="4">
        <v>6543.5</v>
      </c>
      <c r="U2394" s="4">
        <v>1111.1600000000001</v>
      </c>
      <c r="V2394" s="4">
        <v>1111.1600000000001</v>
      </c>
      <c r="W2394" s="4">
        <v>559.61</v>
      </c>
      <c r="X2394" s="3" t="s">
        <v>37</v>
      </c>
    </row>
    <row r="2395" spans="1:24" ht="15.75" customHeight="1">
      <c r="A2395" s="3" t="s">
        <v>66</v>
      </c>
      <c r="B2395" s="3" t="s">
        <v>747</v>
      </c>
      <c r="C2395" s="3" t="s">
        <v>1549</v>
      </c>
      <c r="D2395" s="3" t="s">
        <v>1851</v>
      </c>
      <c r="E2395" s="3" t="s">
        <v>1852</v>
      </c>
      <c r="F2395" s="3" t="s">
        <v>29</v>
      </c>
      <c r="G2395" s="3" t="s">
        <v>30</v>
      </c>
      <c r="H2395" s="3" t="s">
        <v>67</v>
      </c>
      <c r="I2395" s="3" t="s">
        <v>68</v>
      </c>
      <c r="J2395" s="3" t="s">
        <v>69</v>
      </c>
      <c r="K2395" s="3" t="s">
        <v>108</v>
      </c>
      <c r="L2395" s="3" t="s">
        <v>1817</v>
      </c>
      <c r="M2395" s="3" t="s">
        <v>36</v>
      </c>
      <c r="N2395" s="4">
        <v>7331.12</v>
      </c>
      <c r="O2395" s="4">
        <v>415.46</v>
      </c>
      <c r="P2395" s="4">
        <v>0</v>
      </c>
      <c r="Q2395" s="4">
        <v>7746.58</v>
      </c>
      <c r="R2395" s="4">
        <v>2154.84</v>
      </c>
      <c r="S2395" s="4">
        <v>5591.74</v>
      </c>
      <c r="T2395" s="4">
        <v>5591.74</v>
      </c>
      <c r="U2395" s="4">
        <v>2154.84</v>
      </c>
      <c r="V2395" s="4">
        <v>2154.84</v>
      </c>
      <c r="W2395" s="4">
        <v>0</v>
      </c>
      <c r="X2395" s="3" t="s">
        <v>37</v>
      </c>
    </row>
    <row r="2396" spans="1:24" ht="15.75" customHeight="1">
      <c r="A2396" s="3" t="s">
        <v>66</v>
      </c>
      <c r="B2396" s="3" t="s">
        <v>747</v>
      </c>
      <c r="C2396" s="3" t="s">
        <v>1549</v>
      </c>
      <c r="D2396" s="3" t="s">
        <v>1851</v>
      </c>
      <c r="E2396" s="3" t="s">
        <v>1852</v>
      </c>
      <c r="F2396" s="3" t="s">
        <v>29</v>
      </c>
      <c r="G2396" s="3" t="s">
        <v>30</v>
      </c>
      <c r="H2396" s="3" t="s">
        <v>67</v>
      </c>
      <c r="I2396" s="3" t="s">
        <v>68</v>
      </c>
      <c r="J2396" s="3" t="s">
        <v>69</v>
      </c>
      <c r="K2396" s="3" t="s">
        <v>112</v>
      </c>
      <c r="L2396" s="3" t="s">
        <v>1575</v>
      </c>
      <c r="M2396" s="3" t="s">
        <v>36</v>
      </c>
      <c r="N2396" s="4">
        <v>2943.35</v>
      </c>
      <c r="O2396" s="4">
        <v>401.93</v>
      </c>
      <c r="P2396" s="4">
        <v>0</v>
      </c>
      <c r="Q2396" s="4">
        <v>3345.28</v>
      </c>
      <c r="R2396" s="4">
        <v>2663.71</v>
      </c>
      <c r="S2396" s="4">
        <v>535</v>
      </c>
      <c r="T2396" s="4">
        <v>535</v>
      </c>
      <c r="U2396" s="4">
        <v>2810.28</v>
      </c>
      <c r="V2396" s="4">
        <v>2810.28</v>
      </c>
      <c r="W2396" s="4">
        <v>146.57</v>
      </c>
      <c r="X2396" s="3" t="s">
        <v>37</v>
      </c>
    </row>
    <row r="2397" spans="1:24" ht="15.75" customHeight="1">
      <c r="A2397" s="3" t="s">
        <v>66</v>
      </c>
      <c r="B2397" s="3" t="s">
        <v>747</v>
      </c>
      <c r="C2397" s="3" t="s">
        <v>1549</v>
      </c>
      <c r="D2397" s="3" t="s">
        <v>1851</v>
      </c>
      <c r="E2397" s="3" t="s">
        <v>1852</v>
      </c>
      <c r="F2397" s="3" t="s">
        <v>29</v>
      </c>
      <c r="G2397" s="3" t="s">
        <v>30</v>
      </c>
      <c r="H2397" s="3" t="s">
        <v>67</v>
      </c>
      <c r="I2397" s="3" t="s">
        <v>68</v>
      </c>
      <c r="J2397" s="3" t="s">
        <v>69</v>
      </c>
      <c r="K2397" s="3" t="s">
        <v>407</v>
      </c>
      <c r="L2397" s="3" t="s">
        <v>1578</v>
      </c>
      <c r="M2397" s="3" t="s">
        <v>36</v>
      </c>
      <c r="N2397" s="4">
        <v>6727.2</v>
      </c>
      <c r="O2397" s="4">
        <v>-6487.91</v>
      </c>
      <c r="P2397" s="4">
        <v>0</v>
      </c>
      <c r="Q2397" s="4">
        <v>239.29</v>
      </c>
      <c r="R2397" s="4">
        <v>0</v>
      </c>
      <c r="S2397" s="4">
        <v>0</v>
      </c>
      <c r="T2397" s="4">
        <v>0</v>
      </c>
      <c r="U2397" s="4">
        <v>239.29</v>
      </c>
      <c r="V2397" s="4">
        <v>239.29</v>
      </c>
      <c r="W2397" s="4">
        <v>239.29</v>
      </c>
      <c r="X2397" s="3" t="s">
        <v>37</v>
      </c>
    </row>
    <row r="2398" spans="1:24" ht="15.75" customHeight="1">
      <c r="A2398" s="3" t="s">
        <v>114</v>
      </c>
      <c r="B2398" s="3" t="s">
        <v>747</v>
      </c>
      <c r="C2398" s="3" t="s">
        <v>1549</v>
      </c>
      <c r="D2398" s="3" t="s">
        <v>1851</v>
      </c>
      <c r="E2398" s="3" t="s">
        <v>1852</v>
      </c>
      <c r="F2398" s="3" t="s">
        <v>29</v>
      </c>
      <c r="G2398" s="3" t="s">
        <v>30</v>
      </c>
      <c r="H2398" s="3" t="s">
        <v>67</v>
      </c>
      <c r="I2398" s="3" t="s">
        <v>68</v>
      </c>
      <c r="J2398" s="3" t="s">
        <v>115</v>
      </c>
      <c r="K2398" s="3" t="s">
        <v>116</v>
      </c>
      <c r="L2398" s="3" t="s">
        <v>1820</v>
      </c>
      <c r="M2398" s="3" t="s">
        <v>36</v>
      </c>
      <c r="N2398" s="4">
        <v>1500</v>
      </c>
      <c r="O2398" s="4">
        <v>-26.76</v>
      </c>
      <c r="P2398" s="4">
        <v>0</v>
      </c>
      <c r="Q2398" s="4">
        <v>1473.24</v>
      </c>
      <c r="R2398" s="4">
        <v>19.420000000000002</v>
      </c>
      <c r="S2398" s="4">
        <v>1303.82</v>
      </c>
      <c r="T2398" s="4">
        <v>1303.82</v>
      </c>
      <c r="U2398" s="4">
        <v>169.42</v>
      </c>
      <c r="V2398" s="4">
        <v>169.42</v>
      </c>
      <c r="W2398" s="4">
        <v>150</v>
      </c>
      <c r="X2398" s="3" t="s">
        <v>37</v>
      </c>
    </row>
    <row r="2399" spans="1:24" ht="15.75" customHeight="1">
      <c r="A2399" s="3" t="s">
        <v>114</v>
      </c>
      <c r="B2399" s="3" t="s">
        <v>747</v>
      </c>
      <c r="C2399" s="3" t="s">
        <v>1549</v>
      </c>
      <c r="D2399" s="3" t="s">
        <v>1851</v>
      </c>
      <c r="E2399" s="3" t="s">
        <v>1852</v>
      </c>
      <c r="F2399" s="3" t="s">
        <v>29</v>
      </c>
      <c r="G2399" s="3" t="s">
        <v>30</v>
      </c>
      <c r="H2399" s="3" t="s">
        <v>67</v>
      </c>
      <c r="I2399" s="3" t="s">
        <v>68</v>
      </c>
      <c r="J2399" s="3" t="s">
        <v>115</v>
      </c>
      <c r="K2399" s="3" t="s">
        <v>318</v>
      </c>
      <c r="L2399" s="3" t="s">
        <v>1821</v>
      </c>
      <c r="M2399" s="3" t="s">
        <v>36</v>
      </c>
      <c r="N2399" s="4">
        <v>0</v>
      </c>
      <c r="O2399" s="4">
        <v>26.76</v>
      </c>
      <c r="P2399" s="4">
        <v>0</v>
      </c>
      <c r="Q2399" s="4">
        <v>26.76</v>
      </c>
      <c r="R2399" s="4">
        <v>7.38</v>
      </c>
      <c r="S2399" s="4">
        <v>19.38</v>
      </c>
      <c r="T2399" s="4">
        <v>19.38</v>
      </c>
      <c r="U2399" s="4">
        <v>7.38</v>
      </c>
      <c r="V2399" s="4">
        <v>7.38</v>
      </c>
      <c r="W2399" s="4">
        <v>0</v>
      </c>
      <c r="X2399" s="3" t="s">
        <v>37</v>
      </c>
    </row>
    <row r="2400" spans="1:24" ht="15.75" customHeight="1">
      <c r="A2400" s="3" t="s">
        <v>1857</v>
      </c>
      <c r="B2400" s="3" t="s">
        <v>747</v>
      </c>
      <c r="C2400" s="3" t="s">
        <v>1549</v>
      </c>
      <c r="D2400" s="3" t="s">
        <v>1851</v>
      </c>
      <c r="E2400" s="3" t="s">
        <v>1852</v>
      </c>
      <c r="F2400" s="3" t="s">
        <v>211</v>
      </c>
      <c r="G2400" s="3" t="s">
        <v>212</v>
      </c>
      <c r="H2400" s="3" t="s">
        <v>1858</v>
      </c>
      <c r="I2400" s="3" t="s">
        <v>1859</v>
      </c>
      <c r="J2400" s="3" t="s">
        <v>1860</v>
      </c>
      <c r="K2400" s="3" t="s">
        <v>1861</v>
      </c>
      <c r="L2400" s="3" t="s">
        <v>1862</v>
      </c>
      <c r="M2400" s="3" t="s">
        <v>126</v>
      </c>
      <c r="N2400" s="4">
        <v>84762</v>
      </c>
      <c r="O2400" s="4">
        <v>0</v>
      </c>
      <c r="P2400" s="4">
        <v>0</v>
      </c>
      <c r="Q2400" s="4">
        <v>84762</v>
      </c>
      <c r="R2400" s="4">
        <v>72649.990000000005</v>
      </c>
      <c r="S2400" s="4">
        <v>12112.01</v>
      </c>
      <c r="T2400" s="4">
        <v>12112.01</v>
      </c>
      <c r="U2400" s="4">
        <v>72649.990000000005</v>
      </c>
      <c r="V2400" s="4">
        <v>72649.990000000005</v>
      </c>
      <c r="W2400" s="4">
        <v>0</v>
      </c>
      <c r="X2400" s="3" t="s">
        <v>127</v>
      </c>
    </row>
    <row r="2401" spans="1:24" ht="15.75" customHeight="1">
      <c r="A2401" s="3" t="s">
        <v>1857</v>
      </c>
      <c r="B2401" s="3" t="s">
        <v>747</v>
      </c>
      <c r="C2401" s="3" t="s">
        <v>1549</v>
      </c>
      <c r="D2401" s="3" t="s">
        <v>1851</v>
      </c>
      <c r="E2401" s="3" t="s">
        <v>1852</v>
      </c>
      <c r="F2401" s="3" t="s">
        <v>211</v>
      </c>
      <c r="G2401" s="3" t="s">
        <v>212</v>
      </c>
      <c r="H2401" s="3" t="s">
        <v>1858</v>
      </c>
      <c r="I2401" s="3" t="s">
        <v>1859</v>
      </c>
      <c r="J2401" s="3" t="s">
        <v>1860</v>
      </c>
      <c r="K2401" s="3" t="s">
        <v>1863</v>
      </c>
      <c r="L2401" s="3" t="s">
        <v>1864</v>
      </c>
      <c r="M2401" s="3" t="s">
        <v>126</v>
      </c>
      <c r="N2401" s="4">
        <v>32400</v>
      </c>
      <c r="O2401" s="4">
        <v>0</v>
      </c>
      <c r="P2401" s="4">
        <v>0</v>
      </c>
      <c r="Q2401" s="4">
        <v>32400</v>
      </c>
      <c r="R2401" s="4">
        <v>27730</v>
      </c>
      <c r="S2401" s="4">
        <v>4670</v>
      </c>
      <c r="T2401" s="4">
        <v>4670</v>
      </c>
      <c r="U2401" s="4">
        <v>27730</v>
      </c>
      <c r="V2401" s="4">
        <v>27730</v>
      </c>
      <c r="W2401" s="4">
        <v>0</v>
      </c>
      <c r="X2401" s="3" t="s">
        <v>127</v>
      </c>
    </row>
    <row r="2402" spans="1:24" ht="15.75" customHeight="1">
      <c r="A2402" s="3" t="s">
        <v>1857</v>
      </c>
      <c r="B2402" s="3" t="s">
        <v>747</v>
      </c>
      <c r="C2402" s="3" t="s">
        <v>1549</v>
      </c>
      <c r="D2402" s="3" t="s">
        <v>1851</v>
      </c>
      <c r="E2402" s="3" t="s">
        <v>1852</v>
      </c>
      <c r="F2402" s="3" t="s">
        <v>211</v>
      </c>
      <c r="G2402" s="3" t="s">
        <v>212</v>
      </c>
      <c r="H2402" s="3" t="s">
        <v>1858</v>
      </c>
      <c r="I2402" s="3" t="s">
        <v>1859</v>
      </c>
      <c r="J2402" s="3" t="s">
        <v>1860</v>
      </c>
      <c r="K2402" s="3" t="s">
        <v>1865</v>
      </c>
      <c r="L2402" s="3" t="s">
        <v>1866</v>
      </c>
      <c r="M2402" s="3" t="s">
        <v>126</v>
      </c>
      <c r="N2402" s="4">
        <v>1017144</v>
      </c>
      <c r="O2402" s="4">
        <v>0</v>
      </c>
      <c r="P2402" s="4">
        <v>0</v>
      </c>
      <c r="Q2402" s="4">
        <v>1017144</v>
      </c>
      <c r="R2402" s="4">
        <v>602294</v>
      </c>
      <c r="S2402" s="4">
        <v>414850</v>
      </c>
      <c r="T2402" s="4">
        <v>414850</v>
      </c>
      <c r="U2402" s="4">
        <v>602294</v>
      </c>
      <c r="V2402" s="4">
        <v>602294</v>
      </c>
      <c r="W2402" s="4">
        <v>0</v>
      </c>
      <c r="X2402" s="3" t="s">
        <v>127</v>
      </c>
    </row>
    <row r="2403" spans="1:24" ht="15.75" customHeight="1">
      <c r="A2403" s="3" t="s">
        <v>1857</v>
      </c>
      <c r="B2403" s="3" t="s">
        <v>747</v>
      </c>
      <c r="C2403" s="3" t="s">
        <v>1549</v>
      </c>
      <c r="D2403" s="3" t="s">
        <v>1851</v>
      </c>
      <c r="E2403" s="3" t="s">
        <v>1852</v>
      </c>
      <c r="F2403" s="3" t="s">
        <v>211</v>
      </c>
      <c r="G2403" s="3" t="s">
        <v>212</v>
      </c>
      <c r="H2403" s="3" t="s">
        <v>1858</v>
      </c>
      <c r="I2403" s="3" t="s">
        <v>1859</v>
      </c>
      <c r="J2403" s="3" t="s">
        <v>1860</v>
      </c>
      <c r="K2403" s="3" t="s">
        <v>1867</v>
      </c>
      <c r="L2403" s="3" t="s">
        <v>1868</v>
      </c>
      <c r="M2403" s="3" t="s">
        <v>126</v>
      </c>
      <c r="N2403" s="4">
        <v>128668.72</v>
      </c>
      <c r="O2403" s="4">
        <v>0</v>
      </c>
      <c r="P2403" s="4">
        <v>0</v>
      </c>
      <c r="Q2403" s="4">
        <v>128668.72</v>
      </c>
      <c r="R2403" s="4">
        <v>76190.16</v>
      </c>
      <c r="S2403" s="4">
        <v>52478.559999999998</v>
      </c>
      <c r="T2403" s="4">
        <v>52478.559999999998</v>
      </c>
      <c r="U2403" s="4">
        <v>76190.16</v>
      </c>
      <c r="V2403" s="4">
        <v>76190.16</v>
      </c>
      <c r="W2403" s="4">
        <v>0</v>
      </c>
      <c r="X2403" s="3" t="s">
        <v>127</v>
      </c>
    </row>
    <row r="2404" spans="1:24" ht="15.75" customHeight="1">
      <c r="A2404" s="3" t="s">
        <v>1857</v>
      </c>
      <c r="B2404" s="3" t="s">
        <v>747</v>
      </c>
      <c r="C2404" s="3" t="s">
        <v>1549</v>
      </c>
      <c r="D2404" s="3" t="s">
        <v>1851</v>
      </c>
      <c r="E2404" s="3" t="s">
        <v>1852</v>
      </c>
      <c r="F2404" s="3" t="s">
        <v>211</v>
      </c>
      <c r="G2404" s="3" t="s">
        <v>212</v>
      </c>
      <c r="H2404" s="3" t="s">
        <v>1858</v>
      </c>
      <c r="I2404" s="3" t="s">
        <v>1859</v>
      </c>
      <c r="J2404" s="3" t="s">
        <v>1860</v>
      </c>
      <c r="K2404" s="3" t="s">
        <v>1869</v>
      </c>
      <c r="L2404" s="3" t="s">
        <v>1870</v>
      </c>
      <c r="M2404" s="3" t="s">
        <v>126</v>
      </c>
      <c r="N2404" s="4">
        <v>84762</v>
      </c>
      <c r="O2404" s="4">
        <v>0</v>
      </c>
      <c r="P2404" s="4">
        <v>0</v>
      </c>
      <c r="Q2404" s="4">
        <v>84762</v>
      </c>
      <c r="R2404" s="4">
        <v>76075.350000000006</v>
      </c>
      <c r="S2404" s="4">
        <v>8686.65</v>
      </c>
      <c r="T2404" s="4">
        <v>8686.65</v>
      </c>
      <c r="U2404" s="4">
        <v>76075.350000000006</v>
      </c>
      <c r="V2404" s="4">
        <v>76075.350000000006</v>
      </c>
      <c r="W2404" s="4">
        <v>0</v>
      </c>
      <c r="X2404" s="3" t="s">
        <v>127</v>
      </c>
    </row>
    <row r="2405" spans="1:24" ht="15.75" customHeight="1">
      <c r="A2405" s="3" t="s">
        <v>1857</v>
      </c>
      <c r="B2405" s="3" t="s">
        <v>747</v>
      </c>
      <c r="C2405" s="3" t="s">
        <v>1549</v>
      </c>
      <c r="D2405" s="3" t="s">
        <v>1851</v>
      </c>
      <c r="E2405" s="3" t="s">
        <v>1852</v>
      </c>
      <c r="F2405" s="3" t="s">
        <v>211</v>
      </c>
      <c r="G2405" s="3" t="s">
        <v>212</v>
      </c>
      <c r="H2405" s="3" t="s">
        <v>1858</v>
      </c>
      <c r="I2405" s="3" t="s">
        <v>1859</v>
      </c>
      <c r="J2405" s="3" t="s">
        <v>1860</v>
      </c>
      <c r="K2405" s="3" t="s">
        <v>1871</v>
      </c>
      <c r="L2405" s="3" t="s">
        <v>1872</v>
      </c>
      <c r="M2405" s="3" t="s">
        <v>126</v>
      </c>
      <c r="N2405" s="4">
        <v>84762</v>
      </c>
      <c r="O2405" s="4">
        <v>0</v>
      </c>
      <c r="P2405" s="4">
        <v>0</v>
      </c>
      <c r="Q2405" s="4">
        <v>84762</v>
      </c>
      <c r="R2405" s="4">
        <v>0</v>
      </c>
      <c r="S2405" s="4">
        <v>0</v>
      </c>
      <c r="T2405" s="4">
        <v>0</v>
      </c>
      <c r="U2405" s="4">
        <v>84762</v>
      </c>
      <c r="V2405" s="4">
        <v>84762</v>
      </c>
      <c r="W2405" s="4">
        <v>84762</v>
      </c>
      <c r="X2405" s="3" t="s">
        <v>127</v>
      </c>
    </row>
    <row r="2406" spans="1:24" ht="15.75" customHeight="1">
      <c r="A2406" s="3" t="s">
        <v>118</v>
      </c>
      <c r="B2406" s="3" t="s">
        <v>747</v>
      </c>
      <c r="C2406" s="3" t="s">
        <v>1549</v>
      </c>
      <c r="D2406" s="3" t="s">
        <v>1851</v>
      </c>
      <c r="E2406" s="3" t="s">
        <v>1852</v>
      </c>
      <c r="F2406" s="3" t="s">
        <v>211</v>
      </c>
      <c r="G2406" s="3" t="s">
        <v>212</v>
      </c>
      <c r="H2406" s="3" t="s">
        <v>1858</v>
      </c>
      <c r="I2406" s="3" t="s">
        <v>1859</v>
      </c>
      <c r="J2406" s="3" t="s">
        <v>123</v>
      </c>
      <c r="K2406" s="3" t="s">
        <v>513</v>
      </c>
      <c r="L2406" s="3" t="s">
        <v>1873</v>
      </c>
      <c r="M2406" s="3" t="s">
        <v>126</v>
      </c>
      <c r="N2406" s="4">
        <v>912</v>
      </c>
      <c r="O2406" s="4">
        <v>-912</v>
      </c>
      <c r="P2406" s="4">
        <v>0</v>
      </c>
      <c r="Q2406" s="4">
        <v>0</v>
      </c>
      <c r="R2406" s="4">
        <v>0</v>
      </c>
      <c r="S2406" s="4">
        <v>0</v>
      </c>
      <c r="T2406" s="4">
        <v>0</v>
      </c>
      <c r="U2406" s="4">
        <v>0</v>
      </c>
      <c r="V2406" s="4">
        <v>0</v>
      </c>
      <c r="W2406" s="4">
        <v>0</v>
      </c>
      <c r="X2406" s="3" t="s">
        <v>127</v>
      </c>
    </row>
    <row r="2407" spans="1:24" ht="15.75" customHeight="1">
      <c r="A2407" s="3" t="s">
        <v>118</v>
      </c>
      <c r="B2407" s="3" t="s">
        <v>747</v>
      </c>
      <c r="C2407" s="3" t="s">
        <v>1549</v>
      </c>
      <c r="D2407" s="3" t="s">
        <v>1851</v>
      </c>
      <c r="E2407" s="3" t="s">
        <v>1852</v>
      </c>
      <c r="F2407" s="3" t="s">
        <v>211</v>
      </c>
      <c r="G2407" s="3" t="s">
        <v>212</v>
      </c>
      <c r="H2407" s="3" t="s">
        <v>1858</v>
      </c>
      <c r="I2407" s="3" t="s">
        <v>1859</v>
      </c>
      <c r="J2407" s="3" t="s">
        <v>123</v>
      </c>
      <c r="K2407" s="3" t="s">
        <v>607</v>
      </c>
      <c r="L2407" s="3" t="s">
        <v>1874</v>
      </c>
      <c r="M2407" s="3" t="s">
        <v>126</v>
      </c>
      <c r="N2407" s="4">
        <v>0</v>
      </c>
      <c r="O2407" s="4">
        <v>3000</v>
      </c>
      <c r="P2407" s="4">
        <v>0</v>
      </c>
      <c r="Q2407" s="4">
        <v>3000</v>
      </c>
      <c r="R2407" s="4">
        <v>0</v>
      </c>
      <c r="S2407" s="4">
        <v>0</v>
      </c>
      <c r="T2407" s="4">
        <v>0</v>
      </c>
      <c r="U2407" s="4">
        <v>3000</v>
      </c>
      <c r="V2407" s="4">
        <v>3000</v>
      </c>
      <c r="W2407" s="4">
        <v>3000</v>
      </c>
      <c r="X2407" s="3" t="s">
        <v>127</v>
      </c>
    </row>
    <row r="2408" spans="1:24" ht="15.75" customHeight="1">
      <c r="A2408" s="3" t="s">
        <v>118</v>
      </c>
      <c r="B2408" s="3" t="s">
        <v>747</v>
      </c>
      <c r="C2408" s="3" t="s">
        <v>1549</v>
      </c>
      <c r="D2408" s="3" t="s">
        <v>1851</v>
      </c>
      <c r="E2408" s="3" t="s">
        <v>1852</v>
      </c>
      <c r="F2408" s="3" t="s">
        <v>211</v>
      </c>
      <c r="G2408" s="3" t="s">
        <v>212</v>
      </c>
      <c r="H2408" s="3" t="s">
        <v>1858</v>
      </c>
      <c r="I2408" s="3" t="s">
        <v>1859</v>
      </c>
      <c r="J2408" s="3" t="s">
        <v>123</v>
      </c>
      <c r="K2408" s="3" t="s">
        <v>178</v>
      </c>
      <c r="L2408" s="3" t="s">
        <v>1579</v>
      </c>
      <c r="M2408" s="3" t="s">
        <v>126</v>
      </c>
      <c r="N2408" s="4">
        <v>5429.5</v>
      </c>
      <c r="O2408" s="4">
        <v>13591.69</v>
      </c>
      <c r="P2408" s="4">
        <v>0</v>
      </c>
      <c r="Q2408" s="4">
        <v>19021.189999999999</v>
      </c>
      <c r="R2408" s="4">
        <v>0</v>
      </c>
      <c r="S2408" s="4">
        <v>5566</v>
      </c>
      <c r="T2408" s="4">
        <v>5566</v>
      </c>
      <c r="U2408" s="4">
        <v>13455.19</v>
      </c>
      <c r="V2408" s="4">
        <v>13455.19</v>
      </c>
      <c r="W2408" s="4">
        <v>13455.19</v>
      </c>
      <c r="X2408" s="3" t="s">
        <v>127</v>
      </c>
    </row>
    <row r="2409" spans="1:24" ht="15.75" customHeight="1">
      <c r="A2409" s="3" t="s">
        <v>118</v>
      </c>
      <c r="B2409" s="3" t="s">
        <v>747</v>
      </c>
      <c r="C2409" s="3" t="s">
        <v>1549</v>
      </c>
      <c r="D2409" s="3" t="s">
        <v>1851</v>
      </c>
      <c r="E2409" s="3" t="s">
        <v>1852</v>
      </c>
      <c r="F2409" s="3" t="s">
        <v>211</v>
      </c>
      <c r="G2409" s="3" t="s">
        <v>212</v>
      </c>
      <c r="H2409" s="3" t="s">
        <v>1858</v>
      </c>
      <c r="I2409" s="3" t="s">
        <v>1859</v>
      </c>
      <c r="J2409" s="3" t="s">
        <v>123</v>
      </c>
      <c r="K2409" s="3" t="s">
        <v>611</v>
      </c>
      <c r="L2409" s="3" t="s">
        <v>1875</v>
      </c>
      <c r="M2409" s="3" t="s">
        <v>126</v>
      </c>
      <c r="N2409" s="4">
        <v>0</v>
      </c>
      <c r="O2409" s="4">
        <v>107367.3</v>
      </c>
      <c r="P2409" s="4">
        <v>0</v>
      </c>
      <c r="Q2409" s="4">
        <v>107367.3</v>
      </c>
      <c r="R2409" s="4">
        <v>0</v>
      </c>
      <c r="S2409" s="4">
        <v>95668.84</v>
      </c>
      <c r="T2409" s="4">
        <v>19888.14</v>
      </c>
      <c r="U2409" s="4">
        <v>11698.46</v>
      </c>
      <c r="V2409" s="4">
        <v>87479.16</v>
      </c>
      <c r="W2409" s="4">
        <v>11698.46</v>
      </c>
      <c r="X2409" s="3" t="s">
        <v>127</v>
      </c>
    </row>
    <row r="2410" spans="1:24" ht="15.75" customHeight="1">
      <c r="A2410" s="3" t="s">
        <v>118</v>
      </c>
      <c r="B2410" s="3" t="s">
        <v>747</v>
      </c>
      <c r="C2410" s="3" t="s">
        <v>1549</v>
      </c>
      <c r="D2410" s="3" t="s">
        <v>1851</v>
      </c>
      <c r="E2410" s="3" t="s">
        <v>1852</v>
      </c>
      <c r="F2410" s="3" t="s">
        <v>211</v>
      </c>
      <c r="G2410" s="3" t="s">
        <v>212</v>
      </c>
      <c r="H2410" s="3" t="s">
        <v>1858</v>
      </c>
      <c r="I2410" s="3" t="s">
        <v>1859</v>
      </c>
      <c r="J2410" s="3" t="s">
        <v>123</v>
      </c>
      <c r="K2410" s="3" t="s">
        <v>224</v>
      </c>
      <c r="L2410" s="3" t="s">
        <v>1876</v>
      </c>
      <c r="M2410" s="3" t="s">
        <v>126</v>
      </c>
      <c r="N2410" s="4">
        <v>0</v>
      </c>
      <c r="O2410" s="4">
        <v>15278.9</v>
      </c>
      <c r="P2410" s="4">
        <v>0</v>
      </c>
      <c r="Q2410" s="4">
        <v>15278.9</v>
      </c>
      <c r="R2410" s="4">
        <v>0</v>
      </c>
      <c r="S2410" s="4">
        <v>0</v>
      </c>
      <c r="T2410" s="4">
        <v>0</v>
      </c>
      <c r="U2410" s="4">
        <v>15278.9</v>
      </c>
      <c r="V2410" s="4">
        <v>15278.9</v>
      </c>
      <c r="W2410" s="4">
        <v>15278.9</v>
      </c>
      <c r="X2410" s="3" t="s">
        <v>127</v>
      </c>
    </row>
    <row r="2411" spans="1:24" ht="15.75" customHeight="1">
      <c r="A2411" s="3" t="s">
        <v>118</v>
      </c>
      <c r="B2411" s="3" t="s">
        <v>747</v>
      </c>
      <c r="C2411" s="3" t="s">
        <v>1549</v>
      </c>
      <c r="D2411" s="3" t="s">
        <v>1851</v>
      </c>
      <c r="E2411" s="3" t="s">
        <v>1852</v>
      </c>
      <c r="F2411" s="3" t="s">
        <v>211</v>
      </c>
      <c r="G2411" s="3" t="s">
        <v>212</v>
      </c>
      <c r="H2411" s="3" t="s">
        <v>1858</v>
      </c>
      <c r="I2411" s="3" t="s">
        <v>1859</v>
      </c>
      <c r="J2411" s="3" t="s">
        <v>123</v>
      </c>
      <c r="K2411" s="3" t="s">
        <v>1877</v>
      </c>
      <c r="L2411" s="3" t="s">
        <v>1878</v>
      </c>
      <c r="M2411" s="3" t="s">
        <v>126</v>
      </c>
      <c r="N2411" s="4">
        <v>20700</v>
      </c>
      <c r="O2411" s="4">
        <v>160</v>
      </c>
      <c r="P2411" s="4">
        <v>0</v>
      </c>
      <c r="Q2411" s="4">
        <v>20860</v>
      </c>
      <c r="R2411" s="4">
        <v>0</v>
      </c>
      <c r="S2411" s="4">
        <v>11578.82</v>
      </c>
      <c r="T2411" s="4">
        <v>5501.23</v>
      </c>
      <c r="U2411" s="4">
        <v>9281.18</v>
      </c>
      <c r="V2411" s="4">
        <v>15358.77</v>
      </c>
      <c r="W2411" s="4">
        <v>9281.18</v>
      </c>
      <c r="X2411" s="3" t="s">
        <v>127</v>
      </c>
    </row>
    <row r="2412" spans="1:24" ht="15.75" customHeight="1">
      <c r="A2412" s="3" t="s">
        <v>118</v>
      </c>
      <c r="B2412" s="3" t="s">
        <v>747</v>
      </c>
      <c r="C2412" s="3" t="s">
        <v>1549</v>
      </c>
      <c r="D2412" s="3" t="s">
        <v>1851</v>
      </c>
      <c r="E2412" s="3" t="s">
        <v>1852</v>
      </c>
      <c r="F2412" s="3" t="s">
        <v>211</v>
      </c>
      <c r="G2412" s="3" t="s">
        <v>212</v>
      </c>
      <c r="H2412" s="3" t="s">
        <v>1858</v>
      </c>
      <c r="I2412" s="3" t="s">
        <v>1859</v>
      </c>
      <c r="J2412" s="3" t="s">
        <v>123</v>
      </c>
      <c r="K2412" s="3" t="s">
        <v>148</v>
      </c>
      <c r="L2412" s="3" t="s">
        <v>1879</v>
      </c>
      <c r="M2412" s="3" t="s">
        <v>126</v>
      </c>
      <c r="N2412" s="4">
        <v>8100</v>
      </c>
      <c r="O2412" s="4">
        <v>4050</v>
      </c>
      <c r="P2412" s="4">
        <v>0</v>
      </c>
      <c r="Q2412" s="4">
        <v>12150</v>
      </c>
      <c r="R2412" s="4">
        <v>0</v>
      </c>
      <c r="S2412" s="4">
        <v>12150</v>
      </c>
      <c r="T2412" s="4">
        <v>0</v>
      </c>
      <c r="U2412" s="4">
        <v>0</v>
      </c>
      <c r="V2412" s="4">
        <v>12150</v>
      </c>
      <c r="W2412" s="4">
        <v>0</v>
      </c>
      <c r="X2412" s="3" t="s">
        <v>127</v>
      </c>
    </row>
    <row r="2413" spans="1:24" ht="15.75" customHeight="1">
      <c r="A2413" s="3" t="s">
        <v>118</v>
      </c>
      <c r="B2413" s="3" t="s">
        <v>747</v>
      </c>
      <c r="C2413" s="3" t="s">
        <v>1549</v>
      </c>
      <c r="D2413" s="3" t="s">
        <v>1851</v>
      </c>
      <c r="E2413" s="3" t="s">
        <v>1852</v>
      </c>
      <c r="F2413" s="3" t="s">
        <v>211</v>
      </c>
      <c r="G2413" s="3" t="s">
        <v>212</v>
      </c>
      <c r="H2413" s="3" t="s">
        <v>1858</v>
      </c>
      <c r="I2413" s="3" t="s">
        <v>1859</v>
      </c>
      <c r="J2413" s="3" t="s">
        <v>123</v>
      </c>
      <c r="K2413" s="3" t="s">
        <v>169</v>
      </c>
      <c r="L2413" s="3" t="s">
        <v>1880</v>
      </c>
      <c r="M2413" s="3" t="s">
        <v>126</v>
      </c>
      <c r="N2413" s="4">
        <v>117584.34</v>
      </c>
      <c r="O2413" s="4">
        <v>-30000</v>
      </c>
      <c r="P2413" s="4">
        <v>0</v>
      </c>
      <c r="Q2413" s="4">
        <v>87584.34</v>
      </c>
      <c r="R2413" s="4">
        <v>0</v>
      </c>
      <c r="S2413" s="4">
        <v>0</v>
      </c>
      <c r="T2413" s="4">
        <v>0</v>
      </c>
      <c r="U2413" s="4">
        <v>87584.34</v>
      </c>
      <c r="V2413" s="4">
        <v>87584.34</v>
      </c>
      <c r="W2413" s="4">
        <v>87584.34</v>
      </c>
      <c r="X2413" s="3" t="s">
        <v>127</v>
      </c>
    </row>
    <row r="2414" spans="1:24" ht="15.75" customHeight="1">
      <c r="A2414" s="3" t="s">
        <v>118</v>
      </c>
      <c r="B2414" s="3" t="s">
        <v>747</v>
      </c>
      <c r="C2414" s="3" t="s">
        <v>1549</v>
      </c>
      <c r="D2414" s="3" t="s">
        <v>1851</v>
      </c>
      <c r="E2414" s="3" t="s">
        <v>1852</v>
      </c>
      <c r="F2414" s="3" t="s">
        <v>211</v>
      </c>
      <c r="G2414" s="3" t="s">
        <v>212</v>
      </c>
      <c r="H2414" s="3" t="s">
        <v>1858</v>
      </c>
      <c r="I2414" s="3" t="s">
        <v>1859</v>
      </c>
      <c r="J2414" s="3" t="s">
        <v>123</v>
      </c>
      <c r="K2414" s="3" t="s">
        <v>416</v>
      </c>
      <c r="L2414" s="3" t="s">
        <v>1580</v>
      </c>
      <c r="M2414" s="3" t="s">
        <v>126</v>
      </c>
      <c r="N2414" s="4">
        <v>25570</v>
      </c>
      <c r="O2414" s="4">
        <v>200</v>
      </c>
      <c r="P2414" s="4">
        <v>0</v>
      </c>
      <c r="Q2414" s="4">
        <v>25770</v>
      </c>
      <c r="R2414" s="4">
        <v>1177</v>
      </c>
      <c r="S2414" s="4">
        <v>5880</v>
      </c>
      <c r="T2414" s="4">
        <v>4460</v>
      </c>
      <c r="U2414" s="4">
        <v>19890</v>
      </c>
      <c r="V2414" s="4">
        <v>21310</v>
      </c>
      <c r="W2414" s="4">
        <v>18713</v>
      </c>
      <c r="X2414" s="3" t="s">
        <v>127</v>
      </c>
    </row>
    <row r="2415" spans="1:24" ht="15.75" customHeight="1">
      <c r="A2415" s="3" t="s">
        <v>118</v>
      </c>
      <c r="B2415" s="3" t="s">
        <v>747</v>
      </c>
      <c r="C2415" s="3" t="s">
        <v>1549</v>
      </c>
      <c r="D2415" s="3" t="s">
        <v>1851</v>
      </c>
      <c r="E2415" s="3" t="s">
        <v>1852</v>
      </c>
      <c r="F2415" s="3" t="s">
        <v>211</v>
      </c>
      <c r="G2415" s="3" t="s">
        <v>212</v>
      </c>
      <c r="H2415" s="3" t="s">
        <v>1858</v>
      </c>
      <c r="I2415" s="3" t="s">
        <v>1859</v>
      </c>
      <c r="J2415" s="3" t="s">
        <v>123</v>
      </c>
      <c r="K2415" s="3" t="s">
        <v>615</v>
      </c>
      <c r="L2415" s="3" t="s">
        <v>1881</v>
      </c>
      <c r="M2415" s="3" t="s">
        <v>126</v>
      </c>
      <c r="N2415" s="4">
        <v>4569.04</v>
      </c>
      <c r="O2415" s="4">
        <v>-4569.04</v>
      </c>
      <c r="P2415" s="4">
        <v>0</v>
      </c>
      <c r="Q2415" s="4">
        <v>0</v>
      </c>
      <c r="R2415" s="4">
        <v>0</v>
      </c>
      <c r="S2415" s="4">
        <v>0</v>
      </c>
      <c r="T2415" s="4">
        <v>0</v>
      </c>
      <c r="U2415" s="4">
        <v>0</v>
      </c>
      <c r="V2415" s="4">
        <v>0</v>
      </c>
      <c r="W2415" s="4">
        <v>0</v>
      </c>
      <c r="X2415" s="3" t="s">
        <v>127</v>
      </c>
    </row>
    <row r="2416" spans="1:24" ht="15.75" customHeight="1">
      <c r="A2416" s="3" t="s">
        <v>118</v>
      </c>
      <c r="B2416" s="3" t="s">
        <v>747</v>
      </c>
      <c r="C2416" s="3" t="s">
        <v>1549</v>
      </c>
      <c r="D2416" s="3" t="s">
        <v>1851</v>
      </c>
      <c r="E2416" s="3" t="s">
        <v>1852</v>
      </c>
      <c r="F2416" s="3" t="s">
        <v>211</v>
      </c>
      <c r="G2416" s="3" t="s">
        <v>212</v>
      </c>
      <c r="H2416" s="3" t="s">
        <v>1858</v>
      </c>
      <c r="I2416" s="3" t="s">
        <v>1859</v>
      </c>
      <c r="J2416" s="3" t="s">
        <v>123</v>
      </c>
      <c r="K2416" s="3" t="s">
        <v>154</v>
      </c>
      <c r="L2416" s="3" t="s">
        <v>1581</v>
      </c>
      <c r="M2416" s="3" t="s">
        <v>126</v>
      </c>
      <c r="N2416" s="4">
        <v>99216</v>
      </c>
      <c r="O2416" s="4">
        <v>0</v>
      </c>
      <c r="P2416" s="4">
        <v>0</v>
      </c>
      <c r="Q2416" s="4">
        <v>99216</v>
      </c>
      <c r="R2416" s="4">
        <v>0</v>
      </c>
      <c r="S2416" s="4">
        <v>99216</v>
      </c>
      <c r="T2416" s="4">
        <v>10764</v>
      </c>
      <c r="U2416" s="4">
        <v>0</v>
      </c>
      <c r="V2416" s="4">
        <v>88452</v>
      </c>
      <c r="W2416" s="4">
        <v>0</v>
      </c>
      <c r="X2416" s="3" t="s">
        <v>127</v>
      </c>
    </row>
    <row r="2417" spans="1:24" ht="15.75" customHeight="1">
      <c r="A2417" s="3" t="s">
        <v>118</v>
      </c>
      <c r="B2417" s="3" t="s">
        <v>747</v>
      </c>
      <c r="C2417" s="3" t="s">
        <v>1549</v>
      </c>
      <c r="D2417" s="3" t="s">
        <v>1851</v>
      </c>
      <c r="E2417" s="3" t="s">
        <v>1852</v>
      </c>
      <c r="F2417" s="3" t="s">
        <v>211</v>
      </c>
      <c r="G2417" s="3" t="s">
        <v>212</v>
      </c>
      <c r="H2417" s="3" t="s">
        <v>1858</v>
      </c>
      <c r="I2417" s="3" t="s">
        <v>1859</v>
      </c>
      <c r="J2417" s="3" t="s">
        <v>123</v>
      </c>
      <c r="K2417" s="3" t="s">
        <v>385</v>
      </c>
      <c r="L2417" s="3" t="s">
        <v>1882</v>
      </c>
      <c r="M2417" s="3" t="s">
        <v>126</v>
      </c>
      <c r="N2417" s="4">
        <v>12600</v>
      </c>
      <c r="O2417" s="4">
        <v>0</v>
      </c>
      <c r="P2417" s="4">
        <v>0</v>
      </c>
      <c r="Q2417" s="4">
        <v>12600</v>
      </c>
      <c r="R2417" s="4">
        <v>2430</v>
      </c>
      <c r="S2417" s="4">
        <v>600</v>
      </c>
      <c r="T2417" s="4">
        <v>0</v>
      </c>
      <c r="U2417" s="4">
        <v>12000</v>
      </c>
      <c r="V2417" s="4">
        <v>12600</v>
      </c>
      <c r="W2417" s="4">
        <v>9570</v>
      </c>
      <c r="X2417" s="3" t="s">
        <v>127</v>
      </c>
    </row>
    <row r="2418" spans="1:24" ht="15.75" customHeight="1">
      <c r="A2418" s="3" t="s">
        <v>118</v>
      </c>
      <c r="B2418" s="3" t="s">
        <v>747</v>
      </c>
      <c r="C2418" s="3" t="s">
        <v>1549</v>
      </c>
      <c r="D2418" s="3" t="s">
        <v>1851</v>
      </c>
      <c r="E2418" s="3" t="s">
        <v>1852</v>
      </c>
      <c r="F2418" s="3" t="s">
        <v>211</v>
      </c>
      <c r="G2418" s="3" t="s">
        <v>212</v>
      </c>
      <c r="H2418" s="3" t="s">
        <v>1858</v>
      </c>
      <c r="I2418" s="3" t="s">
        <v>1859</v>
      </c>
      <c r="J2418" s="3" t="s">
        <v>123</v>
      </c>
      <c r="K2418" s="3" t="s">
        <v>330</v>
      </c>
      <c r="L2418" s="3" t="s">
        <v>1584</v>
      </c>
      <c r="M2418" s="3" t="s">
        <v>126</v>
      </c>
      <c r="N2418" s="4">
        <v>27606.25</v>
      </c>
      <c r="O2418" s="4">
        <v>-25606.25</v>
      </c>
      <c r="P2418" s="4">
        <v>0</v>
      </c>
      <c r="Q2418" s="4">
        <v>2000</v>
      </c>
      <c r="R2418" s="4">
        <v>0</v>
      </c>
      <c r="S2418" s="4">
        <v>0</v>
      </c>
      <c r="T2418" s="4">
        <v>0</v>
      </c>
      <c r="U2418" s="4">
        <v>2000</v>
      </c>
      <c r="V2418" s="4">
        <v>2000</v>
      </c>
      <c r="W2418" s="4">
        <v>2000</v>
      </c>
      <c r="X2418" s="3" t="s">
        <v>127</v>
      </c>
    </row>
    <row r="2419" spans="1:24" ht="15.75" customHeight="1">
      <c r="A2419" s="3" t="s">
        <v>118</v>
      </c>
      <c r="B2419" s="3" t="s">
        <v>747</v>
      </c>
      <c r="C2419" s="3" t="s">
        <v>1549</v>
      </c>
      <c r="D2419" s="3" t="s">
        <v>1851</v>
      </c>
      <c r="E2419" s="3" t="s">
        <v>1852</v>
      </c>
      <c r="F2419" s="3" t="s">
        <v>211</v>
      </c>
      <c r="G2419" s="3" t="s">
        <v>212</v>
      </c>
      <c r="H2419" s="3" t="s">
        <v>1858</v>
      </c>
      <c r="I2419" s="3" t="s">
        <v>1859</v>
      </c>
      <c r="J2419" s="3" t="s">
        <v>123</v>
      </c>
      <c r="K2419" s="3" t="s">
        <v>359</v>
      </c>
      <c r="L2419" s="3" t="s">
        <v>1586</v>
      </c>
      <c r="M2419" s="3" t="s">
        <v>126</v>
      </c>
      <c r="N2419" s="4">
        <v>96</v>
      </c>
      <c r="O2419" s="4">
        <v>-96</v>
      </c>
      <c r="P2419" s="4">
        <v>0</v>
      </c>
      <c r="Q2419" s="4">
        <v>0</v>
      </c>
      <c r="R2419" s="4">
        <v>0</v>
      </c>
      <c r="S2419" s="4">
        <v>0</v>
      </c>
      <c r="T2419" s="4">
        <v>0</v>
      </c>
      <c r="U2419" s="4">
        <v>0</v>
      </c>
      <c r="V2419" s="4">
        <v>0</v>
      </c>
      <c r="W2419" s="4">
        <v>0</v>
      </c>
      <c r="X2419" s="3" t="s">
        <v>127</v>
      </c>
    </row>
    <row r="2420" spans="1:24" ht="15.75" customHeight="1">
      <c r="A2420" s="3" t="s">
        <v>118</v>
      </c>
      <c r="B2420" s="3" t="s">
        <v>747</v>
      </c>
      <c r="C2420" s="3" t="s">
        <v>1549</v>
      </c>
      <c r="D2420" s="3" t="s">
        <v>1851</v>
      </c>
      <c r="E2420" s="3" t="s">
        <v>1852</v>
      </c>
      <c r="F2420" s="3" t="s">
        <v>211</v>
      </c>
      <c r="G2420" s="3" t="s">
        <v>212</v>
      </c>
      <c r="H2420" s="3" t="s">
        <v>1858</v>
      </c>
      <c r="I2420" s="3" t="s">
        <v>1859</v>
      </c>
      <c r="J2420" s="3" t="s">
        <v>123</v>
      </c>
      <c r="K2420" s="3" t="s">
        <v>172</v>
      </c>
      <c r="L2420" s="3" t="s">
        <v>1883</v>
      </c>
      <c r="M2420" s="3" t="s">
        <v>126</v>
      </c>
      <c r="N2420" s="4">
        <v>7532.31</v>
      </c>
      <c r="O2420" s="4">
        <v>0</v>
      </c>
      <c r="P2420" s="4">
        <v>0</v>
      </c>
      <c r="Q2420" s="4">
        <v>7532.31</v>
      </c>
      <c r="R2420" s="4">
        <v>0</v>
      </c>
      <c r="S2420" s="4">
        <v>0</v>
      </c>
      <c r="T2420" s="4">
        <v>0</v>
      </c>
      <c r="U2420" s="4">
        <v>7532.31</v>
      </c>
      <c r="V2420" s="4">
        <v>7532.31</v>
      </c>
      <c r="W2420" s="4">
        <v>7532.31</v>
      </c>
      <c r="X2420" s="3" t="s">
        <v>127</v>
      </c>
    </row>
    <row r="2421" spans="1:24" ht="15.75" customHeight="1">
      <c r="A2421" s="3" t="s">
        <v>118</v>
      </c>
      <c r="B2421" s="3" t="s">
        <v>747</v>
      </c>
      <c r="C2421" s="3" t="s">
        <v>1549</v>
      </c>
      <c r="D2421" s="3" t="s">
        <v>1851</v>
      </c>
      <c r="E2421" s="3" t="s">
        <v>1852</v>
      </c>
      <c r="F2421" s="3" t="s">
        <v>211</v>
      </c>
      <c r="G2421" s="3" t="s">
        <v>212</v>
      </c>
      <c r="H2421" s="3" t="s">
        <v>1858</v>
      </c>
      <c r="I2421" s="3" t="s">
        <v>1859</v>
      </c>
      <c r="J2421" s="3" t="s">
        <v>123</v>
      </c>
      <c r="K2421" s="3" t="s">
        <v>930</v>
      </c>
      <c r="L2421" s="3" t="s">
        <v>1587</v>
      </c>
      <c r="M2421" s="3" t="s">
        <v>126</v>
      </c>
      <c r="N2421" s="4">
        <v>60596.2</v>
      </c>
      <c r="O2421" s="4">
        <v>26043.5</v>
      </c>
      <c r="P2421" s="4">
        <v>0</v>
      </c>
      <c r="Q2421" s="4">
        <v>86639.7</v>
      </c>
      <c r="R2421" s="4">
        <v>0</v>
      </c>
      <c r="S2421" s="4">
        <v>0</v>
      </c>
      <c r="T2421" s="4">
        <v>0</v>
      </c>
      <c r="U2421" s="4">
        <v>86639.7</v>
      </c>
      <c r="V2421" s="4">
        <v>86639.7</v>
      </c>
      <c r="W2421" s="4">
        <v>86639.7</v>
      </c>
      <c r="X2421" s="3" t="s">
        <v>127</v>
      </c>
    </row>
    <row r="2422" spans="1:24" ht="15.75" customHeight="1">
      <c r="A2422" s="3" t="s">
        <v>118</v>
      </c>
      <c r="B2422" s="3" t="s">
        <v>747</v>
      </c>
      <c r="C2422" s="3" t="s">
        <v>1549</v>
      </c>
      <c r="D2422" s="3" t="s">
        <v>1851</v>
      </c>
      <c r="E2422" s="3" t="s">
        <v>1852</v>
      </c>
      <c r="F2422" s="3" t="s">
        <v>211</v>
      </c>
      <c r="G2422" s="3" t="s">
        <v>212</v>
      </c>
      <c r="H2422" s="3" t="s">
        <v>1858</v>
      </c>
      <c r="I2422" s="3" t="s">
        <v>1859</v>
      </c>
      <c r="J2422" s="3" t="s">
        <v>123</v>
      </c>
      <c r="K2422" s="3" t="s">
        <v>799</v>
      </c>
      <c r="L2422" s="3" t="s">
        <v>1588</v>
      </c>
      <c r="M2422" s="3" t="s">
        <v>126</v>
      </c>
      <c r="N2422" s="4">
        <v>28137.77</v>
      </c>
      <c r="O2422" s="4">
        <v>6000</v>
      </c>
      <c r="P2422" s="4">
        <v>0</v>
      </c>
      <c r="Q2422" s="4">
        <v>34137.769999999997</v>
      </c>
      <c r="R2422" s="4">
        <v>14721.55</v>
      </c>
      <c r="S2422" s="4">
        <v>9306.9</v>
      </c>
      <c r="T2422" s="4">
        <v>9306.9</v>
      </c>
      <c r="U2422" s="4">
        <v>24830.87</v>
      </c>
      <c r="V2422" s="4">
        <v>24830.87</v>
      </c>
      <c r="W2422" s="4">
        <v>10109.32</v>
      </c>
      <c r="X2422" s="3" t="s">
        <v>127</v>
      </c>
    </row>
    <row r="2423" spans="1:24" ht="15.75" customHeight="1">
      <c r="A2423" s="3" t="s">
        <v>118</v>
      </c>
      <c r="B2423" s="3" t="s">
        <v>747</v>
      </c>
      <c r="C2423" s="3" t="s">
        <v>1549</v>
      </c>
      <c r="D2423" s="3" t="s">
        <v>1851</v>
      </c>
      <c r="E2423" s="3" t="s">
        <v>1852</v>
      </c>
      <c r="F2423" s="3" t="s">
        <v>211</v>
      </c>
      <c r="G2423" s="3" t="s">
        <v>212</v>
      </c>
      <c r="H2423" s="3" t="s">
        <v>1858</v>
      </c>
      <c r="I2423" s="3" t="s">
        <v>1859</v>
      </c>
      <c r="J2423" s="3" t="s">
        <v>123</v>
      </c>
      <c r="K2423" s="3" t="s">
        <v>144</v>
      </c>
      <c r="L2423" s="3" t="s">
        <v>1599</v>
      </c>
      <c r="M2423" s="3" t="s">
        <v>126</v>
      </c>
      <c r="N2423" s="4">
        <v>1500</v>
      </c>
      <c r="O2423" s="4">
        <v>0</v>
      </c>
      <c r="P2423" s="4">
        <v>0</v>
      </c>
      <c r="Q2423" s="4">
        <v>1500</v>
      </c>
      <c r="R2423" s="4">
        <v>0</v>
      </c>
      <c r="S2423" s="4">
        <v>0</v>
      </c>
      <c r="T2423" s="4">
        <v>0</v>
      </c>
      <c r="U2423" s="4">
        <v>1500</v>
      </c>
      <c r="V2423" s="4">
        <v>1500</v>
      </c>
      <c r="W2423" s="4">
        <v>1500</v>
      </c>
      <c r="X2423" s="3" t="s">
        <v>127</v>
      </c>
    </row>
    <row r="2424" spans="1:24" ht="15.75" customHeight="1">
      <c r="A2424" s="3" t="s">
        <v>118</v>
      </c>
      <c r="B2424" s="3" t="s">
        <v>747</v>
      </c>
      <c r="C2424" s="3" t="s">
        <v>1549</v>
      </c>
      <c r="D2424" s="3" t="s">
        <v>1851</v>
      </c>
      <c r="E2424" s="3" t="s">
        <v>1852</v>
      </c>
      <c r="F2424" s="3" t="s">
        <v>211</v>
      </c>
      <c r="G2424" s="3" t="s">
        <v>212</v>
      </c>
      <c r="H2424" s="3" t="s">
        <v>1858</v>
      </c>
      <c r="I2424" s="3" t="s">
        <v>1859</v>
      </c>
      <c r="J2424" s="3" t="s">
        <v>123</v>
      </c>
      <c r="K2424" s="3" t="s">
        <v>631</v>
      </c>
      <c r="L2424" s="3" t="s">
        <v>1884</v>
      </c>
      <c r="M2424" s="3" t="s">
        <v>126</v>
      </c>
      <c r="N2424" s="4">
        <v>3577.92</v>
      </c>
      <c r="O2424" s="4">
        <v>2590</v>
      </c>
      <c r="P2424" s="4">
        <v>0</v>
      </c>
      <c r="Q2424" s="4">
        <v>6167.92</v>
      </c>
      <c r="R2424" s="4">
        <v>2.6</v>
      </c>
      <c r="S2424" s="4">
        <v>1229.05</v>
      </c>
      <c r="T2424" s="4">
        <v>1229.05</v>
      </c>
      <c r="U2424" s="4">
        <v>4938.87</v>
      </c>
      <c r="V2424" s="4">
        <v>4938.87</v>
      </c>
      <c r="W2424" s="4">
        <v>4936.2700000000004</v>
      </c>
      <c r="X2424" s="3" t="s">
        <v>127</v>
      </c>
    </row>
    <row r="2425" spans="1:24" ht="15.75" customHeight="1">
      <c r="A2425" s="3" t="s">
        <v>118</v>
      </c>
      <c r="B2425" s="3" t="s">
        <v>747</v>
      </c>
      <c r="C2425" s="3" t="s">
        <v>1549</v>
      </c>
      <c r="D2425" s="3" t="s">
        <v>1851</v>
      </c>
      <c r="E2425" s="3" t="s">
        <v>1852</v>
      </c>
      <c r="F2425" s="3" t="s">
        <v>211</v>
      </c>
      <c r="G2425" s="3" t="s">
        <v>212</v>
      </c>
      <c r="H2425" s="3" t="s">
        <v>1858</v>
      </c>
      <c r="I2425" s="3" t="s">
        <v>1859</v>
      </c>
      <c r="J2425" s="3" t="s">
        <v>123</v>
      </c>
      <c r="K2425" s="3" t="s">
        <v>803</v>
      </c>
      <c r="L2425" s="3" t="s">
        <v>1591</v>
      </c>
      <c r="M2425" s="3" t="s">
        <v>126</v>
      </c>
      <c r="N2425" s="4">
        <v>0</v>
      </c>
      <c r="O2425" s="4">
        <v>1000</v>
      </c>
      <c r="P2425" s="4">
        <v>0</v>
      </c>
      <c r="Q2425" s="4">
        <v>1000</v>
      </c>
      <c r="R2425" s="4">
        <v>0</v>
      </c>
      <c r="S2425" s="4">
        <v>0</v>
      </c>
      <c r="T2425" s="4">
        <v>0</v>
      </c>
      <c r="U2425" s="4">
        <v>1000</v>
      </c>
      <c r="V2425" s="4">
        <v>1000</v>
      </c>
      <c r="W2425" s="4">
        <v>1000</v>
      </c>
      <c r="X2425" s="3" t="s">
        <v>127</v>
      </c>
    </row>
    <row r="2426" spans="1:24" ht="15.75" customHeight="1">
      <c r="A2426" s="3" t="s">
        <v>118</v>
      </c>
      <c r="B2426" s="3" t="s">
        <v>747</v>
      </c>
      <c r="C2426" s="3" t="s">
        <v>1549</v>
      </c>
      <c r="D2426" s="3" t="s">
        <v>1851</v>
      </c>
      <c r="E2426" s="3" t="s">
        <v>1852</v>
      </c>
      <c r="F2426" s="3" t="s">
        <v>211</v>
      </c>
      <c r="G2426" s="3" t="s">
        <v>212</v>
      </c>
      <c r="H2426" s="3" t="s">
        <v>1858</v>
      </c>
      <c r="I2426" s="3" t="s">
        <v>1859</v>
      </c>
      <c r="J2426" s="3" t="s">
        <v>123</v>
      </c>
      <c r="K2426" s="3" t="s">
        <v>938</v>
      </c>
      <c r="L2426" s="3" t="s">
        <v>1593</v>
      </c>
      <c r="M2426" s="3" t="s">
        <v>126</v>
      </c>
      <c r="N2426" s="4">
        <v>47281.81</v>
      </c>
      <c r="O2426" s="4">
        <v>39000</v>
      </c>
      <c r="P2426" s="4">
        <v>0</v>
      </c>
      <c r="Q2426" s="4">
        <v>86281.81</v>
      </c>
      <c r="R2426" s="4">
        <v>1112.5</v>
      </c>
      <c r="S2426" s="4">
        <v>7422.7</v>
      </c>
      <c r="T2426" s="4">
        <v>7422.7</v>
      </c>
      <c r="U2426" s="4">
        <v>78859.11</v>
      </c>
      <c r="V2426" s="4">
        <v>78859.11</v>
      </c>
      <c r="W2426" s="4">
        <v>77746.61</v>
      </c>
      <c r="X2426" s="3" t="s">
        <v>127</v>
      </c>
    </row>
    <row r="2427" spans="1:24" ht="15.75" customHeight="1">
      <c r="A2427" s="3" t="s">
        <v>118</v>
      </c>
      <c r="B2427" s="3" t="s">
        <v>747</v>
      </c>
      <c r="C2427" s="3" t="s">
        <v>1549</v>
      </c>
      <c r="D2427" s="3" t="s">
        <v>1851</v>
      </c>
      <c r="E2427" s="3" t="s">
        <v>1852</v>
      </c>
      <c r="F2427" s="3" t="s">
        <v>211</v>
      </c>
      <c r="G2427" s="3" t="s">
        <v>212</v>
      </c>
      <c r="H2427" s="3" t="s">
        <v>1858</v>
      </c>
      <c r="I2427" s="3" t="s">
        <v>1859</v>
      </c>
      <c r="J2427" s="3" t="s">
        <v>123</v>
      </c>
      <c r="K2427" s="3" t="s">
        <v>940</v>
      </c>
      <c r="L2427" s="3" t="s">
        <v>1885</v>
      </c>
      <c r="M2427" s="3" t="s">
        <v>126</v>
      </c>
      <c r="N2427" s="4">
        <v>28397.7</v>
      </c>
      <c r="O2427" s="4">
        <v>0</v>
      </c>
      <c r="P2427" s="4">
        <v>0</v>
      </c>
      <c r="Q2427" s="4">
        <v>28397.7</v>
      </c>
      <c r="R2427" s="4">
        <v>0</v>
      </c>
      <c r="S2427" s="4">
        <v>0</v>
      </c>
      <c r="T2427" s="4">
        <v>0</v>
      </c>
      <c r="U2427" s="4">
        <v>28397.7</v>
      </c>
      <c r="V2427" s="4">
        <v>28397.7</v>
      </c>
      <c r="W2427" s="4">
        <v>28397.7</v>
      </c>
      <c r="X2427" s="3" t="s">
        <v>127</v>
      </c>
    </row>
    <row r="2428" spans="1:24" ht="15.75" customHeight="1">
      <c r="A2428" s="3" t="s">
        <v>118</v>
      </c>
      <c r="B2428" s="3" t="s">
        <v>747</v>
      </c>
      <c r="C2428" s="3" t="s">
        <v>1549</v>
      </c>
      <c r="D2428" s="3" t="s">
        <v>1851</v>
      </c>
      <c r="E2428" s="3" t="s">
        <v>1852</v>
      </c>
      <c r="F2428" s="3" t="s">
        <v>211</v>
      </c>
      <c r="G2428" s="3" t="s">
        <v>212</v>
      </c>
      <c r="H2428" s="3" t="s">
        <v>1858</v>
      </c>
      <c r="I2428" s="3" t="s">
        <v>1859</v>
      </c>
      <c r="J2428" s="3" t="s">
        <v>123</v>
      </c>
      <c r="K2428" s="3" t="s">
        <v>1886</v>
      </c>
      <c r="L2428" s="3" t="s">
        <v>1887</v>
      </c>
      <c r="M2428" s="3" t="s">
        <v>126</v>
      </c>
      <c r="N2428" s="4">
        <v>0</v>
      </c>
      <c r="O2428" s="4">
        <v>2000</v>
      </c>
      <c r="P2428" s="4">
        <v>0</v>
      </c>
      <c r="Q2428" s="4">
        <v>2000</v>
      </c>
      <c r="R2428" s="4">
        <v>0</v>
      </c>
      <c r="S2428" s="4">
        <v>905.17</v>
      </c>
      <c r="T2428" s="4">
        <v>905.17</v>
      </c>
      <c r="U2428" s="4">
        <v>1094.83</v>
      </c>
      <c r="V2428" s="4">
        <v>1094.83</v>
      </c>
      <c r="W2428" s="4">
        <v>1094.83</v>
      </c>
      <c r="X2428" s="3" t="s">
        <v>127</v>
      </c>
    </row>
    <row r="2429" spans="1:24" ht="15.75" customHeight="1">
      <c r="A2429" s="3" t="s">
        <v>118</v>
      </c>
      <c r="B2429" s="3" t="s">
        <v>747</v>
      </c>
      <c r="C2429" s="3" t="s">
        <v>1549</v>
      </c>
      <c r="D2429" s="3" t="s">
        <v>1851</v>
      </c>
      <c r="E2429" s="3" t="s">
        <v>1852</v>
      </c>
      <c r="F2429" s="3" t="s">
        <v>211</v>
      </c>
      <c r="G2429" s="3" t="s">
        <v>212</v>
      </c>
      <c r="H2429" s="3" t="s">
        <v>1858</v>
      </c>
      <c r="I2429" s="3" t="s">
        <v>1859</v>
      </c>
      <c r="J2429" s="3" t="s">
        <v>123</v>
      </c>
      <c r="K2429" s="3" t="s">
        <v>160</v>
      </c>
      <c r="L2429" s="3" t="s">
        <v>1888</v>
      </c>
      <c r="M2429" s="3" t="s">
        <v>126</v>
      </c>
      <c r="N2429" s="4">
        <v>1000</v>
      </c>
      <c r="O2429" s="4">
        <v>0</v>
      </c>
      <c r="P2429" s="4">
        <v>0</v>
      </c>
      <c r="Q2429" s="4">
        <v>1000</v>
      </c>
      <c r="R2429" s="4">
        <v>0</v>
      </c>
      <c r="S2429" s="4">
        <v>0</v>
      </c>
      <c r="T2429" s="4">
        <v>0</v>
      </c>
      <c r="U2429" s="4">
        <v>1000</v>
      </c>
      <c r="V2429" s="4">
        <v>1000</v>
      </c>
      <c r="W2429" s="4">
        <v>1000</v>
      </c>
      <c r="X2429" s="3" t="s">
        <v>127</v>
      </c>
    </row>
    <row r="2430" spans="1:24" ht="15.75" customHeight="1">
      <c r="A2430" s="3" t="s">
        <v>118</v>
      </c>
      <c r="B2430" s="3" t="s">
        <v>747</v>
      </c>
      <c r="C2430" s="3" t="s">
        <v>1549</v>
      </c>
      <c r="D2430" s="3" t="s">
        <v>1851</v>
      </c>
      <c r="E2430" s="3" t="s">
        <v>1852</v>
      </c>
      <c r="F2430" s="3" t="s">
        <v>211</v>
      </c>
      <c r="G2430" s="3" t="s">
        <v>212</v>
      </c>
      <c r="H2430" s="3" t="s">
        <v>1858</v>
      </c>
      <c r="I2430" s="3" t="s">
        <v>1859</v>
      </c>
      <c r="J2430" s="3" t="s">
        <v>123</v>
      </c>
      <c r="K2430" s="3" t="s">
        <v>324</v>
      </c>
      <c r="L2430" s="3" t="s">
        <v>1595</v>
      </c>
      <c r="M2430" s="3" t="s">
        <v>126</v>
      </c>
      <c r="N2430" s="4">
        <v>3166.1</v>
      </c>
      <c r="O2430" s="4">
        <v>0</v>
      </c>
      <c r="P2430" s="4">
        <v>0</v>
      </c>
      <c r="Q2430" s="4">
        <v>3166.1</v>
      </c>
      <c r="R2430" s="4">
        <v>0</v>
      </c>
      <c r="S2430" s="4">
        <v>71.34</v>
      </c>
      <c r="T2430" s="4">
        <v>71.34</v>
      </c>
      <c r="U2430" s="4">
        <v>3094.76</v>
      </c>
      <c r="V2430" s="4">
        <v>3094.76</v>
      </c>
      <c r="W2430" s="4">
        <v>3094.76</v>
      </c>
      <c r="X2430" s="3" t="s">
        <v>127</v>
      </c>
    </row>
    <row r="2431" spans="1:24" ht="15.75" customHeight="1">
      <c r="A2431" s="3" t="s">
        <v>118</v>
      </c>
      <c r="B2431" s="3" t="s">
        <v>747</v>
      </c>
      <c r="C2431" s="3" t="s">
        <v>1549</v>
      </c>
      <c r="D2431" s="3" t="s">
        <v>1851</v>
      </c>
      <c r="E2431" s="3" t="s">
        <v>1852</v>
      </c>
      <c r="F2431" s="3" t="s">
        <v>211</v>
      </c>
      <c r="G2431" s="3" t="s">
        <v>212</v>
      </c>
      <c r="H2431" s="3" t="s">
        <v>1889</v>
      </c>
      <c r="I2431" s="3" t="s">
        <v>1890</v>
      </c>
      <c r="J2431" s="3" t="s">
        <v>123</v>
      </c>
      <c r="K2431" s="3" t="s">
        <v>332</v>
      </c>
      <c r="L2431" s="3" t="s">
        <v>1891</v>
      </c>
      <c r="M2431" s="3" t="s">
        <v>126</v>
      </c>
      <c r="N2431" s="4">
        <v>35240</v>
      </c>
      <c r="O2431" s="4">
        <v>0</v>
      </c>
      <c r="P2431" s="4">
        <v>0</v>
      </c>
      <c r="Q2431" s="4">
        <v>35240</v>
      </c>
      <c r="R2431" s="4">
        <v>0</v>
      </c>
      <c r="S2431" s="4">
        <v>23249.99</v>
      </c>
      <c r="T2431" s="4">
        <v>6568.72</v>
      </c>
      <c r="U2431" s="4">
        <v>11990.01</v>
      </c>
      <c r="V2431" s="4">
        <v>28671.279999999999</v>
      </c>
      <c r="W2431" s="4">
        <v>11990.01</v>
      </c>
      <c r="X2431" s="3" t="s">
        <v>127</v>
      </c>
    </row>
    <row r="2432" spans="1:24" ht="15.75" customHeight="1">
      <c r="A2432" s="3" t="s">
        <v>118</v>
      </c>
      <c r="B2432" s="3" t="s">
        <v>747</v>
      </c>
      <c r="C2432" s="3" t="s">
        <v>1549</v>
      </c>
      <c r="D2432" s="3" t="s">
        <v>1851</v>
      </c>
      <c r="E2432" s="3" t="s">
        <v>1852</v>
      </c>
      <c r="F2432" s="3" t="s">
        <v>211</v>
      </c>
      <c r="G2432" s="3" t="s">
        <v>212</v>
      </c>
      <c r="H2432" s="3" t="s">
        <v>1889</v>
      </c>
      <c r="I2432" s="3" t="s">
        <v>1890</v>
      </c>
      <c r="J2432" s="3" t="s">
        <v>123</v>
      </c>
      <c r="K2432" s="3" t="s">
        <v>148</v>
      </c>
      <c r="L2432" s="3" t="s">
        <v>1879</v>
      </c>
      <c r="M2432" s="3" t="s">
        <v>126</v>
      </c>
      <c r="N2432" s="4">
        <v>8100</v>
      </c>
      <c r="O2432" s="4">
        <v>0</v>
      </c>
      <c r="P2432" s="4">
        <v>0</v>
      </c>
      <c r="Q2432" s="4">
        <v>8100</v>
      </c>
      <c r="R2432" s="4">
        <v>0</v>
      </c>
      <c r="S2432" s="4">
        <v>7998.75</v>
      </c>
      <c r="T2432" s="4">
        <v>1147.5</v>
      </c>
      <c r="U2432" s="4">
        <v>101.25</v>
      </c>
      <c r="V2432" s="4">
        <v>6952.5</v>
      </c>
      <c r="W2432" s="4">
        <v>101.25</v>
      </c>
      <c r="X2432" s="3" t="s">
        <v>127</v>
      </c>
    </row>
    <row r="2433" spans="1:24" ht="15.75" customHeight="1">
      <c r="A2433" s="3" t="s">
        <v>118</v>
      </c>
      <c r="B2433" s="3" t="s">
        <v>747</v>
      </c>
      <c r="C2433" s="3" t="s">
        <v>1549</v>
      </c>
      <c r="D2433" s="3" t="s">
        <v>1851</v>
      </c>
      <c r="E2433" s="3" t="s">
        <v>1852</v>
      </c>
      <c r="F2433" s="3" t="s">
        <v>211</v>
      </c>
      <c r="G2433" s="3" t="s">
        <v>212</v>
      </c>
      <c r="H2433" s="3" t="s">
        <v>1889</v>
      </c>
      <c r="I2433" s="3" t="s">
        <v>1890</v>
      </c>
      <c r="J2433" s="3" t="s">
        <v>123</v>
      </c>
      <c r="K2433" s="3" t="s">
        <v>174</v>
      </c>
      <c r="L2433" s="3" t="s">
        <v>1589</v>
      </c>
      <c r="M2433" s="3" t="s">
        <v>126</v>
      </c>
      <c r="N2433" s="4">
        <v>2000</v>
      </c>
      <c r="O2433" s="4">
        <v>0</v>
      </c>
      <c r="P2433" s="4">
        <v>0</v>
      </c>
      <c r="Q2433" s="4">
        <v>2000</v>
      </c>
      <c r="R2433" s="4">
        <v>0</v>
      </c>
      <c r="S2433" s="4">
        <v>0</v>
      </c>
      <c r="T2433" s="4">
        <v>0</v>
      </c>
      <c r="U2433" s="4">
        <v>2000</v>
      </c>
      <c r="V2433" s="4">
        <v>2000</v>
      </c>
      <c r="W2433" s="4">
        <v>2000</v>
      </c>
      <c r="X2433" s="3" t="s">
        <v>127</v>
      </c>
    </row>
    <row r="2434" spans="1:24" ht="15.75" customHeight="1">
      <c r="A2434" s="3" t="s">
        <v>243</v>
      </c>
      <c r="B2434" s="3" t="s">
        <v>747</v>
      </c>
      <c r="C2434" s="3" t="s">
        <v>1549</v>
      </c>
      <c r="D2434" s="3" t="s">
        <v>1851</v>
      </c>
      <c r="E2434" s="3" t="s">
        <v>1852</v>
      </c>
      <c r="F2434" s="3" t="s">
        <v>29</v>
      </c>
      <c r="G2434" s="3" t="s">
        <v>30</v>
      </c>
      <c r="H2434" s="3" t="s">
        <v>67</v>
      </c>
      <c r="I2434" s="3" t="s">
        <v>68</v>
      </c>
      <c r="J2434" s="3" t="s">
        <v>244</v>
      </c>
      <c r="K2434" s="3" t="s">
        <v>248</v>
      </c>
      <c r="L2434" s="3" t="s">
        <v>1608</v>
      </c>
      <c r="M2434" s="3" t="s">
        <v>36</v>
      </c>
      <c r="N2434" s="4">
        <v>750</v>
      </c>
      <c r="O2434" s="4">
        <v>0</v>
      </c>
      <c r="P2434" s="4">
        <v>0</v>
      </c>
      <c r="Q2434" s="4">
        <v>750</v>
      </c>
      <c r="R2434" s="4">
        <v>0</v>
      </c>
      <c r="S2434" s="4">
        <v>0</v>
      </c>
      <c r="T2434" s="4">
        <v>0</v>
      </c>
      <c r="U2434" s="4">
        <v>750</v>
      </c>
      <c r="V2434" s="4">
        <v>750</v>
      </c>
      <c r="W2434" s="4">
        <v>750</v>
      </c>
      <c r="X2434" s="3" t="s">
        <v>247</v>
      </c>
    </row>
    <row r="2435" spans="1:24" ht="15.75" customHeight="1">
      <c r="A2435" s="3" t="s">
        <v>243</v>
      </c>
      <c r="B2435" s="3" t="s">
        <v>747</v>
      </c>
      <c r="C2435" s="3" t="s">
        <v>1549</v>
      </c>
      <c r="D2435" s="3" t="s">
        <v>1851</v>
      </c>
      <c r="E2435" s="3" t="s">
        <v>1852</v>
      </c>
      <c r="F2435" s="3" t="s">
        <v>29</v>
      </c>
      <c r="G2435" s="3" t="s">
        <v>30</v>
      </c>
      <c r="H2435" s="3" t="s">
        <v>67</v>
      </c>
      <c r="I2435" s="3" t="s">
        <v>68</v>
      </c>
      <c r="J2435" s="3" t="s">
        <v>244</v>
      </c>
      <c r="K2435" s="3" t="s">
        <v>250</v>
      </c>
      <c r="L2435" s="3" t="s">
        <v>1609</v>
      </c>
      <c r="M2435" s="3" t="s">
        <v>36</v>
      </c>
      <c r="N2435" s="4">
        <v>14000</v>
      </c>
      <c r="O2435" s="4">
        <v>-3998.52</v>
      </c>
      <c r="P2435" s="4">
        <v>0</v>
      </c>
      <c r="Q2435" s="4">
        <v>10001.48</v>
      </c>
      <c r="R2435" s="4">
        <v>0</v>
      </c>
      <c r="S2435" s="4">
        <v>9058.35</v>
      </c>
      <c r="T2435" s="4">
        <v>9058.35</v>
      </c>
      <c r="U2435" s="4">
        <v>943.13</v>
      </c>
      <c r="V2435" s="4">
        <v>943.13</v>
      </c>
      <c r="W2435" s="4">
        <v>943.13</v>
      </c>
      <c r="X2435" s="3" t="s">
        <v>247</v>
      </c>
    </row>
    <row r="2436" spans="1:24" ht="15.75" customHeight="1">
      <c r="A2436" s="3" t="s">
        <v>243</v>
      </c>
      <c r="B2436" s="3" t="s">
        <v>747</v>
      </c>
      <c r="C2436" s="3" t="s">
        <v>1549</v>
      </c>
      <c r="D2436" s="3" t="s">
        <v>1851</v>
      </c>
      <c r="E2436" s="3" t="s">
        <v>1852</v>
      </c>
      <c r="F2436" s="3" t="s">
        <v>211</v>
      </c>
      <c r="G2436" s="3" t="s">
        <v>212</v>
      </c>
      <c r="H2436" s="3" t="s">
        <v>1858</v>
      </c>
      <c r="I2436" s="3" t="s">
        <v>1859</v>
      </c>
      <c r="J2436" s="3" t="s">
        <v>244</v>
      </c>
      <c r="K2436" s="3" t="s">
        <v>245</v>
      </c>
      <c r="L2436" s="3" t="s">
        <v>1892</v>
      </c>
      <c r="M2436" s="3" t="s">
        <v>126</v>
      </c>
      <c r="N2436" s="4">
        <v>3166.28</v>
      </c>
      <c r="O2436" s="4">
        <v>0</v>
      </c>
      <c r="P2436" s="4">
        <v>0</v>
      </c>
      <c r="Q2436" s="4">
        <v>3166.28</v>
      </c>
      <c r="R2436" s="4">
        <v>0</v>
      </c>
      <c r="S2436" s="4">
        <v>3025.15</v>
      </c>
      <c r="T2436" s="4">
        <v>3025.15</v>
      </c>
      <c r="U2436" s="4">
        <v>141.13</v>
      </c>
      <c r="V2436" s="4">
        <v>141.13</v>
      </c>
      <c r="W2436" s="4">
        <v>141.13</v>
      </c>
      <c r="X2436" s="3" t="s">
        <v>247</v>
      </c>
    </row>
    <row r="2437" spans="1:24" ht="15.75" customHeight="1">
      <c r="A2437" s="3" t="s">
        <v>243</v>
      </c>
      <c r="B2437" s="3" t="s">
        <v>747</v>
      </c>
      <c r="C2437" s="3" t="s">
        <v>1549</v>
      </c>
      <c r="D2437" s="3" t="s">
        <v>1851</v>
      </c>
      <c r="E2437" s="3" t="s">
        <v>1852</v>
      </c>
      <c r="F2437" s="3" t="s">
        <v>211</v>
      </c>
      <c r="G2437" s="3" t="s">
        <v>212</v>
      </c>
      <c r="H2437" s="3" t="s">
        <v>1858</v>
      </c>
      <c r="I2437" s="3" t="s">
        <v>1859</v>
      </c>
      <c r="J2437" s="3" t="s">
        <v>244</v>
      </c>
      <c r="K2437" s="3" t="s">
        <v>248</v>
      </c>
      <c r="L2437" s="3" t="s">
        <v>1612</v>
      </c>
      <c r="M2437" s="3" t="s">
        <v>126</v>
      </c>
      <c r="N2437" s="4">
        <v>26128.36</v>
      </c>
      <c r="O2437" s="4">
        <v>18600</v>
      </c>
      <c r="P2437" s="4">
        <v>0</v>
      </c>
      <c r="Q2437" s="4">
        <v>44728.36</v>
      </c>
      <c r="R2437" s="4">
        <v>0</v>
      </c>
      <c r="S2437" s="4">
        <v>4969.6400000000003</v>
      </c>
      <c r="T2437" s="4">
        <v>4969.6400000000003</v>
      </c>
      <c r="U2437" s="4">
        <v>39758.720000000001</v>
      </c>
      <c r="V2437" s="4">
        <v>39758.720000000001</v>
      </c>
      <c r="W2437" s="4">
        <v>39758.720000000001</v>
      </c>
      <c r="X2437" s="3" t="s">
        <v>247</v>
      </c>
    </row>
    <row r="2438" spans="1:24" ht="15.75" customHeight="1">
      <c r="A2438" s="3" t="s">
        <v>243</v>
      </c>
      <c r="B2438" s="3" t="s">
        <v>747</v>
      </c>
      <c r="C2438" s="3" t="s">
        <v>1549</v>
      </c>
      <c r="D2438" s="3" t="s">
        <v>1851</v>
      </c>
      <c r="E2438" s="3" t="s">
        <v>1852</v>
      </c>
      <c r="F2438" s="3" t="s">
        <v>211</v>
      </c>
      <c r="G2438" s="3" t="s">
        <v>212</v>
      </c>
      <c r="H2438" s="3" t="s">
        <v>1858</v>
      </c>
      <c r="I2438" s="3" t="s">
        <v>1859</v>
      </c>
      <c r="J2438" s="3" t="s">
        <v>244</v>
      </c>
      <c r="K2438" s="3" t="s">
        <v>254</v>
      </c>
      <c r="L2438" s="3" t="s">
        <v>1893</v>
      </c>
      <c r="M2438" s="3" t="s">
        <v>126</v>
      </c>
      <c r="N2438" s="4">
        <v>150000</v>
      </c>
      <c r="O2438" s="4">
        <v>-150000</v>
      </c>
      <c r="P2438" s="4">
        <v>0</v>
      </c>
      <c r="Q2438" s="4">
        <v>0</v>
      </c>
      <c r="R2438" s="4">
        <v>0</v>
      </c>
      <c r="S2438" s="4">
        <v>0</v>
      </c>
      <c r="T2438" s="4">
        <v>0</v>
      </c>
      <c r="U2438" s="4">
        <v>0</v>
      </c>
      <c r="V2438" s="4">
        <v>0</v>
      </c>
      <c r="W2438" s="4">
        <v>0</v>
      </c>
      <c r="X2438" s="3" t="s">
        <v>247</v>
      </c>
    </row>
    <row r="2439" spans="1:24" ht="15.75" customHeight="1">
      <c r="A2439" s="3" t="s">
        <v>243</v>
      </c>
      <c r="B2439" s="3" t="s">
        <v>747</v>
      </c>
      <c r="C2439" s="3" t="s">
        <v>1549</v>
      </c>
      <c r="D2439" s="3" t="s">
        <v>1851</v>
      </c>
      <c r="E2439" s="3" t="s">
        <v>1852</v>
      </c>
      <c r="F2439" s="3" t="s">
        <v>211</v>
      </c>
      <c r="G2439" s="3" t="s">
        <v>212</v>
      </c>
      <c r="H2439" s="3" t="s">
        <v>1858</v>
      </c>
      <c r="I2439" s="3" t="s">
        <v>1859</v>
      </c>
      <c r="J2439" s="3" t="s">
        <v>244</v>
      </c>
      <c r="K2439" s="3" t="s">
        <v>250</v>
      </c>
      <c r="L2439" s="3" t="s">
        <v>1613</v>
      </c>
      <c r="M2439" s="3" t="s">
        <v>126</v>
      </c>
      <c r="N2439" s="4">
        <v>60000</v>
      </c>
      <c r="O2439" s="4">
        <v>-10394</v>
      </c>
      <c r="P2439" s="4">
        <v>0</v>
      </c>
      <c r="Q2439" s="4">
        <v>49606</v>
      </c>
      <c r="R2439" s="4">
        <v>15652.5</v>
      </c>
      <c r="S2439" s="4">
        <v>33302.449999999997</v>
      </c>
      <c r="T2439" s="4">
        <v>33302.449999999997</v>
      </c>
      <c r="U2439" s="4">
        <v>16303.55</v>
      </c>
      <c r="V2439" s="4">
        <v>16303.55</v>
      </c>
      <c r="W2439" s="4">
        <v>651.04999999999995</v>
      </c>
      <c r="X2439" s="3" t="s">
        <v>247</v>
      </c>
    </row>
    <row r="2440" spans="1:24" ht="15.75" customHeight="1">
      <c r="A2440" s="3" t="s">
        <v>243</v>
      </c>
      <c r="B2440" s="3" t="s">
        <v>747</v>
      </c>
      <c r="C2440" s="3" t="s">
        <v>1549</v>
      </c>
      <c r="D2440" s="3" t="s">
        <v>1851</v>
      </c>
      <c r="E2440" s="3" t="s">
        <v>1852</v>
      </c>
      <c r="F2440" s="3" t="s">
        <v>211</v>
      </c>
      <c r="G2440" s="3" t="s">
        <v>212</v>
      </c>
      <c r="H2440" s="3" t="s">
        <v>1858</v>
      </c>
      <c r="I2440" s="3" t="s">
        <v>1859</v>
      </c>
      <c r="J2440" s="3" t="s">
        <v>244</v>
      </c>
      <c r="K2440" s="3" t="s">
        <v>1610</v>
      </c>
      <c r="L2440" s="3" t="s">
        <v>1611</v>
      </c>
      <c r="M2440" s="3" t="s">
        <v>126</v>
      </c>
      <c r="N2440" s="4">
        <v>138607.97</v>
      </c>
      <c r="O2440" s="4">
        <v>-29607.1</v>
      </c>
      <c r="P2440" s="4">
        <v>0</v>
      </c>
      <c r="Q2440" s="4">
        <v>109000.87</v>
      </c>
      <c r="R2440" s="4">
        <v>0</v>
      </c>
      <c r="S2440" s="4">
        <v>0</v>
      </c>
      <c r="T2440" s="4">
        <v>0</v>
      </c>
      <c r="U2440" s="4">
        <v>109000.87</v>
      </c>
      <c r="V2440" s="4">
        <v>109000.87</v>
      </c>
      <c r="W2440" s="4">
        <v>109000.87</v>
      </c>
      <c r="X2440" s="3" t="s">
        <v>247</v>
      </c>
    </row>
    <row r="2441" spans="1:24" ht="15.75" customHeight="1">
      <c r="A2441" s="3" t="s">
        <v>243</v>
      </c>
      <c r="B2441" s="3" t="s">
        <v>747</v>
      </c>
      <c r="C2441" s="3" t="s">
        <v>1549</v>
      </c>
      <c r="D2441" s="3" t="s">
        <v>1851</v>
      </c>
      <c r="E2441" s="3" t="s">
        <v>1852</v>
      </c>
      <c r="F2441" s="3" t="s">
        <v>211</v>
      </c>
      <c r="G2441" s="3" t="s">
        <v>212</v>
      </c>
      <c r="H2441" s="3" t="s">
        <v>1858</v>
      </c>
      <c r="I2441" s="3" t="s">
        <v>1859</v>
      </c>
      <c r="J2441" s="3" t="s">
        <v>244</v>
      </c>
      <c r="K2441" s="3" t="s">
        <v>956</v>
      </c>
      <c r="L2441" s="3" t="s">
        <v>1894</v>
      </c>
      <c r="M2441" s="3" t="s">
        <v>126</v>
      </c>
      <c r="N2441" s="4">
        <v>2697</v>
      </c>
      <c r="O2441" s="4">
        <v>12303</v>
      </c>
      <c r="P2441" s="4">
        <v>0</v>
      </c>
      <c r="Q2441" s="4">
        <v>15000</v>
      </c>
      <c r="R2441" s="4">
        <v>0</v>
      </c>
      <c r="S2441" s="4">
        <v>0</v>
      </c>
      <c r="T2441" s="4">
        <v>0</v>
      </c>
      <c r="U2441" s="4">
        <v>15000</v>
      </c>
      <c r="V2441" s="4">
        <v>15000</v>
      </c>
      <c r="W2441" s="4">
        <v>15000</v>
      </c>
      <c r="X2441" s="3" t="s">
        <v>247</v>
      </c>
    </row>
    <row r="2442" spans="1:24" ht="15.75" customHeight="1">
      <c r="A2442" s="3" t="s">
        <v>262</v>
      </c>
      <c r="B2442" s="3" t="s">
        <v>747</v>
      </c>
      <c r="C2442" s="3" t="s">
        <v>1549</v>
      </c>
      <c r="D2442" s="3" t="s">
        <v>1851</v>
      </c>
      <c r="E2442" s="3" t="s">
        <v>1852</v>
      </c>
      <c r="F2442" s="3" t="s">
        <v>29</v>
      </c>
      <c r="G2442" s="3" t="s">
        <v>30</v>
      </c>
      <c r="H2442" s="3" t="s">
        <v>31</v>
      </c>
      <c r="I2442" s="3" t="s">
        <v>32</v>
      </c>
      <c r="J2442" s="3" t="s">
        <v>263</v>
      </c>
      <c r="K2442" s="3" t="s">
        <v>264</v>
      </c>
      <c r="L2442" s="3" t="s">
        <v>1614</v>
      </c>
      <c r="M2442" s="3" t="s">
        <v>36</v>
      </c>
      <c r="N2442" s="4">
        <v>21897</v>
      </c>
      <c r="O2442" s="4">
        <v>0</v>
      </c>
      <c r="P2442" s="4">
        <v>0</v>
      </c>
      <c r="Q2442" s="4">
        <v>21897</v>
      </c>
      <c r="R2442" s="4">
        <v>0</v>
      </c>
      <c r="S2442" s="4">
        <v>15414.28</v>
      </c>
      <c r="T2442" s="4">
        <v>15414.28</v>
      </c>
      <c r="U2442" s="4">
        <v>6482.72</v>
      </c>
      <c r="V2442" s="4">
        <v>6482.72</v>
      </c>
      <c r="W2442" s="4">
        <v>6482.72</v>
      </c>
      <c r="X2442" s="3" t="s">
        <v>266</v>
      </c>
    </row>
    <row r="2443" spans="1:24" ht="15.75" customHeight="1">
      <c r="A2443" s="3" t="s">
        <v>24</v>
      </c>
      <c r="B2443" s="3" t="s">
        <v>747</v>
      </c>
      <c r="C2443" s="3" t="s">
        <v>1549</v>
      </c>
      <c r="D2443" s="3" t="s">
        <v>1895</v>
      </c>
      <c r="E2443" s="3" t="s">
        <v>1896</v>
      </c>
      <c r="F2443" s="3" t="s">
        <v>29</v>
      </c>
      <c r="G2443" s="3" t="s">
        <v>30</v>
      </c>
      <c r="H2443" s="3" t="s">
        <v>31</v>
      </c>
      <c r="I2443" s="3" t="s">
        <v>32</v>
      </c>
      <c r="J2443" s="3" t="s">
        <v>33</v>
      </c>
      <c r="K2443" s="3" t="s">
        <v>34</v>
      </c>
      <c r="L2443" s="3" t="s">
        <v>1552</v>
      </c>
      <c r="M2443" s="3" t="s">
        <v>36</v>
      </c>
      <c r="N2443" s="4">
        <v>2032957</v>
      </c>
      <c r="O2443" s="4">
        <v>33923</v>
      </c>
      <c r="P2443" s="4">
        <v>0</v>
      </c>
      <c r="Q2443" s="4">
        <v>2066880</v>
      </c>
      <c r="R2443" s="4">
        <v>0</v>
      </c>
      <c r="S2443" s="4">
        <v>693125.67</v>
      </c>
      <c r="T2443" s="4">
        <v>693125.67</v>
      </c>
      <c r="U2443" s="4">
        <v>1373754.33</v>
      </c>
      <c r="V2443" s="4">
        <v>1373754.33</v>
      </c>
      <c r="W2443" s="4">
        <v>1373754.33</v>
      </c>
      <c r="X2443" s="3" t="s">
        <v>37</v>
      </c>
    </row>
    <row r="2444" spans="1:24" ht="15.75" customHeight="1">
      <c r="A2444" s="3" t="s">
        <v>24</v>
      </c>
      <c r="B2444" s="3" t="s">
        <v>747</v>
      </c>
      <c r="C2444" s="3" t="s">
        <v>1549</v>
      </c>
      <c r="D2444" s="3" t="s">
        <v>1895</v>
      </c>
      <c r="E2444" s="3" t="s">
        <v>1896</v>
      </c>
      <c r="F2444" s="3" t="s">
        <v>29</v>
      </c>
      <c r="G2444" s="3" t="s">
        <v>30</v>
      </c>
      <c r="H2444" s="3" t="s">
        <v>31</v>
      </c>
      <c r="I2444" s="3" t="s">
        <v>32</v>
      </c>
      <c r="J2444" s="3" t="s">
        <v>33</v>
      </c>
      <c r="K2444" s="3" t="s">
        <v>38</v>
      </c>
      <c r="L2444" s="3" t="s">
        <v>1553</v>
      </c>
      <c r="M2444" s="3" t="s">
        <v>36</v>
      </c>
      <c r="N2444" s="4">
        <v>156915.59</v>
      </c>
      <c r="O2444" s="4">
        <v>13414.45</v>
      </c>
      <c r="P2444" s="4">
        <v>0</v>
      </c>
      <c r="Q2444" s="4">
        <v>170330.04</v>
      </c>
      <c r="R2444" s="4">
        <v>0</v>
      </c>
      <c r="S2444" s="4">
        <v>43629.05</v>
      </c>
      <c r="T2444" s="4">
        <v>43629.05</v>
      </c>
      <c r="U2444" s="4">
        <v>126700.99</v>
      </c>
      <c r="V2444" s="4">
        <v>126700.99</v>
      </c>
      <c r="W2444" s="4">
        <v>126700.99</v>
      </c>
      <c r="X2444" s="3" t="s">
        <v>37</v>
      </c>
    </row>
    <row r="2445" spans="1:24" ht="15.75" customHeight="1">
      <c r="A2445" s="3" t="s">
        <v>24</v>
      </c>
      <c r="B2445" s="3" t="s">
        <v>747</v>
      </c>
      <c r="C2445" s="3" t="s">
        <v>1549</v>
      </c>
      <c r="D2445" s="3" t="s">
        <v>1895</v>
      </c>
      <c r="E2445" s="3" t="s">
        <v>1896</v>
      </c>
      <c r="F2445" s="3" t="s">
        <v>29</v>
      </c>
      <c r="G2445" s="3" t="s">
        <v>30</v>
      </c>
      <c r="H2445" s="3" t="s">
        <v>31</v>
      </c>
      <c r="I2445" s="3" t="s">
        <v>32</v>
      </c>
      <c r="J2445" s="3" t="s">
        <v>33</v>
      </c>
      <c r="K2445" s="3" t="s">
        <v>40</v>
      </c>
      <c r="L2445" s="3" t="s">
        <v>1554</v>
      </c>
      <c r="M2445" s="3" t="s">
        <v>36</v>
      </c>
      <c r="N2445" s="4">
        <v>318171.38</v>
      </c>
      <c r="O2445" s="4">
        <v>0</v>
      </c>
      <c r="P2445" s="4">
        <v>0</v>
      </c>
      <c r="Q2445" s="4">
        <v>318171.38</v>
      </c>
      <c r="R2445" s="4">
        <v>100074.11</v>
      </c>
      <c r="S2445" s="4">
        <v>30937.25</v>
      </c>
      <c r="T2445" s="4">
        <v>30937.25</v>
      </c>
      <c r="U2445" s="4">
        <v>287234.13</v>
      </c>
      <c r="V2445" s="4">
        <v>287234.13</v>
      </c>
      <c r="W2445" s="4">
        <v>187160.02</v>
      </c>
      <c r="X2445" s="3" t="s">
        <v>37</v>
      </c>
    </row>
    <row r="2446" spans="1:24" ht="15.75" customHeight="1">
      <c r="A2446" s="3" t="s">
        <v>24</v>
      </c>
      <c r="B2446" s="3" t="s">
        <v>747</v>
      </c>
      <c r="C2446" s="3" t="s">
        <v>1549</v>
      </c>
      <c r="D2446" s="3" t="s">
        <v>1895</v>
      </c>
      <c r="E2446" s="3" t="s">
        <v>1896</v>
      </c>
      <c r="F2446" s="3" t="s">
        <v>29</v>
      </c>
      <c r="G2446" s="3" t="s">
        <v>30</v>
      </c>
      <c r="H2446" s="3" t="s">
        <v>31</v>
      </c>
      <c r="I2446" s="3" t="s">
        <v>32</v>
      </c>
      <c r="J2446" s="3" t="s">
        <v>33</v>
      </c>
      <c r="K2446" s="3" t="s">
        <v>42</v>
      </c>
      <c r="L2446" s="3" t="s">
        <v>1555</v>
      </c>
      <c r="M2446" s="3" t="s">
        <v>36</v>
      </c>
      <c r="N2446" s="4">
        <v>112556.25</v>
      </c>
      <c r="O2446" s="4">
        <v>0</v>
      </c>
      <c r="P2446" s="4">
        <v>0</v>
      </c>
      <c r="Q2446" s="4">
        <v>112556.25</v>
      </c>
      <c r="R2446" s="4">
        <v>38125</v>
      </c>
      <c r="S2446" s="4">
        <v>9050</v>
      </c>
      <c r="T2446" s="4">
        <v>9050</v>
      </c>
      <c r="U2446" s="4">
        <v>103506.25</v>
      </c>
      <c r="V2446" s="4">
        <v>103506.25</v>
      </c>
      <c r="W2446" s="4">
        <v>65381.25</v>
      </c>
      <c r="X2446" s="3" t="s">
        <v>37</v>
      </c>
    </row>
    <row r="2447" spans="1:24" ht="15.75" customHeight="1">
      <c r="A2447" s="3" t="s">
        <v>24</v>
      </c>
      <c r="B2447" s="3" t="s">
        <v>747</v>
      </c>
      <c r="C2447" s="3" t="s">
        <v>1549</v>
      </c>
      <c r="D2447" s="3" t="s">
        <v>1895</v>
      </c>
      <c r="E2447" s="3" t="s">
        <v>1896</v>
      </c>
      <c r="F2447" s="3" t="s">
        <v>29</v>
      </c>
      <c r="G2447" s="3" t="s">
        <v>30</v>
      </c>
      <c r="H2447" s="3" t="s">
        <v>31</v>
      </c>
      <c r="I2447" s="3" t="s">
        <v>32</v>
      </c>
      <c r="J2447" s="3" t="s">
        <v>33</v>
      </c>
      <c r="K2447" s="3" t="s">
        <v>44</v>
      </c>
      <c r="L2447" s="3" t="s">
        <v>1556</v>
      </c>
      <c r="M2447" s="3" t="s">
        <v>36</v>
      </c>
      <c r="N2447" s="4">
        <v>2640</v>
      </c>
      <c r="O2447" s="4">
        <v>1056</v>
      </c>
      <c r="P2447" s="4">
        <v>0</v>
      </c>
      <c r="Q2447" s="4">
        <v>3696</v>
      </c>
      <c r="R2447" s="4">
        <v>0</v>
      </c>
      <c r="S2447" s="4">
        <v>571.20000000000005</v>
      </c>
      <c r="T2447" s="4">
        <v>571.20000000000005</v>
      </c>
      <c r="U2447" s="4">
        <v>3124.8</v>
      </c>
      <c r="V2447" s="4">
        <v>3124.8</v>
      </c>
      <c r="W2447" s="4">
        <v>3124.8</v>
      </c>
      <c r="X2447" s="3" t="s">
        <v>37</v>
      </c>
    </row>
    <row r="2448" spans="1:24" ht="15.75" customHeight="1">
      <c r="A2448" s="3" t="s">
        <v>24</v>
      </c>
      <c r="B2448" s="3" t="s">
        <v>747</v>
      </c>
      <c r="C2448" s="3" t="s">
        <v>1549</v>
      </c>
      <c r="D2448" s="3" t="s">
        <v>1895</v>
      </c>
      <c r="E2448" s="3" t="s">
        <v>1896</v>
      </c>
      <c r="F2448" s="3" t="s">
        <v>29</v>
      </c>
      <c r="G2448" s="3" t="s">
        <v>30</v>
      </c>
      <c r="H2448" s="3" t="s">
        <v>31</v>
      </c>
      <c r="I2448" s="3" t="s">
        <v>32</v>
      </c>
      <c r="J2448" s="3" t="s">
        <v>33</v>
      </c>
      <c r="K2448" s="3" t="s">
        <v>46</v>
      </c>
      <c r="L2448" s="3" t="s">
        <v>1557</v>
      </c>
      <c r="M2448" s="3" t="s">
        <v>36</v>
      </c>
      <c r="N2448" s="4">
        <v>21120</v>
      </c>
      <c r="O2448" s="4">
        <v>0</v>
      </c>
      <c r="P2448" s="4">
        <v>0</v>
      </c>
      <c r="Q2448" s="4">
        <v>21120</v>
      </c>
      <c r="R2448" s="4">
        <v>0</v>
      </c>
      <c r="S2448" s="4">
        <v>4896</v>
      </c>
      <c r="T2448" s="4">
        <v>4896</v>
      </c>
      <c r="U2448" s="4">
        <v>16224</v>
      </c>
      <c r="V2448" s="4">
        <v>16224</v>
      </c>
      <c r="W2448" s="4">
        <v>16224</v>
      </c>
      <c r="X2448" s="3" t="s">
        <v>37</v>
      </c>
    </row>
    <row r="2449" spans="1:24" ht="15.75" customHeight="1">
      <c r="A2449" s="3" t="s">
        <v>24</v>
      </c>
      <c r="B2449" s="3" t="s">
        <v>747</v>
      </c>
      <c r="C2449" s="3" t="s">
        <v>1549</v>
      </c>
      <c r="D2449" s="3" t="s">
        <v>1895</v>
      </c>
      <c r="E2449" s="3" t="s">
        <v>1896</v>
      </c>
      <c r="F2449" s="3" t="s">
        <v>29</v>
      </c>
      <c r="G2449" s="3" t="s">
        <v>30</v>
      </c>
      <c r="H2449" s="3" t="s">
        <v>31</v>
      </c>
      <c r="I2449" s="3" t="s">
        <v>32</v>
      </c>
      <c r="J2449" s="3" t="s">
        <v>33</v>
      </c>
      <c r="K2449" s="3" t="s">
        <v>48</v>
      </c>
      <c r="L2449" s="3" t="s">
        <v>1558</v>
      </c>
      <c r="M2449" s="3" t="s">
        <v>36</v>
      </c>
      <c r="N2449" s="4">
        <v>5109.8999999999996</v>
      </c>
      <c r="O2449" s="4">
        <v>0</v>
      </c>
      <c r="P2449" s="4">
        <v>0</v>
      </c>
      <c r="Q2449" s="4">
        <v>5109.8999999999996</v>
      </c>
      <c r="R2449" s="4">
        <v>0</v>
      </c>
      <c r="S2449" s="4">
        <v>45</v>
      </c>
      <c r="T2449" s="4">
        <v>45</v>
      </c>
      <c r="U2449" s="4">
        <v>5064.8999999999996</v>
      </c>
      <c r="V2449" s="4">
        <v>5064.8999999999996</v>
      </c>
      <c r="W2449" s="4">
        <v>5064.8999999999996</v>
      </c>
      <c r="X2449" s="3" t="s">
        <v>37</v>
      </c>
    </row>
    <row r="2450" spans="1:24" ht="15.75" customHeight="1">
      <c r="A2450" s="3" t="s">
        <v>24</v>
      </c>
      <c r="B2450" s="3" t="s">
        <v>747</v>
      </c>
      <c r="C2450" s="3" t="s">
        <v>1549</v>
      </c>
      <c r="D2450" s="3" t="s">
        <v>1895</v>
      </c>
      <c r="E2450" s="3" t="s">
        <v>1896</v>
      </c>
      <c r="F2450" s="3" t="s">
        <v>29</v>
      </c>
      <c r="G2450" s="3" t="s">
        <v>30</v>
      </c>
      <c r="H2450" s="3" t="s">
        <v>31</v>
      </c>
      <c r="I2450" s="3" t="s">
        <v>32</v>
      </c>
      <c r="J2450" s="3" t="s">
        <v>33</v>
      </c>
      <c r="K2450" s="3" t="s">
        <v>50</v>
      </c>
      <c r="L2450" s="3" t="s">
        <v>1559</v>
      </c>
      <c r="M2450" s="3" t="s">
        <v>36</v>
      </c>
      <c r="N2450" s="4">
        <v>8516.5</v>
      </c>
      <c r="O2450" s="4">
        <v>0</v>
      </c>
      <c r="P2450" s="4">
        <v>0</v>
      </c>
      <c r="Q2450" s="4">
        <v>8516.5</v>
      </c>
      <c r="R2450" s="4">
        <v>0</v>
      </c>
      <c r="S2450" s="4">
        <v>1370.71</v>
      </c>
      <c r="T2450" s="4">
        <v>1370.71</v>
      </c>
      <c r="U2450" s="4">
        <v>7145.79</v>
      </c>
      <c r="V2450" s="4">
        <v>7145.79</v>
      </c>
      <c r="W2450" s="4">
        <v>7145.79</v>
      </c>
      <c r="X2450" s="3" t="s">
        <v>37</v>
      </c>
    </row>
    <row r="2451" spans="1:24" ht="15.75" customHeight="1">
      <c r="A2451" s="3" t="s">
        <v>24</v>
      </c>
      <c r="B2451" s="3" t="s">
        <v>747</v>
      </c>
      <c r="C2451" s="3" t="s">
        <v>1549</v>
      </c>
      <c r="D2451" s="3" t="s">
        <v>1895</v>
      </c>
      <c r="E2451" s="3" t="s">
        <v>1896</v>
      </c>
      <c r="F2451" s="3" t="s">
        <v>29</v>
      </c>
      <c r="G2451" s="3" t="s">
        <v>30</v>
      </c>
      <c r="H2451" s="3" t="s">
        <v>31</v>
      </c>
      <c r="I2451" s="3" t="s">
        <v>32</v>
      </c>
      <c r="J2451" s="3" t="s">
        <v>33</v>
      </c>
      <c r="K2451" s="3" t="s">
        <v>281</v>
      </c>
      <c r="L2451" s="3" t="s">
        <v>1560</v>
      </c>
      <c r="M2451" s="3" t="s">
        <v>36</v>
      </c>
      <c r="N2451" s="4">
        <v>7493.94</v>
      </c>
      <c r="O2451" s="4">
        <v>0</v>
      </c>
      <c r="P2451" s="4">
        <v>0</v>
      </c>
      <c r="Q2451" s="4">
        <v>7493.94</v>
      </c>
      <c r="R2451" s="4">
        <v>0</v>
      </c>
      <c r="S2451" s="4">
        <v>0</v>
      </c>
      <c r="T2451" s="4">
        <v>0</v>
      </c>
      <c r="U2451" s="4">
        <v>7493.94</v>
      </c>
      <c r="V2451" s="4">
        <v>7493.94</v>
      </c>
      <c r="W2451" s="4">
        <v>7493.94</v>
      </c>
      <c r="X2451" s="3" t="s">
        <v>37</v>
      </c>
    </row>
    <row r="2452" spans="1:24" ht="15.75" customHeight="1">
      <c r="A2452" s="3" t="s">
        <v>24</v>
      </c>
      <c r="B2452" s="3" t="s">
        <v>747</v>
      </c>
      <c r="C2452" s="3" t="s">
        <v>1549</v>
      </c>
      <c r="D2452" s="3" t="s">
        <v>1895</v>
      </c>
      <c r="E2452" s="3" t="s">
        <v>1896</v>
      </c>
      <c r="F2452" s="3" t="s">
        <v>29</v>
      </c>
      <c r="G2452" s="3" t="s">
        <v>30</v>
      </c>
      <c r="H2452" s="3" t="s">
        <v>31</v>
      </c>
      <c r="I2452" s="3" t="s">
        <v>32</v>
      </c>
      <c r="J2452" s="3" t="s">
        <v>33</v>
      </c>
      <c r="K2452" s="3" t="s">
        <v>52</v>
      </c>
      <c r="L2452" s="3" t="s">
        <v>1561</v>
      </c>
      <c r="M2452" s="3" t="s">
        <v>36</v>
      </c>
      <c r="N2452" s="4">
        <v>8403</v>
      </c>
      <c r="O2452" s="4">
        <v>0</v>
      </c>
      <c r="P2452" s="4">
        <v>0</v>
      </c>
      <c r="Q2452" s="4">
        <v>8403</v>
      </c>
      <c r="R2452" s="4">
        <v>0</v>
      </c>
      <c r="S2452" s="4">
        <v>3168.53</v>
      </c>
      <c r="T2452" s="4">
        <v>3168.53</v>
      </c>
      <c r="U2452" s="4">
        <v>5234.47</v>
      </c>
      <c r="V2452" s="4">
        <v>5234.47</v>
      </c>
      <c r="W2452" s="4">
        <v>5234.47</v>
      </c>
      <c r="X2452" s="3" t="s">
        <v>37</v>
      </c>
    </row>
    <row r="2453" spans="1:24" ht="15.75" customHeight="1">
      <c r="A2453" s="3" t="s">
        <v>24</v>
      </c>
      <c r="B2453" s="3" t="s">
        <v>747</v>
      </c>
      <c r="C2453" s="3" t="s">
        <v>1549</v>
      </c>
      <c r="D2453" s="3" t="s">
        <v>1895</v>
      </c>
      <c r="E2453" s="3" t="s">
        <v>1896</v>
      </c>
      <c r="F2453" s="3" t="s">
        <v>29</v>
      </c>
      <c r="G2453" s="3" t="s">
        <v>30</v>
      </c>
      <c r="H2453" s="3" t="s">
        <v>31</v>
      </c>
      <c r="I2453" s="3" t="s">
        <v>32</v>
      </c>
      <c r="J2453" s="3" t="s">
        <v>33</v>
      </c>
      <c r="K2453" s="3" t="s">
        <v>54</v>
      </c>
      <c r="L2453" s="3" t="s">
        <v>1562</v>
      </c>
      <c r="M2453" s="3" t="s">
        <v>36</v>
      </c>
      <c r="N2453" s="4">
        <v>1628184</v>
      </c>
      <c r="O2453" s="4">
        <v>-48393.45</v>
      </c>
      <c r="P2453" s="4">
        <v>0</v>
      </c>
      <c r="Q2453" s="4">
        <v>1579790.55</v>
      </c>
      <c r="R2453" s="4">
        <v>858303.33</v>
      </c>
      <c r="S2453" s="4">
        <v>563596.67000000004</v>
      </c>
      <c r="T2453" s="4">
        <v>563596.67000000004</v>
      </c>
      <c r="U2453" s="4">
        <v>1016193.88</v>
      </c>
      <c r="V2453" s="4">
        <v>1016193.88</v>
      </c>
      <c r="W2453" s="4">
        <v>157890.54999999999</v>
      </c>
      <c r="X2453" s="3" t="s">
        <v>37</v>
      </c>
    </row>
    <row r="2454" spans="1:24" ht="15.75" customHeight="1">
      <c r="A2454" s="3" t="s">
        <v>24</v>
      </c>
      <c r="B2454" s="3" t="s">
        <v>747</v>
      </c>
      <c r="C2454" s="3" t="s">
        <v>1549</v>
      </c>
      <c r="D2454" s="3" t="s">
        <v>1895</v>
      </c>
      <c r="E2454" s="3" t="s">
        <v>1896</v>
      </c>
      <c r="F2454" s="3" t="s">
        <v>29</v>
      </c>
      <c r="G2454" s="3" t="s">
        <v>30</v>
      </c>
      <c r="H2454" s="3" t="s">
        <v>31</v>
      </c>
      <c r="I2454" s="3" t="s">
        <v>32</v>
      </c>
      <c r="J2454" s="3" t="s">
        <v>33</v>
      </c>
      <c r="K2454" s="3" t="s">
        <v>56</v>
      </c>
      <c r="L2454" s="3" t="s">
        <v>1563</v>
      </c>
      <c r="M2454" s="3" t="s">
        <v>36</v>
      </c>
      <c r="N2454" s="4">
        <v>4126.5</v>
      </c>
      <c r="O2454" s="4">
        <v>0</v>
      </c>
      <c r="P2454" s="4">
        <v>0</v>
      </c>
      <c r="Q2454" s="4">
        <v>4126.5</v>
      </c>
      <c r="R2454" s="4">
        <v>0</v>
      </c>
      <c r="S2454" s="4">
        <v>0</v>
      </c>
      <c r="T2454" s="4">
        <v>0</v>
      </c>
      <c r="U2454" s="4">
        <v>4126.5</v>
      </c>
      <c r="V2454" s="4">
        <v>4126.5</v>
      </c>
      <c r="W2454" s="4">
        <v>4126.5</v>
      </c>
      <c r="X2454" s="3" t="s">
        <v>37</v>
      </c>
    </row>
    <row r="2455" spans="1:24" ht="15.75" customHeight="1">
      <c r="A2455" s="3" t="s">
        <v>24</v>
      </c>
      <c r="B2455" s="3" t="s">
        <v>747</v>
      </c>
      <c r="C2455" s="3" t="s">
        <v>1549</v>
      </c>
      <c r="D2455" s="3" t="s">
        <v>1895</v>
      </c>
      <c r="E2455" s="3" t="s">
        <v>1896</v>
      </c>
      <c r="F2455" s="3" t="s">
        <v>29</v>
      </c>
      <c r="G2455" s="3" t="s">
        <v>30</v>
      </c>
      <c r="H2455" s="3" t="s">
        <v>31</v>
      </c>
      <c r="I2455" s="3" t="s">
        <v>32</v>
      </c>
      <c r="J2455" s="3" t="s">
        <v>33</v>
      </c>
      <c r="K2455" s="3" t="s">
        <v>58</v>
      </c>
      <c r="L2455" s="3" t="s">
        <v>1564</v>
      </c>
      <c r="M2455" s="3" t="s">
        <v>36</v>
      </c>
      <c r="N2455" s="4">
        <v>8253</v>
      </c>
      <c r="O2455" s="4">
        <v>0</v>
      </c>
      <c r="P2455" s="4">
        <v>0</v>
      </c>
      <c r="Q2455" s="4">
        <v>8253</v>
      </c>
      <c r="R2455" s="4">
        <v>0</v>
      </c>
      <c r="S2455" s="4">
        <v>0</v>
      </c>
      <c r="T2455" s="4">
        <v>0</v>
      </c>
      <c r="U2455" s="4">
        <v>8253</v>
      </c>
      <c r="V2455" s="4">
        <v>8253</v>
      </c>
      <c r="W2455" s="4">
        <v>8253</v>
      </c>
      <c r="X2455" s="3" t="s">
        <v>37</v>
      </c>
    </row>
    <row r="2456" spans="1:24" ht="15.75" customHeight="1">
      <c r="A2456" s="3" t="s">
        <v>24</v>
      </c>
      <c r="B2456" s="3" t="s">
        <v>747</v>
      </c>
      <c r="C2456" s="3" t="s">
        <v>1549</v>
      </c>
      <c r="D2456" s="3" t="s">
        <v>1895</v>
      </c>
      <c r="E2456" s="3" t="s">
        <v>1896</v>
      </c>
      <c r="F2456" s="3" t="s">
        <v>29</v>
      </c>
      <c r="G2456" s="3" t="s">
        <v>30</v>
      </c>
      <c r="H2456" s="3" t="s">
        <v>31</v>
      </c>
      <c r="I2456" s="3" t="s">
        <v>32</v>
      </c>
      <c r="J2456" s="3" t="s">
        <v>33</v>
      </c>
      <c r="K2456" s="3" t="s">
        <v>60</v>
      </c>
      <c r="L2456" s="3" t="s">
        <v>1565</v>
      </c>
      <c r="M2456" s="3" t="s">
        <v>36</v>
      </c>
      <c r="N2456" s="4">
        <v>482199.59</v>
      </c>
      <c r="O2456" s="4">
        <v>0</v>
      </c>
      <c r="P2456" s="4">
        <v>0</v>
      </c>
      <c r="Q2456" s="4">
        <v>482199.59</v>
      </c>
      <c r="R2456" s="4">
        <v>108471.28</v>
      </c>
      <c r="S2456" s="4">
        <v>164371.96</v>
      </c>
      <c r="T2456" s="4">
        <v>164371.96</v>
      </c>
      <c r="U2456" s="4">
        <v>317827.63</v>
      </c>
      <c r="V2456" s="4">
        <v>317827.63</v>
      </c>
      <c r="W2456" s="4">
        <v>209356.35</v>
      </c>
      <c r="X2456" s="3" t="s">
        <v>37</v>
      </c>
    </row>
    <row r="2457" spans="1:24" ht="15.75" customHeight="1">
      <c r="A2457" s="3" t="s">
        <v>24</v>
      </c>
      <c r="B2457" s="3" t="s">
        <v>747</v>
      </c>
      <c r="C2457" s="3" t="s">
        <v>1549</v>
      </c>
      <c r="D2457" s="3" t="s">
        <v>1895</v>
      </c>
      <c r="E2457" s="3" t="s">
        <v>1896</v>
      </c>
      <c r="F2457" s="3" t="s">
        <v>29</v>
      </c>
      <c r="G2457" s="3" t="s">
        <v>30</v>
      </c>
      <c r="H2457" s="3" t="s">
        <v>31</v>
      </c>
      <c r="I2457" s="3" t="s">
        <v>32</v>
      </c>
      <c r="J2457" s="3" t="s">
        <v>33</v>
      </c>
      <c r="K2457" s="3" t="s">
        <v>62</v>
      </c>
      <c r="L2457" s="3" t="s">
        <v>1566</v>
      </c>
      <c r="M2457" s="3" t="s">
        <v>36</v>
      </c>
      <c r="N2457" s="4">
        <v>318171.38</v>
      </c>
      <c r="O2457" s="4">
        <v>0</v>
      </c>
      <c r="P2457" s="4">
        <v>0</v>
      </c>
      <c r="Q2457" s="4">
        <v>318171.38</v>
      </c>
      <c r="R2457" s="4">
        <v>85436.67</v>
      </c>
      <c r="S2457" s="4">
        <v>89148.85</v>
      </c>
      <c r="T2457" s="4">
        <v>89148.85</v>
      </c>
      <c r="U2457" s="4">
        <v>229022.53</v>
      </c>
      <c r="V2457" s="4">
        <v>229022.53</v>
      </c>
      <c r="W2457" s="4">
        <v>143585.85999999999</v>
      </c>
      <c r="X2457" s="3" t="s">
        <v>37</v>
      </c>
    </row>
    <row r="2458" spans="1:24" ht="15.75" customHeight="1">
      <c r="A2458" s="3" t="s">
        <v>24</v>
      </c>
      <c r="B2458" s="3" t="s">
        <v>747</v>
      </c>
      <c r="C2458" s="3" t="s">
        <v>1549</v>
      </c>
      <c r="D2458" s="3" t="s">
        <v>1895</v>
      </c>
      <c r="E2458" s="3" t="s">
        <v>1896</v>
      </c>
      <c r="F2458" s="3" t="s">
        <v>29</v>
      </c>
      <c r="G2458" s="3" t="s">
        <v>30</v>
      </c>
      <c r="H2458" s="3" t="s">
        <v>31</v>
      </c>
      <c r="I2458" s="3" t="s">
        <v>32</v>
      </c>
      <c r="J2458" s="3" t="s">
        <v>33</v>
      </c>
      <c r="K2458" s="3" t="s">
        <v>64</v>
      </c>
      <c r="L2458" s="3" t="s">
        <v>1567</v>
      </c>
      <c r="M2458" s="3" t="s">
        <v>36</v>
      </c>
      <c r="N2458" s="4">
        <v>32286.720000000001</v>
      </c>
      <c r="O2458" s="4">
        <v>0</v>
      </c>
      <c r="P2458" s="4">
        <v>0</v>
      </c>
      <c r="Q2458" s="4">
        <v>32286.720000000001</v>
      </c>
      <c r="R2458" s="4">
        <v>0</v>
      </c>
      <c r="S2458" s="4">
        <v>0</v>
      </c>
      <c r="T2458" s="4">
        <v>0</v>
      </c>
      <c r="U2458" s="4">
        <v>32286.720000000001</v>
      </c>
      <c r="V2458" s="4">
        <v>32286.720000000001</v>
      </c>
      <c r="W2458" s="4">
        <v>32286.720000000001</v>
      </c>
      <c r="X2458" s="3" t="s">
        <v>37</v>
      </c>
    </row>
    <row r="2459" spans="1:24" ht="15.75" customHeight="1">
      <c r="A2459" s="3" t="s">
        <v>66</v>
      </c>
      <c r="B2459" s="3" t="s">
        <v>747</v>
      </c>
      <c r="C2459" s="3" t="s">
        <v>1549</v>
      </c>
      <c r="D2459" s="3" t="s">
        <v>1895</v>
      </c>
      <c r="E2459" s="3" t="s">
        <v>1896</v>
      </c>
      <c r="F2459" s="3" t="s">
        <v>29</v>
      </c>
      <c r="G2459" s="3" t="s">
        <v>30</v>
      </c>
      <c r="H2459" s="3" t="s">
        <v>67</v>
      </c>
      <c r="I2459" s="3" t="s">
        <v>68</v>
      </c>
      <c r="J2459" s="3" t="s">
        <v>69</v>
      </c>
      <c r="K2459" s="3" t="s">
        <v>70</v>
      </c>
      <c r="L2459" s="3" t="s">
        <v>1805</v>
      </c>
      <c r="M2459" s="3" t="s">
        <v>36</v>
      </c>
      <c r="N2459" s="4">
        <v>10200</v>
      </c>
      <c r="O2459" s="4">
        <v>-3000</v>
      </c>
      <c r="P2459" s="4">
        <v>0</v>
      </c>
      <c r="Q2459" s="4">
        <v>7200</v>
      </c>
      <c r="R2459" s="4">
        <v>0</v>
      </c>
      <c r="S2459" s="4">
        <v>7200</v>
      </c>
      <c r="T2459" s="4">
        <v>2874.56</v>
      </c>
      <c r="U2459" s="4">
        <v>0</v>
      </c>
      <c r="V2459" s="4">
        <v>4325.4399999999996</v>
      </c>
      <c r="W2459" s="4">
        <v>0</v>
      </c>
      <c r="X2459" s="3" t="s">
        <v>37</v>
      </c>
    </row>
    <row r="2460" spans="1:24" ht="15.75" customHeight="1">
      <c r="A2460" s="3" t="s">
        <v>66</v>
      </c>
      <c r="B2460" s="3" t="s">
        <v>747</v>
      </c>
      <c r="C2460" s="3" t="s">
        <v>1549</v>
      </c>
      <c r="D2460" s="3" t="s">
        <v>1895</v>
      </c>
      <c r="E2460" s="3" t="s">
        <v>1896</v>
      </c>
      <c r="F2460" s="3" t="s">
        <v>29</v>
      </c>
      <c r="G2460" s="3" t="s">
        <v>30</v>
      </c>
      <c r="H2460" s="3" t="s">
        <v>67</v>
      </c>
      <c r="I2460" s="3" t="s">
        <v>68</v>
      </c>
      <c r="J2460" s="3" t="s">
        <v>69</v>
      </c>
      <c r="K2460" s="3" t="s">
        <v>72</v>
      </c>
      <c r="L2460" s="3" t="s">
        <v>1806</v>
      </c>
      <c r="M2460" s="3" t="s">
        <v>36</v>
      </c>
      <c r="N2460" s="4">
        <v>19200</v>
      </c>
      <c r="O2460" s="4">
        <v>0</v>
      </c>
      <c r="P2460" s="4">
        <v>0</v>
      </c>
      <c r="Q2460" s="4">
        <v>19200</v>
      </c>
      <c r="R2460" s="4">
        <v>0</v>
      </c>
      <c r="S2460" s="4">
        <v>19200</v>
      </c>
      <c r="T2460" s="4">
        <v>7199.26</v>
      </c>
      <c r="U2460" s="4">
        <v>0</v>
      </c>
      <c r="V2460" s="4">
        <v>12000.74</v>
      </c>
      <c r="W2460" s="4">
        <v>0</v>
      </c>
      <c r="X2460" s="3" t="s">
        <v>37</v>
      </c>
    </row>
    <row r="2461" spans="1:24" ht="15.75" customHeight="1">
      <c r="A2461" s="3" t="s">
        <v>66</v>
      </c>
      <c r="B2461" s="3" t="s">
        <v>747</v>
      </c>
      <c r="C2461" s="3" t="s">
        <v>1549</v>
      </c>
      <c r="D2461" s="3" t="s">
        <v>1895</v>
      </c>
      <c r="E2461" s="3" t="s">
        <v>1896</v>
      </c>
      <c r="F2461" s="3" t="s">
        <v>29</v>
      </c>
      <c r="G2461" s="3" t="s">
        <v>30</v>
      </c>
      <c r="H2461" s="3" t="s">
        <v>67</v>
      </c>
      <c r="I2461" s="3" t="s">
        <v>68</v>
      </c>
      <c r="J2461" s="3" t="s">
        <v>69</v>
      </c>
      <c r="K2461" s="3" t="s">
        <v>74</v>
      </c>
      <c r="L2461" s="3" t="s">
        <v>1807</v>
      </c>
      <c r="M2461" s="3" t="s">
        <v>36</v>
      </c>
      <c r="N2461" s="4">
        <v>7000</v>
      </c>
      <c r="O2461" s="4">
        <v>-1860</v>
      </c>
      <c r="P2461" s="4">
        <v>0</v>
      </c>
      <c r="Q2461" s="4">
        <v>5140</v>
      </c>
      <c r="R2461" s="4">
        <v>0</v>
      </c>
      <c r="S2461" s="4">
        <v>5140</v>
      </c>
      <c r="T2461" s="4">
        <v>1690.21</v>
      </c>
      <c r="U2461" s="4">
        <v>0</v>
      </c>
      <c r="V2461" s="4">
        <v>3449.79</v>
      </c>
      <c r="W2461" s="4">
        <v>0</v>
      </c>
      <c r="X2461" s="3" t="s">
        <v>37</v>
      </c>
    </row>
    <row r="2462" spans="1:24" ht="15.75" customHeight="1">
      <c r="A2462" s="3" t="s">
        <v>66</v>
      </c>
      <c r="B2462" s="3" t="s">
        <v>747</v>
      </c>
      <c r="C2462" s="3" t="s">
        <v>1549</v>
      </c>
      <c r="D2462" s="3" t="s">
        <v>1895</v>
      </c>
      <c r="E2462" s="3" t="s">
        <v>1896</v>
      </c>
      <c r="F2462" s="3" t="s">
        <v>29</v>
      </c>
      <c r="G2462" s="3" t="s">
        <v>30</v>
      </c>
      <c r="H2462" s="3" t="s">
        <v>67</v>
      </c>
      <c r="I2462" s="3" t="s">
        <v>68</v>
      </c>
      <c r="J2462" s="3" t="s">
        <v>69</v>
      </c>
      <c r="K2462" s="3" t="s">
        <v>76</v>
      </c>
      <c r="L2462" s="3" t="s">
        <v>1853</v>
      </c>
      <c r="M2462" s="3" t="s">
        <v>36</v>
      </c>
      <c r="N2462" s="4">
        <v>38800</v>
      </c>
      <c r="O2462" s="4">
        <v>-1258.4000000000001</v>
      </c>
      <c r="P2462" s="4">
        <v>0</v>
      </c>
      <c r="Q2462" s="4">
        <v>37541.599999999999</v>
      </c>
      <c r="R2462" s="4">
        <v>0</v>
      </c>
      <c r="S2462" s="4">
        <v>37541.599999999999</v>
      </c>
      <c r="T2462" s="4">
        <v>7508.32</v>
      </c>
      <c r="U2462" s="4">
        <v>0</v>
      </c>
      <c r="V2462" s="4">
        <v>30033.279999999999</v>
      </c>
      <c r="W2462" s="4">
        <v>0</v>
      </c>
      <c r="X2462" s="3" t="s">
        <v>37</v>
      </c>
    </row>
    <row r="2463" spans="1:24" ht="15.75" customHeight="1">
      <c r="A2463" s="3" t="s">
        <v>66</v>
      </c>
      <c r="B2463" s="3" t="s">
        <v>747</v>
      </c>
      <c r="C2463" s="3" t="s">
        <v>1549</v>
      </c>
      <c r="D2463" s="3" t="s">
        <v>1895</v>
      </c>
      <c r="E2463" s="3" t="s">
        <v>1896</v>
      </c>
      <c r="F2463" s="3" t="s">
        <v>29</v>
      </c>
      <c r="G2463" s="3" t="s">
        <v>30</v>
      </c>
      <c r="H2463" s="3" t="s">
        <v>67</v>
      </c>
      <c r="I2463" s="3" t="s">
        <v>68</v>
      </c>
      <c r="J2463" s="3" t="s">
        <v>69</v>
      </c>
      <c r="K2463" s="3" t="s">
        <v>304</v>
      </c>
      <c r="L2463" s="3" t="s">
        <v>1808</v>
      </c>
      <c r="M2463" s="3" t="s">
        <v>36</v>
      </c>
      <c r="N2463" s="4">
        <v>1421.8</v>
      </c>
      <c r="O2463" s="4">
        <v>-1421.8</v>
      </c>
      <c r="P2463" s="4">
        <v>0</v>
      </c>
      <c r="Q2463" s="4">
        <v>0</v>
      </c>
      <c r="R2463" s="4">
        <v>0</v>
      </c>
      <c r="S2463" s="4">
        <v>0</v>
      </c>
      <c r="T2463" s="4">
        <v>0</v>
      </c>
      <c r="U2463" s="4">
        <v>0</v>
      </c>
      <c r="V2463" s="4">
        <v>0</v>
      </c>
      <c r="W2463" s="4">
        <v>0</v>
      </c>
      <c r="X2463" s="3" t="s">
        <v>37</v>
      </c>
    </row>
    <row r="2464" spans="1:24" ht="15.75" customHeight="1">
      <c r="A2464" s="3" t="s">
        <v>66</v>
      </c>
      <c r="B2464" s="3" t="s">
        <v>747</v>
      </c>
      <c r="C2464" s="3" t="s">
        <v>1549</v>
      </c>
      <c r="D2464" s="3" t="s">
        <v>1895</v>
      </c>
      <c r="E2464" s="3" t="s">
        <v>1896</v>
      </c>
      <c r="F2464" s="3" t="s">
        <v>29</v>
      </c>
      <c r="G2464" s="3" t="s">
        <v>30</v>
      </c>
      <c r="H2464" s="3" t="s">
        <v>67</v>
      </c>
      <c r="I2464" s="3" t="s">
        <v>68</v>
      </c>
      <c r="J2464" s="3" t="s">
        <v>69</v>
      </c>
      <c r="K2464" s="3" t="s">
        <v>78</v>
      </c>
      <c r="L2464" s="3" t="s">
        <v>1568</v>
      </c>
      <c r="M2464" s="3" t="s">
        <v>36</v>
      </c>
      <c r="N2464" s="4">
        <v>6760</v>
      </c>
      <c r="O2464" s="4">
        <v>-6760</v>
      </c>
      <c r="P2464" s="4">
        <v>0</v>
      </c>
      <c r="Q2464" s="4">
        <v>0</v>
      </c>
      <c r="R2464" s="4">
        <v>0</v>
      </c>
      <c r="S2464" s="4">
        <v>0</v>
      </c>
      <c r="T2464" s="4">
        <v>0</v>
      </c>
      <c r="U2464" s="4">
        <v>0</v>
      </c>
      <c r="V2464" s="4">
        <v>0</v>
      </c>
      <c r="W2464" s="4">
        <v>0</v>
      </c>
      <c r="X2464" s="3" t="s">
        <v>37</v>
      </c>
    </row>
    <row r="2465" spans="1:24" ht="15.75" customHeight="1">
      <c r="A2465" s="3" t="s">
        <v>66</v>
      </c>
      <c r="B2465" s="3" t="s">
        <v>747</v>
      </c>
      <c r="C2465" s="3" t="s">
        <v>1549</v>
      </c>
      <c r="D2465" s="3" t="s">
        <v>1895</v>
      </c>
      <c r="E2465" s="3" t="s">
        <v>1896</v>
      </c>
      <c r="F2465" s="3" t="s">
        <v>29</v>
      </c>
      <c r="G2465" s="3" t="s">
        <v>30</v>
      </c>
      <c r="H2465" s="3" t="s">
        <v>67</v>
      </c>
      <c r="I2465" s="3" t="s">
        <v>68</v>
      </c>
      <c r="J2465" s="3" t="s">
        <v>69</v>
      </c>
      <c r="K2465" s="3" t="s">
        <v>82</v>
      </c>
      <c r="L2465" s="3" t="s">
        <v>1809</v>
      </c>
      <c r="M2465" s="3" t="s">
        <v>36</v>
      </c>
      <c r="N2465" s="4">
        <v>105747.69</v>
      </c>
      <c r="O2465" s="4">
        <v>118589.31</v>
      </c>
      <c r="P2465" s="4">
        <v>0</v>
      </c>
      <c r="Q2465" s="4">
        <v>224337</v>
      </c>
      <c r="R2465" s="4">
        <v>2023.87</v>
      </c>
      <c r="S2465" s="4">
        <v>222313.13</v>
      </c>
      <c r="T2465" s="4">
        <v>58013.56</v>
      </c>
      <c r="U2465" s="4">
        <v>2023.87</v>
      </c>
      <c r="V2465" s="4">
        <v>166323.44</v>
      </c>
      <c r="W2465" s="4">
        <v>0</v>
      </c>
      <c r="X2465" s="3" t="s">
        <v>37</v>
      </c>
    </row>
    <row r="2466" spans="1:24" ht="15.75" customHeight="1">
      <c r="A2466" s="3" t="s">
        <v>66</v>
      </c>
      <c r="B2466" s="3" t="s">
        <v>747</v>
      </c>
      <c r="C2466" s="3" t="s">
        <v>1549</v>
      </c>
      <c r="D2466" s="3" t="s">
        <v>1895</v>
      </c>
      <c r="E2466" s="3" t="s">
        <v>1896</v>
      </c>
      <c r="F2466" s="3" t="s">
        <v>29</v>
      </c>
      <c r="G2466" s="3" t="s">
        <v>30</v>
      </c>
      <c r="H2466" s="3" t="s">
        <v>67</v>
      </c>
      <c r="I2466" s="3" t="s">
        <v>68</v>
      </c>
      <c r="J2466" s="3" t="s">
        <v>69</v>
      </c>
      <c r="K2466" s="3" t="s">
        <v>84</v>
      </c>
      <c r="L2466" s="3" t="s">
        <v>1855</v>
      </c>
      <c r="M2466" s="3" t="s">
        <v>36</v>
      </c>
      <c r="N2466" s="4">
        <v>196586.37</v>
      </c>
      <c r="O2466" s="4">
        <v>-2480.1</v>
      </c>
      <c r="P2466" s="4">
        <v>0</v>
      </c>
      <c r="Q2466" s="4">
        <v>194106.27</v>
      </c>
      <c r="R2466" s="4">
        <v>0</v>
      </c>
      <c r="S2466" s="4">
        <v>192572.06</v>
      </c>
      <c r="T2466" s="4">
        <v>63096.69</v>
      </c>
      <c r="U2466" s="4">
        <v>1534.21</v>
      </c>
      <c r="V2466" s="4">
        <v>131009.58</v>
      </c>
      <c r="W2466" s="4">
        <v>1534.21</v>
      </c>
      <c r="X2466" s="3" t="s">
        <v>37</v>
      </c>
    </row>
    <row r="2467" spans="1:24" ht="15.75" customHeight="1">
      <c r="A2467" s="3" t="s">
        <v>66</v>
      </c>
      <c r="B2467" s="3" t="s">
        <v>747</v>
      </c>
      <c r="C2467" s="3" t="s">
        <v>1549</v>
      </c>
      <c r="D2467" s="3" t="s">
        <v>1895</v>
      </c>
      <c r="E2467" s="3" t="s">
        <v>1896</v>
      </c>
      <c r="F2467" s="3" t="s">
        <v>29</v>
      </c>
      <c r="G2467" s="3" t="s">
        <v>30</v>
      </c>
      <c r="H2467" s="3" t="s">
        <v>67</v>
      </c>
      <c r="I2467" s="3" t="s">
        <v>68</v>
      </c>
      <c r="J2467" s="3" t="s">
        <v>69</v>
      </c>
      <c r="K2467" s="3" t="s">
        <v>86</v>
      </c>
      <c r="L2467" s="3" t="s">
        <v>1812</v>
      </c>
      <c r="M2467" s="3" t="s">
        <v>36</v>
      </c>
      <c r="N2467" s="4">
        <v>0</v>
      </c>
      <c r="O2467" s="4">
        <v>5017.9799999999996</v>
      </c>
      <c r="P2467" s="4">
        <v>0</v>
      </c>
      <c r="Q2467" s="4">
        <v>5017.9799999999996</v>
      </c>
      <c r="R2467" s="4">
        <v>0</v>
      </c>
      <c r="S2467" s="4">
        <v>2108.9899999999998</v>
      </c>
      <c r="T2467" s="4">
        <v>967.82</v>
      </c>
      <c r="U2467" s="4">
        <v>2908.99</v>
      </c>
      <c r="V2467" s="4">
        <v>4050.16</v>
      </c>
      <c r="W2467" s="4">
        <v>2908.99</v>
      </c>
      <c r="X2467" s="3" t="s">
        <v>37</v>
      </c>
    </row>
    <row r="2468" spans="1:24" ht="15.75" customHeight="1">
      <c r="A2468" s="3" t="s">
        <v>66</v>
      </c>
      <c r="B2468" s="3" t="s">
        <v>747</v>
      </c>
      <c r="C2468" s="3" t="s">
        <v>1549</v>
      </c>
      <c r="D2468" s="3" t="s">
        <v>1895</v>
      </c>
      <c r="E2468" s="3" t="s">
        <v>1896</v>
      </c>
      <c r="F2468" s="3" t="s">
        <v>29</v>
      </c>
      <c r="G2468" s="3" t="s">
        <v>30</v>
      </c>
      <c r="H2468" s="3" t="s">
        <v>67</v>
      </c>
      <c r="I2468" s="3" t="s">
        <v>68</v>
      </c>
      <c r="J2468" s="3" t="s">
        <v>69</v>
      </c>
      <c r="K2468" s="3" t="s">
        <v>88</v>
      </c>
      <c r="L2468" s="3" t="s">
        <v>1569</v>
      </c>
      <c r="M2468" s="3" t="s">
        <v>36</v>
      </c>
      <c r="N2468" s="4">
        <v>1781</v>
      </c>
      <c r="O2468" s="4">
        <v>5962.6</v>
      </c>
      <c r="P2468" s="4">
        <v>0</v>
      </c>
      <c r="Q2468" s="4">
        <v>7743.6</v>
      </c>
      <c r="R2468" s="4">
        <v>0</v>
      </c>
      <c r="S2468" s="4">
        <v>6043.6</v>
      </c>
      <c r="T2468" s="4">
        <v>5794.6</v>
      </c>
      <c r="U2468" s="4">
        <v>1700</v>
      </c>
      <c r="V2468" s="4">
        <v>1949</v>
      </c>
      <c r="W2468" s="4">
        <v>1700</v>
      </c>
      <c r="X2468" s="3" t="s">
        <v>37</v>
      </c>
    </row>
    <row r="2469" spans="1:24" ht="15.75" customHeight="1">
      <c r="A2469" s="3" t="s">
        <v>66</v>
      </c>
      <c r="B2469" s="3" t="s">
        <v>747</v>
      </c>
      <c r="C2469" s="3" t="s">
        <v>1549</v>
      </c>
      <c r="D2469" s="3" t="s">
        <v>1895</v>
      </c>
      <c r="E2469" s="3" t="s">
        <v>1896</v>
      </c>
      <c r="F2469" s="3" t="s">
        <v>29</v>
      </c>
      <c r="G2469" s="3" t="s">
        <v>30</v>
      </c>
      <c r="H2469" s="3" t="s">
        <v>67</v>
      </c>
      <c r="I2469" s="3" t="s">
        <v>68</v>
      </c>
      <c r="J2469" s="3" t="s">
        <v>69</v>
      </c>
      <c r="K2469" s="3" t="s">
        <v>92</v>
      </c>
      <c r="L2469" s="3" t="s">
        <v>1570</v>
      </c>
      <c r="M2469" s="3" t="s">
        <v>36</v>
      </c>
      <c r="N2469" s="4">
        <v>57000</v>
      </c>
      <c r="O2469" s="4">
        <v>-24449.03</v>
      </c>
      <c r="P2469" s="4">
        <v>0</v>
      </c>
      <c r="Q2469" s="4">
        <v>32550.97</v>
      </c>
      <c r="R2469" s="4">
        <v>30</v>
      </c>
      <c r="S2469" s="4">
        <v>21207.3</v>
      </c>
      <c r="T2469" s="4">
        <v>12914.8</v>
      </c>
      <c r="U2469" s="4">
        <v>11343.67</v>
      </c>
      <c r="V2469" s="4">
        <v>19636.169999999998</v>
      </c>
      <c r="W2469" s="4">
        <v>11313.67</v>
      </c>
      <c r="X2469" s="3" t="s">
        <v>37</v>
      </c>
    </row>
    <row r="2470" spans="1:24" ht="15.75" customHeight="1">
      <c r="A2470" s="3" t="s">
        <v>66</v>
      </c>
      <c r="B2470" s="3" t="s">
        <v>747</v>
      </c>
      <c r="C2470" s="3" t="s">
        <v>1549</v>
      </c>
      <c r="D2470" s="3" t="s">
        <v>1895</v>
      </c>
      <c r="E2470" s="3" t="s">
        <v>1896</v>
      </c>
      <c r="F2470" s="3" t="s">
        <v>29</v>
      </c>
      <c r="G2470" s="3" t="s">
        <v>30</v>
      </c>
      <c r="H2470" s="3" t="s">
        <v>67</v>
      </c>
      <c r="I2470" s="3" t="s">
        <v>68</v>
      </c>
      <c r="J2470" s="3" t="s">
        <v>69</v>
      </c>
      <c r="K2470" s="3" t="s">
        <v>94</v>
      </c>
      <c r="L2470" s="3" t="s">
        <v>1814</v>
      </c>
      <c r="M2470" s="3" t="s">
        <v>36</v>
      </c>
      <c r="N2470" s="4">
        <v>9000</v>
      </c>
      <c r="O2470" s="4">
        <v>-1709</v>
      </c>
      <c r="P2470" s="4">
        <v>0</v>
      </c>
      <c r="Q2470" s="4">
        <v>7291</v>
      </c>
      <c r="R2470" s="4">
        <v>7291</v>
      </c>
      <c r="S2470" s="4">
        <v>0</v>
      </c>
      <c r="T2470" s="4">
        <v>0</v>
      </c>
      <c r="U2470" s="4">
        <v>7291</v>
      </c>
      <c r="V2470" s="4">
        <v>7291</v>
      </c>
      <c r="W2470" s="4">
        <v>0</v>
      </c>
      <c r="X2470" s="3" t="s">
        <v>37</v>
      </c>
    </row>
    <row r="2471" spans="1:24" ht="15.75" customHeight="1">
      <c r="A2471" s="3" t="s">
        <v>66</v>
      </c>
      <c r="B2471" s="3" t="s">
        <v>747</v>
      </c>
      <c r="C2471" s="3" t="s">
        <v>1549</v>
      </c>
      <c r="D2471" s="3" t="s">
        <v>1895</v>
      </c>
      <c r="E2471" s="3" t="s">
        <v>1896</v>
      </c>
      <c r="F2471" s="3" t="s">
        <v>29</v>
      </c>
      <c r="G2471" s="3" t="s">
        <v>30</v>
      </c>
      <c r="H2471" s="3" t="s">
        <v>67</v>
      </c>
      <c r="I2471" s="3" t="s">
        <v>68</v>
      </c>
      <c r="J2471" s="3" t="s">
        <v>69</v>
      </c>
      <c r="K2471" s="3" t="s">
        <v>98</v>
      </c>
      <c r="L2471" s="3" t="s">
        <v>1897</v>
      </c>
      <c r="M2471" s="3" t="s">
        <v>36</v>
      </c>
      <c r="N2471" s="4">
        <v>100</v>
      </c>
      <c r="O2471" s="4">
        <v>-100</v>
      </c>
      <c r="P2471" s="4">
        <v>0</v>
      </c>
      <c r="Q2471" s="4">
        <v>0</v>
      </c>
      <c r="R2471" s="4">
        <v>0</v>
      </c>
      <c r="S2471" s="4">
        <v>0</v>
      </c>
      <c r="T2471" s="4">
        <v>0</v>
      </c>
      <c r="U2471" s="4">
        <v>0</v>
      </c>
      <c r="V2471" s="4">
        <v>0</v>
      </c>
      <c r="W2471" s="4">
        <v>0</v>
      </c>
      <c r="X2471" s="3" t="s">
        <v>37</v>
      </c>
    </row>
    <row r="2472" spans="1:24" ht="15.75" customHeight="1">
      <c r="A2472" s="3" t="s">
        <v>66</v>
      </c>
      <c r="B2472" s="3" t="s">
        <v>747</v>
      </c>
      <c r="C2472" s="3" t="s">
        <v>1549</v>
      </c>
      <c r="D2472" s="3" t="s">
        <v>1895</v>
      </c>
      <c r="E2472" s="3" t="s">
        <v>1896</v>
      </c>
      <c r="F2472" s="3" t="s">
        <v>29</v>
      </c>
      <c r="G2472" s="3" t="s">
        <v>30</v>
      </c>
      <c r="H2472" s="3" t="s">
        <v>67</v>
      </c>
      <c r="I2472" s="3" t="s">
        <v>68</v>
      </c>
      <c r="J2472" s="3" t="s">
        <v>69</v>
      </c>
      <c r="K2472" s="3" t="s">
        <v>885</v>
      </c>
      <c r="L2472" s="3" t="s">
        <v>1898</v>
      </c>
      <c r="M2472" s="3" t="s">
        <v>36</v>
      </c>
      <c r="N2472" s="4">
        <v>0</v>
      </c>
      <c r="O2472" s="4">
        <v>750</v>
      </c>
      <c r="P2472" s="4">
        <v>0</v>
      </c>
      <c r="Q2472" s="4">
        <v>750</v>
      </c>
      <c r="R2472" s="4">
        <v>0</v>
      </c>
      <c r="S2472" s="4">
        <v>750</v>
      </c>
      <c r="T2472" s="4">
        <v>0</v>
      </c>
      <c r="U2472" s="4">
        <v>0</v>
      </c>
      <c r="V2472" s="4">
        <v>750</v>
      </c>
      <c r="W2472" s="4">
        <v>0</v>
      </c>
      <c r="X2472" s="3" t="s">
        <v>37</v>
      </c>
    </row>
    <row r="2473" spans="1:24" ht="15.75" customHeight="1">
      <c r="A2473" s="3" t="s">
        <v>66</v>
      </c>
      <c r="B2473" s="3" t="s">
        <v>747</v>
      </c>
      <c r="C2473" s="3" t="s">
        <v>1549</v>
      </c>
      <c r="D2473" s="3" t="s">
        <v>1895</v>
      </c>
      <c r="E2473" s="3" t="s">
        <v>1896</v>
      </c>
      <c r="F2473" s="3" t="s">
        <v>29</v>
      </c>
      <c r="G2473" s="3" t="s">
        <v>30</v>
      </c>
      <c r="H2473" s="3" t="s">
        <v>67</v>
      </c>
      <c r="I2473" s="3" t="s">
        <v>68</v>
      </c>
      <c r="J2473" s="3" t="s">
        <v>69</v>
      </c>
      <c r="K2473" s="3" t="s">
        <v>568</v>
      </c>
      <c r="L2473" s="3" t="s">
        <v>1899</v>
      </c>
      <c r="M2473" s="3" t="s">
        <v>36</v>
      </c>
      <c r="N2473" s="4">
        <v>15000</v>
      </c>
      <c r="O2473" s="4">
        <v>-15000</v>
      </c>
      <c r="P2473" s="4">
        <v>0</v>
      </c>
      <c r="Q2473" s="4">
        <v>0</v>
      </c>
      <c r="R2473" s="4">
        <v>0</v>
      </c>
      <c r="S2473" s="4">
        <v>0</v>
      </c>
      <c r="T2473" s="4">
        <v>0</v>
      </c>
      <c r="U2473" s="4">
        <v>0</v>
      </c>
      <c r="V2473" s="4">
        <v>0</v>
      </c>
      <c r="W2473" s="4">
        <v>0</v>
      </c>
      <c r="X2473" s="3" t="s">
        <v>37</v>
      </c>
    </row>
    <row r="2474" spans="1:24" ht="15.75" customHeight="1">
      <c r="A2474" s="3" t="s">
        <v>66</v>
      </c>
      <c r="B2474" s="3" t="s">
        <v>747</v>
      </c>
      <c r="C2474" s="3" t="s">
        <v>1549</v>
      </c>
      <c r="D2474" s="3" t="s">
        <v>1895</v>
      </c>
      <c r="E2474" s="3" t="s">
        <v>1896</v>
      </c>
      <c r="F2474" s="3" t="s">
        <v>29</v>
      </c>
      <c r="G2474" s="3" t="s">
        <v>30</v>
      </c>
      <c r="H2474" s="3" t="s">
        <v>67</v>
      </c>
      <c r="I2474" s="3" t="s">
        <v>68</v>
      </c>
      <c r="J2474" s="3" t="s">
        <v>69</v>
      </c>
      <c r="K2474" s="3" t="s">
        <v>102</v>
      </c>
      <c r="L2474" s="3" t="s">
        <v>1572</v>
      </c>
      <c r="M2474" s="3" t="s">
        <v>36</v>
      </c>
      <c r="N2474" s="4">
        <v>7168</v>
      </c>
      <c r="O2474" s="4">
        <v>-7168</v>
      </c>
      <c r="P2474" s="4">
        <v>0</v>
      </c>
      <c r="Q2474" s="4">
        <v>0</v>
      </c>
      <c r="R2474" s="4">
        <v>0</v>
      </c>
      <c r="S2474" s="4">
        <v>0</v>
      </c>
      <c r="T2474" s="4">
        <v>0</v>
      </c>
      <c r="U2474" s="4">
        <v>0</v>
      </c>
      <c r="V2474" s="4">
        <v>0</v>
      </c>
      <c r="W2474" s="4">
        <v>0</v>
      </c>
      <c r="X2474" s="3" t="s">
        <v>37</v>
      </c>
    </row>
    <row r="2475" spans="1:24" ht="15.75" customHeight="1">
      <c r="A2475" s="3" t="s">
        <v>66</v>
      </c>
      <c r="B2475" s="3" t="s">
        <v>747</v>
      </c>
      <c r="C2475" s="3" t="s">
        <v>1549</v>
      </c>
      <c r="D2475" s="3" t="s">
        <v>1895</v>
      </c>
      <c r="E2475" s="3" t="s">
        <v>1896</v>
      </c>
      <c r="F2475" s="3" t="s">
        <v>29</v>
      </c>
      <c r="G2475" s="3" t="s">
        <v>30</v>
      </c>
      <c r="H2475" s="3" t="s">
        <v>67</v>
      </c>
      <c r="I2475" s="3" t="s">
        <v>68</v>
      </c>
      <c r="J2475" s="3" t="s">
        <v>69</v>
      </c>
      <c r="K2475" s="3" t="s">
        <v>104</v>
      </c>
      <c r="L2475" s="3" t="s">
        <v>1816</v>
      </c>
      <c r="M2475" s="3" t="s">
        <v>36</v>
      </c>
      <c r="N2475" s="4">
        <v>10300</v>
      </c>
      <c r="O2475" s="4">
        <v>-8470.4</v>
      </c>
      <c r="P2475" s="4">
        <v>0</v>
      </c>
      <c r="Q2475" s="4">
        <v>1829.6</v>
      </c>
      <c r="R2475" s="4">
        <v>1234</v>
      </c>
      <c r="S2475" s="4">
        <v>0</v>
      </c>
      <c r="T2475" s="4">
        <v>0</v>
      </c>
      <c r="U2475" s="4">
        <v>1829.6</v>
      </c>
      <c r="V2475" s="4">
        <v>1829.6</v>
      </c>
      <c r="W2475" s="4">
        <v>595.6</v>
      </c>
      <c r="X2475" s="3" t="s">
        <v>37</v>
      </c>
    </row>
    <row r="2476" spans="1:24" ht="15.75" customHeight="1">
      <c r="A2476" s="3" t="s">
        <v>66</v>
      </c>
      <c r="B2476" s="3" t="s">
        <v>747</v>
      </c>
      <c r="C2476" s="3" t="s">
        <v>1549</v>
      </c>
      <c r="D2476" s="3" t="s">
        <v>1895</v>
      </c>
      <c r="E2476" s="3" t="s">
        <v>1896</v>
      </c>
      <c r="F2476" s="3" t="s">
        <v>29</v>
      </c>
      <c r="G2476" s="3" t="s">
        <v>30</v>
      </c>
      <c r="H2476" s="3" t="s">
        <v>67</v>
      </c>
      <c r="I2476" s="3" t="s">
        <v>68</v>
      </c>
      <c r="J2476" s="3" t="s">
        <v>69</v>
      </c>
      <c r="K2476" s="3" t="s">
        <v>106</v>
      </c>
      <c r="L2476" s="3" t="s">
        <v>1573</v>
      </c>
      <c r="M2476" s="3" t="s">
        <v>36</v>
      </c>
      <c r="N2476" s="4">
        <v>8550</v>
      </c>
      <c r="O2476" s="4">
        <v>393.79</v>
      </c>
      <c r="P2476" s="4">
        <v>0</v>
      </c>
      <c r="Q2476" s="4">
        <v>8943.7900000000009</v>
      </c>
      <c r="R2476" s="4">
        <v>0</v>
      </c>
      <c r="S2476" s="4">
        <v>3943.79</v>
      </c>
      <c r="T2476" s="4">
        <v>3893.79</v>
      </c>
      <c r="U2476" s="4">
        <v>5000</v>
      </c>
      <c r="V2476" s="4">
        <v>5050</v>
      </c>
      <c r="W2476" s="4">
        <v>5000</v>
      </c>
      <c r="X2476" s="3" t="s">
        <v>37</v>
      </c>
    </row>
    <row r="2477" spans="1:24" ht="15.75" customHeight="1">
      <c r="A2477" s="3" t="s">
        <v>66</v>
      </c>
      <c r="B2477" s="3" t="s">
        <v>747</v>
      </c>
      <c r="C2477" s="3" t="s">
        <v>1549</v>
      </c>
      <c r="D2477" s="3" t="s">
        <v>1895</v>
      </c>
      <c r="E2477" s="3" t="s">
        <v>1896</v>
      </c>
      <c r="F2477" s="3" t="s">
        <v>29</v>
      </c>
      <c r="G2477" s="3" t="s">
        <v>30</v>
      </c>
      <c r="H2477" s="3" t="s">
        <v>67</v>
      </c>
      <c r="I2477" s="3" t="s">
        <v>68</v>
      </c>
      <c r="J2477" s="3" t="s">
        <v>69</v>
      </c>
      <c r="K2477" s="3" t="s">
        <v>108</v>
      </c>
      <c r="L2477" s="3" t="s">
        <v>1817</v>
      </c>
      <c r="M2477" s="3" t="s">
        <v>36</v>
      </c>
      <c r="N2477" s="4">
        <v>13550</v>
      </c>
      <c r="O2477" s="4">
        <v>-3000</v>
      </c>
      <c r="P2477" s="4">
        <v>0</v>
      </c>
      <c r="Q2477" s="4">
        <v>10550</v>
      </c>
      <c r="R2477" s="4">
        <v>423.73</v>
      </c>
      <c r="S2477" s="4">
        <v>1736.6</v>
      </c>
      <c r="T2477" s="4">
        <v>0</v>
      </c>
      <c r="U2477" s="4">
        <v>8813.4</v>
      </c>
      <c r="V2477" s="4">
        <v>10550</v>
      </c>
      <c r="W2477" s="4">
        <v>8389.67</v>
      </c>
      <c r="X2477" s="3" t="s">
        <v>37</v>
      </c>
    </row>
    <row r="2478" spans="1:24" ht="15.75" customHeight="1">
      <c r="A2478" s="3" t="s">
        <v>66</v>
      </c>
      <c r="B2478" s="3" t="s">
        <v>747</v>
      </c>
      <c r="C2478" s="3" t="s">
        <v>1549</v>
      </c>
      <c r="D2478" s="3" t="s">
        <v>1895</v>
      </c>
      <c r="E2478" s="3" t="s">
        <v>1896</v>
      </c>
      <c r="F2478" s="3" t="s">
        <v>29</v>
      </c>
      <c r="G2478" s="3" t="s">
        <v>30</v>
      </c>
      <c r="H2478" s="3" t="s">
        <v>67</v>
      </c>
      <c r="I2478" s="3" t="s">
        <v>68</v>
      </c>
      <c r="J2478" s="3" t="s">
        <v>69</v>
      </c>
      <c r="K2478" s="3" t="s">
        <v>110</v>
      </c>
      <c r="L2478" s="3" t="s">
        <v>1574</v>
      </c>
      <c r="M2478" s="3" t="s">
        <v>36</v>
      </c>
      <c r="N2478" s="4">
        <v>32636.94</v>
      </c>
      <c r="O2478" s="4">
        <v>-16636.939999999999</v>
      </c>
      <c r="P2478" s="4">
        <v>0</v>
      </c>
      <c r="Q2478" s="4">
        <v>16000</v>
      </c>
      <c r="R2478" s="4">
        <v>300.16000000000003</v>
      </c>
      <c r="S2478" s="4">
        <v>15021.09</v>
      </c>
      <c r="T2478" s="4">
        <v>15021.09</v>
      </c>
      <c r="U2478" s="4">
        <v>978.91</v>
      </c>
      <c r="V2478" s="4">
        <v>978.91</v>
      </c>
      <c r="W2478" s="4">
        <v>678.75</v>
      </c>
      <c r="X2478" s="3" t="s">
        <v>37</v>
      </c>
    </row>
    <row r="2479" spans="1:24" ht="15.75" customHeight="1">
      <c r="A2479" s="3" t="s">
        <v>66</v>
      </c>
      <c r="B2479" s="3" t="s">
        <v>747</v>
      </c>
      <c r="C2479" s="3" t="s">
        <v>1549</v>
      </c>
      <c r="D2479" s="3" t="s">
        <v>1895</v>
      </c>
      <c r="E2479" s="3" t="s">
        <v>1896</v>
      </c>
      <c r="F2479" s="3" t="s">
        <v>29</v>
      </c>
      <c r="G2479" s="3" t="s">
        <v>30</v>
      </c>
      <c r="H2479" s="3" t="s">
        <v>67</v>
      </c>
      <c r="I2479" s="3" t="s">
        <v>68</v>
      </c>
      <c r="J2479" s="3" t="s">
        <v>69</v>
      </c>
      <c r="K2479" s="3" t="s">
        <v>893</v>
      </c>
      <c r="L2479" s="3" t="s">
        <v>1900</v>
      </c>
      <c r="M2479" s="3" t="s">
        <v>36</v>
      </c>
      <c r="N2479" s="4">
        <v>7612.5</v>
      </c>
      <c r="O2479" s="4">
        <v>-354.3</v>
      </c>
      <c r="P2479" s="4">
        <v>0</v>
      </c>
      <c r="Q2479" s="4">
        <v>7258.2</v>
      </c>
      <c r="R2479" s="4">
        <v>0</v>
      </c>
      <c r="S2479" s="4">
        <v>7258.2</v>
      </c>
      <c r="T2479" s="4">
        <v>3063.5</v>
      </c>
      <c r="U2479" s="4">
        <v>0</v>
      </c>
      <c r="V2479" s="4">
        <v>4194.7</v>
      </c>
      <c r="W2479" s="4">
        <v>0</v>
      </c>
      <c r="X2479" s="3" t="s">
        <v>37</v>
      </c>
    </row>
    <row r="2480" spans="1:24" ht="15.75" customHeight="1">
      <c r="A2480" s="3" t="s">
        <v>66</v>
      </c>
      <c r="B2480" s="3" t="s">
        <v>747</v>
      </c>
      <c r="C2480" s="3" t="s">
        <v>1549</v>
      </c>
      <c r="D2480" s="3" t="s">
        <v>1895</v>
      </c>
      <c r="E2480" s="3" t="s">
        <v>1896</v>
      </c>
      <c r="F2480" s="3" t="s">
        <v>29</v>
      </c>
      <c r="G2480" s="3" t="s">
        <v>30</v>
      </c>
      <c r="H2480" s="3" t="s">
        <v>67</v>
      </c>
      <c r="I2480" s="3" t="s">
        <v>68</v>
      </c>
      <c r="J2480" s="3" t="s">
        <v>69</v>
      </c>
      <c r="K2480" s="3" t="s">
        <v>310</v>
      </c>
      <c r="L2480" s="3" t="s">
        <v>1818</v>
      </c>
      <c r="M2480" s="3" t="s">
        <v>36</v>
      </c>
      <c r="N2480" s="4">
        <v>6762.25</v>
      </c>
      <c r="O2480" s="4">
        <v>3250.74</v>
      </c>
      <c r="P2480" s="4">
        <v>0</v>
      </c>
      <c r="Q2480" s="4">
        <v>10012.99</v>
      </c>
      <c r="R2480" s="4">
        <v>0</v>
      </c>
      <c r="S2480" s="4">
        <v>8540.33</v>
      </c>
      <c r="T2480" s="4">
        <v>8315.33</v>
      </c>
      <c r="U2480" s="4">
        <v>1472.66</v>
      </c>
      <c r="V2480" s="4">
        <v>1697.66</v>
      </c>
      <c r="W2480" s="4">
        <v>1472.66</v>
      </c>
      <c r="X2480" s="3" t="s">
        <v>37</v>
      </c>
    </row>
    <row r="2481" spans="1:24" ht="15.75" customHeight="1">
      <c r="A2481" s="3" t="s">
        <v>66</v>
      </c>
      <c r="B2481" s="3" t="s">
        <v>747</v>
      </c>
      <c r="C2481" s="3" t="s">
        <v>1549</v>
      </c>
      <c r="D2481" s="3" t="s">
        <v>1895</v>
      </c>
      <c r="E2481" s="3" t="s">
        <v>1896</v>
      </c>
      <c r="F2481" s="3" t="s">
        <v>29</v>
      </c>
      <c r="G2481" s="3" t="s">
        <v>30</v>
      </c>
      <c r="H2481" s="3" t="s">
        <v>67</v>
      </c>
      <c r="I2481" s="3" t="s">
        <v>68</v>
      </c>
      <c r="J2481" s="3" t="s">
        <v>69</v>
      </c>
      <c r="K2481" s="3" t="s">
        <v>112</v>
      </c>
      <c r="L2481" s="3" t="s">
        <v>1575</v>
      </c>
      <c r="M2481" s="3" t="s">
        <v>36</v>
      </c>
      <c r="N2481" s="4">
        <v>63533.49</v>
      </c>
      <c r="O2481" s="4">
        <v>-12295.62</v>
      </c>
      <c r="P2481" s="4">
        <v>0</v>
      </c>
      <c r="Q2481" s="4">
        <v>51237.87</v>
      </c>
      <c r="R2481" s="4">
        <v>11212.44</v>
      </c>
      <c r="S2481" s="4">
        <v>33763.4</v>
      </c>
      <c r="T2481" s="4">
        <v>20423.400000000001</v>
      </c>
      <c r="U2481" s="4">
        <v>17474.47</v>
      </c>
      <c r="V2481" s="4">
        <v>30814.47</v>
      </c>
      <c r="W2481" s="4">
        <v>6262.03</v>
      </c>
      <c r="X2481" s="3" t="s">
        <v>37</v>
      </c>
    </row>
    <row r="2482" spans="1:24" ht="15.75" customHeight="1">
      <c r="A2482" s="3" t="s">
        <v>66</v>
      </c>
      <c r="B2482" s="3" t="s">
        <v>747</v>
      </c>
      <c r="C2482" s="3" t="s">
        <v>1549</v>
      </c>
      <c r="D2482" s="3" t="s">
        <v>1895</v>
      </c>
      <c r="E2482" s="3" t="s">
        <v>1896</v>
      </c>
      <c r="F2482" s="3" t="s">
        <v>29</v>
      </c>
      <c r="G2482" s="3" t="s">
        <v>30</v>
      </c>
      <c r="H2482" s="3" t="s">
        <v>67</v>
      </c>
      <c r="I2482" s="3" t="s">
        <v>68</v>
      </c>
      <c r="J2482" s="3" t="s">
        <v>69</v>
      </c>
      <c r="K2482" s="3" t="s">
        <v>439</v>
      </c>
      <c r="L2482" s="3" t="s">
        <v>1901</v>
      </c>
      <c r="M2482" s="3" t="s">
        <v>36</v>
      </c>
      <c r="N2482" s="4">
        <v>23636.5</v>
      </c>
      <c r="O2482" s="4">
        <v>-23387.5</v>
      </c>
      <c r="P2482" s="4">
        <v>0</v>
      </c>
      <c r="Q2482" s="4">
        <v>249</v>
      </c>
      <c r="R2482" s="4">
        <v>0</v>
      </c>
      <c r="S2482" s="4">
        <v>249</v>
      </c>
      <c r="T2482" s="4">
        <v>0</v>
      </c>
      <c r="U2482" s="4">
        <v>0</v>
      </c>
      <c r="V2482" s="4">
        <v>249</v>
      </c>
      <c r="W2482" s="4">
        <v>0</v>
      </c>
      <c r="X2482" s="3" t="s">
        <v>37</v>
      </c>
    </row>
    <row r="2483" spans="1:24" ht="15.75" customHeight="1">
      <c r="A2483" s="3" t="s">
        <v>66</v>
      </c>
      <c r="B2483" s="3" t="s">
        <v>747</v>
      </c>
      <c r="C2483" s="3" t="s">
        <v>1549</v>
      </c>
      <c r="D2483" s="3" t="s">
        <v>1895</v>
      </c>
      <c r="E2483" s="3" t="s">
        <v>1896</v>
      </c>
      <c r="F2483" s="3" t="s">
        <v>29</v>
      </c>
      <c r="G2483" s="3" t="s">
        <v>30</v>
      </c>
      <c r="H2483" s="3" t="s">
        <v>67</v>
      </c>
      <c r="I2483" s="3" t="s">
        <v>68</v>
      </c>
      <c r="J2483" s="3" t="s">
        <v>69</v>
      </c>
      <c r="K2483" s="3" t="s">
        <v>351</v>
      </c>
      <c r="L2483" s="3" t="s">
        <v>1576</v>
      </c>
      <c r="M2483" s="3" t="s">
        <v>36</v>
      </c>
      <c r="N2483" s="4">
        <v>11286.46</v>
      </c>
      <c r="O2483" s="4">
        <v>980</v>
      </c>
      <c r="P2483" s="4">
        <v>0</v>
      </c>
      <c r="Q2483" s="4">
        <v>12266.46</v>
      </c>
      <c r="R2483" s="4">
        <v>0.1</v>
      </c>
      <c r="S2483" s="4">
        <v>10678.46</v>
      </c>
      <c r="T2483" s="4">
        <v>9766.4599999999991</v>
      </c>
      <c r="U2483" s="4">
        <v>1588</v>
      </c>
      <c r="V2483" s="4">
        <v>2500</v>
      </c>
      <c r="W2483" s="4">
        <v>1587.9</v>
      </c>
      <c r="X2483" s="3" t="s">
        <v>37</v>
      </c>
    </row>
    <row r="2484" spans="1:24" ht="15.75" customHeight="1">
      <c r="A2484" s="3" t="s">
        <v>66</v>
      </c>
      <c r="B2484" s="3" t="s">
        <v>747</v>
      </c>
      <c r="C2484" s="3" t="s">
        <v>1549</v>
      </c>
      <c r="D2484" s="3" t="s">
        <v>1895</v>
      </c>
      <c r="E2484" s="3" t="s">
        <v>1896</v>
      </c>
      <c r="F2484" s="3" t="s">
        <v>29</v>
      </c>
      <c r="G2484" s="3" t="s">
        <v>30</v>
      </c>
      <c r="H2484" s="3" t="s">
        <v>67</v>
      </c>
      <c r="I2484" s="3" t="s">
        <v>68</v>
      </c>
      <c r="J2484" s="3" t="s">
        <v>69</v>
      </c>
      <c r="K2484" s="3" t="s">
        <v>405</v>
      </c>
      <c r="L2484" s="3" t="s">
        <v>1577</v>
      </c>
      <c r="M2484" s="3" t="s">
        <v>36</v>
      </c>
      <c r="N2484" s="4">
        <v>635</v>
      </c>
      <c r="O2484" s="4">
        <v>-295.41000000000003</v>
      </c>
      <c r="P2484" s="4">
        <v>0</v>
      </c>
      <c r="Q2484" s="4">
        <v>339.59</v>
      </c>
      <c r="R2484" s="4">
        <v>0</v>
      </c>
      <c r="S2484" s="4">
        <v>0</v>
      </c>
      <c r="T2484" s="4">
        <v>0</v>
      </c>
      <c r="U2484" s="4">
        <v>339.59</v>
      </c>
      <c r="V2484" s="4">
        <v>339.59</v>
      </c>
      <c r="W2484" s="4">
        <v>339.59</v>
      </c>
      <c r="X2484" s="3" t="s">
        <v>37</v>
      </c>
    </row>
    <row r="2485" spans="1:24" ht="15.75" customHeight="1">
      <c r="A2485" s="3" t="s">
        <v>66</v>
      </c>
      <c r="B2485" s="3" t="s">
        <v>747</v>
      </c>
      <c r="C2485" s="3" t="s">
        <v>1549</v>
      </c>
      <c r="D2485" s="3" t="s">
        <v>1895</v>
      </c>
      <c r="E2485" s="3" t="s">
        <v>1896</v>
      </c>
      <c r="F2485" s="3" t="s">
        <v>29</v>
      </c>
      <c r="G2485" s="3" t="s">
        <v>30</v>
      </c>
      <c r="H2485" s="3" t="s">
        <v>67</v>
      </c>
      <c r="I2485" s="3" t="s">
        <v>68</v>
      </c>
      <c r="J2485" s="3" t="s">
        <v>69</v>
      </c>
      <c r="K2485" s="3" t="s">
        <v>407</v>
      </c>
      <c r="L2485" s="3" t="s">
        <v>1578</v>
      </c>
      <c r="M2485" s="3" t="s">
        <v>36</v>
      </c>
      <c r="N2485" s="4">
        <v>6700</v>
      </c>
      <c r="O2485" s="4">
        <v>-3097.92</v>
      </c>
      <c r="P2485" s="4">
        <v>0</v>
      </c>
      <c r="Q2485" s="4">
        <v>3602.08</v>
      </c>
      <c r="R2485" s="4">
        <v>0</v>
      </c>
      <c r="S2485" s="4">
        <v>2721</v>
      </c>
      <c r="T2485" s="4">
        <v>2721</v>
      </c>
      <c r="U2485" s="4">
        <v>881.08</v>
      </c>
      <c r="V2485" s="4">
        <v>881.08</v>
      </c>
      <c r="W2485" s="4">
        <v>881.08</v>
      </c>
      <c r="X2485" s="3" t="s">
        <v>37</v>
      </c>
    </row>
    <row r="2486" spans="1:24" ht="15.75" customHeight="1">
      <c r="A2486" s="3" t="s">
        <v>114</v>
      </c>
      <c r="B2486" s="3" t="s">
        <v>747</v>
      </c>
      <c r="C2486" s="3" t="s">
        <v>1549</v>
      </c>
      <c r="D2486" s="3" t="s">
        <v>1895</v>
      </c>
      <c r="E2486" s="3" t="s">
        <v>1896</v>
      </c>
      <c r="F2486" s="3" t="s">
        <v>29</v>
      </c>
      <c r="G2486" s="3" t="s">
        <v>30</v>
      </c>
      <c r="H2486" s="3" t="s">
        <v>67</v>
      </c>
      <c r="I2486" s="3" t="s">
        <v>68</v>
      </c>
      <c r="J2486" s="3" t="s">
        <v>115</v>
      </c>
      <c r="K2486" s="3" t="s">
        <v>116</v>
      </c>
      <c r="L2486" s="3" t="s">
        <v>1820</v>
      </c>
      <c r="M2486" s="3" t="s">
        <v>36</v>
      </c>
      <c r="N2486" s="4">
        <v>3600</v>
      </c>
      <c r="O2486" s="4">
        <v>-2100</v>
      </c>
      <c r="P2486" s="4">
        <v>0</v>
      </c>
      <c r="Q2486" s="4">
        <v>1500</v>
      </c>
      <c r="R2486" s="4">
        <v>0</v>
      </c>
      <c r="S2486" s="4">
        <v>745.4</v>
      </c>
      <c r="T2486" s="4">
        <v>745.4</v>
      </c>
      <c r="U2486" s="4">
        <v>754.6</v>
      </c>
      <c r="V2486" s="4">
        <v>754.6</v>
      </c>
      <c r="W2486" s="4">
        <v>754.6</v>
      </c>
      <c r="X2486" s="3" t="s">
        <v>37</v>
      </c>
    </row>
    <row r="2487" spans="1:24" ht="15.75" customHeight="1">
      <c r="A2487" s="3" t="s">
        <v>114</v>
      </c>
      <c r="B2487" s="3" t="s">
        <v>747</v>
      </c>
      <c r="C2487" s="3" t="s">
        <v>1549</v>
      </c>
      <c r="D2487" s="3" t="s">
        <v>1895</v>
      </c>
      <c r="E2487" s="3" t="s">
        <v>1896</v>
      </c>
      <c r="F2487" s="3" t="s">
        <v>29</v>
      </c>
      <c r="G2487" s="3" t="s">
        <v>30</v>
      </c>
      <c r="H2487" s="3" t="s">
        <v>67</v>
      </c>
      <c r="I2487" s="3" t="s">
        <v>68</v>
      </c>
      <c r="J2487" s="3" t="s">
        <v>115</v>
      </c>
      <c r="K2487" s="3" t="s">
        <v>318</v>
      </c>
      <c r="L2487" s="3" t="s">
        <v>1821</v>
      </c>
      <c r="M2487" s="3" t="s">
        <v>36</v>
      </c>
      <c r="N2487" s="4">
        <v>100</v>
      </c>
      <c r="O2487" s="4">
        <v>-100</v>
      </c>
      <c r="P2487" s="4">
        <v>0</v>
      </c>
      <c r="Q2487" s="4">
        <v>0</v>
      </c>
      <c r="R2487" s="4">
        <v>0</v>
      </c>
      <c r="S2487" s="4">
        <v>0</v>
      </c>
      <c r="T2487" s="4">
        <v>0</v>
      </c>
      <c r="U2487" s="4">
        <v>0</v>
      </c>
      <c r="V2487" s="4">
        <v>0</v>
      </c>
      <c r="W2487" s="4">
        <v>0</v>
      </c>
      <c r="X2487" s="3" t="s">
        <v>37</v>
      </c>
    </row>
    <row r="2488" spans="1:24" ht="15.75" customHeight="1">
      <c r="A2488" s="3" t="s">
        <v>1857</v>
      </c>
      <c r="B2488" s="3" t="s">
        <v>747</v>
      </c>
      <c r="C2488" s="3" t="s">
        <v>1549</v>
      </c>
      <c r="D2488" s="3" t="s">
        <v>1895</v>
      </c>
      <c r="E2488" s="3" t="s">
        <v>1896</v>
      </c>
      <c r="F2488" s="3" t="s">
        <v>211</v>
      </c>
      <c r="G2488" s="3" t="s">
        <v>212</v>
      </c>
      <c r="H2488" s="3" t="s">
        <v>1858</v>
      </c>
      <c r="I2488" s="3" t="s">
        <v>1859</v>
      </c>
      <c r="J2488" s="3" t="s">
        <v>1860</v>
      </c>
      <c r="K2488" s="3" t="s">
        <v>1861</v>
      </c>
      <c r="L2488" s="3" t="s">
        <v>1862</v>
      </c>
      <c r="M2488" s="3" t="s">
        <v>126</v>
      </c>
      <c r="N2488" s="4">
        <v>171440</v>
      </c>
      <c r="O2488" s="4">
        <v>0</v>
      </c>
      <c r="P2488" s="4">
        <v>0</v>
      </c>
      <c r="Q2488" s="4">
        <v>171440</v>
      </c>
      <c r="R2488" s="4">
        <v>128775.51</v>
      </c>
      <c r="S2488" s="4">
        <v>33643.160000000003</v>
      </c>
      <c r="T2488" s="4">
        <v>33643.160000000003</v>
      </c>
      <c r="U2488" s="4">
        <v>137796.84</v>
      </c>
      <c r="V2488" s="4">
        <v>137796.84</v>
      </c>
      <c r="W2488" s="4">
        <v>9021.33</v>
      </c>
      <c r="X2488" s="3" t="s">
        <v>127</v>
      </c>
    </row>
    <row r="2489" spans="1:24" ht="15.75" customHeight="1">
      <c r="A2489" s="3" t="s">
        <v>1857</v>
      </c>
      <c r="B2489" s="3" t="s">
        <v>747</v>
      </c>
      <c r="C2489" s="3" t="s">
        <v>1549</v>
      </c>
      <c r="D2489" s="3" t="s">
        <v>1895</v>
      </c>
      <c r="E2489" s="3" t="s">
        <v>1896</v>
      </c>
      <c r="F2489" s="3" t="s">
        <v>211</v>
      </c>
      <c r="G2489" s="3" t="s">
        <v>212</v>
      </c>
      <c r="H2489" s="3" t="s">
        <v>1858</v>
      </c>
      <c r="I2489" s="3" t="s">
        <v>1859</v>
      </c>
      <c r="J2489" s="3" t="s">
        <v>1860</v>
      </c>
      <c r="K2489" s="3" t="s">
        <v>1863</v>
      </c>
      <c r="L2489" s="3" t="s">
        <v>1864</v>
      </c>
      <c r="M2489" s="3" t="s">
        <v>126</v>
      </c>
      <c r="N2489" s="4">
        <v>56700</v>
      </c>
      <c r="O2489" s="4">
        <v>0</v>
      </c>
      <c r="P2489" s="4">
        <v>0</v>
      </c>
      <c r="Q2489" s="4">
        <v>56700</v>
      </c>
      <c r="R2489" s="4">
        <v>43083.75</v>
      </c>
      <c r="S2489" s="4">
        <v>10128.75</v>
      </c>
      <c r="T2489" s="4">
        <v>10128.75</v>
      </c>
      <c r="U2489" s="4">
        <v>46571.25</v>
      </c>
      <c r="V2489" s="4">
        <v>46571.25</v>
      </c>
      <c r="W2489" s="4">
        <v>3487.5</v>
      </c>
      <c r="X2489" s="3" t="s">
        <v>127</v>
      </c>
    </row>
    <row r="2490" spans="1:24" ht="15.75" customHeight="1">
      <c r="A2490" s="3" t="s">
        <v>1857</v>
      </c>
      <c r="B2490" s="3" t="s">
        <v>747</v>
      </c>
      <c r="C2490" s="3" t="s">
        <v>1549</v>
      </c>
      <c r="D2490" s="3" t="s">
        <v>1895</v>
      </c>
      <c r="E2490" s="3" t="s">
        <v>1896</v>
      </c>
      <c r="F2490" s="3" t="s">
        <v>211</v>
      </c>
      <c r="G2490" s="3" t="s">
        <v>212</v>
      </c>
      <c r="H2490" s="3" t="s">
        <v>1858</v>
      </c>
      <c r="I2490" s="3" t="s">
        <v>1859</v>
      </c>
      <c r="J2490" s="3" t="s">
        <v>1860</v>
      </c>
      <c r="K2490" s="3" t="s">
        <v>1865</v>
      </c>
      <c r="L2490" s="3" t="s">
        <v>1866</v>
      </c>
      <c r="M2490" s="3" t="s">
        <v>126</v>
      </c>
      <c r="N2490" s="4">
        <v>2057280</v>
      </c>
      <c r="O2490" s="4">
        <v>0</v>
      </c>
      <c r="P2490" s="4">
        <v>0</v>
      </c>
      <c r="Q2490" s="4">
        <v>2057280</v>
      </c>
      <c r="R2490" s="4">
        <v>1142347.32</v>
      </c>
      <c r="S2490" s="4">
        <v>806676.68</v>
      </c>
      <c r="T2490" s="4">
        <v>806676.68</v>
      </c>
      <c r="U2490" s="4">
        <v>1250603.32</v>
      </c>
      <c r="V2490" s="4">
        <v>1250603.32</v>
      </c>
      <c r="W2490" s="4">
        <v>108256</v>
      </c>
      <c r="X2490" s="3" t="s">
        <v>127</v>
      </c>
    </row>
    <row r="2491" spans="1:24" ht="15.75" customHeight="1">
      <c r="A2491" s="3" t="s">
        <v>1857</v>
      </c>
      <c r="B2491" s="3" t="s">
        <v>747</v>
      </c>
      <c r="C2491" s="3" t="s">
        <v>1549</v>
      </c>
      <c r="D2491" s="3" t="s">
        <v>1895</v>
      </c>
      <c r="E2491" s="3" t="s">
        <v>1896</v>
      </c>
      <c r="F2491" s="3" t="s">
        <v>211</v>
      </c>
      <c r="G2491" s="3" t="s">
        <v>212</v>
      </c>
      <c r="H2491" s="3" t="s">
        <v>1858</v>
      </c>
      <c r="I2491" s="3" t="s">
        <v>1859</v>
      </c>
      <c r="J2491" s="3" t="s">
        <v>1860</v>
      </c>
      <c r="K2491" s="3" t="s">
        <v>1867</v>
      </c>
      <c r="L2491" s="3" t="s">
        <v>1868</v>
      </c>
      <c r="M2491" s="3" t="s">
        <v>126</v>
      </c>
      <c r="N2491" s="4">
        <v>260245.92</v>
      </c>
      <c r="O2491" s="4">
        <v>0</v>
      </c>
      <c r="P2491" s="4">
        <v>0</v>
      </c>
      <c r="Q2491" s="4">
        <v>260245.92</v>
      </c>
      <c r="R2491" s="4">
        <v>144507.16</v>
      </c>
      <c r="S2491" s="4">
        <v>102044.38</v>
      </c>
      <c r="T2491" s="4">
        <v>102044.38</v>
      </c>
      <c r="U2491" s="4">
        <v>158201.54</v>
      </c>
      <c r="V2491" s="4">
        <v>158201.54</v>
      </c>
      <c r="W2491" s="4">
        <v>13694.38</v>
      </c>
      <c r="X2491" s="3" t="s">
        <v>127</v>
      </c>
    </row>
    <row r="2492" spans="1:24" ht="15.75" customHeight="1">
      <c r="A2492" s="3" t="s">
        <v>1857</v>
      </c>
      <c r="B2492" s="3" t="s">
        <v>747</v>
      </c>
      <c r="C2492" s="3" t="s">
        <v>1549</v>
      </c>
      <c r="D2492" s="3" t="s">
        <v>1895</v>
      </c>
      <c r="E2492" s="3" t="s">
        <v>1896</v>
      </c>
      <c r="F2492" s="3" t="s">
        <v>211</v>
      </c>
      <c r="G2492" s="3" t="s">
        <v>212</v>
      </c>
      <c r="H2492" s="3" t="s">
        <v>1858</v>
      </c>
      <c r="I2492" s="3" t="s">
        <v>1859</v>
      </c>
      <c r="J2492" s="3" t="s">
        <v>1860</v>
      </c>
      <c r="K2492" s="3" t="s">
        <v>1869</v>
      </c>
      <c r="L2492" s="3" t="s">
        <v>1870</v>
      </c>
      <c r="M2492" s="3" t="s">
        <v>126</v>
      </c>
      <c r="N2492" s="4">
        <v>171440</v>
      </c>
      <c r="O2492" s="4">
        <v>0</v>
      </c>
      <c r="P2492" s="4">
        <v>0</v>
      </c>
      <c r="Q2492" s="4">
        <v>171440</v>
      </c>
      <c r="R2492" s="4">
        <v>115884.32</v>
      </c>
      <c r="S2492" s="4">
        <v>46534.35</v>
      </c>
      <c r="T2492" s="4">
        <v>46534.35</v>
      </c>
      <c r="U2492" s="4">
        <v>124905.65</v>
      </c>
      <c r="V2492" s="4">
        <v>124905.65</v>
      </c>
      <c r="W2492" s="4">
        <v>9021.33</v>
      </c>
      <c r="X2492" s="3" t="s">
        <v>127</v>
      </c>
    </row>
    <row r="2493" spans="1:24" ht="15.75" customHeight="1">
      <c r="A2493" s="3" t="s">
        <v>1857</v>
      </c>
      <c r="B2493" s="3" t="s">
        <v>747</v>
      </c>
      <c r="C2493" s="3" t="s">
        <v>1549</v>
      </c>
      <c r="D2493" s="3" t="s">
        <v>1895</v>
      </c>
      <c r="E2493" s="3" t="s">
        <v>1896</v>
      </c>
      <c r="F2493" s="3" t="s">
        <v>211</v>
      </c>
      <c r="G2493" s="3" t="s">
        <v>212</v>
      </c>
      <c r="H2493" s="3" t="s">
        <v>1858</v>
      </c>
      <c r="I2493" s="3" t="s">
        <v>1859</v>
      </c>
      <c r="J2493" s="3" t="s">
        <v>1860</v>
      </c>
      <c r="K2493" s="3" t="s">
        <v>1871</v>
      </c>
      <c r="L2493" s="3" t="s">
        <v>1872</v>
      </c>
      <c r="M2493" s="3" t="s">
        <v>126</v>
      </c>
      <c r="N2493" s="4">
        <v>128580</v>
      </c>
      <c r="O2493" s="4">
        <v>0</v>
      </c>
      <c r="P2493" s="4">
        <v>0</v>
      </c>
      <c r="Q2493" s="4">
        <v>128580</v>
      </c>
      <c r="R2493" s="4">
        <v>0</v>
      </c>
      <c r="S2493" s="4">
        <v>0</v>
      </c>
      <c r="T2493" s="4">
        <v>0</v>
      </c>
      <c r="U2493" s="4">
        <v>128580</v>
      </c>
      <c r="V2493" s="4">
        <v>128580</v>
      </c>
      <c r="W2493" s="4">
        <v>128580</v>
      </c>
      <c r="X2493" s="3" t="s">
        <v>127</v>
      </c>
    </row>
    <row r="2494" spans="1:24" ht="15.75" customHeight="1">
      <c r="A2494" s="3" t="s">
        <v>118</v>
      </c>
      <c r="B2494" s="3" t="s">
        <v>747</v>
      </c>
      <c r="C2494" s="3" t="s">
        <v>1549</v>
      </c>
      <c r="D2494" s="3" t="s">
        <v>1895</v>
      </c>
      <c r="E2494" s="3" t="s">
        <v>1896</v>
      </c>
      <c r="F2494" s="3" t="s">
        <v>211</v>
      </c>
      <c r="G2494" s="3" t="s">
        <v>212</v>
      </c>
      <c r="H2494" s="3" t="s">
        <v>1858</v>
      </c>
      <c r="I2494" s="3" t="s">
        <v>1859</v>
      </c>
      <c r="J2494" s="3" t="s">
        <v>123</v>
      </c>
      <c r="K2494" s="3" t="s">
        <v>178</v>
      </c>
      <c r="L2494" s="3" t="s">
        <v>1579</v>
      </c>
      <c r="M2494" s="3" t="s">
        <v>126</v>
      </c>
      <c r="N2494" s="4">
        <v>5000</v>
      </c>
      <c r="O2494" s="4">
        <v>0</v>
      </c>
      <c r="P2494" s="4">
        <v>0</v>
      </c>
      <c r="Q2494" s="4">
        <v>5000</v>
      </c>
      <c r="R2494" s="4">
        <v>0</v>
      </c>
      <c r="S2494" s="4">
        <v>1596.35</v>
      </c>
      <c r="T2494" s="4">
        <v>1596.35</v>
      </c>
      <c r="U2494" s="4">
        <v>3403.65</v>
      </c>
      <c r="V2494" s="4">
        <v>3403.65</v>
      </c>
      <c r="W2494" s="4">
        <v>3403.65</v>
      </c>
      <c r="X2494" s="3" t="s">
        <v>127</v>
      </c>
    </row>
    <row r="2495" spans="1:24" ht="15.75" customHeight="1">
      <c r="A2495" s="3" t="s">
        <v>118</v>
      </c>
      <c r="B2495" s="3" t="s">
        <v>747</v>
      </c>
      <c r="C2495" s="3" t="s">
        <v>1549</v>
      </c>
      <c r="D2495" s="3" t="s">
        <v>1895</v>
      </c>
      <c r="E2495" s="3" t="s">
        <v>1896</v>
      </c>
      <c r="F2495" s="3" t="s">
        <v>211</v>
      </c>
      <c r="G2495" s="3" t="s">
        <v>212</v>
      </c>
      <c r="H2495" s="3" t="s">
        <v>1858</v>
      </c>
      <c r="I2495" s="3" t="s">
        <v>1859</v>
      </c>
      <c r="J2495" s="3" t="s">
        <v>123</v>
      </c>
      <c r="K2495" s="3" t="s">
        <v>611</v>
      </c>
      <c r="L2495" s="3" t="s">
        <v>1875</v>
      </c>
      <c r="M2495" s="3" t="s">
        <v>126</v>
      </c>
      <c r="N2495" s="4">
        <v>85893.84</v>
      </c>
      <c r="O2495" s="4">
        <v>-83991.67</v>
      </c>
      <c r="P2495" s="4">
        <v>0</v>
      </c>
      <c r="Q2495" s="4">
        <v>1902.17</v>
      </c>
      <c r="R2495" s="4">
        <v>0</v>
      </c>
      <c r="S2495" s="4">
        <v>1902.17</v>
      </c>
      <c r="T2495" s="4">
        <v>1902.17</v>
      </c>
      <c r="U2495" s="4">
        <v>0</v>
      </c>
      <c r="V2495" s="4">
        <v>0</v>
      </c>
      <c r="W2495" s="4">
        <v>0</v>
      </c>
      <c r="X2495" s="3" t="s">
        <v>127</v>
      </c>
    </row>
    <row r="2496" spans="1:24" ht="15.75" customHeight="1">
      <c r="A2496" s="3" t="s">
        <v>118</v>
      </c>
      <c r="B2496" s="3" t="s">
        <v>747</v>
      </c>
      <c r="C2496" s="3" t="s">
        <v>1549</v>
      </c>
      <c r="D2496" s="3" t="s">
        <v>1895</v>
      </c>
      <c r="E2496" s="3" t="s">
        <v>1896</v>
      </c>
      <c r="F2496" s="3" t="s">
        <v>211</v>
      </c>
      <c r="G2496" s="3" t="s">
        <v>212</v>
      </c>
      <c r="H2496" s="3" t="s">
        <v>1858</v>
      </c>
      <c r="I2496" s="3" t="s">
        <v>1859</v>
      </c>
      <c r="J2496" s="3" t="s">
        <v>123</v>
      </c>
      <c r="K2496" s="3" t="s">
        <v>169</v>
      </c>
      <c r="L2496" s="3" t="s">
        <v>1880</v>
      </c>
      <c r="M2496" s="3" t="s">
        <v>126</v>
      </c>
      <c r="N2496" s="4">
        <v>19640</v>
      </c>
      <c r="O2496" s="4">
        <v>-19640</v>
      </c>
      <c r="P2496" s="4">
        <v>0</v>
      </c>
      <c r="Q2496" s="4">
        <v>0</v>
      </c>
      <c r="R2496" s="4">
        <v>0</v>
      </c>
      <c r="S2496" s="4">
        <v>0</v>
      </c>
      <c r="T2496" s="4">
        <v>0</v>
      </c>
      <c r="U2496" s="4">
        <v>0</v>
      </c>
      <c r="V2496" s="4">
        <v>0</v>
      </c>
      <c r="W2496" s="4">
        <v>0</v>
      </c>
      <c r="X2496" s="3" t="s">
        <v>127</v>
      </c>
    </row>
    <row r="2497" spans="1:24" ht="15.75" customHeight="1">
      <c r="A2497" s="3" t="s">
        <v>118</v>
      </c>
      <c r="B2497" s="3" t="s">
        <v>747</v>
      </c>
      <c r="C2497" s="3" t="s">
        <v>1549</v>
      </c>
      <c r="D2497" s="3" t="s">
        <v>1895</v>
      </c>
      <c r="E2497" s="3" t="s">
        <v>1896</v>
      </c>
      <c r="F2497" s="3" t="s">
        <v>211</v>
      </c>
      <c r="G2497" s="3" t="s">
        <v>212</v>
      </c>
      <c r="H2497" s="3" t="s">
        <v>1858</v>
      </c>
      <c r="I2497" s="3" t="s">
        <v>1859</v>
      </c>
      <c r="J2497" s="3" t="s">
        <v>123</v>
      </c>
      <c r="K2497" s="3" t="s">
        <v>154</v>
      </c>
      <c r="L2497" s="3" t="s">
        <v>1581</v>
      </c>
      <c r="M2497" s="3" t="s">
        <v>126</v>
      </c>
      <c r="N2497" s="4">
        <v>69500</v>
      </c>
      <c r="O2497" s="4">
        <v>-121.8</v>
      </c>
      <c r="P2497" s="4">
        <v>0</v>
      </c>
      <c r="Q2497" s="4">
        <v>69378.2</v>
      </c>
      <c r="R2497" s="4">
        <v>0</v>
      </c>
      <c r="S2497" s="4">
        <v>0</v>
      </c>
      <c r="T2497" s="4">
        <v>0</v>
      </c>
      <c r="U2497" s="4">
        <v>69378.2</v>
      </c>
      <c r="V2497" s="4">
        <v>69378.2</v>
      </c>
      <c r="W2497" s="4">
        <v>69378.2</v>
      </c>
      <c r="X2497" s="3" t="s">
        <v>127</v>
      </c>
    </row>
    <row r="2498" spans="1:24" ht="15.75" customHeight="1">
      <c r="A2498" s="3" t="s">
        <v>118</v>
      </c>
      <c r="B2498" s="3" t="s">
        <v>747</v>
      </c>
      <c r="C2498" s="3" t="s">
        <v>1549</v>
      </c>
      <c r="D2498" s="3" t="s">
        <v>1895</v>
      </c>
      <c r="E2498" s="3" t="s">
        <v>1896</v>
      </c>
      <c r="F2498" s="3" t="s">
        <v>211</v>
      </c>
      <c r="G2498" s="3" t="s">
        <v>212</v>
      </c>
      <c r="H2498" s="3" t="s">
        <v>1858</v>
      </c>
      <c r="I2498" s="3" t="s">
        <v>1859</v>
      </c>
      <c r="J2498" s="3" t="s">
        <v>123</v>
      </c>
      <c r="K2498" s="3" t="s">
        <v>330</v>
      </c>
      <c r="L2498" s="3" t="s">
        <v>1584</v>
      </c>
      <c r="M2498" s="3" t="s">
        <v>126</v>
      </c>
      <c r="N2498" s="4">
        <v>8200</v>
      </c>
      <c r="O2498" s="4">
        <v>15800</v>
      </c>
      <c r="P2498" s="4">
        <v>0</v>
      </c>
      <c r="Q2498" s="4">
        <v>24000</v>
      </c>
      <c r="R2498" s="4">
        <v>4.74</v>
      </c>
      <c r="S2498" s="4">
        <v>23992.46</v>
      </c>
      <c r="T2498" s="4">
        <v>23992.46</v>
      </c>
      <c r="U2498" s="4">
        <v>7.54</v>
      </c>
      <c r="V2498" s="4">
        <v>7.54</v>
      </c>
      <c r="W2498" s="4">
        <v>2.8</v>
      </c>
      <c r="X2498" s="3" t="s">
        <v>127</v>
      </c>
    </row>
    <row r="2499" spans="1:24" ht="15.75" customHeight="1">
      <c r="A2499" s="3" t="s">
        <v>118</v>
      </c>
      <c r="B2499" s="3" t="s">
        <v>747</v>
      </c>
      <c r="C2499" s="3" t="s">
        <v>1549</v>
      </c>
      <c r="D2499" s="3" t="s">
        <v>1895</v>
      </c>
      <c r="E2499" s="3" t="s">
        <v>1896</v>
      </c>
      <c r="F2499" s="3" t="s">
        <v>211</v>
      </c>
      <c r="G2499" s="3" t="s">
        <v>212</v>
      </c>
      <c r="H2499" s="3" t="s">
        <v>1858</v>
      </c>
      <c r="I2499" s="3" t="s">
        <v>1859</v>
      </c>
      <c r="J2499" s="3" t="s">
        <v>123</v>
      </c>
      <c r="K2499" s="3" t="s">
        <v>1832</v>
      </c>
      <c r="L2499" s="3" t="s">
        <v>1902</v>
      </c>
      <c r="M2499" s="3" t="s">
        <v>126</v>
      </c>
      <c r="N2499" s="4">
        <v>12511.02</v>
      </c>
      <c r="O2499" s="4">
        <v>52488.98</v>
      </c>
      <c r="P2499" s="4">
        <v>0</v>
      </c>
      <c r="Q2499" s="4">
        <v>65000</v>
      </c>
      <c r="R2499" s="4">
        <v>30020.76</v>
      </c>
      <c r="S2499" s="4">
        <v>0</v>
      </c>
      <c r="T2499" s="4">
        <v>0</v>
      </c>
      <c r="U2499" s="4">
        <v>65000</v>
      </c>
      <c r="V2499" s="4">
        <v>65000</v>
      </c>
      <c r="W2499" s="4">
        <v>34979.24</v>
      </c>
      <c r="X2499" s="3" t="s">
        <v>127</v>
      </c>
    </row>
    <row r="2500" spans="1:24" ht="15.75" customHeight="1">
      <c r="A2500" s="3" t="s">
        <v>118</v>
      </c>
      <c r="B2500" s="3" t="s">
        <v>747</v>
      </c>
      <c r="C2500" s="3" t="s">
        <v>1549</v>
      </c>
      <c r="D2500" s="3" t="s">
        <v>1895</v>
      </c>
      <c r="E2500" s="3" t="s">
        <v>1896</v>
      </c>
      <c r="F2500" s="3" t="s">
        <v>211</v>
      </c>
      <c r="G2500" s="3" t="s">
        <v>212</v>
      </c>
      <c r="H2500" s="3" t="s">
        <v>1858</v>
      </c>
      <c r="I2500" s="3" t="s">
        <v>1859</v>
      </c>
      <c r="J2500" s="3" t="s">
        <v>123</v>
      </c>
      <c r="K2500" s="3" t="s">
        <v>930</v>
      </c>
      <c r="L2500" s="3" t="s">
        <v>1587</v>
      </c>
      <c r="M2500" s="3" t="s">
        <v>126</v>
      </c>
      <c r="N2500" s="4">
        <v>127920</v>
      </c>
      <c r="O2500" s="4">
        <v>133394.42000000001</v>
      </c>
      <c r="P2500" s="4">
        <v>0</v>
      </c>
      <c r="Q2500" s="4">
        <v>261314.42</v>
      </c>
      <c r="R2500" s="4">
        <v>81412.02</v>
      </c>
      <c r="S2500" s="4">
        <v>77469.429999999993</v>
      </c>
      <c r="T2500" s="4">
        <v>53877.78</v>
      </c>
      <c r="U2500" s="4">
        <v>183844.99</v>
      </c>
      <c r="V2500" s="4">
        <v>207436.64</v>
      </c>
      <c r="W2500" s="4">
        <v>102432.97</v>
      </c>
      <c r="X2500" s="3" t="s">
        <v>127</v>
      </c>
    </row>
    <row r="2501" spans="1:24" ht="15.75" customHeight="1">
      <c r="A2501" s="3" t="s">
        <v>118</v>
      </c>
      <c r="B2501" s="3" t="s">
        <v>747</v>
      </c>
      <c r="C2501" s="3" t="s">
        <v>1549</v>
      </c>
      <c r="D2501" s="3" t="s">
        <v>1895</v>
      </c>
      <c r="E2501" s="3" t="s">
        <v>1896</v>
      </c>
      <c r="F2501" s="3" t="s">
        <v>211</v>
      </c>
      <c r="G2501" s="3" t="s">
        <v>212</v>
      </c>
      <c r="H2501" s="3" t="s">
        <v>1858</v>
      </c>
      <c r="I2501" s="3" t="s">
        <v>1859</v>
      </c>
      <c r="J2501" s="3" t="s">
        <v>123</v>
      </c>
      <c r="K2501" s="3" t="s">
        <v>799</v>
      </c>
      <c r="L2501" s="3" t="s">
        <v>1588</v>
      </c>
      <c r="M2501" s="3" t="s">
        <v>126</v>
      </c>
      <c r="N2501" s="4">
        <v>247009.22</v>
      </c>
      <c r="O2501" s="4">
        <v>-31521.59</v>
      </c>
      <c r="P2501" s="4">
        <v>0</v>
      </c>
      <c r="Q2501" s="4">
        <v>215487.63</v>
      </c>
      <c r="R2501" s="4">
        <v>4173.3100000000004</v>
      </c>
      <c r="S2501" s="4">
        <v>124137.79</v>
      </c>
      <c r="T2501" s="4">
        <v>124137.79</v>
      </c>
      <c r="U2501" s="4">
        <v>91349.84</v>
      </c>
      <c r="V2501" s="4">
        <v>91349.84</v>
      </c>
      <c r="W2501" s="4">
        <v>87176.53</v>
      </c>
      <c r="X2501" s="3" t="s">
        <v>127</v>
      </c>
    </row>
    <row r="2502" spans="1:24" ht="15.75" customHeight="1">
      <c r="A2502" s="3" t="s">
        <v>118</v>
      </c>
      <c r="B2502" s="3" t="s">
        <v>747</v>
      </c>
      <c r="C2502" s="3" t="s">
        <v>1549</v>
      </c>
      <c r="D2502" s="3" t="s">
        <v>1895</v>
      </c>
      <c r="E2502" s="3" t="s">
        <v>1896</v>
      </c>
      <c r="F2502" s="3" t="s">
        <v>211</v>
      </c>
      <c r="G2502" s="3" t="s">
        <v>212</v>
      </c>
      <c r="H2502" s="3" t="s">
        <v>1858</v>
      </c>
      <c r="I2502" s="3" t="s">
        <v>1859</v>
      </c>
      <c r="J2502" s="3" t="s">
        <v>123</v>
      </c>
      <c r="K2502" s="3" t="s">
        <v>803</v>
      </c>
      <c r="L2502" s="3" t="s">
        <v>1591</v>
      </c>
      <c r="M2502" s="3" t="s">
        <v>126</v>
      </c>
      <c r="N2502" s="4">
        <v>3960</v>
      </c>
      <c r="O2502" s="4">
        <v>0</v>
      </c>
      <c r="P2502" s="4">
        <v>0</v>
      </c>
      <c r="Q2502" s="4">
        <v>3960</v>
      </c>
      <c r="R2502" s="4">
        <v>30.82</v>
      </c>
      <c r="S2502" s="4">
        <v>383.18</v>
      </c>
      <c r="T2502" s="4">
        <v>383.18</v>
      </c>
      <c r="U2502" s="4">
        <v>3576.82</v>
      </c>
      <c r="V2502" s="4">
        <v>3576.82</v>
      </c>
      <c r="W2502" s="4">
        <v>3546</v>
      </c>
      <c r="X2502" s="3" t="s">
        <v>127</v>
      </c>
    </row>
    <row r="2503" spans="1:24" ht="15.75" customHeight="1">
      <c r="A2503" s="3" t="s">
        <v>118</v>
      </c>
      <c r="B2503" s="3" t="s">
        <v>747</v>
      </c>
      <c r="C2503" s="3" t="s">
        <v>1549</v>
      </c>
      <c r="D2503" s="3" t="s">
        <v>1895</v>
      </c>
      <c r="E2503" s="3" t="s">
        <v>1896</v>
      </c>
      <c r="F2503" s="3" t="s">
        <v>211</v>
      </c>
      <c r="G2503" s="3" t="s">
        <v>212</v>
      </c>
      <c r="H2503" s="3" t="s">
        <v>1858</v>
      </c>
      <c r="I2503" s="3" t="s">
        <v>1859</v>
      </c>
      <c r="J2503" s="3" t="s">
        <v>123</v>
      </c>
      <c r="K2503" s="3" t="s">
        <v>938</v>
      </c>
      <c r="L2503" s="3" t="s">
        <v>1593</v>
      </c>
      <c r="M2503" s="3" t="s">
        <v>126</v>
      </c>
      <c r="N2503" s="4">
        <v>263820</v>
      </c>
      <c r="O2503" s="4">
        <v>280817.55</v>
      </c>
      <c r="P2503" s="4">
        <v>0</v>
      </c>
      <c r="Q2503" s="4">
        <v>544637.55000000005</v>
      </c>
      <c r="R2503" s="4">
        <v>16772.39</v>
      </c>
      <c r="S2503" s="4">
        <v>185481.8</v>
      </c>
      <c r="T2503" s="4">
        <v>34898.370000000003</v>
      </c>
      <c r="U2503" s="4">
        <v>359155.75</v>
      </c>
      <c r="V2503" s="4">
        <v>509739.18</v>
      </c>
      <c r="W2503" s="4">
        <v>342383.35999999999</v>
      </c>
      <c r="X2503" s="3" t="s">
        <v>127</v>
      </c>
    </row>
    <row r="2504" spans="1:24" ht="15.75" customHeight="1">
      <c r="A2504" s="3" t="s">
        <v>118</v>
      </c>
      <c r="B2504" s="3" t="s">
        <v>747</v>
      </c>
      <c r="C2504" s="3" t="s">
        <v>1549</v>
      </c>
      <c r="D2504" s="3" t="s">
        <v>1895</v>
      </c>
      <c r="E2504" s="3" t="s">
        <v>1896</v>
      </c>
      <c r="F2504" s="3" t="s">
        <v>211</v>
      </c>
      <c r="G2504" s="3" t="s">
        <v>212</v>
      </c>
      <c r="H2504" s="3" t="s">
        <v>1858</v>
      </c>
      <c r="I2504" s="3" t="s">
        <v>1859</v>
      </c>
      <c r="J2504" s="3" t="s">
        <v>123</v>
      </c>
      <c r="K2504" s="3" t="s">
        <v>940</v>
      </c>
      <c r="L2504" s="3" t="s">
        <v>1885</v>
      </c>
      <c r="M2504" s="3" t="s">
        <v>126</v>
      </c>
      <c r="N2504" s="4">
        <v>33000</v>
      </c>
      <c r="O2504" s="4">
        <v>0</v>
      </c>
      <c r="P2504" s="4">
        <v>0</v>
      </c>
      <c r="Q2504" s="4">
        <v>33000</v>
      </c>
      <c r="R2504" s="4">
        <v>33000</v>
      </c>
      <c r="S2504" s="4">
        <v>0</v>
      </c>
      <c r="T2504" s="4">
        <v>0</v>
      </c>
      <c r="U2504" s="4">
        <v>33000</v>
      </c>
      <c r="V2504" s="4">
        <v>33000</v>
      </c>
      <c r="W2504" s="4">
        <v>0</v>
      </c>
      <c r="X2504" s="3" t="s">
        <v>127</v>
      </c>
    </row>
    <row r="2505" spans="1:24" ht="15.75" customHeight="1">
      <c r="A2505" s="3" t="s">
        <v>243</v>
      </c>
      <c r="B2505" s="3" t="s">
        <v>747</v>
      </c>
      <c r="C2505" s="3" t="s">
        <v>1549</v>
      </c>
      <c r="D2505" s="3" t="s">
        <v>1895</v>
      </c>
      <c r="E2505" s="3" t="s">
        <v>1896</v>
      </c>
      <c r="F2505" s="3" t="s">
        <v>211</v>
      </c>
      <c r="G2505" s="3" t="s">
        <v>212</v>
      </c>
      <c r="H2505" s="3" t="s">
        <v>1858</v>
      </c>
      <c r="I2505" s="3" t="s">
        <v>1859</v>
      </c>
      <c r="J2505" s="3" t="s">
        <v>244</v>
      </c>
      <c r="K2505" s="3" t="s">
        <v>245</v>
      </c>
      <c r="L2505" s="3" t="s">
        <v>1892</v>
      </c>
      <c r="M2505" s="3" t="s">
        <v>126</v>
      </c>
      <c r="N2505" s="4">
        <v>12525</v>
      </c>
      <c r="O2505" s="4">
        <v>9133.5499999999993</v>
      </c>
      <c r="P2505" s="4">
        <v>0</v>
      </c>
      <c r="Q2505" s="4">
        <v>21658.55</v>
      </c>
      <c r="R2505" s="4">
        <v>0.12</v>
      </c>
      <c r="S2505" s="4">
        <v>5877.72</v>
      </c>
      <c r="T2505" s="4">
        <v>5148.54</v>
      </c>
      <c r="U2505" s="4">
        <v>15780.83</v>
      </c>
      <c r="V2505" s="4">
        <v>16510.009999999998</v>
      </c>
      <c r="W2505" s="4">
        <v>15780.71</v>
      </c>
      <c r="X2505" s="3" t="s">
        <v>247</v>
      </c>
    </row>
    <row r="2506" spans="1:24" ht="15.75" customHeight="1">
      <c r="A2506" s="3" t="s">
        <v>243</v>
      </c>
      <c r="B2506" s="3" t="s">
        <v>747</v>
      </c>
      <c r="C2506" s="3" t="s">
        <v>1549</v>
      </c>
      <c r="D2506" s="3" t="s">
        <v>1895</v>
      </c>
      <c r="E2506" s="3" t="s">
        <v>1896</v>
      </c>
      <c r="F2506" s="3" t="s">
        <v>211</v>
      </c>
      <c r="G2506" s="3" t="s">
        <v>212</v>
      </c>
      <c r="H2506" s="3" t="s">
        <v>1858</v>
      </c>
      <c r="I2506" s="3" t="s">
        <v>1859</v>
      </c>
      <c r="J2506" s="3" t="s">
        <v>244</v>
      </c>
      <c r="K2506" s="3" t="s">
        <v>248</v>
      </c>
      <c r="L2506" s="3" t="s">
        <v>1612</v>
      </c>
      <c r="M2506" s="3" t="s">
        <v>126</v>
      </c>
      <c r="N2506" s="4">
        <v>44916</v>
      </c>
      <c r="O2506" s="4">
        <v>-27275.38</v>
      </c>
      <c r="P2506" s="4">
        <v>0</v>
      </c>
      <c r="Q2506" s="4">
        <v>17640.62</v>
      </c>
      <c r="R2506" s="4">
        <v>0</v>
      </c>
      <c r="S2506" s="4">
        <v>0</v>
      </c>
      <c r="T2506" s="4">
        <v>0</v>
      </c>
      <c r="U2506" s="4">
        <v>17640.62</v>
      </c>
      <c r="V2506" s="4">
        <v>17640.62</v>
      </c>
      <c r="W2506" s="4">
        <v>17640.62</v>
      </c>
      <c r="X2506" s="3" t="s">
        <v>247</v>
      </c>
    </row>
    <row r="2507" spans="1:24" ht="15.75" customHeight="1">
      <c r="A2507" s="3" t="s">
        <v>243</v>
      </c>
      <c r="B2507" s="3" t="s">
        <v>747</v>
      </c>
      <c r="C2507" s="3" t="s">
        <v>1549</v>
      </c>
      <c r="D2507" s="3" t="s">
        <v>1895</v>
      </c>
      <c r="E2507" s="3" t="s">
        <v>1896</v>
      </c>
      <c r="F2507" s="3" t="s">
        <v>211</v>
      </c>
      <c r="G2507" s="3" t="s">
        <v>212</v>
      </c>
      <c r="H2507" s="3" t="s">
        <v>1858</v>
      </c>
      <c r="I2507" s="3" t="s">
        <v>1859</v>
      </c>
      <c r="J2507" s="3" t="s">
        <v>244</v>
      </c>
      <c r="K2507" s="3" t="s">
        <v>254</v>
      </c>
      <c r="L2507" s="3" t="s">
        <v>1893</v>
      </c>
      <c r="M2507" s="3" t="s">
        <v>126</v>
      </c>
      <c r="N2507" s="4">
        <v>60106.16</v>
      </c>
      <c r="O2507" s="4">
        <v>-294.66000000000003</v>
      </c>
      <c r="P2507" s="4">
        <v>0</v>
      </c>
      <c r="Q2507" s="4">
        <v>59811.5</v>
      </c>
      <c r="R2507" s="4">
        <v>0</v>
      </c>
      <c r="S2507" s="4">
        <v>0</v>
      </c>
      <c r="T2507" s="4">
        <v>0</v>
      </c>
      <c r="U2507" s="4">
        <v>59811.5</v>
      </c>
      <c r="V2507" s="4">
        <v>59811.5</v>
      </c>
      <c r="W2507" s="4">
        <v>59811.5</v>
      </c>
      <c r="X2507" s="3" t="s">
        <v>247</v>
      </c>
    </row>
    <row r="2508" spans="1:24" ht="15.75" customHeight="1">
      <c r="A2508" s="3" t="s">
        <v>243</v>
      </c>
      <c r="B2508" s="3" t="s">
        <v>747</v>
      </c>
      <c r="C2508" s="3" t="s">
        <v>1549</v>
      </c>
      <c r="D2508" s="3" t="s">
        <v>1895</v>
      </c>
      <c r="E2508" s="3" t="s">
        <v>1896</v>
      </c>
      <c r="F2508" s="3" t="s">
        <v>211</v>
      </c>
      <c r="G2508" s="3" t="s">
        <v>212</v>
      </c>
      <c r="H2508" s="3" t="s">
        <v>1858</v>
      </c>
      <c r="I2508" s="3" t="s">
        <v>1859</v>
      </c>
      <c r="J2508" s="3" t="s">
        <v>244</v>
      </c>
      <c r="K2508" s="3" t="s">
        <v>250</v>
      </c>
      <c r="L2508" s="3" t="s">
        <v>1613</v>
      </c>
      <c r="M2508" s="3" t="s">
        <v>126</v>
      </c>
      <c r="N2508" s="4">
        <v>222243</v>
      </c>
      <c r="O2508" s="4">
        <v>-194836.5</v>
      </c>
      <c r="P2508" s="4">
        <v>0</v>
      </c>
      <c r="Q2508" s="4">
        <v>27406.5</v>
      </c>
      <c r="R2508" s="4">
        <v>0</v>
      </c>
      <c r="S2508" s="4">
        <v>24006.5</v>
      </c>
      <c r="T2508" s="4">
        <v>24006.5</v>
      </c>
      <c r="U2508" s="4">
        <v>3400</v>
      </c>
      <c r="V2508" s="4">
        <v>3400</v>
      </c>
      <c r="W2508" s="4">
        <v>3400</v>
      </c>
      <c r="X2508" s="3" t="s">
        <v>247</v>
      </c>
    </row>
    <row r="2509" spans="1:24" ht="15.75" customHeight="1">
      <c r="A2509" s="3" t="s">
        <v>243</v>
      </c>
      <c r="B2509" s="3" t="s">
        <v>747</v>
      </c>
      <c r="C2509" s="3" t="s">
        <v>1549</v>
      </c>
      <c r="D2509" s="3" t="s">
        <v>1895</v>
      </c>
      <c r="E2509" s="3" t="s">
        <v>1896</v>
      </c>
      <c r="F2509" s="3" t="s">
        <v>211</v>
      </c>
      <c r="G2509" s="3" t="s">
        <v>212</v>
      </c>
      <c r="H2509" s="3" t="s">
        <v>1858</v>
      </c>
      <c r="I2509" s="3" t="s">
        <v>1859</v>
      </c>
      <c r="J2509" s="3" t="s">
        <v>244</v>
      </c>
      <c r="K2509" s="3" t="s">
        <v>645</v>
      </c>
      <c r="L2509" s="3" t="s">
        <v>1903</v>
      </c>
      <c r="M2509" s="3" t="s">
        <v>126</v>
      </c>
      <c r="N2509" s="4">
        <v>31000</v>
      </c>
      <c r="O2509" s="4">
        <v>2282.2600000000002</v>
      </c>
      <c r="P2509" s="4">
        <v>0</v>
      </c>
      <c r="Q2509" s="4">
        <v>33282.26</v>
      </c>
      <c r="R2509" s="4">
        <v>0</v>
      </c>
      <c r="S2509" s="4">
        <v>0</v>
      </c>
      <c r="T2509" s="4">
        <v>0</v>
      </c>
      <c r="U2509" s="4">
        <v>33282.26</v>
      </c>
      <c r="V2509" s="4">
        <v>33282.26</v>
      </c>
      <c r="W2509" s="4">
        <v>33282.26</v>
      </c>
      <c r="X2509" s="3" t="s">
        <v>247</v>
      </c>
    </row>
    <row r="2510" spans="1:24" ht="15.75" customHeight="1">
      <c r="A2510" s="3" t="s">
        <v>243</v>
      </c>
      <c r="B2510" s="3" t="s">
        <v>747</v>
      </c>
      <c r="C2510" s="3" t="s">
        <v>1549</v>
      </c>
      <c r="D2510" s="3" t="s">
        <v>1895</v>
      </c>
      <c r="E2510" s="3" t="s">
        <v>1896</v>
      </c>
      <c r="F2510" s="3" t="s">
        <v>211</v>
      </c>
      <c r="G2510" s="3" t="s">
        <v>212</v>
      </c>
      <c r="H2510" s="3" t="s">
        <v>1858</v>
      </c>
      <c r="I2510" s="3" t="s">
        <v>1859</v>
      </c>
      <c r="J2510" s="3" t="s">
        <v>244</v>
      </c>
      <c r="K2510" s="3" t="s">
        <v>1610</v>
      </c>
      <c r="L2510" s="3" t="s">
        <v>1611</v>
      </c>
      <c r="M2510" s="3" t="s">
        <v>126</v>
      </c>
      <c r="N2510" s="4">
        <v>344436.84</v>
      </c>
      <c r="O2510" s="4">
        <v>-136235.16</v>
      </c>
      <c r="P2510" s="4">
        <v>0</v>
      </c>
      <c r="Q2510" s="4">
        <v>208201.68</v>
      </c>
      <c r="R2510" s="4">
        <v>0</v>
      </c>
      <c r="S2510" s="4">
        <v>89300</v>
      </c>
      <c r="T2510" s="4">
        <v>89300</v>
      </c>
      <c r="U2510" s="4">
        <v>118901.68</v>
      </c>
      <c r="V2510" s="4">
        <v>118901.68</v>
      </c>
      <c r="W2510" s="4">
        <v>118901.68</v>
      </c>
      <c r="X2510" s="3" t="s">
        <v>247</v>
      </c>
    </row>
    <row r="2511" spans="1:24" ht="15.75" customHeight="1">
      <c r="A2511" s="3" t="s">
        <v>243</v>
      </c>
      <c r="B2511" s="3" t="s">
        <v>747</v>
      </c>
      <c r="C2511" s="3" t="s">
        <v>1549</v>
      </c>
      <c r="D2511" s="3" t="s">
        <v>1895</v>
      </c>
      <c r="E2511" s="3" t="s">
        <v>1896</v>
      </c>
      <c r="F2511" s="3" t="s">
        <v>211</v>
      </c>
      <c r="G2511" s="3" t="s">
        <v>212</v>
      </c>
      <c r="H2511" s="3" t="s">
        <v>1858</v>
      </c>
      <c r="I2511" s="3" t="s">
        <v>1859</v>
      </c>
      <c r="J2511" s="3" t="s">
        <v>244</v>
      </c>
      <c r="K2511" s="3" t="s">
        <v>956</v>
      </c>
      <c r="L2511" s="3" t="s">
        <v>1894</v>
      </c>
      <c r="M2511" s="3" t="s">
        <v>126</v>
      </c>
      <c r="N2511" s="4">
        <v>37151.160000000003</v>
      </c>
      <c r="O2511" s="4">
        <v>0</v>
      </c>
      <c r="P2511" s="4">
        <v>0</v>
      </c>
      <c r="Q2511" s="4">
        <v>37151.160000000003</v>
      </c>
      <c r="R2511" s="4">
        <v>0</v>
      </c>
      <c r="S2511" s="4">
        <v>0</v>
      </c>
      <c r="T2511" s="4">
        <v>0</v>
      </c>
      <c r="U2511" s="4">
        <v>37151.160000000003</v>
      </c>
      <c r="V2511" s="4">
        <v>37151.160000000003</v>
      </c>
      <c r="W2511" s="4">
        <v>37151.160000000003</v>
      </c>
      <c r="X2511" s="3" t="s">
        <v>247</v>
      </c>
    </row>
    <row r="2512" spans="1:24" ht="15.75" customHeight="1">
      <c r="A2512" s="3" t="s">
        <v>262</v>
      </c>
      <c r="B2512" s="3" t="s">
        <v>747</v>
      </c>
      <c r="C2512" s="3" t="s">
        <v>1549</v>
      </c>
      <c r="D2512" s="3" t="s">
        <v>1895</v>
      </c>
      <c r="E2512" s="3" t="s">
        <v>1896</v>
      </c>
      <c r="F2512" s="3" t="s">
        <v>29</v>
      </c>
      <c r="G2512" s="3" t="s">
        <v>30</v>
      </c>
      <c r="H2512" s="3" t="s">
        <v>31</v>
      </c>
      <c r="I2512" s="3" t="s">
        <v>32</v>
      </c>
      <c r="J2512" s="3" t="s">
        <v>263</v>
      </c>
      <c r="K2512" s="3" t="s">
        <v>264</v>
      </c>
      <c r="L2512" s="3" t="s">
        <v>1614</v>
      </c>
      <c r="M2512" s="3" t="s">
        <v>36</v>
      </c>
      <c r="N2512" s="4">
        <v>90327.63</v>
      </c>
      <c r="O2512" s="4">
        <v>0</v>
      </c>
      <c r="P2512" s="4">
        <v>0</v>
      </c>
      <c r="Q2512" s="4">
        <v>90327.63</v>
      </c>
      <c r="R2512" s="4">
        <v>0</v>
      </c>
      <c r="S2512" s="4">
        <v>35160.519999999997</v>
      </c>
      <c r="T2512" s="4">
        <v>32999.370000000003</v>
      </c>
      <c r="U2512" s="4">
        <v>55167.11</v>
      </c>
      <c r="V2512" s="4">
        <v>57328.26</v>
      </c>
      <c r="W2512" s="4">
        <v>55167.11</v>
      </c>
      <c r="X2512" s="3" t="s">
        <v>266</v>
      </c>
    </row>
    <row r="2513" spans="1:24" ht="15.75" customHeight="1">
      <c r="A2513" s="3" t="s">
        <v>24</v>
      </c>
      <c r="B2513" s="3" t="s">
        <v>747</v>
      </c>
      <c r="C2513" s="3" t="s">
        <v>1549</v>
      </c>
      <c r="D2513" s="3" t="s">
        <v>1904</v>
      </c>
      <c r="E2513" s="3" t="s">
        <v>1905</v>
      </c>
      <c r="F2513" s="3" t="s">
        <v>29</v>
      </c>
      <c r="G2513" s="3" t="s">
        <v>30</v>
      </c>
      <c r="H2513" s="3" t="s">
        <v>31</v>
      </c>
      <c r="I2513" s="3" t="s">
        <v>32</v>
      </c>
      <c r="J2513" s="3" t="s">
        <v>33</v>
      </c>
      <c r="K2513" s="3" t="s">
        <v>34</v>
      </c>
      <c r="L2513" s="3" t="s">
        <v>1552</v>
      </c>
      <c r="M2513" s="3" t="s">
        <v>36</v>
      </c>
      <c r="N2513" s="4">
        <v>2901210.21</v>
      </c>
      <c r="O2513" s="4">
        <v>55289.79</v>
      </c>
      <c r="P2513" s="4">
        <v>0</v>
      </c>
      <c r="Q2513" s="4">
        <v>2956500</v>
      </c>
      <c r="R2513" s="4">
        <v>0</v>
      </c>
      <c r="S2513" s="4">
        <v>1004895.91</v>
      </c>
      <c r="T2513" s="4">
        <v>1004895.91</v>
      </c>
      <c r="U2513" s="4">
        <v>1951604.09</v>
      </c>
      <c r="V2513" s="4">
        <v>1951604.09</v>
      </c>
      <c r="W2513" s="4">
        <v>1951604.09</v>
      </c>
      <c r="X2513" s="3" t="s">
        <v>37</v>
      </c>
    </row>
    <row r="2514" spans="1:24" ht="15.75" customHeight="1">
      <c r="A2514" s="3" t="s">
        <v>24</v>
      </c>
      <c r="B2514" s="3" t="s">
        <v>747</v>
      </c>
      <c r="C2514" s="3" t="s">
        <v>1549</v>
      </c>
      <c r="D2514" s="3" t="s">
        <v>1904</v>
      </c>
      <c r="E2514" s="3" t="s">
        <v>1905</v>
      </c>
      <c r="F2514" s="3" t="s">
        <v>29</v>
      </c>
      <c r="G2514" s="3" t="s">
        <v>30</v>
      </c>
      <c r="H2514" s="3" t="s">
        <v>31</v>
      </c>
      <c r="I2514" s="3" t="s">
        <v>32</v>
      </c>
      <c r="J2514" s="3" t="s">
        <v>33</v>
      </c>
      <c r="K2514" s="3" t="s">
        <v>38</v>
      </c>
      <c r="L2514" s="3" t="s">
        <v>1553</v>
      </c>
      <c r="M2514" s="3" t="s">
        <v>36</v>
      </c>
      <c r="N2514" s="4">
        <v>452653.2</v>
      </c>
      <c r="O2514" s="4">
        <v>-272982</v>
      </c>
      <c r="P2514" s="4">
        <v>0</v>
      </c>
      <c r="Q2514" s="4">
        <v>179671.2</v>
      </c>
      <c r="R2514" s="4">
        <v>13685</v>
      </c>
      <c r="S2514" s="4">
        <v>54986.68</v>
      </c>
      <c r="T2514" s="4">
        <v>54986.68</v>
      </c>
      <c r="U2514" s="4">
        <v>124684.52</v>
      </c>
      <c r="V2514" s="4">
        <v>124684.52</v>
      </c>
      <c r="W2514" s="4">
        <v>110999.52</v>
      </c>
      <c r="X2514" s="3" t="s">
        <v>37</v>
      </c>
    </row>
    <row r="2515" spans="1:24" ht="15.75" customHeight="1">
      <c r="A2515" s="3" t="s">
        <v>24</v>
      </c>
      <c r="B2515" s="3" t="s">
        <v>747</v>
      </c>
      <c r="C2515" s="3" t="s">
        <v>1549</v>
      </c>
      <c r="D2515" s="3" t="s">
        <v>1904</v>
      </c>
      <c r="E2515" s="3" t="s">
        <v>1905</v>
      </c>
      <c r="F2515" s="3" t="s">
        <v>29</v>
      </c>
      <c r="G2515" s="3" t="s">
        <v>30</v>
      </c>
      <c r="H2515" s="3" t="s">
        <v>31</v>
      </c>
      <c r="I2515" s="3" t="s">
        <v>32</v>
      </c>
      <c r="J2515" s="3" t="s">
        <v>33</v>
      </c>
      <c r="K2515" s="3" t="s">
        <v>40</v>
      </c>
      <c r="L2515" s="3" t="s">
        <v>1554</v>
      </c>
      <c r="M2515" s="3" t="s">
        <v>36</v>
      </c>
      <c r="N2515" s="4">
        <v>637382.1</v>
      </c>
      <c r="O2515" s="4">
        <v>-17943.5</v>
      </c>
      <c r="P2515" s="4">
        <v>0</v>
      </c>
      <c r="Q2515" s="4">
        <v>619438.6</v>
      </c>
      <c r="R2515" s="4">
        <v>315909.92</v>
      </c>
      <c r="S2515" s="4">
        <v>53383.66</v>
      </c>
      <c r="T2515" s="4">
        <v>53383.66</v>
      </c>
      <c r="U2515" s="4">
        <v>566054.93999999994</v>
      </c>
      <c r="V2515" s="4">
        <v>566054.93999999994</v>
      </c>
      <c r="W2515" s="4">
        <v>250145.02</v>
      </c>
      <c r="X2515" s="3" t="s">
        <v>37</v>
      </c>
    </row>
    <row r="2516" spans="1:24" ht="15.75" customHeight="1">
      <c r="A2516" s="3" t="s">
        <v>24</v>
      </c>
      <c r="B2516" s="3" t="s">
        <v>747</v>
      </c>
      <c r="C2516" s="3" t="s">
        <v>1549</v>
      </c>
      <c r="D2516" s="3" t="s">
        <v>1904</v>
      </c>
      <c r="E2516" s="3" t="s">
        <v>1905</v>
      </c>
      <c r="F2516" s="3" t="s">
        <v>29</v>
      </c>
      <c r="G2516" s="3" t="s">
        <v>30</v>
      </c>
      <c r="H2516" s="3" t="s">
        <v>31</v>
      </c>
      <c r="I2516" s="3" t="s">
        <v>32</v>
      </c>
      <c r="J2516" s="3" t="s">
        <v>33</v>
      </c>
      <c r="K2516" s="3" t="s">
        <v>42</v>
      </c>
      <c r="L2516" s="3" t="s">
        <v>1555</v>
      </c>
      <c r="M2516" s="3" t="s">
        <v>36</v>
      </c>
      <c r="N2516" s="4">
        <v>236762.5</v>
      </c>
      <c r="O2516" s="4">
        <v>-40562.5</v>
      </c>
      <c r="P2516" s="4">
        <v>0</v>
      </c>
      <c r="Q2516" s="4">
        <v>196200</v>
      </c>
      <c r="R2516" s="4">
        <v>100303.75</v>
      </c>
      <c r="S2516" s="4">
        <v>15630</v>
      </c>
      <c r="T2516" s="4">
        <v>15630</v>
      </c>
      <c r="U2516" s="4">
        <v>180570</v>
      </c>
      <c r="V2516" s="4">
        <v>180570</v>
      </c>
      <c r="W2516" s="4">
        <v>80266.25</v>
      </c>
      <c r="X2516" s="3" t="s">
        <v>37</v>
      </c>
    </row>
    <row r="2517" spans="1:24" ht="15.75" customHeight="1">
      <c r="A2517" s="3" t="s">
        <v>24</v>
      </c>
      <c r="B2517" s="3" t="s">
        <v>747</v>
      </c>
      <c r="C2517" s="3" t="s">
        <v>1549</v>
      </c>
      <c r="D2517" s="3" t="s">
        <v>1904</v>
      </c>
      <c r="E2517" s="3" t="s">
        <v>1905</v>
      </c>
      <c r="F2517" s="3" t="s">
        <v>29</v>
      </c>
      <c r="G2517" s="3" t="s">
        <v>30</v>
      </c>
      <c r="H2517" s="3" t="s">
        <v>31</v>
      </c>
      <c r="I2517" s="3" t="s">
        <v>32</v>
      </c>
      <c r="J2517" s="3" t="s">
        <v>33</v>
      </c>
      <c r="K2517" s="3" t="s">
        <v>44</v>
      </c>
      <c r="L2517" s="3" t="s">
        <v>1556</v>
      </c>
      <c r="M2517" s="3" t="s">
        <v>36</v>
      </c>
      <c r="N2517" s="4">
        <v>11220</v>
      </c>
      <c r="O2517" s="4">
        <v>-7154.4</v>
      </c>
      <c r="P2517" s="4">
        <v>0</v>
      </c>
      <c r="Q2517" s="4">
        <v>4065.6</v>
      </c>
      <c r="R2517" s="4">
        <v>253.4</v>
      </c>
      <c r="S2517" s="4">
        <v>532.70000000000005</v>
      </c>
      <c r="T2517" s="4">
        <v>532.70000000000005</v>
      </c>
      <c r="U2517" s="4">
        <v>3532.9</v>
      </c>
      <c r="V2517" s="4">
        <v>3532.9</v>
      </c>
      <c r="W2517" s="4">
        <v>3279.5</v>
      </c>
      <c r="X2517" s="3" t="s">
        <v>37</v>
      </c>
    </row>
    <row r="2518" spans="1:24" ht="15.75" customHeight="1">
      <c r="A2518" s="3" t="s">
        <v>24</v>
      </c>
      <c r="B2518" s="3" t="s">
        <v>747</v>
      </c>
      <c r="C2518" s="3" t="s">
        <v>1549</v>
      </c>
      <c r="D2518" s="3" t="s">
        <v>1904</v>
      </c>
      <c r="E2518" s="3" t="s">
        <v>1905</v>
      </c>
      <c r="F2518" s="3" t="s">
        <v>29</v>
      </c>
      <c r="G2518" s="3" t="s">
        <v>30</v>
      </c>
      <c r="H2518" s="3" t="s">
        <v>31</v>
      </c>
      <c r="I2518" s="3" t="s">
        <v>32</v>
      </c>
      <c r="J2518" s="3" t="s">
        <v>33</v>
      </c>
      <c r="K2518" s="3" t="s">
        <v>46</v>
      </c>
      <c r="L2518" s="3" t="s">
        <v>1557</v>
      </c>
      <c r="M2518" s="3" t="s">
        <v>36</v>
      </c>
      <c r="N2518" s="4">
        <v>89760</v>
      </c>
      <c r="O2518" s="4">
        <v>-66528</v>
      </c>
      <c r="P2518" s="4">
        <v>0</v>
      </c>
      <c r="Q2518" s="4">
        <v>23232</v>
      </c>
      <c r="R2518" s="4">
        <v>1448</v>
      </c>
      <c r="S2518" s="4">
        <v>6712</v>
      </c>
      <c r="T2518" s="4">
        <v>6712</v>
      </c>
      <c r="U2518" s="4">
        <v>16520</v>
      </c>
      <c r="V2518" s="4">
        <v>16520</v>
      </c>
      <c r="W2518" s="4">
        <v>15072</v>
      </c>
      <c r="X2518" s="3" t="s">
        <v>37</v>
      </c>
    </row>
    <row r="2519" spans="1:24" ht="15.75" customHeight="1">
      <c r="A2519" s="3" t="s">
        <v>24</v>
      </c>
      <c r="B2519" s="3" t="s">
        <v>747</v>
      </c>
      <c r="C2519" s="3" t="s">
        <v>1549</v>
      </c>
      <c r="D2519" s="3" t="s">
        <v>1904</v>
      </c>
      <c r="E2519" s="3" t="s">
        <v>1905</v>
      </c>
      <c r="F2519" s="3" t="s">
        <v>29</v>
      </c>
      <c r="G2519" s="3" t="s">
        <v>30</v>
      </c>
      <c r="H2519" s="3" t="s">
        <v>31</v>
      </c>
      <c r="I2519" s="3" t="s">
        <v>32</v>
      </c>
      <c r="J2519" s="3" t="s">
        <v>33</v>
      </c>
      <c r="K2519" s="3" t="s">
        <v>48</v>
      </c>
      <c r="L2519" s="3" t="s">
        <v>1558</v>
      </c>
      <c r="M2519" s="3" t="s">
        <v>36</v>
      </c>
      <c r="N2519" s="4">
        <v>23647.54</v>
      </c>
      <c r="O2519" s="4">
        <v>-18257.400000000001</v>
      </c>
      <c r="P2519" s="4">
        <v>0</v>
      </c>
      <c r="Q2519" s="4">
        <v>5390.14</v>
      </c>
      <c r="R2519" s="4">
        <v>370.3</v>
      </c>
      <c r="S2519" s="4">
        <v>126</v>
      </c>
      <c r="T2519" s="4">
        <v>126</v>
      </c>
      <c r="U2519" s="4">
        <v>5264.14</v>
      </c>
      <c r="V2519" s="4">
        <v>5264.14</v>
      </c>
      <c r="W2519" s="4">
        <v>4893.84</v>
      </c>
      <c r="X2519" s="3" t="s">
        <v>37</v>
      </c>
    </row>
    <row r="2520" spans="1:24" ht="15.75" customHeight="1">
      <c r="A2520" s="3" t="s">
        <v>24</v>
      </c>
      <c r="B2520" s="3" t="s">
        <v>747</v>
      </c>
      <c r="C2520" s="3" t="s">
        <v>1549</v>
      </c>
      <c r="D2520" s="3" t="s">
        <v>1904</v>
      </c>
      <c r="E2520" s="3" t="s">
        <v>1905</v>
      </c>
      <c r="F2520" s="3" t="s">
        <v>29</v>
      </c>
      <c r="G2520" s="3" t="s">
        <v>30</v>
      </c>
      <c r="H2520" s="3" t="s">
        <v>31</v>
      </c>
      <c r="I2520" s="3" t="s">
        <v>32</v>
      </c>
      <c r="J2520" s="3" t="s">
        <v>33</v>
      </c>
      <c r="K2520" s="3" t="s">
        <v>50</v>
      </c>
      <c r="L2520" s="3" t="s">
        <v>1559</v>
      </c>
      <c r="M2520" s="3" t="s">
        <v>36</v>
      </c>
      <c r="N2520" s="4">
        <v>39412.559999999998</v>
      </c>
      <c r="O2520" s="4">
        <v>-30429</v>
      </c>
      <c r="P2520" s="4">
        <v>0</v>
      </c>
      <c r="Q2520" s="4">
        <v>8983.56</v>
      </c>
      <c r="R2520" s="4">
        <v>563.5</v>
      </c>
      <c r="S2520" s="4">
        <v>1949.54</v>
      </c>
      <c r="T2520" s="4">
        <v>1949.54</v>
      </c>
      <c r="U2520" s="4">
        <v>7034.02</v>
      </c>
      <c r="V2520" s="4">
        <v>7034.02</v>
      </c>
      <c r="W2520" s="4">
        <v>6470.52</v>
      </c>
      <c r="X2520" s="3" t="s">
        <v>37</v>
      </c>
    </row>
    <row r="2521" spans="1:24" ht="15.75" customHeight="1">
      <c r="A2521" s="3" t="s">
        <v>24</v>
      </c>
      <c r="B2521" s="3" t="s">
        <v>747</v>
      </c>
      <c r="C2521" s="3" t="s">
        <v>1549</v>
      </c>
      <c r="D2521" s="3" t="s">
        <v>1904</v>
      </c>
      <c r="E2521" s="3" t="s">
        <v>1905</v>
      </c>
      <c r="F2521" s="3" t="s">
        <v>29</v>
      </c>
      <c r="G2521" s="3" t="s">
        <v>30</v>
      </c>
      <c r="H2521" s="3" t="s">
        <v>31</v>
      </c>
      <c r="I2521" s="3" t="s">
        <v>32</v>
      </c>
      <c r="J2521" s="3" t="s">
        <v>33</v>
      </c>
      <c r="K2521" s="3" t="s">
        <v>281</v>
      </c>
      <c r="L2521" s="3" t="s">
        <v>1560</v>
      </c>
      <c r="M2521" s="3" t="s">
        <v>36</v>
      </c>
      <c r="N2521" s="4">
        <v>10447.74</v>
      </c>
      <c r="O2521" s="4">
        <v>0</v>
      </c>
      <c r="P2521" s="4">
        <v>0</v>
      </c>
      <c r="Q2521" s="4">
        <v>10447.74</v>
      </c>
      <c r="R2521" s="4">
        <v>0</v>
      </c>
      <c r="S2521" s="4">
        <v>0</v>
      </c>
      <c r="T2521" s="4">
        <v>0</v>
      </c>
      <c r="U2521" s="4">
        <v>10447.74</v>
      </c>
      <c r="V2521" s="4">
        <v>10447.74</v>
      </c>
      <c r="W2521" s="4">
        <v>10447.74</v>
      </c>
      <c r="X2521" s="3" t="s">
        <v>37</v>
      </c>
    </row>
    <row r="2522" spans="1:24" ht="15.75" customHeight="1">
      <c r="A2522" s="3" t="s">
        <v>24</v>
      </c>
      <c r="B2522" s="3" t="s">
        <v>747</v>
      </c>
      <c r="C2522" s="3" t="s">
        <v>1549</v>
      </c>
      <c r="D2522" s="3" t="s">
        <v>1904</v>
      </c>
      <c r="E2522" s="3" t="s">
        <v>1905</v>
      </c>
      <c r="F2522" s="3" t="s">
        <v>29</v>
      </c>
      <c r="G2522" s="3" t="s">
        <v>30</v>
      </c>
      <c r="H2522" s="3" t="s">
        <v>31</v>
      </c>
      <c r="I2522" s="3" t="s">
        <v>32</v>
      </c>
      <c r="J2522" s="3" t="s">
        <v>33</v>
      </c>
      <c r="K2522" s="3" t="s">
        <v>52</v>
      </c>
      <c r="L2522" s="3" t="s">
        <v>1561</v>
      </c>
      <c r="M2522" s="3" t="s">
        <v>36</v>
      </c>
      <c r="N2522" s="4">
        <v>12844.15</v>
      </c>
      <c r="O2522" s="4">
        <v>0</v>
      </c>
      <c r="P2522" s="4">
        <v>0</v>
      </c>
      <c r="Q2522" s="4">
        <v>12844.15</v>
      </c>
      <c r="R2522" s="4">
        <v>0</v>
      </c>
      <c r="S2522" s="4">
        <v>5477.99</v>
      </c>
      <c r="T2522" s="4">
        <v>5477.99</v>
      </c>
      <c r="U2522" s="4">
        <v>7366.16</v>
      </c>
      <c r="V2522" s="4">
        <v>7366.16</v>
      </c>
      <c r="W2522" s="4">
        <v>7366.16</v>
      </c>
      <c r="X2522" s="3" t="s">
        <v>37</v>
      </c>
    </row>
    <row r="2523" spans="1:24" ht="15.75" customHeight="1">
      <c r="A2523" s="3" t="s">
        <v>24</v>
      </c>
      <c r="B2523" s="3" t="s">
        <v>747</v>
      </c>
      <c r="C2523" s="3" t="s">
        <v>1549</v>
      </c>
      <c r="D2523" s="3" t="s">
        <v>1904</v>
      </c>
      <c r="E2523" s="3" t="s">
        <v>1905</v>
      </c>
      <c r="F2523" s="3" t="s">
        <v>29</v>
      </c>
      <c r="G2523" s="3" t="s">
        <v>30</v>
      </c>
      <c r="H2523" s="3" t="s">
        <v>31</v>
      </c>
      <c r="I2523" s="3" t="s">
        <v>32</v>
      </c>
      <c r="J2523" s="3" t="s">
        <v>33</v>
      </c>
      <c r="K2523" s="3" t="s">
        <v>54</v>
      </c>
      <c r="L2523" s="3" t="s">
        <v>1562</v>
      </c>
      <c r="M2523" s="3" t="s">
        <v>36</v>
      </c>
      <c r="N2523" s="4">
        <v>4295028</v>
      </c>
      <c r="O2523" s="4">
        <v>6136</v>
      </c>
      <c r="P2523" s="4">
        <v>0</v>
      </c>
      <c r="Q2523" s="4">
        <v>4301164</v>
      </c>
      <c r="R2523" s="4">
        <v>2861769.37</v>
      </c>
      <c r="S2523" s="4">
        <v>1435322.63</v>
      </c>
      <c r="T2523" s="4">
        <v>1435322.63</v>
      </c>
      <c r="U2523" s="4">
        <v>2865841.37</v>
      </c>
      <c r="V2523" s="4">
        <v>2865841.37</v>
      </c>
      <c r="W2523" s="4">
        <v>4072</v>
      </c>
      <c r="X2523" s="3" t="s">
        <v>37</v>
      </c>
    </row>
    <row r="2524" spans="1:24" ht="15.75" customHeight="1">
      <c r="A2524" s="3" t="s">
        <v>24</v>
      </c>
      <c r="B2524" s="3" t="s">
        <v>747</v>
      </c>
      <c r="C2524" s="3" t="s">
        <v>1549</v>
      </c>
      <c r="D2524" s="3" t="s">
        <v>1904</v>
      </c>
      <c r="E2524" s="3" t="s">
        <v>1905</v>
      </c>
      <c r="F2524" s="3" t="s">
        <v>29</v>
      </c>
      <c r="G2524" s="3" t="s">
        <v>30</v>
      </c>
      <c r="H2524" s="3" t="s">
        <v>31</v>
      </c>
      <c r="I2524" s="3" t="s">
        <v>32</v>
      </c>
      <c r="J2524" s="3" t="s">
        <v>33</v>
      </c>
      <c r="K2524" s="3" t="s">
        <v>56</v>
      </c>
      <c r="L2524" s="3" t="s">
        <v>1563</v>
      </c>
      <c r="M2524" s="3" t="s">
        <v>36</v>
      </c>
      <c r="N2524" s="4">
        <v>5800.8</v>
      </c>
      <c r="O2524" s="4">
        <v>0</v>
      </c>
      <c r="P2524" s="4">
        <v>0</v>
      </c>
      <c r="Q2524" s="4">
        <v>5800.8</v>
      </c>
      <c r="R2524" s="4">
        <v>0</v>
      </c>
      <c r="S2524" s="4">
        <v>425</v>
      </c>
      <c r="T2524" s="4">
        <v>425</v>
      </c>
      <c r="U2524" s="4">
        <v>5375.8</v>
      </c>
      <c r="V2524" s="4">
        <v>5375.8</v>
      </c>
      <c r="W2524" s="4">
        <v>5375.8</v>
      </c>
      <c r="X2524" s="3" t="s">
        <v>37</v>
      </c>
    </row>
    <row r="2525" spans="1:24" ht="15.75" customHeight="1">
      <c r="A2525" s="3" t="s">
        <v>24</v>
      </c>
      <c r="B2525" s="3" t="s">
        <v>747</v>
      </c>
      <c r="C2525" s="3" t="s">
        <v>1549</v>
      </c>
      <c r="D2525" s="3" t="s">
        <v>1904</v>
      </c>
      <c r="E2525" s="3" t="s">
        <v>1905</v>
      </c>
      <c r="F2525" s="3" t="s">
        <v>29</v>
      </c>
      <c r="G2525" s="3" t="s">
        <v>30</v>
      </c>
      <c r="H2525" s="3" t="s">
        <v>31</v>
      </c>
      <c r="I2525" s="3" t="s">
        <v>32</v>
      </c>
      <c r="J2525" s="3" t="s">
        <v>33</v>
      </c>
      <c r="K2525" s="3" t="s">
        <v>58</v>
      </c>
      <c r="L2525" s="3" t="s">
        <v>1564</v>
      </c>
      <c r="M2525" s="3" t="s">
        <v>36</v>
      </c>
      <c r="N2525" s="4">
        <v>11601.61</v>
      </c>
      <c r="O2525" s="4">
        <v>0</v>
      </c>
      <c r="P2525" s="4">
        <v>0</v>
      </c>
      <c r="Q2525" s="4">
        <v>11601.61</v>
      </c>
      <c r="R2525" s="4">
        <v>0</v>
      </c>
      <c r="S2525" s="4">
        <v>0</v>
      </c>
      <c r="T2525" s="4">
        <v>0</v>
      </c>
      <c r="U2525" s="4">
        <v>11601.61</v>
      </c>
      <c r="V2525" s="4">
        <v>11601.61</v>
      </c>
      <c r="W2525" s="4">
        <v>11601.61</v>
      </c>
      <c r="X2525" s="3" t="s">
        <v>37</v>
      </c>
    </row>
    <row r="2526" spans="1:24" ht="15.75" customHeight="1">
      <c r="A2526" s="3" t="s">
        <v>24</v>
      </c>
      <c r="B2526" s="3" t="s">
        <v>747</v>
      </c>
      <c r="C2526" s="3" t="s">
        <v>1549</v>
      </c>
      <c r="D2526" s="3" t="s">
        <v>1904</v>
      </c>
      <c r="E2526" s="3" t="s">
        <v>1905</v>
      </c>
      <c r="F2526" s="3" t="s">
        <v>29</v>
      </c>
      <c r="G2526" s="3" t="s">
        <v>30</v>
      </c>
      <c r="H2526" s="3" t="s">
        <v>31</v>
      </c>
      <c r="I2526" s="3" t="s">
        <v>32</v>
      </c>
      <c r="J2526" s="3" t="s">
        <v>33</v>
      </c>
      <c r="K2526" s="3" t="s">
        <v>60</v>
      </c>
      <c r="L2526" s="3" t="s">
        <v>1565</v>
      </c>
      <c r="M2526" s="3" t="s">
        <v>36</v>
      </c>
      <c r="N2526" s="4">
        <v>963604.61</v>
      </c>
      <c r="O2526" s="4">
        <v>-24000</v>
      </c>
      <c r="P2526" s="4">
        <v>0</v>
      </c>
      <c r="Q2526" s="4">
        <v>939604.61</v>
      </c>
      <c r="R2526" s="4">
        <v>363727.27</v>
      </c>
      <c r="S2526" s="4">
        <v>315353.37</v>
      </c>
      <c r="T2526" s="4">
        <v>315353.37</v>
      </c>
      <c r="U2526" s="4">
        <v>624251.24</v>
      </c>
      <c r="V2526" s="4">
        <v>624251.24</v>
      </c>
      <c r="W2526" s="4">
        <v>260523.97</v>
      </c>
      <c r="X2526" s="3" t="s">
        <v>37</v>
      </c>
    </row>
    <row r="2527" spans="1:24" ht="15.75" customHeight="1">
      <c r="A2527" s="3" t="s">
        <v>24</v>
      </c>
      <c r="B2527" s="3" t="s">
        <v>747</v>
      </c>
      <c r="C2527" s="3" t="s">
        <v>1549</v>
      </c>
      <c r="D2527" s="3" t="s">
        <v>1904</v>
      </c>
      <c r="E2527" s="3" t="s">
        <v>1905</v>
      </c>
      <c r="F2527" s="3" t="s">
        <v>29</v>
      </c>
      <c r="G2527" s="3" t="s">
        <v>30</v>
      </c>
      <c r="H2527" s="3" t="s">
        <v>31</v>
      </c>
      <c r="I2527" s="3" t="s">
        <v>32</v>
      </c>
      <c r="J2527" s="3" t="s">
        <v>33</v>
      </c>
      <c r="K2527" s="3" t="s">
        <v>62</v>
      </c>
      <c r="L2527" s="3" t="s">
        <v>1566</v>
      </c>
      <c r="M2527" s="3" t="s">
        <v>36</v>
      </c>
      <c r="N2527" s="4">
        <v>637388.85</v>
      </c>
      <c r="O2527" s="4">
        <v>-17500</v>
      </c>
      <c r="P2527" s="4">
        <v>0</v>
      </c>
      <c r="Q2527" s="4">
        <v>619888.85</v>
      </c>
      <c r="R2527" s="4">
        <v>286276.56</v>
      </c>
      <c r="S2527" s="4">
        <v>155693.45000000001</v>
      </c>
      <c r="T2527" s="4">
        <v>155693.45000000001</v>
      </c>
      <c r="U2527" s="4">
        <v>464195.4</v>
      </c>
      <c r="V2527" s="4">
        <v>464195.4</v>
      </c>
      <c r="W2527" s="4">
        <v>177918.84</v>
      </c>
      <c r="X2527" s="3" t="s">
        <v>37</v>
      </c>
    </row>
    <row r="2528" spans="1:24" ht="15.75" customHeight="1">
      <c r="A2528" s="3" t="s">
        <v>24</v>
      </c>
      <c r="B2528" s="3" t="s">
        <v>747</v>
      </c>
      <c r="C2528" s="3" t="s">
        <v>1549</v>
      </c>
      <c r="D2528" s="3" t="s">
        <v>1904</v>
      </c>
      <c r="E2528" s="3" t="s">
        <v>1905</v>
      </c>
      <c r="F2528" s="3" t="s">
        <v>29</v>
      </c>
      <c r="G2528" s="3" t="s">
        <v>30</v>
      </c>
      <c r="H2528" s="3" t="s">
        <v>31</v>
      </c>
      <c r="I2528" s="3" t="s">
        <v>32</v>
      </c>
      <c r="J2528" s="3" t="s">
        <v>33</v>
      </c>
      <c r="K2528" s="3" t="s">
        <v>64</v>
      </c>
      <c r="L2528" s="3" t="s">
        <v>1567</v>
      </c>
      <c r="M2528" s="3" t="s">
        <v>36</v>
      </c>
      <c r="N2528" s="4">
        <v>40080.43</v>
      </c>
      <c r="O2528" s="4">
        <v>0</v>
      </c>
      <c r="P2528" s="4">
        <v>0</v>
      </c>
      <c r="Q2528" s="4">
        <v>40080.43</v>
      </c>
      <c r="R2528" s="4">
        <v>0</v>
      </c>
      <c r="S2528" s="4">
        <v>1266.57</v>
      </c>
      <c r="T2528" s="4">
        <v>1266.57</v>
      </c>
      <c r="U2528" s="4">
        <v>38813.86</v>
      </c>
      <c r="V2528" s="4">
        <v>38813.86</v>
      </c>
      <c r="W2528" s="4">
        <v>38813.86</v>
      </c>
      <c r="X2528" s="3" t="s">
        <v>37</v>
      </c>
    </row>
    <row r="2529" spans="1:24" ht="15.75" customHeight="1">
      <c r="A2529" s="3" t="s">
        <v>66</v>
      </c>
      <c r="B2529" s="3" t="s">
        <v>747</v>
      </c>
      <c r="C2529" s="3" t="s">
        <v>1549</v>
      </c>
      <c r="D2529" s="3" t="s">
        <v>1904</v>
      </c>
      <c r="E2529" s="3" t="s">
        <v>1905</v>
      </c>
      <c r="F2529" s="3" t="s">
        <v>29</v>
      </c>
      <c r="G2529" s="3" t="s">
        <v>30</v>
      </c>
      <c r="H2529" s="3" t="s">
        <v>67</v>
      </c>
      <c r="I2529" s="3" t="s">
        <v>68</v>
      </c>
      <c r="J2529" s="3" t="s">
        <v>69</v>
      </c>
      <c r="K2529" s="3" t="s">
        <v>70</v>
      </c>
      <c r="L2529" s="3" t="s">
        <v>1805</v>
      </c>
      <c r="M2529" s="3" t="s">
        <v>36</v>
      </c>
      <c r="N2529" s="4">
        <v>10270.82</v>
      </c>
      <c r="O2529" s="4">
        <v>0</v>
      </c>
      <c r="P2529" s="4">
        <v>0</v>
      </c>
      <c r="Q2529" s="4">
        <v>10270.82</v>
      </c>
      <c r="R2529" s="4">
        <v>0</v>
      </c>
      <c r="S2529" s="4">
        <v>3563.69</v>
      </c>
      <c r="T2529" s="4">
        <v>3563.69</v>
      </c>
      <c r="U2529" s="4">
        <v>6707.13</v>
      </c>
      <c r="V2529" s="4">
        <v>6707.13</v>
      </c>
      <c r="W2529" s="4">
        <v>6707.13</v>
      </c>
      <c r="X2529" s="3" t="s">
        <v>37</v>
      </c>
    </row>
    <row r="2530" spans="1:24" ht="15.75" customHeight="1">
      <c r="A2530" s="3" t="s">
        <v>66</v>
      </c>
      <c r="B2530" s="3" t="s">
        <v>747</v>
      </c>
      <c r="C2530" s="3" t="s">
        <v>1549</v>
      </c>
      <c r="D2530" s="3" t="s">
        <v>1904</v>
      </c>
      <c r="E2530" s="3" t="s">
        <v>1905</v>
      </c>
      <c r="F2530" s="3" t="s">
        <v>29</v>
      </c>
      <c r="G2530" s="3" t="s">
        <v>30</v>
      </c>
      <c r="H2530" s="3" t="s">
        <v>67</v>
      </c>
      <c r="I2530" s="3" t="s">
        <v>68</v>
      </c>
      <c r="J2530" s="3" t="s">
        <v>69</v>
      </c>
      <c r="K2530" s="3" t="s">
        <v>72</v>
      </c>
      <c r="L2530" s="3" t="s">
        <v>1806</v>
      </c>
      <c r="M2530" s="3" t="s">
        <v>36</v>
      </c>
      <c r="N2530" s="4">
        <v>14229.18</v>
      </c>
      <c r="O2530" s="4">
        <v>0</v>
      </c>
      <c r="P2530" s="4">
        <v>0</v>
      </c>
      <c r="Q2530" s="4">
        <v>14229.18</v>
      </c>
      <c r="R2530" s="4">
        <v>0</v>
      </c>
      <c r="S2530" s="4">
        <v>5025.71</v>
      </c>
      <c r="T2530" s="4">
        <v>5025.71</v>
      </c>
      <c r="U2530" s="4">
        <v>9203.4699999999993</v>
      </c>
      <c r="V2530" s="4">
        <v>9203.4699999999993</v>
      </c>
      <c r="W2530" s="4">
        <v>9203.4699999999993</v>
      </c>
      <c r="X2530" s="3" t="s">
        <v>37</v>
      </c>
    </row>
    <row r="2531" spans="1:24" ht="15.75" customHeight="1">
      <c r="A2531" s="3" t="s">
        <v>66</v>
      </c>
      <c r="B2531" s="3" t="s">
        <v>747</v>
      </c>
      <c r="C2531" s="3" t="s">
        <v>1549</v>
      </c>
      <c r="D2531" s="3" t="s">
        <v>1904</v>
      </c>
      <c r="E2531" s="3" t="s">
        <v>1905</v>
      </c>
      <c r="F2531" s="3" t="s">
        <v>29</v>
      </c>
      <c r="G2531" s="3" t="s">
        <v>30</v>
      </c>
      <c r="H2531" s="3" t="s">
        <v>67</v>
      </c>
      <c r="I2531" s="3" t="s">
        <v>68</v>
      </c>
      <c r="J2531" s="3" t="s">
        <v>69</v>
      </c>
      <c r="K2531" s="3" t="s">
        <v>74</v>
      </c>
      <c r="L2531" s="3" t="s">
        <v>1807</v>
      </c>
      <c r="M2531" s="3" t="s">
        <v>36</v>
      </c>
      <c r="N2531" s="4">
        <v>10000</v>
      </c>
      <c r="O2531" s="4">
        <v>0</v>
      </c>
      <c r="P2531" s="4">
        <v>0</v>
      </c>
      <c r="Q2531" s="4">
        <v>10000</v>
      </c>
      <c r="R2531" s="4">
        <v>0</v>
      </c>
      <c r="S2531" s="4">
        <v>6769.87</v>
      </c>
      <c r="T2531" s="4">
        <v>3110.8</v>
      </c>
      <c r="U2531" s="4">
        <v>3230.13</v>
      </c>
      <c r="V2531" s="4">
        <v>6889.2</v>
      </c>
      <c r="W2531" s="4">
        <v>3230.13</v>
      </c>
      <c r="X2531" s="3" t="s">
        <v>37</v>
      </c>
    </row>
    <row r="2532" spans="1:24" ht="15.75" customHeight="1">
      <c r="A2532" s="3" t="s">
        <v>66</v>
      </c>
      <c r="B2532" s="3" t="s">
        <v>747</v>
      </c>
      <c r="C2532" s="3" t="s">
        <v>1549</v>
      </c>
      <c r="D2532" s="3" t="s">
        <v>1904</v>
      </c>
      <c r="E2532" s="3" t="s">
        <v>1905</v>
      </c>
      <c r="F2532" s="3" t="s">
        <v>29</v>
      </c>
      <c r="G2532" s="3" t="s">
        <v>30</v>
      </c>
      <c r="H2532" s="3" t="s">
        <v>67</v>
      </c>
      <c r="I2532" s="3" t="s">
        <v>68</v>
      </c>
      <c r="J2532" s="3" t="s">
        <v>69</v>
      </c>
      <c r="K2532" s="3" t="s">
        <v>76</v>
      </c>
      <c r="L2532" s="3" t="s">
        <v>1853</v>
      </c>
      <c r="M2532" s="3" t="s">
        <v>36</v>
      </c>
      <c r="N2532" s="4">
        <v>62211.21</v>
      </c>
      <c r="O2532" s="4">
        <v>-8953.2099999999991</v>
      </c>
      <c r="P2532" s="4">
        <v>0</v>
      </c>
      <c r="Q2532" s="4">
        <v>53258</v>
      </c>
      <c r="R2532" s="4">
        <v>0</v>
      </c>
      <c r="S2532" s="4">
        <v>53258</v>
      </c>
      <c r="T2532" s="4">
        <v>24464</v>
      </c>
      <c r="U2532" s="4">
        <v>0</v>
      </c>
      <c r="V2532" s="4">
        <v>28794</v>
      </c>
      <c r="W2532" s="4">
        <v>0</v>
      </c>
      <c r="X2532" s="3" t="s">
        <v>37</v>
      </c>
    </row>
    <row r="2533" spans="1:24" ht="15.75" customHeight="1">
      <c r="A2533" s="3" t="s">
        <v>66</v>
      </c>
      <c r="B2533" s="3" t="s">
        <v>747</v>
      </c>
      <c r="C2533" s="3" t="s">
        <v>1549</v>
      </c>
      <c r="D2533" s="3" t="s">
        <v>1904</v>
      </c>
      <c r="E2533" s="3" t="s">
        <v>1905</v>
      </c>
      <c r="F2533" s="3" t="s">
        <v>29</v>
      </c>
      <c r="G2533" s="3" t="s">
        <v>30</v>
      </c>
      <c r="H2533" s="3" t="s">
        <v>67</v>
      </c>
      <c r="I2533" s="3" t="s">
        <v>68</v>
      </c>
      <c r="J2533" s="3" t="s">
        <v>69</v>
      </c>
      <c r="K2533" s="3" t="s">
        <v>816</v>
      </c>
      <c r="L2533" s="3" t="s">
        <v>1854</v>
      </c>
      <c r="M2533" s="3" t="s">
        <v>36</v>
      </c>
      <c r="N2533" s="4">
        <v>1968</v>
      </c>
      <c r="O2533" s="4">
        <v>-1968</v>
      </c>
      <c r="P2533" s="4">
        <v>0</v>
      </c>
      <c r="Q2533" s="4">
        <v>0</v>
      </c>
      <c r="R2533" s="4">
        <v>0</v>
      </c>
      <c r="S2533" s="4">
        <v>0</v>
      </c>
      <c r="T2533" s="4">
        <v>0</v>
      </c>
      <c r="U2533" s="4">
        <v>0</v>
      </c>
      <c r="V2533" s="4">
        <v>0</v>
      </c>
      <c r="W2533" s="4">
        <v>0</v>
      </c>
      <c r="X2533" s="3" t="s">
        <v>37</v>
      </c>
    </row>
    <row r="2534" spans="1:24" ht="15.75" customHeight="1">
      <c r="A2534" s="3" t="s">
        <v>66</v>
      </c>
      <c r="B2534" s="3" t="s">
        <v>747</v>
      </c>
      <c r="C2534" s="3" t="s">
        <v>1549</v>
      </c>
      <c r="D2534" s="3" t="s">
        <v>1904</v>
      </c>
      <c r="E2534" s="3" t="s">
        <v>1905</v>
      </c>
      <c r="F2534" s="3" t="s">
        <v>29</v>
      </c>
      <c r="G2534" s="3" t="s">
        <v>30</v>
      </c>
      <c r="H2534" s="3" t="s">
        <v>67</v>
      </c>
      <c r="I2534" s="3" t="s">
        <v>68</v>
      </c>
      <c r="J2534" s="3" t="s">
        <v>69</v>
      </c>
      <c r="K2534" s="3" t="s">
        <v>304</v>
      </c>
      <c r="L2534" s="3" t="s">
        <v>1808</v>
      </c>
      <c r="M2534" s="3" t="s">
        <v>36</v>
      </c>
      <c r="N2534" s="4">
        <v>1000</v>
      </c>
      <c r="O2534" s="4">
        <v>-640</v>
      </c>
      <c r="P2534" s="4">
        <v>0</v>
      </c>
      <c r="Q2534" s="4">
        <v>360</v>
      </c>
      <c r="R2534" s="4">
        <v>0</v>
      </c>
      <c r="S2534" s="4">
        <v>360</v>
      </c>
      <c r="T2534" s="4">
        <v>360</v>
      </c>
      <c r="U2534" s="4">
        <v>0</v>
      </c>
      <c r="V2534" s="4">
        <v>0</v>
      </c>
      <c r="W2534" s="4">
        <v>0</v>
      </c>
      <c r="X2534" s="3" t="s">
        <v>37</v>
      </c>
    </row>
    <row r="2535" spans="1:24" ht="15.75" customHeight="1">
      <c r="A2535" s="3" t="s">
        <v>66</v>
      </c>
      <c r="B2535" s="3" t="s">
        <v>747</v>
      </c>
      <c r="C2535" s="3" t="s">
        <v>1549</v>
      </c>
      <c r="D2535" s="3" t="s">
        <v>1904</v>
      </c>
      <c r="E2535" s="3" t="s">
        <v>1905</v>
      </c>
      <c r="F2535" s="3" t="s">
        <v>29</v>
      </c>
      <c r="G2535" s="3" t="s">
        <v>30</v>
      </c>
      <c r="H2535" s="3" t="s">
        <v>67</v>
      </c>
      <c r="I2535" s="3" t="s">
        <v>68</v>
      </c>
      <c r="J2535" s="3" t="s">
        <v>69</v>
      </c>
      <c r="K2535" s="3" t="s">
        <v>78</v>
      </c>
      <c r="L2535" s="3" t="s">
        <v>1568</v>
      </c>
      <c r="M2535" s="3" t="s">
        <v>36</v>
      </c>
      <c r="N2535" s="4">
        <v>282.99</v>
      </c>
      <c r="O2535" s="4">
        <v>-222.99</v>
      </c>
      <c r="P2535" s="4">
        <v>0</v>
      </c>
      <c r="Q2535" s="4">
        <v>60</v>
      </c>
      <c r="R2535" s="4">
        <v>0</v>
      </c>
      <c r="S2535" s="4">
        <v>60</v>
      </c>
      <c r="T2535" s="4">
        <v>60</v>
      </c>
      <c r="U2535" s="4">
        <v>0</v>
      </c>
      <c r="V2535" s="4">
        <v>0</v>
      </c>
      <c r="W2535" s="4">
        <v>0</v>
      </c>
      <c r="X2535" s="3" t="s">
        <v>37</v>
      </c>
    </row>
    <row r="2536" spans="1:24" ht="15.75" customHeight="1">
      <c r="A2536" s="3" t="s">
        <v>66</v>
      </c>
      <c r="B2536" s="3" t="s">
        <v>747</v>
      </c>
      <c r="C2536" s="3" t="s">
        <v>1549</v>
      </c>
      <c r="D2536" s="3" t="s">
        <v>1904</v>
      </c>
      <c r="E2536" s="3" t="s">
        <v>1905</v>
      </c>
      <c r="F2536" s="3" t="s">
        <v>29</v>
      </c>
      <c r="G2536" s="3" t="s">
        <v>30</v>
      </c>
      <c r="H2536" s="3" t="s">
        <v>67</v>
      </c>
      <c r="I2536" s="3" t="s">
        <v>68</v>
      </c>
      <c r="J2536" s="3" t="s">
        <v>69</v>
      </c>
      <c r="K2536" s="3" t="s">
        <v>82</v>
      </c>
      <c r="L2536" s="3" t="s">
        <v>1809</v>
      </c>
      <c r="M2536" s="3" t="s">
        <v>36</v>
      </c>
      <c r="N2536" s="4">
        <v>132600</v>
      </c>
      <c r="O2536" s="4">
        <v>-4694.3100000000004</v>
      </c>
      <c r="P2536" s="4">
        <v>0</v>
      </c>
      <c r="Q2536" s="4">
        <v>127905.69</v>
      </c>
      <c r="R2536" s="4">
        <v>0</v>
      </c>
      <c r="S2536" s="4">
        <v>115543.29</v>
      </c>
      <c r="T2536" s="4">
        <v>62604.99</v>
      </c>
      <c r="U2536" s="4">
        <v>12362.4</v>
      </c>
      <c r="V2536" s="4">
        <v>65300.7</v>
      </c>
      <c r="W2536" s="4">
        <v>12362.4</v>
      </c>
      <c r="X2536" s="3" t="s">
        <v>37</v>
      </c>
    </row>
    <row r="2537" spans="1:24" ht="15.75" customHeight="1">
      <c r="A2537" s="3" t="s">
        <v>66</v>
      </c>
      <c r="B2537" s="3" t="s">
        <v>747</v>
      </c>
      <c r="C2537" s="3" t="s">
        <v>1549</v>
      </c>
      <c r="D2537" s="3" t="s">
        <v>1904</v>
      </c>
      <c r="E2537" s="3" t="s">
        <v>1905</v>
      </c>
      <c r="F2537" s="3" t="s">
        <v>29</v>
      </c>
      <c r="G2537" s="3" t="s">
        <v>30</v>
      </c>
      <c r="H2537" s="3" t="s">
        <v>67</v>
      </c>
      <c r="I2537" s="3" t="s">
        <v>68</v>
      </c>
      <c r="J2537" s="3" t="s">
        <v>69</v>
      </c>
      <c r="K2537" s="3" t="s">
        <v>84</v>
      </c>
      <c r="L2537" s="3" t="s">
        <v>1855</v>
      </c>
      <c r="M2537" s="3" t="s">
        <v>36</v>
      </c>
      <c r="N2537" s="4">
        <v>147537.54</v>
      </c>
      <c r="O2537" s="4">
        <v>74016.600000000006</v>
      </c>
      <c r="P2537" s="4">
        <v>0</v>
      </c>
      <c r="Q2537" s="4">
        <v>221554.14</v>
      </c>
      <c r="R2537" s="4">
        <v>0</v>
      </c>
      <c r="S2537" s="4">
        <v>221554.14</v>
      </c>
      <c r="T2537" s="4">
        <v>88014</v>
      </c>
      <c r="U2537" s="4">
        <v>0</v>
      </c>
      <c r="V2537" s="4">
        <v>133540.14000000001</v>
      </c>
      <c r="W2537" s="4">
        <v>0</v>
      </c>
      <c r="X2537" s="3" t="s">
        <v>37</v>
      </c>
    </row>
    <row r="2538" spans="1:24" ht="15.75" customHeight="1">
      <c r="A2538" s="3" t="s">
        <v>66</v>
      </c>
      <c r="B2538" s="3" t="s">
        <v>747</v>
      </c>
      <c r="C2538" s="3" t="s">
        <v>1549</v>
      </c>
      <c r="D2538" s="3" t="s">
        <v>1904</v>
      </c>
      <c r="E2538" s="3" t="s">
        <v>1905</v>
      </c>
      <c r="F2538" s="3" t="s">
        <v>29</v>
      </c>
      <c r="G2538" s="3" t="s">
        <v>30</v>
      </c>
      <c r="H2538" s="3" t="s">
        <v>67</v>
      </c>
      <c r="I2538" s="3" t="s">
        <v>68</v>
      </c>
      <c r="J2538" s="3" t="s">
        <v>69</v>
      </c>
      <c r="K2538" s="3" t="s">
        <v>88</v>
      </c>
      <c r="L2538" s="3" t="s">
        <v>1569</v>
      </c>
      <c r="M2538" s="3" t="s">
        <v>36</v>
      </c>
      <c r="N2538" s="4">
        <v>46921.83</v>
      </c>
      <c r="O2538" s="4">
        <v>-44908.33</v>
      </c>
      <c r="P2538" s="4">
        <v>0</v>
      </c>
      <c r="Q2538" s="4">
        <v>2013.5</v>
      </c>
      <c r="R2538" s="4">
        <v>0</v>
      </c>
      <c r="S2538" s="4">
        <v>2013.5</v>
      </c>
      <c r="T2538" s="4">
        <v>2013.5</v>
      </c>
      <c r="U2538" s="4">
        <v>0</v>
      </c>
      <c r="V2538" s="4">
        <v>0</v>
      </c>
      <c r="W2538" s="4">
        <v>0</v>
      </c>
      <c r="X2538" s="3" t="s">
        <v>37</v>
      </c>
    </row>
    <row r="2539" spans="1:24" ht="15.75" customHeight="1">
      <c r="A2539" s="3" t="s">
        <v>66</v>
      </c>
      <c r="B2539" s="3" t="s">
        <v>747</v>
      </c>
      <c r="C2539" s="3" t="s">
        <v>1549</v>
      </c>
      <c r="D2539" s="3" t="s">
        <v>1904</v>
      </c>
      <c r="E2539" s="3" t="s">
        <v>1905</v>
      </c>
      <c r="F2539" s="3" t="s">
        <v>29</v>
      </c>
      <c r="G2539" s="3" t="s">
        <v>30</v>
      </c>
      <c r="H2539" s="3" t="s">
        <v>67</v>
      </c>
      <c r="I2539" s="3" t="s">
        <v>68</v>
      </c>
      <c r="J2539" s="3" t="s">
        <v>69</v>
      </c>
      <c r="K2539" s="3" t="s">
        <v>92</v>
      </c>
      <c r="L2539" s="3" t="s">
        <v>1570</v>
      </c>
      <c r="M2539" s="3" t="s">
        <v>36</v>
      </c>
      <c r="N2539" s="4">
        <v>13898</v>
      </c>
      <c r="O2539" s="4">
        <v>-1492.27</v>
      </c>
      <c r="P2539" s="4">
        <v>0</v>
      </c>
      <c r="Q2539" s="4">
        <v>12405.73</v>
      </c>
      <c r="R2539" s="4">
        <v>0</v>
      </c>
      <c r="S2539" s="4">
        <v>3622.03</v>
      </c>
      <c r="T2539" s="4">
        <v>3002.03</v>
      </c>
      <c r="U2539" s="4">
        <v>8783.7000000000007</v>
      </c>
      <c r="V2539" s="4">
        <v>9403.7000000000007</v>
      </c>
      <c r="W2539" s="4">
        <v>8783.7000000000007</v>
      </c>
      <c r="X2539" s="3" t="s">
        <v>37</v>
      </c>
    </row>
    <row r="2540" spans="1:24" ht="15.75" customHeight="1">
      <c r="A2540" s="3" t="s">
        <v>66</v>
      </c>
      <c r="B2540" s="3" t="s">
        <v>747</v>
      </c>
      <c r="C2540" s="3" t="s">
        <v>1549</v>
      </c>
      <c r="D2540" s="3" t="s">
        <v>1904</v>
      </c>
      <c r="E2540" s="3" t="s">
        <v>1905</v>
      </c>
      <c r="F2540" s="3" t="s">
        <v>29</v>
      </c>
      <c r="G2540" s="3" t="s">
        <v>30</v>
      </c>
      <c r="H2540" s="3" t="s">
        <v>67</v>
      </c>
      <c r="I2540" s="3" t="s">
        <v>68</v>
      </c>
      <c r="J2540" s="3" t="s">
        <v>69</v>
      </c>
      <c r="K2540" s="3" t="s">
        <v>94</v>
      </c>
      <c r="L2540" s="3" t="s">
        <v>1814</v>
      </c>
      <c r="M2540" s="3" t="s">
        <v>36</v>
      </c>
      <c r="N2540" s="4">
        <v>7026.59</v>
      </c>
      <c r="O2540" s="4">
        <v>0</v>
      </c>
      <c r="P2540" s="4">
        <v>0</v>
      </c>
      <c r="Q2540" s="4">
        <v>7026.59</v>
      </c>
      <c r="R2540" s="4">
        <v>0</v>
      </c>
      <c r="S2540" s="4">
        <v>2915.17</v>
      </c>
      <c r="T2540" s="4">
        <v>848.5</v>
      </c>
      <c r="U2540" s="4">
        <v>4111.42</v>
      </c>
      <c r="V2540" s="4">
        <v>6178.09</v>
      </c>
      <c r="W2540" s="4">
        <v>4111.42</v>
      </c>
      <c r="X2540" s="3" t="s">
        <v>37</v>
      </c>
    </row>
    <row r="2541" spans="1:24" ht="15.75" customHeight="1">
      <c r="A2541" s="3" t="s">
        <v>66</v>
      </c>
      <c r="B2541" s="3" t="s">
        <v>747</v>
      </c>
      <c r="C2541" s="3" t="s">
        <v>1549</v>
      </c>
      <c r="D2541" s="3" t="s">
        <v>1904</v>
      </c>
      <c r="E2541" s="3" t="s">
        <v>1905</v>
      </c>
      <c r="F2541" s="3" t="s">
        <v>29</v>
      </c>
      <c r="G2541" s="3" t="s">
        <v>30</v>
      </c>
      <c r="H2541" s="3" t="s">
        <v>67</v>
      </c>
      <c r="I2541" s="3" t="s">
        <v>68</v>
      </c>
      <c r="J2541" s="3" t="s">
        <v>69</v>
      </c>
      <c r="K2541" s="3" t="s">
        <v>104</v>
      </c>
      <c r="L2541" s="3" t="s">
        <v>1816</v>
      </c>
      <c r="M2541" s="3" t="s">
        <v>36</v>
      </c>
      <c r="N2541" s="4">
        <v>12000</v>
      </c>
      <c r="O2541" s="4">
        <v>0</v>
      </c>
      <c r="P2541" s="4">
        <v>0</v>
      </c>
      <c r="Q2541" s="4">
        <v>12000</v>
      </c>
      <c r="R2541" s="4">
        <v>0</v>
      </c>
      <c r="S2541" s="4">
        <v>4500.38</v>
      </c>
      <c r="T2541" s="4">
        <v>1315.91</v>
      </c>
      <c r="U2541" s="4">
        <v>7499.62</v>
      </c>
      <c r="V2541" s="4">
        <v>10684.09</v>
      </c>
      <c r="W2541" s="4">
        <v>7499.62</v>
      </c>
      <c r="X2541" s="3" t="s">
        <v>37</v>
      </c>
    </row>
    <row r="2542" spans="1:24" ht="15.75" customHeight="1">
      <c r="A2542" s="3" t="s">
        <v>66</v>
      </c>
      <c r="B2542" s="3" t="s">
        <v>747</v>
      </c>
      <c r="C2542" s="3" t="s">
        <v>1549</v>
      </c>
      <c r="D2542" s="3" t="s">
        <v>1904</v>
      </c>
      <c r="E2542" s="3" t="s">
        <v>1905</v>
      </c>
      <c r="F2542" s="3" t="s">
        <v>29</v>
      </c>
      <c r="G2542" s="3" t="s">
        <v>30</v>
      </c>
      <c r="H2542" s="3" t="s">
        <v>67</v>
      </c>
      <c r="I2542" s="3" t="s">
        <v>68</v>
      </c>
      <c r="J2542" s="3" t="s">
        <v>69</v>
      </c>
      <c r="K2542" s="3" t="s">
        <v>106</v>
      </c>
      <c r="L2542" s="3" t="s">
        <v>1573</v>
      </c>
      <c r="M2542" s="3" t="s">
        <v>36</v>
      </c>
      <c r="N2542" s="4">
        <v>8666.44</v>
      </c>
      <c r="O2542" s="4">
        <v>0</v>
      </c>
      <c r="P2542" s="4">
        <v>0</v>
      </c>
      <c r="Q2542" s="4">
        <v>8666.44</v>
      </c>
      <c r="R2542" s="4">
        <v>0</v>
      </c>
      <c r="S2542" s="4">
        <v>1915.9</v>
      </c>
      <c r="T2542" s="4">
        <v>430.81</v>
      </c>
      <c r="U2542" s="4">
        <v>6750.54</v>
      </c>
      <c r="V2542" s="4">
        <v>8235.6299999999992</v>
      </c>
      <c r="W2542" s="4">
        <v>6750.54</v>
      </c>
      <c r="X2542" s="3" t="s">
        <v>37</v>
      </c>
    </row>
    <row r="2543" spans="1:24" ht="15.75" customHeight="1">
      <c r="A2543" s="3" t="s">
        <v>66</v>
      </c>
      <c r="B2543" s="3" t="s">
        <v>747</v>
      </c>
      <c r="C2543" s="3" t="s">
        <v>1549</v>
      </c>
      <c r="D2543" s="3" t="s">
        <v>1904</v>
      </c>
      <c r="E2543" s="3" t="s">
        <v>1905</v>
      </c>
      <c r="F2543" s="3" t="s">
        <v>29</v>
      </c>
      <c r="G2543" s="3" t="s">
        <v>30</v>
      </c>
      <c r="H2543" s="3" t="s">
        <v>67</v>
      </c>
      <c r="I2543" s="3" t="s">
        <v>68</v>
      </c>
      <c r="J2543" s="3" t="s">
        <v>69</v>
      </c>
      <c r="K2543" s="3" t="s">
        <v>108</v>
      </c>
      <c r="L2543" s="3" t="s">
        <v>1817</v>
      </c>
      <c r="M2543" s="3" t="s">
        <v>36</v>
      </c>
      <c r="N2543" s="4">
        <v>2172.19</v>
      </c>
      <c r="O2543" s="4">
        <v>0</v>
      </c>
      <c r="P2543" s="4">
        <v>0</v>
      </c>
      <c r="Q2543" s="4">
        <v>2172.19</v>
      </c>
      <c r="R2543" s="4">
        <v>0</v>
      </c>
      <c r="S2543" s="4">
        <v>1412.75</v>
      </c>
      <c r="T2543" s="4">
        <v>1412.75</v>
      </c>
      <c r="U2543" s="4">
        <v>759.44</v>
      </c>
      <c r="V2543" s="4">
        <v>759.44</v>
      </c>
      <c r="W2543" s="4">
        <v>759.44</v>
      </c>
      <c r="X2543" s="3" t="s">
        <v>37</v>
      </c>
    </row>
    <row r="2544" spans="1:24" ht="15.75" customHeight="1">
      <c r="A2544" s="3" t="s">
        <v>66</v>
      </c>
      <c r="B2544" s="3" t="s">
        <v>747</v>
      </c>
      <c r="C2544" s="3" t="s">
        <v>1549</v>
      </c>
      <c r="D2544" s="3" t="s">
        <v>1904</v>
      </c>
      <c r="E2544" s="3" t="s">
        <v>1905</v>
      </c>
      <c r="F2544" s="3" t="s">
        <v>29</v>
      </c>
      <c r="G2544" s="3" t="s">
        <v>30</v>
      </c>
      <c r="H2544" s="3" t="s">
        <v>67</v>
      </c>
      <c r="I2544" s="3" t="s">
        <v>68</v>
      </c>
      <c r="J2544" s="3" t="s">
        <v>69</v>
      </c>
      <c r="K2544" s="3" t="s">
        <v>110</v>
      </c>
      <c r="L2544" s="3" t="s">
        <v>1574</v>
      </c>
      <c r="M2544" s="3" t="s">
        <v>36</v>
      </c>
      <c r="N2544" s="4">
        <v>19759</v>
      </c>
      <c r="O2544" s="4">
        <v>-19759</v>
      </c>
      <c r="P2544" s="4">
        <v>0</v>
      </c>
      <c r="Q2544" s="4">
        <v>0</v>
      </c>
      <c r="R2544" s="4">
        <v>0</v>
      </c>
      <c r="S2544" s="4">
        <v>0</v>
      </c>
      <c r="T2544" s="4">
        <v>0</v>
      </c>
      <c r="U2544" s="4">
        <v>0</v>
      </c>
      <c r="V2544" s="4">
        <v>0</v>
      </c>
      <c r="W2544" s="4">
        <v>0</v>
      </c>
      <c r="X2544" s="3" t="s">
        <v>37</v>
      </c>
    </row>
    <row r="2545" spans="1:24" ht="15.75" customHeight="1">
      <c r="A2545" s="3" t="s">
        <v>66</v>
      </c>
      <c r="B2545" s="3" t="s">
        <v>747</v>
      </c>
      <c r="C2545" s="3" t="s">
        <v>1549</v>
      </c>
      <c r="D2545" s="3" t="s">
        <v>1904</v>
      </c>
      <c r="E2545" s="3" t="s">
        <v>1905</v>
      </c>
      <c r="F2545" s="3" t="s">
        <v>29</v>
      </c>
      <c r="G2545" s="3" t="s">
        <v>30</v>
      </c>
      <c r="H2545" s="3" t="s">
        <v>67</v>
      </c>
      <c r="I2545" s="3" t="s">
        <v>68</v>
      </c>
      <c r="J2545" s="3" t="s">
        <v>69</v>
      </c>
      <c r="K2545" s="3" t="s">
        <v>310</v>
      </c>
      <c r="L2545" s="3" t="s">
        <v>1818</v>
      </c>
      <c r="M2545" s="3" t="s">
        <v>36</v>
      </c>
      <c r="N2545" s="4">
        <v>632.13</v>
      </c>
      <c r="O2545" s="4">
        <v>0</v>
      </c>
      <c r="P2545" s="4">
        <v>0</v>
      </c>
      <c r="Q2545" s="4">
        <v>632.13</v>
      </c>
      <c r="R2545" s="4">
        <v>0</v>
      </c>
      <c r="S2545" s="4">
        <v>111</v>
      </c>
      <c r="T2545" s="4">
        <v>111</v>
      </c>
      <c r="U2545" s="4">
        <v>521.13</v>
      </c>
      <c r="V2545" s="4">
        <v>521.13</v>
      </c>
      <c r="W2545" s="4">
        <v>521.13</v>
      </c>
      <c r="X2545" s="3" t="s">
        <v>37</v>
      </c>
    </row>
    <row r="2546" spans="1:24" ht="15.75" customHeight="1">
      <c r="A2546" s="3" t="s">
        <v>66</v>
      </c>
      <c r="B2546" s="3" t="s">
        <v>747</v>
      </c>
      <c r="C2546" s="3" t="s">
        <v>1549</v>
      </c>
      <c r="D2546" s="3" t="s">
        <v>1904</v>
      </c>
      <c r="E2546" s="3" t="s">
        <v>1905</v>
      </c>
      <c r="F2546" s="3" t="s">
        <v>29</v>
      </c>
      <c r="G2546" s="3" t="s">
        <v>30</v>
      </c>
      <c r="H2546" s="3" t="s">
        <v>67</v>
      </c>
      <c r="I2546" s="3" t="s">
        <v>68</v>
      </c>
      <c r="J2546" s="3" t="s">
        <v>69</v>
      </c>
      <c r="K2546" s="3" t="s">
        <v>112</v>
      </c>
      <c r="L2546" s="3" t="s">
        <v>1575</v>
      </c>
      <c r="M2546" s="3" t="s">
        <v>36</v>
      </c>
      <c r="N2546" s="4">
        <v>22924.080000000002</v>
      </c>
      <c r="O2546" s="4">
        <v>-3373.5</v>
      </c>
      <c r="P2546" s="4">
        <v>0</v>
      </c>
      <c r="Q2546" s="4">
        <v>19550.580000000002</v>
      </c>
      <c r="R2546" s="4">
        <v>0</v>
      </c>
      <c r="S2546" s="4">
        <v>2770.69</v>
      </c>
      <c r="T2546" s="4">
        <v>531.5</v>
      </c>
      <c r="U2546" s="4">
        <v>16779.89</v>
      </c>
      <c r="V2546" s="4">
        <v>19019.080000000002</v>
      </c>
      <c r="W2546" s="4">
        <v>16779.89</v>
      </c>
      <c r="X2546" s="3" t="s">
        <v>37</v>
      </c>
    </row>
    <row r="2547" spans="1:24" ht="15.75" customHeight="1">
      <c r="A2547" s="3" t="s">
        <v>114</v>
      </c>
      <c r="B2547" s="3" t="s">
        <v>747</v>
      </c>
      <c r="C2547" s="3" t="s">
        <v>1549</v>
      </c>
      <c r="D2547" s="3" t="s">
        <v>1904</v>
      </c>
      <c r="E2547" s="3" t="s">
        <v>1905</v>
      </c>
      <c r="F2547" s="3" t="s">
        <v>29</v>
      </c>
      <c r="G2547" s="3" t="s">
        <v>30</v>
      </c>
      <c r="H2547" s="3" t="s">
        <v>67</v>
      </c>
      <c r="I2547" s="3" t="s">
        <v>68</v>
      </c>
      <c r="J2547" s="3" t="s">
        <v>115</v>
      </c>
      <c r="K2547" s="3" t="s">
        <v>116</v>
      </c>
      <c r="L2547" s="3" t="s">
        <v>1820</v>
      </c>
      <c r="M2547" s="3" t="s">
        <v>36</v>
      </c>
      <c r="N2547" s="4">
        <v>2500</v>
      </c>
      <c r="O2547" s="4">
        <v>-920</v>
      </c>
      <c r="P2547" s="4">
        <v>0</v>
      </c>
      <c r="Q2547" s="4">
        <v>1580</v>
      </c>
      <c r="R2547" s="4">
        <v>0</v>
      </c>
      <c r="S2547" s="4">
        <v>1172.42</v>
      </c>
      <c r="T2547" s="4">
        <v>1172.42</v>
      </c>
      <c r="U2547" s="4">
        <v>407.58</v>
      </c>
      <c r="V2547" s="4">
        <v>407.58</v>
      </c>
      <c r="W2547" s="4">
        <v>407.58</v>
      </c>
      <c r="X2547" s="3" t="s">
        <v>37</v>
      </c>
    </row>
    <row r="2548" spans="1:24" ht="15.75" customHeight="1">
      <c r="A2548" s="3" t="s">
        <v>114</v>
      </c>
      <c r="B2548" s="3" t="s">
        <v>747</v>
      </c>
      <c r="C2548" s="3" t="s">
        <v>1549</v>
      </c>
      <c r="D2548" s="3" t="s">
        <v>1904</v>
      </c>
      <c r="E2548" s="3" t="s">
        <v>1905</v>
      </c>
      <c r="F2548" s="3" t="s">
        <v>29</v>
      </c>
      <c r="G2548" s="3" t="s">
        <v>30</v>
      </c>
      <c r="H2548" s="3" t="s">
        <v>67</v>
      </c>
      <c r="I2548" s="3" t="s">
        <v>68</v>
      </c>
      <c r="J2548" s="3" t="s">
        <v>115</v>
      </c>
      <c r="K2548" s="3" t="s">
        <v>318</v>
      </c>
      <c r="L2548" s="3" t="s">
        <v>1821</v>
      </c>
      <c r="M2548" s="3" t="s">
        <v>36</v>
      </c>
      <c r="N2548" s="4">
        <v>50</v>
      </c>
      <c r="O2548" s="4">
        <v>0</v>
      </c>
      <c r="P2548" s="4">
        <v>0</v>
      </c>
      <c r="Q2548" s="4">
        <v>50</v>
      </c>
      <c r="R2548" s="4">
        <v>0</v>
      </c>
      <c r="S2548" s="4">
        <v>13.68</v>
      </c>
      <c r="T2548" s="4">
        <v>13.68</v>
      </c>
      <c r="U2548" s="4">
        <v>36.32</v>
      </c>
      <c r="V2548" s="4">
        <v>36.32</v>
      </c>
      <c r="W2548" s="4">
        <v>36.32</v>
      </c>
      <c r="X2548" s="3" t="s">
        <v>37</v>
      </c>
    </row>
    <row r="2549" spans="1:24" ht="15.75" customHeight="1">
      <c r="A2549" s="3" t="s">
        <v>114</v>
      </c>
      <c r="B2549" s="3" t="s">
        <v>747</v>
      </c>
      <c r="C2549" s="3" t="s">
        <v>1549</v>
      </c>
      <c r="D2549" s="3" t="s">
        <v>1904</v>
      </c>
      <c r="E2549" s="3" t="s">
        <v>1905</v>
      </c>
      <c r="F2549" s="3" t="s">
        <v>29</v>
      </c>
      <c r="G2549" s="3" t="s">
        <v>30</v>
      </c>
      <c r="H2549" s="3" t="s">
        <v>67</v>
      </c>
      <c r="I2549" s="3" t="s">
        <v>68</v>
      </c>
      <c r="J2549" s="3" t="s">
        <v>115</v>
      </c>
      <c r="K2549" s="3" t="s">
        <v>298</v>
      </c>
      <c r="L2549" s="3" t="s">
        <v>1906</v>
      </c>
      <c r="M2549" s="3" t="s">
        <v>36</v>
      </c>
      <c r="N2549" s="4">
        <v>0</v>
      </c>
      <c r="O2549" s="4">
        <v>360</v>
      </c>
      <c r="P2549" s="4">
        <v>0</v>
      </c>
      <c r="Q2549" s="4">
        <v>360</v>
      </c>
      <c r="R2549" s="4">
        <v>0</v>
      </c>
      <c r="S2549" s="4">
        <v>360</v>
      </c>
      <c r="T2549" s="4">
        <v>360</v>
      </c>
      <c r="U2549" s="4">
        <v>0</v>
      </c>
      <c r="V2549" s="4">
        <v>0</v>
      </c>
      <c r="W2549" s="4">
        <v>0</v>
      </c>
      <c r="X2549" s="3" t="s">
        <v>37</v>
      </c>
    </row>
    <row r="2550" spans="1:24" ht="15.75" customHeight="1">
      <c r="A2550" s="3" t="s">
        <v>114</v>
      </c>
      <c r="B2550" s="3" t="s">
        <v>747</v>
      </c>
      <c r="C2550" s="3" t="s">
        <v>1549</v>
      </c>
      <c r="D2550" s="3" t="s">
        <v>1904</v>
      </c>
      <c r="E2550" s="3" t="s">
        <v>1905</v>
      </c>
      <c r="F2550" s="3" t="s">
        <v>29</v>
      </c>
      <c r="G2550" s="3" t="s">
        <v>30</v>
      </c>
      <c r="H2550" s="3" t="s">
        <v>67</v>
      </c>
      <c r="I2550" s="3" t="s">
        <v>68</v>
      </c>
      <c r="J2550" s="3" t="s">
        <v>115</v>
      </c>
      <c r="K2550" s="3" t="s">
        <v>600</v>
      </c>
      <c r="L2550" s="3" t="s">
        <v>1907</v>
      </c>
      <c r="M2550" s="3" t="s">
        <v>36</v>
      </c>
      <c r="N2550" s="4">
        <v>0</v>
      </c>
      <c r="O2550" s="4">
        <v>12555.01</v>
      </c>
      <c r="P2550" s="4">
        <v>0</v>
      </c>
      <c r="Q2550" s="4">
        <v>12555.01</v>
      </c>
      <c r="R2550" s="4">
        <v>0</v>
      </c>
      <c r="S2550" s="4">
        <v>12555.01</v>
      </c>
      <c r="T2550" s="4">
        <v>12555.01</v>
      </c>
      <c r="U2550" s="4">
        <v>0</v>
      </c>
      <c r="V2550" s="4">
        <v>0</v>
      </c>
      <c r="W2550" s="4">
        <v>0</v>
      </c>
      <c r="X2550" s="3" t="s">
        <v>37</v>
      </c>
    </row>
    <row r="2551" spans="1:24" ht="15.75" customHeight="1">
      <c r="A2551" s="3" t="s">
        <v>118</v>
      </c>
      <c r="B2551" s="3" t="s">
        <v>747</v>
      </c>
      <c r="C2551" s="3" t="s">
        <v>1549</v>
      </c>
      <c r="D2551" s="3" t="s">
        <v>1904</v>
      </c>
      <c r="E2551" s="3" t="s">
        <v>1905</v>
      </c>
      <c r="F2551" s="3" t="s">
        <v>211</v>
      </c>
      <c r="G2551" s="3" t="s">
        <v>212</v>
      </c>
      <c r="H2551" s="3" t="s">
        <v>1858</v>
      </c>
      <c r="I2551" s="3" t="s">
        <v>1859</v>
      </c>
      <c r="J2551" s="3" t="s">
        <v>123</v>
      </c>
      <c r="K2551" s="3" t="s">
        <v>607</v>
      </c>
      <c r="L2551" s="3" t="s">
        <v>1874</v>
      </c>
      <c r="M2551" s="3" t="s">
        <v>126</v>
      </c>
      <c r="N2551" s="4">
        <v>6250</v>
      </c>
      <c r="O2551" s="4">
        <v>0</v>
      </c>
      <c r="P2551" s="4">
        <v>0</v>
      </c>
      <c r="Q2551" s="4">
        <v>6250</v>
      </c>
      <c r="R2551" s="4">
        <v>0</v>
      </c>
      <c r="S2551" s="4">
        <v>0</v>
      </c>
      <c r="T2551" s="4">
        <v>0</v>
      </c>
      <c r="U2551" s="4">
        <v>6250</v>
      </c>
      <c r="V2551" s="4">
        <v>6250</v>
      </c>
      <c r="W2551" s="4">
        <v>6250</v>
      </c>
      <c r="X2551" s="3" t="s">
        <v>127</v>
      </c>
    </row>
    <row r="2552" spans="1:24" ht="15.75" customHeight="1">
      <c r="A2552" s="3" t="s">
        <v>118</v>
      </c>
      <c r="B2552" s="3" t="s">
        <v>747</v>
      </c>
      <c r="C2552" s="3" t="s">
        <v>1549</v>
      </c>
      <c r="D2552" s="3" t="s">
        <v>1904</v>
      </c>
      <c r="E2552" s="3" t="s">
        <v>1905</v>
      </c>
      <c r="F2552" s="3" t="s">
        <v>211</v>
      </c>
      <c r="G2552" s="3" t="s">
        <v>212</v>
      </c>
      <c r="H2552" s="3" t="s">
        <v>1858</v>
      </c>
      <c r="I2552" s="3" t="s">
        <v>1859</v>
      </c>
      <c r="J2552" s="3" t="s">
        <v>123</v>
      </c>
      <c r="K2552" s="3" t="s">
        <v>178</v>
      </c>
      <c r="L2552" s="3" t="s">
        <v>1579</v>
      </c>
      <c r="M2552" s="3" t="s">
        <v>126</v>
      </c>
      <c r="N2552" s="4">
        <v>45</v>
      </c>
      <c r="O2552" s="4">
        <v>0</v>
      </c>
      <c r="P2552" s="4">
        <v>0</v>
      </c>
      <c r="Q2552" s="4">
        <v>45</v>
      </c>
      <c r="R2552" s="4">
        <v>0</v>
      </c>
      <c r="S2552" s="4">
        <v>0</v>
      </c>
      <c r="T2552" s="4">
        <v>0</v>
      </c>
      <c r="U2552" s="4">
        <v>45</v>
      </c>
      <c r="V2552" s="4">
        <v>45</v>
      </c>
      <c r="W2552" s="4">
        <v>45</v>
      </c>
      <c r="X2552" s="3" t="s">
        <v>127</v>
      </c>
    </row>
    <row r="2553" spans="1:24" ht="15.75" customHeight="1">
      <c r="A2553" s="3" t="s">
        <v>118</v>
      </c>
      <c r="B2553" s="3" t="s">
        <v>747</v>
      </c>
      <c r="C2553" s="3" t="s">
        <v>1549</v>
      </c>
      <c r="D2553" s="3" t="s">
        <v>1904</v>
      </c>
      <c r="E2553" s="3" t="s">
        <v>1905</v>
      </c>
      <c r="F2553" s="3" t="s">
        <v>211</v>
      </c>
      <c r="G2553" s="3" t="s">
        <v>212</v>
      </c>
      <c r="H2553" s="3" t="s">
        <v>1858</v>
      </c>
      <c r="I2553" s="3" t="s">
        <v>1859</v>
      </c>
      <c r="J2553" s="3" t="s">
        <v>123</v>
      </c>
      <c r="K2553" s="3" t="s">
        <v>224</v>
      </c>
      <c r="L2553" s="3" t="s">
        <v>1876</v>
      </c>
      <c r="M2553" s="3" t="s">
        <v>126</v>
      </c>
      <c r="N2553" s="4">
        <v>10588.41</v>
      </c>
      <c r="O2553" s="4">
        <v>0</v>
      </c>
      <c r="P2553" s="4">
        <v>0</v>
      </c>
      <c r="Q2553" s="4">
        <v>10588.41</v>
      </c>
      <c r="R2553" s="4">
        <v>0</v>
      </c>
      <c r="S2553" s="4">
        <v>10588.41</v>
      </c>
      <c r="T2553" s="4">
        <v>2190.36</v>
      </c>
      <c r="U2553" s="4">
        <v>0</v>
      </c>
      <c r="V2553" s="4">
        <v>8398.0499999999993</v>
      </c>
      <c r="W2553" s="4">
        <v>0</v>
      </c>
      <c r="X2553" s="3" t="s">
        <v>127</v>
      </c>
    </row>
    <row r="2554" spans="1:24" ht="15.75" customHeight="1">
      <c r="A2554" s="3" t="s">
        <v>118</v>
      </c>
      <c r="B2554" s="3" t="s">
        <v>747</v>
      </c>
      <c r="C2554" s="3" t="s">
        <v>1549</v>
      </c>
      <c r="D2554" s="3" t="s">
        <v>1904</v>
      </c>
      <c r="E2554" s="3" t="s">
        <v>1905</v>
      </c>
      <c r="F2554" s="3" t="s">
        <v>211</v>
      </c>
      <c r="G2554" s="3" t="s">
        <v>212</v>
      </c>
      <c r="H2554" s="3" t="s">
        <v>1858</v>
      </c>
      <c r="I2554" s="3" t="s">
        <v>1859</v>
      </c>
      <c r="J2554" s="3" t="s">
        <v>123</v>
      </c>
      <c r="K2554" s="3" t="s">
        <v>416</v>
      </c>
      <c r="L2554" s="3" t="s">
        <v>1580</v>
      </c>
      <c r="M2554" s="3" t="s">
        <v>126</v>
      </c>
      <c r="N2554" s="4">
        <v>26578.17</v>
      </c>
      <c r="O2554" s="4">
        <v>0</v>
      </c>
      <c r="P2554" s="4">
        <v>0</v>
      </c>
      <c r="Q2554" s="4">
        <v>26578.17</v>
      </c>
      <c r="R2554" s="4">
        <v>4090</v>
      </c>
      <c r="S2554" s="4">
        <v>18220.400000000001</v>
      </c>
      <c r="T2554" s="4">
        <v>9219.9</v>
      </c>
      <c r="U2554" s="4">
        <v>8357.77</v>
      </c>
      <c r="V2554" s="4">
        <v>17358.27</v>
      </c>
      <c r="W2554" s="4">
        <v>4267.7700000000004</v>
      </c>
      <c r="X2554" s="3" t="s">
        <v>127</v>
      </c>
    </row>
    <row r="2555" spans="1:24" ht="15.75" customHeight="1">
      <c r="A2555" s="3" t="s">
        <v>118</v>
      </c>
      <c r="B2555" s="3" t="s">
        <v>747</v>
      </c>
      <c r="C2555" s="3" t="s">
        <v>1549</v>
      </c>
      <c r="D2555" s="3" t="s">
        <v>1904</v>
      </c>
      <c r="E2555" s="3" t="s">
        <v>1905</v>
      </c>
      <c r="F2555" s="3" t="s">
        <v>211</v>
      </c>
      <c r="G2555" s="3" t="s">
        <v>212</v>
      </c>
      <c r="H2555" s="3" t="s">
        <v>1858</v>
      </c>
      <c r="I2555" s="3" t="s">
        <v>1859</v>
      </c>
      <c r="J2555" s="3" t="s">
        <v>123</v>
      </c>
      <c r="K2555" s="3" t="s">
        <v>1493</v>
      </c>
      <c r="L2555" s="3" t="s">
        <v>1908</v>
      </c>
      <c r="M2555" s="3" t="s">
        <v>126</v>
      </c>
      <c r="N2555" s="4">
        <v>13800</v>
      </c>
      <c r="O2555" s="4">
        <v>0</v>
      </c>
      <c r="P2555" s="4">
        <v>0</v>
      </c>
      <c r="Q2555" s="4">
        <v>13800</v>
      </c>
      <c r="R2555" s="4">
        <v>0</v>
      </c>
      <c r="S2555" s="4">
        <v>13600</v>
      </c>
      <c r="T2555" s="4">
        <v>8500</v>
      </c>
      <c r="U2555" s="4">
        <v>200</v>
      </c>
      <c r="V2555" s="4">
        <v>5300</v>
      </c>
      <c r="W2555" s="4">
        <v>200</v>
      </c>
      <c r="X2555" s="3" t="s">
        <v>127</v>
      </c>
    </row>
    <row r="2556" spans="1:24" ht="15.75" customHeight="1">
      <c r="A2556" s="3" t="s">
        <v>118</v>
      </c>
      <c r="B2556" s="3" t="s">
        <v>747</v>
      </c>
      <c r="C2556" s="3" t="s">
        <v>1549</v>
      </c>
      <c r="D2556" s="3" t="s">
        <v>1904</v>
      </c>
      <c r="E2556" s="3" t="s">
        <v>1905</v>
      </c>
      <c r="F2556" s="3" t="s">
        <v>211</v>
      </c>
      <c r="G2556" s="3" t="s">
        <v>212</v>
      </c>
      <c r="H2556" s="3" t="s">
        <v>1858</v>
      </c>
      <c r="I2556" s="3" t="s">
        <v>1859</v>
      </c>
      <c r="J2556" s="3" t="s">
        <v>123</v>
      </c>
      <c r="K2556" s="3" t="s">
        <v>154</v>
      </c>
      <c r="L2556" s="3" t="s">
        <v>1581</v>
      </c>
      <c r="M2556" s="3" t="s">
        <v>126</v>
      </c>
      <c r="N2556" s="4">
        <v>75963.28</v>
      </c>
      <c r="O2556" s="4">
        <v>0</v>
      </c>
      <c r="P2556" s="4">
        <v>0</v>
      </c>
      <c r="Q2556" s="4">
        <v>75963.28</v>
      </c>
      <c r="R2556" s="4">
        <v>0</v>
      </c>
      <c r="S2556" s="4">
        <v>63781.36</v>
      </c>
      <c r="T2556" s="4">
        <v>52713.16</v>
      </c>
      <c r="U2556" s="4">
        <v>12181.92</v>
      </c>
      <c r="V2556" s="4">
        <v>23250.12</v>
      </c>
      <c r="W2556" s="4">
        <v>12181.92</v>
      </c>
      <c r="X2556" s="3" t="s">
        <v>127</v>
      </c>
    </row>
    <row r="2557" spans="1:24" ht="15.75" customHeight="1">
      <c r="A2557" s="3" t="s">
        <v>118</v>
      </c>
      <c r="B2557" s="3" t="s">
        <v>747</v>
      </c>
      <c r="C2557" s="3" t="s">
        <v>1549</v>
      </c>
      <c r="D2557" s="3" t="s">
        <v>1904</v>
      </c>
      <c r="E2557" s="3" t="s">
        <v>1905</v>
      </c>
      <c r="F2557" s="3" t="s">
        <v>211</v>
      </c>
      <c r="G2557" s="3" t="s">
        <v>212</v>
      </c>
      <c r="H2557" s="3" t="s">
        <v>1858</v>
      </c>
      <c r="I2557" s="3" t="s">
        <v>1859</v>
      </c>
      <c r="J2557" s="3" t="s">
        <v>123</v>
      </c>
      <c r="K2557" s="3" t="s">
        <v>330</v>
      </c>
      <c r="L2557" s="3" t="s">
        <v>1584</v>
      </c>
      <c r="M2557" s="3" t="s">
        <v>126</v>
      </c>
      <c r="N2557" s="4">
        <v>33389.160000000003</v>
      </c>
      <c r="O2557" s="4">
        <v>0</v>
      </c>
      <c r="P2557" s="4">
        <v>0</v>
      </c>
      <c r="Q2557" s="4">
        <v>33389.160000000003</v>
      </c>
      <c r="R2557" s="4">
        <v>0</v>
      </c>
      <c r="S2557" s="4">
        <v>0</v>
      </c>
      <c r="T2557" s="4">
        <v>0</v>
      </c>
      <c r="U2557" s="4">
        <v>33389.160000000003</v>
      </c>
      <c r="V2557" s="4">
        <v>33389.160000000003</v>
      </c>
      <c r="W2557" s="4">
        <v>33389.160000000003</v>
      </c>
      <c r="X2557" s="3" t="s">
        <v>127</v>
      </c>
    </row>
    <row r="2558" spans="1:24" ht="15.75" customHeight="1">
      <c r="A2558" s="3" t="s">
        <v>118</v>
      </c>
      <c r="B2558" s="3" t="s">
        <v>747</v>
      </c>
      <c r="C2558" s="3" t="s">
        <v>1549</v>
      </c>
      <c r="D2558" s="3" t="s">
        <v>1904</v>
      </c>
      <c r="E2558" s="3" t="s">
        <v>1905</v>
      </c>
      <c r="F2558" s="3" t="s">
        <v>211</v>
      </c>
      <c r="G2558" s="3" t="s">
        <v>212</v>
      </c>
      <c r="H2558" s="3" t="s">
        <v>1858</v>
      </c>
      <c r="I2558" s="3" t="s">
        <v>1859</v>
      </c>
      <c r="J2558" s="3" t="s">
        <v>123</v>
      </c>
      <c r="K2558" s="3" t="s">
        <v>626</v>
      </c>
      <c r="L2558" s="3" t="s">
        <v>1909</v>
      </c>
      <c r="M2558" s="3" t="s">
        <v>126</v>
      </c>
      <c r="N2558" s="4">
        <v>189.81</v>
      </c>
      <c r="O2558" s="4">
        <v>0</v>
      </c>
      <c r="P2558" s="4">
        <v>0</v>
      </c>
      <c r="Q2558" s="4">
        <v>189.81</v>
      </c>
      <c r="R2558" s="4">
        <v>0</v>
      </c>
      <c r="S2558" s="4">
        <v>0</v>
      </c>
      <c r="T2558" s="4">
        <v>0</v>
      </c>
      <c r="U2558" s="4">
        <v>189.81</v>
      </c>
      <c r="V2558" s="4">
        <v>189.81</v>
      </c>
      <c r="W2558" s="4">
        <v>189.81</v>
      </c>
      <c r="X2558" s="3" t="s">
        <v>127</v>
      </c>
    </row>
    <row r="2559" spans="1:24" ht="15.75" customHeight="1">
      <c r="A2559" s="3" t="s">
        <v>118</v>
      </c>
      <c r="B2559" s="3" t="s">
        <v>747</v>
      </c>
      <c r="C2559" s="3" t="s">
        <v>1549</v>
      </c>
      <c r="D2559" s="3" t="s">
        <v>1904</v>
      </c>
      <c r="E2559" s="3" t="s">
        <v>1905</v>
      </c>
      <c r="F2559" s="3" t="s">
        <v>211</v>
      </c>
      <c r="G2559" s="3" t="s">
        <v>212</v>
      </c>
      <c r="H2559" s="3" t="s">
        <v>1858</v>
      </c>
      <c r="I2559" s="3" t="s">
        <v>1859</v>
      </c>
      <c r="J2559" s="3" t="s">
        <v>123</v>
      </c>
      <c r="K2559" s="3" t="s">
        <v>359</v>
      </c>
      <c r="L2559" s="3" t="s">
        <v>1586</v>
      </c>
      <c r="M2559" s="3" t="s">
        <v>126</v>
      </c>
      <c r="N2559" s="4">
        <v>1185.58</v>
      </c>
      <c r="O2559" s="4">
        <v>0</v>
      </c>
      <c r="P2559" s="4">
        <v>0</v>
      </c>
      <c r="Q2559" s="4">
        <v>1185.58</v>
      </c>
      <c r="R2559" s="4">
        <v>0</v>
      </c>
      <c r="S2559" s="4">
        <v>0</v>
      </c>
      <c r="T2559" s="4">
        <v>0</v>
      </c>
      <c r="U2559" s="4">
        <v>1185.58</v>
      </c>
      <c r="V2559" s="4">
        <v>1185.58</v>
      </c>
      <c r="W2559" s="4">
        <v>1185.58</v>
      </c>
      <c r="X2559" s="3" t="s">
        <v>127</v>
      </c>
    </row>
    <row r="2560" spans="1:24" ht="15.75" customHeight="1">
      <c r="A2560" s="3" t="s">
        <v>118</v>
      </c>
      <c r="B2560" s="3" t="s">
        <v>747</v>
      </c>
      <c r="C2560" s="3" t="s">
        <v>1549</v>
      </c>
      <c r="D2560" s="3" t="s">
        <v>1904</v>
      </c>
      <c r="E2560" s="3" t="s">
        <v>1905</v>
      </c>
      <c r="F2560" s="3" t="s">
        <v>211</v>
      </c>
      <c r="G2560" s="3" t="s">
        <v>212</v>
      </c>
      <c r="H2560" s="3" t="s">
        <v>1858</v>
      </c>
      <c r="I2560" s="3" t="s">
        <v>1859</v>
      </c>
      <c r="J2560" s="3" t="s">
        <v>123</v>
      </c>
      <c r="K2560" s="3" t="s">
        <v>172</v>
      </c>
      <c r="L2560" s="3" t="s">
        <v>1883</v>
      </c>
      <c r="M2560" s="3" t="s">
        <v>126</v>
      </c>
      <c r="N2560" s="4">
        <v>13734</v>
      </c>
      <c r="O2560" s="4">
        <v>0</v>
      </c>
      <c r="P2560" s="4">
        <v>0</v>
      </c>
      <c r="Q2560" s="4">
        <v>13734</v>
      </c>
      <c r="R2560" s="4">
        <v>0</v>
      </c>
      <c r="S2560" s="4">
        <v>0</v>
      </c>
      <c r="T2560" s="4">
        <v>0</v>
      </c>
      <c r="U2560" s="4">
        <v>13734</v>
      </c>
      <c r="V2560" s="4">
        <v>13734</v>
      </c>
      <c r="W2560" s="4">
        <v>13734</v>
      </c>
      <c r="X2560" s="3" t="s">
        <v>127</v>
      </c>
    </row>
    <row r="2561" spans="1:24" ht="15.75" customHeight="1">
      <c r="A2561" s="3" t="s">
        <v>118</v>
      </c>
      <c r="B2561" s="3" t="s">
        <v>747</v>
      </c>
      <c r="C2561" s="3" t="s">
        <v>1549</v>
      </c>
      <c r="D2561" s="3" t="s">
        <v>1904</v>
      </c>
      <c r="E2561" s="3" t="s">
        <v>1905</v>
      </c>
      <c r="F2561" s="3" t="s">
        <v>211</v>
      </c>
      <c r="G2561" s="3" t="s">
        <v>212</v>
      </c>
      <c r="H2561" s="3" t="s">
        <v>1858</v>
      </c>
      <c r="I2561" s="3" t="s">
        <v>1859</v>
      </c>
      <c r="J2561" s="3" t="s">
        <v>123</v>
      </c>
      <c r="K2561" s="3" t="s">
        <v>1832</v>
      </c>
      <c r="L2561" s="3" t="s">
        <v>1902</v>
      </c>
      <c r="M2561" s="3" t="s">
        <v>126</v>
      </c>
      <c r="N2561" s="4">
        <v>2290</v>
      </c>
      <c r="O2561" s="4">
        <v>0</v>
      </c>
      <c r="P2561" s="4">
        <v>0</v>
      </c>
      <c r="Q2561" s="4">
        <v>2290</v>
      </c>
      <c r="R2561" s="4">
        <v>0</v>
      </c>
      <c r="S2561" s="4">
        <v>0</v>
      </c>
      <c r="T2561" s="4">
        <v>0</v>
      </c>
      <c r="U2561" s="4">
        <v>2290</v>
      </c>
      <c r="V2561" s="4">
        <v>2290</v>
      </c>
      <c r="W2561" s="4">
        <v>2290</v>
      </c>
      <c r="X2561" s="3" t="s">
        <v>127</v>
      </c>
    </row>
    <row r="2562" spans="1:24" ht="15.75" customHeight="1">
      <c r="A2562" s="3" t="s">
        <v>118</v>
      </c>
      <c r="B2562" s="3" t="s">
        <v>747</v>
      </c>
      <c r="C2562" s="3" t="s">
        <v>1549</v>
      </c>
      <c r="D2562" s="3" t="s">
        <v>1904</v>
      </c>
      <c r="E2562" s="3" t="s">
        <v>1905</v>
      </c>
      <c r="F2562" s="3" t="s">
        <v>211</v>
      </c>
      <c r="G2562" s="3" t="s">
        <v>212</v>
      </c>
      <c r="H2562" s="3" t="s">
        <v>1858</v>
      </c>
      <c r="I2562" s="3" t="s">
        <v>1859</v>
      </c>
      <c r="J2562" s="3" t="s">
        <v>123</v>
      </c>
      <c r="K2562" s="3" t="s">
        <v>930</v>
      </c>
      <c r="L2562" s="3" t="s">
        <v>1587</v>
      </c>
      <c r="M2562" s="3" t="s">
        <v>126</v>
      </c>
      <c r="N2562" s="4">
        <v>55823.56</v>
      </c>
      <c r="O2562" s="4">
        <v>0</v>
      </c>
      <c r="P2562" s="4">
        <v>0</v>
      </c>
      <c r="Q2562" s="4">
        <v>55823.56</v>
      </c>
      <c r="R2562" s="4">
        <v>696.72</v>
      </c>
      <c r="S2562" s="4">
        <v>7695.33</v>
      </c>
      <c r="T2562" s="4">
        <v>2742</v>
      </c>
      <c r="U2562" s="4">
        <v>48128.23</v>
      </c>
      <c r="V2562" s="4">
        <v>53081.56</v>
      </c>
      <c r="W2562" s="4">
        <v>47431.51</v>
      </c>
      <c r="X2562" s="3" t="s">
        <v>127</v>
      </c>
    </row>
    <row r="2563" spans="1:24" ht="15.75" customHeight="1">
      <c r="A2563" s="3" t="s">
        <v>118</v>
      </c>
      <c r="B2563" s="3" t="s">
        <v>747</v>
      </c>
      <c r="C2563" s="3" t="s">
        <v>1549</v>
      </c>
      <c r="D2563" s="3" t="s">
        <v>1904</v>
      </c>
      <c r="E2563" s="3" t="s">
        <v>1905</v>
      </c>
      <c r="F2563" s="3" t="s">
        <v>211</v>
      </c>
      <c r="G2563" s="3" t="s">
        <v>212</v>
      </c>
      <c r="H2563" s="3" t="s">
        <v>1858</v>
      </c>
      <c r="I2563" s="3" t="s">
        <v>1859</v>
      </c>
      <c r="J2563" s="3" t="s">
        <v>123</v>
      </c>
      <c r="K2563" s="3" t="s">
        <v>799</v>
      </c>
      <c r="L2563" s="3" t="s">
        <v>1588</v>
      </c>
      <c r="M2563" s="3" t="s">
        <v>126</v>
      </c>
      <c r="N2563" s="4">
        <v>11021.69</v>
      </c>
      <c r="O2563" s="4">
        <v>0</v>
      </c>
      <c r="P2563" s="4">
        <v>0</v>
      </c>
      <c r="Q2563" s="4">
        <v>11021.69</v>
      </c>
      <c r="R2563" s="4">
        <v>0</v>
      </c>
      <c r="S2563" s="4">
        <v>0</v>
      </c>
      <c r="T2563" s="4">
        <v>0</v>
      </c>
      <c r="U2563" s="4">
        <v>11021.69</v>
      </c>
      <c r="V2563" s="4">
        <v>11021.69</v>
      </c>
      <c r="W2563" s="4">
        <v>11021.69</v>
      </c>
      <c r="X2563" s="3" t="s">
        <v>127</v>
      </c>
    </row>
    <row r="2564" spans="1:24" ht="15.75" customHeight="1">
      <c r="A2564" s="3" t="s">
        <v>118</v>
      </c>
      <c r="B2564" s="3" t="s">
        <v>747</v>
      </c>
      <c r="C2564" s="3" t="s">
        <v>1549</v>
      </c>
      <c r="D2564" s="3" t="s">
        <v>1904</v>
      </c>
      <c r="E2564" s="3" t="s">
        <v>1905</v>
      </c>
      <c r="F2564" s="3" t="s">
        <v>211</v>
      </c>
      <c r="G2564" s="3" t="s">
        <v>212</v>
      </c>
      <c r="H2564" s="3" t="s">
        <v>1858</v>
      </c>
      <c r="I2564" s="3" t="s">
        <v>1859</v>
      </c>
      <c r="J2564" s="3" t="s">
        <v>123</v>
      </c>
      <c r="K2564" s="3" t="s">
        <v>174</v>
      </c>
      <c r="L2564" s="3" t="s">
        <v>1589</v>
      </c>
      <c r="M2564" s="3" t="s">
        <v>126</v>
      </c>
      <c r="N2564" s="4">
        <v>1346</v>
      </c>
      <c r="O2564" s="4">
        <v>0</v>
      </c>
      <c r="P2564" s="4">
        <v>0</v>
      </c>
      <c r="Q2564" s="4">
        <v>1346</v>
      </c>
      <c r="R2564" s="4">
        <v>0</v>
      </c>
      <c r="S2564" s="4">
        <v>0</v>
      </c>
      <c r="T2564" s="4">
        <v>0</v>
      </c>
      <c r="U2564" s="4">
        <v>1346</v>
      </c>
      <c r="V2564" s="4">
        <v>1346</v>
      </c>
      <c r="W2564" s="4">
        <v>1346</v>
      </c>
      <c r="X2564" s="3" t="s">
        <v>127</v>
      </c>
    </row>
    <row r="2565" spans="1:24" ht="15.75" customHeight="1">
      <c r="A2565" s="3" t="s">
        <v>118</v>
      </c>
      <c r="B2565" s="3" t="s">
        <v>747</v>
      </c>
      <c r="C2565" s="3" t="s">
        <v>1549</v>
      </c>
      <c r="D2565" s="3" t="s">
        <v>1904</v>
      </c>
      <c r="E2565" s="3" t="s">
        <v>1905</v>
      </c>
      <c r="F2565" s="3" t="s">
        <v>211</v>
      </c>
      <c r="G2565" s="3" t="s">
        <v>212</v>
      </c>
      <c r="H2565" s="3" t="s">
        <v>1858</v>
      </c>
      <c r="I2565" s="3" t="s">
        <v>1859</v>
      </c>
      <c r="J2565" s="3" t="s">
        <v>123</v>
      </c>
      <c r="K2565" s="3" t="s">
        <v>631</v>
      </c>
      <c r="L2565" s="3" t="s">
        <v>1884</v>
      </c>
      <c r="M2565" s="3" t="s">
        <v>126</v>
      </c>
      <c r="N2565" s="4">
        <v>19788.59</v>
      </c>
      <c r="O2565" s="4">
        <v>0</v>
      </c>
      <c r="P2565" s="4">
        <v>0</v>
      </c>
      <c r="Q2565" s="4">
        <v>19788.59</v>
      </c>
      <c r="R2565" s="4">
        <v>0</v>
      </c>
      <c r="S2565" s="4">
        <v>4872.2</v>
      </c>
      <c r="T2565" s="4">
        <v>368.3</v>
      </c>
      <c r="U2565" s="4">
        <v>14916.39</v>
      </c>
      <c r="V2565" s="4">
        <v>19420.29</v>
      </c>
      <c r="W2565" s="4">
        <v>14916.39</v>
      </c>
      <c r="X2565" s="3" t="s">
        <v>127</v>
      </c>
    </row>
    <row r="2566" spans="1:24" ht="15.75" customHeight="1">
      <c r="A2566" s="3" t="s">
        <v>118</v>
      </c>
      <c r="B2566" s="3" t="s">
        <v>747</v>
      </c>
      <c r="C2566" s="3" t="s">
        <v>1549</v>
      </c>
      <c r="D2566" s="3" t="s">
        <v>1904</v>
      </c>
      <c r="E2566" s="3" t="s">
        <v>1905</v>
      </c>
      <c r="F2566" s="3" t="s">
        <v>211</v>
      </c>
      <c r="G2566" s="3" t="s">
        <v>212</v>
      </c>
      <c r="H2566" s="3" t="s">
        <v>1858</v>
      </c>
      <c r="I2566" s="3" t="s">
        <v>1859</v>
      </c>
      <c r="J2566" s="3" t="s">
        <v>123</v>
      </c>
      <c r="K2566" s="3" t="s">
        <v>803</v>
      </c>
      <c r="L2566" s="3" t="s">
        <v>1591</v>
      </c>
      <c r="M2566" s="3" t="s">
        <v>126</v>
      </c>
      <c r="N2566" s="4">
        <v>9676.4500000000007</v>
      </c>
      <c r="O2566" s="4">
        <v>0</v>
      </c>
      <c r="P2566" s="4">
        <v>0</v>
      </c>
      <c r="Q2566" s="4">
        <v>9676.4500000000007</v>
      </c>
      <c r="R2566" s="4">
        <v>0</v>
      </c>
      <c r="S2566" s="4">
        <v>0</v>
      </c>
      <c r="T2566" s="4">
        <v>0</v>
      </c>
      <c r="U2566" s="4">
        <v>9676.4500000000007</v>
      </c>
      <c r="V2566" s="4">
        <v>9676.4500000000007</v>
      </c>
      <c r="W2566" s="4">
        <v>9676.4500000000007</v>
      </c>
      <c r="X2566" s="3" t="s">
        <v>127</v>
      </c>
    </row>
    <row r="2567" spans="1:24" ht="15.75" customHeight="1">
      <c r="A2567" s="3" t="s">
        <v>118</v>
      </c>
      <c r="B2567" s="3" t="s">
        <v>747</v>
      </c>
      <c r="C2567" s="3" t="s">
        <v>1549</v>
      </c>
      <c r="D2567" s="3" t="s">
        <v>1904</v>
      </c>
      <c r="E2567" s="3" t="s">
        <v>1905</v>
      </c>
      <c r="F2567" s="3" t="s">
        <v>211</v>
      </c>
      <c r="G2567" s="3" t="s">
        <v>212</v>
      </c>
      <c r="H2567" s="3" t="s">
        <v>1858</v>
      </c>
      <c r="I2567" s="3" t="s">
        <v>1859</v>
      </c>
      <c r="J2567" s="3" t="s">
        <v>123</v>
      </c>
      <c r="K2567" s="3" t="s">
        <v>188</v>
      </c>
      <c r="L2567" s="3" t="s">
        <v>1910</v>
      </c>
      <c r="M2567" s="3" t="s">
        <v>126</v>
      </c>
      <c r="N2567" s="4">
        <v>64.28</v>
      </c>
      <c r="O2567" s="4">
        <v>0</v>
      </c>
      <c r="P2567" s="4">
        <v>0</v>
      </c>
      <c r="Q2567" s="4">
        <v>64.28</v>
      </c>
      <c r="R2567" s="4">
        <v>0</v>
      </c>
      <c r="S2567" s="4">
        <v>0</v>
      </c>
      <c r="T2567" s="4">
        <v>0</v>
      </c>
      <c r="U2567" s="4">
        <v>64.28</v>
      </c>
      <c r="V2567" s="4">
        <v>64.28</v>
      </c>
      <c r="W2567" s="4">
        <v>64.28</v>
      </c>
      <c r="X2567" s="3" t="s">
        <v>127</v>
      </c>
    </row>
    <row r="2568" spans="1:24" ht="15.75" customHeight="1">
      <c r="A2568" s="3" t="s">
        <v>118</v>
      </c>
      <c r="B2568" s="3" t="s">
        <v>747</v>
      </c>
      <c r="C2568" s="3" t="s">
        <v>1549</v>
      </c>
      <c r="D2568" s="3" t="s">
        <v>1904</v>
      </c>
      <c r="E2568" s="3" t="s">
        <v>1905</v>
      </c>
      <c r="F2568" s="3" t="s">
        <v>211</v>
      </c>
      <c r="G2568" s="3" t="s">
        <v>212</v>
      </c>
      <c r="H2568" s="3" t="s">
        <v>1858</v>
      </c>
      <c r="I2568" s="3" t="s">
        <v>1859</v>
      </c>
      <c r="J2568" s="3" t="s">
        <v>123</v>
      </c>
      <c r="K2568" s="3" t="s">
        <v>1911</v>
      </c>
      <c r="L2568" s="3" t="s">
        <v>1912</v>
      </c>
      <c r="M2568" s="3" t="s">
        <v>126</v>
      </c>
      <c r="N2568" s="4">
        <v>14</v>
      </c>
      <c r="O2568" s="4">
        <v>0</v>
      </c>
      <c r="P2568" s="4">
        <v>0</v>
      </c>
      <c r="Q2568" s="4">
        <v>14</v>
      </c>
      <c r="R2568" s="4">
        <v>0</v>
      </c>
      <c r="S2568" s="4">
        <v>0</v>
      </c>
      <c r="T2568" s="4">
        <v>0</v>
      </c>
      <c r="U2568" s="4">
        <v>14</v>
      </c>
      <c r="V2568" s="4">
        <v>14</v>
      </c>
      <c r="W2568" s="4">
        <v>14</v>
      </c>
      <c r="X2568" s="3" t="s">
        <v>127</v>
      </c>
    </row>
    <row r="2569" spans="1:24" ht="15.75" customHeight="1">
      <c r="A2569" s="3" t="s">
        <v>118</v>
      </c>
      <c r="B2569" s="3" t="s">
        <v>747</v>
      </c>
      <c r="C2569" s="3" t="s">
        <v>1549</v>
      </c>
      <c r="D2569" s="3" t="s">
        <v>1904</v>
      </c>
      <c r="E2569" s="3" t="s">
        <v>1905</v>
      </c>
      <c r="F2569" s="3" t="s">
        <v>211</v>
      </c>
      <c r="G2569" s="3" t="s">
        <v>212</v>
      </c>
      <c r="H2569" s="3" t="s">
        <v>1858</v>
      </c>
      <c r="I2569" s="3" t="s">
        <v>1859</v>
      </c>
      <c r="J2569" s="3" t="s">
        <v>123</v>
      </c>
      <c r="K2569" s="3" t="s">
        <v>938</v>
      </c>
      <c r="L2569" s="3" t="s">
        <v>1593</v>
      </c>
      <c r="M2569" s="3" t="s">
        <v>126</v>
      </c>
      <c r="N2569" s="4">
        <v>352614.95</v>
      </c>
      <c r="O2569" s="4">
        <v>0</v>
      </c>
      <c r="P2569" s="4">
        <v>0</v>
      </c>
      <c r="Q2569" s="4">
        <v>352614.95</v>
      </c>
      <c r="R2569" s="4">
        <v>0</v>
      </c>
      <c r="S2569" s="4">
        <v>0</v>
      </c>
      <c r="T2569" s="4">
        <v>0</v>
      </c>
      <c r="U2569" s="4">
        <v>352614.95</v>
      </c>
      <c r="V2569" s="4">
        <v>352614.95</v>
      </c>
      <c r="W2569" s="4">
        <v>352614.95</v>
      </c>
      <c r="X2569" s="3" t="s">
        <v>127</v>
      </c>
    </row>
    <row r="2570" spans="1:24" ht="15.75" customHeight="1">
      <c r="A2570" s="3" t="s">
        <v>118</v>
      </c>
      <c r="B2570" s="3" t="s">
        <v>747</v>
      </c>
      <c r="C2570" s="3" t="s">
        <v>1549</v>
      </c>
      <c r="D2570" s="3" t="s">
        <v>1904</v>
      </c>
      <c r="E2570" s="3" t="s">
        <v>1905</v>
      </c>
      <c r="F2570" s="3" t="s">
        <v>211</v>
      </c>
      <c r="G2570" s="3" t="s">
        <v>212</v>
      </c>
      <c r="H2570" s="3" t="s">
        <v>1858</v>
      </c>
      <c r="I2570" s="3" t="s">
        <v>1859</v>
      </c>
      <c r="J2570" s="3" t="s">
        <v>123</v>
      </c>
      <c r="K2570" s="3" t="s">
        <v>940</v>
      </c>
      <c r="L2570" s="3" t="s">
        <v>1885</v>
      </c>
      <c r="M2570" s="3" t="s">
        <v>126</v>
      </c>
      <c r="N2570" s="4">
        <v>8828.2199999999993</v>
      </c>
      <c r="O2570" s="4">
        <v>0</v>
      </c>
      <c r="P2570" s="4">
        <v>0</v>
      </c>
      <c r="Q2570" s="4">
        <v>8828.2199999999993</v>
      </c>
      <c r="R2570" s="4">
        <v>0</v>
      </c>
      <c r="S2570" s="4">
        <v>0</v>
      </c>
      <c r="T2570" s="4">
        <v>0</v>
      </c>
      <c r="U2570" s="4">
        <v>8828.2199999999993</v>
      </c>
      <c r="V2570" s="4">
        <v>8828.2199999999993</v>
      </c>
      <c r="W2570" s="4">
        <v>8828.2199999999993</v>
      </c>
      <c r="X2570" s="3" t="s">
        <v>127</v>
      </c>
    </row>
    <row r="2571" spans="1:24" ht="15.75" customHeight="1">
      <c r="A2571" s="3" t="s">
        <v>118</v>
      </c>
      <c r="B2571" s="3" t="s">
        <v>747</v>
      </c>
      <c r="C2571" s="3" t="s">
        <v>1549</v>
      </c>
      <c r="D2571" s="3" t="s">
        <v>1904</v>
      </c>
      <c r="E2571" s="3" t="s">
        <v>1905</v>
      </c>
      <c r="F2571" s="3" t="s">
        <v>211</v>
      </c>
      <c r="G2571" s="3" t="s">
        <v>212</v>
      </c>
      <c r="H2571" s="3" t="s">
        <v>1858</v>
      </c>
      <c r="I2571" s="3" t="s">
        <v>1859</v>
      </c>
      <c r="J2571" s="3" t="s">
        <v>123</v>
      </c>
      <c r="K2571" s="3" t="s">
        <v>160</v>
      </c>
      <c r="L2571" s="3" t="s">
        <v>1888</v>
      </c>
      <c r="M2571" s="3" t="s">
        <v>126</v>
      </c>
      <c r="N2571" s="4">
        <v>1616.5</v>
      </c>
      <c r="O2571" s="4">
        <v>5154.87</v>
      </c>
      <c r="P2571" s="4">
        <v>0</v>
      </c>
      <c r="Q2571" s="4">
        <v>6771.37</v>
      </c>
      <c r="R2571" s="4">
        <v>0</v>
      </c>
      <c r="S2571" s="4">
        <v>0</v>
      </c>
      <c r="T2571" s="4">
        <v>0</v>
      </c>
      <c r="U2571" s="4">
        <v>6771.37</v>
      </c>
      <c r="V2571" s="4">
        <v>6771.37</v>
      </c>
      <c r="W2571" s="4">
        <v>6771.37</v>
      </c>
      <c r="X2571" s="3" t="s">
        <v>127</v>
      </c>
    </row>
    <row r="2572" spans="1:24" ht="15.75" customHeight="1">
      <c r="A2572" s="3" t="s">
        <v>118</v>
      </c>
      <c r="B2572" s="3" t="s">
        <v>747</v>
      </c>
      <c r="C2572" s="3" t="s">
        <v>1549</v>
      </c>
      <c r="D2572" s="3" t="s">
        <v>1904</v>
      </c>
      <c r="E2572" s="3" t="s">
        <v>1905</v>
      </c>
      <c r="F2572" s="3" t="s">
        <v>211</v>
      </c>
      <c r="G2572" s="3" t="s">
        <v>212</v>
      </c>
      <c r="H2572" s="3" t="s">
        <v>1913</v>
      </c>
      <c r="I2572" s="3" t="s">
        <v>1914</v>
      </c>
      <c r="J2572" s="3" t="s">
        <v>123</v>
      </c>
      <c r="K2572" s="3" t="s">
        <v>169</v>
      </c>
      <c r="L2572" s="3" t="s">
        <v>1880</v>
      </c>
      <c r="M2572" s="3" t="s">
        <v>126</v>
      </c>
      <c r="N2572" s="4">
        <v>480000</v>
      </c>
      <c r="O2572" s="4">
        <v>0</v>
      </c>
      <c r="P2572" s="4">
        <v>0</v>
      </c>
      <c r="Q2572" s="4">
        <v>480000</v>
      </c>
      <c r="R2572" s="4">
        <v>0</v>
      </c>
      <c r="S2572" s="4">
        <v>27150.25</v>
      </c>
      <c r="T2572" s="4">
        <v>27150.25</v>
      </c>
      <c r="U2572" s="4">
        <v>452849.75</v>
      </c>
      <c r="V2572" s="4">
        <v>452849.75</v>
      </c>
      <c r="W2572" s="4">
        <v>452849.75</v>
      </c>
      <c r="X2572" s="3" t="s">
        <v>127</v>
      </c>
    </row>
    <row r="2573" spans="1:24" ht="15.75" customHeight="1">
      <c r="A2573" s="3" t="s">
        <v>118</v>
      </c>
      <c r="B2573" s="3" t="s">
        <v>747</v>
      </c>
      <c r="C2573" s="3" t="s">
        <v>1549</v>
      </c>
      <c r="D2573" s="3" t="s">
        <v>1904</v>
      </c>
      <c r="E2573" s="3" t="s">
        <v>1905</v>
      </c>
      <c r="F2573" s="3" t="s">
        <v>211</v>
      </c>
      <c r="G2573" s="3" t="s">
        <v>212</v>
      </c>
      <c r="H2573" s="3" t="s">
        <v>1913</v>
      </c>
      <c r="I2573" s="3" t="s">
        <v>1914</v>
      </c>
      <c r="J2573" s="3" t="s">
        <v>123</v>
      </c>
      <c r="K2573" s="3" t="s">
        <v>1915</v>
      </c>
      <c r="L2573" s="3" t="s">
        <v>1916</v>
      </c>
      <c r="M2573" s="3" t="s">
        <v>126</v>
      </c>
      <c r="N2573" s="4">
        <v>288000</v>
      </c>
      <c r="O2573" s="4">
        <v>-17640</v>
      </c>
      <c r="P2573" s="4">
        <v>0</v>
      </c>
      <c r="Q2573" s="4">
        <v>270360</v>
      </c>
      <c r="R2573" s="4">
        <v>0</v>
      </c>
      <c r="S2573" s="4">
        <v>253355.39</v>
      </c>
      <c r="T2573" s="4">
        <v>253355.39</v>
      </c>
      <c r="U2573" s="4">
        <v>17004.61</v>
      </c>
      <c r="V2573" s="4">
        <v>17004.61</v>
      </c>
      <c r="W2573" s="4">
        <v>17004.61</v>
      </c>
      <c r="X2573" s="3" t="s">
        <v>127</v>
      </c>
    </row>
    <row r="2574" spans="1:24" ht="15.75" customHeight="1">
      <c r="A2574" s="3" t="s">
        <v>118</v>
      </c>
      <c r="B2574" s="3" t="s">
        <v>747</v>
      </c>
      <c r="C2574" s="3" t="s">
        <v>1549</v>
      </c>
      <c r="D2574" s="3" t="s">
        <v>1904</v>
      </c>
      <c r="E2574" s="3" t="s">
        <v>1905</v>
      </c>
      <c r="F2574" s="3" t="s">
        <v>211</v>
      </c>
      <c r="G2574" s="3" t="s">
        <v>212</v>
      </c>
      <c r="H2574" s="3" t="s">
        <v>1913</v>
      </c>
      <c r="I2574" s="3" t="s">
        <v>1914</v>
      </c>
      <c r="J2574" s="3" t="s">
        <v>123</v>
      </c>
      <c r="K2574" s="3" t="s">
        <v>1194</v>
      </c>
      <c r="L2574" s="3" t="s">
        <v>1917</v>
      </c>
      <c r="M2574" s="3" t="s">
        <v>126</v>
      </c>
      <c r="N2574" s="4">
        <v>32000</v>
      </c>
      <c r="O2574" s="4">
        <v>0</v>
      </c>
      <c r="P2574" s="4">
        <v>0</v>
      </c>
      <c r="Q2574" s="4">
        <v>32000</v>
      </c>
      <c r="R2574" s="4">
        <v>0</v>
      </c>
      <c r="S2574" s="4">
        <v>0</v>
      </c>
      <c r="T2574" s="4">
        <v>0</v>
      </c>
      <c r="U2574" s="4">
        <v>32000</v>
      </c>
      <c r="V2574" s="4">
        <v>32000</v>
      </c>
      <c r="W2574" s="4">
        <v>32000</v>
      </c>
      <c r="X2574" s="3" t="s">
        <v>127</v>
      </c>
    </row>
    <row r="2575" spans="1:24" ht="15.75" customHeight="1">
      <c r="A2575" s="3" t="s">
        <v>118</v>
      </c>
      <c r="B2575" s="3" t="s">
        <v>747</v>
      </c>
      <c r="C2575" s="3" t="s">
        <v>1549</v>
      </c>
      <c r="D2575" s="3" t="s">
        <v>1904</v>
      </c>
      <c r="E2575" s="3" t="s">
        <v>1905</v>
      </c>
      <c r="F2575" s="3" t="s">
        <v>211</v>
      </c>
      <c r="G2575" s="3" t="s">
        <v>212</v>
      </c>
      <c r="H2575" s="3" t="s">
        <v>1913</v>
      </c>
      <c r="I2575" s="3" t="s">
        <v>1914</v>
      </c>
      <c r="J2575" s="3" t="s">
        <v>123</v>
      </c>
      <c r="K2575" s="3" t="s">
        <v>140</v>
      </c>
      <c r="L2575" s="3" t="s">
        <v>1603</v>
      </c>
      <c r="M2575" s="3" t="s">
        <v>126</v>
      </c>
      <c r="N2575" s="4">
        <v>45000</v>
      </c>
      <c r="O2575" s="4">
        <v>17640</v>
      </c>
      <c r="P2575" s="4">
        <v>0</v>
      </c>
      <c r="Q2575" s="4">
        <v>62640</v>
      </c>
      <c r="R2575" s="4">
        <v>0</v>
      </c>
      <c r="S2575" s="4">
        <v>5220</v>
      </c>
      <c r="T2575" s="4">
        <v>5220</v>
      </c>
      <c r="U2575" s="4">
        <v>57420</v>
      </c>
      <c r="V2575" s="4">
        <v>57420</v>
      </c>
      <c r="W2575" s="4">
        <v>57420</v>
      </c>
      <c r="X2575" s="3" t="s">
        <v>127</v>
      </c>
    </row>
    <row r="2576" spans="1:24" ht="15.75" customHeight="1">
      <c r="A2576" s="3" t="s">
        <v>235</v>
      </c>
      <c r="B2576" s="3" t="s">
        <v>747</v>
      </c>
      <c r="C2576" s="3" t="s">
        <v>1549</v>
      </c>
      <c r="D2576" s="3" t="s">
        <v>1904</v>
      </c>
      <c r="E2576" s="3" t="s">
        <v>1905</v>
      </c>
      <c r="F2576" s="3" t="s">
        <v>211</v>
      </c>
      <c r="G2576" s="3" t="s">
        <v>212</v>
      </c>
      <c r="H2576" s="3" t="s">
        <v>1913</v>
      </c>
      <c r="I2576" s="3" t="s">
        <v>1914</v>
      </c>
      <c r="J2576" s="3" t="s">
        <v>236</v>
      </c>
      <c r="K2576" s="3" t="s">
        <v>1918</v>
      </c>
      <c r="L2576" s="3" t="s">
        <v>1919</v>
      </c>
      <c r="M2576" s="3" t="s">
        <v>126</v>
      </c>
      <c r="N2576" s="4">
        <v>1283169.49</v>
      </c>
      <c r="O2576" s="4">
        <v>0</v>
      </c>
      <c r="P2576" s="4">
        <v>0</v>
      </c>
      <c r="Q2576" s="4">
        <v>1283169.49</v>
      </c>
      <c r="R2576" s="4">
        <v>0</v>
      </c>
      <c r="S2576" s="4">
        <v>0</v>
      </c>
      <c r="T2576" s="4">
        <v>0</v>
      </c>
      <c r="U2576" s="4">
        <v>1283169.49</v>
      </c>
      <c r="V2576" s="4">
        <v>1283169.49</v>
      </c>
      <c r="W2576" s="4">
        <v>1283169.49</v>
      </c>
      <c r="X2576" s="3" t="s">
        <v>127</v>
      </c>
    </row>
    <row r="2577" spans="1:24" ht="15.75" customHeight="1">
      <c r="A2577" s="3" t="s">
        <v>243</v>
      </c>
      <c r="B2577" s="3" t="s">
        <v>747</v>
      </c>
      <c r="C2577" s="3" t="s">
        <v>1549</v>
      </c>
      <c r="D2577" s="3" t="s">
        <v>1904</v>
      </c>
      <c r="E2577" s="3" t="s">
        <v>1905</v>
      </c>
      <c r="F2577" s="3" t="s">
        <v>211</v>
      </c>
      <c r="G2577" s="3" t="s">
        <v>212</v>
      </c>
      <c r="H2577" s="3" t="s">
        <v>1858</v>
      </c>
      <c r="I2577" s="3" t="s">
        <v>1859</v>
      </c>
      <c r="J2577" s="3" t="s">
        <v>244</v>
      </c>
      <c r="K2577" s="3" t="s">
        <v>245</v>
      </c>
      <c r="L2577" s="3" t="s">
        <v>1892</v>
      </c>
      <c r="M2577" s="3" t="s">
        <v>126</v>
      </c>
      <c r="N2577" s="4">
        <v>11062.3</v>
      </c>
      <c r="O2577" s="4">
        <v>28835.59</v>
      </c>
      <c r="P2577" s="4">
        <v>0</v>
      </c>
      <c r="Q2577" s="4">
        <v>39897.89</v>
      </c>
      <c r="R2577" s="4">
        <v>0</v>
      </c>
      <c r="S2577" s="4">
        <v>0</v>
      </c>
      <c r="T2577" s="4">
        <v>0</v>
      </c>
      <c r="U2577" s="4">
        <v>39897.89</v>
      </c>
      <c r="V2577" s="4">
        <v>39897.89</v>
      </c>
      <c r="W2577" s="4">
        <v>39897.89</v>
      </c>
      <c r="X2577" s="3" t="s">
        <v>247</v>
      </c>
    </row>
    <row r="2578" spans="1:24" ht="15.75" customHeight="1">
      <c r="A2578" s="3" t="s">
        <v>243</v>
      </c>
      <c r="B2578" s="3" t="s">
        <v>747</v>
      </c>
      <c r="C2578" s="3" t="s">
        <v>1549</v>
      </c>
      <c r="D2578" s="3" t="s">
        <v>1904</v>
      </c>
      <c r="E2578" s="3" t="s">
        <v>1905</v>
      </c>
      <c r="F2578" s="3" t="s">
        <v>211</v>
      </c>
      <c r="G2578" s="3" t="s">
        <v>212</v>
      </c>
      <c r="H2578" s="3" t="s">
        <v>1858</v>
      </c>
      <c r="I2578" s="3" t="s">
        <v>1859</v>
      </c>
      <c r="J2578" s="3" t="s">
        <v>244</v>
      </c>
      <c r="K2578" s="3" t="s">
        <v>248</v>
      </c>
      <c r="L2578" s="3" t="s">
        <v>1612</v>
      </c>
      <c r="M2578" s="3" t="s">
        <v>126</v>
      </c>
      <c r="N2578" s="4">
        <v>352289.7</v>
      </c>
      <c r="O2578" s="4">
        <v>0</v>
      </c>
      <c r="P2578" s="4">
        <v>0</v>
      </c>
      <c r="Q2578" s="4">
        <v>352289.7</v>
      </c>
      <c r="R2578" s="4">
        <v>4689.82</v>
      </c>
      <c r="S2578" s="4">
        <v>168092</v>
      </c>
      <c r="T2578" s="4">
        <v>168092</v>
      </c>
      <c r="U2578" s="4">
        <v>184197.7</v>
      </c>
      <c r="V2578" s="4">
        <v>184197.7</v>
      </c>
      <c r="W2578" s="4">
        <v>179507.88</v>
      </c>
      <c r="X2578" s="3" t="s">
        <v>247</v>
      </c>
    </row>
    <row r="2579" spans="1:24" ht="15.75" customHeight="1">
      <c r="A2579" s="3" t="s">
        <v>243</v>
      </c>
      <c r="B2579" s="3" t="s">
        <v>747</v>
      </c>
      <c r="C2579" s="3" t="s">
        <v>1549</v>
      </c>
      <c r="D2579" s="3" t="s">
        <v>1904</v>
      </c>
      <c r="E2579" s="3" t="s">
        <v>1905</v>
      </c>
      <c r="F2579" s="3" t="s">
        <v>211</v>
      </c>
      <c r="G2579" s="3" t="s">
        <v>212</v>
      </c>
      <c r="H2579" s="3" t="s">
        <v>1858</v>
      </c>
      <c r="I2579" s="3" t="s">
        <v>1859</v>
      </c>
      <c r="J2579" s="3" t="s">
        <v>244</v>
      </c>
      <c r="K2579" s="3" t="s">
        <v>254</v>
      </c>
      <c r="L2579" s="3" t="s">
        <v>1893</v>
      </c>
      <c r="M2579" s="3" t="s">
        <v>126</v>
      </c>
      <c r="N2579" s="4">
        <v>1926592.69</v>
      </c>
      <c r="O2579" s="4">
        <v>-50946.26</v>
      </c>
      <c r="P2579" s="4">
        <v>0</v>
      </c>
      <c r="Q2579" s="4">
        <v>1875646.43</v>
      </c>
      <c r="R2579" s="4">
        <v>0</v>
      </c>
      <c r="S2579" s="4">
        <v>0</v>
      </c>
      <c r="T2579" s="4">
        <v>0</v>
      </c>
      <c r="U2579" s="4">
        <v>1875646.43</v>
      </c>
      <c r="V2579" s="4">
        <v>1875646.43</v>
      </c>
      <c r="W2579" s="4">
        <v>1875646.43</v>
      </c>
      <c r="X2579" s="3" t="s">
        <v>247</v>
      </c>
    </row>
    <row r="2580" spans="1:24" ht="15.75" customHeight="1">
      <c r="A2580" s="3" t="s">
        <v>243</v>
      </c>
      <c r="B2580" s="3" t="s">
        <v>747</v>
      </c>
      <c r="C2580" s="3" t="s">
        <v>1549</v>
      </c>
      <c r="D2580" s="3" t="s">
        <v>1904</v>
      </c>
      <c r="E2580" s="3" t="s">
        <v>1905</v>
      </c>
      <c r="F2580" s="3" t="s">
        <v>211</v>
      </c>
      <c r="G2580" s="3" t="s">
        <v>212</v>
      </c>
      <c r="H2580" s="3" t="s">
        <v>1858</v>
      </c>
      <c r="I2580" s="3" t="s">
        <v>1859</v>
      </c>
      <c r="J2580" s="3" t="s">
        <v>244</v>
      </c>
      <c r="K2580" s="3" t="s">
        <v>250</v>
      </c>
      <c r="L2580" s="3" t="s">
        <v>1613</v>
      </c>
      <c r="M2580" s="3" t="s">
        <v>126</v>
      </c>
      <c r="N2580" s="4">
        <v>55820.94</v>
      </c>
      <c r="O2580" s="4">
        <v>0</v>
      </c>
      <c r="P2580" s="4">
        <v>0</v>
      </c>
      <c r="Q2580" s="4">
        <v>55820.94</v>
      </c>
      <c r="R2580" s="4">
        <v>0</v>
      </c>
      <c r="S2580" s="4">
        <v>43904</v>
      </c>
      <c r="T2580" s="4">
        <v>43904</v>
      </c>
      <c r="U2580" s="4">
        <v>11916.94</v>
      </c>
      <c r="V2580" s="4">
        <v>11916.94</v>
      </c>
      <c r="W2580" s="4">
        <v>11916.94</v>
      </c>
      <c r="X2580" s="3" t="s">
        <v>247</v>
      </c>
    </row>
    <row r="2581" spans="1:24" ht="15.75" customHeight="1">
      <c r="A2581" s="3" t="s">
        <v>243</v>
      </c>
      <c r="B2581" s="3" t="s">
        <v>747</v>
      </c>
      <c r="C2581" s="3" t="s">
        <v>1549</v>
      </c>
      <c r="D2581" s="3" t="s">
        <v>1904</v>
      </c>
      <c r="E2581" s="3" t="s">
        <v>1905</v>
      </c>
      <c r="F2581" s="3" t="s">
        <v>211</v>
      </c>
      <c r="G2581" s="3" t="s">
        <v>212</v>
      </c>
      <c r="H2581" s="3" t="s">
        <v>1858</v>
      </c>
      <c r="I2581" s="3" t="s">
        <v>1859</v>
      </c>
      <c r="J2581" s="3" t="s">
        <v>244</v>
      </c>
      <c r="K2581" s="3" t="s">
        <v>1610</v>
      </c>
      <c r="L2581" s="3" t="s">
        <v>1611</v>
      </c>
      <c r="M2581" s="3" t="s">
        <v>126</v>
      </c>
      <c r="N2581" s="4">
        <v>96023.03</v>
      </c>
      <c r="O2581" s="4">
        <v>0</v>
      </c>
      <c r="P2581" s="4">
        <v>0</v>
      </c>
      <c r="Q2581" s="4">
        <v>96023.03</v>
      </c>
      <c r="R2581" s="4">
        <v>0</v>
      </c>
      <c r="S2581" s="4">
        <v>0</v>
      </c>
      <c r="T2581" s="4">
        <v>0</v>
      </c>
      <c r="U2581" s="4">
        <v>96023.03</v>
      </c>
      <c r="V2581" s="4">
        <v>96023.03</v>
      </c>
      <c r="W2581" s="4">
        <v>96023.03</v>
      </c>
      <c r="X2581" s="3" t="s">
        <v>247</v>
      </c>
    </row>
    <row r="2582" spans="1:24" ht="15.75" customHeight="1">
      <c r="A2582" s="3" t="s">
        <v>243</v>
      </c>
      <c r="B2582" s="3" t="s">
        <v>747</v>
      </c>
      <c r="C2582" s="3" t="s">
        <v>1549</v>
      </c>
      <c r="D2582" s="3" t="s">
        <v>1904</v>
      </c>
      <c r="E2582" s="3" t="s">
        <v>1905</v>
      </c>
      <c r="F2582" s="3" t="s">
        <v>211</v>
      </c>
      <c r="G2582" s="3" t="s">
        <v>212</v>
      </c>
      <c r="H2582" s="3" t="s">
        <v>1858</v>
      </c>
      <c r="I2582" s="3" t="s">
        <v>1859</v>
      </c>
      <c r="J2582" s="3" t="s">
        <v>244</v>
      </c>
      <c r="K2582" s="3" t="s">
        <v>956</v>
      </c>
      <c r="L2582" s="3" t="s">
        <v>1894</v>
      </c>
      <c r="M2582" s="3" t="s">
        <v>126</v>
      </c>
      <c r="N2582" s="4">
        <v>8234.2000000000007</v>
      </c>
      <c r="O2582" s="4">
        <v>16955.8</v>
      </c>
      <c r="P2582" s="4">
        <v>0</v>
      </c>
      <c r="Q2582" s="4">
        <v>25190</v>
      </c>
      <c r="R2582" s="4">
        <v>25190</v>
      </c>
      <c r="S2582" s="4">
        <v>0</v>
      </c>
      <c r="T2582" s="4">
        <v>0</v>
      </c>
      <c r="U2582" s="4">
        <v>25190</v>
      </c>
      <c r="V2582" s="4">
        <v>25190</v>
      </c>
      <c r="W2582" s="4">
        <v>0</v>
      </c>
      <c r="X2582" s="3" t="s">
        <v>247</v>
      </c>
    </row>
    <row r="2583" spans="1:24" ht="15.75" customHeight="1">
      <c r="A2583" s="3" t="s">
        <v>262</v>
      </c>
      <c r="B2583" s="3" t="s">
        <v>747</v>
      </c>
      <c r="C2583" s="3" t="s">
        <v>1549</v>
      </c>
      <c r="D2583" s="3" t="s">
        <v>1904</v>
      </c>
      <c r="E2583" s="3" t="s">
        <v>1905</v>
      </c>
      <c r="F2583" s="3" t="s">
        <v>29</v>
      </c>
      <c r="G2583" s="3" t="s">
        <v>30</v>
      </c>
      <c r="H2583" s="3" t="s">
        <v>31</v>
      </c>
      <c r="I2583" s="3" t="s">
        <v>32</v>
      </c>
      <c r="J2583" s="3" t="s">
        <v>263</v>
      </c>
      <c r="K2583" s="3" t="s">
        <v>264</v>
      </c>
      <c r="L2583" s="3" t="s">
        <v>1614</v>
      </c>
      <c r="M2583" s="3" t="s">
        <v>36</v>
      </c>
      <c r="N2583" s="4">
        <v>265000</v>
      </c>
      <c r="O2583" s="4">
        <v>-200000</v>
      </c>
      <c r="P2583" s="4">
        <v>0</v>
      </c>
      <c r="Q2583" s="4">
        <v>65000</v>
      </c>
      <c r="R2583" s="4">
        <v>0</v>
      </c>
      <c r="S2583" s="4">
        <v>40528.17</v>
      </c>
      <c r="T2583" s="4">
        <v>40528.17</v>
      </c>
      <c r="U2583" s="4">
        <v>24471.83</v>
      </c>
      <c r="V2583" s="4">
        <v>24471.83</v>
      </c>
      <c r="W2583" s="4">
        <v>24471.83</v>
      </c>
      <c r="X2583" s="3" t="s">
        <v>266</v>
      </c>
    </row>
    <row r="2584" spans="1:24" ht="15.75" customHeight="1">
      <c r="A2584" s="3" t="s">
        <v>24</v>
      </c>
      <c r="B2584" s="3" t="s">
        <v>747</v>
      </c>
      <c r="C2584" s="3" t="s">
        <v>748</v>
      </c>
      <c r="D2584" s="3" t="s">
        <v>1920</v>
      </c>
      <c r="E2584" s="3" t="s">
        <v>1921</v>
      </c>
      <c r="F2584" s="3" t="s">
        <v>29</v>
      </c>
      <c r="G2584" s="3" t="s">
        <v>30</v>
      </c>
      <c r="H2584" s="3" t="s">
        <v>31</v>
      </c>
      <c r="I2584" s="3" t="s">
        <v>32</v>
      </c>
      <c r="J2584" s="3" t="s">
        <v>33</v>
      </c>
      <c r="K2584" s="3" t="s">
        <v>34</v>
      </c>
      <c r="L2584" s="3" t="s">
        <v>751</v>
      </c>
      <c r="M2584" s="3" t="s">
        <v>36</v>
      </c>
      <c r="N2584" s="4">
        <v>157320.57</v>
      </c>
      <c r="O2584" s="4">
        <v>-29000</v>
      </c>
      <c r="P2584" s="4">
        <v>0</v>
      </c>
      <c r="Q2584" s="4">
        <v>128320.57</v>
      </c>
      <c r="R2584" s="4">
        <v>0</v>
      </c>
      <c r="S2584" s="4">
        <v>48540</v>
      </c>
      <c r="T2584" s="4">
        <v>48540</v>
      </c>
      <c r="U2584" s="4">
        <v>79780.570000000007</v>
      </c>
      <c r="V2584" s="4">
        <v>79780.570000000007</v>
      </c>
      <c r="W2584" s="4">
        <v>79780.570000000007</v>
      </c>
      <c r="X2584" s="3" t="s">
        <v>37</v>
      </c>
    </row>
    <row r="2585" spans="1:24" ht="15.75" customHeight="1">
      <c r="A2585" s="3" t="s">
        <v>24</v>
      </c>
      <c r="B2585" s="3" t="s">
        <v>747</v>
      </c>
      <c r="C2585" s="3" t="s">
        <v>748</v>
      </c>
      <c r="D2585" s="3" t="s">
        <v>1920</v>
      </c>
      <c r="E2585" s="3" t="s">
        <v>1921</v>
      </c>
      <c r="F2585" s="3" t="s">
        <v>29</v>
      </c>
      <c r="G2585" s="3" t="s">
        <v>30</v>
      </c>
      <c r="H2585" s="3" t="s">
        <v>31</v>
      </c>
      <c r="I2585" s="3" t="s">
        <v>32</v>
      </c>
      <c r="J2585" s="3" t="s">
        <v>33</v>
      </c>
      <c r="K2585" s="3" t="s">
        <v>38</v>
      </c>
      <c r="L2585" s="3" t="s">
        <v>752</v>
      </c>
      <c r="M2585" s="3" t="s">
        <v>36</v>
      </c>
      <c r="N2585" s="4">
        <v>29502.6</v>
      </c>
      <c r="O2585" s="4">
        <v>0</v>
      </c>
      <c r="P2585" s="4">
        <v>0</v>
      </c>
      <c r="Q2585" s="4">
        <v>29502.6</v>
      </c>
      <c r="R2585" s="4">
        <v>0</v>
      </c>
      <c r="S2585" s="4">
        <v>11666.11</v>
      </c>
      <c r="T2585" s="4">
        <v>11666.11</v>
      </c>
      <c r="U2585" s="4">
        <v>17836.490000000002</v>
      </c>
      <c r="V2585" s="4">
        <v>17836.490000000002</v>
      </c>
      <c r="W2585" s="4">
        <v>17836.490000000002</v>
      </c>
      <c r="X2585" s="3" t="s">
        <v>37</v>
      </c>
    </row>
    <row r="2586" spans="1:24" ht="15.75" customHeight="1">
      <c r="A2586" s="3" t="s">
        <v>24</v>
      </c>
      <c r="B2586" s="3" t="s">
        <v>747</v>
      </c>
      <c r="C2586" s="3" t="s">
        <v>748</v>
      </c>
      <c r="D2586" s="3" t="s">
        <v>1920</v>
      </c>
      <c r="E2586" s="3" t="s">
        <v>1921</v>
      </c>
      <c r="F2586" s="3" t="s">
        <v>29</v>
      </c>
      <c r="G2586" s="3" t="s">
        <v>30</v>
      </c>
      <c r="H2586" s="3" t="s">
        <v>31</v>
      </c>
      <c r="I2586" s="3" t="s">
        <v>32</v>
      </c>
      <c r="J2586" s="3" t="s">
        <v>33</v>
      </c>
      <c r="K2586" s="3" t="s">
        <v>753</v>
      </c>
      <c r="L2586" s="3" t="s">
        <v>754</v>
      </c>
      <c r="M2586" s="3" t="s">
        <v>36</v>
      </c>
      <c r="N2586" s="4">
        <v>1647457</v>
      </c>
      <c r="O2586" s="4">
        <v>198839</v>
      </c>
      <c r="P2586" s="4">
        <v>0</v>
      </c>
      <c r="Q2586" s="4">
        <v>1846296</v>
      </c>
      <c r="R2586" s="4">
        <v>0</v>
      </c>
      <c r="S2586" s="4">
        <v>665848.6</v>
      </c>
      <c r="T2586" s="4">
        <v>665848.6</v>
      </c>
      <c r="U2586" s="4">
        <v>1180447.3999999999</v>
      </c>
      <c r="V2586" s="4">
        <v>1180447.3999999999</v>
      </c>
      <c r="W2586" s="4">
        <v>1180447.3999999999</v>
      </c>
      <c r="X2586" s="3" t="s">
        <v>37</v>
      </c>
    </row>
    <row r="2587" spans="1:24" ht="15.75" customHeight="1">
      <c r="A2587" s="3" t="s">
        <v>24</v>
      </c>
      <c r="B2587" s="3" t="s">
        <v>747</v>
      </c>
      <c r="C2587" s="3" t="s">
        <v>748</v>
      </c>
      <c r="D2587" s="3" t="s">
        <v>1920</v>
      </c>
      <c r="E2587" s="3" t="s">
        <v>1921</v>
      </c>
      <c r="F2587" s="3" t="s">
        <v>29</v>
      </c>
      <c r="G2587" s="3" t="s">
        <v>30</v>
      </c>
      <c r="H2587" s="3" t="s">
        <v>31</v>
      </c>
      <c r="I2587" s="3" t="s">
        <v>32</v>
      </c>
      <c r="J2587" s="3" t="s">
        <v>33</v>
      </c>
      <c r="K2587" s="3" t="s">
        <v>40</v>
      </c>
      <c r="L2587" s="3" t="s">
        <v>755</v>
      </c>
      <c r="M2587" s="3" t="s">
        <v>36</v>
      </c>
      <c r="N2587" s="4">
        <v>155296.46</v>
      </c>
      <c r="O2587" s="4">
        <v>18248.09</v>
      </c>
      <c r="P2587" s="4">
        <v>0</v>
      </c>
      <c r="Q2587" s="4">
        <v>173544.55</v>
      </c>
      <c r="R2587" s="4">
        <v>5550.94</v>
      </c>
      <c r="S2587" s="4">
        <v>7904.29</v>
      </c>
      <c r="T2587" s="4">
        <v>7904.29</v>
      </c>
      <c r="U2587" s="4">
        <v>165640.26</v>
      </c>
      <c r="V2587" s="4">
        <v>165640.26</v>
      </c>
      <c r="W2587" s="4">
        <v>160089.32</v>
      </c>
      <c r="X2587" s="3" t="s">
        <v>37</v>
      </c>
    </row>
    <row r="2588" spans="1:24" ht="15.75" customHeight="1">
      <c r="A2588" s="3" t="s">
        <v>24</v>
      </c>
      <c r="B2588" s="3" t="s">
        <v>747</v>
      </c>
      <c r="C2588" s="3" t="s">
        <v>748</v>
      </c>
      <c r="D2588" s="3" t="s">
        <v>1920</v>
      </c>
      <c r="E2588" s="3" t="s">
        <v>1921</v>
      </c>
      <c r="F2588" s="3" t="s">
        <v>29</v>
      </c>
      <c r="G2588" s="3" t="s">
        <v>30</v>
      </c>
      <c r="H2588" s="3" t="s">
        <v>31</v>
      </c>
      <c r="I2588" s="3" t="s">
        <v>32</v>
      </c>
      <c r="J2588" s="3" t="s">
        <v>33</v>
      </c>
      <c r="K2588" s="3" t="s">
        <v>42</v>
      </c>
      <c r="L2588" s="3" t="s">
        <v>756</v>
      </c>
      <c r="M2588" s="3" t="s">
        <v>36</v>
      </c>
      <c r="N2588" s="4">
        <v>71579.17</v>
      </c>
      <c r="O2588" s="4">
        <v>-171.2</v>
      </c>
      <c r="P2588" s="4">
        <v>0</v>
      </c>
      <c r="Q2588" s="4">
        <v>71407.97</v>
      </c>
      <c r="R2588" s="4">
        <v>3227.5</v>
      </c>
      <c r="S2588" s="4">
        <v>2585</v>
      </c>
      <c r="T2588" s="4">
        <v>2585</v>
      </c>
      <c r="U2588" s="4">
        <v>68822.97</v>
      </c>
      <c r="V2588" s="4">
        <v>68822.97</v>
      </c>
      <c r="W2588" s="4">
        <v>65595.47</v>
      </c>
      <c r="X2588" s="3" t="s">
        <v>37</v>
      </c>
    </row>
    <row r="2589" spans="1:24" ht="15.75" customHeight="1">
      <c r="A2589" s="3" t="s">
        <v>24</v>
      </c>
      <c r="B2589" s="3" t="s">
        <v>747</v>
      </c>
      <c r="C2589" s="3" t="s">
        <v>748</v>
      </c>
      <c r="D2589" s="3" t="s">
        <v>1920</v>
      </c>
      <c r="E2589" s="3" t="s">
        <v>1921</v>
      </c>
      <c r="F2589" s="3" t="s">
        <v>29</v>
      </c>
      <c r="G2589" s="3" t="s">
        <v>30</v>
      </c>
      <c r="H2589" s="3" t="s">
        <v>31</v>
      </c>
      <c r="I2589" s="3" t="s">
        <v>32</v>
      </c>
      <c r="J2589" s="3" t="s">
        <v>33</v>
      </c>
      <c r="K2589" s="3" t="s">
        <v>44</v>
      </c>
      <c r="L2589" s="3" t="s">
        <v>757</v>
      </c>
      <c r="M2589" s="3" t="s">
        <v>36</v>
      </c>
      <c r="N2589" s="4">
        <v>568</v>
      </c>
      <c r="O2589" s="4">
        <v>171.2</v>
      </c>
      <c r="P2589" s="4">
        <v>0</v>
      </c>
      <c r="Q2589" s="4">
        <v>739.2</v>
      </c>
      <c r="R2589" s="4">
        <v>0</v>
      </c>
      <c r="S2589" s="4">
        <v>270.89999999999998</v>
      </c>
      <c r="T2589" s="4">
        <v>270.89999999999998</v>
      </c>
      <c r="U2589" s="4">
        <v>468.3</v>
      </c>
      <c r="V2589" s="4">
        <v>468.3</v>
      </c>
      <c r="W2589" s="4">
        <v>468.3</v>
      </c>
      <c r="X2589" s="3" t="s">
        <v>37</v>
      </c>
    </row>
    <row r="2590" spans="1:24" ht="15.75" customHeight="1">
      <c r="A2590" s="3" t="s">
        <v>24</v>
      </c>
      <c r="B2590" s="3" t="s">
        <v>747</v>
      </c>
      <c r="C2590" s="3" t="s">
        <v>748</v>
      </c>
      <c r="D2590" s="3" t="s">
        <v>1920</v>
      </c>
      <c r="E2590" s="3" t="s">
        <v>1921</v>
      </c>
      <c r="F2590" s="3" t="s">
        <v>29</v>
      </c>
      <c r="G2590" s="3" t="s">
        <v>30</v>
      </c>
      <c r="H2590" s="3" t="s">
        <v>31</v>
      </c>
      <c r="I2590" s="3" t="s">
        <v>32</v>
      </c>
      <c r="J2590" s="3" t="s">
        <v>33</v>
      </c>
      <c r="K2590" s="3" t="s">
        <v>46</v>
      </c>
      <c r="L2590" s="3" t="s">
        <v>758</v>
      </c>
      <c r="M2590" s="3" t="s">
        <v>36</v>
      </c>
      <c r="N2590" s="4">
        <v>4224</v>
      </c>
      <c r="O2590" s="4">
        <v>0</v>
      </c>
      <c r="P2590" s="4">
        <v>0</v>
      </c>
      <c r="Q2590" s="4">
        <v>4224</v>
      </c>
      <c r="R2590" s="4">
        <v>0</v>
      </c>
      <c r="S2590" s="4">
        <v>1548</v>
      </c>
      <c r="T2590" s="4">
        <v>1548</v>
      </c>
      <c r="U2590" s="4">
        <v>2676</v>
      </c>
      <c r="V2590" s="4">
        <v>2676</v>
      </c>
      <c r="W2590" s="4">
        <v>2676</v>
      </c>
      <c r="X2590" s="3" t="s">
        <v>37</v>
      </c>
    </row>
    <row r="2591" spans="1:24" ht="15.75" customHeight="1">
      <c r="A2591" s="3" t="s">
        <v>24</v>
      </c>
      <c r="B2591" s="3" t="s">
        <v>747</v>
      </c>
      <c r="C2591" s="3" t="s">
        <v>748</v>
      </c>
      <c r="D2591" s="3" t="s">
        <v>1920</v>
      </c>
      <c r="E2591" s="3" t="s">
        <v>1921</v>
      </c>
      <c r="F2591" s="3" t="s">
        <v>29</v>
      </c>
      <c r="G2591" s="3" t="s">
        <v>30</v>
      </c>
      <c r="H2591" s="3" t="s">
        <v>31</v>
      </c>
      <c r="I2591" s="3" t="s">
        <v>32</v>
      </c>
      <c r="J2591" s="3" t="s">
        <v>33</v>
      </c>
      <c r="K2591" s="3" t="s">
        <v>48</v>
      </c>
      <c r="L2591" s="3" t="s">
        <v>759</v>
      </c>
      <c r="M2591" s="3" t="s">
        <v>36</v>
      </c>
      <c r="N2591" s="4">
        <v>885.08</v>
      </c>
      <c r="O2591" s="4">
        <v>0</v>
      </c>
      <c r="P2591" s="4">
        <v>0</v>
      </c>
      <c r="Q2591" s="4">
        <v>885.08</v>
      </c>
      <c r="R2591" s="4">
        <v>0</v>
      </c>
      <c r="S2591" s="4">
        <v>22.5</v>
      </c>
      <c r="T2591" s="4">
        <v>22.5</v>
      </c>
      <c r="U2591" s="4">
        <v>862.58</v>
      </c>
      <c r="V2591" s="4">
        <v>862.58</v>
      </c>
      <c r="W2591" s="4">
        <v>862.58</v>
      </c>
      <c r="X2591" s="3" t="s">
        <v>37</v>
      </c>
    </row>
    <row r="2592" spans="1:24" ht="15.75" customHeight="1">
      <c r="A2592" s="3" t="s">
        <v>24</v>
      </c>
      <c r="B2592" s="3" t="s">
        <v>747</v>
      </c>
      <c r="C2592" s="3" t="s">
        <v>748</v>
      </c>
      <c r="D2592" s="3" t="s">
        <v>1920</v>
      </c>
      <c r="E2592" s="3" t="s">
        <v>1921</v>
      </c>
      <c r="F2592" s="3" t="s">
        <v>29</v>
      </c>
      <c r="G2592" s="3" t="s">
        <v>30</v>
      </c>
      <c r="H2592" s="3" t="s">
        <v>31</v>
      </c>
      <c r="I2592" s="3" t="s">
        <v>32</v>
      </c>
      <c r="J2592" s="3" t="s">
        <v>33</v>
      </c>
      <c r="K2592" s="3" t="s">
        <v>50</v>
      </c>
      <c r="L2592" s="3" t="s">
        <v>760</v>
      </c>
      <c r="M2592" s="3" t="s">
        <v>36</v>
      </c>
      <c r="N2592" s="4">
        <v>1475.13</v>
      </c>
      <c r="O2592" s="4">
        <v>0</v>
      </c>
      <c r="P2592" s="4">
        <v>0</v>
      </c>
      <c r="Q2592" s="4">
        <v>1475.13</v>
      </c>
      <c r="R2592" s="4">
        <v>0</v>
      </c>
      <c r="S2592" s="4">
        <v>554.13</v>
      </c>
      <c r="T2592" s="4">
        <v>554.13</v>
      </c>
      <c r="U2592" s="4">
        <v>921</v>
      </c>
      <c r="V2592" s="4">
        <v>921</v>
      </c>
      <c r="W2592" s="4">
        <v>921</v>
      </c>
      <c r="X2592" s="3" t="s">
        <v>37</v>
      </c>
    </row>
    <row r="2593" spans="1:24" ht="15.75" customHeight="1">
      <c r="A2593" s="3" t="s">
        <v>24</v>
      </c>
      <c r="B2593" s="3" t="s">
        <v>747</v>
      </c>
      <c r="C2593" s="3" t="s">
        <v>748</v>
      </c>
      <c r="D2593" s="3" t="s">
        <v>1920</v>
      </c>
      <c r="E2593" s="3" t="s">
        <v>1921</v>
      </c>
      <c r="F2593" s="3" t="s">
        <v>29</v>
      </c>
      <c r="G2593" s="3" t="s">
        <v>30</v>
      </c>
      <c r="H2593" s="3" t="s">
        <v>31</v>
      </c>
      <c r="I2593" s="3" t="s">
        <v>32</v>
      </c>
      <c r="J2593" s="3" t="s">
        <v>33</v>
      </c>
      <c r="K2593" s="3" t="s">
        <v>281</v>
      </c>
      <c r="L2593" s="3" t="s">
        <v>761</v>
      </c>
      <c r="M2593" s="3" t="s">
        <v>36</v>
      </c>
      <c r="N2593" s="4">
        <v>3282.45</v>
      </c>
      <c r="O2593" s="4">
        <v>0</v>
      </c>
      <c r="P2593" s="4">
        <v>0</v>
      </c>
      <c r="Q2593" s="4">
        <v>3282.45</v>
      </c>
      <c r="R2593" s="4">
        <v>0</v>
      </c>
      <c r="S2593" s="4">
        <v>0</v>
      </c>
      <c r="T2593" s="4">
        <v>0</v>
      </c>
      <c r="U2593" s="4">
        <v>3282.45</v>
      </c>
      <c r="V2593" s="4">
        <v>3282.45</v>
      </c>
      <c r="W2593" s="4">
        <v>3282.45</v>
      </c>
      <c r="X2593" s="3" t="s">
        <v>37</v>
      </c>
    </row>
    <row r="2594" spans="1:24" ht="15.75" customHeight="1">
      <c r="A2594" s="3" t="s">
        <v>24</v>
      </c>
      <c r="B2594" s="3" t="s">
        <v>747</v>
      </c>
      <c r="C2594" s="3" t="s">
        <v>748</v>
      </c>
      <c r="D2594" s="3" t="s">
        <v>1920</v>
      </c>
      <c r="E2594" s="3" t="s">
        <v>1921</v>
      </c>
      <c r="F2594" s="3" t="s">
        <v>29</v>
      </c>
      <c r="G2594" s="3" t="s">
        <v>30</v>
      </c>
      <c r="H2594" s="3" t="s">
        <v>31</v>
      </c>
      <c r="I2594" s="3" t="s">
        <v>32</v>
      </c>
      <c r="J2594" s="3" t="s">
        <v>33</v>
      </c>
      <c r="K2594" s="3" t="s">
        <v>54</v>
      </c>
      <c r="L2594" s="3" t="s">
        <v>762</v>
      </c>
      <c r="M2594" s="3" t="s">
        <v>36</v>
      </c>
      <c r="N2594" s="4">
        <v>29336</v>
      </c>
      <c r="O2594" s="4">
        <v>49888</v>
      </c>
      <c r="P2594" s="4">
        <v>0</v>
      </c>
      <c r="Q2594" s="4">
        <v>79224</v>
      </c>
      <c r="R2594" s="4">
        <v>53658.07</v>
      </c>
      <c r="S2594" s="4">
        <v>25565.93</v>
      </c>
      <c r="T2594" s="4">
        <v>25565.93</v>
      </c>
      <c r="U2594" s="4">
        <v>53658.07</v>
      </c>
      <c r="V2594" s="4">
        <v>53658.07</v>
      </c>
      <c r="W2594" s="4">
        <v>0</v>
      </c>
      <c r="X2594" s="3" t="s">
        <v>37</v>
      </c>
    </row>
    <row r="2595" spans="1:24" ht="15.75" customHeight="1">
      <c r="A2595" s="3" t="s">
        <v>24</v>
      </c>
      <c r="B2595" s="3" t="s">
        <v>747</v>
      </c>
      <c r="C2595" s="3" t="s">
        <v>748</v>
      </c>
      <c r="D2595" s="3" t="s">
        <v>1920</v>
      </c>
      <c r="E2595" s="3" t="s">
        <v>1921</v>
      </c>
      <c r="F2595" s="3" t="s">
        <v>29</v>
      </c>
      <c r="G2595" s="3" t="s">
        <v>30</v>
      </c>
      <c r="H2595" s="3" t="s">
        <v>31</v>
      </c>
      <c r="I2595" s="3" t="s">
        <v>32</v>
      </c>
      <c r="J2595" s="3" t="s">
        <v>33</v>
      </c>
      <c r="K2595" s="3" t="s">
        <v>56</v>
      </c>
      <c r="L2595" s="3" t="s">
        <v>763</v>
      </c>
      <c r="M2595" s="3" t="s">
        <v>36</v>
      </c>
      <c r="N2595" s="4">
        <v>2831.31</v>
      </c>
      <c r="O2595" s="4">
        <v>0</v>
      </c>
      <c r="P2595" s="4">
        <v>0</v>
      </c>
      <c r="Q2595" s="4">
        <v>2831.31</v>
      </c>
      <c r="R2595" s="4">
        <v>0</v>
      </c>
      <c r="S2595" s="4">
        <v>469.33</v>
      </c>
      <c r="T2595" s="4">
        <v>469.33</v>
      </c>
      <c r="U2595" s="4">
        <v>2361.98</v>
      </c>
      <c r="V2595" s="4">
        <v>2361.98</v>
      </c>
      <c r="W2595" s="4">
        <v>2361.98</v>
      </c>
      <c r="X2595" s="3" t="s">
        <v>37</v>
      </c>
    </row>
    <row r="2596" spans="1:24" ht="15.75" customHeight="1">
      <c r="A2596" s="3" t="s">
        <v>24</v>
      </c>
      <c r="B2596" s="3" t="s">
        <v>747</v>
      </c>
      <c r="C2596" s="3" t="s">
        <v>748</v>
      </c>
      <c r="D2596" s="3" t="s">
        <v>1920</v>
      </c>
      <c r="E2596" s="3" t="s">
        <v>1921</v>
      </c>
      <c r="F2596" s="3" t="s">
        <v>29</v>
      </c>
      <c r="G2596" s="3" t="s">
        <v>30</v>
      </c>
      <c r="H2596" s="3" t="s">
        <v>31</v>
      </c>
      <c r="I2596" s="3" t="s">
        <v>32</v>
      </c>
      <c r="J2596" s="3" t="s">
        <v>33</v>
      </c>
      <c r="K2596" s="3" t="s">
        <v>58</v>
      </c>
      <c r="L2596" s="3" t="s">
        <v>764</v>
      </c>
      <c r="M2596" s="3" t="s">
        <v>36</v>
      </c>
      <c r="N2596" s="4">
        <v>38580.120000000003</v>
      </c>
      <c r="O2596" s="4">
        <v>0</v>
      </c>
      <c r="P2596" s="4">
        <v>0</v>
      </c>
      <c r="Q2596" s="4">
        <v>38580.120000000003</v>
      </c>
      <c r="R2596" s="4">
        <v>0</v>
      </c>
      <c r="S2596" s="4">
        <v>0</v>
      </c>
      <c r="T2596" s="4">
        <v>0</v>
      </c>
      <c r="U2596" s="4">
        <v>38580.120000000003</v>
      </c>
      <c r="V2596" s="4">
        <v>38580.120000000003</v>
      </c>
      <c r="W2596" s="4">
        <v>38580.120000000003</v>
      </c>
      <c r="X2596" s="3" t="s">
        <v>37</v>
      </c>
    </row>
    <row r="2597" spans="1:24" ht="15.75" customHeight="1">
      <c r="A2597" s="3" t="s">
        <v>24</v>
      </c>
      <c r="B2597" s="3" t="s">
        <v>747</v>
      </c>
      <c r="C2597" s="3" t="s">
        <v>748</v>
      </c>
      <c r="D2597" s="3" t="s">
        <v>1920</v>
      </c>
      <c r="E2597" s="3" t="s">
        <v>1921</v>
      </c>
      <c r="F2597" s="3" t="s">
        <v>29</v>
      </c>
      <c r="G2597" s="3" t="s">
        <v>30</v>
      </c>
      <c r="H2597" s="3" t="s">
        <v>31</v>
      </c>
      <c r="I2597" s="3" t="s">
        <v>32</v>
      </c>
      <c r="J2597" s="3" t="s">
        <v>33</v>
      </c>
      <c r="K2597" s="3" t="s">
        <v>60</v>
      </c>
      <c r="L2597" s="3" t="s">
        <v>765</v>
      </c>
      <c r="M2597" s="3" t="s">
        <v>36</v>
      </c>
      <c r="N2597" s="4">
        <v>210586.55</v>
      </c>
      <c r="O2597" s="4">
        <v>24570.94</v>
      </c>
      <c r="P2597" s="4">
        <v>0</v>
      </c>
      <c r="Q2597" s="4">
        <v>235157.49</v>
      </c>
      <c r="R2597" s="4">
        <v>6433</v>
      </c>
      <c r="S2597" s="4">
        <v>84928.05</v>
      </c>
      <c r="T2597" s="4">
        <v>84928.05</v>
      </c>
      <c r="U2597" s="4">
        <v>150229.44</v>
      </c>
      <c r="V2597" s="4">
        <v>150229.44</v>
      </c>
      <c r="W2597" s="4">
        <v>143796.44</v>
      </c>
      <c r="X2597" s="3" t="s">
        <v>37</v>
      </c>
    </row>
    <row r="2598" spans="1:24" ht="15.75" customHeight="1">
      <c r="A2598" s="3" t="s">
        <v>24</v>
      </c>
      <c r="B2598" s="3" t="s">
        <v>747</v>
      </c>
      <c r="C2598" s="3" t="s">
        <v>748</v>
      </c>
      <c r="D2598" s="3" t="s">
        <v>1920</v>
      </c>
      <c r="E2598" s="3" t="s">
        <v>1921</v>
      </c>
      <c r="F2598" s="3" t="s">
        <v>29</v>
      </c>
      <c r="G2598" s="3" t="s">
        <v>30</v>
      </c>
      <c r="H2598" s="3" t="s">
        <v>31</v>
      </c>
      <c r="I2598" s="3" t="s">
        <v>32</v>
      </c>
      <c r="J2598" s="3" t="s">
        <v>33</v>
      </c>
      <c r="K2598" s="3" t="s">
        <v>62</v>
      </c>
      <c r="L2598" s="3" t="s">
        <v>766</v>
      </c>
      <c r="M2598" s="3" t="s">
        <v>36</v>
      </c>
      <c r="N2598" s="4">
        <v>155296.46</v>
      </c>
      <c r="O2598" s="4">
        <v>18248.09</v>
      </c>
      <c r="P2598" s="4">
        <v>0</v>
      </c>
      <c r="Q2598" s="4">
        <v>173544.55</v>
      </c>
      <c r="R2598" s="4">
        <v>6013.96</v>
      </c>
      <c r="S2598" s="4">
        <v>60137.48</v>
      </c>
      <c r="T2598" s="4">
        <v>60137.48</v>
      </c>
      <c r="U2598" s="4">
        <v>113407.07</v>
      </c>
      <c r="V2598" s="4">
        <v>113407.07</v>
      </c>
      <c r="W2598" s="4">
        <v>107393.11</v>
      </c>
      <c r="X2598" s="3" t="s">
        <v>37</v>
      </c>
    </row>
    <row r="2599" spans="1:24" ht="15.75" customHeight="1">
      <c r="A2599" s="3" t="s">
        <v>24</v>
      </c>
      <c r="B2599" s="3" t="s">
        <v>747</v>
      </c>
      <c r="C2599" s="3" t="s">
        <v>748</v>
      </c>
      <c r="D2599" s="3" t="s">
        <v>1920</v>
      </c>
      <c r="E2599" s="3" t="s">
        <v>1921</v>
      </c>
      <c r="F2599" s="3" t="s">
        <v>29</v>
      </c>
      <c r="G2599" s="3" t="s">
        <v>30</v>
      </c>
      <c r="H2599" s="3" t="s">
        <v>31</v>
      </c>
      <c r="I2599" s="3" t="s">
        <v>32</v>
      </c>
      <c r="J2599" s="3" t="s">
        <v>33</v>
      </c>
      <c r="K2599" s="3" t="s">
        <v>64</v>
      </c>
      <c r="L2599" s="3" t="s">
        <v>767</v>
      </c>
      <c r="M2599" s="3" t="s">
        <v>36</v>
      </c>
      <c r="N2599" s="4">
        <v>14951.26</v>
      </c>
      <c r="O2599" s="4">
        <v>0</v>
      </c>
      <c r="P2599" s="4">
        <v>0</v>
      </c>
      <c r="Q2599" s="4">
        <v>14951.26</v>
      </c>
      <c r="R2599" s="4">
        <v>0</v>
      </c>
      <c r="S2599" s="4">
        <v>1750.03</v>
      </c>
      <c r="T2599" s="4">
        <v>1750.03</v>
      </c>
      <c r="U2599" s="4">
        <v>13201.23</v>
      </c>
      <c r="V2599" s="4">
        <v>13201.23</v>
      </c>
      <c r="W2599" s="4">
        <v>13201.23</v>
      </c>
      <c r="X2599" s="3" t="s">
        <v>37</v>
      </c>
    </row>
    <row r="2600" spans="1:24" ht="15.75" customHeight="1">
      <c r="A2600" s="3" t="s">
        <v>66</v>
      </c>
      <c r="B2600" s="3" t="s">
        <v>747</v>
      </c>
      <c r="C2600" s="3" t="s">
        <v>748</v>
      </c>
      <c r="D2600" s="3" t="s">
        <v>1920</v>
      </c>
      <c r="E2600" s="3" t="s">
        <v>1921</v>
      </c>
      <c r="F2600" s="3" t="s">
        <v>29</v>
      </c>
      <c r="G2600" s="3" t="s">
        <v>30</v>
      </c>
      <c r="H2600" s="3" t="s">
        <v>67</v>
      </c>
      <c r="I2600" s="3" t="s">
        <v>68</v>
      </c>
      <c r="J2600" s="3" t="s">
        <v>69</v>
      </c>
      <c r="K2600" s="3" t="s">
        <v>70</v>
      </c>
      <c r="L2600" s="3" t="s">
        <v>768</v>
      </c>
      <c r="M2600" s="3" t="s">
        <v>36</v>
      </c>
      <c r="N2600" s="4">
        <v>12000</v>
      </c>
      <c r="O2600" s="4">
        <v>0</v>
      </c>
      <c r="P2600" s="4">
        <v>0</v>
      </c>
      <c r="Q2600" s="4">
        <v>12000</v>
      </c>
      <c r="R2600" s="4">
        <v>0</v>
      </c>
      <c r="S2600" s="4">
        <v>12000</v>
      </c>
      <c r="T2600" s="4">
        <v>8753.73</v>
      </c>
      <c r="U2600" s="4">
        <v>0</v>
      </c>
      <c r="V2600" s="4">
        <v>3246.27</v>
      </c>
      <c r="W2600" s="4">
        <v>0</v>
      </c>
      <c r="X2600" s="3" t="s">
        <v>37</v>
      </c>
    </row>
    <row r="2601" spans="1:24" ht="15.75" customHeight="1">
      <c r="A2601" s="3" t="s">
        <v>66</v>
      </c>
      <c r="B2601" s="3" t="s">
        <v>747</v>
      </c>
      <c r="C2601" s="3" t="s">
        <v>748</v>
      </c>
      <c r="D2601" s="3" t="s">
        <v>1920</v>
      </c>
      <c r="E2601" s="3" t="s">
        <v>1921</v>
      </c>
      <c r="F2601" s="3" t="s">
        <v>29</v>
      </c>
      <c r="G2601" s="3" t="s">
        <v>30</v>
      </c>
      <c r="H2601" s="3" t="s">
        <v>67</v>
      </c>
      <c r="I2601" s="3" t="s">
        <v>68</v>
      </c>
      <c r="J2601" s="3" t="s">
        <v>69</v>
      </c>
      <c r="K2601" s="3" t="s">
        <v>72</v>
      </c>
      <c r="L2601" s="3" t="s">
        <v>769</v>
      </c>
      <c r="M2601" s="3" t="s">
        <v>36</v>
      </c>
      <c r="N2601" s="4">
        <v>15600</v>
      </c>
      <c r="O2601" s="4">
        <v>0</v>
      </c>
      <c r="P2601" s="4">
        <v>0</v>
      </c>
      <c r="Q2601" s="4">
        <v>15600</v>
      </c>
      <c r="R2601" s="4">
        <v>0</v>
      </c>
      <c r="S2601" s="4">
        <v>15600</v>
      </c>
      <c r="T2601" s="4">
        <v>6847.63</v>
      </c>
      <c r="U2601" s="4">
        <v>0</v>
      </c>
      <c r="V2601" s="4">
        <v>8752.3700000000008</v>
      </c>
      <c r="W2601" s="4">
        <v>0</v>
      </c>
      <c r="X2601" s="3" t="s">
        <v>37</v>
      </c>
    </row>
    <row r="2602" spans="1:24" ht="15.75" customHeight="1">
      <c r="A2602" s="3" t="s">
        <v>66</v>
      </c>
      <c r="B2602" s="3" t="s">
        <v>747</v>
      </c>
      <c r="C2602" s="3" t="s">
        <v>748</v>
      </c>
      <c r="D2602" s="3" t="s">
        <v>1920</v>
      </c>
      <c r="E2602" s="3" t="s">
        <v>1921</v>
      </c>
      <c r="F2602" s="3" t="s">
        <v>29</v>
      </c>
      <c r="G2602" s="3" t="s">
        <v>30</v>
      </c>
      <c r="H2602" s="3" t="s">
        <v>67</v>
      </c>
      <c r="I2602" s="3" t="s">
        <v>68</v>
      </c>
      <c r="J2602" s="3" t="s">
        <v>69</v>
      </c>
      <c r="K2602" s="3" t="s">
        <v>74</v>
      </c>
      <c r="L2602" s="3" t="s">
        <v>770</v>
      </c>
      <c r="M2602" s="3" t="s">
        <v>36</v>
      </c>
      <c r="N2602" s="4">
        <v>1300</v>
      </c>
      <c r="O2602" s="4">
        <v>0</v>
      </c>
      <c r="P2602" s="4">
        <v>0</v>
      </c>
      <c r="Q2602" s="4">
        <v>1300</v>
      </c>
      <c r="R2602" s="4">
        <v>0</v>
      </c>
      <c r="S2602" s="4">
        <v>1300</v>
      </c>
      <c r="T2602" s="4">
        <v>378.43</v>
      </c>
      <c r="U2602" s="4">
        <v>0</v>
      </c>
      <c r="V2602" s="4">
        <v>921.57</v>
      </c>
      <c r="W2602" s="4">
        <v>0</v>
      </c>
      <c r="X2602" s="3" t="s">
        <v>37</v>
      </c>
    </row>
    <row r="2603" spans="1:24" ht="15.75" customHeight="1">
      <c r="A2603" s="3" t="s">
        <v>66</v>
      </c>
      <c r="B2603" s="3" t="s">
        <v>747</v>
      </c>
      <c r="C2603" s="3" t="s">
        <v>748</v>
      </c>
      <c r="D2603" s="3" t="s">
        <v>1920</v>
      </c>
      <c r="E2603" s="3" t="s">
        <v>1921</v>
      </c>
      <c r="F2603" s="3" t="s">
        <v>29</v>
      </c>
      <c r="G2603" s="3" t="s">
        <v>30</v>
      </c>
      <c r="H2603" s="3" t="s">
        <v>67</v>
      </c>
      <c r="I2603" s="3" t="s">
        <v>68</v>
      </c>
      <c r="J2603" s="3" t="s">
        <v>69</v>
      </c>
      <c r="K2603" s="3" t="s">
        <v>304</v>
      </c>
      <c r="L2603" s="3" t="s">
        <v>818</v>
      </c>
      <c r="M2603" s="3" t="s">
        <v>36</v>
      </c>
      <c r="N2603" s="4">
        <v>1300</v>
      </c>
      <c r="O2603" s="4">
        <v>0</v>
      </c>
      <c r="P2603" s="4">
        <v>0</v>
      </c>
      <c r="Q2603" s="4">
        <v>1300</v>
      </c>
      <c r="R2603" s="4">
        <v>0</v>
      </c>
      <c r="S2603" s="4">
        <v>0</v>
      </c>
      <c r="T2603" s="4">
        <v>0</v>
      </c>
      <c r="U2603" s="4">
        <v>1300</v>
      </c>
      <c r="V2603" s="4">
        <v>1300</v>
      </c>
      <c r="W2603" s="4">
        <v>1300</v>
      </c>
      <c r="X2603" s="3" t="s">
        <v>37</v>
      </c>
    </row>
    <row r="2604" spans="1:24" ht="15.75" customHeight="1">
      <c r="A2604" s="3" t="s">
        <v>66</v>
      </c>
      <c r="B2604" s="3" t="s">
        <v>747</v>
      </c>
      <c r="C2604" s="3" t="s">
        <v>748</v>
      </c>
      <c r="D2604" s="3" t="s">
        <v>1920</v>
      </c>
      <c r="E2604" s="3" t="s">
        <v>1921</v>
      </c>
      <c r="F2604" s="3" t="s">
        <v>29</v>
      </c>
      <c r="G2604" s="3" t="s">
        <v>30</v>
      </c>
      <c r="H2604" s="3" t="s">
        <v>67</v>
      </c>
      <c r="I2604" s="3" t="s">
        <v>68</v>
      </c>
      <c r="J2604" s="3" t="s">
        <v>69</v>
      </c>
      <c r="K2604" s="3" t="s">
        <v>82</v>
      </c>
      <c r="L2604" s="3" t="s">
        <v>774</v>
      </c>
      <c r="M2604" s="3" t="s">
        <v>36</v>
      </c>
      <c r="N2604" s="4">
        <v>177405.39</v>
      </c>
      <c r="O2604" s="4">
        <v>0</v>
      </c>
      <c r="P2604" s="4">
        <v>0</v>
      </c>
      <c r="Q2604" s="4">
        <v>177405.39</v>
      </c>
      <c r="R2604" s="4">
        <v>39.39</v>
      </c>
      <c r="S2604" s="4">
        <v>150960.60999999999</v>
      </c>
      <c r="T2604" s="4">
        <v>65975.41</v>
      </c>
      <c r="U2604" s="4">
        <v>26444.78</v>
      </c>
      <c r="V2604" s="4">
        <v>111429.98</v>
      </c>
      <c r="W2604" s="4">
        <v>26405.39</v>
      </c>
      <c r="X2604" s="3" t="s">
        <v>37</v>
      </c>
    </row>
    <row r="2605" spans="1:24" ht="15.75" customHeight="1">
      <c r="A2605" s="3" t="s">
        <v>66</v>
      </c>
      <c r="B2605" s="3" t="s">
        <v>747</v>
      </c>
      <c r="C2605" s="3" t="s">
        <v>748</v>
      </c>
      <c r="D2605" s="3" t="s">
        <v>1920</v>
      </c>
      <c r="E2605" s="3" t="s">
        <v>1921</v>
      </c>
      <c r="F2605" s="3" t="s">
        <v>29</v>
      </c>
      <c r="G2605" s="3" t="s">
        <v>30</v>
      </c>
      <c r="H2605" s="3" t="s">
        <v>67</v>
      </c>
      <c r="I2605" s="3" t="s">
        <v>68</v>
      </c>
      <c r="J2605" s="3" t="s">
        <v>69</v>
      </c>
      <c r="K2605" s="3" t="s">
        <v>84</v>
      </c>
      <c r="L2605" s="3" t="s">
        <v>775</v>
      </c>
      <c r="M2605" s="3" t="s">
        <v>36</v>
      </c>
      <c r="N2605" s="4">
        <v>152908</v>
      </c>
      <c r="O2605" s="4">
        <v>0</v>
      </c>
      <c r="P2605" s="4">
        <v>0</v>
      </c>
      <c r="Q2605" s="4">
        <v>152908</v>
      </c>
      <c r="R2605" s="4">
        <v>0</v>
      </c>
      <c r="S2605" s="4">
        <v>93240</v>
      </c>
      <c r="T2605" s="4">
        <v>52392</v>
      </c>
      <c r="U2605" s="4">
        <v>59668</v>
      </c>
      <c r="V2605" s="4">
        <v>100516</v>
      </c>
      <c r="W2605" s="4">
        <v>59668</v>
      </c>
      <c r="X2605" s="3" t="s">
        <v>37</v>
      </c>
    </row>
    <row r="2606" spans="1:24" ht="15.75" customHeight="1">
      <c r="A2606" s="3" t="s">
        <v>66</v>
      </c>
      <c r="B2606" s="3" t="s">
        <v>747</v>
      </c>
      <c r="C2606" s="3" t="s">
        <v>748</v>
      </c>
      <c r="D2606" s="3" t="s">
        <v>1920</v>
      </c>
      <c r="E2606" s="3" t="s">
        <v>1921</v>
      </c>
      <c r="F2606" s="3" t="s">
        <v>29</v>
      </c>
      <c r="G2606" s="3" t="s">
        <v>30</v>
      </c>
      <c r="H2606" s="3" t="s">
        <v>67</v>
      </c>
      <c r="I2606" s="3" t="s">
        <v>68</v>
      </c>
      <c r="J2606" s="3" t="s">
        <v>69</v>
      </c>
      <c r="K2606" s="3" t="s">
        <v>290</v>
      </c>
      <c r="L2606" s="3" t="s">
        <v>1922</v>
      </c>
      <c r="M2606" s="3" t="s">
        <v>36</v>
      </c>
      <c r="N2606" s="4">
        <v>0</v>
      </c>
      <c r="O2606" s="4">
        <v>500</v>
      </c>
      <c r="P2606" s="4">
        <v>0</v>
      </c>
      <c r="Q2606" s="4">
        <v>500</v>
      </c>
      <c r="R2606" s="4">
        <v>50</v>
      </c>
      <c r="S2606" s="4">
        <v>450</v>
      </c>
      <c r="T2606" s="4">
        <v>450</v>
      </c>
      <c r="U2606" s="4">
        <v>50</v>
      </c>
      <c r="V2606" s="4">
        <v>50</v>
      </c>
      <c r="W2606" s="4">
        <v>0</v>
      </c>
      <c r="X2606" s="3" t="s">
        <v>37</v>
      </c>
    </row>
    <row r="2607" spans="1:24" ht="15.75" customHeight="1">
      <c r="A2607" s="3" t="s">
        <v>66</v>
      </c>
      <c r="B2607" s="3" t="s">
        <v>747</v>
      </c>
      <c r="C2607" s="3" t="s">
        <v>748</v>
      </c>
      <c r="D2607" s="3" t="s">
        <v>1920</v>
      </c>
      <c r="E2607" s="3" t="s">
        <v>1921</v>
      </c>
      <c r="F2607" s="3" t="s">
        <v>29</v>
      </c>
      <c r="G2607" s="3" t="s">
        <v>30</v>
      </c>
      <c r="H2607" s="3" t="s">
        <v>67</v>
      </c>
      <c r="I2607" s="3" t="s">
        <v>68</v>
      </c>
      <c r="J2607" s="3" t="s">
        <v>69</v>
      </c>
      <c r="K2607" s="3" t="s">
        <v>86</v>
      </c>
      <c r="L2607" s="3" t="s">
        <v>819</v>
      </c>
      <c r="M2607" s="3" t="s">
        <v>36</v>
      </c>
      <c r="N2607" s="4">
        <v>0</v>
      </c>
      <c r="O2607" s="4">
        <v>800</v>
      </c>
      <c r="P2607" s="4">
        <v>0</v>
      </c>
      <c r="Q2607" s="4">
        <v>800</v>
      </c>
      <c r="R2607" s="4">
        <v>87.5</v>
      </c>
      <c r="S2607" s="4">
        <v>712.5</v>
      </c>
      <c r="T2607" s="4">
        <v>127.68</v>
      </c>
      <c r="U2607" s="4">
        <v>87.5</v>
      </c>
      <c r="V2607" s="4">
        <v>672.32</v>
      </c>
      <c r="W2607" s="4">
        <v>0</v>
      </c>
      <c r="X2607" s="3" t="s">
        <v>37</v>
      </c>
    </row>
    <row r="2608" spans="1:24" ht="15.75" customHeight="1">
      <c r="A2608" s="3" t="s">
        <v>66</v>
      </c>
      <c r="B2608" s="3" t="s">
        <v>747</v>
      </c>
      <c r="C2608" s="3" t="s">
        <v>748</v>
      </c>
      <c r="D2608" s="3" t="s">
        <v>1920</v>
      </c>
      <c r="E2608" s="3" t="s">
        <v>1921</v>
      </c>
      <c r="F2608" s="3" t="s">
        <v>29</v>
      </c>
      <c r="G2608" s="3" t="s">
        <v>30</v>
      </c>
      <c r="H2608" s="3" t="s">
        <v>67</v>
      </c>
      <c r="I2608" s="3" t="s">
        <v>68</v>
      </c>
      <c r="J2608" s="3" t="s">
        <v>69</v>
      </c>
      <c r="K2608" s="3" t="s">
        <v>88</v>
      </c>
      <c r="L2608" s="3" t="s">
        <v>776</v>
      </c>
      <c r="M2608" s="3" t="s">
        <v>36</v>
      </c>
      <c r="N2608" s="4">
        <v>500</v>
      </c>
      <c r="O2608" s="4">
        <v>0</v>
      </c>
      <c r="P2608" s="4">
        <v>0</v>
      </c>
      <c r="Q2608" s="4">
        <v>500</v>
      </c>
      <c r="R2608" s="4">
        <v>0</v>
      </c>
      <c r="S2608" s="4">
        <v>0</v>
      </c>
      <c r="T2608" s="4">
        <v>0</v>
      </c>
      <c r="U2608" s="4">
        <v>500</v>
      </c>
      <c r="V2608" s="4">
        <v>500</v>
      </c>
      <c r="W2608" s="4">
        <v>500</v>
      </c>
      <c r="X2608" s="3" t="s">
        <v>37</v>
      </c>
    </row>
    <row r="2609" spans="1:24" ht="15.75" customHeight="1">
      <c r="A2609" s="3" t="s">
        <v>66</v>
      </c>
      <c r="B2609" s="3" t="s">
        <v>747</v>
      </c>
      <c r="C2609" s="3" t="s">
        <v>748</v>
      </c>
      <c r="D2609" s="3" t="s">
        <v>1920</v>
      </c>
      <c r="E2609" s="3" t="s">
        <v>1921</v>
      </c>
      <c r="F2609" s="3" t="s">
        <v>29</v>
      </c>
      <c r="G2609" s="3" t="s">
        <v>30</v>
      </c>
      <c r="H2609" s="3" t="s">
        <v>67</v>
      </c>
      <c r="I2609" s="3" t="s">
        <v>68</v>
      </c>
      <c r="J2609" s="3" t="s">
        <v>69</v>
      </c>
      <c r="K2609" s="3" t="s">
        <v>90</v>
      </c>
      <c r="L2609" s="3" t="s">
        <v>1681</v>
      </c>
      <c r="M2609" s="3" t="s">
        <v>36</v>
      </c>
      <c r="N2609" s="4">
        <v>2100</v>
      </c>
      <c r="O2609" s="4">
        <v>0</v>
      </c>
      <c r="P2609" s="4">
        <v>0</v>
      </c>
      <c r="Q2609" s="4">
        <v>2100</v>
      </c>
      <c r="R2609" s="4">
        <v>0</v>
      </c>
      <c r="S2609" s="4">
        <v>0</v>
      </c>
      <c r="T2609" s="4">
        <v>0</v>
      </c>
      <c r="U2609" s="4">
        <v>2100</v>
      </c>
      <c r="V2609" s="4">
        <v>2100</v>
      </c>
      <c r="W2609" s="4">
        <v>2100</v>
      </c>
      <c r="X2609" s="3" t="s">
        <v>37</v>
      </c>
    </row>
    <row r="2610" spans="1:24" ht="15.75" customHeight="1">
      <c r="A2610" s="3" t="s">
        <v>66</v>
      </c>
      <c r="B2610" s="3" t="s">
        <v>747</v>
      </c>
      <c r="C2610" s="3" t="s">
        <v>748</v>
      </c>
      <c r="D2610" s="3" t="s">
        <v>1920</v>
      </c>
      <c r="E2610" s="3" t="s">
        <v>1921</v>
      </c>
      <c r="F2610" s="3" t="s">
        <v>29</v>
      </c>
      <c r="G2610" s="3" t="s">
        <v>30</v>
      </c>
      <c r="H2610" s="3" t="s">
        <v>67</v>
      </c>
      <c r="I2610" s="3" t="s">
        <v>68</v>
      </c>
      <c r="J2610" s="3" t="s">
        <v>69</v>
      </c>
      <c r="K2610" s="3" t="s">
        <v>92</v>
      </c>
      <c r="L2610" s="3" t="s">
        <v>777</v>
      </c>
      <c r="M2610" s="3" t="s">
        <v>36</v>
      </c>
      <c r="N2610" s="4">
        <v>7188.6</v>
      </c>
      <c r="O2610" s="4">
        <v>0</v>
      </c>
      <c r="P2610" s="4">
        <v>0</v>
      </c>
      <c r="Q2610" s="4">
        <v>7188.6</v>
      </c>
      <c r="R2610" s="4">
        <v>0</v>
      </c>
      <c r="S2610" s="4">
        <v>0</v>
      </c>
      <c r="T2610" s="4">
        <v>0</v>
      </c>
      <c r="U2610" s="4">
        <v>7188.6</v>
      </c>
      <c r="V2610" s="4">
        <v>7188.6</v>
      </c>
      <c r="W2610" s="4">
        <v>7188.6</v>
      </c>
      <c r="X2610" s="3" t="s">
        <v>37</v>
      </c>
    </row>
    <row r="2611" spans="1:24" ht="15.75" customHeight="1">
      <c r="A2611" s="3" t="s">
        <v>66</v>
      </c>
      <c r="B2611" s="3" t="s">
        <v>747</v>
      </c>
      <c r="C2611" s="3" t="s">
        <v>748</v>
      </c>
      <c r="D2611" s="3" t="s">
        <v>1920</v>
      </c>
      <c r="E2611" s="3" t="s">
        <v>1921</v>
      </c>
      <c r="F2611" s="3" t="s">
        <v>29</v>
      </c>
      <c r="G2611" s="3" t="s">
        <v>30</v>
      </c>
      <c r="H2611" s="3" t="s">
        <v>67</v>
      </c>
      <c r="I2611" s="3" t="s">
        <v>68</v>
      </c>
      <c r="J2611" s="3" t="s">
        <v>69</v>
      </c>
      <c r="K2611" s="3" t="s">
        <v>94</v>
      </c>
      <c r="L2611" s="3" t="s">
        <v>778</v>
      </c>
      <c r="M2611" s="3" t="s">
        <v>36</v>
      </c>
      <c r="N2611" s="4">
        <v>2500</v>
      </c>
      <c r="O2611" s="4">
        <v>0</v>
      </c>
      <c r="P2611" s="4">
        <v>0</v>
      </c>
      <c r="Q2611" s="4">
        <v>2500</v>
      </c>
      <c r="R2611" s="4">
        <v>2500</v>
      </c>
      <c r="S2611" s="4">
        <v>0</v>
      </c>
      <c r="T2611" s="4">
        <v>0</v>
      </c>
      <c r="U2611" s="4">
        <v>2500</v>
      </c>
      <c r="V2611" s="4">
        <v>2500</v>
      </c>
      <c r="W2611" s="4">
        <v>0</v>
      </c>
      <c r="X2611" s="3" t="s">
        <v>37</v>
      </c>
    </row>
    <row r="2612" spans="1:24" ht="15.75" customHeight="1">
      <c r="A2612" s="3" t="s">
        <v>66</v>
      </c>
      <c r="B2612" s="3" t="s">
        <v>747</v>
      </c>
      <c r="C2612" s="3" t="s">
        <v>748</v>
      </c>
      <c r="D2612" s="3" t="s">
        <v>1920</v>
      </c>
      <c r="E2612" s="3" t="s">
        <v>1921</v>
      </c>
      <c r="F2612" s="3" t="s">
        <v>29</v>
      </c>
      <c r="G2612" s="3" t="s">
        <v>30</v>
      </c>
      <c r="H2612" s="3" t="s">
        <v>67</v>
      </c>
      <c r="I2612" s="3" t="s">
        <v>68</v>
      </c>
      <c r="J2612" s="3" t="s">
        <v>69</v>
      </c>
      <c r="K2612" s="3" t="s">
        <v>102</v>
      </c>
      <c r="L2612" s="3" t="s">
        <v>780</v>
      </c>
      <c r="M2612" s="3" t="s">
        <v>36</v>
      </c>
      <c r="N2612" s="4">
        <v>3000</v>
      </c>
      <c r="O2612" s="4">
        <v>0</v>
      </c>
      <c r="P2612" s="4">
        <v>0</v>
      </c>
      <c r="Q2612" s="4">
        <v>3000</v>
      </c>
      <c r="R2612" s="4">
        <v>1600</v>
      </c>
      <c r="S2612" s="4">
        <v>0</v>
      </c>
      <c r="T2612" s="4">
        <v>0</v>
      </c>
      <c r="U2612" s="4">
        <v>3000</v>
      </c>
      <c r="V2612" s="4">
        <v>3000</v>
      </c>
      <c r="W2612" s="4">
        <v>1400</v>
      </c>
      <c r="X2612" s="3" t="s">
        <v>37</v>
      </c>
    </row>
    <row r="2613" spans="1:24" ht="15.75" customHeight="1">
      <c r="A2613" s="3" t="s">
        <v>66</v>
      </c>
      <c r="B2613" s="3" t="s">
        <v>747</v>
      </c>
      <c r="C2613" s="3" t="s">
        <v>748</v>
      </c>
      <c r="D2613" s="3" t="s">
        <v>1920</v>
      </c>
      <c r="E2613" s="3" t="s">
        <v>1921</v>
      </c>
      <c r="F2613" s="3" t="s">
        <v>29</v>
      </c>
      <c r="G2613" s="3" t="s">
        <v>30</v>
      </c>
      <c r="H2613" s="3" t="s">
        <v>67</v>
      </c>
      <c r="I2613" s="3" t="s">
        <v>68</v>
      </c>
      <c r="J2613" s="3" t="s">
        <v>69</v>
      </c>
      <c r="K2613" s="3" t="s">
        <v>573</v>
      </c>
      <c r="L2613" s="3" t="s">
        <v>1923</v>
      </c>
      <c r="M2613" s="3" t="s">
        <v>36</v>
      </c>
      <c r="N2613" s="4">
        <v>1241</v>
      </c>
      <c r="O2613" s="4">
        <v>0</v>
      </c>
      <c r="P2613" s="4">
        <v>0</v>
      </c>
      <c r="Q2613" s="4">
        <v>1241</v>
      </c>
      <c r="R2613" s="4">
        <v>0</v>
      </c>
      <c r="S2613" s="4">
        <v>0</v>
      </c>
      <c r="T2613" s="4">
        <v>0</v>
      </c>
      <c r="U2613" s="4">
        <v>1241</v>
      </c>
      <c r="V2613" s="4">
        <v>1241</v>
      </c>
      <c r="W2613" s="4">
        <v>1241</v>
      </c>
      <c r="X2613" s="3" t="s">
        <v>37</v>
      </c>
    </row>
    <row r="2614" spans="1:24" ht="15.75" customHeight="1">
      <c r="A2614" s="3" t="s">
        <v>66</v>
      </c>
      <c r="B2614" s="3" t="s">
        <v>747</v>
      </c>
      <c r="C2614" s="3" t="s">
        <v>748</v>
      </c>
      <c r="D2614" s="3" t="s">
        <v>1920</v>
      </c>
      <c r="E2614" s="3" t="s">
        <v>1921</v>
      </c>
      <c r="F2614" s="3" t="s">
        <v>29</v>
      </c>
      <c r="G2614" s="3" t="s">
        <v>30</v>
      </c>
      <c r="H2614" s="3" t="s">
        <v>67</v>
      </c>
      <c r="I2614" s="3" t="s">
        <v>68</v>
      </c>
      <c r="J2614" s="3" t="s">
        <v>69</v>
      </c>
      <c r="K2614" s="3" t="s">
        <v>104</v>
      </c>
      <c r="L2614" s="3" t="s">
        <v>781</v>
      </c>
      <c r="M2614" s="3" t="s">
        <v>36</v>
      </c>
      <c r="N2614" s="4">
        <v>800</v>
      </c>
      <c r="O2614" s="4">
        <v>-300</v>
      </c>
      <c r="P2614" s="4">
        <v>0</v>
      </c>
      <c r="Q2614" s="4">
        <v>500</v>
      </c>
      <c r="R2614" s="4">
        <v>500</v>
      </c>
      <c r="S2614" s="4">
        <v>0</v>
      </c>
      <c r="T2614" s="4">
        <v>0</v>
      </c>
      <c r="U2614" s="4">
        <v>500</v>
      </c>
      <c r="V2614" s="4">
        <v>500</v>
      </c>
      <c r="W2614" s="4">
        <v>0</v>
      </c>
      <c r="X2614" s="3" t="s">
        <v>37</v>
      </c>
    </row>
    <row r="2615" spans="1:24" ht="15.75" customHeight="1">
      <c r="A2615" s="3" t="s">
        <v>66</v>
      </c>
      <c r="B2615" s="3" t="s">
        <v>747</v>
      </c>
      <c r="C2615" s="3" t="s">
        <v>748</v>
      </c>
      <c r="D2615" s="3" t="s">
        <v>1920</v>
      </c>
      <c r="E2615" s="3" t="s">
        <v>1921</v>
      </c>
      <c r="F2615" s="3" t="s">
        <v>29</v>
      </c>
      <c r="G2615" s="3" t="s">
        <v>30</v>
      </c>
      <c r="H2615" s="3" t="s">
        <v>67</v>
      </c>
      <c r="I2615" s="3" t="s">
        <v>68</v>
      </c>
      <c r="J2615" s="3" t="s">
        <v>69</v>
      </c>
      <c r="K2615" s="3" t="s">
        <v>106</v>
      </c>
      <c r="L2615" s="3" t="s">
        <v>782</v>
      </c>
      <c r="M2615" s="3" t="s">
        <v>36</v>
      </c>
      <c r="N2615" s="4">
        <v>4482</v>
      </c>
      <c r="O2615" s="4">
        <v>0</v>
      </c>
      <c r="P2615" s="4">
        <v>0</v>
      </c>
      <c r="Q2615" s="4">
        <v>4482</v>
      </c>
      <c r="R2615" s="4">
        <v>2588.42</v>
      </c>
      <c r="S2615" s="4">
        <v>1893.58</v>
      </c>
      <c r="T2615" s="4">
        <v>1893.58</v>
      </c>
      <c r="U2615" s="4">
        <v>2588.42</v>
      </c>
      <c r="V2615" s="4">
        <v>2588.42</v>
      </c>
      <c r="W2615" s="4">
        <v>0</v>
      </c>
      <c r="X2615" s="3" t="s">
        <v>37</v>
      </c>
    </row>
    <row r="2616" spans="1:24" ht="15.75" customHeight="1">
      <c r="A2616" s="3" t="s">
        <v>66</v>
      </c>
      <c r="B2616" s="3" t="s">
        <v>747</v>
      </c>
      <c r="C2616" s="3" t="s">
        <v>748</v>
      </c>
      <c r="D2616" s="3" t="s">
        <v>1920</v>
      </c>
      <c r="E2616" s="3" t="s">
        <v>1921</v>
      </c>
      <c r="F2616" s="3" t="s">
        <v>29</v>
      </c>
      <c r="G2616" s="3" t="s">
        <v>30</v>
      </c>
      <c r="H2616" s="3" t="s">
        <v>67</v>
      </c>
      <c r="I2616" s="3" t="s">
        <v>68</v>
      </c>
      <c r="J2616" s="3" t="s">
        <v>69</v>
      </c>
      <c r="K2616" s="3" t="s">
        <v>108</v>
      </c>
      <c r="L2616" s="3" t="s">
        <v>1682</v>
      </c>
      <c r="M2616" s="3" t="s">
        <v>36</v>
      </c>
      <c r="N2616" s="4">
        <v>2192</v>
      </c>
      <c r="O2616" s="4">
        <v>6000</v>
      </c>
      <c r="P2616" s="4">
        <v>0</v>
      </c>
      <c r="Q2616" s="4">
        <v>8192</v>
      </c>
      <c r="R2616" s="4">
        <v>2961.4</v>
      </c>
      <c r="S2616" s="4">
        <v>5230.6000000000004</v>
      </c>
      <c r="T2616" s="4">
        <v>5230.6000000000004</v>
      </c>
      <c r="U2616" s="4">
        <v>2961.4</v>
      </c>
      <c r="V2616" s="4">
        <v>2961.4</v>
      </c>
      <c r="W2616" s="4">
        <v>0</v>
      </c>
      <c r="X2616" s="3" t="s">
        <v>37</v>
      </c>
    </row>
    <row r="2617" spans="1:24" ht="15.75" customHeight="1">
      <c r="A2617" s="3" t="s">
        <v>66</v>
      </c>
      <c r="B2617" s="3" t="s">
        <v>747</v>
      </c>
      <c r="C2617" s="3" t="s">
        <v>748</v>
      </c>
      <c r="D2617" s="3" t="s">
        <v>1920</v>
      </c>
      <c r="E2617" s="3" t="s">
        <v>1921</v>
      </c>
      <c r="F2617" s="3" t="s">
        <v>29</v>
      </c>
      <c r="G2617" s="3" t="s">
        <v>30</v>
      </c>
      <c r="H2617" s="3" t="s">
        <v>67</v>
      </c>
      <c r="I2617" s="3" t="s">
        <v>68</v>
      </c>
      <c r="J2617" s="3" t="s">
        <v>69</v>
      </c>
      <c r="K2617" s="3" t="s">
        <v>110</v>
      </c>
      <c r="L2617" s="3" t="s">
        <v>783</v>
      </c>
      <c r="M2617" s="3" t="s">
        <v>36</v>
      </c>
      <c r="N2617" s="4">
        <v>7512.61</v>
      </c>
      <c r="O2617" s="4">
        <v>0</v>
      </c>
      <c r="P2617" s="4">
        <v>0</v>
      </c>
      <c r="Q2617" s="4">
        <v>7512.61</v>
      </c>
      <c r="R2617" s="4">
        <v>0</v>
      </c>
      <c r="S2617" s="4">
        <v>0</v>
      </c>
      <c r="T2617" s="4">
        <v>0</v>
      </c>
      <c r="U2617" s="4">
        <v>7512.61</v>
      </c>
      <c r="V2617" s="4">
        <v>7512.61</v>
      </c>
      <c r="W2617" s="4">
        <v>7512.61</v>
      </c>
      <c r="X2617" s="3" t="s">
        <v>37</v>
      </c>
    </row>
    <row r="2618" spans="1:24" ht="15.75" customHeight="1">
      <c r="A2618" s="3" t="s">
        <v>66</v>
      </c>
      <c r="B2618" s="3" t="s">
        <v>747</v>
      </c>
      <c r="C2618" s="3" t="s">
        <v>748</v>
      </c>
      <c r="D2618" s="3" t="s">
        <v>1920</v>
      </c>
      <c r="E2618" s="3" t="s">
        <v>1921</v>
      </c>
      <c r="F2618" s="3" t="s">
        <v>29</v>
      </c>
      <c r="G2618" s="3" t="s">
        <v>30</v>
      </c>
      <c r="H2618" s="3" t="s">
        <v>67</v>
      </c>
      <c r="I2618" s="3" t="s">
        <v>68</v>
      </c>
      <c r="J2618" s="3" t="s">
        <v>69</v>
      </c>
      <c r="K2618" s="3" t="s">
        <v>310</v>
      </c>
      <c r="L2618" s="3" t="s">
        <v>784</v>
      </c>
      <c r="M2618" s="3" t="s">
        <v>36</v>
      </c>
      <c r="N2618" s="4">
        <v>6000</v>
      </c>
      <c r="O2618" s="4">
        <v>0</v>
      </c>
      <c r="P2618" s="4">
        <v>0</v>
      </c>
      <c r="Q2618" s="4">
        <v>6000</v>
      </c>
      <c r="R2618" s="4">
        <v>0</v>
      </c>
      <c r="S2618" s="4">
        <v>0</v>
      </c>
      <c r="T2618" s="4">
        <v>0</v>
      </c>
      <c r="U2618" s="4">
        <v>6000</v>
      </c>
      <c r="V2618" s="4">
        <v>6000</v>
      </c>
      <c r="W2618" s="4">
        <v>6000</v>
      </c>
      <c r="X2618" s="3" t="s">
        <v>37</v>
      </c>
    </row>
    <row r="2619" spans="1:24" ht="15.75" customHeight="1">
      <c r="A2619" s="3" t="s">
        <v>66</v>
      </c>
      <c r="B2619" s="3" t="s">
        <v>747</v>
      </c>
      <c r="C2619" s="3" t="s">
        <v>748</v>
      </c>
      <c r="D2619" s="3" t="s">
        <v>1920</v>
      </c>
      <c r="E2619" s="3" t="s">
        <v>1921</v>
      </c>
      <c r="F2619" s="3" t="s">
        <v>29</v>
      </c>
      <c r="G2619" s="3" t="s">
        <v>30</v>
      </c>
      <c r="H2619" s="3" t="s">
        <v>67</v>
      </c>
      <c r="I2619" s="3" t="s">
        <v>68</v>
      </c>
      <c r="J2619" s="3" t="s">
        <v>69</v>
      </c>
      <c r="K2619" s="3" t="s">
        <v>112</v>
      </c>
      <c r="L2619" s="3" t="s">
        <v>785</v>
      </c>
      <c r="M2619" s="3" t="s">
        <v>36</v>
      </c>
      <c r="N2619" s="4">
        <v>3000</v>
      </c>
      <c r="O2619" s="4">
        <v>-500</v>
      </c>
      <c r="P2619" s="4">
        <v>0</v>
      </c>
      <c r="Q2619" s="4">
        <v>2500</v>
      </c>
      <c r="R2619" s="4">
        <v>2500</v>
      </c>
      <c r="S2619" s="4">
        <v>0</v>
      </c>
      <c r="T2619" s="4">
        <v>0</v>
      </c>
      <c r="U2619" s="4">
        <v>2500</v>
      </c>
      <c r="V2619" s="4">
        <v>2500</v>
      </c>
      <c r="W2619" s="4">
        <v>0</v>
      </c>
      <c r="X2619" s="3" t="s">
        <v>37</v>
      </c>
    </row>
    <row r="2620" spans="1:24" ht="15.75" customHeight="1">
      <c r="A2620" s="3" t="s">
        <v>66</v>
      </c>
      <c r="B2620" s="3" t="s">
        <v>747</v>
      </c>
      <c r="C2620" s="3" t="s">
        <v>748</v>
      </c>
      <c r="D2620" s="3" t="s">
        <v>1920</v>
      </c>
      <c r="E2620" s="3" t="s">
        <v>1921</v>
      </c>
      <c r="F2620" s="3" t="s">
        <v>29</v>
      </c>
      <c r="G2620" s="3" t="s">
        <v>30</v>
      </c>
      <c r="H2620" s="3" t="s">
        <v>67</v>
      </c>
      <c r="I2620" s="3" t="s">
        <v>68</v>
      </c>
      <c r="J2620" s="3" t="s">
        <v>69</v>
      </c>
      <c r="K2620" s="3" t="s">
        <v>744</v>
      </c>
      <c r="L2620" s="3" t="s">
        <v>1924</v>
      </c>
      <c r="M2620" s="3" t="s">
        <v>36</v>
      </c>
      <c r="N2620" s="4">
        <v>5659</v>
      </c>
      <c r="O2620" s="4">
        <v>0</v>
      </c>
      <c r="P2620" s="4">
        <v>0</v>
      </c>
      <c r="Q2620" s="4">
        <v>5659</v>
      </c>
      <c r="R2620" s="4">
        <v>0</v>
      </c>
      <c r="S2620" s="4">
        <v>0</v>
      </c>
      <c r="T2620" s="4">
        <v>0</v>
      </c>
      <c r="U2620" s="4">
        <v>5659</v>
      </c>
      <c r="V2620" s="4">
        <v>5659</v>
      </c>
      <c r="W2620" s="4">
        <v>5659</v>
      </c>
      <c r="X2620" s="3" t="s">
        <v>37</v>
      </c>
    </row>
    <row r="2621" spans="1:24" ht="15.75" customHeight="1">
      <c r="A2621" s="3" t="s">
        <v>66</v>
      </c>
      <c r="B2621" s="3" t="s">
        <v>747</v>
      </c>
      <c r="C2621" s="3" t="s">
        <v>748</v>
      </c>
      <c r="D2621" s="3" t="s">
        <v>1920</v>
      </c>
      <c r="E2621" s="3" t="s">
        <v>1921</v>
      </c>
      <c r="F2621" s="3" t="s">
        <v>29</v>
      </c>
      <c r="G2621" s="3" t="s">
        <v>30</v>
      </c>
      <c r="H2621" s="3" t="s">
        <v>67</v>
      </c>
      <c r="I2621" s="3" t="s">
        <v>68</v>
      </c>
      <c r="J2621" s="3" t="s">
        <v>69</v>
      </c>
      <c r="K2621" s="3" t="s">
        <v>441</v>
      </c>
      <c r="L2621" s="3" t="s">
        <v>1925</v>
      </c>
      <c r="M2621" s="3" t="s">
        <v>36</v>
      </c>
      <c r="N2621" s="4">
        <v>7200</v>
      </c>
      <c r="O2621" s="4">
        <v>-6500</v>
      </c>
      <c r="P2621" s="4">
        <v>0</v>
      </c>
      <c r="Q2621" s="4">
        <v>700</v>
      </c>
      <c r="R2621" s="4">
        <v>0</v>
      </c>
      <c r="S2621" s="4">
        <v>0</v>
      </c>
      <c r="T2621" s="4">
        <v>0</v>
      </c>
      <c r="U2621" s="4">
        <v>700</v>
      </c>
      <c r="V2621" s="4">
        <v>700</v>
      </c>
      <c r="W2621" s="4">
        <v>700</v>
      </c>
      <c r="X2621" s="3" t="s">
        <v>37</v>
      </c>
    </row>
    <row r="2622" spans="1:24" ht="15.75" customHeight="1">
      <c r="A2622" s="3" t="s">
        <v>114</v>
      </c>
      <c r="B2622" s="3" t="s">
        <v>747</v>
      </c>
      <c r="C2622" s="3" t="s">
        <v>748</v>
      </c>
      <c r="D2622" s="3" t="s">
        <v>1920</v>
      </c>
      <c r="E2622" s="3" t="s">
        <v>1921</v>
      </c>
      <c r="F2622" s="3" t="s">
        <v>29</v>
      </c>
      <c r="G2622" s="3" t="s">
        <v>30</v>
      </c>
      <c r="H2622" s="3" t="s">
        <v>67</v>
      </c>
      <c r="I2622" s="3" t="s">
        <v>68</v>
      </c>
      <c r="J2622" s="3" t="s">
        <v>115</v>
      </c>
      <c r="K2622" s="3" t="s">
        <v>116</v>
      </c>
      <c r="L2622" s="3" t="s">
        <v>787</v>
      </c>
      <c r="M2622" s="3" t="s">
        <v>36</v>
      </c>
      <c r="N2622" s="4">
        <v>200</v>
      </c>
      <c r="O2622" s="4">
        <v>0</v>
      </c>
      <c r="P2622" s="4">
        <v>0</v>
      </c>
      <c r="Q2622" s="4">
        <v>200</v>
      </c>
      <c r="R2622" s="4">
        <v>0</v>
      </c>
      <c r="S2622" s="4">
        <v>0</v>
      </c>
      <c r="T2622" s="4">
        <v>0</v>
      </c>
      <c r="U2622" s="4">
        <v>200</v>
      </c>
      <c r="V2622" s="4">
        <v>200</v>
      </c>
      <c r="W2622" s="4">
        <v>200</v>
      </c>
      <c r="X2622" s="3" t="s">
        <v>37</v>
      </c>
    </row>
    <row r="2623" spans="1:24" ht="15.75" customHeight="1">
      <c r="A2623" s="3" t="s">
        <v>118</v>
      </c>
      <c r="B2623" s="3" t="s">
        <v>747</v>
      </c>
      <c r="C2623" s="3" t="s">
        <v>748</v>
      </c>
      <c r="D2623" s="3" t="s">
        <v>1920</v>
      </c>
      <c r="E2623" s="3" t="s">
        <v>1921</v>
      </c>
      <c r="F2623" s="3" t="s">
        <v>788</v>
      </c>
      <c r="G2623" s="3" t="s">
        <v>789</v>
      </c>
      <c r="H2623" s="3" t="s">
        <v>790</v>
      </c>
      <c r="I2623" s="3" t="s">
        <v>791</v>
      </c>
      <c r="J2623" s="3" t="s">
        <v>123</v>
      </c>
      <c r="K2623" s="3" t="s">
        <v>169</v>
      </c>
      <c r="L2623" s="3" t="s">
        <v>826</v>
      </c>
      <c r="M2623" s="3" t="s">
        <v>126</v>
      </c>
      <c r="N2623" s="4">
        <v>220714</v>
      </c>
      <c r="O2623" s="4">
        <v>-35440.61</v>
      </c>
      <c r="P2623" s="4">
        <v>0</v>
      </c>
      <c r="Q2623" s="4">
        <v>185273.39</v>
      </c>
      <c r="R2623" s="4">
        <v>8844.9500000000007</v>
      </c>
      <c r="S2623" s="4">
        <v>140572.54999999999</v>
      </c>
      <c r="T2623" s="4">
        <v>118428.56</v>
      </c>
      <c r="U2623" s="4">
        <v>44700.84</v>
      </c>
      <c r="V2623" s="4">
        <v>66844.83</v>
      </c>
      <c r="W2623" s="4">
        <v>35855.89</v>
      </c>
      <c r="X2623" s="3" t="s">
        <v>127</v>
      </c>
    </row>
    <row r="2624" spans="1:24" ht="15.75" customHeight="1">
      <c r="A2624" s="3" t="s">
        <v>118</v>
      </c>
      <c r="B2624" s="3" t="s">
        <v>747</v>
      </c>
      <c r="C2624" s="3" t="s">
        <v>748</v>
      </c>
      <c r="D2624" s="3" t="s">
        <v>1920</v>
      </c>
      <c r="E2624" s="3" t="s">
        <v>1921</v>
      </c>
      <c r="F2624" s="3" t="s">
        <v>788</v>
      </c>
      <c r="G2624" s="3" t="s">
        <v>789</v>
      </c>
      <c r="H2624" s="3" t="s">
        <v>790</v>
      </c>
      <c r="I2624" s="3" t="s">
        <v>791</v>
      </c>
      <c r="J2624" s="3" t="s">
        <v>123</v>
      </c>
      <c r="K2624" s="3" t="s">
        <v>160</v>
      </c>
      <c r="L2624" s="3" t="s">
        <v>806</v>
      </c>
      <c r="M2624" s="3" t="s">
        <v>126</v>
      </c>
      <c r="N2624" s="4">
        <v>0</v>
      </c>
      <c r="O2624" s="4">
        <v>4333.78</v>
      </c>
      <c r="P2624" s="4">
        <v>0</v>
      </c>
      <c r="Q2624" s="4">
        <v>4333.78</v>
      </c>
      <c r="R2624" s="4">
        <v>77.319999999999993</v>
      </c>
      <c r="S2624" s="4">
        <v>3822.68</v>
      </c>
      <c r="T2624" s="4">
        <v>0</v>
      </c>
      <c r="U2624" s="4">
        <v>511.1</v>
      </c>
      <c r="V2624" s="4">
        <v>4333.78</v>
      </c>
      <c r="W2624" s="4">
        <v>433.78</v>
      </c>
      <c r="X2624" s="3" t="s">
        <v>127</v>
      </c>
    </row>
    <row r="2625" spans="1:24" ht="15.75" customHeight="1">
      <c r="A2625" s="3" t="s">
        <v>243</v>
      </c>
      <c r="B2625" s="3" t="s">
        <v>747</v>
      </c>
      <c r="C2625" s="3" t="s">
        <v>748</v>
      </c>
      <c r="D2625" s="3" t="s">
        <v>1920</v>
      </c>
      <c r="E2625" s="3" t="s">
        <v>1921</v>
      </c>
      <c r="F2625" s="3" t="s">
        <v>29</v>
      </c>
      <c r="G2625" s="3" t="s">
        <v>30</v>
      </c>
      <c r="H2625" s="3" t="s">
        <v>67</v>
      </c>
      <c r="I2625" s="3" t="s">
        <v>68</v>
      </c>
      <c r="J2625" s="3" t="s">
        <v>244</v>
      </c>
      <c r="K2625" s="3" t="s">
        <v>248</v>
      </c>
      <c r="L2625" s="3" t="s">
        <v>1926</v>
      </c>
      <c r="M2625" s="3" t="s">
        <v>36</v>
      </c>
      <c r="N2625" s="4">
        <v>2000</v>
      </c>
      <c r="O2625" s="4">
        <v>0</v>
      </c>
      <c r="P2625" s="4">
        <v>0</v>
      </c>
      <c r="Q2625" s="4">
        <v>2000</v>
      </c>
      <c r="R2625" s="4">
        <v>0</v>
      </c>
      <c r="S2625" s="4">
        <v>0</v>
      </c>
      <c r="T2625" s="4">
        <v>0</v>
      </c>
      <c r="U2625" s="4">
        <v>2000</v>
      </c>
      <c r="V2625" s="4">
        <v>2000</v>
      </c>
      <c r="W2625" s="4">
        <v>2000</v>
      </c>
      <c r="X2625" s="3" t="s">
        <v>247</v>
      </c>
    </row>
    <row r="2626" spans="1:24" ht="15.75" customHeight="1">
      <c r="A2626" s="3" t="s">
        <v>243</v>
      </c>
      <c r="B2626" s="3" t="s">
        <v>747</v>
      </c>
      <c r="C2626" s="3" t="s">
        <v>748</v>
      </c>
      <c r="D2626" s="3" t="s">
        <v>1920</v>
      </c>
      <c r="E2626" s="3" t="s">
        <v>1921</v>
      </c>
      <c r="F2626" s="3" t="s">
        <v>29</v>
      </c>
      <c r="G2626" s="3" t="s">
        <v>30</v>
      </c>
      <c r="H2626" s="3" t="s">
        <v>67</v>
      </c>
      <c r="I2626" s="3" t="s">
        <v>68</v>
      </c>
      <c r="J2626" s="3" t="s">
        <v>244</v>
      </c>
      <c r="K2626" s="3" t="s">
        <v>250</v>
      </c>
      <c r="L2626" s="3" t="s">
        <v>1927</v>
      </c>
      <c r="M2626" s="3" t="s">
        <v>36</v>
      </c>
      <c r="N2626" s="4">
        <v>19000</v>
      </c>
      <c r="O2626" s="4">
        <v>0</v>
      </c>
      <c r="P2626" s="4">
        <v>0</v>
      </c>
      <c r="Q2626" s="4">
        <v>19000</v>
      </c>
      <c r="R2626" s="4">
        <v>0</v>
      </c>
      <c r="S2626" s="4">
        <v>0</v>
      </c>
      <c r="T2626" s="4">
        <v>0</v>
      </c>
      <c r="U2626" s="4">
        <v>19000</v>
      </c>
      <c r="V2626" s="4">
        <v>19000</v>
      </c>
      <c r="W2626" s="4">
        <v>19000</v>
      </c>
      <c r="X2626" s="3" t="s">
        <v>247</v>
      </c>
    </row>
    <row r="2627" spans="1:24" ht="15.75" customHeight="1">
      <c r="A2627" s="3" t="s">
        <v>243</v>
      </c>
      <c r="B2627" s="3" t="s">
        <v>747</v>
      </c>
      <c r="C2627" s="3" t="s">
        <v>748</v>
      </c>
      <c r="D2627" s="3" t="s">
        <v>1920</v>
      </c>
      <c r="E2627" s="3" t="s">
        <v>1921</v>
      </c>
      <c r="F2627" s="3" t="s">
        <v>788</v>
      </c>
      <c r="G2627" s="3" t="s">
        <v>789</v>
      </c>
      <c r="H2627" s="3" t="s">
        <v>790</v>
      </c>
      <c r="I2627" s="3" t="s">
        <v>791</v>
      </c>
      <c r="J2627" s="3" t="s">
        <v>244</v>
      </c>
      <c r="K2627" s="3" t="s">
        <v>245</v>
      </c>
      <c r="L2627" s="3" t="s">
        <v>810</v>
      </c>
      <c r="M2627" s="3" t="s">
        <v>126</v>
      </c>
      <c r="N2627" s="4">
        <v>0</v>
      </c>
      <c r="O2627" s="4">
        <v>31106.83</v>
      </c>
      <c r="P2627" s="4">
        <v>0</v>
      </c>
      <c r="Q2627" s="4">
        <v>31106.83</v>
      </c>
      <c r="R2627" s="4">
        <v>366.66</v>
      </c>
      <c r="S2627" s="4">
        <v>11633.34</v>
      </c>
      <c r="T2627" s="4">
        <v>0</v>
      </c>
      <c r="U2627" s="4">
        <v>19473.490000000002</v>
      </c>
      <c r="V2627" s="4">
        <v>31106.83</v>
      </c>
      <c r="W2627" s="4">
        <v>19106.830000000002</v>
      </c>
      <c r="X2627" s="3" t="s">
        <v>247</v>
      </c>
    </row>
    <row r="2628" spans="1:24" ht="15.75" customHeight="1">
      <c r="A2628" s="3" t="s">
        <v>24</v>
      </c>
      <c r="B2628" s="3" t="s">
        <v>747</v>
      </c>
      <c r="C2628" s="3" t="s">
        <v>748</v>
      </c>
      <c r="D2628" s="3" t="s">
        <v>1928</v>
      </c>
      <c r="E2628" s="3" t="s">
        <v>1929</v>
      </c>
      <c r="F2628" s="3" t="s">
        <v>29</v>
      </c>
      <c r="G2628" s="3" t="s">
        <v>30</v>
      </c>
      <c r="H2628" s="3" t="s">
        <v>31</v>
      </c>
      <c r="I2628" s="3" t="s">
        <v>32</v>
      </c>
      <c r="J2628" s="3" t="s">
        <v>33</v>
      </c>
      <c r="K2628" s="3" t="s">
        <v>34</v>
      </c>
      <c r="L2628" s="3" t="s">
        <v>751</v>
      </c>
      <c r="M2628" s="3" t="s">
        <v>36</v>
      </c>
      <c r="N2628" s="4">
        <v>70368</v>
      </c>
      <c r="O2628" s="4">
        <v>0</v>
      </c>
      <c r="P2628" s="4">
        <v>0</v>
      </c>
      <c r="Q2628" s="4">
        <v>70368</v>
      </c>
      <c r="R2628" s="4">
        <v>0</v>
      </c>
      <c r="S2628" s="4">
        <v>29320</v>
      </c>
      <c r="T2628" s="4">
        <v>29320</v>
      </c>
      <c r="U2628" s="4">
        <v>41048</v>
      </c>
      <c r="V2628" s="4">
        <v>41048</v>
      </c>
      <c r="W2628" s="4">
        <v>41048</v>
      </c>
      <c r="X2628" s="3" t="s">
        <v>37</v>
      </c>
    </row>
    <row r="2629" spans="1:24" ht="15.75" customHeight="1">
      <c r="A2629" s="3" t="s">
        <v>24</v>
      </c>
      <c r="B2629" s="3" t="s">
        <v>747</v>
      </c>
      <c r="C2629" s="3" t="s">
        <v>748</v>
      </c>
      <c r="D2629" s="3" t="s">
        <v>1928</v>
      </c>
      <c r="E2629" s="3" t="s">
        <v>1929</v>
      </c>
      <c r="F2629" s="3" t="s">
        <v>29</v>
      </c>
      <c r="G2629" s="3" t="s">
        <v>30</v>
      </c>
      <c r="H2629" s="3" t="s">
        <v>31</v>
      </c>
      <c r="I2629" s="3" t="s">
        <v>32</v>
      </c>
      <c r="J2629" s="3" t="s">
        <v>33</v>
      </c>
      <c r="K2629" s="3" t="s">
        <v>38</v>
      </c>
      <c r="L2629" s="3" t="s">
        <v>752</v>
      </c>
      <c r="M2629" s="3" t="s">
        <v>36</v>
      </c>
      <c r="N2629" s="4">
        <v>6809.16</v>
      </c>
      <c r="O2629" s="4">
        <v>0</v>
      </c>
      <c r="P2629" s="4">
        <v>0</v>
      </c>
      <c r="Q2629" s="4">
        <v>6809.16</v>
      </c>
      <c r="R2629" s="4">
        <v>0</v>
      </c>
      <c r="S2629" s="4">
        <v>2837.15</v>
      </c>
      <c r="T2629" s="4">
        <v>2837.15</v>
      </c>
      <c r="U2629" s="4">
        <v>3972.01</v>
      </c>
      <c r="V2629" s="4">
        <v>3972.01</v>
      </c>
      <c r="W2629" s="4">
        <v>3972.01</v>
      </c>
      <c r="X2629" s="3" t="s">
        <v>37</v>
      </c>
    </row>
    <row r="2630" spans="1:24" ht="15.75" customHeight="1">
      <c r="A2630" s="3" t="s">
        <v>24</v>
      </c>
      <c r="B2630" s="3" t="s">
        <v>747</v>
      </c>
      <c r="C2630" s="3" t="s">
        <v>748</v>
      </c>
      <c r="D2630" s="3" t="s">
        <v>1928</v>
      </c>
      <c r="E2630" s="3" t="s">
        <v>1929</v>
      </c>
      <c r="F2630" s="3" t="s">
        <v>29</v>
      </c>
      <c r="G2630" s="3" t="s">
        <v>30</v>
      </c>
      <c r="H2630" s="3" t="s">
        <v>31</v>
      </c>
      <c r="I2630" s="3" t="s">
        <v>32</v>
      </c>
      <c r="J2630" s="3" t="s">
        <v>33</v>
      </c>
      <c r="K2630" s="3" t="s">
        <v>753</v>
      </c>
      <c r="L2630" s="3" t="s">
        <v>754</v>
      </c>
      <c r="M2630" s="3" t="s">
        <v>36</v>
      </c>
      <c r="N2630" s="4">
        <v>782531</v>
      </c>
      <c r="O2630" s="4">
        <v>85537</v>
      </c>
      <c r="P2630" s="4">
        <v>0</v>
      </c>
      <c r="Q2630" s="4">
        <v>868068</v>
      </c>
      <c r="R2630" s="4">
        <v>0</v>
      </c>
      <c r="S2630" s="4">
        <v>335565.2</v>
      </c>
      <c r="T2630" s="4">
        <v>335565.2</v>
      </c>
      <c r="U2630" s="4">
        <v>532502.80000000005</v>
      </c>
      <c r="V2630" s="4">
        <v>532502.80000000005</v>
      </c>
      <c r="W2630" s="4">
        <v>532502.80000000005</v>
      </c>
      <c r="X2630" s="3" t="s">
        <v>37</v>
      </c>
    </row>
    <row r="2631" spans="1:24" ht="15.75" customHeight="1">
      <c r="A2631" s="3" t="s">
        <v>24</v>
      </c>
      <c r="B2631" s="3" t="s">
        <v>747</v>
      </c>
      <c r="C2631" s="3" t="s">
        <v>748</v>
      </c>
      <c r="D2631" s="3" t="s">
        <v>1928</v>
      </c>
      <c r="E2631" s="3" t="s">
        <v>1929</v>
      </c>
      <c r="F2631" s="3" t="s">
        <v>29</v>
      </c>
      <c r="G2631" s="3" t="s">
        <v>30</v>
      </c>
      <c r="H2631" s="3" t="s">
        <v>31</v>
      </c>
      <c r="I2631" s="3" t="s">
        <v>32</v>
      </c>
      <c r="J2631" s="3" t="s">
        <v>33</v>
      </c>
      <c r="K2631" s="3" t="s">
        <v>40</v>
      </c>
      <c r="L2631" s="3" t="s">
        <v>755</v>
      </c>
      <c r="M2631" s="3" t="s">
        <v>36</v>
      </c>
      <c r="N2631" s="4">
        <v>72459.350000000006</v>
      </c>
      <c r="O2631" s="4">
        <v>7945.08</v>
      </c>
      <c r="P2631" s="4">
        <v>0</v>
      </c>
      <c r="Q2631" s="4">
        <v>80404.429999999993</v>
      </c>
      <c r="R2631" s="4">
        <v>1456.99</v>
      </c>
      <c r="S2631" s="4">
        <v>3341.16</v>
      </c>
      <c r="T2631" s="4">
        <v>3341.16</v>
      </c>
      <c r="U2631" s="4">
        <v>77063.27</v>
      </c>
      <c r="V2631" s="4">
        <v>77063.27</v>
      </c>
      <c r="W2631" s="4">
        <v>75606.28</v>
      </c>
      <c r="X2631" s="3" t="s">
        <v>37</v>
      </c>
    </row>
    <row r="2632" spans="1:24" ht="15.75" customHeight="1">
      <c r="A2632" s="3" t="s">
        <v>24</v>
      </c>
      <c r="B2632" s="3" t="s">
        <v>747</v>
      </c>
      <c r="C2632" s="3" t="s">
        <v>748</v>
      </c>
      <c r="D2632" s="3" t="s">
        <v>1928</v>
      </c>
      <c r="E2632" s="3" t="s">
        <v>1929</v>
      </c>
      <c r="F2632" s="3" t="s">
        <v>29</v>
      </c>
      <c r="G2632" s="3" t="s">
        <v>30</v>
      </c>
      <c r="H2632" s="3" t="s">
        <v>31</v>
      </c>
      <c r="I2632" s="3" t="s">
        <v>32</v>
      </c>
      <c r="J2632" s="3" t="s">
        <v>33</v>
      </c>
      <c r="K2632" s="3" t="s">
        <v>42</v>
      </c>
      <c r="L2632" s="3" t="s">
        <v>756</v>
      </c>
      <c r="M2632" s="3" t="s">
        <v>36</v>
      </c>
      <c r="N2632" s="4">
        <v>34539.589999999997</v>
      </c>
      <c r="O2632" s="4">
        <v>-42.8</v>
      </c>
      <c r="P2632" s="4">
        <v>0</v>
      </c>
      <c r="Q2632" s="4">
        <v>34496.79</v>
      </c>
      <c r="R2632" s="4">
        <v>802.5</v>
      </c>
      <c r="S2632" s="4">
        <v>1222.5</v>
      </c>
      <c r="T2632" s="4">
        <v>1222.5</v>
      </c>
      <c r="U2632" s="4">
        <v>33274.29</v>
      </c>
      <c r="V2632" s="4">
        <v>33274.29</v>
      </c>
      <c r="W2632" s="4">
        <v>32471.79</v>
      </c>
      <c r="X2632" s="3" t="s">
        <v>37</v>
      </c>
    </row>
    <row r="2633" spans="1:24" ht="15.75" customHeight="1">
      <c r="A2633" s="3" t="s">
        <v>24</v>
      </c>
      <c r="B2633" s="3" t="s">
        <v>747</v>
      </c>
      <c r="C2633" s="3" t="s">
        <v>748</v>
      </c>
      <c r="D2633" s="3" t="s">
        <v>1928</v>
      </c>
      <c r="E2633" s="3" t="s">
        <v>1929</v>
      </c>
      <c r="F2633" s="3" t="s">
        <v>29</v>
      </c>
      <c r="G2633" s="3" t="s">
        <v>30</v>
      </c>
      <c r="H2633" s="3" t="s">
        <v>31</v>
      </c>
      <c r="I2633" s="3" t="s">
        <v>32</v>
      </c>
      <c r="J2633" s="3" t="s">
        <v>33</v>
      </c>
      <c r="K2633" s="3" t="s">
        <v>44</v>
      </c>
      <c r="L2633" s="3" t="s">
        <v>757</v>
      </c>
      <c r="M2633" s="3" t="s">
        <v>36</v>
      </c>
      <c r="N2633" s="4">
        <v>142</v>
      </c>
      <c r="O2633" s="4">
        <v>42.8</v>
      </c>
      <c r="P2633" s="4">
        <v>0</v>
      </c>
      <c r="Q2633" s="4">
        <v>184.8</v>
      </c>
      <c r="R2633" s="4">
        <v>0</v>
      </c>
      <c r="S2633" s="4">
        <v>71.400000000000006</v>
      </c>
      <c r="T2633" s="4">
        <v>71.400000000000006</v>
      </c>
      <c r="U2633" s="4">
        <v>113.4</v>
      </c>
      <c r="V2633" s="4">
        <v>113.4</v>
      </c>
      <c r="W2633" s="4">
        <v>113.4</v>
      </c>
      <c r="X2633" s="3" t="s">
        <v>37</v>
      </c>
    </row>
    <row r="2634" spans="1:24" ht="15.75" customHeight="1">
      <c r="A2634" s="3" t="s">
        <v>24</v>
      </c>
      <c r="B2634" s="3" t="s">
        <v>747</v>
      </c>
      <c r="C2634" s="3" t="s">
        <v>748</v>
      </c>
      <c r="D2634" s="3" t="s">
        <v>1928</v>
      </c>
      <c r="E2634" s="3" t="s">
        <v>1929</v>
      </c>
      <c r="F2634" s="3" t="s">
        <v>29</v>
      </c>
      <c r="G2634" s="3" t="s">
        <v>30</v>
      </c>
      <c r="H2634" s="3" t="s">
        <v>31</v>
      </c>
      <c r="I2634" s="3" t="s">
        <v>32</v>
      </c>
      <c r="J2634" s="3" t="s">
        <v>33</v>
      </c>
      <c r="K2634" s="3" t="s">
        <v>46</v>
      </c>
      <c r="L2634" s="3" t="s">
        <v>758</v>
      </c>
      <c r="M2634" s="3" t="s">
        <v>36</v>
      </c>
      <c r="N2634" s="4">
        <v>1056</v>
      </c>
      <c r="O2634" s="4">
        <v>0</v>
      </c>
      <c r="P2634" s="4">
        <v>0</v>
      </c>
      <c r="Q2634" s="4">
        <v>1056</v>
      </c>
      <c r="R2634" s="4">
        <v>0</v>
      </c>
      <c r="S2634" s="4">
        <v>408</v>
      </c>
      <c r="T2634" s="4">
        <v>408</v>
      </c>
      <c r="U2634" s="4">
        <v>648</v>
      </c>
      <c r="V2634" s="4">
        <v>648</v>
      </c>
      <c r="W2634" s="4">
        <v>648</v>
      </c>
      <c r="X2634" s="3" t="s">
        <v>37</v>
      </c>
    </row>
    <row r="2635" spans="1:24" ht="15.75" customHeight="1">
      <c r="A2635" s="3" t="s">
        <v>24</v>
      </c>
      <c r="B2635" s="3" t="s">
        <v>747</v>
      </c>
      <c r="C2635" s="3" t="s">
        <v>748</v>
      </c>
      <c r="D2635" s="3" t="s">
        <v>1928</v>
      </c>
      <c r="E2635" s="3" t="s">
        <v>1929</v>
      </c>
      <c r="F2635" s="3" t="s">
        <v>29</v>
      </c>
      <c r="G2635" s="3" t="s">
        <v>30</v>
      </c>
      <c r="H2635" s="3" t="s">
        <v>31</v>
      </c>
      <c r="I2635" s="3" t="s">
        <v>32</v>
      </c>
      <c r="J2635" s="3" t="s">
        <v>33</v>
      </c>
      <c r="K2635" s="3" t="s">
        <v>48</v>
      </c>
      <c r="L2635" s="3" t="s">
        <v>759</v>
      </c>
      <c r="M2635" s="3" t="s">
        <v>36</v>
      </c>
      <c r="N2635" s="4">
        <v>204.27</v>
      </c>
      <c r="O2635" s="4">
        <v>0</v>
      </c>
      <c r="P2635" s="4">
        <v>0</v>
      </c>
      <c r="Q2635" s="4">
        <v>204.27</v>
      </c>
      <c r="R2635" s="4">
        <v>0</v>
      </c>
      <c r="S2635" s="4">
        <v>0</v>
      </c>
      <c r="T2635" s="4">
        <v>0</v>
      </c>
      <c r="U2635" s="4">
        <v>204.27</v>
      </c>
      <c r="V2635" s="4">
        <v>204.27</v>
      </c>
      <c r="W2635" s="4">
        <v>204.27</v>
      </c>
      <c r="X2635" s="3" t="s">
        <v>37</v>
      </c>
    </row>
    <row r="2636" spans="1:24" ht="15.75" customHeight="1">
      <c r="A2636" s="3" t="s">
        <v>24</v>
      </c>
      <c r="B2636" s="3" t="s">
        <v>747</v>
      </c>
      <c r="C2636" s="3" t="s">
        <v>748</v>
      </c>
      <c r="D2636" s="3" t="s">
        <v>1928</v>
      </c>
      <c r="E2636" s="3" t="s">
        <v>1929</v>
      </c>
      <c r="F2636" s="3" t="s">
        <v>29</v>
      </c>
      <c r="G2636" s="3" t="s">
        <v>30</v>
      </c>
      <c r="H2636" s="3" t="s">
        <v>31</v>
      </c>
      <c r="I2636" s="3" t="s">
        <v>32</v>
      </c>
      <c r="J2636" s="3" t="s">
        <v>33</v>
      </c>
      <c r="K2636" s="3" t="s">
        <v>50</v>
      </c>
      <c r="L2636" s="3" t="s">
        <v>760</v>
      </c>
      <c r="M2636" s="3" t="s">
        <v>36</v>
      </c>
      <c r="N2636" s="4">
        <v>340.46</v>
      </c>
      <c r="O2636" s="4">
        <v>0</v>
      </c>
      <c r="P2636" s="4">
        <v>0</v>
      </c>
      <c r="Q2636" s="4">
        <v>340.46</v>
      </c>
      <c r="R2636" s="4">
        <v>0</v>
      </c>
      <c r="S2636" s="4">
        <v>85.1</v>
      </c>
      <c r="T2636" s="4">
        <v>85.1</v>
      </c>
      <c r="U2636" s="4">
        <v>255.36</v>
      </c>
      <c r="V2636" s="4">
        <v>255.36</v>
      </c>
      <c r="W2636" s="4">
        <v>255.36</v>
      </c>
      <c r="X2636" s="3" t="s">
        <v>37</v>
      </c>
    </row>
    <row r="2637" spans="1:24" ht="15.75" customHeight="1">
      <c r="A2637" s="3" t="s">
        <v>24</v>
      </c>
      <c r="B2637" s="3" t="s">
        <v>747</v>
      </c>
      <c r="C2637" s="3" t="s">
        <v>748</v>
      </c>
      <c r="D2637" s="3" t="s">
        <v>1928</v>
      </c>
      <c r="E2637" s="3" t="s">
        <v>1929</v>
      </c>
      <c r="F2637" s="3" t="s">
        <v>29</v>
      </c>
      <c r="G2637" s="3" t="s">
        <v>30</v>
      </c>
      <c r="H2637" s="3" t="s">
        <v>31</v>
      </c>
      <c r="I2637" s="3" t="s">
        <v>32</v>
      </c>
      <c r="J2637" s="3" t="s">
        <v>33</v>
      </c>
      <c r="K2637" s="3" t="s">
        <v>281</v>
      </c>
      <c r="L2637" s="3" t="s">
        <v>761</v>
      </c>
      <c r="M2637" s="3" t="s">
        <v>36</v>
      </c>
      <c r="N2637" s="4">
        <v>2149.33</v>
      </c>
      <c r="O2637" s="4">
        <v>0</v>
      </c>
      <c r="P2637" s="4">
        <v>0</v>
      </c>
      <c r="Q2637" s="4">
        <v>2149.33</v>
      </c>
      <c r="R2637" s="4">
        <v>0</v>
      </c>
      <c r="S2637" s="4">
        <v>0</v>
      </c>
      <c r="T2637" s="4">
        <v>0</v>
      </c>
      <c r="U2637" s="4">
        <v>2149.33</v>
      </c>
      <c r="V2637" s="4">
        <v>2149.33</v>
      </c>
      <c r="W2637" s="4">
        <v>2149.33</v>
      </c>
      <c r="X2637" s="3" t="s">
        <v>37</v>
      </c>
    </row>
    <row r="2638" spans="1:24" ht="15.75" customHeight="1">
      <c r="A2638" s="3" t="s">
        <v>24</v>
      </c>
      <c r="B2638" s="3" t="s">
        <v>747</v>
      </c>
      <c r="C2638" s="3" t="s">
        <v>748</v>
      </c>
      <c r="D2638" s="3" t="s">
        <v>1928</v>
      </c>
      <c r="E2638" s="3" t="s">
        <v>1929</v>
      </c>
      <c r="F2638" s="3" t="s">
        <v>29</v>
      </c>
      <c r="G2638" s="3" t="s">
        <v>30</v>
      </c>
      <c r="H2638" s="3" t="s">
        <v>31</v>
      </c>
      <c r="I2638" s="3" t="s">
        <v>32</v>
      </c>
      <c r="J2638" s="3" t="s">
        <v>33</v>
      </c>
      <c r="K2638" s="3" t="s">
        <v>54</v>
      </c>
      <c r="L2638" s="3" t="s">
        <v>762</v>
      </c>
      <c r="M2638" s="3" t="s">
        <v>36</v>
      </c>
      <c r="N2638" s="4">
        <v>9804</v>
      </c>
      <c r="O2638" s="4">
        <v>9804</v>
      </c>
      <c r="P2638" s="4">
        <v>0</v>
      </c>
      <c r="Q2638" s="4">
        <v>19608</v>
      </c>
      <c r="R2638" s="4">
        <v>17974</v>
      </c>
      <c r="S2638" s="4">
        <v>1634</v>
      </c>
      <c r="T2638" s="4">
        <v>1634</v>
      </c>
      <c r="U2638" s="4">
        <v>17974</v>
      </c>
      <c r="V2638" s="4">
        <v>17974</v>
      </c>
      <c r="W2638" s="4">
        <v>0</v>
      </c>
      <c r="X2638" s="3" t="s">
        <v>37</v>
      </c>
    </row>
    <row r="2639" spans="1:24" ht="15.75" customHeight="1">
      <c r="A2639" s="3" t="s">
        <v>24</v>
      </c>
      <c r="B2639" s="3" t="s">
        <v>747</v>
      </c>
      <c r="C2639" s="3" t="s">
        <v>748</v>
      </c>
      <c r="D2639" s="3" t="s">
        <v>1928</v>
      </c>
      <c r="E2639" s="3" t="s">
        <v>1929</v>
      </c>
      <c r="F2639" s="3" t="s">
        <v>29</v>
      </c>
      <c r="G2639" s="3" t="s">
        <v>30</v>
      </c>
      <c r="H2639" s="3" t="s">
        <v>31</v>
      </c>
      <c r="I2639" s="3" t="s">
        <v>32</v>
      </c>
      <c r="J2639" s="3" t="s">
        <v>33</v>
      </c>
      <c r="K2639" s="3" t="s">
        <v>56</v>
      </c>
      <c r="L2639" s="3" t="s">
        <v>763</v>
      </c>
      <c r="M2639" s="3" t="s">
        <v>36</v>
      </c>
      <c r="N2639" s="4">
        <v>1290.67</v>
      </c>
      <c r="O2639" s="4">
        <v>0</v>
      </c>
      <c r="P2639" s="4">
        <v>0</v>
      </c>
      <c r="Q2639" s="4">
        <v>1290.67</v>
      </c>
      <c r="R2639" s="4">
        <v>0</v>
      </c>
      <c r="S2639" s="4">
        <v>0</v>
      </c>
      <c r="T2639" s="4">
        <v>0</v>
      </c>
      <c r="U2639" s="4">
        <v>1290.67</v>
      </c>
      <c r="V2639" s="4">
        <v>1290.67</v>
      </c>
      <c r="W2639" s="4">
        <v>1290.67</v>
      </c>
      <c r="X2639" s="3" t="s">
        <v>37</v>
      </c>
    </row>
    <row r="2640" spans="1:24" ht="15.75" customHeight="1">
      <c r="A2640" s="3" t="s">
        <v>24</v>
      </c>
      <c r="B2640" s="3" t="s">
        <v>747</v>
      </c>
      <c r="C2640" s="3" t="s">
        <v>748</v>
      </c>
      <c r="D2640" s="3" t="s">
        <v>1928</v>
      </c>
      <c r="E2640" s="3" t="s">
        <v>1929</v>
      </c>
      <c r="F2640" s="3" t="s">
        <v>29</v>
      </c>
      <c r="G2640" s="3" t="s">
        <v>30</v>
      </c>
      <c r="H2640" s="3" t="s">
        <v>31</v>
      </c>
      <c r="I2640" s="3" t="s">
        <v>32</v>
      </c>
      <c r="J2640" s="3" t="s">
        <v>33</v>
      </c>
      <c r="K2640" s="3" t="s">
        <v>58</v>
      </c>
      <c r="L2640" s="3" t="s">
        <v>764</v>
      </c>
      <c r="M2640" s="3" t="s">
        <v>36</v>
      </c>
      <c r="N2640" s="4">
        <v>2581.35</v>
      </c>
      <c r="O2640" s="4">
        <v>0</v>
      </c>
      <c r="P2640" s="4">
        <v>0</v>
      </c>
      <c r="Q2640" s="4">
        <v>2581.35</v>
      </c>
      <c r="R2640" s="4">
        <v>0</v>
      </c>
      <c r="S2640" s="4">
        <v>0</v>
      </c>
      <c r="T2640" s="4">
        <v>0</v>
      </c>
      <c r="U2640" s="4">
        <v>2581.35</v>
      </c>
      <c r="V2640" s="4">
        <v>2581.35</v>
      </c>
      <c r="W2640" s="4">
        <v>2581.35</v>
      </c>
      <c r="X2640" s="3" t="s">
        <v>37</v>
      </c>
    </row>
    <row r="2641" spans="1:24" ht="15.75" customHeight="1">
      <c r="A2641" s="3" t="s">
        <v>24</v>
      </c>
      <c r="B2641" s="3" t="s">
        <v>747</v>
      </c>
      <c r="C2641" s="3" t="s">
        <v>748</v>
      </c>
      <c r="D2641" s="3" t="s">
        <v>1928</v>
      </c>
      <c r="E2641" s="3" t="s">
        <v>1929</v>
      </c>
      <c r="F2641" s="3" t="s">
        <v>29</v>
      </c>
      <c r="G2641" s="3" t="s">
        <v>30</v>
      </c>
      <c r="H2641" s="3" t="s">
        <v>31</v>
      </c>
      <c r="I2641" s="3" t="s">
        <v>32</v>
      </c>
      <c r="J2641" s="3" t="s">
        <v>33</v>
      </c>
      <c r="K2641" s="3" t="s">
        <v>60</v>
      </c>
      <c r="L2641" s="3" t="s">
        <v>765</v>
      </c>
      <c r="M2641" s="3" t="s">
        <v>36</v>
      </c>
      <c r="N2641" s="4">
        <v>98074.21</v>
      </c>
      <c r="O2641" s="4">
        <v>10630.53</v>
      </c>
      <c r="P2641" s="4">
        <v>0</v>
      </c>
      <c r="Q2641" s="4">
        <v>108704.74</v>
      </c>
      <c r="R2641" s="4">
        <v>1949.43</v>
      </c>
      <c r="S2641" s="4">
        <v>41651.760000000002</v>
      </c>
      <c r="T2641" s="4">
        <v>41651.760000000002</v>
      </c>
      <c r="U2641" s="4">
        <v>67052.98</v>
      </c>
      <c r="V2641" s="4">
        <v>67052.98</v>
      </c>
      <c r="W2641" s="4">
        <v>65103.55</v>
      </c>
      <c r="X2641" s="3" t="s">
        <v>37</v>
      </c>
    </row>
    <row r="2642" spans="1:24" ht="15.75" customHeight="1">
      <c r="A2642" s="3" t="s">
        <v>24</v>
      </c>
      <c r="B2642" s="3" t="s">
        <v>747</v>
      </c>
      <c r="C2642" s="3" t="s">
        <v>748</v>
      </c>
      <c r="D2642" s="3" t="s">
        <v>1928</v>
      </c>
      <c r="E2642" s="3" t="s">
        <v>1929</v>
      </c>
      <c r="F2642" s="3" t="s">
        <v>29</v>
      </c>
      <c r="G2642" s="3" t="s">
        <v>30</v>
      </c>
      <c r="H2642" s="3" t="s">
        <v>31</v>
      </c>
      <c r="I2642" s="3" t="s">
        <v>32</v>
      </c>
      <c r="J2642" s="3" t="s">
        <v>33</v>
      </c>
      <c r="K2642" s="3" t="s">
        <v>62</v>
      </c>
      <c r="L2642" s="3" t="s">
        <v>766</v>
      </c>
      <c r="M2642" s="3" t="s">
        <v>36</v>
      </c>
      <c r="N2642" s="4">
        <v>72459.350000000006</v>
      </c>
      <c r="O2642" s="4">
        <v>7945.08</v>
      </c>
      <c r="P2642" s="4">
        <v>0</v>
      </c>
      <c r="Q2642" s="4">
        <v>80404.429999999993</v>
      </c>
      <c r="R2642" s="4">
        <v>1634</v>
      </c>
      <c r="S2642" s="4">
        <v>30590.45</v>
      </c>
      <c r="T2642" s="4">
        <v>30590.45</v>
      </c>
      <c r="U2642" s="4">
        <v>49813.98</v>
      </c>
      <c r="V2642" s="4">
        <v>49813.98</v>
      </c>
      <c r="W2642" s="4">
        <v>48179.98</v>
      </c>
      <c r="X2642" s="3" t="s">
        <v>37</v>
      </c>
    </row>
    <row r="2643" spans="1:24" ht="15.75" customHeight="1">
      <c r="A2643" s="3" t="s">
        <v>24</v>
      </c>
      <c r="B2643" s="3" t="s">
        <v>747</v>
      </c>
      <c r="C2643" s="3" t="s">
        <v>748</v>
      </c>
      <c r="D2643" s="3" t="s">
        <v>1928</v>
      </c>
      <c r="E2643" s="3" t="s">
        <v>1929</v>
      </c>
      <c r="F2643" s="3" t="s">
        <v>29</v>
      </c>
      <c r="G2643" s="3" t="s">
        <v>30</v>
      </c>
      <c r="H2643" s="3" t="s">
        <v>31</v>
      </c>
      <c r="I2643" s="3" t="s">
        <v>32</v>
      </c>
      <c r="J2643" s="3" t="s">
        <v>33</v>
      </c>
      <c r="K2643" s="3" t="s">
        <v>64</v>
      </c>
      <c r="L2643" s="3" t="s">
        <v>767</v>
      </c>
      <c r="M2643" s="3" t="s">
        <v>36</v>
      </c>
      <c r="N2643" s="4">
        <v>8316.18</v>
      </c>
      <c r="O2643" s="4">
        <v>0</v>
      </c>
      <c r="P2643" s="4">
        <v>0</v>
      </c>
      <c r="Q2643" s="4">
        <v>8316.18</v>
      </c>
      <c r="R2643" s="4">
        <v>0</v>
      </c>
      <c r="S2643" s="4">
        <v>0</v>
      </c>
      <c r="T2643" s="4">
        <v>0</v>
      </c>
      <c r="U2643" s="4">
        <v>8316.18</v>
      </c>
      <c r="V2643" s="4">
        <v>8316.18</v>
      </c>
      <c r="W2643" s="4">
        <v>8316.18</v>
      </c>
      <c r="X2643" s="3" t="s">
        <v>37</v>
      </c>
    </row>
    <row r="2644" spans="1:24" ht="15.75" customHeight="1">
      <c r="A2644" s="3" t="s">
        <v>66</v>
      </c>
      <c r="B2644" s="3" t="s">
        <v>747</v>
      </c>
      <c r="C2644" s="3" t="s">
        <v>748</v>
      </c>
      <c r="D2644" s="3" t="s">
        <v>1928</v>
      </c>
      <c r="E2644" s="3" t="s">
        <v>1929</v>
      </c>
      <c r="F2644" s="3" t="s">
        <v>29</v>
      </c>
      <c r="G2644" s="3" t="s">
        <v>30</v>
      </c>
      <c r="H2644" s="3" t="s">
        <v>67</v>
      </c>
      <c r="I2644" s="3" t="s">
        <v>68</v>
      </c>
      <c r="J2644" s="3" t="s">
        <v>69</v>
      </c>
      <c r="K2644" s="3" t="s">
        <v>70</v>
      </c>
      <c r="L2644" s="3" t="s">
        <v>768</v>
      </c>
      <c r="M2644" s="3" t="s">
        <v>36</v>
      </c>
      <c r="N2644" s="4">
        <v>5943.51</v>
      </c>
      <c r="O2644" s="4">
        <v>5425.96</v>
      </c>
      <c r="P2644" s="4">
        <v>0</v>
      </c>
      <c r="Q2644" s="4">
        <v>11369.47</v>
      </c>
      <c r="R2644" s="4">
        <v>0</v>
      </c>
      <c r="S2644" s="4">
        <v>11369.47</v>
      </c>
      <c r="T2644" s="4">
        <v>6544.93</v>
      </c>
      <c r="U2644" s="4">
        <v>0</v>
      </c>
      <c r="V2644" s="4">
        <v>4824.54</v>
      </c>
      <c r="W2644" s="4">
        <v>0</v>
      </c>
      <c r="X2644" s="3" t="s">
        <v>37</v>
      </c>
    </row>
    <row r="2645" spans="1:24" ht="15.75" customHeight="1">
      <c r="A2645" s="3" t="s">
        <v>66</v>
      </c>
      <c r="B2645" s="3" t="s">
        <v>747</v>
      </c>
      <c r="C2645" s="3" t="s">
        <v>748</v>
      </c>
      <c r="D2645" s="3" t="s">
        <v>1928</v>
      </c>
      <c r="E2645" s="3" t="s">
        <v>1929</v>
      </c>
      <c r="F2645" s="3" t="s">
        <v>29</v>
      </c>
      <c r="G2645" s="3" t="s">
        <v>30</v>
      </c>
      <c r="H2645" s="3" t="s">
        <v>67</v>
      </c>
      <c r="I2645" s="3" t="s">
        <v>68</v>
      </c>
      <c r="J2645" s="3" t="s">
        <v>69</v>
      </c>
      <c r="K2645" s="3" t="s">
        <v>72</v>
      </c>
      <c r="L2645" s="3" t="s">
        <v>769</v>
      </c>
      <c r="M2645" s="3" t="s">
        <v>36</v>
      </c>
      <c r="N2645" s="4">
        <v>6863.85</v>
      </c>
      <c r="O2645" s="4">
        <v>-2363.85</v>
      </c>
      <c r="P2645" s="4">
        <v>0</v>
      </c>
      <c r="Q2645" s="4">
        <v>4500</v>
      </c>
      <c r="R2645" s="4">
        <v>0</v>
      </c>
      <c r="S2645" s="4">
        <v>4500</v>
      </c>
      <c r="T2645" s="4">
        <v>2276.7199999999998</v>
      </c>
      <c r="U2645" s="4">
        <v>0</v>
      </c>
      <c r="V2645" s="4">
        <v>2223.2800000000002</v>
      </c>
      <c r="W2645" s="4">
        <v>0</v>
      </c>
      <c r="X2645" s="3" t="s">
        <v>37</v>
      </c>
    </row>
    <row r="2646" spans="1:24" ht="15.75" customHeight="1">
      <c r="A2646" s="3" t="s">
        <v>66</v>
      </c>
      <c r="B2646" s="3" t="s">
        <v>747</v>
      </c>
      <c r="C2646" s="3" t="s">
        <v>748</v>
      </c>
      <c r="D2646" s="3" t="s">
        <v>1928</v>
      </c>
      <c r="E2646" s="3" t="s">
        <v>1929</v>
      </c>
      <c r="F2646" s="3" t="s">
        <v>29</v>
      </c>
      <c r="G2646" s="3" t="s">
        <v>30</v>
      </c>
      <c r="H2646" s="3" t="s">
        <v>67</v>
      </c>
      <c r="I2646" s="3" t="s">
        <v>68</v>
      </c>
      <c r="J2646" s="3" t="s">
        <v>69</v>
      </c>
      <c r="K2646" s="3" t="s">
        <v>304</v>
      </c>
      <c r="L2646" s="3" t="s">
        <v>818</v>
      </c>
      <c r="M2646" s="3" t="s">
        <v>36</v>
      </c>
      <c r="N2646" s="4">
        <v>0.71</v>
      </c>
      <c r="O2646" s="4">
        <v>-0.71</v>
      </c>
      <c r="P2646" s="4">
        <v>0</v>
      </c>
      <c r="Q2646" s="4">
        <v>0</v>
      </c>
      <c r="R2646" s="4">
        <v>0</v>
      </c>
      <c r="S2646" s="4">
        <v>0</v>
      </c>
      <c r="T2646" s="4">
        <v>0</v>
      </c>
      <c r="U2646" s="4">
        <v>0</v>
      </c>
      <c r="V2646" s="4">
        <v>0</v>
      </c>
      <c r="W2646" s="4">
        <v>0</v>
      </c>
      <c r="X2646" s="3" t="s">
        <v>37</v>
      </c>
    </row>
    <row r="2647" spans="1:24" ht="15.75" customHeight="1">
      <c r="A2647" s="3" t="s">
        <v>66</v>
      </c>
      <c r="B2647" s="3" t="s">
        <v>747</v>
      </c>
      <c r="C2647" s="3" t="s">
        <v>748</v>
      </c>
      <c r="D2647" s="3" t="s">
        <v>1928</v>
      </c>
      <c r="E2647" s="3" t="s">
        <v>1929</v>
      </c>
      <c r="F2647" s="3" t="s">
        <v>29</v>
      </c>
      <c r="G2647" s="3" t="s">
        <v>30</v>
      </c>
      <c r="H2647" s="3" t="s">
        <v>67</v>
      </c>
      <c r="I2647" s="3" t="s">
        <v>68</v>
      </c>
      <c r="J2647" s="3" t="s">
        <v>69</v>
      </c>
      <c r="K2647" s="3" t="s">
        <v>80</v>
      </c>
      <c r="L2647" s="3" t="s">
        <v>1930</v>
      </c>
      <c r="M2647" s="3" t="s">
        <v>36</v>
      </c>
      <c r="N2647" s="4">
        <v>164</v>
      </c>
      <c r="O2647" s="4">
        <v>-164</v>
      </c>
      <c r="P2647" s="4">
        <v>0</v>
      </c>
      <c r="Q2647" s="4">
        <v>0</v>
      </c>
      <c r="R2647" s="4">
        <v>0</v>
      </c>
      <c r="S2647" s="4">
        <v>0</v>
      </c>
      <c r="T2647" s="4">
        <v>0</v>
      </c>
      <c r="U2647" s="4">
        <v>0</v>
      </c>
      <c r="V2647" s="4">
        <v>0</v>
      </c>
      <c r="W2647" s="4">
        <v>0</v>
      </c>
      <c r="X2647" s="3" t="s">
        <v>37</v>
      </c>
    </row>
    <row r="2648" spans="1:24" ht="15.75" customHeight="1">
      <c r="A2648" s="3" t="s">
        <v>66</v>
      </c>
      <c r="B2648" s="3" t="s">
        <v>747</v>
      </c>
      <c r="C2648" s="3" t="s">
        <v>748</v>
      </c>
      <c r="D2648" s="3" t="s">
        <v>1928</v>
      </c>
      <c r="E2648" s="3" t="s">
        <v>1929</v>
      </c>
      <c r="F2648" s="3" t="s">
        <v>29</v>
      </c>
      <c r="G2648" s="3" t="s">
        <v>30</v>
      </c>
      <c r="H2648" s="3" t="s">
        <v>67</v>
      </c>
      <c r="I2648" s="3" t="s">
        <v>68</v>
      </c>
      <c r="J2648" s="3" t="s">
        <v>69</v>
      </c>
      <c r="K2648" s="3" t="s">
        <v>82</v>
      </c>
      <c r="L2648" s="3" t="s">
        <v>774</v>
      </c>
      <c r="M2648" s="3" t="s">
        <v>36</v>
      </c>
      <c r="N2648" s="4">
        <v>25157.82</v>
      </c>
      <c r="O2648" s="4">
        <v>43750.76</v>
      </c>
      <c r="P2648" s="4">
        <v>0</v>
      </c>
      <c r="Q2648" s="4">
        <v>68908.58</v>
      </c>
      <c r="R2648" s="4">
        <v>621.04999999999995</v>
      </c>
      <c r="S2648" s="4">
        <v>68287.509999999995</v>
      </c>
      <c r="T2648" s="4">
        <v>33163.360000000001</v>
      </c>
      <c r="U2648" s="4">
        <v>621.07000000000005</v>
      </c>
      <c r="V2648" s="4">
        <v>35745.22</v>
      </c>
      <c r="W2648" s="4">
        <v>0.02</v>
      </c>
      <c r="X2648" s="3" t="s">
        <v>37</v>
      </c>
    </row>
    <row r="2649" spans="1:24" ht="15.75" customHeight="1">
      <c r="A2649" s="3" t="s">
        <v>66</v>
      </c>
      <c r="B2649" s="3" t="s">
        <v>747</v>
      </c>
      <c r="C2649" s="3" t="s">
        <v>748</v>
      </c>
      <c r="D2649" s="3" t="s">
        <v>1928</v>
      </c>
      <c r="E2649" s="3" t="s">
        <v>1929</v>
      </c>
      <c r="F2649" s="3" t="s">
        <v>29</v>
      </c>
      <c r="G2649" s="3" t="s">
        <v>30</v>
      </c>
      <c r="H2649" s="3" t="s">
        <v>67</v>
      </c>
      <c r="I2649" s="3" t="s">
        <v>68</v>
      </c>
      <c r="J2649" s="3" t="s">
        <v>69</v>
      </c>
      <c r="K2649" s="3" t="s">
        <v>84</v>
      </c>
      <c r="L2649" s="3" t="s">
        <v>775</v>
      </c>
      <c r="M2649" s="3" t="s">
        <v>36</v>
      </c>
      <c r="N2649" s="4">
        <v>72983.61</v>
      </c>
      <c r="O2649" s="4">
        <v>-139.86000000000001</v>
      </c>
      <c r="P2649" s="4">
        <v>0</v>
      </c>
      <c r="Q2649" s="4">
        <v>72843.75</v>
      </c>
      <c r="R2649" s="4">
        <v>0</v>
      </c>
      <c r="S2649" s="4">
        <v>72843.75</v>
      </c>
      <c r="T2649" s="4">
        <v>32883.75</v>
      </c>
      <c r="U2649" s="4">
        <v>0</v>
      </c>
      <c r="V2649" s="4">
        <v>39960</v>
      </c>
      <c r="W2649" s="4">
        <v>0</v>
      </c>
      <c r="X2649" s="3" t="s">
        <v>37</v>
      </c>
    </row>
    <row r="2650" spans="1:24" ht="15.75" customHeight="1">
      <c r="A2650" s="3" t="s">
        <v>66</v>
      </c>
      <c r="B2650" s="3" t="s">
        <v>747</v>
      </c>
      <c r="C2650" s="3" t="s">
        <v>748</v>
      </c>
      <c r="D2650" s="3" t="s">
        <v>1928</v>
      </c>
      <c r="E2650" s="3" t="s">
        <v>1929</v>
      </c>
      <c r="F2650" s="3" t="s">
        <v>29</v>
      </c>
      <c r="G2650" s="3" t="s">
        <v>30</v>
      </c>
      <c r="H2650" s="3" t="s">
        <v>67</v>
      </c>
      <c r="I2650" s="3" t="s">
        <v>68</v>
      </c>
      <c r="J2650" s="3" t="s">
        <v>69</v>
      </c>
      <c r="K2650" s="3" t="s">
        <v>88</v>
      </c>
      <c r="L2650" s="3" t="s">
        <v>776</v>
      </c>
      <c r="M2650" s="3" t="s">
        <v>36</v>
      </c>
      <c r="N2650" s="4">
        <v>57708.52</v>
      </c>
      <c r="O2650" s="4">
        <v>-50408.52</v>
      </c>
      <c r="P2650" s="4">
        <v>0</v>
      </c>
      <c r="Q2650" s="4">
        <v>7300</v>
      </c>
      <c r="R2650" s="4">
        <v>0</v>
      </c>
      <c r="S2650" s="4">
        <v>0</v>
      </c>
      <c r="T2650" s="4">
        <v>0</v>
      </c>
      <c r="U2650" s="4">
        <v>7300</v>
      </c>
      <c r="V2650" s="4">
        <v>7300</v>
      </c>
      <c r="W2650" s="4">
        <v>7300</v>
      </c>
      <c r="X2650" s="3" t="s">
        <v>37</v>
      </c>
    </row>
    <row r="2651" spans="1:24" ht="15.75" customHeight="1">
      <c r="A2651" s="3" t="s">
        <v>66</v>
      </c>
      <c r="B2651" s="3" t="s">
        <v>747</v>
      </c>
      <c r="C2651" s="3" t="s">
        <v>748</v>
      </c>
      <c r="D2651" s="3" t="s">
        <v>1928</v>
      </c>
      <c r="E2651" s="3" t="s">
        <v>1929</v>
      </c>
      <c r="F2651" s="3" t="s">
        <v>29</v>
      </c>
      <c r="G2651" s="3" t="s">
        <v>30</v>
      </c>
      <c r="H2651" s="3" t="s">
        <v>67</v>
      </c>
      <c r="I2651" s="3" t="s">
        <v>68</v>
      </c>
      <c r="J2651" s="3" t="s">
        <v>69</v>
      </c>
      <c r="K2651" s="3" t="s">
        <v>573</v>
      </c>
      <c r="L2651" s="3" t="s">
        <v>1923</v>
      </c>
      <c r="M2651" s="3" t="s">
        <v>36</v>
      </c>
      <c r="N2651" s="4">
        <v>175</v>
      </c>
      <c r="O2651" s="4">
        <v>175</v>
      </c>
      <c r="P2651" s="4">
        <v>0</v>
      </c>
      <c r="Q2651" s="4">
        <v>350</v>
      </c>
      <c r="R2651" s="4">
        <v>0</v>
      </c>
      <c r="S2651" s="4">
        <v>0</v>
      </c>
      <c r="T2651" s="4">
        <v>0</v>
      </c>
      <c r="U2651" s="4">
        <v>350</v>
      </c>
      <c r="V2651" s="4">
        <v>350</v>
      </c>
      <c r="W2651" s="4">
        <v>350</v>
      </c>
      <c r="X2651" s="3" t="s">
        <v>37</v>
      </c>
    </row>
    <row r="2652" spans="1:24" ht="15.75" customHeight="1">
      <c r="A2652" s="3" t="s">
        <v>66</v>
      </c>
      <c r="B2652" s="3" t="s">
        <v>747</v>
      </c>
      <c r="C2652" s="3" t="s">
        <v>748</v>
      </c>
      <c r="D2652" s="3" t="s">
        <v>1928</v>
      </c>
      <c r="E2652" s="3" t="s">
        <v>1929</v>
      </c>
      <c r="F2652" s="3" t="s">
        <v>29</v>
      </c>
      <c r="G2652" s="3" t="s">
        <v>30</v>
      </c>
      <c r="H2652" s="3" t="s">
        <v>67</v>
      </c>
      <c r="I2652" s="3" t="s">
        <v>68</v>
      </c>
      <c r="J2652" s="3" t="s">
        <v>69</v>
      </c>
      <c r="K2652" s="3" t="s">
        <v>106</v>
      </c>
      <c r="L2652" s="3" t="s">
        <v>782</v>
      </c>
      <c r="M2652" s="3" t="s">
        <v>36</v>
      </c>
      <c r="N2652" s="4">
        <v>580.94000000000005</v>
      </c>
      <c r="O2652" s="4">
        <v>809.2</v>
      </c>
      <c r="P2652" s="4">
        <v>0</v>
      </c>
      <c r="Q2652" s="4">
        <v>1390.14</v>
      </c>
      <c r="R2652" s="4">
        <v>141.99</v>
      </c>
      <c r="S2652" s="4">
        <v>998.31</v>
      </c>
      <c r="T2652" s="4">
        <v>998.31</v>
      </c>
      <c r="U2652" s="4">
        <v>391.83</v>
      </c>
      <c r="V2652" s="4">
        <v>391.83</v>
      </c>
      <c r="W2652" s="4">
        <v>249.84</v>
      </c>
      <c r="X2652" s="3" t="s">
        <v>37</v>
      </c>
    </row>
    <row r="2653" spans="1:24" ht="15.75" customHeight="1">
      <c r="A2653" s="3" t="s">
        <v>66</v>
      </c>
      <c r="B2653" s="3" t="s">
        <v>747</v>
      </c>
      <c r="C2653" s="3" t="s">
        <v>748</v>
      </c>
      <c r="D2653" s="3" t="s">
        <v>1928</v>
      </c>
      <c r="E2653" s="3" t="s">
        <v>1929</v>
      </c>
      <c r="F2653" s="3" t="s">
        <v>29</v>
      </c>
      <c r="G2653" s="3" t="s">
        <v>30</v>
      </c>
      <c r="H2653" s="3" t="s">
        <v>67</v>
      </c>
      <c r="I2653" s="3" t="s">
        <v>68</v>
      </c>
      <c r="J2653" s="3" t="s">
        <v>69</v>
      </c>
      <c r="K2653" s="3" t="s">
        <v>108</v>
      </c>
      <c r="L2653" s="3" t="s">
        <v>1682</v>
      </c>
      <c r="M2653" s="3" t="s">
        <v>36</v>
      </c>
      <c r="N2653" s="4">
        <v>923.38</v>
      </c>
      <c r="O2653" s="4">
        <v>375</v>
      </c>
      <c r="P2653" s="4">
        <v>0</v>
      </c>
      <c r="Q2653" s="4">
        <v>1298.3800000000001</v>
      </c>
      <c r="R2653" s="4">
        <v>297.24</v>
      </c>
      <c r="S2653" s="4">
        <v>884.86</v>
      </c>
      <c r="T2653" s="4">
        <v>884.86</v>
      </c>
      <c r="U2653" s="4">
        <v>413.52</v>
      </c>
      <c r="V2653" s="4">
        <v>413.52</v>
      </c>
      <c r="W2653" s="4">
        <v>116.28</v>
      </c>
      <c r="X2653" s="3" t="s">
        <v>37</v>
      </c>
    </row>
    <row r="2654" spans="1:24" ht="15.75" customHeight="1">
      <c r="A2654" s="3" t="s">
        <v>66</v>
      </c>
      <c r="B2654" s="3" t="s">
        <v>747</v>
      </c>
      <c r="C2654" s="3" t="s">
        <v>748</v>
      </c>
      <c r="D2654" s="3" t="s">
        <v>1928</v>
      </c>
      <c r="E2654" s="3" t="s">
        <v>1929</v>
      </c>
      <c r="F2654" s="3" t="s">
        <v>29</v>
      </c>
      <c r="G2654" s="3" t="s">
        <v>30</v>
      </c>
      <c r="H2654" s="3" t="s">
        <v>67</v>
      </c>
      <c r="I2654" s="3" t="s">
        <v>68</v>
      </c>
      <c r="J2654" s="3" t="s">
        <v>69</v>
      </c>
      <c r="K2654" s="3" t="s">
        <v>110</v>
      </c>
      <c r="L2654" s="3" t="s">
        <v>783</v>
      </c>
      <c r="M2654" s="3" t="s">
        <v>36</v>
      </c>
      <c r="N2654" s="4">
        <v>2399.7800000000002</v>
      </c>
      <c r="O2654" s="4">
        <v>3900.22</v>
      </c>
      <c r="P2654" s="4">
        <v>0</v>
      </c>
      <c r="Q2654" s="4">
        <v>6300</v>
      </c>
      <c r="R2654" s="4">
        <v>36.6</v>
      </c>
      <c r="S2654" s="4">
        <v>4822.3599999999997</v>
      </c>
      <c r="T2654" s="4">
        <v>4822.3599999999997</v>
      </c>
      <c r="U2654" s="4">
        <v>1477.64</v>
      </c>
      <c r="V2654" s="4">
        <v>1477.64</v>
      </c>
      <c r="W2654" s="4">
        <v>1441.04</v>
      </c>
      <c r="X2654" s="3" t="s">
        <v>37</v>
      </c>
    </row>
    <row r="2655" spans="1:24" ht="15.75" customHeight="1">
      <c r="A2655" s="3" t="s">
        <v>66</v>
      </c>
      <c r="B2655" s="3" t="s">
        <v>747</v>
      </c>
      <c r="C2655" s="3" t="s">
        <v>748</v>
      </c>
      <c r="D2655" s="3" t="s">
        <v>1928</v>
      </c>
      <c r="E2655" s="3" t="s">
        <v>1929</v>
      </c>
      <c r="F2655" s="3" t="s">
        <v>29</v>
      </c>
      <c r="G2655" s="3" t="s">
        <v>30</v>
      </c>
      <c r="H2655" s="3" t="s">
        <v>67</v>
      </c>
      <c r="I2655" s="3" t="s">
        <v>68</v>
      </c>
      <c r="J2655" s="3" t="s">
        <v>69</v>
      </c>
      <c r="K2655" s="3" t="s">
        <v>585</v>
      </c>
      <c r="L2655" s="3" t="s">
        <v>1931</v>
      </c>
      <c r="M2655" s="3" t="s">
        <v>36</v>
      </c>
      <c r="N2655" s="4">
        <v>1359.2</v>
      </c>
      <c r="O2655" s="4">
        <v>-1359.2</v>
      </c>
      <c r="P2655" s="4">
        <v>0</v>
      </c>
      <c r="Q2655" s="4">
        <v>0</v>
      </c>
      <c r="R2655" s="4">
        <v>0</v>
      </c>
      <c r="S2655" s="4">
        <v>0</v>
      </c>
      <c r="T2655" s="4">
        <v>0</v>
      </c>
      <c r="U2655" s="4">
        <v>0</v>
      </c>
      <c r="V2655" s="4">
        <v>0</v>
      </c>
      <c r="W2655" s="4">
        <v>0</v>
      </c>
      <c r="X2655" s="3" t="s">
        <v>37</v>
      </c>
    </row>
    <row r="2656" spans="1:24" ht="15.75" customHeight="1">
      <c r="A2656" s="3" t="s">
        <v>118</v>
      </c>
      <c r="B2656" s="3" t="s">
        <v>747</v>
      </c>
      <c r="C2656" s="3" t="s">
        <v>748</v>
      </c>
      <c r="D2656" s="3" t="s">
        <v>1928</v>
      </c>
      <c r="E2656" s="3" t="s">
        <v>1929</v>
      </c>
      <c r="F2656" s="3" t="s">
        <v>788</v>
      </c>
      <c r="G2656" s="3" t="s">
        <v>789</v>
      </c>
      <c r="H2656" s="3" t="s">
        <v>790</v>
      </c>
      <c r="I2656" s="3" t="s">
        <v>791</v>
      </c>
      <c r="J2656" s="3" t="s">
        <v>123</v>
      </c>
      <c r="K2656" s="3" t="s">
        <v>160</v>
      </c>
      <c r="L2656" s="3" t="s">
        <v>806</v>
      </c>
      <c r="M2656" s="3" t="s">
        <v>126</v>
      </c>
      <c r="N2656" s="4">
        <v>2230.11</v>
      </c>
      <c r="O2656" s="4">
        <v>0</v>
      </c>
      <c r="P2656" s="4">
        <v>0</v>
      </c>
      <c r="Q2656" s="4">
        <v>2230.11</v>
      </c>
      <c r="R2656" s="4">
        <v>0</v>
      </c>
      <c r="S2656" s="4">
        <v>0</v>
      </c>
      <c r="T2656" s="4">
        <v>0</v>
      </c>
      <c r="U2656" s="4">
        <v>2230.11</v>
      </c>
      <c r="V2656" s="4">
        <v>2230.11</v>
      </c>
      <c r="W2656" s="4">
        <v>2230.11</v>
      </c>
      <c r="X2656" s="3" t="s">
        <v>127</v>
      </c>
    </row>
    <row r="2657" spans="1:24" ht="15.75" customHeight="1">
      <c r="A2657" s="3" t="s">
        <v>235</v>
      </c>
      <c r="B2657" s="3" t="s">
        <v>747</v>
      </c>
      <c r="C2657" s="3" t="s">
        <v>748</v>
      </c>
      <c r="D2657" s="3" t="s">
        <v>1928</v>
      </c>
      <c r="E2657" s="3" t="s">
        <v>1929</v>
      </c>
      <c r="F2657" s="3" t="s">
        <v>788</v>
      </c>
      <c r="G2657" s="3" t="s">
        <v>789</v>
      </c>
      <c r="H2657" s="3" t="s">
        <v>790</v>
      </c>
      <c r="I2657" s="3" t="s">
        <v>791</v>
      </c>
      <c r="J2657" s="3" t="s">
        <v>236</v>
      </c>
      <c r="K2657" s="3" t="s">
        <v>241</v>
      </c>
      <c r="L2657" s="3" t="s">
        <v>1932</v>
      </c>
      <c r="M2657" s="3" t="s">
        <v>126</v>
      </c>
      <c r="N2657" s="4">
        <v>139297.96</v>
      </c>
      <c r="O2657" s="4">
        <v>2802.01</v>
      </c>
      <c r="P2657" s="4">
        <v>0</v>
      </c>
      <c r="Q2657" s="4">
        <v>142099.97</v>
      </c>
      <c r="R2657" s="4">
        <v>0</v>
      </c>
      <c r="S2657" s="4">
        <v>0</v>
      </c>
      <c r="T2657" s="4">
        <v>0</v>
      </c>
      <c r="U2657" s="4">
        <v>142099.97</v>
      </c>
      <c r="V2657" s="4">
        <v>142099.97</v>
      </c>
      <c r="W2657" s="4">
        <v>142099.97</v>
      </c>
      <c r="X2657" s="3" t="s">
        <v>127</v>
      </c>
    </row>
    <row r="2658" spans="1:24" ht="15.75" customHeight="1">
      <c r="A2658" s="3" t="s">
        <v>243</v>
      </c>
      <c r="B2658" s="3" t="s">
        <v>747</v>
      </c>
      <c r="C2658" s="3" t="s">
        <v>748</v>
      </c>
      <c r="D2658" s="3" t="s">
        <v>1928</v>
      </c>
      <c r="E2658" s="3" t="s">
        <v>1929</v>
      </c>
      <c r="F2658" s="3" t="s">
        <v>788</v>
      </c>
      <c r="G2658" s="3" t="s">
        <v>789</v>
      </c>
      <c r="H2658" s="3" t="s">
        <v>790</v>
      </c>
      <c r="I2658" s="3" t="s">
        <v>791</v>
      </c>
      <c r="J2658" s="3" t="s">
        <v>244</v>
      </c>
      <c r="K2658" s="3" t="s">
        <v>245</v>
      </c>
      <c r="L2658" s="3" t="s">
        <v>810</v>
      </c>
      <c r="M2658" s="3" t="s">
        <v>126</v>
      </c>
      <c r="N2658" s="4">
        <v>14943.28</v>
      </c>
      <c r="O2658" s="4">
        <v>-2802.01</v>
      </c>
      <c r="P2658" s="4">
        <v>0</v>
      </c>
      <c r="Q2658" s="4">
        <v>12141.27</v>
      </c>
      <c r="R2658" s="4">
        <v>0</v>
      </c>
      <c r="S2658" s="4">
        <v>0</v>
      </c>
      <c r="T2658" s="4">
        <v>0</v>
      </c>
      <c r="U2658" s="4">
        <v>12141.27</v>
      </c>
      <c r="V2658" s="4">
        <v>12141.27</v>
      </c>
      <c r="W2658" s="4">
        <v>12141.27</v>
      </c>
      <c r="X2658" s="3" t="s">
        <v>247</v>
      </c>
    </row>
    <row r="2659" spans="1:24" ht="15.75" customHeight="1">
      <c r="A2659" s="3" t="s">
        <v>243</v>
      </c>
      <c r="B2659" s="3" t="s">
        <v>747</v>
      </c>
      <c r="C2659" s="3" t="s">
        <v>748</v>
      </c>
      <c r="D2659" s="3" t="s">
        <v>1928</v>
      </c>
      <c r="E2659" s="3" t="s">
        <v>1929</v>
      </c>
      <c r="F2659" s="3" t="s">
        <v>788</v>
      </c>
      <c r="G2659" s="3" t="s">
        <v>789</v>
      </c>
      <c r="H2659" s="3" t="s">
        <v>790</v>
      </c>
      <c r="I2659" s="3" t="s">
        <v>791</v>
      </c>
      <c r="J2659" s="3" t="s">
        <v>244</v>
      </c>
      <c r="K2659" s="3" t="s">
        <v>248</v>
      </c>
      <c r="L2659" s="3" t="s">
        <v>811</v>
      </c>
      <c r="M2659" s="3" t="s">
        <v>126</v>
      </c>
      <c r="N2659" s="4">
        <v>8540.61</v>
      </c>
      <c r="O2659" s="4">
        <v>0</v>
      </c>
      <c r="P2659" s="4">
        <v>0</v>
      </c>
      <c r="Q2659" s="4">
        <v>8540.61</v>
      </c>
      <c r="R2659" s="4">
        <v>0</v>
      </c>
      <c r="S2659" s="4">
        <v>0</v>
      </c>
      <c r="T2659" s="4">
        <v>0</v>
      </c>
      <c r="U2659" s="4">
        <v>8540.61</v>
      </c>
      <c r="V2659" s="4">
        <v>8540.61</v>
      </c>
      <c r="W2659" s="4">
        <v>8540.61</v>
      </c>
      <c r="X2659" s="3" t="s">
        <v>247</v>
      </c>
    </row>
    <row r="2660" spans="1:24" ht="15.75" customHeight="1">
      <c r="A2660" s="3" t="s">
        <v>262</v>
      </c>
      <c r="B2660" s="3" t="s">
        <v>747</v>
      </c>
      <c r="C2660" s="3" t="s">
        <v>748</v>
      </c>
      <c r="D2660" s="3" t="s">
        <v>1928</v>
      </c>
      <c r="E2660" s="3" t="s">
        <v>1929</v>
      </c>
      <c r="F2660" s="3" t="s">
        <v>29</v>
      </c>
      <c r="G2660" s="3" t="s">
        <v>30</v>
      </c>
      <c r="H2660" s="3" t="s">
        <v>31</v>
      </c>
      <c r="I2660" s="3" t="s">
        <v>32</v>
      </c>
      <c r="J2660" s="3" t="s">
        <v>263</v>
      </c>
      <c r="K2660" s="3" t="s">
        <v>264</v>
      </c>
      <c r="L2660" s="3" t="s">
        <v>1716</v>
      </c>
      <c r="M2660" s="3" t="s">
        <v>36</v>
      </c>
      <c r="N2660" s="4">
        <v>866.89</v>
      </c>
      <c r="O2660" s="4">
        <v>0</v>
      </c>
      <c r="P2660" s="4">
        <v>0</v>
      </c>
      <c r="Q2660" s="4">
        <v>866.89</v>
      </c>
      <c r="R2660" s="4">
        <v>0</v>
      </c>
      <c r="S2660" s="4">
        <v>0</v>
      </c>
      <c r="T2660" s="4">
        <v>0</v>
      </c>
      <c r="U2660" s="4">
        <v>866.89</v>
      </c>
      <c r="V2660" s="4">
        <v>866.89</v>
      </c>
      <c r="W2660" s="4">
        <v>866.89</v>
      </c>
      <c r="X2660" s="3" t="s">
        <v>266</v>
      </c>
    </row>
    <row r="2661" spans="1:24" ht="15.75" customHeight="1">
      <c r="A2661" s="3" t="s">
        <v>24</v>
      </c>
      <c r="B2661" s="3" t="s">
        <v>747</v>
      </c>
      <c r="C2661" s="3" t="s">
        <v>748</v>
      </c>
      <c r="D2661" s="3" t="s">
        <v>1933</v>
      </c>
      <c r="E2661" s="3" t="s">
        <v>1934</v>
      </c>
      <c r="F2661" s="3" t="s">
        <v>29</v>
      </c>
      <c r="G2661" s="3" t="s">
        <v>30</v>
      </c>
      <c r="H2661" s="3" t="s">
        <v>31</v>
      </c>
      <c r="I2661" s="3" t="s">
        <v>32</v>
      </c>
      <c r="J2661" s="3" t="s">
        <v>33</v>
      </c>
      <c r="K2661" s="3" t="s">
        <v>34</v>
      </c>
      <c r="L2661" s="3" t="s">
        <v>751</v>
      </c>
      <c r="M2661" s="3" t="s">
        <v>36</v>
      </c>
      <c r="N2661" s="4">
        <v>129272</v>
      </c>
      <c r="O2661" s="4">
        <v>-8812</v>
      </c>
      <c r="P2661" s="4">
        <v>0</v>
      </c>
      <c r="Q2661" s="4">
        <v>120460</v>
      </c>
      <c r="R2661" s="4">
        <v>0</v>
      </c>
      <c r="S2661" s="4">
        <v>41526</v>
      </c>
      <c r="T2661" s="4">
        <v>41526</v>
      </c>
      <c r="U2661" s="4">
        <v>78934</v>
      </c>
      <c r="V2661" s="4">
        <v>78934</v>
      </c>
      <c r="W2661" s="4">
        <v>78934</v>
      </c>
      <c r="X2661" s="3" t="s">
        <v>37</v>
      </c>
    </row>
    <row r="2662" spans="1:24" ht="15.75" customHeight="1">
      <c r="A2662" s="3" t="s">
        <v>24</v>
      </c>
      <c r="B2662" s="3" t="s">
        <v>747</v>
      </c>
      <c r="C2662" s="3" t="s">
        <v>748</v>
      </c>
      <c r="D2662" s="3" t="s">
        <v>1933</v>
      </c>
      <c r="E2662" s="3" t="s">
        <v>1934</v>
      </c>
      <c r="F2662" s="3" t="s">
        <v>29</v>
      </c>
      <c r="G2662" s="3" t="s">
        <v>30</v>
      </c>
      <c r="H2662" s="3" t="s">
        <v>31</v>
      </c>
      <c r="I2662" s="3" t="s">
        <v>32</v>
      </c>
      <c r="J2662" s="3" t="s">
        <v>33</v>
      </c>
      <c r="K2662" s="3" t="s">
        <v>38</v>
      </c>
      <c r="L2662" s="3" t="s">
        <v>752</v>
      </c>
      <c r="M2662" s="3" t="s">
        <v>36</v>
      </c>
      <c r="N2662" s="4">
        <v>32457.72</v>
      </c>
      <c r="O2662" s="4">
        <v>0</v>
      </c>
      <c r="P2662" s="4">
        <v>0</v>
      </c>
      <c r="Q2662" s="4">
        <v>32457.72</v>
      </c>
      <c r="R2662" s="4">
        <v>0</v>
      </c>
      <c r="S2662" s="4">
        <v>10371.65</v>
      </c>
      <c r="T2662" s="4">
        <v>10371.65</v>
      </c>
      <c r="U2662" s="4">
        <v>22086.07</v>
      </c>
      <c r="V2662" s="4">
        <v>22086.07</v>
      </c>
      <c r="W2662" s="4">
        <v>22086.07</v>
      </c>
      <c r="X2662" s="3" t="s">
        <v>37</v>
      </c>
    </row>
    <row r="2663" spans="1:24" ht="15.75" customHeight="1">
      <c r="A2663" s="3" t="s">
        <v>24</v>
      </c>
      <c r="B2663" s="3" t="s">
        <v>747</v>
      </c>
      <c r="C2663" s="3" t="s">
        <v>748</v>
      </c>
      <c r="D2663" s="3" t="s">
        <v>1933</v>
      </c>
      <c r="E2663" s="3" t="s">
        <v>1934</v>
      </c>
      <c r="F2663" s="3" t="s">
        <v>29</v>
      </c>
      <c r="G2663" s="3" t="s">
        <v>30</v>
      </c>
      <c r="H2663" s="3" t="s">
        <v>31</v>
      </c>
      <c r="I2663" s="3" t="s">
        <v>32</v>
      </c>
      <c r="J2663" s="3" t="s">
        <v>33</v>
      </c>
      <c r="K2663" s="3" t="s">
        <v>753</v>
      </c>
      <c r="L2663" s="3" t="s">
        <v>754</v>
      </c>
      <c r="M2663" s="3" t="s">
        <v>36</v>
      </c>
      <c r="N2663" s="4">
        <v>1059176</v>
      </c>
      <c r="O2663" s="4">
        <v>167656</v>
      </c>
      <c r="P2663" s="4">
        <v>0</v>
      </c>
      <c r="Q2663" s="4">
        <v>1226832</v>
      </c>
      <c r="R2663" s="4">
        <v>0</v>
      </c>
      <c r="S2663" s="4">
        <v>486255.53</v>
      </c>
      <c r="T2663" s="4">
        <v>486255.53</v>
      </c>
      <c r="U2663" s="4">
        <v>740576.47</v>
      </c>
      <c r="V2663" s="4">
        <v>740576.47</v>
      </c>
      <c r="W2663" s="4">
        <v>740576.47</v>
      </c>
      <c r="X2663" s="3" t="s">
        <v>37</v>
      </c>
    </row>
    <row r="2664" spans="1:24" ht="15.75" customHeight="1">
      <c r="A2664" s="3" t="s">
        <v>24</v>
      </c>
      <c r="B2664" s="3" t="s">
        <v>747</v>
      </c>
      <c r="C2664" s="3" t="s">
        <v>748</v>
      </c>
      <c r="D2664" s="3" t="s">
        <v>1933</v>
      </c>
      <c r="E2664" s="3" t="s">
        <v>1934</v>
      </c>
      <c r="F2664" s="3" t="s">
        <v>29</v>
      </c>
      <c r="G2664" s="3" t="s">
        <v>30</v>
      </c>
      <c r="H2664" s="3" t="s">
        <v>31</v>
      </c>
      <c r="I2664" s="3" t="s">
        <v>32</v>
      </c>
      <c r="J2664" s="3" t="s">
        <v>33</v>
      </c>
      <c r="K2664" s="3" t="s">
        <v>40</v>
      </c>
      <c r="L2664" s="3" t="s">
        <v>755</v>
      </c>
      <c r="M2664" s="3" t="s">
        <v>36</v>
      </c>
      <c r="N2664" s="4">
        <v>103849.81</v>
      </c>
      <c r="O2664" s="4">
        <v>12789</v>
      </c>
      <c r="P2664" s="4">
        <v>0</v>
      </c>
      <c r="Q2664" s="4">
        <v>116638.81</v>
      </c>
      <c r="R2664" s="4">
        <v>2694.1</v>
      </c>
      <c r="S2664" s="4">
        <v>8359.2000000000007</v>
      </c>
      <c r="T2664" s="4">
        <v>8359.2000000000007</v>
      </c>
      <c r="U2664" s="4">
        <v>108279.61</v>
      </c>
      <c r="V2664" s="4">
        <v>108279.61</v>
      </c>
      <c r="W2664" s="4">
        <v>105585.51</v>
      </c>
      <c r="X2664" s="3" t="s">
        <v>37</v>
      </c>
    </row>
    <row r="2665" spans="1:24" ht="15.75" customHeight="1">
      <c r="A2665" s="3" t="s">
        <v>24</v>
      </c>
      <c r="B2665" s="3" t="s">
        <v>747</v>
      </c>
      <c r="C2665" s="3" t="s">
        <v>748</v>
      </c>
      <c r="D2665" s="3" t="s">
        <v>1933</v>
      </c>
      <c r="E2665" s="3" t="s">
        <v>1934</v>
      </c>
      <c r="F2665" s="3" t="s">
        <v>29</v>
      </c>
      <c r="G2665" s="3" t="s">
        <v>30</v>
      </c>
      <c r="H2665" s="3" t="s">
        <v>31</v>
      </c>
      <c r="I2665" s="3" t="s">
        <v>32</v>
      </c>
      <c r="J2665" s="3" t="s">
        <v>33</v>
      </c>
      <c r="K2665" s="3" t="s">
        <v>42</v>
      </c>
      <c r="L2665" s="3" t="s">
        <v>756</v>
      </c>
      <c r="M2665" s="3" t="s">
        <v>36</v>
      </c>
      <c r="N2665" s="4">
        <v>51075</v>
      </c>
      <c r="O2665" s="4">
        <v>-211.2</v>
      </c>
      <c r="P2665" s="4">
        <v>0</v>
      </c>
      <c r="Q2665" s="4">
        <v>50863.8</v>
      </c>
      <c r="R2665" s="4">
        <v>1277.5</v>
      </c>
      <c r="S2665" s="4">
        <v>2885</v>
      </c>
      <c r="T2665" s="4">
        <v>2885</v>
      </c>
      <c r="U2665" s="4">
        <v>47978.8</v>
      </c>
      <c r="V2665" s="4">
        <v>47978.8</v>
      </c>
      <c r="W2665" s="4">
        <v>46701.3</v>
      </c>
      <c r="X2665" s="3" t="s">
        <v>37</v>
      </c>
    </row>
    <row r="2666" spans="1:24" ht="15.75" customHeight="1">
      <c r="A2666" s="3" t="s">
        <v>24</v>
      </c>
      <c r="B2666" s="3" t="s">
        <v>747</v>
      </c>
      <c r="C2666" s="3" t="s">
        <v>748</v>
      </c>
      <c r="D2666" s="3" t="s">
        <v>1933</v>
      </c>
      <c r="E2666" s="3" t="s">
        <v>1934</v>
      </c>
      <c r="F2666" s="3" t="s">
        <v>29</v>
      </c>
      <c r="G2666" s="3" t="s">
        <v>30</v>
      </c>
      <c r="H2666" s="3" t="s">
        <v>31</v>
      </c>
      <c r="I2666" s="3" t="s">
        <v>32</v>
      </c>
      <c r="J2666" s="3" t="s">
        <v>33</v>
      </c>
      <c r="K2666" s="3" t="s">
        <v>44</v>
      </c>
      <c r="L2666" s="3" t="s">
        <v>757</v>
      </c>
      <c r="M2666" s="3" t="s">
        <v>36</v>
      </c>
      <c r="N2666" s="4">
        <v>528</v>
      </c>
      <c r="O2666" s="4">
        <v>211.2</v>
      </c>
      <c r="P2666" s="4">
        <v>0</v>
      </c>
      <c r="Q2666" s="4">
        <v>739.2</v>
      </c>
      <c r="R2666" s="4">
        <v>0</v>
      </c>
      <c r="S2666" s="4">
        <v>214.2</v>
      </c>
      <c r="T2666" s="4">
        <v>214.2</v>
      </c>
      <c r="U2666" s="4">
        <v>525</v>
      </c>
      <c r="V2666" s="4">
        <v>525</v>
      </c>
      <c r="W2666" s="4">
        <v>525</v>
      </c>
      <c r="X2666" s="3" t="s">
        <v>37</v>
      </c>
    </row>
    <row r="2667" spans="1:24" ht="15.75" customHeight="1">
      <c r="A2667" s="3" t="s">
        <v>24</v>
      </c>
      <c r="B2667" s="3" t="s">
        <v>747</v>
      </c>
      <c r="C2667" s="3" t="s">
        <v>748</v>
      </c>
      <c r="D2667" s="3" t="s">
        <v>1933</v>
      </c>
      <c r="E2667" s="3" t="s">
        <v>1934</v>
      </c>
      <c r="F2667" s="3" t="s">
        <v>29</v>
      </c>
      <c r="G2667" s="3" t="s">
        <v>30</v>
      </c>
      <c r="H2667" s="3" t="s">
        <v>31</v>
      </c>
      <c r="I2667" s="3" t="s">
        <v>32</v>
      </c>
      <c r="J2667" s="3" t="s">
        <v>33</v>
      </c>
      <c r="K2667" s="3" t="s">
        <v>46</v>
      </c>
      <c r="L2667" s="3" t="s">
        <v>758</v>
      </c>
      <c r="M2667" s="3" t="s">
        <v>36</v>
      </c>
      <c r="N2667" s="4">
        <v>4224</v>
      </c>
      <c r="O2667" s="4">
        <v>0</v>
      </c>
      <c r="P2667" s="4">
        <v>0</v>
      </c>
      <c r="Q2667" s="4">
        <v>4224</v>
      </c>
      <c r="R2667" s="4">
        <v>0</v>
      </c>
      <c r="S2667" s="4">
        <v>1224</v>
      </c>
      <c r="T2667" s="4">
        <v>1224</v>
      </c>
      <c r="U2667" s="4">
        <v>3000</v>
      </c>
      <c r="V2667" s="4">
        <v>3000</v>
      </c>
      <c r="W2667" s="4">
        <v>3000</v>
      </c>
      <c r="X2667" s="3" t="s">
        <v>37</v>
      </c>
    </row>
    <row r="2668" spans="1:24" ht="15.75" customHeight="1">
      <c r="A2668" s="3" t="s">
        <v>24</v>
      </c>
      <c r="B2668" s="3" t="s">
        <v>747</v>
      </c>
      <c r="C2668" s="3" t="s">
        <v>748</v>
      </c>
      <c r="D2668" s="3" t="s">
        <v>1933</v>
      </c>
      <c r="E2668" s="3" t="s">
        <v>1934</v>
      </c>
      <c r="F2668" s="3" t="s">
        <v>29</v>
      </c>
      <c r="G2668" s="3" t="s">
        <v>30</v>
      </c>
      <c r="H2668" s="3" t="s">
        <v>31</v>
      </c>
      <c r="I2668" s="3" t="s">
        <v>32</v>
      </c>
      <c r="J2668" s="3" t="s">
        <v>33</v>
      </c>
      <c r="K2668" s="3" t="s">
        <v>48</v>
      </c>
      <c r="L2668" s="3" t="s">
        <v>759</v>
      </c>
      <c r="M2668" s="3" t="s">
        <v>36</v>
      </c>
      <c r="N2668" s="4">
        <v>973.73</v>
      </c>
      <c r="O2668" s="4">
        <v>0</v>
      </c>
      <c r="P2668" s="4">
        <v>0</v>
      </c>
      <c r="Q2668" s="4">
        <v>973.73</v>
      </c>
      <c r="R2668" s="4">
        <v>0</v>
      </c>
      <c r="S2668" s="4">
        <v>0</v>
      </c>
      <c r="T2668" s="4">
        <v>0</v>
      </c>
      <c r="U2668" s="4">
        <v>973.73</v>
      </c>
      <c r="V2668" s="4">
        <v>973.73</v>
      </c>
      <c r="W2668" s="4">
        <v>973.73</v>
      </c>
      <c r="X2668" s="3" t="s">
        <v>37</v>
      </c>
    </row>
    <row r="2669" spans="1:24" ht="15.75" customHeight="1">
      <c r="A2669" s="3" t="s">
        <v>24</v>
      </c>
      <c r="B2669" s="3" t="s">
        <v>747</v>
      </c>
      <c r="C2669" s="3" t="s">
        <v>748</v>
      </c>
      <c r="D2669" s="3" t="s">
        <v>1933</v>
      </c>
      <c r="E2669" s="3" t="s">
        <v>1934</v>
      </c>
      <c r="F2669" s="3" t="s">
        <v>29</v>
      </c>
      <c r="G2669" s="3" t="s">
        <v>30</v>
      </c>
      <c r="H2669" s="3" t="s">
        <v>31</v>
      </c>
      <c r="I2669" s="3" t="s">
        <v>32</v>
      </c>
      <c r="J2669" s="3" t="s">
        <v>33</v>
      </c>
      <c r="K2669" s="3" t="s">
        <v>50</v>
      </c>
      <c r="L2669" s="3" t="s">
        <v>760</v>
      </c>
      <c r="M2669" s="3" t="s">
        <v>36</v>
      </c>
      <c r="N2669" s="4">
        <v>1622.89</v>
      </c>
      <c r="O2669" s="4">
        <v>0</v>
      </c>
      <c r="P2669" s="4">
        <v>0</v>
      </c>
      <c r="Q2669" s="4">
        <v>1622.89</v>
      </c>
      <c r="R2669" s="4">
        <v>0</v>
      </c>
      <c r="S2669" s="4">
        <v>492.65</v>
      </c>
      <c r="T2669" s="4">
        <v>492.65</v>
      </c>
      <c r="U2669" s="4">
        <v>1130.24</v>
      </c>
      <c r="V2669" s="4">
        <v>1130.24</v>
      </c>
      <c r="W2669" s="4">
        <v>1130.24</v>
      </c>
      <c r="X2669" s="3" t="s">
        <v>37</v>
      </c>
    </row>
    <row r="2670" spans="1:24" ht="15.75" customHeight="1">
      <c r="A2670" s="3" t="s">
        <v>24</v>
      </c>
      <c r="B2670" s="3" t="s">
        <v>747</v>
      </c>
      <c r="C2670" s="3" t="s">
        <v>748</v>
      </c>
      <c r="D2670" s="3" t="s">
        <v>1933</v>
      </c>
      <c r="E2670" s="3" t="s">
        <v>1934</v>
      </c>
      <c r="F2670" s="3" t="s">
        <v>29</v>
      </c>
      <c r="G2670" s="3" t="s">
        <v>30</v>
      </c>
      <c r="H2670" s="3" t="s">
        <v>31</v>
      </c>
      <c r="I2670" s="3" t="s">
        <v>32</v>
      </c>
      <c r="J2670" s="3" t="s">
        <v>33</v>
      </c>
      <c r="K2670" s="3" t="s">
        <v>281</v>
      </c>
      <c r="L2670" s="3" t="s">
        <v>761</v>
      </c>
      <c r="M2670" s="3" t="s">
        <v>36</v>
      </c>
      <c r="N2670" s="4">
        <v>2447.63</v>
      </c>
      <c r="O2670" s="4">
        <v>0</v>
      </c>
      <c r="P2670" s="4">
        <v>0</v>
      </c>
      <c r="Q2670" s="4">
        <v>2447.63</v>
      </c>
      <c r="R2670" s="4">
        <v>0</v>
      </c>
      <c r="S2670" s="4">
        <v>0</v>
      </c>
      <c r="T2670" s="4">
        <v>0</v>
      </c>
      <c r="U2670" s="4">
        <v>2447.63</v>
      </c>
      <c r="V2670" s="4">
        <v>2447.63</v>
      </c>
      <c r="W2670" s="4">
        <v>2447.63</v>
      </c>
      <c r="X2670" s="3" t="s">
        <v>37</v>
      </c>
    </row>
    <row r="2671" spans="1:24" ht="15.75" customHeight="1">
      <c r="A2671" s="3" t="s">
        <v>24</v>
      </c>
      <c r="B2671" s="3" t="s">
        <v>747</v>
      </c>
      <c r="C2671" s="3" t="s">
        <v>748</v>
      </c>
      <c r="D2671" s="3" t="s">
        <v>1933</v>
      </c>
      <c r="E2671" s="3" t="s">
        <v>1934</v>
      </c>
      <c r="F2671" s="3" t="s">
        <v>29</v>
      </c>
      <c r="G2671" s="3" t="s">
        <v>30</v>
      </c>
      <c r="H2671" s="3" t="s">
        <v>31</v>
      </c>
      <c r="I2671" s="3" t="s">
        <v>32</v>
      </c>
      <c r="J2671" s="3" t="s">
        <v>33</v>
      </c>
      <c r="K2671" s="3" t="s">
        <v>54</v>
      </c>
      <c r="L2671" s="3" t="s">
        <v>762</v>
      </c>
      <c r="M2671" s="3" t="s">
        <v>36</v>
      </c>
      <c r="N2671" s="4">
        <v>25292</v>
      </c>
      <c r="O2671" s="4">
        <v>8812</v>
      </c>
      <c r="P2671" s="4">
        <v>0</v>
      </c>
      <c r="Q2671" s="4">
        <v>34104</v>
      </c>
      <c r="R2671" s="4">
        <v>27806.22</v>
      </c>
      <c r="S2671" s="4">
        <v>6297.78</v>
      </c>
      <c r="T2671" s="4">
        <v>6297.78</v>
      </c>
      <c r="U2671" s="4">
        <v>27806.22</v>
      </c>
      <c r="V2671" s="4">
        <v>27806.22</v>
      </c>
      <c r="W2671" s="4">
        <v>0</v>
      </c>
      <c r="X2671" s="3" t="s">
        <v>37</v>
      </c>
    </row>
    <row r="2672" spans="1:24" ht="15.75" customHeight="1">
      <c r="A2672" s="3" t="s">
        <v>24</v>
      </c>
      <c r="B2672" s="3" t="s">
        <v>747</v>
      </c>
      <c r="C2672" s="3" t="s">
        <v>748</v>
      </c>
      <c r="D2672" s="3" t="s">
        <v>1933</v>
      </c>
      <c r="E2672" s="3" t="s">
        <v>1934</v>
      </c>
      <c r="F2672" s="3" t="s">
        <v>29</v>
      </c>
      <c r="G2672" s="3" t="s">
        <v>30</v>
      </c>
      <c r="H2672" s="3" t="s">
        <v>31</v>
      </c>
      <c r="I2672" s="3" t="s">
        <v>32</v>
      </c>
      <c r="J2672" s="3" t="s">
        <v>33</v>
      </c>
      <c r="K2672" s="3" t="s">
        <v>56</v>
      </c>
      <c r="L2672" s="3" t="s">
        <v>763</v>
      </c>
      <c r="M2672" s="3" t="s">
        <v>36</v>
      </c>
      <c r="N2672" s="4">
        <v>1508.51</v>
      </c>
      <c r="O2672" s="4">
        <v>0</v>
      </c>
      <c r="P2672" s="4">
        <v>0</v>
      </c>
      <c r="Q2672" s="4">
        <v>1508.51</v>
      </c>
      <c r="R2672" s="4">
        <v>0</v>
      </c>
      <c r="S2672" s="4">
        <v>129</v>
      </c>
      <c r="T2672" s="4">
        <v>129</v>
      </c>
      <c r="U2672" s="4">
        <v>1379.51</v>
      </c>
      <c r="V2672" s="4">
        <v>1379.51</v>
      </c>
      <c r="W2672" s="4">
        <v>1379.51</v>
      </c>
      <c r="X2672" s="3" t="s">
        <v>37</v>
      </c>
    </row>
    <row r="2673" spans="1:24" ht="15.75" customHeight="1">
      <c r="A2673" s="3" t="s">
        <v>24</v>
      </c>
      <c r="B2673" s="3" t="s">
        <v>747</v>
      </c>
      <c r="C2673" s="3" t="s">
        <v>748</v>
      </c>
      <c r="D2673" s="3" t="s">
        <v>1933</v>
      </c>
      <c r="E2673" s="3" t="s">
        <v>1934</v>
      </c>
      <c r="F2673" s="3" t="s">
        <v>29</v>
      </c>
      <c r="G2673" s="3" t="s">
        <v>30</v>
      </c>
      <c r="H2673" s="3" t="s">
        <v>31</v>
      </c>
      <c r="I2673" s="3" t="s">
        <v>32</v>
      </c>
      <c r="J2673" s="3" t="s">
        <v>33</v>
      </c>
      <c r="K2673" s="3" t="s">
        <v>58</v>
      </c>
      <c r="L2673" s="3" t="s">
        <v>764</v>
      </c>
      <c r="M2673" s="3" t="s">
        <v>36</v>
      </c>
      <c r="N2673" s="4">
        <v>3017.01</v>
      </c>
      <c r="O2673" s="4">
        <v>0</v>
      </c>
      <c r="P2673" s="4">
        <v>0</v>
      </c>
      <c r="Q2673" s="4">
        <v>3017.01</v>
      </c>
      <c r="R2673" s="4">
        <v>0</v>
      </c>
      <c r="S2673" s="4">
        <v>0</v>
      </c>
      <c r="T2673" s="4">
        <v>0</v>
      </c>
      <c r="U2673" s="4">
        <v>3017.01</v>
      </c>
      <c r="V2673" s="4">
        <v>3017.01</v>
      </c>
      <c r="W2673" s="4">
        <v>3017.01</v>
      </c>
      <c r="X2673" s="3" t="s">
        <v>37</v>
      </c>
    </row>
    <row r="2674" spans="1:24" ht="15.75" customHeight="1">
      <c r="A2674" s="3" t="s">
        <v>24</v>
      </c>
      <c r="B2674" s="3" t="s">
        <v>747</v>
      </c>
      <c r="C2674" s="3" t="s">
        <v>748</v>
      </c>
      <c r="D2674" s="3" t="s">
        <v>1933</v>
      </c>
      <c r="E2674" s="3" t="s">
        <v>1934</v>
      </c>
      <c r="F2674" s="3" t="s">
        <v>29</v>
      </c>
      <c r="G2674" s="3" t="s">
        <v>30</v>
      </c>
      <c r="H2674" s="3" t="s">
        <v>31</v>
      </c>
      <c r="I2674" s="3" t="s">
        <v>32</v>
      </c>
      <c r="J2674" s="3" t="s">
        <v>33</v>
      </c>
      <c r="K2674" s="3" t="s">
        <v>60</v>
      </c>
      <c r="L2674" s="3" t="s">
        <v>765</v>
      </c>
      <c r="M2674" s="3" t="s">
        <v>36</v>
      </c>
      <c r="N2674" s="4">
        <v>141299.97</v>
      </c>
      <c r="O2674" s="4">
        <v>17192.97</v>
      </c>
      <c r="P2674" s="4">
        <v>0</v>
      </c>
      <c r="Q2674" s="4">
        <v>158492.94</v>
      </c>
      <c r="R2674" s="4">
        <v>3619.08</v>
      </c>
      <c r="S2674" s="4">
        <v>61440.95</v>
      </c>
      <c r="T2674" s="4">
        <v>61440.95</v>
      </c>
      <c r="U2674" s="4">
        <v>97051.99</v>
      </c>
      <c r="V2674" s="4">
        <v>97051.99</v>
      </c>
      <c r="W2674" s="4">
        <v>93432.91</v>
      </c>
      <c r="X2674" s="3" t="s">
        <v>37</v>
      </c>
    </row>
    <row r="2675" spans="1:24" ht="15.75" customHeight="1">
      <c r="A2675" s="3" t="s">
        <v>24</v>
      </c>
      <c r="B2675" s="3" t="s">
        <v>747</v>
      </c>
      <c r="C2675" s="3" t="s">
        <v>748</v>
      </c>
      <c r="D2675" s="3" t="s">
        <v>1933</v>
      </c>
      <c r="E2675" s="3" t="s">
        <v>1934</v>
      </c>
      <c r="F2675" s="3" t="s">
        <v>29</v>
      </c>
      <c r="G2675" s="3" t="s">
        <v>30</v>
      </c>
      <c r="H2675" s="3" t="s">
        <v>31</v>
      </c>
      <c r="I2675" s="3" t="s">
        <v>32</v>
      </c>
      <c r="J2675" s="3" t="s">
        <v>33</v>
      </c>
      <c r="K2675" s="3" t="s">
        <v>62</v>
      </c>
      <c r="L2675" s="3" t="s">
        <v>766</v>
      </c>
      <c r="M2675" s="3" t="s">
        <v>36</v>
      </c>
      <c r="N2675" s="4">
        <v>103849.81</v>
      </c>
      <c r="O2675" s="4">
        <v>12789</v>
      </c>
      <c r="P2675" s="4">
        <v>0</v>
      </c>
      <c r="Q2675" s="4">
        <v>116638.81</v>
      </c>
      <c r="R2675" s="4">
        <v>2842</v>
      </c>
      <c r="S2675" s="4">
        <v>43948.22</v>
      </c>
      <c r="T2675" s="4">
        <v>43948.22</v>
      </c>
      <c r="U2675" s="4">
        <v>72690.59</v>
      </c>
      <c r="V2675" s="4">
        <v>72690.59</v>
      </c>
      <c r="W2675" s="4">
        <v>69848.59</v>
      </c>
      <c r="X2675" s="3" t="s">
        <v>37</v>
      </c>
    </row>
    <row r="2676" spans="1:24" ht="15.75" customHeight="1">
      <c r="A2676" s="3" t="s">
        <v>24</v>
      </c>
      <c r="B2676" s="3" t="s">
        <v>747</v>
      </c>
      <c r="C2676" s="3" t="s">
        <v>748</v>
      </c>
      <c r="D2676" s="3" t="s">
        <v>1933</v>
      </c>
      <c r="E2676" s="3" t="s">
        <v>1934</v>
      </c>
      <c r="F2676" s="3" t="s">
        <v>29</v>
      </c>
      <c r="G2676" s="3" t="s">
        <v>30</v>
      </c>
      <c r="H2676" s="3" t="s">
        <v>31</v>
      </c>
      <c r="I2676" s="3" t="s">
        <v>32</v>
      </c>
      <c r="J2676" s="3" t="s">
        <v>33</v>
      </c>
      <c r="K2676" s="3" t="s">
        <v>64</v>
      </c>
      <c r="L2676" s="3" t="s">
        <v>767</v>
      </c>
      <c r="M2676" s="3" t="s">
        <v>36</v>
      </c>
      <c r="N2676" s="4">
        <v>9727.1</v>
      </c>
      <c r="O2676" s="4">
        <v>0</v>
      </c>
      <c r="P2676" s="4">
        <v>0</v>
      </c>
      <c r="Q2676" s="4">
        <v>9727.1</v>
      </c>
      <c r="R2676" s="4">
        <v>0</v>
      </c>
      <c r="S2676" s="4">
        <v>0</v>
      </c>
      <c r="T2676" s="4">
        <v>0</v>
      </c>
      <c r="U2676" s="4">
        <v>9727.1</v>
      </c>
      <c r="V2676" s="4">
        <v>9727.1</v>
      </c>
      <c r="W2676" s="4">
        <v>9727.1</v>
      </c>
      <c r="X2676" s="3" t="s">
        <v>37</v>
      </c>
    </row>
    <row r="2677" spans="1:24" ht="15.75" customHeight="1">
      <c r="A2677" s="3" t="s">
        <v>66</v>
      </c>
      <c r="B2677" s="3" t="s">
        <v>747</v>
      </c>
      <c r="C2677" s="3" t="s">
        <v>748</v>
      </c>
      <c r="D2677" s="3" t="s">
        <v>1933</v>
      </c>
      <c r="E2677" s="3" t="s">
        <v>1934</v>
      </c>
      <c r="F2677" s="3" t="s">
        <v>29</v>
      </c>
      <c r="G2677" s="3" t="s">
        <v>30</v>
      </c>
      <c r="H2677" s="3" t="s">
        <v>67</v>
      </c>
      <c r="I2677" s="3" t="s">
        <v>68</v>
      </c>
      <c r="J2677" s="3" t="s">
        <v>69</v>
      </c>
      <c r="K2677" s="3" t="s">
        <v>70</v>
      </c>
      <c r="L2677" s="3" t="s">
        <v>768</v>
      </c>
      <c r="M2677" s="3" t="s">
        <v>36</v>
      </c>
      <c r="N2677" s="4">
        <v>9000</v>
      </c>
      <c r="O2677" s="4">
        <v>-7000</v>
      </c>
      <c r="P2677" s="4">
        <v>0</v>
      </c>
      <c r="Q2677" s="4">
        <v>2000</v>
      </c>
      <c r="R2677" s="4">
        <v>0</v>
      </c>
      <c r="S2677" s="4">
        <v>0</v>
      </c>
      <c r="T2677" s="4">
        <v>0</v>
      </c>
      <c r="U2677" s="4">
        <v>2000</v>
      </c>
      <c r="V2677" s="4">
        <v>2000</v>
      </c>
      <c r="W2677" s="4">
        <v>2000</v>
      </c>
      <c r="X2677" s="3" t="s">
        <v>37</v>
      </c>
    </row>
    <row r="2678" spans="1:24" ht="15.75" customHeight="1">
      <c r="A2678" s="3" t="s">
        <v>66</v>
      </c>
      <c r="B2678" s="3" t="s">
        <v>747</v>
      </c>
      <c r="C2678" s="3" t="s">
        <v>748</v>
      </c>
      <c r="D2678" s="3" t="s">
        <v>1933</v>
      </c>
      <c r="E2678" s="3" t="s">
        <v>1934</v>
      </c>
      <c r="F2678" s="3" t="s">
        <v>29</v>
      </c>
      <c r="G2678" s="3" t="s">
        <v>30</v>
      </c>
      <c r="H2678" s="3" t="s">
        <v>67</v>
      </c>
      <c r="I2678" s="3" t="s">
        <v>68</v>
      </c>
      <c r="J2678" s="3" t="s">
        <v>69</v>
      </c>
      <c r="K2678" s="3" t="s">
        <v>72</v>
      </c>
      <c r="L2678" s="3" t="s">
        <v>769</v>
      </c>
      <c r="M2678" s="3" t="s">
        <v>36</v>
      </c>
      <c r="N2678" s="4">
        <v>8000</v>
      </c>
      <c r="O2678" s="4">
        <v>-6000</v>
      </c>
      <c r="P2678" s="4">
        <v>0</v>
      </c>
      <c r="Q2678" s="4">
        <v>2000</v>
      </c>
      <c r="R2678" s="4">
        <v>0</v>
      </c>
      <c r="S2678" s="4">
        <v>0</v>
      </c>
      <c r="T2678" s="4">
        <v>0</v>
      </c>
      <c r="U2678" s="4">
        <v>2000</v>
      </c>
      <c r="V2678" s="4">
        <v>2000</v>
      </c>
      <c r="W2678" s="4">
        <v>2000</v>
      </c>
      <c r="X2678" s="3" t="s">
        <v>37</v>
      </c>
    </row>
    <row r="2679" spans="1:24" ht="15.75" customHeight="1">
      <c r="A2679" s="3" t="s">
        <v>66</v>
      </c>
      <c r="B2679" s="3" t="s">
        <v>747</v>
      </c>
      <c r="C2679" s="3" t="s">
        <v>748</v>
      </c>
      <c r="D2679" s="3" t="s">
        <v>1933</v>
      </c>
      <c r="E2679" s="3" t="s">
        <v>1934</v>
      </c>
      <c r="F2679" s="3" t="s">
        <v>29</v>
      </c>
      <c r="G2679" s="3" t="s">
        <v>30</v>
      </c>
      <c r="H2679" s="3" t="s">
        <v>67</v>
      </c>
      <c r="I2679" s="3" t="s">
        <v>68</v>
      </c>
      <c r="J2679" s="3" t="s">
        <v>69</v>
      </c>
      <c r="K2679" s="3" t="s">
        <v>74</v>
      </c>
      <c r="L2679" s="3" t="s">
        <v>770</v>
      </c>
      <c r="M2679" s="3" t="s">
        <v>36</v>
      </c>
      <c r="N2679" s="4">
        <v>500</v>
      </c>
      <c r="O2679" s="4">
        <v>0</v>
      </c>
      <c r="P2679" s="4">
        <v>0</v>
      </c>
      <c r="Q2679" s="4">
        <v>500</v>
      </c>
      <c r="R2679" s="4">
        <v>0</v>
      </c>
      <c r="S2679" s="4">
        <v>500</v>
      </c>
      <c r="T2679" s="4">
        <v>162.19999999999999</v>
      </c>
      <c r="U2679" s="4">
        <v>0</v>
      </c>
      <c r="V2679" s="4">
        <v>337.8</v>
      </c>
      <c r="W2679" s="4">
        <v>0</v>
      </c>
      <c r="X2679" s="3" t="s">
        <v>37</v>
      </c>
    </row>
    <row r="2680" spans="1:24" ht="15.75" customHeight="1">
      <c r="A2680" s="3" t="s">
        <v>66</v>
      </c>
      <c r="B2680" s="3" t="s">
        <v>747</v>
      </c>
      <c r="C2680" s="3" t="s">
        <v>748</v>
      </c>
      <c r="D2680" s="3" t="s">
        <v>1933</v>
      </c>
      <c r="E2680" s="3" t="s">
        <v>1934</v>
      </c>
      <c r="F2680" s="3" t="s">
        <v>29</v>
      </c>
      <c r="G2680" s="3" t="s">
        <v>30</v>
      </c>
      <c r="H2680" s="3" t="s">
        <v>67</v>
      </c>
      <c r="I2680" s="3" t="s">
        <v>68</v>
      </c>
      <c r="J2680" s="3" t="s">
        <v>69</v>
      </c>
      <c r="K2680" s="3" t="s">
        <v>304</v>
      </c>
      <c r="L2680" s="3" t="s">
        <v>818</v>
      </c>
      <c r="M2680" s="3" t="s">
        <v>36</v>
      </c>
      <c r="N2680" s="4">
        <v>178.5</v>
      </c>
      <c r="O2680" s="4">
        <v>0</v>
      </c>
      <c r="P2680" s="4">
        <v>0</v>
      </c>
      <c r="Q2680" s="4">
        <v>178.5</v>
      </c>
      <c r="R2680" s="4">
        <v>0</v>
      </c>
      <c r="S2680" s="4">
        <v>0</v>
      </c>
      <c r="T2680" s="4">
        <v>0</v>
      </c>
      <c r="U2680" s="4">
        <v>178.5</v>
      </c>
      <c r="V2680" s="4">
        <v>178.5</v>
      </c>
      <c r="W2680" s="4">
        <v>178.5</v>
      </c>
      <c r="X2680" s="3" t="s">
        <v>37</v>
      </c>
    </row>
    <row r="2681" spans="1:24" ht="15.75" customHeight="1">
      <c r="A2681" s="3" t="s">
        <v>66</v>
      </c>
      <c r="B2681" s="3" t="s">
        <v>747</v>
      </c>
      <c r="C2681" s="3" t="s">
        <v>748</v>
      </c>
      <c r="D2681" s="3" t="s">
        <v>1933</v>
      </c>
      <c r="E2681" s="3" t="s">
        <v>1934</v>
      </c>
      <c r="F2681" s="3" t="s">
        <v>29</v>
      </c>
      <c r="G2681" s="3" t="s">
        <v>30</v>
      </c>
      <c r="H2681" s="3" t="s">
        <v>67</v>
      </c>
      <c r="I2681" s="3" t="s">
        <v>68</v>
      </c>
      <c r="J2681" s="3" t="s">
        <v>69</v>
      </c>
      <c r="K2681" s="3" t="s">
        <v>78</v>
      </c>
      <c r="L2681" s="3" t="s">
        <v>771</v>
      </c>
      <c r="M2681" s="3" t="s">
        <v>36</v>
      </c>
      <c r="N2681" s="4">
        <v>4980</v>
      </c>
      <c r="O2681" s="4">
        <v>-4980</v>
      </c>
      <c r="P2681" s="4">
        <v>0</v>
      </c>
      <c r="Q2681" s="4">
        <v>0</v>
      </c>
      <c r="R2681" s="4">
        <v>0</v>
      </c>
      <c r="S2681" s="4">
        <v>0</v>
      </c>
      <c r="T2681" s="4">
        <v>0</v>
      </c>
      <c r="U2681" s="4">
        <v>0</v>
      </c>
      <c r="V2681" s="4">
        <v>0</v>
      </c>
      <c r="W2681" s="4">
        <v>0</v>
      </c>
      <c r="X2681" s="3" t="s">
        <v>37</v>
      </c>
    </row>
    <row r="2682" spans="1:24" ht="15.75" customHeight="1">
      <c r="A2682" s="3" t="s">
        <v>66</v>
      </c>
      <c r="B2682" s="3" t="s">
        <v>747</v>
      </c>
      <c r="C2682" s="3" t="s">
        <v>748</v>
      </c>
      <c r="D2682" s="3" t="s">
        <v>1933</v>
      </c>
      <c r="E2682" s="3" t="s">
        <v>1934</v>
      </c>
      <c r="F2682" s="3" t="s">
        <v>29</v>
      </c>
      <c r="G2682" s="3" t="s">
        <v>30</v>
      </c>
      <c r="H2682" s="3" t="s">
        <v>67</v>
      </c>
      <c r="I2682" s="3" t="s">
        <v>68</v>
      </c>
      <c r="J2682" s="3" t="s">
        <v>69</v>
      </c>
      <c r="K2682" s="3" t="s">
        <v>772</v>
      </c>
      <c r="L2682" s="3" t="s">
        <v>773</v>
      </c>
      <c r="M2682" s="3" t="s">
        <v>36</v>
      </c>
      <c r="N2682" s="4">
        <v>3800</v>
      </c>
      <c r="O2682" s="4">
        <v>0</v>
      </c>
      <c r="P2682" s="4">
        <v>0</v>
      </c>
      <c r="Q2682" s="4">
        <v>3800</v>
      </c>
      <c r="R2682" s="4">
        <v>0</v>
      </c>
      <c r="S2682" s="4">
        <v>0</v>
      </c>
      <c r="T2682" s="4">
        <v>0</v>
      </c>
      <c r="U2682" s="4">
        <v>3800</v>
      </c>
      <c r="V2682" s="4">
        <v>3800</v>
      </c>
      <c r="W2682" s="4">
        <v>3800</v>
      </c>
      <c r="X2682" s="3" t="s">
        <v>37</v>
      </c>
    </row>
    <row r="2683" spans="1:24" ht="15.75" customHeight="1">
      <c r="A2683" s="3" t="s">
        <v>66</v>
      </c>
      <c r="B2683" s="3" t="s">
        <v>747</v>
      </c>
      <c r="C2683" s="3" t="s">
        <v>748</v>
      </c>
      <c r="D2683" s="3" t="s">
        <v>1933</v>
      </c>
      <c r="E2683" s="3" t="s">
        <v>1934</v>
      </c>
      <c r="F2683" s="3" t="s">
        <v>29</v>
      </c>
      <c r="G2683" s="3" t="s">
        <v>30</v>
      </c>
      <c r="H2683" s="3" t="s">
        <v>67</v>
      </c>
      <c r="I2683" s="3" t="s">
        <v>68</v>
      </c>
      <c r="J2683" s="3" t="s">
        <v>69</v>
      </c>
      <c r="K2683" s="3" t="s">
        <v>82</v>
      </c>
      <c r="L2683" s="3" t="s">
        <v>774</v>
      </c>
      <c r="M2683" s="3" t="s">
        <v>36</v>
      </c>
      <c r="N2683" s="4">
        <v>94450.27</v>
      </c>
      <c r="O2683" s="4">
        <v>105797.33</v>
      </c>
      <c r="P2683" s="4">
        <v>0</v>
      </c>
      <c r="Q2683" s="4">
        <v>200247.6</v>
      </c>
      <c r="R2683" s="4">
        <v>0</v>
      </c>
      <c r="S2683" s="4">
        <v>199677.6</v>
      </c>
      <c r="T2683" s="4">
        <v>59181.15</v>
      </c>
      <c r="U2683" s="4">
        <v>570</v>
      </c>
      <c r="V2683" s="4">
        <v>141066.45000000001</v>
      </c>
      <c r="W2683" s="4">
        <v>570</v>
      </c>
      <c r="X2683" s="3" t="s">
        <v>37</v>
      </c>
    </row>
    <row r="2684" spans="1:24" ht="15.75" customHeight="1">
      <c r="A2684" s="3" t="s">
        <v>66</v>
      </c>
      <c r="B2684" s="3" t="s">
        <v>747</v>
      </c>
      <c r="C2684" s="3" t="s">
        <v>748</v>
      </c>
      <c r="D2684" s="3" t="s">
        <v>1933</v>
      </c>
      <c r="E2684" s="3" t="s">
        <v>1934</v>
      </c>
      <c r="F2684" s="3" t="s">
        <v>29</v>
      </c>
      <c r="G2684" s="3" t="s">
        <v>30</v>
      </c>
      <c r="H2684" s="3" t="s">
        <v>67</v>
      </c>
      <c r="I2684" s="3" t="s">
        <v>68</v>
      </c>
      <c r="J2684" s="3" t="s">
        <v>69</v>
      </c>
      <c r="K2684" s="3" t="s">
        <v>84</v>
      </c>
      <c r="L2684" s="3" t="s">
        <v>775</v>
      </c>
      <c r="M2684" s="3" t="s">
        <v>36</v>
      </c>
      <c r="N2684" s="4">
        <v>99900</v>
      </c>
      <c r="O2684" s="4">
        <v>-48618</v>
      </c>
      <c r="P2684" s="4">
        <v>0</v>
      </c>
      <c r="Q2684" s="4">
        <v>51282</v>
      </c>
      <c r="R2684" s="4">
        <v>0</v>
      </c>
      <c r="S2684" s="4">
        <v>51282</v>
      </c>
      <c r="T2684" s="4">
        <v>33448</v>
      </c>
      <c r="U2684" s="4">
        <v>0</v>
      </c>
      <c r="V2684" s="4">
        <v>17834</v>
      </c>
      <c r="W2684" s="4">
        <v>0</v>
      </c>
      <c r="X2684" s="3" t="s">
        <v>37</v>
      </c>
    </row>
    <row r="2685" spans="1:24" ht="15.75" customHeight="1">
      <c r="A2685" s="3" t="s">
        <v>66</v>
      </c>
      <c r="B2685" s="3" t="s">
        <v>747</v>
      </c>
      <c r="C2685" s="3" t="s">
        <v>748</v>
      </c>
      <c r="D2685" s="3" t="s">
        <v>1933</v>
      </c>
      <c r="E2685" s="3" t="s">
        <v>1934</v>
      </c>
      <c r="F2685" s="3" t="s">
        <v>29</v>
      </c>
      <c r="G2685" s="3" t="s">
        <v>30</v>
      </c>
      <c r="H2685" s="3" t="s">
        <v>67</v>
      </c>
      <c r="I2685" s="3" t="s">
        <v>68</v>
      </c>
      <c r="J2685" s="3" t="s">
        <v>69</v>
      </c>
      <c r="K2685" s="3" t="s">
        <v>86</v>
      </c>
      <c r="L2685" s="3" t="s">
        <v>819</v>
      </c>
      <c r="M2685" s="3" t="s">
        <v>36</v>
      </c>
      <c r="N2685" s="4">
        <v>0</v>
      </c>
      <c r="O2685" s="4">
        <v>900</v>
      </c>
      <c r="P2685" s="4">
        <v>0</v>
      </c>
      <c r="Q2685" s="4">
        <v>900</v>
      </c>
      <c r="R2685" s="4">
        <v>0</v>
      </c>
      <c r="S2685" s="4">
        <v>900</v>
      </c>
      <c r="T2685" s="4">
        <v>67.739999999999995</v>
      </c>
      <c r="U2685" s="4">
        <v>0</v>
      </c>
      <c r="V2685" s="4">
        <v>832.26</v>
      </c>
      <c r="W2685" s="4">
        <v>0</v>
      </c>
      <c r="X2685" s="3" t="s">
        <v>37</v>
      </c>
    </row>
    <row r="2686" spans="1:24" ht="15.75" customHeight="1">
      <c r="A2686" s="3" t="s">
        <v>66</v>
      </c>
      <c r="B2686" s="3" t="s">
        <v>747</v>
      </c>
      <c r="C2686" s="3" t="s">
        <v>748</v>
      </c>
      <c r="D2686" s="3" t="s">
        <v>1933</v>
      </c>
      <c r="E2686" s="3" t="s">
        <v>1934</v>
      </c>
      <c r="F2686" s="3" t="s">
        <v>29</v>
      </c>
      <c r="G2686" s="3" t="s">
        <v>30</v>
      </c>
      <c r="H2686" s="3" t="s">
        <v>67</v>
      </c>
      <c r="I2686" s="3" t="s">
        <v>68</v>
      </c>
      <c r="J2686" s="3" t="s">
        <v>69</v>
      </c>
      <c r="K2686" s="3" t="s">
        <v>88</v>
      </c>
      <c r="L2686" s="3" t="s">
        <v>776</v>
      </c>
      <c r="M2686" s="3" t="s">
        <v>36</v>
      </c>
      <c r="N2686" s="4">
        <v>19581.64</v>
      </c>
      <c r="O2686" s="4">
        <v>-19581.64</v>
      </c>
      <c r="P2686" s="4">
        <v>0</v>
      </c>
      <c r="Q2686" s="4">
        <v>0</v>
      </c>
      <c r="R2686" s="4">
        <v>0</v>
      </c>
      <c r="S2686" s="4">
        <v>0</v>
      </c>
      <c r="T2686" s="4">
        <v>0</v>
      </c>
      <c r="U2686" s="4">
        <v>0</v>
      </c>
      <c r="V2686" s="4">
        <v>0</v>
      </c>
      <c r="W2686" s="4">
        <v>0</v>
      </c>
      <c r="X2686" s="3" t="s">
        <v>37</v>
      </c>
    </row>
    <row r="2687" spans="1:24" ht="15.75" customHeight="1">
      <c r="A2687" s="3" t="s">
        <v>66</v>
      </c>
      <c r="B2687" s="3" t="s">
        <v>747</v>
      </c>
      <c r="C2687" s="3" t="s">
        <v>748</v>
      </c>
      <c r="D2687" s="3" t="s">
        <v>1933</v>
      </c>
      <c r="E2687" s="3" t="s">
        <v>1934</v>
      </c>
      <c r="F2687" s="3" t="s">
        <v>29</v>
      </c>
      <c r="G2687" s="3" t="s">
        <v>30</v>
      </c>
      <c r="H2687" s="3" t="s">
        <v>67</v>
      </c>
      <c r="I2687" s="3" t="s">
        <v>68</v>
      </c>
      <c r="J2687" s="3" t="s">
        <v>69</v>
      </c>
      <c r="K2687" s="3" t="s">
        <v>90</v>
      </c>
      <c r="L2687" s="3" t="s">
        <v>1681</v>
      </c>
      <c r="M2687" s="3" t="s">
        <v>36</v>
      </c>
      <c r="N2687" s="4">
        <v>6462.72</v>
      </c>
      <c r="O2687" s="4">
        <v>-6462.72</v>
      </c>
      <c r="P2687" s="4">
        <v>0</v>
      </c>
      <c r="Q2687" s="4">
        <v>0</v>
      </c>
      <c r="R2687" s="4">
        <v>0</v>
      </c>
      <c r="S2687" s="4">
        <v>0</v>
      </c>
      <c r="T2687" s="4">
        <v>0</v>
      </c>
      <c r="U2687" s="4">
        <v>0</v>
      </c>
      <c r="V2687" s="4">
        <v>0</v>
      </c>
      <c r="W2687" s="4">
        <v>0</v>
      </c>
      <c r="X2687" s="3" t="s">
        <v>37</v>
      </c>
    </row>
    <row r="2688" spans="1:24" ht="15.75" customHeight="1">
      <c r="A2688" s="3" t="s">
        <v>66</v>
      </c>
      <c r="B2688" s="3" t="s">
        <v>747</v>
      </c>
      <c r="C2688" s="3" t="s">
        <v>748</v>
      </c>
      <c r="D2688" s="3" t="s">
        <v>1933</v>
      </c>
      <c r="E2688" s="3" t="s">
        <v>1934</v>
      </c>
      <c r="F2688" s="3" t="s">
        <v>29</v>
      </c>
      <c r="G2688" s="3" t="s">
        <v>30</v>
      </c>
      <c r="H2688" s="3" t="s">
        <v>67</v>
      </c>
      <c r="I2688" s="3" t="s">
        <v>68</v>
      </c>
      <c r="J2688" s="3" t="s">
        <v>69</v>
      </c>
      <c r="K2688" s="3" t="s">
        <v>94</v>
      </c>
      <c r="L2688" s="3" t="s">
        <v>778</v>
      </c>
      <c r="M2688" s="3" t="s">
        <v>36</v>
      </c>
      <c r="N2688" s="4">
        <v>1480</v>
      </c>
      <c r="O2688" s="4">
        <v>-880</v>
      </c>
      <c r="P2688" s="4">
        <v>0</v>
      </c>
      <c r="Q2688" s="4">
        <v>600</v>
      </c>
      <c r="R2688" s="4">
        <v>0</v>
      </c>
      <c r="S2688" s="4">
        <v>0</v>
      </c>
      <c r="T2688" s="4">
        <v>0</v>
      </c>
      <c r="U2688" s="4">
        <v>600</v>
      </c>
      <c r="V2688" s="4">
        <v>600</v>
      </c>
      <c r="W2688" s="4">
        <v>600</v>
      </c>
      <c r="X2688" s="3" t="s">
        <v>37</v>
      </c>
    </row>
    <row r="2689" spans="1:24" ht="15.75" customHeight="1">
      <c r="A2689" s="3" t="s">
        <v>66</v>
      </c>
      <c r="B2689" s="3" t="s">
        <v>747</v>
      </c>
      <c r="C2689" s="3" t="s">
        <v>748</v>
      </c>
      <c r="D2689" s="3" t="s">
        <v>1933</v>
      </c>
      <c r="E2689" s="3" t="s">
        <v>1934</v>
      </c>
      <c r="F2689" s="3" t="s">
        <v>29</v>
      </c>
      <c r="G2689" s="3" t="s">
        <v>30</v>
      </c>
      <c r="H2689" s="3" t="s">
        <v>67</v>
      </c>
      <c r="I2689" s="3" t="s">
        <v>68</v>
      </c>
      <c r="J2689" s="3" t="s">
        <v>69</v>
      </c>
      <c r="K2689" s="3" t="s">
        <v>96</v>
      </c>
      <c r="L2689" s="3" t="s">
        <v>1935</v>
      </c>
      <c r="M2689" s="3" t="s">
        <v>36</v>
      </c>
      <c r="N2689" s="4">
        <v>4500</v>
      </c>
      <c r="O2689" s="4">
        <v>-4500</v>
      </c>
      <c r="P2689" s="4">
        <v>0</v>
      </c>
      <c r="Q2689" s="4">
        <v>0</v>
      </c>
      <c r="R2689" s="4">
        <v>0</v>
      </c>
      <c r="S2689" s="4">
        <v>0</v>
      </c>
      <c r="T2689" s="4">
        <v>0</v>
      </c>
      <c r="U2689" s="4">
        <v>0</v>
      </c>
      <c r="V2689" s="4">
        <v>0</v>
      </c>
      <c r="W2689" s="4">
        <v>0</v>
      </c>
      <c r="X2689" s="3" t="s">
        <v>37</v>
      </c>
    </row>
    <row r="2690" spans="1:24" ht="15.75" customHeight="1">
      <c r="A2690" s="3" t="s">
        <v>66</v>
      </c>
      <c r="B2690" s="3" t="s">
        <v>747</v>
      </c>
      <c r="C2690" s="3" t="s">
        <v>748</v>
      </c>
      <c r="D2690" s="3" t="s">
        <v>1933</v>
      </c>
      <c r="E2690" s="3" t="s">
        <v>1934</v>
      </c>
      <c r="F2690" s="3" t="s">
        <v>29</v>
      </c>
      <c r="G2690" s="3" t="s">
        <v>30</v>
      </c>
      <c r="H2690" s="3" t="s">
        <v>67</v>
      </c>
      <c r="I2690" s="3" t="s">
        <v>68</v>
      </c>
      <c r="J2690" s="3" t="s">
        <v>69</v>
      </c>
      <c r="K2690" s="3" t="s">
        <v>493</v>
      </c>
      <c r="L2690" s="3" t="s">
        <v>1936</v>
      </c>
      <c r="M2690" s="3" t="s">
        <v>36</v>
      </c>
      <c r="N2690" s="4">
        <v>562.5</v>
      </c>
      <c r="O2690" s="4">
        <v>0</v>
      </c>
      <c r="P2690" s="4">
        <v>0</v>
      </c>
      <c r="Q2690" s="4">
        <v>562.5</v>
      </c>
      <c r="R2690" s="4">
        <v>0</v>
      </c>
      <c r="S2690" s="4">
        <v>0</v>
      </c>
      <c r="T2690" s="4">
        <v>0</v>
      </c>
      <c r="U2690" s="4">
        <v>562.5</v>
      </c>
      <c r="V2690" s="4">
        <v>562.5</v>
      </c>
      <c r="W2690" s="4">
        <v>562.5</v>
      </c>
      <c r="X2690" s="3" t="s">
        <v>37</v>
      </c>
    </row>
    <row r="2691" spans="1:24" ht="15.75" customHeight="1">
      <c r="A2691" s="3" t="s">
        <v>66</v>
      </c>
      <c r="B2691" s="3" t="s">
        <v>747</v>
      </c>
      <c r="C2691" s="3" t="s">
        <v>748</v>
      </c>
      <c r="D2691" s="3" t="s">
        <v>1933</v>
      </c>
      <c r="E2691" s="3" t="s">
        <v>1934</v>
      </c>
      <c r="F2691" s="3" t="s">
        <v>29</v>
      </c>
      <c r="G2691" s="3" t="s">
        <v>30</v>
      </c>
      <c r="H2691" s="3" t="s">
        <v>67</v>
      </c>
      <c r="I2691" s="3" t="s">
        <v>68</v>
      </c>
      <c r="J2691" s="3" t="s">
        <v>69</v>
      </c>
      <c r="K2691" s="3" t="s">
        <v>104</v>
      </c>
      <c r="L2691" s="3" t="s">
        <v>781</v>
      </c>
      <c r="M2691" s="3" t="s">
        <v>36</v>
      </c>
      <c r="N2691" s="4">
        <v>900</v>
      </c>
      <c r="O2691" s="4">
        <v>-900</v>
      </c>
      <c r="P2691" s="4">
        <v>0</v>
      </c>
      <c r="Q2691" s="4">
        <v>0</v>
      </c>
      <c r="R2691" s="4">
        <v>0</v>
      </c>
      <c r="S2691" s="4">
        <v>0</v>
      </c>
      <c r="T2691" s="4">
        <v>0</v>
      </c>
      <c r="U2691" s="4">
        <v>0</v>
      </c>
      <c r="V2691" s="4">
        <v>0</v>
      </c>
      <c r="W2691" s="4">
        <v>0</v>
      </c>
      <c r="X2691" s="3" t="s">
        <v>37</v>
      </c>
    </row>
    <row r="2692" spans="1:24" ht="15.75" customHeight="1">
      <c r="A2692" s="3" t="s">
        <v>66</v>
      </c>
      <c r="B2692" s="3" t="s">
        <v>747</v>
      </c>
      <c r="C2692" s="3" t="s">
        <v>748</v>
      </c>
      <c r="D2692" s="3" t="s">
        <v>1933</v>
      </c>
      <c r="E2692" s="3" t="s">
        <v>1934</v>
      </c>
      <c r="F2692" s="3" t="s">
        <v>29</v>
      </c>
      <c r="G2692" s="3" t="s">
        <v>30</v>
      </c>
      <c r="H2692" s="3" t="s">
        <v>67</v>
      </c>
      <c r="I2692" s="3" t="s">
        <v>68</v>
      </c>
      <c r="J2692" s="3" t="s">
        <v>69</v>
      </c>
      <c r="K2692" s="3" t="s">
        <v>106</v>
      </c>
      <c r="L2692" s="3" t="s">
        <v>782</v>
      </c>
      <c r="M2692" s="3" t="s">
        <v>36</v>
      </c>
      <c r="N2692" s="4">
        <v>1097.5999999999999</v>
      </c>
      <c r="O2692" s="4">
        <v>-1097.5999999999999</v>
      </c>
      <c r="P2692" s="4">
        <v>0</v>
      </c>
      <c r="Q2692" s="4">
        <v>0</v>
      </c>
      <c r="R2692" s="4">
        <v>0</v>
      </c>
      <c r="S2692" s="4">
        <v>0</v>
      </c>
      <c r="T2692" s="4">
        <v>0</v>
      </c>
      <c r="U2692" s="4">
        <v>0</v>
      </c>
      <c r="V2692" s="4">
        <v>0</v>
      </c>
      <c r="W2692" s="4">
        <v>0</v>
      </c>
      <c r="X2692" s="3" t="s">
        <v>37</v>
      </c>
    </row>
    <row r="2693" spans="1:24" ht="15.75" customHeight="1">
      <c r="A2693" s="3" t="s">
        <v>66</v>
      </c>
      <c r="B2693" s="3" t="s">
        <v>747</v>
      </c>
      <c r="C2693" s="3" t="s">
        <v>748</v>
      </c>
      <c r="D2693" s="3" t="s">
        <v>1933</v>
      </c>
      <c r="E2693" s="3" t="s">
        <v>1934</v>
      </c>
      <c r="F2693" s="3" t="s">
        <v>29</v>
      </c>
      <c r="G2693" s="3" t="s">
        <v>30</v>
      </c>
      <c r="H2693" s="3" t="s">
        <v>67</v>
      </c>
      <c r="I2693" s="3" t="s">
        <v>68</v>
      </c>
      <c r="J2693" s="3" t="s">
        <v>69</v>
      </c>
      <c r="K2693" s="3" t="s">
        <v>108</v>
      </c>
      <c r="L2693" s="3" t="s">
        <v>1682</v>
      </c>
      <c r="M2693" s="3" t="s">
        <v>36</v>
      </c>
      <c r="N2693" s="4">
        <v>1242.3599999999999</v>
      </c>
      <c r="O2693" s="4">
        <v>-1242.3599999999999</v>
      </c>
      <c r="P2693" s="4">
        <v>0</v>
      </c>
      <c r="Q2693" s="4">
        <v>0</v>
      </c>
      <c r="R2693" s="4">
        <v>0</v>
      </c>
      <c r="S2693" s="4">
        <v>0</v>
      </c>
      <c r="T2693" s="4">
        <v>0</v>
      </c>
      <c r="U2693" s="4">
        <v>0</v>
      </c>
      <c r="V2693" s="4">
        <v>0</v>
      </c>
      <c r="W2693" s="4">
        <v>0</v>
      </c>
      <c r="X2693" s="3" t="s">
        <v>37</v>
      </c>
    </row>
    <row r="2694" spans="1:24" ht="15.75" customHeight="1">
      <c r="A2694" s="3" t="s">
        <v>66</v>
      </c>
      <c r="B2694" s="3" t="s">
        <v>747</v>
      </c>
      <c r="C2694" s="3" t="s">
        <v>748</v>
      </c>
      <c r="D2694" s="3" t="s">
        <v>1933</v>
      </c>
      <c r="E2694" s="3" t="s">
        <v>1934</v>
      </c>
      <c r="F2694" s="3" t="s">
        <v>29</v>
      </c>
      <c r="G2694" s="3" t="s">
        <v>30</v>
      </c>
      <c r="H2694" s="3" t="s">
        <v>67</v>
      </c>
      <c r="I2694" s="3" t="s">
        <v>68</v>
      </c>
      <c r="J2694" s="3" t="s">
        <v>69</v>
      </c>
      <c r="K2694" s="3" t="s">
        <v>110</v>
      </c>
      <c r="L2694" s="3" t="s">
        <v>783</v>
      </c>
      <c r="M2694" s="3" t="s">
        <v>36</v>
      </c>
      <c r="N2694" s="4">
        <v>4342</v>
      </c>
      <c r="O2694" s="4">
        <v>0</v>
      </c>
      <c r="P2694" s="4">
        <v>0</v>
      </c>
      <c r="Q2694" s="4">
        <v>4342</v>
      </c>
      <c r="R2694" s="4">
        <v>0</v>
      </c>
      <c r="S2694" s="4">
        <v>0</v>
      </c>
      <c r="T2694" s="4">
        <v>0</v>
      </c>
      <c r="U2694" s="4">
        <v>4342</v>
      </c>
      <c r="V2694" s="4">
        <v>4342</v>
      </c>
      <c r="W2694" s="4">
        <v>4342</v>
      </c>
      <c r="X2694" s="3" t="s">
        <v>37</v>
      </c>
    </row>
    <row r="2695" spans="1:24" ht="15.75" customHeight="1">
      <c r="A2695" s="3" t="s">
        <v>66</v>
      </c>
      <c r="B2695" s="3" t="s">
        <v>747</v>
      </c>
      <c r="C2695" s="3" t="s">
        <v>748</v>
      </c>
      <c r="D2695" s="3" t="s">
        <v>1933</v>
      </c>
      <c r="E2695" s="3" t="s">
        <v>1934</v>
      </c>
      <c r="F2695" s="3" t="s">
        <v>29</v>
      </c>
      <c r="G2695" s="3" t="s">
        <v>30</v>
      </c>
      <c r="H2695" s="3" t="s">
        <v>67</v>
      </c>
      <c r="I2695" s="3" t="s">
        <v>68</v>
      </c>
      <c r="J2695" s="3" t="s">
        <v>69</v>
      </c>
      <c r="K2695" s="3" t="s">
        <v>310</v>
      </c>
      <c r="L2695" s="3" t="s">
        <v>784</v>
      </c>
      <c r="M2695" s="3" t="s">
        <v>36</v>
      </c>
      <c r="N2695" s="4">
        <v>3692.62</v>
      </c>
      <c r="O2695" s="4">
        <v>-1318.04</v>
      </c>
      <c r="P2695" s="4">
        <v>0</v>
      </c>
      <c r="Q2695" s="4">
        <v>2374.58</v>
      </c>
      <c r="R2695" s="4">
        <v>0</v>
      </c>
      <c r="S2695" s="4">
        <v>0</v>
      </c>
      <c r="T2695" s="4">
        <v>0</v>
      </c>
      <c r="U2695" s="4">
        <v>2374.58</v>
      </c>
      <c r="V2695" s="4">
        <v>2374.58</v>
      </c>
      <c r="W2695" s="4">
        <v>2374.58</v>
      </c>
      <c r="X2695" s="3" t="s">
        <v>37</v>
      </c>
    </row>
    <row r="2696" spans="1:24" ht="15.75" customHeight="1">
      <c r="A2696" s="3" t="s">
        <v>66</v>
      </c>
      <c r="B2696" s="3" t="s">
        <v>747</v>
      </c>
      <c r="C2696" s="3" t="s">
        <v>748</v>
      </c>
      <c r="D2696" s="3" t="s">
        <v>1933</v>
      </c>
      <c r="E2696" s="3" t="s">
        <v>1934</v>
      </c>
      <c r="F2696" s="3" t="s">
        <v>29</v>
      </c>
      <c r="G2696" s="3" t="s">
        <v>30</v>
      </c>
      <c r="H2696" s="3" t="s">
        <v>67</v>
      </c>
      <c r="I2696" s="3" t="s">
        <v>68</v>
      </c>
      <c r="J2696" s="3" t="s">
        <v>69</v>
      </c>
      <c r="K2696" s="3" t="s">
        <v>581</v>
      </c>
      <c r="L2696" s="3" t="s">
        <v>1937</v>
      </c>
      <c r="M2696" s="3" t="s">
        <v>36</v>
      </c>
      <c r="N2696" s="4">
        <v>2445.5</v>
      </c>
      <c r="O2696" s="4">
        <v>-2445.5</v>
      </c>
      <c r="P2696" s="4">
        <v>0</v>
      </c>
      <c r="Q2696" s="4">
        <v>0</v>
      </c>
      <c r="R2696" s="4">
        <v>0</v>
      </c>
      <c r="S2696" s="4">
        <v>0</v>
      </c>
      <c r="T2696" s="4">
        <v>0</v>
      </c>
      <c r="U2696" s="4">
        <v>0</v>
      </c>
      <c r="V2696" s="4">
        <v>0</v>
      </c>
      <c r="W2696" s="4">
        <v>0</v>
      </c>
      <c r="X2696" s="3" t="s">
        <v>37</v>
      </c>
    </row>
    <row r="2697" spans="1:24" ht="15.75" customHeight="1">
      <c r="A2697" s="3" t="s">
        <v>66</v>
      </c>
      <c r="B2697" s="3" t="s">
        <v>747</v>
      </c>
      <c r="C2697" s="3" t="s">
        <v>748</v>
      </c>
      <c r="D2697" s="3" t="s">
        <v>1933</v>
      </c>
      <c r="E2697" s="3" t="s">
        <v>1934</v>
      </c>
      <c r="F2697" s="3" t="s">
        <v>29</v>
      </c>
      <c r="G2697" s="3" t="s">
        <v>30</v>
      </c>
      <c r="H2697" s="3" t="s">
        <v>67</v>
      </c>
      <c r="I2697" s="3" t="s">
        <v>68</v>
      </c>
      <c r="J2697" s="3" t="s">
        <v>69</v>
      </c>
      <c r="K2697" s="3" t="s">
        <v>112</v>
      </c>
      <c r="L2697" s="3" t="s">
        <v>785</v>
      </c>
      <c r="M2697" s="3" t="s">
        <v>36</v>
      </c>
      <c r="N2697" s="4">
        <v>1419.25</v>
      </c>
      <c r="O2697" s="4">
        <v>-1419.25</v>
      </c>
      <c r="P2697" s="4">
        <v>0</v>
      </c>
      <c r="Q2697" s="4">
        <v>0</v>
      </c>
      <c r="R2697" s="4">
        <v>0</v>
      </c>
      <c r="S2697" s="4">
        <v>0</v>
      </c>
      <c r="T2697" s="4">
        <v>0</v>
      </c>
      <c r="U2697" s="4">
        <v>0</v>
      </c>
      <c r="V2697" s="4">
        <v>0</v>
      </c>
      <c r="W2697" s="4">
        <v>0</v>
      </c>
      <c r="X2697" s="3" t="s">
        <v>37</v>
      </c>
    </row>
    <row r="2698" spans="1:24" ht="15.75" customHeight="1">
      <c r="A2698" s="3" t="s">
        <v>66</v>
      </c>
      <c r="B2698" s="3" t="s">
        <v>747</v>
      </c>
      <c r="C2698" s="3" t="s">
        <v>748</v>
      </c>
      <c r="D2698" s="3" t="s">
        <v>1933</v>
      </c>
      <c r="E2698" s="3" t="s">
        <v>1934</v>
      </c>
      <c r="F2698" s="3" t="s">
        <v>29</v>
      </c>
      <c r="G2698" s="3" t="s">
        <v>30</v>
      </c>
      <c r="H2698" s="3" t="s">
        <v>67</v>
      </c>
      <c r="I2698" s="3" t="s">
        <v>68</v>
      </c>
      <c r="J2698" s="3" t="s">
        <v>69</v>
      </c>
      <c r="K2698" s="3" t="s">
        <v>316</v>
      </c>
      <c r="L2698" s="3" t="s">
        <v>1938</v>
      </c>
      <c r="M2698" s="3" t="s">
        <v>36</v>
      </c>
      <c r="N2698" s="4">
        <v>252.22</v>
      </c>
      <c r="O2698" s="4">
        <v>-252.22</v>
      </c>
      <c r="P2698" s="4">
        <v>0</v>
      </c>
      <c r="Q2698" s="4">
        <v>0</v>
      </c>
      <c r="R2698" s="4">
        <v>0</v>
      </c>
      <c r="S2698" s="4">
        <v>0</v>
      </c>
      <c r="T2698" s="4">
        <v>0</v>
      </c>
      <c r="U2698" s="4">
        <v>0</v>
      </c>
      <c r="V2698" s="4">
        <v>0</v>
      </c>
      <c r="W2698" s="4">
        <v>0</v>
      </c>
      <c r="X2698" s="3" t="s">
        <v>37</v>
      </c>
    </row>
    <row r="2699" spans="1:24" ht="15.75" customHeight="1">
      <c r="A2699" s="3" t="s">
        <v>114</v>
      </c>
      <c r="B2699" s="3" t="s">
        <v>747</v>
      </c>
      <c r="C2699" s="3" t="s">
        <v>748</v>
      </c>
      <c r="D2699" s="3" t="s">
        <v>1933</v>
      </c>
      <c r="E2699" s="3" t="s">
        <v>1934</v>
      </c>
      <c r="F2699" s="3" t="s">
        <v>29</v>
      </c>
      <c r="G2699" s="3" t="s">
        <v>30</v>
      </c>
      <c r="H2699" s="3" t="s">
        <v>67</v>
      </c>
      <c r="I2699" s="3" t="s">
        <v>68</v>
      </c>
      <c r="J2699" s="3" t="s">
        <v>115</v>
      </c>
      <c r="K2699" s="3" t="s">
        <v>116</v>
      </c>
      <c r="L2699" s="3" t="s">
        <v>787</v>
      </c>
      <c r="M2699" s="3" t="s">
        <v>36</v>
      </c>
      <c r="N2699" s="4">
        <v>166.56</v>
      </c>
      <c r="O2699" s="4">
        <v>0</v>
      </c>
      <c r="P2699" s="4">
        <v>0</v>
      </c>
      <c r="Q2699" s="4">
        <v>166.56</v>
      </c>
      <c r="R2699" s="4">
        <v>0</v>
      </c>
      <c r="S2699" s="4">
        <v>0</v>
      </c>
      <c r="T2699" s="4">
        <v>0</v>
      </c>
      <c r="U2699" s="4">
        <v>166.56</v>
      </c>
      <c r="V2699" s="4">
        <v>166.56</v>
      </c>
      <c r="W2699" s="4">
        <v>166.56</v>
      </c>
      <c r="X2699" s="3" t="s">
        <v>37</v>
      </c>
    </row>
    <row r="2700" spans="1:24" ht="15.75" customHeight="1">
      <c r="A2700" s="3" t="s">
        <v>118</v>
      </c>
      <c r="B2700" s="3" t="s">
        <v>747</v>
      </c>
      <c r="C2700" s="3" t="s">
        <v>748</v>
      </c>
      <c r="D2700" s="3" t="s">
        <v>1933</v>
      </c>
      <c r="E2700" s="3" t="s">
        <v>1934</v>
      </c>
      <c r="F2700" s="3" t="s">
        <v>788</v>
      </c>
      <c r="G2700" s="3" t="s">
        <v>789</v>
      </c>
      <c r="H2700" s="3" t="s">
        <v>790</v>
      </c>
      <c r="I2700" s="3" t="s">
        <v>791</v>
      </c>
      <c r="J2700" s="3" t="s">
        <v>123</v>
      </c>
      <c r="K2700" s="3" t="s">
        <v>792</v>
      </c>
      <c r="L2700" s="3" t="s">
        <v>793</v>
      </c>
      <c r="M2700" s="3" t="s">
        <v>126</v>
      </c>
      <c r="N2700" s="4">
        <v>1030.8499999999999</v>
      </c>
      <c r="O2700" s="4">
        <v>0</v>
      </c>
      <c r="P2700" s="4">
        <v>0</v>
      </c>
      <c r="Q2700" s="4">
        <v>1030.8499999999999</v>
      </c>
      <c r="R2700" s="4">
        <v>0</v>
      </c>
      <c r="S2700" s="4">
        <v>1030.8499999999999</v>
      </c>
      <c r="T2700" s="4">
        <v>977.35</v>
      </c>
      <c r="U2700" s="4">
        <v>0</v>
      </c>
      <c r="V2700" s="4">
        <v>53.5</v>
      </c>
      <c r="W2700" s="4">
        <v>0</v>
      </c>
      <c r="X2700" s="3" t="s">
        <v>127</v>
      </c>
    </row>
    <row r="2701" spans="1:24" ht="15.75" customHeight="1">
      <c r="A2701" s="3" t="s">
        <v>118</v>
      </c>
      <c r="B2701" s="3" t="s">
        <v>747</v>
      </c>
      <c r="C2701" s="3" t="s">
        <v>748</v>
      </c>
      <c r="D2701" s="3" t="s">
        <v>1933</v>
      </c>
      <c r="E2701" s="3" t="s">
        <v>1934</v>
      </c>
      <c r="F2701" s="3" t="s">
        <v>788</v>
      </c>
      <c r="G2701" s="3" t="s">
        <v>789</v>
      </c>
      <c r="H2701" s="3" t="s">
        <v>790</v>
      </c>
      <c r="I2701" s="3" t="s">
        <v>791</v>
      </c>
      <c r="J2701" s="3" t="s">
        <v>123</v>
      </c>
      <c r="K2701" s="3" t="s">
        <v>169</v>
      </c>
      <c r="L2701" s="3" t="s">
        <v>826</v>
      </c>
      <c r="M2701" s="3" t="s">
        <v>126</v>
      </c>
      <c r="N2701" s="4">
        <v>62398</v>
      </c>
      <c r="O2701" s="4">
        <v>0</v>
      </c>
      <c r="P2701" s="4">
        <v>0</v>
      </c>
      <c r="Q2701" s="4">
        <v>62398</v>
      </c>
      <c r="R2701" s="4">
        <v>0</v>
      </c>
      <c r="S2701" s="4">
        <v>6412.65</v>
      </c>
      <c r="T2701" s="4">
        <v>4172.6499999999996</v>
      </c>
      <c r="U2701" s="4">
        <v>55985.35</v>
      </c>
      <c r="V2701" s="4">
        <v>58225.35</v>
      </c>
      <c r="W2701" s="4">
        <v>55985.35</v>
      </c>
      <c r="X2701" s="3" t="s">
        <v>127</v>
      </c>
    </row>
    <row r="2702" spans="1:24" ht="15.75" customHeight="1">
      <c r="A2702" s="3" t="s">
        <v>118</v>
      </c>
      <c r="B2702" s="3" t="s">
        <v>747</v>
      </c>
      <c r="C2702" s="3" t="s">
        <v>748</v>
      </c>
      <c r="D2702" s="3" t="s">
        <v>1933</v>
      </c>
      <c r="E2702" s="3" t="s">
        <v>1934</v>
      </c>
      <c r="F2702" s="3" t="s">
        <v>788</v>
      </c>
      <c r="G2702" s="3" t="s">
        <v>789</v>
      </c>
      <c r="H2702" s="3" t="s">
        <v>790</v>
      </c>
      <c r="I2702" s="3" t="s">
        <v>791</v>
      </c>
      <c r="J2702" s="3" t="s">
        <v>123</v>
      </c>
      <c r="K2702" s="3" t="s">
        <v>618</v>
      </c>
      <c r="L2702" s="3" t="s">
        <v>1939</v>
      </c>
      <c r="M2702" s="3" t="s">
        <v>126</v>
      </c>
      <c r="N2702" s="4">
        <v>12800</v>
      </c>
      <c r="O2702" s="4">
        <v>0</v>
      </c>
      <c r="P2702" s="4">
        <v>0</v>
      </c>
      <c r="Q2702" s="4">
        <v>12800</v>
      </c>
      <c r="R2702" s="4">
        <v>0</v>
      </c>
      <c r="S2702" s="4">
        <v>4900</v>
      </c>
      <c r="T2702" s="4">
        <v>0</v>
      </c>
      <c r="U2702" s="4">
        <v>7900</v>
      </c>
      <c r="V2702" s="4">
        <v>12800</v>
      </c>
      <c r="W2702" s="4">
        <v>7900</v>
      </c>
      <c r="X2702" s="3" t="s">
        <v>127</v>
      </c>
    </row>
    <row r="2703" spans="1:24" ht="15.75" customHeight="1">
      <c r="A2703" s="3" t="s">
        <v>118</v>
      </c>
      <c r="B2703" s="3" t="s">
        <v>747</v>
      </c>
      <c r="C2703" s="3" t="s">
        <v>748</v>
      </c>
      <c r="D2703" s="3" t="s">
        <v>1933</v>
      </c>
      <c r="E2703" s="3" t="s">
        <v>1934</v>
      </c>
      <c r="F2703" s="3" t="s">
        <v>788</v>
      </c>
      <c r="G2703" s="3" t="s">
        <v>789</v>
      </c>
      <c r="H2703" s="3" t="s">
        <v>790</v>
      </c>
      <c r="I2703" s="3" t="s">
        <v>791</v>
      </c>
      <c r="J2703" s="3" t="s">
        <v>123</v>
      </c>
      <c r="K2703" s="3" t="s">
        <v>142</v>
      </c>
      <c r="L2703" s="3" t="s">
        <v>798</v>
      </c>
      <c r="M2703" s="3" t="s">
        <v>126</v>
      </c>
      <c r="N2703" s="4">
        <v>1839</v>
      </c>
      <c r="O2703" s="4">
        <v>0</v>
      </c>
      <c r="P2703" s="4">
        <v>0</v>
      </c>
      <c r="Q2703" s="4">
        <v>1839</v>
      </c>
      <c r="R2703" s="4">
        <v>0</v>
      </c>
      <c r="S2703" s="4">
        <v>1839</v>
      </c>
      <c r="T2703" s="4">
        <v>1839</v>
      </c>
      <c r="U2703" s="4">
        <v>0</v>
      </c>
      <c r="V2703" s="4">
        <v>0</v>
      </c>
      <c r="W2703" s="4">
        <v>0</v>
      </c>
      <c r="X2703" s="3" t="s">
        <v>127</v>
      </c>
    </row>
    <row r="2704" spans="1:24" ht="15.75" customHeight="1">
      <c r="A2704" s="3" t="s">
        <v>118</v>
      </c>
      <c r="B2704" s="3" t="s">
        <v>747</v>
      </c>
      <c r="C2704" s="3" t="s">
        <v>748</v>
      </c>
      <c r="D2704" s="3" t="s">
        <v>1933</v>
      </c>
      <c r="E2704" s="3" t="s">
        <v>1934</v>
      </c>
      <c r="F2704" s="3" t="s">
        <v>788</v>
      </c>
      <c r="G2704" s="3" t="s">
        <v>789</v>
      </c>
      <c r="H2704" s="3" t="s">
        <v>790</v>
      </c>
      <c r="I2704" s="3" t="s">
        <v>791</v>
      </c>
      <c r="J2704" s="3" t="s">
        <v>123</v>
      </c>
      <c r="K2704" s="3" t="s">
        <v>174</v>
      </c>
      <c r="L2704" s="3" t="s">
        <v>802</v>
      </c>
      <c r="M2704" s="3" t="s">
        <v>126</v>
      </c>
      <c r="N2704" s="4">
        <v>6700</v>
      </c>
      <c r="O2704" s="4">
        <v>0</v>
      </c>
      <c r="P2704" s="4">
        <v>0</v>
      </c>
      <c r="Q2704" s="4">
        <v>6700</v>
      </c>
      <c r="R2704" s="4">
        <v>0</v>
      </c>
      <c r="S2704" s="4">
        <v>0</v>
      </c>
      <c r="T2704" s="4">
        <v>0</v>
      </c>
      <c r="U2704" s="4">
        <v>6700</v>
      </c>
      <c r="V2704" s="4">
        <v>6700</v>
      </c>
      <c r="W2704" s="4">
        <v>6700</v>
      </c>
      <c r="X2704" s="3" t="s">
        <v>127</v>
      </c>
    </row>
    <row r="2705" spans="1:24" ht="15.75" customHeight="1">
      <c r="A2705" s="3" t="s">
        <v>118</v>
      </c>
      <c r="B2705" s="3" t="s">
        <v>747</v>
      </c>
      <c r="C2705" s="3" t="s">
        <v>748</v>
      </c>
      <c r="D2705" s="3" t="s">
        <v>1933</v>
      </c>
      <c r="E2705" s="3" t="s">
        <v>1934</v>
      </c>
      <c r="F2705" s="3" t="s">
        <v>788</v>
      </c>
      <c r="G2705" s="3" t="s">
        <v>789</v>
      </c>
      <c r="H2705" s="3" t="s">
        <v>790</v>
      </c>
      <c r="I2705" s="3" t="s">
        <v>791</v>
      </c>
      <c r="J2705" s="3" t="s">
        <v>123</v>
      </c>
      <c r="K2705" s="3" t="s">
        <v>328</v>
      </c>
      <c r="L2705" s="3" t="s">
        <v>1940</v>
      </c>
      <c r="M2705" s="3" t="s">
        <v>126</v>
      </c>
      <c r="N2705" s="4">
        <v>325.5</v>
      </c>
      <c r="O2705" s="4">
        <v>0</v>
      </c>
      <c r="P2705" s="4">
        <v>0</v>
      </c>
      <c r="Q2705" s="4">
        <v>325.5</v>
      </c>
      <c r="R2705" s="4">
        <v>0</v>
      </c>
      <c r="S2705" s="4">
        <v>189.15</v>
      </c>
      <c r="T2705" s="4">
        <v>189.15</v>
      </c>
      <c r="U2705" s="4">
        <v>136.35</v>
      </c>
      <c r="V2705" s="4">
        <v>136.35</v>
      </c>
      <c r="W2705" s="4">
        <v>136.35</v>
      </c>
      <c r="X2705" s="3" t="s">
        <v>127</v>
      </c>
    </row>
    <row r="2706" spans="1:24" ht="15.75" customHeight="1">
      <c r="A2706" s="3" t="s">
        <v>118</v>
      </c>
      <c r="B2706" s="3" t="s">
        <v>747</v>
      </c>
      <c r="C2706" s="3" t="s">
        <v>748</v>
      </c>
      <c r="D2706" s="3" t="s">
        <v>1933</v>
      </c>
      <c r="E2706" s="3" t="s">
        <v>1934</v>
      </c>
      <c r="F2706" s="3" t="s">
        <v>788</v>
      </c>
      <c r="G2706" s="3" t="s">
        <v>789</v>
      </c>
      <c r="H2706" s="3" t="s">
        <v>790</v>
      </c>
      <c r="I2706" s="3" t="s">
        <v>791</v>
      </c>
      <c r="J2706" s="3" t="s">
        <v>123</v>
      </c>
      <c r="K2706" s="3" t="s">
        <v>160</v>
      </c>
      <c r="L2706" s="3" t="s">
        <v>806</v>
      </c>
      <c r="M2706" s="3" t="s">
        <v>126</v>
      </c>
      <c r="N2706" s="4">
        <v>196.68</v>
      </c>
      <c r="O2706" s="4">
        <v>0</v>
      </c>
      <c r="P2706" s="4">
        <v>0</v>
      </c>
      <c r="Q2706" s="4">
        <v>196.68</v>
      </c>
      <c r="R2706" s="4">
        <v>0</v>
      </c>
      <c r="S2706" s="4">
        <v>196.68</v>
      </c>
      <c r="T2706" s="4">
        <v>196.68</v>
      </c>
      <c r="U2706" s="4">
        <v>0</v>
      </c>
      <c r="V2706" s="4">
        <v>0</v>
      </c>
      <c r="W2706" s="4">
        <v>0</v>
      </c>
      <c r="X2706" s="3" t="s">
        <v>127</v>
      </c>
    </row>
    <row r="2707" spans="1:24" ht="15.75" customHeight="1">
      <c r="A2707" s="3" t="s">
        <v>118</v>
      </c>
      <c r="B2707" s="3" t="s">
        <v>747</v>
      </c>
      <c r="C2707" s="3" t="s">
        <v>748</v>
      </c>
      <c r="D2707" s="3" t="s">
        <v>1933</v>
      </c>
      <c r="E2707" s="3" t="s">
        <v>1934</v>
      </c>
      <c r="F2707" s="3" t="s">
        <v>788</v>
      </c>
      <c r="G2707" s="3" t="s">
        <v>789</v>
      </c>
      <c r="H2707" s="3" t="s">
        <v>790</v>
      </c>
      <c r="I2707" s="3" t="s">
        <v>791</v>
      </c>
      <c r="J2707" s="3" t="s">
        <v>123</v>
      </c>
      <c r="K2707" s="3" t="s">
        <v>324</v>
      </c>
      <c r="L2707" s="3" t="s">
        <v>807</v>
      </c>
      <c r="M2707" s="3" t="s">
        <v>126</v>
      </c>
      <c r="N2707" s="4">
        <v>3032.15</v>
      </c>
      <c r="O2707" s="4">
        <v>0</v>
      </c>
      <c r="P2707" s="4">
        <v>0</v>
      </c>
      <c r="Q2707" s="4">
        <v>3032.15</v>
      </c>
      <c r="R2707" s="4">
        <v>0.09</v>
      </c>
      <c r="S2707" s="4">
        <v>1763.91</v>
      </c>
      <c r="T2707" s="4">
        <v>1763.91</v>
      </c>
      <c r="U2707" s="4">
        <v>1268.24</v>
      </c>
      <c r="V2707" s="4">
        <v>1268.24</v>
      </c>
      <c r="W2707" s="4">
        <v>1268.1500000000001</v>
      </c>
      <c r="X2707" s="3" t="s">
        <v>127</v>
      </c>
    </row>
    <row r="2708" spans="1:24" ht="15.75" customHeight="1">
      <c r="A2708" s="3" t="s">
        <v>118</v>
      </c>
      <c r="B2708" s="3" t="s">
        <v>747</v>
      </c>
      <c r="C2708" s="3" t="s">
        <v>748</v>
      </c>
      <c r="D2708" s="3" t="s">
        <v>1933</v>
      </c>
      <c r="E2708" s="3" t="s">
        <v>1934</v>
      </c>
      <c r="F2708" s="3" t="s">
        <v>788</v>
      </c>
      <c r="G2708" s="3" t="s">
        <v>789</v>
      </c>
      <c r="H2708" s="3" t="s">
        <v>790</v>
      </c>
      <c r="I2708" s="3" t="s">
        <v>791</v>
      </c>
      <c r="J2708" s="3" t="s">
        <v>123</v>
      </c>
      <c r="K2708" s="3" t="s">
        <v>1421</v>
      </c>
      <c r="L2708" s="3" t="s">
        <v>1941</v>
      </c>
      <c r="M2708" s="3" t="s">
        <v>126</v>
      </c>
      <c r="N2708" s="4">
        <v>3000</v>
      </c>
      <c r="O2708" s="4">
        <v>0</v>
      </c>
      <c r="P2708" s="4">
        <v>0</v>
      </c>
      <c r="Q2708" s="4">
        <v>3000</v>
      </c>
      <c r="R2708" s="4">
        <v>0</v>
      </c>
      <c r="S2708" s="4">
        <v>0</v>
      </c>
      <c r="T2708" s="4">
        <v>0</v>
      </c>
      <c r="U2708" s="4">
        <v>3000</v>
      </c>
      <c r="V2708" s="4">
        <v>3000</v>
      </c>
      <c r="W2708" s="4">
        <v>3000</v>
      </c>
      <c r="X2708" s="3" t="s">
        <v>127</v>
      </c>
    </row>
    <row r="2709" spans="1:24" ht="15.75" customHeight="1">
      <c r="A2709" s="3" t="s">
        <v>637</v>
      </c>
      <c r="B2709" s="3" t="s">
        <v>747</v>
      </c>
      <c r="C2709" s="3" t="s">
        <v>748</v>
      </c>
      <c r="D2709" s="3" t="s">
        <v>1933</v>
      </c>
      <c r="E2709" s="3" t="s">
        <v>1934</v>
      </c>
      <c r="F2709" s="3" t="s">
        <v>788</v>
      </c>
      <c r="G2709" s="3" t="s">
        <v>789</v>
      </c>
      <c r="H2709" s="3" t="s">
        <v>790</v>
      </c>
      <c r="I2709" s="3" t="s">
        <v>791</v>
      </c>
      <c r="J2709" s="3" t="s">
        <v>638</v>
      </c>
      <c r="K2709" s="3" t="s">
        <v>639</v>
      </c>
      <c r="L2709" s="3" t="s">
        <v>1942</v>
      </c>
      <c r="M2709" s="3" t="s">
        <v>126</v>
      </c>
      <c r="N2709" s="4">
        <v>37500</v>
      </c>
      <c r="O2709" s="4">
        <v>0</v>
      </c>
      <c r="P2709" s="4">
        <v>0</v>
      </c>
      <c r="Q2709" s="4">
        <v>37500</v>
      </c>
      <c r="R2709" s="4">
        <v>0</v>
      </c>
      <c r="S2709" s="4">
        <v>14905</v>
      </c>
      <c r="T2709" s="4">
        <v>0</v>
      </c>
      <c r="U2709" s="4">
        <v>22595</v>
      </c>
      <c r="V2709" s="4">
        <v>37500</v>
      </c>
      <c r="W2709" s="4">
        <v>22595</v>
      </c>
      <c r="X2709" s="3" t="s">
        <v>127</v>
      </c>
    </row>
    <row r="2710" spans="1:24" ht="15.75" customHeight="1">
      <c r="A2710" s="3" t="s">
        <v>243</v>
      </c>
      <c r="B2710" s="3" t="s">
        <v>747</v>
      </c>
      <c r="C2710" s="3" t="s">
        <v>748</v>
      </c>
      <c r="D2710" s="3" t="s">
        <v>1933</v>
      </c>
      <c r="E2710" s="3" t="s">
        <v>1934</v>
      </c>
      <c r="F2710" s="3" t="s">
        <v>788</v>
      </c>
      <c r="G2710" s="3" t="s">
        <v>789</v>
      </c>
      <c r="H2710" s="3" t="s">
        <v>790</v>
      </c>
      <c r="I2710" s="3" t="s">
        <v>791</v>
      </c>
      <c r="J2710" s="3" t="s">
        <v>244</v>
      </c>
      <c r="K2710" s="3" t="s">
        <v>245</v>
      </c>
      <c r="L2710" s="3" t="s">
        <v>810</v>
      </c>
      <c r="M2710" s="3" t="s">
        <v>126</v>
      </c>
      <c r="N2710" s="4">
        <v>4017.82</v>
      </c>
      <c r="O2710" s="4">
        <v>0</v>
      </c>
      <c r="P2710" s="4">
        <v>0</v>
      </c>
      <c r="Q2710" s="4">
        <v>4017.82</v>
      </c>
      <c r="R2710" s="4">
        <v>0</v>
      </c>
      <c r="S2710" s="4">
        <v>1386.26</v>
      </c>
      <c r="T2710" s="4">
        <v>1386.26</v>
      </c>
      <c r="U2710" s="4">
        <v>2631.56</v>
      </c>
      <c r="V2710" s="4">
        <v>2631.56</v>
      </c>
      <c r="W2710" s="4">
        <v>2631.56</v>
      </c>
      <c r="X2710" s="3" t="s">
        <v>247</v>
      </c>
    </row>
    <row r="2711" spans="1:24" ht="15.75" customHeight="1">
      <c r="A2711" s="3" t="s">
        <v>243</v>
      </c>
      <c r="B2711" s="3" t="s">
        <v>747</v>
      </c>
      <c r="C2711" s="3" t="s">
        <v>748</v>
      </c>
      <c r="D2711" s="3" t="s">
        <v>1933</v>
      </c>
      <c r="E2711" s="3" t="s">
        <v>1934</v>
      </c>
      <c r="F2711" s="3" t="s">
        <v>788</v>
      </c>
      <c r="G2711" s="3" t="s">
        <v>789</v>
      </c>
      <c r="H2711" s="3" t="s">
        <v>790</v>
      </c>
      <c r="I2711" s="3" t="s">
        <v>791</v>
      </c>
      <c r="J2711" s="3" t="s">
        <v>244</v>
      </c>
      <c r="K2711" s="3" t="s">
        <v>248</v>
      </c>
      <c r="L2711" s="3" t="s">
        <v>811</v>
      </c>
      <c r="M2711" s="3" t="s">
        <v>126</v>
      </c>
      <c r="N2711" s="4">
        <v>6700</v>
      </c>
      <c r="O2711" s="4">
        <v>0</v>
      </c>
      <c r="P2711" s="4">
        <v>0</v>
      </c>
      <c r="Q2711" s="4">
        <v>6700</v>
      </c>
      <c r="R2711" s="4">
        <v>0</v>
      </c>
      <c r="S2711" s="4">
        <v>0</v>
      </c>
      <c r="T2711" s="4">
        <v>0</v>
      </c>
      <c r="U2711" s="4">
        <v>6700</v>
      </c>
      <c r="V2711" s="4">
        <v>6700</v>
      </c>
      <c r="W2711" s="4">
        <v>6700</v>
      </c>
      <c r="X2711" s="3" t="s">
        <v>247</v>
      </c>
    </row>
    <row r="2712" spans="1:24" ht="15.75" customHeight="1">
      <c r="A2712" s="3" t="s">
        <v>243</v>
      </c>
      <c r="B2712" s="3" t="s">
        <v>747</v>
      </c>
      <c r="C2712" s="3" t="s">
        <v>748</v>
      </c>
      <c r="D2712" s="3" t="s">
        <v>1933</v>
      </c>
      <c r="E2712" s="3" t="s">
        <v>1934</v>
      </c>
      <c r="F2712" s="3" t="s">
        <v>788</v>
      </c>
      <c r="G2712" s="3" t="s">
        <v>789</v>
      </c>
      <c r="H2712" s="3" t="s">
        <v>790</v>
      </c>
      <c r="I2712" s="3" t="s">
        <v>791</v>
      </c>
      <c r="J2712" s="3" t="s">
        <v>244</v>
      </c>
      <c r="K2712" s="3" t="s">
        <v>250</v>
      </c>
      <c r="L2712" s="3" t="s">
        <v>812</v>
      </c>
      <c r="M2712" s="3" t="s">
        <v>126</v>
      </c>
      <c r="N2712" s="4">
        <v>64460</v>
      </c>
      <c r="O2712" s="4">
        <v>0</v>
      </c>
      <c r="P2712" s="4">
        <v>0</v>
      </c>
      <c r="Q2712" s="4">
        <v>64460</v>
      </c>
      <c r="R2712" s="4">
        <v>0</v>
      </c>
      <c r="S2712" s="4">
        <v>62760</v>
      </c>
      <c r="T2712" s="4">
        <v>62760</v>
      </c>
      <c r="U2712" s="4">
        <v>1700</v>
      </c>
      <c r="V2712" s="4">
        <v>1700</v>
      </c>
      <c r="W2712" s="4">
        <v>1700</v>
      </c>
      <c r="X2712" s="3" t="s">
        <v>247</v>
      </c>
    </row>
    <row r="2713" spans="1:24" ht="15.75" customHeight="1">
      <c r="A2713" s="3" t="s">
        <v>24</v>
      </c>
      <c r="B2713" s="3" t="s">
        <v>747</v>
      </c>
      <c r="C2713" s="3" t="s">
        <v>748</v>
      </c>
      <c r="D2713" s="3" t="s">
        <v>1943</v>
      </c>
      <c r="E2713" s="3" t="s">
        <v>1944</v>
      </c>
      <c r="F2713" s="3" t="s">
        <v>29</v>
      </c>
      <c r="G2713" s="3" t="s">
        <v>30</v>
      </c>
      <c r="H2713" s="3" t="s">
        <v>31</v>
      </c>
      <c r="I2713" s="3" t="s">
        <v>32</v>
      </c>
      <c r="J2713" s="3" t="s">
        <v>33</v>
      </c>
      <c r="K2713" s="3" t="s">
        <v>34</v>
      </c>
      <c r="L2713" s="3" t="s">
        <v>751</v>
      </c>
      <c r="M2713" s="3" t="s">
        <v>36</v>
      </c>
      <c r="N2713" s="4">
        <v>114116</v>
      </c>
      <c r="O2713" s="4">
        <v>-19240</v>
      </c>
      <c r="P2713" s="4">
        <v>0</v>
      </c>
      <c r="Q2713" s="4">
        <v>94876</v>
      </c>
      <c r="R2713" s="4">
        <v>0</v>
      </c>
      <c r="S2713" s="4">
        <v>37915</v>
      </c>
      <c r="T2713" s="4">
        <v>37915</v>
      </c>
      <c r="U2713" s="4">
        <v>56961</v>
      </c>
      <c r="V2713" s="4">
        <v>56961</v>
      </c>
      <c r="W2713" s="4">
        <v>56961</v>
      </c>
      <c r="X2713" s="3" t="s">
        <v>37</v>
      </c>
    </row>
    <row r="2714" spans="1:24" ht="15.75" customHeight="1">
      <c r="A2714" s="3" t="s">
        <v>24</v>
      </c>
      <c r="B2714" s="3" t="s">
        <v>747</v>
      </c>
      <c r="C2714" s="3" t="s">
        <v>748</v>
      </c>
      <c r="D2714" s="3" t="s">
        <v>1943</v>
      </c>
      <c r="E2714" s="3" t="s">
        <v>1944</v>
      </c>
      <c r="F2714" s="3" t="s">
        <v>29</v>
      </c>
      <c r="G2714" s="3" t="s">
        <v>30</v>
      </c>
      <c r="H2714" s="3" t="s">
        <v>31</v>
      </c>
      <c r="I2714" s="3" t="s">
        <v>32</v>
      </c>
      <c r="J2714" s="3" t="s">
        <v>33</v>
      </c>
      <c r="K2714" s="3" t="s">
        <v>38</v>
      </c>
      <c r="L2714" s="3" t="s">
        <v>752</v>
      </c>
      <c r="M2714" s="3" t="s">
        <v>36</v>
      </c>
      <c r="N2714" s="4">
        <v>13618.32</v>
      </c>
      <c r="O2714" s="4">
        <v>0</v>
      </c>
      <c r="P2714" s="4">
        <v>0</v>
      </c>
      <c r="Q2714" s="4">
        <v>13618.32</v>
      </c>
      <c r="R2714" s="4">
        <v>0</v>
      </c>
      <c r="S2714" s="4">
        <v>5674.3</v>
      </c>
      <c r="T2714" s="4">
        <v>5674.3</v>
      </c>
      <c r="U2714" s="4">
        <v>7944.02</v>
      </c>
      <c r="V2714" s="4">
        <v>7944.02</v>
      </c>
      <c r="W2714" s="4">
        <v>7944.02</v>
      </c>
      <c r="X2714" s="3" t="s">
        <v>37</v>
      </c>
    </row>
    <row r="2715" spans="1:24" ht="15.75" customHeight="1">
      <c r="A2715" s="3" t="s">
        <v>24</v>
      </c>
      <c r="B2715" s="3" t="s">
        <v>747</v>
      </c>
      <c r="C2715" s="3" t="s">
        <v>748</v>
      </c>
      <c r="D2715" s="3" t="s">
        <v>1943</v>
      </c>
      <c r="E2715" s="3" t="s">
        <v>1944</v>
      </c>
      <c r="F2715" s="3" t="s">
        <v>29</v>
      </c>
      <c r="G2715" s="3" t="s">
        <v>30</v>
      </c>
      <c r="H2715" s="3" t="s">
        <v>31</v>
      </c>
      <c r="I2715" s="3" t="s">
        <v>32</v>
      </c>
      <c r="J2715" s="3" t="s">
        <v>33</v>
      </c>
      <c r="K2715" s="3" t="s">
        <v>753</v>
      </c>
      <c r="L2715" s="3" t="s">
        <v>754</v>
      </c>
      <c r="M2715" s="3" t="s">
        <v>36</v>
      </c>
      <c r="N2715" s="4">
        <v>649541</v>
      </c>
      <c r="O2715" s="4">
        <v>94771</v>
      </c>
      <c r="P2715" s="4">
        <v>0</v>
      </c>
      <c r="Q2715" s="4">
        <v>744312</v>
      </c>
      <c r="R2715" s="4">
        <v>0</v>
      </c>
      <c r="S2715" s="4">
        <v>287264.37</v>
      </c>
      <c r="T2715" s="4">
        <v>287264.37</v>
      </c>
      <c r="U2715" s="4">
        <v>457047.63</v>
      </c>
      <c r="V2715" s="4">
        <v>457047.63</v>
      </c>
      <c r="W2715" s="4">
        <v>457047.63</v>
      </c>
      <c r="X2715" s="3" t="s">
        <v>37</v>
      </c>
    </row>
    <row r="2716" spans="1:24" ht="15.75" customHeight="1">
      <c r="A2716" s="3" t="s">
        <v>24</v>
      </c>
      <c r="B2716" s="3" t="s">
        <v>747</v>
      </c>
      <c r="C2716" s="3" t="s">
        <v>748</v>
      </c>
      <c r="D2716" s="3" t="s">
        <v>1943</v>
      </c>
      <c r="E2716" s="3" t="s">
        <v>1944</v>
      </c>
      <c r="F2716" s="3" t="s">
        <v>29</v>
      </c>
      <c r="G2716" s="3" t="s">
        <v>30</v>
      </c>
      <c r="H2716" s="3" t="s">
        <v>31</v>
      </c>
      <c r="I2716" s="3" t="s">
        <v>32</v>
      </c>
      <c r="J2716" s="3" t="s">
        <v>33</v>
      </c>
      <c r="K2716" s="3" t="s">
        <v>40</v>
      </c>
      <c r="L2716" s="3" t="s">
        <v>755</v>
      </c>
      <c r="M2716" s="3" t="s">
        <v>36</v>
      </c>
      <c r="N2716" s="4">
        <v>66591.44</v>
      </c>
      <c r="O2716" s="4">
        <v>7710.42</v>
      </c>
      <c r="P2716" s="4">
        <v>0</v>
      </c>
      <c r="Q2716" s="4">
        <v>74301.86</v>
      </c>
      <c r="R2716" s="4">
        <v>2756.35</v>
      </c>
      <c r="S2716" s="4">
        <v>3187.57</v>
      </c>
      <c r="T2716" s="4">
        <v>3187.57</v>
      </c>
      <c r="U2716" s="4">
        <v>71114.289999999994</v>
      </c>
      <c r="V2716" s="4">
        <v>71114.289999999994</v>
      </c>
      <c r="W2716" s="4">
        <v>68357.94</v>
      </c>
      <c r="X2716" s="3" t="s">
        <v>37</v>
      </c>
    </row>
    <row r="2717" spans="1:24" ht="15.75" customHeight="1">
      <c r="A2717" s="3" t="s">
        <v>24</v>
      </c>
      <c r="B2717" s="3" t="s">
        <v>747</v>
      </c>
      <c r="C2717" s="3" t="s">
        <v>748</v>
      </c>
      <c r="D2717" s="3" t="s">
        <v>1943</v>
      </c>
      <c r="E2717" s="3" t="s">
        <v>1944</v>
      </c>
      <c r="F2717" s="3" t="s">
        <v>29</v>
      </c>
      <c r="G2717" s="3" t="s">
        <v>30</v>
      </c>
      <c r="H2717" s="3" t="s">
        <v>31</v>
      </c>
      <c r="I2717" s="3" t="s">
        <v>32</v>
      </c>
      <c r="J2717" s="3" t="s">
        <v>33</v>
      </c>
      <c r="K2717" s="3" t="s">
        <v>42</v>
      </c>
      <c r="L2717" s="3" t="s">
        <v>756</v>
      </c>
      <c r="M2717" s="3" t="s">
        <v>36</v>
      </c>
      <c r="N2717" s="4">
        <v>33716.67</v>
      </c>
      <c r="O2717" s="4">
        <v>-105.6</v>
      </c>
      <c r="P2717" s="4">
        <v>0</v>
      </c>
      <c r="Q2717" s="4">
        <v>33611.07</v>
      </c>
      <c r="R2717" s="4">
        <v>1612.5</v>
      </c>
      <c r="S2717" s="4">
        <v>900</v>
      </c>
      <c r="T2717" s="4">
        <v>900</v>
      </c>
      <c r="U2717" s="4">
        <v>32711.07</v>
      </c>
      <c r="V2717" s="4">
        <v>32711.07</v>
      </c>
      <c r="W2717" s="4">
        <v>31098.57</v>
      </c>
      <c r="X2717" s="3" t="s">
        <v>37</v>
      </c>
    </row>
    <row r="2718" spans="1:24" ht="15.75" customHeight="1">
      <c r="A2718" s="3" t="s">
        <v>24</v>
      </c>
      <c r="B2718" s="3" t="s">
        <v>747</v>
      </c>
      <c r="C2718" s="3" t="s">
        <v>748</v>
      </c>
      <c r="D2718" s="3" t="s">
        <v>1943</v>
      </c>
      <c r="E2718" s="3" t="s">
        <v>1944</v>
      </c>
      <c r="F2718" s="3" t="s">
        <v>29</v>
      </c>
      <c r="G2718" s="3" t="s">
        <v>30</v>
      </c>
      <c r="H2718" s="3" t="s">
        <v>31</v>
      </c>
      <c r="I2718" s="3" t="s">
        <v>32</v>
      </c>
      <c r="J2718" s="3" t="s">
        <v>33</v>
      </c>
      <c r="K2718" s="3" t="s">
        <v>44</v>
      </c>
      <c r="L2718" s="3" t="s">
        <v>757</v>
      </c>
      <c r="M2718" s="3" t="s">
        <v>36</v>
      </c>
      <c r="N2718" s="4">
        <v>264</v>
      </c>
      <c r="O2718" s="4">
        <v>105.6</v>
      </c>
      <c r="P2718" s="4">
        <v>0</v>
      </c>
      <c r="Q2718" s="4">
        <v>369.6</v>
      </c>
      <c r="R2718" s="4">
        <v>0</v>
      </c>
      <c r="S2718" s="4">
        <v>142.80000000000001</v>
      </c>
      <c r="T2718" s="4">
        <v>142.80000000000001</v>
      </c>
      <c r="U2718" s="4">
        <v>226.8</v>
      </c>
      <c r="V2718" s="4">
        <v>226.8</v>
      </c>
      <c r="W2718" s="4">
        <v>226.8</v>
      </c>
      <c r="X2718" s="3" t="s">
        <v>37</v>
      </c>
    </row>
    <row r="2719" spans="1:24" ht="15.75" customHeight="1">
      <c r="A2719" s="3" t="s">
        <v>24</v>
      </c>
      <c r="B2719" s="3" t="s">
        <v>747</v>
      </c>
      <c r="C2719" s="3" t="s">
        <v>748</v>
      </c>
      <c r="D2719" s="3" t="s">
        <v>1943</v>
      </c>
      <c r="E2719" s="3" t="s">
        <v>1944</v>
      </c>
      <c r="F2719" s="3" t="s">
        <v>29</v>
      </c>
      <c r="G2719" s="3" t="s">
        <v>30</v>
      </c>
      <c r="H2719" s="3" t="s">
        <v>31</v>
      </c>
      <c r="I2719" s="3" t="s">
        <v>32</v>
      </c>
      <c r="J2719" s="3" t="s">
        <v>33</v>
      </c>
      <c r="K2719" s="3" t="s">
        <v>46</v>
      </c>
      <c r="L2719" s="3" t="s">
        <v>758</v>
      </c>
      <c r="M2719" s="3" t="s">
        <v>36</v>
      </c>
      <c r="N2719" s="4">
        <v>2112</v>
      </c>
      <c r="O2719" s="4">
        <v>0</v>
      </c>
      <c r="P2719" s="4">
        <v>0</v>
      </c>
      <c r="Q2719" s="4">
        <v>2112</v>
      </c>
      <c r="R2719" s="4">
        <v>0</v>
      </c>
      <c r="S2719" s="4">
        <v>816</v>
      </c>
      <c r="T2719" s="4">
        <v>816</v>
      </c>
      <c r="U2719" s="4">
        <v>1296</v>
      </c>
      <c r="V2719" s="4">
        <v>1296</v>
      </c>
      <c r="W2719" s="4">
        <v>1296</v>
      </c>
      <c r="X2719" s="3" t="s">
        <v>37</v>
      </c>
    </row>
    <row r="2720" spans="1:24" ht="15.75" customHeight="1">
      <c r="A2720" s="3" t="s">
        <v>24</v>
      </c>
      <c r="B2720" s="3" t="s">
        <v>747</v>
      </c>
      <c r="C2720" s="3" t="s">
        <v>748</v>
      </c>
      <c r="D2720" s="3" t="s">
        <v>1943</v>
      </c>
      <c r="E2720" s="3" t="s">
        <v>1944</v>
      </c>
      <c r="F2720" s="3" t="s">
        <v>29</v>
      </c>
      <c r="G2720" s="3" t="s">
        <v>30</v>
      </c>
      <c r="H2720" s="3" t="s">
        <v>31</v>
      </c>
      <c r="I2720" s="3" t="s">
        <v>32</v>
      </c>
      <c r="J2720" s="3" t="s">
        <v>33</v>
      </c>
      <c r="K2720" s="3" t="s">
        <v>48</v>
      </c>
      <c r="L2720" s="3" t="s">
        <v>759</v>
      </c>
      <c r="M2720" s="3" t="s">
        <v>36</v>
      </c>
      <c r="N2720" s="4">
        <v>408.55</v>
      </c>
      <c r="O2720" s="4">
        <v>0</v>
      </c>
      <c r="P2720" s="4">
        <v>0</v>
      </c>
      <c r="Q2720" s="4">
        <v>408.55</v>
      </c>
      <c r="R2720" s="4">
        <v>0</v>
      </c>
      <c r="S2720" s="4">
        <v>0</v>
      </c>
      <c r="T2720" s="4">
        <v>0</v>
      </c>
      <c r="U2720" s="4">
        <v>408.55</v>
      </c>
      <c r="V2720" s="4">
        <v>408.55</v>
      </c>
      <c r="W2720" s="4">
        <v>408.55</v>
      </c>
      <c r="X2720" s="3" t="s">
        <v>37</v>
      </c>
    </row>
    <row r="2721" spans="1:24" ht="15.75" customHeight="1">
      <c r="A2721" s="3" t="s">
        <v>24</v>
      </c>
      <c r="B2721" s="3" t="s">
        <v>747</v>
      </c>
      <c r="C2721" s="3" t="s">
        <v>748</v>
      </c>
      <c r="D2721" s="3" t="s">
        <v>1943</v>
      </c>
      <c r="E2721" s="3" t="s">
        <v>1944</v>
      </c>
      <c r="F2721" s="3" t="s">
        <v>29</v>
      </c>
      <c r="G2721" s="3" t="s">
        <v>30</v>
      </c>
      <c r="H2721" s="3" t="s">
        <v>31</v>
      </c>
      <c r="I2721" s="3" t="s">
        <v>32</v>
      </c>
      <c r="J2721" s="3" t="s">
        <v>33</v>
      </c>
      <c r="K2721" s="3" t="s">
        <v>50</v>
      </c>
      <c r="L2721" s="3" t="s">
        <v>760</v>
      </c>
      <c r="M2721" s="3" t="s">
        <v>36</v>
      </c>
      <c r="N2721" s="4">
        <v>680.92</v>
      </c>
      <c r="O2721" s="4">
        <v>0</v>
      </c>
      <c r="P2721" s="4">
        <v>0</v>
      </c>
      <c r="Q2721" s="4">
        <v>680.92</v>
      </c>
      <c r="R2721" s="4">
        <v>0</v>
      </c>
      <c r="S2721" s="4">
        <v>170.2</v>
      </c>
      <c r="T2721" s="4">
        <v>170.2</v>
      </c>
      <c r="U2721" s="4">
        <v>510.72</v>
      </c>
      <c r="V2721" s="4">
        <v>510.72</v>
      </c>
      <c r="W2721" s="4">
        <v>510.72</v>
      </c>
      <c r="X2721" s="3" t="s">
        <v>37</v>
      </c>
    </row>
    <row r="2722" spans="1:24" ht="15.75" customHeight="1">
      <c r="A2722" s="3" t="s">
        <v>24</v>
      </c>
      <c r="B2722" s="3" t="s">
        <v>747</v>
      </c>
      <c r="C2722" s="3" t="s">
        <v>748</v>
      </c>
      <c r="D2722" s="3" t="s">
        <v>1943</v>
      </c>
      <c r="E2722" s="3" t="s">
        <v>1944</v>
      </c>
      <c r="F2722" s="3" t="s">
        <v>29</v>
      </c>
      <c r="G2722" s="3" t="s">
        <v>30</v>
      </c>
      <c r="H2722" s="3" t="s">
        <v>31</v>
      </c>
      <c r="I2722" s="3" t="s">
        <v>32</v>
      </c>
      <c r="J2722" s="3" t="s">
        <v>33</v>
      </c>
      <c r="K2722" s="3" t="s">
        <v>281</v>
      </c>
      <c r="L2722" s="3" t="s">
        <v>761</v>
      </c>
      <c r="M2722" s="3" t="s">
        <v>36</v>
      </c>
      <c r="N2722" s="4">
        <v>299.64999999999998</v>
      </c>
      <c r="O2722" s="4">
        <v>0</v>
      </c>
      <c r="P2722" s="4">
        <v>0</v>
      </c>
      <c r="Q2722" s="4">
        <v>299.64999999999998</v>
      </c>
      <c r="R2722" s="4">
        <v>0</v>
      </c>
      <c r="S2722" s="4">
        <v>0</v>
      </c>
      <c r="T2722" s="4">
        <v>0</v>
      </c>
      <c r="U2722" s="4">
        <v>299.64999999999998</v>
      </c>
      <c r="V2722" s="4">
        <v>299.64999999999998</v>
      </c>
      <c r="W2722" s="4">
        <v>299.64999999999998</v>
      </c>
      <c r="X2722" s="3" t="s">
        <v>37</v>
      </c>
    </row>
    <row r="2723" spans="1:24" ht="15.75" customHeight="1">
      <c r="A2723" s="3" t="s">
        <v>24</v>
      </c>
      <c r="B2723" s="3" t="s">
        <v>747</v>
      </c>
      <c r="C2723" s="3" t="s">
        <v>748</v>
      </c>
      <c r="D2723" s="3" t="s">
        <v>1943</v>
      </c>
      <c r="E2723" s="3" t="s">
        <v>1944</v>
      </c>
      <c r="F2723" s="3" t="s">
        <v>29</v>
      </c>
      <c r="G2723" s="3" t="s">
        <v>30</v>
      </c>
      <c r="H2723" s="3" t="s">
        <v>31</v>
      </c>
      <c r="I2723" s="3" t="s">
        <v>32</v>
      </c>
      <c r="J2723" s="3" t="s">
        <v>33</v>
      </c>
      <c r="K2723" s="3" t="s">
        <v>54</v>
      </c>
      <c r="L2723" s="3" t="s">
        <v>762</v>
      </c>
      <c r="M2723" s="3" t="s">
        <v>36</v>
      </c>
      <c r="N2723" s="4">
        <v>23456</v>
      </c>
      <c r="O2723" s="4">
        <v>19240</v>
      </c>
      <c r="P2723" s="4">
        <v>0</v>
      </c>
      <c r="Q2723" s="4">
        <v>42696</v>
      </c>
      <c r="R2723" s="4">
        <v>26540</v>
      </c>
      <c r="S2723" s="4">
        <v>16156</v>
      </c>
      <c r="T2723" s="4">
        <v>16156</v>
      </c>
      <c r="U2723" s="4">
        <v>26540</v>
      </c>
      <c r="V2723" s="4">
        <v>26540</v>
      </c>
      <c r="W2723" s="4">
        <v>0</v>
      </c>
      <c r="X2723" s="3" t="s">
        <v>37</v>
      </c>
    </row>
    <row r="2724" spans="1:24" ht="15.75" customHeight="1">
      <c r="A2724" s="3" t="s">
        <v>24</v>
      </c>
      <c r="B2724" s="3" t="s">
        <v>747</v>
      </c>
      <c r="C2724" s="3" t="s">
        <v>748</v>
      </c>
      <c r="D2724" s="3" t="s">
        <v>1943</v>
      </c>
      <c r="E2724" s="3" t="s">
        <v>1944</v>
      </c>
      <c r="F2724" s="3" t="s">
        <v>29</v>
      </c>
      <c r="G2724" s="3" t="s">
        <v>30</v>
      </c>
      <c r="H2724" s="3" t="s">
        <v>31</v>
      </c>
      <c r="I2724" s="3" t="s">
        <v>32</v>
      </c>
      <c r="J2724" s="3" t="s">
        <v>33</v>
      </c>
      <c r="K2724" s="3" t="s">
        <v>56</v>
      </c>
      <c r="L2724" s="3" t="s">
        <v>763</v>
      </c>
      <c r="M2724" s="3" t="s">
        <v>36</v>
      </c>
      <c r="N2724" s="4">
        <v>1068.6600000000001</v>
      </c>
      <c r="O2724" s="4">
        <v>0</v>
      </c>
      <c r="P2724" s="4">
        <v>0</v>
      </c>
      <c r="Q2724" s="4">
        <v>1068.6600000000001</v>
      </c>
      <c r="R2724" s="4">
        <v>0</v>
      </c>
      <c r="S2724" s="4">
        <v>0</v>
      </c>
      <c r="T2724" s="4">
        <v>0</v>
      </c>
      <c r="U2724" s="4">
        <v>1068.6600000000001</v>
      </c>
      <c r="V2724" s="4">
        <v>1068.6600000000001</v>
      </c>
      <c r="W2724" s="4">
        <v>1068.6600000000001</v>
      </c>
      <c r="X2724" s="3" t="s">
        <v>37</v>
      </c>
    </row>
    <row r="2725" spans="1:24" ht="15.75" customHeight="1">
      <c r="A2725" s="3" t="s">
        <v>24</v>
      </c>
      <c r="B2725" s="3" t="s">
        <v>747</v>
      </c>
      <c r="C2725" s="3" t="s">
        <v>748</v>
      </c>
      <c r="D2725" s="3" t="s">
        <v>1943</v>
      </c>
      <c r="E2725" s="3" t="s">
        <v>1944</v>
      </c>
      <c r="F2725" s="3" t="s">
        <v>29</v>
      </c>
      <c r="G2725" s="3" t="s">
        <v>30</v>
      </c>
      <c r="H2725" s="3" t="s">
        <v>31</v>
      </c>
      <c r="I2725" s="3" t="s">
        <v>32</v>
      </c>
      <c r="J2725" s="3" t="s">
        <v>33</v>
      </c>
      <c r="K2725" s="3" t="s">
        <v>58</v>
      </c>
      <c r="L2725" s="3" t="s">
        <v>764</v>
      </c>
      <c r="M2725" s="3" t="s">
        <v>36</v>
      </c>
      <c r="N2725" s="4">
        <v>4331.8</v>
      </c>
      <c r="O2725" s="4">
        <v>0</v>
      </c>
      <c r="P2725" s="4">
        <v>0</v>
      </c>
      <c r="Q2725" s="4">
        <v>4331.8</v>
      </c>
      <c r="R2725" s="4">
        <v>0</v>
      </c>
      <c r="S2725" s="4">
        <v>405</v>
      </c>
      <c r="T2725" s="4">
        <v>405</v>
      </c>
      <c r="U2725" s="4">
        <v>3926.8</v>
      </c>
      <c r="V2725" s="4">
        <v>3926.8</v>
      </c>
      <c r="W2725" s="4">
        <v>3926.8</v>
      </c>
      <c r="X2725" s="3" t="s">
        <v>37</v>
      </c>
    </row>
    <row r="2726" spans="1:24" ht="15.75" customHeight="1">
      <c r="A2726" s="3" t="s">
        <v>24</v>
      </c>
      <c r="B2726" s="3" t="s">
        <v>747</v>
      </c>
      <c r="C2726" s="3" t="s">
        <v>748</v>
      </c>
      <c r="D2726" s="3" t="s">
        <v>1943</v>
      </c>
      <c r="E2726" s="3" t="s">
        <v>1944</v>
      </c>
      <c r="F2726" s="3" t="s">
        <v>29</v>
      </c>
      <c r="G2726" s="3" t="s">
        <v>30</v>
      </c>
      <c r="H2726" s="3" t="s">
        <v>31</v>
      </c>
      <c r="I2726" s="3" t="s">
        <v>32</v>
      </c>
      <c r="J2726" s="3" t="s">
        <v>33</v>
      </c>
      <c r="K2726" s="3" t="s">
        <v>60</v>
      </c>
      <c r="L2726" s="3" t="s">
        <v>765</v>
      </c>
      <c r="M2726" s="3" t="s">
        <v>36</v>
      </c>
      <c r="N2726" s="4">
        <v>91005</v>
      </c>
      <c r="O2726" s="4">
        <v>10258.33</v>
      </c>
      <c r="P2726" s="4">
        <v>0</v>
      </c>
      <c r="Q2726" s="4">
        <v>101263.33</v>
      </c>
      <c r="R2726" s="4">
        <v>3161.17</v>
      </c>
      <c r="S2726" s="4">
        <v>39469.160000000003</v>
      </c>
      <c r="T2726" s="4">
        <v>39469.160000000003</v>
      </c>
      <c r="U2726" s="4">
        <v>61794.17</v>
      </c>
      <c r="V2726" s="4">
        <v>61794.17</v>
      </c>
      <c r="W2726" s="4">
        <v>58633</v>
      </c>
      <c r="X2726" s="3" t="s">
        <v>37</v>
      </c>
    </row>
    <row r="2727" spans="1:24" ht="15.75" customHeight="1">
      <c r="A2727" s="3" t="s">
        <v>24</v>
      </c>
      <c r="B2727" s="3" t="s">
        <v>747</v>
      </c>
      <c r="C2727" s="3" t="s">
        <v>748</v>
      </c>
      <c r="D2727" s="3" t="s">
        <v>1943</v>
      </c>
      <c r="E2727" s="3" t="s">
        <v>1944</v>
      </c>
      <c r="F2727" s="3" t="s">
        <v>29</v>
      </c>
      <c r="G2727" s="3" t="s">
        <v>30</v>
      </c>
      <c r="H2727" s="3" t="s">
        <v>31</v>
      </c>
      <c r="I2727" s="3" t="s">
        <v>32</v>
      </c>
      <c r="J2727" s="3" t="s">
        <v>33</v>
      </c>
      <c r="K2727" s="3" t="s">
        <v>62</v>
      </c>
      <c r="L2727" s="3" t="s">
        <v>766</v>
      </c>
      <c r="M2727" s="3" t="s">
        <v>36</v>
      </c>
      <c r="N2727" s="4">
        <v>66591.44</v>
      </c>
      <c r="O2727" s="4">
        <v>7710.42</v>
      </c>
      <c r="P2727" s="4">
        <v>0</v>
      </c>
      <c r="Q2727" s="4">
        <v>74301.86</v>
      </c>
      <c r="R2727" s="4">
        <v>2798.7</v>
      </c>
      <c r="S2727" s="4">
        <v>28272.93</v>
      </c>
      <c r="T2727" s="4">
        <v>28272.93</v>
      </c>
      <c r="U2727" s="4">
        <v>46028.93</v>
      </c>
      <c r="V2727" s="4">
        <v>46028.93</v>
      </c>
      <c r="W2727" s="4">
        <v>43230.23</v>
      </c>
      <c r="X2727" s="3" t="s">
        <v>37</v>
      </c>
    </row>
    <row r="2728" spans="1:24" ht="15.75" customHeight="1">
      <c r="A2728" s="3" t="s">
        <v>24</v>
      </c>
      <c r="B2728" s="3" t="s">
        <v>747</v>
      </c>
      <c r="C2728" s="3" t="s">
        <v>748</v>
      </c>
      <c r="D2728" s="3" t="s">
        <v>1943</v>
      </c>
      <c r="E2728" s="3" t="s">
        <v>1944</v>
      </c>
      <c r="F2728" s="3" t="s">
        <v>29</v>
      </c>
      <c r="G2728" s="3" t="s">
        <v>30</v>
      </c>
      <c r="H2728" s="3" t="s">
        <v>31</v>
      </c>
      <c r="I2728" s="3" t="s">
        <v>32</v>
      </c>
      <c r="J2728" s="3" t="s">
        <v>33</v>
      </c>
      <c r="K2728" s="3" t="s">
        <v>64</v>
      </c>
      <c r="L2728" s="3" t="s">
        <v>767</v>
      </c>
      <c r="M2728" s="3" t="s">
        <v>36</v>
      </c>
      <c r="N2728" s="4">
        <v>6256.85</v>
      </c>
      <c r="O2728" s="4">
        <v>0</v>
      </c>
      <c r="P2728" s="4">
        <v>0</v>
      </c>
      <c r="Q2728" s="4">
        <v>6256.85</v>
      </c>
      <c r="R2728" s="4">
        <v>0</v>
      </c>
      <c r="S2728" s="4">
        <v>0</v>
      </c>
      <c r="T2728" s="4">
        <v>0</v>
      </c>
      <c r="U2728" s="4">
        <v>6256.85</v>
      </c>
      <c r="V2728" s="4">
        <v>6256.85</v>
      </c>
      <c r="W2728" s="4">
        <v>6256.85</v>
      </c>
      <c r="X2728" s="3" t="s">
        <v>37</v>
      </c>
    </row>
    <row r="2729" spans="1:24" ht="15.75" customHeight="1">
      <c r="A2729" s="3" t="s">
        <v>66</v>
      </c>
      <c r="B2729" s="3" t="s">
        <v>747</v>
      </c>
      <c r="C2729" s="3" t="s">
        <v>748</v>
      </c>
      <c r="D2729" s="3" t="s">
        <v>1943</v>
      </c>
      <c r="E2729" s="3" t="s">
        <v>1944</v>
      </c>
      <c r="F2729" s="3" t="s">
        <v>29</v>
      </c>
      <c r="G2729" s="3" t="s">
        <v>30</v>
      </c>
      <c r="H2729" s="3" t="s">
        <v>67</v>
      </c>
      <c r="I2729" s="3" t="s">
        <v>68</v>
      </c>
      <c r="J2729" s="3" t="s">
        <v>69</v>
      </c>
      <c r="K2729" s="3" t="s">
        <v>70</v>
      </c>
      <c r="L2729" s="3" t="s">
        <v>768</v>
      </c>
      <c r="M2729" s="3" t="s">
        <v>36</v>
      </c>
      <c r="N2729" s="4">
        <v>2500</v>
      </c>
      <c r="O2729" s="4">
        <v>0</v>
      </c>
      <c r="P2729" s="4">
        <v>0</v>
      </c>
      <c r="Q2729" s="4">
        <v>2500</v>
      </c>
      <c r="R2729" s="4">
        <v>0</v>
      </c>
      <c r="S2729" s="4">
        <v>2500</v>
      </c>
      <c r="T2729" s="4">
        <v>376.1</v>
      </c>
      <c r="U2729" s="4">
        <v>0</v>
      </c>
      <c r="V2729" s="4">
        <v>2123.9</v>
      </c>
      <c r="W2729" s="4">
        <v>0</v>
      </c>
      <c r="X2729" s="3" t="s">
        <v>37</v>
      </c>
    </row>
    <row r="2730" spans="1:24" ht="15.75" customHeight="1">
      <c r="A2730" s="3" t="s">
        <v>66</v>
      </c>
      <c r="B2730" s="3" t="s">
        <v>747</v>
      </c>
      <c r="C2730" s="3" t="s">
        <v>748</v>
      </c>
      <c r="D2730" s="3" t="s">
        <v>1943</v>
      </c>
      <c r="E2730" s="3" t="s">
        <v>1944</v>
      </c>
      <c r="F2730" s="3" t="s">
        <v>29</v>
      </c>
      <c r="G2730" s="3" t="s">
        <v>30</v>
      </c>
      <c r="H2730" s="3" t="s">
        <v>67</v>
      </c>
      <c r="I2730" s="3" t="s">
        <v>68</v>
      </c>
      <c r="J2730" s="3" t="s">
        <v>69</v>
      </c>
      <c r="K2730" s="3" t="s">
        <v>72</v>
      </c>
      <c r="L2730" s="3" t="s">
        <v>769</v>
      </c>
      <c r="M2730" s="3" t="s">
        <v>36</v>
      </c>
      <c r="N2730" s="4">
        <v>5000</v>
      </c>
      <c r="O2730" s="4">
        <v>0</v>
      </c>
      <c r="P2730" s="4">
        <v>0</v>
      </c>
      <c r="Q2730" s="4">
        <v>5000</v>
      </c>
      <c r="R2730" s="4">
        <v>0</v>
      </c>
      <c r="S2730" s="4">
        <v>5000</v>
      </c>
      <c r="T2730" s="4">
        <v>2313.92</v>
      </c>
      <c r="U2730" s="4">
        <v>0</v>
      </c>
      <c r="V2730" s="4">
        <v>2686.08</v>
      </c>
      <c r="W2730" s="4">
        <v>0</v>
      </c>
      <c r="X2730" s="3" t="s">
        <v>37</v>
      </c>
    </row>
    <row r="2731" spans="1:24" ht="15.75" customHeight="1">
      <c r="A2731" s="3" t="s">
        <v>66</v>
      </c>
      <c r="B2731" s="3" t="s">
        <v>747</v>
      </c>
      <c r="C2731" s="3" t="s">
        <v>748</v>
      </c>
      <c r="D2731" s="3" t="s">
        <v>1943</v>
      </c>
      <c r="E2731" s="3" t="s">
        <v>1944</v>
      </c>
      <c r="F2731" s="3" t="s">
        <v>29</v>
      </c>
      <c r="G2731" s="3" t="s">
        <v>30</v>
      </c>
      <c r="H2731" s="3" t="s">
        <v>67</v>
      </c>
      <c r="I2731" s="3" t="s">
        <v>68</v>
      </c>
      <c r="J2731" s="3" t="s">
        <v>69</v>
      </c>
      <c r="K2731" s="3" t="s">
        <v>74</v>
      </c>
      <c r="L2731" s="3" t="s">
        <v>770</v>
      </c>
      <c r="M2731" s="3" t="s">
        <v>36</v>
      </c>
      <c r="N2731" s="4">
        <v>800</v>
      </c>
      <c r="O2731" s="4">
        <v>0</v>
      </c>
      <c r="P2731" s="4">
        <v>0</v>
      </c>
      <c r="Q2731" s="4">
        <v>800</v>
      </c>
      <c r="R2731" s="4">
        <v>0</v>
      </c>
      <c r="S2731" s="4">
        <v>800</v>
      </c>
      <c r="T2731" s="4">
        <v>125.52</v>
      </c>
      <c r="U2731" s="4">
        <v>0</v>
      </c>
      <c r="V2731" s="4">
        <v>674.48</v>
      </c>
      <c r="W2731" s="4">
        <v>0</v>
      </c>
      <c r="X2731" s="3" t="s">
        <v>37</v>
      </c>
    </row>
    <row r="2732" spans="1:24" ht="15.75" customHeight="1">
      <c r="A2732" s="3" t="s">
        <v>66</v>
      </c>
      <c r="B2732" s="3" t="s">
        <v>747</v>
      </c>
      <c r="C2732" s="3" t="s">
        <v>748</v>
      </c>
      <c r="D2732" s="3" t="s">
        <v>1943</v>
      </c>
      <c r="E2732" s="3" t="s">
        <v>1944</v>
      </c>
      <c r="F2732" s="3" t="s">
        <v>29</v>
      </c>
      <c r="G2732" s="3" t="s">
        <v>30</v>
      </c>
      <c r="H2732" s="3" t="s">
        <v>67</v>
      </c>
      <c r="I2732" s="3" t="s">
        <v>68</v>
      </c>
      <c r="J2732" s="3" t="s">
        <v>69</v>
      </c>
      <c r="K2732" s="3" t="s">
        <v>772</v>
      </c>
      <c r="L2732" s="3" t="s">
        <v>773</v>
      </c>
      <c r="M2732" s="3" t="s">
        <v>36</v>
      </c>
      <c r="N2732" s="4">
        <v>1137</v>
      </c>
      <c r="O2732" s="4">
        <v>1666</v>
      </c>
      <c r="P2732" s="4">
        <v>0</v>
      </c>
      <c r="Q2732" s="4">
        <v>2803</v>
      </c>
      <c r="R2732" s="4">
        <v>0</v>
      </c>
      <c r="S2732" s="4">
        <v>2803</v>
      </c>
      <c r="T2732" s="4">
        <v>2803</v>
      </c>
      <c r="U2732" s="4">
        <v>0</v>
      </c>
      <c r="V2732" s="4">
        <v>0</v>
      </c>
      <c r="W2732" s="4">
        <v>0</v>
      </c>
      <c r="X2732" s="3" t="s">
        <v>37</v>
      </c>
    </row>
    <row r="2733" spans="1:24" ht="15.75" customHeight="1">
      <c r="A2733" s="3" t="s">
        <v>66</v>
      </c>
      <c r="B2733" s="3" t="s">
        <v>747</v>
      </c>
      <c r="C2733" s="3" t="s">
        <v>748</v>
      </c>
      <c r="D2733" s="3" t="s">
        <v>1943</v>
      </c>
      <c r="E2733" s="3" t="s">
        <v>1944</v>
      </c>
      <c r="F2733" s="3" t="s">
        <v>29</v>
      </c>
      <c r="G2733" s="3" t="s">
        <v>30</v>
      </c>
      <c r="H2733" s="3" t="s">
        <v>67</v>
      </c>
      <c r="I2733" s="3" t="s">
        <v>68</v>
      </c>
      <c r="J2733" s="3" t="s">
        <v>69</v>
      </c>
      <c r="K2733" s="3" t="s">
        <v>82</v>
      </c>
      <c r="L2733" s="3" t="s">
        <v>774</v>
      </c>
      <c r="M2733" s="3" t="s">
        <v>36</v>
      </c>
      <c r="N2733" s="4">
        <v>43795.519999999997</v>
      </c>
      <c r="O2733" s="4">
        <v>0</v>
      </c>
      <c r="P2733" s="4">
        <v>0</v>
      </c>
      <c r="Q2733" s="4">
        <v>43795.519999999997</v>
      </c>
      <c r="R2733" s="4">
        <v>285.68</v>
      </c>
      <c r="S2733" s="4">
        <v>42968.53</v>
      </c>
      <c r="T2733" s="4">
        <v>9399.99</v>
      </c>
      <c r="U2733" s="4">
        <v>826.99</v>
      </c>
      <c r="V2733" s="4">
        <v>34395.53</v>
      </c>
      <c r="W2733" s="4">
        <v>541.30999999999995</v>
      </c>
      <c r="X2733" s="3" t="s">
        <v>37</v>
      </c>
    </row>
    <row r="2734" spans="1:24" ht="15.75" customHeight="1">
      <c r="A2734" s="3" t="s">
        <v>66</v>
      </c>
      <c r="B2734" s="3" t="s">
        <v>747</v>
      </c>
      <c r="C2734" s="3" t="s">
        <v>748</v>
      </c>
      <c r="D2734" s="3" t="s">
        <v>1943</v>
      </c>
      <c r="E2734" s="3" t="s">
        <v>1944</v>
      </c>
      <c r="F2734" s="3" t="s">
        <v>29</v>
      </c>
      <c r="G2734" s="3" t="s">
        <v>30</v>
      </c>
      <c r="H2734" s="3" t="s">
        <v>67</v>
      </c>
      <c r="I2734" s="3" t="s">
        <v>68</v>
      </c>
      <c r="J2734" s="3" t="s">
        <v>69</v>
      </c>
      <c r="K2734" s="3" t="s">
        <v>84</v>
      </c>
      <c r="L2734" s="3" t="s">
        <v>775</v>
      </c>
      <c r="M2734" s="3" t="s">
        <v>36</v>
      </c>
      <c r="N2734" s="4">
        <v>53776.4</v>
      </c>
      <c r="O2734" s="4">
        <v>0</v>
      </c>
      <c r="P2734" s="4">
        <v>0</v>
      </c>
      <c r="Q2734" s="4">
        <v>53776.4</v>
      </c>
      <c r="R2734" s="4">
        <v>0</v>
      </c>
      <c r="S2734" s="4">
        <v>31635</v>
      </c>
      <c r="T2734" s="4">
        <v>19980</v>
      </c>
      <c r="U2734" s="4">
        <v>22141.4</v>
      </c>
      <c r="V2734" s="4">
        <v>33796.400000000001</v>
      </c>
      <c r="W2734" s="4">
        <v>22141.4</v>
      </c>
      <c r="X2734" s="3" t="s">
        <v>37</v>
      </c>
    </row>
    <row r="2735" spans="1:24" ht="15.75" customHeight="1">
      <c r="A2735" s="3" t="s">
        <v>66</v>
      </c>
      <c r="B2735" s="3" t="s">
        <v>747</v>
      </c>
      <c r="C2735" s="3" t="s">
        <v>748</v>
      </c>
      <c r="D2735" s="3" t="s">
        <v>1943</v>
      </c>
      <c r="E2735" s="3" t="s">
        <v>1944</v>
      </c>
      <c r="F2735" s="3" t="s">
        <v>29</v>
      </c>
      <c r="G2735" s="3" t="s">
        <v>30</v>
      </c>
      <c r="H2735" s="3" t="s">
        <v>67</v>
      </c>
      <c r="I2735" s="3" t="s">
        <v>68</v>
      </c>
      <c r="J2735" s="3" t="s">
        <v>69</v>
      </c>
      <c r="K2735" s="3" t="s">
        <v>92</v>
      </c>
      <c r="L2735" s="3" t="s">
        <v>777</v>
      </c>
      <c r="M2735" s="3" t="s">
        <v>36</v>
      </c>
      <c r="N2735" s="4">
        <v>7681.08</v>
      </c>
      <c r="O2735" s="4">
        <v>-1666</v>
      </c>
      <c r="P2735" s="4">
        <v>0</v>
      </c>
      <c r="Q2735" s="4">
        <v>6015.08</v>
      </c>
      <c r="R2735" s="4">
        <v>0</v>
      </c>
      <c r="S2735" s="4">
        <v>0</v>
      </c>
      <c r="T2735" s="4">
        <v>0</v>
      </c>
      <c r="U2735" s="4">
        <v>6015.08</v>
      </c>
      <c r="V2735" s="4">
        <v>6015.08</v>
      </c>
      <c r="W2735" s="4">
        <v>6015.08</v>
      </c>
      <c r="X2735" s="3" t="s">
        <v>37</v>
      </c>
    </row>
    <row r="2736" spans="1:24" ht="15.75" customHeight="1">
      <c r="A2736" s="3" t="s">
        <v>66</v>
      </c>
      <c r="B2736" s="3" t="s">
        <v>747</v>
      </c>
      <c r="C2736" s="3" t="s">
        <v>748</v>
      </c>
      <c r="D2736" s="3" t="s">
        <v>1943</v>
      </c>
      <c r="E2736" s="3" t="s">
        <v>1944</v>
      </c>
      <c r="F2736" s="3" t="s">
        <v>29</v>
      </c>
      <c r="G2736" s="3" t="s">
        <v>30</v>
      </c>
      <c r="H2736" s="3" t="s">
        <v>67</v>
      </c>
      <c r="I2736" s="3" t="s">
        <v>68</v>
      </c>
      <c r="J2736" s="3" t="s">
        <v>69</v>
      </c>
      <c r="K2736" s="3" t="s">
        <v>102</v>
      </c>
      <c r="L2736" s="3" t="s">
        <v>780</v>
      </c>
      <c r="M2736" s="3" t="s">
        <v>36</v>
      </c>
      <c r="N2736" s="4">
        <v>350</v>
      </c>
      <c r="O2736" s="4">
        <v>0</v>
      </c>
      <c r="P2736" s="4">
        <v>0</v>
      </c>
      <c r="Q2736" s="4">
        <v>350</v>
      </c>
      <c r="R2736" s="4">
        <v>0</v>
      </c>
      <c r="S2736" s="4">
        <v>0</v>
      </c>
      <c r="T2736" s="4">
        <v>0</v>
      </c>
      <c r="U2736" s="4">
        <v>350</v>
      </c>
      <c r="V2736" s="4">
        <v>350</v>
      </c>
      <c r="W2736" s="4">
        <v>350</v>
      </c>
      <c r="X2736" s="3" t="s">
        <v>37</v>
      </c>
    </row>
    <row r="2737" spans="1:24" ht="15.75" customHeight="1">
      <c r="A2737" s="3" t="s">
        <v>66</v>
      </c>
      <c r="B2737" s="3" t="s">
        <v>747</v>
      </c>
      <c r="C2737" s="3" t="s">
        <v>748</v>
      </c>
      <c r="D2737" s="3" t="s">
        <v>1943</v>
      </c>
      <c r="E2737" s="3" t="s">
        <v>1944</v>
      </c>
      <c r="F2737" s="3" t="s">
        <v>29</v>
      </c>
      <c r="G2737" s="3" t="s">
        <v>30</v>
      </c>
      <c r="H2737" s="3" t="s">
        <v>67</v>
      </c>
      <c r="I2737" s="3" t="s">
        <v>68</v>
      </c>
      <c r="J2737" s="3" t="s">
        <v>69</v>
      </c>
      <c r="K2737" s="3" t="s">
        <v>108</v>
      </c>
      <c r="L2737" s="3" t="s">
        <v>1682</v>
      </c>
      <c r="M2737" s="3" t="s">
        <v>36</v>
      </c>
      <c r="N2737" s="4">
        <v>1998</v>
      </c>
      <c r="O2737" s="4">
        <v>0</v>
      </c>
      <c r="P2737" s="4">
        <v>0</v>
      </c>
      <c r="Q2737" s="4">
        <v>1998</v>
      </c>
      <c r="R2737" s="4">
        <v>0</v>
      </c>
      <c r="S2737" s="4">
        <v>0</v>
      </c>
      <c r="T2737" s="4">
        <v>0</v>
      </c>
      <c r="U2737" s="4">
        <v>1998</v>
      </c>
      <c r="V2737" s="4">
        <v>1998</v>
      </c>
      <c r="W2737" s="4">
        <v>1998</v>
      </c>
      <c r="X2737" s="3" t="s">
        <v>37</v>
      </c>
    </row>
    <row r="2738" spans="1:24" ht="15.75" customHeight="1">
      <c r="A2738" s="3" t="s">
        <v>66</v>
      </c>
      <c r="B2738" s="3" t="s">
        <v>747</v>
      </c>
      <c r="C2738" s="3" t="s">
        <v>748</v>
      </c>
      <c r="D2738" s="3" t="s">
        <v>1943</v>
      </c>
      <c r="E2738" s="3" t="s">
        <v>1944</v>
      </c>
      <c r="F2738" s="3" t="s">
        <v>29</v>
      </c>
      <c r="G2738" s="3" t="s">
        <v>30</v>
      </c>
      <c r="H2738" s="3" t="s">
        <v>67</v>
      </c>
      <c r="I2738" s="3" t="s">
        <v>68</v>
      </c>
      <c r="J2738" s="3" t="s">
        <v>69</v>
      </c>
      <c r="K2738" s="3" t="s">
        <v>110</v>
      </c>
      <c r="L2738" s="3" t="s">
        <v>783</v>
      </c>
      <c r="M2738" s="3" t="s">
        <v>36</v>
      </c>
      <c r="N2738" s="4">
        <v>8718.77</v>
      </c>
      <c r="O2738" s="4">
        <v>0</v>
      </c>
      <c r="P2738" s="4">
        <v>0</v>
      </c>
      <c r="Q2738" s="4">
        <v>8718.77</v>
      </c>
      <c r="R2738" s="4">
        <v>0</v>
      </c>
      <c r="S2738" s="4">
        <v>0</v>
      </c>
      <c r="T2738" s="4">
        <v>0</v>
      </c>
      <c r="U2738" s="4">
        <v>8718.77</v>
      </c>
      <c r="V2738" s="4">
        <v>8718.77</v>
      </c>
      <c r="W2738" s="4">
        <v>8718.77</v>
      </c>
      <c r="X2738" s="3" t="s">
        <v>37</v>
      </c>
    </row>
    <row r="2739" spans="1:24" ht="15.75" customHeight="1">
      <c r="A2739" s="3" t="s">
        <v>243</v>
      </c>
      <c r="B2739" s="3" t="s">
        <v>747</v>
      </c>
      <c r="C2739" s="3" t="s">
        <v>748</v>
      </c>
      <c r="D2739" s="3" t="s">
        <v>1943</v>
      </c>
      <c r="E2739" s="3" t="s">
        <v>1944</v>
      </c>
      <c r="F2739" s="3" t="s">
        <v>29</v>
      </c>
      <c r="G2739" s="3" t="s">
        <v>30</v>
      </c>
      <c r="H2739" s="3" t="s">
        <v>67</v>
      </c>
      <c r="I2739" s="3" t="s">
        <v>68</v>
      </c>
      <c r="J2739" s="3" t="s">
        <v>244</v>
      </c>
      <c r="K2739" s="3" t="s">
        <v>250</v>
      </c>
      <c r="L2739" s="3" t="s">
        <v>1927</v>
      </c>
      <c r="M2739" s="3" t="s">
        <v>36</v>
      </c>
      <c r="N2739" s="4">
        <v>33561</v>
      </c>
      <c r="O2739" s="4">
        <v>0</v>
      </c>
      <c r="P2739" s="4">
        <v>0</v>
      </c>
      <c r="Q2739" s="4">
        <v>33561</v>
      </c>
      <c r="R2739" s="4">
        <v>17956</v>
      </c>
      <c r="S2739" s="4">
        <v>0</v>
      </c>
      <c r="T2739" s="4">
        <v>0</v>
      </c>
      <c r="U2739" s="4">
        <v>33561</v>
      </c>
      <c r="V2739" s="4">
        <v>33561</v>
      </c>
      <c r="W2739" s="4">
        <v>15605</v>
      </c>
      <c r="X2739" s="3" t="s">
        <v>247</v>
      </c>
    </row>
    <row r="2740" spans="1:24" ht="15.75" customHeight="1">
      <c r="A2740" s="3" t="s">
        <v>243</v>
      </c>
      <c r="B2740" s="3" t="s">
        <v>747</v>
      </c>
      <c r="C2740" s="3" t="s">
        <v>748</v>
      </c>
      <c r="D2740" s="3" t="s">
        <v>1943</v>
      </c>
      <c r="E2740" s="3" t="s">
        <v>1944</v>
      </c>
      <c r="F2740" s="3" t="s">
        <v>788</v>
      </c>
      <c r="G2740" s="3" t="s">
        <v>789</v>
      </c>
      <c r="H2740" s="3" t="s">
        <v>790</v>
      </c>
      <c r="I2740" s="3" t="s">
        <v>791</v>
      </c>
      <c r="J2740" s="3" t="s">
        <v>244</v>
      </c>
      <c r="K2740" s="3" t="s">
        <v>250</v>
      </c>
      <c r="L2740" s="3" t="s">
        <v>812</v>
      </c>
      <c r="M2740" s="3" t="s">
        <v>126</v>
      </c>
      <c r="N2740" s="4">
        <v>95714</v>
      </c>
      <c r="O2740" s="4">
        <v>0</v>
      </c>
      <c r="P2740" s="4">
        <v>0</v>
      </c>
      <c r="Q2740" s="4">
        <v>95714</v>
      </c>
      <c r="R2740" s="4">
        <v>0</v>
      </c>
      <c r="S2740" s="4">
        <v>0</v>
      </c>
      <c r="T2740" s="4">
        <v>0</v>
      </c>
      <c r="U2740" s="4">
        <v>95714</v>
      </c>
      <c r="V2740" s="4">
        <v>95714</v>
      </c>
      <c r="W2740" s="4">
        <v>95714</v>
      </c>
      <c r="X2740" s="3" t="s">
        <v>247</v>
      </c>
    </row>
    <row r="2741" spans="1:24" ht="15.75" customHeight="1">
      <c r="A2741" s="3" t="s">
        <v>24</v>
      </c>
      <c r="B2741" s="3" t="s">
        <v>747</v>
      </c>
      <c r="C2741" s="3" t="s">
        <v>748</v>
      </c>
      <c r="D2741" s="3" t="s">
        <v>1945</v>
      </c>
      <c r="E2741" s="3" t="s">
        <v>1946</v>
      </c>
      <c r="F2741" s="3" t="s">
        <v>29</v>
      </c>
      <c r="G2741" s="3" t="s">
        <v>30</v>
      </c>
      <c r="H2741" s="3" t="s">
        <v>31</v>
      </c>
      <c r="I2741" s="3" t="s">
        <v>32</v>
      </c>
      <c r="J2741" s="3" t="s">
        <v>33</v>
      </c>
      <c r="K2741" s="3" t="s">
        <v>34</v>
      </c>
      <c r="L2741" s="3" t="s">
        <v>751</v>
      </c>
      <c r="M2741" s="3" t="s">
        <v>36</v>
      </c>
      <c r="N2741" s="4">
        <v>205480</v>
      </c>
      <c r="O2741" s="4">
        <v>-34270</v>
      </c>
      <c r="P2741" s="4">
        <v>0</v>
      </c>
      <c r="Q2741" s="4">
        <v>171210</v>
      </c>
      <c r="R2741" s="4">
        <v>0</v>
      </c>
      <c r="S2741" s="4">
        <v>52664.6</v>
      </c>
      <c r="T2741" s="4">
        <v>52664.6</v>
      </c>
      <c r="U2741" s="4">
        <v>118545.4</v>
      </c>
      <c r="V2741" s="4">
        <v>118545.4</v>
      </c>
      <c r="W2741" s="4">
        <v>118545.4</v>
      </c>
      <c r="X2741" s="3" t="s">
        <v>37</v>
      </c>
    </row>
    <row r="2742" spans="1:24" ht="15.75" customHeight="1">
      <c r="A2742" s="3" t="s">
        <v>24</v>
      </c>
      <c r="B2742" s="3" t="s">
        <v>747</v>
      </c>
      <c r="C2742" s="3" t="s">
        <v>748</v>
      </c>
      <c r="D2742" s="3" t="s">
        <v>1945</v>
      </c>
      <c r="E2742" s="3" t="s">
        <v>1946</v>
      </c>
      <c r="F2742" s="3" t="s">
        <v>29</v>
      </c>
      <c r="G2742" s="3" t="s">
        <v>30</v>
      </c>
      <c r="H2742" s="3" t="s">
        <v>31</v>
      </c>
      <c r="I2742" s="3" t="s">
        <v>32</v>
      </c>
      <c r="J2742" s="3" t="s">
        <v>33</v>
      </c>
      <c r="K2742" s="3" t="s">
        <v>38</v>
      </c>
      <c r="L2742" s="3" t="s">
        <v>752</v>
      </c>
      <c r="M2742" s="3" t="s">
        <v>36</v>
      </c>
      <c r="N2742" s="4">
        <v>34477.199999999997</v>
      </c>
      <c r="O2742" s="4">
        <v>0</v>
      </c>
      <c r="P2742" s="4">
        <v>0</v>
      </c>
      <c r="Q2742" s="4">
        <v>34477.199999999997</v>
      </c>
      <c r="R2742" s="4">
        <v>0</v>
      </c>
      <c r="S2742" s="4">
        <v>10224.65</v>
      </c>
      <c r="T2742" s="4">
        <v>10224.65</v>
      </c>
      <c r="U2742" s="4">
        <v>24252.55</v>
      </c>
      <c r="V2742" s="4">
        <v>24252.55</v>
      </c>
      <c r="W2742" s="4">
        <v>24252.55</v>
      </c>
      <c r="X2742" s="3" t="s">
        <v>37</v>
      </c>
    </row>
    <row r="2743" spans="1:24" ht="15.75" customHeight="1">
      <c r="A2743" s="3" t="s">
        <v>24</v>
      </c>
      <c r="B2743" s="3" t="s">
        <v>747</v>
      </c>
      <c r="C2743" s="3" t="s">
        <v>748</v>
      </c>
      <c r="D2743" s="3" t="s">
        <v>1945</v>
      </c>
      <c r="E2743" s="3" t="s">
        <v>1946</v>
      </c>
      <c r="F2743" s="3" t="s">
        <v>29</v>
      </c>
      <c r="G2743" s="3" t="s">
        <v>30</v>
      </c>
      <c r="H2743" s="3" t="s">
        <v>31</v>
      </c>
      <c r="I2743" s="3" t="s">
        <v>32</v>
      </c>
      <c r="J2743" s="3" t="s">
        <v>33</v>
      </c>
      <c r="K2743" s="3" t="s">
        <v>753</v>
      </c>
      <c r="L2743" s="3" t="s">
        <v>754</v>
      </c>
      <c r="M2743" s="3" t="s">
        <v>36</v>
      </c>
      <c r="N2743" s="4">
        <v>990491.36</v>
      </c>
      <c r="O2743" s="4">
        <v>124944.64</v>
      </c>
      <c r="P2743" s="4">
        <v>0</v>
      </c>
      <c r="Q2743" s="4">
        <v>1115436</v>
      </c>
      <c r="R2743" s="4">
        <v>0</v>
      </c>
      <c r="S2743" s="4">
        <v>437025</v>
      </c>
      <c r="T2743" s="4">
        <v>437025</v>
      </c>
      <c r="U2743" s="4">
        <v>678411</v>
      </c>
      <c r="V2743" s="4">
        <v>678411</v>
      </c>
      <c r="W2743" s="4">
        <v>678411</v>
      </c>
      <c r="X2743" s="3" t="s">
        <v>37</v>
      </c>
    </row>
    <row r="2744" spans="1:24" ht="15.75" customHeight="1">
      <c r="A2744" s="3" t="s">
        <v>24</v>
      </c>
      <c r="B2744" s="3" t="s">
        <v>747</v>
      </c>
      <c r="C2744" s="3" t="s">
        <v>748</v>
      </c>
      <c r="D2744" s="3" t="s">
        <v>1945</v>
      </c>
      <c r="E2744" s="3" t="s">
        <v>1946</v>
      </c>
      <c r="F2744" s="3" t="s">
        <v>29</v>
      </c>
      <c r="G2744" s="3" t="s">
        <v>30</v>
      </c>
      <c r="H2744" s="3" t="s">
        <v>31</v>
      </c>
      <c r="I2744" s="3" t="s">
        <v>32</v>
      </c>
      <c r="J2744" s="3" t="s">
        <v>33</v>
      </c>
      <c r="K2744" s="3" t="s">
        <v>40</v>
      </c>
      <c r="L2744" s="3" t="s">
        <v>755</v>
      </c>
      <c r="M2744" s="3" t="s">
        <v>36</v>
      </c>
      <c r="N2744" s="4">
        <v>104231.55</v>
      </c>
      <c r="O2744" s="4">
        <v>9180.5499999999993</v>
      </c>
      <c r="P2744" s="4">
        <v>0</v>
      </c>
      <c r="Q2744" s="4">
        <v>113412.1</v>
      </c>
      <c r="R2744" s="4">
        <v>4402.1000000000004</v>
      </c>
      <c r="S2744" s="4">
        <v>5708.3</v>
      </c>
      <c r="T2744" s="4">
        <v>5708.3</v>
      </c>
      <c r="U2744" s="4">
        <v>107703.8</v>
      </c>
      <c r="V2744" s="4">
        <v>107703.8</v>
      </c>
      <c r="W2744" s="4">
        <v>103301.7</v>
      </c>
      <c r="X2744" s="3" t="s">
        <v>37</v>
      </c>
    </row>
    <row r="2745" spans="1:24" ht="15.75" customHeight="1">
      <c r="A2745" s="3" t="s">
        <v>24</v>
      </c>
      <c r="B2745" s="3" t="s">
        <v>747</v>
      </c>
      <c r="C2745" s="3" t="s">
        <v>748</v>
      </c>
      <c r="D2745" s="3" t="s">
        <v>1945</v>
      </c>
      <c r="E2745" s="3" t="s">
        <v>1946</v>
      </c>
      <c r="F2745" s="3" t="s">
        <v>29</v>
      </c>
      <c r="G2745" s="3" t="s">
        <v>30</v>
      </c>
      <c r="H2745" s="3" t="s">
        <v>31</v>
      </c>
      <c r="I2745" s="3" t="s">
        <v>32</v>
      </c>
      <c r="J2745" s="3" t="s">
        <v>33</v>
      </c>
      <c r="K2745" s="3" t="s">
        <v>42</v>
      </c>
      <c r="L2745" s="3" t="s">
        <v>756</v>
      </c>
      <c r="M2745" s="3" t="s">
        <v>36</v>
      </c>
      <c r="N2745" s="4">
        <v>44504.15</v>
      </c>
      <c r="O2745" s="4">
        <v>-211.2</v>
      </c>
      <c r="P2745" s="4">
        <v>0</v>
      </c>
      <c r="Q2745" s="4">
        <v>44292.95</v>
      </c>
      <c r="R2745" s="4">
        <v>2177.5</v>
      </c>
      <c r="S2745" s="4">
        <v>1679.16</v>
      </c>
      <c r="T2745" s="4">
        <v>1679.16</v>
      </c>
      <c r="U2745" s="4">
        <v>42613.79</v>
      </c>
      <c r="V2745" s="4">
        <v>42613.79</v>
      </c>
      <c r="W2745" s="4">
        <v>40436.29</v>
      </c>
      <c r="X2745" s="3" t="s">
        <v>37</v>
      </c>
    </row>
    <row r="2746" spans="1:24" ht="15.75" customHeight="1">
      <c r="A2746" s="3" t="s">
        <v>24</v>
      </c>
      <c r="B2746" s="3" t="s">
        <v>747</v>
      </c>
      <c r="C2746" s="3" t="s">
        <v>748</v>
      </c>
      <c r="D2746" s="3" t="s">
        <v>1945</v>
      </c>
      <c r="E2746" s="3" t="s">
        <v>1946</v>
      </c>
      <c r="F2746" s="3" t="s">
        <v>29</v>
      </c>
      <c r="G2746" s="3" t="s">
        <v>30</v>
      </c>
      <c r="H2746" s="3" t="s">
        <v>31</v>
      </c>
      <c r="I2746" s="3" t="s">
        <v>32</v>
      </c>
      <c r="J2746" s="3" t="s">
        <v>33</v>
      </c>
      <c r="K2746" s="3" t="s">
        <v>44</v>
      </c>
      <c r="L2746" s="3" t="s">
        <v>757</v>
      </c>
      <c r="M2746" s="3" t="s">
        <v>36</v>
      </c>
      <c r="N2746" s="4">
        <v>528</v>
      </c>
      <c r="O2746" s="4">
        <v>211.2</v>
      </c>
      <c r="P2746" s="4">
        <v>0</v>
      </c>
      <c r="Q2746" s="4">
        <v>739.2</v>
      </c>
      <c r="R2746" s="4">
        <v>0</v>
      </c>
      <c r="S2746" s="4">
        <v>214.2</v>
      </c>
      <c r="T2746" s="4">
        <v>214.2</v>
      </c>
      <c r="U2746" s="4">
        <v>525</v>
      </c>
      <c r="V2746" s="4">
        <v>525</v>
      </c>
      <c r="W2746" s="4">
        <v>525</v>
      </c>
      <c r="X2746" s="3" t="s">
        <v>37</v>
      </c>
    </row>
    <row r="2747" spans="1:24" ht="15.75" customHeight="1">
      <c r="A2747" s="3" t="s">
        <v>24</v>
      </c>
      <c r="B2747" s="3" t="s">
        <v>747</v>
      </c>
      <c r="C2747" s="3" t="s">
        <v>748</v>
      </c>
      <c r="D2747" s="3" t="s">
        <v>1945</v>
      </c>
      <c r="E2747" s="3" t="s">
        <v>1946</v>
      </c>
      <c r="F2747" s="3" t="s">
        <v>29</v>
      </c>
      <c r="G2747" s="3" t="s">
        <v>30</v>
      </c>
      <c r="H2747" s="3" t="s">
        <v>31</v>
      </c>
      <c r="I2747" s="3" t="s">
        <v>32</v>
      </c>
      <c r="J2747" s="3" t="s">
        <v>33</v>
      </c>
      <c r="K2747" s="3" t="s">
        <v>46</v>
      </c>
      <c r="L2747" s="3" t="s">
        <v>758</v>
      </c>
      <c r="M2747" s="3" t="s">
        <v>36</v>
      </c>
      <c r="N2747" s="4">
        <v>4224</v>
      </c>
      <c r="O2747" s="4">
        <v>0</v>
      </c>
      <c r="P2747" s="4">
        <v>0</v>
      </c>
      <c r="Q2747" s="4">
        <v>4224</v>
      </c>
      <c r="R2747" s="4">
        <v>0</v>
      </c>
      <c r="S2747" s="4">
        <v>1224</v>
      </c>
      <c r="T2747" s="4">
        <v>1224</v>
      </c>
      <c r="U2747" s="4">
        <v>3000</v>
      </c>
      <c r="V2747" s="4">
        <v>3000</v>
      </c>
      <c r="W2747" s="4">
        <v>3000</v>
      </c>
      <c r="X2747" s="3" t="s">
        <v>37</v>
      </c>
    </row>
    <row r="2748" spans="1:24" ht="15.75" customHeight="1">
      <c r="A2748" s="3" t="s">
        <v>24</v>
      </c>
      <c r="B2748" s="3" t="s">
        <v>747</v>
      </c>
      <c r="C2748" s="3" t="s">
        <v>748</v>
      </c>
      <c r="D2748" s="3" t="s">
        <v>1945</v>
      </c>
      <c r="E2748" s="3" t="s">
        <v>1946</v>
      </c>
      <c r="F2748" s="3" t="s">
        <v>29</v>
      </c>
      <c r="G2748" s="3" t="s">
        <v>30</v>
      </c>
      <c r="H2748" s="3" t="s">
        <v>31</v>
      </c>
      <c r="I2748" s="3" t="s">
        <v>32</v>
      </c>
      <c r="J2748" s="3" t="s">
        <v>33</v>
      </c>
      <c r="K2748" s="3" t="s">
        <v>48</v>
      </c>
      <c r="L2748" s="3" t="s">
        <v>759</v>
      </c>
      <c r="M2748" s="3" t="s">
        <v>36</v>
      </c>
      <c r="N2748" s="4">
        <v>1034.32</v>
      </c>
      <c r="O2748" s="4">
        <v>0</v>
      </c>
      <c r="P2748" s="4">
        <v>0</v>
      </c>
      <c r="Q2748" s="4">
        <v>1034.32</v>
      </c>
      <c r="R2748" s="4">
        <v>0</v>
      </c>
      <c r="S2748" s="4">
        <v>0</v>
      </c>
      <c r="T2748" s="4">
        <v>0</v>
      </c>
      <c r="U2748" s="4">
        <v>1034.32</v>
      </c>
      <c r="V2748" s="4">
        <v>1034.32</v>
      </c>
      <c r="W2748" s="4">
        <v>1034.32</v>
      </c>
      <c r="X2748" s="3" t="s">
        <v>37</v>
      </c>
    </row>
    <row r="2749" spans="1:24" ht="15.75" customHeight="1">
      <c r="A2749" s="3" t="s">
        <v>24</v>
      </c>
      <c r="B2749" s="3" t="s">
        <v>747</v>
      </c>
      <c r="C2749" s="3" t="s">
        <v>748</v>
      </c>
      <c r="D2749" s="3" t="s">
        <v>1945</v>
      </c>
      <c r="E2749" s="3" t="s">
        <v>1946</v>
      </c>
      <c r="F2749" s="3" t="s">
        <v>29</v>
      </c>
      <c r="G2749" s="3" t="s">
        <v>30</v>
      </c>
      <c r="H2749" s="3" t="s">
        <v>31</v>
      </c>
      <c r="I2749" s="3" t="s">
        <v>32</v>
      </c>
      <c r="J2749" s="3" t="s">
        <v>33</v>
      </c>
      <c r="K2749" s="3" t="s">
        <v>50</v>
      </c>
      <c r="L2749" s="3" t="s">
        <v>760</v>
      </c>
      <c r="M2749" s="3" t="s">
        <v>36</v>
      </c>
      <c r="N2749" s="4">
        <v>1723.86</v>
      </c>
      <c r="O2749" s="4">
        <v>0</v>
      </c>
      <c r="P2749" s="4">
        <v>0</v>
      </c>
      <c r="Q2749" s="4">
        <v>1723.86</v>
      </c>
      <c r="R2749" s="4">
        <v>0</v>
      </c>
      <c r="S2749" s="4">
        <v>485.7</v>
      </c>
      <c r="T2749" s="4">
        <v>485.7</v>
      </c>
      <c r="U2749" s="4">
        <v>1238.1600000000001</v>
      </c>
      <c r="V2749" s="4">
        <v>1238.1600000000001</v>
      </c>
      <c r="W2749" s="4">
        <v>1238.1600000000001</v>
      </c>
      <c r="X2749" s="3" t="s">
        <v>37</v>
      </c>
    </row>
    <row r="2750" spans="1:24" ht="15.75" customHeight="1">
      <c r="A2750" s="3" t="s">
        <v>24</v>
      </c>
      <c r="B2750" s="3" t="s">
        <v>747</v>
      </c>
      <c r="C2750" s="3" t="s">
        <v>748</v>
      </c>
      <c r="D2750" s="3" t="s">
        <v>1945</v>
      </c>
      <c r="E2750" s="3" t="s">
        <v>1946</v>
      </c>
      <c r="F2750" s="3" t="s">
        <v>29</v>
      </c>
      <c r="G2750" s="3" t="s">
        <v>30</v>
      </c>
      <c r="H2750" s="3" t="s">
        <v>31</v>
      </c>
      <c r="I2750" s="3" t="s">
        <v>32</v>
      </c>
      <c r="J2750" s="3" t="s">
        <v>33</v>
      </c>
      <c r="K2750" s="3" t="s">
        <v>281</v>
      </c>
      <c r="L2750" s="3" t="s">
        <v>761</v>
      </c>
      <c r="M2750" s="3" t="s">
        <v>36</v>
      </c>
      <c r="N2750" s="4">
        <v>2334.6</v>
      </c>
      <c r="O2750" s="4">
        <v>0</v>
      </c>
      <c r="P2750" s="4">
        <v>0</v>
      </c>
      <c r="Q2750" s="4">
        <v>2334.6</v>
      </c>
      <c r="R2750" s="4">
        <v>0</v>
      </c>
      <c r="S2750" s="4">
        <v>0</v>
      </c>
      <c r="T2750" s="4">
        <v>0</v>
      </c>
      <c r="U2750" s="4">
        <v>2334.6</v>
      </c>
      <c r="V2750" s="4">
        <v>2334.6</v>
      </c>
      <c r="W2750" s="4">
        <v>2334.6</v>
      </c>
      <c r="X2750" s="3" t="s">
        <v>37</v>
      </c>
    </row>
    <row r="2751" spans="1:24" ht="15.75" customHeight="1">
      <c r="A2751" s="3" t="s">
        <v>24</v>
      </c>
      <c r="B2751" s="3" t="s">
        <v>747</v>
      </c>
      <c r="C2751" s="3" t="s">
        <v>748</v>
      </c>
      <c r="D2751" s="3" t="s">
        <v>1945</v>
      </c>
      <c r="E2751" s="3" t="s">
        <v>1946</v>
      </c>
      <c r="F2751" s="3" t="s">
        <v>29</v>
      </c>
      <c r="G2751" s="3" t="s">
        <v>30</v>
      </c>
      <c r="H2751" s="3" t="s">
        <v>31</v>
      </c>
      <c r="I2751" s="3" t="s">
        <v>32</v>
      </c>
      <c r="J2751" s="3" t="s">
        <v>33</v>
      </c>
      <c r="K2751" s="3" t="s">
        <v>54</v>
      </c>
      <c r="L2751" s="3" t="s">
        <v>762</v>
      </c>
      <c r="M2751" s="3" t="s">
        <v>36</v>
      </c>
      <c r="N2751" s="4">
        <v>20330</v>
      </c>
      <c r="O2751" s="4">
        <v>34270</v>
      </c>
      <c r="P2751" s="4">
        <v>0</v>
      </c>
      <c r="Q2751" s="4">
        <v>54600</v>
      </c>
      <c r="R2751" s="4">
        <v>39775.199999999997</v>
      </c>
      <c r="S2751" s="4">
        <v>14824.8</v>
      </c>
      <c r="T2751" s="4">
        <v>14824.8</v>
      </c>
      <c r="U2751" s="4">
        <v>39775.199999999997</v>
      </c>
      <c r="V2751" s="4">
        <v>39775.199999999997</v>
      </c>
      <c r="W2751" s="4">
        <v>0</v>
      </c>
      <c r="X2751" s="3" t="s">
        <v>37</v>
      </c>
    </row>
    <row r="2752" spans="1:24" ht="15.75" customHeight="1">
      <c r="A2752" s="3" t="s">
        <v>24</v>
      </c>
      <c r="B2752" s="3" t="s">
        <v>747</v>
      </c>
      <c r="C2752" s="3" t="s">
        <v>748</v>
      </c>
      <c r="D2752" s="3" t="s">
        <v>1945</v>
      </c>
      <c r="E2752" s="3" t="s">
        <v>1946</v>
      </c>
      <c r="F2752" s="3" t="s">
        <v>29</v>
      </c>
      <c r="G2752" s="3" t="s">
        <v>30</v>
      </c>
      <c r="H2752" s="3" t="s">
        <v>31</v>
      </c>
      <c r="I2752" s="3" t="s">
        <v>32</v>
      </c>
      <c r="J2752" s="3" t="s">
        <v>33</v>
      </c>
      <c r="K2752" s="3" t="s">
        <v>56</v>
      </c>
      <c r="L2752" s="3" t="s">
        <v>763</v>
      </c>
      <c r="M2752" s="3" t="s">
        <v>36</v>
      </c>
      <c r="N2752" s="4">
        <v>1805.43</v>
      </c>
      <c r="O2752" s="4">
        <v>0</v>
      </c>
      <c r="P2752" s="4">
        <v>0</v>
      </c>
      <c r="Q2752" s="4">
        <v>1805.43</v>
      </c>
      <c r="R2752" s="4">
        <v>0</v>
      </c>
      <c r="S2752" s="4">
        <v>270.39999999999998</v>
      </c>
      <c r="T2752" s="4">
        <v>270.39999999999998</v>
      </c>
      <c r="U2752" s="4">
        <v>1535.03</v>
      </c>
      <c r="V2752" s="4">
        <v>1535.03</v>
      </c>
      <c r="W2752" s="4">
        <v>1535.03</v>
      </c>
      <c r="X2752" s="3" t="s">
        <v>37</v>
      </c>
    </row>
    <row r="2753" spans="1:24" ht="15.75" customHeight="1">
      <c r="A2753" s="3" t="s">
        <v>24</v>
      </c>
      <c r="B2753" s="3" t="s">
        <v>747</v>
      </c>
      <c r="C2753" s="3" t="s">
        <v>748</v>
      </c>
      <c r="D2753" s="3" t="s">
        <v>1945</v>
      </c>
      <c r="E2753" s="3" t="s">
        <v>1946</v>
      </c>
      <c r="F2753" s="3" t="s">
        <v>29</v>
      </c>
      <c r="G2753" s="3" t="s">
        <v>30</v>
      </c>
      <c r="H2753" s="3" t="s">
        <v>31</v>
      </c>
      <c r="I2753" s="3" t="s">
        <v>32</v>
      </c>
      <c r="J2753" s="3" t="s">
        <v>33</v>
      </c>
      <c r="K2753" s="3" t="s">
        <v>58</v>
      </c>
      <c r="L2753" s="3" t="s">
        <v>764</v>
      </c>
      <c r="M2753" s="3" t="s">
        <v>36</v>
      </c>
      <c r="N2753" s="4">
        <v>15461.14</v>
      </c>
      <c r="O2753" s="4">
        <v>0</v>
      </c>
      <c r="P2753" s="4">
        <v>0</v>
      </c>
      <c r="Q2753" s="4">
        <v>15461.14</v>
      </c>
      <c r="R2753" s="4">
        <v>0</v>
      </c>
      <c r="S2753" s="4">
        <v>0</v>
      </c>
      <c r="T2753" s="4">
        <v>0</v>
      </c>
      <c r="U2753" s="4">
        <v>15461.14</v>
      </c>
      <c r="V2753" s="4">
        <v>15461.14</v>
      </c>
      <c r="W2753" s="4">
        <v>15461.14</v>
      </c>
      <c r="X2753" s="3" t="s">
        <v>37</v>
      </c>
    </row>
    <row r="2754" spans="1:24" ht="15.75" customHeight="1">
      <c r="A2754" s="3" t="s">
        <v>24</v>
      </c>
      <c r="B2754" s="3" t="s">
        <v>747</v>
      </c>
      <c r="C2754" s="3" t="s">
        <v>748</v>
      </c>
      <c r="D2754" s="3" t="s">
        <v>1945</v>
      </c>
      <c r="E2754" s="3" t="s">
        <v>1946</v>
      </c>
      <c r="F2754" s="3" t="s">
        <v>29</v>
      </c>
      <c r="G2754" s="3" t="s">
        <v>30</v>
      </c>
      <c r="H2754" s="3" t="s">
        <v>31</v>
      </c>
      <c r="I2754" s="3" t="s">
        <v>32</v>
      </c>
      <c r="J2754" s="3" t="s">
        <v>33</v>
      </c>
      <c r="K2754" s="3" t="s">
        <v>60</v>
      </c>
      <c r="L2754" s="3" t="s">
        <v>765</v>
      </c>
      <c r="M2754" s="3" t="s">
        <v>36</v>
      </c>
      <c r="N2754" s="4">
        <v>142908.26</v>
      </c>
      <c r="O2754" s="4">
        <v>12347.38</v>
      </c>
      <c r="P2754" s="4">
        <v>0</v>
      </c>
      <c r="Q2754" s="4">
        <v>155255.64000000001</v>
      </c>
      <c r="R2754" s="4">
        <v>5087.26</v>
      </c>
      <c r="S2754" s="4">
        <v>58482.77</v>
      </c>
      <c r="T2754" s="4">
        <v>58482.77</v>
      </c>
      <c r="U2754" s="4">
        <v>96772.87</v>
      </c>
      <c r="V2754" s="4">
        <v>96772.87</v>
      </c>
      <c r="W2754" s="4">
        <v>91685.61</v>
      </c>
      <c r="X2754" s="3" t="s">
        <v>37</v>
      </c>
    </row>
    <row r="2755" spans="1:24" ht="15.75" customHeight="1">
      <c r="A2755" s="3" t="s">
        <v>24</v>
      </c>
      <c r="B2755" s="3" t="s">
        <v>747</v>
      </c>
      <c r="C2755" s="3" t="s">
        <v>748</v>
      </c>
      <c r="D2755" s="3" t="s">
        <v>1945</v>
      </c>
      <c r="E2755" s="3" t="s">
        <v>1946</v>
      </c>
      <c r="F2755" s="3" t="s">
        <v>29</v>
      </c>
      <c r="G2755" s="3" t="s">
        <v>30</v>
      </c>
      <c r="H2755" s="3" t="s">
        <v>31</v>
      </c>
      <c r="I2755" s="3" t="s">
        <v>32</v>
      </c>
      <c r="J2755" s="3" t="s">
        <v>33</v>
      </c>
      <c r="K2755" s="3" t="s">
        <v>62</v>
      </c>
      <c r="L2755" s="3" t="s">
        <v>766</v>
      </c>
      <c r="M2755" s="3" t="s">
        <v>36</v>
      </c>
      <c r="N2755" s="4">
        <v>104231.55</v>
      </c>
      <c r="O2755" s="4">
        <v>9180.5499999999993</v>
      </c>
      <c r="P2755" s="4">
        <v>0</v>
      </c>
      <c r="Q2755" s="4">
        <v>113412.1</v>
      </c>
      <c r="R2755" s="4">
        <v>3949.25</v>
      </c>
      <c r="S2755" s="4">
        <v>42266.26</v>
      </c>
      <c r="T2755" s="4">
        <v>42266.26</v>
      </c>
      <c r="U2755" s="4">
        <v>71145.84</v>
      </c>
      <c r="V2755" s="4">
        <v>71145.84</v>
      </c>
      <c r="W2755" s="4">
        <v>67196.59</v>
      </c>
      <c r="X2755" s="3" t="s">
        <v>37</v>
      </c>
    </row>
    <row r="2756" spans="1:24" ht="15.75" customHeight="1">
      <c r="A2756" s="3" t="s">
        <v>24</v>
      </c>
      <c r="B2756" s="3" t="s">
        <v>747</v>
      </c>
      <c r="C2756" s="3" t="s">
        <v>748</v>
      </c>
      <c r="D2756" s="3" t="s">
        <v>1945</v>
      </c>
      <c r="E2756" s="3" t="s">
        <v>1946</v>
      </c>
      <c r="F2756" s="3" t="s">
        <v>29</v>
      </c>
      <c r="G2756" s="3" t="s">
        <v>30</v>
      </c>
      <c r="H2756" s="3" t="s">
        <v>31</v>
      </c>
      <c r="I2756" s="3" t="s">
        <v>32</v>
      </c>
      <c r="J2756" s="3" t="s">
        <v>33</v>
      </c>
      <c r="K2756" s="3" t="s">
        <v>64</v>
      </c>
      <c r="L2756" s="3" t="s">
        <v>767</v>
      </c>
      <c r="M2756" s="3" t="s">
        <v>36</v>
      </c>
      <c r="N2756" s="4">
        <v>11641.65</v>
      </c>
      <c r="O2756" s="4">
        <v>0</v>
      </c>
      <c r="P2756" s="4">
        <v>0</v>
      </c>
      <c r="Q2756" s="4">
        <v>11641.65</v>
      </c>
      <c r="R2756" s="4">
        <v>0</v>
      </c>
      <c r="S2756" s="4">
        <v>2678.4</v>
      </c>
      <c r="T2756" s="4">
        <v>2678.4</v>
      </c>
      <c r="U2756" s="4">
        <v>8963.25</v>
      </c>
      <c r="V2756" s="4">
        <v>8963.25</v>
      </c>
      <c r="W2756" s="4">
        <v>8963.25</v>
      </c>
      <c r="X2756" s="3" t="s">
        <v>37</v>
      </c>
    </row>
    <row r="2757" spans="1:24" ht="15.75" customHeight="1">
      <c r="A2757" s="3" t="s">
        <v>66</v>
      </c>
      <c r="B2757" s="3" t="s">
        <v>747</v>
      </c>
      <c r="C2757" s="3" t="s">
        <v>748</v>
      </c>
      <c r="D2757" s="3" t="s">
        <v>1945</v>
      </c>
      <c r="E2757" s="3" t="s">
        <v>1946</v>
      </c>
      <c r="F2757" s="3" t="s">
        <v>29</v>
      </c>
      <c r="G2757" s="3" t="s">
        <v>30</v>
      </c>
      <c r="H2757" s="3" t="s">
        <v>67</v>
      </c>
      <c r="I2757" s="3" t="s">
        <v>68</v>
      </c>
      <c r="J2757" s="3" t="s">
        <v>69</v>
      </c>
      <c r="K2757" s="3" t="s">
        <v>70</v>
      </c>
      <c r="L2757" s="3" t="s">
        <v>768</v>
      </c>
      <c r="M2757" s="3" t="s">
        <v>36</v>
      </c>
      <c r="N2757" s="4">
        <v>14700</v>
      </c>
      <c r="O2757" s="4">
        <v>0</v>
      </c>
      <c r="P2757" s="4">
        <v>0</v>
      </c>
      <c r="Q2757" s="4">
        <v>14700</v>
      </c>
      <c r="R2757" s="4">
        <v>0</v>
      </c>
      <c r="S2757" s="4">
        <v>14700</v>
      </c>
      <c r="T2757" s="4">
        <v>8191.77</v>
      </c>
      <c r="U2757" s="4">
        <v>0</v>
      </c>
      <c r="V2757" s="4">
        <v>6508.23</v>
      </c>
      <c r="W2757" s="4">
        <v>0</v>
      </c>
      <c r="X2757" s="3" t="s">
        <v>37</v>
      </c>
    </row>
    <row r="2758" spans="1:24" ht="15.75" customHeight="1">
      <c r="A2758" s="3" t="s">
        <v>66</v>
      </c>
      <c r="B2758" s="3" t="s">
        <v>747</v>
      </c>
      <c r="C2758" s="3" t="s">
        <v>748</v>
      </c>
      <c r="D2758" s="3" t="s">
        <v>1945</v>
      </c>
      <c r="E2758" s="3" t="s">
        <v>1946</v>
      </c>
      <c r="F2758" s="3" t="s">
        <v>29</v>
      </c>
      <c r="G2758" s="3" t="s">
        <v>30</v>
      </c>
      <c r="H2758" s="3" t="s">
        <v>67</v>
      </c>
      <c r="I2758" s="3" t="s">
        <v>68</v>
      </c>
      <c r="J2758" s="3" t="s">
        <v>69</v>
      </c>
      <c r="K2758" s="3" t="s">
        <v>72</v>
      </c>
      <c r="L2758" s="3" t="s">
        <v>769</v>
      </c>
      <c r="M2758" s="3" t="s">
        <v>36</v>
      </c>
      <c r="N2758" s="4">
        <v>8000</v>
      </c>
      <c r="O2758" s="4">
        <v>0</v>
      </c>
      <c r="P2758" s="4">
        <v>0</v>
      </c>
      <c r="Q2758" s="4">
        <v>8000</v>
      </c>
      <c r="R2758" s="4">
        <v>0</v>
      </c>
      <c r="S2758" s="4">
        <v>8000</v>
      </c>
      <c r="T2758" s="4">
        <v>2550.41</v>
      </c>
      <c r="U2758" s="4">
        <v>0</v>
      </c>
      <c r="V2758" s="4">
        <v>5449.59</v>
      </c>
      <c r="W2758" s="4">
        <v>0</v>
      </c>
      <c r="X2758" s="3" t="s">
        <v>37</v>
      </c>
    </row>
    <row r="2759" spans="1:24" ht="15.75" customHeight="1">
      <c r="A2759" s="3" t="s">
        <v>66</v>
      </c>
      <c r="B2759" s="3" t="s">
        <v>747</v>
      </c>
      <c r="C2759" s="3" t="s">
        <v>748</v>
      </c>
      <c r="D2759" s="3" t="s">
        <v>1945</v>
      </c>
      <c r="E2759" s="3" t="s">
        <v>1946</v>
      </c>
      <c r="F2759" s="3" t="s">
        <v>29</v>
      </c>
      <c r="G2759" s="3" t="s">
        <v>30</v>
      </c>
      <c r="H2759" s="3" t="s">
        <v>67</v>
      </c>
      <c r="I2759" s="3" t="s">
        <v>68</v>
      </c>
      <c r="J2759" s="3" t="s">
        <v>69</v>
      </c>
      <c r="K2759" s="3" t="s">
        <v>74</v>
      </c>
      <c r="L2759" s="3" t="s">
        <v>770</v>
      </c>
      <c r="M2759" s="3" t="s">
        <v>36</v>
      </c>
      <c r="N2759" s="4">
        <v>1500</v>
      </c>
      <c r="O2759" s="4">
        <v>0</v>
      </c>
      <c r="P2759" s="4">
        <v>0</v>
      </c>
      <c r="Q2759" s="4">
        <v>1500</v>
      </c>
      <c r="R2759" s="4">
        <v>0</v>
      </c>
      <c r="S2759" s="4">
        <v>1500</v>
      </c>
      <c r="T2759" s="4">
        <v>261.10000000000002</v>
      </c>
      <c r="U2759" s="4">
        <v>0</v>
      </c>
      <c r="V2759" s="4">
        <v>1238.9000000000001</v>
      </c>
      <c r="W2759" s="4">
        <v>0</v>
      </c>
      <c r="X2759" s="3" t="s">
        <v>37</v>
      </c>
    </row>
    <row r="2760" spans="1:24" ht="15.75" customHeight="1">
      <c r="A2760" s="3" t="s">
        <v>66</v>
      </c>
      <c r="B2760" s="3" t="s">
        <v>747</v>
      </c>
      <c r="C2760" s="3" t="s">
        <v>748</v>
      </c>
      <c r="D2760" s="3" t="s">
        <v>1945</v>
      </c>
      <c r="E2760" s="3" t="s">
        <v>1946</v>
      </c>
      <c r="F2760" s="3" t="s">
        <v>29</v>
      </c>
      <c r="G2760" s="3" t="s">
        <v>30</v>
      </c>
      <c r="H2760" s="3" t="s">
        <v>67</v>
      </c>
      <c r="I2760" s="3" t="s">
        <v>68</v>
      </c>
      <c r="J2760" s="3" t="s">
        <v>69</v>
      </c>
      <c r="K2760" s="3" t="s">
        <v>304</v>
      </c>
      <c r="L2760" s="3" t="s">
        <v>818</v>
      </c>
      <c r="M2760" s="3" t="s">
        <v>36</v>
      </c>
      <c r="N2760" s="4">
        <v>610</v>
      </c>
      <c r="O2760" s="4">
        <v>0</v>
      </c>
      <c r="P2760" s="4">
        <v>0</v>
      </c>
      <c r="Q2760" s="4">
        <v>610</v>
      </c>
      <c r="R2760" s="4">
        <v>0</v>
      </c>
      <c r="S2760" s="4">
        <v>0</v>
      </c>
      <c r="T2760" s="4">
        <v>0</v>
      </c>
      <c r="U2760" s="4">
        <v>610</v>
      </c>
      <c r="V2760" s="4">
        <v>610</v>
      </c>
      <c r="W2760" s="4">
        <v>610</v>
      </c>
      <c r="X2760" s="3" t="s">
        <v>37</v>
      </c>
    </row>
    <row r="2761" spans="1:24" ht="15.75" customHeight="1">
      <c r="A2761" s="3" t="s">
        <v>66</v>
      </c>
      <c r="B2761" s="3" t="s">
        <v>747</v>
      </c>
      <c r="C2761" s="3" t="s">
        <v>748</v>
      </c>
      <c r="D2761" s="3" t="s">
        <v>1945</v>
      </c>
      <c r="E2761" s="3" t="s">
        <v>1946</v>
      </c>
      <c r="F2761" s="3" t="s">
        <v>29</v>
      </c>
      <c r="G2761" s="3" t="s">
        <v>30</v>
      </c>
      <c r="H2761" s="3" t="s">
        <v>67</v>
      </c>
      <c r="I2761" s="3" t="s">
        <v>68</v>
      </c>
      <c r="J2761" s="3" t="s">
        <v>69</v>
      </c>
      <c r="K2761" s="3" t="s">
        <v>78</v>
      </c>
      <c r="L2761" s="3" t="s">
        <v>771</v>
      </c>
      <c r="M2761" s="3" t="s">
        <v>36</v>
      </c>
      <c r="N2761" s="4">
        <v>500</v>
      </c>
      <c r="O2761" s="4">
        <v>2500</v>
      </c>
      <c r="P2761" s="4">
        <v>0</v>
      </c>
      <c r="Q2761" s="4">
        <v>3000</v>
      </c>
      <c r="R2761" s="4">
        <v>0</v>
      </c>
      <c r="S2761" s="4">
        <v>2999.5</v>
      </c>
      <c r="T2761" s="4">
        <v>2999.5</v>
      </c>
      <c r="U2761" s="4">
        <v>0.5</v>
      </c>
      <c r="V2761" s="4">
        <v>0.5</v>
      </c>
      <c r="W2761" s="4">
        <v>0.5</v>
      </c>
      <c r="X2761" s="3" t="s">
        <v>37</v>
      </c>
    </row>
    <row r="2762" spans="1:24" ht="15.75" customHeight="1">
      <c r="A2762" s="3" t="s">
        <v>66</v>
      </c>
      <c r="B2762" s="3" t="s">
        <v>747</v>
      </c>
      <c r="C2762" s="3" t="s">
        <v>748</v>
      </c>
      <c r="D2762" s="3" t="s">
        <v>1945</v>
      </c>
      <c r="E2762" s="3" t="s">
        <v>1946</v>
      </c>
      <c r="F2762" s="3" t="s">
        <v>29</v>
      </c>
      <c r="G2762" s="3" t="s">
        <v>30</v>
      </c>
      <c r="H2762" s="3" t="s">
        <v>67</v>
      </c>
      <c r="I2762" s="3" t="s">
        <v>68</v>
      </c>
      <c r="J2762" s="3" t="s">
        <v>69</v>
      </c>
      <c r="K2762" s="3" t="s">
        <v>82</v>
      </c>
      <c r="L2762" s="3" t="s">
        <v>774</v>
      </c>
      <c r="M2762" s="3" t="s">
        <v>36</v>
      </c>
      <c r="N2762" s="4">
        <v>150000</v>
      </c>
      <c r="O2762" s="4">
        <v>0</v>
      </c>
      <c r="P2762" s="4">
        <v>0</v>
      </c>
      <c r="Q2762" s="4">
        <v>150000</v>
      </c>
      <c r="R2762" s="4">
        <v>80000</v>
      </c>
      <c r="S2762" s="4">
        <v>64235.63</v>
      </c>
      <c r="T2762" s="4">
        <v>50411.68</v>
      </c>
      <c r="U2762" s="4">
        <v>85764.37</v>
      </c>
      <c r="V2762" s="4">
        <v>99588.32</v>
      </c>
      <c r="W2762" s="4">
        <v>5764.37</v>
      </c>
      <c r="X2762" s="3" t="s">
        <v>37</v>
      </c>
    </row>
    <row r="2763" spans="1:24" ht="15.75" customHeight="1">
      <c r="A2763" s="3" t="s">
        <v>66</v>
      </c>
      <c r="B2763" s="3" t="s">
        <v>747</v>
      </c>
      <c r="C2763" s="3" t="s">
        <v>748</v>
      </c>
      <c r="D2763" s="3" t="s">
        <v>1945</v>
      </c>
      <c r="E2763" s="3" t="s">
        <v>1946</v>
      </c>
      <c r="F2763" s="3" t="s">
        <v>29</v>
      </c>
      <c r="G2763" s="3" t="s">
        <v>30</v>
      </c>
      <c r="H2763" s="3" t="s">
        <v>67</v>
      </c>
      <c r="I2763" s="3" t="s">
        <v>68</v>
      </c>
      <c r="J2763" s="3" t="s">
        <v>69</v>
      </c>
      <c r="K2763" s="3" t="s">
        <v>84</v>
      </c>
      <c r="L2763" s="3" t="s">
        <v>775</v>
      </c>
      <c r="M2763" s="3" t="s">
        <v>36</v>
      </c>
      <c r="N2763" s="4">
        <v>78182.75</v>
      </c>
      <c r="O2763" s="4">
        <v>0</v>
      </c>
      <c r="P2763" s="4">
        <v>0</v>
      </c>
      <c r="Q2763" s="4">
        <v>78182.75</v>
      </c>
      <c r="R2763" s="4">
        <v>0</v>
      </c>
      <c r="S2763" s="4">
        <v>73260</v>
      </c>
      <c r="T2763" s="4">
        <v>31635</v>
      </c>
      <c r="U2763" s="4">
        <v>4922.75</v>
      </c>
      <c r="V2763" s="4">
        <v>46547.75</v>
      </c>
      <c r="W2763" s="4">
        <v>4922.75</v>
      </c>
      <c r="X2763" s="3" t="s">
        <v>37</v>
      </c>
    </row>
    <row r="2764" spans="1:24" ht="15.75" customHeight="1">
      <c r="A2764" s="3" t="s">
        <v>66</v>
      </c>
      <c r="B2764" s="3" t="s">
        <v>747</v>
      </c>
      <c r="C2764" s="3" t="s">
        <v>748</v>
      </c>
      <c r="D2764" s="3" t="s">
        <v>1945</v>
      </c>
      <c r="E2764" s="3" t="s">
        <v>1946</v>
      </c>
      <c r="F2764" s="3" t="s">
        <v>29</v>
      </c>
      <c r="G2764" s="3" t="s">
        <v>30</v>
      </c>
      <c r="H2764" s="3" t="s">
        <v>67</v>
      </c>
      <c r="I2764" s="3" t="s">
        <v>68</v>
      </c>
      <c r="J2764" s="3" t="s">
        <v>69</v>
      </c>
      <c r="K2764" s="3" t="s">
        <v>92</v>
      </c>
      <c r="L2764" s="3" t="s">
        <v>777</v>
      </c>
      <c r="M2764" s="3" t="s">
        <v>36</v>
      </c>
      <c r="N2764" s="4">
        <v>5500</v>
      </c>
      <c r="O2764" s="4">
        <v>0</v>
      </c>
      <c r="P2764" s="4">
        <v>0</v>
      </c>
      <c r="Q2764" s="4">
        <v>5500</v>
      </c>
      <c r="R2764" s="4">
        <v>0</v>
      </c>
      <c r="S2764" s="4">
        <v>0</v>
      </c>
      <c r="T2764" s="4">
        <v>0</v>
      </c>
      <c r="U2764" s="4">
        <v>5500</v>
      </c>
      <c r="V2764" s="4">
        <v>5500</v>
      </c>
      <c r="W2764" s="4">
        <v>5500</v>
      </c>
      <c r="X2764" s="3" t="s">
        <v>37</v>
      </c>
    </row>
    <row r="2765" spans="1:24" ht="15.75" customHeight="1">
      <c r="A2765" s="3" t="s">
        <v>66</v>
      </c>
      <c r="B2765" s="3" t="s">
        <v>747</v>
      </c>
      <c r="C2765" s="3" t="s">
        <v>748</v>
      </c>
      <c r="D2765" s="3" t="s">
        <v>1945</v>
      </c>
      <c r="E2765" s="3" t="s">
        <v>1946</v>
      </c>
      <c r="F2765" s="3" t="s">
        <v>29</v>
      </c>
      <c r="G2765" s="3" t="s">
        <v>30</v>
      </c>
      <c r="H2765" s="3" t="s">
        <v>67</v>
      </c>
      <c r="I2765" s="3" t="s">
        <v>68</v>
      </c>
      <c r="J2765" s="3" t="s">
        <v>69</v>
      </c>
      <c r="K2765" s="3" t="s">
        <v>102</v>
      </c>
      <c r="L2765" s="3" t="s">
        <v>780</v>
      </c>
      <c r="M2765" s="3" t="s">
        <v>36</v>
      </c>
      <c r="N2765" s="4">
        <v>2000</v>
      </c>
      <c r="O2765" s="4">
        <v>0</v>
      </c>
      <c r="P2765" s="4">
        <v>0</v>
      </c>
      <c r="Q2765" s="4">
        <v>2000</v>
      </c>
      <c r="R2765" s="4">
        <v>0</v>
      </c>
      <c r="S2765" s="4">
        <v>0</v>
      </c>
      <c r="T2765" s="4">
        <v>0</v>
      </c>
      <c r="U2765" s="4">
        <v>2000</v>
      </c>
      <c r="V2765" s="4">
        <v>2000</v>
      </c>
      <c r="W2765" s="4">
        <v>2000</v>
      </c>
      <c r="X2765" s="3" t="s">
        <v>37</v>
      </c>
    </row>
    <row r="2766" spans="1:24" ht="15.75" customHeight="1">
      <c r="A2766" s="3" t="s">
        <v>66</v>
      </c>
      <c r="B2766" s="3" t="s">
        <v>747</v>
      </c>
      <c r="C2766" s="3" t="s">
        <v>748</v>
      </c>
      <c r="D2766" s="3" t="s">
        <v>1945</v>
      </c>
      <c r="E2766" s="3" t="s">
        <v>1946</v>
      </c>
      <c r="F2766" s="3" t="s">
        <v>29</v>
      </c>
      <c r="G2766" s="3" t="s">
        <v>30</v>
      </c>
      <c r="H2766" s="3" t="s">
        <v>67</v>
      </c>
      <c r="I2766" s="3" t="s">
        <v>68</v>
      </c>
      <c r="J2766" s="3" t="s">
        <v>69</v>
      </c>
      <c r="K2766" s="3" t="s">
        <v>106</v>
      </c>
      <c r="L2766" s="3" t="s">
        <v>782</v>
      </c>
      <c r="M2766" s="3" t="s">
        <v>36</v>
      </c>
      <c r="N2766" s="4">
        <v>500</v>
      </c>
      <c r="O2766" s="4">
        <v>0</v>
      </c>
      <c r="P2766" s="4">
        <v>0</v>
      </c>
      <c r="Q2766" s="4">
        <v>500</v>
      </c>
      <c r="R2766" s="4">
        <v>0</v>
      </c>
      <c r="S2766" s="4">
        <v>303.3</v>
      </c>
      <c r="T2766" s="4">
        <v>303.3</v>
      </c>
      <c r="U2766" s="4">
        <v>196.7</v>
      </c>
      <c r="V2766" s="4">
        <v>196.7</v>
      </c>
      <c r="W2766" s="4">
        <v>196.7</v>
      </c>
      <c r="X2766" s="3" t="s">
        <v>37</v>
      </c>
    </row>
    <row r="2767" spans="1:24" ht="15.75" customHeight="1">
      <c r="A2767" s="3" t="s">
        <v>66</v>
      </c>
      <c r="B2767" s="3" t="s">
        <v>747</v>
      </c>
      <c r="C2767" s="3" t="s">
        <v>748</v>
      </c>
      <c r="D2767" s="3" t="s">
        <v>1945</v>
      </c>
      <c r="E2767" s="3" t="s">
        <v>1946</v>
      </c>
      <c r="F2767" s="3" t="s">
        <v>29</v>
      </c>
      <c r="G2767" s="3" t="s">
        <v>30</v>
      </c>
      <c r="H2767" s="3" t="s">
        <v>67</v>
      </c>
      <c r="I2767" s="3" t="s">
        <v>68</v>
      </c>
      <c r="J2767" s="3" t="s">
        <v>69</v>
      </c>
      <c r="K2767" s="3" t="s">
        <v>108</v>
      </c>
      <c r="L2767" s="3" t="s">
        <v>1682</v>
      </c>
      <c r="M2767" s="3" t="s">
        <v>36</v>
      </c>
      <c r="N2767" s="4">
        <v>1000</v>
      </c>
      <c r="O2767" s="4">
        <v>-1000</v>
      </c>
      <c r="P2767" s="4">
        <v>0</v>
      </c>
      <c r="Q2767" s="4">
        <v>0</v>
      </c>
      <c r="R2767" s="4">
        <v>0</v>
      </c>
      <c r="S2767" s="4">
        <v>0</v>
      </c>
      <c r="T2767" s="4">
        <v>0</v>
      </c>
      <c r="U2767" s="4">
        <v>0</v>
      </c>
      <c r="V2767" s="4">
        <v>0</v>
      </c>
      <c r="W2767" s="4">
        <v>0</v>
      </c>
      <c r="X2767" s="3" t="s">
        <v>37</v>
      </c>
    </row>
    <row r="2768" spans="1:24" ht="15.75" customHeight="1">
      <c r="A2768" s="3" t="s">
        <v>66</v>
      </c>
      <c r="B2768" s="3" t="s">
        <v>747</v>
      </c>
      <c r="C2768" s="3" t="s">
        <v>748</v>
      </c>
      <c r="D2768" s="3" t="s">
        <v>1945</v>
      </c>
      <c r="E2768" s="3" t="s">
        <v>1946</v>
      </c>
      <c r="F2768" s="3" t="s">
        <v>29</v>
      </c>
      <c r="G2768" s="3" t="s">
        <v>30</v>
      </c>
      <c r="H2768" s="3" t="s">
        <v>67</v>
      </c>
      <c r="I2768" s="3" t="s">
        <v>68</v>
      </c>
      <c r="J2768" s="3" t="s">
        <v>69</v>
      </c>
      <c r="K2768" s="3" t="s">
        <v>110</v>
      </c>
      <c r="L2768" s="3" t="s">
        <v>783</v>
      </c>
      <c r="M2768" s="3" t="s">
        <v>36</v>
      </c>
      <c r="N2768" s="4">
        <v>3500</v>
      </c>
      <c r="O2768" s="4">
        <v>0</v>
      </c>
      <c r="P2768" s="4">
        <v>0</v>
      </c>
      <c r="Q2768" s="4">
        <v>3500</v>
      </c>
      <c r="R2768" s="4">
        <v>0</v>
      </c>
      <c r="S2768" s="4">
        <v>0</v>
      </c>
      <c r="T2768" s="4">
        <v>0</v>
      </c>
      <c r="U2768" s="4">
        <v>3500</v>
      </c>
      <c r="V2768" s="4">
        <v>3500</v>
      </c>
      <c r="W2768" s="4">
        <v>3500</v>
      </c>
      <c r="X2768" s="3" t="s">
        <v>37</v>
      </c>
    </row>
    <row r="2769" spans="1:24" ht="15.75" customHeight="1">
      <c r="A2769" s="3" t="s">
        <v>66</v>
      </c>
      <c r="B2769" s="3" t="s">
        <v>747</v>
      </c>
      <c r="C2769" s="3" t="s">
        <v>748</v>
      </c>
      <c r="D2769" s="3" t="s">
        <v>1945</v>
      </c>
      <c r="E2769" s="3" t="s">
        <v>1946</v>
      </c>
      <c r="F2769" s="3" t="s">
        <v>29</v>
      </c>
      <c r="G2769" s="3" t="s">
        <v>30</v>
      </c>
      <c r="H2769" s="3" t="s">
        <v>67</v>
      </c>
      <c r="I2769" s="3" t="s">
        <v>68</v>
      </c>
      <c r="J2769" s="3" t="s">
        <v>69</v>
      </c>
      <c r="K2769" s="3" t="s">
        <v>405</v>
      </c>
      <c r="L2769" s="3" t="s">
        <v>825</v>
      </c>
      <c r="M2769" s="3" t="s">
        <v>36</v>
      </c>
      <c r="N2769" s="4">
        <v>1500</v>
      </c>
      <c r="O2769" s="4">
        <v>-1500</v>
      </c>
      <c r="P2769" s="4">
        <v>0</v>
      </c>
      <c r="Q2769" s="4">
        <v>0</v>
      </c>
      <c r="R2769" s="4">
        <v>0</v>
      </c>
      <c r="S2769" s="4">
        <v>0</v>
      </c>
      <c r="T2769" s="4">
        <v>0</v>
      </c>
      <c r="U2769" s="4">
        <v>0</v>
      </c>
      <c r="V2769" s="4">
        <v>0</v>
      </c>
      <c r="W2769" s="4">
        <v>0</v>
      </c>
      <c r="X2769" s="3" t="s">
        <v>37</v>
      </c>
    </row>
    <row r="2770" spans="1:24" ht="15.75" customHeight="1">
      <c r="A2770" s="3" t="s">
        <v>118</v>
      </c>
      <c r="B2770" s="3" t="s">
        <v>747</v>
      </c>
      <c r="C2770" s="3" t="s">
        <v>748</v>
      </c>
      <c r="D2770" s="3" t="s">
        <v>1945</v>
      </c>
      <c r="E2770" s="3" t="s">
        <v>1946</v>
      </c>
      <c r="F2770" s="3" t="s">
        <v>788</v>
      </c>
      <c r="G2770" s="3" t="s">
        <v>789</v>
      </c>
      <c r="H2770" s="3" t="s">
        <v>790</v>
      </c>
      <c r="I2770" s="3" t="s">
        <v>791</v>
      </c>
      <c r="J2770" s="3" t="s">
        <v>123</v>
      </c>
      <c r="K2770" s="3" t="s">
        <v>169</v>
      </c>
      <c r="L2770" s="3" t="s">
        <v>826</v>
      </c>
      <c r="M2770" s="3" t="s">
        <v>126</v>
      </c>
      <c r="N2770" s="4">
        <v>180000</v>
      </c>
      <c r="O2770" s="4">
        <v>0</v>
      </c>
      <c r="P2770" s="4">
        <v>0</v>
      </c>
      <c r="Q2770" s="4">
        <v>180000</v>
      </c>
      <c r="R2770" s="4">
        <v>0</v>
      </c>
      <c r="S2770" s="4">
        <v>150000</v>
      </c>
      <c r="T2770" s="4">
        <v>120603.88</v>
      </c>
      <c r="U2770" s="4">
        <v>30000</v>
      </c>
      <c r="V2770" s="4">
        <v>59396.12</v>
      </c>
      <c r="W2770" s="4">
        <v>30000</v>
      </c>
      <c r="X2770" s="3" t="s">
        <v>127</v>
      </c>
    </row>
    <row r="2771" spans="1:24" ht="15.75" customHeight="1">
      <c r="A2771" s="3" t="s">
        <v>118</v>
      </c>
      <c r="B2771" s="3" t="s">
        <v>747</v>
      </c>
      <c r="C2771" s="3" t="s">
        <v>748</v>
      </c>
      <c r="D2771" s="3" t="s">
        <v>1945</v>
      </c>
      <c r="E2771" s="3" t="s">
        <v>1946</v>
      </c>
      <c r="F2771" s="3" t="s">
        <v>788</v>
      </c>
      <c r="G2771" s="3" t="s">
        <v>789</v>
      </c>
      <c r="H2771" s="3" t="s">
        <v>790</v>
      </c>
      <c r="I2771" s="3" t="s">
        <v>791</v>
      </c>
      <c r="J2771" s="3" t="s">
        <v>123</v>
      </c>
      <c r="K2771" s="3" t="s">
        <v>385</v>
      </c>
      <c r="L2771" s="3" t="s">
        <v>1697</v>
      </c>
      <c r="M2771" s="3" t="s">
        <v>126</v>
      </c>
      <c r="N2771" s="4">
        <v>10000</v>
      </c>
      <c r="O2771" s="4">
        <v>0</v>
      </c>
      <c r="P2771" s="4">
        <v>0</v>
      </c>
      <c r="Q2771" s="4">
        <v>10000</v>
      </c>
      <c r="R2771" s="4">
        <v>0</v>
      </c>
      <c r="S2771" s="4">
        <v>0</v>
      </c>
      <c r="T2771" s="4">
        <v>0</v>
      </c>
      <c r="U2771" s="4">
        <v>10000</v>
      </c>
      <c r="V2771" s="4">
        <v>10000</v>
      </c>
      <c r="W2771" s="4">
        <v>10000</v>
      </c>
      <c r="X2771" s="3" t="s">
        <v>127</v>
      </c>
    </row>
    <row r="2772" spans="1:24" ht="15.75" customHeight="1">
      <c r="A2772" s="3" t="s">
        <v>243</v>
      </c>
      <c r="B2772" s="3" t="s">
        <v>747</v>
      </c>
      <c r="C2772" s="3" t="s">
        <v>748</v>
      </c>
      <c r="D2772" s="3" t="s">
        <v>1945</v>
      </c>
      <c r="E2772" s="3" t="s">
        <v>1946</v>
      </c>
      <c r="F2772" s="3" t="s">
        <v>788</v>
      </c>
      <c r="G2772" s="3" t="s">
        <v>789</v>
      </c>
      <c r="H2772" s="3" t="s">
        <v>790</v>
      </c>
      <c r="I2772" s="3" t="s">
        <v>791</v>
      </c>
      <c r="J2772" s="3" t="s">
        <v>244</v>
      </c>
      <c r="K2772" s="3" t="s">
        <v>250</v>
      </c>
      <c r="L2772" s="3" t="s">
        <v>812</v>
      </c>
      <c r="M2772" s="3" t="s">
        <v>126</v>
      </c>
      <c r="N2772" s="4">
        <v>73214</v>
      </c>
      <c r="O2772" s="4">
        <v>0</v>
      </c>
      <c r="P2772" s="4">
        <v>0</v>
      </c>
      <c r="Q2772" s="4">
        <v>73214</v>
      </c>
      <c r="R2772" s="4">
        <v>0</v>
      </c>
      <c r="S2772" s="4">
        <v>0</v>
      </c>
      <c r="T2772" s="4">
        <v>0</v>
      </c>
      <c r="U2772" s="4">
        <v>73214</v>
      </c>
      <c r="V2772" s="4">
        <v>73214</v>
      </c>
      <c r="W2772" s="4">
        <v>73214</v>
      </c>
      <c r="X2772" s="3" t="s">
        <v>247</v>
      </c>
    </row>
    <row r="2773" spans="1:24" ht="15.75" customHeight="1">
      <c r="A2773" s="3" t="s">
        <v>24</v>
      </c>
      <c r="B2773" s="3" t="s">
        <v>747</v>
      </c>
      <c r="C2773" s="3" t="s">
        <v>748</v>
      </c>
      <c r="D2773" s="3" t="s">
        <v>1947</v>
      </c>
      <c r="E2773" s="3" t="s">
        <v>1948</v>
      </c>
      <c r="F2773" s="3" t="s">
        <v>29</v>
      </c>
      <c r="G2773" s="3" t="s">
        <v>30</v>
      </c>
      <c r="H2773" s="3" t="s">
        <v>31</v>
      </c>
      <c r="I2773" s="3" t="s">
        <v>32</v>
      </c>
      <c r="J2773" s="3" t="s">
        <v>33</v>
      </c>
      <c r="K2773" s="3" t="s">
        <v>34</v>
      </c>
      <c r="L2773" s="3" t="s">
        <v>751</v>
      </c>
      <c r="M2773" s="3" t="s">
        <v>36</v>
      </c>
      <c r="N2773" s="4">
        <v>73248</v>
      </c>
      <c r="O2773" s="4">
        <v>-7130</v>
      </c>
      <c r="P2773" s="4">
        <v>0</v>
      </c>
      <c r="Q2773" s="4">
        <v>66118</v>
      </c>
      <c r="R2773" s="4">
        <v>0</v>
      </c>
      <c r="S2773" s="4">
        <v>26695</v>
      </c>
      <c r="T2773" s="4">
        <v>26695</v>
      </c>
      <c r="U2773" s="4">
        <v>39423</v>
      </c>
      <c r="V2773" s="4">
        <v>39423</v>
      </c>
      <c r="W2773" s="4">
        <v>39423</v>
      </c>
      <c r="X2773" s="3" t="s">
        <v>37</v>
      </c>
    </row>
    <row r="2774" spans="1:24" ht="15.75" customHeight="1">
      <c r="A2774" s="3" t="s">
        <v>24</v>
      </c>
      <c r="B2774" s="3" t="s">
        <v>747</v>
      </c>
      <c r="C2774" s="3" t="s">
        <v>748</v>
      </c>
      <c r="D2774" s="3" t="s">
        <v>1947</v>
      </c>
      <c r="E2774" s="3" t="s">
        <v>1948</v>
      </c>
      <c r="F2774" s="3" t="s">
        <v>29</v>
      </c>
      <c r="G2774" s="3" t="s">
        <v>30</v>
      </c>
      <c r="H2774" s="3" t="s">
        <v>31</v>
      </c>
      <c r="I2774" s="3" t="s">
        <v>32</v>
      </c>
      <c r="J2774" s="3" t="s">
        <v>33</v>
      </c>
      <c r="K2774" s="3" t="s">
        <v>38</v>
      </c>
      <c r="L2774" s="3" t="s">
        <v>752</v>
      </c>
      <c r="M2774" s="3" t="s">
        <v>36</v>
      </c>
      <c r="N2774" s="4">
        <v>22239.599999999999</v>
      </c>
      <c r="O2774" s="4">
        <v>0</v>
      </c>
      <c r="P2774" s="4">
        <v>0</v>
      </c>
      <c r="Q2774" s="4">
        <v>22239.599999999999</v>
      </c>
      <c r="R2774" s="4">
        <v>0</v>
      </c>
      <c r="S2774" s="4">
        <v>6072.1</v>
      </c>
      <c r="T2774" s="4">
        <v>6072.1</v>
      </c>
      <c r="U2774" s="4">
        <v>16167.5</v>
      </c>
      <c r="V2774" s="4">
        <v>16167.5</v>
      </c>
      <c r="W2774" s="4">
        <v>16167.5</v>
      </c>
      <c r="X2774" s="3" t="s">
        <v>37</v>
      </c>
    </row>
    <row r="2775" spans="1:24" ht="15.75" customHeight="1">
      <c r="A2775" s="3" t="s">
        <v>24</v>
      </c>
      <c r="B2775" s="3" t="s">
        <v>747</v>
      </c>
      <c r="C2775" s="3" t="s">
        <v>748</v>
      </c>
      <c r="D2775" s="3" t="s">
        <v>1947</v>
      </c>
      <c r="E2775" s="3" t="s">
        <v>1948</v>
      </c>
      <c r="F2775" s="3" t="s">
        <v>29</v>
      </c>
      <c r="G2775" s="3" t="s">
        <v>30</v>
      </c>
      <c r="H2775" s="3" t="s">
        <v>31</v>
      </c>
      <c r="I2775" s="3" t="s">
        <v>32</v>
      </c>
      <c r="J2775" s="3" t="s">
        <v>33</v>
      </c>
      <c r="K2775" s="3" t="s">
        <v>753</v>
      </c>
      <c r="L2775" s="3" t="s">
        <v>754</v>
      </c>
      <c r="M2775" s="3" t="s">
        <v>36</v>
      </c>
      <c r="N2775" s="4">
        <v>874233</v>
      </c>
      <c r="O2775" s="4">
        <v>118983</v>
      </c>
      <c r="P2775" s="4">
        <v>0</v>
      </c>
      <c r="Q2775" s="4">
        <v>993216</v>
      </c>
      <c r="R2775" s="4">
        <v>0</v>
      </c>
      <c r="S2775" s="4">
        <v>366015</v>
      </c>
      <c r="T2775" s="4">
        <v>366015</v>
      </c>
      <c r="U2775" s="4">
        <v>627201</v>
      </c>
      <c r="V2775" s="4">
        <v>627201</v>
      </c>
      <c r="W2775" s="4">
        <v>627201</v>
      </c>
      <c r="X2775" s="3" t="s">
        <v>37</v>
      </c>
    </row>
    <row r="2776" spans="1:24" ht="15.75" customHeight="1">
      <c r="A2776" s="3" t="s">
        <v>24</v>
      </c>
      <c r="B2776" s="3" t="s">
        <v>747</v>
      </c>
      <c r="C2776" s="3" t="s">
        <v>748</v>
      </c>
      <c r="D2776" s="3" t="s">
        <v>1947</v>
      </c>
      <c r="E2776" s="3" t="s">
        <v>1948</v>
      </c>
      <c r="F2776" s="3" t="s">
        <v>29</v>
      </c>
      <c r="G2776" s="3" t="s">
        <v>30</v>
      </c>
      <c r="H2776" s="3" t="s">
        <v>31</v>
      </c>
      <c r="I2776" s="3" t="s">
        <v>32</v>
      </c>
      <c r="J2776" s="3" t="s">
        <v>33</v>
      </c>
      <c r="K2776" s="3" t="s">
        <v>40</v>
      </c>
      <c r="L2776" s="3" t="s">
        <v>755</v>
      </c>
      <c r="M2776" s="3" t="s">
        <v>36</v>
      </c>
      <c r="N2776" s="4">
        <v>80928.88</v>
      </c>
      <c r="O2776" s="4">
        <v>9744.42</v>
      </c>
      <c r="P2776" s="4">
        <v>0</v>
      </c>
      <c r="Q2776" s="4">
        <v>90673.3</v>
      </c>
      <c r="R2776" s="4">
        <v>415.9</v>
      </c>
      <c r="S2776" s="4">
        <v>4593.3999999999996</v>
      </c>
      <c r="T2776" s="4">
        <v>4593.3999999999996</v>
      </c>
      <c r="U2776" s="4">
        <v>86079.9</v>
      </c>
      <c r="V2776" s="4">
        <v>86079.9</v>
      </c>
      <c r="W2776" s="4">
        <v>85664</v>
      </c>
      <c r="X2776" s="3" t="s">
        <v>37</v>
      </c>
    </row>
    <row r="2777" spans="1:24" ht="15.75" customHeight="1">
      <c r="A2777" s="3" t="s">
        <v>24</v>
      </c>
      <c r="B2777" s="3" t="s">
        <v>747</v>
      </c>
      <c r="C2777" s="3" t="s">
        <v>748</v>
      </c>
      <c r="D2777" s="3" t="s">
        <v>1947</v>
      </c>
      <c r="E2777" s="3" t="s">
        <v>1948</v>
      </c>
      <c r="F2777" s="3" t="s">
        <v>29</v>
      </c>
      <c r="G2777" s="3" t="s">
        <v>30</v>
      </c>
      <c r="H2777" s="3" t="s">
        <v>31</v>
      </c>
      <c r="I2777" s="3" t="s">
        <v>32</v>
      </c>
      <c r="J2777" s="3" t="s">
        <v>33</v>
      </c>
      <c r="K2777" s="3" t="s">
        <v>42</v>
      </c>
      <c r="L2777" s="3" t="s">
        <v>756</v>
      </c>
      <c r="M2777" s="3" t="s">
        <v>36</v>
      </c>
      <c r="N2777" s="4">
        <v>38000</v>
      </c>
      <c r="O2777" s="4">
        <v>-158.4</v>
      </c>
      <c r="P2777" s="4">
        <v>0</v>
      </c>
      <c r="Q2777" s="4">
        <v>37841.599999999999</v>
      </c>
      <c r="R2777" s="4">
        <v>262.5</v>
      </c>
      <c r="S2777" s="4">
        <v>1500</v>
      </c>
      <c r="T2777" s="4">
        <v>1500</v>
      </c>
      <c r="U2777" s="4">
        <v>36341.599999999999</v>
      </c>
      <c r="V2777" s="4">
        <v>36341.599999999999</v>
      </c>
      <c r="W2777" s="4">
        <v>36079.1</v>
      </c>
      <c r="X2777" s="3" t="s">
        <v>37</v>
      </c>
    </row>
    <row r="2778" spans="1:24" ht="15.75" customHeight="1">
      <c r="A2778" s="3" t="s">
        <v>24</v>
      </c>
      <c r="B2778" s="3" t="s">
        <v>747</v>
      </c>
      <c r="C2778" s="3" t="s">
        <v>748</v>
      </c>
      <c r="D2778" s="3" t="s">
        <v>1947</v>
      </c>
      <c r="E2778" s="3" t="s">
        <v>1948</v>
      </c>
      <c r="F2778" s="3" t="s">
        <v>29</v>
      </c>
      <c r="G2778" s="3" t="s">
        <v>30</v>
      </c>
      <c r="H2778" s="3" t="s">
        <v>31</v>
      </c>
      <c r="I2778" s="3" t="s">
        <v>32</v>
      </c>
      <c r="J2778" s="3" t="s">
        <v>33</v>
      </c>
      <c r="K2778" s="3" t="s">
        <v>44</v>
      </c>
      <c r="L2778" s="3" t="s">
        <v>757</v>
      </c>
      <c r="M2778" s="3" t="s">
        <v>36</v>
      </c>
      <c r="N2778" s="4">
        <v>396</v>
      </c>
      <c r="O2778" s="4">
        <v>158.4</v>
      </c>
      <c r="P2778" s="4">
        <v>0</v>
      </c>
      <c r="Q2778" s="4">
        <v>554.4</v>
      </c>
      <c r="R2778" s="4">
        <v>0</v>
      </c>
      <c r="S2778" s="4">
        <v>71.400000000000006</v>
      </c>
      <c r="T2778" s="4">
        <v>71.400000000000006</v>
      </c>
      <c r="U2778" s="4">
        <v>483</v>
      </c>
      <c r="V2778" s="4">
        <v>483</v>
      </c>
      <c r="W2778" s="4">
        <v>483</v>
      </c>
      <c r="X2778" s="3" t="s">
        <v>37</v>
      </c>
    </row>
    <row r="2779" spans="1:24" ht="15.75" customHeight="1">
      <c r="A2779" s="3" t="s">
        <v>24</v>
      </c>
      <c r="B2779" s="3" t="s">
        <v>747</v>
      </c>
      <c r="C2779" s="3" t="s">
        <v>748</v>
      </c>
      <c r="D2779" s="3" t="s">
        <v>1947</v>
      </c>
      <c r="E2779" s="3" t="s">
        <v>1948</v>
      </c>
      <c r="F2779" s="3" t="s">
        <v>29</v>
      </c>
      <c r="G2779" s="3" t="s">
        <v>30</v>
      </c>
      <c r="H2779" s="3" t="s">
        <v>31</v>
      </c>
      <c r="I2779" s="3" t="s">
        <v>32</v>
      </c>
      <c r="J2779" s="3" t="s">
        <v>33</v>
      </c>
      <c r="K2779" s="3" t="s">
        <v>46</v>
      </c>
      <c r="L2779" s="3" t="s">
        <v>758</v>
      </c>
      <c r="M2779" s="3" t="s">
        <v>36</v>
      </c>
      <c r="N2779" s="4">
        <v>3168</v>
      </c>
      <c r="O2779" s="4">
        <v>0</v>
      </c>
      <c r="P2779" s="4">
        <v>0</v>
      </c>
      <c r="Q2779" s="4">
        <v>3168</v>
      </c>
      <c r="R2779" s="4">
        <v>0</v>
      </c>
      <c r="S2779" s="4">
        <v>816</v>
      </c>
      <c r="T2779" s="4">
        <v>816</v>
      </c>
      <c r="U2779" s="4">
        <v>2352</v>
      </c>
      <c r="V2779" s="4">
        <v>2352</v>
      </c>
      <c r="W2779" s="4">
        <v>2352</v>
      </c>
      <c r="X2779" s="3" t="s">
        <v>37</v>
      </c>
    </row>
    <row r="2780" spans="1:24" ht="15.75" customHeight="1">
      <c r="A2780" s="3" t="s">
        <v>24</v>
      </c>
      <c r="B2780" s="3" t="s">
        <v>747</v>
      </c>
      <c r="C2780" s="3" t="s">
        <v>748</v>
      </c>
      <c r="D2780" s="3" t="s">
        <v>1947</v>
      </c>
      <c r="E2780" s="3" t="s">
        <v>1948</v>
      </c>
      <c r="F2780" s="3" t="s">
        <v>29</v>
      </c>
      <c r="G2780" s="3" t="s">
        <v>30</v>
      </c>
      <c r="H2780" s="3" t="s">
        <v>31</v>
      </c>
      <c r="I2780" s="3" t="s">
        <v>32</v>
      </c>
      <c r="J2780" s="3" t="s">
        <v>33</v>
      </c>
      <c r="K2780" s="3" t="s">
        <v>48</v>
      </c>
      <c r="L2780" s="3" t="s">
        <v>759</v>
      </c>
      <c r="M2780" s="3" t="s">
        <v>36</v>
      </c>
      <c r="N2780" s="4">
        <v>667.19</v>
      </c>
      <c r="O2780" s="4">
        <v>0</v>
      </c>
      <c r="P2780" s="4">
        <v>0</v>
      </c>
      <c r="Q2780" s="4">
        <v>667.19</v>
      </c>
      <c r="R2780" s="4">
        <v>0</v>
      </c>
      <c r="S2780" s="4">
        <v>45</v>
      </c>
      <c r="T2780" s="4">
        <v>45</v>
      </c>
      <c r="U2780" s="4">
        <v>622.19000000000005</v>
      </c>
      <c r="V2780" s="4">
        <v>622.19000000000005</v>
      </c>
      <c r="W2780" s="4">
        <v>622.19000000000005</v>
      </c>
      <c r="X2780" s="3" t="s">
        <v>37</v>
      </c>
    </row>
    <row r="2781" spans="1:24" ht="15.75" customHeight="1">
      <c r="A2781" s="3" t="s">
        <v>24</v>
      </c>
      <c r="B2781" s="3" t="s">
        <v>747</v>
      </c>
      <c r="C2781" s="3" t="s">
        <v>748</v>
      </c>
      <c r="D2781" s="3" t="s">
        <v>1947</v>
      </c>
      <c r="E2781" s="3" t="s">
        <v>1948</v>
      </c>
      <c r="F2781" s="3" t="s">
        <v>29</v>
      </c>
      <c r="G2781" s="3" t="s">
        <v>30</v>
      </c>
      <c r="H2781" s="3" t="s">
        <v>31</v>
      </c>
      <c r="I2781" s="3" t="s">
        <v>32</v>
      </c>
      <c r="J2781" s="3" t="s">
        <v>33</v>
      </c>
      <c r="K2781" s="3" t="s">
        <v>50</v>
      </c>
      <c r="L2781" s="3" t="s">
        <v>760</v>
      </c>
      <c r="M2781" s="3" t="s">
        <v>36</v>
      </c>
      <c r="N2781" s="4">
        <v>1111.98</v>
      </c>
      <c r="O2781" s="4">
        <v>0</v>
      </c>
      <c r="P2781" s="4">
        <v>0</v>
      </c>
      <c r="Q2781" s="4">
        <v>1111.98</v>
      </c>
      <c r="R2781" s="4">
        <v>0</v>
      </c>
      <c r="S2781" s="4">
        <v>238.75</v>
      </c>
      <c r="T2781" s="4">
        <v>238.75</v>
      </c>
      <c r="U2781" s="4">
        <v>873.23</v>
      </c>
      <c r="V2781" s="4">
        <v>873.23</v>
      </c>
      <c r="W2781" s="4">
        <v>873.23</v>
      </c>
      <c r="X2781" s="3" t="s">
        <v>37</v>
      </c>
    </row>
    <row r="2782" spans="1:24" ht="15.75" customHeight="1">
      <c r="A2782" s="3" t="s">
        <v>24</v>
      </c>
      <c r="B2782" s="3" t="s">
        <v>747</v>
      </c>
      <c r="C2782" s="3" t="s">
        <v>748</v>
      </c>
      <c r="D2782" s="3" t="s">
        <v>1947</v>
      </c>
      <c r="E2782" s="3" t="s">
        <v>1948</v>
      </c>
      <c r="F2782" s="3" t="s">
        <v>29</v>
      </c>
      <c r="G2782" s="3" t="s">
        <v>30</v>
      </c>
      <c r="H2782" s="3" t="s">
        <v>31</v>
      </c>
      <c r="I2782" s="3" t="s">
        <v>32</v>
      </c>
      <c r="J2782" s="3" t="s">
        <v>33</v>
      </c>
      <c r="K2782" s="3" t="s">
        <v>281</v>
      </c>
      <c r="L2782" s="3" t="s">
        <v>761</v>
      </c>
      <c r="M2782" s="3" t="s">
        <v>36</v>
      </c>
      <c r="N2782" s="4">
        <v>1917.7</v>
      </c>
      <c r="O2782" s="4">
        <v>0</v>
      </c>
      <c r="P2782" s="4">
        <v>0</v>
      </c>
      <c r="Q2782" s="4">
        <v>1917.7</v>
      </c>
      <c r="R2782" s="4">
        <v>0</v>
      </c>
      <c r="S2782" s="4">
        <v>0</v>
      </c>
      <c r="T2782" s="4">
        <v>0</v>
      </c>
      <c r="U2782" s="4">
        <v>1917.7</v>
      </c>
      <c r="V2782" s="4">
        <v>1917.7</v>
      </c>
      <c r="W2782" s="4">
        <v>1917.7</v>
      </c>
      <c r="X2782" s="3" t="s">
        <v>37</v>
      </c>
    </row>
    <row r="2783" spans="1:24" ht="15.75" customHeight="1">
      <c r="A2783" s="3" t="s">
        <v>24</v>
      </c>
      <c r="B2783" s="3" t="s">
        <v>747</v>
      </c>
      <c r="C2783" s="3" t="s">
        <v>748</v>
      </c>
      <c r="D2783" s="3" t="s">
        <v>1947</v>
      </c>
      <c r="E2783" s="3" t="s">
        <v>1948</v>
      </c>
      <c r="F2783" s="3" t="s">
        <v>29</v>
      </c>
      <c r="G2783" s="3" t="s">
        <v>30</v>
      </c>
      <c r="H2783" s="3" t="s">
        <v>31</v>
      </c>
      <c r="I2783" s="3" t="s">
        <v>32</v>
      </c>
      <c r="J2783" s="3" t="s">
        <v>33</v>
      </c>
      <c r="K2783" s="3" t="s">
        <v>54</v>
      </c>
      <c r="L2783" s="3" t="s">
        <v>762</v>
      </c>
      <c r="M2783" s="3" t="s">
        <v>36</v>
      </c>
      <c r="N2783" s="4">
        <v>1426</v>
      </c>
      <c r="O2783" s="4">
        <v>7130</v>
      </c>
      <c r="P2783" s="4">
        <v>0</v>
      </c>
      <c r="Q2783" s="4">
        <v>8556</v>
      </c>
      <c r="R2783" s="4">
        <v>4991</v>
      </c>
      <c r="S2783" s="4">
        <v>3565</v>
      </c>
      <c r="T2783" s="4">
        <v>3565</v>
      </c>
      <c r="U2783" s="4">
        <v>4991</v>
      </c>
      <c r="V2783" s="4">
        <v>4991</v>
      </c>
      <c r="W2783" s="4">
        <v>0</v>
      </c>
      <c r="X2783" s="3" t="s">
        <v>37</v>
      </c>
    </row>
    <row r="2784" spans="1:24" ht="15.75" customHeight="1">
      <c r="A2784" s="3" t="s">
        <v>24</v>
      </c>
      <c r="B2784" s="3" t="s">
        <v>747</v>
      </c>
      <c r="C2784" s="3" t="s">
        <v>748</v>
      </c>
      <c r="D2784" s="3" t="s">
        <v>1947</v>
      </c>
      <c r="E2784" s="3" t="s">
        <v>1948</v>
      </c>
      <c r="F2784" s="3" t="s">
        <v>29</v>
      </c>
      <c r="G2784" s="3" t="s">
        <v>30</v>
      </c>
      <c r="H2784" s="3" t="s">
        <v>31</v>
      </c>
      <c r="I2784" s="3" t="s">
        <v>32</v>
      </c>
      <c r="J2784" s="3" t="s">
        <v>33</v>
      </c>
      <c r="K2784" s="3" t="s">
        <v>56</v>
      </c>
      <c r="L2784" s="3" t="s">
        <v>763</v>
      </c>
      <c r="M2784" s="3" t="s">
        <v>36</v>
      </c>
      <c r="N2784" s="4">
        <v>1400.42</v>
      </c>
      <c r="O2784" s="4">
        <v>0</v>
      </c>
      <c r="P2784" s="4">
        <v>0</v>
      </c>
      <c r="Q2784" s="4">
        <v>1400.42</v>
      </c>
      <c r="R2784" s="4">
        <v>0</v>
      </c>
      <c r="S2784" s="4">
        <v>0</v>
      </c>
      <c r="T2784" s="4">
        <v>0</v>
      </c>
      <c r="U2784" s="4">
        <v>1400.42</v>
      </c>
      <c r="V2784" s="4">
        <v>1400.42</v>
      </c>
      <c r="W2784" s="4">
        <v>1400.42</v>
      </c>
      <c r="X2784" s="3" t="s">
        <v>37</v>
      </c>
    </row>
    <row r="2785" spans="1:24" ht="15.75" customHeight="1">
      <c r="A2785" s="3" t="s">
        <v>24</v>
      </c>
      <c r="B2785" s="3" t="s">
        <v>747</v>
      </c>
      <c r="C2785" s="3" t="s">
        <v>748</v>
      </c>
      <c r="D2785" s="3" t="s">
        <v>1947</v>
      </c>
      <c r="E2785" s="3" t="s">
        <v>1948</v>
      </c>
      <c r="F2785" s="3" t="s">
        <v>29</v>
      </c>
      <c r="G2785" s="3" t="s">
        <v>30</v>
      </c>
      <c r="H2785" s="3" t="s">
        <v>31</v>
      </c>
      <c r="I2785" s="3" t="s">
        <v>32</v>
      </c>
      <c r="J2785" s="3" t="s">
        <v>33</v>
      </c>
      <c r="K2785" s="3" t="s">
        <v>58</v>
      </c>
      <c r="L2785" s="3" t="s">
        <v>764</v>
      </c>
      <c r="M2785" s="3" t="s">
        <v>36</v>
      </c>
      <c r="N2785" s="4">
        <v>6092.59</v>
      </c>
      <c r="O2785" s="4">
        <v>0</v>
      </c>
      <c r="P2785" s="4">
        <v>0</v>
      </c>
      <c r="Q2785" s="4">
        <v>6092.59</v>
      </c>
      <c r="R2785" s="4">
        <v>0</v>
      </c>
      <c r="S2785" s="4">
        <v>0</v>
      </c>
      <c r="T2785" s="4">
        <v>0</v>
      </c>
      <c r="U2785" s="4">
        <v>6092.59</v>
      </c>
      <c r="V2785" s="4">
        <v>6092.59</v>
      </c>
      <c r="W2785" s="4">
        <v>6092.59</v>
      </c>
      <c r="X2785" s="3" t="s">
        <v>37</v>
      </c>
    </row>
    <row r="2786" spans="1:24" ht="15.75" customHeight="1">
      <c r="A2786" s="3" t="s">
        <v>24</v>
      </c>
      <c r="B2786" s="3" t="s">
        <v>747</v>
      </c>
      <c r="C2786" s="3" t="s">
        <v>748</v>
      </c>
      <c r="D2786" s="3" t="s">
        <v>1947</v>
      </c>
      <c r="E2786" s="3" t="s">
        <v>1948</v>
      </c>
      <c r="F2786" s="3" t="s">
        <v>29</v>
      </c>
      <c r="G2786" s="3" t="s">
        <v>30</v>
      </c>
      <c r="H2786" s="3" t="s">
        <v>31</v>
      </c>
      <c r="I2786" s="3" t="s">
        <v>32</v>
      </c>
      <c r="J2786" s="3" t="s">
        <v>33</v>
      </c>
      <c r="K2786" s="3" t="s">
        <v>60</v>
      </c>
      <c r="L2786" s="3" t="s">
        <v>765</v>
      </c>
      <c r="M2786" s="3" t="s">
        <v>36</v>
      </c>
      <c r="N2786" s="4">
        <v>109625.35</v>
      </c>
      <c r="O2786" s="4">
        <v>13007.28</v>
      </c>
      <c r="P2786" s="4">
        <v>0</v>
      </c>
      <c r="Q2786" s="4">
        <v>122632.63</v>
      </c>
      <c r="R2786" s="4">
        <v>631.38</v>
      </c>
      <c r="S2786" s="4">
        <v>45376.800000000003</v>
      </c>
      <c r="T2786" s="4">
        <v>45376.800000000003</v>
      </c>
      <c r="U2786" s="4">
        <v>77255.83</v>
      </c>
      <c r="V2786" s="4">
        <v>77255.83</v>
      </c>
      <c r="W2786" s="4">
        <v>76624.45</v>
      </c>
      <c r="X2786" s="3" t="s">
        <v>37</v>
      </c>
    </row>
    <row r="2787" spans="1:24" ht="15.75" customHeight="1">
      <c r="A2787" s="3" t="s">
        <v>24</v>
      </c>
      <c r="B2787" s="3" t="s">
        <v>747</v>
      </c>
      <c r="C2787" s="3" t="s">
        <v>748</v>
      </c>
      <c r="D2787" s="3" t="s">
        <v>1947</v>
      </c>
      <c r="E2787" s="3" t="s">
        <v>1948</v>
      </c>
      <c r="F2787" s="3" t="s">
        <v>29</v>
      </c>
      <c r="G2787" s="3" t="s">
        <v>30</v>
      </c>
      <c r="H2787" s="3" t="s">
        <v>31</v>
      </c>
      <c r="I2787" s="3" t="s">
        <v>32</v>
      </c>
      <c r="J2787" s="3" t="s">
        <v>33</v>
      </c>
      <c r="K2787" s="3" t="s">
        <v>62</v>
      </c>
      <c r="L2787" s="3" t="s">
        <v>766</v>
      </c>
      <c r="M2787" s="3" t="s">
        <v>36</v>
      </c>
      <c r="N2787" s="4">
        <v>80928.91</v>
      </c>
      <c r="O2787" s="4">
        <v>9744.39</v>
      </c>
      <c r="P2787" s="4">
        <v>0</v>
      </c>
      <c r="Q2787" s="4">
        <v>90673.3</v>
      </c>
      <c r="R2787" s="4">
        <v>713</v>
      </c>
      <c r="S2787" s="4">
        <v>33218.65</v>
      </c>
      <c r="T2787" s="4">
        <v>33218.65</v>
      </c>
      <c r="U2787" s="4">
        <v>57454.65</v>
      </c>
      <c r="V2787" s="4">
        <v>57454.65</v>
      </c>
      <c r="W2787" s="4">
        <v>56741.65</v>
      </c>
      <c r="X2787" s="3" t="s">
        <v>37</v>
      </c>
    </row>
    <row r="2788" spans="1:24" ht="15.75" customHeight="1">
      <c r="A2788" s="3" t="s">
        <v>24</v>
      </c>
      <c r="B2788" s="3" t="s">
        <v>747</v>
      </c>
      <c r="C2788" s="3" t="s">
        <v>748</v>
      </c>
      <c r="D2788" s="3" t="s">
        <v>1947</v>
      </c>
      <c r="E2788" s="3" t="s">
        <v>1948</v>
      </c>
      <c r="F2788" s="3" t="s">
        <v>29</v>
      </c>
      <c r="G2788" s="3" t="s">
        <v>30</v>
      </c>
      <c r="H2788" s="3" t="s">
        <v>31</v>
      </c>
      <c r="I2788" s="3" t="s">
        <v>32</v>
      </c>
      <c r="J2788" s="3" t="s">
        <v>33</v>
      </c>
      <c r="K2788" s="3" t="s">
        <v>64</v>
      </c>
      <c r="L2788" s="3" t="s">
        <v>767</v>
      </c>
      <c r="M2788" s="3" t="s">
        <v>36</v>
      </c>
      <c r="N2788" s="4">
        <v>8898.26</v>
      </c>
      <c r="O2788" s="4">
        <v>0</v>
      </c>
      <c r="P2788" s="4">
        <v>0</v>
      </c>
      <c r="Q2788" s="4">
        <v>8898.26</v>
      </c>
      <c r="R2788" s="4">
        <v>0</v>
      </c>
      <c r="S2788" s="4">
        <v>0</v>
      </c>
      <c r="T2788" s="4">
        <v>0</v>
      </c>
      <c r="U2788" s="4">
        <v>8898.26</v>
      </c>
      <c r="V2788" s="4">
        <v>8898.26</v>
      </c>
      <c r="W2788" s="4">
        <v>8898.26</v>
      </c>
      <c r="X2788" s="3" t="s">
        <v>37</v>
      </c>
    </row>
    <row r="2789" spans="1:24" ht="15.75" customHeight="1">
      <c r="A2789" s="3" t="s">
        <v>66</v>
      </c>
      <c r="B2789" s="3" t="s">
        <v>747</v>
      </c>
      <c r="C2789" s="3" t="s">
        <v>748</v>
      </c>
      <c r="D2789" s="3" t="s">
        <v>1947</v>
      </c>
      <c r="E2789" s="3" t="s">
        <v>1948</v>
      </c>
      <c r="F2789" s="3" t="s">
        <v>29</v>
      </c>
      <c r="G2789" s="3" t="s">
        <v>30</v>
      </c>
      <c r="H2789" s="3" t="s">
        <v>67</v>
      </c>
      <c r="I2789" s="3" t="s">
        <v>68</v>
      </c>
      <c r="J2789" s="3" t="s">
        <v>69</v>
      </c>
      <c r="K2789" s="3" t="s">
        <v>70</v>
      </c>
      <c r="L2789" s="3" t="s">
        <v>768</v>
      </c>
      <c r="M2789" s="3" t="s">
        <v>36</v>
      </c>
      <c r="N2789" s="4">
        <v>5000</v>
      </c>
      <c r="O2789" s="4">
        <v>0</v>
      </c>
      <c r="P2789" s="4">
        <v>0</v>
      </c>
      <c r="Q2789" s="4">
        <v>5000</v>
      </c>
      <c r="R2789" s="4">
        <v>0</v>
      </c>
      <c r="S2789" s="4">
        <v>5000</v>
      </c>
      <c r="T2789" s="4">
        <v>1229.5899999999999</v>
      </c>
      <c r="U2789" s="4">
        <v>0</v>
      </c>
      <c r="V2789" s="4">
        <v>3770.41</v>
      </c>
      <c r="W2789" s="4">
        <v>0</v>
      </c>
      <c r="X2789" s="3" t="s">
        <v>37</v>
      </c>
    </row>
    <row r="2790" spans="1:24" ht="15.75" customHeight="1">
      <c r="A2790" s="3" t="s">
        <v>66</v>
      </c>
      <c r="B2790" s="3" t="s">
        <v>747</v>
      </c>
      <c r="C2790" s="3" t="s">
        <v>748</v>
      </c>
      <c r="D2790" s="3" t="s">
        <v>1947</v>
      </c>
      <c r="E2790" s="3" t="s">
        <v>1948</v>
      </c>
      <c r="F2790" s="3" t="s">
        <v>29</v>
      </c>
      <c r="G2790" s="3" t="s">
        <v>30</v>
      </c>
      <c r="H2790" s="3" t="s">
        <v>67</v>
      </c>
      <c r="I2790" s="3" t="s">
        <v>68</v>
      </c>
      <c r="J2790" s="3" t="s">
        <v>69</v>
      </c>
      <c r="K2790" s="3" t="s">
        <v>72</v>
      </c>
      <c r="L2790" s="3" t="s">
        <v>769</v>
      </c>
      <c r="M2790" s="3" t="s">
        <v>36</v>
      </c>
      <c r="N2790" s="4">
        <v>5800</v>
      </c>
      <c r="O2790" s="4">
        <v>0</v>
      </c>
      <c r="P2790" s="4">
        <v>0</v>
      </c>
      <c r="Q2790" s="4">
        <v>5800</v>
      </c>
      <c r="R2790" s="4">
        <v>0</v>
      </c>
      <c r="S2790" s="4">
        <v>5800</v>
      </c>
      <c r="T2790" s="4">
        <v>1767.76</v>
      </c>
      <c r="U2790" s="4">
        <v>0</v>
      </c>
      <c r="V2790" s="4">
        <v>4032.24</v>
      </c>
      <c r="W2790" s="4">
        <v>0</v>
      </c>
      <c r="X2790" s="3" t="s">
        <v>37</v>
      </c>
    </row>
    <row r="2791" spans="1:24" ht="15.75" customHeight="1">
      <c r="A2791" s="3" t="s">
        <v>66</v>
      </c>
      <c r="B2791" s="3" t="s">
        <v>747</v>
      </c>
      <c r="C2791" s="3" t="s">
        <v>748</v>
      </c>
      <c r="D2791" s="3" t="s">
        <v>1947</v>
      </c>
      <c r="E2791" s="3" t="s">
        <v>1948</v>
      </c>
      <c r="F2791" s="3" t="s">
        <v>29</v>
      </c>
      <c r="G2791" s="3" t="s">
        <v>30</v>
      </c>
      <c r="H2791" s="3" t="s">
        <v>67</v>
      </c>
      <c r="I2791" s="3" t="s">
        <v>68</v>
      </c>
      <c r="J2791" s="3" t="s">
        <v>69</v>
      </c>
      <c r="K2791" s="3" t="s">
        <v>74</v>
      </c>
      <c r="L2791" s="3" t="s">
        <v>770</v>
      </c>
      <c r="M2791" s="3" t="s">
        <v>36</v>
      </c>
      <c r="N2791" s="4">
        <v>550</v>
      </c>
      <c r="O2791" s="4">
        <v>0</v>
      </c>
      <c r="P2791" s="4">
        <v>0</v>
      </c>
      <c r="Q2791" s="4">
        <v>550</v>
      </c>
      <c r="R2791" s="4">
        <v>0</v>
      </c>
      <c r="S2791" s="4">
        <v>550</v>
      </c>
      <c r="T2791" s="4">
        <v>155.33000000000001</v>
      </c>
      <c r="U2791" s="4">
        <v>0</v>
      </c>
      <c r="V2791" s="4">
        <v>394.67</v>
      </c>
      <c r="W2791" s="4">
        <v>0</v>
      </c>
      <c r="X2791" s="3" t="s">
        <v>37</v>
      </c>
    </row>
    <row r="2792" spans="1:24" ht="15.75" customHeight="1">
      <c r="A2792" s="3" t="s">
        <v>66</v>
      </c>
      <c r="B2792" s="3" t="s">
        <v>747</v>
      </c>
      <c r="C2792" s="3" t="s">
        <v>748</v>
      </c>
      <c r="D2792" s="3" t="s">
        <v>1947</v>
      </c>
      <c r="E2792" s="3" t="s">
        <v>1948</v>
      </c>
      <c r="F2792" s="3" t="s">
        <v>29</v>
      </c>
      <c r="G2792" s="3" t="s">
        <v>30</v>
      </c>
      <c r="H2792" s="3" t="s">
        <v>67</v>
      </c>
      <c r="I2792" s="3" t="s">
        <v>68</v>
      </c>
      <c r="J2792" s="3" t="s">
        <v>69</v>
      </c>
      <c r="K2792" s="3" t="s">
        <v>78</v>
      </c>
      <c r="L2792" s="3" t="s">
        <v>771</v>
      </c>
      <c r="M2792" s="3" t="s">
        <v>36</v>
      </c>
      <c r="N2792" s="4">
        <v>800</v>
      </c>
      <c r="O2792" s="4">
        <v>1260</v>
      </c>
      <c r="P2792" s="4">
        <v>0</v>
      </c>
      <c r="Q2792" s="4">
        <v>2060</v>
      </c>
      <c r="R2792" s="4">
        <v>2060</v>
      </c>
      <c r="S2792" s="4">
        <v>0</v>
      </c>
      <c r="T2792" s="4">
        <v>0</v>
      </c>
      <c r="U2792" s="4">
        <v>2060</v>
      </c>
      <c r="V2792" s="4">
        <v>2060</v>
      </c>
      <c r="W2792" s="4">
        <v>0</v>
      </c>
      <c r="X2792" s="3" t="s">
        <v>37</v>
      </c>
    </row>
    <row r="2793" spans="1:24" ht="15.75" customHeight="1">
      <c r="A2793" s="3" t="s">
        <v>66</v>
      </c>
      <c r="B2793" s="3" t="s">
        <v>747</v>
      </c>
      <c r="C2793" s="3" t="s">
        <v>748</v>
      </c>
      <c r="D2793" s="3" t="s">
        <v>1947</v>
      </c>
      <c r="E2793" s="3" t="s">
        <v>1948</v>
      </c>
      <c r="F2793" s="3" t="s">
        <v>29</v>
      </c>
      <c r="G2793" s="3" t="s">
        <v>30</v>
      </c>
      <c r="H2793" s="3" t="s">
        <v>67</v>
      </c>
      <c r="I2793" s="3" t="s">
        <v>68</v>
      </c>
      <c r="J2793" s="3" t="s">
        <v>69</v>
      </c>
      <c r="K2793" s="3" t="s">
        <v>82</v>
      </c>
      <c r="L2793" s="3" t="s">
        <v>774</v>
      </c>
      <c r="M2793" s="3" t="s">
        <v>36</v>
      </c>
      <c r="N2793" s="4">
        <v>74166.22</v>
      </c>
      <c r="O2793" s="4">
        <v>6571.18</v>
      </c>
      <c r="P2793" s="4">
        <v>0</v>
      </c>
      <c r="Q2793" s="4">
        <v>80737.399999999994</v>
      </c>
      <c r="R2793" s="4">
        <v>42946.92</v>
      </c>
      <c r="S2793" s="4">
        <v>37790.480000000003</v>
      </c>
      <c r="T2793" s="4">
        <v>25193.68</v>
      </c>
      <c r="U2793" s="4">
        <v>42946.92</v>
      </c>
      <c r="V2793" s="4">
        <v>55543.72</v>
      </c>
      <c r="W2793" s="4">
        <v>0</v>
      </c>
      <c r="X2793" s="3" t="s">
        <v>37</v>
      </c>
    </row>
    <row r="2794" spans="1:24" ht="15.75" customHeight="1">
      <c r="A2794" s="3" t="s">
        <v>66</v>
      </c>
      <c r="B2794" s="3" t="s">
        <v>747</v>
      </c>
      <c r="C2794" s="3" t="s">
        <v>748</v>
      </c>
      <c r="D2794" s="3" t="s">
        <v>1947</v>
      </c>
      <c r="E2794" s="3" t="s">
        <v>1948</v>
      </c>
      <c r="F2794" s="3" t="s">
        <v>29</v>
      </c>
      <c r="G2794" s="3" t="s">
        <v>30</v>
      </c>
      <c r="H2794" s="3" t="s">
        <v>67</v>
      </c>
      <c r="I2794" s="3" t="s">
        <v>68</v>
      </c>
      <c r="J2794" s="3" t="s">
        <v>69</v>
      </c>
      <c r="K2794" s="3" t="s">
        <v>84</v>
      </c>
      <c r="L2794" s="3" t="s">
        <v>775</v>
      </c>
      <c r="M2794" s="3" t="s">
        <v>36</v>
      </c>
      <c r="N2794" s="4">
        <v>57500</v>
      </c>
      <c r="O2794" s="4">
        <v>-1231.42</v>
      </c>
      <c r="P2794" s="4">
        <v>0</v>
      </c>
      <c r="Q2794" s="4">
        <v>56268.58</v>
      </c>
      <c r="R2794" s="4">
        <v>0</v>
      </c>
      <c r="S2794" s="4">
        <v>56268.58</v>
      </c>
      <c r="T2794" s="4">
        <v>18754.560000000001</v>
      </c>
      <c r="U2794" s="4">
        <v>0</v>
      </c>
      <c r="V2794" s="4">
        <v>37514.019999999997</v>
      </c>
      <c r="W2794" s="4">
        <v>0</v>
      </c>
      <c r="X2794" s="3" t="s">
        <v>37</v>
      </c>
    </row>
    <row r="2795" spans="1:24" ht="15.75" customHeight="1">
      <c r="A2795" s="3" t="s">
        <v>66</v>
      </c>
      <c r="B2795" s="3" t="s">
        <v>747</v>
      </c>
      <c r="C2795" s="3" t="s">
        <v>748</v>
      </c>
      <c r="D2795" s="3" t="s">
        <v>1947</v>
      </c>
      <c r="E2795" s="3" t="s">
        <v>1948</v>
      </c>
      <c r="F2795" s="3" t="s">
        <v>29</v>
      </c>
      <c r="G2795" s="3" t="s">
        <v>30</v>
      </c>
      <c r="H2795" s="3" t="s">
        <v>67</v>
      </c>
      <c r="I2795" s="3" t="s">
        <v>68</v>
      </c>
      <c r="J2795" s="3" t="s">
        <v>69</v>
      </c>
      <c r="K2795" s="3" t="s">
        <v>88</v>
      </c>
      <c r="L2795" s="3" t="s">
        <v>776</v>
      </c>
      <c r="M2795" s="3" t="s">
        <v>36</v>
      </c>
      <c r="N2795" s="4">
        <v>2200</v>
      </c>
      <c r="O2795" s="4">
        <v>-2200</v>
      </c>
      <c r="P2795" s="4">
        <v>0</v>
      </c>
      <c r="Q2795" s="4">
        <v>0</v>
      </c>
      <c r="R2795" s="4">
        <v>0</v>
      </c>
      <c r="S2795" s="4">
        <v>0</v>
      </c>
      <c r="T2795" s="4">
        <v>0</v>
      </c>
      <c r="U2795" s="4">
        <v>0</v>
      </c>
      <c r="V2795" s="4">
        <v>0</v>
      </c>
      <c r="W2795" s="4">
        <v>0</v>
      </c>
      <c r="X2795" s="3" t="s">
        <v>37</v>
      </c>
    </row>
    <row r="2796" spans="1:24" ht="15.75" customHeight="1">
      <c r="A2796" s="3" t="s">
        <v>66</v>
      </c>
      <c r="B2796" s="3" t="s">
        <v>747</v>
      </c>
      <c r="C2796" s="3" t="s">
        <v>748</v>
      </c>
      <c r="D2796" s="3" t="s">
        <v>1947</v>
      </c>
      <c r="E2796" s="3" t="s">
        <v>1948</v>
      </c>
      <c r="F2796" s="3" t="s">
        <v>29</v>
      </c>
      <c r="G2796" s="3" t="s">
        <v>30</v>
      </c>
      <c r="H2796" s="3" t="s">
        <v>67</v>
      </c>
      <c r="I2796" s="3" t="s">
        <v>68</v>
      </c>
      <c r="J2796" s="3" t="s">
        <v>69</v>
      </c>
      <c r="K2796" s="3" t="s">
        <v>94</v>
      </c>
      <c r="L2796" s="3" t="s">
        <v>778</v>
      </c>
      <c r="M2796" s="3" t="s">
        <v>36</v>
      </c>
      <c r="N2796" s="4">
        <v>2000</v>
      </c>
      <c r="O2796" s="4">
        <v>-1500</v>
      </c>
      <c r="P2796" s="4">
        <v>0</v>
      </c>
      <c r="Q2796" s="4">
        <v>500</v>
      </c>
      <c r="R2796" s="4">
        <v>0</v>
      </c>
      <c r="S2796" s="4">
        <v>0</v>
      </c>
      <c r="T2796" s="4">
        <v>0</v>
      </c>
      <c r="U2796" s="4">
        <v>500</v>
      </c>
      <c r="V2796" s="4">
        <v>500</v>
      </c>
      <c r="W2796" s="4">
        <v>500</v>
      </c>
      <c r="X2796" s="3" t="s">
        <v>37</v>
      </c>
    </row>
    <row r="2797" spans="1:24" ht="15.75" customHeight="1">
      <c r="A2797" s="3" t="s">
        <v>66</v>
      </c>
      <c r="B2797" s="3" t="s">
        <v>747</v>
      </c>
      <c r="C2797" s="3" t="s">
        <v>748</v>
      </c>
      <c r="D2797" s="3" t="s">
        <v>1947</v>
      </c>
      <c r="E2797" s="3" t="s">
        <v>1948</v>
      </c>
      <c r="F2797" s="3" t="s">
        <v>29</v>
      </c>
      <c r="G2797" s="3" t="s">
        <v>30</v>
      </c>
      <c r="H2797" s="3" t="s">
        <v>67</v>
      </c>
      <c r="I2797" s="3" t="s">
        <v>68</v>
      </c>
      <c r="J2797" s="3" t="s">
        <v>69</v>
      </c>
      <c r="K2797" s="3" t="s">
        <v>106</v>
      </c>
      <c r="L2797" s="3" t="s">
        <v>782</v>
      </c>
      <c r="M2797" s="3" t="s">
        <v>36</v>
      </c>
      <c r="N2797" s="4">
        <v>1930</v>
      </c>
      <c r="O2797" s="4">
        <v>-1930</v>
      </c>
      <c r="P2797" s="4">
        <v>0</v>
      </c>
      <c r="Q2797" s="4">
        <v>0</v>
      </c>
      <c r="R2797" s="4">
        <v>0</v>
      </c>
      <c r="S2797" s="4">
        <v>0</v>
      </c>
      <c r="T2797" s="4">
        <v>0</v>
      </c>
      <c r="U2797" s="4">
        <v>0</v>
      </c>
      <c r="V2797" s="4">
        <v>0</v>
      </c>
      <c r="W2797" s="4">
        <v>0</v>
      </c>
      <c r="X2797" s="3" t="s">
        <v>37</v>
      </c>
    </row>
    <row r="2798" spans="1:24" ht="15.75" customHeight="1">
      <c r="A2798" s="3" t="s">
        <v>66</v>
      </c>
      <c r="B2798" s="3" t="s">
        <v>747</v>
      </c>
      <c r="C2798" s="3" t="s">
        <v>748</v>
      </c>
      <c r="D2798" s="3" t="s">
        <v>1947</v>
      </c>
      <c r="E2798" s="3" t="s">
        <v>1948</v>
      </c>
      <c r="F2798" s="3" t="s">
        <v>29</v>
      </c>
      <c r="G2798" s="3" t="s">
        <v>30</v>
      </c>
      <c r="H2798" s="3" t="s">
        <v>67</v>
      </c>
      <c r="I2798" s="3" t="s">
        <v>68</v>
      </c>
      <c r="J2798" s="3" t="s">
        <v>69</v>
      </c>
      <c r="K2798" s="3" t="s">
        <v>110</v>
      </c>
      <c r="L2798" s="3" t="s">
        <v>783</v>
      </c>
      <c r="M2798" s="3" t="s">
        <v>36</v>
      </c>
      <c r="N2798" s="4">
        <v>700</v>
      </c>
      <c r="O2798" s="4">
        <v>-700</v>
      </c>
      <c r="P2798" s="4">
        <v>0</v>
      </c>
      <c r="Q2798" s="4">
        <v>0</v>
      </c>
      <c r="R2798" s="4">
        <v>0</v>
      </c>
      <c r="S2798" s="4">
        <v>0</v>
      </c>
      <c r="T2798" s="4">
        <v>0</v>
      </c>
      <c r="U2798" s="4">
        <v>0</v>
      </c>
      <c r="V2798" s="4">
        <v>0</v>
      </c>
      <c r="W2798" s="4">
        <v>0</v>
      </c>
      <c r="X2798" s="3" t="s">
        <v>37</v>
      </c>
    </row>
    <row r="2799" spans="1:24" ht="15.75" customHeight="1">
      <c r="A2799" s="3" t="s">
        <v>66</v>
      </c>
      <c r="B2799" s="3" t="s">
        <v>747</v>
      </c>
      <c r="C2799" s="3" t="s">
        <v>748</v>
      </c>
      <c r="D2799" s="3" t="s">
        <v>1947</v>
      </c>
      <c r="E2799" s="3" t="s">
        <v>1948</v>
      </c>
      <c r="F2799" s="3" t="s">
        <v>29</v>
      </c>
      <c r="G2799" s="3" t="s">
        <v>30</v>
      </c>
      <c r="H2799" s="3" t="s">
        <v>67</v>
      </c>
      <c r="I2799" s="3" t="s">
        <v>68</v>
      </c>
      <c r="J2799" s="3" t="s">
        <v>69</v>
      </c>
      <c r="K2799" s="3" t="s">
        <v>310</v>
      </c>
      <c r="L2799" s="3" t="s">
        <v>784</v>
      </c>
      <c r="M2799" s="3" t="s">
        <v>36</v>
      </c>
      <c r="N2799" s="4">
        <v>1400</v>
      </c>
      <c r="O2799" s="4">
        <v>-1400</v>
      </c>
      <c r="P2799" s="4">
        <v>0</v>
      </c>
      <c r="Q2799" s="4">
        <v>0</v>
      </c>
      <c r="R2799" s="4">
        <v>0</v>
      </c>
      <c r="S2799" s="4">
        <v>0</v>
      </c>
      <c r="T2799" s="4">
        <v>0</v>
      </c>
      <c r="U2799" s="4">
        <v>0</v>
      </c>
      <c r="V2799" s="4">
        <v>0</v>
      </c>
      <c r="W2799" s="4">
        <v>0</v>
      </c>
      <c r="X2799" s="3" t="s">
        <v>37</v>
      </c>
    </row>
    <row r="2800" spans="1:24" ht="15.75" customHeight="1">
      <c r="A2800" s="3" t="s">
        <v>66</v>
      </c>
      <c r="B2800" s="3" t="s">
        <v>747</v>
      </c>
      <c r="C2800" s="3" t="s">
        <v>748</v>
      </c>
      <c r="D2800" s="3" t="s">
        <v>1947</v>
      </c>
      <c r="E2800" s="3" t="s">
        <v>1948</v>
      </c>
      <c r="F2800" s="3" t="s">
        <v>29</v>
      </c>
      <c r="G2800" s="3" t="s">
        <v>30</v>
      </c>
      <c r="H2800" s="3" t="s">
        <v>67</v>
      </c>
      <c r="I2800" s="3" t="s">
        <v>68</v>
      </c>
      <c r="J2800" s="3" t="s">
        <v>69</v>
      </c>
      <c r="K2800" s="3" t="s">
        <v>581</v>
      </c>
      <c r="L2800" s="3" t="s">
        <v>1937</v>
      </c>
      <c r="M2800" s="3" t="s">
        <v>36</v>
      </c>
      <c r="N2800" s="4">
        <v>4500</v>
      </c>
      <c r="O2800" s="4">
        <v>1130.24</v>
      </c>
      <c r="P2800" s="4">
        <v>0</v>
      </c>
      <c r="Q2800" s="4">
        <v>5630.24</v>
      </c>
      <c r="R2800" s="4">
        <v>5580.3</v>
      </c>
      <c r="S2800" s="4">
        <v>0</v>
      </c>
      <c r="T2800" s="4">
        <v>0</v>
      </c>
      <c r="U2800" s="4">
        <v>5630.24</v>
      </c>
      <c r="V2800" s="4">
        <v>5630.24</v>
      </c>
      <c r="W2800" s="4">
        <v>49.94</v>
      </c>
      <c r="X2800" s="3" t="s">
        <v>37</v>
      </c>
    </row>
    <row r="2801" spans="1:24" ht="15.75" customHeight="1">
      <c r="A2801" s="3" t="s">
        <v>114</v>
      </c>
      <c r="B2801" s="3" t="s">
        <v>747</v>
      </c>
      <c r="C2801" s="3" t="s">
        <v>748</v>
      </c>
      <c r="D2801" s="3" t="s">
        <v>1947</v>
      </c>
      <c r="E2801" s="3" t="s">
        <v>1948</v>
      </c>
      <c r="F2801" s="3" t="s">
        <v>29</v>
      </c>
      <c r="G2801" s="3" t="s">
        <v>30</v>
      </c>
      <c r="H2801" s="3" t="s">
        <v>67</v>
      </c>
      <c r="I2801" s="3" t="s">
        <v>68</v>
      </c>
      <c r="J2801" s="3" t="s">
        <v>115</v>
      </c>
      <c r="K2801" s="3" t="s">
        <v>116</v>
      </c>
      <c r="L2801" s="3" t="s">
        <v>787</v>
      </c>
      <c r="M2801" s="3" t="s">
        <v>36</v>
      </c>
      <c r="N2801" s="4">
        <v>350</v>
      </c>
      <c r="O2801" s="4">
        <v>0</v>
      </c>
      <c r="P2801" s="4">
        <v>0</v>
      </c>
      <c r="Q2801" s="4">
        <v>350</v>
      </c>
      <c r="R2801" s="4">
        <v>0</v>
      </c>
      <c r="S2801" s="4">
        <v>0</v>
      </c>
      <c r="T2801" s="4">
        <v>0</v>
      </c>
      <c r="U2801" s="4">
        <v>350</v>
      </c>
      <c r="V2801" s="4">
        <v>350</v>
      </c>
      <c r="W2801" s="4">
        <v>350</v>
      </c>
      <c r="X2801" s="3" t="s">
        <v>37</v>
      </c>
    </row>
    <row r="2802" spans="1:24" ht="15.75" customHeight="1">
      <c r="A2802" s="3" t="s">
        <v>118</v>
      </c>
      <c r="B2802" s="3" t="s">
        <v>747</v>
      </c>
      <c r="C2802" s="3" t="s">
        <v>748</v>
      </c>
      <c r="D2802" s="3" t="s">
        <v>1947</v>
      </c>
      <c r="E2802" s="3" t="s">
        <v>1948</v>
      </c>
      <c r="F2802" s="3" t="s">
        <v>788</v>
      </c>
      <c r="G2802" s="3" t="s">
        <v>789</v>
      </c>
      <c r="H2802" s="3" t="s">
        <v>790</v>
      </c>
      <c r="I2802" s="3" t="s">
        <v>791</v>
      </c>
      <c r="J2802" s="3" t="s">
        <v>123</v>
      </c>
      <c r="K2802" s="3" t="s">
        <v>169</v>
      </c>
      <c r="L2802" s="3" t="s">
        <v>826</v>
      </c>
      <c r="M2802" s="3" t="s">
        <v>126</v>
      </c>
      <c r="N2802" s="4">
        <v>84331.520000000004</v>
      </c>
      <c r="O2802" s="4">
        <v>0</v>
      </c>
      <c r="P2802" s="4">
        <v>0</v>
      </c>
      <c r="Q2802" s="4">
        <v>84331.520000000004</v>
      </c>
      <c r="R2802" s="4">
        <v>69996.95</v>
      </c>
      <c r="S2802" s="4">
        <v>0</v>
      </c>
      <c r="T2802" s="4">
        <v>0</v>
      </c>
      <c r="U2802" s="4">
        <v>84331.520000000004</v>
      </c>
      <c r="V2802" s="4">
        <v>84331.520000000004</v>
      </c>
      <c r="W2802" s="4">
        <v>14334.57</v>
      </c>
      <c r="X2802" s="3" t="s">
        <v>127</v>
      </c>
    </row>
    <row r="2803" spans="1:24" ht="15.75" customHeight="1">
      <c r="A2803" s="3" t="s">
        <v>243</v>
      </c>
      <c r="B2803" s="3" t="s">
        <v>747</v>
      </c>
      <c r="C2803" s="3" t="s">
        <v>748</v>
      </c>
      <c r="D2803" s="3" t="s">
        <v>1947</v>
      </c>
      <c r="E2803" s="3" t="s">
        <v>1948</v>
      </c>
      <c r="F2803" s="3" t="s">
        <v>788</v>
      </c>
      <c r="G2803" s="3" t="s">
        <v>789</v>
      </c>
      <c r="H2803" s="3" t="s">
        <v>790</v>
      </c>
      <c r="I2803" s="3" t="s">
        <v>791</v>
      </c>
      <c r="J2803" s="3" t="s">
        <v>244</v>
      </c>
      <c r="K2803" s="3" t="s">
        <v>245</v>
      </c>
      <c r="L2803" s="3" t="s">
        <v>810</v>
      </c>
      <c r="M2803" s="3" t="s">
        <v>126</v>
      </c>
      <c r="N2803" s="4">
        <v>11382.48</v>
      </c>
      <c r="O2803" s="4">
        <v>0</v>
      </c>
      <c r="P2803" s="4">
        <v>0</v>
      </c>
      <c r="Q2803" s="4">
        <v>11382.48</v>
      </c>
      <c r="R2803" s="4">
        <v>0</v>
      </c>
      <c r="S2803" s="4">
        <v>0</v>
      </c>
      <c r="T2803" s="4">
        <v>0</v>
      </c>
      <c r="U2803" s="4">
        <v>11382.48</v>
      </c>
      <c r="V2803" s="4">
        <v>11382.48</v>
      </c>
      <c r="W2803" s="4">
        <v>11382.48</v>
      </c>
      <c r="X2803" s="3" t="s">
        <v>247</v>
      </c>
    </row>
    <row r="2804" spans="1:24" ht="15.75" customHeight="1">
      <c r="A2804" s="3" t="s">
        <v>262</v>
      </c>
      <c r="B2804" s="3" t="s">
        <v>747</v>
      </c>
      <c r="C2804" s="3" t="s">
        <v>748</v>
      </c>
      <c r="D2804" s="3" t="s">
        <v>1947</v>
      </c>
      <c r="E2804" s="3" t="s">
        <v>1948</v>
      </c>
      <c r="F2804" s="3" t="s">
        <v>29</v>
      </c>
      <c r="G2804" s="3" t="s">
        <v>30</v>
      </c>
      <c r="H2804" s="3" t="s">
        <v>31</v>
      </c>
      <c r="I2804" s="3" t="s">
        <v>32</v>
      </c>
      <c r="J2804" s="3" t="s">
        <v>263</v>
      </c>
      <c r="K2804" s="3" t="s">
        <v>264</v>
      </c>
      <c r="L2804" s="3" t="s">
        <v>1716</v>
      </c>
      <c r="M2804" s="3" t="s">
        <v>36</v>
      </c>
      <c r="N2804" s="4">
        <v>998.75</v>
      </c>
      <c r="O2804" s="4">
        <v>0</v>
      </c>
      <c r="P2804" s="4">
        <v>0</v>
      </c>
      <c r="Q2804" s="4">
        <v>998.75</v>
      </c>
      <c r="R2804" s="4">
        <v>0</v>
      </c>
      <c r="S2804" s="4">
        <v>33.4</v>
      </c>
      <c r="T2804" s="4">
        <v>33.4</v>
      </c>
      <c r="U2804" s="4">
        <v>965.35</v>
      </c>
      <c r="V2804" s="4">
        <v>965.35</v>
      </c>
      <c r="W2804" s="4">
        <v>965.35</v>
      </c>
      <c r="X2804" s="3" t="s">
        <v>266</v>
      </c>
    </row>
    <row r="2805" spans="1:24" ht="15.75" customHeight="1">
      <c r="A2805" s="3" t="s">
        <v>24</v>
      </c>
      <c r="B2805" s="3" t="s">
        <v>747</v>
      </c>
      <c r="C2805" s="3" t="s">
        <v>748</v>
      </c>
      <c r="D2805" s="3" t="s">
        <v>1949</v>
      </c>
      <c r="E2805" s="3" t="s">
        <v>1950</v>
      </c>
      <c r="F2805" s="3" t="s">
        <v>29</v>
      </c>
      <c r="G2805" s="3" t="s">
        <v>30</v>
      </c>
      <c r="H2805" s="3" t="s">
        <v>31</v>
      </c>
      <c r="I2805" s="3" t="s">
        <v>32</v>
      </c>
      <c r="J2805" s="3" t="s">
        <v>33</v>
      </c>
      <c r="K2805" s="3" t="s">
        <v>34</v>
      </c>
      <c r="L2805" s="3" t="s">
        <v>751</v>
      </c>
      <c r="M2805" s="3" t="s">
        <v>36</v>
      </c>
      <c r="N2805" s="4">
        <v>160700</v>
      </c>
      <c r="O2805" s="4">
        <v>-32120</v>
      </c>
      <c r="P2805" s="4">
        <v>0</v>
      </c>
      <c r="Q2805" s="4">
        <v>128580</v>
      </c>
      <c r="R2805" s="4">
        <v>0</v>
      </c>
      <c r="S2805" s="4">
        <v>45790</v>
      </c>
      <c r="T2805" s="4">
        <v>45790</v>
      </c>
      <c r="U2805" s="4">
        <v>82790</v>
      </c>
      <c r="V2805" s="4">
        <v>82790</v>
      </c>
      <c r="W2805" s="4">
        <v>82790</v>
      </c>
      <c r="X2805" s="3" t="s">
        <v>37</v>
      </c>
    </row>
    <row r="2806" spans="1:24" ht="15.75" customHeight="1">
      <c r="A2806" s="3" t="s">
        <v>24</v>
      </c>
      <c r="B2806" s="3" t="s">
        <v>747</v>
      </c>
      <c r="C2806" s="3" t="s">
        <v>748</v>
      </c>
      <c r="D2806" s="3" t="s">
        <v>1949</v>
      </c>
      <c r="E2806" s="3" t="s">
        <v>1950</v>
      </c>
      <c r="F2806" s="3" t="s">
        <v>29</v>
      </c>
      <c r="G2806" s="3" t="s">
        <v>30</v>
      </c>
      <c r="H2806" s="3" t="s">
        <v>31</v>
      </c>
      <c r="I2806" s="3" t="s">
        <v>32</v>
      </c>
      <c r="J2806" s="3" t="s">
        <v>33</v>
      </c>
      <c r="K2806" s="3" t="s">
        <v>38</v>
      </c>
      <c r="L2806" s="3" t="s">
        <v>752</v>
      </c>
      <c r="M2806" s="3" t="s">
        <v>36</v>
      </c>
      <c r="N2806" s="4">
        <v>89841.600000000006</v>
      </c>
      <c r="O2806" s="4">
        <v>0</v>
      </c>
      <c r="P2806" s="4">
        <v>0</v>
      </c>
      <c r="Q2806" s="4">
        <v>89841.600000000006</v>
      </c>
      <c r="R2806" s="4">
        <v>0</v>
      </c>
      <c r="S2806" s="4">
        <v>27487.97</v>
      </c>
      <c r="T2806" s="4">
        <v>27487.97</v>
      </c>
      <c r="U2806" s="4">
        <v>62353.63</v>
      </c>
      <c r="V2806" s="4">
        <v>62353.63</v>
      </c>
      <c r="W2806" s="4">
        <v>62353.63</v>
      </c>
      <c r="X2806" s="3" t="s">
        <v>37</v>
      </c>
    </row>
    <row r="2807" spans="1:24" ht="15.75" customHeight="1">
      <c r="A2807" s="3" t="s">
        <v>24</v>
      </c>
      <c r="B2807" s="3" t="s">
        <v>747</v>
      </c>
      <c r="C2807" s="3" t="s">
        <v>748</v>
      </c>
      <c r="D2807" s="3" t="s">
        <v>1949</v>
      </c>
      <c r="E2807" s="3" t="s">
        <v>1950</v>
      </c>
      <c r="F2807" s="3" t="s">
        <v>29</v>
      </c>
      <c r="G2807" s="3" t="s">
        <v>30</v>
      </c>
      <c r="H2807" s="3" t="s">
        <v>31</v>
      </c>
      <c r="I2807" s="3" t="s">
        <v>32</v>
      </c>
      <c r="J2807" s="3" t="s">
        <v>33</v>
      </c>
      <c r="K2807" s="3" t="s">
        <v>753</v>
      </c>
      <c r="L2807" s="3" t="s">
        <v>754</v>
      </c>
      <c r="M2807" s="3" t="s">
        <v>36</v>
      </c>
      <c r="N2807" s="4">
        <v>1845503</v>
      </c>
      <c r="O2807" s="4">
        <v>192661</v>
      </c>
      <c r="P2807" s="4">
        <v>0</v>
      </c>
      <c r="Q2807" s="4">
        <v>2038164</v>
      </c>
      <c r="R2807" s="4">
        <v>0</v>
      </c>
      <c r="S2807" s="4">
        <v>714775</v>
      </c>
      <c r="T2807" s="4">
        <v>714775</v>
      </c>
      <c r="U2807" s="4">
        <v>1323389</v>
      </c>
      <c r="V2807" s="4">
        <v>1323389</v>
      </c>
      <c r="W2807" s="4">
        <v>1323389</v>
      </c>
      <c r="X2807" s="3" t="s">
        <v>37</v>
      </c>
    </row>
    <row r="2808" spans="1:24" ht="15.75" customHeight="1">
      <c r="A2808" s="3" t="s">
        <v>24</v>
      </c>
      <c r="B2808" s="3" t="s">
        <v>747</v>
      </c>
      <c r="C2808" s="3" t="s">
        <v>748</v>
      </c>
      <c r="D2808" s="3" t="s">
        <v>1949</v>
      </c>
      <c r="E2808" s="3" t="s">
        <v>1950</v>
      </c>
      <c r="F2808" s="3" t="s">
        <v>29</v>
      </c>
      <c r="G2808" s="3" t="s">
        <v>30</v>
      </c>
      <c r="H2808" s="3" t="s">
        <v>31</v>
      </c>
      <c r="I2808" s="3" t="s">
        <v>32</v>
      </c>
      <c r="J2808" s="3" t="s">
        <v>33</v>
      </c>
      <c r="K2808" s="3" t="s">
        <v>40</v>
      </c>
      <c r="L2808" s="3" t="s">
        <v>755</v>
      </c>
      <c r="M2808" s="3" t="s">
        <v>36</v>
      </c>
      <c r="N2808" s="4">
        <v>175074.55</v>
      </c>
      <c r="O2808" s="4">
        <v>15635.25</v>
      </c>
      <c r="P2808" s="4">
        <v>0</v>
      </c>
      <c r="Q2808" s="4">
        <v>190709.8</v>
      </c>
      <c r="R2808" s="4">
        <v>2792.85</v>
      </c>
      <c r="S2808" s="4">
        <v>6122.05</v>
      </c>
      <c r="T2808" s="4">
        <v>6122.05</v>
      </c>
      <c r="U2808" s="4">
        <v>184587.75</v>
      </c>
      <c r="V2808" s="4">
        <v>184587.75</v>
      </c>
      <c r="W2808" s="4">
        <v>181794.9</v>
      </c>
      <c r="X2808" s="3" t="s">
        <v>37</v>
      </c>
    </row>
    <row r="2809" spans="1:24" ht="15.75" customHeight="1">
      <c r="A2809" s="3" t="s">
        <v>24</v>
      </c>
      <c r="B2809" s="3" t="s">
        <v>747</v>
      </c>
      <c r="C2809" s="3" t="s">
        <v>748</v>
      </c>
      <c r="D2809" s="3" t="s">
        <v>1949</v>
      </c>
      <c r="E2809" s="3" t="s">
        <v>1950</v>
      </c>
      <c r="F2809" s="3" t="s">
        <v>29</v>
      </c>
      <c r="G2809" s="3" t="s">
        <v>30</v>
      </c>
      <c r="H2809" s="3" t="s">
        <v>31</v>
      </c>
      <c r="I2809" s="3" t="s">
        <v>32</v>
      </c>
      <c r="J2809" s="3" t="s">
        <v>33</v>
      </c>
      <c r="K2809" s="3" t="s">
        <v>42</v>
      </c>
      <c r="L2809" s="3" t="s">
        <v>756</v>
      </c>
      <c r="M2809" s="3" t="s">
        <v>36</v>
      </c>
      <c r="N2809" s="4">
        <v>80649.990000000005</v>
      </c>
      <c r="O2809" s="4">
        <v>-528</v>
      </c>
      <c r="P2809" s="4">
        <v>0</v>
      </c>
      <c r="Q2809" s="4">
        <v>80121.990000000005</v>
      </c>
      <c r="R2809" s="4">
        <v>1200</v>
      </c>
      <c r="S2809" s="4">
        <v>2212.5</v>
      </c>
      <c r="T2809" s="4">
        <v>2212.5</v>
      </c>
      <c r="U2809" s="4">
        <v>77909.490000000005</v>
      </c>
      <c r="V2809" s="4">
        <v>77909.490000000005</v>
      </c>
      <c r="W2809" s="4">
        <v>76709.490000000005</v>
      </c>
      <c r="X2809" s="3" t="s">
        <v>37</v>
      </c>
    </row>
    <row r="2810" spans="1:24" ht="15.75" customHeight="1">
      <c r="A2810" s="3" t="s">
        <v>24</v>
      </c>
      <c r="B2810" s="3" t="s">
        <v>747</v>
      </c>
      <c r="C2810" s="3" t="s">
        <v>748</v>
      </c>
      <c r="D2810" s="3" t="s">
        <v>1949</v>
      </c>
      <c r="E2810" s="3" t="s">
        <v>1950</v>
      </c>
      <c r="F2810" s="3" t="s">
        <v>29</v>
      </c>
      <c r="G2810" s="3" t="s">
        <v>30</v>
      </c>
      <c r="H2810" s="3" t="s">
        <v>31</v>
      </c>
      <c r="I2810" s="3" t="s">
        <v>32</v>
      </c>
      <c r="J2810" s="3" t="s">
        <v>33</v>
      </c>
      <c r="K2810" s="3" t="s">
        <v>44</v>
      </c>
      <c r="L2810" s="3" t="s">
        <v>757</v>
      </c>
      <c r="M2810" s="3" t="s">
        <v>36</v>
      </c>
      <c r="N2810" s="4">
        <v>1320</v>
      </c>
      <c r="O2810" s="4">
        <v>528</v>
      </c>
      <c r="P2810" s="4">
        <v>0</v>
      </c>
      <c r="Q2810" s="4">
        <v>1848</v>
      </c>
      <c r="R2810" s="4">
        <v>0</v>
      </c>
      <c r="S2810" s="4">
        <v>371.7</v>
      </c>
      <c r="T2810" s="4">
        <v>371.7</v>
      </c>
      <c r="U2810" s="4">
        <v>1476.3</v>
      </c>
      <c r="V2810" s="4">
        <v>1476.3</v>
      </c>
      <c r="W2810" s="4">
        <v>1476.3</v>
      </c>
      <c r="X2810" s="3" t="s">
        <v>37</v>
      </c>
    </row>
    <row r="2811" spans="1:24" ht="15.75" customHeight="1">
      <c r="A2811" s="3" t="s">
        <v>24</v>
      </c>
      <c r="B2811" s="3" t="s">
        <v>747</v>
      </c>
      <c r="C2811" s="3" t="s">
        <v>748</v>
      </c>
      <c r="D2811" s="3" t="s">
        <v>1949</v>
      </c>
      <c r="E2811" s="3" t="s">
        <v>1950</v>
      </c>
      <c r="F2811" s="3" t="s">
        <v>29</v>
      </c>
      <c r="G2811" s="3" t="s">
        <v>30</v>
      </c>
      <c r="H2811" s="3" t="s">
        <v>31</v>
      </c>
      <c r="I2811" s="3" t="s">
        <v>32</v>
      </c>
      <c r="J2811" s="3" t="s">
        <v>33</v>
      </c>
      <c r="K2811" s="3" t="s">
        <v>46</v>
      </c>
      <c r="L2811" s="3" t="s">
        <v>758</v>
      </c>
      <c r="M2811" s="3" t="s">
        <v>36</v>
      </c>
      <c r="N2811" s="4">
        <v>10560</v>
      </c>
      <c r="O2811" s="4">
        <v>0</v>
      </c>
      <c r="P2811" s="4">
        <v>0</v>
      </c>
      <c r="Q2811" s="4">
        <v>10560</v>
      </c>
      <c r="R2811" s="4">
        <v>0</v>
      </c>
      <c r="S2811" s="4">
        <v>2940</v>
      </c>
      <c r="T2811" s="4">
        <v>2940</v>
      </c>
      <c r="U2811" s="4">
        <v>7620</v>
      </c>
      <c r="V2811" s="4">
        <v>7620</v>
      </c>
      <c r="W2811" s="4">
        <v>7620</v>
      </c>
      <c r="X2811" s="3" t="s">
        <v>37</v>
      </c>
    </row>
    <row r="2812" spans="1:24" ht="15.75" customHeight="1">
      <c r="A2812" s="3" t="s">
        <v>24</v>
      </c>
      <c r="B2812" s="3" t="s">
        <v>747</v>
      </c>
      <c r="C2812" s="3" t="s">
        <v>748</v>
      </c>
      <c r="D2812" s="3" t="s">
        <v>1949</v>
      </c>
      <c r="E2812" s="3" t="s">
        <v>1950</v>
      </c>
      <c r="F2812" s="3" t="s">
        <v>29</v>
      </c>
      <c r="G2812" s="3" t="s">
        <v>30</v>
      </c>
      <c r="H2812" s="3" t="s">
        <v>31</v>
      </c>
      <c r="I2812" s="3" t="s">
        <v>32</v>
      </c>
      <c r="J2812" s="3" t="s">
        <v>33</v>
      </c>
      <c r="K2812" s="3" t="s">
        <v>48</v>
      </c>
      <c r="L2812" s="3" t="s">
        <v>759</v>
      </c>
      <c r="M2812" s="3" t="s">
        <v>36</v>
      </c>
      <c r="N2812" s="4">
        <v>2695.25</v>
      </c>
      <c r="O2812" s="4">
        <v>0</v>
      </c>
      <c r="P2812" s="4">
        <v>0</v>
      </c>
      <c r="Q2812" s="4">
        <v>2695.25</v>
      </c>
      <c r="R2812" s="4">
        <v>0</v>
      </c>
      <c r="S2812" s="4">
        <v>0</v>
      </c>
      <c r="T2812" s="4">
        <v>0</v>
      </c>
      <c r="U2812" s="4">
        <v>2695.25</v>
      </c>
      <c r="V2812" s="4">
        <v>2695.25</v>
      </c>
      <c r="W2812" s="4">
        <v>2695.25</v>
      </c>
      <c r="X2812" s="3" t="s">
        <v>37</v>
      </c>
    </row>
    <row r="2813" spans="1:24" ht="15.75" customHeight="1">
      <c r="A2813" s="3" t="s">
        <v>24</v>
      </c>
      <c r="B2813" s="3" t="s">
        <v>747</v>
      </c>
      <c r="C2813" s="3" t="s">
        <v>748</v>
      </c>
      <c r="D2813" s="3" t="s">
        <v>1949</v>
      </c>
      <c r="E2813" s="3" t="s">
        <v>1950</v>
      </c>
      <c r="F2813" s="3" t="s">
        <v>29</v>
      </c>
      <c r="G2813" s="3" t="s">
        <v>30</v>
      </c>
      <c r="H2813" s="3" t="s">
        <v>31</v>
      </c>
      <c r="I2813" s="3" t="s">
        <v>32</v>
      </c>
      <c r="J2813" s="3" t="s">
        <v>33</v>
      </c>
      <c r="K2813" s="3" t="s">
        <v>50</v>
      </c>
      <c r="L2813" s="3" t="s">
        <v>760</v>
      </c>
      <c r="M2813" s="3" t="s">
        <v>36</v>
      </c>
      <c r="N2813" s="4">
        <v>4492.08</v>
      </c>
      <c r="O2813" s="4">
        <v>0</v>
      </c>
      <c r="P2813" s="4">
        <v>0</v>
      </c>
      <c r="Q2813" s="4">
        <v>4492.08</v>
      </c>
      <c r="R2813" s="4">
        <v>0</v>
      </c>
      <c r="S2813" s="4">
        <v>1305.73</v>
      </c>
      <c r="T2813" s="4">
        <v>1305.73</v>
      </c>
      <c r="U2813" s="4">
        <v>3186.35</v>
      </c>
      <c r="V2813" s="4">
        <v>3186.35</v>
      </c>
      <c r="W2813" s="4">
        <v>3186.35</v>
      </c>
      <c r="X2813" s="3" t="s">
        <v>37</v>
      </c>
    </row>
    <row r="2814" spans="1:24" ht="15.75" customHeight="1">
      <c r="A2814" s="3" t="s">
        <v>24</v>
      </c>
      <c r="B2814" s="3" t="s">
        <v>747</v>
      </c>
      <c r="C2814" s="3" t="s">
        <v>748</v>
      </c>
      <c r="D2814" s="3" t="s">
        <v>1949</v>
      </c>
      <c r="E2814" s="3" t="s">
        <v>1950</v>
      </c>
      <c r="F2814" s="3" t="s">
        <v>29</v>
      </c>
      <c r="G2814" s="3" t="s">
        <v>30</v>
      </c>
      <c r="H2814" s="3" t="s">
        <v>31</v>
      </c>
      <c r="I2814" s="3" t="s">
        <v>32</v>
      </c>
      <c r="J2814" s="3" t="s">
        <v>33</v>
      </c>
      <c r="K2814" s="3" t="s">
        <v>281</v>
      </c>
      <c r="L2814" s="3" t="s">
        <v>761</v>
      </c>
      <c r="M2814" s="3" t="s">
        <v>36</v>
      </c>
      <c r="N2814" s="4">
        <v>5542.15</v>
      </c>
      <c r="O2814" s="4">
        <v>0</v>
      </c>
      <c r="P2814" s="4">
        <v>0</v>
      </c>
      <c r="Q2814" s="4">
        <v>5542.15</v>
      </c>
      <c r="R2814" s="4">
        <v>0</v>
      </c>
      <c r="S2814" s="4">
        <v>0</v>
      </c>
      <c r="T2814" s="4">
        <v>0</v>
      </c>
      <c r="U2814" s="4">
        <v>5542.15</v>
      </c>
      <c r="V2814" s="4">
        <v>5542.15</v>
      </c>
      <c r="W2814" s="4">
        <v>5542.15</v>
      </c>
      <c r="X2814" s="3" t="s">
        <v>37</v>
      </c>
    </row>
    <row r="2815" spans="1:24" ht="15.75" customHeight="1">
      <c r="A2815" s="3" t="s">
        <v>24</v>
      </c>
      <c r="B2815" s="3" t="s">
        <v>747</v>
      </c>
      <c r="C2815" s="3" t="s">
        <v>748</v>
      </c>
      <c r="D2815" s="3" t="s">
        <v>1949</v>
      </c>
      <c r="E2815" s="3" t="s">
        <v>1950</v>
      </c>
      <c r="F2815" s="3" t="s">
        <v>29</v>
      </c>
      <c r="G2815" s="3" t="s">
        <v>30</v>
      </c>
      <c r="H2815" s="3" t="s">
        <v>31</v>
      </c>
      <c r="I2815" s="3" t="s">
        <v>32</v>
      </c>
      <c r="J2815" s="3" t="s">
        <v>33</v>
      </c>
      <c r="K2815" s="3" t="s">
        <v>52</v>
      </c>
      <c r="L2815" s="3" t="s">
        <v>815</v>
      </c>
      <c r="M2815" s="3" t="s">
        <v>36</v>
      </c>
      <c r="N2815" s="4">
        <v>1522.77</v>
      </c>
      <c r="O2815" s="4">
        <v>0</v>
      </c>
      <c r="P2815" s="4">
        <v>0</v>
      </c>
      <c r="Q2815" s="4">
        <v>1522.77</v>
      </c>
      <c r="R2815" s="4">
        <v>0</v>
      </c>
      <c r="S2815" s="4">
        <v>0</v>
      </c>
      <c r="T2815" s="4">
        <v>0</v>
      </c>
      <c r="U2815" s="4">
        <v>1522.77</v>
      </c>
      <c r="V2815" s="4">
        <v>1522.77</v>
      </c>
      <c r="W2815" s="4">
        <v>1522.77</v>
      </c>
      <c r="X2815" s="3" t="s">
        <v>37</v>
      </c>
    </row>
    <row r="2816" spans="1:24" ht="15.75" customHeight="1">
      <c r="A2816" s="3" t="s">
        <v>24</v>
      </c>
      <c r="B2816" s="3" t="s">
        <v>747</v>
      </c>
      <c r="C2816" s="3" t="s">
        <v>748</v>
      </c>
      <c r="D2816" s="3" t="s">
        <v>1949</v>
      </c>
      <c r="E2816" s="3" t="s">
        <v>1950</v>
      </c>
      <c r="F2816" s="3" t="s">
        <v>29</v>
      </c>
      <c r="G2816" s="3" t="s">
        <v>30</v>
      </c>
      <c r="H2816" s="3" t="s">
        <v>31</v>
      </c>
      <c r="I2816" s="3" t="s">
        <v>32</v>
      </c>
      <c r="J2816" s="3" t="s">
        <v>33</v>
      </c>
      <c r="K2816" s="3" t="s">
        <v>54</v>
      </c>
      <c r="L2816" s="3" t="s">
        <v>762</v>
      </c>
      <c r="M2816" s="3" t="s">
        <v>36</v>
      </c>
      <c r="N2816" s="4">
        <v>6424</v>
      </c>
      <c r="O2816" s="4">
        <v>32120</v>
      </c>
      <c r="P2816" s="4">
        <v>0</v>
      </c>
      <c r="Q2816" s="4">
        <v>38544</v>
      </c>
      <c r="R2816" s="4">
        <v>28714</v>
      </c>
      <c r="S2816" s="4">
        <v>9830</v>
      </c>
      <c r="T2816" s="4">
        <v>9830</v>
      </c>
      <c r="U2816" s="4">
        <v>28714</v>
      </c>
      <c r="V2816" s="4">
        <v>28714</v>
      </c>
      <c r="W2816" s="4">
        <v>0</v>
      </c>
      <c r="X2816" s="3" t="s">
        <v>37</v>
      </c>
    </row>
    <row r="2817" spans="1:24" ht="15.75" customHeight="1">
      <c r="A2817" s="3" t="s">
        <v>24</v>
      </c>
      <c r="B2817" s="3" t="s">
        <v>747</v>
      </c>
      <c r="C2817" s="3" t="s">
        <v>748</v>
      </c>
      <c r="D2817" s="3" t="s">
        <v>1949</v>
      </c>
      <c r="E2817" s="3" t="s">
        <v>1950</v>
      </c>
      <c r="F2817" s="3" t="s">
        <v>29</v>
      </c>
      <c r="G2817" s="3" t="s">
        <v>30</v>
      </c>
      <c r="H2817" s="3" t="s">
        <v>31</v>
      </c>
      <c r="I2817" s="3" t="s">
        <v>32</v>
      </c>
      <c r="J2817" s="3" t="s">
        <v>33</v>
      </c>
      <c r="K2817" s="3" t="s">
        <v>56</v>
      </c>
      <c r="L2817" s="3" t="s">
        <v>763</v>
      </c>
      <c r="M2817" s="3" t="s">
        <v>36</v>
      </c>
      <c r="N2817" s="4">
        <v>3210.52</v>
      </c>
      <c r="O2817" s="4">
        <v>0</v>
      </c>
      <c r="P2817" s="4">
        <v>0</v>
      </c>
      <c r="Q2817" s="4">
        <v>3210.52</v>
      </c>
      <c r="R2817" s="4">
        <v>0</v>
      </c>
      <c r="S2817" s="4">
        <v>0</v>
      </c>
      <c r="T2817" s="4">
        <v>0</v>
      </c>
      <c r="U2817" s="4">
        <v>3210.52</v>
      </c>
      <c r="V2817" s="4">
        <v>3210.52</v>
      </c>
      <c r="W2817" s="4">
        <v>3210.52</v>
      </c>
      <c r="X2817" s="3" t="s">
        <v>37</v>
      </c>
    </row>
    <row r="2818" spans="1:24" ht="15.75" customHeight="1">
      <c r="A2818" s="3" t="s">
        <v>24</v>
      </c>
      <c r="B2818" s="3" t="s">
        <v>747</v>
      </c>
      <c r="C2818" s="3" t="s">
        <v>748</v>
      </c>
      <c r="D2818" s="3" t="s">
        <v>1949</v>
      </c>
      <c r="E2818" s="3" t="s">
        <v>1950</v>
      </c>
      <c r="F2818" s="3" t="s">
        <v>29</v>
      </c>
      <c r="G2818" s="3" t="s">
        <v>30</v>
      </c>
      <c r="H2818" s="3" t="s">
        <v>31</v>
      </c>
      <c r="I2818" s="3" t="s">
        <v>32</v>
      </c>
      <c r="J2818" s="3" t="s">
        <v>33</v>
      </c>
      <c r="K2818" s="3" t="s">
        <v>58</v>
      </c>
      <c r="L2818" s="3" t="s">
        <v>764</v>
      </c>
      <c r="M2818" s="3" t="s">
        <v>36</v>
      </c>
      <c r="N2818" s="4">
        <v>14101.78</v>
      </c>
      <c r="O2818" s="4">
        <v>-3133.91</v>
      </c>
      <c r="P2818" s="4">
        <v>0</v>
      </c>
      <c r="Q2818" s="4">
        <v>10967.87</v>
      </c>
      <c r="R2818" s="4">
        <v>0</v>
      </c>
      <c r="S2818" s="4">
        <v>0</v>
      </c>
      <c r="T2818" s="4">
        <v>0</v>
      </c>
      <c r="U2818" s="4">
        <v>10967.87</v>
      </c>
      <c r="V2818" s="4">
        <v>10967.87</v>
      </c>
      <c r="W2818" s="4">
        <v>10967.87</v>
      </c>
      <c r="X2818" s="3" t="s">
        <v>37</v>
      </c>
    </row>
    <row r="2819" spans="1:24" ht="15.75" customHeight="1">
      <c r="A2819" s="3" t="s">
        <v>24</v>
      </c>
      <c r="B2819" s="3" t="s">
        <v>747</v>
      </c>
      <c r="C2819" s="3" t="s">
        <v>748</v>
      </c>
      <c r="D2819" s="3" t="s">
        <v>1949</v>
      </c>
      <c r="E2819" s="3" t="s">
        <v>1950</v>
      </c>
      <c r="F2819" s="3" t="s">
        <v>29</v>
      </c>
      <c r="G2819" s="3" t="s">
        <v>30</v>
      </c>
      <c r="H2819" s="3" t="s">
        <v>31</v>
      </c>
      <c r="I2819" s="3" t="s">
        <v>32</v>
      </c>
      <c r="J2819" s="3" t="s">
        <v>33</v>
      </c>
      <c r="K2819" s="3" t="s">
        <v>60</v>
      </c>
      <c r="L2819" s="3" t="s">
        <v>765</v>
      </c>
      <c r="M2819" s="3" t="s">
        <v>36</v>
      </c>
      <c r="N2819" s="4">
        <v>237655.02</v>
      </c>
      <c r="O2819" s="4">
        <v>20820.79</v>
      </c>
      <c r="P2819" s="4">
        <v>0</v>
      </c>
      <c r="Q2819" s="4">
        <v>258475.81</v>
      </c>
      <c r="R2819" s="4">
        <v>3632.32</v>
      </c>
      <c r="S2819" s="4">
        <v>90074.43</v>
      </c>
      <c r="T2819" s="4">
        <v>90074.43</v>
      </c>
      <c r="U2819" s="4">
        <v>168401.38</v>
      </c>
      <c r="V2819" s="4">
        <v>168401.38</v>
      </c>
      <c r="W2819" s="4">
        <v>164769.06</v>
      </c>
      <c r="X2819" s="3" t="s">
        <v>37</v>
      </c>
    </row>
    <row r="2820" spans="1:24" ht="15.75" customHeight="1">
      <c r="A2820" s="3" t="s">
        <v>24</v>
      </c>
      <c r="B2820" s="3" t="s">
        <v>747</v>
      </c>
      <c r="C2820" s="3" t="s">
        <v>748</v>
      </c>
      <c r="D2820" s="3" t="s">
        <v>1949</v>
      </c>
      <c r="E2820" s="3" t="s">
        <v>1950</v>
      </c>
      <c r="F2820" s="3" t="s">
        <v>29</v>
      </c>
      <c r="G2820" s="3" t="s">
        <v>30</v>
      </c>
      <c r="H2820" s="3" t="s">
        <v>31</v>
      </c>
      <c r="I2820" s="3" t="s">
        <v>32</v>
      </c>
      <c r="J2820" s="3" t="s">
        <v>33</v>
      </c>
      <c r="K2820" s="3" t="s">
        <v>62</v>
      </c>
      <c r="L2820" s="3" t="s">
        <v>766</v>
      </c>
      <c r="M2820" s="3" t="s">
        <v>36</v>
      </c>
      <c r="N2820" s="4">
        <v>175074.55</v>
      </c>
      <c r="O2820" s="4">
        <v>15635.25</v>
      </c>
      <c r="P2820" s="4">
        <v>0</v>
      </c>
      <c r="Q2820" s="4">
        <v>190709.8</v>
      </c>
      <c r="R2820" s="4">
        <v>3212</v>
      </c>
      <c r="S2820" s="4">
        <v>64785.84</v>
      </c>
      <c r="T2820" s="4">
        <v>64785.84</v>
      </c>
      <c r="U2820" s="4">
        <v>125923.96</v>
      </c>
      <c r="V2820" s="4">
        <v>125923.96</v>
      </c>
      <c r="W2820" s="4">
        <v>122711.96</v>
      </c>
      <c r="X2820" s="3" t="s">
        <v>37</v>
      </c>
    </row>
    <row r="2821" spans="1:24" ht="15.75" customHeight="1">
      <c r="A2821" s="3" t="s">
        <v>24</v>
      </c>
      <c r="B2821" s="3" t="s">
        <v>747</v>
      </c>
      <c r="C2821" s="3" t="s">
        <v>748</v>
      </c>
      <c r="D2821" s="3" t="s">
        <v>1949</v>
      </c>
      <c r="E2821" s="3" t="s">
        <v>1950</v>
      </c>
      <c r="F2821" s="3" t="s">
        <v>29</v>
      </c>
      <c r="G2821" s="3" t="s">
        <v>30</v>
      </c>
      <c r="H2821" s="3" t="s">
        <v>31</v>
      </c>
      <c r="I2821" s="3" t="s">
        <v>32</v>
      </c>
      <c r="J2821" s="3" t="s">
        <v>33</v>
      </c>
      <c r="K2821" s="3" t="s">
        <v>64</v>
      </c>
      <c r="L2821" s="3" t="s">
        <v>767</v>
      </c>
      <c r="M2821" s="3" t="s">
        <v>36</v>
      </c>
      <c r="N2821" s="4">
        <v>13082.44</v>
      </c>
      <c r="O2821" s="4">
        <v>-1625.05</v>
      </c>
      <c r="P2821" s="4">
        <v>0</v>
      </c>
      <c r="Q2821" s="4">
        <v>11457.39</v>
      </c>
      <c r="R2821" s="4">
        <v>0</v>
      </c>
      <c r="S2821" s="4">
        <v>0</v>
      </c>
      <c r="T2821" s="4">
        <v>0</v>
      </c>
      <c r="U2821" s="4">
        <v>11457.39</v>
      </c>
      <c r="V2821" s="4">
        <v>11457.39</v>
      </c>
      <c r="W2821" s="4">
        <v>11457.39</v>
      </c>
      <c r="X2821" s="3" t="s">
        <v>37</v>
      </c>
    </row>
    <row r="2822" spans="1:24" ht="15.75" customHeight="1">
      <c r="A2822" s="3" t="s">
        <v>66</v>
      </c>
      <c r="B2822" s="3" t="s">
        <v>747</v>
      </c>
      <c r="C2822" s="3" t="s">
        <v>748</v>
      </c>
      <c r="D2822" s="3" t="s">
        <v>1949</v>
      </c>
      <c r="E2822" s="3" t="s">
        <v>1950</v>
      </c>
      <c r="F2822" s="3" t="s">
        <v>29</v>
      </c>
      <c r="G2822" s="3" t="s">
        <v>30</v>
      </c>
      <c r="H2822" s="3" t="s">
        <v>67</v>
      </c>
      <c r="I2822" s="3" t="s">
        <v>68</v>
      </c>
      <c r="J2822" s="3" t="s">
        <v>69</v>
      </c>
      <c r="K2822" s="3" t="s">
        <v>70</v>
      </c>
      <c r="L2822" s="3" t="s">
        <v>768</v>
      </c>
      <c r="M2822" s="3" t="s">
        <v>36</v>
      </c>
      <c r="N2822" s="4">
        <v>13500</v>
      </c>
      <c r="O2822" s="4">
        <v>1000</v>
      </c>
      <c r="P2822" s="4">
        <v>0</v>
      </c>
      <c r="Q2822" s="4">
        <v>14500</v>
      </c>
      <c r="R2822" s="4">
        <v>0</v>
      </c>
      <c r="S2822" s="4">
        <v>14500</v>
      </c>
      <c r="T2822" s="4">
        <v>6447.87</v>
      </c>
      <c r="U2822" s="4">
        <v>0</v>
      </c>
      <c r="V2822" s="4">
        <v>8052.13</v>
      </c>
      <c r="W2822" s="4">
        <v>0</v>
      </c>
      <c r="X2822" s="3" t="s">
        <v>37</v>
      </c>
    </row>
    <row r="2823" spans="1:24" ht="15.75" customHeight="1">
      <c r="A2823" s="3" t="s">
        <v>66</v>
      </c>
      <c r="B2823" s="3" t="s">
        <v>747</v>
      </c>
      <c r="C2823" s="3" t="s">
        <v>748</v>
      </c>
      <c r="D2823" s="3" t="s">
        <v>1949</v>
      </c>
      <c r="E2823" s="3" t="s">
        <v>1950</v>
      </c>
      <c r="F2823" s="3" t="s">
        <v>29</v>
      </c>
      <c r="G2823" s="3" t="s">
        <v>30</v>
      </c>
      <c r="H2823" s="3" t="s">
        <v>67</v>
      </c>
      <c r="I2823" s="3" t="s">
        <v>68</v>
      </c>
      <c r="J2823" s="3" t="s">
        <v>69</v>
      </c>
      <c r="K2823" s="3" t="s">
        <v>72</v>
      </c>
      <c r="L2823" s="3" t="s">
        <v>769</v>
      </c>
      <c r="M2823" s="3" t="s">
        <v>36</v>
      </c>
      <c r="N2823" s="4">
        <v>16200</v>
      </c>
      <c r="O2823" s="4">
        <v>1000</v>
      </c>
      <c r="P2823" s="4">
        <v>0</v>
      </c>
      <c r="Q2823" s="4">
        <v>17200</v>
      </c>
      <c r="R2823" s="4">
        <v>0</v>
      </c>
      <c r="S2823" s="4">
        <v>17200</v>
      </c>
      <c r="T2823" s="4">
        <v>6610.62</v>
      </c>
      <c r="U2823" s="4">
        <v>0</v>
      </c>
      <c r="V2823" s="4">
        <v>10589.38</v>
      </c>
      <c r="W2823" s="4">
        <v>0</v>
      </c>
      <c r="X2823" s="3" t="s">
        <v>37</v>
      </c>
    </row>
    <row r="2824" spans="1:24" ht="15.75" customHeight="1">
      <c r="A2824" s="3" t="s">
        <v>66</v>
      </c>
      <c r="B2824" s="3" t="s">
        <v>747</v>
      </c>
      <c r="C2824" s="3" t="s">
        <v>748</v>
      </c>
      <c r="D2824" s="3" t="s">
        <v>1949</v>
      </c>
      <c r="E2824" s="3" t="s">
        <v>1950</v>
      </c>
      <c r="F2824" s="3" t="s">
        <v>29</v>
      </c>
      <c r="G2824" s="3" t="s">
        <v>30</v>
      </c>
      <c r="H2824" s="3" t="s">
        <v>67</v>
      </c>
      <c r="I2824" s="3" t="s">
        <v>68</v>
      </c>
      <c r="J2824" s="3" t="s">
        <v>69</v>
      </c>
      <c r="K2824" s="3" t="s">
        <v>74</v>
      </c>
      <c r="L2824" s="3" t="s">
        <v>770</v>
      </c>
      <c r="M2824" s="3" t="s">
        <v>36</v>
      </c>
      <c r="N2824" s="4">
        <v>4500</v>
      </c>
      <c r="O2824" s="4">
        <v>1000</v>
      </c>
      <c r="P2824" s="4">
        <v>0</v>
      </c>
      <c r="Q2824" s="4">
        <v>5500</v>
      </c>
      <c r="R2824" s="4">
        <v>0</v>
      </c>
      <c r="S2824" s="4">
        <v>5500</v>
      </c>
      <c r="T2824" s="4">
        <v>1624.2</v>
      </c>
      <c r="U2824" s="4">
        <v>0</v>
      </c>
      <c r="V2824" s="4">
        <v>3875.8</v>
      </c>
      <c r="W2824" s="4">
        <v>0</v>
      </c>
      <c r="X2824" s="3" t="s">
        <v>37</v>
      </c>
    </row>
    <row r="2825" spans="1:24" ht="15.75" customHeight="1">
      <c r="A2825" s="3" t="s">
        <v>66</v>
      </c>
      <c r="B2825" s="3" t="s">
        <v>747</v>
      </c>
      <c r="C2825" s="3" t="s">
        <v>748</v>
      </c>
      <c r="D2825" s="3" t="s">
        <v>1949</v>
      </c>
      <c r="E2825" s="3" t="s">
        <v>1950</v>
      </c>
      <c r="F2825" s="3" t="s">
        <v>29</v>
      </c>
      <c r="G2825" s="3" t="s">
        <v>30</v>
      </c>
      <c r="H2825" s="3" t="s">
        <v>67</v>
      </c>
      <c r="I2825" s="3" t="s">
        <v>68</v>
      </c>
      <c r="J2825" s="3" t="s">
        <v>69</v>
      </c>
      <c r="K2825" s="3" t="s">
        <v>304</v>
      </c>
      <c r="L2825" s="3" t="s">
        <v>818</v>
      </c>
      <c r="M2825" s="3" t="s">
        <v>36</v>
      </c>
      <c r="N2825" s="4">
        <v>0</v>
      </c>
      <c r="O2825" s="4">
        <v>505</v>
      </c>
      <c r="P2825" s="4">
        <v>0</v>
      </c>
      <c r="Q2825" s="4">
        <v>505</v>
      </c>
      <c r="R2825" s="4">
        <v>0</v>
      </c>
      <c r="S2825" s="4">
        <v>505</v>
      </c>
      <c r="T2825" s="4">
        <v>0</v>
      </c>
      <c r="U2825" s="4">
        <v>0</v>
      </c>
      <c r="V2825" s="4">
        <v>505</v>
      </c>
      <c r="W2825" s="4">
        <v>0</v>
      </c>
      <c r="X2825" s="3" t="s">
        <v>37</v>
      </c>
    </row>
    <row r="2826" spans="1:24" ht="15.75" customHeight="1">
      <c r="A2826" s="3" t="s">
        <v>66</v>
      </c>
      <c r="B2826" s="3" t="s">
        <v>747</v>
      </c>
      <c r="C2826" s="3" t="s">
        <v>748</v>
      </c>
      <c r="D2826" s="3" t="s">
        <v>1949</v>
      </c>
      <c r="E2826" s="3" t="s">
        <v>1950</v>
      </c>
      <c r="F2826" s="3" t="s">
        <v>29</v>
      </c>
      <c r="G2826" s="3" t="s">
        <v>30</v>
      </c>
      <c r="H2826" s="3" t="s">
        <v>67</v>
      </c>
      <c r="I2826" s="3" t="s">
        <v>68</v>
      </c>
      <c r="J2826" s="3" t="s">
        <v>69</v>
      </c>
      <c r="K2826" s="3" t="s">
        <v>78</v>
      </c>
      <c r="L2826" s="3" t="s">
        <v>771</v>
      </c>
      <c r="M2826" s="3" t="s">
        <v>36</v>
      </c>
      <c r="N2826" s="4">
        <v>2935.07</v>
      </c>
      <c r="O2826" s="4">
        <v>3288.93</v>
      </c>
      <c r="P2826" s="4">
        <v>0</v>
      </c>
      <c r="Q2826" s="4">
        <v>6224</v>
      </c>
      <c r="R2826" s="4">
        <v>0</v>
      </c>
      <c r="S2826" s="4">
        <v>6224</v>
      </c>
      <c r="T2826" s="4">
        <v>6224</v>
      </c>
      <c r="U2826" s="4">
        <v>0</v>
      </c>
      <c r="V2826" s="4">
        <v>0</v>
      </c>
      <c r="W2826" s="4">
        <v>0</v>
      </c>
      <c r="X2826" s="3" t="s">
        <v>37</v>
      </c>
    </row>
    <row r="2827" spans="1:24" ht="15.75" customHeight="1">
      <c r="A2827" s="3" t="s">
        <v>66</v>
      </c>
      <c r="B2827" s="3" t="s">
        <v>747</v>
      </c>
      <c r="C2827" s="3" t="s">
        <v>748</v>
      </c>
      <c r="D2827" s="3" t="s">
        <v>1949</v>
      </c>
      <c r="E2827" s="3" t="s">
        <v>1950</v>
      </c>
      <c r="F2827" s="3" t="s">
        <v>29</v>
      </c>
      <c r="G2827" s="3" t="s">
        <v>30</v>
      </c>
      <c r="H2827" s="3" t="s">
        <v>67</v>
      </c>
      <c r="I2827" s="3" t="s">
        <v>68</v>
      </c>
      <c r="J2827" s="3" t="s">
        <v>69</v>
      </c>
      <c r="K2827" s="3" t="s">
        <v>772</v>
      </c>
      <c r="L2827" s="3" t="s">
        <v>773</v>
      </c>
      <c r="M2827" s="3" t="s">
        <v>36</v>
      </c>
      <c r="N2827" s="4">
        <v>16364</v>
      </c>
      <c r="O2827" s="4">
        <v>0</v>
      </c>
      <c r="P2827" s="4">
        <v>0</v>
      </c>
      <c r="Q2827" s="4">
        <v>16364</v>
      </c>
      <c r="R2827" s="4">
        <v>0</v>
      </c>
      <c r="S2827" s="4">
        <v>12098</v>
      </c>
      <c r="T2827" s="4">
        <v>8348</v>
      </c>
      <c r="U2827" s="4">
        <v>4266</v>
      </c>
      <c r="V2827" s="4">
        <v>8016</v>
      </c>
      <c r="W2827" s="4">
        <v>4266</v>
      </c>
      <c r="X2827" s="3" t="s">
        <v>37</v>
      </c>
    </row>
    <row r="2828" spans="1:24" ht="15.75" customHeight="1">
      <c r="A2828" s="3" t="s">
        <v>66</v>
      </c>
      <c r="B2828" s="3" t="s">
        <v>747</v>
      </c>
      <c r="C2828" s="3" t="s">
        <v>748</v>
      </c>
      <c r="D2828" s="3" t="s">
        <v>1949</v>
      </c>
      <c r="E2828" s="3" t="s">
        <v>1950</v>
      </c>
      <c r="F2828" s="3" t="s">
        <v>29</v>
      </c>
      <c r="G2828" s="3" t="s">
        <v>30</v>
      </c>
      <c r="H2828" s="3" t="s">
        <v>67</v>
      </c>
      <c r="I2828" s="3" t="s">
        <v>68</v>
      </c>
      <c r="J2828" s="3" t="s">
        <v>69</v>
      </c>
      <c r="K2828" s="3" t="s">
        <v>82</v>
      </c>
      <c r="L2828" s="3" t="s">
        <v>774</v>
      </c>
      <c r="M2828" s="3" t="s">
        <v>36</v>
      </c>
      <c r="N2828" s="4">
        <v>159010</v>
      </c>
      <c r="O2828" s="4">
        <v>-4519</v>
      </c>
      <c r="P2828" s="4">
        <v>0</v>
      </c>
      <c r="Q2828" s="4">
        <v>154491</v>
      </c>
      <c r="R2828" s="4">
        <v>0</v>
      </c>
      <c r="S2828" s="4">
        <v>154491</v>
      </c>
      <c r="T2828" s="4">
        <v>77245.119999999995</v>
      </c>
      <c r="U2828" s="4">
        <v>0</v>
      </c>
      <c r="V2828" s="4">
        <v>77245.88</v>
      </c>
      <c r="W2828" s="4">
        <v>0</v>
      </c>
      <c r="X2828" s="3" t="s">
        <v>37</v>
      </c>
    </row>
    <row r="2829" spans="1:24" ht="15.75" customHeight="1">
      <c r="A2829" s="3" t="s">
        <v>66</v>
      </c>
      <c r="B2829" s="3" t="s">
        <v>747</v>
      </c>
      <c r="C2829" s="3" t="s">
        <v>748</v>
      </c>
      <c r="D2829" s="3" t="s">
        <v>1949</v>
      </c>
      <c r="E2829" s="3" t="s">
        <v>1950</v>
      </c>
      <c r="F2829" s="3" t="s">
        <v>29</v>
      </c>
      <c r="G2829" s="3" t="s">
        <v>30</v>
      </c>
      <c r="H2829" s="3" t="s">
        <v>67</v>
      </c>
      <c r="I2829" s="3" t="s">
        <v>68</v>
      </c>
      <c r="J2829" s="3" t="s">
        <v>69</v>
      </c>
      <c r="K2829" s="3" t="s">
        <v>84</v>
      </c>
      <c r="L2829" s="3" t="s">
        <v>775</v>
      </c>
      <c r="M2829" s="3" t="s">
        <v>36</v>
      </c>
      <c r="N2829" s="4">
        <v>144855</v>
      </c>
      <c r="O2829" s="4">
        <v>-6660</v>
      </c>
      <c r="P2829" s="4">
        <v>0</v>
      </c>
      <c r="Q2829" s="4">
        <v>138195</v>
      </c>
      <c r="R2829" s="4">
        <v>0</v>
      </c>
      <c r="S2829" s="4">
        <v>138195</v>
      </c>
      <c r="T2829" s="4">
        <v>53280</v>
      </c>
      <c r="U2829" s="4">
        <v>0</v>
      </c>
      <c r="V2829" s="4">
        <v>84915</v>
      </c>
      <c r="W2829" s="4">
        <v>0</v>
      </c>
      <c r="X2829" s="3" t="s">
        <v>37</v>
      </c>
    </row>
    <row r="2830" spans="1:24" ht="15.75" customHeight="1">
      <c r="A2830" s="3" t="s">
        <v>66</v>
      </c>
      <c r="B2830" s="3" t="s">
        <v>747</v>
      </c>
      <c r="C2830" s="3" t="s">
        <v>748</v>
      </c>
      <c r="D2830" s="3" t="s">
        <v>1949</v>
      </c>
      <c r="E2830" s="3" t="s">
        <v>1950</v>
      </c>
      <c r="F2830" s="3" t="s">
        <v>29</v>
      </c>
      <c r="G2830" s="3" t="s">
        <v>30</v>
      </c>
      <c r="H2830" s="3" t="s">
        <v>67</v>
      </c>
      <c r="I2830" s="3" t="s">
        <v>68</v>
      </c>
      <c r="J2830" s="3" t="s">
        <v>69</v>
      </c>
      <c r="K2830" s="3" t="s">
        <v>290</v>
      </c>
      <c r="L2830" s="3" t="s">
        <v>1922</v>
      </c>
      <c r="M2830" s="3" t="s">
        <v>36</v>
      </c>
      <c r="N2830" s="4">
        <v>2900</v>
      </c>
      <c r="O2830" s="4">
        <v>1000</v>
      </c>
      <c r="P2830" s="4">
        <v>0</v>
      </c>
      <c r="Q2830" s="4">
        <v>3900</v>
      </c>
      <c r="R2830" s="4">
        <v>0</v>
      </c>
      <c r="S2830" s="4">
        <v>2891.25</v>
      </c>
      <c r="T2830" s="4">
        <v>2891.25</v>
      </c>
      <c r="U2830" s="4">
        <v>1008.75</v>
      </c>
      <c r="V2830" s="4">
        <v>1008.75</v>
      </c>
      <c r="W2830" s="4">
        <v>1008.75</v>
      </c>
      <c r="X2830" s="3" t="s">
        <v>37</v>
      </c>
    </row>
    <row r="2831" spans="1:24" ht="15.75" customHeight="1">
      <c r="A2831" s="3" t="s">
        <v>66</v>
      </c>
      <c r="B2831" s="3" t="s">
        <v>747</v>
      </c>
      <c r="C2831" s="3" t="s">
        <v>748</v>
      </c>
      <c r="D2831" s="3" t="s">
        <v>1949</v>
      </c>
      <c r="E2831" s="3" t="s">
        <v>1950</v>
      </c>
      <c r="F2831" s="3" t="s">
        <v>29</v>
      </c>
      <c r="G2831" s="3" t="s">
        <v>30</v>
      </c>
      <c r="H2831" s="3" t="s">
        <v>67</v>
      </c>
      <c r="I2831" s="3" t="s">
        <v>68</v>
      </c>
      <c r="J2831" s="3" t="s">
        <v>69</v>
      </c>
      <c r="K2831" s="3" t="s">
        <v>88</v>
      </c>
      <c r="L2831" s="3" t="s">
        <v>776</v>
      </c>
      <c r="M2831" s="3" t="s">
        <v>36</v>
      </c>
      <c r="N2831" s="4">
        <v>38945.67</v>
      </c>
      <c r="O2831" s="4">
        <v>-24679.93</v>
      </c>
      <c r="P2831" s="4">
        <v>0</v>
      </c>
      <c r="Q2831" s="4">
        <v>14265.74</v>
      </c>
      <c r="R2831" s="4">
        <v>0</v>
      </c>
      <c r="S2831" s="4">
        <v>0</v>
      </c>
      <c r="T2831" s="4">
        <v>0</v>
      </c>
      <c r="U2831" s="4">
        <v>14265.74</v>
      </c>
      <c r="V2831" s="4">
        <v>14265.74</v>
      </c>
      <c r="W2831" s="4">
        <v>14265.74</v>
      </c>
      <c r="X2831" s="3" t="s">
        <v>37</v>
      </c>
    </row>
    <row r="2832" spans="1:24" ht="15.75" customHeight="1">
      <c r="A2832" s="3" t="s">
        <v>66</v>
      </c>
      <c r="B2832" s="3" t="s">
        <v>747</v>
      </c>
      <c r="C2832" s="3" t="s">
        <v>748</v>
      </c>
      <c r="D2832" s="3" t="s">
        <v>1949</v>
      </c>
      <c r="E2832" s="3" t="s">
        <v>1950</v>
      </c>
      <c r="F2832" s="3" t="s">
        <v>29</v>
      </c>
      <c r="G2832" s="3" t="s">
        <v>30</v>
      </c>
      <c r="H2832" s="3" t="s">
        <v>67</v>
      </c>
      <c r="I2832" s="3" t="s">
        <v>68</v>
      </c>
      <c r="J2832" s="3" t="s">
        <v>69</v>
      </c>
      <c r="K2832" s="3" t="s">
        <v>92</v>
      </c>
      <c r="L2832" s="3" t="s">
        <v>777</v>
      </c>
      <c r="M2832" s="3" t="s">
        <v>36</v>
      </c>
      <c r="N2832" s="4">
        <v>5800</v>
      </c>
      <c r="O2832" s="4">
        <v>9000</v>
      </c>
      <c r="P2832" s="4">
        <v>0</v>
      </c>
      <c r="Q2832" s="4">
        <v>14800</v>
      </c>
      <c r="R2832" s="4">
        <v>0</v>
      </c>
      <c r="S2832" s="4">
        <v>6189.8</v>
      </c>
      <c r="T2832" s="4">
        <v>0</v>
      </c>
      <c r="U2832" s="4">
        <v>8610.2000000000007</v>
      </c>
      <c r="V2832" s="4">
        <v>14800</v>
      </c>
      <c r="W2832" s="4">
        <v>8610.2000000000007</v>
      </c>
      <c r="X2832" s="3" t="s">
        <v>37</v>
      </c>
    </row>
    <row r="2833" spans="1:24" ht="15.75" customHeight="1">
      <c r="A2833" s="3" t="s">
        <v>66</v>
      </c>
      <c r="B2833" s="3" t="s">
        <v>747</v>
      </c>
      <c r="C2833" s="3" t="s">
        <v>748</v>
      </c>
      <c r="D2833" s="3" t="s">
        <v>1949</v>
      </c>
      <c r="E2833" s="3" t="s">
        <v>1950</v>
      </c>
      <c r="F2833" s="3" t="s">
        <v>29</v>
      </c>
      <c r="G2833" s="3" t="s">
        <v>30</v>
      </c>
      <c r="H2833" s="3" t="s">
        <v>67</v>
      </c>
      <c r="I2833" s="3" t="s">
        <v>68</v>
      </c>
      <c r="J2833" s="3" t="s">
        <v>69</v>
      </c>
      <c r="K2833" s="3" t="s">
        <v>102</v>
      </c>
      <c r="L2833" s="3" t="s">
        <v>780</v>
      </c>
      <c r="M2833" s="3" t="s">
        <v>36</v>
      </c>
      <c r="N2833" s="4">
        <v>1200</v>
      </c>
      <c r="O2833" s="4">
        <v>2500</v>
      </c>
      <c r="P2833" s="4">
        <v>0</v>
      </c>
      <c r="Q2833" s="4">
        <v>3700</v>
      </c>
      <c r="R2833" s="4">
        <v>0</v>
      </c>
      <c r="S2833" s="4">
        <v>0</v>
      </c>
      <c r="T2833" s="4">
        <v>0</v>
      </c>
      <c r="U2833" s="4">
        <v>3700</v>
      </c>
      <c r="V2833" s="4">
        <v>3700</v>
      </c>
      <c r="W2833" s="4">
        <v>3700</v>
      </c>
      <c r="X2833" s="3" t="s">
        <v>37</v>
      </c>
    </row>
    <row r="2834" spans="1:24" ht="15.75" customHeight="1">
      <c r="A2834" s="3" t="s">
        <v>66</v>
      </c>
      <c r="B2834" s="3" t="s">
        <v>747</v>
      </c>
      <c r="C2834" s="3" t="s">
        <v>748</v>
      </c>
      <c r="D2834" s="3" t="s">
        <v>1949</v>
      </c>
      <c r="E2834" s="3" t="s">
        <v>1950</v>
      </c>
      <c r="F2834" s="3" t="s">
        <v>29</v>
      </c>
      <c r="G2834" s="3" t="s">
        <v>30</v>
      </c>
      <c r="H2834" s="3" t="s">
        <v>67</v>
      </c>
      <c r="I2834" s="3" t="s">
        <v>68</v>
      </c>
      <c r="J2834" s="3" t="s">
        <v>69</v>
      </c>
      <c r="K2834" s="3" t="s">
        <v>573</v>
      </c>
      <c r="L2834" s="3" t="s">
        <v>1923</v>
      </c>
      <c r="M2834" s="3" t="s">
        <v>36</v>
      </c>
      <c r="N2834" s="4">
        <v>7896</v>
      </c>
      <c r="O2834" s="4">
        <v>-1896</v>
      </c>
      <c r="P2834" s="4">
        <v>0</v>
      </c>
      <c r="Q2834" s="4">
        <v>6000</v>
      </c>
      <c r="R2834" s="4">
        <v>0</v>
      </c>
      <c r="S2834" s="4">
        <v>5225.6499999999996</v>
      </c>
      <c r="T2834" s="4">
        <v>150</v>
      </c>
      <c r="U2834" s="4">
        <v>774.35</v>
      </c>
      <c r="V2834" s="4">
        <v>5850</v>
      </c>
      <c r="W2834" s="4">
        <v>774.35</v>
      </c>
      <c r="X2834" s="3" t="s">
        <v>37</v>
      </c>
    </row>
    <row r="2835" spans="1:24" ht="15.75" customHeight="1">
      <c r="A2835" s="3" t="s">
        <v>66</v>
      </c>
      <c r="B2835" s="3" t="s">
        <v>747</v>
      </c>
      <c r="C2835" s="3" t="s">
        <v>748</v>
      </c>
      <c r="D2835" s="3" t="s">
        <v>1949</v>
      </c>
      <c r="E2835" s="3" t="s">
        <v>1950</v>
      </c>
      <c r="F2835" s="3" t="s">
        <v>29</v>
      </c>
      <c r="G2835" s="3" t="s">
        <v>30</v>
      </c>
      <c r="H2835" s="3" t="s">
        <v>67</v>
      </c>
      <c r="I2835" s="3" t="s">
        <v>68</v>
      </c>
      <c r="J2835" s="3" t="s">
        <v>69</v>
      </c>
      <c r="K2835" s="3" t="s">
        <v>106</v>
      </c>
      <c r="L2835" s="3" t="s">
        <v>782</v>
      </c>
      <c r="M2835" s="3" t="s">
        <v>36</v>
      </c>
      <c r="N2835" s="4">
        <v>3186.71</v>
      </c>
      <c r="O2835" s="4">
        <v>0</v>
      </c>
      <c r="P2835" s="4">
        <v>0</v>
      </c>
      <c r="Q2835" s="4">
        <v>3186.71</v>
      </c>
      <c r="R2835" s="4">
        <v>373.53</v>
      </c>
      <c r="S2835" s="4">
        <v>2244.4699999999998</v>
      </c>
      <c r="T2835" s="4">
        <v>2244.4699999999998</v>
      </c>
      <c r="U2835" s="4">
        <v>942.24</v>
      </c>
      <c r="V2835" s="4">
        <v>942.24</v>
      </c>
      <c r="W2835" s="4">
        <v>568.71</v>
      </c>
      <c r="X2835" s="3" t="s">
        <v>37</v>
      </c>
    </row>
    <row r="2836" spans="1:24" ht="15.75" customHeight="1">
      <c r="A2836" s="3" t="s">
        <v>66</v>
      </c>
      <c r="B2836" s="3" t="s">
        <v>747</v>
      </c>
      <c r="C2836" s="3" t="s">
        <v>748</v>
      </c>
      <c r="D2836" s="3" t="s">
        <v>1949</v>
      </c>
      <c r="E2836" s="3" t="s">
        <v>1950</v>
      </c>
      <c r="F2836" s="3" t="s">
        <v>29</v>
      </c>
      <c r="G2836" s="3" t="s">
        <v>30</v>
      </c>
      <c r="H2836" s="3" t="s">
        <v>67</v>
      </c>
      <c r="I2836" s="3" t="s">
        <v>68</v>
      </c>
      <c r="J2836" s="3" t="s">
        <v>69</v>
      </c>
      <c r="K2836" s="3" t="s">
        <v>108</v>
      </c>
      <c r="L2836" s="3" t="s">
        <v>1682</v>
      </c>
      <c r="M2836" s="3" t="s">
        <v>36</v>
      </c>
      <c r="N2836" s="4">
        <v>2000</v>
      </c>
      <c r="O2836" s="4">
        <v>-2000</v>
      </c>
      <c r="P2836" s="4">
        <v>0</v>
      </c>
      <c r="Q2836" s="4">
        <v>0</v>
      </c>
      <c r="R2836" s="4">
        <v>0</v>
      </c>
      <c r="S2836" s="4">
        <v>0</v>
      </c>
      <c r="T2836" s="4">
        <v>0</v>
      </c>
      <c r="U2836" s="4">
        <v>0</v>
      </c>
      <c r="V2836" s="4">
        <v>0</v>
      </c>
      <c r="W2836" s="4">
        <v>0</v>
      </c>
      <c r="X2836" s="3" t="s">
        <v>37</v>
      </c>
    </row>
    <row r="2837" spans="1:24" ht="15.75" customHeight="1">
      <c r="A2837" s="3" t="s">
        <v>66</v>
      </c>
      <c r="B2837" s="3" t="s">
        <v>747</v>
      </c>
      <c r="C2837" s="3" t="s">
        <v>748</v>
      </c>
      <c r="D2837" s="3" t="s">
        <v>1949</v>
      </c>
      <c r="E2837" s="3" t="s">
        <v>1950</v>
      </c>
      <c r="F2837" s="3" t="s">
        <v>29</v>
      </c>
      <c r="G2837" s="3" t="s">
        <v>30</v>
      </c>
      <c r="H2837" s="3" t="s">
        <v>67</v>
      </c>
      <c r="I2837" s="3" t="s">
        <v>68</v>
      </c>
      <c r="J2837" s="3" t="s">
        <v>69</v>
      </c>
      <c r="K2837" s="3" t="s">
        <v>110</v>
      </c>
      <c r="L2837" s="3" t="s">
        <v>783</v>
      </c>
      <c r="M2837" s="3" t="s">
        <v>36</v>
      </c>
      <c r="N2837" s="4">
        <v>26548.83</v>
      </c>
      <c r="O2837" s="4">
        <v>17179</v>
      </c>
      <c r="P2837" s="4">
        <v>0</v>
      </c>
      <c r="Q2837" s="4">
        <v>43727.83</v>
      </c>
      <c r="R2837" s="4">
        <v>2141.9299999999998</v>
      </c>
      <c r="S2837" s="4">
        <v>35585.9</v>
      </c>
      <c r="T2837" s="4">
        <v>35585.9</v>
      </c>
      <c r="U2837" s="4">
        <v>8141.93</v>
      </c>
      <c r="V2837" s="4">
        <v>8141.93</v>
      </c>
      <c r="W2837" s="4">
        <v>6000</v>
      </c>
      <c r="X2837" s="3" t="s">
        <v>37</v>
      </c>
    </row>
    <row r="2838" spans="1:24" ht="15.75" customHeight="1">
      <c r="A2838" s="3" t="s">
        <v>66</v>
      </c>
      <c r="B2838" s="3" t="s">
        <v>747</v>
      </c>
      <c r="C2838" s="3" t="s">
        <v>748</v>
      </c>
      <c r="D2838" s="3" t="s">
        <v>1949</v>
      </c>
      <c r="E2838" s="3" t="s">
        <v>1950</v>
      </c>
      <c r="F2838" s="3" t="s">
        <v>29</v>
      </c>
      <c r="G2838" s="3" t="s">
        <v>30</v>
      </c>
      <c r="H2838" s="3" t="s">
        <v>67</v>
      </c>
      <c r="I2838" s="3" t="s">
        <v>68</v>
      </c>
      <c r="J2838" s="3" t="s">
        <v>69</v>
      </c>
      <c r="K2838" s="3" t="s">
        <v>310</v>
      </c>
      <c r="L2838" s="3" t="s">
        <v>784</v>
      </c>
      <c r="M2838" s="3" t="s">
        <v>36</v>
      </c>
      <c r="N2838" s="4">
        <v>6169.37</v>
      </c>
      <c r="O2838" s="4">
        <v>-800</v>
      </c>
      <c r="P2838" s="4">
        <v>0</v>
      </c>
      <c r="Q2838" s="4">
        <v>5369.37</v>
      </c>
      <c r="R2838" s="4">
        <v>0</v>
      </c>
      <c r="S2838" s="4">
        <v>4872.54</v>
      </c>
      <c r="T2838" s="4">
        <v>4732.54</v>
      </c>
      <c r="U2838" s="4">
        <v>496.83</v>
      </c>
      <c r="V2838" s="4">
        <v>636.83000000000004</v>
      </c>
      <c r="W2838" s="4">
        <v>496.83</v>
      </c>
      <c r="X2838" s="3" t="s">
        <v>37</v>
      </c>
    </row>
    <row r="2839" spans="1:24" ht="15.75" customHeight="1">
      <c r="A2839" s="3" t="s">
        <v>66</v>
      </c>
      <c r="B2839" s="3" t="s">
        <v>747</v>
      </c>
      <c r="C2839" s="3" t="s">
        <v>748</v>
      </c>
      <c r="D2839" s="3" t="s">
        <v>1949</v>
      </c>
      <c r="E2839" s="3" t="s">
        <v>1950</v>
      </c>
      <c r="F2839" s="3" t="s">
        <v>29</v>
      </c>
      <c r="G2839" s="3" t="s">
        <v>30</v>
      </c>
      <c r="H2839" s="3" t="s">
        <v>67</v>
      </c>
      <c r="I2839" s="3" t="s">
        <v>68</v>
      </c>
      <c r="J2839" s="3" t="s">
        <v>69</v>
      </c>
      <c r="K2839" s="3" t="s">
        <v>581</v>
      </c>
      <c r="L2839" s="3" t="s">
        <v>1937</v>
      </c>
      <c r="M2839" s="3" t="s">
        <v>36</v>
      </c>
      <c r="N2839" s="4">
        <v>0</v>
      </c>
      <c r="O2839" s="4">
        <v>200</v>
      </c>
      <c r="P2839" s="4">
        <v>0</v>
      </c>
      <c r="Q2839" s="4">
        <v>200</v>
      </c>
      <c r="R2839" s="4">
        <v>0</v>
      </c>
      <c r="S2839" s="4">
        <v>75.5</v>
      </c>
      <c r="T2839" s="4">
        <v>75.5</v>
      </c>
      <c r="U2839" s="4">
        <v>124.5</v>
      </c>
      <c r="V2839" s="4">
        <v>124.5</v>
      </c>
      <c r="W2839" s="4">
        <v>124.5</v>
      </c>
      <c r="X2839" s="3" t="s">
        <v>37</v>
      </c>
    </row>
    <row r="2840" spans="1:24" ht="15.75" customHeight="1">
      <c r="A2840" s="3" t="s">
        <v>66</v>
      </c>
      <c r="B2840" s="3" t="s">
        <v>747</v>
      </c>
      <c r="C2840" s="3" t="s">
        <v>748</v>
      </c>
      <c r="D2840" s="3" t="s">
        <v>1949</v>
      </c>
      <c r="E2840" s="3" t="s">
        <v>1950</v>
      </c>
      <c r="F2840" s="3" t="s">
        <v>29</v>
      </c>
      <c r="G2840" s="3" t="s">
        <v>30</v>
      </c>
      <c r="H2840" s="3" t="s">
        <v>67</v>
      </c>
      <c r="I2840" s="3" t="s">
        <v>68</v>
      </c>
      <c r="J2840" s="3" t="s">
        <v>69</v>
      </c>
      <c r="K2840" s="3" t="s">
        <v>112</v>
      </c>
      <c r="L2840" s="3" t="s">
        <v>785</v>
      </c>
      <c r="M2840" s="3" t="s">
        <v>36</v>
      </c>
      <c r="N2840" s="4">
        <v>1062.98</v>
      </c>
      <c r="O2840" s="4">
        <v>800</v>
      </c>
      <c r="P2840" s="4">
        <v>0</v>
      </c>
      <c r="Q2840" s="4">
        <v>1862.98</v>
      </c>
      <c r="R2840" s="4">
        <v>0.8</v>
      </c>
      <c r="S2840" s="4">
        <v>385.2</v>
      </c>
      <c r="T2840" s="4">
        <v>385.2</v>
      </c>
      <c r="U2840" s="4">
        <v>1477.78</v>
      </c>
      <c r="V2840" s="4">
        <v>1477.78</v>
      </c>
      <c r="W2840" s="4">
        <v>1476.98</v>
      </c>
      <c r="X2840" s="3" t="s">
        <v>37</v>
      </c>
    </row>
    <row r="2841" spans="1:24" ht="15.75" customHeight="1">
      <c r="A2841" s="3" t="s">
        <v>66</v>
      </c>
      <c r="B2841" s="3" t="s">
        <v>747</v>
      </c>
      <c r="C2841" s="3" t="s">
        <v>748</v>
      </c>
      <c r="D2841" s="3" t="s">
        <v>1949</v>
      </c>
      <c r="E2841" s="3" t="s">
        <v>1950</v>
      </c>
      <c r="F2841" s="3" t="s">
        <v>29</v>
      </c>
      <c r="G2841" s="3" t="s">
        <v>30</v>
      </c>
      <c r="H2841" s="3" t="s">
        <v>67</v>
      </c>
      <c r="I2841" s="3" t="s">
        <v>68</v>
      </c>
      <c r="J2841" s="3" t="s">
        <v>69</v>
      </c>
      <c r="K2841" s="3" t="s">
        <v>312</v>
      </c>
      <c r="L2841" s="3" t="s">
        <v>821</v>
      </c>
      <c r="M2841" s="3" t="s">
        <v>36</v>
      </c>
      <c r="N2841" s="4">
        <v>82</v>
      </c>
      <c r="O2841" s="4">
        <v>200</v>
      </c>
      <c r="P2841" s="4">
        <v>0</v>
      </c>
      <c r="Q2841" s="4">
        <v>282</v>
      </c>
      <c r="R2841" s="4">
        <v>0</v>
      </c>
      <c r="S2841" s="4">
        <v>0</v>
      </c>
      <c r="T2841" s="4">
        <v>0</v>
      </c>
      <c r="U2841" s="4">
        <v>282</v>
      </c>
      <c r="V2841" s="4">
        <v>282</v>
      </c>
      <c r="W2841" s="4">
        <v>282</v>
      </c>
      <c r="X2841" s="3" t="s">
        <v>37</v>
      </c>
    </row>
    <row r="2842" spans="1:24" ht="15.75" customHeight="1">
      <c r="A2842" s="3" t="s">
        <v>66</v>
      </c>
      <c r="B2842" s="3" t="s">
        <v>747</v>
      </c>
      <c r="C2842" s="3" t="s">
        <v>748</v>
      </c>
      <c r="D2842" s="3" t="s">
        <v>1949</v>
      </c>
      <c r="E2842" s="3" t="s">
        <v>1950</v>
      </c>
      <c r="F2842" s="3" t="s">
        <v>29</v>
      </c>
      <c r="G2842" s="3" t="s">
        <v>30</v>
      </c>
      <c r="H2842" s="3" t="s">
        <v>67</v>
      </c>
      <c r="I2842" s="3" t="s">
        <v>68</v>
      </c>
      <c r="J2842" s="3" t="s">
        <v>69</v>
      </c>
      <c r="K2842" s="3" t="s">
        <v>585</v>
      </c>
      <c r="L2842" s="3" t="s">
        <v>1931</v>
      </c>
      <c r="M2842" s="3" t="s">
        <v>36</v>
      </c>
      <c r="N2842" s="4">
        <v>0</v>
      </c>
      <c r="O2842" s="4">
        <v>572</v>
      </c>
      <c r="P2842" s="4">
        <v>0</v>
      </c>
      <c r="Q2842" s="4">
        <v>572</v>
      </c>
      <c r="R2842" s="4">
        <v>0</v>
      </c>
      <c r="S2842" s="4">
        <v>572</v>
      </c>
      <c r="T2842" s="4">
        <v>0</v>
      </c>
      <c r="U2842" s="4">
        <v>0</v>
      </c>
      <c r="V2842" s="4">
        <v>572</v>
      </c>
      <c r="W2842" s="4">
        <v>0</v>
      </c>
      <c r="X2842" s="3" t="s">
        <v>37</v>
      </c>
    </row>
    <row r="2843" spans="1:24" ht="15.75" customHeight="1">
      <c r="A2843" s="3" t="s">
        <v>66</v>
      </c>
      <c r="B2843" s="3" t="s">
        <v>747</v>
      </c>
      <c r="C2843" s="3" t="s">
        <v>748</v>
      </c>
      <c r="D2843" s="3" t="s">
        <v>1949</v>
      </c>
      <c r="E2843" s="3" t="s">
        <v>1950</v>
      </c>
      <c r="F2843" s="3" t="s">
        <v>29</v>
      </c>
      <c r="G2843" s="3" t="s">
        <v>30</v>
      </c>
      <c r="H2843" s="3" t="s">
        <v>67</v>
      </c>
      <c r="I2843" s="3" t="s">
        <v>68</v>
      </c>
      <c r="J2843" s="3" t="s">
        <v>69</v>
      </c>
      <c r="K2843" s="3" t="s">
        <v>742</v>
      </c>
      <c r="L2843" s="3" t="s">
        <v>1683</v>
      </c>
      <c r="M2843" s="3" t="s">
        <v>36</v>
      </c>
      <c r="N2843" s="4">
        <v>0</v>
      </c>
      <c r="O2843" s="4">
        <v>3410</v>
      </c>
      <c r="P2843" s="4">
        <v>0</v>
      </c>
      <c r="Q2843" s="4">
        <v>3410</v>
      </c>
      <c r="R2843" s="4">
        <v>0</v>
      </c>
      <c r="S2843" s="4">
        <v>3410</v>
      </c>
      <c r="T2843" s="4">
        <v>0</v>
      </c>
      <c r="U2843" s="4">
        <v>0</v>
      </c>
      <c r="V2843" s="4">
        <v>3410</v>
      </c>
      <c r="W2843" s="4">
        <v>0</v>
      </c>
      <c r="X2843" s="3" t="s">
        <v>37</v>
      </c>
    </row>
    <row r="2844" spans="1:24" ht="15.75" customHeight="1">
      <c r="A2844" s="3" t="s">
        <v>66</v>
      </c>
      <c r="B2844" s="3" t="s">
        <v>747</v>
      </c>
      <c r="C2844" s="3" t="s">
        <v>748</v>
      </c>
      <c r="D2844" s="3" t="s">
        <v>1949</v>
      </c>
      <c r="E2844" s="3" t="s">
        <v>1950</v>
      </c>
      <c r="F2844" s="3" t="s">
        <v>29</v>
      </c>
      <c r="G2844" s="3" t="s">
        <v>30</v>
      </c>
      <c r="H2844" s="3" t="s">
        <v>67</v>
      </c>
      <c r="I2844" s="3" t="s">
        <v>68</v>
      </c>
      <c r="J2844" s="3" t="s">
        <v>69</v>
      </c>
      <c r="K2844" s="3" t="s">
        <v>744</v>
      </c>
      <c r="L2844" s="3" t="s">
        <v>1924</v>
      </c>
      <c r="M2844" s="3" t="s">
        <v>36</v>
      </c>
      <c r="N2844" s="4">
        <v>705.4</v>
      </c>
      <c r="O2844" s="4">
        <v>2000</v>
      </c>
      <c r="P2844" s="4">
        <v>0</v>
      </c>
      <c r="Q2844" s="4">
        <v>2705.4</v>
      </c>
      <c r="R2844" s="4">
        <v>0</v>
      </c>
      <c r="S2844" s="4">
        <v>0</v>
      </c>
      <c r="T2844" s="4">
        <v>0</v>
      </c>
      <c r="U2844" s="4">
        <v>2705.4</v>
      </c>
      <c r="V2844" s="4">
        <v>2705.4</v>
      </c>
      <c r="W2844" s="4">
        <v>2705.4</v>
      </c>
      <c r="X2844" s="3" t="s">
        <v>37</v>
      </c>
    </row>
    <row r="2845" spans="1:24" ht="15.75" customHeight="1">
      <c r="A2845" s="3" t="s">
        <v>66</v>
      </c>
      <c r="B2845" s="3" t="s">
        <v>747</v>
      </c>
      <c r="C2845" s="3" t="s">
        <v>748</v>
      </c>
      <c r="D2845" s="3" t="s">
        <v>1949</v>
      </c>
      <c r="E2845" s="3" t="s">
        <v>1950</v>
      </c>
      <c r="F2845" s="3" t="s">
        <v>29</v>
      </c>
      <c r="G2845" s="3" t="s">
        <v>30</v>
      </c>
      <c r="H2845" s="3" t="s">
        <v>67</v>
      </c>
      <c r="I2845" s="3" t="s">
        <v>68</v>
      </c>
      <c r="J2845" s="3" t="s">
        <v>69</v>
      </c>
      <c r="K2845" s="3" t="s">
        <v>351</v>
      </c>
      <c r="L2845" s="3" t="s">
        <v>1951</v>
      </c>
      <c r="M2845" s="3" t="s">
        <v>36</v>
      </c>
      <c r="N2845" s="4">
        <v>4417.8</v>
      </c>
      <c r="O2845" s="4">
        <v>-3917.8</v>
      </c>
      <c r="P2845" s="4">
        <v>0</v>
      </c>
      <c r="Q2845" s="4">
        <v>500</v>
      </c>
      <c r="R2845" s="4">
        <v>0</v>
      </c>
      <c r="S2845" s="4">
        <v>0</v>
      </c>
      <c r="T2845" s="4">
        <v>0</v>
      </c>
      <c r="U2845" s="4">
        <v>500</v>
      </c>
      <c r="V2845" s="4">
        <v>500</v>
      </c>
      <c r="W2845" s="4">
        <v>500</v>
      </c>
      <c r="X2845" s="3" t="s">
        <v>37</v>
      </c>
    </row>
    <row r="2846" spans="1:24" ht="15.75" customHeight="1">
      <c r="A2846" s="3" t="s">
        <v>66</v>
      </c>
      <c r="B2846" s="3" t="s">
        <v>747</v>
      </c>
      <c r="C2846" s="3" t="s">
        <v>748</v>
      </c>
      <c r="D2846" s="3" t="s">
        <v>1949</v>
      </c>
      <c r="E2846" s="3" t="s">
        <v>1950</v>
      </c>
      <c r="F2846" s="3" t="s">
        <v>29</v>
      </c>
      <c r="G2846" s="3" t="s">
        <v>30</v>
      </c>
      <c r="H2846" s="3" t="s">
        <v>67</v>
      </c>
      <c r="I2846" s="3" t="s">
        <v>68</v>
      </c>
      <c r="J2846" s="3" t="s">
        <v>69</v>
      </c>
      <c r="K2846" s="3" t="s">
        <v>405</v>
      </c>
      <c r="L2846" s="3" t="s">
        <v>825</v>
      </c>
      <c r="M2846" s="3" t="s">
        <v>36</v>
      </c>
      <c r="N2846" s="4">
        <v>1100</v>
      </c>
      <c r="O2846" s="4">
        <v>-600</v>
      </c>
      <c r="P2846" s="4">
        <v>0</v>
      </c>
      <c r="Q2846" s="4">
        <v>500</v>
      </c>
      <c r="R2846" s="4">
        <v>0</v>
      </c>
      <c r="S2846" s="4">
        <v>0</v>
      </c>
      <c r="T2846" s="4">
        <v>0</v>
      </c>
      <c r="U2846" s="4">
        <v>500</v>
      </c>
      <c r="V2846" s="4">
        <v>500</v>
      </c>
      <c r="W2846" s="4">
        <v>500</v>
      </c>
      <c r="X2846" s="3" t="s">
        <v>37</v>
      </c>
    </row>
    <row r="2847" spans="1:24" ht="15.75" customHeight="1">
      <c r="A2847" s="3" t="s">
        <v>114</v>
      </c>
      <c r="B2847" s="3" t="s">
        <v>747</v>
      </c>
      <c r="C2847" s="3" t="s">
        <v>748</v>
      </c>
      <c r="D2847" s="3" t="s">
        <v>1949</v>
      </c>
      <c r="E2847" s="3" t="s">
        <v>1950</v>
      </c>
      <c r="F2847" s="3" t="s">
        <v>29</v>
      </c>
      <c r="G2847" s="3" t="s">
        <v>30</v>
      </c>
      <c r="H2847" s="3" t="s">
        <v>67</v>
      </c>
      <c r="I2847" s="3" t="s">
        <v>68</v>
      </c>
      <c r="J2847" s="3" t="s">
        <v>115</v>
      </c>
      <c r="K2847" s="3" t="s">
        <v>116</v>
      </c>
      <c r="L2847" s="3" t="s">
        <v>787</v>
      </c>
      <c r="M2847" s="3" t="s">
        <v>36</v>
      </c>
      <c r="N2847" s="4">
        <v>500</v>
      </c>
      <c r="O2847" s="4">
        <v>0</v>
      </c>
      <c r="P2847" s="4">
        <v>0</v>
      </c>
      <c r="Q2847" s="4">
        <v>500</v>
      </c>
      <c r="R2847" s="4">
        <v>0</v>
      </c>
      <c r="S2847" s="4">
        <v>0</v>
      </c>
      <c r="T2847" s="4">
        <v>0</v>
      </c>
      <c r="U2847" s="4">
        <v>500</v>
      </c>
      <c r="V2847" s="4">
        <v>500</v>
      </c>
      <c r="W2847" s="4">
        <v>500</v>
      </c>
      <c r="X2847" s="3" t="s">
        <v>37</v>
      </c>
    </row>
    <row r="2848" spans="1:24" ht="15.75" customHeight="1">
      <c r="A2848" s="3" t="s">
        <v>118</v>
      </c>
      <c r="B2848" s="3" t="s">
        <v>747</v>
      </c>
      <c r="C2848" s="3" t="s">
        <v>748</v>
      </c>
      <c r="D2848" s="3" t="s">
        <v>1949</v>
      </c>
      <c r="E2848" s="3" t="s">
        <v>1950</v>
      </c>
      <c r="F2848" s="3" t="s">
        <v>788</v>
      </c>
      <c r="G2848" s="3" t="s">
        <v>789</v>
      </c>
      <c r="H2848" s="3" t="s">
        <v>790</v>
      </c>
      <c r="I2848" s="3" t="s">
        <v>791</v>
      </c>
      <c r="J2848" s="3" t="s">
        <v>123</v>
      </c>
      <c r="K2848" s="3" t="s">
        <v>169</v>
      </c>
      <c r="L2848" s="3" t="s">
        <v>826</v>
      </c>
      <c r="M2848" s="3" t="s">
        <v>126</v>
      </c>
      <c r="N2848" s="4">
        <v>80130</v>
      </c>
      <c r="O2848" s="4">
        <v>38524.239999999998</v>
      </c>
      <c r="P2848" s="4">
        <v>0</v>
      </c>
      <c r="Q2848" s="4">
        <v>118654.24</v>
      </c>
      <c r="R2848" s="4">
        <v>88677.18</v>
      </c>
      <c r="S2848" s="4">
        <v>0</v>
      </c>
      <c r="T2848" s="4">
        <v>0</v>
      </c>
      <c r="U2848" s="4">
        <v>118654.24</v>
      </c>
      <c r="V2848" s="4">
        <v>118654.24</v>
      </c>
      <c r="W2848" s="4">
        <v>29977.06</v>
      </c>
      <c r="X2848" s="3" t="s">
        <v>127</v>
      </c>
    </row>
    <row r="2849" spans="1:24" ht="15.75" customHeight="1">
      <c r="A2849" s="3" t="s">
        <v>118</v>
      </c>
      <c r="B2849" s="3" t="s">
        <v>747</v>
      </c>
      <c r="C2849" s="3" t="s">
        <v>748</v>
      </c>
      <c r="D2849" s="3" t="s">
        <v>1949</v>
      </c>
      <c r="E2849" s="3" t="s">
        <v>1950</v>
      </c>
      <c r="F2849" s="3" t="s">
        <v>788</v>
      </c>
      <c r="G2849" s="3" t="s">
        <v>789</v>
      </c>
      <c r="H2849" s="3" t="s">
        <v>790</v>
      </c>
      <c r="I2849" s="3" t="s">
        <v>791</v>
      </c>
      <c r="J2849" s="3" t="s">
        <v>123</v>
      </c>
      <c r="K2849" s="3" t="s">
        <v>1194</v>
      </c>
      <c r="L2849" s="3" t="s">
        <v>1952</v>
      </c>
      <c r="M2849" s="3" t="s">
        <v>126</v>
      </c>
      <c r="N2849" s="4">
        <v>20000</v>
      </c>
      <c r="O2849" s="4">
        <v>10753.24</v>
      </c>
      <c r="P2849" s="4">
        <v>0</v>
      </c>
      <c r="Q2849" s="4">
        <v>30753.24</v>
      </c>
      <c r="R2849" s="4">
        <v>499.47</v>
      </c>
      <c r="S2849" s="4">
        <v>14500.53</v>
      </c>
      <c r="T2849" s="4">
        <v>14068.77</v>
      </c>
      <c r="U2849" s="4">
        <v>16252.71</v>
      </c>
      <c r="V2849" s="4">
        <v>16684.47</v>
      </c>
      <c r="W2849" s="4">
        <v>15753.24</v>
      </c>
      <c r="X2849" s="3" t="s">
        <v>127</v>
      </c>
    </row>
    <row r="2850" spans="1:24" ht="15.75" customHeight="1">
      <c r="A2850" s="3" t="s">
        <v>235</v>
      </c>
      <c r="B2850" s="3" t="s">
        <v>747</v>
      </c>
      <c r="C2850" s="3" t="s">
        <v>748</v>
      </c>
      <c r="D2850" s="3" t="s">
        <v>1949</v>
      </c>
      <c r="E2850" s="3" t="s">
        <v>1950</v>
      </c>
      <c r="F2850" s="3" t="s">
        <v>788</v>
      </c>
      <c r="G2850" s="3" t="s">
        <v>789</v>
      </c>
      <c r="H2850" s="3" t="s">
        <v>790</v>
      </c>
      <c r="I2850" s="3" t="s">
        <v>791</v>
      </c>
      <c r="J2850" s="3" t="s">
        <v>236</v>
      </c>
      <c r="K2850" s="3" t="s">
        <v>241</v>
      </c>
      <c r="L2850" s="3" t="s">
        <v>1932</v>
      </c>
      <c r="M2850" s="3" t="s">
        <v>126</v>
      </c>
      <c r="N2850" s="4">
        <v>240000</v>
      </c>
      <c r="O2850" s="4">
        <v>130722.52</v>
      </c>
      <c r="P2850" s="4">
        <v>0</v>
      </c>
      <c r="Q2850" s="4">
        <v>370722.52</v>
      </c>
      <c r="R2850" s="4">
        <v>2.8</v>
      </c>
      <c r="S2850" s="4">
        <v>241517.2</v>
      </c>
      <c r="T2850" s="4">
        <v>229764.25</v>
      </c>
      <c r="U2850" s="4">
        <v>129205.32</v>
      </c>
      <c r="V2850" s="4">
        <v>140958.26999999999</v>
      </c>
      <c r="W2850" s="4">
        <v>129202.52</v>
      </c>
      <c r="X2850" s="3" t="s">
        <v>127</v>
      </c>
    </row>
    <row r="2851" spans="1:24" ht="15.75" customHeight="1">
      <c r="A2851" s="3" t="s">
        <v>243</v>
      </c>
      <c r="B2851" s="3" t="s">
        <v>747</v>
      </c>
      <c r="C2851" s="3" t="s">
        <v>748</v>
      </c>
      <c r="D2851" s="3" t="s">
        <v>1949</v>
      </c>
      <c r="E2851" s="3" t="s">
        <v>1950</v>
      </c>
      <c r="F2851" s="3" t="s">
        <v>29</v>
      </c>
      <c r="G2851" s="3" t="s">
        <v>30</v>
      </c>
      <c r="H2851" s="3" t="s">
        <v>67</v>
      </c>
      <c r="I2851" s="3" t="s">
        <v>68</v>
      </c>
      <c r="J2851" s="3" t="s">
        <v>244</v>
      </c>
      <c r="K2851" s="3" t="s">
        <v>248</v>
      </c>
      <c r="L2851" s="3" t="s">
        <v>1926</v>
      </c>
      <c r="M2851" s="3" t="s">
        <v>36</v>
      </c>
      <c r="N2851" s="4">
        <v>3400</v>
      </c>
      <c r="O2851" s="4">
        <v>1417.8</v>
      </c>
      <c r="P2851" s="4">
        <v>0</v>
      </c>
      <c r="Q2851" s="4">
        <v>4817.8</v>
      </c>
      <c r="R2851" s="4">
        <v>0</v>
      </c>
      <c r="S2851" s="4">
        <v>0</v>
      </c>
      <c r="T2851" s="4">
        <v>0</v>
      </c>
      <c r="U2851" s="4">
        <v>4817.8</v>
      </c>
      <c r="V2851" s="4">
        <v>4817.8</v>
      </c>
      <c r="W2851" s="4">
        <v>4817.8</v>
      </c>
      <c r="X2851" s="3" t="s">
        <v>247</v>
      </c>
    </row>
    <row r="2852" spans="1:24" ht="15.75" customHeight="1">
      <c r="A2852" s="3" t="s">
        <v>243</v>
      </c>
      <c r="B2852" s="3" t="s">
        <v>747</v>
      </c>
      <c r="C2852" s="3" t="s">
        <v>748</v>
      </c>
      <c r="D2852" s="3" t="s">
        <v>1949</v>
      </c>
      <c r="E2852" s="3" t="s">
        <v>1950</v>
      </c>
      <c r="F2852" s="3" t="s">
        <v>788</v>
      </c>
      <c r="G2852" s="3" t="s">
        <v>789</v>
      </c>
      <c r="H2852" s="3" t="s">
        <v>790</v>
      </c>
      <c r="I2852" s="3" t="s">
        <v>791</v>
      </c>
      <c r="J2852" s="3" t="s">
        <v>244</v>
      </c>
      <c r="K2852" s="3" t="s">
        <v>245</v>
      </c>
      <c r="L2852" s="3" t="s">
        <v>810</v>
      </c>
      <c r="M2852" s="3" t="s">
        <v>126</v>
      </c>
      <c r="N2852" s="4">
        <v>8500</v>
      </c>
      <c r="O2852" s="4">
        <v>0</v>
      </c>
      <c r="P2852" s="4">
        <v>0</v>
      </c>
      <c r="Q2852" s="4">
        <v>8500</v>
      </c>
      <c r="R2852" s="4">
        <v>0</v>
      </c>
      <c r="S2852" s="4">
        <v>0</v>
      </c>
      <c r="T2852" s="4">
        <v>0</v>
      </c>
      <c r="U2852" s="4">
        <v>8500</v>
      </c>
      <c r="V2852" s="4">
        <v>8500</v>
      </c>
      <c r="W2852" s="4">
        <v>8500</v>
      </c>
      <c r="X2852" s="3" t="s">
        <v>247</v>
      </c>
    </row>
    <row r="2853" spans="1:24" ht="15.75" customHeight="1">
      <c r="A2853" s="3" t="s">
        <v>243</v>
      </c>
      <c r="B2853" s="3" t="s">
        <v>747</v>
      </c>
      <c r="C2853" s="3" t="s">
        <v>748</v>
      </c>
      <c r="D2853" s="3" t="s">
        <v>1949</v>
      </c>
      <c r="E2853" s="3" t="s">
        <v>1950</v>
      </c>
      <c r="F2853" s="3" t="s">
        <v>788</v>
      </c>
      <c r="G2853" s="3" t="s">
        <v>789</v>
      </c>
      <c r="H2853" s="3" t="s">
        <v>790</v>
      </c>
      <c r="I2853" s="3" t="s">
        <v>791</v>
      </c>
      <c r="J2853" s="3" t="s">
        <v>244</v>
      </c>
      <c r="K2853" s="3" t="s">
        <v>250</v>
      </c>
      <c r="L2853" s="3" t="s">
        <v>812</v>
      </c>
      <c r="M2853" s="3" t="s">
        <v>126</v>
      </c>
      <c r="N2853" s="4">
        <v>25716</v>
      </c>
      <c r="O2853" s="4">
        <v>0</v>
      </c>
      <c r="P2853" s="4">
        <v>0</v>
      </c>
      <c r="Q2853" s="4">
        <v>25716</v>
      </c>
      <c r="R2853" s="4">
        <v>11849</v>
      </c>
      <c r="S2853" s="4">
        <v>0</v>
      </c>
      <c r="T2853" s="4">
        <v>0</v>
      </c>
      <c r="U2853" s="4">
        <v>25716</v>
      </c>
      <c r="V2853" s="4">
        <v>25716</v>
      </c>
      <c r="W2853" s="4">
        <v>13867</v>
      </c>
      <c r="X2853" s="3" t="s">
        <v>247</v>
      </c>
    </row>
    <row r="2854" spans="1:24" ht="15.75" customHeight="1">
      <c r="A2854" s="3" t="s">
        <v>262</v>
      </c>
      <c r="B2854" s="3" t="s">
        <v>747</v>
      </c>
      <c r="C2854" s="3" t="s">
        <v>748</v>
      </c>
      <c r="D2854" s="3" t="s">
        <v>1949</v>
      </c>
      <c r="E2854" s="3" t="s">
        <v>1950</v>
      </c>
      <c r="F2854" s="3" t="s">
        <v>29</v>
      </c>
      <c r="G2854" s="3" t="s">
        <v>30</v>
      </c>
      <c r="H2854" s="3" t="s">
        <v>31</v>
      </c>
      <c r="I2854" s="3" t="s">
        <v>32</v>
      </c>
      <c r="J2854" s="3" t="s">
        <v>263</v>
      </c>
      <c r="K2854" s="3" t="s">
        <v>264</v>
      </c>
      <c r="L2854" s="3" t="s">
        <v>1716</v>
      </c>
      <c r="M2854" s="3" t="s">
        <v>36</v>
      </c>
      <c r="N2854" s="4">
        <v>0</v>
      </c>
      <c r="O2854" s="4">
        <v>4758.96</v>
      </c>
      <c r="P2854" s="4">
        <v>0</v>
      </c>
      <c r="Q2854" s="4">
        <v>4758.96</v>
      </c>
      <c r="R2854" s="4">
        <v>0</v>
      </c>
      <c r="S2854" s="4">
        <v>4699.96</v>
      </c>
      <c r="T2854" s="4">
        <v>4699.96</v>
      </c>
      <c r="U2854" s="4">
        <v>59</v>
      </c>
      <c r="V2854" s="4">
        <v>59</v>
      </c>
      <c r="W2854" s="4">
        <v>59</v>
      </c>
      <c r="X2854" s="3" t="s">
        <v>266</v>
      </c>
    </row>
    <row r="2855" spans="1:24" ht="15.75" customHeight="1">
      <c r="A2855" s="3" t="s">
        <v>24</v>
      </c>
      <c r="B2855" s="3" t="s">
        <v>25</v>
      </c>
      <c r="C2855" s="3" t="s">
        <v>26</v>
      </c>
      <c r="D2855" s="3" t="s">
        <v>1953</v>
      </c>
      <c r="E2855" s="3" t="s">
        <v>1954</v>
      </c>
      <c r="F2855" s="3" t="s">
        <v>29</v>
      </c>
      <c r="G2855" s="3" t="s">
        <v>30</v>
      </c>
      <c r="H2855" s="3" t="s">
        <v>31</v>
      </c>
      <c r="I2855" s="3" t="s">
        <v>32</v>
      </c>
      <c r="J2855" s="3" t="s">
        <v>33</v>
      </c>
      <c r="K2855" s="3" t="s">
        <v>34</v>
      </c>
      <c r="L2855" s="3" t="s">
        <v>35</v>
      </c>
      <c r="M2855" s="3" t="s">
        <v>36</v>
      </c>
      <c r="N2855" s="4">
        <v>427140</v>
      </c>
      <c r="O2855" s="4">
        <v>0</v>
      </c>
      <c r="P2855" s="4">
        <v>0</v>
      </c>
      <c r="Q2855" s="4">
        <v>427140</v>
      </c>
      <c r="R2855" s="4">
        <v>0</v>
      </c>
      <c r="S2855" s="4">
        <v>149091.67000000001</v>
      </c>
      <c r="T2855" s="4">
        <v>148175</v>
      </c>
      <c r="U2855" s="4">
        <v>278048.33</v>
      </c>
      <c r="V2855" s="4">
        <v>278965</v>
      </c>
      <c r="W2855" s="4">
        <v>278048.33</v>
      </c>
      <c r="X2855" s="3" t="s">
        <v>37</v>
      </c>
    </row>
    <row r="2856" spans="1:24" ht="15.75" customHeight="1">
      <c r="A2856" s="3" t="s">
        <v>24</v>
      </c>
      <c r="B2856" s="3" t="s">
        <v>25</v>
      </c>
      <c r="C2856" s="3" t="s">
        <v>26</v>
      </c>
      <c r="D2856" s="3" t="s">
        <v>1953</v>
      </c>
      <c r="E2856" s="3" t="s">
        <v>1954</v>
      </c>
      <c r="F2856" s="3" t="s">
        <v>29</v>
      </c>
      <c r="G2856" s="3" t="s">
        <v>30</v>
      </c>
      <c r="H2856" s="3" t="s">
        <v>31</v>
      </c>
      <c r="I2856" s="3" t="s">
        <v>32</v>
      </c>
      <c r="J2856" s="3" t="s">
        <v>33</v>
      </c>
      <c r="K2856" s="3" t="s">
        <v>40</v>
      </c>
      <c r="L2856" s="3" t="s">
        <v>41</v>
      </c>
      <c r="M2856" s="3" t="s">
        <v>36</v>
      </c>
      <c r="N2856" s="4">
        <v>56591</v>
      </c>
      <c r="O2856" s="4">
        <v>0</v>
      </c>
      <c r="P2856" s="4">
        <v>0</v>
      </c>
      <c r="Q2856" s="4">
        <v>56591</v>
      </c>
      <c r="R2856" s="4">
        <v>17400.48</v>
      </c>
      <c r="S2856" s="4">
        <v>9708.67</v>
      </c>
      <c r="T2856" s="4">
        <v>8382.2800000000007</v>
      </c>
      <c r="U2856" s="4">
        <v>46882.33</v>
      </c>
      <c r="V2856" s="4">
        <v>48208.72</v>
      </c>
      <c r="W2856" s="4">
        <v>29481.85</v>
      </c>
      <c r="X2856" s="3" t="s">
        <v>37</v>
      </c>
    </row>
    <row r="2857" spans="1:24" ht="15.75" customHeight="1">
      <c r="A2857" s="3" t="s">
        <v>24</v>
      </c>
      <c r="B2857" s="3" t="s">
        <v>25</v>
      </c>
      <c r="C2857" s="3" t="s">
        <v>26</v>
      </c>
      <c r="D2857" s="3" t="s">
        <v>1953</v>
      </c>
      <c r="E2857" s="3" t="s">
        <v>1954</v>
      </c>
      <c r="F2857" s="3" t="s">
        <v>29</v>
      </c>
      <c r="G2857" s="3" t="s">
        <v>30</v>
      </c>
      <c r="H2857" s="3" t="s">
        <v>31</v>
      </c>
      <c r="I2857" s="3" t="s">
        <v>32</v>
      </c>
      <c r="J2857" s="3" t="s">
        <v>33</v>
      </c>
      <c r="K2857" s="3" t="s">
        <v>42</v>
      </c>
      <c r="L2857" s="3" t="s">
        <v>43</v>
      </c>
      <c r="M2857" s="3" t="s">
        <v>36</v>
      </c>
      <c r="N2857" s="4">
        <v>16500</v>
      </c>
      <c r="O2857" s="4">
        <v>-1650</v>
      </c>
      <c r="P2857" s="4">
        <v>0</v>
      </c>
      <c r="Q2857" s="4">
        <v>14850</v>
      </c>
      <c r="R2857" s="4">
        <v>5217.5</v>
      </c>
      <c r="S2857" s="4">
        <v>2761.39</v>
      </c>
      <c r="T2857" s="4">
        <v>2358.8200000000002</v>
      </c>
      <c r="U2857" s="4">
        <v>12088.61</v>
      </c>
      <c r="V2857" s="4">
        <v>12491.18</v>
      </c>
      <c r="W2857" s="4">
        <v>6871.11</v>
      </c>
      <c r="X2857" s="3" t="s">
        <v>37</v>
      </c>
    </row>
    <row r="2858" spans="1:24" ht="15.75" customHeight="1">
      <c r="A2858" s="3" t="s">
        <v>24</v>
      </c>
      <c r="B2858" s="3" t="s">
        <v>25</v>
      </c>
      <c r="C2858" s="3" t="s">
        <v>26</v>
      </c>
      <c r="D2858" s="3" t="s">
        <v>1953</v>
      </c>
      <c r="E2858" s="3" t="s">
        <v>1954</v>
      </c>
      <c r="F2858" s="3" t="s">
        <v>29</v>
      </c>
      <c r="G2858" s="3" t="s">
        <v>30</v>
      </c>
      <c r="H2858" s="3" t="s">
        <v>31</v>
      </c>
      <c r="I2858" s="3" t="s">
        <v>32</v>
      </c>
      <c r="J2858" s="3" t="s">
        <v>33</v>
      </c>
      <c r="K2858" s="3" t="s">
        <v>281</v>
      </c>
      <c r="L2858" s="3" t="s">
        <v>303</v>
      </c>
      <c r="M2858" s="3" t="s">
        <v>36</v>
      </c>
      <c r="N2858" s="4">
        <v>3157.39</v>
      </c>
      <c r="O2858" s="4">
        <v>0</v>
      </c>
      <c r="P2858" s="4">
        <v>0</v>
      </c>
      <c r="Q2858" s="4">
        <v>3157.39</v>
      </c>
      <c r="R2858" s="4">
        <v>0</v>
      </c>
      <c r="S2858" s="4">
        <v>0</v>
      </c>
      <c r="T2858" s="4">
        <v>0</v>
      </c>
      <c r="U2858" s="4">
        <v>3157.39</v>
      </c>
      <c r="V2858" s="4">
        <v>3157.39</v>
      </c>
      <c r="W2858" s="4">
        <v>3157.39</v>
      </c>
      <c r="X2858" s="3" t="s">
        <v>37</v>
      </c>
    </row>
    <row r="2859" spans="1:24" ht="15.75" customHeight="1">
      <c r="A2859" s="3" t="s">
        <v>24</v>
      </c>
      <c r="B2859" s="3" t="s">
        <v>25</v>
      </c>
      <c r="C2859" s="3" t="s">
        <v>26</v>
      </c>
      <c r="D2859" s="3" t="s">
        <v>1953</v>
      </c>
      <c r="E2859" s="3" t="s">
        <v>1954</v>
      </c>
      <c r="F2859" s="3" t="s">
        <v>29</v>
      </c>
      <c r="G2859" s="3" t="s">
        <v>30</v>
      </c>
      <c r="H2859" s="3" t="s">
        <v>31</v>
      </c>
      <c r="I2859" s="3" t="s">
        <v>32</v>
      </c>
      <c r="J2859" s="3" t="s">
        <v>33</v>
      </c>
      <c r="K2859" s="3" t="s">
        <v>54</v>
      </c>
      <c r="L2859" s="3" t="s">
        <v>55</v>
      </c>
      <c r="M2859" s="3" t="s">
        <v>36</v>
      </c>
      <c r="N2859" s="4">
        <v>251952</v>
      </c>
      <c r="O2859" s="4">
        <v>0</v>
      </c>
      <c r="P2859" s="4">
        <v>0</v>
      </c>
      <c r="Q2859" s="4">
        <v>251952</v>
      </c>
      <c r="R2859" s="4">
        <v>155649.74</v>
      </c>
      <c r="S2859" s="4">
        <v>96302.26</v>
      </c>
      <c r="T2859" s="4">
        <v>96302.26</v>
      </c>
      <c r="U2859" s="4">
        <v>155649.74</v>
      </c>
      <c r="V2859" s="4">
        <v>155649.74</v>
      </c>
      <c r="W2859" s="4">
        <v>0</v>
      </c>
      <c r="X2859" s="3" t="s">
        <v>37</v>
      </c>
    </row>
    <row r="2860" spans="1:24" ht="15.75" customHeight="1">
      <c r="A2860" s="3" t="s">
        <v>24</v>
      </c>
      <c r="B2860" s="3" t="s">
        <v>25</v>
      </c>
      <c r="C2860" s="3" t="s">
        <v>26</v>
      </c>
      <c r="D2860" s="3" t="s">
        <v>1953</v>
      </c>
      <c r="E2860" s="3" t="s">
        <v>1954</v>
      </c>
      <c r="F2860" s="3" t="s">
        <v>29</v>
      </c>
      <c r="G2860" s="3" t="s">
        <v>30</v>
      </c>
      <c r="H2860" s="3" t="s">
        <v>31</v>
      </c>
      <c r="I2860" s="3" t="s">
        <v>32</v>
      </c>
      <c r="J2860" s="3" t="s">
        <v>33</v>
      </c>
      <c r="K2860" s="3" t="s">
        <v>56</v>
      </c>
      <c r="L2860" s="3" t="s">
        <v>57</v>
      </c>
      <c r="M2860" s="3" t="s">
        <v>36</v>
      </c>
      <c r="N2860" s="4">
        <v>3902.82</v>
      </c>
      <c r="O2860" s="4">
        <v>0</v>
      </c>
      <c r="P2860" s="4">
        <v>0</v>
      </c>
      <c r="Q2860" s="4">
        <v>3902.82</v>
      </c>
      <c r="R2860" s="4">
        <v>0</v>
      </c>
      <c r="S2860" s="4">
        <v>0</v>
      </c>
      <c r="T2860" s="4">
        <v>0</v>
      </c>
      <c r="U2860" s="4">
        <v>3902.82</v>
      </c>
      <c r="V2860" s="4">
        <v>3902.82</v>
      </c>
      <c r="W2860" s="4">
        <v>3902.82</v>
      </c>
      <c r="X2860" s="3" t="s">
        <v>37</v>
      </c>
    </row>
    <row r="2861" spans="1:24" ht="15.75" customHeight="1">
      <c r="A2861" s="3" t="s">
        <v>24</v>
      </c>
      <c r="B2861" s="3" t="s">
        <v>25</v>
      </c>
      <c r="C2861" s="3" t="s">
        <v>26</v>
      </c>
      <c r="D2861" s="3" t="s">
        <v>1953</v>
      </c>
      <c r="E2861" s="3" t="s">
        <v>1954</v>
      </c>
      <c r="F2861" s="3" t="s">
        <v>29</v>
      </c>
      <c r="G2861" s="3" t="s">
        <v>30</v>
      </c>
      <c r="H2861" s="3" t="s">
        <v>31</v>
      </c>
      <c r="I2861" s="3" t="s">
        <v>32</v>
      </c>
      <c r="J2861" s="3" t="s">
        <v>33</v>
      </c>
      <c r="K2861" s="3" t="s">
        <v>58</v>
      </c>
      <c r="L2861" s="3" t="s">
        <v>59</v>
      </c>
      <c r="M2861" s="3" t="s">
        <v>36</v>
      </c>
      <c r="N2861" s="4">
        <v>21124.720000000001</v>
      </c>
      <c r="O2861" s="4">
        <v>0</v>
      </c>
      <c r="P2861" s="4">
        <v>0</v>
      </c>
      <c r="Q2861" s="4">
        <v>21124.720000000001</v>
      </c>
      <c r="R2861" s="4">
        <v>0</v>
      </c>
      <c r="S2861" s="4">
        <v>0</v>
      </c>
      <c r="T2861" s="4">
        <v>0</v>
      </c>
      <c r="U2861" s="4">
        <v>21124.720000000001</v>
      </c>
      <c r="V2861" s="4">
        <v>21124.720000000001</v>
      </c>
      <c r="W2861" s="4">
        <v>21124.720000000001</v>
      </c>
      <c r="X2861" s="3" t="s">
        <v>37</v>
      </c>
    </row>
    <row r="2862" spans="1:24" ht="15.75" customHeight="1">
      <c r="A2862" s="3" t="s">
        <v>24</v>
      </c>
      <c r="B2862" s="3" t="s">
        <v>25</v>
      </c>
      <c r="C2862" s="3" t="s">
        <v>26</v>
      </c>
      <c r="D2862" s="3" t="s">
        <v>1953</v>
      </c>
      <c r="E2862" s="3" t="s">
        <v>1954</v>
      </c>
      <c r="F2862" s="3" t="s">
        <v>29</v>
      </c>
      <c r="G2862" s="3" t="s">
        <v>30</v>
      </c>
      <c r="H2862" s="3" t="s">
        <v>31</v>
      </c>
      <c r="I2862" s="3" t="s">
        <v>32</v>
      </c>
      <c r="J2862" s="3" t="s">
        <v>33</v>
      </c>
      <c r="K2862" s="3" t="s">
        <v>60</v>
      </c>
      <c r="L2862" s="3" t="s">
        <v>61</v>
      </c>
      <c r="M2862" s="3" t="s">
        <v>36</v>
      </c>
      <c r="N2862" s="4">
        <v>85905.14</v>
      </c>
      <c r="O2862" s="4">
        <v>0</v>
      </c>
      <c r="P2862" s="4">
        <v>0</v>
      </c>
      <c r="Q2862" s="4">
        <v>85905.14</v>
      </c>
      <c r="R2862" s="4">
        <v>19689.95</v>
      </c>
      <c r="S2862" s="4">
        <v>30926.36</v>
      </c>
      <c r="T2862" s="4">
        <v>30926.36</v>
      </c>
      <c r="U2862" s="4">
        <v>54978.78</v>
      </c>
      <c r="V2862" s="4">
        <v>54978.78</v>
      </c>
      <c r="W2862" s="4">
        <v>35288.83</v>
      </c>
      <c r="X2862" s="3" t="s">
        <v>37</v>
      </c>
    </row>
    <row r="2863" spans="1:24" ht="15.75" customHeight="1">
      <c r="A2863" s="3" t="s">
        <v>24</v>
      </c>
      <c r="B2863" s="3" t="s">
        <v>25</v>
      </c>
      <c r="C2863" s="3" t="s">
        <v>26</v>
      </c>
      <c r="D2863" s="3" t="s">
        <v>1953</v>
      </c>
      <c r="E2863" s="3" t="s">
        <v>1954</v>
      </c>
      <c r="F2863" s="3" t="s">
        <v>29</v>
      </c>
      <c r="G2863" s="3" t="s">
        <v>30</v>
      </c>
      <c r="H2863" s="3" t="s">
        <v>31</v>
      </c>
      <c r="I2863" s="3" t="s">
        <v>32</v>
      </c>
      <c r="J2863" s="3" t="s">
        <v>33</v>
      </c>
      <c r="K2863" s="3" t="s">
        <v>62</v>
      </c>
      <c r="L2863" s="3" t="s">
        <v>63</v>
      </c>
      <c r="M2863" s="3" t="s">
        <v>36</v>
      </c>
      <c r="N2863" s="4">
        <v>56591</v>
      </c>
      <c r="O2863" s="4">
        <v>0</v>
      </c>
      <c r="P2863" s="4">
        <v>0</v>
      </c>
      <c r="Q2863" s="4">
        <v>56591</v>
      </c>
      <c r="R2863" s="4">
        <v>14639.54</v>
      </c>
      <c r="S2863" s="4">
        <v>16486.22</v>
      </c>
      <c r="T2863" s="4">
        <v>16486.22</v>
      </c>
      <c r="U2863" s="4">
        <v>40104.78</v>
      </c>
      <c r="V2863" s="4">
        <v>40104.78</v>
      </c>
      <c r="W2863" s="4">
        <v>25465.24</v>
      </c>
      <c r="X2863" s="3" t="s">
        <v>37</v>
      </c>
    </row>
    <row r="2864" spans="1:24" ht="15.75" customHeight="1">
      <c r="A2864" s="3" t="s">
        <v>24</v>
      </c>
      <c r="B2864" s="3" t="s">
        <v>25</v>
      </c>
      <c r="C2864" s="3" t="s">
        <v>26</v>
      </c>
      <c r="D2864" s="3" t="s">
        <v>1953</v>
      </c>
      <c r="E2864" s="3" t="s">
        <v>1954</v>
      </c>
      <c r="F2864" s="3" t="s">
        <v>29</v>
      </c>
      <c r="G2864" s="3" t="s">
        <v>30</v>
      </c>
      <c r="H2864" s="3" t="s">
        <v>31</v>
      </c>
      <c r="I2864" s="3" t="s">
        <v>32</v>
      </c>
      <c r="J2864" s="3" t="s">
        <v>33</v>
      </c>
      <c r="K2864" s="3" t="s">
        <v>64</v>
      </c>
      <c r="L2864" s="3" t="s">
        <v>65</v>
      </c>
      <c r="M2864" s="3" t="s">
        <v>36</v>
      </c>
      <c r="N2864" s="4">
        <v>58800.65</v>
      </c>
      <c r="O2864" s="4">
        <v>0</v>
      </c>
      <c r="P2864" s="4">
        <v>0</v>
      </c>
      <c r="Q2864" s="4">
        <v>58800.65</v>
      </c>
      <c r="R2864" s="4">
        <v>0</v>
      </c>
      <c r="S2864" s="4">
        <v>6064.78</v>
      </c>
      <c r="T2864" s="4">
        <v>5478.11</v>
      </c>
      <c r="U2864" s="4">
        <v>52735.87</v>
      </c>
      <c r="V2864" s="4">
        <v>53322.54</v>
      </c>
      <c r="W2864" s="4">
        <v>52735.87</v>
      </c>
      <c r="X2864" s="3" t="s">
        <v>37</v>
      </c>
    </row>
    <row r="2865" spans="1:24" ht="15.75" customHeight="1">
      <c r="A2865" s="3" t="s">
        <v>118</v>
      </c>
      <c r="B2865" s="3" t="s">
        <v>25</v>
      </c>
      <c r="C2865" s="3" t="s">
        <v>26</v>
      </c>
      <c r="D2865" s="3" t="s">
        <v>1953</v>
      </c>
      <c r="E2865" s="3" t="s">
        <v>1954</v>
      </c>
      <c r="F2865" s="3" t="s">
        <v>1788</v>
      </c>
      <c r="G2865" s="3" t="s">
        <v>1789</v>
      </c>
      <c r="H2865" s="3" t="s">
        <v>1955</v>
      </c>
      <c r="I2865" s="3" t="s">
        <v>1956</v>
      </c>
      <c r="J2865" s="3" t="s">
        <v>123</v>
      </c>
      <c r="K2865" s="3" t="s">
        <v>178</v>
      </c>
      <c r="L2865" s="3" t="s">
        <v>1957</v>
      </c>
      <c r="M2865" s="3" t="s">
        <v>126</v>
      </c>
      <c r="N2865" s="4">
        <v>5945.57</v>
      </c>
      <c r="O2865" s="4">
        <v>2430</v>
      </c>
      <c r="P2865" s="4">
        <v>0</v>
      </c>
      <c r="Q2865" s="4">
        <v>8375.57</v>
      </c>
      <c r="R2865" s="4">
        <v>0</v>
      </c>
      <c r="S2865" s="4">
        <v>4180</v>
      </c>
      <c r="T2865" s="4">
        <v>330</v>
      </c>
      <c r="U2865" s="4">
        <v>4195.57</v>
      </c>
      <c r="V2865" s="4">
        <v>8045.57</v>
      </c>
      <c r="W2865" s="4">
        <v>4195.57</v>
      </c>
      <c r="X2865" s="3" t="s">
        <v>127</v>
      </c>
    </row>
    <row r="2866" spans="1:24" ht="15.75" customHeight="1">
      <c r="A2866" s="3" t="s">
        <v>118</v>
      </c>
      <c r="B2866" s="3" t="s">
        <v>25</v>
      </c>
      <c r="C2866" s="3" t="s">
        <v>26</v>
      </c>
      <c r="D2866" s="3" t="s">
        <v>1953</v>
      </c>
      <c r="E2866" s="3" t="s">
        <v>1954</v>
      </c>
      <c r="F2866" s="3" t="s">
        <v>1788</v>
      </c>
      <c r="G2866" s="3" t="s">
        <v>1789</v>
      </c>
      <c r="H2866" s="3" t="s">
        <v>1955</v>
      </c>
      <c r="I2866" s="3" t="s">
        <v>1956</v>
      </c>
      <c r="J2866" s="3" t="s">
        <v>123</v>
      </c>
      <c r="K2866" s="3" t="s">
        <v>416</v>
      </c>
      <c r="L2866" s="3" t="s">
        <v>1958</v>
      </c>
      <c r="M2866" s="3" t="s">
        <v>126</v>
      </c>
      <c r="N2866" s="4">
        <v>6750</v>
      </c>
      <c r="O2866" s="4">
        <v>-450</v>
      </c>
      <c r="P2866" s="4">
        <v>0</v>
      </c>
      <c r="Q2866" s="4">
        <v>6300</v>
      </c>
      <c r="R2866" s="4">
        <v>0</v>
      </c>
      <c r="S2866" s="4">
        <v>0</v>
      </c>
      <c r="T2866" s="4">
        <v>0</v>
      </c>
      <c r="U2866" s="4">
        <v>6300</v>
      </c>
      <c r="V2866" s="4">
        <v>6300</v>
      </c>
      <c r="W2866" s="4">
        <v>6300</v>
      </c>
      <c r="X2866" s="3" t="s">
        <v>127</v>
      </c>
    </row>
    <row r="2867" spans="1:24" ht="15.75" customHeight="1">
      <c r="A2867" s="3" t="s">
        <v>118</v>
      </c>
      <c r="B2867" s="3" t="s">
        <v>25</v>
      </c>
      <c r="C2867" s="3" t="s">
        <v>26</v>
      </c>
      <c r="D2867" s="3" t="s">
        <v>1953</v>
      </c>
      <c r="E2867" s="3" t="s">
        <v>1954</v>
      </c>
      <c r="F2867" s="3" t="s">
        <v>1788</v>
      </c>
      <c r="G2867" s="3" t="s">
        <v>1789</v>
      </c>
      <c r="H2867" s="3" t="s">
        <v>1955</v>
      </c>
      <c r="I2867" s="3" t="s">
        <v>1956</v>
      </c>
      <c r="J2867" s="3" t="s">
        <v>123</v>
      </c>
      <c r="K2867" s="3" t="s">
        <v>154</v>
      </c>
      <c r="L2867" s="3" t="s">
        <v>1959</v>
      </c>
      <c r="M2867" s="3" t="s">
        <v>126</v>
      </c>
      <c r="N2867" s="4">
        <v>80760</v>
      </c>
      <c r="O2867" s="4">
        <v>-342</v>
      </c>
      <c r="P2867" s="4">
        <v>0</v>
      </c>
      <c r="Q2867" s="4">
        <v>80418</v>
      </c>
      <c r="R2867" s="4">
        <v>0</v>
      </c>
      <c r="S2867" s="4">
        <v>65148</v>
      </c>
      <c r="T2867" s="4">
        <v>5148</v>
      </c>
      <c r="U2867" s="4">
        <v>15270</v>
      </c>
      <c r="V2867" s="4">
        <v>75270</v>
      </c>
      <c r="W2867" s="4">
        <v>15270</v>
      </c>
      <c r="X2867" s="3" t="s">
        <v>127</v>
      </c>
    </row>
    <row r="2868" spans="1:24" ht="15.75" customHeight="1">
      <c r="A2868" s="3" t="s">
        <v>118</v>
      </c>
      <c r="B2868" s="3" t="s">
        <v>25</v>
      </c>
      <c r="C2868" s="3" t="s">
        <v>26</v>
      </c>
      <c r="D2868" s="3" t="s">
        <v>1953</v>
      </c>
      <c r="E2868" s="3" t="s">
        <v>1954</v>
      </c>
      <c r="F2868" s="3" t="s">
        <v>1788</v>
      </c>
      <c r="G2868" s="3" t="s">
        <v>1789</v>
      </c>
      <c r="H2868" s="3" t="s">
        <v>1955</v>
      </c>
      <c r="I2868" s="3" t="s">
        <v>1956</v>
      </c>
      <c r="J2868" s="3" t="s">
        <v>123</v>
      </c>
      <c r="K2868" s="3" t="s">
        <v>142</v>
      </c>
      <c r="L2868" s="3" t="s">
        <v>1960</v>
      </c>
      <c r="M2868" s="3" t="s">
        <v>126</v>
      </c>
      <c r="N2868" s="4">
        <v>6400</v>
      </c>
      <c r="O2868" s="4">
        <v>1900</v>
      </c>
      <c r="P2868" s="4">
        <v>0</v>
      </c>
      <c r="Q2868" s="4">
        <v>8300</v>
      </c>
      <c r="R2868" s="4">
        <v>0</v>
      </c>
      <c r="S2868" s="4">
        <v>0</v>
      </c>
      <c r="T2868" s="4">
        <v>0</v>
      </c>
      <c r="U2868" s="4">
        <v>8300</v>
      </c>
      <c r="V2868" s="4">
        <v>8300</v>
      </c>
      <c r="W2868" s="4">
        <v>8300</v>
      </c>
      <c r="X2868" s="3" t="s">
        <v>127</v>
      </c>
    </row>
    <row r="2869" spans="1:24" ht="15.75" customHeight="1">
      <c r="A2869" s="3" t="s">
        <v>118</v>
      </c>
      <c r="B2869" s="3" t="s">
        <v>25</v>
      </c>
      <c r="C2869" s="3" t="s">
        <v>26</v>
      </c>
      <c r="D2869" s="3" t="s">
        <v>1953</v>
      </c>
      <c r="E2869" s="3" t="s">
        <v>1954</v>
      </c>
      <c r="F2869" s="3" t="s">
        <v>1788</v>
      </c>
      <c r="G2869" s="3" t="s">
        <v>1789</v>
      </c>
      <c r="H2869" s="3" t="s">
        <v>1955</v>
      </c>
      <c r="I2869" s="3" t="s">
        <v>1956</v>
      </c>
      <c r="J2869" s="3" t="s">
        <v>123</v>
      </c>
      <c r="K2869" s="3" t="s">
        <v>385</v>
      </c>
      <c r="L2869" s="3" t="s">
        <v>1961</v>
      </c>
      <c r="M2869" s="3" t="s">
        <v>126</v>
      </c>
      <c r="N2869" s="4">
        <v>6348.8</v>
      </c>
      <c r="O2869" s="4">
        <v>-4348.8</v>
      </c>
      <c r="P2869" s="4">
        <v>0</v>
      </c>
      <c r="Q2869" s="4">
        <v>2000</v>
      </c>
      <c r="R2869" s="4">
        <v>0</v>
      </c>
      <c r="S2869" s="4">
        <v>0</v>
      </c>
      <c r="T2869" s="4">
        <v>0</v>
      </c>
      <c r="U2869" s="4">
        <v>2000</v>
      </c>
      <c r="V2869" s="4">
        <v>2000</v>
      </c>
      <c r="W2869" s="4">
        <v>2000</v>
      </c>
      <c r="X2869" s="3" t="s">
        <v>127</v>
      </c>
    </row>
    <row r="2870" spans="1:24" ht="15.75" customHeight="1">
      <c r="A2870" s="3" t="s">
        <v>118</v>
      </c>
      <c r="B2870" s="3" t="s">
        <v>25</v>
      </c>
      <c r="C2870" s="3" t="s">
        <v>26</v>
      </c>
      <c r="D2870" s="3" t="s">
        <v>1953</v>
      </c>
      <c r="E2870" s="3" t="s">
        <v>1954</v>
      </c>
      <c r="F2870" s="3" t="s">
        <v>1788</v>
      </c>
      <c r="G2870" s="3" t="s">
        <v>1789</v>
      </c>
      <c r="H2870" s="3" t="s">
        <v>1955</v>
      </c>
      <c r="I2870" s="3" t="s">
        <v>1956</v>
      </c>
      <c r="J2870" s="3" t="s">
        <v>123</v>
      </c>
      <c r="K2870" s="3" t="s">
        <v>132</v>
      </c>
      <c r="L2870" s="3" t="s">
        <v>1962</v>
      </c>
      <c r="M2870" s="3" t="s">
        <v>126</v>
      </c>
      <c r="N2870" s="4">
        <v>3979</v>
      </c>
      <c r="O2870" s="4">
        <v>3021</v>
      </c>
      <c r="P2870" s="4">
        <v>0</v>
      </c>
      <c r="Q2870" s="4">
        <v>7000</v>
      </c>
      <c r="R2870" s="4">
        <v>885.75</v>
      </c>
      <c r="S2870" s="4">
        <v>3214.25</v>
      </c>
      <c r="T2870" s="4">
        <v>3214.25</v>
      </c>
      <c r="U2870" s="4">
        <v>3785.75</v>
      </c>
      <c r="V2870" s="4">
        <v>3785.75</v>
      </c>
      <c r="W2870" s="4">
        <v>2900</v>
      </c>
      <c r="X2870" s="3" t="s">
        <v>127</v>
      </c>
    </row>
    <row r="2871" spans="1:24" ht="15.75" customHeight="1">
      <c r="A2871" s="3" t="s">
        <v>118</v>
      </c>
      <c r="B2871" s="3" t="s">
        <v>25</v>
      </c>
      <c r="C2871" s="3" t="s">
        <v>26</v>
      </c>
      <c r="D2871" s="3" t="s">
        <v>1953</v>
      </c>
      <c r="E2871" s="3" t="s">
        <v>1954</v>
      </c>
      <c r="F2871" s="3" t="s">
        <v>1788</v>
      </c>
      <c r="G2871" s="3" t="s">
        <v>1789</v>
      </c>
      <c r="H2871" s="3" t="s">
        <v>1955</v>
      </c>
      <c r="I2871" s="3" t="s">
        <v>1956</v>
      </c>
      <c r="J2871" s="3" t="s">
        <v>123</v>
      </c>
      <c r="K2871" s="3" t="s">
        <v>172</v>
      </c>
      <c r="L2871" s="3" t="s">
        <v>1963</v>
      </c>
      <c r="M2871" s="3" t="s">
        <v>126</v>
      </c>
      <c r="N2871" s="4">
        <v>29816.63</v>
      </c>
      <c r="O2871" s="4">
        <v>-816.63</v>
      </c>
      <c r="P2871" s="4">
        <v>0</v>
      </c>
      <c r="Q2871" s="4">
        <v>29000</v>
      </c>
      <c r="R2871" s="4">
        <v>0</v>
      </c>
      <c r="S2871" s="4">
        <v>0</v>
      </c>
      <c r="T2871" s="4">
        <v>0</v>
      </c>
      <c r="U2871" s="4">
        <v>29000</v>
      </c>
      <c r="V2871" s="4">
        <v>29000</v>
      </c>
      <c r="W2871" s="4">
        <v>29000</v>
      </c>
      <c r="X2871" s="3" t="s">
        <v>127</v>
      </c>
    </row>
    <row r="2872" spans="1:24" ht="15.75" customHeight="1">
      <c r="A2872" s="3" t="s">
        <v>118</v>
      </c>
      <c r="B2872" s="3" t="s">
        <v>25</v>
      </c>
      <c r="C2872" s="3" t="s">
        <v>26</v>
      </c>
      <c r="D2872" s="3" t="s">
        <v>1953</v>
      </c>
      <c r="E2872" s="3" t="s">
        <v>1954</v>
      </c>
      <c r="F2872" s="3" t="s">
        <v>1788</v>
      </c>
      <c r="G2872" s="3" t="s">
        <v>1789</v>
      </c>
      <c r="H2872" s="3" t="s">
        <v>1955</v>
      </c>
      <c r="I2872" s="3" t="s">
        <v>1956</v>
      </c>
      <c r="J2872" s="3" t="s">
        <v>123</v>
      </c>
      <c r="K2872" s="3" t="s">
        <v>160</v>
      </c>
      <c r="L2872" s="3" t="s">
        <v>1964</v>
      </c>
      <c r="M2872" s="3" t="s">
        <v>126</v>
      </c>
      <c r="N2872" s="4">
        <v>4000</v>
      </c>
      <c r="O2872" s="4">
        <v>-4000</v>
      </c>
      <c r="P2872" s="4">
        <v>0</v>
      </c>
      <c r="Q2872" s="4">
        <v>0</v>
      </c>
      <c r="R2872" s="4">
        <v>0</v>
      </c>
      <c r="S2872" s="4">
        <v>0</v>
      </c>
      <c r="T2872" s="4">
        <v>0</v>
      </c>
      <c r="U2872" s="4">
        <v>0</v>
      </c>
      <c r="V2872" s="4">
        <v>0</v>
      </c>
      <c r="W2872" s="4">
        <v>0</v>
      </c>
      <c r="X2872" s="3" t="s">
        <v>127</v>
      </c>
    </row>
    <row r="2873" spans="1:24" ht="15.75" customHeight="1">
      <c r="A2873" s="3" t="s">
        <v>243</v>
      </c>
      <c r="B2873" s="3" t="s">
        <v>25</v>
      </c>
      <c r="C2873" s="3" t="s">
        <v>26</v>
      </c>
      <c r="D2873" s="3" t="s">
        <v>1953</v>
      </c>
      <c r="E2873" s="3" t="s">
        <v>1954</v>
      </c>
      <c r="F2873" s="3" t="s">
        <v>1788</v>
      </c>
      <c r="G2873" s="3" t="s">
        <v>1789</v>
      </c>
      <c r="H2873" s="3" t="s">
        <v>1955</v>
      </c>
      <c r="I2873" s="3" t="s">
        <v>1956</v>
      </c>
      <c r="J2873" s="3" t="s">
        <v>244</v>
      </c>
      <c r="K2873" s="3" t="s">
        <v>245</v>
      </c>
      <c r="L2873" s="3" t="s">
        <v>1965</v>
      </c>
      <c r="M2873" s="3" t="s">
        <v>126</v>
      </c>
      <c r="N2873" s="4">
        <v>6000</v>
      </c>
      <c r="O2873" s="4">
        <v>-6000</v>
      </c>
      <c r="P2873" s="4">
        <v>0</v>
      </c>
      <c r="Q2873" s="4">
        <v>0</v>
      </c>
      <c r="R2873" s="4">
        <v>0</v>
      </c>
      <c r="S2873" s="4">
        <v>0</v>
      </c>
      <c r="T2873" s="4">
        <v>0</v>
      </c>
      <c r="U2873" s="4">
        <v>0</v>
      </c>
      <c r="V2873" s="4">
        <v>0</v>
      </c>
      <c r="W2873" s="4">
        <v>0</v>
      </c>
      <c r="X2873" s="3" t="s">
        <v>247</v>
      </c>
    </row>
    <row r="2874" spans="1:24" ht="15.75" customHeight="1">
      <c r="A2874" s="3" t="s">
        <v>243</v>
      </c>
      <c r="B2874" s="3" t="s">
        <v>25</v>
      </c>
      <c r="C2874" s="3" t="s">
        <v>26</v>
      </c>
      <c r="D2874" s="3" t="s">
        <v>1953</v>
      </c>
      <c r="E2874" s="3" t="s">
        <v>1954</v>
      </c>
      <c r="F2874" s="3" t="s">
        <v>1788</v>
      </c>
      <c r="G2874" s="3" t="s">
        <v>1789</v>
      </c>
      <c r="H2874" s="3" t="s">
        <v>1955</v>
      </c>
      <c r="I2874" s="3" t="s">
        <v>1956</v>
      </c>
      <c r="J2874" s="3" t="s">
        <v>244</v>
      </c>
      <c r="K2874" s="3" t="s">
        <v>248</v>
      </c>
      <c r="L2874" s="3" t="s">
        <v>1966</v>
      </c>
      <c r="M2874" s="3" t="s">
        <v>126</v>
      </c>
      <c r="N2874" s="4">
        <v>0</v>
      </c>
      <c r="O2874" s="4">
        <v>19606.43</v>
      </c>
      <c r="P2874" s="4">
        <v>0</v>
      </c>
      <c r="Q2874" s="4">
        <v>19606.43</v>
      </c>
      <c r="R2874" s="4">
        <v>0</v>
      </c>
      <c r="S2874" s="4">
        <v>0</v>
      </c>
      <c r="T2874" s="4">
        <v>0</v>
      </c>
      <c r="U2874" s="4">
        <v>19606.43</v>
      </c>
      <c r="V2874" s="4">
        <v>19606.43</v>
      </c>
      <c r="W2874" s="4">
        <v>19606.43</v>
      </c>
      <c r="X2874" s="3" t="s">
        <v>247</v>
      </c>
    </row>
    <row r="2875" spans="1:24" ht="15.75" customHeight="1">
      <c r="A2875" s="3" t="s">
        <v>243</v>
      </c>
      <c r="B2875" s="3" t="s">
        <v>25</v>
      </c>
      <c r="C2875" s="3" t="s">
        <v>26</v>
      </c>
      <c r="D2875" s="3" t="s">
        <v>1953</v>
      </c>
      <c r="E2875" s="3" t="s">
        <v>1954</v>
      </c>
      <c r="F2875" s="3" t="s">
        <v>1788</v>
      </c>
      <c r="G2875" s="3" t="s">
        <v>1789</v>
      </c>
      <c r="H2875" s="3" t="s">
        <v>1955</v>
      </c>
      <c r="I2875" s="3" t="s">
        <v>1956</v>
      </c>
      <c r="J2875" s="3" t="s">
        <v>244</v>
      </c>
      <c r="K2875" s="3" t="s">
        <v>250</v>
      </c>
      <c r="L2875" s="3" t="s">
        <v>1967</v>
      </c>
      <c r="M2875" s="3" t="s">
        <v>126</v>
      </c>
      <c r="N2875" s="4">
        <v>20000</v>
      </c>
      <c r="O2875" s="4">
        <v>-11000</v>
      </c>
      <c r="P2875" s="4">
        <v>0</v>
      </c>
      <c r="Q2875" s="4">
        <v>9000</v>
      </c>
      <c r="R2875" s="4">
        <v>0</v>
      </c>
      <c r="S2875" s="4">
        <v>0</v>
      </c>
      <c r="T2875" s="4">
        <v>0</v>
      </c>
      <c r="U2875" s="4">
        <v>9000</v>
      </c>
      <c r="V2875" s="4">
        <v>9000</v>
      </c>
      <c r="W2875" s="4">
        <v>9000</v>
      </c>
      <c r="X2875" s="3" t="s">
        <v>247</v>
      </c>
    </row>
    <row r="2876" spans="1:24" ht="15.75" customHeight="1">
      <c r="A2876" s="3" t="s">
        <v>262</v>
      </c>
      <c r="B2876" s="3" t="s">
        <v>25</v>
      </c>
      <c r="C2876" s="3" t="s">
        <v>26</v>
      </c>
      <c r="D2876" s="3" t="s">
        <v>1953</v>
      </c>
      <c r="E2876" s="3" t="s">
        <v>1954</v>
      </c>
      <c r="F2876" s="3" t="s">
        <v>29</v>
      </c>
      <c r="G2876" s="3" t="s">
        <v>30</v>
      </c>
      <c r="H2876" s="3" t="s">
        <v>31</v>
      </c>
      <c r="I2876" s="3" t="s">
        <v>32</v>
      </c>
      <c r="J2876" s="3" t="s">
        <v>263</v>
      </c>
      <c r="K2876" s="3" t="s">
        <v>264</v>
      </c>
      <c r="L2876" s="3" t="s">
        <v>265</v>
      </c>
      <c r="M2876" s="3" t="s">
        <v>36</v>
      </c>
      <c r="N2876" s="4">
        <v>9546.0300000000007</v>
      </c>
      <c r="O2876" s="4">
        <v>0</v>
      </c>
      <c r="P2876" s="4">
        <v>0</v>
      </c>
      <c r="Q2876" s="4">
        <v>9546.0300000000007</v>
      </c>
      <c r="R2876" s="4">
        <v>0</v>
      </c>
      <c r="S2876" s="4">
        <v>0</v>
      </c>
      <c r="T2876" s="4">
        <v>0</v>
      </c>
      <c r="U2876" s="4">
        <v>9546.0300000000007</v>
      </c>
      <c r="V2876" s="4">
        <v>9546.0300000000007</v>
      </c>
      <c r="W2876" s="4">
        <v>9546.0300000000007</v>
      </c>
      <c r="X2876" s="3" t="s">
        <v>266</v>
      </c>
    </row>
    <row r="2877" spans="1:24" ht="15.75" customHeight="1">
      <c r="A2877" s="3" t="s">
        <v>24</v>
      </c>
      <c r="B2877" s="3" t="s">
        <v>25</v>
      </c>
      <c r="C2877" s="3" t="s">
        <v>26</v>
      </c>
      <c r="D2877" s="3" t="s">
        <v>1968</v>
      </c>
      <c r="E2877" s="3" t="s">
        <v>1969</v>
      </c>
      <c r="F2877" s="3" t="s">
        <v>29</v>
      </c>
      <c r="G2877" s="3" t="s">
        <v>30</v>
      </c>
      <c r="H2877" s="3" t="s">
        <v>31</v>
      </c>
      <c r="I2877" s="3" t="s">
        <v>32</v>
      </c>
      <c r="J2877" s="3" t="s">
        <v>33</v>
      </c>
      <c r="K2877" s="3" t="s">
        <v>34</v>
      </c>
      <c r="L2877" s="3" t="s">
        <v>35</v>
      </c>
      <c r="M2877" s="3" t="s">
        <v>36</v>
      </c>
      <c r="N2877" s="4">
        <v>438483</v>
      </c>
      <c r="O2877" s="4">
        <v>-8725.56</v>
      </c>
      <c r="P2877" s="4">
        <v>0</v>
      </c>
      <c r="Q2877" s="4">
        <v>429757.44</v>
      </c>
      <c r="R2877" s="4">
        <v>0</v>
      </c>
      <c r="S2877" s="4">
        <v>167238.6</v>
      </c>
      <c r="T2877" s="4">
        <v>167238.6</v>
      </c>
      <c r="U2877" s="4">
        <v>262518.84000000003</v>
      </c>
      <c r="V2877" s="4">
        <v>262518.84000000003</v>
      </c>
      <c r="W2877" s="4">
        <v>262518.84000000003</v>
      </c>
      <c r="X2877" s="3" t="s">
        <v>37</v>
      </c>
    </row>
    <row r="2878" spans="1:24" ht="15.75" customHeight="1">
      <c r="A2878" s="3" t="s">
        <v>24</v>
      </c>
      <c r="B2878" s="3" t="s">
        <v>25</v>
      </c>
      <c r="C2878" s="3" t="s">
        <v>26</v>
      </c>
      <c r="D2878" s="3" t="s">
        <v>1968</v>
      </c>
      <c r="E2878" s="3" t="s">
        <v>1969</v>
      </c>
      <c r="F2878" s="3" t="s">
        <v>29</v>
      </c>
      <c r="G2878" s="3" t="s">
        <v>30</v>
      </c>
      <c r="H2878" s="3" t="s">
        <v>31</v>
      </c>
      <c r="I2878" s="3" t="s">
        <v>32</v>
      </c>
      <c r="J2878" s="3" t="s">
        <v>33</v>
      </c>
      <c r="K2878" s="3" t="s">
        <v>38</v>
      </c>
      <c r="L2878" s="3" t="s">
        <v>39</v>
      </c>
      <c r="M2878" s="3" t="s">
        <v>36</v>
      </c>
      <c r="N2878" s="4">
        <v>14304</v>
      </c>
      <c r="O2878" s="4">
        <v>0</v>
      </c>
      <c r="P2878" s="4">
        <v>0</v>
      </c>
      <c r="Q2878" s="4">
        <v>14304</v>
      </c>
      <c r="R2878" s="4">
        <v>0</v>
      </c>
      <c r="S2878" s="4">
        <v>5674.3</v>
      </c>
      <c r="T2878" s="4">
        <v>5674.3</v>
      </c>
      <c r="U2878" s="4">
        <v>8629.7000000000007</v>
      </c>
      <c r="V2878" s="4">
        <v>8629.7000000000007</v>
      </c>
      <c r="W2878" s="4">
        <v>8629.7000000000007</v>
      </c>
      <c r="X2878" s="3" t="s">
        <v>37</v>
      </c>
    </row>
    <row r="2879" spans="1:24" ht="15.75" customHeight="1">
      <c r="A2879" s="3" t="s">
        <v>24</v>
      </c>
      <c r="B2879" s="3" t="s">
        <v>25</v>
      </c>
      <c r="C2879" s="3" t="s">
        <v>26</v>
      </c>
      <c r="D2879" s="3" t="s">
        <v>1968</v>
      </c>
      <c r="E2879" s="3" t="s">
        <v>1969</v>
      </c>
      <c r="F2879" s="3" t="s">
        <v>29</v>
      </c>
      <c r="G2879" s="3" t="s">
        <v>30</v>
      </c>
      <c r="H2879" s="3" t="s">
        <v>31</v>
      </c>
      <c r="I2879" s="3" t="s">
        <v>32</v>
      </c>
      <c r="J2879" s="3" t="s">
        <v>33</v>
      </c>
      <c r="K2879" s="3" t="s">
        <v>40</v>
      </c>
      <c r="L2879" s="3" t="s">
        <v>41</v>
      </c>
      <c r="M2879" s="3" t="s">
        <v>36</v>
      </c>
      <c r="N2879" s="4">
        <v>39859.67</v>
      </c>
      <c r="O2879" s="4">
        <v>1089.33</v>
      </c>
      <c r="P2879" s="4">
        <v>0</v>
      </c>
      <c r="Q2879" s="4">
        <v>40949</v>
      </c>
      <c r="R2879" s="4">
        <v>3641.6</v>
      </c>
      <c r="S2879" s="4">
        <v>4620.49</v>
      </c>
      <c r="T2879" s="4">
        <v>4620.49</v>
      </c>
      <c r="U2879" s="4">
        <v>36328.51</v>
      </c>
      <c r="V2879" s="4">
        <v>36328.51</v>
      </c>
      <c r="W2879" s="4">
        <v>32686.91</v>
      </c>
      <c r="X2879" s="3" t="s">
        <v>37</v>
      </c>
    </row>
    <row r="2880" spans="1:24" ht="15.75" customHeight="1">
      <c r="A2880" s="3" t="s">
        <v>24</v>
      </c>
      <c r="B2880" s="3" t="s">
        <v>25</v>
      </c>
      <c r="C2880" s="3" t="s">
        <v>26</v>
      </c>
      <c r="D2880" s="3" t="s">
        <v>1968</v>
      </c>
      <c r="E2880" s="3" t="s">
        <v>1969</v>
      </c>
      <c r="F2880" s="3" t="s">
        <v>29</v>
      </c>
      <c r="G2880" s="3" t="s">
        <v>30</v>
      </c>
      <c r="H2880" s="3" t="s">
        <v>31</v>
      </c>
      <c r="I2880" s="3" t="s">
        <v>32</v>
      </c>
      <c r="J2880" s="3" t="s">
        <v>33</v>
      </c>
      <c r="K2880" s="3" t="s">
        <v>42</v>
      </c>
      <c r="L2880" s="3" t="s">
        <v>43</v>
      </c>
      <c r="M2880" s="3" t="s">
        <v>36</v>
      </c>
      <c r="N2880" s="4">
        <v>16758.330000000002</v>
      </c>
      <c r="O2880" s="4">
        <v>0</v>
      </c>
      <c r="P2880" s="4">
        <v>0</v>
      </c>
      <c r="Q2880" s="4">
        <v>16758.330000000002</v>
      </c>
      <c r="R2880" s="4">
        <v>2062.5</v>
      </c>
      <c r="S2880" s="4">
        <v>1471.25</v>
      </c>
      <c r="T2880" s="4">
        <v>1471.25</v>
      </c>
      <c r="U2880" s="4">
        <v>15287.08</v>
      </c>
      <c r="V2880" s="4">
        <v>15287.08</v>
      </c>
      <c r="W2880" s="4">
        <v>13224.58</v>
      </c>
      <c r="X2880" s="3" t="s">
        <v>37</v>
      </c>
    </row>
    <row r="2881" spans="1:24" ht="15.75" customHeight="1">
      <c r="A2881" s="3" t="s">
        <v>24</v>
      </c>
      <c r="B2881" s="3" t="s">
        <v>25</v>
      </c>
      <c r="C2881" s="3" t="s">
        <v>26</v>
      </c>
      <c r="D2881" s="3" t="s">
        <v>1968</v>
      </c>
      <c r="E2881" s="3" t="s">
        <v>1969</v>
      </c>
      <c r="F2881" s="3" t="s">
        <v>29</v>
      </c>
      <c r="G2881" s="3" t="s">
        <v>30</v>
      </c>
      <c r="H2881" s="3" t="s">
        <v>31</v>
      </c>
      <c r="I2881" s="3" t="s">
        <v>32</v>
      </c>
      <c r="J2881" s="3" t="s">
        <v>33</v>
      </c>
      <c r="K2881" s="3" t="s">
        <v>44</v>
      </c>
      <c r="L2881" s="3" t="s">
        <v>45</v>
      </c>
      <c r="M2881" s="3" t="s">
        <v>36</v>
      </c>
      <c r="N2881" s="4">
        <v>264</v>
      </c>
      <c r="O2881" s="4">
        <v>105.6</v>
      </c>
      <c r="P2881" s="4">
        <v>0</v>
      </c>
      <c r="Q2881" s="4">
        <v>369.6</v>
      </c>
      <c r="R2881" s="4">
        <v>0</v>
      </c>
      <c r="S2881" s="4">
        <v>142.80000000000001</v>
      </c>
      <c r="T2881" s="4">
        <v>142.80000000000001</v>
      </c>
      <c r="U2881" s="4">
        <v>226.8</v>
      </c>
      <c r="V2881" s="4">
        <v>226.8</v>
      </c>
      <c r="W2881" s="4">
        <v>226.8</v>
      </c>
      <c r="X2881" s="3" t="s">
        <v>37</v>
      </c>
    </row>
    <row r="2882" spans="1:24" ht="15.75" customHeight="1">
      <c r="A2882" s="3" t="s">
        <v>24</v>
      </c>
      <c r="B2882" s="3" t="s">
        <v>25</v>
      </c>
      <c r="C2882" s="3" t="s">
        <v>26</v>
      </c>
      <c r="D2882" s="3" t="s">
        <v>1968</v>
      </c>
      <c r="E2882" s="3" t="s">
        <v>1969</v>
      </c>
      <c r="F2882" s="3" t="s">
        <v>29</v>
      </c>
      <c r="G2882" s="3" t="s">
        <v>30</v>
      </c>
      <c r="H2882" s="3" t="s">
        <v>31</v>
      </c>
      <c r="I2882" s="3" t="s">
        <v>32</v>
      </c>
      <c r="J2882" s="3" t="s">
        <v>33</v>
      </c>
      <c r="K2882" s="3" t="s">
        <v>46</v>
      </c>
      <c r="L2882" s="3" t="s">
        <v>47</v>
      </c>
      <c r="M2882" s="3" t="s">
        <v>36</v>
      </c>
      <c r="N2882" s="4">
        <v>2112</v>
      </c>
      <c r="O2882" s="4">
        <v>0</v>
      </c>
      <c r="P2882" s="4">
        <v>0</v>
      </c>
      <c r="Q2882" s="4">
        <v>2112</v>
      </c>
      <c r="R2882" s="4">
        <v>0</v>
      </c>
      <c r="S2882" s="4">
        <v>816</v>
      </c>
      <c r="T2882" s="4">
        <v>816</v>
      </c>
      <c r="U2882" s="4">
        <v>1296</v>
      </c>
      <c r="V2882" s="4">
        <v>1296</v>
      </c>
      <c r="W2882" s="4">
        <v>1296</v>
      </c>
      <c r="X2882" s="3" t="s">
        <v>37</v>
      </c>
    </row>
    <row r="2883" spans="1:24" ht="15.75" customHeight="1">
      <c r="A2883" s="3" t="s">
        <v>24</v>
      </c>
      <c r="B2883" s="3" t="s">
        <v>25</v>
      </c>
      <c r="C2883" s="3" t="s">
        <v>26</v>
      </c>
      <c r="D2883" s="3" t="s">
        <v>1968</v>
      </c>
      <c r="E2883" s="3" t="s">
        <v>1969</v>
      </c>
      <c r="F2883" s="3" t="s">
        <v>29</v>
      </c>
      <c r="G2883" s="3" t="s">
        <v>30</v>
      </c>
      <c r="H2883" s="3" t="s">
        <v>31</v>
      </c>
      <c r="I2883" s="3" t="s">
        <v>32</v>
      </c>
      <c r="J2883" s="3" t="s">
        <v>33</v>
      </c>
      <c r="K2883" s="3" t="s">
        <v>48</v>
      </c>
      <c r="L2883" s="3" t="s">
        <v>49</v>
      </c>
      <c r="M2883" s="3" t="s">
        <v>36</v>
      </c>
      <c r="N2883" s="4">
        <v>143.04</v>
      </c>
      <c r="O2883" s="4">
        <v>286.08</v>
      </c>
      <c r="P2883" s="4">
        <v>0</v>
      </c>
      <c r="Q2883" s="4">
        <v>429.12</v>
      </c>
      <c r="R2883" s="4">
        <v>0</v>
      </c>
      <c r="S2883" s="4">
        <v>0</v>
      </c>
      <c r="T2883" s="4">
        <v>0</v>
      </c>
      <c r="U2883" s="4">
        <v>429.12</v>
      </c>
      <c r="V2883" s="4">
        <v>429.12</v>
      </c>
      <c r="W2883" s="4">
        <v>429.12</v>
      </c>
      <c r="X2883" s="3" t="s">
        <v>37</v>
      </c>
    </row>
    <row r="2884" spans="1:24" ht="15.75" customHeight="1">
      <c r="A2884" s="3" t="s">
        <v>24</v>
      </c>
      <c r="B2884" s="3" t="s">
        <v>25</v>
      </c>
      <c r="C2884" s="3" t="s">
        <v>26</v>
      </c>
      <c r="D2884" s="3" t="s">
        <v>1968</v>
      </c>
      <c r="E2884" s="3" t="s">
        <v>1969</v>
      </c>
      <c r="F2884" s="3" t="s">
        <v>29</v>
      </c>
      <c r="G2884" s="3" t="s">
        <v>30</v>
      </c>
      <c r="H2884" s="3" t="s">
        <v>31</v>
      </c>
      <c r="I2884" s="3" t="s">
        <v>32</v>
      </c>
      <c r="J2884" s="3" t="s">
        <v>33</v>
      </c>
      <c r="K2884" s="3" t="s">
        <v>50</v>
      </c>
      <c r="L2884" s="3" t="s">
        <v>51</v>
      </c>
      <c r="M2884" s="3" t="s">
        <v>36</v>
      </c>
      <c r="N2884" s="4">
        <v>429.12</v>
      </c>
      <c r="O2884" s="4">
        <v>286.08</v>
      </c>
      <c r="P2884" s="4">
        <v>0</v>
      </c>
      <c r="Q2884" s="4">
        <v>715.2</v>
      </c>
      <c r="R2884" s="4">
        <v>0</v>
      </c>
      <c r="S2884" s="4">
        <v>0</v>
      </c>
      <c r="T2884" s="4">
        <v>0</v>
      </c>
      <c r="U2884" s="4">
        <v>715.2</v>
      </c>
      <c r="V2884" s="4">
        <v>715.2</v>
      </c>
      <c r="W2884" s="4">
        <v>715.2</v>
      </c>
      <c r="X2884" s="3" t="s">
        <v>37</v>
      </c>
    </row>
    <row r="2885" spans="1:24" ht="15.75" customHeight="1">
      <c r="A2885" s="3" t="s">
        <v>24</v>
      </c>
      <c r="B2885" s="3" t="s">
        <v>25</v>
      </c>
      <c r="C2885" s="3" t="s">
        <v>26</v>
      </c>
      <c r="D2885" s="3" t="s">
        <v>1968</v>
      </c>
      <c r="E2885" s="3" t="s">
        <v>1969</v>
      </c>
      <c r="F2885" s="3" t="s">
        <v>29</v>
      </c>
      <c r="G2885" s="3" t="s">
        <v>30</v>
      </c>
      <c r="H2885" s="3" t="s">
        <v>31</v>
      </c>
      <c r="I2885" s="3" t="s">
        <v>32</v>
      </c>
      <c r="J2885" s="3" t="s">
        <v>33</v>
      </c>
      <c r="K2885" s="3" t="s">
        <v>281</v>
      </c>
      <c r="L2885" s="3" t="s">
        <v>303</v>
      </c>
      <c r="M2885" s="3" t="s">
        <v>36</v>
      </c>
      <c r="N2885" s="4">
        <v>2373.7800000000002</v>
      </c>
      <c r="O2885" s="4">
        <v>0</v>
      </c>
      <c r="P2885" s="4">
        <v>0</v>
      </c>
      <c r="Q2885" s="4">
        <v>2373.7800000000002</v>
      </c>
      <c r="R2885" s="4">
        <v>0</v>
      </c>
      <c r="S2885" s="4">
        <v>0</v>
      </c>
      <c r="T2885" s="4">
        <v>0</v>
      </c>
      <c r="U2885" s="4">
        <v>2373.7800000000002</v>
      </c>
      <c r="V2885" s="4">
        <v>2373.7800000000002</v>
      </c>
      <c r="W2885" s="4">
        <v>2373.7800000000002</v>
      </c>
      <c r="X2885" s="3" t="s">
        <v>37</v>
      </c>
    </row>
    <row r="2886" spans="1:24" ht="15.75" customHeight="1">
      <c r="A2886" s="3" t="s">
        <v>24</v>
      </c>
      <c r="B2886" s="3" t="s">
        <v>25</v>
      </c>
      <c r="C2886" s="3" t="s">
        <v>26</v>
      </c>
      <c r="D2886" s="3" t="s">
        <v>1968</v>
      </c>
      <c r="E2886" s="3" t="s">
        <v>1969</v>
      </c>
      <c r="F2886" s="3" t="s">
        <v>29</v>
      </c>
      <c r="G2886" s="3" t="s">
        <v>30</v>
      </c>
      <c r="H2886" s="3" t="s">
        <v>31</v>
      </c>
      <c r="I2886" s="3" t="s">
        <v>32</v>
      </c>
      <c r="J2886" s="3" t="s">
        <v>33</v>
      </c>
      <c r="K2886" s="3" t="s">
        <v>52</v>
      </c>
      <c r="L2886" s="3" t="s">
        <v>53</v>
      </c>
      <c r="M2886" s="3" t="s">
        <v>36</v>
      </c>
      <c r="N2886" s="4">
        <v>8450.91</v>
      </c>
      <c r="O2886" s="4">
        <v>0</v>
      </c>
      <c r="P2886" s="4">
        <v>0</v>
      </c>
      <c r="Q2886" s="4">
        <v>8450.91</v>
      </c>
      <c r="R2886" s="4">
        <v>0</v>
      </c>
      <c r="S2886" s="4">
        <v>2966.3</v>
      </c>
      <c r="T2886" s="4">
        <v>2966.3</v>
      </c>
      <c r="U2886" s="4">
        <v>5484.61</v>
      </c>
      <c r="V2886" s="4">
        <v>5484.61</v>
      </c>
      <c r="W2886" s="4">
        <v>5484.61</v>
      </c>
      <c r="X2886" s="3" t="s">
        <v>37</v>
      </c>
    </row>
    <row r="2887" spans="1:24" ht="15.75" customHeight="1">
      <c r="A2887" s="3" t="s">
        <v>24</v>
      </c>
      <c r="B2887" s="3" t="s">
        <v>25</v>
      </c>
      <c r="C2887" s="3" t="s">
        <v>26</v>
      </c>
      <c r="D2887" s="3" t="s">
        <v>1968</v>
      </c>
      <c r="E2887" s="3" t="s">
        <v>1969</v>
      </c>
      <c r="F2887" s="3" t="s">
        <v>29</v>
      </c>
      <c r="G2887" s="3" t="s">
        <v>30</v>
      </c>
      <c r="H2887" s="3" t="s">
        <v>31</v>
      </c>
      <c r="I2887" s="3" t="s">
        <v>32</v>
      </c>
      <c r="J2887" s="3" t="s">
        <v>33</v>
      </c>
      <c r="K2887" s="3" t="s">
        <v>54</v>
      </c>
      <c r="L2887" s="3" t="s">
        <v>55</v>
      </c>
      <c r="M2887" s="3" t="s">
        <v>36</v>
      </c>
      <c r="N2887" s="4">
        <v>25529</v>
      </c>
      <c r="O2887" s="4">
        <v>22255</v>
      </c>
      <c r="P2887" s="4">
        <v>0</v>
      </c>
      <c r="Q2887" s="4">
        <v>47784</v>
      </c>
      <c r="R2887" s="4">
        <v>34512</v>
      </c>
      <c r="S2887" s="4">
        <v>13272</v>
      </c>
      <c r="T2887" s="4">
        <v>13272</v>
      </c>
      <c r="U2887" s="4">
        <v>34512</v>
      </c>
      <c r="V2887" s="4">
        <v>34512</v>
      </c>
      <c r="W2887" s="4">
        <v>0</v>
      </c>
      <c r="X2887" s="3" t="s">
        <v>37</v>
      </c>
    </row>
    <row r="2888" spans="1:24" ht="15.75" customHeight="1">
      <c r="A2888" s="3" t="s">
        <v>24</v>
      </c>
      <c r="B2888" s="3" t="s">
        <v>25</v>
      </c>
      <c r="C2888" s="3" t="s">
        <v>26</v>
      </c>
      <c r="D2888" s="3" t="s">
        <v>1968</v>
      </c>
      <c r="E2888" s="3" t="s">
        <v>1969</v>
      </c>
      <c r="F2888" s="3" t="s">
        <v>29</v>
      </c>
      <c r="G2888" s="3" t="s">
        <v>30</v>
      </c>
      <c r="H2888" s="3" t="s">
        <v>31</v>
      </c>
      <c r="I2888" s="3" t="s">
        <v>32</v>
      </c>
      <c r="J2888" s="3" t="s">
        <v>33</v>
      </c>
      <c r="K2888" s="3" t="s">
        <v>56</v>
      </c>
      <c r="L2888" s="3" t="s">
        <v>57</v>
      </c>
      <c r="M2888" s="3" t="s">
        <v>36</v>
      </c>
      <c r="N2888" s="4">
        <v>7356.71</v>
      </c>
      <c r="O2888" s="4">
        <v>0</v>
      </c>
      <c r="P2888" s="4">
        <v>0</v>
      </c>
      <c r="Q2888" s="4">
        <v>7356.71</v>
      </c>
      <c r="R2888" s="4">
        <v>0</v>
      </c>
      <c r="S2888" s="4">
        <v>1191.4000000000001</v>
      </c>
      <c r="T2888" s="4">
        <v>1191.4000000000001</v>
      </c>
      <c r="U2888" s="4">
        <v>6165.31</v>
      </c>
      <c r="V2888" s="4">
        <v>6165.31</v>
      </c>
      <c r="W2888" s="4">
        <v>6165.31</v>
      </c>
      <c r="X2888" s="3" t="s">
        <v>37</v>
      </c>
    </row>
    <row r="2889" spans="1:24" ht="15.75" customHeight="1">
      <c r="A2889" s="3" t="s">
        <v>24</v>
      </c>
      <c r="B2889" s="3" t="s">
        <v>25</v>
      </c>
      <c r="C2889" s="3" t="s">
        <v>26</v>
      </c>
      <c r="D2889" s="3" t="s">
        <v>1968</v>
      </c>
      <c r="E2889" s="3" t="s">
        <v>1969</v>
      </c>
      <c r="F2889" s="3" t="s">
        <v>29</v>
      </c>
      <c r="G2889" s="3" t="s">
        <v>30</v>
      </c>
      <c r="H2889" s="3" t="s">
        <v>31</v>
      </c>
      <c r="I2889" s="3" t="s">
        <v>32</v>
      </c>
      <c r="J2889" s="3" t="s">
        <v>33</v>
      </c>
      <c r="K2889" s="3" t="s">
        <v>58</v>
      </c>
      <c r="L2889" s="3" t="s">
        <v>59</v>
      </c>
      <c r="M2889" s="3" t="s">
        <v>36</v>
      </c>
      <c r="N2889" s="4">
        <v>8129.92</v>
      </c>
      <c r="O2889" s="4">
        <v>0</v>
      </c>
      <c r="P2889" s="4">
        <v>0</v>
      </c>
      <c r="Q2889" s="4">
        <v>8129.92</v>
      </c>
      <c r="R2889" s="4">
        <v>0</v>
      </c>
      <c r="S2889" s="4">
        <v>2315.6</v>
      </c>
      <c r="T2889" s="4">
        <v>2315.6</v>
      </c>
      <c r="U2889" s="4">
        <v>5814.32</v>
      </c>
      <c r="V2889" s="4">
        <v>5814.32</v>
      </c>
      <c r="W2889" s="4">
        <v>5814.32</v>
      </c>
      <c r="X2889" s="3" t="s">
        <v>37</v>
      </c>
    </row>
    <row r="2890" spans="1:24" ht="15.75" customHeight="1">
      <c r="A2890" s="3" t="s">
        <v>24</v>
      </c>
      <c r="B2890" s="3" t="s">
        <v>25</v>
      </c>
      <c r="C2890" s="3" t="s">
        <v>26</v>
      </c>
      <c r="D2890" s="3" t="s">
        <v>1968</v>
      </c>
      <c r="E2890" s="3" t="s">
        <v>1969</v>
      </c>
      <c r="F2890" s="3" t="s">
        <v>29</v>
      </c>
      <c r="G2890" s="3" t="s">
        <v>30</v>
      </c>
      <c r="H2890" s="3" t="s">
        <v>31</v>
      </c>
      <c r="I2890" s="3" t="s">
        <v>32</v>
      </c>
      <c r="J2890" s="3" t="s">
        <v>33</v>
      </c>
      <c r="K2890" s="3" t="s">
        <v>60</v>
      </c>
      <c r="L2890" s="3" t="s">
        <v>61</v>
      </c>
      <c r="M2890" s="3" t="s">
        <v>36</v>
      </c>
      <c r="N2890" s="4">
        <v>60435.45</v>
      </c>
      <c r="O2890" s="4">
        <v>1653.61</v>
      </c>
      <c r="P2890" s="4">
        <v>0</v>
      </c>
      <c r="Q2890" s="4">
        <v>62089.06</v>
      </c>
      <c r="R2890" s="4">
        <v>4365.7700000000004</v>
      </c>
      <c r="S2890" s="4">
        <v>24108.55</v>
      </c>
      <c r="T2890" s="4">
        <v>24108.55</v>
      </c>
      <c r="U2890" s="4">
        <v>37980.51</v>
      </c>
      <c r="V2890" s="4">
        <v>37980.51</v>
      </c>
      <c r="W2890" s="4">
        <v>33614.74</v>
      </c>
      <c r="X2890" s="3" t="s">
        <v>37</v>
      </c>
    </row>
    <row r="2891" spans="1:24" ht="15.75" customHeight="1">
      <c r="A2891" s="3" t="s">
        <v>24</v>
      </c>
      <c r="B2891" s="3" t="s">
        <v>25</v>
      </c>
      <c r="C2891" s="3" t="s">
        <v>26</v>
      </c>
      <c r="D2891" s="3" t="s">
        <v>1968</v>
      </c>
      <c r="E2891" s="3" t="s">
        <v>1969</v>
      </c>
      <c r="F2891" s="3" t="s">
        <v>29</v>
      </c>
      <c r="G2891" s="3" t="s">
        <v>30</v>
      </c>
      <c r="H2891" s="3" t="s">
        <v>31</v>
      </c>
      <c r="I2891" s="3" t="s">
        <v>32</v>
      </c>
      <c r="J2891" s="3" t="s">
        <v>33</v>
      </c>
      <c r="K2891" s="3" t="s">
        <v>62</v>
      </c>
      <c r="L2891" s="3" t="s">
        <v>63</v>
      </c>
      <c r="M2891" s="3" t="s">
        <v>36</v>
      </c>
      <c r="N2891" s="4">
        <v>39859.67</v>
      </c>
      <c r="O2891" s="4">
        <v>1089.33</v>
      </c>
      <c r="P2891" s="4">
        <v>0</v>
      </c>
      <c r="Q2891" s="4">
        <v>40949</v>
      </c>
      <c r="R2891" s="4">
        <v>3608.06</v>
      </c>
      <c r="S2891" s="4">
        <v>11516.63</v>
      </c>
      <c r="T2891" s="4">
        <v>11516.63</v>
      </c>
      <c r="U2891" s="4">
        <v>29432.37</v>
      </c>
      <c r="V2891" s="4">
        <v>29432.37</v>
      </c>
      <c r="W2891" s="4">
        <v>25824.31</v>
      </c>
      <c r="X2891" s="3" t="s">
        <v>37</v>
      </c>
    </row>
    <row r="2892" spans="1:24" ht="15.75" customHeight="1">
      <c r="A2892" s="3" t="s">
        <v>24</v>
      </c>
      <c r="B2892" s="3" t="s">
        <v>25</v>
      </c>
      <c r="C2892" s="3" t="s">
        <v>26</v>
      </c>
      <c r="D2892" s="3" t="s">
        <v>1968</v>
      </c>
      <c r="E2892" s="3" t="s">
        <v>1969</v>
      </c>
      <c r="F2892" s="3" t="s">
        <v>29</v>
      </c>
      <c r="G2892" s="3" t="s">
        <v>30</v>
      </c>
      <c r="H2892" s="3" t="s">
        <v>31</v>
      </c>
      <c r="I2892" s="3" t="s">
        <v>32</v>
      </c>
      <c r="J2892" s="3" t="s">
        <v>33</v>
      </c>
      <c r="K2892" s="3" t="s">
        <v>64</v>
      </c>
      <c r="L2892" s="3" t="s">
        <v>65</v>
      </c>
      <c r="M2892" s="3" t="s">
        <v>36</v>
      </c>
      <c r="N2892" s="4">
        <v>19990.080000000002</v>
      </c>
      <c r="O2892" s="4">
        <v>0</v>
      </c>
      <c r="P2892" s="4">
        <v>0</v>
      </c>
      <c r="Q2892" s="4">
        <v>19990.080000000002</v>
      </c>
      <c r="R2892" s="4">
        <v>0</v>
      </c>
      <c r="S2892" s="4">
        <v>0</v>
      </c>
      <c r="T2892" s="4">
        <v>0</v>
      </c>
      <c r="U2892" s="4">
        <v>19990.080000000002</v>
      </c>
      <c r="V2892" s="4">
        <v>19990.080000000002</v>
      </c>
      <c r="W2892" s="4">
        <v>19990.080000000002</v>
      </c>
      <c r="X2892" s="3" t="s">
        <v>37</v>
      </c>
    </row>
    <row r="2893" spans="1:24" ht="15.75" customHeight="1">
      <c r="A2893" s="3" t="s">
        <v>66</v>
      </c>
      <c r="B2893" s="3" t="s">
        <v>25</v>
      </c>
      <c r="C2893" s="3" t="s">
        <v>26</v>
      </c>
      <c r="D2893" s="3" t="s">
        <v>1968</v>
      </c>
      <c r="E2893" s="3" t="s">
        <v>1969</v>
      </c>
      <c r="F2893" s="3" t="s">
        <v>29</v>
      </c>
      <c r="G2893" s="3" t="s">
        <v>30</v>
      </c>
      <c r="H2893" s="3" t="s">
        <v>67</v>
      </c>
      <c r="I2893" s="3" t="s">
        <v>68</v>
      </c>
      <c r="J2893" s="3" t="s">
        <v>69</v>
      </c>
      <c r="K2893" s="3" t="s">
        <v>70</v>
      </c>
      <c r="L2893" s="3" t="s">
        <v>71</v>
      </c>
      <c r="M2893" s="3" t="s">
        <v>36</v>
      </c>
      <c r="N2893" s="4">
        <v>17779.080000000002</v>
      </c>
      <c r="O2893" s="4">
        <v>915.55</v>
      </c>
      <c r="P2893" s="4">
        <v>0</v>
      </c>
      <c r="Q2893" s="4">
        <v>18694.63</v>
      </c>
      <c r="R2893" s="4">
        <v>0</v>
      </c>
      <c r="S2893" s="4">
        <v>18694.63</v>
      </c>
      <c r="T2893" s="4">
        <v>14694.63</v>
      </c>
      <c r="U2893" s="4">
        <v>0</v>
      </c>
      <c r="V2893" s="4">
        <v>4000</v>
      </c>
      <c r="W2893" s="4">
        <v>0</v>
      </c>
      <c r="X2893" s="3" t="s">
        <v>37</v>
      </c>
    </row>
    <row r="2894" spans="1:24" ht="15.75" customHeight="1">
      <c r="A2894" s="3" t="s">
        <v>66</v>
      </c>
      <c r="B2894" s="3" t="s">
        <v>25</v>
      </c>
      <c r="C2894" s="3" t="s">
        <v>26</v>
      </c>
      <c r="D2894" s="3" t="s">
        <v>1968</v>
      </c>
      <c r="E2894" s="3" t="s">
        <v>1969</v>
      </c>
      <c r="F2894" s="3" t="s">
        <v>29</v>
      </c>
      <c r="G2894" s="3" t="s">
        <v>30</v>
      </c>
      <c r="H2894" s="3" t="s">
        <v>67</v>
      </c>
      <c r="I2894" s="3" t="s">
        <v>68</v>
      </c>
      <c r="J2894" s="3" t="s">
        <v>69</v>
      </c>
      <c r="K2894" s="3" t="s">
        <v>72</v>
      </c>
      <c r="L2894" s="3" t="s">
        <v>73</v>
      </c>
      <c r="M2894" s="3" t="s">
        <v>36</v>
      </c>
      <c r="N2894" s="4">
        <v>4200</v>
      </c>
      <c r="O2894" s="4">
        <v>-200</v>
      </c>
      <c r="P2894" s="4">
        <v>0</v>
      </c>
      <c r="Q2894" s="4">
        <v>4000</v>
      </c>
      <c r="R2894" s="4">
        <v>0</v>
      </c>
      <c r="S2894" s="4">
        <v>4000</v>
      </c>
      <c r="T2894" s="4">
        <v>1750.36</v>
      </c>
      <c r="U2894" s="4">
        <v>0</v>
      </c>
      <c r="V2894" s="4">
        <v>2249.64</v>
      </c>
      <c r="W2894" s="4">
        <v>0</v>
      </c>
      <c r="X2894" s="3" t="s">
        <v>37</v>
      </c>
    </row>
    <row r="2895" spans="1:24" ht="15.75" customHeight="1">
      <c r="A2895" s="3" t="s">
        <v>66</v>
      </c>
      <c r="B2895" s="3" t="s">
        <v>25</v>
      </c>
      <c r="C2895" s="3" t="s">
        <v>26</v>
      </c>
      <c r="D2895" s="3" t="s">
        <v>1968</v>
      </c>
      <c r="E2895" s="3" t="s">
        <v>1969</v>
      </c>
      <c r="F2895" s="3" t="s">
        <v>29</v>
      </c>
      <c r="G2895" s="3" t="s">
        <v>30</v>
      </c>
      <c r="H2895" s="3" t="s">
        <v>67</v>
      </c>
      <c r="I2895" s="3" t="s">
        <v>68</v>
      </c>
      <c r="J2895" s="3" t="s">
        <v>69</v>
      </c>
      <c r="K2895" s="3" t="s">
        <v>74</v>
      </c>
      <c r="L2895" s="3" t="s">
        <v>75</v>
      </c>
      <c r="M2895" s="3" t="s">
        <v>36</v>
      </c>
      <c r="N2895" s="4">
        <v>494.72</v>
      </c>
      <c r="O2895" s="4">
        <v>-294.72000000000003</v>
      </c>
      <c r="P2895" s="4">
        <v>0</v>
      </c>
      <c r="Q2895" s="4">
        <v>200</v>
      </c>
      <c r="R2895" s="4">
        <v>0</v>
      </c>
      <c r="S2895" s="4">
        <v>200</v>
      </c>
      <c r="T2895" s="4">
        <v>50.84</v>
      </c>
      <c r="U2895" s="4">
        <v>0</v>
      </c>
      <c r="V2895" s="4">
        <v>149.16</v>
      </c>
      <c r="W2895" s="4">
        <v>0</v>
      </c>
      <c r="X2895" s="3" t="s">
        <v>37</v>
      </c>
    </row>
    <row r="2896" spans="1:24" ht="15.75" customHeight="1">
      <c r="A2896" s="3" t="s">
        <v>66</v>
      </c>
      <c r="B2896" s="3" t="s">
        <v>25</v>
      </c>
      <c r="C2896" s="3" t="s">
        <v>26</v>
      </c>
      <c r="D2896" s="3" t="s">
        <v>1968</v>
      </c>
      <c r="E2896" s="3" t="s">
        <v>1969</v>
      </c>
      <c r="F2896" s="3" t="s">
        <v>29</v>
      </c>
      <c r="G2896" s="3" t="s">
        <v>30</v>
      </c>
      <c r="H2896" s="3" t="s">
        <v>67</v>
      </c>
      <c r="I2896" s="3" t="s">
        <v>68</v>
      </c>
      <c r="J2896" s="3" t="s">
        <v>69</v>
      </c>
      <c r="K2896" s="3" t="s">
        <v>76</v>
      </c>
      <c r="L2896" s="3" t="s">
        <v>77</v>
      </c>
      <c r="M2896" s="3" t="s">
        <v>36</v>
      </c>
      <c r="N2896" s="4">
        <v>17200</v>
      </c>
      <c r="O2896" s="4">
        <v>-9319.17</v>
      </c>
      <c r="P2896" s="4">
        <v>0</v>
      </c>
      <c r="Q2896" s="4">
        <v>7880.83</v>
      </c>
      <c r="R2896" s="4">
        <v>0</v>
      </c>
      <c r="S2896" s="4">
        <v>6540</v>
      </c>
      <c r="T2896" s="4">
        <v>6540</v>
      </c>
      <c r="U2896" s="4">
        <v>1340.83</v>
      </c>
      <c r="V2896" s="4">
        <v>1340.83</v>
      </c>
      <c r="W2896" s="4">
        <v>1340.83</v>
      </c>
      <c r="X2896" s="3" t="s">
        <v>37</v>
      </c>
    </row>
    <row r="2897" spans="1:24" ht="15.75" customHeight="1">
      <c r="A2897" s="3" t="s">
        <v>66</v>
      </c>
      <c r="B2897" s="3" t="s">
        <v>25</v>
      </c>
      <c r="C2897" s="3" t="s">
        <v>26</v>
      </c>
      <c r="D2897" s="3" t="s">
        <v>1968</v>
      </c>
      <c r="E2897" s="3" t="s">
        <v>1969</v>
      </c>
      <c r="F2897" s="3" t="s">
        <v>29</v>
      </c>
      <c r="G2897" s="3" t="s">
        <v>30</v>
      </c>
      <c r="H2897" s="3" t="s">
        <v>67</v>
      </c>
      <c r="I2897" s="3" t="s">
        <v>68</v>
      </c>
      <c r="J2897" s="3" t="s">
        <v>69</v>
      </c>
      <c r="K2897" s="3" t="s">
        <v>78</v>
      </c>
      <c r="L2897" s="3" t="s">
        <v>79</v>
      </c>
      <c r="M2897" s="3" t="s">
        <v>36</v>
      </c>
      <c r="N2897" s="4">
        <v>0</v>
      </c>
      <c r="O2897" s="4">
        <v>1000</v>
      </c>
      <c r="P2897" s="4">
        <v>0</v>
      </c>
      <c r="Q2897" s="4">
        <v>1000</v>
      </c>
      <c r="R2897" s="4">
        <v>0</v>
      </c>
      <c r="S2897" s="4">
        <v>0</v>
      </c>
      <c r="T2897" s="4">
        <v>0</v>
      </c>
      <c r="U2897" s="4">
        <v>1000</v>
      </c>
      <c r="V2897" s="4">
        <v>1000</v>
      </c>
      <c r="W2897" s="4">
        <v>1000</v>
      </c>
      <c r="X2897" s="3" t="s">
        <v>37</v>
      </c>
    </row>
    <row r="2898" spans="1:24" ht="15.75" customHeight="1">
      <c r="A2898" s="3" t="s">
        <v>66</v>
      </c>
      <c r="B2898" s="3" t="s">
        <v>25</v>
      </c>
      <c r="C2898" s="3" t="s">
        <v>26</v>
      </c>
      <c r="D2898" s="3" t="s">
        <v>1968</v>
      </c>
      <c r="E2898" s="3" t="s">
        <v>1969</v>
      </c>
      <c r="F2898" s="3" t="s">
        <v>29</v>
      </c>
      <c r="G2898" s="3" t="s">
        <v>30</v>
      </c>
      <c r="H2898" s="3" t="s">
        <v>67</v>
      </c>
      <c r="I2898" s="3" t="s">
        <v>68</v>
      </c>
      <c r="J2898" s="3" t="s">
        <v>69</v>
      </c>
      <c r="K2898" s="3" t="s">
        <v>82</v>
      </c>
      <c r="L2898" s="3" t="s">
        <v>83</v>
      </c>
      <c r="M2898" s="3" t="s">
        <v>36</v>
      </c>
      <c r="N2898" s="4">
        <v>39903.46</v>
      </c>
      <c r="O2898" s="4">
        <v>15264.1</v>
      </c>
      <c r="P2898" s="4">
        <v>0</v>
      </c>
      <c r="Q2898" s="4">
        <v>55167.56</v>
      </c>
      <c r="R2898" s="4">
        <v>0</v>
      </c>
      <c r="S2898" s="4">
        <v>54607.040000000001</v>
      </c>
      <c r="T2898" s="4">
        <v>5000.9799999999996</v>
      </c>
      <c r="U2898" s="4">
        <v>560.52</v>
      </c>
      <c r="V2898" s="4">
        <v>50166.58</v>
      </c>
      <c r="W2898" s="4">
        <v>560.52</v>
      </c>
      <c r="X2898" s="3" t="s">
        <v>37</v>
      </c>
    </row>
    <row r="2899" spans="1:24" ht="15.75" customHeight="1">
      <c r="A2899" s="3" t="s">
        <v>66</v>
      </c>
      <c r="B2899" s="3" t="s">
        <v>25</v>
      </c>
      <c r="C2899" s="3" t="s">
        <v>26</v>
      </c>
      <c r="D2899" s="3" t="s">
        <v>1968</v>
      </c>
      <c r="E2899" s="3" t="s">
        <v>1969</v>
      </c>
      <c r="F2899" s="3" t="s">
        <v>29</v>
      </c>
      <c r="G2899" s="3" t="s">
        <v>30</v>
      </c>
      <c r="H2899" s="3" t="s">
        <v>67</v>
      </c>
      <c r="I2899" s="3" t="s">
        <v>68</v>
      </c>
      <c r="J2899" s="3" t="s">
        <v>69</v>
      </c>
      <c r="K2899" s="3" t="s">
        <v>84</v>
      </c>
      <c r="L2899" s="3" t="s">
        <v>85</v>
      </c>
      <c r="M2899" s="3" t="s">
        <v>36</v>
      </c>
      <c r="N2899" s="4">
        <v>11480.82</v>
      </c>
      <c r="O2899" s="4">
        <v>0</v>
      </c>
      <c r="P2899" s="4">
        <v>0</v>
      </c>
      <c r="Q2899" s="4">
        <v>11480.82</v>
      </c>
      <c r="R2899" s="4">
        <v>0</v>
      </c>
      <c r="S2899" s="4">
        <v>6739.32</v>
      </c>
      <c r="T2899" s="4">
        <v>2888.28</v>
      </c>
      <c r="U2899" s="4">
        <v>4741.5</v>
      </c>
      <c r="V2899" s="4">
        <v>8592.5400000000009</v>
      </c>
      <c r="W2899" s="4">
        <v>4741.5</v>
      </c>
      <c r="X2899" s="3" t="s">
        <v>37</v>
      </c>
    </row>
    <row r="2900" spans="1:24" ht="15.75" customHeight="1">
      <c r="A2900" s="3" t="s">
        <v>66</v>
      </c>
      <c r="B2900" s="3" t="s">
        <v>25</v>
      </c>
      <c r="C2900" s="3" t="s">
        <v>26</v>
      </c>
      <c r="D2900" s="3" t="s">
        <v>1968</v>
      </c>
      <c r="E2900" s="3" t="s">
        <v>1969</v>
      </c>
      <c r="F2900" s="3" t="s">
        <v>29</v>
      </c>
      <c r="G2900" s="3" t="s">
        <v>30</v>
      </c>
      <c r="H2900" s="3" t="s">
        <v>67</v>
      </c>
      <c r="I2900" s="3" t="s">
        <v>68</v>
      </c>
      <c r="J2900" s="3" t="s">
        <v>69</v>
      </c>
      <c r="K2900" s="3" t="s">
        <v>86</v>
      </c>
      <c r="L2900" s="3" t="s">
        <v>87</v>
      </c>
      <c r="M2900" s="3" t="s">
        <v>36</v>
      </c>
      <c r="N2900" s="4">
        <v>0</v>
      </c>
      <c r="O2900" s="4">
        <v>1358.57</v>
      </c>
      <c r="P2900" s="4">
        <v>0</v>
      </c>
      <c r="Q2900" s="4">
        <v>1358.57</v>
      </c>
      <c r="R2900" s="4">
        <v>0</v>
      </c>
      <c r="S2900" s="4">
        <v>1358.57</v>
      </c>
      <c r="T2900" s="4">
        <v>344.64</v>
      </c>
      <c r="U2900" s="4">
        <v>0</v>
      </c>
      <c r="V2900" s="4">
        <v>1013.93</v>
      </c>
      <c r="W2900" s="4">
        <v>0</v>
      </c>
      <c r="X2900" s="3" t="s">
        <v>37</v>
      </c>
    </row>
    <row r="2901" spans="1:24" ht="15.75" customHeight="1">
      <c r="A2901" s="3" t="s">
        <v>66</v>
      </c>
      <c r="B2901" s="3" t="s">
        <v>25</v>
      </c>
      <c r="C2901" s="3" t="s">
        <v>26</v>
      </c>
      <c r="D2901" s="3" t="s">
        <v>1968</v>
      </c>
      <c r="E2901" s="3" t="s">
        <v>1969</v>
      </c>
      <c r="F2901" s="3" t="s">
        <v>29</v>
      </c>
      <c r="G2901" s="3" t="s">
        <v>30</v>
      </c>
      <c r="H2901" s="3" t="s">
        <v>67</v>
      </c>
      <c r="I2901" s="3" t="s">
        <v>68</v>
      </c>
      <c r="J2901" s="3" t="s">
        <v>69</v>
      </c>
      <c r="K2901" s="3" t="s">
        <v>88</v>
      </c>
      <c r="L2901" s="3" t="s">
        <v>89</v>
      </c>
      <c r="M2901" s="3" t="s">
        <v>36</v>
      </c>
      <c r="N2901" s="4">
        <v>3217.77</v>
      </c>
      <c r="O2901" s="4">
        <v>-3217.77</v>
      </c>
      <c r="P2901" s="4">
        <v>0</v>
      </c>
      <c r="Q2901" s="4">
        <v>0</v>
      </c>
      <c r="R2901" s="4">
        <v>0</v>
      </c>
      <c r="S2901" s="4">
        <v>0</v>
      </c>
      <c r="T2901" s="4">
        <v>0</v>
      </c>
      <c r="U2901" s="4">
        <v>0</v>
      </c>
      <c r="V2901" s="4">
        <v>0</v>
      </c>
      <c r="W2901" s="4">
        <v>0</v>
      </c>
      <c r="X2901" s="3" t="s">
        <v>37</v>
      </c>
    </row>
    <row r="2902" spans="1:24" ht="15.75" customHeight="1">
      <c r="A2902" s="3" t="s">
        <v>66</v>
      </c>
      <c r="B2902" s="3" t="s">
        <v>25</v>
      </c>
      <c r="C2902" s="3" t="s">
        <v>26</v>
      </c>
      <c r="D2902" s="3" t="s">
        <v>1968</v>
      </c>
      <c r="E2902" s="3" t="s">
        <v>1969</v>
      </c>
      <c r="F2902" s="3" t="s">
        <v>29</v>
      </c>
      <c r="G2902" s="3" t="s">
        <v>30</v>
      </c>
      <c r="H2902" s="3" t="s">
        <v>67</v>
      </c>
      <c r="I2902" s="3" t="s">
        <v>68</v>
      </c>
      <c r="J2902" s="3" t="s">
        <v>69</v>
      </c>
      <c r="K2902" s="3" t="s">
        <v>94</v>
      </c>
      <c r="L2902" s="3" t="s">
        <v>95</v>
      </c>
      <c r="M2902" s="3" t="s">
        <v>36</v>
      </c>
      <c r="N2902" s="4">
        <v>665</v>
      </c>
      <c r="O2902" s="4">
        <v>0</v>
      </c>
      <c r="P2902" s="4">
        <v>0</v>
      </c>
      <c r="Q2902" s="4">
        <v>665</v>
      </c>
      <c r="R2902" s="4">
        <v>0</v>
      </c>
      <c r="S2902" s="4">
        <v>0</v>
      </c>
      <c r="T2902" s="4">
        <v>0</v>
      </c>
      <c r="U2902" s="4">
        <v>665</v>
      </c>
      <c r="V2902" s="4">
        <v>665</v>
      </c>
      <c r="W2902" s="4">
        <v>665</v>
      </c>
      <c r="X2902" s="3" t="s">
        <v>37</v>
      </c>
    </row>
    <row r="2903" spans="1:24" ht="15.75" customHeight="1">
      <c r="A2903" s="3" t="s">
        <v>66</v>
      </c>
      <c r="B2903" s="3" t="s">
        <v>25</v>
      </c>
      <c r="C2903" s="3" t="s">
        <v>26</v>
      </c>
      <c r="D2903" s="3" t="s">
        <v>1968</v>
      </c>
      <c r="E2903" s="3" t="s">
        <v>1969</v>
      </c>
      <c r="F2903" s="3" t="s">
        <v>29</v>
      </c>
      <c r="G2903" s="3" t="s">
        <v>30</v>
      </c>
      <c r="H2903" s="3" t="s">
        <v>67</v>
      </c>
      <c r="I2903" s="3" t="s">
        <v>68</v>
      </c>
      <c r="J2903" s="3" t="s">
        <v>69</v>
      </c>
      <c r="K2903" s="3" t="s">
        <v>96</v>
      </c>
      <c r="L2903" s="3" t="s">
        <v>97</v>
      </c>
      <c r="M2903" s="3" t="s">
        <v>36</v>
      </c>
      <c r="N2903" s="4">
        <v>2577.19</v>
      </c>
      <c r="O2903" s="4">
        <v>-2577.19</v>
      </c>
      <c r="P2903" s="4">
        <v>0</v>
      </c>
      <c r="Q2903" s="4">
        <v>0</v>
      </c>
      <c r="R2903" s="4">
        <v>0</v>
      </c>
      <c r="S2903" s="4">
        <v>0</v>
      </c>
      <c r="T2903" s="4">
        <v>0</v>
      </c>
      <c r="U2903" s="4">
        <v>0</v>
      </c>
      <c r="V2903" s="4">
        <v>0</v>
      </c>
      <c r="W2903" s="4">
        <v>0</v>
      </c>
      <c r="X2903" s="3" t="s">
        <v>37</v>
      </c>
    </row>
    <row r="2904" spans="1:24" ht="15.75" customHeight="1">
      <c r="A2904" s="3" t="s">
        <v>66</v>
      </c>
      <c r="B2904" s="3" t="s">
        <v>25</v>
      </c>
      <c r="C2904" s="3" t="s">
        <v>26</v>
      </c>
      <c r="D2904" s="3" t="s">
        <v>1968</v>
      </c>
      <c r="E2904" s="3" t="s">
        <v>1969</v>
      </c>
      <c r="F2904" s="3" t="s">
        <v>29</v>
      </c>
      <c r="G2904" s="3" t="s">
        <v>30</v>
      </c>
      <c r="H2904" s="3" t="s">
        <v>67</v>
      </c>
      <c r="I2904" s="3" t="s">
        <v>68</v>
      </c>
      <c r="J2904" s="3" t="s">
        <v>69</v>
      </c>
      <c r="K2904" s="3" t="s">
        <v>306</v>
      </c>
      <c r="L2904" s="3" t="s">
        <v>307</v>
      </c>
      <c r="M2904" s="3" t="s">
        <v>36</v>
      </c>
      <c r="N2904" s="4">
        <v>28755.759999999998</v>
      </c>
      <c r="O2904" s="4">
        <v>16448.73</v>
      </c>
      <c r="P2904" s="4">
        <v>0</v>
      </c>
      <c r="Q2904" s="4">
        <v>45204.49</v>
      </c>
      <c r="R2904" s="4">
        <v>0</v>
      </c>
      <c r="S2904" s="4">
        <v>45204.49</v>
      </c>
      <c r="T2904" s="4">
        <v>19398.04</v>
      </c>
      <c r="U2904" s="4">
        <v>0</v>
      </c>
      <c r="V2904" s="4">
        <v>25806.45</v>
      </c>
      <c r="W2904" s="4">
        <v>0</v>
      </c>
      <c r="X2904" s="3" t="s">
        <v>37</v>
      </c>
    </row>
    <row r="2905" spans="1:24" ht="15.75" customHeight="1">
      <c r="A2905" s="3" t="s">
        <v>66</v>
      </c>
      <c r="B2905" s="3" t="s">
        <v>25</v>
      </c>
      <c r="C2905" s="3" t="s">
        <v>26</v>
      </c>
      <c r="D2905" s="3" t="s">
        <v>1968</v>
      </c>
      <c r="E2905" s="3" t="s">
        <v>1969</v>
      </c>
      <c r="F2905" s="3" t="s">
        <v>29</v>
      </c>
      <c r="G2905" s="3" t="s">
        <v>30</v>
      </c>
      <c r="H2905" s="3" t="s">
        <v>67</v>
      </c>
      <c r="I2905" s="3" t="s">
        <v>68</v>
      </c>
      <c r="J2905" s="3" t="s">
        <v>69</v>
      </c>
      <c r="K2905" s="3" t="s">
        <v>100</v>
      </c>
      <c r="L2905" s="3" t="s">
        <v>101</v>
      </c>
      <c r="M2905" s="3" t="s">
        <v>36</v>
      </c>
      <c r="N2905" s="4">
        <v>1338.9</v>
      </c>
      <c r="O2905" s="4">
        <v>-1338.9</v>
      </c>
      <c r="P2905" s="4">
        <v>0</v>
      </c>
      <c r="Q2905" s="4">
        <v>0</v>
      </c>
      <c r="R2905" s="4">
        <v>0</v>
      </c>
      <c r="S2905" s="4">
        <v>0</v>
      </c>
      <c r="T2905" s="4">
        <v>0</v>
      </c>
      <c r="U2905" s="4">
        <v>0</v>
      </c>
      <c r="V2905" s="4">
        <v>0</v>
      </c>
      <c r="W2905" s="4">
        <v>0</v>
      </c>
      <c r="X2905" s="3" t="s">
        <v>37</v>
      </c>
    </row>
    <row r="2906" spans="1:24" ht="15.75" customHeight="1">
      <c r="A2906" s="3" t="s">
        <v>66</v>
      </c>
      <c r="B2906" s="3" t="s">
        <v>25</v>
      </c>
      <c r="C2906" s="3" t="s">
        <v>26</v>
      </c>
      <c r="D2906" s="3" t="s">
        <v>1968</v>
      </c>
      <c r="E2906" s="3" t="s">
        <v>1969</v>
      </c>
      <c r="F2906" s="3" t="s">
        <v>29</v>
      </c>
      <c r="G2906" s="3" t="s">
        <v>30</v>
      </c>
      <c r="H2906" s="3" t="s">
        <v>67</v>
      </c>
      <c r="I2906" s="3" t="s">
        <v>68</v>
      </c>
      <c r="J2906" s="3" t="s">
        <v>69</v>
      </c>
      <c r="K2906" s="3" t="s">
        <v>104</v>
      </c>
      <c r="L2906" s="3" t="s">
        <v>105</v>
      </c>
      <c r="M2906" s="3" t="s">
        <v>36</v>
      </c>
      <c r="N2906" s="4">
        <v>1658.57</v>
      </c>
      <c r="O2906" s="4">
        <v>-1358.57</v>
      </c>
      <c r="P2906" s="4">
        <v>0</v>
      </c>
      <c r="Q2906" s="4">
        <v>300</v>
      </c>
      <c r="R2906" s="4">
        <v>0</v>
      </c>
      <c r="S2906" s="4">
        <v>0</v>
      </c>
      <c r="T2906" s="4">
        <v>0</v>
      </c>
      <c r="U2906" s="4">
        <v>300</v>
      </c>
      <c r="V2906" s="4">
        <v>300</v>
      </c>
      <c r="W2906" s="4">
        <v>300</v>
      </c>
      <c r="X2906" s="3" t="s">
        <v>37</v>
      </c>
    </row>
    <row r="2907" spans="1:24" ht="15.75" customHeight="1">
      <c r="A2907" s="3" t="s">
        <v>66</v>
      </c>
      <c r="B2907" s="3" t="s">
        <v>25</v>
      </c>
      <c r="C2907" s="3" t="s">
        <v>26</v>
      </c>
      <c r="D2907" s="3" t="s">
        <v>1968</v>
      </c>
      <c r="E2907" s="3" t="s">
        <v>1969</v>
      </c>
      <c r="F2907" s="3" t="s">
        <v>29</v>
      </c>
      <c r="G2907" s="3" t="s">
        <v>30</v>
      </c>
      <c r="H2907" s="3" t="s">
        <v>67</v>
      </c>
      <c r="I2907" s="3" t="s">
        <v>68</v>
      </c>
      <c r="J2907" s="3" t="s">
        <v>69</v>
      </c>
      <c r="K2907" s="3" t="s">
        <v>106</v>
      </c>
      <c r="L2907" s="3" t="s">
        <v>107</v>
      </c>
      <c r="M2907" s="3" t="s">
        <v>36</v>
      </c>
      <c r="N2907" s="4">
        <v>1411.19</v>
      </c>
      <c r="O2907" s="4">
        <v>0</v>
      </c>
      <c r="P2907" s="4">
        <v>0</v>
      </c>
      <c r="Q2907" s="4">
        <v>1411.19</v>
      </c>
      <c r="R2907" s="4">
        <v>779.42</v>
      </c>
      <c r="S2907" s="4">
        <v>128.30000000000001</v>
      </c>
      <c r="T2907" s="4">
        <v>0</v>
      </c>
      <c r="U2907" s="4">
        <v>1282.8900000000001</v>
      </c>
      <c r="V2907" s="4">
        <v>1411.19</v>
      </c>
      <c r="W2907" s="4">
        <v>503.47</v>
      </c>
      <c r="X2907" s="3" t="s">
        <v>37</v>
      </c>
    </row>
    <row r="2908" spans="1:24" ht="15.75" customHeight="1">
      <c r="A2908" s="3" t="s">
        <v>66</v>
      </c>
      <c r="B2908" s="3" t="s">
        <v>25</v>
      </c>
      <c r="C2908" s="3" t="s">
        <v>26</v>
      </c>
      <c r="D2908" s="3" t="s">
        <v>1968</v>
      </c>
      <c r="E2908" s="3" t="s">
        <v>1969</v>
      </c>
      <c r="F2908" s="3" t="s">
        <v>29</v>
      </c>
      <c r="G2908" s="3" t="s">
        <v>30</v>
      </c>
      <c r="H2908" s="3" t="s">
        <v>67</v>
      </c>
      <c r="I2908" s="3" t="s">
        <v>68</v>
      </c>
      <c r="J2908" s="3" t="s">
        <v>69</v>
      </c>
      <c r="K2908" s="3" t="s">
        <v>108</v>
      </c>
      <c r="L2908" s="3" t="s">
        <v>109</v>
      </c>
      <c r="M2908" s="3" t="s">
        <v>36</v>
      </c>
      <c r="N2908" s="4">
        <v>682.89</v>
      </c>
      <c r="O2908" s="4">
        <v>0</v>
      </c>
      <c r="P2908" s="4">
        <v>0</v>
      </c>
      <c r="Q2908" s="4">
        <v>682.89</v>
      </c>
      <c r="R2908" s="4">
        <v>158.1</v>
      </c>
      <c r="S2908" s="4">
        <v>480.45</v>
      </c>
      <c r="T2908" s="4">
        <v>168.95</v>
      </c>
      <c r="U2908" s="4">
        <v>202.44</v>
      </c>
      <c r="V2908" s="4">
        <v>513.94000000000005</v>
      </c>
      <c r="W2908" s="4">
        <v>44.34</v>
      </c>
      <c r="X2908" s="3" t="s">
        <v>37</v>
      </c>
    </row>
    <row r="2909" spans="1:24" ht="15.75" customHeight="1">
      <c r="A2909" s="3" t="s">
        <v>66</v>
      </c>
      <c r="B2909" s="3" t="s">
        <v>25</v>
      </c>
      <c r="C2909" s="3" t="s">
        <v>26</v>
      </c>
      <c r="D2909" s="3" t="s">
        <v>1968</v>
      </c>
      <c r="E2909" s="3" t="s">
        <v>1969</v>
      </c>
      <c r="F2909" s="3" t="s">
        <v>29</v>
      </c>
      <c r="G2909" s="3" t="s">
        <v>30</v>
      </c>
      <c r="H2909" s="3" t="s">
        <v>67</v>
      </c>
      <c r="I2909" s="3" t="s">
        <v>68</v>
      </c>
      <c r="J2909" s="3" t="s">
        <v>69</v>
      </c>
      <c r="K2909" s="3" t="s">
        <v>110</v>
      </c>
      <c r="L2909" s="3" t="s">
        <v>111</v>
      </c>
      <c r="M2909" s="3" t="s">
        <v>36</v>
      </c>
      <c r="N2909" s="4">
        <v>3853</v>
      </c>
      <c r="O2909" s="4">
        <v>-1800</v>
      </c>
      <c r="P2909" s="4">
        <v>0</v>
      </c>
      <c r="Q2909" s="4">
        <v>2053</v>
      </c>
      <c r="R2909" s="4">
        <v>0</v>
      </c>
      <c r="S2909" s="4">
        <v>0</v>
      </c>
      <c r="T2909" s="4">
        <v>0</v>
      </c>
      <c r="U2909" s="4">
        <v>2053</v>
      </c>
      <c r="V2909" s="4">
        <v>2053</v>
      </c>
      <c r="W2909" s="4">
        <v>2053</v>
      </c>
      <c r="X2909" s="3" t="s">
        <v>37</v>
      </c>
    </row>
    <row r="2910" spans="1:24" ht="15.75" customHeight="1">
      <c r="A2910" s="3" t="s">
        <v>66</v>
      </c>
      <c r="B2910" s="3" t="s">
        <v>25</v>
      </c>
      <c r="C2910" s="3" t="s">
        <v>26</v>
      </c>
      <c r="D2910" s="3" t="s">
        <v>1968</v>
      </c>
      <c r="E2910" s="3" t="s">
        <v>1969</v>
      </c>
      <c r="F2910" s="3" t="s">
        <v>29</v>
      </c>
      <c r="G2910" s="3" t="s">
        <v>30</v>
      </c>
      <c r="H2910" s="3" t="s">
        <v>67</v>
      </c>
      <c r="I2910" s="3" t="s">
        <v>68</v>
      </c>
      <c r="J2910" s="3" t="s">
        <v>69</v>
      </c>
      <c r="K2910" s="3" t="s">
        <v>112</v>
      </c>
      <c r="L2910" s="3" t="s">
        <v>113</v>
      </c>
      <c r="M2910" s="3" t="s">
        <v>36</v>
      </c>
      <c r="N2910" s="4">
        <v>1254</v>
      </c>
      <c r="O2910" s="4">
        <v>0</v>
      </c>
      <c r="P2910" s="4">
        <v>0</v>
      </c>
      <c r="Q2910" s="4">
        <v>1254</v>
      </c>
      <c r="R2910" s="4">
        <v>0</v>
      </c>
      <c r="S2910" s="4">
        <v>0</v>
      </c>
      <c r="T2910" s="4">
        <v>0</v>
      </c>
      <c r="U2910" s="4">
        <v>1254</v>
      </c>
      <c r="V2910" s="4">
        <v>1254</v>
      </c>
      <c r="W2910" s="4">
        <v>1254</v>
      </c>
      <c r="X2910" s="3" t="s">
        <v>37</v>
      </c>
    </row>
    <row r="2911" spans="1:24" ht="15.75" customHeight="1">
      <c r="A2911" s="3" t="s">
        <v>66</v>
      </c>
      <c r="B2911" s="3" t="s">
        <v>25</v>
      </c>
      <c r="C2911" s="3" t="s">
        <v>26</v>
      </c>
      <c r="D2911" s="3" t="s">
        <v>1968</v>
      </c>
      <c r="E2911" s="3" t="s">
        <v>1969</v>
      </c>
      <c r="F2911" s="3" t="s">
        <v>29</v>
      </c>
      <c r="G2911" s="3" t="s">
        <v>30</v>
      </c>
      <c r="H2911" s="3" t="s">
        <v>67</v>
      </c>
      <c r="I2911" s="3" t="s">
        <v>68</v>
      </c>
      <c r="J2911" s="3" t="s">
        <v>69</v>
      </c>
      <c r="K2911" s="3" t="s">
        <v>316</v>
      </c>
      <c r="L2911" s="3" t="s">
        <v>317</v>
      </c>
      <c r="M2911" s="3" t="s">
        <v>36</v>
      </c>
      <c r="N2911" s="4">
        <v>591</v>
      </c>
      <c r="O2911" s="4">
        <v>-591</v>
      </c>
      <c r="P2911" s="4">
        <v>0</v>
      </c>
      <c r="Q2911" s="4">
        <v>0</v>
      </c>
      <c r="R2911" s="4">
        <v>0</v>
      </c>
      <c r="S2911" s="4">
        <v>0</v>
      </c>
      <c r="T2911" s="4">
        <v>0</v>
      </c>
      <c r="U2911" s="4">
        <v>0</v>
      </c>
      <c r="V2911" s="4">
        <v>0</v>
      </c>
      <c r="W2911" s="4">
        <v>0</v>
      </c>
      <c r="X2911" s="3" t="s">
        <v>37</v>
      </c>
    </row>
    <row r="2912" spans="1:24" ht="15.75" customHeight="1">
      <c r="A2912" s="3" t="s">
        <v>114</v>
      </c>
      <c r="B2912" s="3" t="s">
        <v>25</v>
      </c>
      <c r="C2912" s="3" t="s">
        <v>26</v>
      </c>
      <c r="D2912" s="3" t="s">
        <v>1968</v>
      </c>
      <c r="E2912" s="3" t="s">
        <v>1969</v>
      </c>
      <c r="F2912" s="3" t="s">
        <v>29</v>
      </c>
      <c r="G2912" s="3" t="s">
        <v>30</v>
      </c>
      <c r="H2912" s="3" t="s">
        <v>67</v>
      </c>
      <c r="I2912" s="3" t="s">
        <v>68</v>
      </c>
      <c r="J2912" s="3" t="s">
        <v>115</v>
      </c>
      <c r="K2912" s="3" t="s">
        <v>116</v>
      </c>
      <c r="L2912" s="3" t="s">
        <v>117</v>
      </c>
      <c r="M2912" s="3" t="s">
        <v>36</v>
      </c>
      <c r="N2912" s="4">
        <v>250</v>
      </c>
      <c r="O2912" s="4">
        <v>405</v>
      </c>
      <c r="P2912" s="4">
        <v>0</v>
      </c>
      <c r="Q2912" s="4">
        <v>655</v>
      </c>
      <c r="R2912" s="4">
        <v>0</v>
      </c>
      <c r="S2912" s="4">
        <v>490.56</v>
      </c>
      <c r="T2912" s="4">
        <v>464.43</v>
      </c>
      <c r="U2912" s="4">
        <v>164.44</v>
      </c>
      <c r="V2912" s="4">
        <v>190.57</v>
      </c>
      <c r="W2912" s="4">
        <v>164.44</v>
      </c>
      <c r="X2912" s="3" t="s">
        <v>37</v>
      </c>
    </row>
    <row r="2913" spans="1:24" ht="15.75" customHeight="1">
      <c r="A2913" s="3" t="s">
        <v>118</v>
      </c>
      <c r="B2913" s="3" t="s">
        <v>25</v>
      </c>
      <c r="C2913" s="3" t="s">
        <v>26</v>
      </c>
      <c r="D2913" s="3" t="s">
        <v>1968</v>
      </c>
      <c r="E2913" s="3" t="s">
        <v>1969</v>
      </c>
      <c r="F2913" s="3" t="s">
        <v>162</v>
      </c>
      <c r="G2913" s="3" t="s">
        <v>163</v>
      </c>
      <c r="H2913" s="3" t="s">
        <v>164</v>
      </c>
      <c r="I2913" s="3" t="s">
        <v>165</v>
      </c>
      <c r="J2913" s="3" t="s">
        <v>123</v>
      </c>
      <c r="K2913" s="3" t="s">
        <v>169</v>
      </c>
      <c r="L2913" s="3" t="s">
        <v>170</v>
      </c>
      <c r="M2913" s="3" t="s">
        <v>126</v>
      </c>
      <c r="N2913" s="4">
        <v>1943</v>
      </c>
      <c r="O2913" s="4">
        <v>0</v>
      </c>
      <c r="P2913" s="4">
        <v>0</v>
      </c>
      <c r="Q2913" s="4">
        <v>1943</v>
      </c>
      <c r="R2913" s="4">
        <v>0</v>
      </c>
      <c r="S2913" s="4">
        <v>0</v>
      </c>
      <c r="T2913" s="4">
        <v>0</v>
      </c>
      <c r="U2913" s="4">
        <v>1943</v>
      </c>
      <c r="V2913" s="4">
        <v>1943</v>
      </c>
      <c r="W2913" s="4">
        <v>1943</v>
      </c>
      <c r="X2913" s="3" t="s">
        <v>127</v>
      </c>
    </row>
    <row r="2914" spans="1:24" ht="15.75" customHeight="1">
      <c r="A2914" s="3" t="s">
        <v>118</v>
      </c>
      <c r="B2914" s="3" t="s">
        <v>25</v>
      </c>
      <c r="C2914" s="3" t="s">
        <v>26</v>
      </c>
      <c r="D2914" s="3" t="s">
        <v>1968</v>
      </c>
      <c r="E2914" s="3" t="s">
        <v>1969</v>
      </c>
      <c r="F2914" s="3" t="s">
        <v>162</v>
      </c>
      <c r="G2914" s="3" t="s">
        <v>163</v>
      </c>
      <c r="H2914" s="3" t="s">
        <v>164</v>
      </c>
      <c r="I2914" s="3" t="s">
        <v>165</v>
      </c>
      <c r="J2914" s="3" t="s">
        <v>123</v>
      </c>
      <c r="K2914" s="3" t="s">
        <v>158</v>
      </c>
      <c r="L2914" s="3" t="s">
        <v>171</v>
      </c>
      <c r="M2914" s="3" t="s">
        <v>126</v>
      </c>
      <c r="N2914" s="4">
        <v>2500</v>
      </c>
      <c r="O2914" s="4">
        <v>0</v>
      </c>
      <c r="P2914" s="4">
        <v>0</v>
      </c>
      <c r="Q2914" s="4">
        <v>2500</v>
      </c>
      <c r="R2914" s="4">
        <v>0</v>
      </c>
      <c r="S2914" s="4">
        <v>2490</v>
      </c>
      <c r="T2914" s="4">
        <v>0</v>
      </c>
      <c r="U2914" s="4">
        <v>10</v>
      </c>
      <c r="V2914" s="4">
        <v>2500</v>
      </c>
      <c r="W2914" s="4">
        <v>10</v>
      </c>
      <c r="X2914" s="3" t="s">
        <v>127</v>
      </c>
    </row>
    <row r="2915" spans="1:24" ht="15.75" customHeight="1">
      <c r="A2915" s="3" t="s">
        <v>118</v>
      </c>
      <c r="B2915" s="3" t="s">
        <v>25</v>
      </c>
      <c r="C2915" s="3" t="s">
        <v>26</v>
      </c>
      <c r="D2915" s="3" t="s">
        <v>1968</v>
      </c>
      <c r="E2915" s="3" t="s">
        <v>1969</v>
      </c>
      <c r="F2915" s="3" t="s">
        <v>162</v>
      </c>
      <c r="G2915" s="3" t="s">
        <v>163</v>
      </c>
      <c r="H2915" s="3" t="s">
        <v>164</v>
      </c>
      <c r="I2915" s="3" t="s">
        <v>165</v>
      </c>
      <c r="J2915" s="3" t="s">
        <v>123</v>
      </c>
      <c r="K2915" s="3" t="s">
        <v>174</v>
      </c>
      <c r="L2915" s="3" t="s">
        <v>175</v>
      </c>
      <c r="M2915" s="3" t="s">
        <v>126</v>
      </c>
      <c r="N2915" s="4">
        <v>2500</v>
      </c>
      <c r="O2915" s="4">
        <v>0</v>
      </c>
      <c r="P2915" s="4">
        <v>0</v>
      </c>
      <c r="Q2915" s="4">
        <v>2500</v>
      </c>
      <c r="R2915" s="4">
        <v>0</v>
      </c>
      <c r="S2915" s="4">
        <v>0</v>
      </c>
      <c r="T2915" s="4">
        <v>0</v>
      </c>
      <c r="U2915" s="4">
        <v>2500</v>
      </c>
      <c r="V2915" s="4">
        <v>2500</v>
      </c>
      <c r="W2915" s="4">
        <v>2500</v>
      </c>
      <c r="X2915" s="3" t="s">
        <v>127</v>
      </c>
    </row>
    <row r="2916" spans="1:24" ht="15.75" customHeight="1">
      <c r="A2916" s="3" t="s">
        <v>118</v>
      </c>
      <c r="B2916" s="3" t="s">
        <v>25</v>
      </c>
      <c r="C2916" s="3" t="s">
        <v>26</v>
      </c>
      <c r="D2916" s="3" t="s">
        <v>1968</v>
      </c>
      <c r="E2916" s="3" t="s">
        <v>1969</v>
      </c>
      <c r="F2916" s="3" t="s">
        <v>162</v>
      </c>
      <c r="G2916" s="3" t="s">
        <v>163</v>
      </c>
      <c r="H2916" s="3" t="s">
        <v>176</v>
      </c>
      <c r="I2916" s="3" t="s">
        <v>177</v>
      </c>
      <c r="J2916" s="3" t="s">
        <v>123</v>
      </c>
      <c r="K2916" s="3" t="s">
        <v>150</v>
      </c>
      <c r="L2916" s="3" t="s">
        <v>168</v>
      </c>
      <c r="M2916" s="3" t="s">
        <v>126</v>
      </c>
      <c r="N2916" s="4">
        <v>9000</v>
      </c>
      <c r="O2916" s="4">
        <v>0</v>
      </c>
      <c r="P2916" s="4">
        <v>0</v>
      </c>
      <c r="Q2916" s="4">
        <v>9000</v>
      </c>
      <c r="R2916" s="4">
        <v>6200</v>
      </c>
      <c r="S2916" s="4">
        <v>2700</v>
      </c>
      <c r="T2916" s="4">
        <v>2700</v>
      </c>
      <c r="U2916" s="4">
        <v>6300</v>
      </c>
      <c r="V2916" s="4">
        <v>6300</v>
      </c>
      <c r="W2916" s="4">
        <v>100</v>
      </c>
      <c r="X2916" s="3" t="s">
        <v>127</v>
      </c>
    </row>
    <row r="2917" spans="1:24" ht="15.75" customHeight="1">
      <c r="A2917" s="3" t="s">
        <v>118</v>
      </c>
      <c r="B2917" s="3" t="s">
        <v>25</v>
      </c>
      <c r="C2917" s="3" t="s">
        <v>26</v>
      </c>
      <c r="D2917" s="3" t="s">
        <v>1968</v>
      </c>
      <c r="E2917" s="3" t="s">
        <v>1969</v>
      </c>
      <c r="F2917" s="3" t="s">
        <v>162</v>
      </c>
      <c r="G2917" s="3" t="s">
        <v>163</v>
      </c>
      <c r="H2917" s="3" t="s">
        <v>176</v>
      </c>
      <c r="I2917" s="3" t="s">
        <v>177</v>
      </c>
      <c r="J2917" s="3" t="s">
        <v>123</v>
      </c>
      <c r="K2917" s="3" t="s">
        <v>158</v>
      </c>
      <c r="L2917" s="3" t="s">
        <v>171</v>
      </c>
      <c r="M2917" s="3" t="s">
        <v>126</v>
      </c>
      <c r="N2917" s="4">
        <v>1000</v>
      </c>
      <c r="O2917" s="4">
        <v>0</v>
      </c>
      <c r="P2917" s="4">
        <v>0</v>
      </c>
      <c r="Q2917" s="4">
        <v>1000</v>
      </c>
      <c r="R2917" s="4">
        <v>0</v>
      </c>
      <c r="S2917" s="4">
        <v>0</v>
      </c>
      <c r="T2917" s="4">
        <v>0</v>
      </c>
      <c r="U2917" s="4">
        <v>1000</v>
      </c>
      <c r="V2917" s="4">
        <v>1000</v>
      </c>
      <c r="W2917" s="4">
        <v>1000</v>
      </c>
      <c r="X2917" s="3" t="s">
        <v>127</v>
      </c>
    </row>
    <row r="2918" spans="1:24" ht="15.75" customHeight="1">
      <c r="A2918" s="3" t="s">
        <v>118</v>
      </c>
      <c r="B2918" s="3" t="s">
        <v>25</v>
      </c>
      <c r="C2918" s="3" t="s">
        <v>26</v>
      </c>
      <c r="D2918" s="3" t="s">
        <v>1968</v>
      </c>
      <c r="E2918" s="3" t="s">
        <v>1969</v>
      </c>
      <c r="F2918" s="3" t="s">
        <v>162</v>
      </c>
      <c r="G2918" s="3" t="s">
        <v>163</v>
      </c>
      <c r="H2918" s="3" t="s">
        <v>184</v>
      </c>
      <c r="I2918" s="3" t="s">
        <v>185</v>
      </c>
      <c r="J2918" s="3" t="s">
        <v>123</v>
      </c>
      <c r="K2918" s="3" t="s">
        <v>332</v>
      </c>
      <c r="L2918" s="3" t="s">
        <v>384</v>
      </c>
      <c r="M2918" s="3" t="s">
        <v>126</v>
      </c>
      <c r="N2918" s="4">
        <v>10000</v>
      </c>
      <c r="O2918" s="4">
        <v>0</v>
      </c>
      <c r="P2918" s="4">
        <v>0</v>
      </c>
      <c r="Q2918" s="4">
        <v>10000</v>
      </c>
      <c r="R2918" s="4">
        <v>0</v>
      </c>
      <c r="S2918" s="4">
        <v>0</v>
      </c>
      <c r="T2918" s="4">
        <v>0</v>
      </c>
      <c r="U2918" s="4">
        <v>10000</v>
      </c>
      <c r="V2918" s="4">
        <v>10000</v>
      </c>
      <c r="W2918" s="4">
        <v>10000</v>
      </c>
      <c r="X2918" s="3" t="s">
        <v>127</v>
      </c>
    </row>
    <row r="2919" spans="1:24" ht="15.75" customHeight="1">
      <c r="A2919" s="3" t="s">
        <v>118</v>
      </c>
      <c r="B2919" s="3" t="s">
        <v>25</v>
      </c>
      <c r="C2919" s="3" t="s">
        <v>26</v>
      </c>
      <c r="D2919" s="3" t="s">
        <v>1968</v>
      </c>
      <c r="E2919" s="3" t="s">
        <v>1969</v>
      </c>
      <c r="F2919" s="3" t="s">
        <v>190</v>
      </c>
      <c r="G2919" s="3" t="s">
        <v>191</v>
      </c>
      <c r="H2919" s="3" t="s">
        <v>192</v>
      </c>
      <c r="I2919" s="3" t="s">
        <v>193</v>
      </c>
      <c r="J2919" s="3" t="s">
        <v>123</v>
      </c>
      <c r="K2919" s="3" t="s">
        <v>332</v>
      </c>
      <c r="L2919" s="3" t="s">
        <v>333</v>
      </c>
      <c r="M2919" s="3" t="s">
        <v>126</v>
      </c>
      <c r="N2919" s="4">
        <v>31000</v>
      </c>
      <c r="O2919" s="4">
        <v>0</v>
      </c>
      <c r="P2919" s="4">
        <v>0</v>
      </c>
      <c r="Q2919" s="4">
        <v>31000</v>
      </c>
      <c r="R2919" s="4">
        <v>0</v>
      </c>
      <c r="S2919" s="4">
        <v>6550</v>
      </c>
      <c r="T2919" s="4">
        <v>6550</v>
      </c>
      <c r="U2919" s="4">
        <v>24450</v>
      </c>
      <c r="V2919" s="4">
        <v>24450</v>
      </c>
      <c r="W2919" s="4">
        <v>24450</v>
      </c>
      <c r="X2919" s="3" t="s">
        <v>127</v>
      </c>
    </row>
    <row r="2920" spans="1:24" ht="15.75" customHeight="1">
      <c r="A2920" s="3" t="s">
        <v>118</v>
      </c>
      <c r="B2920" s="3" t="s">
        <v>25</v>
      </c>
      <c r="C2920" s="3" t="s">
        <v>26</v>
      </c>
      <c r="D2920" s="3" t="s">
        <v>1968</v>
      </c>
      <c r="E2920" s="3" t="s">
        <v>1969</v>
      </c>
      <c r="F2920" s="3" t="s">
        <v>190</v>
      </c>
      <c r="G2920" s="3" t="s">
        <v>191</v>
      </c>
      <c r="H2920" s="3" t="s">
        <v>195</v>
      </c>
      <c r="I2920" s="3" t="s">
        <v>196</v>
      </c>
      <c r="J2920" s="3" t="s">
        <v>123</v>
      </c>
      <c r="K2920" s="3" t="s">
        <v>332</v>
      </c>
      <c r="L2920" s="3" t="s">
        <v>333</v>
      </c>
      <c r="M2920" s="3" t="s">
        <v>126</v>
      </c>
      <c r="N2920" s="4">
        <v>9000</v>
      </c>
      <c r="O2920" s="4">
        <v>0</v>
      </c>
      <c r="P2920" s="4">
        <v>0</v>
      </c>
      <c r="Q2920" s="4">
        <v>9000</v>
      </c>
      <c r="R2920" s="4">
        <v>0</v>
      </c>
      <c r="S2920" s="4">
        <v>0</v>
      </c>
      <c r="T2920" s="4">
        <v>0</v>
      </c>
      <c r="U2920" s="4">
        <v>9000</v>
      </c>
      <c r="V2920" s="4">
        <v>9000</v>
      </c>
      <c r="W2920" s="4">
        <v>9000</v>
      </c>
      <c r="X2920" s="3" t="s">
        <v>127</v>
      </c>
    </row>
    <row r="2921" spans="1:24" ht="15.75" customHeight="1">
      <c r="A2921" s="3" t="s">
        <v>118</v>
      </c>
      <c r="B2921" s="3" t="s">
        <v>25</v>
      </c>
      <c r="C2921" s="3" t="s">
        <v>26</v>
      </c>
      <c r="D2921" s="3" t="s">
        <v>1968</v>
      </c>
      <c r="E2921" s="3" t="s">
        <v>1969</v>
      </c>
      <c r="F2921" s="3" t="s">
        <v>197</v>
      </c>
      <c r="G2921" s="3" t="s">
        <v>198</v>
      </c>
      <c r="H2921" s="3" t="s">
        <v>199</v>
      </c>
      <c r="I2921" s="3" t="s">
        <v>200</v>
      </c>
      <c r="J2921" s="3" t="s">
        <v>123</v>
      </c>
      <c r="K2921" s="3" t="s">
        <v>178</v>
      </c>
      <c r="L2921" s="3" t="s">
        <v>334</v>
      </c>
      <c r="M2921" s="3" t="s">
        <v>126</v>
      </c>
      <c r="N2921" s="4">
        <v>5000</v>
      </c>
      <c r="O2921" s="4">
        <v>0</v>
      </c>
      <c r="P2921" s="4">
        <v>0</v>
      </c>
      <c r="Q2921" s="4">
        <v>5000</v>
      </c>
      <c r="R2921" s="4">
        <v>0</v>
      </c>
      <c r="S2921" s="4">
        <v>0</v>
      </c>
      <c r="T2921" s="4">
        <v>0</v>
      </c>
      <c r="U2921" s="4">
        <v>5000</v>
      </c>
      <c r="V2921" s="4">
        <v>5000</v>
      </c>
      <c r="W2921" s="4">
        <v>5000</v>
      </c>
      <c r="X2921" s="3" t="s">
        <v>127</v>
      </c>
    </row>
    <row r="2922" spans="1:24" ht="15.75" customHeight="1">
      <c r="A2922" s="3" t="s">
        <v>118</v>
      </c>
      <c r="B2922" s="3" t="s">
        <v>25</v>
      </c>
      <c r="C2922" s="3" t="s">
        <v>26</v>
      </c>
      <c r="D2922" s="3" t="s">
        <v>1968</v>
      </c>
      <c r="E2922" s="3" t="s">
        <v>1969</v>
      </c>
      <c r="F2922" s="3" t="s">
        <v>197</v>
      </c>
      <c r="G2922" s="3" t="s">
        <v>198</v>
      </c>
      <c r="H2922" s="3" t="s">
        <v>199</v>
      </c>
      <c r="I2922" s="3" t="s">
        <v>200</v>
      </c>
      <c r="J2922" s="3" t="s">
        <v>123</v>
      </c>
      <c r="K2922" s="3" t="s">
        <v>150</v>
      </c>
      <c r="L2922" s="3" t="s">
        <v>201</v>
      </c>
      <c r="M2922" s="3" t="s">
        <v>126</v>
      </c>
      <c r="N2922" s="4">
        <v>20000</v>
      </c>
      <c r="O2922" s="4">
        <v>0</v>
      </c>
      <c r="P2922" s="4">
        <v>0</v>
      </c>
      <c r="Q2922" s="4">
        <v>20000</v>
      </c>
      <c r="R2922" s="4">
        <v>0</v>
      </c>
      <c r="S2922" s="4">
        <v>2000</v>
      </c>
      <c r="T2922" s="4">
        <v>2000</v>
      </c>
      <c r="U2922" s="4">
        <v>18000</v>
      </c>
      <c r="V2922" s="4">
        <v>18000</v>
      </c>
      <c r="W2922" s="4">
        <v>18000</v>
      </c>
      <c r="X2922" s="3" t="s">
        <v>127</v>
      </c>
    </row>
    <row r="2923" spans="1:24" ht="15.75" customHeight="1">
      <c r="A2923" s="3" t="s">
        <v>118</v>
      </c>
      <c r="B2923" s="3" t="s">
        <v>25</v>
      </c>
      <c r="C2923" s="3" t="s">
        <v>26</v>
      </c>
      <c r="D2923" s="3" t="s">
        <v>1968</v>
      </c>
      <c r="E2923" s="3" t="s">
        <v>1969</v>
      </c>
      <c r="F2923" s="3" t="s">
        <v>197</v>
      </c>
      <c r="G2923" s="3" t="s">
        <v>198</v>
      </c>
      <c r="H2923" s="3" t="s">
        <v>199</v>
      </c>
      <c r="I2923" s="3" t="s">
        <v>200</v>
      </c>
      <c r="J2923" s="3" t="s">
        <v>123</v>
      </c>
      <c r="K2923" s="3" t="s">
        <v>158</v>
      </c>
      <c r="L2923" s="3" t="s">
        <v>203</v>
      </c>
      <c r="M2923" s="3" t="s">
        <v>126</v>
      </c>
      <c r="N2923" s="4">
        <v>10000</v>
      </c>
      <c r="O2923" s="4">
        <v>0</v>
      </c>
      <c r="P2923" s="4">
        <v>0</v>
      </c>
      <c r="Q2923" s="4">
        <v>10000</v>
      </c>
      <c r="R2923" s="4">
        <v>0</v>
      </c>
      <c r="S2923" s="4">
        <v>7750</v>
      </c>
      <c r="T2923" s="4">
        <v>7750</v>
      </c>
      <c r="U2923" s="4">
        <v>2250</v>
      </c>
      <c r="V2923" s="4">
        <v>2250</v>
      </c>
      <c r="W2923" s="4">
        <v>2250</v>
      </c>
      <c r="X2923" s="3" t="s">
        <v>127</v>
      </c>
    </row>
    <row r="2924" spans="1:24" ht="15.75" customHeight="1">
      <c r="A2924" s="3" t="s">
        <v>118</v>
      </c>
      <c r="B2924" s="3" t="s">
        <v>25</v>
      </c>
      <c r="C2924" s="3" t="s">
        <v>26</v>
      </c>
      <c r="D2924" s="3" t="s">
        <v>1968</v>
      </c>
      <c r="E2924" s="3" t="s">
        <v>1969</v>
      </c>
      <c r="F2924" s="3" t="s">
        <v>206</v>
      </c>
      <c r="G2924" s="3" t="s">
        <v>207</v>
      </c>
      <c r="H2924" s="3" t="s">
        <v>208</v>
      </c>
      <c r="I2924" s="3" t="s">
        <v>209</v>
      </c>
      <c r="J2924" s="3" t="s">
        <v>123</v>
      </c>
      <c r="K2924" s="3" t="s">
        <v>150</v>
      </c>
      <c r="L2924" s="3" t="s">
        <v>210</v>
      </c>
      <c r="M2924" s="3" t="s">
        <v>126</v>
      </c>
      <c r="N2924" s="4">
        <v>9416.43</v>
      </c>
      <c r="O2924" s="4">
        <v>0</v>
      </c>
      <c r="P2924" s="4">
        <v>0</v>
      </c>
      <c r="Q2924" s="4">
        <v>9416.43</v>
      </c>
      <c r="R2924" s="4">
        <v>0</v>
      </c>
      <c r="S2924" s="4">
        <v>0</v>
      </c>
      <c r="T2924" s="4">
        <v>0</v>
      </c>
      <c r="U2924" s="4">
        <v>9416.43</v>
      </c>
      <c r="V2924" s="4">
        <v>9416.43</v>
      </c>
      <c r="W2924" s="4">
        <v>9416.43</v>
      </c>
      <c r="X2924" s="3" t="s">
        <v>127</v>
      </c>
    </row>
    <row r="2925" spans="1:24" ht="15.75" customHeight="1">
      <c r="A2925" s="3" t="s">
        <v>118</v>
      </c>
      <c r="B2925" s="3" t="s">
        <v>25</v>
      </c>
      <c r="C2925" s="3" t="s">
        <v>26</v>
      </c>
      <c r="D2925" s="3" t="s">
        <v>1968</v>
      </c>
      <c r="E2925" s="3" t="s">
        <v>1969</v>
      </c>
      <c r="F2925" s="3" t="s">
        <v>206</v>
      </c>
      <c r="G2925" s="3" t="s">
        <v>207</v>
      </c>
      <c r="H2925" s="3" t="s">
        <v>208</v>
      </c>
      <c r="I2925" s="3" t="s">
        <v>209</v>
      </c>
      <c r="J2925" s="3" t="s">
        <v>123</v>
      </c>
      <c r="K2925" s="3" t="s">
        <v>154</v>
      </c>
      <c r="L2925" s="3" t="s">
        <v>367</v>
      </c>
      <c r="M2925" s="3" t="s">
        <v>126</v>
      </c>
      <c r="N2925" s="4">
        <v>6146.07</v>
      </c>
      <c r="O2925" s="4">
        <v>0</v>
      </c>
      <c r="P2925" s="4">
        <v>0</v>
      </c>
      <c r="Q2925" s="4">
        <v>6146.07</v>
      </c>
      <c r="R2925" s="4">
        <v>0</v>
      </c>
      <c r="S2925" s="4">
        <v>3065</v>
      </c>
      <c r="T2925" s="4">
        <v>3065</v>
      </c>
      <c r="U2925" s="4">
        <v>3081.07</v>
      </c>
      <c r="V2925" s="4">
        <v>3081.07</v>
      </c>
      <c r="W2925" s="4">
        <v>3081.07</v>
      </c>
      <c r="X2925" s="3" t="s">
        <v>127</v>
      </c>
    </row>
    <row r="2926" spans="1:24" ht="15.75" customHeight="1">
      <c r="A2926" s="3" t="s">
        <v>118</v>
      </c>
      <c r="B2926" s="3" t="s">
        <v>25</v>
      </c>
      <c r="C2926" s="3" t="s">
        <v>26</v>
      </c>
      <c r="D2926" s="3" t="s">
        <v>1968</v>
      </c>
      <c r="E2926" s="3" t="s">
        <v>1969</v>
      </c>
      <c r="F2926" s="3" t="s">
        <v>211</v>
      </c>
      <c r="G2926" s="3" t="s">
        <v>212</v>
      </c>
      <c r="H2926" s="3" t="s">
        <v>213</v>
      </c>
      <c r="I2926" s="3" t="s">
        <v>214</v>
      </c>
      <c r="J2926" s="3" t="s">
        <v>123</v>
      </c>
      <c r="K2926" s="3" t="s">
        <v>150</v>
      </c>
      <c r="L2926" s="3" t="s">
        <v>215</v>
      </c>
      <c r="M2926" s="3" t="s">
        <v>126</v>
      </c>
      <c r="N2926" s="4">
        <v>3760</v>
      </c>
      <c r="O2926" s="4">
        <v>-3086</v>
      </c>
      <c r="P2926" s="4">
        <v>0</v>
      </c>
      <c r="Q2926" s="4">
        <v>674</v>
      </c>
      <c r="R2926" s="4">
        <v>0</v>
      </c>
      <c r="S2926" s="4">
        <v>0</v>
      </c>
      <c r="T2926" s="4">
        <v>0</v>
      </c>
      <c r="U2926" s="4">
        <v>674</v>
      </c>
      <c r="V2926" s="4">
        <v>674</v>
      </c>
      <c r="W2926" s="4">
        <v>674</v>
      </c>
      <c r="X2926" s="3" t="s">
        <v>127</v>
      </c>
    </row>
    <row r="2927" spans="1:24" ht="15.75" customHeight="1">
      <c r="A2927" s="3" t="s">
        <v>118</v>
      </c>
      <c r="B2927" s="3" t="s">
        <v>25</v>
      </c>
      <c r="C2927" s="3" t="s">
        <v>26</v>
      </c>
      <c r="D2927" s="3" t="s">
        <v>1968</v>
      </c>
      <c r="E2927" s="3" t="s">
        <v>1969</v>
      </c>
      <c r="F2927" s="3" t="s">
        <v>211</v>
      </c>
      <c r="G2927" s="3" t="s">
        <v>212</v>
      </c>
      <c r="H2927" s="3" t="s">
        <v>213</v>
      </c>
      <c r="I2927" s="3" t="s">
        <v>214</v>
      </c>
      <c r="J2927" s="3" t="s">
        <v>123</v>
      </c>
      <c r="K2927" s="3" t="s">
        <v>140</v>
      </c>
      <c r="L2927" s="3" t="s">
        <v>217</v>
      </c>
      <c r="M2927" s="3" t="s">
        <v>126</v>
      </c>
      <c r="N2927" s="4">
        <v>10800</v>
      </c>
      <c r="O2927" s="4">
        <v>2400</v>
      </c>
      <c r="P2927" s="4">
        <v>0</v>
      </c>
      <c r="Q2927" s="4">
        <v>13200</v>
      </c>
      <c r="R2927" s="4">
        <v>250.23</v>
      </c>
      <c r="S2927" s="4">
        <v>12735.48</v>
      </c>
      <c r="T2927" s="4">
        <v>3135.48</v>
      </c>
      <c r="U2927" s="4">
        <v>464.52</v>
      </c>
      <c r="V2927" s="4">
        <v>10064.52</v>
      </c>
      <c r="W2927" s="4">
        <v>214.29</v>
      </c>
      <c r="X2927" s="3" t="s">
        <v>127</v>
      </c>
    </row>
    <row r="2928" spans="1:24" ht="15.75" customHeight="1">
      <c r="A2928" s="3" t="s">
        <v>118</v>
      </c>
      <c r="B2928" s="3" t="s">
        <v>25</v>
      </c>
      <c r="C2928" s="3" t="s">
        <v>26</v>
      </c>
      <c r="D2928" s="3" t="s">
        <v>1968</v>
      </c>
      <c r="E2928" s="3" t="s">
        <v>1969</v>
      </c>
      <c r="F2928" s="3" t="s">
        <v>211</v>
      </c>
      <c r="G2928" s="3" t="s">
        <v>212</v>
      </c>
      <c r="H2928" s="3" t="s">
        <v>218</v>
      </c>
      <c r="I2928" s="3" t="s">
        <v>219</v>
      </c>
      <c r="J2928" s="3" t="s">
        <v>123</v>
      </c>
      <c r="K2928" s="3" t="s">
        <v>140</v>
      </c>
      <c r="L2928" s="3" t="s">
        <v>217</v>
      </c>
      <c r="M2928" s="3" t="s">
        <v>126</v>
      </c>
      <c r="N2928" s="4">
        <v>9680</v>
      </c>
      <c r="O2928" s="4">
        <v>3326</v>
      </c>
      <c r="P2928" s="4">
        <v>0</v>
      </c>
      <c r="Q2928" s="4">
        <v>13006</v>
      </c>
      <c r="R2928" s="4">
        <v>77.02</v>
      </c>
      <c r="S2928" s="4">
        <v>12541.48</v>
      </c>
      <c r="T2928" s="4">
        <v>2941.48</v>
      </c>
      <c r="U2928" s="4">
        <v>464.52</v>
      </c>
      <c r="V2928" s="4">
        <v>10064.52</v>
      </c>
      <c r="W2928" s="4">
        <v>387.5</v>
      </c>
      <c r="X2928" s="3" t="s">
        <v>127</v>
      </c>
    </row>
    <row r="2929" spans="1:24" ht="15.75" customHeight="1">
      <c r="A2929" s="3" t="s">
        <v>118</v>
      </c>
      <c r="B2929" s="3" t="s">
        <v>25</v>
      </c>
      <c r="C2929" s="3" t="s">
        <v>26</v>
      </c>
      <c r="D2929" s="3" t="s">
        <v>1968</v>
      </c>
      <c r="E2929" s="3" t="s">
        <v>1969</v>
      </c>
      <c r="F2929" s="3" t="s">
        <v>220</v>
      </c>
      <c r="G2929" s="3" t="s">
        <v>221</v>
      </c>
      <c r="H2929" s="3" t="s">
        <v>222</v>
      </c>
      <c r="I2929" s="3" t="s">
        <v>223</v>
      </c>
      <c r="J2929" s="3" t="s">
        <v>123</v>
      </c>
      <c r="K2929" s="3" t="s">
        <v>330</v>
      </c>
      <c r="L2929" s="3" t="s">
        <v>342</v>
      </c>
      <c r="M2929" s="3" t="s">
        <v>126</v>
      </c>
      <c r="N2929" s="4">
        <v>2964.3</v>
      </c>
      <c r="O2929" s="4">
        <v>0</v>
      </c>
      <c r="P2929" s="4">
        <v>0</v>
      </c>
      <c r="Q2929" s="4">
        <v>2964.3</v>
      </c>
      <c r="R2929" s="4">
        <v>0</v>
      </c>
      <c r="S2929" s="4">
        <v>0</v>
      </c>
      <c r="T2929" s="4">
        <v>0</v>
      </c>
      <c r="U2929" s="4">
        <v>2964.3</v>
      </c>
      <c r="V2929" s="4">
        <v>2964.3</v>
      </c>
      <c r="W2929" s="4">
        <v>2964.3</v>
      </c>
      <c r="X2929" s="3" t="s">
        <v>127</v>
      </c>
    </row>
    <row r="2930" spans="1:24" ht="15.75" customHeight="1">
      <c r="A2930" s="3" t="s">
        <v>118</v>
      </c>
      <c r="B2930" s="3" t="s">
        <v>25</v>
      </c>
      <c r="C2930" s="3" t="s">
        <v>26</v>
      </c>
      <c r="D2930" s="3" t="s">
        <v>1968</v>
      </c>
      <c r="E2930" s="3" t="s">
        <v>1969</v>
      </c>
      <c r="F2930" s="3" t="s">
        <v>229</v>
      </c>
      <c r="G2930" s="3" t="s">
        <v>230</v>
      </c>
      <c r="H2930" s="3" t="s">
        <v>231</v>
      </c>
      <c r="I2930" s="3" t="s">
        <v>232</v>
      </c>
      <c r="J2930" s="3" t="s">
        <v>123</v>
      </c>
      <c r="K2930" s="3" t="s">
        <v>144</v>
      </c>
      <c r="L2930" s="3" t="s">
        <v>234</v>
      </c>
      <c r="M2930" s="3" t="s">
        <v>126</v>
      </c>
      <c r="N2930" s="4">
        <v>1670</v>
      </c>
      <c r="O2930" s="4">
        <v>0</v>
      </c>
      <c r="P2930" s="4">
        <v>0</v>
      </c>
      <c r="Q2930" s="4">
        <v>1670</v>
      </c>
      <c r="R2930" s="4">
        <v>0</v>
      </c>
      <c r="S2930" s="4">
        <v>0</v>
      </c>
      <c r="T2930" s="4">
        <v>0</v>
      </c>
      <c r="U2930" s="4">
        <v>1670</v>
      </c>
      <c r="V2930" s="4">
        <v>1670</v>
      </c>
      <c r="W2930" s="4">
        <v>1670</v>
      </c>
      <c r="X2930" s="3" t="s">
        <v>127</v>
      </c>
    </row>
    <row r="2931" spans="1:24" ht="15.75" customHeight="1">
      <c r="A2931" s="3" t="s">
        <v>235</v>
      </c>
      <c r="B2931" s="3" t="s">
        <v>25</v>
      </c>
      <c r="C2931" s="3" t="s">
        <v>26</v>
      </c>
      <c r="D2931" s="3" t="s">
        <v>1968</v>
      </c>
      <c r="E2931" s="3" t="s">
        <v>1969</v>
      </c>
      <c r="F2931" s="3" t="s">
        <v>197</v>
      </c>
      <c r="G2931" s="3" t="s">
        <v>198</v>
      </c>
      <c r="H2931" s="3" t="s">
        <v>199</v>
      </c>
      <c r="I2931" s="3" t="s">
        <v>200</v>
      </c>
      <c r="J2931" s="3" t="s">
        <v>236</v>
      </c>
      <c r="K2931" s="3" t="s">
        <v>237</v>
      </c>
      <c r="L2931" s="3" t="s">
        <v>1970</v>
      </c>
      <c r="M2931" s="3" t="s">
        <v>126</v>
      </c>
      <c r="N2931" s="4">
        <v>13000</v>
      </c>
      <c r="O2931" s="4">
        <v>0</v>
      </c>
      <c r="P2931" s="4">
        <v>0</v>
      </c>
      <c r="Q2931" s="4">
        <v>13000</v>
      </c>
      <c r="R2931" s="4">
        <v>0</v>
      </c>
      <c r="S2931" s="4">
        <v>6280</v>
      </c>
      <c r="T2931" s="4">
        <v>0</v>
      </c>
      <c r="U2931" s="4">
        <v>6720</v>
      </c>
      <c r="V2931" s="4">
        <v>13000</v>
      </c>
      <c r="W2931" s="4">
        <v>6720</v>
      </c>
      <c r="X2931" s="3" t="s">
        <v>127</v>
      </c>
    </row>
    <row r="2932" spans="1:24" ht="15.75" customHeight="1">
      <c r="A2932" s="3" t="s">
        <v>391</v>
      </c>
      <c r="B2932" s="3" t="s">
        <v>25</v>
      </c>
      <c r="C2932" s="3" t="s">
        <v>26</v>
      </c>
      <c r="D2932" s="3" t="s">
        <v>1968</v>
      </c>
      <c r="E2932" s="3" t="s">
        <v>1969</v>
      </c>
      <c r="F2932" s="3" t="s">
        <v>229</v>
      </c>
      <c r="G2932" s="3" t="s">
        <v>230</v>
      </c>
      <c r="H2932" s="3" t="s">
        <v>231</v>
      </c>
      <c r="I2932" s="3" t="s">
        <v>232</v>
      </c>
      <c r="J2932" s="3" t="s">
        <v>392</v>
      </c>
      <c r="K2932" s="3" t="s">
        <v>393</v>
      </c>
      <c r="L2932" s="3" t="s">
        <v>1971</v>
      </c>
      <c r="M2932" s="3" t="s">
        <v>126</v>
      </c>
      <c r="N2932" s="4">
        <v>0</v>
      </c>
      <c r="O2932" s="4">
        <v>21659.68</v>
      </c>
      <c r="P2932" s="4">
        <v>0</v>
      </c>
      <c r="Q2932" s="4">
        <v>21659.68</v>
      </c>
      <c r="R2932" s="4">
        <v>0</v>
      </c>
      <c r="S2932" s="4">
        <v>21659.68</v>
      </c>
      <c r="T2932" s="4">
        <v>21659.68</v>
      </c>
      <c r="U2932" s="4">
        <v>0</v>
      </c>
      <c r="V2932" s="4">
        <v>0</v>
      </c>
      <c r="W2932" s="4">
        <v>0</v>
      </c>
      <c r="X2932" s="3" t="s">
        <v>127</v>
      </c>
    </row>
    <row r="2933" spans="1:24" ht="15.75" customHeight="1">
      <c r="A2933" s="3" t="s">
        <v>243</v>
      </c>
      <c r="B2933" s="3" t="s">
        <v>25</v>
      </c>
      <c r="C2933" s="3" t="s">
        <v>26</v>
      </c>
      <c r="D2933" s="3" t="s">
        <v>1968</v>
      </c>
      <c r="E2933" s="3" t="s">
        <v>1969</v>
      </c>
      <c r="F2933" s="3" t="s">
        <v>29</v>
      </c>
      <c r="G2933" s="3" t="s">
        <v>30</v>
      </c>
      <c r="H2933" s="3" t="s">
        <v>67</v>
      </c>
      <c r="I2933" s="3" t="s">
        <v>68</v>
      </c>
      <c r="J2933" s="3" t="s">
        <v>244</v>
      </c>
      <c r="K2933" s="3" t="s">
        <v>248</v>
      </c>
      <c r="L2933" s="3" t="s">
        <v>249</v>
      </c>
      <c r="M2933" s="3" t="s">
        <v>36</v>
      </c>
      <c r="N2933" s="4">
        <v>2000</v>
      </c>
      <c r="O2933" s="4">
        <v>0</v>
      </c>
      <c r="P2933" s="4">
        <v>0</v>
      </c>
      <c r="Q2933" s="4">
        <v>2000</v>
      </c>
      <c r="R2933" s="4">
        <v>0</v>
      </c>
      <c r="S2933" s="4">
        <v>0</v>
      </c>
      <c r="T2933" s="4">
        <v>0</v>
      </c>
      <c r="U2933" s="4">
        <v>2000</v>
      </c>
      <c r="V2933" s="4">
        <v>2000</v>
      </c>
      <c r="W2933" s="4">
        <v>2000</v>
      </c>
      <c r="X2933" s="3" t="s">
        <v>247</v>
      </c>
    </row>
    <row r="2934" spans="1:24" ht="15.75" customHeight="1">
      <c r="A2934" s="3" t="s">
        <v>243</v>
      </c>
      <c r="B2934" s="3" t="s">
        <v>25</v>
      </c>
      <c r="C2934" s="3" t="s">
        <v>26</v>
      </c>
      <c r="D2934" s="3" t="s">
        <v>1968</v>
      </c>
      <c r="E2934" s="3" t="s">
        <v>1969</v>
      </c>
      <c r="F2934" s="3" t="s">
        <v>29</v>
      </c>
      <c r="G2934" s="3" t="s">
        <v>30</v>
      </c>
      <c r="H2934" s="3" t="s">
        <v>67</v>
      </c>
      <c r="I2934" s="3" t="s">
        <v>68</v>
      </c>
      <c r="J2934" s="3" t="s">
        <v>244</v>
      </c>
      <c r="K2934" s="3" t="s">
        <v>449</v>
      </c>
      <c r="L2934" s="3" t="s">
        <v>464</v>
      </c>
      <c r="M2934" s="3" t="s">
        <v>36</v>
      </c>
      <c r="N2934" s="4">
        <v>409</v>
      </c>
      <c r="O2934" s="4">
        <v>0</v>
      </c>
      <c r="P2934" s="4">
        <v>0</v>
      </c>
      <c r="Q2934" s="4">
        <v>409</v>
      </c>
      <c r="R2934" s="4">
        <v>0</v>
      </c>
      <c r="S2934" s="4">
        <v>0</v>
      </c>
      <c r="T2934" s="4">
        <v>0</v>
      </c>
      <c r="U2934" s="4">
        <v>409</v>
      </c>
      <c r="V2934" s="4">
        <v>409</v>
      </c>
      <c r="W2934" s="4">
        <v>409</v>
      </c>
      <c r="X2934" s="3" t="s">
        <v>247</v>
      </c>
    </row>
    <row r="2935" spans="1:24" ht="15.75" customHeight="1">
      <c r="A2935" s="3" t="s">
        <v>243</v>
      </c>
      <c r="B2935" s="3" t="s">
        <v>25</v>
      </c>
      <c r="C2935" s="3" t="s">
        <v>26</v>
      </c>
      <c r="D2935" s="3" t="s">
        <v>1968</v>
      </c>
      <c r="E2935" s="3" t="s">
        <v>1969</v>
      </c>
      <c r="F2935" s="3" t="s">
        <v>29</v>
      </c>
      <c r="G2935" s="3" t="s">
        <v>30</v>
      </c>
      <c r="H2935" s="3" t="s">
        <v>67</v>
      </c>
      <c r="I2935" s="3" t="s">
        <v>68</v>
      </c>
      <c r="J2935" s="3" t="s">
        <v>244</v>
      </c>
      <c r="K2935" s="3" t="s">
        <v>250</v>
      </c>
      <c r="L2935" s="3" t="s">
        <v>251</v>
      </c>
      <c r="M2935" s="3" t="s">
        <v>36</v>
      </c>
      <c r="N2935" s="4">
        <v>39057.65</v>
      </c>
      <c r="O2935" s="4">
        <v>0</v>
      </c>
      <c r="P2935" s="4">
        <v>0</v>
      </c>
      <c r="Q2935" s="4">
        <v>39057.65</v>
      </c>
      <c r="R2935" s="4">
        <v>4688.41</v>
      </c>
      <c r="S2935" s="4">
        <v>32993</v>
      </c>
      <c r="T2935" s="4">
        <v>20397</v>
      </c>
      <c r="U2935" s="4">
        <v>6064.65</v>
      </c>
      <c r="V2935" s="4">
        <v>18660.650000000001</v>
      </c>
      <c r="W2935" s="4">
        <v>1376.24</v>
      </c>
      <c r="X2935" s="3" t="s">
        <v>247</v>
      </c>
    </row>
    <row r="2936" spans="1:24" ht="15.75" customHeight="1">
      <c r="A2936" s="3" t="s">
        <v>243</v>
      </c>
      <c r="B2936" s="3" t="s">
        <v>25</v>
      </c>
      <c r="C2936" s="3" t="s">
        <v>26</v>
      </c>
      <c r="D2936" s="3" t="s">
        <v>1968</v>
      </c>
      <c r="E2936" s="3" t="s">
        <v>1969</v>
      </c>
      <c r="F2936" s="3" t="s">
        <v>162</v>
      </c>
      <c r="G2936" s="3" t="s">
        <v>163</v>
      </c>
      <c r="H2936" s="3" t="s">
        <v>176</v>
      </c>
      <c r="I2936" s="3" t="s">
        <v>177</v>
      </c>
      <c r="J2936" s="3" t="s">
        <v>244</v>
      </c>
      <c r="K2936" s="3" t="s">
        <v>254</v>
      </c>
      <c r="L2936" s="3" t="s">
        <v>1972</v>
      </c>
      <c r="M2936" s="3" t="s">
        <v>126</v>
      </c>
      <c r="N2936" s="4">
        <v>25883.93</v>
      </c>
      <c r="O2936" s="4">
        <v>-21659.68</v>
      </c>
      <c r="P2936" s="4">
        <v>0</v>
      </c>
      <c r="Q2936" s="4">
        <v>4224.25</v>
      </c>
      <c r="R2936" s="4">
        <v>0</v>
      </c>
      <c r="S2936" s="4">
        <v>0</v>
      </c>
      <c r="T2936" s="4">
        <v>0</v>
      </c>
      <c r="U2936" s="4">
        <v>4224.25</v>
      </c>
      <c r="V2936" s="4">
        <v>4224.25</v>
      </c>
      <c r="W2936" s="4">
        <v>4224.25</v>
      </c>
      <c r="X2936" s="3" t="s">
        <v>247</v>
      </c>
    </row>
    <row r="2937" spans="1:24" ht="15.75" customHeight="1">
      <c r="A2937" s="3" t="s">
        <v>243</v>
      </c>
      <c r="B2937" s="3" t="s">
        <v>25</v>
      </c>
      <c r="C2937" s="3" t="s">
        <v>26</v>
      </c>
      <c r="D2937" s="3" t="s">
        <v>1968</v>
      </c>
      <c r="E2937" s="3" t="s">
        <v>1969</v>
      </c>
      <c r="F2937" s="3" t="s">
        <v>197</v>
      </c>
      <c r="G2937" s="3" t="s">
        <v>198</v>
      </c>
      <c r="H2937" s="3" t="s">
        <v>199</v>
      </c>
      <c r="I2937" s="3" t="s">
        <v>200</v>
      </c>
      <c r="J2937" s="3" t="s">
        <v>244</v>
      </c>
      <c r="K2937" s="3" t="s">
        <v>248</v>
      </c>
      <c r="L2937" s="3" t="s">
        <v>258</v>
      </c>
      <c r="M2937" s="3" t="s">
        <v>126</v>
      </c>
      <c r="N2937" s="4">
        <v>10000</v>
      </c>
      <c r="O2937" s="4">
        <v>0</v>
      </c>
      <c r="P2937" s="4">
        <v>0</v>
      </c>
      <c r="Q2937" s="4">
        <v>10000</v>
      </c>
      <c r="R2937" s="4">
        <v>0</v>
      </c>
      <c r="S2937" s="4">
        <v>0</v>
      </c>
      <c r="T2937" s="4">
        <v>0</v>
      </c>
      <c r="U2937" s="4">
        <v>10000</v>
      </c>
      <c r="V2937" s="4">
        <v>10000</v>
      </c>
      <c r="W2937" s="4">
        <v>10000</v>
      </c>
      <c r="X2937" s="3" t="s">
        <v>247</v>
      </c>
    </row>
    <row r="2938" spans="1:24" ht="15.75" customHeight="1">
      <c r="A2938" s="3" t="s">
        <v>243</v>
      </c>
      <c r="B2938" s="3" t="s">
        <v>25</v>
      </c>
      <c r="C2938" s="3" t="s">
        <v>26</v>
      </c>
      <c r="D2938" s="3" t="s">
        <v>1968</v>
      </c>
      <c r="E2938" s="3" t="s">
        <v>1969</v>
      </c>
      <c r="F2938" s="3" t="s">
        <v>211</v>
      </c>
      <c r="G2938" s="3" t="s">
        <v>212</v>
      </c>
      <c r="H2938" s="3" t="s">
        <v>213</v>
      </c>
      <c r="I2938" s="3" t="s">
        <v>214</v>
      </c>
      <c r="J2938" s="3" t="s">
        <v>244</v>
      </c>
      <c r="K2938" s="3" t="s">
        <v>248</v>
      </c>
      <c r="L2938" s="3" t="s">
        <v>260</v>
      </c>
      <c r="M2938" s="3" t="s">
        <v>126</v>
      </c>
      <c r="N2938" s="4">
        <v>2640</v>
      </c>
      <c r="O2938" s="4">
        <v>-2640</v>
      </c>
      <c r="P2938" s="4">
        <v>0</v>
      </c>
      <c r="Q2938" s="4">
        <v>0</v>
      </c>
      <c r="R2938" s="4">
        <v>0</v>
      </c>
      <c r="S2938" s="4">
        <v>0</v>
      </c>
      <c r="T2938" s="4">
        <v>0</v>
      </c>
      <c r="U2938" s="4">
        <v>0</v>
      </c>
      <c r="V2938" s="4">
        <v>0</v>
      </c>
      <c r="W2938" s="4">
        <v>0</v>
      </c>
      <c r="X2938" s="3" t="s">
        <v>247</v>
      </c>
    </row>
    <row r="2939" spans="1:24" ht="15.75" customHeight="1">
      <c r="A2939" s="3" t="s">
        <v>243</v>
      </c>
      <c r="B2939" s="3" t="s">
        <v>25</v>
      </c>
      <c r="C2939" s="3" t="s">
        <v>26</v>
      </c>
      <c r="D2939" s="3" t="s">
        <v>1968</v>
      </c>
      <c r="E2939" s="3" t="s">
        <v>1969</v>
      </c>
      <c r="F2939" s="3" t="s">
        <v>220</v>
      </c>
      <c r="G2939" s="3" t="s">
        <v>221</v>
      </c>
      <c r="H2939" s="3" t="s">
        <v>222</v>
      </c>
      <c r="I2939" s="3" t="s">
        <v>223</v>
      </c>
      <c r="J2939" s="3" t="s">
        <v>244</v>
      </c>
      <c r="K2939" s="3" t="s">
        <v>248</v>
      </c>
      <c r="L2939" s="3" t="s">
        <v>261</v>
      </c>
      <c r="M2939" s="3" t="s">
        <v>126</v>
      </c>
      <c r="N2939" s="4">
        <v>3498.08</v>
      </c>
      <c r="O2939" s="4">
        <v>0</v>
      </c>
      <c r="P2939" s="4">
        <v>0</v>
      </c>
      <c r="Q2939" s="4">
        <v>3498.08</v>
      </c>
      <c r="R2939" s="4">
        <v>0</v>
      </c>
      <c r="S2939" s="4">
        <v>0</v>
      </c>
      <c r="T2939" s="4">
        <v>0</v>
      </c>
      <c r="U2939" s="4">
        <v>3498.08</v>
      </c>
      <c r="V2939" s="4">
        <v>3498.08</v>
      </c>
      <c r="W2939" s="4">
        <v>3498.08</v>
      </c>
      <c r="X2939" s="3" t="s">
        <v>247</v>
      </c>
    </row>
    <row r="2940" spans="1:24" ht="15.75" customHeight="1">
      <c r="A2940" s="3" t="s">
        <v>243</v>
      </c>
      <c r="B2940" s="3" t="s">
        <v>25</v>
      </c>
      <c r="C2940" s="3" t="s">
        <v>26</v>
      </c>
      <c r="D2940" s="3" t="s">
        <v>1968</v>
      </c>
      <c r="E2940" s="3" t="s">
        <v>1969</v>
      </c>
      <c r="F2940" s="3" t="s">
        <v>229</v>
      </c>
      <c r="G2940" s="3" t="s">
        <v>230</v>
      </c>
      <c r="H2940" s="3" t="s">
        <v>231</v>
      </c>
      <c r="I2940" s="3" t="s">
        <v>232</v>
      </c>
      <c r="J2940" s="3" t="s">
        <v>244</v>
      </c>
      <c r="K2940" s="3" t="s">
        <v>248</v>
      </c>
      <c r="L2940" s="3" t="s">
        <v>466</v>
      </c>
      <c r="M2940" s="3" t="s">
        <v>126</v>
      </c>
      <c r="N2940" s="4">
        <v>867.62</v>
      </c>
      <c r="O2940" s="4">
        <v>0</v>
      </c>
      <c r="P2940" s="4">
        <v>0</v>
      </c>
      <c r="Q2940" s="4">
        <v>867.62</v>
      </c>
      <c r="R2940" s="4">
        <v>0</v>
      </c>
      <c r="S2940" s="4">
        <v>0</v>
      </c>
      <c r="T2940" s="4">
        <v>0</v>
      </c>
      <c r="U2940" s="4">
        <v>867.62</v>
      </c>
      <c r="V2940" s="4">
        <v>867.62</v>
      </c>
      <c r="W2940" s="4">
        <v>867.62</v>
      </c>
      <c r="X2940" s="3" t="s">
        <v>247</v>
      </c>
    </row>
    <row r="2941" spans="1:24" ht="15.75" customHeight="1">
      <c r="A2941" s="3" t="s">
        <v>262</v>
      </c>
      <c r="B2941" s="3" t="s">
        <v>25</v>
      </c>
      <c r="C2941" s="3" t="s">
        <v>26</v>
      </c>
      <c r="D2941" s="3" t="s">
        <v>1968</v>
      </c>
      <c r="E2941" s="3" t="s">
        <v>1969</v>
      </c>
      <c r="F2941" s="3" t="s">
        <v>29</v>
      </c>
      <c r="G2941" s="3" t="s">
        <v>30</v>
      </c>
      <c r="H2941" s="3" t="s">
        <v>31</v>
      </c>
      <c r="I2941" s="3" t="s">
        <v>32</v>
      </c>
      <c r="J2941" s="3" t="s">
        <v>263</v>
      </c>
      <c r="K2941" s="3" t="s">
        <v>264</v>
      </c>
      <c r="L2941" s="3" t="s">
        <v>265</v>
      </c>
      <c r="M2941" s="3" t="s">
        <v>36</v>
      </c>
      <c r="N2941" s="4">
        <v>15290.21</v>
      </c>
      <c r="O2941" s="4">
        <v>0</v>
      </c>
      <c r="P2941" s="4">
        <v>0</v>
      </c>
      <c r="Q2941" s="4">
        <v>15290.21</v>
      </c>
      <c r="R2941" s="4">
        <v>0</v>
      </c>
      <c r="S2941" s="4">
        <v>15043.8</v>
      </c>
      <c r="T2941" s="4">
        <v>15043.8</v>
      </c>
      <c r="U2941" s="4">
        <v>246.41</v>
      </c>
      <c r="V2941" s="4">
        <v>246.41</v>
      </c>
      <c r="W2941" s="4">
        <v>246.41</v>
      </c>
      <c r="X2941" s="3" t="s">
        <v>266</v>
      </c>
    </row>
    <row r="2942" spans="1:24" ht="15.75" customHeight="1">
      <c r="A2942" s="3" t="s">
        <v>24</v>
      </c>
      <c r="B2942" s="3" t="s">
        <v>747</v>
      </c>
      <c r="C2942" s="3" t="s">
        <v>845</v>
      </c>
      <c r="D2942" s="3" t="s">
        <v>1973</v>
      </c>
      <c r="E2942" s="3" t="s">
        <v>1974</v>
      </c>
      <c r="F2942" s="3" t="s">
        <v>29</v>
      </c>
      <c r="G2942" s="3" t="s">
        <v>30</v>
      </c>
      <c r="H2942" s="3" t="s">
        <v>31</v>
      </c>
      <c r="I2942" s="3" t="s">
        <v>32</v>
      </c>
      <c r="J2942" s="3" t="s">
        <v>33</v>
      </c>
      <c r="K2942" s="3" t="s">
        <v>34</v>
      </c>
      <c r="L2942" s="3" t="s">
        <v>1437</v>
      </c>
      <c r="M2942" s="3" t="s">
        <v>36</v>
      </c>
      <c r="N2942" s="4">
        <v>942797.82</v>
      </c>
      <c r="O2942" s="4">
        <v>0</v>
      </c>
      <c r="P2942" s="4">
        <v>0</v>
      </c>
      <c r="Q2942" s="4">
        <v>942797.82</v>
      </c>
      <c r="R2942" s="4">
        <v>0</v>
      </c>
      <c r="S2942" s="4">
        <v>329533.33</v>
      </c>
      <c r="T2942" s="4">
        <v>329533.33</v>
      </c>
      <c r="U2942" s="4">
        <v>613264.49</v>
      </c>
      <c r="V2942" s="4">
        <v>613264.49</v>
      </c>
      <c r="W2942" s="4">
        <v>613264.49</v>
      </c>
      <c r="X2942" s="3" t="s">
        <v>37</v>
      </c>
    </row>
    <row r="2943" spans="1:24" ht="15.75" customHeight="1">
      <c r="A2943" s="3" t="s">
        <v>24</v>
      </c>
      <c r="B2943" s="3" t="s">
        <v>747</v>
      </c>
      <c r="C2943" s="3" t="s">
        <v>845</v>
      </c>
      <c r="D2943" s="3" t="s">
        <v>1973</v>
      </c>
      <c r="E2943" s="3" t="s">
        <v>1974</v>
      </c>
      <c r="F2943" s="3" t="s">
        <v>29</v>
      </c>
      <c r="G2943" s="3" t="s">
        <v>30</v>
      </c>
      <c r="H2943" s="3" t="s">
        <v>31</v>
      </c>
      <c r="I2943" s="3" t="s">
        <v>32</v>
      </c>
      <c r="J2943" s="3" t="s">
        <v>33</v>
      </c>
      <c r="K2943" s="3" t="s">
        <v>38</v>
      </c>
      <c r="L2943" s="3" t="s">
        <v>1438</v>
      </c>
      <c r="M2943" s="3" t="s">
        <v>36</v>
      </c>
      <c r="N2943" s="4">
        <v>563892.16</v>
      </c>
      <c r="O2943" s="4">
        <v>4553.72</v>
      </c>
      <c r="P2943" s="4">
        <v>0</v>
      </c>
      <c r="Q2943" s="4">
        <v>568445.88</v>
      </c>
      <c r="R2943" s="4">
        <v>0</v>
      </c>
      <c r="S2943" s="4">
        <v>233644.46</v>
      </c>
      <c r="T2943" s="4">
        <v>233644.46</v>
      </c>
      <c r="U2943" s="4">
        <v>334801.42</v>
      </c>
      <c r="V2943" s="4">
        <v>334801.42</v>
      </c>
      <c r="W2943" s="4">
        <v>334801.42</v>
      </c>
      <c r="X2943" s="3" t="s">
        <v>37</v>
      </c>
    </row>
    <row r="2944" spans="1:24" ht="15.75" customHeight="1">
      <c r="A2944" s="3" t="s">
        <v>24</v>
      </c>
      <c r="B2944" s="3" t="s">
        <v>747</v>
      </c>
      <c r="C2944" s="3" t="s">
        <v>845</v>
      </c>
      <c r="D2944" s="3" t="s">
        <v>1973</v>
      </c>
      <c r="E2944" s="3" t="s">
        <v>1974</v>
      </c>
      <c r="F2944" s="3" t="s">
        <v>29</v>
      </c>
      <c r="G2944" s="3" t="s">
        <v>30</v>
      </c>
      <c r="H2944" s="3" t="s">
        <v>31</v>
      </c>
      <c r="I2944" s="3" t="s">
        <v>32</v>
      </c>
      <c r="J2944" s="3" t="s">
        <v>33</v>
      </c>
      <c r="K2944" s="3" t="s">
        <v>40</v>
      </c>
      <c r="L2944" s="3" t="s">
        <v>1439</v>
      </c>
      <c r="M2944" s="3" t="s">
        <v>36</v>
      </c>
      <c r="N2944" s="4">
        <v>579739.91</v>
      </c>
      <c r="O2944" s="4">
        <v>10661.58</v>
      </c>
      <c r="P2944" s="4">
        <v>0</v>
      </c>
      <c r="Q2944" s="4">
        <v>590401.49</v>
      </c>
      <c r="R2944" s="4">
        <v>431581.89</v>
      </c>
      <c r="S2944" s="4">
        <v>47037.38</v>
      </c>
      <c r="T2944" s="4">
        <v>47037.38</v>
      </c>
      <c r="U2944" s="4">
        <v>543364.11</v>
      </c>
      <c r="V2944" s="4">
        <v>543364.11</v>
      </c>
      <c r="W2944" s="4">
        <v>111782.22</v>
      </c>
      <c r="X2944" s="3" t="s">
        <v>37</v>
      </c>
    </row>
    <row r="2945" spans="1:24" ht="15.75" customHeight="1">
      <c r="A2945" s="3" t="s">
        <v>24</v>
      </c>
      <c r="B2945" s="3" t="s">
        <v>747</v>
      </c>
      <c r="C2945" s="3" t="s">
        <v>845</v>
      </c>
      <c r="D2945" s="3" t="s">
        <v>1973</v>
      </c>
      <c r="E2945" s="3" t="s">
        <v>1974</v>
      </c>
      <c r="F2945" s="3" t="s">
        <v>29</v>
      </c>
      <c r="G2945" s="3" t="s">
        <v>30</v>
      </c>
      <c r="H2945" s="3" t="s">
        <v>31</v>
      </c>
      <c r="I2945" s="3" t="s">
        <v>32</v>
      </c>
      <c r="J2945" s="3" t="s">
        <v>33</v>
      </c>
      <c r="K2945" s="3" t="s">
        <v>42</v>
      </c>
      <c r="L2945" s="3" t="s">
        <v>1440</v>
      </c>
      <c r="M2945" s="3" t="s">
        <v>36</v>
      </c>
      <c r="N2945" s="4">
        <v>269227.08</v>
      </c>
      <c r="O2945" s="4">
        <v>0</v>
      </c>
      <c r="P2945" s="4">
        <v>0</v>
      </c>
      <c r="Q2945" s="4">
        <v>269227.08</v>
      </c>
      <c r="R2945" s="4">
        <v>186793.75</v>
      </c>
      <c r="S2945" s="4">
        <v>15906.25</v>
      </c>
      <c r="T2945" s="4">
        <v>15906.25</v>
      </c>
      <c r="U2945" s="4">
        <v>253320.83</v>
      </c>
      <c r="V2945" s="4">
        <v>253320.83</v>
      </c>
      <c r="W2945" s="4">
        <v>66527.08</v>
      </c>
      <c r="X2945" s="3" t="s">
        <v>37</v>
      </c>
    </row>
    <row r="2946" spans="1:24" ht="15.75" customHeight="1">
      <c r="A2946" s="3" t="s">
        <v>24</v>
      </c>
      <c r="B2946" s="3" t="s">
        <v>747</v>
      </c>
      <c r="C2946" s="3" t="s">
        <v>845</v>
      </c>
      <c r="D2946" s="3" t="s">
        <v>1973</v>
      </c>
      <c r="E2946" s="3" t="s">
        <v>1974</v>
      </c>
      <c r="F2946" s="3" t="s">
        <v>29</v>
      </c>
      <c r="G2946" s="3" t="s">
        <v>30</v>
      </c>
      <c r="H2946" s="3" t="s">
        <v>31</v>
      </c>
      <c r="I2946" s="3" t="s">
        <v>32</v>
      </c>
      <c r="J2946" s="3" t="s">
        <v>33</v>
      </c>
      <c r="K2946" s="3" t="s">
        <v>44</v>
      </c>
      <c r="L2946" s="3" t="s">
        <v>1441</v>
      </c>
      <c r="M2946" s="3" t="s">
        <v>36</v>
      </c>
      <c r="N2946" s="4">
        <v>9240</v>
      </c>
      <c r="O2946" s="4">
        <v>3696</v>
      </c>
      <c r="P2946" s="4">
        <v>0</v>
      </c>
      <c r="Q2946" s="4">
        <v>12936</v>
      </c>
      <c r="R2946" s="4">
        <v>0</v>
      </c>
      <c r="S2946" s="4">
        <v>4512.2</v>
      </c>
      <c r="T2946" s="4">
        <v>4512.2</v>
      </c>
      <c r="U2946" s="4">
        <v>8423.7999999999993</v>
      </c>
      <c r="V2946" s="4">
        <v>8423.7999999999993</v>
      </c>
      <c r="W2946" s="4">
        <v>8423.7999999999993</v>
      </c>
      <c r="X2946" s="3" t="s">
        <v>37</v>
      </c>
    </row>
    <row r="2947" spans="1:24" ht="15.75" customHeight="1">
      <c r="A2947" s="3" t="s">
        <v>24</v>
      </c>
      <c r="B2947" s="3" t="s">
        <v>747</v>
      </c>
      <c r="C2947" s="3" t="s">
        <v>845</v>
      </c>
      <c r="D2947" s="3" t="s">
        <v>1973</v>
      </c>
      <c r="E2947" s="3" t="s">
        <v>1974</v>
      </c>
      <c r="F2947" s="3" t="s">
        <v>29</v>
      </c>
      <c r="G2947" s="3" t="s">
        <v>30</v>
      </c>
      <c r="H2947" s="3" t="s">
        <v>31</v>
      </c>
      <c r="I2947" s="3" t="s">
        <v>32</v>
      </c>
      <c r="J2947" s="3" t="s">
        <v>33</v>
      </c>
      <c r="K2947" s="3" t="s">
        <v>46</v>
      </c>
      <c r="L2947" s="3" t="s">
        <v>1442</v>
      </c>
      <c r="M2947" s="3" t="s">
        <v>36</v>
      </c>
      <c r="N2947" s="4">
        <v>73920</v>
      </c>
      <c r="O2947" s="4">
        <v>0</v>
      </c>
      <c r="P2947" s="4">
        <v>0</v>
      </c>
      <c r="Q2947" s="4">
        <v>73920</v>
      </c>
      <c r="R2947" s="4">
        <v>0</v>
      </c>
      <c r="S2947" s="4">
        <v>28400</v>
      </c>
      <c r="T2947" s="4">
        <v>28400</v>
      </c>
      <c r="U2947" s="4">
        <v>45520</v>
      </c>
      <c r="V2947" s="4">
        <v>45520</v>
      </c>
      <c r="W2947" s="4">
        <v>45520</v>
      </c>
      <c r="X2947" s="3" t="s">
        <v>37</v>
      </c>
    </row>
    <row r="2948" spans="1:24" ht="15.75" customHeight="1">
      <c r="A2948" s="3" t="s">
        <v>24</v>
      </c>
      <c r="B2948" s="3" t="s">
        <v>747</v>
      </c>
      <c r="C2948" s="3" t="s">
        <v>845</v>
      </c>
      <c r="D2948" s="3" t="s">
        <v>1973</v>
      </c>
      <c r="E2948" s="3" t="s">
        <v>1974</v>
      </c>
      <c r="F2948" s="3" t="s">
        <v>29</v>
      </c>
      <c r="G2948" s="3" t="s">
        <v>30</v>
      </c>
      <c r="H2948" s="3" t="s">
        <v>31</v>
      </c>
      <c r="I2948" s="3" t="s">
        <v>32</v>
      </c>
      <c r="J2948" s="3" t="s">
        <v>33</v>
      </c>
      <c r="K2948" s="3" t="s">
        <v>48</v>
      </c>
      <c r="L2948" s="3" t="s">
        <v>1443</v>
      </c>
      <c r="M2948" s="3" t="s">
        <v>36</v>
      </c>
      <c r="N2948" s="4">
        <v>16848.18</v>
      </c>
      <c r="O2948" s="4">
        <v>205.2</v>
      </c>
      <c r="P2948" s="4">
        <v>0</v>
      </c>
      <c r="Q2948" s="4">
        <v>17053.38</v>
      </c>
      <c r="R2948" s="4">
        <v>0</v>
      </c>
      <c r="S2948" s="4">
        <v>1525.5</v>
      </c>
      <c r="T2948" s="4">
        <v>1525.5</v>
      </c>
      <c r="U2948" s="4">
        <v>15527.88</v>
      </c>
      <c r="V2948" s="4">
        <v>15527.88</v>
      </c>
      <c r="W2948" s="4">
        <v>15527.88</v>
      </c>
      <c r="X2948" s="3" t="s">
        <v>37</v>
      </c>
    </row>
    <row r="2949" spans="1:24" ht="15.75" customHeight="1">
      <c r="A2949" s="3" t="s">
        <v>24</v>
      </c>
      <c r="B2949" s="3" t="s">
        <v>747</v>
      </c>
      <c r="C2949" s="3" t="s">
        <v>845</v>
      </c>
      <c r="D2949" s="3" t="s">
        <v>1973</v>
      </c>
      <c r="E2949" s="3" t="s">
        <v>1974</v>
      </c>
      <c r="F2949" s="3" t="s">
        <v>29</v>
      </c>
      <c r="G2949" s="3" t="s">
        <v>30</v>
      </c>
      <c r="H2949" s="3" t="s">
        <v>31</v>
      </c>
      <c r="I2949" s="3" t="s">
        <v>32</v>
      </c>
      <c r="J2949" s="3" t="s">
        <v>33</v>
      </c>
      <c r="K2949" s="3" t="s">
        <v>50</v>
      </c>
      <c r="L2949" s="3" t="s">
        <v>1444</v>
      </c>
      <c r="M2949" s="3" t="s">
        <v>36</v>
      </c>
      <c r="N2949" s="4">
        <v>28080.29</v>
      </c>
      <c r="O2949" s="4">
        <v>342</v>
      </c>
      <c r="P2949" s="4">
        <v>0</v>
      </c>
      <c r="Q2949" s="4">
        <v>28422.29</v>
      </c>
      <c r="R2949" s="4">
        <v>0</v>
      </c>
      <c r="S2949" s="4">
        <v>4109.5200000000004</v>
      </c>
      <c r="T2949" s="4">
        <v>4109.5200000000004</v>
      </c>
      <c r="U2949" s="4">
        <v>24312.77</v>
      </c>
      <c r="V2949" s="4">
        <v>24312.77</v>
      </c>
      <c r="W2949" s="4">
        <v>24312.77</v>
      </c>
      <c r="X2949" s="3" t="s">
        <v>37</v>
      </c>
    </row>
    <row r="2950" spans="1:24" ht="15.75" customHeight="1">
      <c r="A2950" s="3" t="s">
        <v>24</v>
      </c>
      <c r="B2950" s="3" t="s">
        <v>747</v>
      </c>
      <c r="C2950" s="3" t="s">
        <v>845</v>
      </c>
      <c r="D2950" s="3" t="s">
        <v>1973</v>
      </c>
      <c r="E2950" s="3" t="s">
        <v>1974</v>
      </c>
      <c r="F2950" s="3" t="s">
        <v>29</v>
      </c>
      <c r="G2950" s="3" t="s">
        <v>30</v>
      </c>
      <c r="H2950" s="3" t="s">
        <v>31</v>
      </c>
      <c r="I2950" s="3" t="s">
        <v>32</v>
      </c>
      <c r="J2950" s="3" t="s">
        <v>33</v>
      </c>
      <c r="K2950" s="3" t="s">
        <v>52</v>
      </c>
      <c r="L2950" s="3" t="s">
        <v>1446</v>
      </c>
      <c r="M2950" s="3" t="s">
        <v>36</v>
      </c>
      <c r="N2950" s="4">
        <v>323342.96999999997</v>
      </c>
      <c r="O2950" s="4">
        <v>-219008.8</v>
      </c>
      <c r="P2950" s="4">
        <v>0</v>
      </c>
      <c r="Q2950" s="4">
        <v>104334.17</v>
      </c>
      <c r="R2950" s="4">
        <v>0</v>
      </c>
      <c r="S2950" s="4">
        <v>104281.89</v>
      </c>
      <c r="T2950" s="4">
        <v>104281.89</v>
      </c>
      <c r="U2950" s="4">
        <v>52.28</v>
      </c>
      <c r="V2950" s="4">
        <v>52.28</v>
      </c>
      <c r="W2950" s="4">
        <v>52.28</v>
      </c>
      <c r="X2950" s="3" t="s">
        <v>37</v>
      </c>
    </row>
    <row r="2951" spans="1:24" ht="15.75" customHeight="1">
      <c r="A2951" s="3" t="s">
        <v>24</v>
      </c>
      <c r="B2951" s="3" t="s">
        <v>747</v>
      </c>
      <c r="C2951" s="3" t="s">
        <v>845</v>
      </c>
      <c r="D2951" s="3" t="s">
        <v>1973</v>
      </c>
      <c r="E2951" s="3" t="s">
        <v>1974</v>
      </c>
      <c r="F2951" s="3" t="s">
        <v>29</v>
      </c>
      <c r="G2951" s="3" t="s">
        <v>30</v>
      </c>
      <c r="H2951" s="3" t="s">
        <v>31</v>
      </c>
      <c r="I2951" s="3" t="s">
        <v>32</v>
      </c>
      <c r="J2951" s="3" t="s">
        <v>33</v>
      </c>
      <c r="K2951" s="3" t="s">
        <v>54</v>
      </c>
      <c r="L2951" s="3" t="s">
        <v>1447</v>
      </c>
      <c r="M2951" s="3" t="s">
        <v>36</v>
      </c>
      <c r="N2951" s="4">
        <v>5402132</v>
      </c>
      <c r="O2951" s="4">
        <v>172744</v>
      </c>
      <c r="P2951" s="4">
        <v>0</v>
      </c>
      <c r="Q2951" s="4">
        <v>5574876</v>
      </c>
      <c r="R2951" s="4">
        <v>3296766.11</v>
      </c>
      <c r="S2951" s="4">
        <v>2275140.65</v>
      </c>
      <c r="T2951" s="4">
        <v>2275140.65</v>
      </c>
      <c r="U2951" s="4">
        <v>3299735.35</v>
      </c>
      <c r="V2951" s="4">
        <v>3299735.35</v>
      </c>
      <c r="W2951" s="4">
        <v>2969.24</v>
      </c>
      <c r="X2951" s="3" t="s">
        <v>37</v>
      </c>
    </row>
    <row r="2952" spans="1:24" ht="15.75" customHeight="1">
      <c r="A2952" s="3" t="s">
        <v>24</v>
      </c>
      <c r="B2952" s="3" t="s">
        <v>747</v>
      </c>
      <c r="C2952" s="3" t="s">
        <v>845</v>
      </c>
      <c r="D2952" s="3" t="s">
        <v>1973</v>
      </c>
      <c r="E2952" s="3" t="s">
        <v>1974</v>
      </c>
      <c r="F2952" s="3" t="s">
        <v>29</v>
      </c>
      <c r="G2952" s="3" t="s">
        <v>30</v>
      </c>
      <c r="H2952" s="3" t="s">
        <v>31</v>
      </c>
      <c r="I2952" s="3" t="s">
        <v>32</v>
      </c>
      <c r="J2952" s="3" t="s">
        <v>33</v>
      </c>
      <c r="K2952" s="3" t="s">
        <v>56</v>
      </c>
      <c r="L2952" s="3" t="s">
        <v>1448</v>
      </c>
      <c r="M2952" s="3" t="s">
        <v>36</v>
      </c>
      <c r="N2952" s="4">
        <v>8909.52</v>
      </c>
      <c r="O2952" s="4">
        <v>0</v>
      </c>
      <c r="P2952" s="4">
        <v>0</v>
      </c>
      <c r="Q2952" s="4">
        <v>8909.52</v>
      </c>
      <c r="R2952" s="4">
        <v>0</v>
      </c>
      <c r="S2952" s="4">
        <v>4002.6</v>
      </c>
      <c r="T2952" s="4">
        <v>4002.6</v>
      </c>
      <c r="U2952" s="4">
        <v>4906.92</v>
      </c>
      <c r="V2952" s="4">
        <v>4906.92</v>
      </c>
      <c r="W2952" s="4">
        <v>4906.92</v>
      </c>
      <c r="X2952" s="3" t="s">
        <v>37</v>
      </c>
    </row>
    <row r="2953" spans="1:24" ht="15.75" customHeight="1">
      <c r="A2953" s="3" t="s">
        <v>24</v>
      </c>
      <c r="B2953" s="3" t="s">
        <v>747</v>
      </c>
      <c r="C2953" s="3" t="s">
        <v>845</v>
      </c>
      <c r="D2953" s="3" t="s">
        <v>1973</v>
      </c>
      <c r="E2953" s="3" t="s">
        <v>1974</v>
      </c>
      <c r="F2953" s="3" t="s">
        <v>29</v>
      </c>
      <c r="G2953" s="3" t="s">
        <v>30</v>
      </c>
      <c r="H2953" s="3" t="s">
        <v>31</v>
      </c>
      <c r="I2953" s="3" t="s">
        <v>32</v>
      </c>
      <c r="J2953" s="3" t="s">
        <v>33</v>
      </c>
      <c r="K2953" s="3" t="s">
        <v>58</v>
      </c>
      <c r="L2953" s="3" t="s">
        <v>1449</v>
      </c>
      <c r="M2953" s="3" t="s">
        <v>36</v>
      </c>
      <c r="N2953" s="4">
        <v>17819.05</v>
      </c>
      <c r="O2953" s="4">
        <v>0</v>
      </c>
      <c r="P2953" s="4">
        <v>0</v>
      </c>
      <c r="Q2953" s="4">
        <v>17819.05</v>
      </c>
      <c r="R2953" s="4">
        <v>0</v>
      </c>
      <c r="S2953" s="4">
        <v>1533.33</v>
      </c>
      <c r="T2953" s="4">
        <v>1533.33</v>
      </c>
      <c r="U2953" s="4">
        <v>16285.72</v>
      </c>
      <c r="V2953" s="4">
        <v>16285.72</v>
      </c>
      <c r="W2953" s="4">
        <v>16285.72</v>
      </c>
      <c r="X2953" s="3" t="s">
        <v>37</v>
      </c>
    </row>
    <row r="2954" spans="1:24" ht="15.75" customHeight="1">
      <c r="A2954" s="3" t="s">
        <v>24</v>
      </c>
      <c r="B2954" s="3" t="s">
        <v>747</v>
      </c>
      <c r="C2954" s="3" t="s">
        <v>845</v>
      </c>
      <c r="D2954" s="3" t="s">
        <v>1973</v>
      </c>
      <c r="E2954" s="3" t="s">
        <v>1974</v>
      </c>
      <c r="F2954" s="3" t="s">
        <v>29</v>
      </c>
      <c r="G2954" s="3" t="s">
        <v>30</v>
      </c>
      <c r="H2954" s="3" t="s">
        <v>31</v>
      </c>
      <c r="I2954" s="3" t="s">
        <v>32</v>
      </c>
      <c r="J2954" s="3" t="s">
        <v>33</v>
      </c>
      <c r="K2954" s="3" t="s">
        <v>60</v>
      </c>
      <c r="L2954" s="3" t="s">
        <v>1450</v>
      </c>
      <c r="M2954" s="3" t="s">
        <v>36</v>
      </c>
      <c r="N2954" s="4">
        <v>877237.15</v>
      </c>
      <c r="O2954" s="4">
        <v>16150.08</v>
      </c>
      <c r="P2954" s="4">
        <v>0</v>
      </c>
      <c r="Q2954" s="4">
        <v>893387.23</v>
      </c>
      <c r="R2954" s="4">
        <v>416596.95</v>
      </c>
      <c r="S2954" s="4">
        <v>363611.74</v>
      </c>
      <c r="T2954" s="4">
        <v>363611.74</v>
      </c>
      <c r="U2954" s="4">
        <v>529775.49</v>
      </c>
      <c r="V2954" s="4">
        <v>529775.49</v>
      </c>
      <c r="W2954" s="4">
        <v>113178.54</v>
      </c>
      <c r="X2954" s="3" t="s">
        <v>37</v>
      </c>
    </row>
    <row r="2955" spans="1:24" ht="15.75" customHeight="1">
      <c r="A2955" s="3" t="s">
        <v>24</v>
      </c>
      <c r="B2955" s="3" t="s">
        <v>747</v>
      </c>
      <c r="C2955" s="3" t="s">
        <v>845</v>
      </c>
      <c r="D2955" s="3" t="s">
        <v>1973</v>
      </c>
      <c r="E2955" s="3" t="s">
        <v>1974</v>
      </c>
      <c r="F2955" s="3" t="s">
        <v>29</v>
      </c>
      <c r="G2955" s="3" t="s">
        <v>30</v>
      </c>
      <c r="H2955" s="3" t="s">
        <v>31</v>
      </c>
      <c r="I2955" s="3" t="s">
        <v>32</v>
      </c>
      <c r="J2955" s="3" t="s">
        <v>33</v>
      </c>
      <c r="K2955" s="3" t="s">
        <v>62</v>
      </c>
      <c r="L2955" s="3" t="s">
        <v>1451</v>
      </c>
      <c r="M2955" s="3" t="s">
        <v>36</v>
      </c>
      <c r="N2955" s="4">
        <v>579745.27</v>
      </c>
      <c r="O2955" s="4">
        <v>10656.22</v>
      </c>
      <c r="P2955" s="4">
        <v>0</v>
      </c>
      <c r="Q2955" s="4">
        <v>590401.49</v>
      </c>
      <c r="R2955" s="4">
        <v>351489.48</v>
      </c>
      <c r="S2955" s="4">
        <v>155939.35999999999</v>
      </c>
      <c r="T2955" s="4">
        <v>155939.35999999999</v>
      </c>
      <c r="U2955" s="4">
        <v>434462.13</v>
      </c>
      <c r="V2955" s="4">
        <v>434462.13</v>
      </c>
      <c r="W2955" s="4">
        <v>82972.649999999994</v>
      </c>
      <c r="X2955" s="3" t="s">
        <v>37</v>
      </c>
    </row>
    <row r="2956" spans="1:24" ht="15.75" customHeight="1">
      <c r="A2956" s="3" t="s">
        <v>24</v>
      </c>
      <c r="B2956" s="3" t="s">
        <v>747</v>
      </c>
      <c r="C2956" s="3" t="s">
        <v>845</v>
      </c>
      <c r="D2956" s="3" t="s">
        <v>1973</v>
      </c>
      <c r="E2956" s="3" t="s">
        <v>1974</v>
      </c>
      <c r="F2956" s="3" t="s">
        <v>29</v>
      </c>
      <c r="G2956" s="3" t="s">
        <v>30</v>
      </c>
      <c r="H2956" s="3" t="s">
        <v>31</v>
      </c>
      <c r="I2956" s="3" t="s">
        <v>32</v>
      </c>
      <c r="J2956" s="3" t="s">
        <v>33</v>
      </c>
      <c r="K2956" s="3" t="s">
        <v>1232</v>
      </c>
      <c r="L2956" s="3" t="s">
        <v>1975</v>
      </c>
      <c r="M2956" s="3" t="s">
        <v>36</v>
      </c>
      <c r="N2956" s="4">
        <v>1356.25</v>
      </c>
      <c r="O2956" s="4">
        <v>0</v>
      </c>
      <c r="P2956" s="4">
        <v>0</v>
      </c>
      <c r="Q2956" s="4">
        <v>1356.25</v>
      </c>
      <c r="R2956" s="4">
        <v>0</v>
      </c>
      <c r="S2956" s="4">
        <v>0</v>
      </c>
      <c r="T2956" s="4">
        <v>0</v>
      </c>
      <c r="U2956" s="4">
        <v>1356.25</v>
      </c>
      <c r="V2956" s="4">
        <v>1356.25</v>
      </c>
      <c r="W2956" s="4">
        <v>1356.25</v>
      </c>
      <c r="X2956" s="3" t="s">
        <v>37</v>
      </c>
    </row>
    <row r="2957" spans="1:24" ht="15.75" customHeight="1">
      <c r="A2957" s="3" t="s">
        <v>24</v>
      </c>
      <c r="B2957" s="3" t="s">
        <v>747</v>
      </c>
      <c r="C2957" s="3" t="s">
        <v>845</v>
      </c>
      <c r="D2957" s="3" t="s">
        <v>1973</v>
      </c>
      <c r="E2957" s="3" t="s">
        <v>1974</v>
      </c>
      <c r="F2957" s="3" t="s">
        <v>29</v>
      </c>
      <c r="G2957" s="3" t="s">
        <v>30</v>
      </c>
      <c r="H2957" s="3" t="s">
        <v>31</v>
      </c>
      <c r="I2957" s="3" t="s">
        <v>32</v>
      </c>
      <c r="J2957" s="3" t="s">
        <v>33</v>
      </c>
      <c r="K2957" s="3" t="s">
        <v>64</v>
      </c>
      <c r="L2957" s="3" t="s">
        <v>1452</v>
      </c>
      <c r="M2957" s="3" t="s">
        <v>36</v>
      </c>
      <c r="N2957" s="4">
        <v>107140.95</v>
      </c>
      <c r="O2957" s="4">
        <v>0</v>
      </c>
      <c r="P2957" s="4">
        <v>0</v>
      </c>
      <c r="Q2957" s="4">
        <v>107140.95</v>
      </c>
      <c r="R2957" s="4">
        <v>0</v>
      </c>
      <c r="S2957" s="4">
        <v>32303.51</v>
      </c>
      <c r="T2957" s="4">
        <v>32303.51</v>
      </c>
      <c r="U2957" s="4">
        <v>74837.440000000002</v>
      </c>
      <c r="V2957" s="4">
        <v>74837.440000000002</v>
      </c>
      <c r="W2957" s="4">
        <v>74837.440000000002</v>
      </c>
      <c r="X2957" s="3" t="s">
        <v>37</v>
      </c>
    </row>
    <row r="2958" spans="1:24" ht="15.75" customHeight="1">
      <c r="A2958" s="3" t="s">
        <v>66</v>
      </c>
      <c r="B2958" s="3" t="s">
        <v>747</v>
      </c>
      <c r="C2958" s="3" t="s">
        <v>845</v>
      </c>
      <c r="D2958" s="3" t="s">
        <v>1973</v>
      </c>
      <c r="E2958" s="3" t="s">
        <v>1974</v>
      </c>
      <c r="F2958" s="3" t="s">
        <v>29</v>
      </c>
      <c r="G2958" s="3" t="s">
        <v>30</v>
      </c>
      <c r="H2958" s="3" t="s">
        <v>67</v>
      </c>
      <c r="I2958" s="3" t="s">
        <v>68</v>
      </c>
      <c r="J2958" s="3" t="s">
        <v>69</v>
      </c>
      <c r="K2958" s="3" t="s">
        <v>70</v>
      </c>
      <c r="L2958" s="3" t="s">
        <v>1976</v>
      </c>
      <c r="M2958" s="3" t="s">
        <v>36</v>
      </c>
      <c r="N2958" s="4">
        <v>6900</v>
      </c>
      <c r="O2958" s="4">
        <v>0</v>
      </c>
      <c r="P2958" s="4">
        <v>0</v>
      </c>
      <c r="Q2958" s="4">
        <v>6900</v>
      </c>
      <c r="R2958" s="4">
        <v>0</v>
      </c>
      <c r="S2958" s="4">
        <v>1142.18</v>
      </c>
      <c r="T2958" s="4">
        <v>1142.18</v>
      </c>
      <c r="U2958" s="4">
        <v>5757.82</v>
      </c>
      <c r="V2958" s="4">
        <v>5757.82</v>
      </c>
      <c r="W2958" s="4">
        <v>5757.82</v>
      </c>
      <c r="X2958" s="3" t="s">
        <v>37</v>
      </c>
    </row>
    <row r="2959" spans="1:24" ht="15.75" customHeight="1">
      <c r="A2959" s="3" t="s">
        <v>66</v>
      </c>
      <c r="B2959" s="3" t="s">
        <v>747</v>
      </c>
      <c r="C2959" s="3" t="s">
        <v>845</v>
      </c>
      <c r="D2959" s="3" t="s">
        <v>1973</v>
      </c>
      <c r="E2959" s="3" t="s">
        <v>1974</v>
      </c>
      <c r="F2959" s="3" t="s">
        <v>29</v>
      </c>
      <c r="G2959" s="3" t="s">
        <v>30</v>
      </c>
      <c r="H2959" s="3" t="s">
        <v>67</v>
      </c>
      <c r="I2959" s="3" t="s">
        <v>68</v>
      </c>
      <c r="J2959" s="3" t="s">
        <v>69</v>
      </c>
      <c r="K2959" s="3" t="s">
        <v>72</v>
      </c>
      <c r="L2959" s="3" t="s">
        <v>1977</v>
      </c>
      <c r="M2959" s="3" t="s">
        <v>36</v>
      </c>
      <c r="N2959" s="4">
        <v>6900</v>
      </c>
      <c r="O2959" s="4">
        <v>0</v>
      </c>
      <c r="P2959" s="4">
        <v>0</v>
      </c>
      <c r="Q2959" s="4">
        <v>6900</v>
      </c>
      <c r="R2959" s="4">
        <v>0</v>
      </c>
      <c r="S2959" s="4">
        <v>2895.36</v>
      </c>
      <c r="T2959" s="4">
        <v>2895.36</v>
      </c>
      <c r="U2959" s="4">
        <v>4004.64</v>
      </c>
      <c r="V2959" s="4">
        <v>4004.64</v>
      </c>
      <c r="W2959" s="4">
        <v>4004.64</v>
      </c>
      <c r="X2959" s="3" t="s">
        <v>37</v>
      </c>
    </row>
    <row r="2960" spans="1:24" ht="15.75" customHeight="1">
      <c r="A2960" s="3" t="s">
        <v>66</v>
      </c>
      <c r="B2960" s="3" t="s">
        <v>747</v>
      </c>
      <c r="C2960" s="3" t="s">
        <v>845</v>
      </c>
      <c r="D2960" s="3" t="s">
        <v>1973</v>
      </c>
      <c r="E2960" s="3" t="s">
        <v>1974</v>
      </c>
      <c r="F2960" s="3" t="s">
        <v>29</v>
      </c>
      <c r="G2960" s="3" t="s">
        <v>30</v>
      </c>
      <c r="H2960" s="3" t="s">
        <v>67</v>
      </c>
      <c r="I2960" s="3" t="s">
        <v>68</v>
      </c>
      <c r="J2960" s="3" t="s">
        <v>69</v>
      </c>
      <c r="K2960" s="3" t="s">
        <v>74</v>
      </c>
      <c r="L2960" s="3" t="s">
        <v>1978</v>
      </c>
      <c r="M2960" s="3" t="s">
        <v>36</v>
      </c>
      <c r="N2960" s="4">
        <v>19160</v>
      </c>
      <c r="O2960" s="4">
        <v>0</v>
      </c>
      <c r="P2960" s="4">
        <v>0</v>
      </c>
      <c r="Q2960" s="4">
        <v>19160</v>
      </c>
      <c r="R2960" s="4">
        <v>0</v>
      </c>
      <c r="S2960" s="4">
        <v>9163.58</v>
      </c>
      <c r="T2960" s="4">
        <v>3864.28</v>
      </c>
      <c r="U2960" s="4">
        <v>9996.42</v>
      </c>
      <c r="V2960" s="4">
        <v>15295.72</v>
      </c>
      <c r="W2960" s="4">
        <v>9996.42</v>
      </c>
      <c r="X2960" s="3" t="s">
        <v>37</v>
      </c>
    </row>
    <row r="2961" spans="1:24" ht="15.75" customHeight="1">
      <c r="A2961" s="3" t="s">
        <v>66</v>
      </c>
      <c r="B2961" s="3" t="s">
        <v>747</v>
      </c>
      <c r="C2961" s="3" t="s">
        <v>845</v>
      </c>
      <c r="D2961" s="3" t="s">
        <v>1973</v>
      </c>
      <c r="E2961" s="3" t="s">
        <v>1974</v>
      </c>
      <c r="F2961" s="3" t="s">
        <v>29</v>
      </c>
      <c r="G2961" s="3" t="s">
        <v>30</v>
      </c>
      <c r="H2961" s="3" t="s">
        <v>67</v>
      </c>
      <c r="I2961" s="3" t="s">
        <v>68</v>
      </c>
      <c r="J2961" s="3" t="s">
        <v>69</v>
      </c>
      <c r="K2961" s="3" t="s">
        <v>427</v>
      </c>
      <c r="L2961" s="3" t="s">
        <v>1979</v>
      </c>
      <c r="M2961" s="3" t="s">
        <v>36</v>
      </c>
      <c r="N2961" s="4">
        <v>10</v>
      </c>
      <c r="O2961" s="4">
        <v>0</v>
      </c>
      <c r="P2961" s="4">
        <v>0</v>
      </c>
      <c r="Q2961" s="4">
        <v>10</v>
      </c>
      <c r="R2961" s="4">
        <v>0</v>
      </c>
      <c r="S2961" s="4">
        <v>0</v>
      </c>
      <c r="T2961" s="4">
        <v>0</v>
      </c>
      <c r="U2961" s="4">
        <v>10</v>
      </c>
      <c r="V2961" s="4">
        <v>10</v>
      </c>
      <c r="W2961" s="4">
        <v>10</v>
      </c>
      <c r="X2961" s="3" t="s">
        <v>37</v>
      </c>
    </row>
    <row r="2962" spans="1:24" ht="15.75" customHeight="1">
      <c r="A2962" s="3" t="s">
        <v>66</v>
      </c>
      <c r="B2962" s="3" t="s">
        <v>747</v>
      </c>
      <c r="C2962" s="3" t="s">
        <v>845</v>
      </c>
      <c r="D2962" s="3" t="s">
        <v>1973</v>
      </c>
      <c r="E2962" s="3" t="s">
        <v>1974</v>
      </c>
      <c r="F2962" s="3" t="s">
        <v>29</v>
      </c>
      <c r="G2962" s="3" t="s">
        <v>30</v>
      </c>
      <c r="H2962" s="3" t="s">
        <v>67</v>
      </c>
      <c r="I2962" s="3" t="s">
        <v>68</v>
      </c>
      <c r="J2962" s="3" t="s">
        <v>69</v>
      </c>
      <c r="K2962" s="3" t="s">
        <v>78</v>
      </c>
      <c r="L2962" s="3" t="s">
        <v>1980</v>
      </c>
      <c r="M2962" s="3" t="s">
        <v>36</v>
      </c>
      <c r="N2962" s="4">
        <v>1073.67</v>
      </c>
      <c r="O2962" s="4">
        <v>0</v>
      </c>
      <c r="P2962" s="4">
        <v>0</v>
      </c>
      <c r="Q2962" s="4">
        <v>1073.67</v>
      </c>
      <c r="R2962" s="4">
        <v>0</v>
      </c>
      <c r="S2962" s="4">
        <v>721.1</v>
      </c>
      <c r="T2962" s="4">
        <v>721.1</v>
      </c>
      <c r="U2962" s="4">
        <v>352.57</v>
      </c>
      <c r="V2962" s="4">
        <v>352.57</v>
      </c>
      <c r="W2962" s="4">
        <v>352.57</v>
      </c>
      <c r="X2962" s="3" t="s">
        <v>37</v>
      </c>
    </row>
    <row r="2963" spans="1:24" ht="15.75" customHeight="1">
      <c r="A2963" s="3" t="s">
        <v>66</v>
      </c>
      <c r="B2963" s="3" t="s">
        <v>747</v>
      </c>
      <c r="C2963" s="3" t="s">
        <v>845</v>
      </c>
      <c r="D2963" s="3" t="s">
        <v>1973</v>
      </c>
      <c r="E2963" s="3" t="s">
        <v>1974</v>
      </c>
      <c r="F2963" s="3" t="s">
        <v>29</v>
      </c>
      <c r="G2963" s="3" t="s">
        <v>30</v>
      </c>
      <c r="H2963" s="3" t="s">
        <v>67</v>
      </c>
      <c r="I2963" s="3" t="s">
        <v>68</v>
      </c>
      <c r="J2963" s="3" t="s">
        <v>69</v>
      </c>
      <c r="K2963" s="3" t="s">
        <v>80</v>
      </c>
      <c r="L2963" s="3" t="s">
        <v>1981</v>
      </c>
      <c r="M2963" s="3" t="s">
        <v>36</v>
      </c>
      <c r="N2963" s="4">
        <v>4513.6000000000004</v>
      </c>
      <c r="O2963" s="4">
        <v>-4513.6000000000004</v>
      </c>
      <c r="P2963" s="4">
        <v>0</v>
      </c>
      <c r="Q2963" s="4">
        <v>0</v>
      </c>
      <c r="R2963" s="4">
        <v>0</v>
      </c>
      <c r="S2963" s="4">
        <v>0</v>
      </c>
      <c r="T2963" s="4">
        <v>0</v>
      </c>
      <c r="U2963" s="4">
        <v>0</v>
      </c>
      <c r="V2963" s="4">
        <v>0</v>
      </c>
      <c r="W2963" s="4">
        <v>0</v>
      </c>
      <c r="X2963" s="3" t="s">
        <v>37</v>
      </c>
    </row>
    <row r="2964" spans="1:24" ht="15.75" customHeight="1">
      <c r="A2964" s="3" t="s">
        <v>66</v>
      </c>
      <c r="B2964" s="3" t="s">
        <v>747</v>
      </c>
      <c r="C2964" s="3" t="s">
        <v>845</v>
      </c>
      <c r="D2964" s="3" t="s">
        <v>1973</v>
      </c>
      <c r="E2964" s="3" t="s">
        <v>1974</v>
      </c>
      <c r="F2964" s="3" t="s">
        <v>29</v>
      </c>
      <c r="G2964" s="3" t="s">
        <v>30</v>
      </c>
      <c r="H2964" s="3" t="s">
        <v>67</v>
      </c>
      <c r="I2964" s="3" t="s">
        <v>68</v>
      </c>
      <c r="J2964" s="3" t="s">
        <v>69</v>
      </c>
      <c r="K2964" s="3" t="s">
        <v>82</v>
      </c>
      <c r="L2964" s="3" t="s">
        <v>1982</v>
      </c>
      <c r="M2964" s="3" t="s">
        <v>36</v>
      </c>
      <c r="N2964" s="4">
        <v>1303744.56</v>
      </c>
      <c r="O2964" s="4">
        <v>0</v>
      </c>
      <c r="P2964" s="4">
        <v>0</v>
      </c>
      <c r="Q2964" s="4">
        <v>1303744.56</v>
      </c>
      <c r="R2964" s="4">
        <v>0</v>
      </c>
      <c r="S2964" s="4">
        <v>1291542.1499999999</v>
      </c>
      <c r="T2964" s="4">
        <v>371467.67</v>
      </c>
      <c r="U2964" s="4">
        <v>12202.41</v>
      </c>
      <c r="V2964" s="4">
        <v>932276.89</v>
      </c>
      <c r="W2964" s="4">
        <v>12202.41</v>
      </c>
      <c r="X2964" s="3" t="s">
        <v>37</v>
      </c>
    </row>
    <row r="2965" spans="1:24" ht="15.75" customHeight="1">
      <c r="A2965" s="3" t="s">
        <v>66</v>
      </c>
      <c r="B2965" s="3" t="s">
        <v>747</v>
      </c>
      <c r="C2965" s="3" t="s">
        <v>845</v>
      </c>
      <c r="D2965" s="3" t="s">
        <v>1973</v>
      </c>
      <c r="E2965" s="3" t="s">
        <v>1974</v>
      </c>
      <c r="F2965" s="3" t="s">
        <v>29</v>
      </c>
      <c r="G2965" s="3" t="s">
        <v>30</v>
      </c>
      <c r="H2965" s="3" t="s">
        <v>67</v>
      </c>
      <c r="I2965" s="3" t="s">
        <v>68</v>
      </c>
      <c r="J2965" s="3" t="s">
        <v>69</v>
      </c>
      <c r="K2965" s="3" t="s">
        <v>84</v>
      </c>
      <c r="L2965" s="3" t="s">
        <v>1983</v>
      </c>
      <c r="M2965" s="3" t="s">
        <v>36</v>
      </c>
      <c r="N2965" s="4">
        <v>648965.07999999996</v>
      </c>
      <c r="O2965" s="4">
        <v>242682.92</v>
      </c>
      <c r="P2965" s="4">
        <v>0</v>
      </c>
      <c r="Q2965" s="4">
        <v>891648</v>
      </c>
      <c r="R2965" s="4">
        <v>0</v>
      </c>
      <c r="S2965" s="4">
        <v>891648</v>
      </c>
      <c r="T2965" s="4">
        <v>301860</v>
      </c>
      <c r="U2965" s="4">
        <v>0</v>
      </c>
      <c r="V2965" s="4">
        <v>589788</v>
      </c>
      <c r="W2965" s="4">
        <v>0</v>
      </c>
      <c r="X2965" s="3" t="s">
        <v>37</v>
      </c>
    </row>
    <row r="2966" spans="1:24" ht="15.75" customHeight="1">
      <c r="A2966" s="3" t="s">
        <v>66</v>
      </c>
      <c r="B2966" s="3" t="s">
        <v>747</v>
      </c>
      <c r="C2966" s="3" t="s">
        <v>845</v>
      </c>
      <c r="D2966" s="3" t="s">
        <v>1973</v>
      </c>
      <c r="E2966" s="3" t="s">
        <v>1974</v>
      </c>
      <c r="F2966" s="3" t="s">
        <v>29</v>
      </c>
      <c r="G2966" s="3" t="s">
        <v>30</v>
      </c>
      <c r="H2966" s="3" t="s">
        <v>67</v>
      </c>
      <c r="I2966" s="3" t="s">
        <v>68</v>
      </c>
      <c r="J2966" s="3" t="s">
        <v>69</v>
      </c>
      <c r="K2966" s="3" t="s">
        <v>86</v>
      </c>
      <c r="L2966" s="3" t="s">
        <v>1984</v>
      </c>
      <c r="M2966" s="3" t="s">
        <v>36</v>
      </c>
      <c r="N2966" s="4">
        <v>0</v>
      </c>
      <c r="O2966" s="4">
        <v>25500</v>
      </c>
      <c r="P2966" s="4">
        <v>0</v>
      </c>
      <c r="Q2966" s="4">
        <v>25500</v>
      </c>
      <c r="R2966" s="4">
        <v>0</v>
      </c>
      <c r="S2966" s="4">
        <v>6300.54</v>
      </c>
      <c r="T2966" s="4">
        <v>6300.54</v>
      </c>
      <c r="U2966" s="4">
        <v>19199.46</v>
      </c>
      <c r="V2966" s="4">
        <v>19199.46</v>
      </c>
      <c r="W2966" s="4">
        <v>19199.46</v>
      </c>
      <c r="X2966" s="3" t="s">
        <v>37</v>
      </c>
    </row>
    <row r="2967" spans="1:24" ht="15.75" customHeight="1">
      <c r="A2967" s="3" t="s">
        <v>66</v>
      </c>
      <c r="B2967" s="3" t="s">
        <v>747</v>
      </c>
      <c r="C2967" s="3" t="s">
        <v>845</v>
      </c>
      <c r="D2967" s="3" t="s">
        <v>1973</v>
      </c>
      <c r="E2967" s="3" t="s">
        <v>1974</v>
      </c>
      <c r="F2967" s="3" t="s">
        <v>29</v>
      </c>
      <c r="G2967" s="3" t="s">
        <v>30</v>
      </c>
      <c r="H2967" s="3" t="s">
        <v>67</v>
      </c>
      <c r="I2967" s="3" t="s">
        <v>68</v>
      </c>
      <c r="J2967" s="3" t="s">
        <v>69</v>
      </c>
      <c r="K2967" s="3" t="s">
        <v>88</v>
      </c>
      <c r="L2967" s="3" t="s">
        <v>1985</v>
      </c>
      <c r="M2967" s="3" t="s">
        <v>36</v>
      </c>
      <c r="N2967" s="4">
        <v>6708.28</v>
      </c>
      <c r="O2967" s="4">
        <v>-6708.28</v>
      </c>
      <c r="P2967" s="4">
        <v>0</v>
      </c>
      <c r="Q2967" s="4">
        <v>0</v>
      </c>
      <c r="R2967" s="4">
        <v>0</v>
      </c>
      <c r="S2967" s="4">
        <v>0</v>
      </c>
      <c r="T2967" s="4">
        <v>0</v>
      </c>
      <c r="U2967" s="4">
        <v>0</v>
      </c>
      <c r="V2967" s="4">
        <v>0</v>
      </c>
      <c r="W2967" s="4">
        <v>0</v>
      </c>
      <c r="X2967" s="3" t="s">
        <v>37</v>
      </c>
    </row>
    <row r="2968" spans="1:24" ht="15.75" customHeight="1">
      <c r="A2968" s="3" t="s">
        <v>66</v>
      </c>
      <c r="B2968" s="3" t="s">
        <v>747</v>
      </c>
      <c r="C2968" s="3" t="s">
        <v>845</v>
      </c>
      <c r="D2968" s="3" t="s">
        <v>1973</v>
      </c>
      <c r="E2968" s="3" t="s">
        <v>1974</v>
      </c>
      <c r="F2968" s="3" t="s">
        <v>29</v>
      </c>
      <c r="G2968" s="3" t="s">
        <v>30</v>
      </c>
      <c r="H2968" s="3" t="s">
        <v>67</v>
      </c>
      <c r="I2968" s="3" t="s">
        <v>68</v>
      </c>
      <c r="J2968" s="3" t="s">
        <v>69</v>
      </c>
      <c r="K2968" s="3" t="s">
        <v>90</v>
      </c>
      <c r="L2968" s="3" t="s">
        <v>1986</v>
      </c>
      <c r="M2968" s="3" t="s">
        <v>36</v>
      </c>
      <c r="N2968" s="4">
        <v>6670</v>
      </c>
      <c r="O2968" s="4">
        <v>-6670</v>
      </c>
      <c r="P2968" s="4">
        <v>0</v>
      </c>
      <c r="Q2968" s="4">
        <v>0</v>
      </c>
      <c r="R2968" s="4">
        <v>0</v>
      </c>
      <c r="S2968" s="4">
        <v>0</v>
      </c>
      <c r="T2968" s="4">
        <v>0</v>
      </c>
      <c r="U2968" s="4">
        <v>0</v>
      </c>
      <c r="V2968" s="4">
        <v>0</v>
      </c>
      <c r="W2968" s="4">
        <v>0</v>
      </c>
      <c r="X2968" s="3" t="s">
        <v>37</v>
      </c>
    </row>
    <row r="2969" spans="1:24" ht="15.75" customHeight="1">
      <c r="A2969" s="3" t="s">
        <v>66</v>
      </c>
      <c r="B2969" s="3" t="s">
        <v>747</v>
      </c>
      <c r="C2969" s="3" t="s">
        <v>845</v>
      </c>
      <c r="D2969" s="3" t="s">
        <v>1973</v>
      </c>
      <c r="E2969" s="3" t="s">
        <v>1974</v>
      </c>
      <c r="F2969" s="3" t="s">
        <v>29</v>
      </c>
      <c r="G2969" s="3" t="s">
        <v>30</v>
      </c>
      <c r="H2969" s="3" t="s">
        <v>67</v>
      </c>
      <c r="I2969" s="3" t="s">
        <v>68</v>
      </c>
      <c r="J2969" s="3" t="s">
        <v>69</v>
      </c>
      <c r="K2969" s="3" t="s">
        <v>92</v>
      </c>
      <c r="L2969" s="3" t="s">
        <v>1987</v>
      </c>
      <c r="M2969" s="3" t="s">
        <v>36</v>
      </c>
      <c r="N2969" s="4">
        <v>800</v>
      </c>
      <c r="O2969" s="4">
        <v>-800</v>
      </c>
      <c r="P2969" s="4">
        <v>0</v>
      </c>
      <c r="Q2969" s="4">
        <v>0</v>
      </c>
      <c r="R2969" s="4">
        <v>0</v>
      </c>
      <c r="S2969" s="4">
        <v>0</v>
      </c>
      <c r="T2969" s="4">
        <v>0</v>
      </c>
      <c r="U2969" s="4">
        <v>0</v>
      </c>
      <c r="V2969" s="4">
        <v>0</v>
      </c>
      <c r="W2969" s="4">
        <v>0</v>
      </c>
      <c r="X2969" s="3" t="s">
        <v>37</v>
      </c>
    </row>
    <row r="2970" spans="1:24" ht="15.75" customHeight="1">
      <c r="A2970" s="3" t="s">
        <v>66</v>
      </c>
      <c r="B2970" s="3" t="s">
        <v>747</v>
      </c>
      <c r="C2970" s="3" t="s">
        <v>845</v>
      </c>
      <c r="D2970" s="3" t="s">
        <v>1973</v>
      </c>
      <c r="E2970" s="3" t="s">
        <v>1974</v>
      </c>
      <c r="F2970" s="3" t="s">
        <v>29</v>
      </c>
      <c r="G2970" s="3" t="s">
        <v>30</v>
      </c>
      <c r="H2970" s="3" t="s">
        <v>67</v>
      </c>
      <c r="I2970" s="3" t="s">
        <v>68</v>
      </c>
      <c r="J2970" s="3" t="s">
        <v>69</v>
      </c>
      <c r="K2970" s="3" t="s">
        <v>94</v>
      </c>
      <c r="L2970" s="3" t="s">
        <v>1988</v>
      </c>
      <c r="M2970" s="3" t="s">
        <v>36</v>
      </c>
      <c r="N2970" s="4">
        <v>30200</v>
      </c>
      <c r="O2970" s="4">
        <v>2500</v>
      </c>
      <c r="P2970" s="4">
        <v>0</v>
      </c>
      <c r="Q2970" s="4">
        <v>32700</v>
      </c>
      <c r="R2970" s="4">
        <v>0</v>
      </c>
      <c r="S2970" s="4">
        <v>30744.69</v>
      </c>
      <c r="T2970" s="4">
        <v>11476.4</v>
      </c>
      <c r="U2970" s="4">
        <v>1955.31</v>
      </c>
      <c r="V2970" s="4">
        <v>21223.599999999999</v>
      </c>
      <c r="W2970" s="4">
        <v>1955.31</v>
      </c>
      <c r="X2970" s="3" t="s">
        <v>37</v>
      </c>
    </row>
    <row r="2971" spans="1:24" ht="15.75" customHeight="1">
      <c r="A2971" s="3" t="s">
        <v>66</v>
      </c>
      <c r="B2971" s="3" t="s">
        <v>747</v>
      </c>
      <c r="C2971" s="3" t="s">
        <v>845</v>
      </c>
      <c r="D2971" s="3" t="s">
        <v>1973</v>
      </c>
      <c r="E2971" s="3" t="s">
        <v>1974</v>
      </c>
      <c r="F2971" s="3" t="s">
        <v>29</v>
      </c>
      <c r="G2971" s="3" t="s">
        <v>30</v>
      </c>
      <c r="H2971" s="3" t="s">
        <v>67</v>
      </c>
      <c r="I2971" s="3" t="s">
        <v>68</v>
      </c>
      <c r="J2971" s="3" t="s">
        <v>69</v>
      </c>
      <c r="K2971" s="3" t="s">
        <v>566</v>
      </c>
      <c r="L2971" s="3" t="s">
        <v>1989</v>
      </c>
      <c r="M2971" s="3" t="s">
        <v>36</v>
      </c>
      <c r="N2971" s="4">
        <v>37033.58</v>
      </c>
      <c r="O2971" s="4">
        <v>-11800</v>
      </c>
      <c r="P2971" s="4">
        <v>0</v>
      </c>
      <c r="Q2971" s="4">
        <v>25233.58</v>
      </c>
      <c r="R2971" s="4">
        <v>531.26</v>
      </c>
      <c r="S2971" s="4">
        <v>24601.74</v>
      </c>
      <c r="T2971" s="4">
        <v>13588.17</v>
      </c>
      <c r="U2971" s="4">
        <v>631.84</v>
      </c>
      <c r="V2971" s="4">
        <v>11645.41</v>
      </c>
      <c r="W2971" s="4">
        <v>100.58</v>
      </c>
      <c r="X2971" s="3" t="s">
        <v>37</v>
      </c>
    </row>
    <row r="2972" spans="1:24" ht="15.75" customHeight="1">
      <c r="A2972" s="3" t="s">
        <v>66</v>
      </c>
      <c r="B2972" s="3" t="s">
        <v>747</v>
      </c>
      <c r="C2972" s="3" t="s">
        <v>845</v>
      </c>
      <c r="D2972" s="3" t="s">
        <v>1973</v>
      </c>
      <c r="E2972" s="3" t="s">
        <v>1974</v>
      </c>
      <c r="F2972" s="3" t="s">
        <v>29</v>
      </c>
      <c r="G2972" s="3" t="s">
        <v>30</v>
      </c>
      <c r="H2972" s="3" t="s">
        <v>67</v>
      </c>
      <c r="I2972" s="3" t="s">
        <v>68</v>
      </c>
      <c r="J2972" s="3" t="s">
        <v>69</v>
      </c>
      <c r="K2972" s="3" t="s">
        <v>100</v>
      </c>
      <c r="L2972" s="3" t="s">
        <v>1990</v>
      </c>
      <c r="M2972" s="3" t="s">
        <v>36</v>
      </c>
      <c r="N2972" s="4">
        <v>960</v>
      </c>
      <c r="O2972" s="4">
        <v>0</v>
      </c>
      <c r="P2972" s="4">
        <v>0</v>
      </c>
      <c r="Q2972" s="4">
        <v>960</v>
      </c>
      <c r="R2972" s="4">
        <v>0</v>
      </c>
      <c r="S2972" s="4">
        <v>695.88</v>
      </c>
      <c r="T2972" s="4">
        <v>695.88</v>
      </c>
      <c r="U2972" s="4">
        <v>264.12</v>
      </c>
      <c r="V2972" s="4">
        <v>264.12</v>
      </c>
      <c r="W2972" s="4">
        <v>264.12</v>
      </c>
      <c r="X2972" s="3" t="s">
        <v>37</v>
      </c>
    </row>
    <row r="2973" spans="1:24" ht="15.75" customHeight="1">
      <c r="A2973" s="3" t="s">
        <v>66</v>
      </c>
      <c r="B2973" s="3" t="s">
        <v>747</v>
      </c>
      <c r="C2973" s="3" t="s">
        <v>845</v>
      </c>
      <c r="D2973" s="3" t="s">
        <v>1973</v>
      </c>
      <c r="E2973" s="3" t="s">
        <v>1974</v>
      </c>
      <c r="F2973" s="3" t="s">
        <v>29</v>
      </c>
      <c r="G2973" s="3" t="s">
        <v>30</v>
      </c>
      <c r="H2973" s="3" t="s">
        <v>67</v>
      </c>
      <c r="I2973" s="3" t="s">
        <v>68</v>
      </c>
      <c r="J2973" s="3" t="s">
        <v>69</v>
      </c>
      <c r="K2973" s="3" t="s">
        <v>102</v>
      </c>
      <c r="L2973" s="3" t="s">
        <v>1991</v>
      </c>
      <c r="M2973" s="3" t="s">
        <v>36</v>
      </c>
      <c r="N2973" s="4">
        <v>1450</v>
      </c>
      <c r="O2973" s="4">
        <v>-500</v>
      </c>
      <c r="P2973" s="4">
        <v>0</v>
      </c>
      <c r="Q2973" s="4">
        <v>950</v>
      </c>
      <c r="R2973" s="4">
        <v>0</v>
      </c>
      <c r="S2973" s="4">
        <v>50</v>
      </c>
      <c r="T2973" s="4">
        <v>50</v>
      </c>
      <c r="U2973" s="4">
        <v>900</v>
      </c>
      <c r="V2973" s="4">
        <v>900</v>
      </c>
      <c r="W2973" s="4">
        <v>900</v>
      </c>
      <c r="X2973" s="3" t="s">
        <v>37</v>
      </c>
    </row>
    <row r="2974" spans="1:24" ht="15.75" customHeight="1">
      <c r="A2974" s="3" t="s">
        <v>66</v>
      </c>
      <c r="B2974" s="3" t="s">
        <v>747</v>
      </c>
      <c r="C2974" s="3" t="s">
        <v>845</v>
      </c>
      <c r="D2974" s="3" t="s">
        <v>1973</v>
      </c>
      <c r="E2974" s="3" t="s">
        <v>1974</v>
      </c>
      <c r="F2974" s="3" t="s">
        <v>29</v>
      </c>
      <c r="G2974" s="3" t="s">
        <v>30</v>
      </c>
      <c r="H2974" s="3" t="s">
        <v>67</v>
      </c>
      <c r="I2974" s="3" t="s">
        <v>68</v>
      </c>
      <c r="J2974" s="3" t="s">
        <v>69</v>
      </c>
      <c r="K2974" s="3" t="s">
        <v>493</v>
      </c>
      <c r="L2974" s="3" t="s">
        <v>1992</v>
      </c>
      <c r="M2974" s="3" t="s">
        <v>36</v>
      </c>
      <c r="N2974" s="4">
        <v>200</v>
      </c>
      <c r="O2974" s="4">
        <v>0</v>
      </c>
      <c r="P2974" s="4">
        <v>0</v>
      </c>
      <c r="Q2974" s="4">
        <v>200</v>
      </c>
      <c r="R2974" s="4">
        <v>0</v>
      </c>
      <c r="S2974" s="4">
        <v>23.26</v>
      </c>
      <c r="T2974" s="4">
        <v>23.25</v>
      </c>
      <c r="U2974" s="4">
        <v>176.74</v>
      </c>
      <c r="V2974" s="4">
        <v>176.75</v>
      </c>
      <c r="W2974" s="4">
        <v>176.74</v>
      </c>
      <c r="X2974" s="3" t="s">
        <v>37</v>
      </c>
    </row>
    <row r="2975" spans="1:24" ht="15.75" customHeight="1">
      <c r="A2975" s="3" t="s">
        <v>66</v>
      </c>
      <c r="B2975" s="3" t="s">
        <v>747</v>
      </c>
      <c r="C2975" s="3" t="s">
        <v>845</v>
      </c>
      <c r="D2975" s="3" t="s">
        <v>1973</v>
      </c>
      <c r="E2975" s="3" t="s">
        <v>1974</v>
      </c>
      <c r="F2975" s="3" t="s">
        <v>29</v>
      </c>
      <c r="G2975" s="3" t="s">
        <v>30</v>
      </c>
      <c r="H2975" s="3" t="s">
        <v>67</v>
      </c>
      <c r="I2975" s="3" t="s">
        <v>68</v>
      </c>
      <c r="J2975" s="3" t="s">
        <v>69</v>
      </c>
      <c r="K2975" s="3" t="s">
        <v>573</v>
      </c>
      <c r="L2975" s="3" t="s">
        <v>1993</v>
      </c>
      <c r="M2975" s="3" t="s">
        <v>36</v>
      </c>
      <c r="N2975" s="4">
        <v>62156.51</v>
      </c>
      <c r="O2975" s="4">
        <v>-37511.300000000003</v>
      </c>
      <c r="P2975" s="4">
        <v>0</v>
      </c>
      <c r="Q2975" s="4">
        <v>24645.21</v>
      </c>
      <c r="R2975" s="4">
        <v>0</v>
      </c>
      <c r="S2975" s="4">
        <v>0</v>
      </c>
      <c r="T2975" s="4">
        <v>0</v>
      </c>
      <c r="U2975" s="4">
        <v>24645.21</v>
      </c>
      <c r="V2975" s="4">
        <v>24645.21</v>
      </c>
      <c r="W2975" s="4">
        <v>24645.21</v>
      </c>
      <c r="X2975" s="3" t="s">
        <v>37</v>
      </c>
    </row>
    <row r="2976" spans="1:24" ht="15.75" customHeight="1">
      <c r="A2976" s="3" t="s">
        <v>66</v>
      </c>
      <c r="B2976" s="3" t="s">
        <v>747</v>
      </c>
      <c r="C2976" s="3" t="s">
        <v>845</v>
      </c>
      <c r="D2976" s="3" t="s">
        <v>1973</v>
      </c>
      <c r="E2976" s="3" t="s">
        <v>1974</v>
      </c>
      <c r="F2976" s="3" t="s">
        <v>29</v>
      </c>
      <c r="G2976" s="3" t="s">
        <v>30</v>
      </c>
      <c r="H2976" s="3" t="s">
        <v>67</v>
      </c>
      <c r="I2976" s="3" t="s">
        <v>68</v>
      </c>
      <c r="J2976" s="3" t="s">
        <v>69</v>
      </c>
      <c r="K2976" s="3" t="s">
        <v>104</v>
      </c>
      <c r="L2976" s="3" t="s">
        <v>1994</v>
      </c>
      <c r="M2976" s="3" t="s">
        <v>36</v>
      </c>
      <c r="N2976" s="4">
        <v>34003.18</v>
      </c>
      <c r="O2976" s="4">
        <v>-25500</v>
      </c>
      <c r="P2976" s="4">
        <v>0</v>
      </c>
      <c r="Q2976" s="4">
        <v>8503.18</v>
      </c>
      <c r="R2976" s="4">
        <v>0</v>
      </c>
      <c r="S2976" s="4">
        <v>8077.3</v>
      </c>
      <c r="T2976" s="4">
        <v>1177.82</v>
      </c>
      <c r="U2976" s="4">
        <v>425.88</v>
      </c>
      <c r="V2976" s="4">
        <v>7325.36</v>
      </c>
      <c r="W2976" s="4">
        <v>425.88</v>
      </c>
      <c r="X2976" s="3" t="s">
        <v>37</v>
      </c>
    </row>
    <row r="2977" spans="1:24" ht="15.75" customHeight="1">
      <c r="A2977" s="3" t="s">
        <v>66</v>
      </c>
      <c r="B2977" s="3" t="s">
        <v>747</v>
      </c>
      <c r="C2977" s="3" t="s">
        <v>845</v>
      </c>
      <c r="D2977" s="3" t="s">
        <v>1973</v>
      </c>
      <c r="E2977" s="3" t="s">
        <v>1974</v>
      </c>
      <c r="F2977" s="3" t="s">
        <v>29</v>
      </c>
      <c r="G2977" s="3" t="s">
        <v>30</v>
      </c>
      <c r="H2977" s="3" t="s">
        <v>67</v>
      </c>
      <c r="I2977" s="3" t="s">
        <v>68</v>
      </c>
      <c r="J2977" s="3" t="s">
        <v>69</v>
      </c>
      <c r="K2977" s="3" t="s">
        <v>106</v>
      </c>
      <c r="L2977" s="3" t="s">
        <v>1995</v>
      </c>
      <c r="M2977" s="3" t="s">
        <v>36</v>
      </c>
      <c r="N2977" s="4">
        <v>9896.24</v>
      </c>
      <c r="O2977" s="4">
        <v>-3437.88</v>
      </c>
      <c r="P2977" s="4">
        <v>0</v>
      </c>
      <c r="Q2977" s="4">
        <v>6458.36</v>
      </c>
      <c r="R2977" s="4">
        <v>697.44</v>
      </c>
      <c r="S2977" s="4">
        <v>5049.71</v>
      </c>
      <c r="T2977" s="4">
        <v>5049.71</v>
      </c>
      <c r="U2977" s="4">
        <v>1408.65</v>
      </c>
      <c r="V2977" s="4">
        <v>1408.65</v>
      </c>
      <c r="W2977" s="4">
        <v>711.21</v>
      </c>
      <c r="X2977" s="3" t="s">
        <v>37</v>
      </c>
    </row>
    <row r="2978" spans="1:24" ht="15.75" customHeight="1">
      <c r="A2978" s="3" t="s">
        <v>66</v>
      </c>
      <c r="B2978" s="3" t="s">
        <v>747</v>
      </c>
      <c r="C2978" s="3" t="s">
        <v>845</v>
      </c>
      <c r="D2978" s="3" t="s">
        <v>1973</v>
      </c>
      <c r="E2978" s="3" t="s">
        <v>1974</v>
      </c>
      <c r="F2978" s="3" t="s">
        <v>29</v>
      </c>
      <c r="G2978" s="3" t="s">
        <v>30</v>
      </c>
      <c r="H2978" s="3" t="s">
        <v>67</v>
      </c>
      <c r="I2978" s="3" t="s">
        <v>68</v>
      </c>
      <c r="J2978" s="3" t="s">
        <v>69</v>
      </c>
      <c r="K2978" s="3" t="s">
        <v>108</v>
      </c>
      <c r="L2978" s="3" t="s">
        <v>1996</v>
      </c>
      <c r="M2978" s="3" t="s">
        <v>36</v>
      </c>
      <c r="N2978" s="4">
        <v>2421.04</v>
      </c>
      <c r="O2978" s="4">
        <v>0</v>
      </c>
      <c r="P2978" s="4">
        <v>0</v>
      </c>
      <c r="Q2978" s="4">
        <v>2421.04</v>
      </c>
      <c r="R2978" s="4">
        <v>212.2</v>
      </c>
      <c r="S2978" s="4">
        <v>641.24</v>
      </c>
      <c r="T2978" s="4">
        <v>641.24</v>
      </c>
      <c r="U2978" s="4">
        <v>1779.8</v>
      </c>
      <c r="V2978" s="4">
        <v>1779.8</v>
      </c>
      <c r="W2978" s="4">
        <v>1567.6</v>
      </c>
      <c r="X2978" s="3" t="s">
        <v>37</v>
      </c>
    </row>
    <row r="2979" spans="1:24" ht="15.75" customHeight="1">
      <c r="A2979" s="3" t="s">
        <v>66</v>
      </c>
      <c r="B2979" s="3" t="s">
        <v>747</v>
      </c>
      <c r="C2979" s="3" t="s">
        <v>845</v>
      </c>
      <c r="D2979" s="3" t="s">
        <v>1973</v>
      </c>
      <c r="E2979" s="3" t="s">
        <v>1974</v>
      </c>
      <c r="F2979" s="3" t="s">
        <v>29</v>
      </c>
      <c r="G2979" s="3" t="s">
        <v>30</v>
      </c>
      <c r="H2979" s="3" t="s">
        <v>67</v>
      </c>
      <c r="I2979" s="3" t="s">
        <v>68</v>
      </c>
      <c r="J2979" s="3" t="s">
        <v>69</v>
      </c>
      <c r="K2979" s="3" t="s">
        <v>110</v>
      </c>
      <c r="L2979" s="3" t="s">
        <v>1997</v>
      </c>
      <c r="M2979" s="3" t="s">
        <v>36</v>
      </c>
      <c r="N2979" s="4">
        <v>1400.1</v>
      </c>
      <c r="O2979" s="4">
        <v>16471.18</v>
      </c>
      <c r="P2979" s="4">
        <v>0</v>
      </c>
      <c r="Q2979" s="4">
        <v>17871.28</v>
      </c>
      <c r="R2979" s="4">
        <v>10119</v>
      </c>
      <c r="S2979" s="4">
        <v>0</v>
      </c>
      <c r="T2979" s="4">
        <v>0</v>
      </c>
      <c r="U2979" s="4">
        <v>17871.28</v>
      </c>
      <c r="V2979" s="4">
        <v>17871.28</v>
      </c>
      <c r="W2979" s="4">
        <v>7752.28</v>
      </c>
      <c r="X2979" s="3" t="s">
        <v>37</v>
      </c>
    </row>
    <row r="2980" spans="1:24" ht="15.75" customHeight="1">
      <c r="A2980" s="3" t="s">
        <v>66</v>
      </c>
      <c r="B2980" s="3" t="s">
        <v>747</v>
      </c>
      <c r="C2980" s="3" t="s">
        <v>845</v>
      </c>
      <c r="D2980" s="3" t="s">
        <v>1973</v>
      </c>
      <c r="E2980" s="3" t="s">
        <v>1974</v>
      </c>
      <c r="F2980" s="3" t="s">
        <v>29</v>
      </c>
      <c r="G2980" s="3" t="s">
        <v>30</v>
      </c>
      <c r="H2980" s="3" t="s">
        <v>67</v>
      </c>
      <c r="I2980" s="3" t="s">
        <v>68</v>
      </c>
      <c r="J2980" s="3" t="s">
        <v>69</v>
      </c>
      <c r="K2980" s="3" t="s">
        <v>310</v>
      </c>
      <c r="L2980" s="3" t="s">
        <v>1998</v>
      </c>
      <c r="M2980" s="3" t="s">
        <v>36</v>
      </c>
      <c r="N2980" s="4">
        <v>200</v>
      </c>
      <c r="O2980" s="4">
        <v>9300</v>
      </c>
      <c r="P2980" s="4">
        <v>0</v>
      </c>
      <c r="Q2980" s="4">
        <v>9500</v>
      </c>
      <c r="R2980" s="4">
        <v>0</v>
      </c>
      <c r="S2980" s="4">
        <v>5954.62</v>
      </c>
      <c r="T2980" s="4">
        <v>92.21</v>
      </c>
      <c r="U2980" s="4">
        <v>3545.38</v>
      </c>
      <c r="V2980" s="4">
        <v>9407.7900000000009</v>
      </c>
      <c r="W2980" s="4">
        <v>3545.38</v>
      </c>
      <c r="X2980" s="3" t="s">
        <v>37</v>
      </c>
    </row>
    <row r="2981" spans="1:24" ht="15.75" customHeight="1">
      <c r="A2981" s="3" t="s">
        <v>66</v>
      </c>
      <c r="B2981" s="3" t="s">
        <v>747</v>
      </c>
      <c r="C2981" s="3" t="s">
        <v>845</v>
      </c>
      <c r="D2981" s="3" t="s">
        <v>1973</v>
      </c>
      <c r="E2981" s="3" t="s">
        <v>1974</v>
      </c>
      <c r="F2981" s="3" t="s">
        <v>29</v>
      </c>
      <c r="G2981" s="3" t="s">
        <v>30</v>
      </c>
      <c r="H2981" s="3" t="s">
        <v>67</v>
      </c>
      <c r="I2981" s="3" t="s">
        <v>68</v>
      </c>
      <c r="J2981" s="3" t="s">
        <v>69</v>
      </c>
      <c r="K2981" s="3" t="s">
        <v>112</v>
      </c>
      <c r="L2981" s="3" t="s">
        <v>1999</v>
      </c>
      <c r="M2981" s="3" t="s">
        <v>36</v>
      </c>
      <c r="N2981" s="4">
        <v>37400</v>
      </c>
      <c r="O2981" s="4">
        <v>19232.72</v>
      </c>
      <c r="P2981" s="4">
        <v>0</v>
      </c>
      <c r="Q2981" s="4">
        <v>56632.72</v>
      </c>
      <c r="R2981" s="4">
        <v>0</v>
      </c>
      <c r="S2981" s="4">
        <v>37807.65</v>
      </c>
      <c r="T2981" s="4">
        <v>24789.97</v>
      </c>
      <c r="U2981" s="4">
        <v>18825.07</v>
      </c>
      <c r="V2981" s="4">
        <v>31842.75</v>
      </c>
      <c r="W2981" s="4">
        <v>18825.07</v>
      </c>
      <c r="X2981" s="3" t="s">
        <v>37</v>
      </c>
    </row>
    <row r="2982" spans="1:24" ht="15.75" customHeight="1">
      <c r="A2982" s="3" t="s">
        <v>66</v>
      </c>
      <c r="B2982" s="3" t="s">
        <v>747</v>
      </c>
      <c r="C2982" s="3" t="s">
        <v>845</v>
      </c>
      <c r="D2982" s="3" t="s">
        <v>1973</v>
      </c>
      <c r="E2982" s="3" t="s">
        <v>1974</v>
      </c>
      <c r="F2982" s="3" t="s">
        <v>29</v>
      </c>
      <c r="G2982" s="3" t="s">
        <v>30</v>
      </c>
      <c r="H2982" s="3" t="s">
        <v>67</v>
      </c>
      <c r="I2982" s="3" t="s">
        <v>68</v>
      </c>
      <c r="J2982" s="3" t="s">
        <v>69</v>
      </c>
      <c r="K2982" s="3" t="s">
        <v>405</v>
      </c>
      <c r="L2982" s="3" t="s">
        <v>2000</v>
      </c>
      <c r="M2982" s="3" t="s">
        <v>36</v>
      </c>
      <c r="N2982" s="4">
        <v>696</v>
      </c>
      <c r="O2982" s="4">
        <v>-696</v>
      </c>
      <c r="P2982" s="4">
        <v>0</v>
      </c>
      <c r="Q2982" s="4">
        <v>0</v>
      </c>
      <c r="R2982" s="4">
        <v>0</v>
      </c>
      <c r="S2982" s="4">
        <v>0</v>
      </c>
      <c r="T2982" s="4">
        <v>0</v>
      </c>
      <c r="U2982" s="4">
        <v>0</v>
      </c>
      <c r="V2982" s="4">
        <v>0</v>
      </c>
      <c r="W2982" s="4">
        <v>0</v>
      </c>
      <c r="X2982" s="3" t="s">
        <v>37</v>
      </c>
    </row>
    <row r="2983" spans="1:24" ht="15.75" customHeight="1">
      <c r="A2983" s="3" t="s">
        <v>114</v>
      </c>
      <c r="B2983" s="3" t="s">
        <v>747</v>
      </c>
      <c r="C2983" s="3" t="s">
        <v>845</v>
      </c>
      <c r="D2983" s="3" t="s">
        <v>1973</v>
      </c>
      <c r="E2983" s="3" t="s">
        <v>1974</v>
      </c>
      <c r="F2983" s="3" t="s">
        <v>29</v>
      </c>
      <c r="G2983" s="3" t="s">
        <v>30</v>
      </c>
      <c r="H2983" s="3" t="s">
        <v>67</v>
      </c>
      <c r="I2983" s="3" t="s">
        <v>68</v>
      </c>
      <c r="J2983" s="3" t="s">
        <v>115</v>
      </c>
      <c r="K2983" s="3" t="s">
        <v>116</v>
      </c>
      <c r="L2983" s="3" t="s">
        <v>2001</v>
      </c>
      <c r="M2983" s="3" t="s">
        <v>36</v>
      </c>
      <c r="N2983" s="4">
        <v>5826.39</v>
      </c>
      <c r="O2983" s="4">
        <v>5093.88</v>
      </c>
      <c r="P2983" s="4">
        <v>0</v>
      </c>
      <c r="Q2983" s="4">
        <v>10920.27</v>
      </c>
      <c r="R2983" s="4">
        <v>5096.4799999999996</v>
      </c>
      <c r="S2983" s="4">
        <v>4194.28</v>
      </c>
      <c r="T2983" s="4">
        <v>4194.28</v>
      </c>
      <c r="U2983" s="4">
        <v>6725.99</v>
      </c>
      <c r="V2983" s="4">
        <v>6725.99</v>
      </c>
      <c r="W2983" s="4">
        <v>1629.51</v>
      </c>
      <c r="X2983" s="3" t="s">
        <v>37</v>
      </c>
    </row>
    <row r="2984" spans="1:24" ht="15.75" customHeight="1">
      <c r="A2984" s="3" t="s">
        <v>114</v>
      </c>
      <c r="B2984" s="3" t="s">
        <v>747</v>
      </c>
      <c r="C2984" s="3" t="s">
        <v>845</v>
      </c>
      <c r="D2984" s="3" t="s">
        <v>1973</v>
      </c>
      <c r="E2984" s="3" t="s">
        <v>1974</v>
      </c>
      <c r="F2984" s="3" t="s">
        <v>29</v>
      </c>
      <c r="G2984" s="3" t="s">
        <v>30</v>
      </c>
      <c r="H2984" s="3" t="s">
        <v>67</v>
      </c>
      <c r="I2984" s="3" t="s">
        <v>68</v>
      </c>
      <c r="J2984" s="3" t="s">
        <v>115</v>
      </c>
      <c r="K2984" s="3" t="s">
        <v>600</v>
      </c>
      <c r="L2984" s="3" t="s">
        <v>2002</v>
      </c>
      <c r="M2984" s="3" t="s">
        <v>36</v>
      </c>
      <c r="N2984" s="4">
        <v>17269.71</v>
      </c>
      <c r="O2984" s="4">
        <v>-17269.71</v>
      </c>
      <c r="P2984" s="4">
        <v>0</v>
      </c>
      <c r="Q2984" s="4">
        <v>0</v>
      </c>
      <c r="R2984" s="4">
        <v>0</v>
      </c>
      <c r="S2984" s="4">
        <v>0</v>
      </c>
      <c r="T2984" s="4">
        <v>0</v>
      </c>
      <c r="U2984" s="4">
        <v>0</v>
      </c>
      <c r="V2984" s="4">
        <v>0</v>
      </c>
      <c r="W2984" s="4">
        <v>0</v>
      </c>
      <c r="X2984" s="3" t="s">
        <v>37</v>
      </c>
    </row>
    <row r="2985" spans="1:24" ht="15.75" customHeight="1">
      <c r="A2985" s="3" t="s">
        <v>118</v>
      </c>
      <c r="B2985" s="3" t="s">
        <v>747</v>
      </c>
      <c r="C2985" s="3" t="s">
        <v>845</v>
      </c>
      <c r="D2985" s="3" t="s">
        <v>1973</v>
      </c>
      <c r="E2985" s="3" t="s">
        <v>1974</v>
      </c>
      <c r="F2985" s="3" t="s">
        <v>1453</v>
      </c>
      <c r="G2985" s="3" t="s">
        <v>1454</v>
      </c>
      <c r="H2985" s="3" t="s">
        <v>2003</v>
      </c>
      <c r="I2985" s="3" t="s">
        <v>2004</v>
      </c>
      <c r="J2985" s="3" t="s">
        <v>123</v>
      </c>
      <c r="K2985" s="3" t="s">
        <v>2005</v>
      </c>
      <c r="L2985" s="3" t="s">
        <v>2006</v>
      </c>
      <c r="M2985" s="3" t="s">
        <v>126</v>
      </c>
      <c r="N2985" s="4">
        <v>5435.69</v>
      </c>
      <c r="O2985" s="4">
        <v>0</v>
      </c>
      <c r="P2985" s="4">
        <v>0</v>
      </c>
      <c r="Q2985" s="4">
        <v>5435.69</v>
      </c>
      <c r="R2985" s="4">
        <v>0</v>
      </c>
      <c r="S2985" s="4">
        <v>10.5</v>
      </c>
      <c r="T2985" s="4">
        <v>10.5</v>
      </c>
      <c r="U2985" s="4">
        <v>5425.19</v>
      </c>
      <c r="V2985" s="4">
        <v>5425.19</v>
      </c>
      <c r="W2985" s="4">
        <v>5425.19</v>
      </c>
      <c r="X2985" s="3" t="s">
        <v>127</v>
      </c>
    </row>
    <row r="2986" spans="1:24" ht="15.75" customHeight="1">
      <c r="A2986" s="3" t="s">
        <v>118</v>
      </c>
      <c r="B2986" s="3" t="s">
        <v>747</v>
      </c>
      <c r="C2986" s="3" t="s">
        <v>845</v>
      </c>
      <c r="D2986" s="3" t="s">
        <v>1973</v>
      </c>
      <c r="E2986" s="3" t="s">
        <v>1974</v>
      </c>
      <c r="F2986" s="3" t="s">
        <v>1453</v>
      </c>
      <c r="G2986" s="3" t="s">
        <v>1454</v>
      </c>
      <c r="H2986" s="3" t="s">
        <v>2003</v>
      </c>
      <c r="I2986" s="3" t="s">
        <v>2004</v>
      </c>
      <c r="J2986" s="3" t="s">
        <v>123</v>
      </c>
      <c r="K2986" s="3" t="s">
        <v>2007</v>
      </c>
      <c r="L2986" s="3" t="s">
        <v>2008</v>
      </c>
      <c r="M2986" s="3" t="s">
        <v>126</v>
      </c>
      <c r="N2986" s="4">
        <v>5744.26</v>
      </c>
      <c r="O2986" s="4">
        <v>0</v>
      </c>
      <c r="P2986" s="4">
        <v>0</v>
      </c>
      <c r="Q2986" s="4">
        <v>5744.26</v>
      </c>
      <c r="R2986" s="4">
        <v>0</v>
      </c>
      <c r="S2986" s="4">
        <v>1030.8</v>
      </c>
      <c r="T2986" s="4">
        <v>1030.8</v>
      </c>
      <c r="U2986" s="4">
        <v>4713.46</v>
      </c>
      <c r="V2986" s="4">
        <v>4713.46</v>
      </c>
      <c r="W2986" s="4">
        <v>4713.46</v>
      </c>
      <c r="X2986" s="3" t="s">
        <v>127</v>
      </c>
    </row>
    <row r="2987" spans="1:24" ht="15.75" customHeight="1">
      <c r="A2987" s="3" t="s">
        <v>118</v>
      </c>
      <c r="B2987" s="3" t="s">
        <v>747</v>
      </c>
      <c r="C2987" s="3" t="s">
        <v>845</v>
      </c>
      <c r="D2987" s="3" t="s">
        <v>1973</v>
      </c>
      <c r="E2987" s="3" t="s">
        <v>1974</v>
      </c>
      <c r="F2987" s="3" t="s">
        <v>1453</v>
      </c>
      <c r="G2987" s="3" t="s">
        <v>1454</v>
      </c>
      <c r="H2987" s="3" t="s">
        <v>2003</v>
      </c>
      <c r="I2987" s="3" t="s">
        <v>2004</v>
      </c>
      <c r="J2987" s="3" t="s">
        <v>123</v>
      </c>
      <c r="K2987" s="3" t="s">
        <v>513</v>
      </c>
      <c r="L2987" s="3" t="s">
        <v>2009</v>
      </c>
      <c r="M2987" s="3" t="s">
        <v>126</v>
      </c>
      <c r="N2987" s="4">
        <v>3717.99</v>
      </c>
      <c r="O2987" s="4">
        <v>0</v>
      </c>
      <c r="P2987" s="4">
        <v>0</v>
      </c>
      <c r="Q2987" s="4">
        <v>3717.99</v>
      </c>
      <c r="R2987" s="4">
        <v>0</v>
      </c>
      <c r="S2987" s="4">
        <v>2992.6</v>
      </c>
      <c r="T2987" s="4">
        <v>736.64</v>
      </c>
      <c r="U2987" s="4">
        <v>725.39</v>
      </c>
      <c r="V2987" s="4">
        <v>2981.35</v>
      </c>
      <c r="W2987" s="4">
        <v>725.39</v>
      </c>
      <c r="X2987" s="3" t="s">
        <v>127</v>
      </c>
    </row>
    <row r="2988" spans="1:24" ht="15.75" customHeight="1">
      <c r="A2988" s="3" t="s">
        <v>118</v>
      </c>
      <c r="B2988" s="3" t="s">
        <v>747</v>
      </c>
      <c r="C2988" s="3" t="s">
        <v>845</v>
      </c>
      <c r="D2988" s="3" t="s">
        <v>1973</v>
      </c>
      <c r="E2988" s="3" t="s">
        <v>1974</v>
      </c>
      <c r="F2988" s="3" t="s">
        <v>1453</v>
      </c>
      <c r="G2988" s="3" t="s">
        <v>1454</v>
      </c>
      <c r="H2988" s="3" t="s">
        <v>2003</v>
      </c>
      <c r="I2988" s="3" t="s">
        <v>2004</v>
      </c>
      <c r="J2988" s="3" t="s">
        <v>123</v>
      </c>
      <c r="K2988" s="3" t="s">
        <v>178</v>
      </c>
      <c r="L2988" s="3" t="s">
        <v>1457</v>
      </c>
      <c r="M2988" s="3" t="s">
        <v>126</v>
      </c>
      <c r="N2988" s="4">
        <v>6600</v>
      </c>
      <c r="O2988" s="4">
        <v>-6600</v>
      </c>
      <c r="P2988" s="4">
        <v>0</v>
      </c>
      <c r="Q2988" s="4">
        <v>0</v>
      </c>
      <c r="R2988" s="4">
        <v>0</v>
      </c>
      <c r="S2988" s="4">
        <v>0</v>
      </c>
      <c r="T2988" s="4">
        <v>0</v>
      </c>
      <c r="U2988" s="4">
        <v>0</v>
      </c>
      <c r="V2988" s="4">
        <v>0</v>
      </c>
      <c r="W2988" s="4">
        <v>0</v>
      </c>
      <c r="X2988" s="3" t="s">
        <v>127</v>
      </c>
    </row>
    <row r="2989" spans="1:24" ht="15.75" customHeight="1">
      <c r="A2989" s="3" t="s">
        <v>118</v>
      </c>
      <c r="B2989" s="3" t="s">
        <v>747</v>
      </c>
      <c r="C2989" s="3" t="s">
        <v>845</v>
      </c>
      <c r="D2989" s="3" t="s">
        <v>1973</v>
      </c>
      <c r="E2989" s="3" t="s">
        <v>1974</v>
      </c>
      <c r="F2989" s="3" t="s">
        <v>1453</v>
      </c>
      <c r="G2989" s="3" t="s">
        <v>1454</v>
      </c>
      <c r="H2989" s="3" t="s">
        <v>2003</v>
      </c>
      <c r="I2989" s="3" t="s">
        <v>2004</v>
      </c>
      <c r="J2989" s="3" t="s">
        <v>123</v>
      </c>
      <c r="K2989" s="3" t="s">
        <v>148</v>
      </c>
      <c r="L2989" s="3" t="s">
        <v>1459</v>
      </c>
      <c r="M2989" s="3" t="s">
        <v>126</v>
      </c>
      <c r="N2989" s="4">
        <v>534791.80000000005</v>
      </c>
      <c r="O2989" s="4">
        <v>-103535.8</v>
      </c>
      <c r="P2989" s="4">
        <v>0</v>
      </c>
      <c r="Q2989" s="4">
        <v>431256</v>
      </c>
      <c r="R2989" s="4">
        <v>0</v>
      </c>
      <c r="S2989" s="4">
        <v>379428</v>
      </c>
      <c r="T2989" s="4">
        <v>165396</v>
      </c>
      <c r="U2989" s="4">
        <v>51828</v>
      </c>
      <c r="V2989" s="4">
        <v>265860</v>
      </c>
      <c r="W2989" s="4">
        <v>51828</v>
      </c>
      <c r="X2989" s="3" t="s">
        <v>127</v>
      </c>
    </row>
    <row r="2990" spans="1:24" ht="15.75" customHeight="1">
      <c r="A2990" s="3" t="s">
        <v>118</v>
      </c>
      <c r="B2990" s="3" t="s">
        <v>747</v>
      </c>
      <c r="C2990" s="3" t="s">
        <v>845</v>
      </c>
      <c r="D2990" s="3" t="s">
        <v>1973</v>
      </c>
      <c r="E2990" s="3" t="s">
        <v>1974</v>
      </c>
      <c r="F2990" s="3" t="s">
        <v>1453</v>
      </c>
      <c r="G2990" s="3" t="s">
        <v>1454</v>
      </c>
      <c r="H2990" s="3" t="s">
        <v>2003</v>
      </c>
      <c r="I2990" s="3" t="s">
        <v>2004</v>
      </c>
      <c r="J2990" s="3" t="s">
        <v>123</v>
      </c>
      <c r="K2990" s="3" t="s">
        <v>140</v>
      </c>
      <c r="L2990" s="3" t="s">
        <v>2010</v>
      </c>
      <c r="M2990" s="3" t="s">
        <v>126</v>
      </c>
      <c r="N2990" s="4">
        <v>88720.04</v>
      </c>
      <c r="O2990" s="4">
        <v>-4126.04</v>
      </c>
      <c r="P2990" s="4">
        <v>0</v>
      </c>
      <c r="Q2990" s="4">
        <v>84594</v>
      </c>
      <c r="R2990" s="4">
        <v>1307.73</v>
      </c>
      <c r="S2990" s="4">
        <v>83286.27</v>
      </c>
      <c r="T2990" s="4">
        <v>24438.27</v>
      </c>
      <c r="U2990" s="4">
        <v>1307.73</v>
      </c>
      <c r="V2990" s="4">
        <v>60155.73</v>
      </c>
      <c r="W2990" s="4">
        <v>0</v>
      </c>
      <c r="X2990" s="3" t="s">
        <v>127</v>
      </c>
    </row>
    <row r="2991" spans="1:24" ht="15.75" customHeight="1">
      <c r="A2991" s="3" t="s">
        <v>118</v>
      </c>
      <c r="B2991" s="3" t="s">
        <v>747</v>
      </c>
      <c r="C2991" s="3" t="s">
        <v>845</v>
      </c>
      <c r="D2991" s="3" t="s">
        <v>1973</v>
      </c>
      <c r="E2991" s="3" t="s">
        <v>1974</v>
      </c>
      <c r="F2991" s="3" t="s">
        <v>1453</v>
      </c>
      <c r="G2991" s="3" t="s">
        <v>1454</v>
      </c>
      <c r="H2991" s="3" t="s">
        <v>2003</v>
      </c>
      <c r="I2991" s="3" t="s">
        <v>2004</v>
      </c>
      <c r="J2991" s="3" t="s">
        <v>123</v>
      </c>
      <c r="K2991" s="3" t="s">
        <v>132</v>
      </c>
      <c r="L2991" s="3" t="s">
        <v>2011</v>
      </c>
      <c r="M2991" s="3" t="s">
        <v>126</v>
      </c>
      <c r="N2991" s="4">
        <v>3342.08</v>
      </c>
      <c r="O2991" s="4">
        <v>-3342.08</v>
      </c>
      <c r="P2991" s="4">
        <v>0</v>
      </c>
      <c r="Q2991" s="4">
        <v>0</v>
      </c>
      <c r="R2991" s="4">
        <v>0</v>
      </c>
      <c r="S2991" s="4">
        <v>0</v>
      </c>
      <c r="T2991" s="4">
        <v>0</v>
      </c>
      <c r="U2991" s="4">
        <v>0</v>
      </c>
      <c r="V2991" s="4">
        <v>0</v>
      </c>
      <c r="W2991" s="4">
        <v>0</v>
      </c>
      <c r="X2991" s="3" t="s">
        <v>127</v>
      </c>
    </row>
    <row r="2992" spans="1:24" ht="15.75" customHeight="1">
      <c r="A2992" s="3" t="s">
        <v>118</v>
      </c>
      <c r="B2992" s="3" t="s">
        <v>747</v>
      </c>
      <c r="C2992" s="3" t="s">
        <v>845</v>
      </c>
      <c r="D2992" s="3" t="s">
        <v>1973</v>
      </c>
      <c r="E2992" s="3" t="s">
        <v>1974</v>
      </c>
      <c r="F2992" s="3" t="s">
        <v>1453</v>
      </c>
      <c r="G2992" s="3" t="s">
        <v>1454</v>
      </c>
      <c r="H2992" s="3" t="s">
        <v>2003</v>
      </c>
      <c r="I2992" s="3" t="s">
        <v>2004</v>
      </c>
      <c r="J2992" s="3" t="s">
        <v>123</v>
      </c>
      <c r="K2992" s="3" t="s">
        <v>359</v>
      </c>
      <c r="L2992" s="3" t="s">
        <v>2012</v>
      </c>
      <c r="M2992" s="3" t="s">
        <v>126</v>
      </c>
      <c r="N2992" s="4">
        <v>11436.06</v>
      </c>
      <c r="O2992" s="4">
        <v>-4000</v>
      </c>
      <c r="P2992" s="4">
        <v>0</v>
      </c>
      <c r="Q2992" s="4">
        <v>7436.06</v>
      </c>
      <c r="R2992" s="4">
        <v>0</v>
      </c>
      <c r="S2992" s="4">
        <v>3284.05</v>
      </c>
      <c r="T2992" s="4">
        <v>3284.05</v>
      </c>
      <c r="U2992" s="4">
        <v>4152.01</v>
      </c>
      <c r="V2992" s="4">
        <v>4152.01</v>
      </c>
      <c r="W2992" s="4">
        <v>4152.01</v>
      </c>
      <c r="X2992" s="3" t="s">
        <v>127</v>
      </c>
    </row>
    <row r="2993" spans="1:24" ht="15.75" customHeight="1">
      <c r="A2993" s="3" t="s">
        <v>118</v>
      </c>
      <c r="B2993" s="3" t="s">
        <v>747</v>
      </c>
      <c r="C2993" s="3" t="s">
        <v>845</v>
      </c>
      <c r="D2993" s="3" t="s">
        <v>1973</v>
      </c>
      <c r="E2993" s="3" t="s">
        <v>1974</v>
      </c>
      <c r="F2993" s="3" t="s">
        <v>1453</v>
      </c>
      <c r="G2993" s="3" t="s">
        <v>1454</v>
      </c>
      <c r="H2993" s="3" t="s">
        <v>2003</v>
      </c>
      <c r="I2993" s="3" t="s">
        <v>2004</v>
      </c>
      <c r="J2993" s="3" t="s">
        <v>123</v>
      </c>
      <c r="K2993" s="3" t="s">
        <v>144</v>
      </c>
      <c r="L2993" s="3" t="s">
        <v>2013</v>
      </c>
      <c r="M2993" s="3" t="s">
        <v>126</v>
      </c>
      <c r="N2993" s="4">
        <v>800</v>
      </c>
      <c r="O2993" s="4">
        <v>-800</v>
      </c>
      <c r="P2993" s="4">
        <v>0</v>
      </c>
      <c r="Q2993" s="4">
        <v>0</v>
      </c>
      <c r="R2993" s="4">
        <v>0</v>
      </c>
      <c r="S2993" s="4">
        <v>0</v>
      </c>
      <c r="T2993" s="4">
        <v>0</v>
      </c>
      <c r="U2993" s="4">
        <v>0</v>
      </c>
      <c r="V2993" s="4">
        <v>0</v>
      </c>
      <c r="W2993" s="4">
        <v>0</v>
      </c>
      <c r="X2993" s="3" t="s">
        <v>127</v>
      </c>
    </row>
    <row r="2994" spans="1:24" ht="15.75" customHeight="1">
      <c r="A2994" s="3" t="s">
        <v>118</v>
      </c>
      <c r="B2994" s="3" t="s">
        <v>747</v>
      </c>
      <c r="C2994" s="3" t="s">
        <v>845</v>
      </c>
      <c r="D2994" s="3" t="s">
        <v>1973</v>
      </c>
      <c r="E2994" s="3" t="s">
        <v>1974</v>
      </c>
      <c r="F2994" s="3" t="s">
        <v>1453</v>
      </c>
      <c r="G2994" s="3" t="s">
        <v>1454</v>
      </c>
      <c r="H2994" s="3" t="s">
        <v>2003</v>
      </c>
      <c r="I2994" s="3" t="s">
        <v>2004</v>
      </c>
      <c r="J2994" s="3" t="s">
        <v>123</v>
      </c>
      <c r="K2994" s="3" t="s">
        <v>174</v>
      </c>
      <c r="L2994" s="3" t="s">
        <v>2014</v>
      </c>
      <c r="M2994" s="3" t="s">
        <v>126</v>
      </c>
      <c r="N2994" s="4">
        <v>2535</v>
      </c>
      <c r="O2994" s="4">
        <v>-471</v>
      </c>
      <c r="P2994" s="4">
        <v>0</v>
      </c>
      <c r="Q2994" s="4">
        <v>2064</v>
      </c>
      <c r="R2994" s="4">
        <v>0</v>
      </c>
      <c r="S2994" s="4">
        <v>2064</v>
      </c>
      <c r="T2994" s="4">
        <v>2064</v>
      </c>
      <c r="U2994" s="4">
        <v>0</v>
      </c>
      <c r="V2994" s="4">
        <v>0</v>
      </c>
      <c r="W2994" s="4">
        <v>0</v>
      </c>
      <c r="X2994" s="3" t="s">
        <v>127</v>
      </c>
    </row>
    <row r="2995" spans="1:24" ht="15.75" customHeight="1">
      <c r="A2995" s="3" t="s">
        <v>118</v>
      </c>
      <c r="B2995" s="3" t="s">
        <v>747</v>
      </c>
      <c r="C2995" s="3" t="s">
        <v>845</v>
      </c>
      <c r="D2995" s="3" t="s">
        <v>1973</v>
      </c>
      <c r="E2995" s="3" t="s">
        <v>1974</v>
      </c>
      <c r="F2995" s="3" t="s">
        <v>1453</v>
      </c>
      <c r="G2995" s="3" t="s">
        <v>1454</v>
      </c>
      <c r="H2995" s="3" t="s">
        <v>2003</v>
      </c>
      <c r="I2995" s="3" t="s">
        <v>2004</v>
      </c>
      <c r="J2995" s="3" t="s">
        <v>123</v>
      </c>
      <c r="K2995" s="3" t="s">
        <v>328</v>
      </c>
      <c r="L2995" s="3" t="s">
        <v>2015</v>
      </c>
      <c r="M2995" s="3" t="s">
        <v>126</v>
      </c>
      <c r="N2995" s="4">
        <v>9906.5</v>
      </c>
      <c r="O2995" s="4">
        <v>-9906.5</v>
      </c>
      <c r="P2995" s="4">
        <v>0</v>
      </c>
      <c r="Q2995" s="4">
        <v>0</v>
      </c>
      <c r="R2995" s="4">
        <v>0</v>
      </c>
      <c r="S2995" s="4">
        <v>0</v>
      </c>
      <c r="T2995" s="4">
        <v>0</v>
      </c>
      <c r="U2995" s="4">
        <v>0</v>
      </c>
      <c r="V2995" s="4">
        <v>0</v>
      </c>
      <c r="W2995" s="4">
        <v>0</v>
      </c>
      <c r="X2995" s="3" t="s">
        <v>127</v>
      </c>
    </row>
    <row r="2996" spans="1:24" ht="15.75" customHeight="1">
      <c r="A2996" s="3" t="s">
        <v>118</v>
      </c>
      <c r="B2996" s="3" t="s">
        <v>747</v>
      </c>
      <c r="C2996" s="3" t="s">
        <v>845</v>
      </c>
      <c r="D2996" s="3" t="s">
        <v>1973</v>
      </c>
      <c r="E2996" s="3" t="s">
        <v>1974</v>
      </c>
      <c r="F2996" s="3" t="s">
        <v>1453</v>
      </c>
      <c r="G2996" s="3" t="s">
        <v>1454</v>
      </c>
      <c r="H2996" s="3" t="s">
        <v>2016</v>
      </c>
      <c r="I2996" s="3" t="s">
        <v>2017</v>
      </c>
      <c r="J2996" s="3" t="s">
        <v>123</v>
      </c>
      <c r="K2996" s="3" t="s">
        <v>178</v>
      </c>
      <c r="L2996" s="3" t="s">
        <v>1457</v>
      </c>
      <c r="M2996" s="3" t="s">
        <v>126</v>
      </c>
      <c r="N2996" s="4">
        <v>0</v>
      </c>
      <c r="O2996" s="4">
        <v>1000</v>
      </c>
      <c r="P2996" s="4">
        <v>0</v>
      </c>
      <c r="Q2996" s="4">
        <v>1000</v>
      </c>
      <c r="R2996" s="4">
        <v>0</v>
      </c>
      <c r="S2996" s="4">
        <v>0</v>
      </c>
      <c r="T2996" s="4">
        <v>0</v>
      </c>
      <c r="U2996" s="4">
        <v>1000</v>
      </c>
      <c r="V2996" s="4">
        <v>1000</v>
      </c>
      <c r="W2996" s="4">
        <v>1000</v>
      </c>
      <c r="X2996" s="3" t="s">
        <v>127</v>
      </c>
    </row>
    <row r="2997" spans="1:24" ht="15.75" customHeight="1">
      <c r="A2997" s="3" t="s">
        <v>118</v>
      </c>
      <c r="B2997" s="3" t="s">
        <v>747</v>
      </c>
      <c r="C2997" s="3" t="s">
        <v>845</v>
      </c>
      <c r="D2997" s="3" t="s">
        <v>1973</v>
      </c>
      <c r="E2997" s="3" t="s">
        <v>1974</v>
      </c>
      <c r="F2997" s="3" t="s">
        <v>1453</v>
      </c>
      <c r="G2997" s="3" t="s">
        <v>1454</v>
      </c>
      <c r="H2997" s="3" t="s">
        <v>2016</v>
      </c>
      <c r="I2997" s="3" t="s">
        <v>2017</v>
      </c>
      <c r="J2997" s="3" t="s">
        <v>123</v>
      </c>
      <c r="K2997" s="3" t="s">
        <v>140</v>
      </c>
      <c r="L2997" s="3" t="s">
        <v>2010</v>
      </c>
      <c r="M2997" s="3" t="s">
        <v>126</v>
      </c>
      <c r="N2997" s="4">
        <v>50596.85</v>
      </c>
      <c r="O2997" s="4">
        <v>62908.4</v>
      </c>
      <c r="P2997" s="4">
        <v>0</v>
      </c>
      <c r="Q2997" s="4">
        <v>113505.25</v>
      </c>
      <c r="R2997" s="4">
        <v>328.5</v>
      </c>
      <c r="S2997" s="4">
        <v>62632.5</v>
      </c>
      <c r="T2997" s="4">
        <v>32657.5</v>
      </c>
      <c r="U2997" s="4">
        <v>50872.75</v>
      </c>
      <c r="V2997" s="4">
        <v>80847.75</v>
      </c>
      <c r="W2997" s="4">
        <v>50544.25</v>
      </c>
      <c r="X2997" s="3" t="s">
        <v>127</v>
      </c>
    </row>
    <row r="2998" spans="1:24" ht="15.75" customHeight="1">
      <c r="A2998" s="3" t="s">
        <v>118</v>
      </c>
      <c r="B2998" s="3" t="s">
        <v>747</v>
      </c>
      <c r="C2998" s="3" t="s">
        <v>845</v>
      </c>
      <c r="D2998" s="3" t="s">
        <v>1973</v>
      </c>
      <c r="E2998" s="3" t="s">
        <v>1974</v>
      </c>
      <c r="F2998" s="3" t="s">
        <v>1453</v>
      </c>
      <c r="G2998" s="3" t="s">
        <v>1454</v>
      </c>
      <c r="H2998" s="3" t="s">
        <v>2016</v>
      </c>
      <c r="I2998" s="3" t="s">
        <v>2017</v>
      </c>
      <c r="J2998" s="3" t="s">
        <v>123</v>
      </c>
      <c r="K2998" s="3" t="s">
        <v>174</v>
      </c>
      <c r="L2998" s="3" t="s">
        <v>2014</v>
      </c>
      <c r="M2998" s="3" t="s">
        <v>126</v>
      </c>
      <c r="N2998" s="4">
        <v>27700</v>
      </c>
      <c r="O2998" s="4">
        <v>-11908.4</v>
      </c>
      <c r="P2998" s="4">
        <v>0</v>
      </c>
      <c r="Q2998" s="4">
        <v>15791.6</v>
      </c>
      <c r="R2998" s="4">
        <v>0</v>
      </c>
      <c r="S2998" s="4">
        <v>15791.6</v>
      </c>
      <c r="T2998" s="4">
        <v>15791.6</v>
      </c>
      <c r="U2998" s="4">
        <v>0</v>
      </c>
      <c r="V2998" s="4">
        <v>0</v>
      </c>
      <c r="W2998" s="4">
        <v>0</v>
      </c>
      <c r="X2998" s="3" t="s">
        <v>127</v>
      </c>
    </row>
    <row r="2999" spans="1:24" ht="15.75" customHeight="1">
      <c r="A2999" s="3" t="s">
        <v>118</v>
      </c>
      <c r="B2999" s="3" t="s">
        <v>747</v>
      </c>
      <c r="C2999" s="3" t="s">
        <v>845</v>
      </c>
      <c r="D2999" s="3" t="s">
        <v>1973</v>
      </c>
      <c r="E2999" s="3" t="s">
        <v>1974</v>
      </c>
      <c r="F2999" s="3" t="s">
        <v>1453</v>
      </c>
      <c r="G2999" s="3" t="s">
        <v>1454</v>
      </c>
      <c r="H2999" s="3" t="s">
        <v>2018</v>
      </c>
      <c r="I2999" s="3" t="s">
        <v>2019</v>
      </c>
      <c r="J2999" s="3" t="s">
        <v>123</v>
      </c>
      <c r="K2999" s="3" t="s">
        <v>2005</v>
      </c>
      <c r="L2999" s="3" t="s">
        <v>2006</v>
      </c>
      <c r="M2999" s="3" t="s">
        <v>126</v>
      </c>
      <c r="N2999" s="4">
        <v>5367.24</v>
      </c>
      <c r="O2999" s="4">
        <v>0</v>
      </c>
      <c r="P2999" s="4">
        <v>0</v>
      </c>
      <c r="Q2999" s="4">
        <v>5367.24</v>
      </c>
      <c r="R2999" s="4">
        <v>0</v>
      </c>
      <c r="S2999" s="4">
        <v>2652.19</v>
      </c>
      <c r="T2999" s="4">
        <v>2652.19</v>
      </c>
      <c r="U2999" s="4">
        <v>2715.05</v>
      </c>
      <c r="V2999" s="4">
        <v>2715.05</v>
      </c>
      <c r="W2999" s="4">
        <v>2715.05</v>
      </c>
      <c r="X2999" s="3" t="s">
        <v>127</v>
      </c>
    </row>
    <row r="3000" spans="1:24" ht="15.75" customHeight="1">
      <c r="A3000" s="3" t="s">
        <v>118</v>
      </c>
      <c r="B3000" s="3" t="s">
        <v>747</v>
      </c>
      <c r="C3000" s="3" t="s">
        <v>845</v>
      </c>
      <c r="D3000" s="3" t="s">
        <v>1973</v>
      </c>
      <c r="E3000" s="3" t="s">
        <v>1974</v>
      </c>
      <c r="F3000" s="3" t="s">
        <v>1453</v>
      </c>
      <c r="G3000" s="3" t="s">
        <v>1454</v>
      </c>
      <c r="H3000" s="3" t="s">
        <v>2018</v>
      </c>
      <c r="I3000" s="3" t="s">
        <v>2019</v>
      </c>
      <c r="J3000" s="3" t="s">
        <v>123</v>
      </c>
      <c r="K3000" s="3" t="s">
        <v>2007</v>
      </c>
      <c r="L3000" s="3" t="s">
        <v>2008</v>
      </c>
      <c r="M3000" s="3" t="s">
        <v>126</v>
      </c>
      <c r="N3000" s="4">
        <v>3801.31</v>
      </c>
      <c r="O3000" s="4">
        <v>0</v>
      </c>
      <c r="P3000" s="4">
        <v>0</v>
      </c>
      <c r="Q3000" s="4">
        <v>3801.31</v>
      </c>
      <c r="R3000" s="4">
        <v>0</v>
      </c>
      <c r="S3000" s="4">
        <v>1397.85</v>
      </c>
      <c r="T3000" s="4">
        <v>1397.85</v>
      </c>
      <c r="U3000" s="4">
        <v>2403.46</v>
      </c>
      <c r="V3000" s="4">
        <v>2403.46</v>
      </c>
      <c r="W3000" s="4">
        <v>2403.46</v>
      </c>
      <c r="X3000" s="3" t="s">
        <v>127</v>
      </c>
    </row>
    <row r="3001" spans="1:24" ht="15.75" customHeight="1">
      <c r="A3001" s="3" t="s">
        <v>118</v>
      </c>
      <c r="B3001" s="3" t="s">
        <v>747</v>
      </c>
      <c r="C3001" s="3" t="s">
        <v>845</v>
      </c>
      <c r="D3001" s="3" t="s">
        <v>1973</v>
      </c>
      <c r="E3001" s="3" t="s">
        <v>1974</v>
      </c>
      <c r="F3001" s="3" t="s">
        <v>1453</v>
      </c>
      <c r="G3001" s="3" t="s">
        <v>1454</v>
      </c>
      <c r="H3001" s="3" t="s">
        <v>2018</v>
      </c>
      <c r="I3001" s="3" t="s">
        <v>2019</v>
      </c>
      <c r="J3001" s="3" t="s">
        <v>123</v>
      </c>
      <c r="K3001" s="3" t="s">
        <v>513</v>
      </c>
      <c r="L3001" s="3" t="s">
        <v>2009</v>
      </c>
      <c r="M3001" s="3" t="s">
        <v>126</v>
      </c>
      <c r="N3001" s="4">
        <v>3831.97</v>
      </c>
      <c r="O3001" s="4">
        <v>0</v>
      </c>
      <c r="P3001" s="4">
        <v>0</v>
      </c>
      <c r="Q3001" s="4">
        <v>3831.97</v>
      </c>
      <c r="R3001" s="4">
        <v>0</v>
      </c>
      <c r="S3001" s="4">
        <v>1116.9100000000001</v>
      </c>
      <c r="T3001" s="4">
        <v>487.7</v>
      </c>
      <c r="U3001" s="4">
        <v>2715.06</v>
      </c>
      <c r="V3001" s="4">
        <v>3344.27</v>
      </c>
      <c r="W3001" s="4">
        <v>2715.06</v>
      </c>
      <c r="X3001" s="3" t="s">
        <v>127</v>
      </c>
    </row>
    <row r="3002" spans="1:24" ht="15.75" customHeight="1">
      <c r="A3002" s="3" t="s">
        <v>118</v>
      </c>
      <c r="B3002" s="3" t="s">
        <v>747</v>
      </c>
      <c r="C3002" s="3" t="s">
        <v>845</v>
      </c>
      <c r="D3002" s="3" t="s">
        <v>1973</v>
      </c>
      <c r="E3002" s="3" t="s">
        <v>1974</v>
      </c>
      <c r="F3002" s="3" t="s">
        <v>1453</v>
      </c>
      <c r="G3002" s="3" t="s">
        <v>1454</v>
      </c>
      <c r="H3002" s="3" t="s">
        <v>2018</v>
      </c>
      <c r="I3002" s="3" t="s">
        <v>2019</v>
      </c>
      <c r="J3002" s="3" t="s">
        <v>123</v>
      </c>
      <c r="K3002" s="3" t="s">
        <v>607</v>
      </c>
      <c r="L3002" s="3" t="s">
        <v>2020</v>
      </c>
      <c r="M3002" s="3" t="s">
        <v>126</v>
      </c>
      <c r="N3002" s="4">
        <v>500</v>
      </c>
      <c r="O3002" s="4">
        <v>0</v>
      </c>
      <c r="P3002" s="4">
        <v>0</v>
      </c>
      <c r="Q3002" s="4">
        <v>500</v>
      </c>
      <c r="R3002" s="4">
        <v>0</v>
      </c>
      <c r="S3002" s="4">
        <v>185.5</v>
      </c>
      <c r="T3002" s="4">
        <v>55.65</v>
      </c>
      <c r="U3002" s="4">
        <v>314.5</v>
      </c>
      <c r="V3002" s="4">
        <v>444.35</v>
      </c>
      <c r="W3002" s="4">
        <v>314.5</v>
      </c>
      <c r="X3002" s="3" t="s">
        <v>127</v>
      </c>
    </row>
    <row r="3003" spans="1:24" ht="15.75" customHeight="1">
      <c r="A3003" s="3" t="s">
        <v>118</v>
      </c>
      <c r="B3003" s="3" t="s">
        <v>747</v>
      </c>
      <c r="C3003" s="3" t="s">
        <v>845</v>
      </c>
      <c r="D3003" s="3" t="s">
        <v>1973</v>
      </c>
      <c r="E3003" s="3" t="s">
        <v>1974</v>
      </c>
      <c r="F3003" s="3" t="s">
        <v>1453</v>
      </c>
      <c r="G3003" s="3" t="s">
        <v>1454</v>
      </c>
      <c r="H3003" s="3" t="s">
        <v>2018</v>
      </c>
      <c r="I3003" s="3" t="s">
        <v>2019</v>
      </c>
      <c r="J3003" s="3" t="s">
        <v>123</v>
      </c>
      <c r="K3003" s="3" t="s">
        <v>148</v>
      </c>
      <c r="L3003" s="3" t="s">
        <v>1459</v>
      </c>
      <c r="M3003" s="3" t="s">
        <v>126</v>
      </c>
      <c r="N3003" s="4">
        <v>183019.1</v>
      </c>
      <c r="O3003" s="4">
        <v>-43944.56</v>
      </c>
      <c r="P3003" s="4">
        <v>0</v>
      </c>
      <c r="Q3003" s="4">
        <v>139074.54</v>
      </c>
      <c r="R3003" s="4">
        <v>0</v>
      </c>
      <c r="S3003" s="4">
        <v>105756.54</v>
      </c>
      <c r="T3003" s="4">
        <v>30477.91</v>
      </c>
      <c r="U3003" s="4">
        <v>33318</v>
      </c>
      <c r="V3003" s="4">
        <v>108596.63</v>
      </c>
      <c r="W3003" s="4">
        <v>33318</v>
      </c>
      <c r="X3003" s="3" t="s">
        <v>127</v>
      </c>
    </row>
    <row r="3004" spans="1:24" ht="15.75" customHeight="1">
      <c r="A3004" s="3" t="s">
        <v>118</v>
      </c>
      <c r="B3004" s="3" t="s">
        <v>747</v>
      </c>
      <c r="C3004" s="3" t="s">
        <v>845</v>
      </c>
      <c r="D3004" s="3" t="s">
        <v>1973</v>
      </c>
      <c r="E3004" s="3" t="s">
        <v>1974</v>
      </c>
      <c r="F3004" s="3" t="s">
        <v>1453</v>
      </c>
      <c r="G3004" s="3" t="s">
        <v>1454</v>
      </c>
      <c r="H3004" s="3" t="s">
        <v>2018</v>
      </c>
      <c r="I3004" s="3" t="s">
        <v>2019</v>
      </c>
      <c r="J3004" s="3" t="s">
        <v>123</v>
      </c>
      <c r="K3004" s="3" t="s">
        <v>2021</v>
      </c>
      <c r="L3004" s="3" t="s">
        <v>2022</v>
      </c>
      <c r="M3004" s="3" t="s">
        <v>126</v>
      </c>
      <c r="N3004" s="4">
        <v>0</v>
      </c>
      <c r="O3004" s="4">
        <v>450</v>
      </c>
      <c r="P3004" s="4">
        <v>0</v>
      </c>
      <c r="Q3004" s="4">
        <v>450</v>
      </c>
      <c r="R3004" s="4">
        <v>0</v>
      </c>
      <c r="S3004" s="4">
        <v>100.1</v>
      </c>
      <c r="T3004" s="4">
        <v>30.03</v>
      </c>
      <c r="U3004" s="4">
        <v>349.9</v>
      </c>
      <c r="V3004" s="4">
        <v>419.97</v>
      </c>
      <c r="W3004" s="4">
        <v>349.9</v>
      </c>
      <c r="X3004" s="3" t="s">
        <v>127</v>
      </c>
    </row>
    <row r="3005" spans="1:24" ht="15.75" customHeight="1">
      <c r="A3005" s="3" t="s">
        <v>118</v>
      </c>
      <c r="B3005" s="3" t="s">
        <v>747</v>
      </c>
      <c r="C3005" s="3" t="s">
        <v>845</v>
      </c>
      <c r="D3005" s="3" t="s">
        <v>1973</v>
      </c>
      <c r="E3005" s="3" t="s">
        <v>1974</v>
      </c>
      <c r="F3005" s="3" t="s">
        <v>1453</v>
      </c>
      <c r="G3005" s="3" t="s">
        <v>1454</v>
      </c>
      <c r="H3005" s="3" t="s">
        <v>2018</v>
      </c>
      <c r="I3005" s="3" t="s">
        <v>2019</v>
      </c>
      <c r="J3005" s="3" t="s">
        <v>123</v>
      </c>
      <c r="K3005" s="3" t="s">
        <v>140</v>
      </c>
      <c r="L3005" s="3" t="s">
        <v>2010</v>
      </c>
      <c r="M3005" s="3" t="s">
        <v>126</v>
      </c>
      <c r="N3005" s="4">
        <v>5700</v>
      </c>
      <c r="O3005" s="4">
        <v>21298.92</v>
      </c>
      <c r="P3005" s="4">
        <v>0</v>
      </c>
      <c r="Q3005" s="4">
        <v>26998.92</v>
      </c>
      <c r="R3005" s="4">
        <v>308.95999999999998</v>
      </c>
      <c r="S3005" s="4">
        <v>26689.96</v>
      </c>
      <c r="T3005" s="4">
        <v>3873.96</v>
      </c>
      <c r="U3005" s="4">
        <v>308.95999999999998</v>
      </c>
      <c r="V3005" s="4">
        <v>23124.959999999999</v>
      </c>
      <c r="W3005" s="4">
        <v>0</v>
      </c>
      <c r="X3005" s="3" t="s">
        <v>127</v>
      </c>
    </row>
    <row r="3006" spans="1:24" ht="15.75" customHeight="1">
      <c r="A3006" s="3" t="s">
        <v>118</v>
      </c>
      <c r="B3006" s="3" t="s">
        <v>747</v>
      </c>
      <c r="C3006" s="3" t="s">
        <v>845</v>
      </c>
      <c r="D3006" s="3" t="s">
        <v>1973</v>
      </c>
      <c r="E3006" s="3" t="s">
        <v>1974</v>
      </c>
      <c r="F3006" s="3" t="s">
        <v>1453</v>
      </c>
      <c r="G3006" s="3" t="s">
        <v>1454</v>
      </c>
      <c r="H3006" s="3" t="s">
        <v>2018</v>
      </c>
      <c r="I3006" s="3" t="s">
        <v>2019</v>
      </c>
      <c r="J3006" s="3" t="s">
        <v>123</v>
      </c>
      <c r="K3006" s="3" t="s">
        <v>330</v>
      </c>
      <c r="L3006" s="3" t="s">
        <v>2023</v>
      </c>
      <c r="M3006" s="3" t="s">
        <v>126</v>
      </c>
      <c r="N3006" s="4">
        <v>200</v>
      </c>
      <c r="O3006" s="4">
        <v>-200</v>
      </c>
      <c r="P3006" s="4">
        <v>0</v>
      </c>
      <c r="Q3006" s="4">
        <v>0</v>
      </c>
      <c r="R3006" s="4">
        <v>0</v>
      </c>
      <c r="S3006" s="4">
        <v>0</v>
      </c>
      <c r="T3006" s="4">
        <v>0</v>
      </c>
      <c r="U3006" s="4">
        <v>0</v>
      </c>
      <c r="V3006" s="4">
        <v>0</v>
      </c>
      <c r="W3006" s="4">
        <v>0</v>
      </c>
      <c r="X3006" s="3" t="s">
        <v>127</v>
      </c>
    </row>
    <row r="3007" spans="1:24" ht="15.75" customHeight="1">
      <c r="A3007" s="3" t="s">
        <v>118</v>
      </c>
      <c r="B3007" s="3" t="s">
        <v>747</v>
      </c>
      <c r="C3007" s="3" t="s">
        <v>845</v>
      </c>
      <c r="D3007" s="3" t="s">
        <v>1973</v>
      </c>
      <c r="E3007" s="3" t="s">
        <v>1974</v>
      </c>
      <c r="F3007" s="3" t="s">
        <v>1453</v>
      </c>
      <c r="G3007" s="3" t="s">
        <v>1454</v>
      </c>
      <c r="H3007" s="3" t="s">
        <v>2018</v>
      </c>
      <c r="I3007" s="3" t="s">
        <v>2019</v>
      </c>
      <c r="J3007" s="3" t="s">
        <v>123</v>
      </c>
      <c r="K3007" s="3" t="s">
        <v>626</v>
      </c>
      <c r="L3007" s="3" t="s">
        <v>2024</v>
      </c>
      <c r="M3007" s="3" t="s">
        <v>126</v>
      </c>
      <c r="N3007" s="4">
        <v>450</v>
      </c>
      <c r="O3007" s="4">
        <v>-450</v>
      </c>
      <c r="P3007" s="4">
        <v>0</v>
      </c>
      <c r="Q3007" s="4">
        <v>0</v>
      </c>
      <c r="R3007" s="4">
        <v>0</v>
      </c>
      <c r="S3007" s="4">
        <v>0</v>
      </c>
      <c r="T3007" s="4">
        <v>0</v>
      </c>
      <c r="U3007" s="4">
        <v>0</v>
      </c>
      <c r="V3007" s="4">
        <v>0</v>
      </c>
      <c r="W3007" s="4">
        <v>0</v>
      </c>
      <c r="X3007" s="3" t="s">
        <v>127</v>
      </c>
    </row>
    <row r="3008" spans="1:24" ht="15.75" customHeight="1">
      <c r="A3008" s="3" t="s">
        <v>118</v>
      </c>
      <c r="B3008" s="3" t="s">
        <v>747</v>
      </c>
      <c r="C3008" s="3" t="s">
        <v>845</v>
      </c>
      <c r="D3008" s="3" t="s">
        <v>1973</v>
      </c>
      <c r="E3008" s="3" t="s">
        <v>1974</v>
      </c>
      <c r="F3008" s="3" t="s">
        <v>1453</v>
      </c>
      <c r="G3008" s="3" t="s">
        <v>1454</v>
      </c>
      <c r="H3008" s="3" t="s">
        <v>2018</v>
      </c>
      <c r="I3008" s="3" t="s">
        <v>2019</v>
      </c>
      <c r="J3008" s="3" t="s">
        <v>123</v>
      </c>
      <c r="K3008" s="3" t="s">
        <v>132</v>
      </c>
      <c r="L3008" s="3" t="s">
        <v>2011</v>
      </c>
      <c r="M3008" s="3" t="s">
        <v>126</v>
      </c>
      <c r="N3008" s="4">
        <v>2088.8000000000002</v>
      </c>
      <c r="O3008" s="4">
        <v>-2088.8000000000002</v>
      </c>
      <c r="P3008" s="4">
        <v>0</v>
      </c>
      <c r="Q3008" s="4">
        <v>0</v>
      </c>
      <c r="R3008" s="4">
        <v>0</v>
      </c>
      <c r="S3008" s="4">
        <v>0</v>
      </c>
      <c r="T3008" s="4">
        <v>0</v>
      </c>
      <c r="U3008" s="4">
        <v>0</v>
      </c>
      <c r="V3008" s="4">
        <v>0</v>
      </c>
      <c r="W3008" s="4">
        <v>0</v>
      </c>
      <c r="X3008" s="3" t="s">
        <v>127</v>
      </c>
    </row>
    <row r="3009" spans="1:24" ht="15.75" customHeight="1">
      <c r="A3009" s="3" t="s">
        <v>118</v>
      </c>
      <c r="B3009" s="3" t="s">
        <v>747</v>
      </c>
      <c r="C3009" s="3" t="s">
        <v>845</v>
      </c>
      <c r="D3009" s="3" t="s">
        <v>1973</v>
      </c>
      <c r="E3009" s="3" t="s">
        <v>1974</v>
      </c>
      <c r="F3009" s="3" t="s">
        <v>1453</v>
      </c>
      <c r="G3009" s="3" t="s">
        <v>1454</v>
      </c>
      <c r="H3009" s="3" t="s">
        <v>2018</v>
      </c>
      <c r="I3009" s="3" t="s">
        <v>2019</v>
      </c>
      <c r="J3009" s="3" t="s">
        <v>123</v>
      </c>
      <c r="K3009" s="3" t="s">
        <v>359</v>
      </c>
      <c r="L3009" s="3" t="s">
        <v>2012</v>
      </c>
      <c r="M3009" s="3" t="s">
        <v>126</v>
      </c>
      <c r="N3009" s="4">
        <v>4000</v>
      </c>
      <c r="O3009" s="4">
        <v>-1384.26</v>
      </c>
      <c r="P3009" s="4">
        <v>0</v>
      </c>
      <c r="Q3009" s="4">
        <v>2615.7399999999998</v>
      </c>
      <c r="R3009" s="4">
        <v>0</v>
      </c>
      <c r="S3009" s="4">
        <v>115.74</v>
      </c>
      <c r="T3009" s="4">
        <v>11.34</v>
      </c>
      <c r="U3009" s="4">
        <v>2500</v>
      </c>
      <c r="V3009" s="4">
        <v>2604.4</v>
      </c>
      <c r="W3009" s="4">
        <v>2500</v>
      </c>
      <c r="X3009" s="3" t="s">
        <v>127</v>
      </c>
    </row>
    <row r="3010" spans="1:24" ht="15.75" customHeight="1">
      <c r="A3010" s="3" t="s">
        <v>118</v>
      </c>
      <c r="B3010" s="3" t="s">
        <v>747</v>
      </c>
      <c r="C3010" s="3" t="s">
        <v>845</v>
      </c>
      <c r="D3010" s="3" t="s">
        <v>1973</v>
      </c>
      <c r="E3010" s="3" t="s">
        <v>1974</v>
      </c>
      <c r="F3010" s="3" t="s">
        <v>1453</v>
      </c>
      <c r="G3010" s="3" t="s">
        <v>1454</v>
      </c>
      <c r="H3010" s="3" t="s">
        <v>2018</v>
      </c>
      <c r="I3010" s="3" t="s">
        <v>2019</v>
      </c>
      <c r="J3010" s="3" t="s">
        <v>123</v>
      </c>
      <c r="K3010" s="3" t="s">
        <v>144</v>
      </c>
      <c r="L3010" s="3" t="s">
        <v>2013</v>
      </c>
      <c r="M3010" s="3" t="s">
        <v>126</v>
      </c>
      <c r="N3010" s="4">
        <v>800</v>
      </c>
      <c r="O3010" s="4">
        <v>-800</v>
      </c>
      <c r="P3010" s="4">
        <v>0</v>
      </c>
      <c r="Q3010" s="4">
        <v>0</v>
      </c>
      <c r="R3010" s="4">
        <v>0</v>
      </c>
      <c r="S3010" s="4">
        <v>0</v>
      </c>
      <c r="T3010" s="4">
        <v>0</v>
      </c>
      <c r="U3010" s="4">
        <v>0</v>
      </c>
      <c r="V3010" s="4">
        <v>0</v>
      </c>
      <c r="W3010" s="4">
        <v>0</v>
      </c>
      <c r="X3010" s="3" t="s">
        <v>127</v>
      </c>
    </row>
    <row r="3011" spans="1:24" ht="15.75" customHeight="1">
      <c r="A3011" s="3" t="s">
        <v>118</v>
      </c>
      <c r="B3011" s="3" t="s">
        <v>747</v>
      </c>
      <c r="C3011" s="3" t="s">
        <v>845</v>
      </c>
      <c r="D3011" s="3" t="s">
        <v>1973</v>
      </c>
      <c r="E3011" s="3" t="s">
        <v>1974</v>
      </c>
      <c r="F3011" s="3" t="s">
        <v>1453</v>
      </c>
      <c r="G3011" s="3" t="s">
        <v>1454</v>
      </c>
      <c r="H3011" s="3" t="s">
        <v>2018</v>
      </c>
      <c r="I3011" s="3" t="s">
        <v>2019</v>
      </c>
      <c r="J3011" s="3" t="s">
        <v>123</v>
      </c>
      <c r="K3011" s="3" t="s">
        <v>174</v>
      </c>
      <c r="L3011" s="3" t="s">
        <v>2014</v>
      </c>
      <c r="M3011" s="3" t="s">
        <v>126</v>
      </c>
      <c r="N3011" s="4">
        <v>1041.5</v>
      </c>
      <c r="O3011" s="4">
        <v>-227.98</v>
      </c>
      <c r="P3011" s="4">
        <v>0</v>
      </c>
      <c r="Q3011" s="4">
        <v>813.52</v>
      </c>
      <c r="R3011" s="4">
        <v>0</v>
      </c>
      <c r="S3011" s="4">
        <v>813.52</v>
      </c>
      <c r="T3011" s="4">
        <v>813.52</v>
      </c>
      <c r="U3011" s="4">
        <v>0</v>
      </c>
      <c r="V3011" s="4">
        <v>0</v>
      </c>
      <c r="W3011" s="4">
        <v>0</v>
      </c>
      <c r="X3011" s="3" t="s">
        <v>127</v>
      </c>
    </row>
    <row r="3012" spans="1:24" ht="15.75" customHeight="1">
      <c r="A3012" s="3" t="s">
        <v>118</v>
      </c>
      <c r="B3012" s="3" t="s">
        <v>747</v>
      </c>
      <c r="C3012" s="3" t="s">
        <v>845</v>
      </c>
      <c r="D3012" s="3" t="s">
        <v>1973</v>
      </c>
      <c r="E3012" s="3" t="s">
        <v>1974</v>
      </c>
      <c r="F3012" s="3" t="s">
        <v>1453</v>
      </c>
      <c r="G3012" s="3" t="s">
        <v>1454</v>
      </c>
      <c r="H3012" s="3" t="s">
        <v>2018</v>
      </c>
      <c r="I3012" s="3" t="s">
        <v>2019</v>
      </c>
      <c r="J3012" s="3" t="s">
        <v>123</v>
      </c>
      <c r="K3012" s="3" t="s">
        <v>328</v>
      </c>
      <c r="L3012" s="3" t="s">
        <v>2015</v>
      </c>
      <c r="M3012" s="3" t="s">
        <v>126</v>
      </c>
      <c r="N3012" s="4">
        <v>1713.4</v>
      </c>
      <c r="O3012" s="4">
        <v>-1713.4</v>
      </c>
      <c r="P3012" s="4">
        <v>0</v>
      </c>
      <c r="Q3012" s="4">
        <v>0</v>
      </c>
      <c r="R3012" s="4">
        <v>0</v>
      </c>
      <c r="S3012" s="4">
        <v>0</v>
      </c>
      <c r="T3012" s="4">
        <v>0</v>
      </c>
      <c r="U3012" s="4">
        <v>0</v>
      </c>
      <c r="V3012" s="4">
        <v>0</v>
      </c>
      <c r="W3012" s="4">
        <v>0</v>
      </c>
      <c r="X3012" s="3" t="s">
        <v>127</v>
      </c>
    </row>
    <row r="3013" spans="1:24" ht="15.75" customHeight="1">
      <c r="A3013" s="3" t="s">
        <v>118</v>
      </c>
      <c r="B3013" s="3" t="s">
        <v>747</v>
      </c>
      <c r="C3013" s="3" t="s">
        <v>845</v>
      </c>
      <c r="D3013" s="3" t="s">
        <v>1973</v>
      </c>
      <c r="E3013" s="3" t="s">
        <v>1974</v>
      </c>
      <c r="F3013" s="3" t="s">
        <v>1453</v>
      </c>
      <c r="G3013" s="3" t="s">
        <v>1454</v>
      </c>
      <c r="H3013" s="3" t="s">
        <v>2025</v>
      </c>
      <c r="I3013" s="3" t="s">
        <v>2026</v>
      </c>
      <c r="J3013" s="3" t="s">
        <v>123</v>
      </c>
      <c r="K3013" s="3" t="s">
        <v>2005</v>
      </c>
      <c r="L3013" s="3" t="s">
        <v>2006</v>
      </c>
      <c r="M3013" s="3" t="s">
        <v>126</v>
      </c>
      <c r="N3013" s="4">
        <v>463.6</v>
      </c>
      <c r="O3013" s="4">
        <v>0</v>
      </c>
      <c r="P3013" s="4">
        <v>0</v>
      </c>
      <c r="Q3013" s="4">
        <v>463.6</v>
      </c>
      <c r="R3013" s="4">
        <v>0</v>
      </c>
      <c r="S3013" s="4">
        <v>180.75</v>
      </c>
      <c r="T3013" s="4">
        <v>180.75</v>
      </c>
      <c r="U3013" s="4">
        <v>282.85000000000002</v>
      </c>
      <c r="V3013" s="4">
        <v>282.85000000000002</v>
      </c>
      <c r="W3013" s="4">
        <v>282.85000000000002</v>
      </c>
      <c r="X3013" s="3" t="s">
        <v>127</v>
      </c>
    </row>
    <row r="3014" spans="1:24" ht="15.75" customHeight="1">
      <c r="A3014" s="3" t="s">
        <v>118</v>
      </c>
      <c r="B3014" s="3" t="s">
        <v>747</v>
      </c>
      <c r="C3014" s="3" t="s">
        <v>845</v>
      </c>
      <c r="D3014" s="3" t="s">
        <v>1973</v>
      </c>
      <c r="E3014" s="3" t="s">
        <v>1974</v>
      </c>
      <c r="F3014" s="3" t="s">
        <v>1453</v>
      </c>
      <c r="G3014" s="3" t="s">
        <v>1454</v>
      </c>
      <c r="H3014" s="3" t="s">
        <v>2025</v>
      </c>
      <c r="I3014" s="3" t="s">
        <v>2026</v>
      </c>
      <c r="J3014" s="3" t="s">
        <v>123</v>
      </c>
      <c r="K3014" s="3" t="s">
        <v>2007</v>
      </c>
      <c r="L3014" s="3" t="s">
        <v>2008</v>
      </c>
      <c r="M3014" s="3" t="s">
        <v>126</v>
      </c>
      <c r="N3014" s="4">
        <v>1792.2</v>
      </c>
      <c r="O3014" s="4">
        <v>0</v>
      </c>
      <c r="P3014" s="4">
        <v>0</v>
      </c>
      <c r="Q3014" s="4">
        <v>1792.2</v>
      </c>
      <c r="R3014" s="4">
        <v>0</v>
      </c>
      <c r="S3014" s="4">
        <v>650.61</v>
      </c>
      <c r="T3014" s="4">
        <v>650.61</v>
      </c>
      <c r="U3014" s="4">
        <v>1141.5899999999999</v>
      </c>
      <c r="V3014" s="4">
        <v>1141.5899999999999</v>
      </c>
      <c r="W3014" s="4">
        <v>1141.5899999999999</v>
      </c>
      <c r="X3014" s="3" t="s">
        <v>127</v>
      </c>
    </row>
    <row r="3015" spans="1:24" ht="15.75" customHeight="1">
      <c r="A3015" s="3" t="s">
        <v>118</v>
      </c>
      <c r="B3015" s="3" t="s">
        <v>747</v>
      </c>
      <c r="C3015" s="3" t="s">
        <v>845</v>
      </c>
      <c r="D3015" s="3" t="s">
        <v>1973</v>
      </c>
      <c r="E3015" s="3" t="s">
        <v>1974</v>
      </c>
      <c r="F3015" s="3" t="s">
        <v>1453</v>
      </c>
      <c r="G3015" s="3" t="s">
        <v>1454</v>
      </c>
      <c r="H3015" s="3" t="s">
        <v>2025</v>
      </c>
      <c r="I3015" s="3" t="s">
        <v>2026</v>
      </c>
      <c r="J3015" s="3" t="s">
        <v>123</v>
      </c>
      <c r="K3015" s="3" t="s">
        <v>513</v>
      </c>
      <c r="L3015" s="3" t="s">
        <v>2009</v>
      </c>
      <c r="M3015" s="3" t="s">
        <v>126</v>
      </c>
      <c r="N3015" s="4">
        <v>4878.72</v>
      </c>
      <c r="O3015" s="4">
        <v>0</v>
      </c>
      <c r="P3015" s="4">
        <v>0</v>
      </c>
      <c r="Q3015" s="4">
        <v>4878.72</v>
      </c>
      <c r="R3015" s="4">
        <v>0</v>
      </c>
      <c r="S3015" s="4">
        <v>997.53</v>
      </c>
      <c r="T3015" s="4">
        <v>368.32</v>
      </c>
      <c r="U3015" s="4">
        <v>3881.19</v>
      </c>
      <c r="V3015" s="4">
        <v>4510.3999999999996</v>
      </c>
      <c r="W3015" s="4">
        <v>3881.19</v>
      </c>
      <c r="X3015" s="3" t="s">
        <v>127</v>
      </c>
    </row>
    <row r="3016" spans="1:24" ht="15.75" customHeight="1">
      <c r="A3016" s="3" t="s">
        <v>118</v>
      </c>
      <c r="B3016" s="3" t="s">
        <v>747</v>
      </c>
      <c r="C3016" s="3" t="s">
        <v>845</v>
      </c>
      <c r="D3016" s="3" t="s">
        <v>1973</v>
      </c>
      <c r="E3016" s="3" t="s">
        <v>1974</v>
      </c>
      <c r="F3016" s="3" t="s">
        <v>1453</v>
      </c>
      <c r="G3016" s="3" t="s">
        <v>1454</v>
      </c>
      <c r="H3016" s="3" t="s">
        <v>2025</v>
      </c>
      <c r="I3016" s="3" t="s">
        <v>2026</v>
      </c>
      <c r="J3016" s="3" t="s">
        <v>123</v>
      </c>
      <c r="K3016" s="3" t="s">
        <v>148</v>
      </c>
      <c r="L3016" s="3" t="s">
        <v>1459</v>
      </c>
      <c r="M3016" s="3" t="s">
        <v>126</v>
      </c>
      <c r="N3016" s="4">
        <v>60885.5</v>
      </c>
      <c r="O3016" s="4">
        <v>-9565.5</v>
      </c>
      <c r="P3016" s="4">
        <v>0</v>
      </c>
      <c r="Q3016" s="4">
        <v>51320</v>
      </c>
      <c r="R3016" s="4">
        <v>0</v>
      </c>
      <c r="S3016" s="4">
        <v>38422.57</v>
      </c>
      <c r="T3016" s="4">
        <v>15994.05</v>
      </c>
      <c r="U3016" s="4">
        <v>12897.43</v>
      </c>
      <c r="V3016" s="4">
        <v>35325.949999999997</v>
      </c>
      <c r="W3016" s="4">
        <v>12897.43</v>
      </c>
      <c r="X3016" s="3" t="s">
        <v>127</v>
      </c>
    </row>
    <row r="3017" spans="1:24" ht="15.75" customHeight="1">
      <c r="A3017" s="3" t="s">
        <v>118</v>
      </c>
      <c r="B3017" s="3" t="s">
        <v>747</v>
      </c>
      <c r="C3017" s="3" t="s">
        <v>845</v>
      </c>
      <c r="D3017" s="3" t="s">
        <v>1973</v>
      </c>
      <c r="E3017" s="3" t="s">
        <v>1974</v>
      </c>
      <c r="F3017" s="3" t="s">
        <v>1453</v>
      </c>
      <c r="G3017" s="3" t="s">
        <v>1454</v>
      </c>
      <c r="H3017" s="3" t="s">
        <v>2025</v>
      </c>
      <c r="I3017" s="3" t="s">
        <v>2026</v>
      </c>
      <c r="J3017" s="3" t="s">
        <v>123</v>
      </c>
      <c r="K3017" s="3" t="s">
        <v>169</v>
      </c>
      <c r="L3017" s="3" t="s">
        <v>2027</v>
      </c>
      <c r="M3017" s="3" t="s">
        <v>126</v>
      </c>
      <c r="N3017" s="4">
        <v>5803.6</v>
      </c>
      <c r="O3017" s="4">
        <v>-5803.6</v>
      </c>
      <c r="P3017" s="4">
        <v>0</v>
      </c>
      <c r="Q3017" s="4">
        <v>0</v>
      </c>
      <c r="R3017" s="4">
        <v>0</v>
      </c>
      <c r="S3017" s="4">
        <v>0</v>
      </c>
      <c r="T3017" s="4">
        <v>0</v>
      </c>
      <c r="U3017" s="4">
        <v>0</v>
      </c>
      <c r="V3017" s="4">
        <v>0</v>
      </c>
      <c r="W3017" s="4">
        <v>0</v>
      </c>
      <c r="X3017" s="3" t="s">
        <v>127</v>
      </c>
    </row>
    <row r="3018" spans="1:24" ht="15.75" customHeight="1">
      <c r="A3018" s="3" t="s">
        <v>118</v>
      </c>
      <c r="B3018" s="3" t="s">
        <v>747</v>
      </c>
      <c r="C3018" s="3" t="s">
        <v>845</v>
      </c>
      <c r="D3018" s="3" t="s">
        <v>1973</v>
      </c>
      <c r="E3018" s="3" t="s">
        <v>1974</v>
      </c>
      <c r="F3018" s="3" t="s">
        <v>1453</v>
      </c>
      <c r="G3018" s="3" t="s">
        <v>1454</v>
      </c>
      <c r="H3018" s="3" t="s">
        <v>2025</v>
      </c>
      <c r="I3018" s="3" t="s">
        <v>2026</v>
      </c>
      <c r="J3018" s="3" t="s">
        <v>123</v>
      </c>
      <c r="K3018" s="3" t="s">
        <v>416</v>
      </c>
      <c r="L3018" s="3" t="s">
        <v>2028</v>
      </c>
      <c r="M3018" s="3" t="s">
        <v>126</v>
      </c>
      <c r="N3018" s="4">
        <v>4000</v>
      </c>
      <c r="O3018" s="4">
        <v>-4000</v>
      </c>
      <c r="P3018" s="4">
        <v>0</v>
      </c>
      <c r="Q3018" s="4">
        <v>0</v>
      </c>
      <c r="R3018" s="4">
        <v>0</v>
      </c>
      <c r="S3018" s="4">
        <v>0</v>
      </c>
      <c r="T3018" s="4">
        <v>0</v>
      </c>
      <c r="U3018" s="4">
        <v>0</v>
      </c>
      <c r="V3018" s="4">
        <v>0</v>
      </c>
      <c r="W3018" s="4">
        <v>0</v>
      </c>
      <c r="X3018" s="3" t="s">
        <v>127</v>
      </c>
    </row>
    <row r="3019" spans="1:24" ht="15.75" customHeight="1">
      <c r="A3019" s="3" t="s">
        <v>118</v>
      </c>
      <c r="B3019" s="3" t="s">
        <v>747</v>
      </c>
      <c r="C3019" s="3" t="s">
        <v>845</v>
      </c>
      <c r="D3019" s="3" t="s">
        <v>1973</v>
      </c>
      <c r="E3019" s="3" t="s">
        <v>1974</v>
      </c>
      <c r="F3019" s="3" t="s">
        <v>1453</v>
      </c>
      <c r="G3019" s="3" t="s">
        <v>1454</v>
      </c>
      <c r="H3019" s="3" t="s">
        <v>2025</v>
      </c>
      <c r="I3019" s="3" t="s">
        <v>2026</v>
      </c>
      <c r="J3019" s="3" t="s">
        <v>123</v>
      </c>
      <c r="K3019" s="3" t="s">
        <v>140</v>
      </c>
      <c r="L3019" s="3" t="s">
        <v>2010</v>
      </c>
      <c r="M3019" s="3" t="s">
        <v>126</v>
      </c>
      <c r="N3019" s="4">
        <v>29178.799999999999</v>
      </c>
      <c r="O3019" s="4">
        <v>-980.8</v>
      </c>
      <c r="P3019" s="4">
        <v>0</v>
      </c>
      <c r="Q3019" s="4">
        <v>28198</v>
      </c>
      <c r="R3019" s="4">
        <v>858.2</v>
      </c>
      <c r="S3019" s="4">
        <v>27339.8</v>
      </c>
      <c r="T3019" s="4">
        <v>7723.8</v>
      </c>
      <c r="U3019" s="4">
        <v>858.2</v>
      </c>
      <c r="V3019" s="4">
        <v>20474.2</v>
      </c>
      <c r="W3019" s="4">
        <v>0</v>
      </c>
      <c r="X3019" s="3" t="s">
        <v>127</v>
      </c>
    </row>
    <row r="3020" spans="1:24" ht="15.75" customHeight="1">
      <c r="A3020" s="3" t="s">
        <v>118</v>
      </c>
      <c r="B3020" s="3" t="s">
        <v>747</v>
      </c>
      <c r="C3020" s="3" t="s">
        <v>845</v>
      </c>
      <c r="D3020" s="3" t="s">
        <v>1973</v>
      </c>
      <c r="E3020" s="3" t="s">
        <v>1974</v>
      </c>
      <c r="F3020" s="3" t="s">
        <v>1453</v>
      </c>
      <c r="G3020" s="3" t="s">
        <v>1454</v>
      </c>
      <c r="H3020" s="3" t="s">
        <v>2025</v>
      </c>
      <c r="I3020" s="3" t="s">
        <v>2026</v>
      </c>
      <c r="J3020" s="3" t="s">
        <v>123</v>
      </c>
      <c r="K3020" s="3" t="s">
        <v>132</v>
      </c>
      <c r="L3020" s="3" t="s">
        <v>2011</v>
      </c>
      <c r="M3020" s="3" t="s">
        <v>126</v>
      </c>
      <c r="N3020" s="4">
        <v>1671.04</v>
      </c>
      <c r="O3020" s="4">
        <v>-1671.04</v>
      </c>
      <c r="P3020" s="4">
        <v>0</v>
      </c>
      <c r="Q3020" s="4">
        <v>0</v>
      </c>
      <c r="R3020" s="4">
        <v>0</v>
      </c>
      <c r="S3020" s="4">
        <v>0</v>
      </c>
      <c r="T3020" s="4">
        <v>0</v>
      </c>
      <c r="U3020" s="4">
        <v>0</v>
      </c>
      <c r="V3020" s="4">
        <v>0</v>
      </c>
      <c r="W3020" s="4">
        <v>0</v>
      </c>
      <c r="X3020" s="3" t="s">
        <v>127</v>
      </c>
    </row>
    <row r="3021" spans="1:24" ht="15.75" customHeight="1">
      <c r="A3021" s="3" t="s">
        <v>118</v>
      </c>
      <c r="B3021" s="3" t="s">
        <v>747</v>
      </c>
      <c r="C3021" s="3" t="s">
        <v>845</v>
      </c>
      <c r="D3021" s="3" t="s">
        <v>1973</v>
      </c>
      <c r="E3021" s="3" t="s">
        <v>1974</v>
      </c>
      <c r="F3021" s="3" t="s">
        <v>1453</v>
      </c>
      <c r="G3021" s="3" t="s">
        <v>1454</v>
      </c>
      <c r="H3021" s="3" t="s">
        <v>2025</v>
      </c>
      <c r="I3021" s="3" t="s">
        <v>2026</v>
      </c>
      <c r="J3021" s="3" t="s">
        <v>123</v>
      </c>
      <c r="K3021" s="3" t="s">
        <v>359</v>
      </c>
      <c r="L3021" s="3" t="s">
        <v>2012</v>
      </c>
      <c r="M3021" s="3" t="s">
        <v>126</v>
      </c>
      <c r="N3021" s="4">
        <v>1612.76</v>
      </c>
      <c r="O3021" s="4">
        <v>-1612.76</v>
      </c>
      <c r="P3021" s="4">
        <v>0</v>
      </c>
      <c r="Q3021" s="4">
        <v>0</v>
      </c>
      <c r="R3021" s="4">
        <v>0</v>
      </c>
      <c r="S3021" s="4">
        <v>0</v>
      </c>
      <c r="T3021" s="4">
        <v>0</v>
      </c>
      <c r="U3021" s="4">
        <v>0</v>
      </c>
      <c r="V3021" s="4">
        <v>0</v>
      </c>
      <c r="W3021" s="4">
        <v>0</v>
      </c>
      <c r="X3021" s="3" t="s">
        <v>127</v>
      </c>
    </row>
    <row r="3022" spans="1:24" ht="15.75" customHeight="1">
      <c r="A3022" s="3" t="s">
        <v>118</v>
      </c>
      <c r="B3022" s="3" t="s">
        <v>747</v>
      </c>
      <c r="C3022" s="3" t="s">
        <v>845</v>
      </c>
      <c r="D3022" s="3" t="s">
        <v>1973</v>
      </c>
      <c r="E3022" s="3" t="s">
        <v>1974</v>
      </c>
      <c r="F3022" s="3" t="s">
        <v>1453</v>
      </c>
      <c r="G3022" s="3" t="s">
        <v>1454</v>
      </c>
      <c r="H3022" s="3" t="s">
        <v>2025</v>
      </c>
      <c r="I3022" s="3" t="s">
        <v>2026</v>
      </c>
      <c r="J3022" s="3" t="s">
        <v>123</v>
      </c>
      <c r="K3022" s="3" t="s">
        <v>144</v>
      </c>
      <c r="L3022" s="3" t="s">
        <v>2013</v>
      </c>
      <c r="M3022" s="3" t="s">
        <v>126</v>
      </c>
      <c r="N3022" s="4">
        <v>800</v>
      </c>
      <c r="O3022" s="4">
        <v>-800</v>
      </c>
      <c r="P3022" s="4">
        <v>0</v>
      </c>
      <c r="Q3022" s="4">
        <v>0</v>
      </c>
      <c r="R3022" s="4">
        <v>0</v>
      </c>
      <c r="S3022" s="4">
        <v>0</v>
      </c>
      <c r="T3022" s="4">
        <v>0</v>
      </c>
      <c r="U3022" s="4">
        <v>0</v>
      </c>
      <c r="V3022" s="4">
        <v>0</v>
      </c>
      <c r="W3022" s="4">
        <v>0</v>
      </c>
      <c r="X3022" s="3" t="s">
        <v>127</v>
      </c>
    </row>
    <row r="3023" spans="1:24" ht="15.75" customHeight="1">
      <c r="A3023" s="3" t="s">
        <v>118</v>
      </c>
      <c r="B3023" s="3" t="s">
        <v>747</v>
      </c>
      <c r="C3023" s="3" t="s">
        <v>845</v>
      </c>
      <c r="D3023" s="3" t="s">
        <v>1973</v>
      </c>
      <c r="E3023" s="3" t="s">
        <v>1974</v>
      </c>
      <c r="F3023" s="3" t="s">
        <v>1453</v>
      </c>
      <c r="G3023" s="3" t="s">
        <v>1454</v>
      </c>
      <c r="H3023" s="3" t="s">
        <v>2025</v>
      </c>
      <c r="I3023" s="3" t="s">
        <v>2026</v>
      </c>
      <c r="J3023" s="3" t="s">
        <v>123</v>
      </c>
      <c r="K3023" s="3" t="s">
        <v>174</v>
      </c>
      <c r="L3023" s="3" t="s">
        <v>2014</v>
      </c>
      <c r="M3023" s="3" t="s">
        <v>126</v>
      </c>
      <c r="N3023" s="4">
        <v>5132.12</v>
      </c>
      <c r="O3023" s="4">
        <v>-5132.12</v>
      </c>
      <c r="P3023" s="4">
        <v>0</v>
      </c>
      <c r="Q3023" s="4">
        <v>0</v>
      </c>
      <c r="R3023" s="4">
        <v>0</v>
      </c>
      <c r="S3023" s="4">
        <v>0</v>
      </c>
      <c r="T3023" s="4">
        <v>0</v>
      </c>
      <c r="U3023" s="4">
        <v>0</v>
      </c>
      <c r="V3023" s="4">
        <v>0</v>
      </c>
      <c r="W3023" s="4">
        <v>0</v>
      </c>
      <c r="X3023" s="3" t="s">
        <v>127</v>
      </c>
    </row>
    <row r="3024" spans="1:24" ht="15.75" customHeight="1">
      <c r="A3024" s="3" t="s">
        <v>118</v>
      </c>
      <c r="B3024" s="3" t="s">
        <v>747</v>
      </c>
      <c r="C3024" s="3" t="s">
        <v>845</v>
      </c>
      <c r="D3024" s="3" t="s">
        <v>1973</v>
      </c>
      <c r="E3024" s="3" t="s">
        <v>1974</v>
      </c>
      <c r="F3024" s="3" t="s">
        <v>1453</v>
      </c>
      <c r="G3024" s="3" t="s">
        <v>1454</v>
      </c>
      <c r="H3024" s="3" t="s">
        <v>2025</v>
      </c>
      <c r="I3024" s="3" t="s">
        <v>2026</v>
      </c>
      <c r="J3024" s="3" t="s">
        <v>123</v>
      </c>
      <c r="K3024" s="3" t="s">
        <v>324</v>
      </c>
      <c r="L3024" s="3" t="s">
        <v>2029</v>
      </c>
      <c r="M3024" s="3" t="s">
        <v>126</v>
      </c>
      <c r="N3024" s="4">
        <v>180</v>
      </c>
      <c r="O3024" s="4">
        <v>-67.2</v>
      </c>
      <c r="P3024" s="4">
        <v>0</v>
      </c>
      <c r="Q3024" s="4">
        <v>112.8</v>
      </c>
      <c r="R3024" s="4">
        <v>0</v>
      </c>
      <c r="S3024" s="4">
        <v>112.8</v>
      </c>
      <c r="T3024" s="4">
        <v>112.8</v>
      </c>
      <c r="U3024" s="4">
        <v>0</v>
      </c>
      <c r="V3024" s="4">
        <v>0</v>
      </c>
      <c r="W3024" s="4">
        <v>0</v>
      </c>
      <c r="X3024" s="3" t="s">
        <v>127</v>
      </c>
    </row>
    <row r="3025" spans="1:24" ht="15.75" customHeight="1">
      <c r="A3025" s="3" t="s">
        <v>118</v>
      </c>
      <c r="B3025" s="3" t="s">
        <v>747</v>
      </c>
      <c r="C3025" s="3" t="s">
        <v>845</v>
      </c>
      <c r="D3025" s="3" t="s">
        <v>1973</v>
      </c>
      <c r="E3025" s="3" t="s">
        <v>1974</v>
      </c>
      <c r="F3025" s="3" t="s">
        <v>1453</v>
      </c>
      <c r="G3025" s="3" t="s">
        <v>1454</v>
      </c>
      <c r="H3025" s="3" t="s">
        <v>2030</v>
      </c>
      <c r="I3025" s="3" t="s">
        <v>2031</v>
      </c>
      <c r="J3025" s="3" t="s">
        <v>123</v>
      </c>
      <c r="K3025" s="3" t="s">
        <v>2005</v>
      </c>
      <c r="L3025" s="3" t="s">
        <v>2006</v>
      </c>
      <c r="M3025" s="3" t="s">
        <v>126</v>
      </c>
      <c r="N3025" s="4">
        <v>13509.7</v>
      </c>
      <c r="O3025" s="4">
        <v>0</v>
      </c>
      <c r="P3025" s="4">
        <v>0</v>
      </c>
      <c r="Q3025" s="4">
        <v>13509.7</v>
      </c>
      <c r="R3025" s="4">
        <v>0</v>
      </c>
      <c r="S3025" s="4">
        <v>5781.93</v>
      </c>
      <c r="T3025" s="4">
        <v>5781.93</v>
      </c>
      <c r="U3025" s="4">
        <v>7727.77</v>
      </c>
      <c r="V3025" s="4">
        <v>7727.77</v>
      </c>
      <c r="W3025" s="4">
        <v>7727.77</v>
      </c>
      <c r="X3025" s="3" t="s">
        <v>127</v>
      </c>
    </row>
    <row r="3026" spans="1:24" ht="15.75" customHeight="1">
      <c r="A3026" s="3" t="s">
        <v>118</v>
      </c>
      <c r="B3026" s="3" t="s">
        <v>747</v>
      </c>
      <c r="C3026" s="3" t="s">
        <v>845</v>
      </c>
      <c r="D3026" s="3" t="s">
        <v>1973</v>
      </c>
      <c r="E3026" s="3" t="s">
        <v>1974</v>
      </c>
      <c r="F3026" s="3" t="s">
        <v>1453</v>
      </c>
      <c r="G3026" s="3" t="s">
        <v>1454</v>
      </c>
      <c r="H3026" s="3" t="s">
        <v>2030</v>
      </c>
      <c r="I3026" s="3" t="s">
        <v>2031</v>
      </c>
      <c r="J3026" s="3" t="s">
        <v>123</v>
      </c>
      <c r="K3026" s="3" t="s">
        <v>2007</v>
      </c>
      <c r="L3026" s="3" t="s">
        <v>2008</v>
      </c>
      <c r="M3026" s="3" t="s">
        <v>126</v>
      </c>
      <c r="N3026" s="4">
        <v>6524.9</v>
      </c>
      <c r="O3026" s="4">
        <v>0</v>
      </c>
      <c r="P3026" s="4">
        <v>0</v>
      </c>
      <c r="Q3026" s="4">
        <v>6524.9</v>
      </c>
      <c r="R3026" s="4">
        <v>0</v>
      </c>
      <c r="S3026" s="4">
        <v>2401.8000000000002</v>
      </c>
      <c r="T3026" s="4">
        <v>2401.8000000000002</v>
      </c>
      <c r="U3026" s="4">
        <v>4123.1000000000004</v>
      </c>
      <c r="V3026" s="4">
        <v>4123.1000000000004</v>
      </c>
      <c r="W3026" s="4">
        <v>4123.1000000000004</v>
      </c>
      <c r="X3026" s="3" t="s">
        <v>127</v>
      </c>
    </row>
    <row r="3027" spans="1:24" ht="15.75" customHeight="1">
      <c r="A3027" s="3" t="s">
        <v>118</v>
      </c>
      <c r="B3027" s="3" t="s">
        <v>747</v>
      </c>
      <c r="C3027" s="3" t="s">
        <v>845</v>
      </c>
      <c r="D3027" s="3" t="s">
        <v>1973</v>
      </c>
      <c r="E3027" s="3" t="s">
        <v>1974</v>
      </c>
      <c r="F3027" s="3" t="s">
        <v>1453</v>
      </c>
      <c r="G3027" s="3" t="s">
        <v>1454</v>
      </c>
      <c r="H3027" s="3" t="s">
        <v>2030</v>
      </c>
      <c r="I3027" s="3" t="s">
        <v>2031</v>
      </c>
      <c r="J3027" s="3" t="s">
        <v>123</v>
      </c>
      <c r="K3027" s="3" t="s">
        <v>513</v>
      </c>
      <c r="L3027" s="3" t="s">
        <v>2009</v>
      </c>
      <c r="M3027" s="3" t="s">
        <v>126</v>
      </c>
      <c r="N3027" s="4">
        <v>28723.31</v>
      </c>
      <c r="O3027" s="4">
        <v>0</v>
      </c>
      <c r="P3027" s="4">
        <v>0</v>
      </c>
      <c r="Q3027" s="4">
        <v>28723.31</v>
      </c>
      <c r="R3027" s="4">
        <v>0</v>
      </c>
      <c r="S3027" s="4">
        <v>10781.09</v>
      </c>
      <c r="T3027" s="4">
        <v>4894.1899999999996</v>
      </c>
      <c r="U3027" s="4">
        <v>17942.22</v>
      </c>
      <c r="V3027" s="4">
        <v>23829.119999999999</v>
      </c>
      <c r="W3027" s="4">
        <v>17942.22</v>
      </c>
      <c r="X3027" s="3" t="s">
        <v>127</v>
      </c>
    </row>
    <row r="3028" spans="1:24" ht="15.75" customHeight="1">
      <c r="A3028" s="3" t="s">
        <v>118</v>
      </c>
      <c r="B3028" s="3" t="s">
        <v>747</v>
      </c>
      <c r="C3028" s="3" t="s">
        <v>845</v>
      </c>
      <c r="D3028" s="3" t="s">
        <v>1973</v>
      </c>
      <c r="E3028" s="3" t="s">
        <v>1974</v>
      </c>
      <c r="F3028" s="3" t="s">
        <v>1453</v>
      </c>
      <c r="G3028" s="3" t="s">
        <v>1454</v>
      </c>
      <c r="H3028" s="3" t="s">
        <v>2030</v>
      </c>
      <c r="I3028" s="3" t="s">
        <v>2031</v>
      </c>
      <c r="J3028" s="3" t="s">
        <v>123</v>
      </c>
      <c r="K3028" s="3" t="s">
        <v>148</v>
      </c>
      <c r="L3028" s="3" t="s">
        <v>1459</v>
      </c>
      <c r="M3028" s="3" t="s">
        <v>126</v>
      </c>
      <c r="N3028" s="4">
        <v>267330</v>
      </c>
      <c r="O3028" s="4">
        <v>-4275</v>
      </c>
      <c r="P3028" s="4">
        <v>0</v>
      </c>
      <c r="Q3028" s="4">
        <v>263055</v>
      </c>
      <c r="R3028" s="4">
        <v>0</v>
      </c>
      <c r="S3028" s="4">
        <v>263055</v>
      </c>
      <c r="T3028" s="4">
        <v>112361.25</v>
      </c>
      <c r="U3028" s="4">
        <v>0</v>
      </c>
      <c r="V3028" s="4">
        <v>150693.75</v>
      </c>
      <c r="W3028" s="4">
        <v>0</v>
      </c>
      <c r="X3028" s="3" t="s">
        <v>127</v>
      </c>
    </row>
    <row r="3029" spans="1:24" ht="15.75" customHeight="1">
      <c r="A3029" s="3" t="s">
        <v>118</v>
      </c>
      <c r="B3029" s="3" t="s">
        <v>747</v>
      </c>
      <c r="C3029" s="3" t="s">
        <v>845</v>
      </c>
      <c r="D3029" s="3" t="s">
        <v>1973</v>
      </c>
      <c r="E3029" s="3" t="s">
        <v>1974</v>
      </c>
      <c r="F3029" s="3" t="s">
        <v>1453</v>
      </c>
      <c r="G3029" s="3" t="s">
        <v>1454</v>
      </c>
      <c r="H3029" s="3" t="s">
        <v>2030</v>
      </c>
      <c r="I3029" s="3" t="s">
        <v>2031</v>
      </c>
      <c r="J3029" s="3" t="s">
        <v>123</v>
      </c>
      <c r="K3029" s="3" t="s">
        <v>140</v>
      </c>
      <c r="L3029" s="3" t="s">
        <v>2010</v>
      </c>
      <c r="M3029" s="3" t="s">
        <v>126</v>
      </c>
      <c r="N3029" s="4">
        <v>871216.41</v>
      </c>
      <c r="O3029" s="4">
        <v>96061.54</v>
      </c>
      <c r="P3029" s="4">
        <v>0</v>
      </c>
      <c r="Q3029" s="4">
        <v>967277.95</v>
      </c>
      <c r="R3029" s="4">
        <v>6298.88</v>
      </c>
      <c r="S3029" s="4">
        <v>960979.07</v>
      </c>
      <c r="T3029" s="4">
        <v>279323.07</v>
      </c>
      <c r="U3029" s="4">
        <v>6298.88</v>
      </c>
      <c r="V3029" s="4">
        <v>687954.88</v>
      </c>
      <c r="W3029" s="4">
        <v>0</v>
      </c>
      <c r="X3029" s="3" t="s">
        <v>127</v>
      </c>
    </row>
    <row r="3030" spans="1:24" ht="15.75" customHeight="1">
      <c r="A3030" s="3" t="s">
        <v>118</v>
      </c>
      <c r="B3030" s="3" t="s">
        <v>747</v>
      </c>
      <c r="C3030" s="3" t="s">
        <v>845</v>
      </c>
      <c r="D3030" s="3" t="s">
        <v>1973</v>
      </c>
      <c r="E3030" s="3" t="s">
        <v>1974</v>
      </c>
      <c r="F3030" s="3" t="s">
        <v>1453</v>
      </c>
      <c r="G3030" s="3" t="s">
        <v>1454</v>
      </c>
      <c r="H3030" s="3" t="s">
        <v>2030</v>
      </c>
      <c r="I3030" s="3" t="s">
        <v>2031</v>
      </c>
      <c r="J3030" s="3" t="s">
        <v>123</v>
      </c>
      <c r="K3030" s="3" t="s">
        <v>330</v>
      </c>
      <c r="L3030" s="3" t="s">
        <v>2023</v>
      </c>
      <c r="M3030" s="3" t="s">
        <v>126</v>
      </c>
      <c r="N3030" s="4">
        <v>128820.78</v>
      </c>
      <c r="O3030" s="4">
        <v>-128820.78</v>
      </c>
      <c r="P3030" s="4">
        <v>0</v>
      </c>
      <c r="Q3030" s="4">
        <v>0</v>
      </c>
      <c r="R3030" s="4">
        <v>0</v>
      </c>
      <c r="S3030" s="4">
        <v>0</v>
      </c>
      <c r="T3030" s="4">
        <v>0</v>
      </c>
      <c r="U3030" s="4">
        <v>0</v>
      </c>
      <c r="V3030" s="4">
        <v>0</v>
      </c>
      <c r="W3030" s="4">
        <v>0</v>
      </c>
      <c r="X3030" s="3" t="s">
        <v>127</v>
      </c>
    </row>
    <row r="3031" spans="1:24" ht="15.75" customHeight="1">
      <c r="A3031" s="3" t="s">
        <v>118</v>
      </c>
      <c r="B3031" s="3" t="s">
        <v>747</v>
      </c>
      <c r="C3031" s="3" t="s">
        <v>845</v>
      </c>
      <c r="D3031" s="3" t="s">
        <v>1973</v>
      </c>
      <c r="E3031" s="3" t="s">
        <v>1974</v>
      </c>
      <c r="F3031" s="3" t="s">
        <v>1453</v>
      </c>
      <c r="G3031" s="3" t="s">
        <v>1454</v>
      </c>
      <c r="H3031" s="3" t="s">
        <v>2030</v>
      </c>
      <c r="I3031" s="3" t="s">
        <v>2031</v>
      </c>
      <c r="J3031" s="3" t="s">
        <v>123</v>
      </c>
      <c r="K3031" s="3" t="s">
        <v>132</v>
      </c>
      <c r="L3031" s="3" t="s">
        <v>2011</v>
      </c>
      <c r="M3031" s="3" t="s">
        <v>126</v>
      </c>
      <c r="N3031" s="4">
        <v>6408.59</v>
      </c>
      <c r="O3031" s="4">
        <v>-6408.59</v>
      </c>
      <c r="P3031" s="4">
        <v>0</v>
      </c>
      <c r="Q3031" s="4">
        <v>0</v>
      </c>
      <c r="R3031" s="4">
        <v>0</v>
      </c>
      <c r="S3031" s="4">
        <v>0</v>
      </c>
      <c r="T3031" s="4">
        <v>0</v>
      </c>
      <c r="U3031" s="4">
        <v>0</v>
      </c>
      <c r="V3031" s="4">
        <v>0</v>
      </c>
      <c r="W3031" s="4">
        <v>0</v>
      </c>
      <c r="X3031" s="3" t="s">
        <v>127</v>
      </c>
    </row>
    <row r="3032" spans="1:24" ht="15.75" customHeight="1">
      <c r="A3032" s="3" t="s">
        <v>118</v>
      </c>
      <c r="B3032" s="3" t="s">
        <v>747</v>
      </c>
      <c r="C3032" s="3" t="s">
        <v>845</v>
      </c>
      <c r="D3032" s="3" t="s">
        <v>1973</v>
      </c>
      <c r="E3032" s="3" t="s">
        <v>1974</v>
      </c>
      <c r="F3032" s="3" t="s">
        <v>1453</v>
      </c>
      <c r="G3032" s="3" t="s">
        <v>1454</v>
      </c>
      <c r="H3032" s="3" t="s">
        <v>2030</v>
      </c>
      <c r="I3032" s="3" t="s">
        <v>2031</v>
      </c>
      <c r="J3032" s="3" t="s">
        <v>123</v>
      </c>
      <c r="K3032" s="3" t="s">
        <v>359</v>
      </c>
      <c r="L3032" s="3" t="s">
        <v>2012</v>
      </c>
      <c r="M3032" s="3" t="s">
        <v>126</v>
      </c>
      <c r="N3032" s="4">
        <v>19756.34</v>
      </c>
      <c r="O3032" s="4">
        <v>-19278.509999999998</v>
      </c>
      <c r="P3032" s="4">
        <v>0</v>
      </c>
      <c r="Q3032" s="4">
        <v>477.83</v>
      </c>
      <c r="R3032" s="4">
        <v>0</v>
      </c>
      <c r="S3032" s="4">
        <v>477.83</v>
      </c>
      <c r="T3032" s="4">
        <v>477.83</v>
      </c>
      <c r="U3032" s="4">
        <v>0</v>
      </c>
      <c r="V3032" s="4">
        <v>0</v>
      </c>
      <c r="W3032" s="4">
        <v>0</v>
      </c>
      <c r="X3032" s="3" t="s">
        <v>127</v>
      </c>
    </row>
    <row r="3033" spans="1:24" ht="15.75" customHeight="1">
      <c r="A3033" s="3" t="s">
        <v>118</v>
      </c>
      <c r="B3033" s="3" t="s">
        <v>747</v>
      </c>
      <c r="C3033" s="3" t="s">
        <v>845</v>
      </c>
      <c r="D3033" s="3" t="s">
        <v>1973</v>
      </c>
      <c r="E3033" s="3" t="s">
        <v>1974</v>
      </c>
      <c r="F3033" s="3" t="s">
        <v>1453</v>
      </c>
      <c r="G3033" s="3" t="s">
        <v>1454</v>
      </c>
      <c r="H3033" s="3" t="s">
        <v>2030</v>
      </c>
      <c r="I3033" s="3" t="s">
        <v>2031</v>
      </c>
      <c r="J3033" s="3" t="s">
        <v>123</v>
      </c>
      <c r="K3033" s="3" t="s">
        <v>1832</v>
      </c>
      <c r="L3033" s="3" t="s">
        <v>2032</v>
      </c>
      <c r="M3033" s="3" t="s">
        <v>126</v>
      </c>
      <c r="N3033" s="4">
        <v>1862.72</v>
      </c>
      <c r="O3033" s="4">
        <v>-980.26</v>
      </c>
      <c r="P3033" s="4">
        <v>0</v>
      </c>
      <c r="Q3033" s="4">
        <v>882.46</v>
      </c>
      <c r="R3033" s="4">
        <v>0</v>
      </c>
      <c r="S3033" s="4">
        <v>882.46</v>
      </c>
      <c r="T3033" s="4">
        <v>882.46</v>
      </c>
      <c r="U3033" s="4">
        <v>0</v>
      </c>
      <c r="V3033" s="4">
        <v>0</v>
      </c>
      <c r="W3033" s="4">
        <v>0</v>
      </c>
      <c r="X3033" s="3" t="s">
        <v>127</v>
      </c>
    </row>
    <row r="3034" spans="1:24" ht="15.75" customHeight="1">
      <c r="A3034" s="3" t="s">
        <v>118</v>
      </c>
      <c r="B3034" s="3" t="s">
        <v>747</v>
      </c>
      <c r="C3034" s="3" t="s">
        <v>845</v>
      </c>
      <c r="D3034" s="3" t="s">
        <v>1973</v>
      </c>
      <c r="E3034" s="3" t="s">
        <v>1974</v>
      </c>
      <c r="F3034" s="3" t="s">
        <v>1453</v>
      </c>
      <c r="G3034" s="3" t="s">
        <v>1454</v>
      </c>
      <c r="H3034" s="3" t="s">
        <v>2030</v>
      </c>
      <c r="I3034" s="3" t="s">
        <v>2031</v>
      </c>
      <c r="J3034" s="3" t="s">
        <v>123</v>
      </c>
      <c r="K3034" s="3" t="s">
        <v>144</v>
      </c>
      <c r="L3034" s="3" t="s">
        <v>2013</v>
      </c>
      <c r="M3034" s="3" t="s">
        <v>126</v>
      </c>
      <c r="N3034" s="4">
        <v>1200</v>
      </c>
      <c r="O3034" s="4">
        <v>-1200</v>
      </c>
      <c r="P3034" s="4">
        <v>0</v>
      </c>
      <c r="Q3034" s="4">
        <v>0</v>
      </c>
      <c r="R3034" s="4">
        <v>0</v>
      </c>
      <c r="S3034" s="4">
        <v>0</v>
      </c>
      <c r="T3034" s="4">
        <v>0</v>
      </c>
      <c r="U3034" s="4">
        <v>0</v>
      </c>
      <c r="V3034" s="4">
        <v>0</v>
      </c>
      <c r="W3034" s="4">
        <v>0</v>
      </c>
      <c r="X3034" s="3" t="s">
        <v>127</v>
      </c>
    </row>
    <row r="3035" spans="1:24" ht="15.75" customHeight="1">
      <c r="A3035" s="3" t="s">
        <v>118</v>
      </c>
      <c r="B3035" s="3" t="s">
        <v>747</v>
      </c>
      <c r="C3035" s="3" t="s">
        <v>845</v>
      </c>
      <c r="D3035" s="3" t="s">
        <v>1973</v>
      </c>
      <c r="E3035" s="3" t="s">
        <v>1974</v>
      </c>
      <c r="F3035" s="3" t="s">
        <v>1453</v>
      </c>
      <c r="G3035" s="3" t="s">
        <v>1454</v>
      </c>
      <c r="H3035" s="3" t="s">
        <v>2030</v>
      </c>
      <c r="I3035" s="3" t="s">
        <v>2031</v>
      </c>
      <c r="J3035" s="3" t="s">
        <v>123</v>
      </c>
      <c r="K3035" s="3" t="s">
        <v>174</v>
      </c>
      <c r="L3035" s="3" t="s">
        <v>2014</v>
      </c>
      <c r="M3035" s="3" t="s">
        <v>126</v>
      </c>
      <c r="N3035" s="4">
        <v>4838.8599999999997</v>
      </c>
      <c r="O3035" s="4">
        <v>-4838.8599999999997</v>
      </c>
      <c r="P3035" s="4">
        <v>0</v>
      </c>
      <c r="Q3035" s="4">
        <v>0</v>
      </c>
      <c r="R3035" s="4">
        <v>0</v>
      </c>
      <c r="S3035" s="4">
        <v>0</v>
      </c>
      <c r="T3035" s="4">
        <v>0</v>
      </c>
      <c r="U3035" s="4">
        <v>0</v>
      </c>
      <c r="V3035" s="4">
        <v>0</v>
      </c>
      <c r="W3035" s="4">
        <v>0</v>
      </c>
      <c r="X3035" s="3" t="s">
        <v>127</v>
      </c>
    </row>
    <row r="3036" spans="1:24" ht="15.75" customHeight="1">
      <c r="A3036" s="3" t="s">
        <v>118</v>
      </c>
      <c r="B3036" s="3" t="s">
        <v>747</v>
      </c>
      <c r="C3036" s="3" t="s">
        <v>845</v>
      </c>
      <c r="D3036" s="3" t="s">
        <v>1973</v>
      </c>
      <c r="E3036" s="3" t="s">
        <v>1974</v>
      </c>
      <c r="F3036" s="3" t="s">
        <v>1453</v>
      </c>
      <c r="G3036" s="3" t="s">
        <v>1454</v>
      </c>
      <c r="H3036" s="3" t="s">
        <v>2030</v>
      </c>
      <c r="I3036" s="3" t="s">
        <v>2031</v>
      </c>
      <c r="J3036" s="3" t="s">
        <v>123</v>
      </c>
      <c r="K3036" s="3" t="s">
        <v>631</v>
      </c>
      <c r="L3036" s="3" t="s">
        <v>2033</v>
      </c>
      <c r="M3036" s="3" t="s">
        <v>126</v>
      </c>
      <c r="N3036" s="4">
        <v>400</v>
      </c>
      <c r="O3036" s="4">
        <v>-400</v>
      </c>
      <c r="P3036" s="4">
        <v>0</v>
      </c>
      <c r="Q3036" s="4">
        <v>0</v>
      </c>
      <c r="R3036" s="4">
        <v>0</v>
      </c>
      <c r="S3036" s="4">
        <v>0</v>
      </c>
      <c r="T3036" s="4">
        <v>0</v>
      </c>
      <c r="U3036" s="4">
        <v>0</v>
      </c>
      <c r="V3036" s="4">
        <v>0</v>
      </c>
      <c r="W3036" s="4">
        <v>0</v>
      </c>
      <c r="X3036" s="3" t="s">
        <v>127</v>
      </c>
    </row>
    <row r="3037" spans="1:24" ht="15.75" customHeight="1">
      <c r="A3037" s="3" t="s">
        <v>118</v>
      </c>
      <c r="B3037" s="3" t="s">
        <v>747</v>
      </c>
      <c r="C3037" s="3" t="s">
        <v>845</v>
      </c>
      <c r="D3037" s="3" t="s">
        <v>1973</v>
      </c>
      <c r="E3037" s="3" t="s">
        <v>1974</v>
      </c>
      <c r="F3037" s="3" t="s">
        <v>1453</v>
      </c>
      <c r="G3037" s="3" t="s">
        <v>1454</v>
      </c>
      <c r="H3037" s="3" t="s">
        <v>2030</v>
      </c>
      <c r="I3037" s="3" t="s">
        <v>2031</v>
      </c>
      <c r="J3037" s="3" t="s">
        <v>123</v>
      </c>
      <c r="K3037" s="3" t="s">
        <v>188</v>
      </c>
      <c r="L3037" s="3" t="s">
        <v>2034</v>
      </c>
      <c r="M3037" s="3" t="s">
        <v>126</v>
      </c>
      <c r="N3037" s="4">
        <v>224</v>
      </c>
      <c r="O3037" s="4">
        <v>-13.44</v>
      </c>
      <c r="P3037" s="4">
        <v>0</v>
      </c>
      <c r="Q3037" s="4">
        <v>210.56</v>
      </c>
      <c r="R3037" s="4">
        <v>0</v>
      </c>
      <c r="S3037" s="4">
        <v>210.56</v>
      </c>
      <c r="T3037" s="4">
        <v>210.56</v>
      </c>
      <c r="U3037" s="4">
        <v>0</v>
      </c>
      <c r="V3037" s="4">
        <v>0</v>
      </c>
      <c r="W3037" s="4">
        <v>0</v>
      </c>
      <c r="X3037" s="3" t="s">
        <v>127</v>
      </c>
    </row>
    <row r="3038" spans="1:24" ht="15.75" customHeight="1">
      <c r="A3038" s="3" t="s">
        <v>118</v>
      </c>
      <c r="B3038" s="3" t="s">
        <v>747</v>
      </c>
      <c r="C3038" s="3" t="s">
        <v>845</v>
      </c>
      <c r="D3038" s="3" t="s">
        <v>1973</v>
      </c>
      <c r="E3038" s="3" t="s">
        <v>1974</v>
      </c>
      <c r="F3038" s="3" t="s">
        <v>1453</v>
      </c>
      <c r="G3038" s="3" t="s">
        <v>1454</v>
      </c>
      <c r="H3038" s="3" t="s">
        <v>2030</v>
      </c>
      <c r="I3038" s="3" t="s">
        <v>2031</v>
      </c>
      <c r="J3038" s="3" t="s">
        <v>123</v>
      </c>
      <c r="K3038" s="3" t="s">
        <v>1911</v>
      </c>
      <c r="L3038" s="3" t="s">
        <v>2035</v>
      </c>
      <c r="M3038" s="3" t="s">
        <v>126</v>
      </c>
      <c r="N3038" s="4">
        <v>321.44</v>
      </c>
      <c r="O3038" s="4">
        <v>-19.36</v>
      </c>
      <c r="P3038" s="4">
        <v>0</v>
      </c>
      <c r="Q3038" s="4">
        <v>302.08</v>
      </c>
      <c r="R3038" s="4">
        <v>0</v>
      </c>
      <c r="S3038" s="4">
        <v>302.08</v>
      </c>
      <c r="T3038" s="4">
        <v>302.08</v>
      </c>
      <c r="U3038" s="4">
        <v>0</v>
      </c>
      <c r="V3038" s="4">
        <v>0</v>
      </c>
      <c r="W3038" s="4">
        <v>0</v>
      </c>
      <c r="X3038" s="3" t="s">
        <v>127</v>
      </c>
    </row>
    <row r="3039" spans="1:24" ht="15.75" customHeight="1">
      <c r="A3039" s="3" t="s">
        <v>118</v>
      </c>
      <c r="B3039" s="3" t="s">
        <v>747</v>
      </c>
      <c r="C3039" s="3" t="s">
        <v>845</v>
      </c>
      <c r="D3039" s="3" t="s">
        <v>1973</v>
      </c>
      <c r="E3039" s="3" t="s">
        <v>1974</v>
      </c>
      <c r="F3039" s="3" t="s">
        <v>1453</v>
      </c>
      <c r="G3039" s="3" t="s">
        <v>1454</v>
      </c>
      <c r="H3039" s="3" t="s">
        <v>2030</v>
      </c>
      <c r="I3039" s="3" t="s">
        <v>2031</v>
      </c>
      <c r="J3039" s="3" t="s">
        <v>123</v>
      </c>
      <c r="K3039" s="3" t="s">
        <v>938</v>
      </c>
      <c r="L3039" s="3" t="s">
        <v>2036</v>
      </c>
      <c r="M3039" s="3" t="s">
        <v>126</v>
      </c>
      <c r="N3039" s="4">
        <v>1759.68</v>
      </c>
      <c r="O3039" s="4">
        <v>-241.2</v>
      </c>
      <c r="P3039" s="4">
        <v>0</v>
      </c>
      <c r="Q3039" s="4">
        <v>1518.48</v>
      </c>
      <c r="R3039" s="4">
        <v>0</v>
      </c>
      <c r="S3039" s="4">
        <v>1518.48</v>
      </c>
      <c r="T3039" s="4">
        <v>1518.48</v>
      </c>
      <c r="U3039" s="4">
        <v>0</v>
      </c>
      <c r="V3039" s="4">
        <v>0</v>
      </c>
      <c r="W3039" s="4">
        <v>0</v>
      </c>
      <c r="X3039" s="3" t="s">
        <v>127</v>
      </c>
    </row>
    <row r="3040" spans="1:24" ht="15.75" customHeight="1">
      <c r="A3040" s="3" t="s">
        <v>118</v>
      </c>
      <c r="B3040" s="3" t="s">
        <v>747</v>
      </c>
      <c r="C3040" s="3" t="s">
        <v>845</v>
      </c>
      <c r="D3040" s="3" t="s">
        <v>1973</v>
      </c>
      <c r="E3040" s="3" t="s">
        <v>1974</v>
      </c>
      <c r="F3040" s="3" t="s">
        <v>1453</v>
      </c>
      <c r="G3040" s="3" t="s">
        <v>1454</v>
      </c>
      <c r="H3040" s="3" t="s">
        <v>2030</v>
      </c>
      <c r="I3040" s="3" t="s">
        <v>2031</v>
      </c>
      <c r="J3040" s="3" t="s">
        <v>123</v>
      </c>
      <c r="K3040" s="3" t="s">
        <v>160</v>
      </c>
      <c r="L3040" s="3" t="s">
        <v>2037</v>
      </c>
      <c r="M3040" s="3" t="s">
        <v>126</v>
      </c>
      <c r="N3040" s="4">
        <v>6600</v>
      </c>
      <c r="O3040" s="4">
        <v>-6600</v>
      </c>
      <c r="P3040" s="4">
        <v>0</v>
      </c>
      <c r="Q3040" s="4">
        <v>0</v>
      </c>
      <c r="R3040" s="4">
        <v>0</v>
      </c>
      <c r="S3040" s="4">
        <v>0</v>
      </c>
      <c r="T3040" s="4">
        <v>0</v>
      </c>
      <c r="U3040" s="4">
        <v>0</v>
      </c>
      <c r="V3040" s="4">
        <v>0</v>
      </c>
      <c r="W3040" s="4">
        <v>0</v>
      </c>
      <c r="X3040" s="3" t="s">
        <v>127</v>
      </c>
    </row>
    <row r="3041" spans="1:24" ht="15.75" customHeight="1">
      <c r="A3041" s="3" t="s">
        <v>118</v>
      </c>
      <c r="B3041" s="3" t="s">
        <v>747</v>
      </c>
      <c r="C3041" s="3" t="s">
        <v>845</v>
      </c>
      <c r="D3041" s="3" t="s">
        <v>1973</v>
      </c>
      <c r="E3041" s="3" t="s">
        <v>1974</v>
      </c>
      <c r="F3041" s="3" t="s">
        <v>1453</v>
      </c>
      <c r="G3041" s="3" t="s">
        <v>1454</v>
      </c>
      <c r="H3041" s="3" t="s">
        <v>2030</v>
      </c>
      <c r="I3041" s="3" t="s">
        <v>2031</v>
      </c>
      <c r="J3041" s="3" t="s">
        <v>123</v>
      </c>
      <c r="K3041" s="3" t="s">
        <v>324</v>
      </c>
      <c r="L3041" s="3" t="s">
        <v>2029</v>
      </c>
      <c r="M3041" s="3" t="s">
        <v>126</v>
      </c>
      <c r="N3041" s="4">
        <v>2525</v>
      </c>
      <c r="O3041" s="4">
        <v>-429.04</v>
      </c>
      <c r="P3041" s="4">
        <v>0</v>
      </c>
      <c r="Q3041" s="4">
        <v>2095.96</v>
      </c>
      <c r="R3041" s="4">
        <v>0</v>
      </c>
      <c r="S3041" s="4">
        <v>2095.96</v>
      </c>
      <c r="T3041" s="4">
        <v>2095.96</v>
      </c>
      <c r="U3041" s="4">
        <v>0</v>
      </c>
      <c r="V3041" s="4">
        <v>0</v>
      </c>
      <c r="W3041" s="4">
        <v>0</v>
      </c>
      <c r="X3041" s="3" t="s">
        <v>127</v>
      </c>
    </row>
    <row r="3042" spans="1:24" ht="15.75" customHeight="1">
      <c r="A3042" s="3" t="s">
        <v>118</v>
      </c>
      <c r="B3042" s="3" t="s">
        <v>747</v>
      </c>
      <c r="C3042" s="3" t="s">
        <v>845</v>
      </c>
      <c r="D3042" s="3" t="s">
        <v>1973</v>
      </c>
      <c r="E3042" s="3" t="s">
        <v>1974</v>
      </c>
      <c r="F3042" s="3" t="s">
        <v>1453</v>
      </c>
      <c r="G3042" s="3" t="s">
        <v>1454</v>
      </c>
      <c r="H3042" s="3" t="s">
        <v>2030</v>
      </c>
      <c r="I3042" s="3" t="s">
        <v>2031</v>
      </c>
      <c r="J3042" s="3" t="s">
        <v>123</v>
      </c>
      <c r="K3042" s="3" t="s">
        <v>635</v>
      </c>
      <c r="L3042" s="3" t="s">
        <v>2038</v>
      </c>
      <c r="M3042" s="3" t="s">
        <v>126</v>
      </c>
      <c r="N3042" s="4">
        <v>543</v>
      </c>
      <c r="O3042" s="4">
        <v>-543</v>
      </c>
      <c r="P3042" s="4">
        <v>0</v>
      </c>
      <c r="Q3042" s="4">
        <v>0</v>
      </c>
      <c r="R3042" s="4">
        <v>0</v>
      </c>
      <c r="S3042" s="4">
        <v>0</v>
      </c>
      <c r="T3042" s="4">
        <v>0</v>
      </c>
      <c r="U3042" s="4">
        <v>0</v>
      </c>
      <c r="V3042" s="4">
        <v>0</v>
      </c>
      <c r="W3042" s="4">
        <v>0</v>
      </c>
      <c r="X3042" s="3" t="s">
        <v>127</v>
      </c>
    </row>
    <row r="3043" spans="1:24" ht="15.75" customHeight="1">
      <c r="A3043" s="3" t="s">
        <v>118</v>
      </c>
      <c r="B3043" s="3" t="s">
        <v>747</v>
      </c>
      <c r="C3043" s="3" t="s">
        <v>845</v>
      </c>
      <c r="D3043" s="3" t="s">
        <v>1973</v>
      </c>
      <c r="E3043" s="3" t="s">
        <v>1974</v>
      </c>
      <c r="F3043" s="3" t="s">
        <v>1453</v>
      </c>
      <c r="G3043" s="3" t="s">
        <v>1454</v>
      </c>
      <c r="H3043" s="3" t="s">
        <v>2030</v>
      </c>
      <c r="I3043" s="3" t="s">
        <v>2031</v>
      </c>
      <c r="J3043" s="3" t="s">
        <v>123</v>
      </c>
      <c r="K3043" s="3" t="s">
        <v>1533</v>
      </c>
      <c r="L3043" s="3" t="s">
        <v>2039</v>
      </c>
      <c r="M3043" s="3" t="s">
        <v>126</v>
      </c>
      <c r="N3043" s="4">
        <v>120</v>
      </c>
      <c r="O3043" s="4">
        <v>-120</v>
      </c>
      <c r="P3043" s="4">
        <v>0</v>
      </c>
      <c r="Q3043" s="4">
        <v>0</v>
      </c>
      <c r="R3043" s="4">
        <v>0</v>
      </c>
      <c r="S3043" s="4">
        <v>0</v>
      </c>
      <c r="T3043" s="4">
        <v>0</v>
      </c>
      <c r="U3043" s="4">
        <v>0</v>
      </c>
      <c r="V3043" s="4">
        <v>0</v>
      </c>
      <c r="W3043" s="4">
        <v>0</v>
      </c>
      <c r="X3043" s="3" t="s">
        <v>127</v>
      </c>
    </row>
    <row r="3044" spans="1:24" ht="15.75" customHeight="1">
      <c r="A3044" s="3" t="s">
        <v>118</v>
      </c>
      <c r="B3044" s="3" t="s">
        <v>747</v>
      </c>
      <c r="C3044" s="3" t="s">
        <v>845</v>
      </c>
      <c r="D3044" s="3" t="s">
        <v>1973</v>
      </c>
      <c r="E3044" s="3" t="s">
        <v>1974</v>
      </c>
      <c r="F3044" s="3" t="s">
        <v>1453</v>
      </c>
      <c r="G3044" s="3" t="s">
        <v>1454</v>
      </c>
      <c r="H3044" s="3" t="s">
        <v>2040</v>
      </c>
      <c r="I3044" s="3" t="s">
        <v>2041</v>
      </c>
      <c r="J3044" s="3" t="s">
        <v>123</v>
      </c>
      <c r="K3044" s="3" t="s">
        <v>2005</v>
      </c>
      <c r="L3044" s="3" t="s">
        <v>2006</v>
      </c>
      <c r="M3044" s="3" t="s">
        <v>126</v>
      </c>
      <c r="N3044" s="4">
        <v>11291.67</v>
      </c>
      <c r="O3044" s="4">
        <v>0</v>
      </c>
      <c r="P3044" s="4">
        <v>0</v>
      </c>
      <c r="Q3044" s="4">
        <v>11291.67</v>
      </c>
      <c r="R3044" s="4">
        <v>0</v>
      </c>
      <c r="S3044" s="4">
        <v>2718.44</v>
      </c>
      <c r="T3044" s="4">
        <v>2718.44</v>
      </c>
      <c r="U3044" s="4">
        <v>8573.23</v>
      </c>
      <c r="V3044" s="4">
        <v>8573.23</v>
      </c>
      <c r="W3044" s="4">
        <v>8573.23</v>
      </c>
      <c r="X3044" s="3" t="s">
        <v>127</v>
      </c>
    </row>
    <row r="3045" spans="1:24" ht="15.75" customHeight="1">
      <c r="A3045" s="3" t="s">
        <v>118</v>
      </c>
      <c r="B3045" s="3" t="s">
        <v>747</v>
      </c>
      <c r="C3045" s="3" t="s">
        <v>845</v>
      </c>
      <c r="D3045" s="3" t="s">
        <v>1973</v>
      </c>
      <c r="E3045" s="3" t="s">
        <v>1974</v>
      </c>
      <c r="F3045" s="3" t="s">
        <v>1453</v>
      </c>
      <c r="G3045" s="3" t="s">
        <v>1454</v>
      </c>
      <c r="H3045" s="3" t="s">
        <v>2040</v>
      </c>
      <c r="I3045" s="3" t="s">
        <v>2041</v>
      </c>
      <c r="J3045" s="3" t="s">
        <v>123</v>
      </c>
      <c r="K3045" s="3" t="s">
        <v>2007</v>
      </c>
      <c r="L3045" s="3" t="s">
        <v>2008</v>
      </c>
      <c r="M3045" s="3" t="s">
        <v>126</v>
      </c>
      <c r="N3045" s="4">
        <v>12558.29</v>
      </c>
      <c r="O3045" s="4">
        <v>0</v>
      </c>
      <c r="P3045" s="4">
        <v>0</v>
      </c>
      <c r="Q3045" s="4">
        <v>12558.29</v>
      </c>
      <c r="R3045" s="4">
        <v>0</v>
      </c>
      <c r="S3045" s="4">
        <v>3543.17</v>
      </c>
      <c r="T3045" s="4">
        <v>3543.17</v>
      </c>
      <c r="U3045" s="4">
        <v>9015.1200000000008</v>
      </c>
      <c r="V3045" s="4">
        <v>9015.1200000000008</v>
      </c>
      <c r="W3045" s="4">
        <v>9015.1200000000008</v>
      </c>
      <c r="X3045" s="3" t="s">
        <v>127</v>
      </c>
    </row>
    <row r="3046" spans="1:24" ht="15.75" customHeight="1">
      <c r="A3046" s="3" t="s">
        <v>118</v>
      </c>
      <c r="B3046" s="3" t="s">
        <v>747</v>
      </c>
      <c r="C3046" s="3" t="s">
        <v>845</v>
      </c>
      <c r="D3046" s="3" t="s">
        <v>1973</v>
      </c>
      <c r="E3046" s="3" t="s">
        <v>1974</v>
      </c>
      <c r="F3046" s="3" t="s">
        <v>1453</v>
      </c>
      <c r="G3046" s="3" t="s">
        <v>1454</v>
      </c>
      <c r="H3046" s="3" t="s">
        <v>2040</v>
      </c>
      <c r="I3046" s="3" t="s">
        <v>2041</v>
      </c>
      <c r="J3046" s="3" t="s">
        <v>123</v>
      </c>
      <c r="K3046" s="3" t="s">
        <v>513</v>
      </c>
      <c r="L3046" s="3" t="s">
        <v>2009</v>
      </c>
      <c r="M3046" s="3" t="s">
        <v>126</v>
      </c>
      <c r="N3046" s="4">
        <v>13952.27</v>
      </c>
      <c r="O3046" s="4">
        <v>0</v>
      </c>
      <c r="P3046" s="4">
        <v>0</v>
      </c>
      <c r="Q3046" s="4">
        <v>13952.27</v>
      </c>
      <c r="R3046" s="4">
        <v>0</v>
      </c>
      <c r="S3046" s="4">
        <v>9758.07</v>
      </c>
      <c r="T3046" s="4">
        <v>3414.78</v>
      </c>
      <c r="U3046" s="4">
        <v>4194.2</v>
      </c>
      <c r="V3046" s="4">
        <v>10537.49</v>
      </c>
      <c r="W3046" s="4">
        <v>4194.2</v>
      </c>
      <c r="X3046" s="3" t="s">
        <v>127</v>
      </c>
    </row>
    <row r="3047" spans="1:24" ht="15.75" customHeight="1">
      <c r="A3047" s="3" t="s">
        <v>118</v>
      </c>
      <c r="B3047" s="3" t="s">
        <v>747</v>
      </c>
      <c r="C3047" s="3" t="s">
        <v>845</v>
      </c>
      <c r="D3047" s="3" t="s">
        <v>1973</v>
      </c>
      <c r="E3047" s="3" t="s">
        <v>1974</v>
      </c>
      <c r="F3047" s="3" t="s">
        <v>1453</v>
      </c>
      <c r="G3047" s="3" t="s">
        <v>1454</v>
      </c>
      <c r="H3047" s="3" t="s">
        <v>2040</v>
      </c>
      <c r="I3047" s="3" t="s">
        <v>2041</v>
      </c>
      <c r="J3047" s="3" t="s">
        <v>123</v>
      </c>
      <c r="K3047" s="3" t="s">
        <v>148</v>
      </c>
      <c r="L3047" s="3" t="s">
        <v>1459</v>
      </c>
      <c r="M3047" s="3" t="s">
        <v>126</v>
      </c>
      <c r="N3047" s="4">
        <v>750067.46</v>
      </c>
      <c r="O3047" s="4">
        <v>-158395.65</v>
      </c>
      <c r="P3047" s="4">
        <v>0</v>
      </c>
      <c r="Q3047" s="4">
        <v>591671.81000000006</v>
      </c>
      <c r="R3047" s="4">
        <v>28890</v>
      </c>
      <c r="S3047" s="4">
        <v>481091.56</v>
      </c>
      <c r="T3047" s="4">
        <v>208706.76</v>
      </c>
      <c r="U3047" s="4">
        <v>110580.25</v>
      </c>
      <c r="V3047" s="4">
        <v>382965.05</v>
      </c>
      <c r="W3047" s="4">
        <v>81690.25</v>
      </c>
      <c r="X3047" s="3" t="s">
        <v>127</v>
      </c>
    </row>
    <row r="3048" spans="1:24" ht="15.75" customHeight="1">
      <c r="A3048" s="3" t="s">
        <v>118</v>
      </c>
      <c r="B3048" s="3" t="s">
        <v>747</v>
      </c>
      <c r="C3048" s="3" t="s">
        <v>845</v>
      </c>
      <c r="D3048" s="3" t="s">
        <v>1973</v>
      </c>
      <c r="E3048" s="3" t="s">
        <v>1974</v>
      </c>
      <c r="F3048" s="3" t="s">
        <v>1453</v>
      </c>
      <c r="G3048" s="3" t="s">
        <v>1454</v>
      </c>
      <c r="H3048" s="3" t="s">
        <v>2040</v>
      </c>
      <c r="I3048" s="3" t="s">
        <v>2041</v>
      </c>
      <c r="J3048" s="3" t="s">
        <v>123</v>
      </c>
      <c r="K3048" s="3" t="s">
        <v>140</v>
      </c>
      <c r="L3048" s="3" t="s">
        <v>2010</v>
      </c>
      <c r="M3048" s="3" t="s">
        <v>126</v>
      </c>
      <c r="N3048" s="4">
        <v>88320</v>
      </c>
      <c r="O3048" s="4">
        <v>-3726</v>
      </c>
      <c r="P3048" s="4">
        <v>0</v>
      </c>
      <c r="Q3048" s="4">
        <v>84594</v>
      </c>
      <c r="R3048" s="4">
        <v>653.87</v>
      </c>
      <c r="S3048" s="4">
        <v>83940.13</v>
      </c>
      <c r="T3048" s="4">
        <v>25092.13</v>
      </c>
      <c r="U3048" s="4">
        <v>653.87</v>
      </c>
      <c r="V3048" s="4">
        <v>59501.87</v>
      </c>
      <c r="W3048" s="4">
        <v>0</v>
      </c>
      <c r="X3048" s="3" t="s">
        <v>127</v>
      </c>
    </row>
    <row r="3049" spans="1:24" ht="15.75" customHeight="1">
      <c r="A3049" s="3" t="s">
        <v>118</v>
      </c>
      <c r="B3049" s="3" t="s">
        <v>747</v>
      </c>
      <c r="C3049" s="3" t="s">
        <v>845</v>
      </c>
      <c r="D3049" s="3" t="s">
        <v>1973</v>
      </c>
      <c r="E3049" s="3" t="s">
        <v>1974</v>
      </c>
      <c r="F3049" s="3" t="s">
        <v>1453</v>
      </c>
      <c r="G3049" s="3" t="s">
        <v>1454</v>
      </c>
      <c r="H3049" s="3" t="s">
        <v>2040</v>
      </c>
      <c r="I3049" s="3" t="s">
        <v>2041</v>
      </c>
      <c r="J3049" s="3" t="s">
        <v>123</v>
      </c>
      <c r="K3049" s="3" t="s">
        <v>132</v>
      </c>
      <c r="L3049" s="3" t="s">
        <v>2011</v>
      </c>
      <c r="M3049" s="3" t="s">
        <v>126</v>
      </c>
      <c r="N3049" s="4">
        <v>1087.4100000000001</v>
      </c>
      <c r="O3049" s="4">
        <v>-1087.4100000000001</v>
      </c>
      <c r="P3049" s="4">
        <v>0</v>
      </c>
      <c r="Q3049" s="4">
        <v>0</v>
      </c>
      <c r="R3049" s="4">
        <v>0</v>
      </c>
      <c r="S3049" s="4">
        <v>0</v>
      </c>
      <c r="T3049" s="4">
        <v>0</v>
      </c>
      <c r="U3049" s="4">
        <v>0</v>
      </c>
      <c r="V3049" s="4">
        <v>0</v>
      </c>
      <c r="W3049" s="4">
        <v>0</v>
      </c>
      <c r="X3049" s="3" t="s">
        <v>127</v>
      </c>
    </row>
    <row r="3050" spans="1:24" ht="15.75" customHeight="1">
      <c r="A3050" s="3" t="s">
        <v>118</v>
      </c>
      <c r="B3050" s="3" t="s">
        <v>747</v>
      </c>
      <c r="C3050" s="3" t="s">
        <v>845</v>
      </c>
      <c r="D3050" s="3" t="s">
        <v>1973</v>
      </c>
      <c r="E3050" s="3" t="s">
        <v>1974</v>
      </c>
      <c r="F3050" s="3" t="s">
        <v>1453</v>
      </c>
      <c r="G3050" s="3" t="s">
        <v>1454</v>
      </c>
      <c r="H3050" s="3" t="s">
        <v>2040</v>
      </c>
      <c r="I3050" s="3" t="s">
        <v>2041</v>
      </c>
      <c r="J3050" s="3" t="s">
        <v>123</v>
      </c>
      <c r="K3050" s="3" t="s">
        <v>359</v>
      </c>
      <c r="L3050" s="3" t="s">
        <v>2012</v>
      </c>
      <c r="M3050" s="3" t="s">
        <v>126</v>
      </c>
      <c r="N3050" s="4">
        <v>8000</v>
      </c>
      <c r="O3050" s="4">
        <v>-4612.6099999999997</v>
      </c>
      <c r="P3050" s="4">
        <v>0</v>
      </c>
      <c r="Q3050" s="4">
        <v>3387.39</v>
      </c>
      <c r="R3050" s="4">
        <v>0</v>
      </c>
      <c r="S3050" s="4">
        <v>487.39</v>
      </c>
      <c r="T3050" s="4">
        <v>356.89</v>
      </c>
      <c r="U3050" s="4">
        <v>2900</v>
      </c>
      <c r="V3050" s="4">
        <v>3030.5</v>
      </c>
      <c r="W3050" s="4">
        <v>2900</v>
      </c>
      <c r="X3050" s="3" t="s">
        <v>127</v>
      </c>
    </row>
    <row r="3051" spans="1:24" ht="15.75" customHeight="1">
      <c r="A3051" s="3" t="s">
        <v>118</v>
      </c>
      <c r="B3051" s="3" t="s">
        <v>747</v>
      </c>
      <c r="C3051" s="3" t="s">
        <v>845</v>
      </c>
      <c r="D3051" s="3" t="s">
        <v>1973</v>
      </c>
      <c r="E3051" s="3" t="s">
        <v>1974</v>
      </c>
      <c r="F3051" s="3" t="s">
        <v>1453</v>
      </c>
      <c r="G3051" s="3" t="s">
        <v>1454</v>
      </c>
      <c r="H3051" s="3" t="s">
        <v>2040</v>
      </c>
      <c r="I3051" s="3" t="s">
        <v>2041</v>
      </c>
      <c r="J3051" s="3" t="s">
        <v>123</v>
      </c>
      <c r="K3051" s="3" t="s">
        <v>144</v>
      </c>
      <c r="L3051" s="3" t="s">
        <v>2013</v>
      </c>
      <c r="M3051" s="3" t="s">
        <v>126</v>
      </c>
      <c r="N3051" s="4">
        <v>800</v>
      </c>
      <c r="O3051" s="4">
        <v>-600</v>
      </c>
      <c r="P3051" s="4">
        <v>0</v>
      </c>
      <c r="Q3051" s="4">
        <v>200</v>
      </c>
      <c r="R3051" s="4">
        <v>0</v>
      </c>
      <c r="S3051" s="4">
        <v>0</v>
      </c>
      <c r="T3051" s="4">
        <v>0</v>
      </c>
      <c r="U3051" s="4">
        <v>200</v>
      </c>
      <c r="V3051" s="4">
        <v>200</v>
      </c>
      <c r="W3051" s="4">
        <v>200</v>
      </c>
      <c r="X3051" s="3" t="s">
        <v>127</v>
      </c>
    </row>
    <row r="3052" spans="1:24" ht="15.75" customHeight="1">
      <c r="A3052" s="3" t="s">
        <v>118</v>
      </c>
      <c r="B3052" s="3" t="s">
        <v>747</v>
      </c>
      <c r="C3052" s="3" t="s">
        <v>845</v>
      </c>
      <c r="D3052" s="3" t="s">
        <v>1973</v>
      </c>
      <c r="E3052" s="3" t="s">
        <v>1974</v>
      </c>
      <c r="F3052" s="3" t="s">
        <v>1453</v>
      </c>
      <c r="G3052" s="3" t="s">
        <v>1454</v>
      </c>
      <c r="H3052" s="3" t="s">
        <v>2040</v>
      </c>
      <c r="I3052" s="3" t="s">
        <v>2041</v>
      </c>
      <c r="J3052" s="3" t="s">
        <v>123</v>
      </c>
      <c r="K3052" s="3" t="s">
        <v>174</v>
      </c>
      <c r="L3052" s="3" t="s">
        <v>2014</v>
      </c>
      <c r="M3052" s="3" t="s">
        <v>126</v>
      </c>
      <c r="N3052" s="4">
        <v>4345</v>
      </c>
      <c r="O3052" s="4">
        <v>-904.6</v>
      </c>
      <c r="P3052" s="4">
        <v>0</v>
      </c>
      <c r="Q3052" s="4">
        <v>3440.4</v>
      </c>
      <c r="R3052" s="4">
        <v>0</v>
      </c>
      <c r="S3052" s="4">
        <v>3440.4</v>
      </c>
      <c r="T3052" s="4">
        <v>3440.4</v>
      </c>
      <c r="U3052" s="4">
        <v>0</v>
      </c>
      <c r="V3052" s="4">
        <v>0</v>
      </c>
      <c r="W3052" s="4">
        <v>0</v>
      </c>
      <c r="X3052" s="3" t="s">
        <v>127</v>
      </c>
    </row>
    <row r="3053" spans="1:24" ht="15.75" customHeight="1">
      <c r="A3053" s="3" t="s">
        <v>118</v>
      </c>
      <c r="B3053" s="3" t="s">
        <v>747</v>
      </c>
      <c r="C3053" s="3" t="s">
        <v>845</v>
      </c>
      <c r="D3053" s="3" t="s">
        <v>1973</v>
      </c>
      <c r="E3053" s="3" t="s">
        <v>1974</v>
      </c>
      <c r="F3053" s="3" t="s">
        <v>1453</v>
      </c>
      <c r="G3053" s="3" t="s">
        <v>1454</v>
      </c>
      <c r="H3053" s="3" t="s">
        <v>2042</v>
      </c>
      <c r="I3053" s="3" t="s">
        <v>2043</v>
      </c>
      <c r="J3053" s="3" t="s">
        <v>123</v>
      </c>
      <c r="K3053" s="3" t="s">
        <v>2005</v>
      </c>
      <c r="L3053" s="3" t="s">
        <v>2006</v>
      </c>
      <c r="M3053" s="3" t="s">
        <v>126</v>
      </c>
      <c r="N3053" s="4">
        <v>7127.76</v>
      </c>
      <c r="O3053" s="4">
        <v>0</v>
      </c>
      <c r="P3053" s="4">
        <v>0</v>
      </c>
      <c r="Q3053" s="4">
        <v>7127.76</v>
      </c>
      <c r="R3053" s="4">
        <v>0</v>
      </c>
      <c r="S3053" s="4">
        <v>1451</v>
      </c>
      <c r="T3053" s="4">
        <v>1451</v>
      </c>
      <c r="U3053" s="4">
        <v>5676.76</v>
      </c>
      <c r="V3053" s="4">
        <v>5676.76</v>
      </c>
      <c r="W3053" s="4">
        <v>5676.76</v>
      </c>
      <c r="X3053" s="3" t="s">
        <v>127</v>
      </c>
    </row>
    <row r="3054" spans="1:24" ht="15.75" customHeight="1">
      <c r="A3054" s="3" t="s">
        <v>118</v>
      </c>
      <c r="B3054" s="3" t="s">
        <v>747</v>
      </c>
      <c r="C3054" s="3" t="s">
        <v>845</v>
      </c>
      <c r="D3054" s="3" t="s">
        <v>1973</v>
      </c>
      <c r="E3054" s="3" t="s">
        <v>1974</v>
      </c>
      <c r="F3054" s="3" t="s">
        <v>1453</v>
      </c>
      <c r="G3054" s="3" t="s">
        <v>1454</v>
      </c>
      <c r="H3054" s="3" t="s">
        <v>2042</v>
      </c>
      <c r="I3054" s="3" t="s">
        <v>2043</v>
      </c>
      <c r="J3054" s="3" t="s">
        <v>123</v>
      </c>
      <c r="K3054" s="3" t="s">
        <v>2007</v>
      </c>
      <c r="L3054" s="3" t="s">
        <v>2008</v>
      </c>
      <c r="M3054" s="3" t="s">
        <v>126</v>
      </c>
      <c r="N3054" s="4">
        <v>3021.34</v>
      </c>
      <c r="O3054" s="4">
        <v>0</v>
      </c>
      <c r="P3054" s="4">
        <v>0</v>
      </c>
      <c r="Q3054" s="4">
        <v>3021.34</v>
      </c>
      <c r="R3054" s="4">
        <v>0</v>
      </c>
      <c r="S3054" s="4">
        <v>562.07000000000005</v>
      </c>
      <c r="T3054" s="4">
        <v>562.07000000000005</v>
      </c>
      <c r="U3054" s="4">
        <v>2459.27</v>
      </c>
      <c r="V3054" s="4">
        <v>2459.27</v>
      </c>
      <c r="W3054" s="4">
        <v>2459.27</v>
      </c>
      <c r="X3054" s="3" t="s">
        <v>127</v>
      </c>
    </row>
    <row r="3055" spans="1:24" ht="15.75" customHeight="1">
      <c r="A3055" s="3" t="s">
        <v>118</v>
      </c>
      <c r="B3055" s="3" t="s">
        <v>747</v>
      </c>
      <c r="C3055" s="3" t="s">
        <v>845</v>
      </c>
      <c r="D3055" s="3" t="s">
        <v>1973</v>
      </c>
      <c r="E3055" s="3" t="s">
        <v>1974</v>
      </c>
      <c r="F3055" s="3" t="s">
        <v>1453</v>
      </c>
      <c r="G3055" s="3" t="s">
        <v>1454</v>
      </c>
      <c r="H3055" s="3" t="s">
        <v>2042</v>
      </c>
      <c r="I3055" s="3" t="s">
        <v>2043</v>
      </c>
      <c r="J3055" s="3" t="s">
        <v>123</v>
      </c>
      <c r="K3055" s="3" t="s">
        <v>513</v>
      </c>
      <c r="L3055" s="3" t="s">
        <v>2009</v>
      </c>
      <c r="M3055" s="3" t="s">
        <v>126</v>
      </c>
      <c r="N3055" s="4">
        <v>4807.3100000000004</v>
      </c>
      <c r="O3055" s="4">
        <v>1269.42</v>
      </c>
      <c r="P3055" s="4">
        <v>0</v>
      </c>
      <c r="Q3055" s="4">
        <v>6076.73</v>
      </c>
      <c r="R3055" s="4">
        <v>0</v>
      </c>
      <c r="S3055" s="4">
        <v>4842.51</v>
      </c>
      <c r="T3055" s="4">
        <v>1874.17</v>
      </c>
      <c r="U3055" s="4">
        <v>1234.22</v>
      </c>
      <c r="V3055" s="4">
        <v>4202.5600000000004</v>
      </c>
      <c r="W3055" s="4">
        <v>1234.22</v>
      </c>
      <c r="X3055" s="3" t="s">
        <v>127</v>
      </c>
    </row>
    <row r="3056" spans="1:24" ht="15.75" customHeight="1">
      <c r="A3056" s="3" t="s">
        <v>118</v>
      </c>
      <c r="B3056" s="3" t="s">
        <v>747</v>
      </c>
      <c r="C3056" s="3" t="s">
        <v>845</v>
      </c>
      <c r="D3056" s="3" t="s">
        <v>1973</v>
      </c>
      <c r="E3056" s="3" t="s">
        <v>1974</v>
      </c>
      <c r="F3056" s="3" t="s">
        <v>1453</v>
      </c>
      <c r="G3056" s="3" t="s">
        <v>1454</v>
      </c>
      <c r="H3056" s="3" t="s">
        <v>2042</v>
      </c>
      <c r="I3056" s="3" t="s">
        <v>2043</v>
      </c>
      <c r="J3056" s="3" t="s">
        <v>123</v>
      </c>
      <c r="K3056" s="3" t="s">
        <v>416</v>
      </c>
      <c r="L3056" s="3" t="s">
        <v>2028</v>
      </c>
      <c r="M3056" s="3" t="s">
        <v>126</v>
      </c>
      <c r="N3056" s="4">
        <v>4000</v>
      </c>
      <c r="O3056" s="4">
        <v>-4000</v>
      </c>
      <c r="P3056" s="4">
        <v>0</v>
      </c>
      <c r="Q3056" s="4">
        <v>0</v>
      </c>
      <c r="R3056" s="4">
        <v>0</v>
      </c>
      <c r="S3056" s="4">
        <v>0</v>
      </c>
      <c r="T3056" s="4">
        <v>0</v>
      </c>
      <c r="U3056" s="4">
        <v>0</v>
      </c>
      <c r="V3056" s="4">
        <v>0</v>
      </c>
      <c r="W3056" s="4">
        <v>0</v>
      </c>
      <c r="X3056" s="3" t="s">
        <v>127</v>
      </c>
    </row>
    <row r="3057" spans="1:24" ht="15.75" customHeight="1">
      <c r="A3057" s="3" t="s">
        <v>118</v>
      </c>
      <c r="B3057" s="3" t="s">
        <v>747</v>
      </c>
      <c r="C3057" s="3" t="s">
        <v>845</v>
      </c>
      <c r="D3057" s="3" t="s">
        <v>1973</v>
      </c>
      <c r="E3057" s="3" t="s">
        <v>1974</v>
      </c>
      <c r="F3057" s="3" t="s">
        <v>1453</v>
      </c>
      <c r="G3057" s="3" t="s">
        <v>1454</v>
      </c>
      <c r="H3057" s="3" t="s">
        <v>2042</v>
      </c>
      <c r="I3057" s="3" t="s">
        <v>2043</v>
      </c>
      <c r="J3057" s="3" t="s">
        <v>123</v>
      </c>
      <c r="K3057" s="3" t="s">
        <v>140</v>
      </c>
      <c r="L3057" s="3" t="s">
        <v>2010</v>
      </c>
      <c r="M3057" s="3" t="s">
        <v>126</v>
      </c>
      <c r="N3057" s="4">
        <v>28286.400000000001</v>
      </c>
      <c r="O3057" s="4">
        <v>19364</v>
      </c>
      <c r="P3057" s="4">
        <v>0</v>
      </c>
      <c r="Q3057" s="4">
        <v>47650.400000000001</v>
      </c>
      <c r="R3057" s="4">
        <v>211.8</v>
      </c>
      <c r="S3057" s="4">
        <v>47438.6</v>
      </c>
      <c r="T3057" s="4">
        <v>11294.6</v>
      </c>
      <c r="U3057" s="4">
        <v>211.8</v>
      </c>
      <c r="V3057" s="4">
        <v>36355.800000000003</v>
      </c>
      <c r="W3057" s="4">
        <v>0</v>
      </c>
      <c r="X3057" s="3" t="s">
        <v>127</v>
      </c>
    </row>
    <row r="3058" spans="1:24" ht="15.75" customHeight="1">
      <c r="A3058" s="3" t="s">
        <v>118</v>
      </c>
      <c r="B3058" s="3" t="s">
        <v>747</v>
      </c>
      <c r="C3058" s="3" t="s">
        <v>845</v>
      </c>
      <c r="D3058" s="3" t="s">
        <v>1973</v>
      </c>
      <c r="E3058" s="3" t="s">
        <v>1974</v>
      </c>
      <c r="F3058" s="3" t="s">
        <v>1453</v>
      </c>
      <c r="G3058" s="3" t="s">
        <v>1454</v>
      </c>
      <c r="H3058" s="3" t="s">
        <v>2042</v>
      </c>
      <c r="I3058" s="3" t="s">
        <v>2043</v>
      </c>
      <c r="J3058" s="3" t="s">
        <v>123</v>
      </c>
      <c r="K3058" s="3" t="s">
        <v>330</v>
      </c>
      <c r="L3058" s="3" t="s">
        <v>2023</v>
      </c>
      <c r="M3058" s="3" t="s">
        <v>126</v>
      </c>
      <c r="N3058" s="4">
        <v>198.52</v>
      </c>
      <c r="O3058" s="4">
        <v>-198.52</v>
      </c>
      <c r="P3058" s="4">
        <v>0</v>
      </c>
      <c r="Q3058" s="4">
        <v>0</v>
      </c>
      <c r="R3058" s="4">
        <v>0</v>
      </c>
      <c r="S3058" s="4">
        <v>0</v>
      </c>
      <c r="T3058" s="4">
        <v>0</v>
      </c>
      <c r="U3058" s="4">
        <v>0</v>
      </c>
      <c r="V3058" s="4">
        <v>0</v>
      </c>
      <c r="W3058" s="4">
        <v>0</v>
      </c>
      <c r="X3058" s="3" t="s">
        <v>127</v>
      </c>
    </row>
    <row r="3059" spans="1:24" ht="15.75" customHeight="1">
      <c r="A3059" s="3" t="s">
        <v>118</v>
      </c>
      <c r="B3059" s="3" t="s">
        <v>747</v>
      </c>
      <c r="C3059" s="3" t="s">
        <v>845</v>
      </c>
      <c r="D3059" s="3" t="s">
        <v>1973</v>
      </c>
      <c r="E3059" s="3" t="s">
        <v>1974</v>
      </c>
      <c r="F3059" s="3" t="s">
        <v>1453</v>
      </c>
      <c r="G3059" s="3" t="s">
        <v>1454</v>
      </c>
      <c r="H3059" s="3" t="s">
        <v>2042</v>
      </c>
      <c r="I3059" s="3" t="s">
        <v>2043</v>
      </c>
      <c r="J3059" s="3" t="s">
        <v>123</v>
      </c>
      <c r="K3059" s="3" t="s">
        <v>132</v>
      </c>
      <c r="L3059" s="3" t="s">
        <v>2011</v>
      </c>
      <c r="M3059" s="3" t="s">
        <v>126</v>
      </c>
      <c r="N3059" s="4">
        <v>1924.32</v>
      </c>
      <c r="O3059" s="4">
        <v>-1924.32</v>
      </c>
      <c r="P3059" s="4">
        <v>0</v>
      </c>
      <c r="Q3059" s="4">
        <v>0</v>
      </c>
      <c r="R3059" s="4">
        <v>0</v>
      </c>
      <c r="S3059" s="4">
        <v>0</v>
      </c>
      <c r="T3059" s="4">
        <v>0</v>
      </c>
      <c r="U3059" s="4">
        <v>0</v>
      </c>
      <c r="V3059" s="4">
        <v>0</v>
      </c>
      <c r="W3059" s="4">
        <v>0</v>
      </c>
      <c r="X3059" s="3" t="s">
        <v>127</v>
      </c>
    </row>
    <row r="3060" spans="1:24" ht="15.75" customHeight="1">
      <c r="A3060" s="3" t="s">
        <v>118</v>
      </c>
      <c r="B3060" s="3" t="s">
        <v>747</v>
      </c>
      <c r="C3060" s="3" t="s">
        <v>845</v>
      </c>
      <c r="D3060" s="3" t="s">
        <v>1973</v>
      </c>
      <c r="E3060" s="3" t="s">
        <v>1974</v>
      </c>
      <c r="F3060" s="3" t="s">
        <v>1453</v>
      </c>
      <c r="G3060" s="3" t="s">
        <v>1454</v>
      </c>
      <c r="H3060" s="3" t="s">
        <v>2042</v>
      </c>
      <c r="I3060" s="3" t="s">
        <v>2043</v>
      </c>
      <c r="J3060" s="3" t="s">
        <v>123</v>
      </c>
      <c r="K3060" s="3" t="s">
        <v>359</v>
      </c>
      <c r="L3060" s="3" t="s">
        <v>2012</v>
      </c>
      <c r="M3060" s="3" t="s">
        <v>126</v>
      </c>
      <c r="N3060" s="4">
        <v>822.33</v>
      </c>
      <c r="O3060" s="4">
        <v>-414.8</v>
      </c>
      <c r="P3060" s="4">
        <v>0</v>
      </c>
      <c r="Q3060" s="4">
        <v>407.53</v>
      </c>
      <c r="R3060" s="4">
        <v>0</v>
      </c>
      <c r="S3060" s="4">
        <v>407.53</v>
      </c>
      <c r="T3060" s="4">
        <v>324.55</v>
      </c>
      <c r="U3060" s="4">
        <v>0</v>
      </c>
      <c r="V3060" s="4">
        <v>82.98</v>
      </c>
      <c r="W3060" s="4">
        <v>0</v>
      </c>
      <c r="X3060" s="3" t="s">
        <v>127</v>
      </c>
    </row>
    <row r="3061" spans="1:24" ht="15.75" customHeight="1">
      <c r="A3061" s="3" t="s">
        <v>118</v>
      </c>
      <c r="B3061" s="3" t="s">
        <v>747</v>
      </c>
      <c r="C3061" s="3" t="s">
        <v>845</v>
      </c>
      <c r="D3061" s="3" t="s">
        <v>1973</v>
      </c>
      <c r="E3061" s="3" t="s">
        <v>1974</v>
      </c>
      <c r="F3061" s="3" t="s">
        <v>1453</v>
      </c>
      <c r="G3061" s="3" t="s">
        <v>1454</v>
      </c>
      <c r="H3061" s="3" t="s">
        <v>2042</v>
      </c>
      <c r="I3061" s="3" t="s">
        <v>2043</v>
      </c>
      <c r="J3061" s="3" t="s">
        <v>123</v>
      </c>
      <c r="K3061" s="3" t="s">
        <v>144</v>
      </c>
      <c r="L3061" s="3" t="s">
        <v>2013</v>
      </c>
      <c r="M3061" s="3" t="s">
        <v>126</v>
      </c>
      <c r="N3061" s="4">
        <v>4505</v>
      </c>
      <c r="O3061" s="4">
        <v>-4505</v>
      </c>
      <c r="P3061" s="4">
        <v>0</v>
      </c>
      <c r="Q3061" s="4">
        <v>0</v>
      </c>
      <c r="R3061" s="4">
        <v>0</v>
      </c>
      <c r="S3061" s="4">
        <v>0</v>
      </c>
      <c r="T3061" s="4">
        <v>0</v>
      </c>
      <c r="U3061" s="4">
        <v>0</v>
      </c>
      <c r="V3061" s="4">
        <v>0</v>
      </c>
      <c r="W3061" s="4">
        <v>0</v>
      </c>
      <c r="X3061" s="3" t="s">
        <v>127</v>
      </c>
    </row>
    <row r="3062" spans="1:24" ht="15.75" customHeight="1">
      <c r="A3062" s="3" t="s">
        <v>118</v>
      </c>
      <c r="B3062" s="3" t="s">
        <v>747</v>
      </c>
      <c r="C3062" s="3" t="s">
        <v>845</v>
      </c>
      <c r="D3062" s="3" t="s">
        <v>1973</v>
      </c>
      <c r="E3062" s="3" t="s">
        <v>1974</v>
      </c>
      <c r="F3062" s="3" t="s">
        <v>1453</v>
      </c>
      <c r="G3062" s="3" t="s">
        <v>1454</v>
      </c>
      <c r="H3062" s="3" t="s">
        <v>2042</v>
      </c>
      <c r="I3062" s="3" t="s">
        <v>2043</v>
      </c>
      <c r="J3062" s="3" t="s">
        <v>123</v>
      </c>
      <c r="K3062" s="3" t="s">
        <v>174</v>
      </c>
      <c r="L3062" s="3" t="s">
        <v>2014</v>
      </c>
      <c r="M3062" s="3" t="s">
        <v>126</v>
      </c>
      <c r="N3062" s="4">
        <v>3500</v>
      </c>
      <c r="O3062" s="4">
        <v>-1294.04</v>
      </c>
      <c r="P3062" s="4">
        <v>0</v>
      </c>
      <c r="Q3062" s="4">
        <v>2205.96</v>
      </c>
      <c r="R3062" s="4">
        <v>0</v>
      </c>
      <c r="S3062" s="4">
        <v>2205.96</v>
      </c>
      <c r="T3062" s="4">
        <v>2205.96</v>
      </c>
      <c r="U3062" s="4">
        <v>0</v>
      </c>
      <c r="V3062" s="4">
        <v>0</v>
      </c>
      <c r="W3062" s="4">
        <v>0</v>
      </c>
      <c r="X3062" s="3" t="s">
        <v>127</v>
      </c>
    </row>
    <row r="3063" spans="1:24" ht="15.75" customHeight="1">
      <c r="A3063" s="3" t="s">
        <v>118</v>
      </c>
      <c r="B3063" s="3" t="s">
        <v>747</v>
      </c>
      <c r="C3063" s="3" t="s">
        <v>845</v>
      </c>
      <c r="D3063" s="3" t="s">
        <v>1973</v>
      </c>
      <c r="E3063" s="3" t="s">
        <v>1974</v>
      </c>
      <c r="F3063" s="3" t="s">
        <v>1453</v>
      </c>
      <c r="G3063" s="3" t="s">
        <v>1454</v>
      </c>
      <c r="H3063" s="3" t="s">
        <v>2042</v>
      </c>
      <c r="I3063" s="3" t="s">
        <v>2043</v>
      </c>
      <c r="J3063" s="3" t="s">
        <v>123</v>
      </c>
      <c r="K3063" s="3" t="s">
        <v>631</v>
      </c>
      <c r="L3063" s="3" t="s">
        <v>2033</v>
      </c>
      <c r="M3063" s="3" t="s">
        <v>126</v>
      </c>
      <c r="N3063" s="4">
        <v>90.13</v>
      </c>
      <c r="O3063" s="4">
        <v>-90.13</v>
      </c>
      <c r="P3063" s="4">
        <v>0</v>
      </c>
      <c r="Q3063" s="4">
        <v>0</v>
      </c>
      <c r="R3063" s="4">
        <v>0</v>
      </c>
      <c r="S3063" s="4">
        <v>0</v>
      </c>
      <c r="T3063" s="4">
        <v>0</v>
      </c>
      <c r="U3063" s="4">
        <v>0</v>
      </c>
      <c r="V3063" s="4">
        <v>0</v>
      </c>
      <c r="W3063" s="4">
        <v>0</v>
      </c>
      <c r="X3063" s="3" t="s">
        <v>127</v>
      </c>
    </row>
    <row r="3064" spans="1:24" ht="15.75" customHeight="1">
      <c r="A3064" s="3" t="s">
        <v>118</v>
      </c>
      <c r="B3064" s="3" t="s">
        <v>747</v>
      </c>
      <c r="C3064" s="3" t="s">
        <v>845</v>
      </c>
      <c r="D3064" s="3" t="s">
        <v>1973</v>
      </c>
      <c r="E3064" s="3" t="s">
        <v>1974</v>
      </c>
      <c r="F3064" s="3" t="s">
        <v>1453</v>
      </c>
      <c r="G3064" s="3" t="s">
        <v>1454</v>
      </c>
      <c r="H3064" s="3" t="s">
        <v>2042</v>
      </c>
      <c r="I3064" s="3" t="s">
        <v>2043</v>
      </c>
      <c r="J3064" s="3" t="s">
        <v>123</v>
      </c>
      <c r="K3064" s="3" t="s">
        <v>328</v>
      </c>
      <c r="L3064" s="3" t="s">
        <v>2015</v>
      </c>
      <c r="M3064" s="3" t="s">
        <v>126</v>
      </c>
      <c r="N3064" s="4">
        <v>20</v>
      </c>
      <c r="O3064" s="4">
        <v>-20</v>
      </c>
      <c r="P3064" s="4">
        <v>0</v>
      </c>
      <c r="Q3064" s="4">
        <v>0</v>
      </c>
      <c r="R3064" s="4">
        <v>0</v>
      </c>
      <c r="S3064" s="4">
        <v>0</v>
      </c>
      <c r="T3064" s="4">
        <v>0</v>
      </c>
      <c r="U3064" s="4">
        <v>0</v>
      </c>
      <c r="V3064" s="4">
        <v>0</v>
      </c>
      <c r="W3064" s="4">
        <v>0</v>
      </c>
      <c r="X3064" s="3" t="s">
        <v>127</v>
      </c>
    </row>
    <row r="3065" spans="1:24" ht="15.75" customHeight="1">
      <c r="A3065" s="3" t="s">
        <v>118</v>
      </c>
      <c r="B3065" s="3" t="s">
        <v>747</v>
      </c>
      <c r="C3065" s="3" t="s">
        <v>845</v>
      </c>
      <c r="D3065" s="3" t="s">
        <v>1973</v>
      </c>
      <c r="E3065" s="3" t="s">
        <v>1974</v>
      </c>
      <c r="F3065" s="3" t="s">
        <v>1453</v>
      </c>
      <c r="G3065" s="3" t="s">
        <v>1454</v>
      </c>
      <c r="H3065" s="3" t="s">
        <v>2042</v>
      </c>
      <c r="I3065" s="3" t="s">
        <v>2043</v>
      </c>
      <c r="J3065" s="3" t="s">
        <v>123</v>
      </c>
      <c r="K3065" s="3" t="s">
        <v>188</v>
      </c>
      <c r="L3065" s="3" t="s">
        <v>2034</v>
      </c>
      <c r="M3065" s="3" t="s">
        <v>126</v>
      </c>
      <c r="N3065" s="4">
        <v>2400</v>
      </c>
      <c r="O3065" s="4">
        <v>-2400</v>
      </c>
      <c r="P3065" s="4">
        <v>0</v>
      </c>
      <c r="Q3065" s="4">
        <v>0</v>
      </c>
      <c r="R3065" s="4">
        <v>0</v>
      </c>
      <c r="S3065" s="4">
        <v>0</v>
      </c>
      <c r="T3065" s="4">
        <v>0</v>
      </c>
      <c r="U3065" s="4">
        <v>0</v>
      </c>
      <c r="V3065" s="4">
        <v>0</v>
      </c>
      <c r="W3065" s="4">
        <v>0</v>
      </c>
      <c r="X3065" s="3" t="s">
        <v>127</v>
      </c>
    </row>
    <row r="3066" spans="1:24" ht="15.75" customHeight="1">
      <c r="A3066" s="3" t="s">
        <v>118</v>
      </c>
      <c r="B3066" s="3" t="s">
        <v>747</v>
      </c>
      <c r="C3066" s="3" t="s">
        <v>845</v>
      </c>
      <c r="D3066" s="3" t="s">
        <v>1973</v>
      </c>
      <c r="E3066" s="3" t="s">
        <v>1974</v>
      </c>
      <c r="F3066" s="3" t="s">
        <v>1453</v>
      </c>
      <c r="G3066" s="3" t="s">
        <v>1454</v>
      </c>
      <c r="H3066" s="3" t="s">
        <v>2042</v>
      </c>
      <c r="I3066" s="3" t="s">
        <v>2043</v>
      </c>
      <c r="J3066" s="3" t="s">
        <v>123</v>
      </c>
      <c r="K3066" s="3" t="s">
        <v>938</v>
      </c>
      <c r="L3066" s="3" t="s">
        <v>2036</v>
      </c>
      <c r="M3066" s="3" t="s">
        <v>126</v>
      </c>
      <c r="N3066" s="4">
        <v>2612</v>
      </c>
      <c r="O3066" s="4">
        <v>-2612</v>
      </c>
      <c r="P3066" s="4">
        <v>0</v>
      </c>
      <c r="Q3066" s="4">
        <v>0</v>
      </c>
      <c r="R3066" s="4">
        <v>0</v>
      </c>
      <c r="S3066" s="4">
        <v>0</v>
      </c>
      <c r="T3066" s="4">
        <v>0</v>
      </c>
      <c r="U3066" s="4">
        <v>0</v>
      </c>
      <c r="V3066" s="4">
        <v>0</v>
      </c>
      <c r="W3066" s="4">
        <v>0</v>
      </c>
      <c r="X3066" s="3" t="s">
        <v>127</v>
      </c>
    </row>
    <row r="3067" spans="1:24" ht="15.75" customHeight="1">
      <c r="A3067" s="3" t="s">
        <v>118</v>
      </c>
      <c r="B3067" s="3" t="s">
        <v>747</v>
      </c>
      <c r="C3067" s="3" t="s">
        <v>845</v>
      </c>
      <c r="D3067" s="3" t="s">
        <v>1973</v>
      </c>
      <c r="E3067" s="3" t="s">
        <v>1974</v>
      </c>
      <c r="F3067" s="3" t="s">
        <v>1453</v>
      </c>
      <c r="G3067" s="3" t="s">
        <v>1454</v>
      </c>
      <c r="H3067" s="3" t="s">
        <v>2042</v>
      </c>
      <c r="I3067" s="3" t="s">
        <v>2043</v>
      </c>
      <c r="J3067" s="3" t="s">
        <v>123</v>
      </c>
      <c r="K3067" s="3" t="s">
        <v>324</v>
      </c>
      <c r="L3067" s="3" t="s">
        <v>2029</v>
      </c>
      <c r="M3067" s="3" t="s">
        <v>126</v>
      </c>
      <c r="N3067" s="4">
        <v>500</v>
      </c>
      <c r="O3067" s="4">
        <v>-500</v>
      </c>
      <c r="P3067" s="4">
        <v>0</v>
      </c>
      <c r="Q3067" s="4">
        <v>0</v>
      </c>
      <c r="R3067" s="4">
        <v>0</v>
      </c>
      <c r="S3067" s="4">
        <v>0</v>
      </c>
      <c r="T3067" s="4">
        <v>0</v>
      </c>
      <c r="U3067" s="4">
        <v>0</v>
      </c>
      <c r="V3067" s="4">
        <v>0</v>
      </c>
      <c r="W3067" s="4">
        <v>0</v>
      </c>
      <c r="X3067" s="3" t="s">
        <v>127</v>
      </c>
    </row>
    <row r="3068" spans="1:24" ht="15.75" customHeight="1">
      <c r="A3068" s="3" t="s">
        <v>118</v>
      </c>
      <c r="B3068" s="3" t="s">
        <v>747</v>
      </c>
      <c r="C3068" s="3" t="s">
        <v>845</v>
      </c>
      <c r="D3068" s="3" t="s">
        <v>1973</v>
      </c>
      <c r="E3068" s="3" t="s">
        <v>1974</v>
      </c>
      <c r="F3068" s="3" t="s">
        <v>1453</v>
      </c>
      <c r="G3068" s="3" t="s">
        <v>1454</v>
      </c>
      <c r="H3068" s="3" t="s">
        <v>2042</v>
      </c>
      <c r="I3068" s="3" t="s">
        <v>2043</v>
      </c>
      <c r="J3068" s="3" t="s">
        <v>123</v>
      </c>
      <c r="K3068" s="3" t="s">
        <v>322</v>
      </c>
      <c r="L3068" s="3" t="s">
        <v>2044</v>
      </c>
      <c r="M3068" s="3" t="s">
        <v>126</v>
      </c>
      <c r="N3068" s="4">
        <v>270.70999999999998</v>
      </c>
      <c r="O3068" s="4">
        <v>-270.70999999999998</v>
      </c>
      <c r="P3068" s="4">
        <v>0</v>
      </c>
      <c r="Q3068" s="4">
        <v>0</v>
      </c>
      <c r="R3068" s="4">
        <v>0</v>
      </c>
      <c r="S3068" s="4">
        <v>0</v>
      </c>
      <c r="T3068" s="4">
        <v>0</v>
      </c>
      <c r="U3068" s="4">
        <v>0</v>
      </c>
      <c r="V3068" s="4">
        <v>0</v>
      </c>
      <c r="W3068" s="4">
        <v>0</v>
      </c>
      <c r="X3068" s="3" t="s">
        <v>127</v>
      </c>
    </row>
    <row r="3069" spans="1:24" ht="15.75" customHeight="1">
      <c r="A3069" s="3" t="s">
        <v>118</v>
      </c>
      <c r="B3069" s="3" t="s">
        <v>747</v>
      </c>
      <c r="C3069" s="3" t="s">
        <v>845</v>
      </c>
      <c r="D3069" s="3" t="s">
        <v>1973</v>
      </c>
      <c r="E3069" s="3" t="s">
        <v>1974</v>
      </c>
      <c r="F3069" s="3" t="s">
        <v>1453</v>
      </c>
      <c r="G3069" s="3" t="s">
        <v>1454</v>
      </c>
      <c r="H3069" s="3" t="s">
        <v>2045</v>
      </c>
      <c r="I3069" s="3" t="s">
        <v>2046</v>
      </c>
      <c r="J3069" s="3" t="s">
        <v>123</v>
      </c>
      <c r="K3069" s="3" t="s">
        <v>2005</v>
      </c>
      <c r="L3069" s="3" t="s">
        <v>2006</v>
      </c>
      <c r="M3069" s="3" t="s">
        <v>126</v>
      </c>
      <c r="N3069" s="4">
        <v>8592.7900000000009</v>
      </c>
      <c r="O3069" s="4">
        <v>0</v>
      </c>
      <c r="P3069" s="4">
        <v>0</v>
      </c>
      <c r="Q3069" s="4">
        <v>8592.7900000000009</v>
      </c>
      <c r="R3069" s="4">
        <v>0</v>
      </c>
      <c r="S3069" s="4">
        <v>4011.82</v>
      </c>
      <c r="T3069" s="4">
        <v>4011.82</v>
      </c>
      <c r="U3069" s="4">
        <v>4580.97</v>
      </c>
      <c r="V3069" s="4">
        <v>4580.97</v>
      </c>
      <c r="W3069" s="4">
        <v>4580.97</v>
      </c>
      <c r="X3069" s="3" t="s">
        <v>127</v>
      </c>
    </row>
    <row r="3070" spans="1:24" ht="15.75" customHeight="1">
      <c r="A3070" s="3" t="s">
        <v>118</v>
      </c>
      <c r="B3070" s="3" t="s">
        <v>747</v>
      </c>
      <c r="C3070" s="3" t="s">
        <v>845</v>
      </c>
      <c r="D3070" s="3" t="s">
        <v>1973</v>
      </c>
      <c r="E3070" s="3" t="s">
        <v>1974</v>
      </c>
      <c r="F3070" s="3" t="s">
        <v>1453</v>
      </c>
      <c r="G3070" s="3" t="s">
        <v>1454</v>
      </c>
      <c r="H3070" s="3" t="s">
        <v>2045</v>
      </c>
      <c r="I3070" s="3" t="s">
        <v>2046</v>
      </c>
      <c r="J3070" s="3" t="s">
        <v>123</v>
      </c>
      <c r="K3070" s="3" t="s">
        <v>2007</v>
      </c>
      <c r="L3070" s="3" t="s">
        <v>2008</v>
      </c>
      <c r="M3070" s="3" t="s">
        <v>126</v>
      </c>
      <c r="N3070" s="4">
        <v>4844.3100000000004</v>
      </c>
      <c r="O3070" s="4">
        <v>0</v>
      </c>
      <c r="P3070" s="4">
        <v>0</v>
      </c>
      <c r="Q3070" s="4">
        <v>4844.3100000000004</v>
      </c>
      <c r="R3070" s="4">
        <v>0</v>
      </c>
      <c r="S3070" s="4">
        <v>1694.38</v>
      </c>
      <c r="T3070" s="4">
        <v>1694.38</v>
      </c>
      <c r="U3070" s="4">
        <v>3149.93</v>
      </c>
      <c r="V3070" s="4">
        <v>3149.93</v>
      </c>
      <c r="W3070" s="4">
        <v>3149.93</v>
      </c>
      <c r="X3070" s="3" t="s">
        <v>127</v>
      </c>
    </row>
    <row r="3071" spans="1:24" ht="15.75" customHeight="1">
      <c r="A3071" s="3" t="s">
        <v>118</v>
      </c>
      <c r="B3071" s="3" t="s">
        <v>747</v>
      </c>
      <c r="C3071" s="3" t="s">
        <v>845</v>
      </c>
      <c r="D3071" s="3" t="s">
        <v>1973</v>
      </c>
      <c r="E3071" s="3" t="s">
        <v>1974</v>
      </c>
      <c r="F3071" s="3" t="s">
        <v>1453</v>
      </c>
      <c r="G3071" s="3" t="s">
        <v>1454</v>
      </c>
      <c r="H3071" s="3" t="s">
        <v>2045</v>
      </c>
      <c r="I3071" s="3" t="s">
        <v>2046</v>
      </c>
      <c r="J3071" s="3" t="s">
        <v>123</v>
      </c>
      <c r="K3071" s="3" t="s">
        <v>513</v>
      </c>
      <c r="L3071" s="3" t="s">
        <v>2009</v>
      </c>
      <c r="M3071" s="3" t="s">
        <v>126</v>
      </c>
      <c r="N3071" s="4">
        <v>2496.5700000000002</v>
      </c>
      <c r="O3071" s="4">
        <v>0</v>
      </c>
      <c r="P3071" s="4">
        <v>0</v>
      </c>
      <c r="Q3071" s="4">
        <v>2496.5700000000002</v>
      </c>
      <c r="R3071" s="4">
        <v>0</v>
      </c>
      <c r="S3071" s="4">
        <v>1060.22</v>
      </c>
      <c r="T3071" s="4">
        <v>431.01</v>
      </c>
      <c r="U3071" s="4">
        <v>1436.35</v>
      </c>
      <c r="V3071" s="4">
        <v>2065.56</v>
      </c>
      <c r="W3071" s="4">
        <v>1436.35</v>
      </c>
      <c r="X3071" s="3" t="s">
        <v>127</v>
      </c>
    </row>
    <row r="3072" spans="1:24" ht="15.75" customHeight="1">
      <c r="A3072" s="3" t="s">
        <v>118</v>
      </c>
      <c r="B3072" s="3" t="s">
        <v>747</v>
      </c>
      <c r="C3072" s="3" t="s">
        <v>845</v>
      </c>
      <c r="D3072" s="3" t="s">
        <v>1973</v>
      </c>
      <c r="E3072" s="3" t="s">
        <v>1974</v>
      </c>
      <c r="F3072" s="3" t="s">
        <v>1453</v>
      </c>
      <c r="G3072" s="3" t="s">
        <v>1454</v>
      </c>
      <c r="H3072" s="3" t="s">
        <v>2045</v>
      </c>
      <c r="I3072" s="3" t="s">
        <v>2046</v>
      </c>
      <c r="J3072" s="3" t="s">
        <v>123</v>
      </c>
      <c r="K3072" s="3" t="s">
        <v>607</v>
      </c>
      <c r="L3072" s="3" t="s">
        <v>2020</v>
      </c>
      <c r="M3072" s="3" t="s">
        <v>126</v>
      </c>
      <c r="N3072" s="4">
        <v>2416.1799999999998</v>
      </c>
      <c r="O3072" s="4">
        <v>0</v>
      </c>
      <c r="P3072" s="4">
        <v>0</v>
      </c>
      <c r="Q3072" s="4">
        <v>2416.1799999999998</v>
      </c>
      <c r="R3072" s="4">
        <v>0</v>
      </c>
      <c r="S3072" s="4">
        <v>1298.5</v>
      </c>
      <c r="T3072" s="4">
        <v>678.4</v>
      </c>
      <c r="U3072" s="4">
        <v>1117.68</v>
      </c>
      <c r="V3072" s="4">
        <v>1737.78</v>
      </c>
      <c r="W3072" s="4">
        <v>1117.68</v>
      </c>
      <c r="X3072" s="3" t="s">
        <v>127</v>
      </c>
    </row>
    <row r="3073" spans="1:24" ht="15.75" customHeight="1">
      <c r="A3073" s="3" t="s">
        <v>118</v>
      </c>
      <c r="B3073" s="3" t="s">
        <v>747</v>
      </c>
      <c r="C3073" s="3" t="s">
        <v>845</v>
      </c>
      <c r="D3073" s="3" t="s">
        <v>1973</v>
      </c>
      <c r="E3073" s="3" t="s">
        <v>1974</v>
      </c>
      <c r="F3073" s="3" t="s">
        <v>1453</v>
      </c>
      <c r="G3073" s="3" t="s">
        <v>1454</v>
      </c>
      <c r="H3073" s="3" t="s">
        <v>2045</v>
      </c>
      <c r="I3073" s="3" t="s">
        <v>2046</v>
      </c>
      <c r="J3073" s="3" t="s">
        <v>123</v>
      </c>
      <c r="K3073" s="3" t="s">
        <v>224</v>
      </c>
      <c r="L3073" s="3" t="s">
        <v>2047</v>
      </c>
      <c r="M3073" s="3" t="s">
        <v>126</v>
      </c>
      <c r="N3073" s="4">
        <v>31615.95</v>
      </c>
      <c r="O3073" s="4">
        <v>-4617.6000000000004</v>
      </c>
      <c r="P3073" s="4">
        <v>0</v>
      </c>
      <c r="Q3073" s="4">
        <v>26998.35</v>
      </c>
      <c r="R3073" s="4">
        <v>0</v>
      </c>
      <c r="S3073" s="4">
        <v>26998.35</v>
      </c>
      <c r="T3073" s="4">
        <v>12191.1</v>
      </c>
      <c r="U3073" s="4">
        <v>0</v>
      </c>
      <c r="V3073" s="4">
        <v>14807.25</v>
      </c>
      <c r="W3073" s="4">
        <v>0</v>
      </c>
      <c r="X3073" s="3" t="s">
        <v>127</v>
      </c>
    </row>
    <row r="3074" spans="1:24" ht="15.75" customHeight="1">
      <c r="A3074" s="3" t="s">
        <v>118</v>
      </c>
      <c r="B3074" s="3" t="s">
        <v>747</v>
      </c>
      <c r="C3074" s="3" t="s">
        <v>845</v>
      </c>
      <c r="D3074" s="3" t="s">
        <v>1973</v>
      </c>
      <c r="E3074" s="3" t="s">
        <v>1974</v>
      </c>
      <c r="F3074" s="3" t="s">
        <v>1453</v>
      </c>
      <c r="G3074" s="3" t="s">
        <v>1454</v>
      </c>
      <c r="H3074" s="3" t="s">
        <v>2045</v>
      </c>
      <c r="I3074" s="3" t="s">
        <v>2046</v>
      </c>
      <c r="J3074" s="3" t="s">
        <v>123</v>
      </c>
      <c r="K3074" s="3" t="s">
        <v>148</v>
      </c>
      <c r="L3074" s="3" t="s">
        <v>1459</v>
      </c>
      <c r="M3074" s="3" t="s">
        <v>126</v>
      </c>
      <c r="N3074" s="4">
        <v>470281</v>
      </c>
      <c r="O3074" s="4">
        <v>-91291.9</v>
      </c>
      <c r="P3074" s="4">
        <v>0</v>
      </c>
      <c r="Q3074" s="4">
        <v>378989.1</v>
      </c>
      <c r="R3074" s="4">
        <v>0</v>
      </c>
      <c r="S3074" s="4">
        <v>297545.09999999998</v>
      </c>
      <c r="T3074" s="4">
        <v>128879.83</v>
      </c>
      <c r="U3074" s="4">
        <v>81444</v>
      </c>
      <c r="V3074" s="4">
        <v>250109.27</v>
      </c>
      <c r="W3074" s="4">
        <v>81444</v>
      </c>
      <c r="X3074" s="3" t="s">
        <v>127</v>
      </c>
    </row>
    <row r="3075" spans="1:24" ht="15.75" customHeight="1">
      <c r="A3075" s="3" t="s">
        <v>118</v>
      </c>
      <c r="B3075" s="3" t="s">
        <v>747</v>
      </c>
      <c r="C3075" s="3" t="s">
        <v>845</v>
      </c>
      <c r="D3075" s="3" t="s">
        <v>1973</v>
      </c>
      <c r="E3075" s="3" t="s">
        <v>1974</v>
      </c>
      <c r="F3075" s="3" t="s">
        <v>1453</v>
      </c>
      <c r="G3075" s="3" t="s">
        <v>1454</v>
      </c>
      <c r="H3075" s="3" t="s">
        <v>2045</v>
      </c>
      <c r="I3075" s="3" t="s">
        <v>2046</v>
      </c>
      <c r="J3075" s="3" t="s">
        <v>123</v>
      </c>
      <c r="K3075" s="3" t="s">
        <v>2021</v>
      </c>
      <c r="L3075" s="3" t="s">
        <v>2022</v>
      </c>
      <c r="M3075" s="3" t="s">
        <v>126</v>
      </c>
      <c r="N3075" s="4">
        <v>0</v>
      </c>
      <c r="O3075" s="4">
        <v>6600</v>
      </c>
      <c r="P3075" s="4">
        <v>0</v>
      </c>
      <c r="Q3075" s="4">
        <v>6600</v>
      </c>
      <c r="R3075" s="4">
        <v>0</v>
      </c>
      <c r="S3075" s="4">
        <v>2664.62</v>
      </c>
      <c r="T3075" s="4">
        <v>1114.24</v>
      </c>
      <c r="U3075" s="4">
        <v>3935.38</v>
      </c>
      <c r="V3075" s="4">
        <v>5485.76</v>
      </c>
      <c r="W3075" s="4">
        <v>3935.38</v>
      </c>
      <c r="X3075" s="3" t="s">
        <v>127</v>
      </c>
    </row>
    <row r="3076" spans="1:24" ht="15.75" customHeight="1">
      <c r="A3076" s="3" t="s">
        <v>118</v>
      </c>
      <c r="B3076" s="3" t="s">
        <v>747</v>
      </c>
      <c r="C3076" s="3" t="s">
        <v>845</v>
      </c>
      <c r="D3076" s="3" t="s">
        <v>1973</v>
      </c>
      <c r="E3076" s="3" t="s">
        <v>1974</v>
      </c>
      <c r="F3076" s="3" t="s">
        <v>1453</v>
      </c>
      <c r="G3076" s="3" t="s">
        <v>1454</v>
      </c>
      <c r="H3076" s="3" t="s">
        <v>2045</v>
      </c>
      <c r="I3076" s="3" t="s">
        <v>2046</v>
      </c>
      <c r="J3076" s="3" t="s">
        <v>123</v>
      </c>
      <c r="K3076" s="3" t="s">
        <v>416</v>
      </c>
      <c r="L3076" s="3" t="s">
        <v>2028</v>
      </c>
      <c r="M3076" s="3" t="s">
        <v>126</v>
      </c>
      <c r="N3076" s="4">
        <v>6000</v>
      </c>
      <c r="O3076" s="4">
        <v>-6000</v>
      </c>
      <c r="P3076" s="4">
        <v>0</v>
      </c>
      <c r="Q3076" s="4">
        <v>0</v>
      </c>
      <c r="R3076" s="4">
        <v>0</v>
      </c>
      <c r="S3076" s="4">
        <v>0</v>
      </c>
      <c r="T3076" s="4">
        <v>0</v>
      </c>
      <c r="U3076" s="4">
        <v>0</v>
      </c>
      <c r="V3076" s="4">
        <v>0</v>
      </c>
      <c r="W3076" s="4">
        <v>0</v>
      </c>
      <c r="X3076" s="3" t="s">
        <v>127</v>
      </c>
    </row>
    <row r="3077" spans="1:24" ht="15.75" customHeight="1">
      <c r="A3077" s="3" t="s">
        <v>118</v>
      </c>
      <c r="B3077" s="3" t="s">
        <v>747</v>
      </c>
      <c r="C3077" s="3" t="s">
        <v>845</v>
      </c>
      <c r="D3077" s="3" t="s">
        <v>1973</v>
      </c>
      <c r="E3077" s="3" t="s">
        <v>1974</v>
      </c>
      <c r="F3077" s="3" t="s">
        <v>1453</v>
      </c>
      <c r="G3077" s="3" t="s">
        <v>1454</v>
      </c>
      <c r="H3077" s="3" t="s">
        <v>2045</v>
      </c>
      <c r="I3077" s="3" t="s">
        <v>2046</v>
      </c>
      <c r="J3077" s="3" t="s">
        <v>123</v>
      </c>
      <c r="K3077" s="3" t="s">
        <v>140</v>
      </c>
      <c r="L3077" s="3" t="s">
        <v>2010</v>
      </c>
      <c r="M3077" s="3" t="s">
        <v>126</v>
      </c>
      <c r="N3077" s="4">
        <v>13200</v>
      </c>
      <c r="O3077" s="4">
        <v>0</v>
      </c>
      <c r="P3077" s="4">
        <v>0</v>
      </c>
      <c r="Q3077" s="4">
        <v>13200</v>
      </c>
      <c r="R3077" s="4">
        <v>0</v>
      </c>
      <c r="S3077" s="4">
        <v>13200</v>
      </c>
      <c r="T3077" s="4">
        <v>3600</v>
      </c>
      <c r="U3077" s="4">
        <v>0</v>
      </c>
      <c r="V3077" s="4">
        <v>9600</v>
      </c>
      <c r="W3077" s="4">
        <v>0</v>
      </c>
      <c r="X3077" s="3" t="s">
        <v>127</v>
      </c>
    </row>
    <row r="3078" spans="1:24" ht="15.75" customHeight="1">
      <c r="A3078" s="3" t="s">
        <v>118</v>
      </c>
      <c r="B3078" s="3" t="s">
        <v>747</v>
      </c>
      <c r="C3078" s="3" t="s">
        <v>845</v>
      </c>
      <c r="D3078" s="3" t="s">
        <v>1973</v>
      </c>
      <c r="E3078" s="3" t="s">
        <v>1974</v>
      </c>
      <c r="F3078" s="3" t="s">
        <v>1453</v>
      </c>
      <c r="G3078" s="3" t="s">
        <v>1454</v>
      </c>
      <c r="H3078" s="3" t="s">
        <v>2045</v>
      </c>
      <c r="I3078" s="3" t="s">
        <v>2046</v>
      </c>
      <c r="J3078" s="3" t="s">
        <v>123</v>
      </c>
      <c r="K3078" s="3" t="s">
        <v>626</v>
      </c>
      <c r="L3078" s="3" t="s">
        <v>2024</v>
      </c>
      <c r="M3078" s="3" t="s">
        <v>126</v>
      </c>
      <c r="N3078" s="4">
        <v>6600</v>
      </c>
      <c r="O3078" s="4">
        <v>-6600</v>
      </c>
      <c r="P3078" s="4">
        <v>0</v>
      </c>
      <c r="Q3078" s="4">
        <v>0</v>
      </c>
      <c r="R3078" s="4">
        <v>0</v>
      </c>
      <c r="S3078" s="4">
        <v>0</v>
      </c>
      <c r="T3078" s="4">
        <v>0</v>
      </c>
      <c r="U3078" s="4">
        <v>0</v>
      </c>
      <c r="V3078" s="4">
        <v>0</v>
      </c>
      <c r="W3078" s="4">
        <v>0</v>
      </c>
      <c r="X3078" s="3" t="s">
        <v>127</v>
      </c>
    </row>
    <row r="3079" spans="1:24" ht="15.75" customHeight="1">
      <c r="A3079" s="3" t="s">
        <v>118</v>
      </c>
      <c r="B3079" s="3" t="s">
        <v>747</v>
      </c>
      <c r="C3079" s="3" t="s">
        <v>845</v>
      </c>
      <c r="D3079" s="3" t="s">
        <v>1973</v>
      </c>
      <c r="E3079" s="3" t="s">
        <v>1974</v>
      </c>
      <c r="F3079" s="3" t="s">
        <v>1453</v>
      </c>
      <c r="G3079" s="3" t="s">
        <v>1454</v>
      </c>
      <c r="H3079" s="3" t="s">
        <v>2045</v>
      </c>
      <c r="I3079" s="3" t="s">
        <v>2046</v>
      </c>
      <c r="J3079" s="3" t="s">
        <v>123</v>
      </c>
      <c r="K3079" s="3" t="s">
        <v>132</v>
      </c>
      <c r="L3079" s="3" t="s">
        <v>2011</v>
      </c>
      <c r="M3079" s="3" t="s">
        <v>126</v>
      </c>
      <c r="N3079" s="4">
        <v>2088.8000000000002</v>
      </c>
      <c r="O3079" s="4">
        <v>-2088.8000000000002</v>
      </c>
      <c r="P3079" s="4">
        <v>0</v>
      </c>
      <c r="Q3079" s="4">
        <v>0</v>
      </c>
      <c r="R3079" s="4">
        <v>0</v>
      </c>
      <c r="S3079" s="4">
        <v>0</v>
      </c>
      <c r="T3079" s="4">
        <v>0</v>
      </c>
      <c r="U3079" s="4">
        <v>0</v>
      </c>
      <c r="V3079" s="4">
        <v>0</v>
      </c>
      <c r="W3079" s="4">
        <v>0</v>
      </c>
      <c r="X3079" s="3" t="s">
        <v>127</v>
      </c>
    </row>
    <row r="3080" spans="1:24" ht="15.75" customHeight="1">
      <c r="A3080" s="3" t="s">
        <v>118</v>
      </c>
      <c r="B3080" s="3" t="s">
        <v>747</v>
      </c>
      <c r="C3080" s="3" t="s">
        <v>845</v>
      </c>
      <c r="D3080" s="3" t="s">
        <v>1973</v>
      </c>
      <c r="E3080" s="3" t="s">
        <v>1974</v>
      </c>
      <c r="F3080" s="3" t="s">
        <v>1453</v>
      </c>
      <c r="G3080" s="3" t="s">
        <v>1454</v>
      </c>
      <c r="H3080" s="3" t="s">
        <v>2045</v>
      </c>
      <c r="I3080" s="3" t="s">
        <v>2046</v>
      </c>
      <c r="J3080" s="3" t="s">
        <v>123</v>
      </c>
      <c r="K3080" s="3" t="s">
        <v>359</v>
      </c>
      <c r="L3080" s="3" t="s">
        <v>2012</v>
      </c>
      <c r="M3080" s="3" t="s">
        <v>126</v>
      </c>
      <c r="N3080" s="4">
        <v>9800</v>
      </c>
      <c r="O3080" s="4">
        <v>-3689.2</v>
      </c>
      <c r="P3080" s="4">
        <v>0</v>
      </c>
      <c r="Q3080" s="4">
        <v>6110.8</v>
      </c>
      <c r="R3080" s="4">
        <v>0</v>
      </c>
      <c r="S3080" s="4">
        <v>1910.8</v>
      </c>
      <c r="T3080" s="4">
        <v>1910.8</v>
      </c>
      <c r="U3080" s="4">
        <v>4200</v>
      </c>
      <c r="V3080" s="4">
        <v>4200</v>
      </c>
      <c r="W3080" s="4">
        <v>4200</v>
      </c>
      <c r="X3080" s="3" t="s">
        <v>127</v>
      </c>
    </row>
    <row r="3081" spans="1:24" ht="15.75" customHeight="1">
      <c r="A3081" s="3" t="s">
        <v>118</v>
      </c>
      <c r="B3081" s="3" t="s">
        <v>747</v>
      </c>
      <c r="C3081" s="3" t="s">
        <v>845</v>
      </c>
      <c r="D3081" s="3" t="s">
        <v>1973</v>
      </c>
      <c r="E3081" s="3" t="s">
        <v>1974</v>
      </c>
      <c r="F3081" s="3" t="s">
        <v>1453</v>
      </c>
      <c r="G3081" s="3" t="s">
        <v>1454</v>
      </c>
      <c r="H3081" s="3" t="s">
        <v>2045</v>
      </c>
      <c r="I3081" s="3" t="s">
        <v>2046</v>
      </c>
      <c r="J3081" s="3" t="s">
        <v>123</v>
      </c>
      <c r="K3081" s="3" t="s">
        <v>930</v>
      </c>
      <c r="L3081" s="3" t="s">
        <v>2048</v>
      </c>
      <c r="M3081" s="3" t="s">
        <v>126</v>
      </c>
      <c r="N3081" s="4">
        <v>2300</v>
      </c>
      <c r="O3081" s="4">
        <v>0</v>
      </c>
      <c r="P3081" s="4">
        <v>0</v>
      </c>
      <c r="Q3081" s="4">
        <v>2300</v>
      </c>
      <c r="R3081" s="4">
        <v>0</v>
      </c>
      <c r="S3081" s="4">
        <v>369.81</v>
      </c>
      <c r="T3081" s="4">
        <v>369.81</v>
      </c>
      <c r="U3081" s="4">
        <v>1930.19</v>
      </c>
      <c r="V3081" s="4">
        <v>1930.19</v>
      </c>
      <c r="W3081" s="4">
        <v>1930.19</v>
      </c>
      <c r="X3081" s="3" t="s">
        <v>127</v>
      </c>
    </row>
    <row r="3082" spans="1:24" ht="15.75" customHeight="1">
      <c r="A3082" s="3" t="s">
        <v>118</v>
      </c>
      <c r="B3082" s="3" t="s">
        <v>747</v>
      </c>
      <c r="C3082" s="3" t="s">
        <v>845</v>
      </c>
      <c r="D3082" s="3" t="s">
        <v>1973</v>
      </c>
      <c r="E3082" s="3" t="s">
        <v>1974</v>
      </c>
      <c r="F3082" s="3" t="s">
        <v>1453</v>
      </c>
      <c r="G3082" s="3" t="s">
        <v>1454</v>
      </c>
      <c r="H3082" s="3" t="s">
        <v>2045</v>
      </c>
      <c r="I3082" s="3" t="s">
        <v>2046</v>
      </c>
      <c r="J3082" s="3" t="s">
        <v>123</v>
      </c>
      <c r="K3082" s="3" t="s">
        <v>144</v>
      </c>
      <c r="L3082" s="3" t="s">
        <v>2013</v>
      </c>
      <c r="M3082" s="3" t="s">
        <v>126</v>
      </c>
      <c r="N3082" s="4">
        <v>1200</v>
      </c>
      <c r="O3082" s="4">
        <v>0</v>
      </c>
      <c r="P3082" s="4">
        <v>0</v>
      </c>
      <c r="Q3082" s="4">
        <v>1200</v>
      </c>
      <c r="R3082" s="4">
        <v>0</v>
      </c>
      <c r="S3082" s="4">
        <v>215.98</v>
      </c>
      <c r="T3082" s="4">
        <v>215.98</v>
      </c>
      <c r="U3082" s="4">
        <v>984.02</v>
      </c>
      <c r="V3082" s="4">
        <v>984.02</v>
      </c>
      <c r="W3082" s="4">
        <v>984.02</v>
      </c>
      <c r="X3082" s="3" t="s">
        <v>127</v>
      </c>
    </row>
    <row r="3083" spans="1:24" ht="15.75" customHeight="1">
      <c r="A3083" s="3" t="s">
        <v>118</v>
      </c>
      <c r="B3083" s="3" t="s">
        <v>747</v>
      </c>
      <c r="C3083" s="3" t="s">
        <v>845</v>
      </c>
      <c r="D3083" s="3" t="s">
        <v>1973</v>
      </c>
      <c r="E3083" s="3" t="s">
        <v>1974</v>
      </c>
      <c r="F3083" s="3" t="s">
        <v>1453</v>
      </c>
      <c r="G3083" s="3" t="s">
        <v>1454</v>
      </c>
      <c r="H3083" s="3" t="s">
        <v>2045</v>
      </c>
      <c r="I3083" s="3" t="s">
        <v>2046</v>
      </c>
      <c r="J3083" s="3" t="s">
        <v>123</v>
      </c>
      <c r="K3083" s="3" t="s">
        <v>174</v>
      </c>
      <c r="L3083" s="3" t="s">
        <v>2014</v>
      </c>
      <c r="M3083" s="3" t="s">
        <v>126</v>
      </c>
      <c r="N3083" s="4">
        <v>3911.5</v>
      </c>
      <c r="O3083" s="4">
        <v>-3911.5</v>
      </c>
      <c r="P3083" s="4">
        <v>0</v>
      </c>
      <c r="Q3083" s="4">
        <v>0</v>
      </c>
      <c r="R3083" s="4">
        <v>0</v>
      </c>
      <c r="S3083" s="4">
        <v>0</v>
      </c>
      <c r="T3083" s="4">
        <v>0</v>
      </c>
      <c r="U3083" s="4">
        <v>0</v>
      </c>
      <c r="V3083" s="4">
        <v>0</v>
      </c>
      <c r="W3083" s="4">
        <v>0</v>
      </c>
      <c r="X3083" s="3" t="s">
        <v>127</v>
      </c>
    </row>
    <row r="3084" spans="1:24" ht="15.75" customHeight="1">
      <c r="A3084" s="3" t="s">
        <v>118</v>
      </c>
      <c r="B3084" s="3" t="s">
        <v>747</v>
      </c>
      <c r="C3084" s="3" t="s">
        <v>845</v>
      </c>
      <c r="D3084" s="3" t="s">
        <v>1973</v>
      </c>
      <c r="E3084" s="3" t="s">
        <v>1974</v>
      </c>
      <c r="F3084" s="3" t="s">
        <v>1453</v>
      </c>
      <c r="G3084" s="3" t="s">
        <v>1454</v>
      </c>
      <c r="H3084" s="3" t="s">
        <v>2045</v>
      </c>
      <c r="I3084" s="3" t="s">
        <v>2046</v>
      </c>
      <c r="J3084" s="3" t="s">
        <v>123</v>
      </c>
      <c r="K3084" s="3" t="s">
        <v>631</v>
      </c>
      <c r="L3084" s="3" t="s">
        <v>2033</v>
      </c>
      <c r="M3084" s="3" t="s">
        <v>126</v>
      </c>
      <c r="N3084" s="4">
        <v>2900</v>
      </c>
      <c r="O3084" s="4">
        <v>-2900</v>
      </c>
      <c r="P3084" s="4">
        <v>0</v>
      </c>
      <c r="Q3084" s="4">
        <v>0</v>
      </c>
      <c r="R3084" s="4">
        <v>0</v>
      </c>
      <c r="S3084" s="4">
        <v>0</v>
      </c>
      <c r="T3084" s="4">
        <v>0</v>
      </c>
      <c r="U3084" s="4">
        <v>0</v>
      </c>
      <c r="V3084" s="4">
        <v>0</v>
      </c>
      <c r="W3084" s="4">
        <v>0</v>
      </c>
      <c r="X3084" s="3" t="s">
        <v>127</v>
      </c>
    </row>
    <row r="3085" spans="1:24" ht="15.75" customHeight="1">
      <c r="A3085" s="3" t="s">
        <v>118</v>
      </c>
      <c r="B3085" s="3" t="s">
        <v>747</v>
      </c>
      <c r="C3085" s="3" t="s">
        <v>845</v>
      </c>
      <c r="D3085" s="3" t="s">
        <v>1973</v>
      </c>
      <c r="E3085" s="3" t="s">
        <v>1974</v>
      </c>
      <c r="F3085" s="3" t="s">
        <v>1453</v>
      </c>
      <c r="G3085" s="3" t="s">
        <v>1454</v>
      </c>
      <c r="H3085" s="3" t="s">
        <v>2045</v>
      </c>
      <c r="I3085" s="3" t="s">
        <v>2046</v>
      </c>
      <c r="J3085" s="3" t="s">
        <v>123</v>
      </c>
      <c r="K3085" s="3" t="s">
        <v>328</v>
      </c>
      <c r="L3085" s="3" t="s">
        <v>2015</v>
      </c>
      <c r="M3085" s="3" t="s">
        <v>126</v>
      </c>
      <c r="N3085" s="4">
        <v>15000</v>
      </c>
      <c r="O3085" s="4">
        <v>-15000</v>
      </c>
      <c r="P3085" s="4">
        <v>0</v>
      </c>
      <c r="Q3085" s="4">
        <v>0</v>
      </c>
      <c r="R3085" s="4">
        <v>0</v>
      </c>
      <c r="S3085" s="4">
        <v>0</v>
      </c>
      <c r="T3085" s="4">
        <v>0</v>
      </c>
      <c r="U3085" s="4">
        <v>0</v>
      </c>
      <c r="V3085" s="4">
        <v>0</v>
      </c>
      <c r="W3085" s="4">
        <v>0</v>
      </c>
      <c r="X3085" s="3" t="s">
        <v>127</v>
      </c>
    </row>
    <row r="3086" spans="1:24" ht="15.75" customHeight="1">
      <c r="A3086" s="3" t="s">
        <v>118</v>
      </c>
      <c r="B3086" s="3" t="s">
        <v>747</v>
      </c>
      <c r="C3086" s="3" t="s">
        <v>845</v>
      </c>
      <c r="D3086" s="3" t="s">
        <v>1973</v>
      </c>
      <c r="E3086" s="3" t="s">
        <v>1974</v>
      </c>
      <c r="F3086" s="3" t="s">
        <v>1453</v>
      </c>
      <c r="G3086" s="3" t="s">
        <v>1454</v>
      </c>
      <c r="H3086" s="3" t="s">
        <v>2045</v>
      </c>
      <c r="I3086" s="3" t="s">
        <v>2046</v>
      </c>
      <c r="J3086" s="3" t="s">
        <v>123</v>
      </c>
      <c r="K3086" s="3" t="s">
        <v>188</v>
      </c>
      <c r="L3086" s="3" t="s">
        <v>2034</v>
      </c>
      <c r="M3086" s="3" t="s">
        <v>126</v>
      </c>
      <c r="N3086" s="4">
        <v>64.22</v>
      </c>
      <c r="O3086" s="4">
        <v>-11.58</v>
      </c>
      <c r="P3086" s="4">
        <v>0</v>
      </c>
      <c r="Q3086" s="4">
        <v>52.64</v>
      </c>
      <c r="R3086" s="4">
        <v>0</v>
      </c>
      <c r="S3086" s="4">
        <v>52.64</v>
      </c>
      <c r="T3086" s="4">
        <v>52.64</v>
      </c>
      <c r="U3086" s="4">
        <v>0</v>
      </c>
      <c r="V3086" s="4">
        <v>0</v>
      </c>
      <c r="W3086" s="4">
        <v>0</v>
      </c>
      <c r="X3086" s="3" t="s">
        <v>127</v>
      </c>
    </row>
    <row r="3087" spans="1:24" ht="15.75" customHeight="1">
      <c r="A3087" s="3" t="s">
        <v>118</v>
      </c>
      <c r="B3087" s="3" t="s">
        <v>747</v>
      </c>
      <c r="C3087" s="3" t="s">
        <v>845</v>
      </c>
      <c r="D3087" s="3" t="s">
        <v>1973</v>
      </c>
      <c r="E3087" s="3" t="s">
        <v>1974</v>
      </c>
      <c r="F3087" s="3" t="s">
        <v>1453</v>
      </c>
      <c r="G3087" s="3" t="s">
        <v>1454</v>
      </c>
      <c r="H3087" s="3" t="s">
        <v>2045</v>
      </c>
      <c r="I3087" s="3" t="s">
        <v>2046</v>
      </c>
      <c r="J3087" s="3" t="s">
        <v>123</v>
      </c>
      <c r="K3087" s="3" t="s">
        <v>1911</v>
      </c>
      <c r="L3087" s="3" t="s">
        <v>2035</v>
      </c>
      <c r="M3087" s="3" t="s">
        <v>126</v>
      </c>
      <c r="N3087" s="4">
        <v>245.8</v>
      </c>
      <c r="O3087" s="4">
        <v>-161.19999999999999</v>
      </c>
      <c r="P3087" s="4">
        <v>0</v>
      </c>
      <c r="Q3087" s="4">
        <v>84.6</v>
      </c>
      <c r="R3087" s="4">
        <v>0</v>
      </c>
      <c r="S3087" s="4">
        <v>84.6</v>
      </c>
      <c r="T3087" s="4">
        <v>84.6</v>
      </c>
      <c r="U3087" s="4">
        <v>0</v>
      </c>
      <c r="V3087" s="4">
        <v>0</v>
      </c>
      <c r="W3087" s="4">
        <v>0</v>
      </c>
      <c r="X3087" s="3" t="s">
        <v>127</v>
      </c>
    </row>
    <row r="3088" spans="1:24" ht="15.75" customHeight="1">
      <c r="A3088" s="3" t="s">
        <v>118</v>
      </c>
      <c r="B3088" s="3" t="s">
        <v>747</v>
      </c>
      <c r="C3088" s="3" t="s">
        <v>845</v>
      </c>
      <c r="D3088" s="3" t="s">
        <v>1973</v>
      </c>
      <c r="E3088" s="3" t="s">
        <v>1974</v>
      </c>
      <c r="F3088" s="3" t="s">
        <v>1453</v>
      </c>
      <c r="G3088" s="3" t="s">
        <v>1454</v>
      </c>
      <c r="H3088" s="3" t="s">
        <v>2045</v>
      </c>
      <c r="I3088" s="3" t="s">
        <v>2046</v>
      </c>
      <c r="J3088" s="3" t="s">
        <v>123</v>
      </c>
      <c r="K3088" s="3" t="s">
        <v>938</v>
      </c>
      <c r="L3088" s="3" t="s">
        <v>2036</v>
      </c>
      <c r="M3088" s="3" t="s">
        <v>126</v>
      </c>
      <c r="N3088" s="4">
        <v>7185.61</v>
      </c>
      <c r="O3088" s="4">
        <v>27000</v>
      </c>
      <c r="P3088" s="4">
        <v>0</v>
      </c>
      <c r="Q3088" s="4">
        <v>34185.61</v>
      </c>
      <c r="R3088" s="4">
        <v>0</v>
      </c>
      <c r="S3088" s="4">
        <v>5647.2</v>
      </c>
      <c r="T3088" s="4">
        <v>5647.2</v>
      </c>
      <c r="U3088" s="4">
        <v>28538.41</v>
      </c>
      <c r="V3088" s="4">
        <v>28538.41</v>
      </c>
      <c r="W3088" s="4">
        <v>28538.41</v>
      </c>
      <c r="X3088" s="3" t="s">
        <v>127</v>
      </c>
    </row>
    <row r="3089" spans="1:24" ht="15.75" customHeight="1">
      <c r="A3089" s="3" t="s">
        <v>118</v>
      </c>
      <c r="B3089" s="3" t="s">
        <v>747</v>
      </c>
      <c r="C3089" s="3" t="s">
        <v>845</v>
      </c>
      <c r="D3089" s="3" t="s">
        <v>1973</v>
      </c>
      <c r="E3089" s="3" t="s">
        <v>1974</v>
      </c>
      <c r="F3089" s="3" t="s">
        <v>1453</v>
      </c>
      <c r="G3089" s="3" t="s">
        <v>1454</v>
      </c>
      <c r="H3089" s="3" t="s">
        <v>2049</v>
      </c>
      <c r="I3089" s="3" t="s">
        <v>2050</v>
      </c>
      <c r="J3089" s="3" t="s">
        <v>123</v>
      </c>
      <c r="K3089" s="3" t="s">
        <v>2005</v>
      </c>
      <c r="L3089" s="3" t="s">
        <v>2006</v>
      </c>
      <c r="M3089" s="3" t="s">
        <v>126</v>
      </c>
      <c r="N3089" s="4">
        <v>9258.52</v>
      </c>
      <c r="O3089" s="4">
        <v>0</v>
      </c>
      <c r="P3089" s="4">
        <v>0</v>
      </c>
      <c r="Q3089" s="4">
        <v>9258.52</v>
      </c>
      <c r="R3089" s="4">
        <v>0</v>
      </c>
      <c r="S3089" s="4">
        <v>2819.04</v>
      </c>
      <c r="T3089" s="4">
        <v>2819.04</v>
      </c>
      <c r="U3089" s="4">
        <v>6439.48</v>
      </c>
      <c r="V3089" s="4">
        <v>6439.48</v>
      </c>
      <c r="W3089" s="4">
        <v>6439.48</v>
      </c>
      <c r="X3089" s="3" t="s">
        <v>127</v>
      </c>
    </row>
    <row r="3090" spans="1:24" ht="15.75" customHeight="1">
      <c r="A3090" s="3" t="s">
        <v>118</v>
      </c>
      <c r="B3090" s="3" t="s">
        <v>747</v>
      </c>
      <c r="C3090" s="3" t="s">
        <v>845</v>
      </c>
      <c r="D3090" s="3" t="s">
        <v>1973</v>
      </c>
      <c r="E3090" s="3" t="s">
        <v>1974</v>
      </c>
      <c r="F3090" s="3" t="s">
        <v>1453</v>
      </c>
      <c r="G3090" s="3" t="s">
        <v>1454</v>
      </c>
      <c r="H3090" s="3" t="s">
        <v>2049</v>
      </c>
      <c r="I3090" s="3" t="s">
        <v>2050</v>
      </c>
      <c r="J3090" s="3" t="s">
        <v>123</v>
      </c>
      <c r="K3090" s="3" t="s">
        <v>2007</v>
      </c>
      <c r="L3090" s="3" t="s">
        <v>2008</v>
      </c>
      <c r="M3090" s="3" t="s">
        <v>126</v>
      </c>
      <c r="N3090" s="4">
        <v>9717.8700000000008</v>
      </c>
      <c r="O3090" s="4">
        <v>0</v>
      </c>
      <c r="P3090" s="4">
        <v>0</v>
      </c>
      <c r="Q3090" s="4">
        <v>9717.8700000000008</v>
      </c>
      <c r="R3090" s="4">
        <v>0</v>
      </c>
      <c r="S3090" s="4">
        <v>2463.44</v>
      </c>
      <c r="T3090" s="4">
        <v>2463.44</v>
      </c>
      <c r="U3090" s="4">
        <v>7254.43</v>
      </c>
      <c r="V3090" s="4">
        <v>7254.43</v>
      </c>
      <c r="W3090" s="4">
        <v>7254.43</v>
      </c>
      <c r="X3090" s="3" t="s">
        <v>127</v>
      </c>
    </row>
    <row r="3091" spans="1:24" ht="15.75" customHeight="1">
      <c r="A3091" s="3" t="s">
        <v>118</v>
      </c>
      <c r="B3091" s="3" t="s">
        <v>747</v>
      </c>
      <c r="C3091" s="3" t="s">
        <v>845</v>
      </c>
      <c r="D3091" s="3" t="s">
        <v>1973</v>
      </c>
      <c r="E3091" s="3" t="s">
        <v>1974</v>
      </c>
      <c r="F3091" s="3" t="s">
        <v>1453</v>
      </c>
      <c r="G3091" s="3" t="s">
        <v>1454</v>
      </c>
      <c r="H3091" s="3" t="s">
        <v>2049</v>
      </c>
      <c r="I3091" s="3" t="s">
        <v>2050</v>
      </c>
      <c r="J3091" s="3" t="s">
        <v>123</v>
      </c>
      <c r="K3091" s="3" t="s">
        <v>513</v>
      </c>
      <c r="L3091" s="3" t="s">
        <v>2009</v>
      </c>
      <c r="M3091" s="3" t="s">
        <v>126</v>
      </c>
      <c r="N3091" s="4">
        <v>10009.76</v>
      </c>
      <c r="O3091" s="4">
        <v>0</v>
      </c>
      <c r="P3091" s="4">
        <v>0</v>
      </c>
      <c r="Q3091" s="4">
        <v>10009.76</v>
      </c>
      <c r="R3091" s="4">
        <v>0</v>
      </c>
      <c r="S3091" s="4">
        <v>5843.51</v>
      </c>
      <c r="T3091" s="4">
        <v>1978.19</v>
      </c>
      <c r="U3091" s="4">
        <v>4166.25</v>
      </c>
      <c r="V3091" s="4">
        <v>8031.57</v>
      </c>
      <c r="W3091" s="4">
        <v>4166.25</v>
      </c>
      <c r="X3091" s="3" t="s">
        <v>127</v>
      </c>
    </row>
    <row r="3092" spans="1:24" ht="15.75" customHeight="1">
      <c r="A3092" s="3" t="s">
        <v>118</v>
      </c>
      <c r="B3092" s="3" t="s">
        <v>747</v>
      </c>
      <c r="C3092" s="3" t="s">
        <v>845</v>
      </c>
      <c r="D3092" s="3" t="s">
        <v>1973</v>
      </c>
      <c r="E3092" s="3" t="s">
        <v>1974</v>
      </c>
      <c r="F3092" s="3" t="s">
        <v>1453</v>
      </c>
      <c r="G3092" s="3" t="s">
        <v>1454</v>
      </c>
      <c r="H3092" s="3" t="s">
        <v>2049</v>
      </c>
      <c r="I3092" s="3" t="s">
        <v>2050</v>
      </c>
      <c r="J3092" s="3" t="s">
        <v>123</v>
      </c>
      <c r="K3092" s="3" t="s">
        <v>607</v>
      </c>
      <c r="L3092" s="3" t="s">
        <v>2020</v>
      </c>
      <c r="M3092" s="3" t="s">
        <v>126</v>
      </c>
      <c r="N3092" s="4">
        <v>270</v>
      </c>
      <c r="O3092" s="4">
        <v>0</v>
      </c>
      <c r="P3092" s="4">
        <v>0</v>
      </c>
      <c r="Q3092" s="4">
        <v>270</v>
      </c>
      <c r="R3092" s="4">
        <v>0</v>
      </c>
      <c r="S3092" s="4">
        <v>148.4</v>
      </c>
      <c r="T3092" s="4">
        <v>42.4</v>
      </c>
      <c r="U3092" s="4">
        <v>121.6</v>
      </c>
      <c r="V3092" s="4">
        <v>227.6</v>
      </c>
      <c r="W3092" s="4">
        <v>121.6</v>
      </c>
      <c r="X3092" s="3" t="s">
        <v>127</v>
      </c>
    </row>
    <row r="3093" spans="1:24" ht="15.75" customHeight="1">
      <c r="A3093" s="3" t="s">
        <v>118</v>
      </c>
      <c r="B3093" s="3" t="s">
        <v>747</v>
      </c>
      <c r="C3093" s="3" t="s">
        <v>845</v>
      </c>
      <c r="D3093" s="3" t="s">
        <v>1973</v>
      </c>
      <c r="E3093" s="3" t="s">
        <v>1974</v>
      </c>
      <c r="F3093" s="3" t="s">
        <v>1453</v>
      </c>
      <c r="G3093" s="3" t="s">
        <v>1454</v>
      </c>
      <c r="H3093" s="3" t="s">
        <v>2049</v>
      </c>
      <c r="I3093" s="3" t="s">
        <v>2050</v>
      </c>
      <c r="J3093" s="3" t="s">
        <v>123</v>
      </c>
      <c r="K3093" s="3" t="s">
        <v>148</v>
      </c>
      <c r="L3093" s="3" t="s">
        <v>1459</v>
      </c>
      <c r="M3093" s="3" t="s">
        <v>126</v>
      </c>
      <c r="N3093" s="4">
        <v>191634.32</v>
      </c>
      <c r="O3093" s="4">
        <v>-41205.75</v>
      </c>
      <c r="P3093" s="4">
        <v>0</v>
      </c>
      <c r="Q3093" s="4">
        <v>150428.57</v>
      </c>
      <c r="R3093" s="4">
        <v>0</v>
      </c>
      <c r="S3093" s="4">
        <v>105776.38</v>
      </c>
      <c r="T3093" s="4">
        <v>50285.73</v>
      </c>
      <c r="U3093" s="4">
        <v>44652.19</v>
      </c>
      <c r="V3093" s="4">
        <v>100142.84</v>
      </c>
      <c r="W3093" s="4">
        <v>44652.19</v>
      </c>
      <c r="X3093" s="3" t="s">
        <v>127</v>
      </c>
    </row>
    <row r="3094" spans="1:24" ht="15.75" customHeight="1">
      <c r="A3094" s="3" t="s">
        <v>118</v>
      </c>
      <c r="B3094" s="3" t="s">
        <v>747</v>
      </c>
      <c r="C3094" s="3" t="s">
        <v>845</v>
      </c>
      <c r="D3094" s="3" t="s">
        <v>1973</v>
      </c>
      <c r="E3094" s="3" t="s">
        <v>1974</v>
      </c>
      <c r="F3094" s="3" t="s">
        <v>1453</v>
      </c>
      <c r="G3094" s="3" t="s">
        <v>1454</v>
      </c>
      <c r="H3094" s="3" t="s">
        <v>2049</v>
      </c>
      <c r="I3094" s="3" t="s">
        <v>2050</v>
      </c>
      <c r="J3094" s="3" t="s">
        <v>123</v>
      </c>
      <c r="K3094" s="3" t="s">
        <v>2021</v>
      </c>
      <c r="L3094" s="3" t="s">
        <v>2022</v>
      </c>
      <c r="M3094" s="3" t="s">
        <v>126</v>
      </c>
      <c r="N3094" s="4">
        <v>0</v>
      </c>
      <c r="O3094" s="4">
        <v>250</v>
      </c>
      <c r="P3094" s="4">
        <v>0</v>
      </c>
      <c r="Q3094" s="4">
        <v>250</v>
      </c>
      <c r="R3094" s="4">
        <v>0</v>
      </c>
      <c r="S3094" s="4">
        <v>80.08</v>
      </c>
      <c r="T3094" s="4">
        <v>22.88</v>
      </c>
      <c r="U3094" s="4">
        <v>169.92</v>
      </c>
      <c r="V3094" s="4">
        <v>227.12</v>
      </c>
      <c r="W3094" s="4">
        <v>169.92</v>
      </c>
      <c r="X3094" s="3" t="s">
        <v>127</v>
      </c>
    </row>
    <row r="3095" spans="1:24" ht="15.75" customHeight="1">
      <c r="A3095" s="3" t="s">
        <v>118</v>
      </c>
      <c r="B3095" s="3" t="s">
        <v>747</v>
      </c>
      <c r="C3095" s="3" t="s">
        <v>845</v>
      </c>
      <c r="D3095" s="3" t="s">
        <v>1973</v>
      </c>
      <c r="E3095" s="3" t="s">
        <v>1974</v>
      </c>
      <c r="F3095" s="3" t="s">
        <v>1453</v>
      </c>
      <c r="G3095" s="3" t="s">
        <v>1454</v>
      </c>
      <c r="H3095" s="3" t="s">
        <v>2049</v>
      </c>
      <c r="I3095" s="3" t="s">
        <v>2050</v>
      </c>
      <c r="J3095" s="3" t="s">
        <v>123</v>
      </c>
      <c r="K3095" s="3" t="s">
        <v>140</v>
      </c>
      <c r="L3095" s="3" t="s">
        <v>2010</v>
      </c>
      <c r="M3095" s="3" t="s">
        <v>126</v>
      </c>
      <c r="N3095" s="4">
        <v>78748.42</v>
      </c>
      <c r="O3095" s="4">
        <v>39793</v>
      </c>
      <c r="P3095" s="4">
        <v>0</v>
      </c>
      <c r="Q3095" s="4">
        <v>118541.42</v>
      </c>
      <c r="R3095" s="4">
        <v>1752.4</v>
      </c>
      <c r="S3095" s="4">
        <v>94861.41</v>
      </c>
      <c r="T3095" s="4">
        <v>33641.910000000003</v>
      </c>
      <c r="U3095" s="4">
        <v>23680.01</v>
      </c>
      <c r="V3095" s="4">
        <v>84899.51</v>
      </c>
      <c r="W3095" s="4">
        <v>21927.61</v>
      </c>
      <c r="X3095" s="3" t="s">
        <v>127</v>
      </c>
    </row>
    <row r="3096" spans="1:24" ht="15.75" customHeight="1">
      <c r="A3096" s="3" t="s">
        <v>118</v>
      </c>
      <c r="B3096" s="3" t="s">
        <v>747</v>
      </c>
      <c r="C3096" s="3" t="s">
        <v>845</v>
      </c>
      <c r="D3096" s="3" t="s">
        <v>1973</v>
      </c>
      <c r="E3096" s="3" t="s">
        <v>1974</v>
      </c>
      <c r="F3096" s="3" t="s">
        <v>1453</v>
      </c>
      <c r="G3096" s="3" t="s">
        <v>1454</v>
      </c>
      <c r="H3096" s="3" t="s">
        <v>2049</v>
      </c>
      <c r="I3096" s="3" t="s">
        <v>2050</v>
      </c>
      <c r="J3096" s="3" t="s">
        <v>123</v>
      </c>
      <c r="K3096" s="3" t="s">
        <v>626</v>
      </c>
      <c r="L3096" s="3" t="s">
        <v>2024</v>
      </c>
      <c r="M3096" s="3" t="s">
        <v>126</v>
      </c>
      <c r="N3096" s="4">
        <v>250</v>
      </c>
      <c r="O3096" s="4">
        <v>-250</v>
      </c>
      <c r="P3096" s="4">
        <v>0</v>
      </c>
      <c r="Q3096" s="4">
        <v>0</v>
      </c>
      <c r="R3096" s="4">
        <v>0</v>
      </c>
      <c r="S3096" s="4">
        <v>0</v>
      </c>
      <c r="T3096" s="4">
        <v>0</v>
      </c>
      <c r="U3096" s="4">
        <v>0</v>
      </c>
      <c r="V3096" s="4">
        <v>0</v>
      </c>
      <c r="W3096" s="4">
        <v>0</v>
      </c>
      <c r="X3096" s="3" t="s">
        <v>127</v>
      </c>
    </row>
    <row r="3097" spans="1:24" ht="15.75" customHeight="1">
      <c r="A3097" s="3" t="s">
        <v>118</v>
      </c>
      <c r="B3097" s="3" t="s">
        <v>747</v>
      </c>
      <c r="C3097" s="3" t="s">
        <v>845</v>
      </c>
      <c r="D3097" s="3" t="s">
        <v>1973</v>
      </c>
      <c r="E3097" s="3" t="s">
        <v>1974</v>
      </c>
      <c r="F3097" s="3" t="s">
        <v>1453</v>
      </c>
      <c r="G3097" s="3" t="s">
        <v>1454</v>
      </c>
      <c r="H3097" s="3" t="s">
        <v>2049</v>
      </c>
      <c r="I3097" s="3" t="s">
        <v>2050</v>
      </c>
      <c r="J3097" s="3" t="s">
        <v>123</v>
      </c>
      <c r="K3097" s="3" t="s">
        <v>132</v>
      </c>
      <c r="L3097" s="3" t="s">
        <v>2011</v>
      </c>
      <c r="M3097" s="3" t="s">
        <v>126</v>
      </c>
      <c r="N3097" s="4">
        <v>4500</v>
      </c>
      <c r="O3097" s="4">
        <v>-4500</v>
      </c>
      <c r="P3097" s="4">
        <v>0</v>
      </c>
      <c r="Q3097" s="4">
        <v>0</v>
      </c>
      <c r="R3097" s="4">
        <v>0</v>
      </c>
      <c r="S3097" s="4">
        <v>0</v>
      </c>
      <c r="T3097" s="4">
        <v>0</v>
      </c>
      <c r="U3097" s="4">
        <v>0</v>
      </c>
      <c r="V3097" s="4">
        <v>0</v>
      </c>
      <c r="W3097" s="4">
        <v>0</v>
      </c>
      <c r="X3097" s="3" t="s">
        <v>127</v>
      </c>
    </row>
    <row r="3098" spans="1:24" ht="15.75" customHeight="1">
      <c r="A3098" s="3" t="s">
        <v>118</v>
      </c>
      <c r="B3098" s="3" t="s">
        <v>747</v>
      </c>
      <c r="C3098" s="3" t="s">
        <v>845</v>
      </c>
      <c r="D3098" s="3" t="s">
        <v>1973</v>
      </c>
      <c r="E3098" s="3" t="s">
        <v>1974</v>
      </c>
      <c r="F3098" s="3" t="s">
        <v>1453</v>
      </c>
      <c r="G3098" s="3" t="s">
        <v>1454</v>
      </c>
      <c r="H3098" s="3" t="s">
        <v>2049</v>
      </c>
      <c r="I3098" s="3" t="s">
        <v>2050</v>
      </c>
      <c r="J3098" s="3" t="s">
        <v>123</v>
      </c>
      <c r="K3098" s="3" t="s">
        <v>359</v>
      </c>
      <c r="L3098" s="3" t="s">
        <v>2012</v>
      </c>
      <c r="M3098" s="3" t="s">
        <v>126</v>
      </c>
      <c r="N3098" s="4">
        <v>6000</v>
      </c>
      <c r="O3098" s="4">
        <v>-2249.17</v>
      </c>
      <c r="P3098" s="4">
        <v>0</v>
      </c>
      <c r="Q3098" s="4">
        <v>3750.83</v>
      </c>
      <c r="R3098" s="4">
        <v>0</v>
      </c>
      <c r="S3098" s="4">
        <v>650.83000000000004</v>
      </c>
      <c r="T3098" s="4">
        <v>639.95000000000005</v>
      </c>
      <c r="U3098" s="4">
        <v>3100</v>
      </c>
      <c r="V3098" s="4">
        <v>3110.88</v>
      </c>
      <c r="W3098" s="4">
        <v>3100</v>
      </c>
      <c r="X3098" s="3" t="s">
        <v>127</v>
      </c>
    </row>
    <row r="3099" spans="1:24" ht="15.75" customHeight="1">
      <c r="A3099" s="3" t="s">
        <v>118</v>
      </c>
      <c r="B3099" s="3" t="s">
        <v>747</v>
      </c>
      <c r="C3099" s="3" t="s">
        <v>845</v>
      </c>
      <c r="D3099" s="3" t="s">
        <v>1973</v>
      </c>
      <c r="E3099" s="3" t="s">
        <v>1974</v>
      </c>
      <c r="F3099" s="3" t="s">
        <v>1453</v>
      </c>
      <c r="G3099" s="3" t="s">
        <v>1454</v>
      </c>
      <c r="H3099" s="3" t="s">
        <v>2049</v>
      </c>
      <c r="I3099" s="3" t="s">
        <v>2050</v>
      </c>
      <c r="J3099" s="3" t="s">
        <v>123</v>
      </c>
      <c r="K3099" s="3" t="s">
        <v>144</v>
      </c>
      <c r="L3099" s="3" t="s">
        <v>2013</v>
      </c>
      <c r="M3099" s="3" t="s">
        <v>126</v>
      </c>
      <c r="N3099" s="4">
        <v>40.76</v>
      </c>
      <c r="O3099" s="4">
        <v>-40.76</v>
      </c>
      <c r="P3099" s="4">
        <v>0</v>
      </c>
      <c r="Q3099" s="4">
        <v>0</v>
      </c>
      <c r="R3099" s="4">
        <v>0</v>
      </c>
      <c r="S3099" s="4">
        <v>0</v>
      </c>
      <c r="T3099" s="4">
        <v>0</v>
      </c>
      <c r="U3099" s="4">
        <v>0</v>
      </c>
      <c r="V3099" s="4">
        <v>0</v>
      </c>
      <c r="W3099" s="4">
        <v>0</v>
      </c>
      <c r="X3099" s="3" t="s">
        <v>127</v>
      </c>
    </row>
    <row r="3100" spans="1:24" ht="15.75" customHeight="1">
      <c r="A3100" s="3" t="s">
        <v>118</v>
      </c>
      <c r="B3100" s="3" t="s">
        <v>747</v>
      </c>
      <c r="C3100" s="3" t="s">
        <v>845</v>
      </c>
      <c r="D3100" s="3" t="s">
        <v>1973</v>
      </c>
      <c r="E3100" s="3" t="s">
        <v>1974</v>
      </c>
      <c r="F3100" s="3" t="s">
        <v>1453</v>
      </c>
      <c r="G3100" s="3" t="s">
        <v>1454</v>
      </c>
      <c r="H3100" s="3" t="s">
        <v>2049</v>
      </c>
      <c r="I3100" s="3" t="s">
        <v>2050</v>
      </c>
      <c r="J3100" s="3" t="s">
        <v>123</v>
      </c>
      <c r="K3100" s="3" t="s">
        <v>174</v>
      </c>
      <c r="L3100" s="3" t="s">
        <v>2014</v>
      </c>
      <c r="M3100" s="3" t="s">
        <v>126</v>
      </c>
      <c r="N3100" s="4">
        <v>2470.4699999999998</v>
      </c>
      <c r="O3100" s="4">
        <v>-574.95000000000005</v>
      </c>
      <c r="P3100" s="4">
        <v>0</v>
      </c>
      <c r="Q3100" s="4">
        <v>1895.52</v>
      </c>
      <c r="R3100" s="4">
        <v>0</v>
      </c>
      <c r="S3100" s="4">
        <v>1895.52</v>
      </c>
      <c r="T3100" s="4">
        <v>1895.52</v>
      </c>
      <c r="U3100" s="4">
        <v>0</v>
      </c>
      <c r="V3100" s="4">
        <v>0</v>
      </c>
      <c r="W3100" s="4">
        <v>0</v>
      </c>
      <c r="X3100" s="3" t="s">
        <v>127</v>
      </c>
    </row>
    <row r="3101" spans="1:24" ht="15.75" customHeight="1">
      <c r="A3101" s="3" t="s">
        <v>118</v>
      </c>
      <c r="B3101" s="3" t="s">
        <v>747</v>
      </c>
      <c r="C3101" s="3" t="s">
        <v>845</v>
      </c>
      <c r="D3101" s="3" t="s">
        <v>1973</v>
      </c>
      <c r="E3101" s="3" t="s">
        <v>1974</v>
      </c>
      <c r="F3101" s="3" t="s">
        <v>1453</v>
      </c>
      <c r="G3101" s="3" t="s">
        <v>1454</v>
      </c>
      <c r="H3101" s="3" t="s">
        <v>2049</v>
      </c>
      <c r="I3101" s="3" t="s">
        <v>2050</v>
      </c>
      <c r="J3101" s="3" t="s">
        <v>123</v>
      </c>
      <c r="K3101" s="3" t="s">
        <v>328</v>
      </c>
      <c r="L3101" s="3" t="s">
        <v>2015</v>
      </c>
      <c r="M3101" s="3" t="s">
        <v>126</v>
      </c>
      <c r="N3101" s="4">
        <v>1489.56</v>
      </c>
      <c r="O3101" s="4">
        <v>-1489.56</v>
      </c>
      <c r="P3101" s="4">
        <v>0</v>
      </c>
      <c r="Q3101" s="4">
        <v>0</v>
      </c>
      <c r="R3101" s="4">
        <v>0</v>
      </c>
      <c r="S3101" s="4">
        <v>0</v>
      </c>
      <c r="T3101" s="4">
        <v>0</v>
      </c>
      <c r="U3101" s="4">
        <v>0</v>
      </c>
      <c r="V3101" s="4">
        <v>0</v>
      </c>
      <c r="W3101" s="4">
        <v>0</v>
      </c>
      <c r="X3101" s="3" t="s">
        <v>127</v>
      </c>
    </row>
    <row r="3102" spans="1:24" ht="15.75" customHeight="1">
      <c r="A3102" s="3" t="s">
        <v>118</v>
      </c>
      <c r="B3102" s="3" t="s">
        <v>747</v>
      </c>
      <c r="C3102" s="3" t="s">
        <v>845</v>
      </c>
      <c r="D3102" s="3" t="s">
        <v>1973</v>
      </c>
      <c r="E3102" s="3" t="s">
        <v>1974</v>
      </c>
      <c r="F3102" s="3" t="s">
        <v>1453</v>
      </c>
      <c r="G3102" s="3" t="s">
        <v>1454</v>
      </c>
      <c r="H3102" s="3" t="s">
        <v>2051</v>
      </c>
      <c r="I3102" s="3" t="s">
        <v>2052</v>
      </c>
      <c r="J3102" s="3" t="s">
        <v>123</v>
      </c>
      <c r="K3102" s="3" t="s">
        <v>2007</v>
      </c>
      <c r="L3102" s="3" t="s">
        <v>2008</v>
      </c>
      <c r="M3102" s="3" t="s">
        <v>126</v>
      </c>
      <c r="N3102" s="4">
        <v>1973</v>
      </c>
      <c r="O3102" s="4">
        <v>0</v>
      </c>
      <c r="P3102" s="4">
        <v>0</v>
      </c>
      <c r="Q3102" s="4">
        <v>1973</v>
      </c>
      <c r="R3102" s="4">
        <v>0</v>
      </c>
      <c r="S3102" s="4">
        <v>549.61</v>
      </c>
      <c r="T3102" s="4">
        <v>549.61</v>
      </c>
      <c r="U3102" s="4">
        <v>1423.39</v>
      </c>
      <c r="V3102" s="4">
        <v>1423.39</v>
      </c>
      <c r="W3102" s="4">
        <v>1423.39</v>
      </c>
      <c r="X3102" s="3" t="s">
        <v>127</v>
      </c>
    </row>
    <row r="3103" spans="1:24" ht="15.75" customHeight="1">
      <c r="A3103" s="3" t="s">
        <v>118</v>
      </c>
      <c r="B3103" s="3" t="s">
        <v>747</v>
      </c>
      <c r="C3103" s="3" t="s">
        <v>845</v>
      </c>
      <c r="D3103" s="3" t="s">
        <v>1973</v>
      </c>
      <c r="E3103" s="3" t="s">
        <v>1974</v>
      </c>
      <c r="F3103" s="3" t="s">
        <v>1453</v>
      </c>
      <c r="G3103" s="3" t="s">
        <v>1454</v>
      </c>
      <c r="H3103" s="3" t="s">
        <v>2051</v>
      </c>
      <c r="I3103" s="3" t="s">
        <v>2052</v>
      </c>
      <c r="J3103" s="3" t="s">
        <v>123</v>
      </c>
      <c r="K3103" s="3" t="s">
        <v>513</v>
      </c>
      <c r="L3103" s="3" t="s">
        <v>2009</v>
      </c>
      <c r="M3103" s="3" t="s">
        <v>126</v>
      </c>
      <c r="N3103" s="4">
        <v>2810.23</v>
      </c>
      <c r="O3103" s="4">
        <v>0</v>
      </c>
      <c r="P3103" s="4">
        <v>0</v>
      </c>
      <c r="Q3103" s="4">
        <v>2810.23</v>
      </c>
      <c r="R3103" s="4">
        <v>0</v>
      </c>
      <c r="S3103" s="4">
        <v>1960.79</v>
      </c>
      <c r="T3103" s="4">
        <v>931.15</v>
      </c>
      <c r="U3103" s="4">
        <v>849.44</v>
      </c>
      <c r="V3103" s="4">
        <v>1879.08</v>
      </c>
      <c r="W3103" s="4">
        <v>849.44</v>
      </c>
      <c r="X3103" s="3" t="s">
        <v>127</v>
      </c>
    </row>
    <row r="3104" spans="1:24" ht="15.75" customHeight="1">
      <c r="A3104" s="3" t="s">
        <v>118</v>
      </c>
      <c r="B3104" s="3" t="s">
        <v>747</v>
      </c>
      <c r="C3104" s="3" t="s">
        <v>845</v>
      </c>
      <c r="D3104" s="3" t="s">
        <v>1973</v>
      </c>
      <c r="E3104" s="3" t="s">
        <v>1974</v>
      </c>
      <c r="F3104" s="3" t="s">
        <v>1453</v>
      </c>
      <c r="G3104" s="3" t="s">
        <v>1454</v>
      </c>
      <c r="H3104" s="3" t="s">
        <v>2051</v>
      </c>
      <c r="I3104" s="3" t="s">
        <v>2052</v>
      </c>
      <c r="J3104" s="3" t="s">
        <v>123</v>
      </c>
      <c r="K3104" s="3" t="s">
        <v>169</v>
      </c>
      <c r="L3104" s="3" t="s">
        <v>2027</v>
      </c>
      <c r="M3104" s="3" t="s">
        <v>126</v>
      </c>
      <c r="N3104" s="4">
        <v>10913.4</v>
      </c>
      <c r="O3104" s="4">
        <v>-10913.4</v>
      </c>
      <c r="P3104" s="4">
        <v>0</v>
      </c>
      <c r="Q3104" s="4">
        <v>0</v>
      </c>
      <c r="R3104" s="4">
        <v>0</v>
      </c>
      <c r="S3104" s="4">
        <v>0</v>
      </c>
      <c r="T3104" s="4">
        <v>0</v>
      </c>
      <c r="U3104" s="4">
        <v>0</v>
      </c>
      <c r="V3104" s="4">
        <v>0</v>
      </c>
      <c r="W3104" s="4">
        <v>0</v>
      </c>
      <c r="X3104" s="3" t="s">
        <v>127</v>
      </c>
    </row>
    <row r="3105" spans="1:24" ht="15.75" customHeight="1">
      <c r="A3105" s="3" t="s">
        <v>118</v>
      </c>
      <c r="B3105" s="3" t="s">
        <v>747</v>
      </c>
      <c r="C3105" s="3" t="s">
        <v>845</v>
      </c>
      <c r="D3105" s="3" t="s">
        <v>1973</v>
      </c>
      <c r="E3105" s="3" t="s">
        <v>1974</v>
      </c>
      <c r="F3105" s="3" t="s">
        <v>1453</v>
      </c>
      <c r="G3105" s="3" t="s">
        <v>1454</v>
      </c>
      <c r="H3105" s="3" t="s">
        <v>2051</v>
      </c>
      <c r="I3105" s="3" t="s">
        <v>2052</v>
      </c>
      <c r="J3105" s="3" t="s">
        <v>123</v>
      </c>
      <c r="K3105" s="3" t="s">
        <v>140</v>
      </c>
      <c r="L3105" s="3" t="s">
        <v>2010</v>
      </c>
      <c r="M3105" s="3" t="s">
        <v>126</v>
      </c>
      <c r="N3105" s="4">
        <v>118382</v>
      </c>
      <c r="O3105" s="4">
        <v>-458.53</v>
      </c>
      <c r="P3105" s="4">
        <v>0</v>
      </c>
      <c r="Q3105" s="4">
        <v>117923.47</v>
      </c>
      <c r="R3105" s="4">
        <v>40.86</v>
      </c>
      <c r="S3105" s="4">
        <v>117882.61</v>
      </c>
      <c r="T3105" s="4">
        <v>38598.61</v>
      </c>
      <c r="U3105" s="4">
        <v>40.86</v>
      </c>
      <c r="V3105" s="4">
        <v>79324.86</v>
      </c>
      <c r="W3105" s="4">
        <v>0</v>
      </c>
      <c r="X3105" s="3" t="s">
        <v>127</v>
      </c>
    </row>
    <row r="3106" spans="1:24" ht="15.75" customHeight="1">
      <c r="A3106" s="3" t="s">
        <v>118</v>
      </c>
      <c r="B3106" s="3" t="s">
        <v>747</v>
      </c>
      <c r="C3106" s="3" t="s">
        <v>845</v>
      </c>
      <c r="D3106" s="3" t="s">
        <v>1973</v>
      </c>
      <c r="E3106" s="3" t="s">
        <v>1974</v>
      </c>
      <c r="F3106" s="3" t="s">
        <v>1453</v>
      </c>
      <c r="G3106" s="3" t="s">
        <v>1454</v>
      </c>
      <c r="H3106" s="3" t="s">
        <v>2051</v>
      </c>
      <c r="I3106" s="3" t="s">
        <v>2052</v>
      </c>
      <c r="J3106" s="3" t="s">
        <v>123</v>
      </c>
      <c r="K3106" s="3" t="s">
        <v>330</v>
      </c>
      <c r="L3106" s="3" t="s">
        <v>2023</v>
      </c>
      <c r="M3106" s="3" t="s">
        <v>126</v>
      </c>
      <c r="N3106" s="4">
        <v>23853</v>
      </c>
      <c r="O3106" s="4">
        <v>-7543.5</v>
      </c>
      <c r="P3106" s="4">
        <v>0</v>
      </c>
      <c r="Q3106" s="4">
        <v>16309.5</v>
      </c>
      <c r="R3106" s="4">
        <v>16309.5</v>
      </c>
      <c r="S3106" s="4">
        <v>0</v>
      </c>
      <c r="T3106" s="4">
        <v>0</v>
      </c>
      <c r="U3106" s="4">
        <v>16309.5</v>
      </c>
      <c r="V3106" s="4">
        <v>16309.5</v>
      </c>
      <c r="W3106" s="4">
        <v>0</v>
      </c>
      <c r="X3106" s="3" t="s">
        <v>127</v>
      </c>
    </row>
    <row r="3107" spans="1:24" ht="15.75" customHeight="1">
      <c r="A3107" s="3" t="s">
        <v>118</v>
      </c>
      <c r="B3107" s="3" t="s">
        <v>747</v>
      </c>
      <c r="C3107" s="3" t="s">
        <v>845</v>
      </c>
      <c r="D3107" s="3" t="s">
        <v>1973</v>
      </c>
      <c r="E3107" s="3" t="s">
        <v>1974</v>
      </c>
      <c r="F3107" s="3" t="s">
        <v>1453</v>
      </c>
      <c r="G3107" s="3" t="s">
        <v>1454</v>
      </c>
      <c r="H3107" s="3" t="s">
        <v>2051</v>
      </c>
      <c r="I3107" s="3" t="s">
        <v>2052</v>
      </c>
      <c r="J3107" s="3" t="s">
        <v>123</v>
      </c>
      <c r="K3107" s="3" t="s">
        <v>132</v>
      </c>
      <c r="L3107" s="3" t="s">
        <v>2011</v>
      </c>
      <c r="M3107" s="3" t="s">
        <v>126</v>
      </c>
      <c r="N3107" s="4">
        <v>1671.04</v>
      </c>
      <c r="O3107" s="4">
        <v>-1671.04</v>
      </c>
      <c r="P3107" s="4">
        <v>0</v>
      </c>
      <c r="Q3107" s="4">
        <v>0</v>
      </c>
      <c r="R3107" s="4">
        <v>0</v>
      </c>
      <c r="S3107" s="4">
        <v>0</v>
      </c>
      <c r="T3107" s="4">
        <v>0</v>
      </c>
      <c r="U3107" s="4">
        <v>0</v>
      </c>
      <c r="V3107" s="4">
        <v>0</v>
      </c>
      <c r="W3107" s="4">
        <v>0</v>
      </c>
      <c r="X3107" s="3" t="s">
        <v>127</v>
      </c>
    </row>
    <row r="3108" spans="1:24" ht="15.75" customHeight="1">
      <c r="A3108" s="3" t="s">
        <v>118</v>
      </c>
      <c r="B3108" s="3" t="s">
        <v>747</v>
      </c>
      <c r="C3108" s="3" t="s">
        <v>845</v>
      </c>
      <c r="D3108" s="3" t="s">
        <v>1973</v>
      </c>
      <c r="E3108" s="3" t="s">
        <v>1974</v>
      </c>
      <c r="F3108" s="3" t="s">
        <v>1453</v>
      </c>
      <c r="G3108" s="3" t="s">
        <v>1454</v>
      </c>
      <c r="H3108" s="3" t="s">
        <v>2051</v>
      </c>
      <c r="I3108" s="3" t="s">
        <v>2052</v>
      </c>
      <c r="J3108" s="3" t="s">
        <v>123</v>
      </c>
      <c r="K3108" s="3" t="s">
        <v>359</v>
      </c>
      <c r="L3108" s="3" t="s">
        <v>2012</v>
      </c>
      <c r="M3108" s="3" t="s">
        <v>126</v>
      </c>
      <c r="N3108" s="4">
        <v>1612.76</v>
      </c>
      <c r="O3108" s="4">
        <v>-1459.45</v>
      </c>
      <c r="P3108" s="4">
        <v>0</v>
      </c>
      <c r="Q3108" s="4">
        <v>153.31</v>
      </c>
      <c r="R3108" s="4">
        <v>0</v>
      </c>
      <c r="S3108" s="4">
        <v>153.31</v>
      </c>
      <c r="T3108" s="4">
        <v>153.31</v>
      </c>
      <c r="U3108" s="4">
        <v>0</v>
      </c>
      <c r="V3108" s="4">
        <v>0</v>
      </c>
      <c r="W3108" s="4">
        <v>0</v>
      </c>
      <c r="X3108" s="3" t="s">
        <v>127</v>
      </c>
    </row>
    <row r="3109" spans="1:24" ht="15.75" customHeight="1">
      <c r="A3109" s="3" t="s">
        <v>118</v>
      </c>
      <c r="B3109" s="3" t="s">
        <v>747</v>
      </c>
      <c r="C3109" s="3" t="s">
        <v>845</v>
      </c>
      <c r="D3109" s="3" t="s">
        <v>1973</v>
      </c>
      <c r="E3109" s="3" t="s">
        <v>1974</v>
      </c>
      <c r="F3109" s="3" t="s">
        <v>1453</v>
      </c>
      <c r="G3109" s="3" t="s">
        <v>1454</v>
      </c>
      <c r="H3109" s="3" t="s">
        <v>2051</v>
      </c>
      <c r="I3109" s="3" t="s">
        <v>2052</v>
      </c>
      <c r="J3109" s="3" t="s">
        <v>123</v>
      </c>
      <c r="K3109" s="3" t="s">
        <v>1832</v>
      </c>
      <c r="L3109" s="3" t="s">
        <v>2032</v>
      </c>
      <c r="M3109" s="3" t="s">
        <v>126</v>
      </c>
      <c r="N3109" s="4">
        <v>670.4</v>
      </c>
      <c r="O3109" s="4">
        <v>-346.91</v>
      </c>
      <c r="P3109" s="4">
        <v>0</v>
      </c>
      <c r="Q3109" s="4">
        <v>323.49</v>
      </c>
      <c r="R3109" s="4">
        <v>0</v>
      </c>
      <c r="S3109" s="4">
        <v>323.49</v>
      </c>
      <c r="T3109" s="4">
        <v>323.49</v>
      </c>
      <c r="U3109" s="4">
        <v>0</v>
      </c>
      <c r="V3109" s="4">
        <v>0</v>
      </c>
      <c r="W3109" s="4">
        <v>0</v>
      </c>
      <c r="X3109" s="3" t="s">
        <v>127</v>
      </c>
    </row>
    <row r="3110" spans="1:24" ht="15.75" customHeight="1">
      <c r="A3110" s="3" t="s">
        <v>118</v>
      </c>
      <c r="B3110" s="3" t="s">
        <v>747</v>
      </c>
      <c r="C3110" s="3" t="s">
        <v>845</v>
      </c>
      <c r="D3110" s="3" t="s">
        <v>1973</v>
      </c>
      <c r="E3110" s="3" t="s">
        <v>1974</v>
      </c>
      <c r="F3110" s="3" t="s">
        <v>1453</v>
      </c>
      <c r="G3110" s="3" t="s">
        <v>1454</v>
      </c>
      <c r="H3110" s="3" t="s">
        <v>2051</v>
      </c>
      <c r="I3110" s="3" t="s">
        <v>2052</v>
      </c>
      <c r="J3110" s="3" t="s">
        <v>123</v>
      </c>
      <c r="K3110" s="3" t="s">
        <v>144</v>
      </c>
      <c r="L3110" s="3" t="s">
        <v>2013</v>
      </c>
      <c r="M3110" s="3" t="s">
        <v>126</v>
      </c>
      <c r="N3110" s="4">
        <v>800</v>
      </c>
      <c r="O3110" s="4">
        <v>-800</v>
      </c>
      <c r="P3110" s="4">
        <v>0</v>
      </c>
      <c r="Q3110" s="4">
        <v>0</v>
      </c>
      <c r="R3110" s="4">
        <v>0</v>
      </c>
      <c r="S3110" s="4">
        <v>0</v>
      </c>
      <c r="T3110" s="4">
        <v>0</v>
      </c>
      <c r="U3110" s="4">
        <v>0</v>
      </c>
      <c r="V3110" s="4">
        <v>0</v>
      </c>
      <c r="W3110" s="4">
        <v>0</v>
      </c>
      <c r="X3110" s="3" t="s">
        <v>127</v>
      </c>
    </row>
    <row r="3111" spans="1:24" ht="15.75" customHeight="1">
      <c r="A3111" s="3" t="s">
        <v>118</v>
      </c>
      <c r="B3111" s="3" t="s">
        <v>747</v>
      </c>
      <c r="C3111" s="3" t="s">
        <v>845</v>
      </c>
      <c r="D3111" s="3" t="s">
        <v>1973</v>
      </c>
      <c r="E3111" s="3" t="s">
        <v>1974</v>
      </c>
      <c r="F3111" s="3" t="s">
        <v>1453</v>
      </c>
      <c r="G3111" s="3" t="s">
        <v>1454</v>
      </c>
      <c r="H3111" s="3" t="s">
        <v>2051</v>
      </c>
      <c r="I3111" s="3" t="s">
        <v>2052</v>
      </c>
      <c r="J3111" s="3" t="s">
        <v>123</v>
      </c>
      <c r="K3111" s="3" t="s">
        <v>174</v>
      </c>
      <c r="L3111" s="3" t="s">
        <v>2014</v>
      </c>
      <c r="M3111" s="3" t="s">
        <v>126</v>
      </c>
      <c r="N3111" s="4">
        <v>16864</v>
      </c>
      <c r="O3111" s="4">
        <v>-6974.5</v>
      </c>
      <c r="P3111" s="4">
        <v>0</v>
      </c>
      <c r="Q3111" s="4">
        <v>9889.5</v>
      </c>
      <c r="R3111" s="4">
        <v>9889.5</v>
      </c>
      <c r="S3111" s="4">
        <v>0</v>
      </c>
      <c r="T3111" s="4">
        <v>0</v>
      </c>
      <c r="U3111" s="4">
        <v>9889.5</v>
      </c>
      <c r="V3111" s="4">
        <v>9889.5</v>
      </c>
      <c r="W3111" s="4">
        <v>0</v>
      </c>
      <c r="X3111" s="3" t="s">
        <v>127</v>
      </c>
    </row>
    <row r="3112" spans="1:24" ht="15.75" customHeight="1">
      <c r="A3112" s="3" t="s">
        <v>118</v>
      </c>
      <c r="B3112" s="3" t="s">
        <v>747</v>
      </c>
      <c r="C3112" s="3" t="s">
        <v>845</v>
      </c>
      <c r="D3112" s="3" t="s">
        <v>1973</v>
      </c>
      <c r="E3112" s="3" t="s">
        <v>1974</v>
      </c>
      <c r="F3112" s="3" t="s">
        <v>1453</v>
      </c>
      <c r="G3112" s="3" t="s">
        <v>1454</v>
      </c>
      <c r="H3112" s="3" t="s">
        <v>2051</v>
      </c>
      <c r="I3112" s="3" t="s">
        <v>2052</v>
      </c>
      <c r="J3112" s="3" t="s">
        <v>123</v>
      </c>
      <c r="K3112" s="3" t="s">
        <v>631</v>
      </c>
      <c r="L3112" s="3" t="s">
        <v>2033</v>
      </c>
      <c r="M3112" s="3" t="s">
        <v>126</v>
      </c>
      <c r="N3112" s="4">
        <v>6700</v>
      </c>
      <c r="O3112" s="4">
        <v>-6700</v>
      </c>
      <c r="P3112" s="4">
        <v>0</v>
      </c>
      <c r="Q3112" s="4">
        <v>0</v>
      </c>
      <c r="R3112" s="4">
        <v>0</v>
      </c>
      <c r="S3112" s="4">
        <v>0</v>
      </c>
      <c r="T3112" s="4">
        <v>0</v>
      </c>
      <c r="U3112" s="4">
        <v>0</v>
      </c>
      <c r="V3112" s="4">
        <v>0</v>
      </c>
      <c r="W3112" s="4">
        <v>0</v>
      </c>
      <c r="X3112" s="3" t="s">
        <v>127</v>
      </c>
    </row>
    <row r="3113" spans="1:24" ht="15.75" customHeight="1">
      <c r="A3113" s="3" t="s">
        <v>118</v>
      </c>
      <c r="B3113" s="3" t="s">
        <v>747</v>
      </c>
      <c r="C3113" s="3" t="s">
        <v>845</v>
      </c>
      <c r="D3113" s="3" t="s">
        <v>1973</v>
      </c>
      <c r="E3113" s="3" t="s">
        <v>1974</v>
      </c>
      <c r="F3113" s="3" t="s">
        <v>1453</v>
      </c>
      <c r="G3113" s="3" t="s">
        <v>1454</v>
      </c>
      <c r="H3113" s="3" t="s">
        <v>2051</v>
      </c>
      <c r="I3113" s="3" t="s">
        <v>2052</v>
      </c>
      <c r="J3113" s="3" t="s">
        <v>123</v>
      </c>
      <c r="K3113" s="3" t="s">
        <v>188</v>
      </c>
      <c r="L3113" s="3" t="s">
        <v>2034</v>
      </c>
      <c r="M3113" s="3" t="s">
        <v>126</v>
      </c>
      <c r="N3113" s="4">
        <v>230.05</v>
      </c>
      <c r="O3113" s="4">
        <v>-86.23</v>
      </c>
      <c r="P3113" s="4">
        <v>0</v>
      </c>
      <c r="Q3113" s="4">
        <v>143.82</v>
      </c>
      <c r="R3113" s="4">
        <v>0</v>
      </c>
      <c r="S3113" s="4">
        <v>143.82</v>
      </c>
      <c r="T3113" s="4">
        <v>143.82</v>
      </c>
      <c r="U3113" s="4">
        <v>0</v>
      </c>
      <c r="V3113" s="4">
        <v>0</v>
      </c>
      <c r="W3113" s="4">
        <v>0</v>
      </c>
      <c r="X3113" s="3" t="s">
        <v>127</v>
      </c>
    </row>
    <row r="3114" spans="1:24" ht="15.75" customHeight="1">
      <c r="A3114" s="3" t="s">
        <v>118</v>
      </c>
      <c r="B3114" s="3" t="s">
        <v>747</v>
      </c>
      <c r="C3114" s="3" t="s">
        <v>845</v>
      </c>
      <c r="D3114" s="3" t="s">
        <v>1973</v>
      </c>
      <c r="E3114" s="3" t="s">
        <v>1974</v>
      </c>
      <c r="F3114" s="3" t="s">
        <v>1453</v>
      </c>
      <c r="G3114" s="3" t="s">
        <v>1454</v>
      </c>
      <c r="H3114" s="3" t="s">
        <v>2051</v>
      </c>
      <c r="I3114" s="3" t="s">
        <v>2052</v>
      </c>
      <c r="J3114" s="3" t="s">
        <v>123</v>
      </c>
      <c r="K3114" s="3" t="s">
        <v>1911</v>
      </c>
      <c r="L3114" s="3" t="s">
        <v>2035</v>
      </c>
      <c r="M3114" s="3" t="s">
        <v>126</v>
      </c>
      <c r="N3114" s="4">
        <v>231.88</v>
      </c>
      <c r="O3114" s="4">
        <v>-175.28</v>
      </c>
      <c r="P3114" s="4">
        <v>0</v>
      </c>
      <c r="Q3114" s="4">
        <v>56.6</v>
      </c>
      <c r="R3114" s="4">
        <v>0</v>
      </c>
      <c r="S3114" s="4">
        <v>56.6</v>
      </c>
      <c r="T3114" s="4">
        <v>56.6</v>
      </c>
      <c r="U3114" s="4">
        <v>0</v>
      </c>
      <c r="V3114" s="4">
        <v>0</v>
      </c>
      <c r="W3114" s="4">
        <v>0</v>
      </c>
      <c r="X3114" s="3" t="s">
        <v>127</v>
      </c>
    </row>
    <row r="3115" spans="1:24" ht="15.75" customHeight="1">
      <c r="A3115" s="3" t="s">
        <v>118</v>
      </c>
      <c r="B3115" s="3" t="s">
        <v>747</v>
      </c>
      <c r="C3115" s="3" t="s">
        <v>845</v>
      </c>
      <c r="D3115" s="3" t="s">
        <v>1973</v>
      </c>
      <c r="E3115" s="3" t="s">
        <v>1974</v>
      </c>
      <c r="F3115" s="3" t="s">
        <v>1453</v>
      </c>
      <c r="G3115" s="3" t="s">
        <v>1454</v>
      </c>
      <c r="H3115" s="3" t="s">
        <v>2051</v>
      </c>
      <c r="I3115" s="3" t="s">
        <v>2052</v>
      </c>
      <c r="J3115" s="3" t="s">
        <v>123</v>
      </c>
      <c r="K3115" s="3" t="s">
        <v>938</v>
      </c>
      <c r="L3115" s="3" t="s">
        <v>2036</v>
      </c>
      <c r="M3115" s="3" t="s">
        <v>126</v>
      </c>
      <c r="N3115" s="4">
        <v>428.09</v>
      </c>
      <c r="O3115" s="4">
        <v>-193.21</v>
      </c>
      <c r="P3115" s="4">
        <v>0</v>
      </c>
      <c r="Q3115" s="4">
        <v>234.88</v>
      </c>
      <c r="R3115" s="4">
        <v>0</v>
      </c>
      <c r="S3115" s="4">
        <v>234.88</v>
      </c>
      <c r="T3115" s="4">
        <v>234.88</v>
      </c>
      <c r="U3115" s="4">
        <v>0</v>
      </c>
      <c r="V3115" s="4">
        <v>0</v>
      </c>
      <c r="W3115" s="4">
        <v>0</v>
      </c>
      <c r="X3115" s="3" t="s">
        <v>127</v>
      </c>
    </row>
    <row r="3116" spans="1:24" ht="15.75" customHeight="1">
      <c r="A3116" s="3" t="s">
        <v>118</v>
      </c>
      <c r="B3116" s="3" t="s">
        <v>747</v>
      </c>
      <c r="C3116" s="3" t="s">
        <v>845</v>
      </c>
      <c r="D3116" s="3" t="s">
        <v>1973</v>
      </c>
      <c r="E3116" s="3" t="s">
        <v>1974</v>
      </c>
      <c r="F3116" s="3" t="s">
        <v>1453</v>
      </c>
      <c r="G3116" s="3" t="s">
        <v>1454</v>
      </c>
      <c r="H3116" s="3" t="s">
        <v>2051</v>
      </c>
      <c r="I3116" s="3" t="s">
        <v>2052</v>
      </c>
      <c r="J3116" s="3" t="s">
        <v>123</v>
      </c>
      <c r="K3116" s="3" t="s">
        <v>324</v>
      </c>
      <c r="L3116" s="3" t="s">
        <v>2029</v>
      </c>
      <c r="M3116" s="3" t="s">
        <v>126</v>
      </c>
      <c r="N3116" s="4">
        <v>1652.13</v>
      </c>
      <c r="O3116" s="4">
        <v>-1175.1300000000001</v>
      </c>
      <c r="P3116" s="4">
        <v>0</v>
      </c>
      <c r="Q3116" s="4">
        <v>477</v>
      </c>
      <c r="R3116" s="4">
        <v>0</v>
      </c>
      <c r="S3116" s="4">
        <v>477</v>
      </c>
      <c r="T3116" s="4">
        <v>477</v>
      </c>
      <c r="U3116" s="4">
        <v>0</v>
      </c>
      <c r="V3116" s="4">
        <v>0</v>
      </c>
      <c r="W3116" s="4">
        <v>0</v>
      </c>
      <c r="X3116" s="3" t="s">
        <v>127</v>
      </c>
    </row>
    <row r="3117" spans="1:24" ht="15.75" customHeight="1">
      <c r="A3117" s="3" t="s">
        <v>118</v>
      </c>
      <c r="B3117" s="3" t="s">
        <v>747</v>
      </c>
      <c r="C3117" s="3" t="s">
        <v>845</v>
      </c>
      <c r="D3117" s="3" t="s">
        <v>1973</v>
      </c>
      <c r="E3117" s="3" t="s">
        <v>1974</v>
      </c>
      <c r="F3117" s="3" t="s">
        <v>1453</v>
      </c>
      <c r="G3117" s="3" t="s">
        <v>1454</v>
      </c>
      <c r="H3117" s="3" t="s">
        <v>2051</v>
      </c>
      <c r="I3117" s="3" t="s">
        <v>2052</v>
      </c>
      <c r="J3117" s="3" t="s">
        <v>123</v>
      </c>
      <c r="K3117" s="3" t="s">
        <v>808</v>
      </c>
      <c r="L3117" s="3" t="s">
        <v>2053</v>
      </c>
      <c r="M3117" s="3" t="s">
        <v>126</v>
      </c>
      <c r="N3117" s="4">
        <v>2160</v>
      </c>
      <c r="O3117" s="4">
        <v>-2160</v>
      </c>
      <c r="P3117" s="4">
        <v>0</v>
      </c>
      <c r="Q3117" s="4">
        <v>0</v>
      </c>
      <c r="R3117" s="4">
        <v>0</v>
      </c>
      <c r="S3117" s="4">
        <v>0</v>
      </c>
      <c r="T3117" s="4">
        <v>0</v>
      </c>
      <c r="U3117" s="4">
        <v>0</v>
      </c>
      <c r="V3117" s="4">
        <v>0</v>
      </c>
      <c r="W3117" s="4">
        <v>0</v>
      </c>
      <c r="X3117" s="3" t="s">
        <v>127</v>
      </c>
    </row>
    <row r="3118" spans="1:24" ht="15.75" customHeight="1">
      <c r="A3118" s="3" t="s">
        <v>637</v>
      </c>
      <c r="B3118" s="3" t="s">
        <v>747</v>
      </c>
      <c r="C3118" s="3" t="s">
        <v>845</v>
      </c>
      <c r="D3118" s="3" t="s">
        <v>1973</v>
      </c>
      <c r="E3118" s="3" t="s">
        <v>1974</v>
      </c>
      <c r="F3118" s="3" t="s">
        <v>1453</v>
      </c>
      <c r="G3118" s="3" t="s">
        <v>1454</v>
      </c>
      <c r="H3118" s="3" t="s">
        <v>2018</v>
      </c>
      <c r="I3118" s="3" t="s">
        <v>2019</v>
      </c>
      <c r="J3118" s="3" t="s">
        <v>638</v>
      </c>
      <c r="K3118" s="3" t="s">
        <v>2054</v>
      </c>
      <c r="L3118" s="3" t="s">
        <v>2055</v>
      </c>
      <c r="M3118" s="3" t="s">
        <v>126</v>
      </c>
      <c r="N3118" s="4">
        <v>0</v>
      </c>
      <c r="O3118" s="4">
        <v>2500</v>
      </c>
      <c r="P3118" s="4">
        <v>0</v>
      </c>
      <c r="Q3118" s="4">
        <v>2500</v>
      </c>
      <c r="R3118" s="4">
        <v>0</v>
      </c>
      <c r="S3118" s="4">
        <v>0</v>
      </c>
      <c r="T3118" s="4">
        <v>0</v>
      </c>
      <c r="U3118" s="4">
        <v>2500</v>
      </c>
      <c r="V3118" s="4">
        <v>2500</v>
      </c>
      <c r="W3118" s="4">
        <v>2500</v>
      </c>
      <c r="X3118" s="3" t="s">
        <v>127</v>
      </c>
    </row>
    <row r="3119" spans="1:24" ht="15.75" customHeight="1">
      <c r="A3119" s="3" t="s">
        <v>391</v>
      </c>
      <c r="B3119" s="3" t="s">
        <v>747</v>
      </c>
      <c r="C3119" s="3" t="s">
        <v>845</v>
      </c>
      <c r="D3119" s="3" t="s">
        <v>1973</v>
      </c>
      <c r="E3119" s="3" t="s">
        <v>1974</v>
      </c>
      <c r="F3119" s="3" t="s">
        <v>1453</v>
      </c>
      <c r="G3119" s="3" t="s">
        <v>1454</v>
      </c>
      <c r="H3119" s="3" t="s">
        <v>2016</v>
      </c>
      <c r="I3119" s="3" t="s">
        <v>2017</v>
      </c>
      <c r="J3119" s="3" t="s">
        <v>392</v>
      </c>
      <c r="K3119" s="3" t="s">
        <v>850</v>
      </c>
      <c r="L3119" s="3" t="s">
        <v>2056</v>
      </c>
      <c r="M3119" s="3" t="s">
        <v>126</v>
      </c>
      <c r="N3119" s="4">
        <v>242767.75</v>
      </c>
      <c r="O3119" s="4">
        <v>48509.42</v>
      </c>
      <c r="P3119" s="4">
        <v>0</v>
      </c>
      <c r="Q3119" s="4">
        <v>291277.17</v>
      </c>
      <c r="R3119" s="4">
        <v>287379.67</v>
      </c>
      <c r="S3119" s="4">
        <v>3897.5</v>
      </c>
      <c r="T3119" s="4">
        <v>3897.5</v>
      </c>
      <c r="U3119" s="4">
        <v>287379.67</v>
      </c>
      <c r="V3119" s="4">
        <v>287379.67</v>
      </c>
      <c r="W3119" s="4">
        <v>0</v>
      </c>
      <c r="X3119" s="3" t="s">
        <v>127</v>
      </c>
    </row>
    <row r="3120" spans="1:24" ht="15.75" customHeight="1">
      <c r="A3120" s="3" t="s">
        <v>391</v>
      </c>
      <c r="B3120" s="3" t="s">
        <v>747</v>
      </c>
      <c r="C3120" s="3" t="s">
        <v>845</v>
      </c>
      <c r="D3120" s="3" t="s">
        <v>1973</v>
      </c>
      <c r="E3120" s="3" t="s">
        <v>1974</v>
      </c>
      <c r="F3120" s="3" t="s">
        <v>1453</v>
      </c>
      <c r="G3120" s="3" t="s">
        <v>1454</v>
      </c>
      <c r="H3120" s="3" t="s">
        <v>2016</v>
      </c>
      <c r="I3120" s="3" t="s">
        <v>2017</v>
      </c>
      <c r="J3120" s="3" t="s">
        <v>392</v>
      </c>
      <c r="K3120" s="3" t="s">
        <v>843</v>
      </c>
      <c r="L3120" s="3" t="s">
        <v>1495</v>
      </c>
      <c r="M3120" s="3" t="s">
        <v>126</v>
      </c>
      <c r="N3120" s="4">
        <v>5314490.5999999996</v>
      </c>
      <c r="O3120" s="4">
        <v>710052.75</v>
      </c>
      <c r="P3120" s="4">
        <v>0</v>
      </c>
      <c r="Q3120" s="4">
        <v>6024543.3499999996</v>
      </c>
      <c r="R3120" s="4">
        <v>3463529.46</v>
      </c>
      <c r="S3120" s="4">
        <v>2498968.29</v>
      </c>
      <c r="T3120" s="4">
        <v>2476069.4</v>
      </c>
      <c r="U3120" s="4">
        <v>3525575.06</v>
      </c>
      <c r="V3120" s="4">
        <v>3548473.95</v>
      </c>
      <c r="W3120" s="4">
        <v>62045.599999999999</v>
      </c>
      <c r="X3120" s="3" t="s">
        <v>127</v>
      </c>
    </row>
    <row r="3121" spans="1:24" ht="15.75" customHeight="1">
      <c r="A3121" s="3" t="s">
        <v>391</v>
      </c>
      <c r="B3121" s="3" t="s">
        <v>747</v>
      </c>
      <c r="C3121" s="3" t="s">
        <v>845</v>
      </c>
      <c r="D3121" s="3" t="s">
        <v>1973</v>
      </c>
      <c r="E3121" s="3" t="s">
        <v>1974</v>
      </c>
      <c r="F3121" s="3" t="s">
        <v>1453</v>
      </c>
      <c r="G3121" s="3" t="s">
        <v>1454</v>
      </c>
      <c r="H3121" s="3" t="s">
        <v>2049</v>
      </c>
      <c r="I3121" s="3" t="s">
        <v>2050</v>
      </c>
      <c r="J3121" s="3" t="s">
        <v>392</v>
      </c>
      <c r="K3121" s="3" t="s">
        <v>2057</v>
      </c>
      <c r="L3121" s="3" t="s">
        <v>2058</v>
      </c>
      <c r="M3121" s="3" t="s">
        <v>2059</v>
      </c>
      <c r="N3121" s="4">
        <v>19476.939999999999</v>
      </c>
      <c r="O3121" s="4">
        <v>0</v>
      </c>
      <c r="P3121" s="4">
        <v>0</v>
      </c>
      <c r="Q3121" s="4">
        <v>19476.939999999999</v>
      </c>
      <c r="R3121" s="4">
        <v>0</v>
      </c>
      <c r="S3121" s="4">
        <v>0</v>
      </c>
      <c r="T3121" s="4">
        <v>0</v>
      </c>
      <c r="U3121" s="4">
        <v>19476.939999999999</v>
      </c>
      <c r="V3121" s="4">
        <v>19476.939999999999</v>
      </c>
      <c r="W3121" s="4">
        <v>19476.939999999999</v>
      </c>
      <c r="X3121" s="3" t="s">
        <v>127</v>
      </c>
    </row>
    <row r="3122" spans="1:24" ht="15.75" customHeight="1">
      <c r="A3122" s="3" t="s">
        <v>243</v>
      </c>
      <c r="B3122" s="3" t="s">
        <v>747</v>
      </c>
      <c r="C3122" s="3" t="s">
        <v>845</v>
      </c>
      <c r="D3122" s="3" t="s">
        <v>1973</v>
      </c>
      <c r="E3122" s="3" t="s">
        <v>1974</v>
      </c>
      <c r="F3122" s="3" t="s">
        <v>29</v>
      </c>
      <c r="G3122" s="3" t="s">
        <v>30</v>
      </c>
      <c r="H3122" s="3" t="s">
        <v>67</v>
      </c>
      <c r="I3122" s="3" t="s">
        <v>68</v>
      </c>
      <c r="J3122" s="3" t="s">
        <v>244</v>
      </c>
      <c r="K3122" s="3" t="s">
        <v>254</v>
      </c>
      <c r="L3122" s="3" t="s">
        <v>2060</v>
      </c>
      <c r="M3122" s="3" t="s">
        <v>36</v>
      </c>
      <c r="N3122" s="4">
        <v>25883.93</v>
      </c>
      <c r="O3122" s="4">
        <v>-25883.93</v>
      </c>
      <c r="P3122" s="4">
        <v>0</v>
      </c>
      <c r="Q3122" s="4">
        <v>0</v>
      </c>
      <c r="R3122" s="4">
        <v>0</v>
      </c>
      <c r="S3122" s="4">
        <v>0</v>
      </c>
      <c r="T3122" s="4">
        <v>0</v>
      </c>
      <c r="U3122" s="4">
        <v>0</v>
      </c>
      <c r="V3122" s="4">
        <v>0</v>
      </c>
      <c r="W3122" s="4">
        <v>0</v>
      </c>
      <c r="X3122" s="3" t="s">
        <v>247</v>
      </c>
    </row>
    <row r="3123" spans="1:24" ht="15.75" customHeight="1">
      <c r="A3123" s="3" t="s">
        <v>243</v>
      </c>
      <c r="B3123" s="3" t="s">
        <v>747</v>
      </c>
      <c r="C3123" s="3" t="s">
        <v>845</v>
      </c>
      <c r="D3123" s="3" t="s">
        <v>1973</v>
      </c>
      <c r="E3123" s="3" t="s">
        <v>1974</v>
      </c>
      <c r="F3123" s="3" t="s">
        <v>29</v>
      </c>
      <c r="G3123" s="3" t="s">
        <v>30</v>
      </c>
      <c r="H3123" s="3" t="s">
        <v>67</v>
      </c>
      <c r="I3123" s="3" t="s">
        <v>68</v>
      </c>
      <c r="J3123" s="3" t="s">
        <v>244</v>
      </c>
      <c r="K3123" s="3" t="s">
        <v>250</v>
      </c>
      <c r="L3123" s="3" t="s">
        <v>2061</v>
      </c>
      <c r="M3123" s="3" t="s">
        <v>36</v>
      </c>
      <c r="N3123" s="4">
        <v>179490</v>
      </c>
      <c r="O3123" s="4">
        <v>-179490</v>
      </c>
      <c r="P3123" s="4">
        <v>0</v>
      </c>
      <c r="Q3123" s="4">
        <v>0</v>
      </c>
      <c r="R3123" s="4">
        <v>0</v>
      </c>
      <c r="S3123" s="4">
        <v>0</v>
      </c>
      <c r="T3123" s="4">
        <v>0</v>
      </c>
      <c r="U3123" s="4">
        <v>0</v>
      </c>
      <c r="V3123" s="4">
        <v>0</v>
      </c>
      <c r="W3123" s="4">
        <v>0</v>
      </c>
      <c r="X3123" s="3" t="s">
        <v>247</v>
      </c>
    </row>
    <row r="3124" spans="1:24" ht="15.75" customHeight="1">
      <c r="A3124" s="3" t="s">
        <v>243</v>
      </c>
      <c r="B3124" s="3" t="s">
        <v>747</v>
      </c>
      <c r="C3124" s="3" t="s">
        <v>845</v>
      </c>
      <c r="D3124" s="3" t="s">
        <v>1973</v>
      </c>
      <c r="E3124" s="3" t="s">
        <v>1974</v>
      </c>
      <c r="F3124" s="3" t="s">
        <v>1453</v>
      </c>
      <c r="G3124" s="3" t="s">
        <v>1454</v>
      </c>
      <c r="H3124" s="3" t="s">
        <v>2003</v>
      </c>
      <c r="I3124" s="3" t="s">
        <v>2004</v>
      </c>
      <c r="J3124" s="3" t="s">
        <v>244</v>
      </c>
      <c r="K3124" s="3" t="s">
        <v>245</v>
      </c>
      <c r="L3124" s="3" t="s">
        <v>2062</v>
      </c>
      <c r="M3124" s="3" t="s">
        <v>126</v>
      </c>
      <c r="N3124" s="4">
        <v>2322.6</v>
      </c>
      <c r="O3124" s="4">
        <v>-2322.6</v>
      </c>
      <c r="P3124" s="4">
        <v>0</v>
      </c>
      <c r="Q3124" s="4">
        <v>0</v>
      </c>
      <c r="R3124" s="4">
        <v>0</v>
      </c>
      <c r="S3124" s="4">
        <v>0</v>
      </c>
      <c r="T3124" s="4">
        <v>0</v>
      </c>
      <c r="U3124" s="4">
        <v>0</v>
      </c>
      <c r="V3124" s="4">
        <v>0</v>
      </c>
      <c r="W3124" s="4">
        <v>0</v>
      </c>
      <c r="X3124" s="3" t="s">
        <v>247</v>
      </c>
    </row>
    <row r="3125" spans="1:24" ht="15.75" customHeight="1">
      <c r="A3125" s="3" t="s">
        <v>243</v>
      </c>
      <c r="B3125" s="3" t="s">
        <v>747</v>
      </c>
      <c r="C3125" s="3" t="s">
        <v>845</v>
      </c>
      <c r="D3125" s="3" t="s">
        <v>1973</v>
      </c>
      <c r="E3125" s="3" t="s">
        <v>1974</v>
      </c>
      <c r="F3125" s="3" t="s">
        <v>1453</v>
      </c>
      <c r="G3125" s="3" t="s">
        <v>1454</v>
      </c>
      <c r="H3125" s="3" t="s">
        <v>2016</v>
      </c>
      <c r="I3125" s="3" t="s">
        <v>2017</v>
      </c>
      <c r="J3125" s="3" t="s">
        <v>244</v>
      </c>
      <c r="K3125" s="3" t="s">
        <v>254</v>
      </c>
      <c r="L3125" s="3" t="s">
        <v>2063</v>
      </c>
      <c r="M3125" s="3" t="s">
        <v>126</v>
      </c>
      <c r="N3125" s="4">
        <v>52000</v>
      </c>
      <c r="O3125" s="4">
        <v>-52000</v>
      </c>
      <c r="P3125" s="4">
        <v>0</v>
      </c>
      <c r="Q3125" s="4">
        <v>0</v>
      </c>
      <c r="R3125" s="4">
        <v>0</v>
      </c>
      <c r="S3125" s="4">
        <v>0</v>
      </c>
      <c r="T3125" s="4">
        <v>0</v>
      </c>
      <c r="U3125" s="4">
        <v>0</v>
      </c>
      <c r="V3125" s="4">
        <v>0</v>
      </c>
      <c r="W3125" s="4">
        <v>0</v>
      </c>
      <c r="X3125" s="3" t="s">
        <v>247</v>
      </c>
    </row>
    <row r="3126" spans="1:24" ht="15.75" customHeight="1">
      <c r="A3126" s="3" t="s">
        <v>243</v>
      </c>
      <c r="B3126" s="3" t="s">
        <v>747</v>
      </c>
      <c r="C3126" s="3" t="s">
        <v>845</v>
      </c>
      <c r="D3126" s="3" t="s">
        <v>1973</v>
      </c>
      <c r="E3126" s="3" t="s">
        <v>1974</v>
      </c>
      <c r="F3126" s="3" t="s">
        <v>1453</v>
      </c>
      <c r="G3126" s="3" t="s">
        <v>1454</v>
      </c>
      <c r="H3126" s="3" t="s">
        <v>2025</v>
      </c>
      <c r="I3126" s="3" t="s">
        <v>2026</v>
      </c>
      <c r="J3126" s="3" t="s">
        <v>244</v>
      </c>
      <c r="K3126" s="3" t="s">
        <v>248</v>
      </c>
      <c r="L3126" s="3" t="s">
        <v>2064</v>
      </c>
      <c r="M3126" s="3" t="s">
        <v>126</v>
      </c>
      <c r="N3126" s="4">
        <v>9493.1200000000008</v>
      </c>
      <c r="O3126" s="4">
        <v>-3660.12</v>
      </c>
      <c r="P3126" s="4">
        <v>0</v>
      </c>
      <c r="Q3126" s="4">
        <v>5833</v>
      </c>
      <c r="R3126" s="4">
        <v>0</v>
      </c>
      <c r="S3126" s="4">
        <v>5500</v>
      </c>
      <c r="T3126" s="4">
        <v>5500</v>
      </c>
      <c r="U3126" s="4">
        <v>333</v>
      </c>
      <c r="V3126" s="4">
        <v>333</v>
      </c>
      <c r="W3126" s="4">
        <v>333</v>
      </c>
      <c r="X3126" s="3" t="s">
        <v>247</v>
      </c>
    </row>
    <row r="3127" spans="1:24" ht="15.75" customHeight="1">
      <c r="A3127" s="3" t="s">
        <v>243</v>
      </c>
      <c r="B3127" s="3" t="s">
        <v>747</v>
      </c>
      <c r="C3127" s="3" t="s">
        <v>845</v>
      </c>
      <c r="D3127" s="3" t="s">
        <v>1973</v>
      </c>
      <c r="E3127" s="3" t="s">
        <v>1974</v>
      </c>
      <c r="F3127" s="3" t="s">
        <v>1453</v>
      </c>
      <c r="G3127" s="3" t="s">
        <v>1454</v>
      </c>
      <c r="H3127" s="3" t="s">
        <v>2025</v>
      </c>
      <c r="I3127" s="3" t="s">
        <v>2026</v>
      </c>
      <c r="J3127" s="3" t="s">
        <v>244</v>
      </c>
      <c r="K3127" s="3" t="s">
        <v>254</v>
      </c>
      <c r="L3127" s="3" t="s">
        <v>2063</v>
      </c>
      <c r="M3127" s="3" t="s">
        <v>126</v>
      </c>
      <c r="N3127" s="4">
        <v>46000</v>
      </c>
      <c r="O3127" s="4">
        <v>-46000</v>
      </c>
      <c r="P3127" s="4">
        <v>0</v>
      </c>
      <c r="Q3127" s="4">
        <v>0</v>
      </c>
      <c r="R3127" s="4">
        <v>0</v>
      </c>
      <c r="S3127" s="4">
        <v>0</v>
      </c>
      <c r="T3127" s="4">
        <v>0</v>
      </c>
      <c r="U3127" s="4">
        <v>0</v>
      </c>
      <c r="V3127" s="4">
        <v>0</v>
      </c>
      <c r="W3127" s="4">
        <v>0</v>
      </c>
      <c r="X3127" s="3" t="s">
        <v>247</v>
      </c>
    </row>
    <row r="3128" spans="1:24" ht="15.75" customHeight="1">
      <c r="A3128" s="3" t="s">
        <v>243</v>
      </c>
      <c r="B3128" s="3" t="s">
        <v>747</v>
      </c>
      <c r="C3128" s="3" t="s">
        <v>845</v>
      </c>
      <c r="D3128" s="3" t="s">
        <v>1973</v>
      </c>
      <c r="E3128" s="3" t="s">
        <v>1974</v>
      </c>
      <c r="F3128" s="3" t="s">
        <v>1453</v>
      </c>
      <c r="G3128" s="3" t="s">
        <v>1454</v>
      </c>
      <c r="H3128" s="3" t="s">
        <v>2025</v>
      </c>
      <c r="I3128" s="3" t="s">
        <v>2026</v>
      </c>
      <c r="J3128" s="3" t="s">
        <v>244</v>
      </c>
      <c r="K3128" s="3" t="s">
        <v>1610</v>
      </c>
      <c r="L3128" s="3" t="s">
        <v>2065</v>
      </c>
      <c r="M3128" s="3" t="s">
        <v>126</v>
      </c>
      <c r="N3128" s="4">
        <v>3450.48</v>
      </c>
      <c r="O3128" s="4">
        <v>-401.89</v>
      </c>
      <c r="P3128" s="4">
        <v>0</v>
      </c>
      <c r="Q3128" s="4">
        <v>3048.59</v>
      </c>
      <c r="R3128" s="4">
        <v>0</v>
      </c>
      <c r="S3128" s="4">
        <v>3048.59</v>
      </c>
      <c r="T3128" s="4">
        <v>3048.59</v>
      </c>
      <c r="U3128" s="4">
        <v>0</v>
      </c>
      <c r="V3128" s="4">
        <v>0</v>
      </c>
      <c r="W3128" s="4">
        <v>0</v>
      </c>
      <c r="X3128" s="3" t="s">
        <v>247</v>
      </c>
    </row>
    <row r="3129" spans="1:24" ht="15.75" customHeight="1">
      <c r="A3129" s="3" t="s">
        <v>243</v>
      </c>
      <c r="B3129" s="3" t="s">
        <v>747</v>
      </c>
      <c r="C3129" s="3" t="s">
        <v>845</v>
      </c>
      <c r="D3129" s="3" t="s">
        <v>1973</v>
      </c>
      <c r="E3129" s="3" t="s">
        <v>1974</v>
      </c>
      <c r="F3129" s="3" t="s">
        <v>1453</v>
      </c>
      <c r="G3129" s="3" t="s">
        <v>1454</v>
      </c>
      <c r="H3129" s="3" t="s">
        <v>2030</v>
      </c>
      <c r="I3129" s="3" t="s">
        <v>2031</v>
      </c>
      <c r="J3129" s="3" t="s">
        <v>244</v>
      </c>
      <c r="K3129" s="3" t="s">
        <v>245</v>
      </c>
      <c r="L3129" s="3" t="s">
        <v>2062</v>
      </c>
      <c r="M3129" s="3" t="s">
        <v>126</v>
      </c>
      <c r="N3129" s="4">
        <v>1334</v>
      </c>
      <c r="O3129" s="4">
        <v>-1334</v>
      </c>
      <c r="P3129" s="4">
        <v>0</v>
      </c>
      <c r="Q3129" s="4">
        <v>0</v>
      </c>
      <c r="R3129" s="4">
        <v>0</v>
      </c>
      <c r="S3129" s="4">
        <v>0</v>
      </c>
      <c r="T3129" s="4">
        <v>0</v>
      </c>
      <c r="U3129" s="4">
        <v>0</v>
      </c>
      <c r="V3129" s="4">
        <v>0</v>
      </c>
      <c r="W3129" s="4">
        <v>0</v>
      </c>
      <c r="X3129" s="3" t="s">
        <v>247</v>
      </c>
    </row>
    <row r="3130" spans="1:24" ht="15.75" customHeight="1">
      <c r="A3130" s="3" t="s">
        <v>243</v>
      </c>
      <c r="B3130" s="3" t="s">
        <v>747</v>
      </c>
      <c r="C3130" s="3" t="s">
        <v>845</v>
      </c>
      <c r="D3130" s="3" t="s">
        <v>1973</v>
      </c>
      <c r="E3130" s="3" t="s">
        <v>1974</v>
      </c>
      <c r="F3130" s="3" t="s">
        <v>1453</v>
      </c>
      <c r="G3130" s="3" t="s">
        <v>1454</v>
      </c>
      <c r="H3130" s="3" t="s">
        <v>2030</v>
      </c>
      <c r="I3130" s="3" t="s">
        <v>2031</v>
      </c>
      <c r="J3130" s="3" t="s">
        <v>244</v>
      </c>
      <c r="K3130" s="3" t="s">
        <v>248</v>
      </c>
      <c r="L3130" s="3" t="s">
        <v>2064</v>
      </c>
      <c r="M3130" s="3" t="s">
        <v>126</v>
      </c>
      <c r="N3130" s="4">
        <v>17830</v>
      </c>
      <c r="O3130" s="4">
        <v>-15799.6</v>
      </c>
      <c r="P3130" s="4">
        <v>0</v>
      </c>
      <c r="Q3130" s="4">
        <v>2030.4</v>
      </c>
      <c r="R3130" s="4">
        <v>0</v>
      </c>
      <c r="S3130" s="4">
        <v>2030.4</v>
      </c>
      <c r="T3130" s="4">
        <v>2030.4</v>
      </c>
      <c r="U3130" s="4">
        <v>0</v>
      </c>
      <c r="V3130" s="4">
        <v>0</v>
      </c>
      <c r="W3130" s="4">
        <v>0</v>
      </c>
      <c r="X3130" s="3" t="s">
        <v>247</v>
      </c>
    </row>
    <row r="3131" spans="1:24" ht="15.75" customHeight="1">
      <c r="A3131" s="3" t="s">
        <v>243</v>
      </c>
      <c r="B3131" s="3" t="s">
        <v>747</v>
      </c>
      <c r="C3131" s="3" t="s">
        <v>845</v>
      </c>
      <c r="D3131" s="3" t="s">
        <v>1973</v>
      </c>
      <c r="E3131" s="3" t="s">
        <v>1974</v>
      </c>
      <c r="F3131" s="3" t="s">
        <v>1453</v>
      </c>
      <c r="G3131" s="3" t="s">
        <v>1454</v>
      </c>
      <c r="H3131" s="3" t="s">
        <v>2030</v>
      </c>
      <c r="I3131" s="3" t="s">
        <v>2031</v>
      </c>
      <c r="J3131" s="3" t="s">
        <v>244</v>
      </c>
      <c r="K3131" s="3" t="s">
        <v>250</v>
      </c>
      <c r="L3131" s="3" t="s">
        <v>2066</v>
      </c>
      <c r="M3131" s="3" t="s">
        <v>126</v>
      </c>
      <c r="N3131" s="4">
        <v>2000</v>
      </c>
      <c r="O3131" s="4">
        <v>-2000</v>
      </c>
      <c r="P3131" s="4">
        <v>0</v>
      </c>
      <c r="Q3131" s="4">
        <v>0</v>
      </c>
      <c r="R3131" s="4">
        <v>0</v>
      </c>
      <c r="S3131" s="4">
        <v>0</v>
      </c>
      <c r="T3131" s="4">
        <v>0</v>
      </c>
      <c r="U3131" s="4">
        <v>0</v>
      </c>
      <c r="V3131" s="4">
        <v>0</v>
      </c>
      <c r="W3131" s="4">
        <v>0</v>
      </c>
      <c r="X3131" s="3" t="s">
        <v>247</v>
      </c>
    </row>
    <row r="3132" spans="1:24" ht="15.75" customHeight="1">
      <c r="A3132" s="3" t="s">
        <v>243</v>
      </c>
      <c r="B3132" s="3" t="s">
        <v>747</v>
      </c>
      <c r="C3132" s="3" t="s">
        <v>845</v>
      </c>
      <c r="D3132" s="3" t="s">
        <v>1973</v>
      </c>
      <c r="E3132" s="3" t="s">
        <v>1974</v>
      </c>
      <c r="F3132" s="3" t="s">
        <v>1453</v>
      </c>
      <c r="G3132" s="3" t="s">
        <v>1454</v>
      </c>
      <c r="H3132" s="3" t="s">
        <v>2030</v>
      </c>
      <c r="I3132" s="3" t="s">
        <v>2031</v>
      </c>
      <c r="J3132" s="3" t="s">
        <v>244</v>
      </c>
      <c r="K3132" s="3" t="s">
        <v>1610</v>
      </c>
      <c r="L3132" s="3" t="s">
        <v>2065</v>
      </c>
      <c r="M3132" s="3" t="s">
        <v>126</v>
      </c>
      <c r="N3132" s="4">
        <v>31770.93</v>
      </c>
      <c r="O3132" s="4">
        <v>-1906.36</v>
      </c>
      <c r="P3132" s="4">
        <v>0</v>
      </c>
      <c r="Q3132" s="4">
        <v>29864.57</v>
      </c>
      <c r="R3132" s="4">
        <v>0</v>
      </c>
      <c r="S3132" s="4">
        <v>29864.57</v>
      </c>
      <c r="T3132" s="4">
        <v>29864.57</v>
      </c>
      <c r="U3132" s="4">
        <v>0</v>
      </c>
      <c r="V3132" s="4">
        <v>0</v>
      </c>
      <c r="W3132" s="4">
        <v>0</v>
      </c>
      <c r="X3132" s="3" t="s">
        <v>247</v>
      </c>
    </row>
    <row r="3133" spans="1:24" ht="15.75" customHeight="1">
      <c r="A3133" s="3" t="s">
        <v>243</v>
      </c>
      <c r="B3133" s="3" t="s">
        <v>747</v>
      </c>
      <c r="C3133" s="3" t="s">
        <v>845</v>
      </c>
      <c r="D3133" s="3" t="s">
        <v>1973</v>
      </c>
      <c r="E3133" s="3" t="s">
        <v>1974</v>
      </c>
      <c r="F3133" s="3" t="s">
        <v>1453</v>
      </c>
      <c r="G3133" s="3" t="s">
        <v>1454</v>
      </c>
      <c r="H3133" s="3" t="s">
        <v>2042</v>
      </c>
      <c r="I3133" s="3" t="s">
        <v>2043</v>
      </c>
      <c r="J3133" s="3" t="s">
        <v>244</v>
      </c>
      <c r="K3133" s="3" t="s">
        <v>245</v>
      </c>
      <c r="L3133" s="3" t="s">
        <v>2062</v>
      </c>
      <c r="M3133" s="3" t="s">
        <v>126</v>
      </c>
      <c r="N3133" s="4">
        <v>3532.27</v>
      </c>
      <c r="O3133" s="4">
        <v>-3532.27</v>
      </c>
      <c r="P3133" s="4">
        <v>0</v>
      </c>
      <c r="Q3133" s="4">
        <v>0</v>
      </c>
      <c r="R3133" s="4">
        <v>0</v>
      </c>
      <c r="S3133" s="4">
        <v>0</v>
      </c>
      <c r="T3133" s="4">
        <v>0</v>
      </c>
      <c r="U3133" s="4">
        <v>0</v>
      </c>
      <c r="V3133" s="4">
        <v>0</v>
      </c>
      <c r="W3133" s="4">
        <v>0</v>
      </c>
      <c r="X3133" s="3" t="s">
        <v>247</v>
      </c>
    </row>
    <row r="3134" spans="1:24" ht="15.75" customHeight="1">
      <c r="A3134" s="3" t="s">
        <v>243</v>
      </c>
      <c r="B3134" s="3" t="s">
        <v>747</v>
      </c>
      <c r="C3134" s="3" t="s">
        <v>845</v>
      </c>
      <c r="D3134" s="3" t="s">
        <v>1973</v>
      </c>
      <c r="E3134" s="3" t="s">
        <v>1974</v>
      </c>
      <c r="F3134" s="3" t="s">
        <v>1453</v>
      </c>
      <c r="G3134" s="3" t="s">
        <v>1454</v>
      </c>
      <c r="H3134" s="3" t="s">
        <v>2042</v>
      </c>
      <c r="I3134" s="3" t="s">
        <v>2043</v>
      </c>
      <c r="J3134" s="3" t="s">
        <v>244</v>
      </c>
      <c r="K3134" s="3" t="s">
        <v>248</v>
      </c>
      <c r="L3134" s="3" t="s">
        <v>2064</v>
      </c>
      <c r="M3134" s="3" t="s">
        <v>126</v>
      </c>
      <c r="N3134" s="4">
        <v>2822.61</v>
      </c>
      <c r="O3134" s="4">
        <v>-2822.61</v>
      </c>
      <c r="P3134" s="4">
        <v>0</v>
      </c>
      <c r="Q3134" s="4">
        <v>0</v>
      </c>
      <c r="R3134" s="4">
        <v>0</v>
      </c>
      <c r="S3134" s="4">
        <v>0</v>
      </c>
      <c r="T3134" s="4">
        <v>0</v>
      </c>
      <c r="U3134" s="4">
        <v>0</v>
      </c>
      <c r="V3134" s="4">
        <v>0</v>
      </c>
      <c r="W3134" s="4">
        <v>0</v>
      </c>
      <c r="X3134" s="3" t="s">
        <v>247</v>
      </c>
    </row>
    <row r="3135" spans="1:24" ht="15.75" customHeight="1">
      <c r="A3135" s="3" t="s">
        <v>243</v>
      </c>
      <c r="B3135" s="3" t="s">
        <v>747</v>
      </c>
      <c r="C3135" s="3" t="s">
        <v>845</v>
      </c>
      <c r="D3135" s="3" t="s">
        <v>1973</v>
      </c>
      <c r="E3135" s="3" t="s">
        <v>1974</v>
      </c>
      <c r="F3135" s="3" t="s">
        <v>1453</v>
      </c>
      <c r="G3135" s="3" t="s">
        <v>1454</v>
      </c>
      <c r="H3135" s="3" t="s">
        <v>2042</v>
      </c>
      <c r="I3135" s="3" t="s">
        <v>2043</v>
      </c>
      <c r="J3135" s="3" t="s">
        <v>244</v>
      </c>
      <c r="K3135" s="3" t="s">
        <v>254</v>
      </c>
      <c r="L3135" s="3" t="s">
        <v>2063</v>
      </c>
      <c r="M3135" s="3" t="s">
        <v>126</v>
      </c>
      <c r="N3135" s="4">
        <v>46000</v>
      </c>
      <c r="O3135" s="4">
        <v>-46000</v>
      </c>
      <c r="P3135" s="4">
        <v>0</v>
      </c>
      <c r="Q3135" s="4">
        <v>0</v>
      </c>
      <c r="R3135" s="4">
        <v>0</v>
      </c>
      <c r="S3135" s="4">
        <v>0</v>
      </c>
      <c r="T3135" s="4">
        <v>0</v>
      </c>
      <c r="U3135" s="4">
        <v>0</v>
      </c>
      <c r="V3135" s="4">
        <v>0</v>
      </c>
      <c r="W3135" s="4">
        <v>0</v>
      </c>
      <c r="X3135" s="3" t="s">
        <v>247</v>
      </c>
    </row>
    <row r="3136" spans="1:24" ht="15.75" customHeight="1">
      <c r="A3136" s="3" t="s">
        <v>243</v>
      </c>
      <c r="B3136" s="3" t="s">
        <v>747</v>
      </c>
      <c r="C3136" s="3" t="s">
        <v>845</v>
      </c>
      <c r="D3136" s="3" t="s">
        <v>1973</v>
      </c>
      <c r="E3136" s="3" t="s">
        <v>1974</v>
      </c>
      <c r="F3136" s="3" t="s">
        <v>1453</v>
      </c>
      <c r="G3136" s="3" t="s">
        <v>1454</v>
      </c>
      <c r="H3136" s="3" t="s">
        <v>2042</v>
      </c>
      <c r="I3136" s="3" t="s">
        <v>2043</v>
      </c>
      <c r="J3136" s="3" t="s">
        <v>244</v>
      </c>
      <c r="K3136" s="3" t="s">
        <v>449</v>
      </c>
      <c r="L3136" s="3" t="s">
        <v>2067</v>
      </c>
      <c r="M3136" s="3" t="s">
        <v>126</v>
      </c>
      <c r="N3136" s="4">
        <v>1097.03</v>
      </c>
      <c r="O3136" s="4">
        <v>-1097.03</v>
      </c>
      <c r="P3136" s="4">
        <v>0</v>
      </c>
      <c r="Q3136" s="4">
        <v>0</v>
      </c>
      <c r="R3136" s="4">
        <v>0</v>
      </c>
      <c r="S3136" s="4">
        <v>0</v>
      </c>
      <c r="T3136" s="4">
        <v>0</v>
      </c>
      <c r="U3136" s="4">
        <v>0</v>
      </c>
      <c r="V3136" s="4">
        <v>0</v>
      </c>
      <c r="W3136" s="4">
        <v>0</v>
      </c>
      <c r="X3136" s="3" t="s">
        <v>247</v>
      </c>
    </row>
    <row r="3137" spans="1:24" ht="15.75" customHeight="1">
      <c r="A3137" s="3" t="s">
        <v>243</v>
      </c>
      <c r="B3137" s="3" t="s">
        <v>747</v>
      </c>
      <c r="C3137" s="3" t="s">
        <v>845</v>
      </c>
      <c r="D3137" s="3" t="s">
        <v>1973</v>
      </c>
      <c r="E3137" s="3" t="s">
        <v>1974</v>
      </c>
      <c r="F3137" s="3" t="s">
        <v>1453</v>
      </c>
      <c r="G3137" s="3" t="s">
        <v>1454</v>
      </c>
      <c r="H3137" s="3" t="s">
        <v>2042</v>
      </c>
      <c r="I3137" s="3" t="s">
        <v>2043</v>
      </c>
      <c r="J3137" s="3" t="s">
        <v>244</v>
      </c>
      <c r="K3137" s="3" t="s">
        <v>250</v>
      </c>
      <c r="L3137" s="3" t="s">
        <v>2066</v>
      </c>
      <c r="M3137" s="3" t="s">
        <v>126</v>
      </c>
      <c r="N3137" s="4">
        <v>2157.33</v>
      </c>
      <c r="O3137" s="4">
        <v>-2157.33</v>
      </c>
      <c r="P3137" s="4">
        <v>0</v>
      </c>
      <c r="Q3137" s="4">
        <v>0</v>
      </c>
      <c r="R3137" s="4">
        <v>0</v>
      </c>
      <c r="S3137" s="4">
        <v>0</v>
      </c>
      <c r="T3137" s="4">
        <v>0</v>
      </c>
      <c r="U3137" s="4">
        <v>0</v>
      </c>
      <c r="V3137" s="4">
        <v>0</v>
      </c>
      <c r="W3137" s="4">
        <v>0</v>
      </c>
      <c r="X3137" s="3" t="s">
        <v>247</v>
      </c>
    </row>
    <row r="3138" spans="1:24" ht="15.75" customHeight="1">
      <c r="A3138" s="3" t="s">
        <v>243</v>
      </c>
      <c r="B3138" s="3" t="s">
        <v>747</v>
      </c>
      <c r="C3138" s="3" t="s">
        <v>845</v>
      </c>
      <c r="D3138" s="3" t="s">
        <v>1973</v>
      </c>
      <c r="E3138" s="3" t="s">
        <v>1974</v>
      </c>
      <c r="F3138" s="3" t="s">
        <v>1453</v>
      </c>
      <c r="G3138" s="3" t="s">
        <v>1454</v>
      </c>
      <c r="H3138" s="3" t="s">
        <v>2042</v>
      </c>
      <c r="I3138" s="3" t="s">
        <v>2043</v>
      </c>
      <c r="J3138" s="3" t="s">
        <v>244</v>
      </c>
      <c r="K3138" s="3" t="s">
        <v>1610</v>
      </c>
      <c r="L3138" s="3" t="s">
        <v>2065</v>
      </c>
      <c r="M3138" s="3" t="s">
        <v>126</v>
      </c>
      <c r="N3138" s="4">
        <v>1084</v>
      </c>
      <c r="O3138" s="4">
        <v>-66.760000000000005</v>
      </c>
      <c r="P3138" s="4">
        <v>0</v>
      </c>
      <c r="Q3138" s="4">
        <v>1017.24</v>
      </c>
      <c r="R3138" s="4">
        <v>0</v>
      </c>
      <c r="S3138" s="4">
        <v>1017.24</v>
      </c>
      <c r="T3138" s="4">
        <v>1017.24</v>
      </c>
      <c r="U3138" s="4">
        <v>0</v>
      </c>
      <c r="V3138" s="4">
        <v>0</v>
      </c>
      <c r="W3138" s="4">
        <v>0</v>
      </c>
      <c r="X3138" s="3" t="s">
        <v>247</v>
      </c>
    </row>
    <row r="3139" spans="1:24" ht="15.75" customHeight="1">
      <c r="A3139" s="3" t="s">
        <v>243</v>
      </c>
      <c r="B3139" s="3" t="s">
        <v>747</v>
      </c>
      <c r="C3139" s="3" t="s">
        <v>845</v>
      </c>
      <c r="D3139" s="3" t="s">
        <v>1973</v>
      </c>
      <c r="E3139" s="3" t="s">
        <v>1974</v>
      </c>
      <c r="F3139" s="3" t="s">
        <v>1453</v>
      </c>
      <c r="G3139" s="3" t="s">
        <v>1454</v>
      </c>
      <c r="H3139" s="3" t="s">
        <v>2045</v>
      </c>
      <c r="I3139" s="3" t="s">
        <v>2046</v>
      </c>
      <c r="J3139" s="3" t="s">
        <v>244</v>
      </c>
      <c r="K3139" s="3" t="s">
        <v>245</v>
      </c>
      <c r="L3139" s="3" t="s">
        <v>2062</v>
      </c>
      <c r="M3139" s="3" t="s">
        <v>126</v>
      </c>
      <c r="N3139" s="4">
        <v>866.64</v>
      </c>
      <c r="O3139" s="4">
        <v>-866.64</v>
      </c>
      <c r="P3139" s="4">
        <v>0</v>
      </c>
      <c r="Q3139" s="4">
        <v>0</v>
      </c>
      <c r="R3139" s="4">
        <v>0</v>
      </c>
      <c r="S3139" s="4">
        <v>0</v>
      </c>
      <c r="T3139" s="4">
        <v>0</v>
      </c>
      <c r="U3139" s="4">
        <v>0</v>
      </c>
      <c r="V3139" s="4">
        <v>0</v>
      </c>
      <c r="W3139" s="4">
        <v>0</v>
      </c>
      <c r="X3139" s="3" t="s">
        <v>247</v>
      </c>
    </row>
    <row r="3140" spans="1:24" ht="15.75" customHeight="1">
      <c r="A3140" s="3" t="s">
        <v>243</v>
      </c>
      <c r="B3140" s="3" t="s">
        <v>747</v>
      </c>
      <c r="C3140" s="3" t="s">
        <v>845</v>
      </c>
      <c r="D3140" s="3" t="s">
        <v>1973</v>
      </c>
      <c r="E3140" s="3" t="s">
        <v>1974</v>
      </c>
      <c r="F3140" s="3" t="s">
        <v>1453</v>
      </c>
      <c r="G3140" s="3" t="s">
        <v>1454</v>
      </c>
      <c r="H3140" s="3" t="s">
        <v>2045</v>
      </c>
      <c r="I3140" s="3" t="s">
        <v>2046</v>
      </c>
      <c r="J3140" s="3" t="s">
        <v>244</v>
      </c>
      <c r="K3140" s="3" t="s">
        <v>248</v>
      </c>
      <c r="L3140" s="3" t="s">
        <v>2064</v>
      </c>
      <c r="M3140" s="3" t="s">
        <v>126</v>
      </c>
      <c r="N3140" s="4">
        <v>560</v>
      </c>
      <c r="O3140" s="4">
        <v>-33.6</v>
      </c>
      <c r="P3140" s="4">
        <v>0</v>
      </c>
      <c r="Q3140" s="4">
        <v>526.4</v>
      </c>
      <c r="R3140" s="4">
        <v>0</v>
      </c>
      <c r="S3140" s="4">
        <v>526.4</v>
      </c>
      <c r="T3140" s="4">
        <v>526.4</v>
      </c>
      <c r="U3140" s="4">
        <v>0</v>
      </c>
      <c r="V3140" s="4">
        <v>0</v>
      </c>
      <c r="W3140" s="4">
        <v>0</v>
      </c>
      <c r="X3140" s="3" t="s">
        <v>247</v>
      </c>
    </row>
    <row r="3141" spans="1:24" ht="15.75" customHeight="1">
      <c r="A3141" s="3" t="s">
        <v>243</v>
      </c>
      <c r="B3141" s="3" t="s">
        <v>747</v>
      </c>
      <c r="C3141" s="3" t="s">
        <v>845</v>
      </c>
      <c r="D3141" s="3" t="s">
        <v>1973</v>
      </c>
      <c r="E3141" s="3" t="s">
        <v>1974</v>
      </c>
      <c r="F3141" s="3" t="s">
        <v>1453</v>
      </c>
      <c r="G3141" s="3" t="s">
        <v>1454</v>
      </c>
      <c r="H3141" s="3" t="s">
        <v>2045</v>
      </c>
      <c r="I3141" s="3" t="s">
        <v>2046</v>
      </c>
      <c r="J3141" s="3" t="s">
        <v>244</v>
      </c>
      <c r="K3141" s="3" t="s">
        <v>254</v>
      </c>
      <c r="L3141" s="3" t="s">
        <v>2063</v>
      </c>
      <c r="M3141" s="3" t="s">
        <v>126</v>
      </c>
      <c r="N3141" s="4">
        <v>26000</v>
      </c>
      <c r="O3141" s="4">
        <v>-26000</v>
      </c>
      <c r="P3141" s="4">
        <v>0</v>
      </c>
      <c r="Q3141" s="4">
        <v>0</v>
      </c>
      <c r="R3141" s="4">
        <v>0</v>
      </c>
      <c r="S3141" s="4">
        <v>0</v>
      </c>
      <c r="T3141" s="4">
        <v>0</v>
      </c>
      <c r="U3141" s="4">
        <v>0</v>
      </c>
      <c r="V3141" s="4">
        <v>0</v>
      </c>
      <c r="W3141" s="4">
        <v>0</v>
      </c>
      <c r="X3141" s="3" t="s">
        <v>247</v>
      </c>
    </row>
    <row r="3142" spans="1:24" ht="15.75" customHeight="1">
      <c r="A3142" s="3" t="s">
        <v>243</v>
      </c>
      <c r="B3142" s="3" t="s">
        <v>747</v>
      </c>
      <c r="C3142" s="3" t="s">
        <v>845</v>
      </c>
      <c r="D3142" s="3" t="s">
        <v>1973</v>
      </c>
      <c r="E3142" s="3" t="s">
        <v>1974</v>
      </c>
      <c r="F3142" s="3" t="s">
        <v>1453</v>
      </c>
      <c r="G3142" s="3" t="s">
        <v>1454</v>
      </c>
      <c r="H3142" s="3" t="s">
        <v>2045</v>
      </c>
      <c r="I3142" s="3" t="s">
        <v>2046</v>
      </c>
      <c r="J3142" s="3" t="s">
        <v>244</v>
      </c>
      <c r="K3142" s="3" t="s">
        <v>1610</v>
      </c>
      <c r="L3142" s="3" t="s">
        <v>2065</v>
      </c>
      <c r="M3142" s="3" t="s">
        <v>126</v>
      </c>
      <c r="N3142" s="4">
        <v>2450.06</v>
      </c>
      <c r="O3142" s="4">
        <v>-458.88</v>
      </c>
      <c r="P3142" s="4">
        <v>0</v>
      </c>
      <c r="Q3142" s="4">
        <v>1991.18</v>
      </c>
      <c r="R3142" s="4">
        <v>0</v>
      </c>
      <c r="S3142" s="4">
        <v>1991.18</v>
      </c>
      <c r="T3142" s="4">
        <v>1991.18</v>
      </c>
      <c r="U3142" s="4">
        <v>0</v>
      </c>
      <c r="V3142" s="4">
        <v>0</v>
      </c>
      <c r="W3142" s="4">
        <v>0</v>
      </c>
      <c r="X3142" s="3" t="s">
        <v>247</v>
      </c>
    </row>
    <row r="3143" spans="1:24" ht="15.75" customHeight="1">
      <c r="A3143" s="3" t="s">
        <v>243</v>
      </c>
      <c r="B3143" s="3" t="s">
        <v>747</v>
      </c>
      <c r="C3143" s="3" t="s">
        <v>845</v>
      </c>
      <c r="D3143" s="3" t="s">
        <v>1973</v>
      </c>
      <c r="E3143" s="3" t="s">
        <v>1974</v>
      </c>
      <c r="F3143" s="3" t="s">
        <v>1453</v>
      </c>
      <c r="G3143" s="3" t="s">
        <v>1454</v>
      </c>
      <c r="H3143" s="3" t="s">
        <v>2051</v>
      </c>
      <c r="I3143" s="3" t="s">
        <v>2052</v>
      </c>
      <c r="J3143" s="3" t="s">
        <v>244</v>
      </c>
      <c r="K3143" s="3" t="s">
        <v>248</v>
      </c>
      <c r="L3143" s="3" t="s">
        <v>2064</v>
      </c>
      <c r="M3143" s="3" t="s">
        <v>126</v>
      </c>
      <c r="N3143" s="4">
        <v>13599.51</v>
      </c>
      <c r="O3143" s="4">
        <v>-12547.17</v>
      </c>
      <c r="P3143" s="4">
        <v>0</v>
      </c>
      <c r="Q3143" s="4">
        <v>1052.3399999999999</v>
      </c>
      <c r="R3143" s="4">
        <v>0</v>
      </c>
      <c r="S3143" s="4">
        <v>1052.3399999999999</v>
      </c>
      <c r="T3143" s="4">
        <v>1052.3399999999999</v>
      </c>
      <c r="U3143" s="4">
        <v>0</v>
      </c>
      <c r="V3143" s="4">
        <v>0</v>
      </c>
      <c r="W3143" s="4">
        <v>0</v>
      </c>
      <c r="X3143" s="3" t="s">
        <v>247</v>
      </c>
    </row>
    <row r="3144" spans="1:24" ht="15.75" customHeight="1">
      <c r="A3144" s="3" t="s">
        <v>243</v>
      </c>
      <c r="B3144" s="3" t="s">
        <v>747</v>
      </c>
      <c r="C3144" s="3" t="s">
        <v>845</v>
      </c>
      <c r="D3144" s="3" t="s">
        <v>1973</v>
      </c>
      <c r="E3144" s="3" t="s">
        <v>1974</v>
      </c>
      <c r="F3144" s="3" t="s">
        <v>1453</v>
      </c>
      <c r="G3144" s="3" t="s">
        <v>1454</v>
      </c>
      <c r="H3144" s="3" t="s">
        <v>2051</v>
      </c>
      <c r="I3144" s="3" t="s">
        <v>2052</v>
      </c>
      <c r="J3144" s="3" t="s">
        <v>244</v>
      </c>
      <c r="K3144" s="3" t="s">
        <v>1610</v>
      </c>
      <c r="L3144" s="3" t="s">
        <v>2065</v>
      </c>
      <c r="M3144" s="3" t="s">
        <v>126</v>
      </c>
      <c r="N3144" s="4">
        <v>8739.7900000000009</v>
      </c>
      <c r="O3144" s="4">
        <v>-1955.77</v>
      </c>
      <c r="P3144" s="4">
        <v>0</v>
      </c>
      <c r="Q3144" s="4">
        <v>6784.02</v>
      </c>
      <c r="R3144" s="4">
        <v>0</v>
      </c>
      <c r="S3144" s="4">
        <v>6784.02</v>
      </c>
      <c r="T3144" s="4">
        <v>6784.02</v>
      </c>
      <c r="U3144" s="4">
        <v>0</v>
      </c>
      <c r="V3144" s="4">
        <v>0</v>
      </c>
      <c r="W3144" s="4">
        <v>0</v>
      </c>
      <c r="X3144" s="3" t="s">
        <v>247</v>
      </c>
    </row>
    <row r="3145" spans="1:24" ht="15.75" customHeight="1">
      <c r="A3145" s="3" t="s">
        <v>262</v>
      </c>
      <c r="B3145" s="3" t="s">
        <v>747</v>
      </c>
      <c r="C3145" s="3" t="s">
        <v>845</v>
      </c>
      <c r="D3145" s="3" t="s">
        <v>1973</v>
      </c>
      <c r="E3145" s="3" t="s">
        <v>1974</v>
      </c>
      <c r="F3145" s="3" t="s">
        <v>29</v>
      </c>
      <c r="G3145" s="3" t="s">
        <v>30</v>
      </c>
      <c r="H3145" s="3" t="s">
        <v>31</v>
      </c>
      <c r="I3145" s="3" t="s">
        <v>32</v>
      </c>
      <c r="J3145" s="3" t="s">
        <v>263</v>
      </c>
      <c r="K3145" s="3" t="s">
        <v>264</v>
      </c>
      <c r="L3145" s="3" t="s">
        <v>1503</v>
      </c>
      <c r="M3145" s="3" t="s">
        <v>36</v>
      </c>
      <c r="N3145" s="4">
        <v>74047.399999999994</v>
      </c>
      <c r="O3145" s="4">
        <v>0</v>
      </c>
      <c r="P3145" s="4">
        <v>0</v>
      </c>
      <c r="Q3145" s="4">
        <v>74047.399999999994</v>
      </c>
      <c r="R3145" s="4">
        <v>0</v>
      </c>
      <c r="S3145" s="4">
        <v>44396.79</v>
      </c>
      <c r="T3145" s="4">
        <v>43790.23</v>
      </c>
      <c r="U3145" s="4">
        <v>29650.61</v>
      </c>
      <c r="V3145" s="4">
        <v>30257.17</v>
      </c>
      <c r="W3145" s="4">
        <v>29650.61</v>
      </c>
      <c r="X3145" s="3" t="s">
        <v>266</v>
      </c>
    </row>
    <row r="3146" spans="1:24" ht="15.75" customHeight="1">
      <c r="A3146" s="5" t="s">
        <v>2068</v>
      </c>
      <c r="B3146" s="5" t="s">
        <v>2068</v>
      </c>
      <c r="C3146" s="5" t="s">
        <v>2068</v>
      </c>
      <c r="D3146" s="5" t="s">
        <v>2068</v>
      </c>
      <c r="E3146" s="5" t="s">
        <v>2068</v>
      </c>
      <c r="F3146" s="5" t="s">
        <v>2068</v>
      </c>
      <c r="G3146" s="5" t="s">
        <v>2068</v>
      </c>
      <c r="H3146" s="5" t="s">
        <v>2068</v>
      </c>
      <c r="I3146" s="5" t="s">
        <v>2068</v>
      </c>
      <c r="J3146" s="5" t="s">
        <v>2068</v>
      </c>
      <c r="K3146" s="5" t="s">
        <v>2068</v>
      </c>
      <c r="L3146" s="5" t="s">
        <v>2068</v>
      </c>
      <c r="M3146" s="5" t="s">
        <v>2068</v>
      </c>
      <c r="N3146" s="6">
        <v>961862897.01999998</v>
      </c>
      <c r="O3146" s="6">
        <v>0</v>
      </c>
      <c r="P3146" s="5" t="s">
        <v>2068</v>
      </c>
      <c r="Q3146" s="6">
        <v>961862897.01999998</v>
      </c>
      <c r="R3146" s="6">
        <v>77766776.329999998</v>
      </c>
      <c r="S3146" s="6">
        <v>543736781.61000001</v>
      </c>
      <c r="T3146" s="6">
        <v>256940896.40000001</v>
      </c>
      <c r="U3146" s="6">
        <v>418126115.41000003</v>
      </c>
      <c r="V3146" s="6">
        <v>704922000.62</v>
      </c>
      <c r="W3146" s="6">
        <v>340359339.07999998</v>
      </c>
      <c r="X3146" s="5" t="s">
        <v>2068</v>
      </c>
    </row>
    <row r="3147" spans="1:24" ht="15.75" customHeight="1">
      <c r="A3147" s="3"/>
      <c r="B3147" s="3"/>
      <c r="C3147" s="3"/>
      <c r="D3147" s="3"/>
      <c r="E3147" s="3"/>
      <c r="F3147" s="3"/>
      <c r="G3147" s="3"/>
      <c r="H3147" s="3"/>
      <c r="I3147" s="3"/>
      <c r="J3147" s="3"/>
      <c r="K3147" s="3"/>
      <c r="L3147" s="3"/>
      <c r="M3147" s="3"/>
      <c r="N3147" s="3"/>
      <c r="O3147" s="3"/>
      <c r="P3147" s="3"/>
      <c r="Q3147" s="3"/>
      <c r="R3147" s="3"/>
      <c r="S3147" s="3"/>
      <c r="T3147" s="3"/>
      <c r="U3147" s="3"/>
      <c r="V3147" s="3"/>
      <c r="W3147" s="3"/>
      <c r="X3147" s="3"/>
    </row>
    <row r="3148" spans="1:24" ht="15.75" customHeight="1">
      <c r="A3148" s="3"/>
      <c r="B3148" s="3"/>
      <c r="C3148" s="3"/>
      <c r="D3148" s="3"/>
      <c r="E3148" s="3"/>
      <c r="F3148" s="3"/>
      <c r="G3148" s="3"/>
      <c r="H3148" s="3"/>
      <c r="I3148" s="3"/>
      <c r="J3148" s="3"/>
      <c r="K3148" s="3"/>
      <c r="L3148" s="3"/>
      <c r="M3148" s="3"/>
      <c r="N3148" s="3"/>
      <c r="O3148" s="3"/>
      <c r="P3148" s="3"/>
      <c r="Q3148" s="3"/>
      <c r="R3148" s="3"/>
      <c r="S3148" s="3"/>
      <c r="T3148" s="3"/>
      <c r="U3148" s="3"/>
      <c r="V3148" s="3"/>
      <c r="W3148" s="3"/>
      <c r="X3148" s="3"/>
    </row>
    <row r="3149" spans="1:24" ht="15.75" customHeight="1">
      <c r="A3149" s="3"/>
      <c r="B3149" s="3"/>
      <c r="C3149" s="3"/>
      <c r="D3149" s="3"/>
      <c r="E3149" s="3"/>
      <c r="F3149" s="3"/>
      <c r="G3149" s="3"/>
      <c r="H3149" s="3"/>
      <c r="I3149" s="3"/>
      <c r="J3149" s="3"/>
      <c r="K3149" s="3"/>
      <c r="L3149" s="3"/>
      <c r="M3149" s="3"/>
      <c r="N3149" s="3"/>
      <c r="O3149" s="3"/>
      <c r="P3149" s="3"/>
      <c r="Q3149" s="3"/>
      <c r="R3149" s="3"/>
      <c r="S3149" s="3"/>
      <c r="T3149" s="3"/>
      <c r="U3149" s="3"/>
      <c r="V3149" s="7">
        <f>+T3146/Q3146</f>
        <v>0.2671283996877753</v>
      </c>
      <c r="W3149" s="3"/>
      <c r="X3149" s="3"/>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A470"/>
  <sheetViews>
    <sheetView zoomScale="80" zoomScaleNormal="80" workbookViewId="0">
      <pane xSplit="5" ySplit="4" topLeftCell="F5" activePane="bottomRight" state="frozen"/>
      <selection pane="topRight" activeCell="F1" sqref="F1"/>
      <selection pane="bottomLeft" activeCell="A5" sqref="A5"/>
      <selection pane="bottomRight" activeCell="A2" sqref="A2:XFD2"/>
    </sheetView>
  </sheetViews>
  <sheetFormatPr baseColWidth="10" defaultColWidth="14.42578125" defaultRowHeight="15"/>
  <cols>
    <col min="1" max="3" width="32.7109375" style="114" customWidth="1"/>
    <col min="4" max="5" width="20.7109375" style="119" customWidth="1"/>
    <col min="6" max="6" width="35.85546875" style="114" customWidth="1"/>
    <col min="7" max="7" width="19.42578125" style="114" customWidth="1"/>
    <col min="8" max="8" width="26.140625" style="114" customWidth="1"/>
    <col min="9" max="9" width="56.85546875" style="114" customWidth="1"/>
    <col min="10" max="10" width="14.5703125" style="119" bestFit="1" customWidth="1"/>
    <col min="11" max="12" width="12" style="119" bestFit="1" customWidth="1"/>
    <col min="13" max="13" width="13.5703125" style="119" customWidth="1"/>
    <col min="14" max="14" width="13.5703125" style="119" bestFit="1" customWidth="1"/>
    <col min="15" max="15" width="12" style="119" bestFit="1" customWidth="1"/>
    <col min="16" max="17" width="13.5703125" style="119" bestFit="1" customWidth="1"/>
    <col min="18" max="18" width="13.42578125" style="119" customWidth="1"/>
    <col min="19" max="19" width="13.7109375" style="119" customWidth="1"/>
    <col min="20" max="20" width="13.28515625" style="119" customWidth="1"/>
    <col min="21" max="21" width="12.28515625" style="119" bestFit="1" customWidth="1"/>
    <col min="22" max="22" width="12" style="119" bestFit="1" customWidth="1"/>
    <col min="23" max="23" width="15" style="119" customWidth="1"/>
    <col min="24" max="25" width="10.7109375" style="223" customWidth="1"/>
    <col min="26" max="27" width="14.42578125" style="223"/>
    <col min="28" max="16384" width="14.42578125" style="114"/>
  </cols>
  <sheetData>
    <row r="1" spans="1:27" s="655" customFormat="1" ht="50.1" customHeight="1">
      <c r="A1" s="748" t="s">
        <v>2143</v>
      </c>
      <c r="B1" s="789"/>
      <c r="C1" s="789"/>
      <c r="D1" s="789"/>
      <c r="E1" s="789"/>
      <c r="F1" s="789"/>
      <c r="G1" s="789"/>
      <c r="H1" s="789"/>
      <c r="I1" s="789"/>
      <c r="J1" s="789"/>
      <c r="K1" s="789"/>
      <c r="L1" s="789"/>
      <c r="M1" s="789"/>
      <c r="N1" s="789"/>
      <c r="O1" s="789"/>
      <c r="P1" s="789"/>
      <c r="Q1" s="789"/>
      <c r="R1" s="789"/>
      <c r="S1" s="789"/>
      <c r="T1" s="652"/>
      <c r="U1" s="652"/>
      <c r="V1" s="652"/>
      <c r="W1" s="652"/>
      <c r="X1" s="653"/>
      <c r="Y1" s="653"/>
      <c r="Z1" s="654"/>
      <c r="AA1" s="654"/>
    </row>
    <row r="2" spans="1:27" ht="32.1" customHeight="1">
      <c r="A2" s="133" t="s">
        <v>2144</v>
      </c>
      <c r="B2" s="790" t="s">
        <v>2524</v>
      </c>
      <c r="C2" s="791"/>
      <c r="D2" s="791"/>
      <c r="E2" s="791"/>
      <c r="F2" s="133"/>
      <c r="G2" s="133"/>
      <c r="H2" s="133"/>
      <c r="I2" s="133"/>
      <c r="J2" s="143"/>
      <c r="K2" s="201"/>
      <c r="L2" s="143"/>
      <c r="M2" s="143"/>
      <c r="N2" s="143"/>
      <c r="O2" s="143"/>
      <c r="P2" s="143"/>
      <c r="Q2" s="143"/>
      <c r="R2" s="143"/>
      <c r="S2" s="143"/>
      <c r="T2" s="164"/>
      <c r="U2" s="164"/>
      <c r="V2" s="164"/>
      <c r="W2" s="164"/>
      <c r="X2" s="222"/>
      <c r="Y2" s="222"/>
    </row>
    <row r="3" spans="1:27" s="131" customFormat="1" ht="60">
      <c r="A3" s="134" t="s">
        <v>2525</v>
      </c>
      <c r="B3" s="134" t="s">
        <v>2146</v>
      </c>
      <c r="C3" s="134" t="s">
        <v>2147</v>
      </c>
      <c r="D3" s="144" t="s">
        <v>2148</v>
      </c>
      <c r="E3" s="144" t="s">
        <v>2149</v>
      </c>
      <c r="F3" s="136" t="s">
        <v>2150</v>
      </c>
      <c r="G3" s="136" t="s">
        <v>2151</v>
      </c>
      <c r="H3" s="136" t="s">
        <v>2152</v>
      </c>
      <c r="I3" s="136" t="s">
        <v>2153</v>
      </c>
      <c r="J3" s="166" t="s">
        <v>2154</v>
      </c>
      <c r="K3" s="770" t="s">
        <v>2155</v>
      </c>
      <c r="L3" s="792"/>
      <c r="M3" s="792"/>
      <c r="N3" s="792"/>
      <c r="O3" s="792"/>
      <c r="P3" s="792"/>
      <c r="Q3" s="792"/>
      <c r="R3" s="792"/>
      <c r="S3" s="792"/>
      <c r="T3" s="792"/>
      <c r="U3" s="792"/>
      <c r="V3" s="792"/>
      <c r="W3" s="793"/>
      <c r="X3" s="224"/>
      <c r="Y3" s="224"/>
      <c r="Z3" s="225"/>
      <c r="AA3" s="225"/>
    </row>
    <row r="4" spans="1:27">
      <c r="A4" s="146"/>
      <c r="B4" s="146"/>
      <c r="C4" s="146"/>
      <c r="D4" s="145"/>
      <c r="E4" s="145"/>
      <c r="F4" s="149"/>
      <c r="G4" s="149"/>
      <c r="H4" s="149"/>
      <c r="I4" s="149"/>
      <c r="J4" s="413"/>
      <c r="K4" s="169" t="s">
        <v>2156</v>
      </c>
      <c r="L4" s="169" t="s">
        <v>2157</v>
      </c>
      <c r="M4" s="169" t="s">
        <v>2158</v>
      </c>
      <c r="N4" s="169" t="s">
        <v>2159</v>
      </c>
      <c r="O4" s="169" t="s">
        <v>2160</v>
      </c>
      <c r="P4" s="170" t="s">
        <v>2161</v>
      </c>
      <c r="Q4" s="170" t="s">
        <v>2162</v>
      </c>
      <c r="R4" s="170" t="s">
        <v>2163</v>
      </c>
      <c r="S4" s="170" t="s">
        <v>2164</v>
      </c>
      <c r="T4" s="170" t="s">
        <v>2165</v>
      </c>
      <c r="U4" s="170" t="s">
        <v>2166</v>
      </c>
      <c r="V4" s="170" t="s">
        <v>2167</v>
      </c>
      <c r="W4" s="401" t="s">
        <v>2168</v>
      </c>
      <c r="X4" s="226"/>
      <c r="Y4" s="226"/>
    </row>
    <row r="5" spans="1:27" s="265" customFormat="1" ht="25.5">
      <c r="A5" s="238" t="s">
        <v>28</v>
      </c>
      <c r="B5" s="238" t="s">
        <v>68</v>
      </c>
      <c r="C5" s="238" t="s">
        <v>70</v>
      </c>
      <c r="D5" s="725">
        <v>290964.77</v>
      </c>
      <c r="E5" s="725">
        <v>273704.43</v>
      </c>
      <c r="F5" s="386" t="s">
        <v>2526</v>
      </c>
      <c r="G5" s="470">
        <v>44942</v>
      </c>
      <c r="H5" s="329" t="s">
        <v>2527</v>
      </c>
      <c r="I5" s="386" t="s">
        <v>2528</v>
      </c>
      <c r="J5" s="389">
        <v>25000</v>
      </c>
      <c r="K5" s="389">
        <v>1117.51</v>
      </c>
      <c r="L5" s="389">
        <v>1556.68</v>
      </c>
      <c r="M5" s="389">
        <v>3879.64</v>
      </c>
      <c r="N5" s="389">
        <v>176.57</v>
      </c>
      <c r="O5" s="389">
        <v>1009.26</v>
      </c>
      <c r="P5" s="395">
        <v>1075.49</v>
      </c>
      <c r="Q5" s="395" t="s">
        <v>5473</v>
      </c>
      <c r="R5" s="395">
        <v>2465.7600000000002</v>
      </c>
      <c r="S5" s="395">
        <v>2465.7600000000002</v>
      </c>
      <c r="T5" s="395">
        <v>3632</v>
      </c>
      <c r="U5" s="395">
        <v>3691.03</v>
      </c>
      <c r="V5" s="395">
        <v>3930.3</v>
      </c>
      <c r="W5" s="389">
        <f>SUM(K5:V5)</f>
        <v>24999.999999999996</v>
      </c>
      <c r="X5" s="309"/>
      <c r="Y5" s="309"/>
      <c r="Z5" s="309"/>
      <c r="AA5" s="309"/>
    </row>
    <row r="6" spans="1:27" s="265" customFormat="1" ht="25.5">
      <c r="A6" s="238" t="s">
        <v>28</v>
      </c>
      <c r="B6" s="238" t="s">
        <v>68</v>
      </c>
      <c r="C6" s="238" t="s">
        <v>70</v>
      </c>
      <c r="D6" s="787"/>
      <c r="E6" s="787"/>
      <c r="F6" s="386" t="s">
        <v>2529</v>
      </c>
      <c r="G6" s="470">
        <v>44991</v>
      </c>
      <c r="H6" s="329" t="s">
        <v>2530</v>
      </c>
      <c r="I6" s="386" t="s">
        <v>2531</v>
      </c>
      <c r="J6" s="389">
        <v>265964.77</v>
      </c>
      <c r="K6" s="389"/>
      <c r="L6" s="389"/>
      <c r="M6" s="389">
        <v>265964.77</v>
      </c>
      <c r="N6" s="389"/>
      <c r="O6" s="389"/>
      <c r="P6" s="395"/>
      <c r="Q6" s="395"/>
      <c r="R6" s="395"/>
      <c r="S6" s="395"/>
      <c r="T6" s="395"/>
      <c r="U6" s="395"/>
      <c r="V6" s="395"/>
      <c r="W6" s="389">
        <f t="shared" ref="W6:W69" si="0">SUM(K6:V6)</f>
        <v>265964.77</v>
      </c>
      <c r="X6" s="309"/>
      <c r="Y6" s="309"/>
      <c r="Z6" s="309"/>
      <c r="AA6" s="309"/>
    </row>
    <row r="7" spans="1:27" s="265" customFormat="1" ht="25.5">
      <c r="A7" s="238" t="s">
        <v>28</v>
      </c>
      <c r="B7" s="238" t="s">
        <v>68</v>
      </c>
      <c r="C7" s="238" t="s">
        <v>72</v>
      </c>
      <c r="D7" s="245">
        <v>20734</v>
      </c>
      <c r="E7" s="245">
        <v>5498.92</v>
      </c>
      <c r="F7" s="386" t="s">
        <v>2532</v>
      </c>
      <c r="G7" s="470">
        <v>44932</v>
      </c>
      <c r="H7" s="329" t="s">
        <v>2527</v>
      </c>
      <c r="I7" s="386" t="s">
        <v>2533</v>
      </c>
      <c r="J7" s="389">
        <v>20734</v>
      </c>
      <c r="K7" s="389">
        <v>1367.69</v>
      </c>
      <c r="L7" s="389">
        <v>122.46</v>
      </c>
      <c r="M7" s="389">
        <v>2006.11</v>
      </c>
      <c r="N7" s="389">
        <v>568.76</v>
      </c>
      <c r="O7" s="389">
        <v>1433.9</v>
      </c>
      <c r="P7" s="395">
        <v>2176.44</v>
      </c>
      <c r="Q7" s="395">
        <v>2176.44</v>
      </c>
      <c r="R7" s="395">
        <v>2176.44</v>
      </c>
      <c r="S7" s="395">
        <v>2176.44</v>
      </c>
      <c r="T7" s="395">
        <v>2176.44</v>
      </c>
      <c r="U7" s="395">
        <v>2176.44</v>
      </c>
      <c r="V7" s="395">
        <v>2176.44</v>
      </c>
      <c r="W7" s="389">
        <f t="shared" si="0"/>
        <v>20734</v>
      </c>
      <c r="X7" s="309"/>
      <c r="Y7" s="309"/>
      <c r="Z7" s="309"/>
      <c r="AA7" s="309"/>
    </row>
    <row r="8" spans="1:27" s="265" customFormat="1" ht="25.5">
      <c r="A8" s="238" t="s">
        <v>28</v>
      </c>
      <c r="B8" s="238" t="s">
        <v>68</v>
      </c>
      <c r="C8" s="238" t="s">
        <v>74</v>
      </c>
      <c r="D8" s="725">
        <v>2285</v>
      </c>
      <c r="E8" s="725">
        <v>1002.81</v>
      </c>
      <c r="F8" s="386" t="s">
        <v>2534</v>
      </c>
      <c r="G8" s="470">
        <v>44935</v>
      </c>
      <c r="H8" s="329" t="s">
        <v>2527</v>
      </c>
      <c r="I8" s="386" t="s">
        <v>2535</v>
      </c>
      <c r="J8" s="389">
        <v>2000</v>
      </c>
      <c r="K8" s="389">
        <v>140.86000000000001</v>
      </c>
      <c r="L8" s="389">
        <v>144.28</v>
      </c>
      <c r="M8" s="389">
        <v>148.80000000000001</v>
      </c>
      <c r="N8" s="389">
        <v>141.55000000000001</v>
      </c>
      <c r="O8" s="389">
        <v>142.32</v>
      </c>
      <c r="P8" s="395">
        <v>183.17</v>
      </c>
      <c r="Q8" s="395">
        <v>183.17</v>
      </c>
      <c r="R8" s="395">
        <v>183.17</v>
      </c>
      <c r="S8" s="395">
        <v>183.17</v>
      </c>
      <c r="T8" s="395">
        <v>183.17</v>
      </c>
      <c r="U8" s="395">
        <v>183.17</v>
      </c>
      <c r="V8" s="395">
        <v>183.17</v>
      </c>
      <c r="W8" s="389">
        <f t="shared" si="0"/>
        <v>2000.0000000000002</v>
      </c>
      <c r="X8" s="309"/>
      <c r="Y8" s="309"/>
      <c r="Z8" s="309"/>
      <c r="AA8" s="309"/>
    </row>
    <row r="9" spans="1:27" s="265" customFormat="1" ht="38.25">
      <c r="A9" s="238" t="s">
        <v>28</v>
      </c>
      <c r="B9" s="238" t="s">
        <v>68</v>
      </c>
      <c r="C9" s="238" t="s">
        <v>74</v>
      </c>
      <c r="D9" s="787"/>
      <c r="E9" s="787"/>
      <c r="F9" s="386" t="s">
        <v>2536</v>
      </c>
      <c r="G9" s="471">
        <v>44993</v>
      </c>
      <c r="H9" s="329">
        <v>365</v>
      </c>
      <c r="I9" s="386" t="s">
        <v>2537</v>
      </c>
      <c r="J9" s="389">
        <v>285</v>
      </c>
      <c r="K9" s="389"/>
      <c r="L9" s="389"/>
      <c r="M9" s="389"/>
      <c r="N9" s="389"/>
      <c r="O9" s="389">
        <v>285</v>
      </c>
      <c r="P9" s="395"/>
      <c r="Q9" s="395"/>
      <c r="R9" s="395"/>
      <c r="S9" s="395"/>
      <c r="T9" s="395"/>
      <c r="U9" s="395"/>
      <c r="V9" s="395"/>
      <c r="W9" s="389">
        <f t="shared" si="0"/>
        <v>285</v>
      </c>
      <c r="X9" s="309"/>
      <c r="Y9" s="309"/>
      <c r="Z9" s="309"/>
      <c r="AA9" s="309"/>
    </row>
    <row r="10" spans="1:27" s="265" customFormat="1" ht="25.5">
      <c r="A10" s="238" t="s">
        <v>28</v>
      </c>
      <c r="B10" s="238" t="s">
        <v>68</v>
      </c>
      <c r="C10" s="238" t="s">
        <v>76</v>
      </c>
      <c r="D10" s="245">
        <v>27600</v>
      </c>
      <c r="E10" s="245">
        <v>18400</v>
      </c>
      <c r="F10" s="386" t="s">
        <v>2538</v>
      </c>
      <c r="G10" s="471">
        <v>44925</v>
      </c>
      <c r="H10" s="329">
        <v>180</v>
      </c>
      <c r="I10" s="386" t="s">
        <v>2539</v>
      </c>
      <c r="J10" s="389">
        <v>27600</v>
      </c>
      <c r="K10" s="389">
        <v>0</v>
      </c>
      <c r="L10" s="389">
        <v>4600</v>
      </c>
      <c r="M10" s="389">
        <v>4600</v>
      </c>
      <c r="N10" s="389">
        <v>4600</v>
      </c>
      <c r="O10" s="389">
        <v>4600</v>
      </c>
      <c r="P10" s="395">
        <v>4600</v>
      </c>
      <c r="Q10" s="395">
        <v>4600</v>
      </c>
      <c r="R10" s="395">
        <v>0</v>
      </c>
      <c r="S10" s="395">
        <v>0</v>
      </c>
      <c r="T10" s="395">
        <v>0</v>
      </c>
      <c r="U10" s="395">
        <v>0</v>
      </c>
      <c r="V10" s="395">
        <v>0</v>
      </c>
      <c r="W10" s="389">
        <f t="shared" si="0"/>
        <v>27600</v>
      </c>
      <c r="X10" s="309"/>
      <c r="Y10" s="309"/>
      <c r="Z10" s="309"/>
      <c r="AA10" s="309"/>
    </row>
    <row r="11" spans="1:27" s="265" customFormat="1" ht="25.5">
      <c r="A11" s="238" t="s">
        <v>28</v>
      </c>
      <c r="B11" s="238" t="s">
        <v>68</v>
      </c>
      <c r="C11" s="238" t="s">
        <v>82</v>
      </c>
      <c r="D11" s="245">
        <v>291780.90000000002</v>
      </c>
      <c r="E11" s="245">
        <v>191390.12</v>
      </c>
      <c r="F11" s="386" t="s">
        <v>2540</v>
      </c>
      <c r="G11" s="471">
        <v>45289</v>
      </c>
      <c r="H11" s="329">
        <v>180</v>
      </c>
      <c r="I11" s="386" t="s">
        <v>2541</v>
      </c>
      <c r="J11" s="389">
        <v>287085.2</v>
      </c>
      <c r="K11" s="389">
        <v>0</v>
      </c>
      <c r="L11" s="389">
        <v>0</v>
      </c>
      <c r="M11" s="389">
        <v>95695.06</v>
      </c>
      <c r="N11" s="389">
        <v>47847.53</v>
      </c>
      <c r="O11" s="389">
        <v>47847.53</v>
      </c>
      <c r="P11" s="395">
        <v>47847.53</v>
      </c>
      <c r="Q11" s="395">
        <v>47847.53</v>
      </c>
      <c r="R11" s="395">
        <v>0</v>
      </c>
      <c r="S11" s="395">
        <v>0</v>
      </c>
      <c r="T11" s="395">
        <v>0</v>
      </c>
      <c r="U11" s="395">
        <v>0</v>
      </c>
      <c r="V11" s="395">
        <v>0</v>
      </c>
      <c r="W11" s="389">
        <f t="shared" si="0"/>
        <v>287085.18</v>
      </c>
      <c r="X11" s="309"/>
      <c r="Y11" s="309"/>
      <c r="Z11" s="309"/>
      <c r="AA11" s="309"/>
    </row>
    <row r="12" spans="1:27" s="265" customFormat="1" ht="25.5">
      <c r="A12" s="238" t="s">
        <v>28</v>
      </c>
      <c r="B12" s="238" t="s">
        <v>68</v>
      </c>
      <c r="C12" s="238" t="s">
        <v>84</v>
      </c>
      <c r="D12" s="245">
        <v>69708.100000000006</v>
      </c>
      <c r="E12" s="245">
        <v>27883.24</v>
      </c>
      <c r="F12" s="386" t="s">
        <v>2542</v>
      </c>
      <c r="G12" s="471">
        <v>44922</v>
      </c>
      <c r="H12" s="329">
        <v>300</v>
      </c>
      <c r="I12" s="386" t="s">
        <v>2543</v>
      </c>
      <c r="J12" s="389">
        <v>69708.100000000006</v>
      </c>
      <c r="K12" s="389">
        <v>0</v>
      </c>
      <c r="L12" s="389">
        <v>6970.81</v>
      </c>
      <c r="M12" s="389">
        <v>6970.81</v>
      </c>
      <c r="N12" s="389">
        <v>6970.81</v>
      </c>
      <c r="O12" s="389">
        <v>6970.81</v>
      </c>
      <c r="P12" s="395">
        <v>6970.81</v>
      </c>
      <c r="Q12" s="395">
        <v>6970.81</v>
      </c>
      <c r="R12" s="395">
        <v>6970.81</v>
      </c>
      <c r="S12" s="395">
        <v>6970.81</v>
      </c>
      <c r="T12" s="395">
        <v>6970.81</v>
      </c>
      <c r="U12" s="395">
        <v>6970.81</v>
      </c>
      <c r="V12" s="395">
        <v>0</v>
      </c>
      <c r="W12" s="389">
        <f t="shared" si="0"/>
        <v>69708.099999999991</v>
      </c>
      <c r="X12" s="309"/>
      <c r="Y12" s="309"/>
      <c r="Z12" s="309"/>
      <c r="AA12" s="309"/>
    </row>
    <row r="13" spans="1:27" s="265" customFormat="1" ht="25.5">
      <c r="A13" s="238" t="s">
        <v>28</v>
      </c>
      <c r="B13" s="238" t="s">
        <v>68</v>
      </c>
      <c r="C13" s="238" t="s">
        <v>86</v>
      </c>
      <c r="D13" s="245">
        <v>6000</v>
      </c>
      <c r="E13" s="245">
        <v>6000</v>
      </c>
      <c r="F13" s="386" t="s">
        <v>2544</v>
      </c>
      <c r="G13" s="471">
        <v>45002</v>
      </c>
      <c r="H13" s="329">
        <v>360</v>
      </c>
      <c r="I13" s="386" t="s">
        <v>2545</v>
      </c>
      <c r="J13" s="389">
        <v>6000</v>
      </c>
      <c r="K13" s="389">
        <v>0</v>
      </c>
      <c r="L13" s="389">
        <v>0</v>
      </c>
      <c r="M13" s="389">
        <v>0</v>
      </c>
      <c r="N13" s="389">
        <v>6000</v>
      </c>
      <c r="O13" s="389">
        <v>0</v>
      </c>
      <c r="P13" s="395">
        <v>0</v>
      </c>
      <c r="Q13" s="395">
        <v>0</v>
      </c>
      <c r="R13" s="395">
        <v>0</v>
      </c>
      <c r="S13" s="395">
        <v>0</v>
      </c>
      <c r="T13" s="395">
        <v>0</v>
      </c>
      <c r="U13" s="395">
        <v>0</v>
      </c>
      <c r="V13" s="395">
        <v>0</v>
      </c>
      <c r="W13" s="389">
        <f t="shared" si="0"/>
        <v>6000</v>
      </c>
      <c r="X13" s="309"/>
      <c r="Y13" s="309"/>
      <c r="Z13" s="309"/>
      <c r="AA13" s="309"/>
    </row>
    <row r="14" spans="1:27" s="265" customFormat="1" ht="38.25">
      <c r="A14" s="238" t="s">
        <v>28</v>
      </c>
      <c r="B14" s="238" t="s">
        <v>68</v>
      </c>
      <c r="C14" s="238" t="s">
        <v>94</v>
      </c>
      <c r="D14" s="245">
        <v>4916</v>
      </c>
      <c r="E14" s="245">
        <v>1696.73</v>
      </c>
      <c r="F14" s="386" t="s">
        <v>2546</v>
      </c>
      <c r="G14" s="471">
        <v>45013</v>
      </c>
      <c r="H14" s="329">
        <v>250</v>
      </c>
      <c r="I14" s="386" t="s">
        <v>2547</v>
      </c>
      <c r="J14" s="389">
        <v>4916</v>
      </c>
      <c r="K14" s="389">
        <v>0</v>
      </c>
      <c r="L14" s="389">
        <v>0</v>
      </c>
      <c r="M14" s="389">
        <v>0</v>
      </c>
      <c r="N14" s="389">
        <v>0</v>
      </c>
      <c r="O14" s="389">
        <v>1696.73</v>
      </c>
      <c r="P14" s="395">
        <v>459.9</v>
      </c>
      <c r="Q14" s="395">
        <v>459.9</v>
      </c>
      <c r="R14" s="395">
        <v>459.9</v>
      </c>
      <c r="S14" s="395">
        <v>459.9</v>
      </c>
      <c r="T14" s="395">
        <v>459.9</v>
      </c>
      <c r="U14" s="395">
        <v>459.9</v>
      </c>
      <c r="V14" s="395">
        <v>459.9</v>
      </c>
      <c r="W14" s="389">
        <f t="shared" si="0"/>
        <v>4916.03</v>
      </c>
      <c r="X14" s="309"/>
      <c r="Y14" s="309"/>
      <c r="Z14" s="309"/>
      <c r="AA14" s="309"/>
    </row>
    <row r="15" spans="1:27" s="265" customFormat="1" ht="38.25">
      <c r="A15" s="238" t="s">
        <v>28</v>
      </c>
      <c r="B15" s="238" t="s">
        <v>68</v>
      </c>
      <c r="C15" s="238" t="s">
        <v>98</v>
      </c>
      <c r="D15" s="245">
        <v>67000</v>
      </c>
      <c r="E15" s="245">
        <v>6802.64</v>
      </c>
      <c r="F15" s="386" t="s">
        <v>2548</v>
      </c>
      <c r="G15" s="471">
        <v>45035</v>
      </c>
      <c r="H15" s="329">
        <v>365</v>
      </c>
      <c r="I15" s="386" t="s">
        <v>2549</v>
      </c>
      <c r="J15" s="389">
        <v>67000</v>
      </c>
      <c r="K15" s="389">
        <v>0</v>
      </c>
      <c r="L15" s="389">
        <v>0</v>
      </c>
      <c r="M15" s="389">
        <v>0</v>
      </c>
      <c r="N15" s="389">
        <v>0</v>
      </c>
      <c r="O15" s="389">
        <v>6802.64</v>
      </c>
      <c r="P15" s="395">
        <v>8599.6200000000008</v>
      </c>
      <c r="Q15" s="395">
        <v>8599.6200000000008</v>
      </c>
      <c r="R15" s="395">
        <v>8599.6200000000008</v>
      </c>
      <c r="S15" s="395">
        <v>8599.6200000000008</v>
      </c>
      <c r="T15" s="395">
        <v>8599.6200000000008</v>
      </c>
      <c r="U15" s="395">
        <v>8599.6200000000008</v>
      </c>
      <c r="V15" s="395">
        <v>8599.64</v>
      </c>
      <c r="W15" s="389">
        <f t="shared" si="0"/>
        <v>67000.000000000015</v>
      </c>
      <c r="X15" s="309"/>
      <c r="Y15" s="309"/>
      <c r="Z15" s="309"/>
      <c r="AA15" s="309"/>
    </row>
    <row r="16" spans="1:27" s="265" customFormat="1" ht="25.5">
      <c r="A16" s="238" t="s">
        <v>28</v>
      </c>
      <c r="B16" s="238" t="s">
        <v>68</v>
      </c>
      <c r="C16" s="238" t="s">
        <v>100</v>
      </c>
      <c r="D16" s="245">
        <v>9100</v>
      </c>
      <c r="E16" s="245">
        <v>9100</v>
      </c>
      <c r="F16" s="386" t="s">
        <v>2550</v>
      </c>
      <c r="G16" s="471">
        <v>45028</v>
      </c>
      <c r="H16" s="329">
        <v>365</v>
      </c>
      <c r="I16" s="386" t="s">
        <v>2551</v>
      </c>
      <c r="J16" s="389">
        <v>9100</v>
      </c>
      <c r="K16" s="389">
        <v>0</v>
      </c>
      <c r="L16" s="389">
        <v>0</v>
      </c>
      <c r="M16" s="389">
        <v>0</v>
      </c>
      <c r="N16" s="389">
        <v>9100</v>
      </c>
      <c r="O16" s="389">
        <v>0</v>
      </c>
      <c r="P16" s="395">
        <v>0</v>
      </c>
      <c r="Q16" s="395">
        <v>0</v>
      </c>
      <c r="R16" s="395">
        <v>0</v>
      </c>
      <c r="S16" s="395">
        <v>0</v>
      </c>
      <c r="T16" s="395">
        <v>0</v>
      </c>
      <c r="U16" s="395">
        <v>0</v>
      </c>
      <c r="V16" s="395">
        <v>0</v>
      </c>
      <c r="W16" s="389">
        <f t="shared" si="0"/>
        <v>9100</v>
      </c>
      <c r="X16" s="309"/>
      <c r="Y16" s="309"/>
      <c r="Z16" s="309"/>
      <c r="AA16" s="309"/>
    </row>
    <row r="17" spans="1:27" s="265" customFormat="1" ht="25.5">
      <c r="A17" s="238" t="s">
        <v>28</v>
      </c>
      <c r="B17" s="238" t="s">
        <v>68</v>
      </c>
      <c r="C17" s="238" t="s">
        <v>102</v>
      </c>
      <c r="D17" s="245">
        <v>5727.43</v>
      </c>
      <c r="E17" s="245">
        <v>5727.43</v>
      </c>
      <c r="F17" s="386" t="s">
        <v>2552</v>
      </c>
      <c r="G17" s="471">
        <v>44971</v>
      </c>
      <c r="H17" s="329">
        <v>3</v>
      </c>
      <c r="I17" s="386" t="s">
        <v>2553</v>
      </c>
      <c r="J17" s="389">
        <v>5727.43</v>
      </c>
      <c r="K17" s="389">
        <v>0</v>
      </c>
      <c r="L17" s="389">
        <v>5727.43</v>
      </c>
      <c r="M17" s="389">
        <v>0</v>
      </c>
      <c r="N17" s="389">
        <v>0</v>
      </c>
      <c r="O17" s="389">
        <v>0</v>
      </c>
      <c r="P17" s="395">
        <v>0</v>
      </c>
      <c r="Q17" s="395">
        <v>0</v>
      </c>
      <c r="R17" s="395">
        <v>0</v>
      </c>
      <c r="S17" s="395">
        <v>0</v>
      </c>
      <c r="T17" s="395">
        <v>0</v>
      </c>
      <c r="U17" s="395">
        <v>0</v>
      </c>
      <c r="V17" s="395">
        <v>0</v>
      </c>
      <c r="W17" s="389">
        <f t="shared" si="0"/>
        <v>5727.43</v>
      </c>
      <c r="X17" s="309"/>
      <c r="Y17" s="309"/>
      <c r="Z17" s="309"/>
      <c r="AA17" s="309"/>
    </row>
    <row r="18" spans="1:27" s="265" customFormat="1" ht="25.5">
      <c r="A18" s="238" t="s">
        <v>28</v>
      </c>
      <c r="B18" s="238" t="s">
        <v>68</v>
      </c>
      <c r="C18" s="238" t="s">
        <v>106</v>
      </c>
      <c r="D18" s="725">
        <v>4178.96</v>
      </c>
      <c r="E18" s="725">
        <v>4178.96</v>
      </c>
      <c r="F18" s="386" t="s">
        <v>2554</v>
      </c>
      <c r="G18" s="471">
        <v>44991</v>
      </c>
      <c r="H18" s="329">
        <v>5</v>
      </c>
      <c r="I18" s="386" t="s">
        <v>2555</v>
      </c>
      <c r="J18" s="389">
        <v>2456.9499999999998</v>
      </c>
      <c r="K18" s="389">
        <v>0</v>
      </c>
      <c r="L18" s="389">
        <v>0</v>
      </c>
      <c r="M18" s="389">
        <v>2456.96</v>
      </c>
      <c r="N18" s="389">
        <v>0</v>
      </c>
      <c r="O18" s="389">
        <v>0</v>
      </c>
      <c r="P18" s="395">
        <v>0</v>
      </c>
      <c r="Q18" s="395">
        <v>0</v>
      </c>
      <c r="R18" s="395">
        <v>0</v>
      </c>
      <c r="S18" s="395">
        <v>0</v>
      </c>
      <c r="T18" s="395">
        <v>0</v>
      </c>
      <c r="U18" s="395">
        <v>0</v>
      </c>
      <c r="V18" s="395">
        <v>0</v>
      </c>
      <c r="W18" s="389">
        <f t="shared" si="0"/>
        <v>2456.96</v>
      </c>
      <c r="X18" s="309"/>
      <c r="Y18" s="309"/>
      <c r="Z18" s="309"/>
      <c r="AA18" s="309"/>
    </row>
    <row r="19" spans="1:27" s="265" customFormat="1" ht="25.5">
      <c r="A19" s="238" t="s">
        <v>28</v>
      </c>
      <c r="B19" s="238" t="s">
        <v>68</v>
      </c>
      <c r="C19" s="238" t="s">
        <v>106</v>
      </c>
      <c r="D19" s="787"/>
      <c r="E19" s="787"/>
      <c r="F19" s="386" t="s">
        <v>2556</v>
      </c>
      <c r="G19" s="471">
        <v>45019</v>
      </c>
      <c r="H19" s="329">
        <v>5</v>
      </c>
      <c r="I19" s="386" t="s">
        <v>2557</v>
      </c>
      <c r="J19" s="389">
        <v>1722</v>
      </c>
      <c r="K19" s="389"/>
      <c r="L19" s="389"/>
      <c r="M19" s="389"/>
      <c r="N19" s="389">
        <v>1722</v>
      </c>
      <c r="O19" s="389"/>
      <c r="P19" s="395"/>
      <c r="Q19" s="395"/>
      <c r="R19" s="395"/>
      <c r="S19" s="395"/>
      <c r="T19" s="395"/>
      <c r="U19" s="395"/>
      <c r="V19" s="395"/>
      <c r="W19" s="389">
        <f t="shared" si="0"/>
        <v>1722</v>
      </c>
      <c r="X19" s="309"/>
      <c r="Y19" s="309"/>
      <c r="Z19" s="309"/>
      <c r="AA19" s="309"/>
    </row>
    <row r="20" spans="1:27" s="265" customFormat="1" ht="25.5">
      <c r="A20" s="238" t="s">
        <v>28</v>
      </c>
      <c r="B20" s="238" t="s">
        <v>68</v>
      </c>
      <c r="C20" s="238" t="s">
        <v>110</v>
      </c>
      <c r="D20" s="245">
        <v>9392</v>
      </c>
      <c r="E20" s="245">
        <v>9392</v>
      </c>
      <c r="F20" s="386" t="s">
        <v>2558</v>
      </c>
      <c r="G20" s="471">
        <v>45048</v>
      </c>
      <c r="H20" s="329">
        <v>30</v>
      </c>
      <c r="I20" s="386" t="s">
        <v>2559</v>
      </c>
      <c r="J20" s="389">
        <v>9392</v>
      </c>
      <c r="K20" s="389"/>
      <c r="L20" s="389"/>
      <c r="M20" s="389"/>
      <c r="N20" s="389"/>
      <c r="O20" s="389">
        <v>9392</v>
      </c>
      <c r="P20" s="395"/>
      <c r="Q20" s="395"/>
      <c r="R20" s="395"/>
      <c r="S20" s="395"/>
      <c r="T20" s="395"/>
      <c r="U20" s="395"/>
      <c r="V20" s="395"/>
      <c r="W20" s="389">
        <f t="shared" si="0"/>
        <v>9392</v>
      </c>
      <c r="X20" s="309"/>
      <c r="Y20" s="309"/>
      <c r="Z20" s="309"/>
      <c r="AA20" s="309"/>
    </row>
    <row r="21" spans="1:27" s="265" customFormat="1" ht="25.5">
      <c r="A21" s="238" t="s">
        <v>28</v>
      </c>
      <c r="B21" s="238" t="s">
        <v>68</v>
      </c>
      <c r="C21" s="238" t="s">
        <v>116</v>
      </c>
      <c r="D21" s="245">
        <v>3193.29</v>
      </c>
      <c r="E21" s="245">
        <v>0</v>
      </c>
      <c r="F21" s="386" t="s">
        <v>2560</v>
      </c>
      <c r="G21" s="470">
        <v>44967</v>
      </c>
      <c r="H21" s="329">
        <v>12</v>
      </c>
      <c r="I21" s="386" t="s">
        <v>2561</v>
      </c>
      <c r="J21" s="389">
        <v>3193.29</v>
      </c>
      <c r="K21" s="389"/>
      <c r="L21" s="389"/>
      <c r="M21" s="389"/>
      <c r="N21" s="389"/>
      <c r="O21" s="389"/>
      <c r="P21" s="395"/>
      <c r="Q21" s="395"/>
      <c r="R21" s="395"/>
      <c r="S21" s="395"/>
      <c r="T21" s="395"/>
      <c r="U21" s="395">
        <v>3193.29</v>
      </c>
      <c r="V21" s="395"/>
      <c r="W21" s="389">
        <f t="shared" si="0"/>
        <v>3193.29</v>
      </c>
      <c r="X21" s="309"/>
      <c r="Y21" s="309"/>
      <c r="Z21" s="309"/>
      <c r="AA21" s="309"/>
    </row>
    <row r="22" spans="1:27" s="265" customFormat="1" ht="38.25">
      <c r="A22" s="238" t="s">
        <v>28</v>
      </c>
      <c r="B22" s="238" t="s">
        <v>122</v>
      </c>
      <c r="C22" s="238" t="s">
        <v>124</v>
      </c>
      <c r="D22" s="245">
        <v>15000</v>
      </c>
      <c r="E22" s="245">
        <v>3750</v>
      </c>
      <c r="F22" s="386" t="s">
        <v>2562</v>
      </c>
      <c r="G22" s="471">
        <v>45015</v>
      </c>
      <c r="H22" s="329">
        <v>120</v>
      </c>
      <c r="I22" s="386" t="s">
        <v>2563</v>
      </c>
      <c r="J22" s="389">
        <v>15000</v>
      </c>
      <c r="K22" s="389"/>
      <c r="L22" s="389"/>
      <c r="M22" s="389"/>
      <c r="N22" s="389"/>
      <c r="O22" s="389">
        <v>3750</v>
      </c>
      <c r="P22" s="395">
        <v>3750</v>
      </c>
      <c r="Q22" s="395">
        <v>3750</v>
      </c>
      <c r="R22" s="395">
        <v>3750</v>
      </c>
      <c r="S22" s="395"/>
      <c r="T22" s="395"/>
      <c r="U22" s="395"/>
      <c r="V22" s="395"/>
      <c r="W22" s="389">
        <f t="shared" si="0"/>
        <v>15000</v>
      </c>
      <c r="X22" s="309"/>
      <c r="Y22" s="309"/>
      <c r="Z22" s="309"/>
      <c r="AA22" s="309"/>
    </row>
    <row r="23" spans="1:27" s="265" customFormat="1" ht="25.5">
      <c r="A23" s="238" t="s">
        <v>28</v>
      </c>
      <c r="B23" s="238" t="s">
        <v>135</v>
      </c>
      <c r="C23" s="238" t="s">
        <v>136</v>
      </c>
      <c r="D23" s="245">
        <v>52264.800000000003</v>
      </c>
      <c r="E23" s="245">
        <v>9634.1</v>
      </c>
      <c r="F23" s="386" t="s">
        <v>2564</v>
      </c>
      <c r="G23" s="471">
        <v>44960</v>
      </c>
      <c r="H23" s="329" t="s">
        <v>2565</v>
      </c>
      <c r="I23" s="386" t="s">
        <v>2566</v>
      </c>
      <c r="J23" s="389">
        <v>52264.800000000003</v>
      </c>
      <c r="K23" s="389"/>
      <c r="L23" s="389"/>
      <c r="M23" s="389"/>
      <c r="N23" s="389">
        <v>3757.6</v>
      </c>
      <c r="O23" s="389">
        <v>5876.5</v>
      </c>
      <c r="P23" s="395">
        <v>6090.1</v>
      </c>
      <c r="Q23" s="395">
        <v>6090.1</v>
      </c>
      <c r="R23" s="395">
        <v>6090.1</v>
      </c>
      <c r="S23" s="395">
        <v>6090.1</v>
      </c>
      <c r="T23" s="395">
        <v>6090.1</v>
      </c>
      <c r="U23" s="395">
        <v>6090.1</v>
      </c>
      <c r="V23" s="395">
        <v>6090.1</v>
      </c>
      <c r="W23" s="389">
        <f t="shared" si="0"/>
        <v>52264.799999999996</v>
      </c>
      <c r="X23" s="309"/>
      <c r="Y23" s="309"/>
      <c r="Z23" s="309"/>
      <c r="AA23" s="309"/>
    </row>
    <row r="24" spans="1:27" s="265" customFormat="1" ht="25.5">
      <c r="A24" s="238" t="s">
        <v>28</v>
      </c>
      <c r="B24" s="238" t="s">
        <v>135</v>
      </c>
      <c r="C24" s="238" t="s">
        <v>140</v>
      </c>
      <c r="D24" s="725">
        <v>37716</v>
      </c>
      <c r="E24" s="725">
        <v>5170.72</v>
      </c>
      <c r="F24" s="386" t="s">
        <v>2567</v>
      </c>
      <c r="G24" s="471">
        <v>45000</v>
      </c>
      <c r="H24" s="329" t="s">
        <v>2568</v>
      </c>
      <c r="I24" s="386" t="s">
        <v>2569</v>
      </c>
      <c r="J24" s="389">
        <v>4800</v>
      </c>
      <c r="K24" s="389"/>
      <c r="L24" s="389"/>
      <c r="M24" s="389"/>
      <c r="N24" s="389"/>
      <c r="O24" s="389">
        <v>658.06</v>
      </c>
      <c r="P24" s="395">
        <v>1200</v>
      </c>
      <c r="Q24" s="395">
        <v>1200</v>
      </c>
      <c r="R24" s="395">
        <v>1741.94</v>
      </c>
      <c r="S24" s="395"/>
      <c r="T24" s="395"/>
      <c r="U24" s="395"/>
      <c r="V24" s="395"/>
      <c r="W24" s="389">
        <f t="shared" si="0"/>
        <v>4800</v>
      </c>
      <c r="X24" s="309"/>
      <c r="Y24" s="309"/>
      <c r="Z24" s="309"/>
      <c r="AA24" s="309"/>
    </row>
    <row r="25" spans="1:27" s="265" customFormat="1" ht="25.5">
      <c r="A25" s="238" t="s">
        <v>28</v>
      </c>
      <c r="B25" s="238" t="s">
        <v>135</v>
      </c>
      <c r="C25" s="238" t="s">
        <v>140</v>
      </c>
      <c r="D25" s="787"/>
      <c r="E25" s="787"/>
      <c r="F25" s="386" t="s">
        <v>2567</v>
      </c>
      <c r="G25" s="471">
        <v>45000</v>
      </c>
      <c r="H25" s="329" t="s">
        <v>2568</v>
      </c>
      <c r="I25" s="386" t="s">
        <v>2570</v>
      </c>
      <c r="J25" s="389">
        <v>6172</v>
      </c>
      <c r="K25" s="389"/>
      <c r="L25" s="389"/>
      <c r="M25" s="389"/>
      <c r="N25" s="389"/>
      <c r="O25" s="389">
        <v>846.16</v>
      </c>
      <c r="P25" s="395">
        <v>1543</v>
      </c>
      <c r="Q25" s="395">
        <v>1543</v>
      </c>
      <c r="R25" s="395">
        <v>2239.84</v>
      </c>
      <c r="S25" s="395"/>
      <c r="T25" s="395"/>
      <c r="U25" s="395"/>
      <c r="V25" s="395"/>
      <c r="W25" s="389">
        <f t="shared" si="0"/>
        <v>6172</v>
      </c>
      <c r="X25" s="309"/>
      <c r="Y25" s="309"/>
      <c r="Z25" s="309"/>
      <c r="AA25" s="309"/>
    </row>
    <row r="26" spans="1:27" s="265" customFormat="1" ht="25.5">
      <c r="A26" s="238" t="s">
        <v>28</v>
      </c>
      <c r="B26" s="238" t="s">
        <v>135</v>
      </c>
      <c r="C26" s="238" t="s">
        <v>140</v>
      </c>
      <c r="D26" s="787"/>
      <c r="E26" s="787"/>
      <c r="F26" s="386" t="s">
        <v>2567</v>
      </c>
      <c r="G26" s="471">
        <v>45000</v>
      </c>
      <c r="H26" s="329" t="s">
        <v>2568</v>
      </c>
      <c r="I26" s="386" t="s">
        <v>2571</v>
      </c>
      <c r="J26" s="389">
        <v>4800</v>
      </c>
      <c r="K26" s="389"/>
      <c r="L26" s="389"/>
      <c r="M26" s="389"/>
      <c r="N26" s="389"/>
      <c r="O26" s="389">
        <v>658.06</v>
      </c>
      <c r="P26" s="395">
        <v>1200</v>
      </c>
      <c r="Q26" s="395">
        <v>1200</v>
      </c>
      <c r="R26" s="395">
        <v>1741.94</v>
      </c>
      <c r="S26" s="395"/>
      <c r="T26" s="395"/>
      <c r="U26" s="395"/>
      <c r="V26" s="395"/>
      <c r="W26" s="389">
        <f t="shared" si="0"/>
        <v>4800</v>
      </c>
      <c r="X26" s="309"/>
      <c r="Y26" s="309"/>
      <c r="Z26" s="309"/>
      <c r="AA26" s="309"/>
    </row>
    <row r="27" spans="1:27" s="265" customFormat="1" ht="25.5">
      <c r="A27" s="238" t="s">
        <v>28</v>
      </c>
      <c r="B27" s="238" t="s">
        <v>135</v>
      </c>
      <c r="C27" s="238" t="s">
        <v>140</v>
      </c>
      <c r="D27" s="787"/>
      <c r="E27" s="787"/>
      <c r="F27" s="386" t="s">
        <v>2567</v>
      </c>
      <c r="G27" s="471">
        <v>45000</v>
      </c>
      <c r="H27" s="329" t="s">
        <v>2568</v>
      </c>
      <c r="I27" s="386" t="s">
        <v>2572</v>
      </c>
      <c r="J27" s="389">
        <v>6172</v>
      </c>
      <c r="K27" s="389"/>
      <c r="L27" s="389"/>
      <c r="M27" s="389"/>
      <c r="N27" s="389"/>
      <c r="O27" s="389">
        <v>846.16</v>
      </c>
      <c r="P27" s="395">
        <v>1543</v>
      </c>
      <c r="Q27" s="395">
        <v>1543</v>
      </c>
      <c r="R27" s="395">
        <v>2239.84</v>
      </c>
      <c r="S27" s="395"/>
      <c r="T27" s="395"/>
      <c r="U27" s="395"/>
      <c r="V27" s="395"/>
      <c r="W27" s="389">
        <f t="shared" si="0"/>
        <v>6172</v>
      </c>
      <c r="X27" s="309"/>
      <c r="Y27" s="309"/>
      <c r="Z27" s="309"/>
      <c r="AA27" s="309"/>
    </row>
    <row r="28" spans="1:27" s="265" customFormat="1" ht="25.5">
      <c r="A28" s="238" t="s">
        <v>28</v>
      </c>
      <c r="B28" s="238" t="s">
        <v>135</v>
      </c>
      <c r="C28" s="238" t="s">
        <v>140</v>
      </c>
      <c r="D28" s="787"/>
      <c r="E28" s="787"/>
      <c r="F28" s="386" t="s">
        <v>2567</v>
      </c>
      <c r="G28" s="471">
        <v>45000</v>
      </c>
      <c r="H28" s="329" t="s">
        <v>2568</v>
      </c>
      <c r="I28" s="386" t="s">
        <v>2573</v>
      </c>
      <c r="J28" s="389">
        <v>4800</v>
      </c>
      <c r="K28" s="389"/>
      <c r="L28" s="389"/>
      <c r="M28" s="389"/>
      <c r="N28" s="389"/>
      <c r="O28" s="389">
        <v>658.06</v>
      </c>
      <c r="P28" s="395">
        <v>1200</v>
      </c>
      <c r="Q28" s="395">
        <v>1200</v>
      </c>
      <c r="R28" s="395">
        <v>1741.94</v>
      </c>
      <c r="S28" s="395"/>
      <c r="T28" s="395"/>
      <c r="U28" s="395"/>
      <c r="V28" s="395"/>
      <c r="W28" s="389">
        <f t="shared" si="0"/>
        <v>4800</v>
      </c>
      <c r="X28" s="309"/>
      <c r="Y28" s="309"/>
      <c r="Z28" s="309"/>
      <c r="AA28" s="309"/>
    </row>
    <row r="29" spans="1:27" s="265" customFormat="1" ht="25.5">
      <c r="A29" s="238" t="s">
        <v>28</v>
      </c>
      <c r="B29" s="238" t="s">
        <v>135</v>
      </c>
      <c r="C29" s="238" t="s">
        <v>140</v>
      </c>
      <c r="D29" s="787"/>
      <c r="E29" s="787"/>
      <c r="F29" s="386" t="s">
        <v>2567</v>
      </c>
      <c r="G29" s="471">
        <v>45000</v>
      </c>
      <c r="H29" s="329" t="s">
        <v>2568</v>
      </c>
      <c r="I29" s="386" t="s">
        <v>2574</v>
      </c>
      <c r="J29" s="389">
        <v>4800</v>
      </c>
      <c r="K29" s="389"/>
      <c r="L29" s="389"/>
      <c r="M29" s="389"/>
      <c r="N29" s="389"/>
      <c r="O29" s="389">
        <v>658.06</v>
      </c>
      <c r="P29" s="395">
        <v>1200</v>
      </c>
      <c r="Q29" s="395">
        <v>1200</v>
      </c>
      <c r="R29" s="395">
        <v>1741.94</v>
      </c>
      <c r="S29" s="395"/>
      <c r="T29" s="395"/>
      <c r="U29" s="395"/>
      <c r="V29" s="395"/>
      <c r="W29" s="389">
        <f t="shared" si="0"/>
        <v>4800</v>
      </c>
      <c r="X29" s="309"/>
      <c r="Y29" s="309"/>
      <c r="Z29" s="309"/>
      <c r="AA29" s="309"/>
    </row>
    <row r="30" spans="1:27" s="265" customFormat="1" ht="25.5">
      <c r="A30" s="238" t="s">
        <v>28</v>
      </c>
      <c r="B30" s="238" t="s">
        <v>135</v>
      </c>
      <c r="C30" s="238" t="s">
        <v>140</v>
      </c>
      <c r="D30" s="787"/>
      <c r="E30" s="787"/>
      <c r="F30" s="386" t="s">
        <v>2567</v>
      </c>
      <c r="G30" s="471">
        <v>45000</v>
      </c>
      <c r="H30" s="329" t="s">
        <v>2568</v>
      </c>
      <c r="I30" s="386" t="s">
        <v>2575</v>
      </c>
      <c r="J30" s="389">
        <v>6172</v>
      </c>
      <c r="K30" s="389"/>
      <c r="L30" s="389"/>
      <c r="M30" s="389"/>
      <c r="N30" s="389"/>
      <c r="O30" s="389">
        <v>846.16</v>
      </c>
      <c r="P30" s="395">
        <v>1543</v>
      </c>
      <c r="Q30" s="395">
        <v>1543</v>
      </c>
      <c r="R30" s="395">
        <v>2239.84</v>
      </c>
      <c r="S30" s="395"/>
      <c r="T30" s="395"/>
      <c r="U30" s="395"/>
      <c r="V30" s="395"/>
      <c r="W30" s="389">
        <f t="shared" si="0"/>
        <v>6172</v>
      </c>
      <c r="X30" s="309"/>
      <c r="Y30" s="309"/>
      <c r="Z30" s="309"/>
      <c r="AA30" s="309"/>
    </row>
    <row r="31" spans="1:27" s="265" customFormat="1" ht="25.5">
      <c r="A31" s="238" t="s">
        <v>28</v>
      </c>
      <c r="B31" s="238" t="s">
        <v>135</v>
      </c>
      <c r="C31" s="238" t="s">
        <v>239</v>
      </c>
      <c r="D31" s="725">
        <v>232901.15</v>
      </c>
      <c r="E31" s="725">
        <v>0</v>
      </c>
      <c r="F31" s="386" t="s">
        <v>2576</v>
      </c>
      <c r="G31" s="471">
        <v>45021</v>
      </c>
      <c r="H31" s="329">
        <v>45</v>
      </c>
      <c r="I31" s="386" t="s">
        <v>2577</v>
      </c>
      <c r="J31" s="389">
        <v>70535.039999999994</v>
      </c>
      <c r="K31" s="389"/>
      <c r="L31" s="389"/>
      <c r="M31" s="389"/>
      <c r="N31" s="389"/>
      <c r="O31" s="389"/>
      <c r="P31" s="395"/>
      <c r="Q31" s="395">
        <v>70535.039999999994</v>
      </c>
      <c r="R31" s="395"/>
      <c r="S31" s="395"/>
      <c r="T31" s="395"/>
      <c r="U31" s="395"/>
      <c r="V31" s="395"/>
      <c r="W31" s="389">
        <f t="shared" si="0"/>
        <v>70535.039999999994</v>
      </c>
      <c r="X31" s="309"/>
      <c r="Y31" s="309"/>
      <c r="Z31" s="309"/>
      <c r="AA31" s="309"/>
    </row>
    <row r="32" spans="1:27" s="265" customFormat="1" ht="25.5">
      <c r="A32" s="238" t="s">
        <v>28</v>
      </c>
      <c r="B32" s="238" t="s">
        <v>135</v>
      </c>
      <c r="C32" s="238" t="s">
        <v>239</v>
      </c>
      <c r="D32" s="725"/>
      <c r="E32" s="725"/>
      <c r="F32" s="386" t="s">
        <v>2578</v>
      </c>
      <c r="G32" s="471">
        <v>45019</v>
      </c>
      <c r="H32" s="329">
        <v>45</v>
      </c>
      <c r="I32" s="386" t="s">
        <v>2579</v>
      </c>
      <c r="J32" s="389">
        <v>89997.55</v>
      </c>
      <c r="K32" s="389"/>
      <c r="L32" s="389"/>
      <c r="M32" s="389"/>
      <c r="N32" s="389"/>
      <c r="O32" s="389"/>
      <c r="P32" s="395"/>
      <c r="Q32" s="395">
        <v>89997.55</v>
      </c>
      <c r="R32" s="395"/>
      <c r="S32" s="395"/>
      <c r="T32" s="395"/>
      <c r="U32" s="395"/>
      <c r="V32" s="395"/>
      <c r="W32" s="389">
        <f t="shared" si="0"/>
        <v>89997.55</v>
      </c>
      <c r="X32" s="309"/>
      <c r="Y32" s="309"/>
      <c r="Z32" s="309"/>
      <c r="AA32" s="309"/>
    </row>
    <row r="33" spans="1:27" s="265" customFormat="1" ht="38.25">
      <c r="A33" s="238" t="s">
        <v>28</v>
      </c>
      <c r="B33" s="238" t="s">
        <v>135</v>
      </c>
      <c r="C33" s="238" t="s">
        <v>239</v>
      </c>
      <c r="D33" s="725"/>
      <c r="E33" s="725"/>
      <c r="F33" s="386" t="s">
        <v>2580</v>
      </c>
      <c r="G33" s="471">
        <v>45034</v>
      </c>
      <c r="H33" s="329">
        <v>45</v>
      </c>
      <c r="I33" s="386" t="s">
        <v>2581</v>
      </c>
      <c r="J33" s="389">
        <v>72368.56</v>
      </c>
      <c r="K33" s="389"/>
      <c r="L33" s="389"/>
      <c r="M33" s="389"/>
      <c r="N33" s="389"/>
      <c r="O33" s="389"/>
      <c r="P33" s="395"/>
      <c r="Q33" s="395">
        <v>72368.56</v>
      </c>
      <c r="R33" s="395"/>
      <c r="S33" s="395"/>
      <c r="T33" s="395"/>
      <c r="U33" s="395"/>
      <c r="V33" s="395"/>
      <c r="W33" s="389">
        <f t="shared" si="0"/>
        <v>72368.56</v>
      </c>
      <c r="X33" s="309"/>
      <c r="Y33" s="309"/>
      <c r="Z33" s="309"/>
      <c r="AA33" s="309"/>
    </row>
    <row r="34" spans="1:27" s="265" customFormat="1" ht="38.25">
      <c r="A34" s="238" t="s">
        <v>28</v>
      </c>
      <c r="B34" s="238" t="s">
        <v>147</v>
      </c>
      <c r="C34" s="238" t="s">
        <v>150</v>
      </c>
      <c r="D34" s="245">
        <v>7310</v>
      </c>
      <c r="E34" s="245">
        <v>0</v>
      </c>
      <c r="F34" s="386" t="s">
        <v>2582</v>
      </c>
      <c r="G34" s="471">
        <v>45054</v>
      </c>
      <c r="H34" s="329">
        <v>219</v>
      </c>
      <c r="I34" s="386" t="s">
        <v>2583</v>
      </c>
      <c r="J34" s="389">
        <v>7310</v>
      </c>
      <c r="K34" s="389"/>
      <c r="L34" s="389"/>
      <c r="M34" s="389"/>
      <c r="N34" s="389"/>
      <c r="O34" s="389"/>
      <c r="P34" s="395"/>
      <c r="Q34" s="395"/>
      <c r="R34" s="395">
        <v>1462</v>
      </c>
      <c r="S34" s="395">
        <v>1462</v>
      </c>
      <c r="T34" s="395">
        <v>1462</v>
      </c>
      <c r="U34" s="395">
        <v>1462</v>
      </c>
      <c r="V34" s="395">
        <v>1462</v>
      </c>
      <c r="W34" s="389">
        <f t="shared" si="0"/>
        <v>7310</v>
      </c>
      <c r="X34" s="309"/>
      <c r="Y34" s="309"/>
      <c r="Z34" s="309"/>
      <c r="AA34" s="309"/>
    </row>
    <row r="35" spans="1:27" s="265" customFormat="1" ht="25.5">
      <c r="A35" s="238" t="s">
        <v>28</v>
      </c>
      <c r="B35" s="238" t="s">
        <v>147</v>
      </c>
      <c r="C35" s="238" t="s">
        <v>237</v>
      </c>
      <c r="D35" s="725">
        <v>269745.11</v>
      </c>
      <c r="E35" s="725">
        <v>0</v>
      </c>
      <c r="F35" s="386" t="s">
        <v>2584</v>
      </c>
      <c r="G35" s="471">
        <v>45015</v>
      </c>
      <c r="H35" s="329">
        <v>45</v>
      </c>
      <c r="I35" s="386" t="s">
        <v>2585</v>
      </c>
      <c r="J35" s="389">
        <v>39893.18</v>
      </c>
      <c r="K35" s="389"/>
      <c r="L35" s="389"/>
      <c r="M35" s="389"/>
      <c r="N35" s="389"/>
      <c r="O35" s="389"/>
      <c r="P35" s="395"/>
      <c r="Q35" s="395">
        <v>39893.18</v>
      </c>
      <c r="R35" s="395"/>
      <c r="S35" s="395"/>
      <c r="T35" s="395"/>
      <c r="U35" s="395"/>
      <c r="V35" s="395"/>
      <c r="W35" s="389">
        <f t="shared" si="0"/>
        <v>39893.18</v>
      </c>
      <c r="X35" s="309"/>
      <c r="Y35" s="309"/>
      <c r="Z35" s="309"/>
      <c r="AA35" s="309"/>
    </row>
    <row r="36" spans="1:27" s="265" customFormat="1" ht="38.25">
      <c r="A36" s="238" t="s">
        <v>28</v>
      </c>
      <c r="B36" s="238" t="s">
        <v>147</v>
      </c>
      <c r="C36" s="238" t="s">
        <v>237</v>
      </c>
      <c r="D36" s="725"/>
      <c r="E36" s="725"/>
      <c r="F36" s="386" t="s">
        <v>2586</v>
      </c>
      <c r="G36" s="471">
        <v>45015</v>
      </c>
      <c r="H36" s="329">
        <v>45</v>
      </c>
      <c r="I36" s="386" t="s">
        <v>2587</v>
      </c>
      <c r="J36" s="389">
        <v>101852.91</v>
      </c>
      <c r="K36" s="389"/>
      <c r="L36" s="389"/>
      <c r="M36" s="389"/>
      <c r="N36" s="389"/>
      <c r="O36" s="389"/>
      <c r="P36" s="395"/>
      <c r="Q36" s="395">
        <v>101852.91</v>
      </c>
      <c r="R36" s="395"/>
      <c r="S36" s="395"/>
      <c r="T36" s="395"/>
      <c r="U36" s="395"/>
      <c r="V36" s="395"/>
      <c r="W36" s="389">
        <f t="shared" si="0"/>
        <v>101852.91</v>
      </c>
      <c r="X36" s="309"/>
      <c r="Y36" s="309"/>
      <c r="Z36" s="309"/>
      <c r="AA36" s="309"/>
    </row>
    <row r="37" spans="1:27" s="265" customFormat="1" ht="38.25">
      <c r="A37" s="238" t="s">
        <v>28</v>
      </c>
      <c r="B37" s="238" t="s">
        <v>147</v>
      </c>
      <c r="C37" s="238" t="s">
        <v>237</v>
      </c>
      <c r="D37" s="725"/>
      <c r="E37" s="725"/>
      <c r="F37" s="386" t="s">
        <v>2588</v>
      </c>
      <c r="G37" s="471">
        <v>45021</v>
      </c>
      <c r="H37" s="329">
        <v>45</v>
      </c>
      <c r="I37" s="386" t="s">
        <v>2589</v>
      </c>
      <c r="J37" s="389">
        <v>127999.02</v>
      </c>
      <c r="K37" s="389"/>
      <c r="L37" s="389"/>
      <c r="M37" s="389"/>
      <c r="N37" s="389"/>
      <c r="O37" s="389"/>
      <c r="P37" s="395"/>
      <c r="Q37" s="395">
        <v>127999.02</v>
      </c>
      <c r="R37" s="395"/>
      <c r="S37" s="395"/>
      <c r="T37" s="395"/>
      <c r="U37" s="395"/>
      <c r="V37" s="395"/>
      <c r="W37" s="389">
        <f t="shared" si="0"/>
        <v>127999.02</v>
      </c>
      <c r="X37" s="309"/>
      <c r="Y37" s="309"/>
      <c r="Z37" s="309"/>
      <c r="AA37" s="309"/>
    </row>
    <row r="38" spans="1:27" s="265" customFormat="1" ht="38.25">
      <c r="A38" s="238" t="s">
        <v>28</v>
      </c>
      <c r="B38" s="238" t="s">
        <v>147</v>
      </c>
      <c r="C38" s="238" t="s">
        <v>239</v>
      </c>
      <c r="D38" s="725">
        <v>225894.57</v>
      </c>
      <c r="E38" s="725">
        <v>0</v>
      </c>
      <c r="F38" s="386" t="s">
        <v>2580</v>
      </c>
      <c r="G38" s="471">
        <v>45034</v>
      </c>
      <c r="H38" s="329">
        <v>45</v>
      </c>
      <c r="I38" s="386" t="s">
        <v>2581</v>
      </c>
      <c r="J38" s="389">
        <v>75824.11</v>
      </c>
      <c r="K38" s="389"/>
      <c r="L38" s="389"/>
      <c r="M38" s="389"/>
      <c r="N38" s="389"/>
      <c r="O38" s="389"/>
      <c r="P38" s="395"/>
      <c r="Q38" s="395">
        <v>75824.11</v>
      </c>
      <c r="R38" s="395"/>
      <c r="S38" s="395"/>
      <c r="T38" s="395"/>
      <c r="U38" s="395"/>
      <c r="V38" s="395"/>
      <c r="W38" s="389">
        <f t="shared" si="0"/>
        <v>75824.11</v>
      </c>
      <c r="X38" s="309"/>
      <c r="Y38" s="309"/>
      <c r="Z38" s="309"/>
      <c r="AA38" s="309"/>
    </row>
    <row r="39" spans="1:27" s="265" customFormat="1" ht="38.25">
      <c r="A39" s="238" t="s">
        <v>28</v>
      </c>
      <c r="B39" s="238" t="s">
        <v>147</v>
      </c>
      <c r="C39" s="238" t="s">
        <v>239</v>
      </c>
      <c r="D39" s="725"/>
      <c r="E39" s="725"/>
      <c r="F39" s="386" t="s">
        <v>2590</v>
      </c>
      <c r="G39" s="471">
        <v>45015</v>
      </c>
      <c r="H39" s="329">
        <v>45</v>
      </c>
      <c r="I39" s="386" t="s">
        <v>2591</v>
      </c>
      <c r="J39" s="389">
        <v>41799.15</v>
      </c>
      <c r="K39" s="389"/>
      <c r="L39" s="389"/>
      <c r="M39" s="389"/>
      <c r="N39" s="389"/>
      <c r="O39" s="389"/>
      <c r="P39" s="395"/>
      <c r="Q39" s="395">
        <v>41799.15</v>
      </c>
      <c r="R39" s="395"/>
      <c r="S39" s="395"/>
      <c r="T39" s="395"/>
      <c r="U39" s="395"/>
      <c r="V39" s="395"/>
      <c r="W39" s="389">
        <f t="shared" si="0"/>
        <v>41799.15</v>
      </c>
      <c r="X39" s="309"/>
      <c r="Y39" s="309"/>
      <c r="Z39" s="309"/>
      <c r="AA39" s="309"/>
    </row>
    <row r="40" spans="1:27" s="265" customFormat="1" ht="38.25">
      <c r="A40" s="238" t="s">
        <v>28</v>
      </c>
      <c r="B40" s="238" t="s">
        <v>147</v>
      </c>
      <c r="C40" s="238" t="s">
        <v>239</v>
      </c>
      <c r="D40" s="725"/>
      <c r="E40" s="725"/>
      <c r="F40" s="386" t="s">
        <v>2592</v>
      </c>
      <c r="G40" s="471">
        <v>45049</v>
      </c>
      <c r="H40" s="329">
        <v>45</v>
      </c>
      <c r="I40" s="386" t="s">
        <v>2593</v>
      </c>
      <c r="J40" s="389">
        <v>108271.31</v>
      </c>
      <c r="K40" s="389"/>
      <c r="L40" s="389"/>
      <c r="M40" s="389"/>
      <c r="N40" s="389"/>
      <c r="O40" s="389"/>
      <c r="P40" s="395"/>
      <c r="Q40" s="395">
        <v>108271.31</v>
      </c>
      <c r="R40" s="395"/>
      <c r="S40" s="395"/>
      <c r="T40" s="395"/>
      <c r="U40" s="395"/>
      <c r="V40" s="395"/>
      <c r="W40" s="389">
        <f t="shared" si="0"/>
        <v>108271.31</v>
      </c>
      <c r="X40" s="309"/>
      <c r="Y40" s="309"/>
      <c r="Z40" s="309"/>
      <c r="AA40" s="309"/>
    </row>
    <row r="41" spans="1:27" s="265" customFormat="1" ht="25.5">
      <c r="A41" s="238" t="s">
        <v>28</v>
      </c>
      <c r="B41" s="238" t="s">
        <v>165</v>
      </c>
      <c r="C41" s="238" t="s">
        <v>150</v>
      </c>
      <c r="D41" s="245">
        <v>7642.5</v>
      </c>
      <c r="E41" s="245">
        <v>0</v>
      </c>
      <c r="F41" s="386" t="s">
        <v>2594</v>
      </c>
      <c r="G41" s="471">
        <v>45064</v>
      </c>
      <c r="H41" s="329">
        <v>260</v>
      </c>
      <c r="I41" s="386" t="s">
        <v>2595</v>
      </c>
      <c r="J41" s="389">
        <v>7642.5</v>
      </c>
      <c r="K41" s="389"/>
      <c r="L41" s="389"/>
      <c r="M41" s="389"/>
      <c r="N41" s="389"/>
      <c r="O41" s="389"/>
      <c r="P41" s="395">
        <v>900</v>
      </c>
      <c r="Q41" s="395">
        <v>1123.75</v>
      </c>
      <c r="R41" s="395">
        <v>1123.75</v>
      </c>
      <c r="S41" s="395">
        <v>1123.75</v>
      </c>
      <c r="T41" s="395">
        <v>1123.75</v>
      </c>
      <c r="U41" s="395">
        <v>1123.75</v>
      </c>
      <c r="V41" s="395">
        <v>1123.75</v>
      </c>
      <c r="W41" s="389">
        <f t="shared" si="0"/>
        <v>7642.5</v>
      </c>
      <c r="X41" s="309"/>
      <c r="Y41" s="309"/>
      <c r="Z41" s="309"/>
      <c r="AA41" s="309"/>
    </row>
    <row r="42" spans="1:27" s="265" customFormat="1" ht="25.5">
      <c r="A42" s="238" t="s">
        <v>28</v>
      </c>
      <c r="B42" s="238" t="s">
        <v>165</v>
      </c>
      <c r="C42" s="238" t="s">
        <v>169</v>
      </c>
      <c r="D42" s="245">
        <v>493.85</v>
      </c>
      <c r="E42" s="245">
        <v>493.85</v>
      </c>
      <c r="F42" s="386" t="s">
        <v>2596</v>
      </c>
      <c r="G42" s="471">
        <v>44971</v>
      </c>
      <c r="H42" s="329">
        <v>30</v>
      </c>
      <c r="I42" s="386" t="s">
        <v>2597</v>
      </c>
      <c r="J42" s="389">
        <v>493.85</v>
      </c>
      <c r="K42" s="389"/>
      <c r="L42" s="389"/>
      <c r="M42" s="389">
        <v>493.85</v>
      </c>
      <c r="N42" s="389"/>
      <c r="O42" s="389"/>
      <c r="P42" s="395"/>
      <c r="Q42" s="395"/>
      <c r="R42" s="395"/>
      <c r="S42" s="395"/>
      <c r="T42" s="395"/>
      <c r="U42" s="395"/>
      <c r="V42" s="395"/>
      <c r="W42" s="389">
        <f t="shared" si="0"/>
        <v>493.85</v>
      </c>
      <c r="X42" s="309"/>
      <c r="Y42" s="309"/>
      <c r="Z42" s="309"/>
      <c r="AA42" s="309"/>
    </row>
    <row r="43" spans="1:27" s="265" customFormat="1" ht="12.75">
      <c r="A43" s="238" t="s">
        <v>28</v>
      </c>
      <c r="B43" s="238" t="s">
        <v>165</v>
      </c>
      <c r="C43" s="238" t="s">
        <v>248</v>
      </c>
      <c r="D43" s="245">
        <v>5187.49</v>
      </c>
      <c r="E43" s="245">
        <v>5187.49</v>
      </c>
      <c r="F43" s="386" t="s">
        <v>2598</v>
      </c>
      <c r="G43" s="471">
        <v>45013</v>
      </c>
      <c r="H43" s="329">
        <v>10</v>
      </c>
      <c r="I43" s="386" t="s">
        <v>2599</v>
      </c>
      <c r="J43" s="389">
        <v>5187.49</v>
      </c>
      <c r="K43" s="389"/>
      <c r="L43" s="389"/>
      <c r="M43" s="389"/>
      <c r="N43" s="389">
        <v>5187.49</v>
      </c>
      <c r="O43" s="389"/>
      <c r="P43" s="395"/>
      <c r="Q43" s="395"/>
      <c r="R43" s="395"/>
      <c r="S43" s="395"/>
      <c r="T43" s="395"/>
      <c r="U43" s="395"/>
      <c r="V43" s="395"/>
      <c r="W43" s="389">
        <f t="shared" si="0"/>
        <v>5187.49</v>
      </c>
      <c r="X43" s="309"/>
      <c r="Y43" s="309"/>
      <c r="Z43" s="309"/>
      <c r="AA43" s="309"/>
    </row>
    <row r="44" spans="1:27" s="265" customFormat="1" ht="25.5">
      <c r="A44" s="238" t="s">
        <v>28</v>
      </c>
      <c r="B44" s="238" t="s">
        <v>165</v>
      </c>
      <c r="C44" s="238" t="s">
        <v>250</v>
      </c>
      <c r="D44" s="245">
        <v>3839.56</v>
      </c>
      <c r="E44" s="245">
        <v>3839.56</v>
      </c>
      <c r="F44" s="386" t="s">
        <v>2600</v>
      </c>
      <c r="G44" s="471">
        <v>44980</v>
      </c>
      <c r="H44" s="329">
        <v>15</v>
      </c>
      <c r="I44" s="386" t="s">
        <v>2601</v>
      </c>
      <c r="J44" s="389">
        <v>3839.56</v>
      </c>
      <c r="K44" s="389"/>
      <c r="L44" s="389"/>
      <c r="M44" s="389">
        <v>3839.56</v>
      </c>
      <c r="N44" s="389"/>
      <c r="O44" s="389"/>
      <c r="P44" s="395"/>
      <c r="Q44" s="395"/>
      <c r="R44" s="395"/>
      <c r="S44" s="395"/>
      <c r="T44" s="395"/>
      <c r="U44" s="395"/>
      <c r="V44" s="395"/>
      <c r="W44" s="389">
        <f t="shared" si="0"/>
        <v>3839.56</v>
      </c>
      <c r="X44" s="309"/>
      <c r="Y44" s="309"/>
      <c r="Z44" s="309"/>
      <c r="AA44" s="309"/>
    </row>
    <row r="45" spans="1:27" s="265" customFormat="1" ht="38.25">
      <c r="A45" s="238" t="s">
        <v>28</v>
      </c>
      <c r="B45" s="238" t="s">
        <v>177</v>
      </c>
      <c r="C45" s="238" t="s">
        <v>154</v>
      </c>
      <c r="D45" s="245">
        <v>7680</v>
      </c>
      <c r="E45" s="245">
        <v>0</v>
      </c>
      <c r="F45" s="386" t="s">
        <v>2548</v>
      </c>
      <c r="G45" s="471">
        <v>45035</v>
      </c>
      <c r="H45" s="329">
        <v>365</v>
      </c>
      <c r="I45" s="386" t="s">
        <v>2549</v>
      </c>
      <c r="J45" s="389">
        <v>7680</v>
      </c>
      <c r="K45" s="389"/>
      <c r="L45" s="389"/>
      <c r="M45" s="389"/>
      <c r="N45" s="389"/>
      <c r="O45" s="389"/>
      <c r="P45" s="395"/>
      <c r="Q45" s="395">
        <v>1280</v>
      </c>
      <c r="R45" s="395">
        <v>1280</v>
      </c>
      <c r="S45" s="395">
        <v>1280</v>
      </c>
      <c r="T45" s="395">
        <v>1280</v>
      </c>
      <c r="U45" s="395">
        <v>1280</v>
      </c>
      <c r="V45" s="395">
        <v>1280</v>
      </c>
      <c r="W45" s="389">
        <f t="shared" si="0"/>
        <v>7680</v>
      </c>
      <c r="X45" s="309"/>
      <c r="Y45" s="309"/>
      <c r="Z45" s="309"/>
      <c r="AA45" s="309"/>
    </row>
    <row r="46" spans="1:27" s="265" customFormat="1" ht="38.25">
      <c r="A46" s="238" t="s">
        <v>28</v>
      </c>
      <c r="B46" s="238" t="s">
        <v>177</v>
      </c>
      <c r="C46" s="238" t="s">
        <v>144</v>
      </c>
      <c r="D46" s="245">
        <v>1959.7</v>
      </c>
      <c r="E46" s="245">
        <v>1959.7</v>
      </c>
      <c r="F46" s="386" t="s">
        <v>2602</v>
      </c>
      <c r="G46" s="471">
        <v>45048</v>
      </c>
      <c r="H46" s="329">
        <v>15</v>
      </c>
      <c r="I46" s="386" t="s">
        <v>2603</v>
      </c>
      <c r="J46" s="389">
        <v>1959.7</v>
      </c>
      <c r="K46" s="389"/>
      <c r="L46" s="389"/>
      <c r="M46" s="389"/>
      <c r="N46" s="389"/>
      <c r="O46" s="389">
        <v>1959.7</v>
      </c>
      <c r="P46" s="395"/>
      <c r="Q46" s="395"/>
      <c r="R46" s="395"/>
      <c r="S46" s="395"/>
      <c r="T46" s="395"/>
      <c r="U46" s="395"/>
      <c r="V46" s="395"/>
      <c r="W46" s="389">
        <f t="shared" si="0"/>
        <v>1959.7</v>
      </c>
      <c r="X46" s="309"/>
      <c r="Y46" s="309"/>
      <c r="Z46" s="309"/>
      <c r="AA46" s="309"/>
    </row>
    <row r="47" spans="1:27" s="265" customFormat="1" ht="25.5">
      <c r="A47" s="238" t="s">
        <v>28</v>
      </c>
      <c r="B47" s="238" t="s">
        <v>185</v>
      </c>
      <c r="C47" s="238" t="s">
        <v>148</v>
      </c>
      <c r="D47" s="245">
        <v>3298.5</v>
      </c>
      <c r="E47" s="245">
        <v>0</v>
      </c>
      <c r="F47" s="386" t="s">
        <v>2604</v>
      </c>
      <c r="G47" s="471">
        <v>44960</v>
      </c>
      <c r="H47" s="329">
        <v>240</v>
      </c>
      <c r="I47" s="386" t="s">
        <v>2605</v>
      </c>
      <c r="J47" s="389">
        <v>3298.5</v>
      </c>
      <c r="K47" s="389"/>
      <c r="L47" s="389"/>
      <c r="M47" s="389"/>
      <c r="N47" s="389"/>
      <c r="O47" s="389"/>
      <c r="P47" s="395"/>
      <c r="Q47" s="395">
        <v>800</v>
      </c>
      <c r="R47" s="395">
        <v>800</v>
      </c>
      <c r="S47" s="395">
        <v>800</v>
      </c>
      <c r="T47" s="395">
        <v>898.5</v>
      </c>
      <c r="U47" s="395"/>
      <c r="V47" s="395"/>
      <c r="W47" s="389">
        <f t="shared" si="0"/>
        <v>3298.5</v>
      </c>
      <c r="X47" s="309"/>
      <c r="Y47" s="309"/>
      <c r="Z47" s="309"/>
      <c r="AA47" s="309"/>
    </row>
    <row r="48" spans="1:27" s="265" customFormat="1" ht="25.5">
      <c r="A48" s="238" t="s">
        <v>28</v>
      </c>
      <c r="B48" s="238" t="s">
        <v>185</v>
      </c>
      <c r="C48" s="238" t="s">
        <v>150</v>
      </c>
      <c r="D48" s="245">
        <v>944</v>
      </c>
      <c r="E48" s="245">
        <v>944</v>
      </c>
      <c r="F48" s="386" t="s">
        <v>2606</v>
      </c>
      <c r="G48" s="471">
        <v>45015</v>
      </c>
      <c r="H48" s="329">
        <v>10</v>
      </c>
      <c r="I48" s="386" t="s">
        <v>2607</v>
      </c>
      <c r="J48" s="389">
        <v>944</v>
      </c>
      <c r="K48" s="389"/>
      <c r="L48" s="389"/>
      <c r="M48" s="389"/>
      <c r="N48" s="389">
        <v>944</v>
      </c>
      <c r="O48" s="389"/>
      <c r="P48" s="395"/>
      <c r="Q48" s="395"/>
      <c r="R48" s="395"/>
      <c r="S48" s="395"/>
      <c r="T48" s="395"/>
      <c r="U48" s="395"/>
      <c r="V48" s="395"/>
      <c r="W48" s="389">
        <f t="shared" si="0"/>
        <v>944</v>
      </c>
      <c r="X48" s="309"/>
      <c r="Y48" s="309"/>
      <c r="Z48" s="309"/>
      <c r="AA48" s="309"/>
    </row>
    <row r="49" spans="1:27" s="265" customFormat="1" ht="25.5">
      <c r="A49" s="238" t="s">
        <v>28</v>
      </c>
      <c r="B49" s="238" t="s">
        <v>185</v>
      </c>
      <c r="C49" s="238" t="s">
        <v>154</v>
      </c>
      <c r="D49" s="245">
        <v>2000</v>
      </c>
      <c r="E49" s="245">
        <v>0</v>
      </c>
      <c r="F49" s="386" t="s">
        <v>2608</v>
      </c>
      <c r="G49" s="471">
        <v>44971</v>
      </c>
      <c r="H49" s="329">
        <v>270</v>
      </c>
      <c r="I49" s="386" t="s">
        <v>2609</v>
      </c>
      <c r="J49" s="389">
        <v>2000</v>
      </c>
      <c r="K49" s="389"/>
      <c r="L49" s="389"/>
      <c r="M49" s="389"/>
      <c r="N49" s="389"/>
      <c r="O49" s="389"/>
      <c r="P49" s="395"/>
      <c r="Q49" s="395">
        <v>1000</v>
      </c>
      <c r="R49" s="395"/>
      <c r="S49" s="395"/>
      <c r="T49" s="395">
        <v>1000</v>
      </c>
      <c r="U49" s="395"/>
      <c r="V49" s="395"/>
      <c r="W49" s="389">
        <f t="shared" si="0"/>
        <v>2000</v>
      </c>
      <c r="X49" s="309"/>
      <c r="Y49" s="309"/>
      <c r="Z49" s="309"/>
      <c r="AA49" s="309"/>
    </row>
    <row r="50" spans="1:27" s="265" customFormat="1" ht="25.5">
      <c r="A50" s="238" t="s">
        <v>28</v>
      </c>
      <c r="B50" s="238" t="s">
        <v>185</v>
      </c>
      <c r="C50" s="238" t="s">
        <v>132</v>
      </c>
      <c r="D50" s="245">
        <v>166.39</v>
      </c>
      <c r="E50" s="245">
        <v>166.39</v>
      </c>
      <c r="F50" s="386" t="s">
        <v>2610</v>
      </c>
      <c r="G50" s="471">
        <v>44964</v>
      </c>
      <c r="H50" s="329">
        <v>5</v>
      </c>
      <c r="I50" s="386" t="s">
        <v>2611</v>
      </c>
      <c r="J50" s="389">
        <v>166.39</v>
      </c>
      <c r="K50" s="389"/>
      <c r="L50" s="389">
        <v>166.39</v>
      </c>
      <c r="M50" s="389"/>
      <c r="N50" s="389"/>
      <c r="O50" s="389"/>
      <c r="P50" s="395"/>
      <c r="Q50" s="395"/>
      <c r="R50" s="395"/>
      <c r="S50" s="395"/>
      <c r="T50" s="395"/>
      <c r="U50" s="395"/>
      <c r="V50" s="395"/>
      <c r="W50" s="389">
        <f t="shared" si="0"/>
        <v>166.39</v>
      </c>
      <c r="X50" s="309"/>
      <c r="Y50" s="309"/>
      <c r="Z50" s="309"/>
      <c r="AA50" s="309"/>
    </row>
    <row r="51" spans="1:27" s="265" customFormat="1" ht="38.25">
      <c r="A51" s="238" t="s">
        <v>28</v>
      </c>
      <c r="B51" s="238" t="s">
        <v>185</v>
      </c>
      <c r="C51" s="238" t="s">
        <v>144</v>
      </c>
      <c r="D51" s="245">
        <v>4611.3500000000004</v>
      </c>
      <c r="E51" s="245">
        <v>4611.3500000000004</v>
      </c>
      <c r="F51" s="386" t="s">
        <v>2602</v>
      </c>
      <c r="G51" s="471">
        <v>45048</v>
      </c>
      <c r="H51" s="329">
        <v>15</v>
      </c>
      <c r="I51" s="386" t="s">
        <v>2603</v>
      </c>
      <c r="J51" s="389">
        <v>4611.3500000000004</v>
      </c>
      <c r="K51" s="389"/>
      <c r="L51" s="389"/>
      <c r="M51" s="389"/>
      <c r="N51" s="389"/>
      <c r="O51" s="389">
        <v>4611.3500000000004</v>
      </c>
      <c r="P51" s="395"/>
      <c r="Q51" s="395"/>
      <c r="R51" s="395"/>
      <c r="S51" s="395"/>
      <c r="T51" s="395"/>
      <c r="U51" s="395"/>
      <c r="V51" s="395"/>
      <c r="W51" s="389">
        <f t="shared" si="0"/>
        <v>4611.3500000000004</v>
      </c>
      <c r="X51" s="309"/>
      <c r="Y51" s="309"/>
      <c r="Z51" s="309"/>
      <c r="AA51" s="309"/>
    </row>
    <row r="52" spans="1:27" s="265" customFormat="1" ht="25.5">
      <c r="A52" s="238" t="s">
        <v>28</v>
      </c>
      <c r="B52" s="238" t="s">
        <v>187</v>
      </c>
      <c r="C52" s="238" t="s">
        <v>148</v>
      </c>
      <c r="D52" s="245">
        <v>5862.5</v>
      </c>
      <c r="E52" s="245">
        <v>5862.5</v>
      </c>
      <c r="F52" s="386" t="s">
        <v>2612</v>
      </c>
      <c r="G52" s="471">
        <v>44993</v>
      </c>
      <c r="H52" s="329">
        <v>30</v>
      </c>
      <c r="I52" s="386" t="s">
        <v>2613</v>
      </c>
      <c r="J52" s="389">
        <v>5862.5</v>
      </c>
      <c r="K52" s="389"/>
      <c r="L52" s="389"/>
      <c r="M52" s="389">
        <v>5862.5</v>
      </c>
      <c r="N52" s="389"/>
      <c r="O52" s="389"/>
      <c r="P52" s="395"/>
      <c r="Q52" s="395"/>
      <c r="R52" s="395"/>
      <c r="S52" s="395"/>
      <c r="T52" s="395"/>
      <c r="U52" s="395"/>
      <c r="V52" s="395"/>
      <c r="W52" s="389">
        <f t="shared" si="0"/>
        <v>5862.5</v>
      </c>
      <c r="X52" s="309"/>
      <c r="Y52" s="309"/>
      <c r="Z52" s="309"/>
      <c r="AA52" s="309"/>
    </row>
    <row r="53" spans="1:27" s="265" customFormat="1" ht="25.5">
      <c r="A53" s="238" t="s">
        <v>28</v>
      </c>
      <c r="B53" s="238" t="s">
        <v>187</v>
      </c>
      <c r="C53" s="238" t="s">
        <v>150</v>
      </c>
      <c r="D53" s="245">
        <v>2380</v>
      </c>
      <c r="E53" s="245">
        <v>2380</v>
      </c>
      <c r="F53" s="386" t="s">
        <v>2614</v>
      </c>
      <c r="G53" s="471">
        <v>44993</v>
      </c>
      <c r="H53" s="329">
        <v>15</v>
      </c>
      <c r="I53" s="386" t="s">
        <v>2615</v>
      </c>
      <c r="J53" s="389">
        <v>2380</v>
      </c>
      <c r="K53" s="389"/>
      <c r="L53" s="389"/>
      <c r="M53" s="389">
        <v>2380</v>
      </c>
      <c r="N53" s="389"/>
      <c r="O53" s="389"/>
      <c r="P53" s="395"/>
      <c r="Q53" s="395"/>
      <c r="R53" s="395"/>
      <c r="S53" s="395"/>
      <c r="T53" s="395"/>
      <c r="U53" s="395"/>
      <c r="V53" s="395"/>
      <c r="W53" s="389">
        <f t="shared" si="0"/>
        <v>2380</v>
      </c>
      <c r="X53" s="309"/>
      <c r="Y53" s="309"/>
      <c r="Z53" s="309"/>
      <c r="AA53" s="309"/>
    </row>
    <row r="54" spans="1:27" s="265" customFormat="1" ht="25.5">
      <c r="A54" s="238" t="s">
        <v>28</v>
      </c>
      <c r="B54" s="238" t="s">
        <v>187</v>
      </c>
      <c r="C54" s="238" t="s">
        <v>154</v>
      </c>
      <c r="D54" s="245">
        <v>2900</v>
      </c>
      <c r="E54" s="245">
        <v>2900</v>
      </c>
      <c r="F54" s="386" t="s">
        <v>2616</v>
      </c>
      <c r="G54" s="471">
        <v>44993</v>
      </c>
      <c r="H54" s="329">
        <v>30</v>
      </c>
      <c r="I54" s="386" t="s">
        <v>2617</v>
      </c>
      <c r="J54" s="389">
        <v>2900</v>
      </c>
      <c r="K54" s="389"/>
      <c r="L54" s="389"/>
      <c r="M54" s="389"/>
      <c r="N54" s="389">
        <v>2900</v>
      </c>
      <c r="O54" s="389"/>
      <c r="P54" s="395"/>
      <c r="Q54" s="395"/>
      <c r="R54" s="395"/>
      <c r="S54" s="395"/>
      <c r="T54" s="395"/>
      <c r="U54" s="395"/>
      <c r="V54" s="395"/>
      <c r="W54" s="389">
        <f t="shared" si="0"/>
        <v>2900</v>
      </c>
      <c r="X54" s="309"/>
      <c r="Y54" s="309"/>
      <c r="Z54" s="309"/>
      <c r="AA54" s="309"/>
    </row>
    <row r="55" spans="1:27" s="265" customFormat="1" ht="25.5">
      <c r="A55" s="238" t="s">
        <v>28</v>
      </c>
      <c r="B55" s="238" t="s">
        <v>187</v>
      </c>
      <c r="C55" s="238" t="s">
        <v>132</v>
      </c>
      <c r="D55" s="725">
        <v>1486.84</v>
      </c>
      <c r="E55" s="725">
        <v>1486.84</v>
      </c>
      <c r="F55" s="234" t="s">
        <v>2618</v>
      </c>
      <c r="G55" s="471">
        <v>44994</v>
      </c>
      <c r="H55" s="329">
        <v>5</v>
      </c>
      <c r="I55" s="386" t="s">
        <v>2619</v>
      </c>
      <c r="J55" s="389">
        <v>253.9</v>
      </c>
      <c r="K55" s="389"/>
      <c r="L55" s="389"/>
      <c r="M55" s="389">
        <v>253.9</v>
      </c>
      <c r="N55" s="389"/>
      <c r="O55" s="389"/>
      <c r="P55" s="395"/>
      <c r="Q55" s="395"/>
      <c r="R55" s="395"/>
      <c r="S55" s="395"/>
      <c r="T55" s="395"/>
      <c r="U55" s="395"/>
      <c r="V55" s="395"/>
      <c r="W55" s="389">
        <f t="shared" si="0"/>
        <v>253.9</v>
      </c>
      <c r="X55" s="309"/>
      <c r="Y55" s="309"/>
      <c r="Z55" s="309"/>
      <c r="AA55" s="309"/>
    </row>
    <row r="56" spans="1:27" s="265" customFormat="1" ht="25.5">
      <c r="A56" s="238" t="s">
        <v>28</v>
      </c>
      <c r="B56" s="238" t="s">
        <v>187</v>
      </c>
      <c r="C56" s="238" t="s">
        <v>132</v>
      </c>
      <c r="D56" s="787"/>
      <c r="E56" s="787"/>
      <c r="F56" s="234" t="s">
        <v>2620</v>
      </c>
      <c r="G56" s="471">
        <v>44993</v>
      </c>
      <c r="H56" s="329">
        <v>5</v>
      </c>
      <c r="I56" s="386" t="s">
        <v>2621</v>
      </c>
      <c r="J56" s="389">
        <v>1232.94</v>
      </c>
      <c r="K56" s="389"/>
      <c r="L56" s="389"/>
      <c r="M56" s="389">
        <v>1232.94</v>
      </c>
      <c r="N56" s="389"/>
      <c r="O56" s="389"/>
      <c r="P56" s="395"/>
      <c r="Q56" s="395"/>
      <c r="R56" s="395"/>
      <c r="S56" s="395"/>
      <c r="T56" s="395"/>
      <c r="U56" s="395"/>
      <c r="V56" s="395"/>
      <c r="W56" s="389">
        <f t="shared" si="0"/>
        <v>1232.94</v>
      </c>
      <c r="X56" s="309"/>
      <c r="Y56" s="309"/>
      <c r="Z56" s="309"/>
      <c r="AA56" s="309"/>
    </row>
    <row r="57" spans="1:27" s="265" customFormat="1" ht="25.5">
      <c r="A57" s="238" t="s">
        <v>28</v>
      </c>
      <c r="B57" s="238" t="s">
        <v>187</v>
      </c>
      <c r="C57" s="238" t="s">
        <v>174</v>
      </c>
      <c r="D57" s="245">
        <v>2692.75</v>
      </c>
      <c r="E57" s="245">
        <v>2692.75</v>
      </c>
      <c r="F57" s="386" t="s">
        <v>2622</v>
      </c>
      <c r="G57" s="471">
        <v>44999</v>
      </c>
      <c r="H57" s="329">
        <v>5</v>
      </c>
      <c r="I57" s="386" t="s">
        <v>2623</v>
      </c>
      <c r="J57" s="389">
        <v>2692.75</v>
      </c>
      <c r="K57" s="389"/>
      <c r="L57" s="389"/>
      <c r="M57" s="389">
        <v>2692.75</v>
      </c>
      <c r="N57" s="389"/>
      <c r="O57" s="389"/>
      <c r="P57" s="395"/>
      <c r="Q57" s="395"/>
      <c r="R57" s="395"/>
      <c r="S57" s="395"/>
      <c r="T57" s="395"/>
      <c r="U57" s="395"/>
      <c r="V57" s="395"/>
      <c r="W57" s="389">
        <f t="shared" si="0"/>
        <v>2692.75</v>
      </c>
      <c r="X57" s="309"/>
      <c r="Y57" s="309"/>
      <c r="Z57" s="309"/>
      <c r="AA57" s="309"/>
    </row>
    <row r="58" spans="1:27" s="265" customFormat="1" ht="25.5">
      <c r="A58" s="238" t="s">
        <v>28</v>
      </c>
      <c r="B58" s="238" t="s">
        <v>187</v>
      </c>
      <c r="C58" s="238" t="s">
        <v>188</v>
      </c>
      <c r="D58" s="245">
        <v>2888.1</v>
      </c>
      <c r="E58" s="245">
        <v>2888.1</v>
      </c>
      <c r="F58" s="386" t="s">
        <v>2624</v>
      </c>
      <c r="G58" s="471">
        <v>44991</v>
      </c>
      <c r="H58" s="329">
        <v>15</v>
      </c>
      <c r="I58" s="386" t="s">
        <v>2625</v>
      </c>
      <c r="J58" s="389">
        <v>2888.1</v>
      </c>
      <c r="K58" s="389"/>
      <c r="L58" s="389"/>
      <c r="M58" s="389">
        <v>2888.1</v>
      </c>
      <c r="N58" s="389"/>
      <c r="O58" s="389"/>
      <c r="P58" s="395"/>
      <c r="Q58" s="395"/>
      <c r="R58" s="395"/>
      <c r="S58" s="395"/>
      <c r="T58" s="395"/>
      <c r="U58" s="395"/>
      <c r="V58" s="395"/>
      <c r="W58" s="389">
        <f t="shared" si="0"/>
        <v>2888.1</v>
      </c>
      <c r="X58" s="309"/>
      <c r="Y58" s="309"/>
      <c r="Z58" s="309"/>
      <c r="AA58" s="309"/>
    </row>
    <row r="59" spans="1:27" s="265" customFormat="1" ht="38.25">
      <c r="A59" s="238" t="s">
        <v>28</v>
      </c>
      <c r="B59" s="238" t="s">
        <v>193</v>
      </c>
      <c r="C59" s="238" t="s">
        <v>150</v>
      </c>
      <c r="D59" s="725">
        <v>24342</v>
      </c>
      <c r="E59" s="725">
        <v>2125</v>
      </c>
      <c r="F59" s="386" t="s">
        <v>2582</v>
      </c>
      <c r="G59" s="471">
        <v>45054</v>
      </c>
      <c r="H59" s="329">
        <v>219</v>
      </c>
      <c r="I59" s="386" t="s">
        <v>2583</v>
      </c>
      <c r="J59" s="389">
        <v>22217</v>
      </c>
      <c r="K59" s="389"/>
      <c r="L59" s="389"/>
      <c r="M59" s="389"/>
      <c r="N59" s="389"/>
      <c r="O59" s="389"/>
      <c r="P59" s="395"/>
      <c r="Q59" s="395">
        <v>3702.83</v>
      </c>
      <c r="R59" s="395">
        <v>3702.83</v>
      </c>
      <c r="S59" s="395">
        <v>3702.83</v>
      </c>
      <c r="T59" s="395">
        <v>3702.83</v>
      </c>
      <c r="U59" s="395">
        <v>3702.83</v>
      </c>
      <c r="V59" s="395">
        <v>3702.85</v>
      </c>
      <c r="W59" s="389">
        <f t="shared" si="0"/>
        <v>22217</v>
      </c>
      <c r="X59" s="309"/>
      <c r="Y59" s="309"/>
      <c r="Z59" s="309"/>
      <c r="AA59" s="309"/>
    </row>
    <row r="60" spans="1:27" s="265" customFormat="1" ht="25.5">
      <c r="A60" s="238" t="s">
        <v>28</v>
      </c>
      <c r="B60" s="238" t="s">
        <v>193</v>
      </c>
      <c r="C60" s="238" t="s">
        <v>150</v>
      </c>
      <c r="D60" s="787"/>
      <c r="E60" s="787"/>
      <c r="F60" s="386" t="s">
        <v>2626</v>
      </c>
      <c r="G60" s="471">
        <v>44959</v>
      </c>
      <c r="H60" s="329">
        <v>2</v>
      </c>
      <c r="I60" s="386" t="s">
        <v>2627</v>
      </c>
      <c r="J60" s="389">
        <v>2125</v>
      </c>
      <c r="K60" s="389"/>
      <c r="L60" s="389"/>
      <c r="M60" s="389">
        <v>2125</v>
      </c>
      <c r="N60" s="389"/>
      <c r="O60" s="389"/>
      <c r="P60" s="395"/>
      <c r="Q60" s="395"/>
      <c r="R60" s="395"/>
      <c r="S60" s="395"/>
      <c r="T60" s="395"/>
      <c r="U60" s="395"/>
      <c r="V60" s="395"/>
      <c r="W60" s="389">
        <f t="shared" si="0"/>
        <v>2125</v>
      </c>
      <c r="X60" s="309"/>
      <c r="Y60" s="309"/>
      <c r="Z60" s="309"/>
      <c r="AA60" s="309"/>
    </row>
    <row r="61" spans="1:27" s="265" customFormat="1" ht="38.25">
      <c r="A61" s="238" t="s">
        <v>28</v>
      </c>
      <c r="B61" s="238" t="s">
        <v>196</v>
      </c>
      <c r="C61" s="238" t="s">
        <v>150</v>
      </c>
      <c r="D61" s="245">
        <v>21715</v>
      </c>
      <c r="E61" s="245">
        <v>0</v>
      </c>
      <c r="F61" s="386" t="s">
        <v>2582</v>
      </c>
      <c r="G61" s="471">
        <v>45054</v>
      </c>
      <c r="H61" s="329">
        <v>219</v>
      </c>
      <c r="I61" s="386" t="s">
        <v>2583</v>
      </c>
      <c r="J61" s="389">
        <v>21715</v>
      </c>
      <c r="K61" s="389"/>
      <c r="L61" s="389"/>
      <c r="M61" s="389"/>
      <c r="N61" s="389"/>
      <c r="O61" s="389"/>
      <c r="P61" s="395"/>
      <c r="Q61" s="395">
        <v>3600</v>
      </c>
      <c r="R61" s="395">
        <v>3600</v>
      </c>
      <c r="S61" s="395">
        <v>3600</v>
      </c>
      <c r="T61" s="395">
        <v>3600</v>
      </c>
      <c r="U61" s="395">
        <v>3600</v>
      </c>
      <c r="V61" s="395">
        <v>3715</v>
      </c>
      <c r="W61" s="389">
        <f t="shared" si="0"/>
        <v>21715</v>
      </c>
      <c r="X61" s="309"/>
      <c r="Y61" s="309"/>
      <c r="Z61" s="309"/>
      <c r="AA61" s="309"/>
    </row>
    <row r="62" spans="1:27" s="265" customFormat="1" ht="25.5">
      <c r="A62" s="238" t="s">
        <v>28</v>
      </c>
      <c r="B62" s="238" t="s">
        <v>200</v>
      </c>
      <c r="C62" s="238" t="s">
        <v>150</v>
      </c>
      <c r="D62" s="245">
        <v>4998</v>
      </c>
      <c r="E62" s="245">
        <v>833</v>
      </c>
      <c r="F62" s="386" t="s">
        <v>2628</v>
      </c>
      <c r="G62" s="471">
        <v>45033</v>
      </c>
      <c r="H62" s="329">
        <v>200</v>
      </c>
      <c r="I62" s="386" t="s">
        <v>2629</v>
      </c>
      <c r="J62" s="389">
        <v>4998</v>
      </c>
      <c r="K62" s="389"/>
      <c r="L62" s="389"/>
      <c r="M62" s="389"/>
      <c r="N62" s="389"/>
      <c r="O62" s="389">
        <v>833</v>
      </c>
      <c r="P62" s="395">
        <v>833</v>
      </c>
      <c r="Q62" s="395">
        <v>833</v>
      </c>
      <c r="R62" s="395">
        <v>833</v>
      </c>
      <c r="S62" s="395">
        <v>833</v>
      </c>
      <c r="T62" s="395">
        <v>833</v>
      </c>
      <c r="U62" s="395"/>
      <c r="V62" s="395"/>
      <c r="W62" s="389">
        <f t="shared" si="0"/>
        <v>4998</v>
      </c>
      <c r="X62" s="309"/>
      <c r="Y62" s="309"/>
      <c r="Z62" s="309"/>
      <c r="AA62" s="309"/>
    </row>
    <row r="63" spans="1:27" s="265" customFormat="1" ht="38.25">
      <c r="A63" s="238" t="s">
        <v>28</v>
      </c>
      <c r="B63" s="238" t="s">
        <v>200</v>
      </c>
      <c r="C63" s="238" t="s">
        <v>154</v>
      </c>
      <c r="D63" s="245">
        <v>9000</v>
      </c>
      <c r="E63" s="245">
        <v>0</v>
      </c>
      <c r="F63" s="386" t="s">
        <v>2548</v>
      </c>
      <c r="G63" s="471">
        <v>45035</v>
      </c>
      <c r="H63" s="329">
        <v>365</v>
      </c>
      <c r="I63" s="386" t="s">
        <v>2549</v>
      </c>
      <c r="J63" s="389">
        <v>9000</v>
      </c>
      <c r="K63" s="389"/>
      <c r="L63" s="389"/>
      <c r="M63" s="389"/>
      <c r="N63" s="389"/>
      <c r="O63" s="389"/>
      <c r="P63" s="395"/>
      <c r="Q63" s="395">
        <v>1500</v>
      </c>
      <c r="R63" s="395">
        <v>1500</v>
      </c>
      <c r="S63" s="395">
        <v>1500</v>
      </c>
      <c r="T63" s="395">
        <v>1500</v>
      </c>
      <c r="U63" s="395">
        <v>1500</v>
      </c>
      <c r="V63" s="395">
        <v>1500</v>
      </c>
      <c r="W63" s="389">
        <f t="shared" si="0"/>
        <v>9000</v>
      </c>
      <c r="X63" s="309"/>
      <c r="Y63" s="309"/>
      <c r="Z63" s="309"/>
      <c r="AA63" s="309"/>
    </row>
    <row r="64" spans="1:27" s="265" customFormat="1" ht="25.5">
      <c r="A64" s="238" t="s">
        <v>28</v>
      </c>
      <c r="B64" s="238" t="s">
        <v>209</v>
      </c>
      <c r="C64" s="238" t="s">
        <v>150</v>
      </c>
      <c r="D64" s="245">
        <v>9247.5</v>
      </c>
      <c r="E64" s="245">
        <v>0</v>
      </c>
      <c r="F64" s="386" t="s">
        <v>2594</v>
      </c>
      <c r="G64" s="471">
        <v>45064</v>
      </c>
      <c r="H64" s="329">
        <v>260</v>
      </c>
      <c r="I64" s="386" t="s">
        <v>2595</v>
      </c>
      <c r="J64" s="389">
        <v>9247.5</v>
      </c>
      <c r="K64" s="389"/>
      <c r="L64" s="389"/>
      <c r="M64" s="389"/>
      <c r="N64" s="389"/>
      <c r="O64" s="389"/>
      <c r="P64" s="395"/>
      <c r="Q64" s="395">
        <v>1540</v>
      </c>
      <c r="R64" s="395">
        <v>1540</v>
      </c>
      <c r="S64" s="395">
        <v>1540</v>
      </c>
      <c r="T64" s="395">
        <v>1540</v>
      </c>
      <c r="U64" s="395">
        <v>1540</v>
      </c>
      <c r="V64" s="395">
        <v>1547.5</v>
      </c>
      <c r="W64" s="389">
        <f t="shared" si="0"/>
        <v>9247.5</v>
      </c>
      <c r="X64" s="309"/>
      <c r="Y64" s="309"/>
      <c r="Z64" s="309"/>
      <c r="AA64" s="309"/>
    </row>
    <row r="65" spans="1:27" s="265" customFormat="1" ht="38.25">
      <c r="A65" s="238" t="s">
        <v>28</v>
      </c>
      <c r="B65" s="238" t="s">
        <v>214</v>
      </c>
      <c r="C65" s="238" t="s">
        <v>154</v>
      </c>
      <c r="D65" s="245">
        <v>13510</v>
      </c>
      <c r="E65" s="245">
        <v>1692.6</v>
      </c>
      <c r="F65" s="386" t="s">
        <v>2548</v>
      </c>
      <c r="G65" s="471">
        <v>45035</v>
      </c>
      <c r="H65" s="329">
        <v>365</v>
      </c>
      <c r="I65" s="386" t="s">
        <v>2549</v>
      </c>
      <c r="J65" s="389">
        <v>13510</v>
      </c>
      <c r="K65" s="389"/>
      <c r="L65" s="389"/>
      <c r="M65" s="389"/>
      <c r="N65" s="389"/>
      <c r="O65" s="389">
        <v>1692.6</v>
      </c>
      <c r="P65" s="395">
        <v>1708.72</v>
      </c>
      <c r="Q65" s="395">
        <v>1800</v>
      </c>
      <c r="R65" s="395">
        <v>1920</v>
      </c>
      <c r="S65" s="395">
        <v>1812.4</v>
      </c>
      <c r="T65" s="395">
        <v>1625.28</v>
      </c>
      <c r="U65" s="395">
        <v>1425</v>
      </c>
      <c r="V65" s="395">
        <v>1526</v>
      </c>
      <c r="W65" s="389">
        <f t="shared" si="0"/>
        <v>13510</v>
      </c>
      <c r="X65" s="309"/>
      <c r="Y65" s="309"/>
      <c r="Z65" s="309"/>
      <c r="AA65" s="309"/>
    </row>
    <row r="66" spans="1:27" s="265" customFormat="1" ht="38.25">
      <c r="A66" s="238" t="s">
        <v>28</v>
      </c>
      <c r="B66" s="238" t="s">
        <v>214</v>
      </c>
      <c r="C66" s="238" t="s">
        <v>140</v>
      </c>
      <c r="D66" s="245">
        <v>11767.75</v>
      </c>
      <c r="E66" s="245">
        <v>2167.7399999999998</v>
      </c>
      <c r="F66" s="386" t="s">
        <v>2630</v>
      </c>
      <c r="G66" s="471">
        <v>44992</v>
      </c>
      <c r="H66" s="329" t="s">
        <v>2631</v>
      </c>
      <c r="I66" s="386" t="s">
        <v>2632</v>
      </c>
      <c r="J66" s="389">
        <v>11767.75</v>
      </c>
      <c r="K66" s="389"/>
      <c r="L66" s="389"/>
      <c r="M66" s="389"/>
      <c r="N66" s="389">
        <v>967.74</v>
      </c>
      <c r="O66" s="389">
        <v>1200</v>
      </c>
      <c r="P66" s="395">
        <v>1200</v>
      </c>
      <c r="Q66" s="395">
        <v>1200</v>
      </c>
      <c r="R66" s="395">
        <v>1200</v>
      </c>
      <c r="S66" s="395">
        <v>1200</v>
      </c>
      <c r="T66" s="395">
        <v>1200</v>
      </c>
      <c r="U66" s="395">
        <v>1200</v>
      </c>
      <c r="V66" s="395">
        <v>2400</v>
      </c>
      <c r="W66" s="389">
        <f t="shared" si="0"/>
        <v>11767.74</v>
      </c>
      <c r="X66" s="309"/>
      <c r="Y66" s="309"/>
      <c r="Z66" s="309"/>
      <c r="AA66" s="309"/>
    </row>
    <row r="67" spans="1:27" s="265" customFormat="1" ht="38.25">
      <c r="A67" s="238" t="s">
        <v>28</v>
      </c>
      <c r="B67" s="238" t="s">
        <v>219</v>
      </c>
      <c r="C67" s="238" t="s">
        <v>140</v>
      </c>
      <c r="D67" s="245">
        <v>11767.75</v>
      </c>
      <c r="E67" s="245">
        <v>2167.7399999999998</v>
      </c>
      <c r="F67" s="386" t="s">
        <v>2630</v>
      </c>
      <c r="G67" s="471">
        <v>44992</v>
      </c>
      <c r="H67" s="329" t="s">
        <v>2631</v>
      </c>
      <c r="I67" s="386" t="s">
        <v>2633</v>
      </c>
      <c r="J67" s="389">
        <v>11767.75</v>
      </c>
      <c r="K67" s="389"/>
      <c r="L67" s="389"/>
      <c r="M67" s="389"/>
      <c r="N67" s="389">
        <v>967.74</v>
      </c>
      <c r="O67" s="389">
        <v>1200</v>
      </c>
      <c r="P67" s="395">
        <v>1200</v>
      </c>
      <c r="Q67" s="395">
        <v>1200</v>
      </c>
      <c r="R67" s="395">
        <v>1200</v>
      </c>
      <c r="S67" s="395">
        <v>1200</v>
      </c>
      <c r="T67" s="395">
        <v>1200</v>
      </c>
      <c r="U67" s="395">
        <v>1200</v>
      </c>
      <c r="V67" s="395">
        <v>2400</v>
      </c>
      <c r="W67" s="389">
        <f t="shared" si="0"/>
        <v>11767.74</v>
      </c>
      <c r="X67" s="309"/>
      <c r="Y67" s="309"/>
      <c r="Z67" s="309"/>
      <c r="AA67" s="309"/>
    </row>
    <row r="68" spans="1:27" s="265" customFormat="1" ht="38.25">
      <c r="A68" s="238" t="s">
        <v>28</v>
      </c>
      <c r="B68" s="238" t="s">
        <v>223</v>
      </c>
      <c r="C68" s="238" t="s">
        <v>144</v>
      </c>
      <c r="D68" s="245">
        <v>4013.65</v>
      </c>
      <c r="E68" s="245">
        <v>4013.65</v>
      </c>
      <c r="F68" s="386" t="s">
        <v>2602</v>
      </c>
      <c r="G68" s="471">
        <v>45048</v>
      </c>
      <c r="H68" s="329">
        <v>15</v>
      </c>
      <c r="I68" s="386" t="s">
        <v>2603</v>
      </c>
      <c r="J68" s="389">
        <v>4016.65</v>
      </c>
      <c r="K68" s="389"/>
      <c r="L68" s="389"/>
      <c r="M68" s="389"/>
      <c r="N68" s="389"/>
      <c r="O68" s="389">
        <v>4013.65</v>
      </c>
      <c r="P68" s="395"/>
      <c r="Q68" s="395"/>
      <c r="R68" s="395"/>
      <c r="S68" s="395"/>
      <c r="T68" s="395"/>
      <c r="U68" s="395"/>
      <c r="V68" s="395"/>
      <c r="W68" s="389">
        <f t="shared" si="0"/>
        <v>4013.65</v>
      </c>
      <c r="X68" s="309"/>
      <c r="Y68" s="309"/>
      <c r="Z68" s="309"/>
      <c r="AA68" s="309"/>
    </row>
    <row r="69" spans="1:27" s="265" customFormat="1" ht="38.25">
      <c r="A69" s="238" t="s">
        <v>28</v>
      </c>
      <c r="B69" s="238" t="s">
        <v>232</v>
      </c>
      <c r="C69" s="238" t="s">
        <v>144</v>
      </c>
      <c r="D69" s="245">
        <v>4752.7</v>
      </c>
      <c r="E69" s="245">
        <v>4752.7</v>
      </c>
      <c r="F69" s="386" t="s">
        <v>2602</v>
      </c>
      <c r="G69" s="471">
        <v>45048</v>
      </c>
      <c r="H69" s="329">
        <v>15</v>
      </c>
      <c r="I69" s="386" t="s">
        <v>2603</v>
      </c>
      <c r="J69" s="389">
        <v>4752.7</v>
      </c>
      <c r="K69" s="389"/>
      <c r="L69" s="389"/>
      <c r="M69" s="389"/>
      <c r="N69" s="389"/>
      <c r="O69" s="389">
        <v>4752.7</v>
      </c>
      <c r="P69" s="395"/>
      <c r="Q69" s="395"/>
      <c r="R69" s="395"/>
      <c r="S69" s="395"/>
      <c r="T69" s="395"/>
      <c r="U69" s="395"/>
      <c r="V69" s="395"/>
      <c r="W69" s="389">
        <f t="shared" si="0"/>
        <v>4752.7</v>
      </c>
      <c r="X69" s="309"/>
      <c r="Y69" s="309"/>
      <c r="Z69" s="309"/>
      <c r="AA69" s="309"/>
    </row>
    <row r="70" spans="1:27" s="265" customFormat="1" ht="25.5">
      <c r="A70" s="721" t="s">
        <v>302</v>
      </c>
      <c r="B70" s="721" t="s">
        <v>68</v>
      </c>
      <c r="C70" s="721" t="s">
        <v>70</v>
      </c>
      <c r="D70" s="725">
        <v>21000</v>
      </c>
      <c r="E70" s="725">
        <v>15801.3</v>
      </c>
      <c r="F70" s="386" t="s">
        <v>2634</v>
      </c>
      <c r="G70" s="471">
        <v>44938</v>
      </c>
      <c r="H70" s="329" t="s">
        <v>2527</v>
      </c>
      <c r="I70" s="386" t="s">
        <v>2635</v>
      </c>
      <c r="J70" s="389">
        <v>22490.81</v>
      </c>
      <c r="K70" s="395">
        <v>1939.44</v>
      </c>
      <c r="L70" s="395">
        <v>2099.11</v>
      </c>
      <c r="M70" s="395">
        <v>2321.52</v>
      </c>
      <c r="N70" s="395">
        <v>1976.16</v>
      </c>
      <c r="O70" s="395">
        <v>7465.07</v>
      </c>
      <c r="P70" s="389">
        <f>($J$70-$E$70)/7</f>
        <v>955.64428571428596</v>
      </c>
      <c r="Q70" s="389">
        <f t="shared" ref="Q70:V70" si="1">($J$70-$E$70)/7</f>
        <v>955.64428571428596</v>
      </c>
      <c r="R70" s="389">
        <f t="shared" si="1"/>
        <v>955.64428571428596</v>
      </c>
      <c r="S70" s="389">
        <f t="shared" si="1"/>
        <v>955.64428571428596</v>
      </c>
      <c r="T70" s="389">
        <f t="shared" si="1"/>
        <v>955.64428571428596</v>
      </c>
      <c r="U70" s="389">
        <f t="shared" si="1"/>
        <v>955.64428571428596</v>
      </c>
      <c r="V70" s="389">
        <f t="shared" si="1"/>
        <v>955.64428571428596</v>
      </c>
      <c r="W70" s="389">
        <f t="shared" ref="W70:W133" si="2">SUM(K70:V70)</f>
        <v>22490.810000000005</v>
      </c>
      <c r="X70" s="309"/>
      <c r="Y70" s="309"/>
      <c r="Z70" s="309"/>
      <c r="AA70" s="309"/>
    </row>
    <row r="71" spans="1:27" s="265" customFormat="1" ht="25.5">
      <c r="A71" s="783"/>
      <c r="B71" s="783"/>
      <c r="C71" s="783"/>
      <c r="D71" s="725"/>
      <c r="E71" s="725"/>
      <c r="F71" s="386" t="s">
        <v>2636</v>
      </c>
      <c r="G71" s="471">
        <v>44957</v>
      </c>
      <c r="H71" s="329" t="s">
        <v>2527</v>
      </c>
      <c r="I71" s="386" t="s">
        <v>2637</v>
      </c>
      <c r="J71" s="389">
        <v>1000</v>
      </c>
      <c r="K71" s="395" t="s">
        <v>2182</v>
      </c>
      <c r="L71" s="395" t="s">
        <v>2182</v>
      </c>
      <c r="M71" s="395" t="s">
        <v>2182</v>
      </c>
      <c r="N71" s="395" t="s">
        <v>2182</v>
      </c>
      <c r="O71" s="395" t="s">
        <v>2182</v>
      </c>
      <c r="P71" s="389">
        <f>$J$71/7</f>
        <v>142.85714285714286</v>
      </c>
      <c r="Q71" s="389">
        <f t="shared" ref="Q71:V71" si="3">$J$71/7</f>
        <v>142.85714285714286</v>
      </c>
      <c r="R71" s="389">
        <f t="shared" si="3"/>
        <v>142.85714285714286</v>
      </c>
      <c r="S71" s="389">
        <f t="shared" si="3"/>
        <v>142.85714285714286</v>
      </c>
      <c r="T71" s="389">
        <f t="shared" si="3"/>
        <v>142.85714285714286</v>
      </c>
      <c r="U71" s="389">
        <f t="shared" si="3"/>
        <v>142.85714285714286</v>
      </c>
      <c r="V71" s="389">
        <f t="shared" si="3"/>
        <v>142.85714285714286</v>
      </c>
      <c r="W71" s="389">
        <f t="shared" si="2"/>
        <v>1000.0000000000001</v>
      </c>
      <c r="X71" s="309"/>
      <c r="Y71" s="309"/>
      <c r="Z71" s="309"/>
      <c r="AA71" s="309"/>
    </row>
    <row r="72" spans="1:27" s="265" customFormat="1" ht="25.5">
      <c r="A72" s="238" t="s">
        <v>302</v>
      </c>
      <c r="B72" s="238" t="s">
        <v>68</v>
      </c>
      <c r="C72" s="238" t="s">
        <v>72</v>
      </c>
      <c r="D72" s="245">
        <v>19310</v>
      </c>
      <c r="E72" s="245">
        <v>12782.12</v>
      </c>
      <c r="F72" s="386" t="s">
        <v>2638</v>
      </c>
      <c r="G72" s="471">
        <v>44938</v>
      </c>
      <c r="H72" s="329" t="s">
        <v>2527</v>
      </c>
      <c r="I72" s="386" t="s">
        <v>2639</v>
      </c>
      <c r="J72" s="389">
        <v>19310</v>
      </c>
      <c r="K72" s="395">
        <v>2432.08</v>
      </c>
      <c r="L72" s="395">
        <v>2453.1999999999998</v>
      </c>
      <c r="M72" s="395">
        <v>2480.21</v>
      </c>
      <c r="N72" s="395">
        <v>3238.64</v>
      </c>
      <c r="O72" s="395">
        <v>2177.9899999999998</v>
      </c>
      <c r="P72" s="389">
        <f>($J$72-$E$72)/7</f>
        <v>932.55428571428558</v>
      </c>
      <c r="Q72" s="389">
        <f t="shared" ref="Q72:V72" si="4">($J$72-$E$72)/7</f>
        <v>932.55428571428558</v>
      </c>
      <c r="R72" s="389">
        <f t="shared" si="4"/>
        <v>932.55428571428558</v>
      </c>
      <c r="S72" s="389">
        <f t="shared" si="4"/>
        <v>932.55428571428558</v>
      </c>
      <c r="T72" s="389">
        <f t="shared" si="4"/>
        <v>932.55428571428558</v>
      </c>
      <c r="U72" s="389">
        <f t="shared" si="4"/>
        <v>932.55428571428558</v>
      </c>
      <c r="V72" s="389">
        <f t="shared" si="4"/>
        <v>932.55428571428558</v>
      </c>
      <c r="W72" s="389">
        <f t="shared" si="2"/>
        <v>19310.000000000004</v>
      </c>
      <c r="X72" s="309"/>
      <c r="Y72" s="309"/>
      <c r="Z72" s="309"/>
      <c r="AA72" s="309"/>
    </row>
    <row r="73" spans="1:27" s="265" customFormat="1" ht="25.5">
      <c r="A73" s="721" t="s">
        <v>302</v>
      </c>
      <c r="B73" s="721" t="s">
        <v>68</v>
      </c>
      <c r="C73" s="721" t="s">
        <v>74</v>
      </c>
      <c r="D73" s="725">
        <v>2373.37</v>
      </c>
      <c r="E73" s="725">
        <v>318.81</v>
      </c>
      <c r="F73" s="386" t="s">
        <v>2640</v>
      </c>
      <c r="G73" s="471">
        <v>44943</v>
      </c>
      <c r="H73" s="329" t="s">
        <v>2641</v>
      </c>
      <c r="I73" s="386" t="s">
        <v>2642</v>
      </c>
      <c r="J73" s="389">
        <v>130.16999999999999</v>
      </c>
      <c r="K73" s="395" t="s">
        <v>2182</v>
      </c>
      <c r="L73" s="395" t="s">
        <v>2182</v>
      </c>
      <c r="M73" s="395" t="s">
        <v>2182</v>
      </c>
      <c r="N73" s="395" t="s">
        <v>2182</v>
      </c>
      <c r="O73" s="395">
        <v>64.03</v>
      </c>
      <c r="P73" s="389">
        <f>($D$73-$E$73)/7</f>
        <v>293.50857142857143</v>
      </c>
      <c r="Q73" s="389">
        <f t="shared" ref="Q73:V73" si="5">($D$73-$E$73)/7</f>
        <v>293.50857142857143</v>
      </c>
      <c r="R73" s="389">
        <f t="shared" si="5"/>
        <v>293.50857142857143</v>
      </c>
      <c r="S73" s="389">
        <f t="shared" si="5"/>
        <v>293.50857142857143</v>
      </c>
      <c r="T73" s="389">
        <f t="shared" si="5"/>
        <v>293.50857142857143</v>
      </c>
      <c r="U73" s="389">
        <f t="shared" si="5"/>
        <v>293.50857142857143</v>
      </c>
      <c r="V73" s="389">
        <f t="shared" si="5"/>
        <v>293.50857142857143</v>
      </c>
      <c r="W73" s="725">
        <f>SUM(K73:V75)</f>
        <v>2373.3700000000008</v>
      </c>
      <c r="X73" s="309"/>
      <c r="Y73" s="309"/>
      <c r="Z73" s="309"/>
      <c r="AA73" s="309"/>
    </row>
    <row r="74" spans="1:27" s="265" customFormat="1" ht="25.5">
      <c r="A74" s="783"/>
      <c r="B74" s="783"/>
      <c r="C74" s="783"/>
      <c r="D74" s="787"/>
      <c r="E74" s="787"/>
      <c r="F74" s="386" t="s">
        <v>2643</v>
      </c>
      <c r="G74" s="471">
        <v>44938</v>
      </c>
      <c r="H74" s="329" t="s">
        <v>2527</v>
      </c>
      <c r="I74" s="386" t="s">
        <v>2644</v>
      </c>
      <c r="J74" s="389">
        <v>1000</v>
      </c>
      <c r="K74" s="395">
        <v>63.13</v>
      </c>
      <c r="L74" s="395">
        <v>64.05</v>
      </c>
      <c r="M74" s="395">
        <v>63.76</v>
      </c>
      <c r="N74" s="395">
        <v>63.84</v>
      </c>
      <c r="O74" s="395"/>
      <c r="P74" s="389"/>
      <c r="Q74" s="389"/>
      <c r="R74" s="389"/>
      <c r="S74" s="389"/>
      <c r="T74" s="389"/>
      <c r="U74" s="389"/>
      <c r="V74" s="389"/>
      <c r="W74" s="725"/>
      <c r="X74" s="309"/>
      <c r="Y74" s="309"/>
      <c r="Z74" s="309"/>
      <c r="AA74" s="309"/>
    </row>
    <row r="75" spans="1:27" s="265" customFormat="1" ht="37.5" customHeight="1">
      <c r="A75" s="783"/>
      <c r="B75" s="783"/>
      <c r="C75" s="783"/>
      <c r="D75" s="787"/>
      <c r="E75" s="787"/>
      <c r="F75" s="386" t="s">
        <v>2645</v>
      </c>
      <c r="G75" s="471">
        <v>45048</v>
      </c>
      <c r="H75" s="329" t="s">
        <v>2286</v>
      </c>
      <c r="I75" s="386" t="s">
        <v>2646</v>
      </c>
      <c r="J75" s="389">
        <v>1243.2</v>
      </c>
      <c r="K75" s="395" t="s">
        <v>2182</v>
      </c>
      <c r="L75" s="395" t="s">
        <v>2182</v>
      </c>
      <c r="M75" s="395" t="s">
        <v>2182</v>
      </c>
      <c r="N75" s="395" t="s">
        <v>2182</v>
      </c>
      <c r="O75" s="395"/>
      <c r="P75" s="389"/>
      <c r="Q75" s="389"/>
      <c r="R75" s="389"/>
      <c r="S75" s="389"/>
      <c r="T75" s="389"/>
      <c r="U75" s="389"/>
      <c r="V75" s="389"/>
      <c r="W75" s="725"/>
      <c r="X75" s="309"/>
      <c r="Y75" s="309"/>
      <c r="Z75" s="309"/>
      <c r="AA75" s="309"/>
    </row>
    <row r="76" spans="1:27" s="265" customFormat="1" ht="53.25" customHeight="1">
      <c r="A76" s="238" t="s">
        <v>302</v>
      </c>
      <c r="B76" s="238" t="s">
        <v>68</v>
      </c>
      <c r="C76" s="238" t="s">
        <v>76</v>
      </c>
      <c r="D76" s="245">
        <v>100687.93</v>
      </c>
      <c r="E76" s="245">
        <v>19495.43</v>
      </c>
      <c r="F76" s="386" t="s">
        <v>2647</v>
      </c>
      <c r="G76" s="471">
        <v>45026</v>
      </c>
      <c r="H76" s="329" t="s">
        <v>2286</v>
      </c>
      <c r="I76" s="386" t="s">
        <v>2648</v>
      </c>
      <c r="J76" s="389">
        <v>100687.93</v>
      </c>
      <c r="K76" s="395">
        <v>3154.91</v>
      </c>
      <c r="L76" s="395">
        <v>7280.52</v>
      </c>
      <c r="M76" s="395" t="s">
        <v>2182</v>
      </c>
      <c r="N76" s="395" t="s">
        <v>2182</v>
      </c>
      <c r="O76" s="395">
        <v>9060</v>
      </c>
      <c r="P76" s="389">
        <f>($J$76-$E$76)/7</f>
        <v>11598.928571428571</v>
      </c>
      <c r="Q76" s="389">
        <f t="shared" ref="Q76:V76" si="6">($J$76-$E$76)/7</f>
        <v>11598.928571428571</v>
      </c>
      <c r="R76" s="389">
        <f t="shared" si="6"/>
        <v>11598.928571428571</v>
      </c>
      <c r="S76" s="389">
        <f t="shared" si="6"/>
        <v>11598.928571428571</v>
      </c>
      <c r="T76" s="389">
        <f t="shared" si="6"/>
        <v>11598.928571428571</v>
      </c>
      <c r="U76" s="389">
        <f t="shared" si="6"/>
        <v>11598.928571428571</v>
      </c>
      <c r="V76" s="389">
        <f t="shared" si="6"/>
        <v>11598.928571428571</v>
      </c>
      <c r="W76" s="389">
        <f t="shared" si="2"/>
        <v>100687.92999999998</v>
      </c>
      <c r="X76" s="309"/>
      <c r="Y76" s="309"/>
      <c r="Z76" s="309"/>
      <c r="AA76" s="309"/>
    </row>
    <row r="77" spans="1:27" s="265" customFormat="1" ht="49.5" customHeight="1">
      <c r="A77" s="238" t="s">
        <v>302</v>
      </c>
      <c r="B77" s="238" t="s">
        <v>68</v>
      </c>
      <c r="C77" s="238" t="s">
        <v>78</v>
      </c>
      <c r="D77" s="245">
        <v>36036.639999999999</v>
      </c>
      <c r="E77" s="245">
        <v>3519.68</v>
      </c>
      <c r="F77" s="386" t="s">
        <v>2649</v>
      </c>
      <c r="G77" s="471">
        <v>45042</v>
      </c>
      <c r="H77" s="329" t="s">
        <v>2650</v>
      </c>
      <c r="I77" s="386" t="s">
        <v>2651</v>
      </c>
      <c r="J77" s="389">
        <v>36036.639999999999</v>
      </c>
      <c r="K77" s="395">
        <v>20</v>
      </c>
      <c r="L77" s="395" t="s">
        <v>2182</v>
      </c>
      <c r="M77" s="395" t="s">
        <v>2182</v>
      </c>
      <c r="N77" s="395">
        <v>3499.68</v>
      </c>
      <c r="O77" s="395" t="s">
        <v>2182</v>
      </c>
      <c r="P77" s="389">
        <f>($J$77-$E$77)/7</f>
        <v>4645.28</v>
      </c>
      <c r="Q77" s="389">
        <f t="shared" ref="Q77:V77" si="7">($J$77-$E$77)/7</f>
        <v>4645.28</v>
      </c>
      <c r="R77" s="389">
        <f t="shared" si="7"/>
        <v>4645.28</v>
      </c>
      <c r="S77" s="389">
        <f t="shared" si="7"/>
        <v>4645.28</v>
      </c>
      <c r="T77" s="389">
        <f t="shared" si="7"/>
        <v>4645.28</v>
      </c>
      <c r="U77" s="389">
        <f t="shared" si="7"/>
        <v>4645.28</v>
      </c>
      <c r="V77" s="389">
        <f t="shared" si="7"/>
        <v>4645.28</v>
      </c>
      <c r="W77" s="389">
        <f t="shared" si="2"/>
        <v>36036.639999999992</v>
      </c>
      <c r="X77" s="309"/>
      <c r="Y77" s="309"/>
      <c r="Z77" s="309"/>
      <c r="AA77" s="309"/>
    </row>
    <row r="78" spans="1:27" s="265" customFormat="1" ht="56.25" customHeight="1">
      <c r="A78" s="238" t="s">
        <v>302</v>
      </c>
      <c r="B78" s="238" t="s">
        <v>68</v>
      </c>
      <c r="C78" s="238" t="s">
        <v>82</v>
      </c>
      <c r="D78" s="245">
        <v>427849.98</v>
      </c>
      <c r="E78" s="245">
        <v>87247.8</v>
      </c>
      <c r="F78" s="386" t="s">
        <v>2652</v>
      </c>
      <c r="G78" s="471">
        <v>45034</v>
      </c>
      <c r="H78" s="329" t="s">
        <v>2653</v>
      </c>
      <c r="I78" s="386" t="s">
        <v>2654</v>
      </c>
      <c r="J78" s="389">
        <v>346729.03659999999</v>
      </c>
      <c r="K78" s="395" t="s">
        <v>2182</v>
      </c>
      <c r="L78" s="395">
        <v>30052.02</v>
      </c>
      <c r="M78" s="395" t="s">
        <v>2182</v>
      </c>
      <c r="N78" s="395">
        <v>57195.78</v>
      </c>
      <c r="O78" s="395" t="s">
        <v>2182</v>
      </c>
      <c r="P78" s="389">
        <f>($D$78-$E$78)/7</f>
        <v>48657.454285714288</v>
      </c>
      <c r="Q78" s="389">
        <f t="shared" ref="Q78:V78" si="8">($D$78-$E$78)/7</f>
        <v>48657.454285714288</v>
      </c>
      <c r="R78" s="389">
        <f t="shared" si="8"/>
        <v>48657.454285714288</v>
      </c>
      <c r="S78" s="389">
        <f t="shared" si="8"/>
        <v>48657.454285714288</v>
      </c>
      <c r="T78" s="389">
        <f t="shared" si="8"/>
        <v>48657.454285714288</v>
      </c>
      <c r="U78" s="389">
        <f t="shared" si="8"/>
        <v>48657.454285714288</v>
      </c>
      <c r="V78" s="389">
        <f t="shared" si="8"/>
        <v>48657.454285714288</v>
      </c>
      <c r="W78" s="389">
        <f t="shared" si="2"/>
        <v>427849.9800000001</v>
      </c>
      <c r="X78" s="309"/>
      <c r="Y78" s="309"/>
      <c r="Z78" s="309"/>
      <c r="AA78" s="309"/>
    </row>
    <row r="79" spans="1:27" s="265" customFormat="1" ht="42.75" customHeight="1">
      <c r="A79" s="238" t="s">
        <v>302</v>
      </c>
      <c r="B79" s="238" t="s">
        <v>68</v>
      </c>
      <c r="C79" s="238" t="s">
        <v>84</v>
      </c>
      <c r="D79" s="245">
        <v>163006.98000000001</v>
      </c>
      <c r="E79" s="245">
        <v>52902.9</v>
      </c>
      <c r="F79" s="386" t="s">
        <v>2655</v>
      </c>
      <c r="G79" s="471">
        <v>44952</v>
      </c>
      <c r="H79" s="329" t="s">
        <v>2286</v>
      </c>
      <c r="I79" s="386" t="s">
        <v>2656</v>
      </c>
      <c r="J79" s="389">
        <v>184974.85440000001</v>
      </c>
      <c r="K79" s="395" t="s">
        <v>2182</v>
      </c>
      <c r="L79" s="395">
        <v>11613.87</v>
      </c>
      <c r="M79" s="395">
        <v>13763.01</v>
      </c>
      <c r="N79" s="395">
        <v>13763.01</v>
      </c>
      <c r="O79" s="395">
        <v>13763.01</v>
      </c>
      <c r="P79" s="389">
        <f>($D$79-$E$79)/7</f>
        <v>15729.154285714289</v>
      </c>
      <c r="Q79" s="389">
        <f t="shared" ref="Q79:V79" si="9">($D$79-$E$79)/7</f>
        <v>15729.154285714289</v>
      </c>
      <c r="R79" s="389">
        <f t="shared" si="9"/>
        <v>15729.154285714289</v>
      </c>
      <c r="S79" s="389">
        <f t="shared" si="9"/>
        <v>15729.154285714289</v>
      </c>
      <c r="T79" s="389">
        <f t="shared" si="9"/>
        <v>15729.154285714289</v>
      </c>
      <c r="U79" s="389">
        <f t="shared" si="9"/>
        <v>15729.154285714289</v>
      </c>
      <c r="V79" s="389">
        <f t="shared" si="9"/>
        <v>15729.154285714289</v>
      </c>
      <c r="W79" s="389">
        <f t="shared" si="2"/>
        <v>163006.98000000004</v>
      </c>
      <c r="X79" s="309"/>
      <c r="Y79" s="309"/>
      <c r="Z79" s="309"/>
      <c r="AA79" s="309"/>
    </row>
    <row r="80" spans="1:27" s="265" customFormat="1" ht="38.25" customHeight="1">
      <c r="A80" s="721" t="s">
        <v>302</v>
      </c>
      <c r="B80" s="721" t="s">
        <v>68</v>
      </c>
      <c r="C80" s="721" t="s">
        <v>86</v>
      </c>
      <c r="D80" s="725">
        <v>12600</v>
      </c>
      <c r="E80" s="725">
        <v>9916.9699999999993</v>
      </c>
      <c r="F80" s="386" t="s">
        <v>2657</v>
      </c>
      <c r="G80" s="471">
        <v>44944</v>
      </c>
      <c r="H80" s="329" t="s">
        <v>2658</v>
      </c>
      <c r="I80" s="386" t="s">
        <v>2659</v>
      </c>
      <c r="J80" s="389">
        <v>6300</v>
      </c>
      <c r="K80" s="788" t="s">
        <v>2182</v>
      </c>
      <c r="L80" s="788" t="s">
        <v>2182</v>
      </c>
      <c r="M80" s="788">
        <v>534.36</v>
      </c>
      <c r="N80" s="788">
        <v>3082.61</v>
      </c>
      <c r="O80" s="788">
        <v>6300</v>
      </c>
      <c r="P80" s="389"/>
      <c r="Q80" s="389"/>
      <c r="R80" s="389"/>
      <c r="S80" s="389"/>
      <c r="T80" s="389"/>
      <c r="U80" s="389"/>
      <c r="V80" s="389"/>
      <c r="W80" s="725">
        <f>SUM(K80:V82)</f>
        <v>12600.000000000002</v>
      </c>
      <c r="X80" s="309"/>
      <c r="Y80" s="309"/>
      <c r="Z80" s="309"/>
      <c r="AA80" s="309"/>
    </row>
    <row r="81" spans="1:27" s="265" customFormat="1" ht="38.25" customHeight="1">
      <c r="A81" s="721"/>
      <c r="B81" s="721"/>
      <c r="C81" s="721"/>
      <c r="D81" s="725"/>
      <c r="E81" s="725"/>
      <c r="F81" s="386"/>
      <c r="G81" s="471"/>
      <c r="H81" s="329"/>
      <c r="I81" s="386"/>
      <c r="J81" s="389">
        <f>D80-E80</f>
        <v>2683.0300000000007</v>
      </c>
      <c r="K81" s="788"/>
      <c r="L81" s="788"/>
      <c r="M81" s="788"/>
      <c r="N81" s="788"/>
      <c r="O81" s="788"/>
      <c r="P81" s="389"/>
      <c r="Q81" s="389"/>
      <c r="R81" s="389">
        <v>2683.03</v>
      </c>
      <c r="S81" s="389"/>
      <c r="T81" s="389"/>
      <c r="U81" s="389"/>
      <c r="V81" s="389"/>
      <c r="W81" s="725"/>
      <c r="X81" s="309"/>
      <c r="Y81" s="309"/>
      <c r="Z81" s="309"/>
      <c r="AA81" s="309"/>
    </row>
    <row r="82" spans="1:27" s="265" customFormat="1" ht="45.75" customHeight="1">
      <c r="A82" s="783"/>
      <c r="B82" s="783"/>
      <c r="C82" s="783"/>
      <c r="D82" s="787"/>
      <c r="E82" s="787"/>
      <c r="F82" s="386" t="s">
        <v>2660</v>
      </c>
      <c r="G82" s="471">
        <v>45069</v>
      </c>
      <c r="H82" s="329" t="s">
        <v>2658</v>
      </c>
      <c r="I82" s="386" t="s">
        <v>2661</v>
      </c>
      <c r="J82" s="389">
        <v>6300</v>
      </c>
      <c r="K82" s="788"/>
      <c r="L82" s="788"/>
      <c r="M82" s="788"/>
      <c r="N82" s="788"/>
      <c r="O82" s="788"/>
      <c r="P82" s="389"/>
      <c r="Q82" s="389"/>
      <c r="R82" s="389"/>
      <c r="S82" s="389"/>
      <c r="T82" s="389"/>
      <c r="U82" s="389"/>
      <c r="V82" s="389"/>
      <c r="W82" s="725"/>
      <c r="X82" s="309"/>
      <c r="Y82" s="309"/>
      <c r="Z82" s="309"/>
      <c r="AA82" s="309"/>
    </row>
    <row r="83" spans="1:27" s="265" customFormat="1" ht="42.75" customHeight="1">
      <c r="A83" s="238" t="s">
        <v>302</v>
      </c>
      <c r="B83" s="238" t="s">
        <v>68</v>
      </c>
      <c r="C83" s="238" t="s">
        <v>92</v>
      </c>
      <c r="D83" s="245">
        <v>3400</v>
      </c>
      <c r="E83" s="245">
        <v>0</v>
      </c>
      <c r="F83" s="386" t="s">
        <v>2662</v>
      </c>
      <c r="G83" s="471">
        <v>44984</v>
      </c>
      <c r="H83" s="329" t="s">
        <v>2663</v>
      </c>
      <c r="I83" s="386" t="s">
        <v>2664</v>
      </c>
      <c r="J83" s="389">
        <v>3400</v>
      </c>
      <c r="K83" s="395" t="s">
        <v>2182</v>
      </c>
      <c r="L83" s="395" t="s">
        <v>2182</v>
      </c>
      <c r="M83" s="395" t="s">
        <v>2182</v>
      </c>
      <c r="N83" s="395" t="s">
        <v>2182</v>
      </c>
      <c r="O83" s="395" t="s">
        <v>2182</v>
      </c>
      <c r="P83" s="389"/>
      <c r="Q83" s="389">
        <v>3400</v>
      </c>
      <c r="R83" s="389"/>
      <c r="S83" s="389"/>
      <c r="T83" s="389"/>
      <c r="U83" s="389"/>
      <c r="V83" s="389"/>
      <c r="W83" s="389">
        <f t="shared" si="2"/>
        <v>3400</v>
      </c>
      <c r="X83" s="309"/>
      <c r="Y83" s="309"/>
      <c r="Z83" s="309"/>
      <c r="AA83" s="309"/>
    </row>
    <row r="84" spans="1:27" s="265" customFormat="1" ht="25.5">
      <c r="A84" s="238" t="s">
        <v>302</v>
      </c>
      <c r="B84" s="238" t="s">
        <v>68</v>
      </c>
      <c r="C84" s="238" t="s">
        <v>94</v>
      </c>
      <c r="D84" s="245">
        <v>7987.67</v>
      </c>
      <c r="E84" s="245">
        <v>0</v>
      </c>
      <c r="F84" s="721" t="s">
        <v>2665</v>
      </c>
      <c r="G84" s="784">
        <v>44980</v>
      </c>
      <c r="H84" s="786" t="s">
        <v>2286</v>
      </c>
      <c r="I84" s="721" t="s">
        <v>2666</v>
      </c>
      <c r="J84" s="725">
        <f>D84+D85+D86</f>
        <v>31568.48</v>
      </c>
      <c r="K84" s="788"/>
      <c r="L84" s="788" t="s">
        <v>2182</v>
      </c>
      <c r="M84" s="788" t="s">
        <v>2182</v>
      </c>
      <c r="N84" s="788" t="s">
        <v>2182</v>
      </c>
      <c r="O84" s="788" t="s">
        <v>2182</v>
      </c>
      <c r="P84" s="788">
        <f>$J$84/7</f>
        <v>4509.7828571428572</v>
      </c>
      <c r="Q84" s="788">
        <f t="shared" ref="Q84:V84" si="10">$J$84/7</f>
        <v>4509.7828571428572</v>
      </c>
      <c r="R84" s="788">
        <f t="shared" si="10"/>
        <v>4509.7828571428572</v>
      </c>
      <c r="S84" s="788">
        <f t="shared" si="10"/>
        <v>4509.7828571428572</v>
      </c>
      <c r="T84" s="788">
        <f t="shared" si="10"/>
        <v>4509.7828571428572</v>
      </c>
      <c r="U84" s="788">
        <f t="shared" si="10"/>
        <v>4509.7828571428572</v>
      </c>
      <c r="V84" s="788">
        <f t="shared" si="10"/>
        <v>4509.7828571428572</v>
      </c>
      <c r="W84" s="725">
        <f t="shared" si="2"/>
        <v>31568.480000000003</v>
      </c>
      <c r="X84" s="309"/>
      <c r="Y84" s="309"/>
      <c r="Z84" s="309"/>
      <c r="AA84" s="309"/>
    </row>
    <row r="85" spans="1:27" s="265" customFormat="1" ht="25.5">
      <c r="A85" s="238" t="s">
        <v>302</v>
      </c>
      <c r="B85" s="238" t="s">
        <v>68</v>
      </c>
      <c r="C85" s="238" t="s">
        <v>104</v>
      </c>
      <c r="D85" s="245">
        <v>5380.81</v>
      </c>
      <c r="E85" s="245">
        <v>0</v>
      </c>
      <c r="F85" s="783"/>
      <c r="G85" s="785"/>
      <c r="H85" s="785"/>
      <c r="I85" s="783"/>
      <c r="J85" s="787"/>
      <c r="K85" s="788"/>
      <c r="L85" s="788"/>
      <c r="M85" s="788"/>
      <c r="N85" s="788"/>
      <c r="O85" s="788"/>
      <c r="P85" s="788"/>
      <c r="Q85" s="788"/>
      <c r="R85" s="788"/>
      <c r="S85" s="788"/>
      <c r="T85" s="788"/>
      <c r="U85" s="788"/>
      <c r="V85" s="788"/>
      <c r="W85" s="725"/>
      <c r="X85" s="309"/>
      <c r="Y85" s="309"/>
      <c r="Z85" s="309"/>
      <c r="AA85" s="309"/>
    </row>
    <row r="86" spans="1:27" s="265" customFormat="1" ht="25.5">
      <c r="A86" s="238" t="s">
        <v>302</v>
      </c>
      <c r="B86" s="238" t="s">
        <v>68</v>
      </c>
      <c r="C86" s="238" t="s">
        <v>112</v>
      </c>
      <c r="D86" s="245">
        <v>18200</v>
      </c>
      <c r="E86" s="245">
        <v>0</v>
      </c>
      <c r="F86" s="783"/>
      <c r="G86" s="785"/>
      <c r="H86" s="785"/>
      <c r="I86" s="783"/>
      <c r="J86" s="787"/>
      <c r="K86" s="788"/>
      <c r="L86" s="788"/>
      <c r="M86" s="788"/>
      <c r="N86" s="788"/>
      <c r="O86" s="788"/>
      <c r="P86" s="788"/>
      <c r="Q86" s="788"/>
      <c r="R86" s="788"/>
      <c r="S86" s="788"/>
      <c r="T86" s="788"/>
      <c r="U86" s="788"/>
      <c r="V86" s="788"/>
      <c r="W86" s="725"/>
      <c r="X86" s="309"/>
      <c r="Y86" s="309"/>
      <c r="Z86" s="309"/>
      <c r="AA86" s="309"/>
    </row>
    <row r="87" spans="1:27" s="265" customFormat="1" ht="25.5">
      <c r="A87" s="238" t="s">
        <v>302</v>
      </c>
      <c r="B87" s="238" t="s">
        <v>68</v>
      </c>
      <c r="C87" s="238" t="s">
        <v>312</v>
      </c>
      <c r="D87" s="245">
        <v>147.56</v>
      </c>
      <c r="E87" s="245">
        <v>147.56</v>
      </c>
      <c r="F87" s="721" t="s">
        <v>2667</v>
      </c>
      <c r="G87" s="784">
        <v>45035</v>
      </c>
      <c r="H87" s="786" t="s">
        <v>2668</v>
      </c>
      <c r="I87" s="721" t="s">
        <v>2669</v>
      </c>
      <c r="J87" s="725">
        <v>1369.86</v>
      </c>
      <c r="K87" s="395" t="s">
        <v>2182</v>
      </c>
      <c r="L87" s="395" t="s">
        <v>2182</v>
      </c>
      <c r="M87" s="395" t="s">
        <v>2182</v>
      </c>
      <c r="N87" s="395" t="s">
        <v>2182</v>
      </c>
      <c r="O87" s="395">
        <v>147.56</v>
      </c>
      <c r="P87" s="389"/>
      <c r="Q87" s="389"/>
      <c r="R87" s="389"/>
      <c r="S87" s="389"/>
      <c r="T87" s="389"/>
      <c r="U87" s="389"/>
      <c r="V87" s="389"/>
      <c r="W87" s="389">
        <f t="shared" si="2"/>
        <v>147.56</v>
      </c>
      <c r="X87" s="309"/>
      <c r="Y87" s="309"/>
      <c r="Z87" s="309"/>
      <c r="AA87" s="309"/>
    </row>
    <row r="88" spans="1:27" s="265" customFormat="1" ht="25.5">
      <c r="A88" s="238" t="s">
        <v>302</v>
      </c>
      <c r="B88" s="238" t="s">
        <v>68</v>
      </c>
      <c r="C88" s="238" t="s">
        <v>314</v>
      </c>
      <c r="D88" s="245">
        <v>1222.3</v>
      </c>
      <c r="E88" s="245">
        <v>1222.3</v>
      </c>
      <c r="F88" s="783"/>
      <c r="G88" s="785"/>
      <c r="H88" s="785"/>
      <c r="I88" s="783"/>
      <c r="J88" s="787"/>
      <c r="K88" s="395" t="s">
        <v>2182</v>
      </c>
      <c r="L88" s="395" t="s">
        <v>2182</v>
      </c>
      <c r="M88" s="395" t="s">
        <v>2182</v>
      </c>
      <c r="N88" s="395" t="s">
        <v>2182</v>
      </c>
      <c r="O88" s="395">
        <v>1222.3</v>
      </c>
      <c r="P88" s="389"/>
      <c r="Q88" s="389"/>
      <c r="R88" s="389"/>
      <c r="S88" s="389"/>
      <c r="T88" s="389"/>
      <c r="U88" s="389"/>
      <c r="V88" s="389"/>
      <c r="W88" s="389">
        <f t="shared" si="2"/>
        <v>1222.3</v>
      </c>
      <c r="X88" s="309"/>
      <c r="Y88" s="309"/>
      <c r="Z88" s="309"/>
      <c r="AA88" s="309"/>
    </row>
    <row r="89" spans="1:27" s="265" customFormat="1" ht="50.25" customHeight="1">
      <c r="A89" s="238" t="s">
        <v>302</v>
      </c>
      <c r="B89" s="238" t="s">
        <v>68</v>
      </c>
      <c r="C89" s="721" t="s">
        <v>116</v>
      </c>
      <c r="D89" s="245">
        <v>2230</v>
      </c>
      <c r="E89" s="245">
        <v>0</v>
      </c>
      <c r="F89" s="386" t="s">
        <v>2670</v>
      </c>
      <c r="G89" s="239">
        <v>45001</v>
      </c>
      <c r="H89" s="329" t="s">
        <v>2671</v>
      </c>
      <c r="I89" s="386" t="s">
        <v>2672</v>
      </c>
      <c r="J89" s="389">
        <v>2230</v>
      </c>
      <c r="K89" s="395" t="s">
        <v>2182</v>
      </c>
      <c r="L89" s="395" t="s">
        <v>2182</v>
      </c>
      <c r="M89" s="395" t="s">
        <v>2182</v>
      </c>
      <c r="N89" s="395" t="s">
        <v>2182</v>
      </c>
      <c r="O89" s="395" t="s">
        <v>2182</v>
      </c>
      <c r="P89" s="389"/>
      <c r="Q89" s="389"/>
      <c r="R89" s="389">
        <f>D89-P89</f>
        <v>2230</v>
      </c>
      <c r="S89" s="389"/>
      <c r="T89" s="389"/>
      <c r="U89" s="389"/>
      <c r="V89" s="389"/>
      <c r="W89" s="389">
        <f t="shared" si="2"/>
        <v>2230</v>
      </c>
      <c r="X89" s="309"/>
      <c r="Y89" s="309"/>
      <c r="Z89" s="309"/>
      <c r="AA89" s="309"/>
    </row>
    <row r="90" spans="1:27" s="265" customFormat="1" ht="25.5">
      <c r="A90" s="238" t="s">
        <v>302</v>
      </c>
      <c r="B90" s="238" t="s">
        <v>68</v>
      </c>
      <c r="C90" s="783"/>
      <c r="D90" s="245">
        <v>1000</v>
      </c>
      <c r="E90" s="245">
        <v>0</v>
      </c>
      <c r="F90" s="721" t="s">
        <v>2673</v>
      </c>
      <c r="G90" s="794">
        <v>44957</v>
      </c>
      <c r="H90" s="786" t="s">
        <v>2527</v>
      </c>
      <c r="I90" s="721" t="s">
        <v>2674</v>
      </c>
      <c r="J90" s="389">
        <v>1000</v>
      </c>
      <c r="K90" s="395" t="s">
        <v>2182</v>
      </c>
      <c r="L90" s="395" t="s">
        <v>2182</v>
      </c>
      <c r="M90" s="395" t="s">
        <v>2182</v>
      </c>
      <c r="N90" s="395" t="s">
        <v>2182</v>
      </c>
      <c r="O90" s="395" t="s">
        <v>2182</v>
      </c>
      <c r="P90" s="389">
        <v>720</v>
      </c>
      <c r="Q90" s="389"/>
      <c r="R90" s="389"/>
      <c r="S90" s="389"/>
      <c r="T90" s="389"/>
      <c r="U90" s="389"/>
      <c r="V90" s="389"/>
      <c r="W90" s="389">
        <f t="shared" si="2"/>
        <v>720</v>
      </c>
      <c r="X90" s="309"/>
      <c r="Y90" s="309"/>
      <c r="Z90" s="309"/>
      <c r="AA90" s="309"/>
    </row>
    <row r="91" spans="1:27" s="265" customFormat="1" ht="25.5">
      <c r="A91" s="238" t="s">
        <v>302</v>
      </c>
      <c r="B91" s="238" t="s">
        <v>68</v>
      </c>
      <c r="C91" s="238" t="s">
        <v>318</v>
      </c>
      <c r="D91" s="245">
        <v>200</v>
      </c>
      <c r="E91" s="245">
        <v>16.2</v>
      </c>
      <c r="F91" s="783"/>
      <c r="G91" s="785"/>
      <c r="H91" s="785"/>
      <c r="I91" s="783"/>
      <c r="J91" s="389">
        <v>200</v>
      </c>
      <c r="K91" s="395" t="s">
        <v>2182</v>
      </c>
      <c r="L91" s="395">
        <v>16.2</v>
      </c>
      <c r="M91" s="395" t="s">
        <v>2182</v>
      </c>
      <c r="N91" s="395" t="s">
        <v>2182</v>
      </c>
      <c r="O91" s="395" t="s">
        <v>2182</v>
      </c>
      <c r="P91" s="389">
        <v>16.2</v>
      </c>
      <c r="Q91" s="389">
        <v>16.2</v>
      </c>
      <c r="R91" s="389">
        <v>16.2</v>
      </c>
      <c r="S91" s="389">
        <v>16.2</v>
      </c>
      <c r="T91" s="389">
        <v>16.2</v>
      </c>
      <c r="U91" s="389"/>
      <c r="V91" s="389"/>
      <c r="W91" s="389">
        <f t="shared" si="2"/>
        <v>97.2</v>
      </c>
      <c r="X91" s="309"/>
      <c r="Y91" s="309"/>
      <c r="Z91" s="309"/>
      <c r="AA91" s="309"/>
    </row>
    <row r="92" spans="1:27" s="265" customFormat="1" ht="25.5">
      <c r="A92" s="238" t="s">
        <v>302</v>
      </c>
      <c r="B92" s="238" t="s">
        <v>135</v>
      </c>
      <c r="C92" s="238" t="s">
        <v>140</v>
      </c>
      <c r="D92" s="245">
        <v>22972</v>
      </c>
      <c r="E92" s="245">
        <v>11486</v>
      </c>
      <c r="F92" s="386"/>
      <c r="G92" s="329"/>
      <c r="H92" s="329"/>
      <c r="I92" s="386"/>
      <c r="J92" s="389">
        <v>22972</v>
      </c>
      <c r="K92" s="395" t="s">
        <v>2182</v>
      </c>
      <c r="L92" s="395" t="s">
        <v>2182</v>
      </c>
      <c r="M92" s="395" t="s">
        <v>2182</v>
      </c>
      <c r="N92" s="395" t="s">
        <v>2182</v>
      </c>
      <c r="O92" s="395">
        <v>11486</v>
      </c>
      <c r="P92" s="389"/>
      <c r="Q92" s="389"/>
      <c r="R92" s="395">
        <v>11486</v>
      </c>
      <c r="S92" s="389"/>
      <c r="T92" s="389"/>
      <c r="U92" s="389"/>
      <c r="V92" s="389"/>
      <c r="W92" s="389">
        <f t="shared" si="2"/>
        <v>22972</v>
      </c>
      <c r="X92" s="309"/>
      <c r="Y92" s="309"/>
      <c r="Z92" s="309"/>
      <c r="AA92" s="309"/>
    </row>
    <row r="93" spans="1:27" s="265" customFormat="1" ht="25.5">
      <c r="A93" s="238" t="s">
        <v>302</v>
      </c>
      <c r="B93" s="238" t="s">
        <v>135</v>
      </c>
      <c r="C93" s="238" t="s">
        <v>237</v>
      </c>
      <c r="D93" s="245">
        <v>24845.99</v>
      </c>
      <c r="E93" s="245">
        <v>24839.33</v>
      </c>
      <c r="F93" s="386" t="s">
        <v>2675</v>
      </c>
      <c r="G93" s="239">
        <v>45040</v>
      </c>
      <c r="H93" s="329" t="s">
        <v>2676</v>
      </c>
      <c r="I93" s="386" t="s">
        <v>2677</v>
      </c>
      <c r="J93" s="389">
        <v>249294.47</v>
      </c>
      <c r="K93" s="395" t="s">
        <v>2182</v>
      </c>
      <c r="L93" s="395" t="s">
        <v>2182</v>
      </c>
      <c r="M93" s="395">
        <v>24839.33</v>
      </c>
      <c r="N93" s="395" t="s">
        <v>2182</v>
      </c>
      <c r="O93" s="395" t="s">
        <v>2182</v>
      </c>
      <c r="P93" s="389"/>
      <c r="Q93" s="389"/>
      <c r="R93" s="389"/>
      <c r="S93" s="389"/>
      <c r="T93" s="389"/>
      <c r="U93" s="389"/>
      <c r="V93" s="389"/>
      <c r="W93" s="389">
        <f t="shared" si="2"/>
        <v>24839.33</v>
      </c>
      <c r="X93" s="309"/>
      <c r="Y93" s="309"/>
      <c r="Z93" s="309"/>
      <c r="AA93" s="309"/>
    </row>
    <row r="94" spans="1:27" s="265" customFormat="1" ht="57" customHeight="1">
      <c r="A94" s="721" t="s">
        <v>302</v>
      </c>
      <c r="B94" s="721" t="s">
        <v>135</v>
      </c>
      <c r="C94" s="721" t="s">
        <v>239</v>
      </c>
      <c r="D94" s="725">
        <v>792922.95</v>
      </c>
      <c r="E94" s="725">
        <v>81209.09</v>
      </c>
      <c r="F94" s="386" t="s">
        <v>2678</v>
      </c>
      <c r="G94" s="239">
        <v>45048</v>
      </c>
      <c r="H94" s="329" t="s">
        <v>2676</v>
      </c>
      <c r="I94" s="386" t="s">
        <v>2679</v>
      </c>
      <c r="J94" s="389">
        <v>249062.34</v>
      </c>
      <c r="K94" s="395" t="s">
        <v>2182</v>
      </c>
      <c r="L94" s="788">
        <v>81209.09</v>
      </c>
      <c r="M94" s="788"/>
      <c r="N94" s="788"/>
      <c r="O94" s="788"/>
      <c r="P94" s="788">
        <f>($D$94-$E$94)/7</f>
        <v>101673.40857142858</v>
      </c>
      <c r="Q94" s="788">
        <f t="shared" ref="Q94:V94" si="11">($D$94-$E$94)/7</f>
        <v>101673.40857142858</v>
      </c>
      <c r="R94" s="788">
        <f t="shared" si="11"/>
        <v>101673.40857142858</v>
      </c>
      <c r="S94" s="788">
        <f t="shared" si="11"/>
        <v>101673.40857142858</v>
      </c>
      <c r="T94" s="788">
        <f t="shared" si="11"/>
        <v>101673.40857142858</v>
      </c>
      <c r="U94" s="788">
        <f t="shared" si="11"/>
        <v>101673.40857142858</v>
      </c>
      <c r="V94" s="788">
        <f t="shared" si="11"/>
        <v>101673.40857142858</v>
      </c>
      <c r="W94" s="725">
        <f t="shared" si="2"/>
        <v>792922.95000000007</v>
      </c>
      <c r="X94" s="309"/>
      <c r="Y94" s="309"/>
      <c r="Z94" s="309"/>
      <c r="AA94" s="309"/>
    </row>
    <row r="95" spans="1:27" s="265" customFormat="1" ht="67.5" customHeight="1">
      <c r="A95" s="783"/>
      <c r="B95" s="783"/>
      <c r="C95" s="783"/>
      <c r="D95" s="787"/>
      <c r="E95" s="787"/>
      <c r="F95" s="386" t="s">
        <v>2680</v>
      </c>
      <c r="G95" s="239">
        <v>45058</v>
      </c>
      <c r="H95" s="329" t="s">
        <v>2681</v>
      </c>
      <c r="I95" s="386" t="s">
        <v>2682</v>
      </c>
      <c r="J95" s="389" t="s">
        <v>2683</v>
      </c>
      <c r="K95" s="395" t="s">
        <v>2182</v>
      </c>
      <c r="L95" s="787"/>
      <c r="M95" s="787"/>
      <c r="N95" s="787"/>
      <c r="O95" s="787"/>
      <c r="P95" s="787"/>
      <c r="Q95" s="787"/>
      <c r="R95" s="787"/>
      <c r="S95" s="787"/>
      <c r="T95" s="787"/>
      <c r="U95" s="787"/>
      <c r="V95" s="787"/>
      <c r="W95" s="725"/>
      <c r="X95" s="309"/>
      <c r="Y95" s="309"/>
      <c r="Z95" s="309"/>
      <c r="AA95" s="309"/>
    </row>
    <row r="96" spans="1:27" s="265" customFormat="1" ht="25.5">
      <c r="A96" s="238" t="s">
        <v>302</v>
      </c>
      <c r="B96" s="238" t="s">
        <v>135</v>
      </c>
      <c r="C96" s="238" t="s">
        <v>241</v>
      </c>
      <c r="D96" s="245">
        <v>17373.439999999999</v>
      </c>
      <c r="E96" s="245">
        <v>17373.439999999999</v>
      </c>
      <c r="F96" s="386"/>
      <c r="G96" s="329"/>
      <c r="H96" s="329"/>
      <c r="I96" s="386"/>
      <c r="J96" s="389"/>
      <c r="K96" s="395" t="s">
        <v>2182</v>
      </c>
      <c r="L96" s="395" t="s">
        <v>2182</v>
      </c>
      <c r="M96" s="395">
        <v>17373.439999999999</v>
      </c>
      <c r="N96" s="395" t="s">
        <v>2182</v>
      </c>
      <c r="O96" s="395" t="s">
        <v>2182</v>
      </c>
      <c r="P96" s="389"/>
      <c r="Q96" s="389"/>
      <c r="R96" s="389"/>
      <c r="S96" s="389"/>
      <c r="T96" s="389"/>
      <c r="U96" s="389"/>
      <c r="V96" s="389"/>
      <c r="W96" s="389">
        <f t="shared" si="2"/>
        <v>17373.439999999999</v>
      </c>
      <c r="X96" s="309"/>
      <c r="Y96" s="309"/>
      <c r="Z96" s="309"/>
      <c r="AA96" s="309"/>
    </row>
    <row r="97" spans="1:27" s="265" customFormat="1" ht="42.75" customHeight="1">
      <c r="A97" s="721" t="s">
        <v>302</v>
      </c>
      <c r="B97" s="721" t="s">
        <v>147</v>
      </c>
      <c r="C97" s="721" t="s">
        <v>237</v>
      </c>
      <c r="D97" s="725">
        <v>1078191.78</v>
      </c>
      <c r="E97" s="725">
        <v>116103.42</v>
      </c>
      <c r="F97" s="386" t="s">
        <v>2684</v>
      </c>
      <c r="G97" s="239">
        <v>45016</v>
      </c>
      <c r="H97" s="329" t="s">
        <v>2676</v>
      </c>
      <c r="I97" s="386" t="s">
        <v>2685</v>
      </c>
      <c r="J97" s="389">
        <v>227138.95</v>
      </c>
      <c r="K97" s="788" t="s">
        <v>2182</v>
      </c>
      <c r="L97" s="788" t="s">
        <v>2182</v>
      </c>
      <c r="M97" s="788" t="s">
        <v>2182</v>
      </c>
      <c r="N97" s="788">
        <v>116103.42</v>
      </c>
      <c r="O97" s="788" t="s">
        <v>2182</v>
      </c>
      <c r="P97" s="725">
        <f>($D$97-$E$97)/7</f>
        <v>137441.19428571427</v>
      </c>
      <c r="Q97" s="725">
        <f t="shared" ref="Q97:V97" si="12">($D$97-$E$97)/7</f>
        <v>137441.19428571427</v>
      </c>
      <c r="R97" s="725">
        <f t="shared" si="12"/>
        <v>137441.19428571427</v>
      </c>
      <c r="S97" s="725">
        <f t="shared" si="12"/>
        <v>137441.19428571427</v>
      </c>
      <c r="T97" s="725">
        <f t="shared" si="12"/>
        <v>137441.19428571427</v>
      </c>
      <c r="U97" s="725">
        <f t="shared" si="12"/>
        <v>137441.19428571427</v>
      </c>
      <c r="V97" s="725">
        <f t="shared" si="12"/>
        <v>137441.19428571427</v>
      </c>
      <c r="W97" s="725">
        <f t="shared" si="2"/>
        <v>1078191.78</v>
      </c>
      <c r="X97" s="309"/>
      <c r="Y97" s="309"/>
      <c r="Z97" s="309"/>
      <c r="AA97" s="309"/>
    </row>
    <row r="98" spans="1:27" s="265" customFormat="1" ht="42.75" customHeight="1">
      <c r="A98" s="783"/>
      <c r="B98" s="783"/>
      <c r="C98" s="783"/>
      <c r="D98" s="787"/>
      <c r="E98" s="787"/>
      <c r="F98" s="386" t="s">
        <v>2686</v>
      </c>
      <c r="G98" s="239">
        <v>45026</v>
      </c>
      <c r="H98" s="329" t="s">
        <v>2676</v>
      </c>
      <c r="I98" s="386" t="s">
        <v>2687</v>
      </c>
      <c r="J98" s="389">
        <v>233538.79</v>
      </c>
      <c r="K98" s="788"/>
      <c r="L98" s="788"/>
      <c r="M98" s="788"/>
      <c r="N98" s="787"/>
      <c r="O98" s="787"/>
      <c r="P98" s="725"/>
      <c r="Q98" s="725"/>
      <c r="R98" s="725"/>
      <c r="S98" s="725"/>
      <c r="T98" s="725"/>
      <c r="U98" s="725"/>
      <c r="V98" s="725"/>
      <c r="W98" s="725"/>
      <c r="X98" s="309"/>
      <c r="Y98" s="309"/>
      <c r="Z98" s="309"/>
      <c r="AA98" s="309"/>
    </row>
    <row r="99" spans="1:27" s="265" customFormat="1" ht="42.75" customHeight="1">
      <c r="A99" s="783"/>
      <c r="B99" s="783"/>
      <c r="C99" s="783"/>
      <c r="D99" s="787"/>
      <c r="E99" s="787"/>
      <c r="F99" s="386" t="s">
        <v>2688</v>
      </c>
      <c r="G99" s="239">
        <v>45033</v>
      </c>
      <c r="H99" s="329" t="s">
        <v>2676</v>
      </c>
      <c r="I99" s="386" t="s">
        <v>2689</v>
      </c>
      <c r="J99" s="389">
        <v>289855.28000000003</v>
      </c>
      <c r="K99" s="788"/>
      <c r="L99" s="788"/>
      <c r="M99" s="788"/>
      <c r="N99" s="787"/>
      <c r="O99" s="787"/>
      <c r="P99" s="725"/>
      <c r="Q99" s="725"/>
      <c r="R99" s="725"/>
      <c r="S99" s="725"/>
      <c r="T99" s="725"/>
      <c r="U99" s="725"/>
      <c r="V99" s="725"/>
      <c r="W99" s="725"/>
      <c r="X99" s="309"/>
      <c r="Y99" s="309"/>
      <c r="Z99" s="309"/>
      <c r="AA99" s="309"/>
    </row>
    <row r="100" spans="1:27" s="265" customFormat="1" ht="42.75" customHeight="1">
      <c r="A100" s="783"/>
      <c r="B100" s="783"/>
      <c r="C100" s="783"/>
      <c r="D100" s="787"/>
      <c r="E100" s="787"/>
      <c r="F100" s="386" t="s">
        <v>2690</v>
      </c>
      <c r="G100" s="239">
        <v>45043</v>
      </c>
      <c r="H100" s="329" t="s">
        <v>2676</v>
      </c>
      <c r="I100" s="386" t="s">
        <v>2691</v>
      </c>
      <c r="J100" s="389"/>
      <c r="K100" s="788"/>
      <c r="L100" s="788"/>
      <c r="M100" s="788"/>
      <c r="N100" s="787"/>
      <c r="O100" s="787"/>
      <c r="P100" s="725"/>
      <c r="Q100" s="725"/>
      <c r="R100" s="725"/>
      <c r="S100" s="725"/>
      <c r="T100" s="725"/>
      <c r="U100" s="725"/>
      <c r="V100" s="725"/>
      <c r="W100" s="725"/>
      <c r="X100" s="309"/>
      <c r="Y100" s="309"/>
      <c r="Z100" s="309"/>
      <c r="AA100" s="309"/>
    </row>
    <row r="101" spans="1:27" s="265" customFormat="1" ht="42.75" customHeight="1">
      <c r="A101" s="783"/>
      <c r="B101" s="783"/>
      <c r="C101" s="783"/>
      <c r="D101" s="787"/>
      <c r="E101" s="787"/>
      <c r="F101" s="386" t="s">
        <v>2692</v>
      </c>
      <c r="G101" s="239">
        <v>45043</v>
      </c>
      <c r="H101" s="329" t="s">
        <v>2257</v>
      </c>
      <c r="I101" s="386" t="s">
        <v>2693</v>
      </c>
      <c r="J101" s="389"/>
      <c r="K101" s="788"/>
      <c r="L101" s="788"/>
      <c r="M101" s="788"/>
      <c r="N101" s="787"/>
      <c r="O101" s="787"/>
      <c r="P101" s="725"/>
      <c r="Q101" s="725"/>
      <c r="R101" s="725"/>
      <c r="S101" s="725"/>
      <c r="T101" s="725"/>
      <c r="U101" s="725"/>
      <c r="V101" s="725"/>
      <c r="W101" s="725"/>
      <c r="X101" s="309"/>
      <c r="Y101" s="309"/>
      <c r="Z101" s="309"/>
      <c r="AA101" s="309"/>
    </row>
    <row r="102" spans="1:27" s="265" customFormat="1" ht="25.5">
      <c r="A102" s="238" t="s">
        <v>302</v>
      </c>
      <c r="B102" s="238" t="s">
        <v>147</v>
      </c>
      <c r="C102" s="238" t="s">
        <v>239</v>
      </c>
      <c r="D102" s="245">
        <v>495711.95</v>
      </c>
      <c r="E102" s="245">
        <v>105287.16</v>
      </c>
      <c r="F102" s="386" t="s">
        <v>2694</v>
      </c>
      <c r="G102" s="239">
        <v>45085</v>
      </c>
      <c r="H102" s="329" t="s">
        <v>2676</v>
      </c>
      <c r="I102" s="386" t="s">
        <v>2695</v>
      </c>
      <c r="J102" s="389">
        <v>244128.14</v>
      </c>
      <c r="K102" s="395" t="s">
        <v>2182</v>
      </c>
      <c r="L102" s="395" t="s">
        <v>2182</v>
      </c>
      <c r="M102" s="395" t="s">
        <v>2182</v>
      </c>
      <c r="N102" s="395">
        <v>17784.89</v>
      </c>
      <c r="O102" s="395">
        <v>87502.27</v>
      </c>
      <c r="P102" s="389">
        <f>($D$102-$E$102)/7</f>
        <v>55774.970000000008</v>
      </c>
      <c r="Q102" s="389">
        <f t="shared" ref="Q102:V102" si="13">($D$102-$E$102)/7</f>
        <v>55774.970000000008</v>
      </c>
      <c r="R102" s="389">
        <f t="shared" si="13"/>
        <v>55774.970000000008</v>
      </c>
      <c r="S102" s="389">
        <f t="shared" si="13"/>
        <v>55774.970000000008</v>
      </c>
      <c r="T102" s="389">
        <f t="shared" si="13"/>
        <v>55774.970000000008</v>
      </c>
      <c r="U102" s="389">
        <f t="shared" si="13"/>
        <v>55774.970000000008</v>
      </c>
      <c r="V102" s="389">
        <f t="shared" si="13"/>
        <v>55774.970000000008</v>
      </c>
      <c r="W102" s="389">
        <f t="shared" si="2"/>
        <v>495711.95000000013</v>
      </c>
      <c r="X102" s="309"/>
      <c r="Y102" s="309"/>
      <c r="Z102" s="309"/>
      <c r="AA102" s="309"/>
    </row>
    <row r="103" spans="1:27" s="265" customFormat="1" ht="25.5">
      <c r="A103" s="238" t="s">
        <v>302</v>
      </c>
      <c r="B103" s="238" t="s">
        <v>177</v>
      </c>
      <c r="C103" s="238" t="s">
        <v>148</v>
      </c>
      <c r="D103" s="245">
        <v>5087.25</v>
      </c>
      <c r="E103" s="245">
        <v>112.5</v>
      </c>
      <c r="F103" s="386"/>
      <c r="G103" s="329"/>
      <c r="H103" s="329"/>
      <c r="I103" s="386"/>
      <c r="J103" s="389"/>
      <c r="K103" s="395" t="s">
        <v>2182</v>
      </c>
      <c r="L103" s="395" t="s">
        <v>2182</v>
      </c>
      <c r="M103" s="395" t="s">
        <v>2182</v>
      </c>
      <c r="N103" s="395" t="s">
        <v>2182</v>
      </c>
      <c r="O103" s="395">
        <v>112.5</v>
      </c>
      <c r="P103" s="389">
        <f>($D$103-$E$103)/7</f>
        <v>710.67857142857144</v>
      </c>
      <c r="Q103" s="389">
        <f t="shared" ref="Q103:V103" si="14">($D$103-$E$103)/7</f>
        <v>710.67857142857144</v>
      </c>
      <c r="R103" s="389">
        <f t="shared" si="14"/>
        <v>710.67857142857144</v>
      </c>
      <c r="S103" s="389">
        <f t="shared" si="14"/>
        <v>710.67857142857144</v>
      </c>
      <c r="T103" s="389">
        <f t="shared" si="14"/>
        <v>710.67857142857144</v>
      </c>
      <c r="U103" s="389">
        <f t="shared" si="14"/>
        <v>710.67857142857144</v>
      </c>
      <c r="V103" s="389">
        <f t="shared" si="14"/>
        <v>710.67857142857144</v>
      </c>
      <c r="W103" s="389">
        <f t="shared" si="2"/>
        <v>5087.25</v>
      </c>
      <c r="X103" s="309"/>
      <c r="Y103" s="309"/>
      <c r="Z103" s="309"/>
      <c r="AA103" s="309"/>
    </row>
    <row r="104" spans="1:27" s="265" customFormat="1" ht="25.5">
      <c r="A104" s="238" t="s">
        <v>302</v>
      </c>
      <c r="B104" s="238" t="s">
        <v>177</v>
      </c>
      <c r="C104" s="238" t="s">
        <v>154</v>
      </c>
      <c r="D104" s="245">
        <v>14897.88</v>
      </c>
      <c r="E104" s="245">
        <v>0</v>
      </c>
      <c r="F104" s="386" t="s">
        <v>2696</v>
      </c>
      <c r="G104" s="239">
        <v>45068</v>
      </c>
      <c r="H104" s="329" t="s">
        <v>2697</v>
      </c>
      <c r="I104" s="386" t="s">
        <v>2698</v>
      </c>
      <c r="J104" s="389">
        <v>14008</v>
      </c>
      <c r="K104" s="395" t="s">
        <v>2182</v>
      </c>
      <c r="L104" s="395" t="s">
        <v>2182</v>
      </c>
      <c r="M104" s="395" t="s">
        <v>2182</v>
      </c>
      <c r="N104" s="395" t="s">
        <v>2182</v>
      </c>
      <c r="O104" s="395" t="s">
        <v>2182</v>
      </c>
      <c r="P104" s="389">
        <f>J104/7</f>
        <v>2001.1428571428571</v>
      </c>
      <c r="Q104" s="389">
        <v>2001.1428571428571</v>
      </c>
      <c r="R104" s="389">
        <v>2001.1428571428571</v>
      </c>
      <c r="S104" s="389">
        <v>2001.1428571428571</v>
      </c>
      <c r="T104" s="389">
        <v>2001.1428571428571</v>
      </c>
      <c r="U104" s="389">
        <v>2001.1428571428571</v>
      </c>
      <c r="V104" s="389">
        <v>2001.1428571428571</v>
      </c>
      <c r="W104" s="389">
        <f t="shared" si="2"/>
        <v>14008</v>
      </c>
      <c r="X104" s="309"/>
      <c r="Y104" s="309"/>
      <c r="Z104" s="309"/>
      <c r="AA104" s="309"/>
    </row>
    <row r="105" spans="1:27" s="265" customFormat="1" ht="50.25" customHeight="1">
      <c r="A105" s="238" t="s">
        <v>302</v>
      </c>
      <c r="B105" s="238" t="s">
        <v>185</v>
      </c>
      <c r="C105" s="238" t="s">
        <v>148</v>
      </c>
      <c r="D105" s="245">
        <v>1784.25</v>
      </c>
      <c r="E105" s="245">
        <v>135</v>
      </c>
      <c r="F105" s="397" t="s">
        <v>2699</v>
      </c>
      <c r="G105" s="389">
        <v>44991</v>
      </c>
      <c r="H105" s="389" t="s">
        <v>2700</v>
      </c>
      <c r="I105" s="397" t="s">
        <v>2701</v>
      </c>
      <c r="J105" s="389">
        <v>1784.25</v>
      </c>
      <c r="K105" s="395" t="s">
        <v>2182</v>
      </c>
      <c r="L105" s="395" t="s">
        <v>2182</v>
      </c>
      <c r="M105" s="395" t="s">
        <v>2182</v>
      </c>
      <c r="N105" s="395" t="s">
        <v>2182</v>
      </c>
      <c r="O105" s="395">
        <v>135</v>
      </c>
      <c r="P105" s="389">
        <f>($D$105-$E$105)/7</f>
        <v>235.60714285714286</v>
      </c>
      <c r="Q105" s="389">
        <f t="shared" ref="Q105:V105" si="15">($D$105-$E$105)/7</f>
        <v>235.60714285714286</v>
      </c>
      <c r="R105" s="389">
        <f t="shared" si="15"/>
        <v>235.60714285714286</v>
      </c>
      <c r="S105" s="389">
        <f t="shared" si="15"/>
        <v>235.60714285714286</v>
      </c>
      <c r="T105" s="389">
        <f t="shared" si="15"/>
        <v>235.60714285714286</v>
      </c>
      <c r="U105" s="389">
        <f t="shared" si="15"/>
        <v>235.60714285714286</v>
      </c>
      <c r="V105" s="389">
        <f t="shared" si="15"/>
        <v>235.60714285714286</v>
      </c>
      <c r="W105" s="389">
        <f t="shared" si="2"/>
        <v>1784.2500000000002</v>
      </c>
      <c r="X105" s="309"/>
      <c r="Y105" s="309"/>
      <c r="Z105" s="309"/>
      <c r="AA105" s="309"/>
    </row>
    <row r="106" spans="1:27" s="265" customFormat="1" ht="25.5">
      <c r="A106" s="238" t="s">
        <v>302</v>
      </c>
      <c r="B106" s="238" t="s">
        <v>187</v>
      </c>
      <c r="C106" s="238" t="s">
        <v>148</v>
      </c>
      <c r="D106" s="245">
        <v>15937.5</v>
      </c>
      <c r="E106" s="245">
        <v>567</v>
      </c>
      <c r="F106" s="386"/>
      <c r="G106" s="329"/>
      <c r="H106" s="329"/>
      <c r="I106" s="397" t="s">
        <v>2701</v>
      </c>
      <c r="J106" s="389">
        <f>3150+12787.5</f>
        <v>15937.5</v>
      </c>
      <c r="K106" s="395" t="s">
        <v>2182</v>
      </c>
      <c r="L106" s="395" t="s">
        <v>2182</v>
      </c>
      <c r="M106" s="395" t="s">
        <v>2182</v>
      </c>
      <c r="N106" s="395" t="s">
        <v>2182</v>
      </c>
      <c r="O106" s="395">
        <v>567</v>
      </c>
      <c r="P106" s="389">
        <f>($D$106-$E$106)/7</f>
        <v>2195.7857142857142</v>
      </c>
      <c r="Q106" s="389">
        <f t="shared" ref="Q106:V106" si="16">($D$106-$E$106)/7</f>
        <v>2195.7857142857142</v>
      </c>
      <c r="R106" s="389">
        <f t="shared" si="16"/>
        <v>2195.7857142857142</v>
      </c>
      <c r="S106" s="389">
        <f t="shared" si="16"/>
        <v>2195.7857142857142</v>
      </c>
      <c r="T106" s="389">
        <f t="shared" si="16"/>
        <v>2195.7857142857142</v>
      </c>
      <c r="U106" s="389">
        <f t="shared" si="16"/>
        <v>2195.7857142857142</v>
      </c>
      <c r="V106" s="389">
        <f t="shared" si="16"/>
        <v>2195.7857142857142</v>
      </c>
      <c r="W106" s="389">
        <f t="shared" si="2"/>
        <v>15937.499999999998</v>
      </c>
      <c r="X106" s="309"/>
      <c r="Y106" s="309"/>
      <c r="Z106" s="309"/>
      <c r="AA106" s="309"/>
    </row>
    <row r="107" spans="1:27" s="265" customFormat="1" ht="52.5" customHeight="1">
      <c r="A107" s="721" t="s">
        <v>302</v>
      </c>
      <c r="B107" s="721" t="s">
        <v>187</v>
      </c>
      <c r="C107" s="721" t="s">
        <v>330</v>
      </c>
      <c r="D107" s="725">
        <v>5800.52</v>
      </c>
      <c r="E107" s="725">
        <v>1892</v>
      </c>
      <c r="F107" s="386" t="s">
        <v>2702</v>
      </c>
      <c r="G107" s="239">
        <v>44981</v>
      </c>
      <c r="H107" s="329" t="s">
        <v>2703</v>
      </c>
      <c r="I107" s="386" t="s">
        <v>2704</v>
      </c>
      <c r="J107" s="389">
        <v>2119.04</v>
      </c>
      <c r="K107" s="395" t="s">
        <v>2182</v>
      </c>
      <c r="L107" s="395" t="s">
        <v>2182</v>
      </c>
      <c r="M107" s="395" t="s">
        <v>2182</v>
      </c>
      <c r="N107" s="395" t="s">
        <v>2182</v>
      </c>
      <c r="O107" s="788">
        <v>1892</v>
      </c>
      <c r="P107" s="725">
        <f>($D$107-$E$107)/7</f>
        <v>558.36</v>
      </c>
      <c r="Q107" s="725">
        <f t="shared" ref="Q107:V107" si="17">($D$107-$E$107)/7</f>
        <v>558.36</v>
      </c>
      <c r="R107" s="725">
        <f t="shared" si="17"/>
        <v>558.36</v>
      </c>
      <c r="S107" s="725">
        <f t="shared" si="17"/>
        <v>558.36</v>
      </c>
      <c r="T107" s="725">
        <f t="shared" si="17"/>
        <v>558.36</v>
      </c>
      <c r="U107" s="725">
        <f t="shared" si="17"/>
        <v>558.36</v>
      </c>
      <c r="V107" s="725">
        <f t="shared" si="17"/>
        <v>558.36</v>
      </c>
      <c r="W107" s="725">
        <f t="shared" si="2"/>
        <v>5800.5199999999995</v>
      </c>
      <c r="X107" s="309"/>
      <c r="Y107" s="309"/>
      <c r="Z107" s="309"/>
      <c r="AA107" s="309"/>
    </row>
    <row r="108" spans="1:27" s="265" customFormat="1" ht="52.5" customHeight="1">
      <c r="A108" s="783"/>
      <c r="B108" s="783"/>
      <c r="C108" s="783"/>
      <c r="D108" s="787"/>
      <c r="E108" s="787"/>
      <c r="F108" s="386" t="s">
        <v>2705</v>
      </c>
      <c r="G108" s="239">
        <v>44981</v>
      </c>
      <c r="H108" s="329" t="s">
        <v>2703</v>
      </c>
      <c r="I108" s="386" t="s">
        <v>2704</v>
      </c>
      <c r="J108" s="389">
        <v>1540</v>
      </c>
      <c r="K108" s="395" t="s">
        <v>2182</v>
      </c>
      <c r="L108" s="395" t="s">
        <v>2182</v>
      </c>
      <c r="M108" s="395" t="s">
        <v>2182</v>
      </c>
      <c r="N108" s="395" t="s">
        <v>2182</v>
      </c>
      <c r="O108" s="787"/>
      <c r="P108" s="725"/>
      <c r="Q108" s="725"/>
      <c r="R108" s="725"/>
      <c r="S108" s="725"/>
      <c r="T108" s="725"/>
      <c r="U108" s="725"/>
      <c r="V108" s="725"/>
      <c r="W108" s="725"/>
      <c r="X108" s="309"/>
      <c r="Y108" s="309"/>
      <c r="Z108" s="309"/>
      <c r="AA108" s="309"/>
    </row>
    <row r="109" spans="1:27" s="265" customFormat="1" ht="52.5" customHeight="1">
      <c r="A109" s="783"/>
      <c r="B109" s="783"/>
      <c r="C109" s="783"/>
      <c r="D109" s="787"/>
      <c r="E109" s="787"/>
      <c r="F109" s="386" t="s">
        <v>2706</v>
      </c>
      <c r="G109" s="239">
        <v>44981</v>
      </c>
      <c r="H109" s="329" t="s">
        <v>2703</v>
      </c>
      <c r="I109" s="386" t="s">
        <v>2704</v>
      </c>
      <c r="J109" s="389">
        <v>1590.7583999999999</v>
      </c>
      <c r="K109" s="395" t="s">
        <v>2182</v>
      </c>
      <c r="L109" s="395" t="s">
        <v>2182</v>
      </c>
      <c r="M109" s="395" t="s">
        <v>2182</v>
      </c>
      <c r="N109" s="395" t="s">
        <v>2182</v>
      </c>
      <c r="O109" s="787"/>
      <c r="P109" s="725"/>
      <c r="Q109" s="725"/>
      <c r="R109" s="725"/>
      <c r="S109" s="725"/>
      <c r="T109" s="725"/>
      <c r="U109" s="725"/>
      <c r="V109" s="725"/>
      <c r="W109" s="725"/>
      <c r="X109" s="309"/>
      <c r="Y109" s="309"/>
      <c r="Z109" s="309"/>
      <c r="AA109" s="309"/>
    </row>
    <row r="110" spans="1:27" s="265" customFormat="1" ht="52.5" customHeight="1">
      <c r="A110" s="783"/>
      <c r="B110" s="783"/>
      <c r="C110" s="783"/>
      <c r="D110" s="787"/>
      <c r="E110" s="787"/>
      <c r="F110" s="386" t="s">
        <v>2707</v>
      </c>
      <c r="G110" s="239">
        <v>44981</v>
      </c>
      <c r="H110" s="329" t="s">
        <v>2703</v>
      </c>
      <c r="I110" s="386" t="s">
        <v>2704</v>
      </c>
      <c r="J110" s="389">
        <v>224.22399999999999</v>
      </c>
      <c r="K110" s="395" t="s">
        <v>2182</v>
      </c>
      <c r="L110" s="395" t="s">
        <v>2182</v>
      </c>
      <c r="M110" s="395" t="s">
        <v>2182</v>
      </c>
      <c r="N110" s="395" t="s">
        <v>2182</v>
      </c>
      <c r="O110" s="787"/>
      <c r="P110" s="725"/>
      <c r="Q110" s="725"/>
      <c r="R110" s="725"/>
      <c r="S110" s="725"/>
      <c r="T110" s="725"/>
      <c r="U110" s="725"/>
      <c r="V110" s="725"/>
      <c r="W110" s="725"/>
      <c r="X110" s="309"/>
      <c r="Y110" s="309"/>
      <c r="Z110" s="309"/>
      <c r="AA110" s="309"/>
    </row>
    <row r="111" spans="1:27" s="265" customFormat="1" ht="25.5">
      <c r="A111" s="238" t="s">
        <v>302</v>
      </c>
      <c r="B111" s="238" t="s">
        <v>209</v>
      </c>
      <c r="C111" s="238" t="s">
        <v>140</v>
      </c>
      <c r="D111" s="245">
        <v>8262.01</v>
      </c>
      <c r="E111" s="245">
        <v>3018</v>
      </c>
      <c r="F111" s="386"/>
      <c r="G111" s="329"/>
      <c r="H111" s="329"/>
      <c r="I111" s="386"/>
      <c r="J111" s="389"/>
      <c r="K111" s="395" t="s">
        <v>2182</v>
      </c>
      <c r="L111" s="395" t="s">
        <v>2182</v>
      </c>
      <c r="M111" s="395">
        <v>1006</v>
      </c>
      <c r="N111" s="395">
        <v>1006</v>
      </c>
      <c r="O111" s="395">
        <v>1006</v>
      </c>
      <c r="P111" s="389"/>
      <c r="Q111" s="389"/>
      <c r="R111" s="389"/>
      <c r="S111" s="389"/>
      <c r="T111" s="389"/>
      <c r="U111" s="389"/>
      <c r="V111" s="389"/>
      <c r="W111" s="389">
        <f t="shared" si="2"/>
        <v>3018</v>
      </c>
      <c r="X111" s="309"/>
      <c r="Y111" s="309"/>
      <c r="Z111" s="309"/>
      <c r="AA111" s="309"/>
    </row>
    <row r="112" spans="1:27" s="265" customFormat="1" ht="25.5">
      <c r="A112" s="238" t="s">
        <v>302</v>
      </c>
      <c r="B112" s="238" t="s">
        <v>214</v>
      </c>
      <c r="C112" s="238" t="s">
        <v>154</v>
      </c>
      <c r="D112" s="245">
        <v>13118.12</v>
      </c>
      <c r="E112" s="245">
        <v>0</v>
      </c>
      <c r="F112" s="386" t="s">
        <v>2696</v>
      </c>
      <c r="G112" s="239">
        <v>45068</v>
      </c>
      <c r="H112" s="329" t="s">
        <v>2697</v>
      </c>
      <c r="I112" s="386" t="s">
        <v>2698</v>
      </c>
      <c r="J112" s="389">
        <v>14008</v>
      </c>
      <c r="K112" s="395" t="s">
        <v>2182</v>
      </c>
      <c r="L112" s="395" t="s">
        <v>2182</v>
      </c>
      <c r="M112" s="395" t="s">
        <v>2182</v>
      </c>
      <c r="N112" s="395" t="s">
        <v>2182</v>
      </c>
      <c r="O112" s="395" t="s">
        <v>2182</v>
      </c>
      <c r="P112" s="389">
        <f>D112/7</f>
        <v>1874.017142857143</v>
      </c>
      <c r="Q112" s="389">
        <v>1874.017142857143</v>
      </c>
      <c r="R112" s="389">
        <v>1874.017142857143</v>
      </c>
      <c r="S112" s="389">
        <v>1874.017142857143</v>
      </c>
      <c r="T112" s="389">
        <v>1874.017142857143</v>
      </c>
      <c r="U112" s="389">
        <v>1874.017142857143</v>
      </c>
      <c r="V112" s="389">
        <v>1874.017142857143</v>
      </c>
      <c r="W112" s="389">
        <f t="shared" si="2"/>
        <v>13118.12</v>
      </c>
      <c r="X112" s="309"/>
      <c r="Y112" s="309"/>
      <c r="Z112" s="309"/>
      <c r="AA112" s="309"/>
    </row>
    <row r="113" spans="1:27" s="265" customFormat="1" ht="25.5">
      <c r="A113" s="238" t="s">
        <v>302</v>
      </c>
      <c r="B113" s="238" t="s">
        <v>214</v>
      </c>
      <c r="C113" s="238" t="s">
        <v>140</v>
      </c>
      <c r="D113" s="245">
        <v>10800</v>
      </c>
      <c r="E113" s="245">
        <v>2400</v>
      </c>
      <c r="F113" s="386"/>
      <c r="G113" s="329"/>
      <c r="H113" s="329"/>
      <c r="I113" s="386"/>
      <c r="J113" s="389"/>
      <c r="K113" s="395" t="s">
        <v>2182</v>
      </c>
      <c r="L113" s="395" t="s">
        <v>2182</v>
      </c>
      <c r="M113" s="395" t="s">
        <v>2182</v>
      </c>
      <c r="N113" s="395">
        <v>1200</v>
      </c>
      <c r="O113" s="395">
        <v>1200</v>
      </c>
      <c r="P113" s="389">
        <f>(D113-E113)/7</f>
        <v>1200</v>
      </c>
      <c r="Q113" s="389">
        <v>1200</v>
      </c>
      <c r="R113" s="389">
        <v>1200</v>
      </c>
      <c r="S113" s="389">
        <v>1200</v>
      </c>
      <c r="T113" s="389">
        <v>1200</v>
      </c>
      <c r="U113" s="389">
        <v>1200</v>
      </c>
      <c r="V113" s="389">
        <v>1200</v>
      </c>
      <c r="W113" s="389">
        <f t="shared" si="2"/>
        <v>10800</v>
      </c>
      <c r="X113" s="309"/>
      <c r="Y113" s="309"/>
      <c r="Z113" s="309"/>
      <c r="AA113" s="309"/>
    </row>
    <row r="114" spans="1:27" s="265" customFormat="1" ht="25.5">
      <c r="A114" s="238" t="s">
        <v>302</v>
      </c>
      <c r="B114" s="238" t="s">
        <v>219</v>
      </c>
      <c r="C114" s="238" t="s">
        <v>140</v>
      </c>
      <c r="D114" s="245">
        <v>8400</v>
      </c>
      <c r="E114" s="245">
        <v>2400</v>
      </c>
      <c r="F114" s="386"/>
      <c r="G114" s="329"/>
      <c r="H114" s="329"/>
      <c r="I114" s="386"/>
      <c r="J114" s="389"/>
      <c r="K114" s="395" t="s">
        <v>2182</v>
      </c>
      <c r="L114" s="395" t="s">
        <v>2182</v>
      </c>
      <c r="M114" s="395" t="s">
        <v>2182</v>
      </c>
      <c r="N114" s="395">
        <v>1200</v>
      </c>
      <c r="O114" s="395">
        <v>1200</v>
      </c>
      <c r="P114" s="389">
        <v>1200</v>
      </c>
      <c r="Q114" s="389">
        <v>1200</v>
      </c>
      <c r="R114" s="389">
        <v>1200</v>
      </c>
      <c r="S114" s="389">
        <v>1200</v>
      </c>
      <c r="T114" s="389">
        <v>1200</v>
      </c>
      <c r="U114" s="389"/>
      <c r="V114" s="389"/>
      <c r="W114" s="389">
        <f t="shared" si="2"/>
        <v>8400</v>
      </c>
      <c r="X114" s="309"/>
      <c r="Y114" s="309"/>
      <c r="Z114" s="309"/>
      <c r="AA114" s="309"/>
    </row>
    <row r="115" spans="1:27" s="265" customFormat="1" ht="38.25">
      <c r="A115" s="238" t="s">
        <v>378</v>
      </c>
      <c r="B115" s="238" t="s">
        <v>68</v>
      </c>
      <c r="C115" s="238" t="s">
        <v>70</v>
      </c>
      <c r="D115" s="245">
        <v>5918.91</v>
      </c>
      <c r="E115" s="245">
        <v>2179.66</v>
      </c>
      <c r="F115" s="386" t="s">
        <v>2708</v>
      </c>
      <c r="G115" s="472">
        <v>44927</v>
      </c>
      <c r="H115" s="329">
        <v>360</v>
      </c>
      <c r="I115" s="386" t="s">
        <v>2709</v>
      </c>
      <c r="J115" s="389">
        <f t="shared" ref="J115:J117" si="18">D115</f>
        <v>5918.91</v>
      </c>
      <c r="K115" s="389">
        <v>268.73</v>
      </c>
      <c r="L115" s="389">
        <v>510.66</v>
      </c>
      <c r="M115" s="389">
        <v>438.26</v>
      </c>
      <c r="N115" s="389">
        <v>271.89999999999998</v>
      </c>
      <c r="O115" s="389">
        <v>690.11</v>
      </c>
      <c r="P115" s="389">
        <v>535.22</v>
      </c>
      <c r="Q115" s="389">
        <v>535.22</v>
      </c>
      <c r="R115" s="389">
        <v>535.22</v>
      </c>
      <c r="S115" s="389">
        <v>535.22</v>
      </c>
      <c r="T115" s="389">
        <v>535.22</v>
      </c>
      <c r="U115" s="389">
        <v>535.22</v>
      </c>
      <c r="V115" s="389">
        <v>527.92999999999995</v>
      </c>
      <c r="W115" s="389">
        <f t="shared" si="2"/>
        <v>5918.9100000000017</v>
      </c>
      <c r="X115" s="311"/>
      <c r="Y115" s="309"/>
      <c r="Z115" s="309"/>
      <c r="AA115" s="309"/>
    </row>
    <row r="116" spans="1:27" s="265" customFormat="1" ht="38.25">
      <c r="A116" s="238" t="s">
        <v>378</v>
      </c>
      <c r="B116" s="238" t="s">
        <v>68</v>
      </c>
      <c r="C116" s="238" t="s">
        <v>72</v>
      </c>
      <c r="D116" s="245">
        <v>21960.98</v>
      </c>
      <c r="E116" s="245">
        <v>9985.85</v>
      </c>
      <c r="F116" s="386" t="s">
        <v>2710</v>
      </c>
      <c r="G116" s="472">
        <v>44927</v>
      </c>
      <c r="H116" s="329">
        <v>360</v>
      </c>
      <c r="I116" s="386" t="s">
        <v>2709</v>
      </c>
      <c r="J116" s="389">
        <f t="shared" si="18"/>
        <v>21960.98</v>
      </c>
      <c r="K116" s="389">
        <v>595.63</v>
      </c>
      <c r="L116" s="389">
        <v>3482.67</v>
      </c>
      <c r="M116" s="389">
        <v>2091.4899999999998</v>
      </c>
      <c r="N116" s="389">
        <v>815.68</v>
      </c>
      <c r="O116" s="389">
        <v>3000.38</v>
      </c>
      <c r="P116" s="389">
        <v>1710.7328571428573</v>
      </c>
      <c r="Q116" s="389">
        <v>1710.7328571428573</v>
      </c>
      <c r="R116" s="389">
        <v>1710.7328571428573</v>
      </c>
      <c r="S116" s="389">
        <v>1710.7328571428573</v>
      </c>
      <c r="T116" s="389">
        <v>1710.7328571428573</v>
      </c>
      <c r="U116" s="389">
        <v>1710.7328571428573</v>
      </c>
      <c r="V116" s="389">
        <v>1710.7328571428573</v>
      </c>
      <c r="W116" s="389">
        <f t="shared" si="2"/>
        <v>21960.980000000007</v>
      </c>
      <c r="X116" s="311"/>
      <c r="Y116" s="309"/>
      <c r="Z116" s="309"/>
      <c r="AA116" s="309"/>
    </row>
    <row r="117" spans="1:27" s="265" customFormat="1" ht="38.25">
      <c r="A117" s="238" t="s">
        <v>378</v>
      </c>
      <c r="B117" s="238" t="s">
        <v>68</v>
      </c>
      <c r="C117" s="238" t="s">
        <v>74</v>
      </c>
      <c r="D117" s="245">
        <v>2000</v>
      </c>
      <c r="E117" s="245">
        <v>683.01</v>
      </c>
      <c r="F117" s="386" t="s">
        <v>2711</v>
      </c>
      <c r="G117" s="472">
        <v>44927</v>
      </c>
      <c r="H117" s="329">
        <v>360</v>
      </c>
      <c r="I117" s="386" t="s">
        <v>2709</v>
      </c>
      <c r="J117" s="389">
        <f t="shared" si="18"/>
        <v>2000</v>
      </c>
      <c r="K117" s="389">
        <v>128.52000000000001</v>
      </c>
      <c r="L117" s="389">
        <v>138.6</v>
      </c>
      <c r="M117" s="389">
        <v>0</v>
      </c>
      <c r="N117" s="389">
        <v>279.92</v>
      </c>
      <c r="O117" s="389">
        <v>135.97</v>
      </c>
      <c r="P117" s="389">
        <v>156.68</v>
      </c>
      <c r="Q117" s="389">
        <v>156.68</v>
      </c>
      <c r="R117" s="389">
        <v>156.68</v>
      </c>
      <c r="S117" s="389">
        <v>156.68</v>
      </c>
      <c r="T117" s="389">
        <v>156.68</v>
      </c>
      <c r="U117" s="389">
        <v>156.68</v>
      </c>
      <c r="V117" s="389">
        <v>376.90999999999997</v>
      </c>
      <c r="W117" s="389">
        <f t="shared" si="2"/>
        <v>2000.0000000000005</v>
      </c>
      <c r="X117" s="311"/>
      <c r="Y117" s="309"/>
      <c r="Z117" s="309"/>
      <c r="AA117" s="309"/>
    </row>
    <row r="118" spans="1:27" s="265" customFormat="1" ht="38.25">
      <c r="A118" s="721" t="s">
        <v>378</v>
      </c>
      <c r="B118" s="721" t="s">
        <v>68</v>
      </c>
      <c r="C118" s="721" t="s">
        <v>76</v>
      </c>
      <c r="D118" s="725">
        <v>32100</v>
      </c>
      <c r="E118" s="725">
        <v>6000</v>
      </c>
      <c r="F118" s="234" t="s">
        <v>2712</v>
      </c>
      <c r="G118" s="239">
        <v>44927</v>
      </c>
      <c r="H118" s="239">
        <v>45291</v>
      </c>
      <c r="I118" s="386" t="s">
        <v>2713</v>
      </c>
      <c r="J118" s="389">
        <v>6000</v>
      </c>
      <c r="K118" s="389">
        <v>2000</v>
      </c>
      <c r="L118" s="389">
        <v>2000</v>
      </c>
      <c r="M118" s="389">
        <v>2000</v>
      </c>
      <c r="N118" s="389"/>
      <c r="O118" s="389"/>
      <c r="P118" s="389"/>
      <c r="Q118" s="389"/>
      <c r="R118" s="389"/>
      <c r="S118" s="389"/>
      <c r="T118" s="389"/>
      <c r="U118" s="389"/>
      <c r="V118" s="389"/>
      <c r="W118" s="389">
        <f t="shared" si="2"/>
        <v>6000</v>
      </c>
      <c r="X118" s="311"/>
      <c r="Y118" s="309"/>
      <c r="Z118" s="309"/>
      <c r="AA118" s="309"/>
    </row>
    <row r="119" spans="1:27" s="265" customFormat="1" ht="25.5">
      <c r="A119" s="721"/>
      <c r="B119" s="721"/>
      <c r="C119" s="721"/>
      <c r="D119" s="725"/>
      <c r="E119" s="725"/>
      <c r="F119" s="234" t="s">
        <v>2714</v>
      </c>
      <c r="G119" s="314">
        <v>45016</v>
      </c>
      <c r="H119" s="315">
        <v>45291</v>
      </c>
      <c r="I119" s="234" t="s">
        <v>2715</v>
      </c>
      <c r="J119" s="389">
        <v>26100</v>
      </c>
      <c r="K119" s="389"/>
      <c r="L119" s="389"/>
      <c r="M119" s="389"/>
      <c r="N119" s="389"/>
      <c r="O119" s="389"/>
      <c r="P119" s="389">
        <v>3728.5714285714284</v>
      </c>
      <c r="Q119" s="389">
        <v>3728.5714285714284</v>
      </c>
      <c r="R119" s="389">
        <v>3728.5714285714284</v>
      </c>
      <c r="S119" s="389">
        <v>3728.5714285714284</v>
      </c>
      <c r="T119" s="389">
        <v>3728.5714285714284</v>
      </c>
      <c r="U119" s="389">
        <v>3728.5714285714284</v>
      </c>
      <c r="V119" s="389">
        <v>3728.5714285714284</v>
      </c>
      <c r="W119" s="389">
        <f t="shared" si="2"/>
        <v>26099.999999999996</v>
      </c>
      <c r="X119" s="311"/>
      <c r="Y119" s="309"/>
      <c r="Z119" s="309"/>
      <c r="AA119" s="309"/>
    </row>
    <row r="120" spans="1:27" s="265" customFormat="1" ht="25.5">
      <c r="A120" s="238" t="s">
        <v>378</v>
      </c>
      <c r="B120" s="238" t="s">
        <v>68</v>
      </c>
      <c r="C120" s="238" t="s">
        <v>304</v>
      </c>
      <c r="D120" s="245">
        <v>161.5</v>
      </c>
      <c r="E120" s="245">
        <v>161.5</v>
      </c>
      <c r="F120" s="234" t="s">
        <v>2716</v>
      </c>
      <c r="G120" s="314">
        <v>44998</v>
      </c>
      <c r="H120" s="314">
        <v>45004</v>
      </c>
      <c r="I120" s="386" t="s">
        <v>2717</v>
      </c>
      <c r="J120" s="389">
        <v>161.5</v>
      </c>
      <c r="K120" s="389"/>
      <c r="L120" s="389"/>
      <c r="M120" s="389">
        <f>J120</f>
        <v>161.5</v>
      </c>
      <c r="N120" s="389"/>
      <c r="O120" s="389"/>
      <c r="P120" s="389"/>
      <c r="Q120" s="389"/>
      <c r="R120" s="389"/>
      <c r="S120" s="389"/>
      <c r="T120" s="389"/>
      <c r="U120" s="389"/>
      <c r="V120" s="389"/>
      <c r="W120" s="389">
        <f t="shared" si="2"/>
        <v>161.5</v>
      </c>
      <c r="X120" s="311"/>
      <c r="Y120" s="309"/>
      <c r="Z120" s="309"/>
      <c r="AA120" s="309"/>
    </row>
    <row r="121" spans="1:27" s="265" customFormat="1" ht="43.9" customHeight="1">
      <c r="A121" s="721" t="s">
        <v>378</v>
      </c>
      <c r="B121" s="721" t="s">
        <v>68</v>
      </c>
      <c r="C121" s="721" t="s">
        <v>78</v>
      </c>
      <c r="D121" s="725">
        <v>8549.75</v>
      </c>
      <c r="E121" s="725">
        <v>2635.79</v>
      </c>
      <c r="F121" s="234" t="s">
        <v>2718</v>
      </c>
      <c r="G121" s="314">
        <v>45034</v>
      </c>
      <c r="H121" s="314">
        <v>45037</v>
      </c>
      <c r="I121" s="386" t="s">
        <v>2719</v>
      </c>
      <c r="J121" s="389">
        <v>2250</v>
      </c>
      <c r="K121" s="389"/>
      <c r="L121" s="389"/>
      <c r="M121" s="389"/>
      <c r="N121" s="389">
        <f>J121</f>
        <v>2250</v>
      </c>
      <c r="O121" s="389"/>
      <c r="P121" s="389"/>
      <c r="Q121" s="389"/>
      <c r="R121" s="389"/>
      <c r="S121" s="389"/>
      <c r="T121" s="389"/>
      <c r="U121" s="389"/>
      <c r="V121" s="389"/>
      <c r="W121" s="389">
        <f t="shared" si="2"/>
        <v>2250</v>
      </c>
      <c r="X121" s="311"/>
      <c r="Y121" s="309"/>
      <c r="Z121" s="309"/>
      <c r="AA121" s="309"/>
    </row>
    <row r="122" spans="1:27" s="265" customFormat="1" ht="12.75">
      <c r="A122" s="721"/>
      <c r="B122" s="721"/>
      <c r="C122" s="721"/>
      <c r="D122" s="725"/>
      <c r="E122" s="725"/>
      <c r="F122" s="386" t="s">
        <v>2741</v>
      </c>
      <c r="G122" s="239">
        <v>44971</v>
      </c>
      <c r="H122" s="239">
        <v>45291</v>
      </c>
      <c r="I122" s="386" t="s">
        <v>2742</v>
      </c>
      <c r="J122" s="389">
        <v>6299.75</v>
      </c>
      <c r="K122" s="389"/>
      <c r="L122" s="389"/>
      <c r="M122" s="389">
        <v>385.79</v>
      </c>
      <c r="N122" s="389"/>
      <c r="O122" s="389"/>
      <c r="P122" s="389"/>
      <c r="Q122" s="389">
        <v>5913.96</v>
      </c>
      <c r="R122" s="389"/>
      <c r="S122" s="389"/>
      <c r="T122" s="389"/>
      <c r="U122" s="389"/>
      <c r="V122" s="389"/>
      <c r="W122" s="389">
        <f t="shared" si="2"/>
        <v>6299.75</v>
      </c>
      <c r="X122" s="311"/>
      <c r="Y122" s="309"/>
      <c r="Z122" s="309"/>
      <c r="AA122" s="309"/>
    </row>
    <row r="123" spans="1:27" s="265" customFormat="1" ht="51">
      <c r="A123" s="721" t="s">
        <v>378</v>
      </c>
      <c r="B123" s="721" t="s">
        <v>68</v>
      </c>
      <c r="C123" s="721" t="s">
        <v>82</v>
      </c>
      <c r="D123" s="725">
        <v>213184.25</v>
      </c>
      <c r="E123" s="725">
        <v>170547.4</v>
      </c>
      <c r="F123" s="386" t="s">
        <v>2720</v>
      </c>
      <c r="G123" s="316">
        <v>44901</v>
      </c>
      <c r="H123" s="314">
        <v>45076</v>
      </c>
      <c r="I123" s="386" t="s">
        <v>2721</v>
      </c>
      <c r="J123" s="389">
        <f>+M123+N123+O123</f>
        <v>170547.4</v>
      </c>
      <c r="K123" s="389">
        <v>0</v>
      </c>
      <c r="L123" s="389">
        <v>0</v>
      </c>
      <c r="M123" s="389">
        <v>85273.7</v>
      </c>
      <c r="N123" s="389">
        <v>42636.85</v>
      </c>
      <c r="O123" s="389">
        <v>42636.85</v>
      </c>
      <c r="P123" s="389"/>
      <c r="Q123" s="389"/>
      <c r="R123" s="389"/>
      <c r="S123" s="389"/>
      <c r="T123" s="389"/>
      <c r="U123" s="389"/>
      <c r="V123" s="389"/>
      <c r="W123" s="389">
        <f t="shared" si="2"/>
        <v>170547.4</v>
      </c>
      <c r="X123" s="311"/>
      <c r="Y123" s="309"/>
      <c r="Z123" s="309"/>
      <c r="AA123" s="309"/>
    </row>
    <row r="124" spans="1:27" s="265" customFormat="1" ht="51">
      <c r="A124" s="721"/>
      <c r="B124" s="721"/>
      <c r="C124" s="721"/>
      <c r="D124" s="725"/>
      <c r="E124" s="725"/>
      <c r="F124" s="386" t="s">
        <v>2722</v>
      </c>
      <c r="G124" s="316">
        <v>45075</v>
      </c>
      <c r="H124" s="314">
        <v>45107</v>
      </c>
      <c r="I124" s="386" t="s">
        <v>2721</v>
      </c>
      <c r="J124" s="389">
        <v>42636.850000000006</v>
      </c>
      <c r="K124" s="389"/>
      <c r="L124" s="389"/>
      <c r="M124" s="389"/>
      <c r="N124" s="389"/>
      <c r="O124" s="389"/>
      <c r="P124" s="389">
        <f>J124</f>
        <v>42636.850000000006</v>
      </c>
      <c r="Q124" s="389"/>
      <c r="R124" s="389"/>
      <c r="S124" s="389"/>
      <c r="T124" s="389"/>
      <c r="U124" s="389"/>
      <c r="V124" s="389"/>
      <c r="W124" s="389">
        <f t="shared" si="2"/>
        <v>42636.850000000006</v>
      </c>
      <c r="X124" s="311"/>
      <c r="Y124" s="309"/>
      <c r="Z124" s="309"/>
      <c r="AA124" s="309"/>
    </row>
    <row r="125" spans="1:27" s="265" customFormat="1" ht="45" customHeight="1">
      <c r="A125" s="721" t="s">
        <v>378</v>
      </c>
      <c r="B125" s="721" t="s">
        <v>68</v>
      </c>
      <c r="C125" s="721" t="s">
        <v>84</v>
      </c>
      <c r="D125" s="725">
        <v>122856.6</v>
      </c>
      <c r="E125" s="725">
        <v>36011.53</v>
      </c>
      <c r="F125" s="386" t="s">
        <v>2723</v>
      </c>
      <c r="G125" s="473">
        <v>44900</v>
      </c>
      <c r="H125" s="474">
        <v>45291</v>
      </c>
      <c r="I125" s="386" t="s">
        <v>2724</v>
      </c>
      <c r="J125" s="389">
        <v>63568.56</v>
      </c>
      <c r="K125" s="389">
        <v>5297.38</v>
      </c>
      <c r="L125" s="389">
        <v>5297.38</v>
      </c>
      <c r="M125" s="389">
        <v>5297.38</v>
      </c>
      <c r="N125" s="389">
        <v>5297.38</v>
      </c>
      <c r="O125" s="389"/>
      <c r="P125" s="389">
        <v>5297.38</v>
      </c>
      <c r="Q125" s="389">
        <f>5297.38*2</f>
        <v>10594.76</v>
      </c>
      <c r="R125" s="389">
        <v>5297.38</v>
      </c>
      <c r="S125" s="389">
        <v>5297.38</v>
      </c>
      <c r="T125" s="389">
        <v>5297.38</v>
      </c>
      <c r="U125" s="389">
        <v>5297.38</v>
      </c>
      <c r="V125" s="389">
        <v>5297.38</v>
      </c>
      <c r="W125" s="389">
        <f t="shared" si="2"/>
        <v>63568.55999999999</v>
      </c>
      <c r="X125" s="311"/>
      <c r="Y125" s="309"/>
      <c r="Z125" s="309"/>
      <c r="AA125" s="309"/>
    </row>
    <row r="126" spans="1:27" s="265" customFormat="1" ht="25.5">
      <c r="A126" s="721"/>
      <c r="B126" s="721"/>
      <c r="C126" s="721"/>
      <c r="D126" s="725"/>
      <c r="E126" s="725"/>
      <c r="F126" s="386" t="s">
        <v>2725</v>
      </c>
      <c r="G126" s="314">
        <v>44900</v>
      </c>
      <c r="H126" s="314">
        <v>45291</v>
      </c>
      <c r="I126" s="386" t="s">
        <v>2726</v>
      </c>
      <c r="J126" s="389">
        <v>59288.04</v>
      </c>
      <c r="K126" s="389">
        <v>4940.67</v>
      </c>
      <c r="L126" s="389">
        <v>4940.67</v>
      </c>
      <c r="M126" s="389">
        <v>4940.67</v>
      </c>
      <c r="N126" s="389"/>
      <c r="O126" s="389"/>
      <c r="P126" s="389">
        <f>4940.67*3</f>
        <v>14822.01</v>
      </c>
      <c r="Q126" s="389">
        <v>4940.67</v>
      </c>
      <c r="R126" s="389">
        <v>4940.67</v>
      </c>
      <c r="S126" s="389">
        <v>4940.67</v>
      </c>
      <c r="T126" s="389">
        <v>4940.67</v>
      </c>
      <c r="U126" s="389">
        <v>4940.67</v>
      </c>
      <c r="V126" s="389">
        <v>4940.67</v>
      </c>
      <c r="W126" s="389">
        <f t="shared" si="2"/>
        <v>59288.039999999994</v>
      </c>
      <c r="X126" s="311"/>
      <c r="Y126" s="309"/>
      <c r="Z126" s="309"/>
      <c r="AA126" s="309"/>
    </row>
    <row r="127" spans="1:27" s="265" customFormat="1" ht="25.5">
      <c r="A127" s="238" t="s">
        <v>378</v>
      </c>
      <c r="B127" s="238" t="s">
        <v>68</v>
      </c>
      <c r="C127" s="238" t="s">
        <v>86</v>
      </c>
      <c r="D127" s="245">
        <v>6224.66</v>
      </c>
      <c r="E127" s="245">
        <v>0</v>
      </c>
      <c r="F127" s="234" t="s">
        <v>2727</v>
      </c>
      <c r="G127" s="314">
        <v>45029</v>
      </c>
      <c r="H127" s="314">
        <v>45204</v>
      </c>
      <c r="I127" s="386" t="s">
        <v>2728</v>
      </c>
      <c r="J127" s="389">
        <v>6224.66</v>
      </c>
      <c r="K127" s="389"/>
      <c r="L127" s="389"/>
      <c r="M127" s="389"/>
      <c r="N127" s="389"/>
      <c r="O127" s="389"/>
      <c r="P127" s="389">
        <v>6224.66</v>
      </c>
      <c r="Q127" s="389"/>
      <c r="R127" s="389"/>
      <c r="S127" s="389"/>
      <c r="T127" s="389"/>
      <c r="U127" s="389"/>
      <c r="V127" s="389"/>
      <c r="W127" s="389">
        <f t="shared" si="2"/>
        <v>6224.66</v>
      </c>
      <c r="X127" s="311"/>
      <c r="Y127" s="309"/>
      <c r="Z127" s="309"/>
      <c r="AA127" s="309"/>
    </row>
    <row r="128" spans="1:27" s="265" customFormat="1" ht="25.5">
      <c r="A128" s="238" t="s">
        <v>378</v>
      </c>
      <c r="B128" s="238" t="s">
        <v>68</v>
      </c>
      <c r="C128" s="238" t="s">
        <v>92</v>
      </c>
      <c r="D128" s="245">
        <v>1660</v>
      </c>
      <c r="E128" s="245">
        <v>0</v>
      </c>
      <c r="F128" s="234" t="s">
        <v>2729</v>
      </c>
      <c r="G128" s="314">
        <v>44991</v>
      </c>
      <c r="H128" s="314">
        <v>45431</v>
      </c>
      <c r="I128" s="386" t="s">
        <v>2730</v>
      </c>
      <c r="J128" s="389">
        <v>1660</v>
      </c>
      <c r="K128" s="389"/>
      <c r="L128" s="389"/>
      <c r="M128" s="389"/>
      <c r="N128" s="389"/>
      <c r="O128" s="389"/>
      <c r="P128" s="389"/>
      <c r="Q128" s="389">
        <v>1660</v>
      </c>
      <c r="R128" s="389"/>
      <c r="S128" s="389"/>
      <c r="T128" s="389"/>
      <c r="U128" s="389"/>
      <c r="V128" s="389"/>
      <c r="W128" s="389">
        <f t="shared" si="2"/>
        <v>1660</v>
      </c>
      <c r="X128" s="311"/>
      <c r="Y128" s="309"/>
      <c r="Z128" s="309"/>
      <c r="AA128" s="309"/>
    </row>
    <row r="129" spans="1:27" s="265" customFormat="1" ht="45" customHeight="1">
      <c r="A129" s="721" t="s">
        <v>378</v>
      </c>
      <c r="B129" s="721" t="s">
        <v>68</v>
      </c>
      <c r="C129" s="721" t="s">
        <v>94</v>
      </c>
      <c r="D129" s="725">
        <v>29544.54</v>
      </c>
      <c r="E129" s="725">
        <v>0</v>
      </c>
      <c r="F129" s="234" t="s">
        <v>2731</v>
      </c>
      <c r="G129" s="314">
        <v>45016</v>
      </c>
      <c r="H129" s="315">
        <v>45291</v>
      </c>
      <c r="I129" s="234" t="s">
        <v>2732</v>
      </c>
      <c r="J129" s="389">
        <v>23000</v>
      </c>
      <c r="K129" s="389"/>
      <c r="L129" s="389"/>
      <c r="M129" s="389"/>
      <c r="N129" s="389"/>
      <c r="O129" s="389"/>
      <c r="P129" s="389">
        <f>2900</f>
        <v>2900</v>
      </c>
      <c r="Q129" s="389">
        <v>1909</v>
      </c>
      <c r="R129" s="389">
        <v>1909</v>
      </c>
      <c r="S129" s="389">
        <v>1909</v>
      </c>
      <c r="T129" s="389">
        <v>1909</v>
      </c>
      <c r="U129" s="389">
        <v>10555</v>
      </c>
      <c r="V129" s="389">
        <v>1909</v>
      </c>
      <c r="W129" s="389">
        <f t="shared" si="2"/>
        <v>23000</v>
      </c>
      <c r="X129" s="311"/>
      <c r="Y129" s="309"/>
      <c r="Z129" s="309"/>
      <c r="AA129" s="309"/>
    </row>
    <row r="130" spans="1:27" s="265" customFormat="1" ht="25.5">
      <c r="A130" s="721"/>
      <c r="B130" s="721"/>
      <c r="C130" s="721"/>
      <c r="D130" s="725"/>
      <c r="E130" s="725"/>
      <c r="F130" s="234" t="s">
        <v>2733</v>
      </c>
      <c r="G130" s="314">
        <v>44973</v>
      </c>
      <c r="H130" s="314">
        <v>45013</v>
      </c>
      <c r="I130" s="386" t="s">
        <v>2734</v>
      </c>
      <c r="J130" s="389">
        <v>4000</v>
      </c>
      <c r="K130" s="389"/>
      <c r="L130" s="389"/>
      <c r="M130" s="389"/>
      <c r="N130" s="389"/>
      <c r="O130" s="389"/>
      <c r="P130" s="389"/>
      <c r="Q130" s="389">
        <v>4000</v>
      </c>
      <c r="R130" s="389">
        <f>+J129-P129-Q129-R129-S129-T129-U129-V129</f>
        <v>0</v>
      </c>
      <c r="S130" s="389"/>
      <c r="T130" s="389"/>
      <c r="U130" s="389"/>
      <c r="V130" s="389"/>
      <c r="W130" s="389">
        <f t="shared" si="2"/>
        <v>4000</v>
      </c>
      <c r="X130" s="311"/>
      <c r="Y130" s="309"/>
      <c r="Z130" s="309"/>
      <c r="AA130" s="309"/>
    </row>
    <row r="131" spans="1:27" s="265" customFormat="1" ht="25.5">
      <c r="A131" s="721"/>
      <c r="B131" s="721"/>
      <c r="C131" s="721"/>
      <c r="D131" s="725"/>
      <c r="E131" s="725"/>
      <c r="F131" s="386" t="s">
        <v>2735</v>
      </c>
      <c r="G131" s="314">
        <v>45043</v>
      </c>
      <c r="H131" s="315">
        <v>45291</v>
      </c>
      <c r="I131" s="386" t="s">
        <v>2736</v>
      </c>
      <c r="J131" s="389">
        <v>2544.54</v>
      </c>
      <c r="K131" s="389"/>
      <c r="L131" s="389"/>
      <c r="M131" s="389"/>
      <c r="N131" s="389"/>
      <c r="O131" s="389"/>
      <c r="P131" s="389"/>
      <c r="Q131" s="389">
        <v>2544.54</v>
      </c>
      <c r="R131" s="389"/>
      <c r="S131" s="389"/>
      <c r="T131" s="389"/>
      <c r="U131" s="389"/>
      <c r="V131" s="389"/>
      <c r="W131" s="389">
        <f t="shared" si="2"/>
        <v>2544.54</v>
      </c>
      <c r="X131" s="311"/>
      <c r="Y131" s="309"/>
      <c r="Z131" s="309"/>
      <c r="AA131" s="309"/>
    </row>
    <row r="132" spans="1:27" s="265" customFormat="1" ht="38.25">
      <c r="A132" s="238" t="s">
        <v>378</v>
      </c>
      <c r="B132" s="238" t="s">
        <v>68</v>
      </c>
      <c r="C132" s="238" t="s">
        <v>379</v>
      </c>
      <c r="D132" s="245">
        <v>2300</v>
      </c>
      <c r="E132" s="245">
        <v>2300</v>
      </c>
      <c r="F132" s="234" t="s">
        <v>2737</v>
      </c>
      <c r="G132" s="314">
        <v>44992</v>
      </c>
      <c r="H132" s="314">
        <v>45008</v>
      </c>
      <c r="I132" s="386" t="s">
        <v>2738</v>
      </c>
      <c r="J132" s="389">
        <v>2300</v>
      </c>
      <c r="K132" s="389"/>
      <c r="L132" s="389"/>
      <c r="M132" s="389"/>
      <c r="N132" s="389">
        <f>J132</f>
        <v>2300</v>
      </c>
      <c r="O132" s="389"/>
      <c r="P132" s="389"/>
      <c r="Q132" s="389"/>
      <c r="R132" s="389"/>
      <c r="S132" s="389"/>
      <c r="T132" s="389"/>
      <c r="U132" s="389"/>
      <c r="V132" s="389"/>
      <c r="W132" s="389">
        <f t="shared" si="2"/>
        <v>2300</v>
      </c>
      <c r="X132" s="311"/>
      <c r="Y132" s="309"/>
      <c r="Z132" s="309"/>
      <c r="AA132" s="309"/>
    </row>
    <row r="133" spans="1:27" s="265" customFormat="1" ht="45" customHeight="1">
      <c r="A133" s="781" t="s">
        <v>378</v>
      </c>
      <c r="B133" s="781" t="s">
        <v>68</v>
      </c>
      <c r="C133" s="781" t="s">
        <v>106</v>
      </c>
      <c r="D133" s="782">
        <v>7546.55</v>
      </c>
      <c r="E133" s="782">
        <v>7546.55</v>
      </c>
      <c r="F133" s="234" t="s">
        <v>2739</v>
      </c>
      <c r="G133" s="314">
        <v>44971</v>
      </c>
      <c r="H133" s="239">
        <v>44980</v>
      </c>
      <c r="I133" s="386" t="s">
        <v>2740</v>
      </c>
      <c r="J133" s="389">
        <v>4829.1000000000004</v>
      </c>
      <c r="K133" s="389"/>
      <c r="L133" s="389"/>
      <c r="M133" s="389"/>
      <c r="N133" s="389">
        <f>+J133</f>
        <v>4829.1000000000004</v>
      </c>
      <c r="O133" s="389"/>
      <c r="P133" s="389"/>
      <c r="Q133" s="389"/>
      <c r="R133" s="389"/>
      <c r="S133" s="389"/>
      <c r="T133" s="389"/>
      <c r="U133" s="389"/>
      <c r="V133" s="389"/>
      <c r="W133" s="389">
        <f t="shared" si="2"/>
        <v>4829.1000000000004</v>
      </c>
      <c r="X133" s="311"/>
      <c r="Y133" s="309"/>
      <c r="Z133" s="309"/>
      <c r="AA133" s="309"/>
    </row>
    <row r="134" spans="1:27" s="265" customFormat="1" ht="25.5">
      <c r="A134" s="781"/>
      <c r="B134" s="781"/>
      <c r="C134" s="781"/>
      <c r="D134" s="782"/>
      <c r="E134" s="782"/>
      <c r="F134" s="386" t="s">
        <v>2743</v>
      </c>
      <c r="G134" s="316">
        <v>44960</v>
      </c>
      <c r="H134" s="329" t="s">
        <v>2744</v>
      </c>
      <c r="I134" s="386" t="s">
        <v>2740</v>
      </c>
      <c r="J134" s="389">
        <v>411</v>
      </c>
      <c r="K134" s="389"/>
      <c r="L134" s="389"/>
      <c r="M134" s="389"/>
      <c r="N134" s="389">
        <v>411</v>
      </c>
      <c r="O134" s="389"/>
      <c r="P134" s="389"/>
      <c r="Q134" s="389"/>
      <c r="R134" s="389"/>
      <c r="S134" s="389"/>
      <c r="T134" s="389"/>
      <c r="U134" s="389"/>
      <c r="V134" s="389"/>
      <c r="W134" s="389">
        <f t="shared" ref="W134:W195" si="19">SUM(K134:V134)</f>
        <v>411</v>
      </c>
      <c r="X134" s="311"/>
      <c r="Y134" s="309"/>
      <c r="Z134" s="309"/>
      <c r="AA134" s="309"/>
    </row>
    <row r="135" spans="1:27" s="265" customFormat="1" ht="25.5">
      <c r="A135" s="781"/>
      <c r="B135" s="781"/>
      <c r="C135" s="781"/>
      <c r="D135" s="782"/>
      <c r="E135" s="782"/>
      <c r="F135" s="386" t="s">
        <v>2745</v>
      </c>
      <c r="G135" s="316">
        <v>44960</v>
      </c>
      <c r="H135" s="329" t="s">
        <v>2744</v>
      </c>
      <c r="I135" s="386" t="s">
        <v>2740</v>
      </c>
      <c r="J135" s="389">
        <v>45</v>
      </c>
      <c r="K135" s="389"/>
      <c r="L135" s="389"/>
      <c r="M135" s="389"/>
      <c r="N135" s="389">
        <v>45</v>
      </c>
      <c r="O135" s="389"/>
      <c r="P135" s="389"/>
      <c r="Q135" s="389"/>
      <c r="R135" s="389"/>
      <c r="S135" s="389"/>
      <c r="T135" s="389"/>
      <c r="U135" s="389"/>
      <c r="V135" s="389"/>
      <c r="W135" s="389">
        <f t="shared" si="19"/>
        <v>45</v>
      </c>
      <c r="X135" s="311"/>
      <c r="Y135" s="309"/>
      <c r="Z135" s="309"/>
      <c r="AA135" s="309"/>
    </row>
    <row r="136" spans="1:27" s="265" customFormat="1" ht="25.5">
      <c r="A136" s="781"/>
      <c r="B136" s="781"/>
      <c r="C136" s="781"/>
      <c r="D136" s="782"/>
      <c r="E136" s="782"/>
      <c r="F136" s="386" t="s">
        <v>2746</v>
      </c>
      <c r="G136" s="316">
        <v>44960</v>
      </c>
      <c r="H136" s="329" t="s">
        <v>2744</v>
      </c>
      <c r="I136" s="386" t="s">
        <v>2740</v>
      </c>
      <c r="J136" s="389">
        <v>4.4000000000000004</v>
      </c>
      <c r="K136" s="389"/>
      <c r="L136" s="389"/>
      <c r="M136" s="389"/>
      <c r="N136" s="389">
        <v>4.4000000000000004</v>
      </c>
      <c r="O136" s="389"/>
      <c r="P136" s="389"/>
      <c r="Q136" s="389"/>
      <c r="R136" s="389"/>
      <c r="S136" s="389"/>
      <c r="T136" s="389"/>
      <c r="U136" s="389"/>
      <c r="V136" s="389"/>
      <c r="W136" s="389">
        <f t="shared" si="19"/>
        <v>4.4000000000000004</v>
      </c>
      <c r="X136" s="311"/>
      <c r="Y136" s="309"/>
      <c r="Z136" s="309"/>
      <c r="AA136" s="309"/>
    </row>
    <row r="137" spans="1:27" s="265" customFormat="1" ht="25.5">
      <c r="A137" s="781"/>
      <c r="B137" s="781"/>
      <c r="C137" s="781"/>
      <c r="D137" s="782"/>
      <c r="E137" s="782"/>
      <c r="F137" s="386" t="s">
        <v>2747</v>
      </c>
      <c r="G137" s="316">
        <v>44960</v>
      </c>
      <c r="H137" s="329" t="s">
        <v>2744</v>
      </c>
      <c r="I137" s="386" t="s">
        <v>2740</v>
      </c>
      <c r="J137" s="389">
        <v>41.664999999999999</v>
      </c>
      <c r="K137" s="389"/>
      <c r="L137" s="389"/>
      <c r="M137" s="389"/>
      <c r="N137" s="389">
        <v>41.664999999999999</v>
      </c>
      <c r="O137" s="389"/>
      <c r="P137" s="389"/>
      <c r="Q137" s="389"/>
      <c r="R137" s="389"/>
      <c r="S137" s="389"/>
      <c r="T137" s="389"/>
      <c r="U137" s="389"/>
      <c r="V137" s="389"/>
      <c r="W137" s="389">
        <f t="shared" si="19"/>
        <v>41.664999999999999</v>
      </c>
      <c r="X137" s="311"/>
      <c r="Y137" s="309"/>
      <c r="Z137" s="309"/>
      <c r="AA137" s="309"/>
    </row>
    <row r="138" spans="1:27" s="265" customFormat="1" ht="25.5">
      <c r="A138" s="781"/>
      <c r="B138" s="781"/>
      <c r="C138" s="781"/>
      <c r="D138" s="782"/>
      <c r="E138" s="782"/>
      <c r="F138" s="386" t="s">
        <v>2748</v>
      </c>
      <c r="G138" s="316">
        <v>44960</v>
      </c>
      <c r="H138" s="329" t="s">
        <v>2744</v>
      </c>
      <c r="I138" s="386" t="s">
        <v>2740</v>
      </c>
      <c r="J138" s="389">
        <v>3.7709999999999999</v>
      </c>
      <c r="K138" s="389"/>
      <c r="L138" s="389"/>
      <c r="M138" s="389"/>
      <c r="N138" s="389">
        <v>3.7709999999999999</v>
      </c>
      <c r="O138" s="389"/>
      <c r="P138" s="389"/>
      <c r="Q138" s="389"/>
      <c r="R138" s="389"/>
      <c r="S138" s="389"/>
      <c r="T138" s="389"/>
      <c r="U138" s="389"/>
      <c r="V138" s="389"/>
      <c r="W138" s="389">
        <f t="shared" si="19"/>
        <v>3.7709999999999999</v>
      </c>
      <c r="X138" s="311"/>
      <c r="Y138" s="309"/>
      <c r="Z138" s="309"/>
      <c r="AA138" s="309"/>
    </row>
    <row r="139" spans="1:27" s="265" customFormat="1" ht="25.5">
      <c r="A139" s="781"/>
      <c r="B139" s="781"/>
      <c r="C139" s="781"/>
      <c r="D139" s="782"/>
      <c r="E139" s="782"/>
      <c r="F139" s="386" t="s">
        <v>2749</v>
      </c>
      <c r="G139" s="316">
        <v>44960</v>
      </c>
      <c r="H139" s="329" t="s">
        <v>2744</v>
      </c>
      <c r="I139" s="386" t="s">
        <v>2740</v>
      </c>
      <c r="J139" s="389">
        <v>38.5</v>
      </c>
      <c r="K139" s="389"/>
      <c r="L139" s="389"/>
      <c r="M139" s="389"/>
      <c r="N139" s="389">
        <v>38.5</v>
      </c>
      <c r="O139" s="389"/>
      <c r="P139" s="389"/>
      <c r="Q139" s="389"/>
      <c r="R139" s="389"/>
      <c r="S139" s="389"/>
      <c r="T139" s="389"/>
      <c r="U139" s="389"/>
      <c r="V139" s="389"/>
      <c r="W139" s="389">
        <f t="shared" si="19"/>
        <v>38.5</v>
      </c>
      <c r="X139" s="311"/>
      <c r="Y139" s="309"/>
      <c r="Z139" s="309"/>
      <c r="AA139" s="309"/>
    </row>
    <row r="140" spans="1:27" s="265" customFormat="1" ht="25.5">
      <c r="A140" s="781"/>
      <c r="B140" s="781"/>
      <c r="C140" s="781"/>
      <c r="D140" s="782"/>
      <c r="E140" s="782"/>
      <c r="F140" s="386" t="s">
        <v>2750</v>
      </c>
      <c r="G140" s="316">
        <v>44960</v>
      </c>
      <c r="H140" s="329" t="s">
        <v>2744</v>
      </c>
      <c r="I140" s="386" t="s">
        <v>2740</v>
      </c>
      <c r="J140" s="389">
        <v>9.6300000000000008</v>
      </c>
      <c r="K140" s="389"/>
      <c r="L140" s="389"/>
      <c r="M140" s="389"/>
      <c r="N140" s="389">
        <v>9.6300000000000008</v>
      </c>
      <c r="O140" s="389"/>
      <c r="P140" s="389"/>
      <c r="Q140" s="389"/>
      <c r="R140" s="389"/>
      <c r="S140" s="389"/>
      <c r="T140" s="389"/>
      <c r="U140" s="389"/>
      <c r="V140" s="389"/>
      <c r="W140" s="389">
        <f t="shared" si="19"/>
        <v>9.6300000000000008</v>
      </c>
      <c r="X140" s="311"/>
      <c r="Y140" s="309"/>
      <c r="Z140" s="309"/>
      <c r="AA140" s="309"/>
    </row>
    <row r="141" spans="1:27" s="265" customFormat="1" ht="25.5">
      <c r="A141" s="781"/>
      <c r="B141" s="781"/>
      <c r="C141" s="781"/>
      <c r="D141" s="782"/>
      <c r="E141" s="782"/>
      <c r="F141" s="386" t="s">
        <v>2751</v>
      </c>
      <c r="G141" s="316">
        <v>44960</v>
      </c>
      <c r="H141" s="329" t="s">
        <v>2744</v>
      </c>
      <c r="I141" s="386" t="s">
        <v>2740</v>
      </c>
      <c r="J141" s="389">
        <v>7.91</v>
      </c>
      <c r="K141" s="389"/>
      <c r="L141" s="389"/>
      <c r="M141" s="389"/>
      <c r="N141" s="389">
        <v>7.91</v>
      </c>
      <c r="O141" s="389"/>
      <c r="P141" s="389"/>
      <c r="Q141" s="389"/>
      <c r="R141" s="389"/>
      <c r="S141" s="389"/>
      <c r="T141" s="389"/>
      <c r="U141" s="389"/>
      <c r="V141" s="389"/>
      <c r="W141" s="389">
        <f t="shared" si="19"/>
        <v>7.91</v>
      </c>
      <c r="X141" s="311"/>
      <c r="Y141" s="309"/>
      <c r="Z141" s="309"/>
      <c r="AA141" s="309"/>
    </row>
    <row r="142" spans="1:27" s="265" customFormat="1" ht="25.5">
      <c r="A142" s="781"/>
      <c r="B142" s="781"/>
      <c r="C142" s="781"/>
      <c r="D142" s="782"/>
      <c r="E142" s="782"/>
      <c r="F142" s="386" t="s">
        <v>2752</v>
      </c>
      <c r="G142" s="316">
        <v>44960</v>
      </c>
      <c r="H142" s="329" t="s">
        <v>2744</v>
      </c>
      <c r="I142" s="386" t="s">
        <v>2740</v>
      </c>
      <c r="J142" s="389">
        <v>45</v>
      </c>
      <c r="K142" s="389"/>
      <c r="L142" s="389"/>
      <c r="M142" s="389"/>
      <c r="N142" s="389">
        <v>45</v>
      </c>
      <c r="O142" s="389"/>
      <c r="P142" s="389"/>
      <c r="Q142" s="389"/>
      <c r="R142" s="389"/>
      <c r="S142" s="389"/>
      <c r="T142" s="389"/>
      <c r="U142" s="389"/>
      <c r="V142" s="389"/>
      <c r="W142" s="389">
        <f t="shared" si="19"/>
        <v>45</v>
      </c>
      <c r="X142" s="311"/>
      <c r="Y142" s="309"/>
      <c r="Z142" s="309"/>
      <c r="AA142" s="309"/>
    </row>
    <row r="143" spans="1:27" s="265" customFormat="1" ht="25.5">
      <c r="A143" s="781"/>
      <c r="B143" s="781"/>
      <c r="C143" s="781"/>
      <c r="D143" s="782"/>
      <c r="E143" s="782"/>
      <c r="F143" s="386" t="s">
        <v>2753</v>
      </c>
      <c r="G143" s="316">
        <v>44960</v>
      </c>
      <c r="H143" s="329" t="s">
        <v>2744</v>
      </c>
      <c r="I143" s="386" t="s">
        <v>2740</v>
      </c>
      <c r="J143" s="389">
        <v>284.97000000000003</v>
      </c>
      <c r="K143" s="389"/>
      <c r="L143" s="389"/>
      <c r="M143" s="389"/>
      <c r="N143" s="389">
        <v>284.97000000000003</v>
      </c>
      <c r="O143" s="389"/>
      <c r="P143" s="389"/>
      <c r="Q143" s="389"/>
      <c r="R143" s="389"/>
      <c r="S143" s="389"/>
      <c r="T143" s="389"/>
      <c r="U143" s="389"/>
      <c r="V143" s="389"/>
      <c r="W143" s="389">
        <f t="shared" si="19"/>
        <v>284.97000000000003</v>
      </c>
      <c r="X143" s="311"/>
      <c r="Y143" s="309"/>
      <c r="Z143" s="309"/>
      <c r="AA143" s="309"/>
    </row>
    <row r="144" spans="1:27" s="265" customFormat="1" ht="25.5">
      <c r="A144" s="781"/>
      <c r="B144" s="781"/>
      <c r="C144" s="781"/>
      <c r="D144" s="782"/>
      <c r="E144" s="782"/>
      <c r="F144" s="386" t="s">
        <v>2754</v>
      </c>
      <c r="G144" s="316">
        <v>44960</v>
      </c>
      <c r="H144" s="329" t="s">
        <v>2744</v>
      </c>
      <c r="I144" s="386" t="s">
        <v>2740</v>
      </c>
      <c r="J144" s="389">
        <v>6.75</v>
      </c>
      <c r="K144" s="389"/>
      <c r="L144" s="389"/>
      <c r="M144" s="389"/>
      <c r="N144" s="389">
        <v>6.75</v>
      </c>
      <c r="O144" s="389"/>
      <c r="P144" s="389"/>
      <c r="Q144" s="389"/>
      <c r="R144" s="389"/>
      <c r="S144" s="389"/>
      <c r="T144" s="389"/>
      <c r="U144" s="389"/>
      <c r="V144" s="389"/>
      <c r="W144" s="389">
        <f t="shared" si="19"/>
        <v>6.75</v>
      </c>
      <c r="X144" s="311"/>
      <c r="Y144" s="309"/>
      <c r="Z144" s="309"/>
      <c r="AA144" s="309"/>
    </row>
    <row r="145" spans="1:27" s="265" customFormat="1" ht="25.5">
      <c r="A145" s="781"/>
      <c r="B145" s="781"/>
      <c r="C145" s="781"/>
      <c r="D145" s="782"/>
      <c r="E145" s="782"/>
      <c r="F145" s="386" t="s">
        <v>2755</v>
      </c>
      <c r="G145" s="316">
        <v>44960</v>
      </c>
      <c r="H145" s="329" t="s">
        <v>2744</v>
      </c>
      <c r="I145" s="386" t="s">
        <v>2740</v>
      </c>
      <c r="J145" s="389">
        <v>11.8</v>
      </c>
      <c r="K145" s="389"/>
      <c r="L145" s="389"/>
      <c r="M145" s="389"/>
      <c r="N145" s="389">
        <v>11.8</v>
      </c>
      <c r="O145" s="389"/>
      <c r="P145" s="389"/>
      <c r="Q145" s="389"/>
      <c r="R145" s="389"/>
      <c r="S145" s="389"/>
      <c r="T145" s="389"/>
      <c r="U145" s="389"/>
      <c r="V145" s="389"/>
      <c r="W145" s="389">
        <f t="shared" si="19"/>
        <v>11.8</v>
      </c>
      <c r="X145" s="311"/>
      <c r="Y145" s="309"/>
      <c r="Z145" s="309"/>
      <c r="AA145" s="309"/>
    </row>
    <row r="146" spans="1:27" s="265" customFormat="1" ht="25.5">
      <c r="A146" s="781"/>
      <c r="B146" s="781"/>
      <c r="C146" s="781"/>
      <c r="D146" s="782"/>
      <c r="E146" s="782"/>
      <c r="F146" s="386" t="s">
        <v>2756</v>
      </c>
      <c r="G146" s="316">
        <v>44960</v>
      </c>
      <c r="H146" s="329" t="s">
        <v>2744</v>
      </c>
      <c r="I146" s="386" t="s">
        <v>2740</v>
      </c>
      <c r="J146" s="389">
        <v>159</v>
      </c>
      <c r="K146" s="389"/>
      <c r="L146" s="389"/>
      <c r="M146" s="389"/>
      <c r="N146" s="389">
        <v>159</v>
      </c>
      <c r="O146" s="389"/>
      <c r="P146" s="389"/>
      <c r="Q146" s="389"/>
      <c r="R146" s="389"/>
      <c r="S146" s="389"/>
      <c r="T146" s="389"/>
      <c r="U146" s="389"/>
      <c r="V146" s="389"/>
      <c r="W146" s="389">
        <f t="shared" si="19"/>
        <v>159</v>
      </c>
      <c r="X146" s="311"/>
      <c r="Y146" s="309"/>
      <c r="Z146" s="309"/>
      <c r="AA146" s="309"/>
    </row>
    <row r="147" spans="1:27" s="265" customFormat="1" ht="25.5">
      <c r="A147" s="781"/>
      <c r="B147" s="781"/>
      <c r="C147" s="781"/>
      <c r="D147" s="782"/>
      <c r="E147" s="782"/>
      <c r="F147" s="386" t="s">
        <v>2757</v>
      </c>
      <c r="G147" s="316">
        <v>44960</v>
      </c>
      <c r="H147" s="329" t="s">
        <v>2744</v>
      </c>
      <c r="I147" s="386" t="s">
        <v>2740</v>
      </c>
      <c r="J147" s="389">
        <v>21.3</v>
      </c>
      <c r="K147" s="389"/>
      <c r="L147" s="389"/>
      <c r="M147" s="389"/>
      <c r="N147" s="389">
        <v>21.3</v>
      </c>
      <c r="O147" s="389"/>
      <c r="P147" s="389"/>
      <c r="Q147" s="389"/>
      <c r="R147" s="389"/>
      <c r="S147" s="389"/>
      <c r="T147" s="389"/>
      <c r="U147" s="389"/>
      <c r="V147" s="389"/>
      <c r="W147" s="389">
        <f t="shared" si="19"/>
        <v>21.3</v>
      </c>
      <c r="X147" s="311"/>
      <c r="Y147" s="309"/>
      <c r="Z147" s="309"/>
      <c r="AA147" s="309"/>
    </row>
    <row r="148" spans="1:27" s="265" customFormat="1" ht="25.5">
      <c r="A148" s="781"/>
      <c r="B148" s="781"/>
      <c r="C148" s="781"/>
      <c r="D148" s="782"/>
      <c r="E148" s="782"/>
      <c r="F148" s="386" t="s">
        <v>2758</v>
      </c>
      <c r="G148" s="316">
        <v>44960</v>
      </c>
      <c r="H148" s="329" t="s">
        <v>2744</v>
      </c>
      <c r="I148" s="386" t="s">
        <v>2740</v>
      </c>
      <c r="J148" s="389">
        <v>18.5</v>
      </c>
      <c r="K148" s="389"/>
      <c r="L148" s="389"/>
      <c r="M148" s="389"/>
      <c r="N148" s="389">
        <v>18.5</v>
      </c>
      <c r="O148" s="389"/>
      <c r="P148" s="389"/>
      <c r="Q148" s="389"/>
      <c r="R148" s="389"/>
      <c r="S148" s="389"/>
      <c r="T148" s="389"/>
      <c r="U148" s="389"/>
      <c r="V148" s="389"/>
      <c r="W148" s="389">
        <f t="shared" si="19"/>
        <v>18.5</v>
      </c>
      <c r="X148" s="311"/>
      <c r="Y148" s="309"/>
      <c r="Z148" s="309"/>
      <c r="AA148" s="309"/>
    </row>
    <row r="149" spans="1:27" s="265" customFormat="1" ht="25.5">
      <c r="A149" s="781"/>
      <c r="B149" s="781"/>
      <c r="C149" s="781"/>
      <c r="D149" s="782"/>
      <c r="E149" s="782"/>
      <c r="F149" s="386" t="s">
        <v>2759</v>
      </c>
      <c r="G149" s="316">
        <v>44960</v>
      </c>
      <c r="H149" s="329" t="s">
        <v>2744</v>
      </c>
      <c r="I149" s="386" t="s">
        <v>2740</v>
      </c>
      <c r="J149" s="389">
        <v>224.75</v>
      </c>
      <c r="K149" s="389"/>
      <c r="L149" s="389"/>
      <c r="M149" s="389"/>
      <c r="N149" s="389">
        <v>224.75</v>
      </c>
      <c r="O149" s="389"/>
      <c r="P149" s="389"/>
      <c r="Q149" s="389"/>
      <c r="R149" s="389"/>
      <c r="S149" s="389"/>
      <c r="T149" s="389"/>
      <c r="U149" s="389"/>
      <c r="V149" s="389"/>
      <c r="W149" s="389">
        <f t="shared" si="19"/>
        <v>224.75</v>
      </c>
      <c r="X149" s="311"/>
      <c r="Y149" s="309"/>
      <c r="Z149" s="309"/>
      <c r="AA149" s="309"/>
    </row>
    <row r="150" spans="1:27" s="265" customFormat="1" ht="25.5">
      <c r="A150" s="781"/>
      <c r="B150" s="781"/>
      <c r="C150" s="781"/>
      <c r="D150" s="782"/>
      <c r="E150" s="782"/>
      <c r="F150" s="386" t="s">
        <v>2760</v>
      </c>
      <c r="G150" s="316">
        <v>44960</v>
      </c>
      <c r="H150" s="329" t="s">
        <v>2744</v>
      </c>
      <c r="I150" s="386" t="s">
        <v>2740</v>
      </c>
      <c r="J150" s="389">
        <v>9</v>
      </c>
      <c r="K150" s="389"/>
      <c r="L150" s="389"/>
      <c r="M150" s="389"/>
      <c r="N150" s="389">
        <v>9</v>
      </c>
      <c r="O150" s="389"/>
      <c r="P150" s="389"/>
      <c r="Q150" s="389"/>
      <c r="R150" s="389"/>
      <c r="S150" s="389"/>
      <c r="T150" s="389"/>
      <c r="U150" s="389"/>
      <c r="V150" s="389"/>
      <c r="W150" s="389">
        <f t="shared" si="19"/>
        <v>9</v>
      </c>
      <c r="X150" s="311"/>
      <c r="Y150" s="309"/>
      <c r="Z150" s="309"/>
      <c r="AA150" s="309"/>
    </row>
    <row r="151" spans="1:27" s="265" customFormat="1" ht="25.5">
      <c r="A151" s="781"/>
      <c r="B151" s="781"/>
      <c r="C151" s="781"/>
      <c r="D151" s="782"/>
      <c r="E151" s="782"/>
      <c r="F151" s="386" t="s">
        <v>2761</v>
      </c>
      <c r="G151" s="316">
        <v>44960</v>
      </c>
      <c r="H151" s="329" t="s">
        <v>2744</v>
      </c>
      <c r="I151" s="386" t="s">
        <v>2740</v>
      </c>
      <c r="J151" s="389">
        <v>246.6</v>
      </c>
      <c r="K151" s="389"/>
      <c r="L151" s="389"/>
      <c r="M151" s="389"/>
      <c r="N151" s="389">
        <v>246.6</v>
      </c>
      <c r="O151" s="389"/>
      <c r="P151" s="389"/>
      <c r="Q151" s="389"/>
      <c r="R151" s="389"/>
      <c r="S151" s="389"/>
      <c r="T151" s="389"/>
      <c r="U151" s="389"/>
      <c r="V151" s="389"/>
      <c r="W151" s="389">
        <f t="shared" si="19"/>
        <v>246.6</v>
      </c>
      <c r="X151" s="311"/>
      <c r="Y151" s="309"/>
      <c r="Z151" s="309"/>
      <c r="AA151" s="309"/>
    </row>
    <row r="152" spans="1:27" s="265" customFormat="1" ht="25.5">
      <c r="A152" s="781"/>
      <c r="B152" s="781"/>
      <c r="C152" s="781"/>
      <c r="D152" s="782"/>
      <c r="E152" s="782"/>
      <c r="F152" s="386" t="s">
        <v>2762</v>
      </c>
      <c r="G152" s="316">
        <v>44960</v>
      </c>
      <c r="H152" s="329" t="s">
        <v>2744</v>
      </c>
      <c r="I152" s="386" t="s">
        <v>2740</v>
      </c>
      <c r="J152" s="389">
        <v>34</v>
      </c>
      <c r="K152" s="389"/>
      <c r="L152" s="389"/>
      <c r="M152" s="389"/>
      <c r="N152" s="389">
        <v>34</v>
      </c>
      <c r="O152" s="389"/>
      <c r="P152" s="389"/>
      <c r="Q152" s="389"/>
      <c r="R152" s="389"/>
      <c r="S152" s="389"/>
      <c r="T152" s="389"/>
      <c r="U152" s="389"/>
      <c r="V152" s="389"/>
      <c r="W152" s="389">
        <f t="shared" si="19"/>
        <v>34</v>
      </c>
      <c r="X152" s="311"/>
      <c r="Y152" s="309"/>
      <c r="Z152" s="309"/>
      <c r="AA152" s="309"/>
    </row>
    <row r="153" spans="1:27" s="265" customFormat="1" ht="25.5">
      <c r="A153" s="781"/>
      <c r="B153" s="781"/>
      <c r="C153" s="781"/>
      <c r="D153" s="782"/>
      <c r="E153" s="782"/>
      <c r="F153" s="386" t="s">
        <v>2763</v>
      </c>
      <c r="G153" s="316">
        <v>44960</v>
      </c>
      <c r="H153" s="329" t="s">
        <v>2744</v>
      </c>
      <c r="I153" s="386" t="s">
        <v>2740</v>
      </c>
      <c r="J153" s="389">
        <v>10</v>
      </c>
      <c r="K153" s="389"/>
      <c r="L153" s="389"/>
      <c r="M153" s="389"/>
      <c r="N153" s="389">
        <v>10</v>
      </c>
      <c r="O153" s="389"/>
      <c r="P153" s="389"/>
      <c r="Q153" s="389"/>
      <c r="R153" s="389"/>
      <c r="S153" s="389"/>
      <c r="T153" s="389"/>
      <c r="U153" s="389"/>
      <c r="V153" s="389"/>
      <c r="W153" s="389">
        <f t="shared" si="19"/>
        <v>10</v>
      </c>
      <c r="X153" s="311"/>
      <c r="Y153" s="309"/>
      <c r="Z153" s="309"/>
      <c r="AA153" s="309"/>
    </row>
    <row r="154" spans="1:27" s="265" customFormat="1" ht="25.5">
      <c r="A154" s="781"/>
      <c r="B154" s="781"/>
      <c r="C154" s="781"/>
      <c r="D154" s="782"/>
      <c r="E154" s="782"/>
      <c r="F154" s="386" t="s">
        <v>2764</v>
      </c>
      <c r="G154" s="316">
        <v>44960</v>
      </c>
      <c r="H154" s="329" t="s">
        <v>2744</v>
      </c>
      <c r="I154" s="386" t="s">
        <v>2740</v>
      </c>
      <c r="J154" s="389">
        <v>39.5</v>
      </c>
      <c r="K154" s="389"/>
      <c r="L154" s="389"/>
      <c r="M154" s="389"/>
      <c r="N154" s="389">
        <v>39.5</v>
      </c>
      <c r="O154" s="389"/>
      <c r="P154" s="389"/>
      <c r="Q154" s="389"/>
      <c r="R154" s="389"/>
      <c r="S154" s="389"/>
      <c r="T154" s="389"/>
      <c r="U154" s="389"/>
      <c r="V154" s="389"/>
      <c r="W154" s="389">
        <f t="shared" si="19"/>
        <v>39.5</v>
      </c>
      <c r="X154" s="311"/>
      <c r="Y154" s="309"/>
      <c r="Z154" s="309"/>
      <c r="AA154" s="309"/>
    </row>
    <row r="155" spans="1:27" s="265" customFormat="1" ht="25.5">
      <c r="A155" s="781"/>
      <c r="B155" s="781"/>
      <c r="C155" s="781"/>
      <c r="D155" s="782"/>
      <c r="E155" s="782"/>
      <c r="F155" s="386" t="s">
        <v>2765</v>
      </c>
      <c r="G155" s="316">
        <v>44960</v>
      </c>
      <c r="H155" s="329" t="s">
        <v>2744</v>
      </c>
      <c r="I155" s="386" t="s">
        <v>2740</v>
      </c>
      <c r="J155" s="389">
        <v>248.5</v>
      </c>
      <c r="K155" s="389"/>
      <c r="L155" s="389"/>
      <c r="M155" s="389"/>
      <c r="N155" s="389">
        <v>248.5</v>
      </c>
      <c r="O155" s="389"/>
      <c r="P155" s="389"/>
      <c r="Q155" s="389"/>
      <c r="R155" s="389"/>
      <c r="S155" s="389"/>
      <c r="T155" s="389"/>
      <c r="U155" s="389"/>
      <c r="V155" s="389"/>
      <c r="W155" s="389">
        <f t="shared" si="19"/>
        <v>248.5</v>
      </c>
      <c r="X155" s="311"/>
      <c r="Y155" s="309"/>
      <c r="Z155" s="309"/>
      <c r="AA155" s="309"/>
    </row>
    <row r="156" spans="1:27" s="265" customFormat="1" ht="25.5">
      <c r="A156" s="781"/>
      <c r="B156" s="781"/>
      <c r="C156" s="781"/>
      <c r="D156" s="782"/>
      <c r="E156" s="782"/>
      <c r="F156" s="386" t="s">
        <v>2766</v>
      </c>
      <c r="G156" s="316">
        <v>44960</v>
      </c>
      <c r="H156" s="329" t="s">
        <v>2744</v>
      </c>
      <c r="I156" s="386" t="s">
        <v>2740</v>
      </c>
      <c r="J156" s="389">
        <v>16</v>
      </c>
      <c r="K156" s="389"/>
      <c r="L156" s="389"/>
      <c r="M156" s="389"/>
      <c r="N156" s="389">
        <v>16</v>
      </c>
      <c r="O156" s="389"/>
      <c r="P156" s="389"/>
      <c r="Q156" s="389"/>
      <c r="R156" s="389"/>
      <c r="S156" s="389"/>
      <c r="T156" s="389"/>
      <c r="U156" s="389"/>
      <c r="V156" s="389"/>
      <c r="W156" s="389">
        <f t="shared" si="19"/>
        <v>16</v>
      </c>
      <c r="X156" s="311"/>
      <c r="Y156" s="309"/>
      <c r="Z156" s="309"/>
      <c r="AA156" s="309"/>
    </row>
    <row r="157" spans="1:27" s="265" customFormat="1" ht="25.5">
      <c r="A157" s="781"/>
      <c r="B157" s="781"/>
      <c r="C157" s="781"/>
      <c r="D157" s="782"/>
      <c r="E157" s="782"/>
      <c r="F157" s="386" t="s">
        <v>2767</v>
      </c>
      <c r="G157" s="316">
        <v>44960</v>
      </c>
      <c r="H157" s="329" t="s">
        <v>2744</v>
      </c>
      <c r="I157" s="386" t="s">
        <v>2740</v>
      </c>
      <c r="J157" s="389">
        <v>39</v>
      </c>
      <c r="K157" s="389"/>
      <c r="L157" s="389"/>
      <c r="M157" s="389"/>
      <c r="N157" s="389">
        <v>39</v>
      </c>
      <c r="O157" s="389"/>
      <c r="P157" s="389"/>
      <c r="Q157" s="389"/>
      <c r="R157" s="389"/>
      <c r="S157" s="389"/>
      <c r="T157" s="389"/>
      <c r="U157" s="389"/>
      <c r="V157" s="389"/>
      <c r="W157" s="389">
        <f t="shared" si="19"/>
        <v>39</v>
      </c>
      <c r="X157" s="311"/>
      <c r="Y157" s="309"/>
      <c r="Z157" s="309"/>
      <c r="AA157" s="309"/>
    </row>
    <row r="158" spans="1:27" s="265" customFormat="1" ht="25.5">
      <c r="A158" s="781"/>
      <c r="B158" s="781"/>
      <c r="C158" s="781"/>
      <c r="D158" s="782"/>
      <c r="E158" s="782"/>
      <c r="F158" s="386" t="s">
        <v>2768</v>
      </c>
      <c r="G158" s="316">
        <v>44960</v>
      </c>
      <c r="H158" s="329" t="s">
        <v>2744</v>
      </c>
      <c r="I158" s="386" t="s">
        <v>2740</v>
      </c>
      <c r="J158" s="389">
        <v>62.4</v>
      </c>
      <c r="K158" s="389"/>
      <c r="L158" s="389"/>
      <c r="M158" s="389"/>
      <c r="N158" s="389">
        <v>62.4</v>
      </c>
      <c r="O158" s="389"/>
      <c r="P158" s="389"/>
      <c r="Q158" s="389"/>
      <c r="R158" s="389"/>
      <c r="S158" s="389"/>
      <c r="T158" s="389"/>
      <c r="U158" s="389"/>
      <c r="V158" s="389"/>
      <c r="W158" s="389">
        <f t="shared" si="19"/>
        <v>62.4</v>
      </c>
      <c r="X158" s="311"/>
      <c r="Y158" s="309"/>
      <c r="Z158" s="309"/>
      <c r="AA158" s="309"/>
    </row>
    <row r="159" spans="1:27" s="265" customFormat="1" ht="25.5">
      <c r="A159" s="781"/>
      <c r="B159" s="781"/>
      <c r="C159" s="781"/>
      <c r="D159" s="782"/>
      <c r="E159" s="782"/>
      <c r="F159" s="386" t="s">
        <v>2769</v>
      </c>
      <c r="G159" s="316">
        <v>44960</v>
      </c>
      <c r="H159" s="329" t="s">
        <v>2744</v>
      </c>
      <c r="I159" s="386" t="s">
        <v>2740</v>
      </c>
      <c r="J159" s="389">
        <v>80</v>
      </c>
      <c r="K159" s="389"/>
      <c r="L159" s="389"/>
      <c r="M159" s="389"/>
      <c r="N159" s="389">
        <v>80</v>
      </c>
      <c r="O159" s="389"/>
      <c r="P159" s="389"/>
      <c r="Q159" s="389"/>
      <c r="R159" s="389"/>
      <c r="S159" s="389"/>
      <c r="T159" s="389"/>
      <c r="U159" s="389"/>
      <c r="V159" s="389"/>
      <c r="W159" s="389">
        <f t="shared" si="19"/>
        <v>80</v>
      </c>
      <c r="X159" s="311"/>
      <c r="Y159" s="309"/>
      <c r="Z159" s="309"/>
      <c r="AA159" s="309"/>
    </row>
    <row r="160" spans="1:27" s="265" customFormat="1" ht="25.5">
      <c r="A160" s="781"/>
      <c r="B160" s="781"/>
      <c r="C160" s="781"/>
      <c r="D160" s="782"/>
      <c r="E160" s="782"/>
      <c r="F160" s="386" t="s">
        <v>2770</v>
      </c>
      <c r="G160" s="316">
        <v>44960</v>
      </c>
      <c r="H160" s="329" t="s">
        <v>2744</v>
      </c>
      <c r="I160" s="386" t="s">
        <v>2740</v>
      </c>
      <c r="J160" s="389">
        <v>120</v>
      </c>
      <c r="K160" s="389"/>
      <c r="L160" s="389"/>
      <c r="M160" s="389"/>
      <c r="N160" s="389">
        <v>120</v>
      </c>
      <c r="O160" s="389"/>
      <c r="P160" s="389"/>
      <c r="Q160" s="389"/>
      <c r="R160" s="389"/>
      <c r="S160" s="389"/>
      <c r="T160" s="389"/>
      <c r="U160" s="389"/>
      <c r="V160" s="389"/>
      <c r="W160" s="389">
        <f t="shared" si="19"/>
        <v>120</v>
      </c>
      <c r="X160" s="311"/>
      <c r="Y160" s="309"/>
      <c r="Z160" s="309"/>
      <c r="AA160" s="309"/>
    </row>
    <row r="161" spans="1:27" s="265" customFormat="1" ht="25.5">
      <c r="A161" s="781"/>
      <c r="B161" s="781"/>
      <c r="C161" s="781"/>
      <c r="D161" s="782"/>
      <c r="E161" s="782"/>
      <c r="F161" s="386" t="s">
        <v>2771</v>
      </c>
      <c r="G161" s="316">
        <v>44960</v>
      </c>
      <c r="H161" s="329" t="s">
        <v>2744</v>
      </c>
      <c r="I161" s="386" t="s">
        <v>2740</v>
      </c>
      <c r="J161" s="389">
        <v>440</v>
      </c>
      <c r="K161" s="389"/>
      <c r="L161" s="389"/>
      <c r="M161" s="389"/>
      <c r="N161" s="389">
        <v>440</v>
      </c>
      <c r="O161" s="389"/>
      <c r="P161" s="389"/>
      <c r="Q161" s="389"/>
      <c r="R161" s="389"/>
      <c r="S161" s="389"/>
      <c r="T161" s="389"/>
      <c r="U161" s="389"/>
      <c r="V161" s="389"/>
      <c r="W161" s="389">
        <f t="shared" si="19"/>
        <v>440</v>
      </c>
      <c r="X161" s="311"/>
      <c r="Y161" s="309"/>
      <c r="Z161" s="309"/>
      <c r="AA161" s="309"/>
    </row>
    <row r="162" spans="1:27" s="265" customFormat="1" ht="25.5">
      <c r="A162" s="781"/>
      <c r="B162" s="781"/>
      <c r="C162" s="781"/>
      <c r="D162" s="782"/>
      <c r="E162" s="782"/>
      <c r="F162" s="386" t="s">
        <v>2772</v>
      </c>
      <c r="G162" s="316">
        <v>44960</v>
      </c>
      <c r="H162" s="329" t="s">
        <v>2744</v>
      </c>
      <c r="I162" s="386" t="s">
        <v>2740</v>
      </c>
      <c r="J162" s="389">
        <v>38.5</v>
      </c>
      <c r="K162" s="389"/>
      <c r="L162" s="389"/>
      <c r="M162" s="389"/>
      <c r="N162" s="389">
        <v>38.5</v>
      </c>
      <c r="O162" s="389"/>
      <c r="P162" s="389"/>
      <c r="Q162" s="389"/>
      <c r="R162" s="389"/>
      <c r="S162" s="389"/>
      <c r="T162" s="389"/>
      <c r="U162" s="389"/>
      <c r="V162" s="389"/>
      <c r="W162" s="389">
        <f t="shared" si="19"/>
        <v>38.5</v>
      </c>
      <c r="X162" s="311"/>
      <c r="Y162" s="309"/>
      <c r="Z162" s="309"/>
      <c r="AA162" s="309"/>
    </row>
    <row r="163" spans="1:27" s="265" customFormat="1" ht="45" customHeight="1">
      <c r="A163" s="721" t="s">
        <v>378</v>
      </c>
      <c r="B163" s="721" t="s">
        <v>68</v>
      </c>
      <c r="C163" s="721" t="s">
        <v>108</v>
      </c>
      <c r="D163" s="725">
        <v>2315</v>
      </c>
      <c r="E163" s="725">
        <v>2315</v>
      </c>
      <c r="F163" s="386" t="s">
        <v>2773</v>
      </c>
      <c r="G163" s="316">
        <v>44960</v>
      </c>
      <c r="H163" s="329" t="s">
        <v>2744</v>
      </c>
      <c r="I163" s="386" t="s">
        <v>2774</v>
      </c>
      <c r="J163" s="389">
        <v>190</v>
      </c>
      <c r="K163" s="389"/>
      <c r="L163" s="389"/>
      <c r="M163" s="389"/>
      <c r="N163" s="389">
        <v>190</v>
      </c>
      <c r="O163" s="389"/>
      <c r="P163" s="389"/>
      <c r="Q163" s="389"/>
      <c r="R163" s="389"/>
      <c r="S163" s="389"/>
      <c r="T163" s="389"/>
      <c r="U163" s="389"/>
      <c r="V163" s="389"/>
      <c r="W163" s="389">
        <f t="shared" si="19"/>
        <v>190</v>
      </c>
      <c r="X163" s="311"/>
      <c r="Y163" s="309"/>
      <c r="Z163" s="309"/>
      <c r="AA163" s="309"/>
    </row>
    <row r="164" spans="1:27" s="265" customFormat="1" ht="25.5">
      <c r="A164" s="721"/>
      <c r="B164" s="721"/>
      <c r="C164" s="721"/>
      <c r="D164" s="725"/>
      <c r="E164" s="725"/>
      <c r="F164" s="386" t="s">
        <v>2775</v>
      </c>
      <c r="G164" s="316">
        <v>44960</v>
      </c>
      <c r="H164" s="329" t="s">
        <v>2744</v>
      </c>
      <c r="I164" s="386" t="s">
        <v>2774</v>
      </c>
      <c r="J164" s="389">
        <v>287</v>
      </c>
      <c r="K164" s="389"/>
      <c r="L164" s="389"/>
      <c r="M164" s="389"/>
      <c r="N164" s="389">
        <v>287</v>
      </c>
      <c r="O164" s="389"/>
      <c r="P164" s="389"/>
      <c r="Q164" s="389"/>
      <c r="R164" s="389"/>
      <c r="S164" s="389"/>
      <c r="T164" s="389"/>
      <c r="U164" s="389"/>
      <c r="V164" s="389"/>
      <c r="W164" s="389">
        <f t="shared" si="19"/>
        <v>287</v>
      </c>
      <c r="X164" s="311"/>
      <c r="Y164" s="309"/>
      <c r="Z164" s="309"/>
      <c r="AA164" s="309"/>
    </row>
    <row r="165" spans="1:27" s="265" customFormat="1" ht="25.5">
      <c r="A165" s="721"/>
      <c r="B165" s="721"/>
      <c r="C165" s="721"/>
      <c r="D165" s="725"/>
      <c r="E165" s="725"/>
      <c r="F165" s="386" t="s">
        <v>2776</v>
      </c>
      <c r="G165" s="316">
        <v>44960</v>
      </c>
      <c r="H165" s="329" t="s">
        <v>2744</v>
      </c>
      <c r="I165" s="386" t="s">
        <v>2774</v>
      </c>
      <c r="J165" s="389">
        <v>312.5</v>
      </c>
      <c r="K165" s="389"/>
      <c r="L165" s="389"/>
      <c r="M165" s="389"/>
      <c r="N165" s="389">
        <v>312.5</v>
      </c>
      <c r="O165" s="389"/>
      <c r="P165" s="389"/>
      <c r="Q165" s="389"/>
      <c r="R165" s="389"/>
      <c r="S165" s="389"/>
      <c r="T165" s="389"/>
      <c r="U165" s="389"/>
      <c r="V165" s="389"/>
      <c r="W165" s="389">
        <f t="shared" si="19"/>
        <v>312.5</v>
      </c>
      <c r="X165" s="311"/>
      <c r="Y165" s="309"/>
      <c r="Z165" s="309"/>
      <c r="AA165" s="309"/>
    </row>
    <row r="166" spans="1:27" s="265" customFormat="1" ht="25.5">
      <c r="A166" s="721"/>
      <c r="B166" s="721"/>
      <c r="C166" s="721"/>
      <c r="D166" s="725"/>
      <c r="E166" s="725"/>
      <c r="F166" s="386" t="s">
        <v>2777</v>
      </c>
      <c r="G166" s="316">
        <v>44960</v>
      </c>
      <c r="H166" s="329" t="s">
        <v>2744</v>
      </c>
      <c r="I166" s="386" t="s">
        <v>2774</v>
      </c>
      <c r="J166" s="389">
        <v>1081.5</v>
      </c>
      <c r="K166" s="389"/>
      <c r="L166" s="389"/>
      <c r="M166" s="389"/>
      <c r="N166" s="389">
        <v>1081.5</v>
      </c>
      <c r="O166" s="389"/>
      <c r="P166" s="389"/>
      <c r="Q166" s="389"/>
      <c r="R166" s="389"/>
      <c r="S166" s="389"/>
      <c r="T166" s="389"/>
      <c r="U166" s="389"/>
      <c r="V166" s="389"/>
      <c r="W166" s="389">
        <f t="shared" si="19"/>
        <v>1081.5</v>
      </c>
      <c r="X166" s="311"/>
      <c r="Y166" s="309"/>
      <c r="Z166" s="309"/>
      <c r="AA166" s="309"/>
    </row>
    <row r="167" spans="1:27" s="265" customFormat="1" ht="25.5">
      <c r="A167" s="721"/>
      <c r="B167" s="721"/>
      <c r="C167" s="721"/>
      <c r="D167" s="725"/>
      <c r="E167" s="725"/>
      <c r="F167" s="386" t="s">
        <v>2778</v>
      </c>
      <c r="G167" s="316">
        <v>44960</v>
      </c>
      <c r="H167" s="329" t="s">
        <v>2744</v>
      </c>
      <c r="I167" s="386" t="s">
        <v>2774</v>
      </c>
      <c r="J167" s="389">
        <v>314</v>
      </c>
      <c r="K167" s="389"/>
      <c r="L167" s="389"/>
      <c r="M167" s="389"/>
      <c r="N167" s="389">
        <v>314</v>
      </c>
      <c r="O167" s="389"/>
      <c r="P167" s="389"/>
      <c r="Q167" s="389"/>
      <c r="R167" s="389"/>
      <c r="S167" s="389"/>
      <c r="T167" s="389"/>
      <c r="U167" s="389"/>
      <c r="V167" s="389"/>
      <c r="W167" s="389">
        <f t="shared" si="19"/>
        <v>314</v>
      </c>
      <c r="X167" s="311"/>
      <c r="Y167" s="309"/>
      <c r="Z167" s="309"/>
      <c r="AA167" s="309"/>
    </row>
    <row r="168" spans="1:27" s="265" customFormat="1" ht="25.5">
      <c r="A168" s="721"/>
      <c r="B168" s="721"/>
      <c r="C168" s="721"/>
      <c r="D168" s="725"/>
      <c r="E168" s="725"/>
      <c r="F168" s="386" t="s">
        <v>2779</v>
      </c>
      <c r="G168" s="316">
        <v>44960</v>
      </c>
      <c r="H168" s="329" t="s">
        <v>2744</v>
      </c>
      <c r="I168" s="386" t="s">
        <v>2774</v>
      </c>
      <c r="J168" s="389">
        <v>130</v>
      </c>
      <c r="K168" s="389"/>
      <c r="L168" s="389"/>
      <c r="M168" s="389"/>
      <c r="N168" s="389">
        <v>130</v>
      </c>
      <c r="O168" s="389"/>
      <c r="P168" s="389"/>
      <c r="Q168" s="389"/>
      <c r="R168" s="389"/>
      <c r="S168" s="389"/>
      <c r="T168" s="389"/>
      <c r="U168" s="389"/>
      <c r="V168" s="389"/>
      <c r="W168" s="389">
        <f t="shared" si="19"/>
        <v>130</v>
      </c>
      <c r="X168" s="311"/>
      <c r="Y168" s="309"/>
      <c r="Z168" s="309"/>
      <c r="AA168" s="309"/>
    </row>
    <row r="169" spans="1:27" s="265" customFormat="1" ht="45" customHeight="1">
      <c r="A169" s="721" t="s">
        <v>378</v>
      </c>
      <c r="B169" s="721" t="s">
        <v>68</v>
      </c>
      <c r="C169" s="721" t="s">
        <v>110</v>
      </c>
      <c r="D169" s="725">
        <v>20798.900000000001</v>
      </c>
      <c r="E169" s="725">
        <v>20798.900000000001</v>
      </c>
      <c r="F169" s="386" t="s">
        <v>2780</v>
      </c>
      <c r="G169" s="316">
        <v>44970</v>
      </c>
      <c r="H169" s="329" t="s">
        <v>2744</v>
      </c>
      <c r="I169" s="386" t="s">
        <v>2781</v>
      </c>
      <c r="J169" s="389">
        <v>1163.44</v>
      </c>
      <c r="K169" s="389"/>
      <c r="L169" s="389"/>
      <c r="M169" s="389"/>
      <c r="N169" s="389">
        <v>1163.44</v>
      </c>
      <c r="O169" s="389"/>
      <c r="P169" s="389"/>
      <c r="Q169" s="389"/>
      <c r="R169" s="389"/>
      <c r="S169" s="389"/>
      <c r="T169" s="389"/>
      <c r="U169" s="389"/>
      <c r="V169" s="389"/>
      <c r="W169" s="389">
        <f t="shared" si="19"/>
        <v>1163.44</v>
      </c>
      <c r="X169" s="311"/>
      <c r="Y169" s="309"/>
      <c r="Z169" s="309"/>
      <c r="AA169" s="309"/>
    </row>
    <row r="170" spans="1:27" s="265" customFormat="1" ht="25.5">
      <c r="A170" s="721"/>
      <c r="B170" s="721"/>
      <c r="C170" s="721"/>
      <c r="D170" s="725"/>
      <c r="E170" s="725"/>
      <c r="F170" s="386" t="s">
        <v>2782</v>
      </c>
      <c r="G170" s="316">
        <v>44970</v>
      </c>
      <c r="H170" s="329" t="s">
        <v>2744</v>
      </c>
      <c r="I170" s="386" t="s">
        <v>2781</v>
      </c>
      <c r="J170" s="389">
        <v>1185.3599999999999</v>
      </c>
      <c r="K170" s="389"/>
      <c r="L170" s="389"/>
      <c r="M170" s="389"/>
      <c r="N170" s="389">
        <v>1185.3599999999999</v>
      </c>
      <c r="O170" s="389"/>
      <c r="P170" s="389"/>
      <c r="Q170" s="389"/>
      <c r="R170" s="389"/>
      <c r="S170" s="389"/>
      <c r="T170" s="389"/>
      <c r="U170" s="389"/>
      <c r="V170" s="389"/>
      <c r="W170" s="389">
        <f t="shared" si="19"/>
        <v>1185.3599999999999</v>
      </c>
      <c r="X170" s="311"/>
      <c r="Y170" s="309"/>
      <c r="Z170" s="309"/>
      <c r="AA170" s="309"/>
    </row>
    <row r="171" spans="1:27" s="265" customFormat="1" ht="25.5">
      <c r="A171" s="721"/>
      <c r="B171" s="721"/>
      <c r="C171" s="721"/>
      <c r="D171" s="725"/>
      <c r="E171" s="725"/>
      <c r="F171" s="386" t="s">
        <v>2783</v>
      </c>
      <c r="G171" s="316">
        <v>44970</v>
      </c>
      <c r="H171" s="329" t="s">
        <v>2744</v>
      </c>
      <c r="I171" s="386" t="s">
        <v>2781</v>
      </c>
      <c r="J171" s="389">
        <v>1163.44</v>
      </c>
      <c r="K171" s="389"/>
      <c r="L171" s="389"/>
      <c r="M171" s="389"/>
      <c r="N171" s="389">
        <v>1163.44</v>
      </c>
      <c r="O171" s="389"/>
      <c r="P171" s="389"/>
      <c r="Q171" s="389"/>
      <c r="R171" s="389"/>
      <c r="S171" s="389"/>
      <c r="T171" s="389"/>
      <c r="U171" s="389"/>
      <c r="V171" s="389"/>
      <c r="W171" s="389">
        <f t="shared" si="19"/>
        <v>1163.44</v>
      </c>
      <c r="X171" s="311"/>
      <c r="Y171" s="309"/>
      <c r="Z171" s="309"/>
      <c r="AA171" s="309"/>
    </row>
    <row r="172" spans="1:27" s="265" customFormat="1" ht="25.5">
      <c r="A172" s="721"/>
      <c r="B172" s="721"/>
      <c r="C172" s="721"/>
      <c r="D172" s="725"/>
      <c r="E172" s="725"/>
      <c r="F172" s="386" t="s">
        <v>2784</v>
      </c>
      <c r="G172" s="316">
        <v>44970</v>
      </c>
      <c r="H172" s="329" t="s">
        <v>2744</v>
      </c>
      <c r="I172" s="386" t="s">
        <v>2781</v>
      </c>
      <c r="J172" s="389">
        <v>133</v>
      </c>
      <c r="K172" s="389"/>
      <c r="L172" s="389"/>
      <c r="M172" s="389"/>
      <c r="N172" s="389">
        <v>133</v>
      </c>
      <c r="O172" s="389"/>
      <c r="P172" s="389"/>
      <c r="Q172" s="389"/>
      <c r="R172" s="389"/>
      <c r="S172" s="389"/>
      <c r="T172" s="389"/>
      <c r="U172" s="389"/>
      <c r="V172" s="389"/>
      <c r="W172" s="389">
        <f t="shared" si="19"/>
        <v>133</v>
      </c>
      <c r="X172" s="311"/>
      <c r="Y172" s="309"/>
      <c r="Z172" s="309"/>
      <c r="AA172" s="309"/>
    </row>
    <row r="173" spans="1:27" s="265" customFormat="1" ht="25.5">
      <c r="A173" s="721"/>
      <c r="B173" s="721"/>
      <c r="C173" s="721"/>
      <c r="D173" s="725"/>
      <c r="E173" s="725"/>
      <c r="F173" s="386" t="s">
        <v>2785</v>
      </c>
      <c r="G173" s="316">
        <v>44970</v>
      </c>
      <c r="H173" s="329" t="s">
        <v>2744</v>
      </c>
      <c r="I173" s="386" t="s">
        <v>2781</v>
      </c>
      <c r="J173" s="389">
        <v>163</v>
      </c>
      <c r="K173" s="389"/>
      <c r="L173" s="389"/>
      <c r="M173" s="389"/>
      <c r="N173" s="389">
        <v>163</v>
      </c>
      <c r="O173" s="389"/>
      <c r="P173" s="389"/>
      <c r="Q173" s="389"/>
      <c r="R173" s="389"/>
      <c r="S173" s="389"/>
      <c r="T173" s="389"/>
      <c r="U173" s="389"/>
      <c r="V173" s="389"/>
      <c r="W173" s="389">
        <f t="shared" si="19"/>
        <v>163</v>
      </c>
      <c r="X173" s="311"/>
      <c r="Y173" s="309"/>
      <c r="Z173" s="309"/>
      <c r="AA173" s="309"/>
    </row>
    <row r="174" spans="1:27" s="265" customFormat="1" ht="25.5">
      <c r="A174" s="721"/>
      <c r="B174" s="721"/>
      <c r="C174" s="721"/>
      <c r="D174" s="725"/>
      <c r="E174" s="725"/>
      <c r="F174" s="386" t="s">
        <v>2786</v>
      </c>
      <c r="G174" s="316">
        <v>44970</v>
      </c>
      <c r="H174" s="329" t="s">
        <v>2744</v>
      </c>
      <c r="I174" s="386" t="s">
        <v>2781</v>
      </c>
      <c r="J174" s="389">
        <v>163</v>
      </c>
      <c r="K174" s="389"/>
      <c r="L174" s="389"/>
      <c r="M174" s="389"/>
      <c r="N174" s="389">
        <v>163</v>
      </c>
      <c r="O174" s="389"/>
      <c r="P174" s="389"/>
      <c r="Q174" s="389"/>
      <c r="R174" s="389"/>
      <c r="S174" s="389"/>
      <c r="T174" s="389"/>
      <c r="U174" s="389"/>
      <c r="V174" s="389"/>
      <c r="W174" s="389">
        <f t="shared" si="19"/>
        <v>163</v>
      </c>
      <c r="X174" s="311"/>
      <c r="Y174" s="309"/>
      <c r="Z174" s="309"/>
      <c r="AA174" s="309"/>
    </row>
    <row r="175" spans="1:27" s="265" customFormat="1" ht="25.5">
      <c r="A175" s="721"/>
      <c r="B175" s="721"/>
      <c r="C175" s="721"/>
      <c r="D175" s="725"/>
      <c r="E175" s="725"/>
      <c r="F175" s="386" t="s">
        <v>2787</v>
      </c>
      <c r="G175" s="316">
        <v>44970</v>
      </c>
      <c r="H175" s="329" t="s">
        <v>2744</v>
      </c>
      <c r="I175" s="386" t="s">
        <v>2781</v>
      </c>
      <c r="J175" s="389">
        <v>163</v>
      </c>
      <c r="K175" s="389"/>
      <c r="L175" s="389"/>
      <c r="M175" s="389"/>
      <c r="N175" s="389">
        <v>163</v>
      </c>
      <c r="O175" s="389"/>
      <c r="P175" s="389"/>
      <c r="Q175" s="389"/>
      <c r="R175" s="389"/>
      <c r="S175" s="389"/>
      <c r="T175" s="389"/>
      <c r="U175" s="389"/>
      <c r="V175" s="389"/>
      <c r="W175" s="389">
        <f t="shared" si="19"/>
        <v>163</v>
      </c>
      <c r="X175" s="311"/>
      <c r="Y175" s="309"/>
      <c r="Z175" s="309"/>
      <c r="AA175" s="309"/>
    </row>
    <row r="176" spans="1:27" s="265" customFormat="1" ht="25.5">
      <c r="A176" s="721"/>
      <c r="B176" s="721"/>
      <c r="C176" s="721"/>
      <c r="D176" s="725"/>
      <c r="E176" s="725"/>
      <c r="F176" s="386" t="s">
        <v>2788</v>
      </c>
      <c r="G176" s="316">
        <v>44970</v>
      </c>
      <c r="H176" s="329" t="s">
        <v>2744</v>
      </c>
      <c r="I176" s="386" t="s">
        <v>2781</v>
      </c>
      <c r="J176" s="389">
        <v>1326.6</v>
      </c>
      <c r="K176" s="389"/>
      <c r="L176" s="389"/>
      <c r="M176" s="389"/>
      <c r="N176" s="389">
        <v>1326.6</v>
      </c>
      <c r="O176" s="389"/>
      <c r="P176" s="389"/>
      <c r="Q176" s="389"/>
      <c r="R176" s="389"/>
      <c r="S176" s="389"/>
      <c r="T176" s="389"/>
      <c r="U176" s="389"/>
      <c r="V176" s="389"/>
      <c r="W176" s="389">
        <f t="shared" si="19"/>
        <v>1326.6</v>
      </c>
      <c r="X176" s="311"/>
      <c r="Y176" s="309"/>
      <c r="Z176" s="309"/>
      <c r="AA176" s="309"/>
    </row>
    <row r="177" spans="1:27" s="265" customFormat="1" ht="25.5">
      <c r="A177" s="721"/>
      <c r="B177" s="721"/>
      <c r="C177" s="721"/>
      <c r="D177" s="725"/>
      <c r="E177" s="725"/>
      <c r="F177" s="386" t="s">
        <v>2789</v>
      </c>
      <c r="G177" s="316">
        <v>44970</v>
      </c>
      <c r="H177" s="329" t="s">
        <v>2744</v>
      </c>
      <c r="I177" s="386" t="s">
        <v>2781</v>
      </c>
      <c r="J177" s="389">
        <v>1163.44</v>
      </c>
      <c r="K177" s="389"/>
      <c r="L177" s="389"/>
      <c r="M177" s="389"/>
      <c r="N177" s="389">
        <v>1163.44</v>
      </c>
      <c r="O177" s="389"/>
      <c r="P177" s="389"/>
      <c r="Q177" s="389"/>
      <c r="R177" s="389"/>
      <c r="S177" s="389"/>
      <c r="T177" s="389"/>
      <c r="U177" s="389"/>
      <c r="V177" s="389"/>
      <c r="W177" s="389">
        <f t="shared" si="19"/>
        <v>1163.44</v>
      </c>
      <c r="X177" s="311"/>
      <c r="Y177" s="309"/>
      <c r="Z177" s="309"/>
      <c r="AA177" s="309"/>
    </row>
    <row r="178" spans="1:27" s="265" customFormat="1" ht="25.5">
      <c r="A178" s="721"/>
      <c r="B178" s="721"/>
      <c r="C178" s="721"/>
      <c r="D178" s="725"/>
      <c r="E178" s="725"/>
      <c r="F178" s="386" t="s">
        <v>2790</v>
      </c>
      <c r="G178" s="316">
        <v>44970</v>
      </c>
      <c r="H178" s="329" t="s">
        <v>2744</v>
      </c>
      <c r="I178" s="386" t="s">
        <v>2781</v>
      </c>
      <c r="J178" s="389">
        <v>1611.12</v>
      </c>
      <c r="K178" s="389"/>
      <c r="L178" s="389"/>
      <c r="M178" s="389"/>
      <c r="N178" s="389">
        <v>1611.12</v>
      </c>
      <c r="O178" s="389"/>
      <c r="P178" s="389"/>
      <c r="Q178" s="389"/>
      <c r="R178" s="389"/>
      <c r="S178" s="389"/>
      <c r="T178" s="389"/>
      <c r="U178" s="389"/>
      <c r="V178" s="389"/>
      <c r="W178" s="389">
        <f t="shared" si="19"/>
        <v>1611.12</v>
      </c>
      <c r="X178" s="311"/>
      <c r="Y178" s="309"/>
      <c r="Z178" s="309"/>
      <c r="AA178" s="309"/>
    </row>
    <row r="179" spans="1:27" s="265" customFormat="1" ht="25.5">
      <c r="A179" s="721"/>
      <c r="B179" s="721"/>
      <c r="C179" s="721"/>
      <c r="D179" s="725"/>
      <c r="E179" s="725"/>
      <c r="F179" s="386" t="s">
        <v>2791</v>
      </c>
      <c r="G179" s="316">
        <v>44970</v>
      </c>
      <c r="H179" s="329" t="s">
        <v>2744</v>
      </c>
      <c r="I179" s="386" t="s">
        <v>2781</v>
      </c>
      <c r="J179" s="389">
        <v>2237.44</v>
      </c>
      <c r="K179" s="389"/>
      <c r="L179" s="389"/>
      <c r="M179" s="389"/>
      <c r="N179" s="389">
        <v>2237.44</v>
      </c>
      <c r="O179" s="389"/>
      <c r="P179" s="389"/>
      <c r="Q179" s="389"/>
      <c r="R179" s="389"/>
      <c r="S179" s="389"/>
      <c r="T179" s="389"/>
      <c r="U179" s="389"/>
      <c r="V179" s="389"/>
      <c r="W179" s="389">
        <f t="shared" si="19"/>
        <v>2237.44</v>
      </c>
      <c r="X179" s="311"/>
      <c r="Y179" s="309"/>
      <c r="Z179" s="309"/>
      <c r="AA179" s="309"/>
    </row>
    <row r="180" spans="1:27" s="265" customFormat="1" ht="25.5">
      <c r="A180" s="721"/>
      <c r="B180" s="721"/>
      <c r="C180" s="721"/>
      <c r="D180" s="725"/>
      <c r="E180" s="725"/>
      <c r="F180" s="386" t="s">
        <v>2792</v>
      </c>
      <c r="G180" s="316">
        <v>44970</v>
      </c>
      <c r="H180" s="329" t="s">
        <v>2744</v>
      </c>
      <c r="I180" s="386" t="s">
        <v>2781</v>
      </c>
      <c r="J180" s="389">
        <v>1668.32</v>
      </c>
      <c r="K180" s="389"/>
      <c r="L180" s="389"/>
      <c r="M180" s="389"/>
      <c r="N180" s="389">
        <v>1668.32</v>
      </c>
      <c r="O180" s="389"/>
      <c r="P180" s="389"/>
      <c r="Q180" s="389"/>
      <c r="R180" s="389"/>
      <c r="S180" s="389"/>
      <c r="T180" s="389"/>
      <c r="U180" s="389"/>
      <c r="V180" s="389"/>
      <c r="W180" s="389">
        <f t="shared" si="19"/>
        <v>1668.32</v>
      </c>
      <c r="X180" s="311"/>
      <c r="Y180" s="309"/>
      <c r="Z180" s="309"/>
      <c r="AA180" s="309"/>
    </row>
    <row r="181" spans="1:27" s="265" customFormat="1" ht="25.5">
      <c r="A181" s="721"/>
      <c r="B181" s="721"/>
      <c r="C181" s="721"/>
      <c r="D181" s="725"/>
      <c r="E181" s="725"/>
      <c r="F181" s="386" t="s">
        <v>2793</v>
      </c>
      <c r="G181" s="316">
        <v>44970</v>
      </c>
      <c r="H181" s="329" t="s">
        <v>2744</v>
      </c>
      <c r="I181" s="386" t="s">
        <v>2781</v>
      </c>
      <c r="J181" s="389">
        <v>1757.42</v>
      </c>
      <c r="K181" s="389"/>
      <c r="L181" s="389"/>
      <c r="M181" s="389"/>
      <c r="N181" s="389">
        <v>1757.42</v>
      </c>
      <c r="O181" s="389"/>
      <c r="P181" s="389"/>
      <c r="Q181" s="389"/>
      <c r="R181" s="389"/>
      <c r="S181" s="389"/>
      <c r="T181" s="389"/>
      <c r="U181" s="389"/>
      <c r="V181" s="389"/>
      <c r="W181" s="389">
        <f t="shared" si="19"/>
        <v>1757.42</v>
      </c>
      <c r="X181" s="311"/>
      <c r="Y181" s="309"/>
      <c r="Z181" s="309"/>
      <c r="AA181" s="309"/>
    </row>
    <row r="182" spans="1:27" s="265" customFormat="1" ht="25.5">
      <c r="A182" s="721"/>
      <c r="B182" s="721"/>
      <c r="C182" s="721"/>
      <c r="D182" s="725"/>
      <c r="E182" s="725"/>
      <c r="F182" s="386" t="s">
        <v>2794</v>
      </c>
      <c r="G182" s="316">
        <v>44970</v>
      </c>
      <c r="H182" s="329" t="s">
        <v>2744</v>
      </c>
      <c r="I182" s="386" t="s">
        <v>2781</v>
      </c>
      <c r="J182" s="389">
        <v>1611.12</v>
      </c>
      <c r="K182" s="389"/>
      <c r="L182" s="389"/>
      <c r="M182" s="389"/>
      <c r="N182" s="389">
        <v>1611.12</v>
      </c>
      <c r="O182" s="389"/>
      <c r="P182" s="389"/>
      <c r="Q182" s="389"/>
      <c r="R182" s="389"/>
      <c r="S182" s="389"/>
      <c r="T182" s="389"/>
      <c r="U182" s="389"/>
      <c r="V182" s="389"/>
      <c r="W182" s="389">
        <f t="shared" si="19"/>
        <v>1611.12</v>
      </c>
      <c r="X182" s="311"/>
      <c r="Y182" s="309"/>
      <c r="Z182" s="309"/>
      <c r="AA182" s="309"/>
    </row>
    <row r="183" spans="1:27" s="265" customFormat="1" ht="25.5">
      <c r="A183" s="721"/>
      <c r="B183" s="721"/>
      <c r="C183" s="721"/>
      <c r="D183" s="725"/>
      <c r="E183" s="725"/>
      <c r="F183" s="386" t="s">
        <v>2795</v>
      </c>
      <c r="G183" s="316">
        <v>44970</v>
      </c>
      <c r="H183" s="329" t="s">
        <v>2744</v>
      </c>
      <c r="I183" s="386" t="s">
        <v>2781</v>
      </c>
      <c r="J183" s="389">
        <v>3462.08</v>
      </c>
      <c r="K183" s="389"/>
      <c r="L183" s="389"/>
      <c r="M183" s="389"/>
      <c r="N183" s="389">
        <v>3462.08</v>
      </c>
      <c r="O183" s="389"/>
      <c r="P183" s="389"/>
      <c r="Q183" s="389"/>
      <c r="R183" s="389"/>
      <c r="S183" s="389"/>
      <c r="T183" s="389"/>
      <c r="U183" s="389"/>
      <c r="V183" s="389"/>
      <c r="W183" s="389">
        <f t="shared" si="19"/>
        <v>3462.08</v>
      </c>
      <c r="X183" s="311"/>
      <c r="Y183" s="309"/>
      <c r="Z183" s="309"/>
      <c r="AA183" s="309"/>
    </row>
    <row r="184" spans="1:27" s="265" customFormat="1" ht="25.5">
      <c r="A184" s="721"/>
      <c r="B184" s="721"/>
      <c r="C184" s="721"/>
      <c r="D184" s="725"/>
      <c r="E184" s="725"/>
      <c r="F184" s="386" t="s">
        <v>2796</v>
      </c>
      <c r="G184" s="316">
        <v>44970</v>
      </c>
      <c r="H184" s="329" t="s">
        <v>2744</v>
      </c>
      <c r="I184" s="386" t="s">
        <v>2781</v>
      </c>
      <c r="J184" s="389">
        <v>216</v>
      </c>
      <c r="K184" s="389"/>
      <c r="L184" s="389"/>
      <c r="M184" s="389"/>
      <c r="N184" s="389">
        <v>216</v>
      </c>
      <c r="O184" s="389"/>
      <c r="P184" s="389"/>
      <c r="Q184" s="389"/>
      <c r="R184" s="389"/>
      <c r="S184" s="389"/>
      <c r="T184" s="389"/>
      <c r="U184" s="389"/>
      <c r="V184" s="389"/>
      <c r="W184" s="389">
        <f t="shared" si="19"/>
        <v>216</v>
      </c>
      <c r="X184" s="311"/>
      <c r="Y184" s="309"/>
      <c r="Z184" s="309"/>
      <c r="AA184" s="309"/>
    </row>
    <row r="185" spans="1:27" s="265" customFormat="1" ht="25.5">
      <c r="A185" s="721"/>
      <c r="B185" s="721"/>
      <c r="C185" s="721"/>
      <c r="D185" s="725"/>
      <c r="E185" s="725"/>
      <c r="F185" s="386" t="s">
        <v>2797</v>
      </c>
      <c r="G185" s="316">
        <v>44970</v>
      </c>
      <c r="H185" s="329" t="s">
        <v>2744</v>
      </c>
      <c r="I185" s="386" t="s">
        <v>2781</v>
      </c>
      <c r="J185" s="389">
        <v>1611.12</v>
      </c>
      <c r="K185" s="389"/>
      <c r="L185" s="389"/>
      <c r="M185" s="389"/>
      <c r="N185" s="389">
        <v>1611.12</v>
      </c>
      <c r="O185" s="389"/>
      <c r="P185" s="389"/>
      <c r="Q185" s="389"/>
      <c r="R185" s="389"/>
      <c r="S185" s="389"/>
      <c r="T185" s="389"/>
      <c r="U185" s="389"/>
      <c r="V185" s="389"/>
      <c r="W185" s="389">
        <f t="shared" si="19"/>
        <v>1611.12</v>
      </c>
      <c r="X185" s="311"/>
      <c r="Y185" s="309"/>
      <c r="Z185" s="309"/>
      <c r="AA185" s="309"/>
    </row>
    <row r="186" spans="1:27" s="265" customFormat="1" ht="25.5">
      <c r="A186" s="238" t="s">
        <v>378</v>
      </c>
      <c r="B186" s="238" t="s">
        <v>68</v>
      </c>
      <c r="C186" s="238" t="s">
        <v>116</v>
      </c>
      <c r="D186" s="245">
        <v>1974.88</v>
      </c>
      <c r="E186" s="245">
        <v>0</v>
      </c>
      <c r="F186" s="386" t="s">
        <v>2798</v>
      </c>
      <c r="G186" s="329"/>
      <c r="H186" s="329"/>
      <c r="I186" s="386"/>
      <c r="J186" s="389">
        <f>D186</f>
        <v>1974.88</v>
      </c>
      <c r="K186" s="389"/>
      <c r="L186" s="389"/>
      <c r="M186" s="389"/>
      <c r="N186" s="389"/>
      <c r="O186" s="389"/>
      <c r="P186" s="389"/>
      <c r="Q186" s="389">
        <f>J186</f>
        <v>1974.88</v>
      </c>
      <c r="R186" s="389"/>
      <c r="S186" s="389"/>
      <c r="T186" s="389"/>
      <c r="U186" s="389"/>
      <c r="V186" s="389"/>
      <c r="W186" s="389">
        <f t="shared" si="19"/>
        <v>1974.88</v>
      </c>
      <c r="X186" s="311"/>
      <c r="Y186" s="309"/>
      <c r="Z186" s="309"/>
      <c r="AA186" s="309"/>
    </row>
    <row r="187" spans="1:27" s="265" customFormat="1" ht="38.25">
      <c r="A187" s="721" t="s">
        <v>378</v>
      </c>
      <c r="B187" s="721" t="s">
        <v>135</v>
      </c>
      <c r="C187" s="721" t="s">
        <v>136</v>
      </c>
      <c r="D187" s="725">
        <v>68376</v>
      </c>
      <c r="E187" s="725">
        <v>12432</v>
      </c>
      <c r="F187" s="386" t="s">
        <v>2799</v>
      </c>
      <c r="G187" s="316">
        <v>44951</v>
      </c>
      <c r="H187" s="315">
        <v>45291</v>
      </c>
      <c r="I187" s="386" t="s">
        <v>2800</v>
      </c>
      <c r="J187" s="389">
        <v>40656</v>
      </c>
      <c r="K187" s="389"/>
      <c r="L187" s="389">
        <v>3696</v>
      </c>
      <c r="M187" s="389">
        <v>3696</v>
      </c>
      <c r="N187" s="389"/>
      <c r="O187" s="389"/>
      <c r="P187" s="389">
        <f>3696*2</f>
        <v>7392</v>
      </c>
      <c r="Q187" s="389">
        <f>3696*2</f>
        <v>7392</v>
      </c>
      <c r="R187" s="389">
        <v>3696</v>
      </c>
      <c r="S187" s="389">
        <v>3696</v>
      </c>
      <c r="T187" s="389">
        <v>3696</v>
      </c>
      <c r="U187" s="389">
        <v>3696</v>
      </c>
      <c r="V187" s="389">
        <v>3696</v>
      </c>
      <c r="W187" s="389">
        <f t="shared" si="19"/>
        <v>40656</v>
      </c>
      <c r="X187" s="311"/>
      <c r="Y187" s="309"/>
      <c r="Z187" s="309"/>
      <c r="AA187" s="309"/>
    </row>
    <row r="188" spans="1:27" s="265" customFormat="1" ht="38.25">
      <c r="A188" s="721"/>
      <c r="B188" s="721"/>
      <c r="C188" s="721"/>
      <c r="D188" s="725"/>
      <c r="E188" s="725"/>
      <c r="F188" s="386" t="s">
        <v>2801</v>
      </c>
      <c r="G188" s="316">
        <v>44951</v>
      </c>
      <c r="H188" s="315">
        <v>45291</v>
      </c>
      <c r="I188" s="386" t="s">
        <v>2802</v>
      </c>
      <c r="J188" s="389">
        <v>27720</v>
      </c>
      <c r="K188" s="389"/>
      <c r="L188" s="389">
        <v>2520</v>
      </c>
      <c r="M188" s="389">
        <v>2520</v>
      </c>
      <c r="N188" s="389"/>
      <c r="O188" s="389"/>
      <c r="P188" s="389">
        <f>2520*2</f>
        <v>5040</v>
      </c>
      <c r="Q188" s="389">
        <f>2520*2</f>
        <v>5040</v>
      </c>
      <c r="R188" s="389">
        <v>2520</v>
      </c>
      <c r="S188" s="389">
        <v>2520</v>
      </c>
      <c r="T188" s="389">
        <v>2520</v>
      </c>
      <c r="U188" s="389">
        <v>2520</v>
      </c>
      <c r="V188" s="389">
        <v>2520</v>
      </c>
      <c r="W188" s="389">
        <f t="shared" si="19"/>
        <v>27720</v>
      </c>
      <c r="X188" s="311"/>
      <c r="Y188" s="309"/>
      <c r="Z188" s="309"/>
      <c r="AA188" s="309"/>
    </row>
    <row r="189" spans="1:27" s="265" customFormat="1" ht="25.5">
      <c r="A189" s="238" t="s">
        <v>378</v>
      </c>
      <c r="B189" s="238" t="s">
        <v>135</v>
      </c>
      <c r="C189" s="238" t="s">
        <v>140</v>
      </c>
      <c r="D189" s="245">
        <v>39464.269999999997</v>
      </c>
      <c r="E189" s="245">
        <v>26995.27</v>
      </c>
      <c r="F189" s="386" t="s">
        <v>2803</v>
      </c>
      <c r="G189" s="314">
        <v>44986</v>
      </c>
      <c r="H189" s="314">
        <v>45077</v>
      </c>
      <c r="I189" s="386" t="s">
        <v>2803</v>
      </c>
      <c r="J189" s="389">
        <v>39464.269999999997</v>
      </c>
      <c r="K189" s="389">
        <v>0</v>
      </c>
      <c r="L189" s="389">
        <v>0</v>
      </c>
      <c r="M189" s="389">
        <v>3977.27</v>
      </c>
      <c r="N189" s="389">
        <v>11829</v>
      </c>
      <c r="O189" s="389">
        <v>11189</v>
      </c>
      <c r="P189" s="389">
        <v>7892.85</v>
      </c>
      <c r="Q189" s="389">
        <v>4576.1499999999996</v>
      </c>
      <c r="R189" s="389"/>
      <c r="S189" s="389"/>
      <c r="T189" s="389"/>
      <c r="U189" s="389"/>
      <c r="V189" s="389"/>
      <c r="W189" s="389">
        <f t="shared" si="19"/>
        <v>39464.270000000004</v>
      </c>
      <c r="X189" s="311"/>
      <c r="Y189" s="309"/>
      <c r="Z189" s="309"/>
      <c r="AA189" s="309"/>
    </row>
    <row r="190" spans="1:27" s="265" customFormat="1" ht="25.5">
      <c r="A190" s="238" t="s">
        <v>378</v>
      </c>
      <c r="B190" s="238" t="s">
        <v>147</v>
      </c>
      <c r="C190" s="238" t="s">
        <v>140</v>
      </c>
      <c r="D190" s="245">
        <v>20360</v>
      </c>
      <c r="E190" s="245">
        <v>20360</v>
      </c>
      <c r="F190" s="386" t="s">
        <v>2803</v>
      </c>
      <c r="G190" s="314">
        <v>44971</v>
      </c>
      <c r="H190" s="314">
        <v>45046</v>
      </c>
      <c r="I190" s="386" t="s">
        <v>2803</v>
      </c>
      <c r="J190" s="389">
        <f t="shared" ref="J190:J191" si="20">E190</f>
        <v>20360</v>
      </c>
      <c r="K190" s="389"/>
      <c r="L190" s="389">
        <v>6786.67</v>
      </c>
      <c r="M190" s="389">
        <v>6786.67</v>
      </c>
      <c r="N190" s="389">
        <v>6786.67</v>
      </c>
      <c r="O190" s="389"/>
      <c r="P190" s="389"/>
      <c r="Q190" s="389"/>
      <c r="R190" s="389"/>
      <c r="S190" s="389"/>
      <c r="T190" s="389"/>
      <c r="U190" s="389"/>
      <c r="V190" s="389"/>
      <c r="W190" s="389">
        <f t="shared" si="19"/>
        <v>20360.010000000002</v>
      </c>
      <c r="X190" s="311"/>
      <c r="Y190" s="309"/>
      <c r="Z190" s="309"/>
      <c r="AA190" s="309"/>
    </row>
    <row r="191" spans="1:27" s="265" customFormat="1" ht="25.5">
      <c r="A191" s="238" t="s">
        <v>378</v>
      </c>
      <c r="B191" s="238" t="s">
        <v>147</v>
      </c>
      <c r="C191" s="238" t="s">
        <v>237</v>
      </c>
      <c r="D191" s="245">
        <v>64776.91</v>
      </c>
      <c r="E191" s="245">
        <v>64206.74</v>
      </c>
      <c r="F191" s="386" t="s">
        <v>2804</v>
      </c>
      <c r="G191" s="329"/>
      <c r="H191" s="329"/>
      <c r="I191" s="386" t="s">
        <v>2805</v>
      </c>
      <c r="J191" s="389">
        <f t="shared" si="20"/>
        <v>64206.74</v>
      </c>
      <c r="K191" s="389">
        <f>J191</f>
        <v>64206.74</v>
      </c>
      <c r="L191" s="389"/>
      <c r="M191" s="389"/>
      <c r="N191" s="389"/>
      <c r="O191" s="389"/>
      <c r="P191" s="389"/>
      <c r="Q191" s="389"/>
      <c r="R191" s="389"/>
      <c r="S191" s="389"/>
      <c r="T191" s="389"/>
      <c r="U191" s="389">
        <v>570.16</v>
      </c>
      <c r="V191" s="389"/>
      <c r="W191" s="389">
        <f t="shared" si="19"/>
        <v>64776.9</v>
      </c>
      <c r="X191" s="311"/>
      <c r="Y191" s="309"/>
      <c r="Z191" s="309"/>
      <c r="AA191" s="309"/>
    </row>
    <row r="192" spans="1:27" s="265" customFormat="1" ht="38.25">
      <c r="A192" s="238" t="s">
        <v>378</v>
      </c>
      <c r="B192" s="238" t="s">
        <v>147</v>
      </c>
      <c r="C192" s="238" t="s">
        <v>239</v>
      </c>
      <c r="D192" s="245">
        <v>201565.96</v>
      </c>
      <c r="E192" s="245">
        <v>0</v>
      </c>
      <c r="F192" s="386" t="s">
        <v>2806</v>
      </c>
      <c r="G192" s="314">
        <v>45043</v>
      </c>
      <c r="H192" s="314">
        <v>45103</v>
      </c>
      <c r="I192" s="386" t="s">
        <v>2807</v>
      </c>
      <c r="J192" s="389">
        <v>201565.96</v>
      </c>
      <c r="K192" s="389"/>
      <c r="L192" s="389"/>
      <c r="M192" s="389"/>
      <c r="N192" s="389"/>
      <c r="O192" s="389"/>
      <c r="P192" s="389"/>
      <c r="Q192" s="389">
        <f>J192</f>
        <v>201565.96</v>
      </c>
      <c r="R192" s="389"/>
      <c r="S192" s="389"/>
      <c r="T192" s="389"/>
      <c r="U192" s="389"/>
      <c r="V192" s="389"/>
      <c r="W192" s="389">
        <f t="shared" si="19"/>
        <v>201565.96</v>
      </c>
      <c r="X192" s="311"/>
      <c r="Y192" s="309"/>
      <c r="Z192" s="309"/>
      <c r="AA192" s="309"/>
    </row>
    <row r="193" spans="1:27" s="265" customFormat="1" ht="38.25">
      <c r="A193" s="238" t="s">
        <v>378</v>
      </c>
      <c r="B193" s="238" t="s">
        <v>165</v>
      </c>
      <c r="C193" s="238" t="s">
        <v>169</v>
      </c>
      <c r="D193" s="245">
        <v>3120</v>
      </c>
      <c r="E193" s="245">
        <v>3120</v>
      </c>
      <c r="F193" s="234" t="s">
        <v>2808</v>
      </c>
      <c r="G193" s="314">
        <v>45055</v>
      </c>
      <c r="H193" s="314">
        <v>45066</v>
      </c>
      <c r="I193" s="386" t="s">
        <v>2809</v>
      </c>
      <c r="J193" s="389">
        <v>3120</v>
      </c>
      <c r="K193" s="389"/>
      <c r="L193" s="389"/>
      <c r="M193" s="389"/>
      <c r="N193" s="389"/>
      <c r="O193" s="389">
        <f>J193</f>
        <v>3120</v>
      </c>
      <c r="P193" s="389"/>
      <c r="Q193" s="389"/>
      <c r="R193" s="389"/>
      <c r="S193" s="389"/>
      <c r="T193" s="389"/>
      <c r="U193" s="389"/>
      <c r="V193" s="389"/>
      <c r="W193" s="389">
        <f t="shared" si="19"/>
        <v>3120</v>
      </c>
      <c r="X193" s="311"/>
      <c r="Y193" s="309"/>
      <c r="Z193" s="309"/>
      <c r="AA193" s="309"/>
    </row>
    <row r="194" spans="1:27" s="265" customFormat="1" ht="38.25">
      <c r="A194" s="238" t="s">
        <v>378</v>
      </c>
      <c r="B194" s="238" t="s">
        <v>185</v>
      </c>
      <c r="C194" s="238" t="s">
        <v>148</v>
      </c>
      <c r="D194" s="245">
        <v>3000</v>
      </c>
      <c r="E194" s="245">
        <v>0</v>
      </c>
      <c r="F194" s="386" t="s">
        <v>2810</v>
      </c>
      <c r="G194" s="316">
        <v>45037</v>
      </c>
      <c r="H194" s="329" t="s">
        <v>2811</v>
      </c>
      <c r="I194" s="386" t="s">
        <v>2812</v>
      </c>
      <c r="J194" s="389">
        <v>3000</v>
      </c>
      <c r="K194" s="389"/>
      <c r="L194" s="389"/>
      <c r="M194" s="389"/>
      <c r="N194" s="389"/>
      <c r="O194" s="389"/>
      <c r="P194" s="389"/>
      <c r="Q194" s="389">
        <v>3000</v>
      </c>
      <c r="R194" s="389"/>
      <c r="S194" s="389"/>
      <c r="T194" s="389"/>
      <c r="U194" s="389"/>
      <c r="V194" s="389"/>
      <c r="W194" s="389">
        <f t="shared" si="19"/>
        <v>3000</v>
      </c>
      <c r="X194" s="311"/>
      <c r="Y194" s="309"/>
      <c r="Z194" s="309"/>
      <c r="AA194" s="309"/>
    </row>
    <row r="195" spans="1:27" s="265" customFormat="1" ht="25.5">
      <c r="A195" s="238" t="s">
        <v>378</v>
      </c>
      <c r="B195" s="238" t="s">
        <v>214</v>
      </c>
      <c r="C195" s="238" t="s">
        <v>140</v>
      </c>
      <c r="D195" s="245">
        <v>8680</v>
      </c>
      <c r="E195" s="245">
        <v>2680</v>
      </c>
      <c r="F195" s="386" t="s">
        <v>2803</v>
      </c>
      <c r="G195" s="314">
        <v>44979</v>
      </c>
      <c r="H195" s="239">
        <v>45260</v>
      </c>
      <c r="I195" s="386" t="s">
        <v>2803</v>
      </c>
      <c r="J195" s="389">
        <f t="shared" ref="J195:J196" si="21">D195</f>
        <v>8680</v>
      </c>
      <c r="K195" s="389">
        <v>0</v>
      </c>
      <c r="L195" s="389">
        <v>0</v>
      </c>
      <c r="M195" s="389">
        <v>280</v>
      </c>
      <c r="N195" s="389">
        <v>1200</v>
      </c>
      <c r="O195" s="389">
        <v>1200</v>
      </c>
      <c r="P195" s="389">
        <v>1200</v>
      </c>
      <c r="Q195" s="389">
        <v>1200</v>
      </c>
      <c r="R195" s="389">
        <v>1200</v>
      </c>
      <c r="S195" s="389">
        <v>1200</v>
      </c>
      <c r="T195" s="389">
        <v>1200</v>
      </c>
      <c r="U195" s="389"/>
      <c r="V195" s="389"/>
      <c r="W195" s="389">
        <f t="shared" si="19"/>
        <v>8680</v>
      </c>
      <c r="X195" s="311"/>
      <c r="Y195" s="309"/>
      <c r="Z195" s="309"/>
      <c r="AA195" s="309"/>
    </row>
    <row r="196" spans="1:27" s="265" customFormat="1" ht="25.5">
      <c r="A196" s="238" t="s">
        <v>378</v>
      </c>
      <c r="B196" s="238" t="s">
        <v>219</v>
      </c>
      <c r="C196" s="238" t="s">
        <v>140</v>
      </c>
      <c r="D196" s="245">
        <v>8680</v>
      </c>
      <c r="E196" s="245">
        <v>2680</v>
      </c>
      <c r="F196" s="386" t="s">
        <v>2803</v>
      </c>
      <c r="G196" s="314">
        <v>44979</v>
      </c>
      <c r="H196" s="314">
        <v>45199</v>
      </c>
      <c r="I196" s="386" t="s">
        <v>2803</v>
      </c>
      <c r="J196" s="389">
        <f t="shared" si="21"/>
        <v>8680</v>
      </c>
      <c r="K196" s="389">
        <v>0</v>
      </c>
      <c r="L196" s="389">
        <v>0</v>
      </c>
      <c r="M196" s="389">
        <v>280</v>
      </c>
      <c r="N196" s="389">
        <v>1200</v>
      </c>
      <c r="O196" s="389">
        <v>1200</v>
      </c>
      <c r="P196" s="389">
        <v>1200</v>
      </c>
      <c r="Q196" s="389">
        <v>1200</v>
      </c>
      <c r="R196" s="389">
        <v>1200</v>
      </c>
      <c r="S196" s="389">
        <v>1200</v>
      </c>
      <c r="T196" s="389">
        <v>1200</v>
      </c>
      <c r="U196" s="389"/>
      <c r="V196" s="389"/>
      <c r="W196" s="389">
        <f t="shared" ref="W196:W253" si="22">SUM(K196:V196)</f>
        <v>8680</v>
      </c>
      <c r="X196" s="311"/>
      <c r="Y196" s="309"/>
      <c r="Z196" s="309"/>
      <c r="AA196" s="309"/>
    </row>
    <row r="197" spans="1:27" s="265" customFormat="1" ht="25.5">
      <c r="A197" s="238" t="s">
        <v>396</v>
      </c>
      <c r="B197" s="238" t="s">
        <v>68</v>
      </c>
      <c r="C197" s="238" t="s">
        <v>70</v>
      </c>
      <c r="D197" s="310">
        <v>45000</v>
      </c>
      <c r="E197" s="310">
        <v>2117.2199999999998</v>
      </c>
      <c r="F197" s="234" t="s">
        <v>2813</v>
      </c>
      <c r="G197" s="240">
        <v>44927</v>
      </c>
      <c r="H197" s="240">
        <v>45291</v>
      </c>
      <c r="I197" s="234" t="s">
        <v>2814</v>
      </c>
      <c r="J197" s="395">
        <v>45000</v>
      </c>
      <c r="K197" s="395">
        <v>368.45</v>
      </c>
      <c r="L197" s="395">
        <v>570.78</v>
      </c>
      <c r="M197" s="395">
        <v>526.29999999999995</v>
      </c>
      <c r="N197" s="395">
        <v>556.59</v>
      </c>
      <c r="O197" s="395">
        <v>95.1</v>
      </c>
      <c r="P197" s="395">
        <v>600</v>
      </c>
      <c r="Q197" s="395">
        <v>20600</v>
      </c>
      <c r="R197" s="395">
        <v>600</v>
      </c>
      <c r="S197" s="395">
        <v>600</v>
      </c>
      <c r="T197" s="395">
        <v>600</v>
      </c>
      <c r="U197" s="395">
        <v>600</v>
      </c>
      <c r="V197" s="395">
        <v>19282.78</v>
      </c>
      <c r="W197" s="389">
        <f t="shared" si="22"/>
        <v>45000</v>
      </c>
      <c r="X197" s="309"/>
      <c r="Y197" s="309"/>
      <c r="Z197" s="309"/>
      <c r="AA197" s="309"/>
    </row>
    <row r="198" spans="1:27" s="265" customFormat="1" ht="25.5">
      <c r="A198" s="238" t="s">
        <v>396</v>
      </c>
      <c r="B198" s="238" t="s">
        <v>68</v>
      </c>
      <c r="C198" s="238" t="s">
        <v>72</v>
      </c>
      <c r="D198" s="310">
        <v>22000</v>
      </c>
      <c r="E198" s="310">
        <v>8532.67</v>
      </c>
      <c r="F198" s="234" t="s">
        <v>2815</v>
      </c>
      <c r="G198" s="240">
        <v>44927</v>
      </c>
      <c r="H198" s="240">
        <v>45291</v>
      </c>
      <c r="I198" s="234" t="s">
        <v>2814</v>
      </c>
      <c r="J198" s="395">
        <v>22000</v>
      </c>
      <c r="K198" s="395">
        <v>1787.82</v>
      </c>
      <c r="L198" s="395">
        <v>1431.13</v>
      </c>
      <c r="M198" s="395">
        <v>1549.36</v>
      </c>
      <c r="N198" s="395">
        <v>1763.76</v>
      </c>
      <c r="O198" s="395">
        <v>2000.6</v>
      </c>
      <c r="P198" s="395">
        <v>1923.9</v>
      </c>
      <c r="Q198" s="395">
        <v>1923.9</v>
      </c>
      <c r="R198" s="395">
        <v>1923.9</v>
      </c>
      <c r="S198" s="395">
        <v>1923.9</v>
      </c>
      <c r="T198" s="395">
        <v>1923.9</v>
      </c>
      <c r="U198" s="395">
        <v>1923.9</v>
      </c>
      <c r="V198" s="395">
        <v>1923.93</v>
      </c>
      <c r="W198" s="389">
        <f t="shared" si="22"/>
        <v>22000</v>
      </c>
      <c r="X198" s="309"/>
      <c r="Y198" s="309"/>
      <c r="Z198" s="309"/>
      <c r="AA198" s="309"/>
    </row>
    <row r="199" spans="1:27" s="265" customFormat="1" ht="25.5">
      <c r="A199" s="238" t="s">
        <v>396</v>
      </c>
      <c r="B199" s="238" t="s">
        <v>68</v>
      </c>
      <c r="C199" s="238" t="s">
        <v>74</v>
      </c>
      <c r="D199" s="310">
        <v>880</v>
      </c>
      <c r="E199" s="310">
        <v>186</v>
      </c>
      <c r="F199" s="234" t="s">
        <v>2816</v>
      </c>
      <c r="G199" s="240">
        <v>44927</v>
      </c>
      <c r="H199" s="240">
        <v>45291</v>
      </c>
      <c r="I199" s="234" t="s">
        <v>2814</v>
      </c>
      <c r="J199" s="395">
        <v>880</v>
      </c>
      <c r="K199" s="395">
        <v>37.200000000000003</v>
      </c>
      <c r="L199" s="395">
        <v>37.200000000000003</v>
      </c>
      <c r="M199" s="395">
        <v>37.200000000000003</v>
      </c>
      <c r="N199" s="395">
        <v>37.200000000000003</v>
      </c>
      <c r="O199" s="395">
        <v>37.200000000000003</v>
      </c>
      <c r="P199" s="395">
        <v>94</v>
      </c>
      <c r="Q199" s="395">
        <v>100</v>
      </c>
      <c r="R199" s="395">
        <v>100</v>
      </c>
      <c r="S199" s="395">
        <v>100</v>
      </c>
      <c r="T199" s="395">
        <v>100</v>
      </c>
      <c r="U199" s="395">
        <v>100</v>
      </c>
      <c r="V199" s="395">
        <v>100</v>
      </c>
      <c r="W199" s="389">
        <f t="shared" si="22"/>
        <v>880</v>
      </c>
      <c r="X199" s="309"/>
      <c r="Y199" s="309"/>
      <c r="Z199" s="309"/>
      <c r="AA199" s="309"/>
    </row>
    <row r="200" spans="1:27" s="265" customFormat="1" ht="25.5">
      <c r="A200" s="238" t="s">
        <v>396</v>
      </c>
      <c r="B200" s="238" t="s">
        <v>68</v>
      </c>
      <c r="C200" s="238" t="s">
        <v>74</v>
      </c>
      <c r="D200" s="310">
        <v>1122</v>
      </c>
      <c r="E200" s="310">
        <v>0</v>
      </c>
      <c r="F200" s="234" t="s">
        <v>2817</v>
      </c>
      <c r="G200" s="240">
        <v>44924</v>
      </c>
      <c r="H200" s="452" t="s">
        <v>2261</v>
      </c>
      <c r="I200" s="234" t="s">
        <v>2818</v>
      </c>
      <c r="J200" s="395">
        <v>1122</v>
      </c>
      <c r="K200" s="395">
        <v>0</v>
      </c>
      <c r="L200" s="395">
        <v>0</v>
      </c>
      <c r="M200" s="395">
        <v>0</v>
      </c>
      <c r="N200" s="395">
        <v>0</v>
      </c>
      <c r="O200" s="395">
        <v>0</v>
      </c>
      <c r="P200" s="395">
        <v>561</v>
      </c>
      <c r="Q200" s="395">
        <v>93.5</v>
      </c>
      <c r="R200" s="395">
        <v>93.5</v>
      </c>
      <c r="S200" s="395">
        <v>93.5</v>
      </c>
      <c r="T200" s="395">
        <v>93.5</v>
      </c>
      <c r="U200" s="395">
        <v>93.5</v>
      </c>
      <c r="V200" s="395">
        <v>93.5</v>
      </c>
      <c r="W200" s="389">
        <f t="shared" si="22"/>
        <v>1122</v>
      </c>
      <c r="X200" s="309"/>
      <c r="Y200" s="309"/>
      <c r="Z200" s="309"/>
      <c r="AA200" s="309"/>
    </row>
    <row r="201" spans="1:27" s="265" customFormat="1" ht="25.5">
      <c r="A201" s="238" t="s">
        <v>396</v>
      </c>
      <c r="B201" s="238" t="s">
        <v>68</v>
      </c>
      <c r="C201" s="238" t="s">
        <v>82</v>
      </c>
      <c r="D201" s="310">
        <v>539020.93000000005</v>
      </c>
      <c r="E201" s="310">
        <v>174682.71</v>
      </c>
      <c r="F201" s="234" t="s">
        <v>2819</v>
      </c>
      <c r="G201" s="240">
        <v>44907</v>
      </c>
      <c r="H201" s="452" t="s">
        <v>2293</v>
      </c>
      <c r="I201" s="234" t="s">
        <v>2820</v>
      </c>
      <c r="J201" s="395">
        <v>546507.32999999996</v>
      </c>
      <c r="K201" s="395">
        <v>0</v>
      </c>
      <c r="L201" s="395">
        <v>0</v>
      </c>
      <c r="M201" s="395">
        <v>38055.870000000003</v>
      </c>
      <c r="N201" s="395">
        <v>45542.28</v>
      </c>
      <c r="O201" s="395">
        <v>91084.56</v>
      </c>
      <c r="P201" s="395">
        <v>45542.28</v>
      </c>
      <c r="Q201" s="395">
        <v>45542.28</v>
      </c>
      <c r="R201" s="395">
        <v>45542.28</v>
      </c>
      <c r="S201" s="395">
        <v>45542.28</v>
      </c>
      <c r="T201" s="395">
        <v>45542.28</v>
      </c>
      <c r="U201" s="395">
        <v>45542.28</v>
      </c>
      <c r="V201" s="395">
        <v>91084.54</v>
      </c>
      <c r="W201" s="389">
        <f t="shared" si="22"/>
        <v>539020.93000000017</v>
      </c>
      <c r="X201" s="309"/>
      <c r="Y201" s="309"/>
      <c r="Z201" s="309"/>
      <c r="AA201" s="309"/>
    </row>
    <row r="202" spans="1:27" s="265" customFormat="1" ht="25.5">
      <c r="A202" s="238" t="s">
        <v>396</v>
      </c>
      <c r="B202" s="238" t="s">
        <v>68</v>
      </c>
      <c r="C202" s="238" t="s">
        <v>84</v>
      </c>
      <c r="D202" s="310">
        <v>173437.92</v>
      </c>
      <c r="E202" s="310">
        <v>57812.639999999999</v>
      </c>
      <c r="F202" s="234" t="s">
        <v>2821</v>
      </c>
      <c r="G202" s="240">
        <v>44907</v>
      </c>
      <c r="H202" s="452" t="s">
        <v>2293</v>
      </c>
      <c r="I202" s="234" t="s">
        <v>2822</v>
      </c>
      <c r="J202" s="395">
        <v>173437.92</v>
      </c>
      <c r="K202" s="395">
        <v>0</v>
      </c>
      <c r="L202" s="395">
        <v>0</v>
      </c>
      <c r="M202" s="395">
        <v>28906.32</v>
      </c>
      <c r="N202" s="395">
        <v>14453.16</v>
      </c>
      <c r="O202" s="395">
        <v>14453.16</v>
      </c>
      <c r="P202" s="395">
        <v>14453.16</v>
      </c>
      <c r="Q202" s="395">
        <v>14453.16</v>
      </c>
      <c r="R202" s="395">
        <v>14453.16</v>
      </c>
      <c r="S202" s="395">
        <v>14453.16</v>
      </c>
      <c r="T202" s="395">
        <v>14453.16</v>
      </c>
      <c r="U202" s="395">
        <v>14453.16</v>
      </c>
      <c r="V202" s="395">
        <v>28906.32</v>
      </c>
      <c r="W202" s="389">
        <f t="shared" si="22"/>
        <v>173437.92</v>
      </c>
      <c r="X202" s="309"/>
      <c r="Y202" s="309"/>
      <c r="Z202" s="309"/>
      <c r="AA202" s="309"/>
    </row>
    <row r="203" spans="1:27" s="265" customFormat="1" ht="25.5">
      <c r="A203" s="238" t="s">
        <v>396</v>
      </c>
      <c r="B203" s="238" t="s">
        <v>68</v>
      </c>
      <c r="C203" s="238" t="s">
        <v>86</v>
      </c>
      <c r="D203" s="310">
        <v>6300</v>
      </c>
      <c r="E203" s="310">
        <v>6300</v>
      </c>
      <c r="F203" s="234" t="s">
        <v>2823</v>
      </c>
      <c r="G203" s="240">
        <v>44939</v>
      </c>
      <c r="H203" s="452" t="s">
        <v>2824</v>
      </c>
      <c r="I203" s="234" t="s">
        <v>2825</v>
      </c>
      <c r="J203" s="395">
        <v>6300</v>
      </c>
      <c r="K203" s="395">
        <v>6300</v>
      </c>
      <c r="L203" s="395">
        <v>0</v>
      </c>
      <c r="M203" s="395">
        <v>0</v>
      </c>
      <c r="N203" s="395">
        <v>0</v>
      </c>
      <c r="O203" s="395">
        <v>0</v>
      </c>
      <c r="P203" s="395">
        <v>0</v>
      </c>
      <c r="Q203" s="395">
        <v>0</v>
      </c>
      <c r="R203" s="395">
        <v>0</v>
      </c>
      <c r="S203" s="395">
        <v>0</v>
      </c>
      <c r="T203" s="395">
        <v>0</v>
      </c>
      <c r="U203" s="395">
        <v>0</v>
      </c>
      <c r="V203" s="395">
        <v>0</v>
      </c>
      <c r="W203" s="389">
        <f t="shared" si="22"/>
        <v>6300</v>
      </c>
      <c r="X203" s="309"/>
      <c r="Y203" s="309"/>
      <c r="Z203" s="309"/>
      <c r="AA203" s="309"/>
    </row>
    <row r="204" spans="1:27" s="265" customFormat="1" ht="25.5">
      <c r="A204" s="238" t="s">
        <v>396</v>
      </c>
      <c r="B204" s="238" t="s">
        <v>68</v>
      </c>
      <c r="C204" s="238" t="s">
        <v>94</v>
      </c>
      <c r="D204" s="310">
        <v>3985</v>
      </c>
      <c r="E204" s="310">
        <v>3985</v>
      </c>
      <c r="F204" s="234" t="s">
        <v>2826</v>
      </c>
      <c r="G204" s="240">
        <v>44925</v>
      </c>
      <c r="H204" s="452" t="s">
        <v>2827</v>
      </c>
      <c r="I204" s="234" t="s">
        <v>2828</v>
      </c>
      <c r="J204" s="395">
        <v>8975</v>
      </c>
      <c r="K204" s="395">
        <v>0</v>
      </c>
      <c r="L204" s="395">
        <v>0</v>
      </c>
      <c r="M204" s="395">
        <v>3985</v>
      </c>
      <c r="N204" s="395">
        <v>0</v>
      </c>
      <c r="O204" s="395">
        <v>0</v>
      </c>
      <c r="P204" s="395">
        <v>0</v>
      </c>
      <c r="Q204" s="395">
        <v>0</v>
      </c>
      <c r="R204" s="395">
        <v>0</v>
      </c>
      <c r="S204" s="395">
        <v>0</v>
      </c>
      <c r="T204" s="395">
        <v>0</v>
      </c>
      <c r="U204" s="395">
        <v>0</v>
      </c>
      <c r="V204" s="395">
        <v>0</v>
      </c>
      <c r="W204" s="389">
        <f t="shared" si="22"/>
        <v>3985</v>
      </c>
      <c r="X204" s="309"/>
      <c r="Y204" s="309"/>
      <c r="Z204" s="309"/>
      <c r="AA204" s="309"/>
    </row>
    <row r="205" spans="1:27" s="265" customFormat="1" ht="25.5">
      <c r="A205" s="238" t="s">
        <v>396</v>
      </c>
      <c r="B205" s="238" t="s">
        <v>68</v>
      </c>
      <c r="C205" s="238" t="s">
        <v>96</v>
      </c>
      <c r="D205" s="310">
        <v>30800</v>
      </c>
      <c r="E205" s="310">
        <v>8400</v>
      </c>
      <c r="F205" s="234" t="s">
        <v>2829</v>
      </c>
      <c r="G205" s="240">
        <v>44970</v>
      </c>
      <c r="H205" s="452" t="s">
        <v>2830</v>
      </c>
      <c r="I205" s="234" t="s">
        <v>2831</v>
      </c>
      <c r="J205" s="395">
        <v>30800</v>
      </c>
      <c r="K205" s="395">
        <v>0</v>
      </c>
      <c r="L205" s="395">
        <v>0</v>
      </c>
      <c r="M205" s="395">
        <v>0</v>
      </c>
      <c r="N205" s="395">
        <v>5600</v>
      </c>
      <c r="O205" s="395">
        <v>2800</v>
      </c>
      <c r="P205" s="395">
        <v>5600</v>
      </c>
      <c r="Q205" s="395">
        <v>2800</v>
      </c>
      <c r="R205" s="395">
        <v>2800</v>
      </c>
      <c r="S205" s="395">
        <v>2800</v>
      </c>
      <c r="T205" s="395">
        <v>2800</v>
      </c>
      <c r="U205" s="395">
        <v>2800</v>
      </c>
      <c r="V205" s="395">
        <v>2800</v>
      </c>
      <c r="W205" s="389">
        <f t="shared" si="22"/>
        <v>30800</v>
      </c>
      <c r="X205" s="309"/>
      <c r="Y205" s="309"/>
      <c r="Z205" s="309"/>
      <c r="AA205" s="309"/>
    </row>
    <row r="206" spans="1:27" s="265" customFormat="1" ht="25.5">
      <c r="A206" s="238" t="s">
        <v>396</v>
      </c>
      <c r="B206" s="238" t="s">
        <v>68</v>
      </c>
      <c r="C206" s="238" t="s">
        <v>96</v>
      </c>
      <c r="D206" s="310">
        <v>30800</v>
      </c>
      <c r="E206" s="310">
        <v>0</v>
      </c>
      <c r="F206" s="234" t="s">
        <v>2832</v>
      </c>
      <c r="G206" s="240">
        <v>44970</v>
      </c>
      <c r="H206" s="452" t="s">
        <v>2830</v>
      </c>
      <c r="I206" s="234" t="s">
        <v>2833</v>
      </c>
      <c r="J206" s="395">
        <v>30800</v>
      </c>
      <c r="K206" s="395">
        <v>0</v>
      </c>
      <c r="L206" s="395">
        <v>0</v>
      </c>
      <c r="M206" s="395">
        <v>0</v>
      </c>
      <c r="N206" s="395">
        <v>0</v>
      </c>
      <c r="O206" s="395">
        <v>0</v>
      </c>
      <c r="P206" s="395">
        <v>14000</v>
      </c>
      <c r="Q206" s="395">
        <v>2800</v>
      </c>
      <c r="R206" s="395">
        <v>2800</v>
      </c>
      <c r="S206" s="395">
        <v>2800</v>
      </c>
      <c r="T206" s="395">
        <v>2800</v>
      </c>
      <c r="U206" s="395">
        <v>2800</v>
      </c>
      <c r="V206" s="395">
        <v>2800</v>
      </c>
      <c r="W206" s="389">
        <f t="shared" si="22"/>
        <v>30800</v>
      </c>
      <c r="X206" s="309"/>
      <c r="Y206" s="309"/>
      <c r="Z206" s="309"/>
      <c r="AA206" s="309"/>
    </row>
    <row r="207" spans="1:27" s="265" customFormat="1" ht="25.5">
      <c r="A207" s="238" t="s">
        <v>396</v>
      </c>
      <c r="B207" s="238" t="s">
        <v>68</v>
      </c>
      <c r="C207" s="238" t="s">
        <v>96</v>
      </c>
      <c r="D207" s="310">
        <v>30800</v>
      </c>
      <c r="E207" s="310">
        <v>2800</v>
      </c>
      <c r="F207" s="234" t="s">
        <v>2834</v>
      </c>
      <c r="G207" s="240">
        <v>44970</v>
      </c>
      <c r="H207" s="452" t="s">
        <v>2830</v>
      </c>
      <c r="I207" s="234" t="s">
        <v>2835</v>
      </c>
      <c r="J207" s="395">
        <v>30800</v>
      </c>
      <c r="K207" s="395">
        <v>0</v>
      </c>
      <c r="L207" s="395">
        <v>0</v>
      </c>
      <c r="M207" s="395">
        <v>0</v>
      </c>
      <c r="N207" s="395">
        <v>0</v>
      </c>
      <c r="O207" s="395">
        <v>2800</v>
      </c>
      <c r="P207" s="395">
        <v>11200</v>
      </c>
      <c r="Q207" s="395">
        <v>2800</v>
      </c>
      <c r="R207" s="395">
        <v>2800</v>
      </c>
      <c r="S207" s="395">
        <v>2800</v>
      </c>
      <c r="T207" s="395">
        <v>2800</v>
      </c>
      <c r="U207" s="395">
        <v>2800</v>
      </c>
      <c r="V207" s="395">
        <v>2800</v>
      </c>
      <c r="W207" s="389">
        <f t="shared" si="22"/>
        <v>30800</v>
      </c>
      <c r="X207" s="309"/>
      <c r="Y207" s="309"/>
      <c r="Z207" s="309"/>
      <c r="AA207" s="309"/>
    </row>
    <row r="208" spans="1:27" s="265" customFormat="1" ht="25.5">
      <c r="A208" s="238" t="s">
        <v>396</v>
      </c>
      <c r="B208" s="238" t="s">
        <v>68</v>
      </c>
      <c r="C208" s="238" t="s">
        <v>96</v>
      </c>
      <c r="D208" s="310">
        <v>21945</v>
      </c>
      <c r="E208" s="310">
        <v>3990</v>
      </c>
      <c r="F208" s="234" t="s">
        <v>2836</v>
      </c>
      <c r="G208" s="240">
        <v>44970</v>
      </c>
      <c r="H208" s="452" t="s">
        <v>2830</v>
      </c>
      <c r="I208" s="234" t="s">
        <v>2837</v>
      </c>
      <c r="J208" s="395">
        <v>21945</v>
      </c>
      <c r="K208" s="395">
        <v>0</v>
      </c>
      <c r="L208" s="395">
        <v>0</v>
      </c>
      <c r="M208" s="395">
        <v>0</v>
      </c>
      <c r="N208" s="395">
        <v>3990</v>
      </c>
      <c r="O208" s="395">
        <v>0</v>
      </c>
      <c r="P208" s="395">
        <v>5985</v>
      </c>
      <c r="Q208" s="395">
        <v>1995</v>
      </c>
      <c r="R208" s="395">
        <v>1995</v>
      </c>
      <c r="S208" s="395">
        <v>1995</v>
      </c>
      <c r="T208" s="395">
        <v>1995</v>
      </c>
      <c r="U208" s="395">
        <v>1995</v>
      </c>
      <c r="V208" s="395">
        <v>1995</v>
      </c>
      <c r="W208" s="389">
        <f t="shared" si="22"/>
        <v>21945</v>
      </c>
      <c r="X208" s="309"/>
      <c r="Y208" s="309"/>
      <c r="Z208" s="309"/>
      <c r="AA208" s="309"/>
    </row>
    <row r="209" spans="1:27" s="265" customFormat="1" ht="25.5">
      <c r="A209" s="238" t="s">
        <v>396</v>
      </c>
      <c r="B209" s="238" t="s">
        <v>68</v>
      </c>
      <c r="C209" s="238" t="s">
        <v>96</v>
      </c>
      <c r="D209" s="310">
        <v>23100</v>
      </c>
      <c r="E209" s="310">
        <v>0</v>
      </c>
      <c r="F209" s="234" t="s">
        <v>2838</v>
      </c>
      <c r="G209" s="240">
        <v>44970</v>
      </c>
      <c r="H209" s="452" t="s">
        <v>2830</v>
      </c>
      <c r="I209" s="234" t="s">
        <v>2839</v>
      </c>
      <c r="J209" s="395">
        <v>23100</v>
      </c>
      <c r="K209" s="395">
        <v>0</v>
      </c>
      <c r="L209" s="395">
        <v>0</v>
      </c>
      <c r="M209" s="395">
        <v>0</v>
      </c>
      <c r="N209" s="395">
        <v>0</v>
      </c>
      <c r="O209" s="395">
        <v>0</v>
      </c>
      <c r="P209" s="395">
        <v>10500</v>
      </c>
      <c r="Q209" s="395">
        <v>2100</v>
      </c>
      <c r="R209" s="395">
        <v>2100</v>
      </c>
      <c r="S209" s="395">
        <v>2100</v>
      </c>
      <c r="T209" s="395">
        <v>2100</v>
      </c>
      <c r="U209" s="395">
        <v>2100</v>
      </c>
      <c r="V209" s="395">
        <v>2100</v>
      </c>
      <c r="W209" s="389">
        <f t="shared" si="22"/>
        <v>23100</v>
      </c>
      <c r="X209" s="309"/>
      <c r="Y209" s="309"/>
      <c r="Z209" s="309"/>
      <c r="AA209" s="309"/>
    </row>
    <row r="210" spans="1:27" s="265" customFormat="1" ht="25.5">
      <c r="A210" s="238" t="s">
        <v>396</v>
      </c>
      <c r="B210" s="238" t="s">
        <v>68</v>
      </c>
      <c r="C210" s="238" t="s">
        <v>306</v>
      </c>
      <c r="D210" s="310">
        <v>9026</v>
      </c>
      <c r="E210" s="310">
        <v>9026</v>
      </c>
      <c r="F210" s="234" t="s">
        <v>2840</v>
      </c>
      <c r="G210" s="240">
        <v>44927</v>
      </c>
      <c r="H210" s="240">
        <v>45291</v>
      </c>
      <c r="I210" s="234" t="s">
        <v>2841</v>
      </c>
      <c r="J210" s="395">
        <v>31678.240000000002</v>
      </c>
      <c r="K210" s="395">
        <v>2054.9499999999998</v>
      </c>
      <c r="L210" s="395">
        <v>1751.2</v>
      </c>
      <c r="M210" s="395">
        <v>1739.95</v>
      </c>
      <c r="N210" s="395">
        <v>1739.95</v>
      </c>
      <c r="O210" s="395">
        <v>1739.95</v>
      </c>
      <c r="P210" s="395">
        <v>1739.95</v>
      </c>
      <c r="Q210" s="395">
        <v>1739.95</v>
      </c>
      <c r="R210" s="395">
        <v>1739.95</v>
      </c>
      <c r="S210" s="395">
        <v>1739.95</v>
      </c>
      <c r="T210" s="395">
        <v>1739.95</v>
      </c>
      <c r="U210" s="395">
        <v>1739.95</v>
      </c>
      <c r="V210" s="395">
        <v>12212.54</v>
      </c>
      <c r="W210" s="389">
        <f t="shared" si="22"/>
        <v>31678.240000000005</v>
      </c>
      <c r="X210" s="309"/>
      <c r="Y210" s="309"/>
      <c r="Z210" s="309"/>
      <c r="AA210" s="309"/>
    </row>
    <row r="211" spans="1:27" s="265" customFormat="1" ht="25.5">
      <c r="A211" s="238" t="s">
        <v>396</v>
      </c>
      <c r="B211" s="238" t="s">
        <v>68</v>
      </c>
      <c r="C211" s="238" t="s">
        <v>104</v>
      </c>
      <c r="D211" s="310">
        <v>1072</v>
      </c>
      <c r="E211" s="310">
        <v>1072</v>
      </c>
      <c r="F211" s="234" t="s">
        <v>2826</v>
      </c>
      <c r="G211" s="240">
        <v>44925</v>
      </c>
      <c r="H211" s="452" t="s">
        <v>2827</v>
      </c>
      <c r="I211" s="234" t="s">
        <v>2828</v>
      </c>
      <c r="J211" s="395">
        <v>1072</v>
      </c>
      <c r="K211" s="395">
        <v>0</v>
      </c>
      <c r="L211" s="395">
        <v>0</v>
      </c>
      <c r="M211" s="395">
        <v>1072</v>
      </c>
      <c r="N211" s="395">
        <v>0</v>
      </c>
      <c r="O211" s="395">
        <v>0</v>
      </c>
      <c r="P211" s="395">
        <v>0</v>
      </c>
      <c r="Q211" s="395">
        <v>0</v>
      </c>
      <c r="R211" s="395">
        <v>0</v>
      </c>
      <c r="S211" s="395">
        <v>0</v>
      </c>
      <c r="T211" s="395">
        <v>0</v>
      </c>
      <c r="U211" s="395">
        <v>0</v>
      </c>
      <c r="V211" s="395">
        <v>0</v>
      </c>
      <c r="W211" s="389">
        <f t="shared" si="22"/>
        <v>1072</v>
      </c>
      <c r="X211" s="309"/>
      <c r="Y211" s="309"/>
      <c r="Z211" s="309"/>
      <c r="AA211" s="309"/>
    </row>
    <row r="212" spans="1:27" s="265" customFormat="1" ht="25.5">
      <c r="A212" s="238" t="s">
        <v>396</v>
      </c>
      <c r="B212" s="238" t="s">
        <v>68</v>
      </c>
      <c r="C212" s="238" t="s">
        <v>112</v>
      </c>
      <c r="D212" s="310">
        <v>3918</v>
      </c>
      <c r="E212" s="310">
        <v>3918</v>
      </c>
      <c r="F212" s="234" t="s">
        <v>2826</v>
      </c>
      <c r="G212" s="240">
        <v>44925</v>
      </c>
      <c r="H212" s="452" t="s">
        <v>2827</v>
      </c>
      <c r="I212" s="234" t="s">
        <v>2828</v>
      </c>
      <c r="J212" s="395">
        <v>3918</v>
      </c>
      <c r="K212" s="395">
        <v>0</v>
      </c>
      <c r="L212" s="395">
        <v>0</v>
      </c>
      <c r="M212" s="395">
        <v>3918</v>
      </c>
      <c r="N212" s="395">
        <v>0</v>
      </c>
      <c r="O212" s="395">
        <v>0</v>
      </c>
      <c r="P212" s="395">
        <v>0</v>
      </c>
      <c r="Q212" s="395">
        <v>0</v>
      </c>
      <c r="R212" s="395">
        <v>0</v>
      </c>
      <c r="S212" s="395">
        <v>0</v>
      </c>
      <c r="T212" s="395">
        <v>0</v>
      </c>
      <c r="U212" s="395">
        <v>0</v>
      </c>
      <c r="V212" s="395">
        <v>0</v>
      </c>
      <c r="W212" s="389">
        <f t="shared" si="22"/>
        <v>3918</v>
      </c>
      <c r="X212" s="309"/>
      <c r="Y212" s="309"/>
      <c r="Z212" s="309"/>
      <c r="AA212" s="309"/>
    </row>
    <row r="213" spans="1:27" s="265" customFormat="1" ht="25.5">
      <c r="A213" s="238" t="s">
        <v>396</v>
      </c>
      <c r="B213" s="238" t="s">
        <v>68</v>
      </c>
      <c r="C213" s="238" t="s">
        <v>116</v>
      </c>
      <c r="D213" s="310">
        <v>3127.69</v>
      </c>
      <c r="E213" s="310">
        <v>3063.13</v>
      </c>
      <c r="F213" s="234" t="s">
        <v>2842</v>
      </c>
      <c r="G213" s="452" t="s">
        <v>2842</v>
      </c>
      <c r="H213" s="452" t="s">
        <v>2842</v>
      </c>
      <c r="I213" s="234" t="s">
        <v>2843</v>
      </c>
      <c r="J213" s="395">
        <v>3063.13</v>
      </c>
      <c r="K213" s="395">
        <v>0</v>
      </c>
      <c r="L213" s="395">
        <v>0</v>
      </c>
      <c r="M213" s="395">
        <v>0</v>
      </c>
      <c r="N213" s="395">
        <v>0</v>
      </c>
      <c r="O213" s="395">
        <v>3063.13</v>
      </c>
      <c r="P213" s="395">
        <v>0</v>
      </c>
      <c r="Q213" s="395">
        <v>0</v>
      </c>
      <c r="R213" s="395">
        <v>0</v>
      </c>
      <c r="S213" s="395">
        <v>0</v>
      </c>
      <c r="T213" s="395">
        <v>0</v>
      </c>
      <c r="U213" s="395">
        <v>0</v>
      </c>
      <c r="V213" s="395">
        <v>0</v>
      </c>
      <c r="W213" s="389">
        <f t="shared" si="22"/>
        <v>3063.13</v>
      </c>
      <c r="X213" s="309"/>
      <c r="Y213" s="309"/>
      <c r="Z213" s="309"/>
      <c r="AA213" s="309"/>
    </row>
    <row r="214" spans="1:27" s="265" customFormat="1" ht="38.25">
      <c r="A214" s="238" t="s">
        <v>396</v>
      </c>
      <c r="B214" s="238" t="s">
        <v>68</v>
      </c>
      <c r="C214" s="238" t="s">
        <v>245</v>
      </c>
      <c r="D214" s="310">
        <v>2180</v>
      </c>
      <c r="E214" s="310">
        <v>2180</v>
      </c>
      <c r="F214" s="234" t="s">
        <v>2844</v>
      </c>
      <c r="G214" s="240">
        <v>45035</v>
      </c>
      <c r="H214" s="452" t="s">
        <v>2845</v>
      </c>
      <c r="I214" s="234" t="s">
        <v>2846</v>
      </c>
      <c r="J214" s="395">
        <v>2180</v>
      </c>
      <c r="K214" s="395">
        <v>0</v>
      </c>
      <c r="L214" s="395">
        <v>0</v>
      </c>
      <c r="M214" s="395">
        <v>0</v>
      </c>
      <c r="N214" s="395">
        <v>0</v>
      </c>
      <c r="O214" s="395">
        <v>2180</v>
      </c>
      <c r="P214" s="395">
        <v>0</v>
      </c>
      <c r="Q214" s="395">
        <v>0</v>
      </c>
      <c r="R214" s="395">
        <v>0</v>
      </c>
      <c r="S214" s="395">
        <v>0</v>
      </c>
      <c r="T214" s="395">
        <v>0</v>
      </c>
      <c r="U214" s="395">
        <v>0</v>
      </c>
      <c r="V214" s="395">
        <v>0</v>
      </c>
      <c r="W214" s="389">
        <f t="shared" si="22"/>
        <v>2180</v>
      </c>
      <c r="X214" s="309"/>
      <c r="Y214" s="309"/>
      <c r="Z214" s="309"/>
      <c r="AA214" s="309"/>
    </row>
    <row r="215" spans="1:27" s="265" customFormat="1" ht="25.5">
      <c r="A215" s="238" t="s">
        <v>396</v>
      </c>
      <c r="B215" s="238" t="s">
        <v>135</v>
      </c>
      <c r="C215" s="238" t="s">
        <v>140</v>
      </c>
      <c r="D215" s="310">
        <v>47578.26</v>
      </c>
      <c r="E215" s="310">
        <v>9600.26</v>
      </c>
      <c r="F215" s="234" t="s">
        <v>2847</v>
      </c>
      <c r="G215" s="452" t="s">
        <v>2848</v>
      </c>
      <c r="H215" s="240">
        <v>45138</v>
      </c>
      <c r="I215" s="234" t="s">
        <v>2849</v>
      </c>
      <c r="J215" s="395">
        <v>47578.26</v>
      </c>
      <c r="K215" s="395">
        <v>0</v>
      </c>
      <c r="L215" s="395">
        <v>0</v>
      </c>
      <c r="M215" s="395">
        <v>0</v>
      </c>
      <c r="N215" s="395">
        <v>0</v>
      </c>
      <c r="O215" s="395">
        <v>9600.26</v>
      </c>
      <c r="P215" s="395">
        <v>12606</v>
      </c>
      <c r="Q215" s="395">
        <v>12686</v>
      </c>
      <c r="R215" s="395">
        <v>12686</v>
      </c>
      <c r="S215" s="395">
        <v>0</v>
      </c>
      <c r="T215" s="395">
        <v>0</v>
      </c>
      <c r="U215" s="395">
        <v>0</v>
      </c>
      <c r="V215" s="395">
        <v>0</v>
      </c>
      <c r="W215" s="389">
        <f t="shared" si="22"/>
        <v>47578.26</v>
      </c>
      <c r="X215" s="309"/>
      <c r="Y215" s="309"/>
      <c r="Z215" s="309"/>
      <c r="AA215" s="309"/>
    </row>
    <row r="216" spans="1:27" s="265" customFormat="1" ht="25.5">
      <c r="A216" s="238" t="s">
        <v>396</v>
      </c>
      <c r="B216" s="238" t="s">
        <v>135</v>
      </c>
      <c r="C216" s="238" t="s">
        <v>239</v>
      </c>
      <c r="D216" s="310">
        <v>159000</v>
      </c>
      <c r="E216" s="310">
        <v>0</v>
      </c>
      <c r="F216" s="234" t="s">
        <v>2850</v>
      </c>
      <c r="G216" s="240">
        <v>45016</v>
      </c>
      <c r="H216" s="452" t="s">
        <v>2851</v>
      </c>
      <c r="I216" s="234" t="s">
        <v>2852</v>
      </c>
      <c r="J216" s="395">
        <v>159000</v>
      </c>
      <c r="K216" s="395">
        <v>0</v>
      </c>
      <c r="L216" s="395">
        <v>0</v>
      </c>
      <c r="M216" s="395">
        <v>0</v>
      </c>
      <c r="N216" s="395">
        <v>0</v>
      </c>
      <c r="O216" s="395">
        <v>0</v>
      </c>
      <c r="P216" s="395">
        <v>159000</v>
      </c>
      <c r="Q216" s="395">
        <v>0</v>
      </c>
      <c r="R216" s="395">
        <v>0</v>
      </c>
      <c r="S216" s="395">
        <v>0</v>
      </c>
      <c r="T216" s="395">
        <v>0</v>
      </c>
      <c r="U216" s="395">
        <v>0</v>
      </c>
      <c r="V216" s="395">
        <v>0</v>
      </c>
      <c r="W216" s="389">
        <f t="shared" si="22"/>
        <v>159000</v>
      </c>
      <c r="X216" s="309"/>
      <c r="Y216" s="309"/>
      <c r="Z216" s="309"/>
      <c r="AA216" s="309"/>
    </row>
    <row r="217" spans="1:27" s="265" customFormat="1" ht="25.5">
      <c r="A217" s="238" t="s">
        <v>396</v>
      </c>
      <c r="B217" s="238" t="s">
        <v>135</v>
      </c>
      <c r="C217" s="238" t="s">
        <v>239</v>
      </c>
      <c r="D217" s="310">
        <v>72000</v>
      </c>
      <c r="E217" s="310">
        <v>0</v>
      </c>
      <c r="F217" s="234" t="s">
        <v>2853</v>
      </c>
      <c r="G217" s="240">
        <v>45027</v>
      </c>
      <c r="H217" s="452" t="s">
        <v>2851</v>
      </c>
      <c r="I217" s="234" t="s">
        <v>2854</v>
      </c>
      <c r="J217" s="395">
        <v>72000</v>
      </c>
      <c r="K217" s="395">
        <v>0</v>
      </c>
      <c r="L217" s="395">
        <v>0</v>
      </c>
      <c r="M217" s="395">
        <v>0</v>
      </c>
      <c r="N217" s="395">
        <v>0</v>
      </c>
      <c r="O217" s="395">
        <v>0</v>
      </c>
      <c r="P217" s="395">
        <v>72000</v>
      </c>
      <c r="Q217" s="395">
        <v>0</v>
      </c>
      <c r="R217" s="395">
        <v>0</v>
      </c>
      <c r="S217" s="395">
        <v>0</v>
      </c>
      <c r="T217" s="395">
        <v>0</v>
      </c>
      <c r="U217" s="395">
        <v>0</v>
      </c>
      <c r="V217" s="395">
        <v>0</v>
      </c>
      <c r="W217" s="389">
        <f t="shared" si="22"/>
        <v>72000</v>
      </c>
      <c r="X217" s="309"/>
      <c r="Y217" s="309"/>
      <c r="Z217" s="309"/>
      <c r="AA217" s="309"/>
    </row>
    <row r="218" spans="1:27" s="265" customFormat="1" ht="25.5">
      <c r="A218" s="238" t="s">
        <v>396</v>
      </c>
      <c r="B218" s="238" t="s">
        <v>135</v>
      </c>
      <c r="C218" s="238" t="s">
        <v>239</v>
      </c>
      <c r="D218" s="310">
        <v>170000</v>
      </c>
      <c r="E218" s="310">
        <v>0</v>
      </c>
      <c r="F218" s="234" t="s">
        <v>2855</v>
      </c>
      <c r="G218" s="240">
        <v>45022</v>
      </c>
      <c r="H218" s="452" t="s">
        <v>2851</v>
      </c>
      <c r="I218" s="234" t="s">
        <v>2856</v>
      </c>
      <c r="J218" s="395">
        <v>170000</v>
      </c>
      <c r="K218" s="395">
        <v>0</v>
      </c>
      <c r="L218" s="395">
        <v>0</v>
      </c>
      <c r="M218" s="395">
        <v>0</v>
      </c>
      <c r="N218" s="395">
        <v>0</v>
      </c>
      <c r="O218" s="395">
        <v>0</v>
      </c>
      <c r="P218" s="395">
        <v>170000</v>
      </c>
      <c r="Q218" s="395">
        <v>0</v>
      </c>
      <c r="R218" s="395">
        <v>0</v>
      </c>
      <c r="S218" s="395">
        <v>0</v>
      </c>
      <c r="T218" s="395">
        <v>0</v>
      </c>
      <c r="U218" s="395">
        <v>0</v>
      </c>
      <c r="V218" s="395">
        <v>0</v>
      </c>
      <c r="W218" s="389">
        <f t="shared" si="22"/>
        <v>170000</v>
      </c>
      <c r="X218" s="309"/>
      <c r="Y218" s="309"/>
      <c r="Z218" s="309"/>
      <c r="AA218" s="309"/>
    </row>
    <row r="219" spans="1:27" s="265" customFormat="1" ht="25.5">
      <c r="A219" s="238" t="s">
        <v>396</v>
      </c>
      <c r="B219" s="238" t="s">
        <v>135</v>
      </c>
      <c r="C219" s="238" t="s">
        <v>239</v>
      </c>
      <c r="D219" s="310">
        <v>86200</v>
      </c>
      <c r="E219" s="310">
        <v>0</v>
      </c>
      <c r="F219" s="234" t="s">
        <v>2857</v>
      </c>
      <c r="G219" s="240">
        <v>45058</v>
      </c>
      <c r="H219" s="452" t="s">
        <v>2851</v>
      </c>
      <c r="I219" s="234" t="s">
        <v>2856</v>
      </c>
      <c r="J219" s="395">
        <v>86200</v>
      </c>
      <c r="K219" s="395">
        <v>0</v>
      </c>
      <c r="L219" s="395">
        <v>0</v>
      </c>
      <c r="M219" s="395">
        <v>0</v>
      </c>
      <c r="N219" s="395">
        <v>0</v>
      </c>
      <c r="O219" s="395">
        <v>0</v>
      </c>
      <c r="P219" s="395">
        <v>0</v>
      </c>
      <c r="Q219" s="395">
        <v>86200</v>
      </c>
      <c r="R219" s="395">
        <v>0</v>
      </c>
      <c r="S219" s="395">
        <v>0</v>
      </c>
      <c r="T219" s="395">
        <v>0</v>
      </c>
      <c r="U219" s="395">
        <v>0</v>
      </c>
      <c r="V219" s="395">
        <v>0</v>
      </c>
      <c r="W219" s="389">
        <f t="shared" si="22"/>
        <v>86200</v>
      </c>
      <c r="X219" s="309"/>
      <c r="Y219" s="309"/>
      <c r="Z219" s="309"/>
      <c r="AA219" s="309"/>
    </row>
    <row r="220" spans="1:27" s="265" customFormat="1" ht="25.5">
      <c r="A220" s="238" t="s">
        <v>396</v>
      </c>
      <c r="B220" s="238" t="s">
        <v>147</v>
      </c>
      <c r="C220" s="238" t="s">
        <v>239</v>
      </c>
      <c r="D220" s="310">
        <v>43000</v>
      </c>
      <c r="E220" s="310">
        <v>0</v>
      </c>
      <c r="F220" s="234" t="s">
        <v>2850</v>
      </c>
      <c r="G220" s="240">
        <v>45016</v>
      </c>
      <c r="H220" s="452" t="s">
        <v>2851</v>
      </c>
      <c r="I220" s="234" t="s">
        <v>2858</v>
      </c>
      <c r="J220" s="395">
        <v>43000</v>
      </c>
      <c r="K220" s="395">
        <v>0</v>
      </c>
      <c r="L220" s="395">
        <v>0</v>
      </c>
      <c r="M220" s="395">
        <v>0</v>
      </c>
      <c r="N220" s="395">
        <v>0</v>
      </c>
      <c r="O220" s="395">
        <v>0</v>
      </c>
      <c r="P220" s="395">
        <v>43000</v>
      </c>
      <c r="Q220" s="395">
        <v>0</v>
      </c>
      <c r="R220" s="395">
        <v>0</v>
      </c>
      <c r="S220" s="395">
        <v>0</v>
      </c>
      <c r="T220" s="395">
        <v>0</v>
      </c>
      <c r="U220" s="395">
        <v>0</v>
      </c>
      <c r="V220" s="395">
        <v>0</v>
      </c>
      <c r="W220" s="389">
        <f t="shared" si="22"/>
        <v>43000</v>
      </c>
      <c r="X220" s="309"/>
      <c r="Y220" s="309"/>
      <c r="Z220" s="309"/>
      <c r="AA220" s="309"/>
    </row>
    <row r="221" spans="1:27" s="265" customFormat="1" ht="25.5">
      <c r="A221" s="238" t="s">
        <v>396</v>
      </c>
      <c r="B221" s="238" t="s">
        <v>147</v>
      </c>
      <c r="C221" s="238" t="s">
        <v>239</v>
      </c>
      <c r="D221" s="310">
        <v>144000</v>
      </c>
      <c r="E221" s="310">
        <v>0</v>
      </c>
      <c r="F221" s="234" t="s">
        <v>2853</v>
      </c>
      <c r="G221" s="240">
        <v>45027</v>
      </c>
      <c r="H221" s="452" t="s">
        <v>2851</v>
      </c>
      <c r="I221" s="234" t="s">
        <v>2859</v>
      </c>
      <c r="J221" s="395">
        <v>144000</v>
      </c>
      <c r="K221" s="395">
        <v>0</v>
      </c>
      <c r="L221" s="395">
        <v>0</v>
      </c>
      <c r="M221" s="395">
        <v>0</v>
      </c>
      <c r="N221" s="395">
        <v>0</v>
      </c>
      <c r="O221" s="395">
        <v>0</v>
      </c>
      <c r="P221" s="395">
        <v>144000</v>
      </c>
      <c r="Q221" s="395">
        <v>0</v>
      </c>
      <c r="R221" s="395">
        <v>0</v>
      </c>
      <c r="S221" s="395">
        <v>0</v>
      </c>
      <c r="T221" s="395">
        <v>0</v>
      </c>
      <c r="U221" s="395">
        <v>0</v>
      </c>
      <c r="V221" s="395">
        <v>0</v>
      </c>
      <c r="W221" s="389">
        <f t="shared" si="22"/>
        <v>144000</v>
      </c>
      <c r="X221" s="309"/>
      <c r="Y221" s="309"/>
      <c r="Z221" s="309"/>
      <c r="AA221" s="309"/>
    </row>
    <row r="222" spans="1:27" s="265" customFormat="1" ht="25.5">
      <c r="A222" s="238" t="s">
        <v>396</v>
      </c>
      <c r="B222" s="238" t="s">
        <v>147</v>
      </c>
      <c r="C222" s="238" t="s">
        <v>239</v>
      </c>
      <c r="D222" s="310">
        <v>33000</v>
      </c>
      <c r="E222" s="310">
        <v>0</v>
      </c>
      <c r="F222" s="234" t="s">
        <v>2855</v>
      </c>
      <c r="G222" s="240">
        <v>45022</v>
      </c>
      <c r="H222" s="452" t="s">
        <v>2851</v>
      </c>
      <c r="I222" s="234" t="s">
        <v>2860</v>
      </c>
      <c r="J222" s="395">
        <v>33000</v>
      </c>
      <c r="K222" s="395">
        <v>0</v>
      </c>
      <c r="L222" s="395">
        <v>0</v>
      </c>
      <c r="M222" s="395">
        <v>0</v>
      </c>
      <c r="N222" s="395">
        <v>0</v>
      </c>
      <c r="O222" s="395">
        <v>0</v>
      </c>
      <c r="P222" s="395">
        <v>33000</v>
      </c>
      <c r="Q222" s="395">
        <v>0</v>
      </c>
      <c r="R222" s="395">
        <v>0</v>
      </c>
      <c r="S222" s="395">
        <v>0</v>
      </c>
      <c r="T222" s="395">
        <v>0</v>
      </c>
      <c r="U222" s="395">
        <v>0</v>
      </c>
      <c r="V222" s="395">
        <v>0</v>
      </c>
      <c r="W222" s="389">
        <f t="shared" si="22"/>
        <v>33000</v>
      </c>
      <c r="X222" s="309"/>
      <c r="Y222" s="309"/>
      <c r="Z222" s="309"/>
      <c r="AA222" s="309"/>
    </row>
    <row r="223" spans="1:27" s="265" customFormat="1" ht="25.5">
      <c r="A223" s="238" t="s">
        <v>396</v>
      </c>
      <c r="B223" s="238" t="s">
        <v>147</v>
      </c>
      <c r="C223" s="238" t="s">
        <v>239</v>
      </c>
      <c r="D223" s="310">
        <v>213250</v>
      </c>
      <c r="E223" s="310">
        <v>0</v>
      </c>
      <c r="F223" s="234" t="s">
        <v>2861</v>
      </c>
      <c r="G223" s="240">
        <v>45030</v>
      </c>
      <c r="H223" s="452" t="s">
        <v>2851</v>
      </c>
      <c r="I223" s="234" t="s">
        <v>2862</v>
      </c>
      <c r="J223" s="395">
        <v>213250</v>
      </c>
      <c r="K223" s="395">
        <v>0</v>
      </c>
      <c r="L223" s="395">
        <v>0</v>
      </c>
      <c r="M223" s="395">
        <v>0</v>
      </c>
      <c r="N223" s="395">
        <v>0</v>
      </c>
      <c r="O223" s="395">
        <v>0</v>
      </c>
      <c r="P223" s="395">
        <v>0</v>
      </c>
      <c r="Q223" s="395">
        <v>213250</v>
      </c>
      <c r="R223" s="395">
        <v>0</v>
      </c>
      <c r="S223" s="395">
        <v>0</v>
      </c>
      <c r="T223" s="395">
        <v>0</v>
      </c>
      <c r="U223" s="395">
        <v>0</v>
      </c>
      <c r="V223" s="395">
        <v>0</v>
      </c>
      <c r="W223" s="389">
        <f t="shared" si="22"/>
        <v>213250</v>
      </c>
      <c r="X223" s="309"/>
      <c r="Y223" s="309"/>
      <c r="Z223" s="309"/>
      <c r="AA223" s="309"/>
    </row>
    <row r="224" spans="1:27" s="265" customFormat="1" ht="25.5">
      <c r="A224" s="238" t="s">
        <v>396</v>
      </c>
      <c r="B224" s="238" t="s">
        <v>147</v>
      </c>
      <c r="C224" s="238" t="s">
        <v>239</v>
      </c>
      <c r="D224" s="310">
        <v>59900</v>
      </c>
      <c r="E224" s="310">
        <v>0</v>
      </c>
      <c r="F224" s="234" t="s">
        <v>2857</v>
      </c>
      <c r="G224" s="240">
        <v>45058</v>
      </c>
      <c r="H224" s="452" t="s">
        <v>2851</v>
      </c>
      <c r="I224" s="234" t="s">
        <v>2863</v>
      </c>
      <c r="J224" s="395">
        <v>59900</v>
      </c>
      <c r="K224" s="395">
        <v>0</v>
      </c>
      <c r="L224" s="395">
        <v>0</v>
      </c>
      <c r="M224" s="395">
        <v>0</v>
      </c>
      <c r="N224" s="395">
        <v>0</v>
      </c>
      <c r="O224" s="395">
        <v>0</v>
      </c>
      <c r="P224" s="395">
        <v>0</v>
      </c>
      <c r="Q224" s="395">
        <v>59900</v>
      </c>
      <c r="R224" s="395">
        <v>0</v>
      </c>
      <c r="S224" s="395">
        <v>0</v>
      </c>
      <c r="T224" s="395">
        <v>0</v>
      </c>
      <c r="U224" s="395">
        <v>0</v>
      </c>
      <c r="V224" s="395">
        <v>0</v>
      </c>
      <c r="W224" s="389">
        <f t="shared" si="22"/>
        <v>59900</v>
      </c>
      <c r="X224" s="309"/>
      <c r="Y224" s="309"/>
      <c r="Z224" s="309"/>
      <c r="AA224" s="309"/>
    </row>
    <row r="225" spans="1:27" s="265" customFormat="1" ht="25.5">
      <c r="A225" s="238" t="s">
        <v>396</v>
      </c>
      <c r="B225" s="238" t="s">
        <v>214</v>
      </c>
      <c r="C225" s="238" t="s">
        <v>140</v>
      </c>
      <c r="D225" s="310">
        <v>11080</v>
      </c>
      <c r="E225" s="310">
        <v>1480</v>
      </c>
      <c r="F225" s="234" t="s">
        <v>2847</v>
      </c>
      <c r="G225" s="240">
        <v>45009</v>
      </c>
      <c r="H225" s="240">
        <v>45291</v>
      </c>
      <c r="I225" s="234" t="s">
        <v>2864</v>
      </c>
      <c r="J225" s="395">
        <v>11080</v>
      </c>
      <c r="K225" s="395">
        <v>0</v>
      </c>
      <c r="L225" s="395">
        <v>0</v>
      </c>
      <c r="M225" s="395">
        <v>0</v>
      </c>
      <c r="N225" s="395">
        <v>280</v>
      </c>
      <c r="O225" s="395">
        <v>1200</v>
      </c>
      <c r="P225" s="395">
        <v>1200</v>
      </c>
      <c r="Q225" s="395">
        <v>1200</v>
      </c>
      <c r="R225" s="395">
        <v>1200</v>
      </c>
      <c r="S225" s="395">
        <v>1200</v>
      </c>
      <c r="T225" s="395">
        <v>1200</v>
      </c>
      <c r="U225" s="395">
        <v>1200</v>
      </c>
      <c r="V225" s="395">
        <v>2400</v>
      </c>
      <c r="W225" s="389">
        <f t="shared" si="22"/>
        <v>11080</v>
      </c>
      <c r="X225" s="309"/>
      <c r="Y225" s="309"/>
      <c r="Z225" s="309"/>
      <c r="AA225" s="309"/>
    </row>
    <row r="226" spans="1:27" s="265" customFormat="1" ht="25.5">
      <c r="A226" s="238" t="s">
        <v>396</v>
      </c>
      <c r="B226" s="238" t="s">
        <v>219</v>
      </c>
      <c r="C226" s="238" t="s">
        <v>140</v>
      </c>
      <c r="D226" s="310">
        <v>11080</v>
      </c>
      <c r="E226" s="310">
        <v>1480</v>
      </c>
      <c r="F226" s="234" t="s">
        <v>2847</v>
      </c>
      <c r="G226" s="240">
        <v>45009</v>
      </c>
      <c r="H226" s="240">
        <v>45291</v>
      </c>
      <c r="I226" s="234" t="s">
        <v>2865</v>
      </c>
      <c r="J226" s="395">
        <v>11080</v>
      </c>
      <c r="K226" s="395">
        <v>0</v>
      </c>
      <c r="L226" s="395">
        <v>0</v>
      </c>
      <c r="M226" s="395">
        <v>0</v>
      </c>
      <c r="N226" s="395">
        <v>280</v>
      </c>
      <c r="O226" s="395">
        <v>1200</v>
      </c>
      <c r="P226" s="395">
        <v>1200</v>
      </c>
      <c r="Q226" s="395">
        <v>1200</v>
      </c>
      <c r="R226" s="395">
        <v>1200</v>
      </c>
      <c r="S226" s="395">
        <v>1200</v>
      </c>
      <c r="T226" s="395">
        <v>1200</v>
      </c>
      <c r="U226" s="395">
        <v>1200</v>
      </c>
      <c r="V226" s="395">
        <v>2400</v>
      </c>
      <c r="W226" s="389">
        <f t="shared" si="22"/>
        <v>11080</v>
      </c>
      <c r="X226" s="309"/>
      <c r="Y226" s="309"/>
      <c r="Z226" s="309"/>
      <c r="AA226" s="309"/>
    </row>
    <row r="227" spans="1:27" s="265" customFormat="1" ht="25.5">
      <c r="A227" s="238" t="s">
        <v>426</v>
      </c>
      <c r="B227" s="238" t="s">
        <v>68</v>
      </c>
      <c r="C227" s="238" t="s">
        <v>70</v>
      </c>
      <c r="D227" s="245">
        <v>51009.31</v>
      </c>
      <c r="E227" s="245">
        <v>46135.71</v>
      </c>
      <c r="F227" s="386" t="s">
        <v>2866</v>
      </c>
      <c r="G227" s="318">
        <v>44936</v>
      </c>
      <c r="H227" s="329" t="s">
        <v>2527</v>
      </c>
      <c r="I227" s="386" t="s">
        <v>2867</v>
      </c>
      <c r="J227" s="389">
        <f t="shared" ref="J227:J229" si="23">D227</f>
        <v>51009.31</v>
      </c>
      <c r="K227" s="389">
        <v>486.32</v>
      </c>
      <c r="L227" s="389">
        <v>506.12</v>
      </c>
      <c r="M227" s="389">
        <v>43386.16</v>
      </c>
      <c r="N227" s="389">
        <v>0</v>
      </c>
      <c r="O227" s="389">
        <v>1757.11</v>
      </c>
      <c r="P227" s="389">
        <v>696.23</v>
      </c>
      <c r="Q227" s="389">
        <v>696.23</v>
      </c>
      <c r="R227" s="389">
        <v>696.23</v>
      </c>
      <c r="S227" s="389">
        <v>696.23</v>
      </c>
      <c r="T227" s="389">
        <v>696.23</v>
      </c>
      <c r="U227" s="389">
        <v>696.23</v>
      </c>
      <c r="V227" s="389">
        <v>696.22</v>
      </c>
      <c r="W227" s="389">
        <f t="shared" si="22"/>
        <v>51009.310000000027</v>
      </c>
      <c r="X227" s="309"/>
      <c r="Y227" s="309"/>
      <c r="Z227" s="309"/>
      <c r="AA227" s="309"/>
    </row>
    <row r="228" spans="1:27" s="265" customFormat="1" ht="25.5">
      <c r="A228" s="238" t="s">
        <v>426</v>
      </c>
      <c r="B228" s="238" t="s">
        <v>68</v>
      </c>
      <c r="C228" s="238" t="s">
        <v>72</v>
      </c>
      <c r="D228" s="245">
        <v>13000</v>
      </c>
      <c r="E228" s="245">
        <v>4314.8900000000003</v>
      </c>
      <c r="F228" s="386" t="s">
        <v>2868</v>
      </c>
      <c r="G228" s="318">
        <v>44939</v>
      </c>
      <c r="H228" s="329" t="s">
        <v>2527</v>
      </c>
      <c r="I228" s="386" t="s">
        <v>2869</v>
      </c>
      <c r="J228" s="389">
        <f t="shared" si="23"/>
        <v>13000</v>
      </c>
      <c r="K228" s="389">
        <v>1636.68</v>
      </c>
      <c r="L228" s="389">
        <v>913.56</v>
      </c>
      <c r="M228" s="389">
        <v>894.37</v>
      </c>
      <c r="N228" s="389">
        <v>870.28</v>
      </c>
      <c r="O228" s="389">
        <v>0</v>
      </c>
      <c r="P228" s="389">
        <v>1240.73</v>
      </c>
      <c r="Q228" s="389">
        <v>1240.73</v>
      </c>
      <c r="R228" s="389">
        <v>1240.73</v>
      </c>
      <c r="S228" s="389">
        <v>1240.73</v>
      </c>
      <c r="T228" s="389">
        <v>1240.73</v>
      </c>
      <c r="U228" s="389">
        <v>1240.73</v>
      </c>
      <c r="V228" s="389">
        <v>1240.73</v>
      </c>
      <c r="W228" s="389">
        <f t="shared" si="22"/>
        <v>12999.999999999996</v>
      </c>
      <c r="X228" s="309"/>
      <c r="Y228" s="309"/>
      <c r="Z228" s="309"/>
      <c r="AA228" s="309"/>
    </row>
    <row r="229" spans="1:27" s="265" customFormat="1" ht="25.5">
      <c r="A229" s="238" t="s">
        <v>426</v>
      </c>
      <c r="B229" s="238" t="s">
        <v>68</v>
      </c>
      <c r="C229" s="238" t="s">
        <v>74</v>
      </c>
      <c r="D229" s="245">
        <v>1440.07</v>
      </c>
      <c r="E229" s="245">
        <v>473.19</v>
      </c>
      <c r="F229" s="386" t="s">
        <v>2870</v>
      </c>
      <c r="G229" s="318">
        <v>44959</v>
      </c>
      <c r="H229" s="329" t="s">
        <v>2527</v>
      </c>
      <c r="I229" s="386" t="s">
        <v>2871</v>
      </c>
      <c r="J229" s="389">
        <f t="shared" si="23"/>
        <v>1440.07</v>
      </c>
      <c r="K229" s="389">
        <v>0</v>
      </c>
      <c r="L229" s="389">
        <v>234.1</v>
      </c>
      <c r="M229" s="389">
        <v>129.1</v>
      </c>
      <c r="N229" s="389">
        <v>0</v>
      </c>
      <c r="O229" s="389">
        <v>109.99</v>
      </c>
      <c r="P229" s="389">
        <v>138.13</v>
      </c>
      <c r="Q229" s="389">
        <v>138.13</v>
      </c>
      <c r="R229" s="389">
        <v>138.13</v>
      </c>
      <c r="S229" s="389">
        <v>138.13</v>
      </c>
      <c r="T229" s="389">
        <v>138.12</v>
      </c>
      <c r="U229" s="389">
        <v>138.12</v>
      </c>
      <c r="V229" s="389">
        <v>138.12</v>
      </c>
      <c r="W229" s="389">
        <f t="shared" si="22"/>
        <v>1440.0699999999997</v>
      </c>
      <c r="X229" s="309"/>
      <c r="Y229" s="309"/>
      <c r="Z229" s="309"/>
      <c r="AA229" s="309"/>
    </row>
    <row r="230" spans="1:27" s="265" customFormat="1" ht="25.5">
      <c r="A230" s="238" t="s">
        <v>426</v>
      </c>
      <c r="B230" s="238" t="s">
        <v>68</v>
      </c>
      <c r="C230" s="238" t="s">
        <v>427</v>
      </c>
      <c r="D230" s="245">
        <v>5120</v>
      </c>
      <c r="E230" s="245">
        <v>0</v>
      </c>
      <c r="F230" s="386" t="s">
        <v>2872</v>
      </c>
      <c r="G230" s="318">
        <v>45044</v>
      </c>
      <c r="H230" s="329" t="s">
        <v>2873</v>
      </c>
      <c r="I230" s="386" t="s">
        <v>2874</v>
      </c>
      <c r="J230" s="389">
        <v>5120</v>
      </c>
      <c r="K230" s="389">
        <v>0</v>
      </c>
      <c r="L230" s="389">
        <v>0</v>
      </c>
      <c r="M230" s="389">
        <v>0</v>
      </c>
      <c r="N230" s="389">
        <v>0</v>
      </c>
      <c r="O230" s="389">
        <v>0</v>
      </c>
      <c r="P230" s="389">
        <v>640</v>
      </c>
      <c r="Q230" s="389">
        <v>640</v>
      </c>
      <c r="R230" s="389">
        <v>640</v>
      </c>
      <c r="S230" s="389">
        <v>640</v>
      </c>
      <c r="T230" s="389">
        <v>640</v>
      </c>
      <c r="U230" s="389">
        <v>640</v>
      </c>
      <c r="V230" s="389">
        <v>1280</v>
      </c>
      <c r="W230" s="389">
        <f t="shared" si="22"/>
        <v>5120</v>
      </c>
      <c r="X230" s="309"/>
      <c r="Y230" s="309"/>
      <c r="Z230" s="309"/>
      <c r="AA230" s="309"/>
    </row>
    <row r="231" spans="1:27" s="265" customFormat="1" ht="25.5">
      <c r="A231" s="238" t="s">
        <v>426</v>
      </c>
      <c r="B231" s="238" t="s">
        <v>68</v>
      </c>
      <c r="C231" s="238" t="s">
        <v>76</v>
      </c>
      <c r="D231" s="245">
        <v>29045.43</v>
      </c>
      <c r="E231" s="245">
        <v>12909.08</v>
      </c>
      <c r="F231" s="386" t="s">
        <v>2875</v>
      </c>
      <c r="G231" s="318" t="s">
        <v>2876</v>
      </c>
      <c r="H231" s="329" t="s">
        <v>2877</v>
      </c>
      <c r="I231" s="386" t="s">
        <v>2878</v>
      </c>
      <c r="J231" s="389">
        <v>29045.43</v>
      </c>
      <c r="K231" s="389">
        <v>0</v>
      </c>
      <c r="L231" s="389">
        <v>3227.27</v>
      </c>
      <c r="M231" s="389">
        <v>0</v>
      </c>
      <c r="N231" s="389">
        <v>6454.54</v>
      </c>
      <c r="O231" s="389">
        <v>3227.27</v>
      </c>
      <c r="P231" s="389">
        <v>3227.27</v>
      </c>
      <c r="Q231" s="389">
        <v>3227.27</v>
      </c>
      <c r="R231" s="389">
        <v>3227.27</v>
      </c>
      <c r="S231" s="389">
        <v>3227.27</v>
      </c>
      <c r="T231" s="389">
        <v>3227.27</v>
      </c>
      <c r="U231" s="389">
        <v>0</v>
      </c>
      <c r="V231" s="389">
        <v>0</v>
      </c>
      <c r="W231" s="389">
        <f t="shared" si="22"/>
        <v>29045.43</v>
      </c>
      <c r="X231" s="309"/>
      <c r="Y231" s="309"/>
      <c r="Z231" s="309"/>
      <c r="AA231" s="309"/>
    </row>
    <row r="232" spans="1:27" s="265" customFormat="1" ht="38.25">
      <c r="A232" s="238" t="s">
        <v>426</v>
      </c>
      <c r="B232" s="238" t="s">
        <v>68</v>
      </c>
      <c r="C232" s="238" t="s">
        <v>82</v>
      </c>
      <c r="D232" s="245">
        <v>247095.99</v>
      </c>
      <c r="E232" s="245">
        <v>153199.51999999999</v>
      </c>
      <c r="F232" s="386" t="s">
        <v>2879</v>
      </c>
      <c r="G232" s="318">
        <v>45268</v>
      </c>
      <c r="H232" s="329" t="s">
        <v>2880</v>
      </c>
      <c r="I232" s="386" t="s">
        <v>2881</v>
      </c>
      <c r="J232" s="389">
        <v>247095.99</v>
      </c>
      <c r="K232" s="389">
        <v>0</v>
      </c>
      <c r="L232" s="389">
        <v>38299.879999999997</v>
      </c>
      <c r="M232" s="389">
        <v>0</v>
      </c>
      <c r="N232" s="389">
        <v>76599.759999999995</v>
      </c>
      <c r="O232" s="389">
        <v>38299.879999999997</v>
      </c>
      <c r="P232" s="389">
        <v>38299.879999999997</v>
      </c>
      <c r="Q232" s="389">
        <v>38299.879999999997</v>
      </c>
      <c r="R232" s="389">
        <v>17296.71</v>
      </c>
      <c r="S232" s="389">
        <v>0</v>
      </c>
      <c r="T232" s="389">
        <v>0</v>
      </c>
      <c r="U232" s="389">
        <v>0</v>
      </c>
      <c r="V232" s="389">
        <v>0</v>
      </c>
      <c r="W232" s="389">
        <f t="shared" si="22"/>
        <v>247095.99</v>
      </c>
      <c r="X232" s="309"/>
      <c r="Y232" s="309"/>
      <c r="Z232" s="309"/>
      <c r="AA232" s="309"/>
    </row>
    <row r="233" spans="1:27" s="265" customFormat="1" ht="38.25">
      <c r="A233" s="238" t="s">
        <v>426</v>
      </c>
      <c r="B233" s="238" t="s">
        <v>68</v>
      </c>
      <c r="C233" s="238" t="s">
        <v>84</v>
      </c>
      <c r="D233" s="245">
        <v>139836.5</v>
      </c>
      <c r="E233" s="245">
        <v>58999.94</v>
      </c>
      <c r="F233" s="386" t="s">
        <v>2882</v>
      </c>
      <c r="G233" s="318">
        <v>45290</v>
      </c>
      <c r="H233" s="329" t="s">
        <v>2883</v>
      </c>
      <c r="I233" s="386" t="s">
        <v>2884</v>
      </c>
      <c r="J233" s="389">
        <v>139836.5</v>
      </c>
      <c r="K233" s="389">
        <v>0</v>
      </c>
      <c r="L233" s="389">
        <v>18581.66</v>
      </c>
      <c r="M233" s="389">
        <v>0</v>
      </c>
      <c r="N233" s="389">
        <v>26945.52</v>
      </c>
      <c r="O233" s="389">
        <v>13472.76</v>
      </c>
      <c r="P233" s="389">
        <v>13472.76</v>
      </c>
      <c r="Q233" s="389">
        <v>13472.76</v>
      </c>
      <c r="R233" s="389">
        <v>13472.76</v>
      </c>
      <c r="S233" s="389">
        <v>13472.76</v>
      </c>
      <c r="T233" s="389">
        <v>13472.76</v>
      </c>
      <c r="U233" s="389">
        <v>13472.76</v>
      </c>
      <c r="V233" s="389">
        <v>0</v>
      </c>
      <c r="W233" s="389">
        <f t="shared" si="22"/>
        <v>139836.49999999997</v>
      </c>
      <c r="X233" s="309"/>
      <c r="Y233" s="309"/>
      <c r="Z233" s="309"/>
      <c r="AA233" s="309"/>
    </row>
    <row r="234" spans="1:27" s="265" customFormat="1" ht="25.5">
      <c r="A234" s="238" t="s">
        <v>426</v>
      </c>
      <c r="B234" s="238" t="s">
        <v>68</v>
      </c>
      <c r="C234" s="238" t="s">
        <v>86</v>
      </c>
      <c r="D234" s="245">
        <v>6300</v>
      </c>
      <c r="E234" s="245">
        <v>6300</v>
      </c>
      <c r="F234" s="386" t="s">
        <v>2885</v>
      </c>
      <c r="G234" s="318">
        <v>44998</v>
      </c>
      <c r="H234" s="329" t="s">
        <v>2886</v>
      </c>
      <c r="I234" s="386" t="s">
        <v>2887</v>
      </c>
      <c r="J234" s="389">
        <v>6300</v>
      </c>
      <c r="K234" s="389">
        <v>0</v>
      </c>
      <c r="L234" s="389">
        <v>0</v>
      </c>
      <c r="M234" s="389">
        <v>6300</v>
      </c>
      <c r="N234" s="389">
        <v>0</v>
      </c>
      <c r="O234" s="389">
        <v>0</v>
      </c>
      <c r="P234" s="389">
        <v>0</v>
      </c>
      <c r="Q234" s="389">
        <v>0</v>
      </c>
      <c r="R234" s="389">
        <v>0</v>
      </c>
      <c r="S234" s="389">
        <v>0</v>
      </c>
      <c r="T234" s="389">
        <v>0</v>
      </c>
      <c r="U234" s="389">
        <v>0</v>
      </c>
      <c r="V234" s="389">
        <v>0</v>
      </c>
      <c r="W234" s="389">
        <f t="shared" si="22"/>
        <v>6300</v>
      </c>
      <c r="X234" s="309"/>
      <c r="Y234" s="309"/>
      <c r="Z234" s="309"/>
      <c r="AA234" s="309"/>
    </row>
    <row r="235" spans="1:27" s="265" customFormat="1" ht="38.25">
      <c r="A235" s="238" t="s">
        <v>426</v>
      </c>
      <c r="B235" s="238" t="s">
        <v>68</v>
      </c>
      <c r="C235" s="238" t="s">
        <v>92</v>
      </c>
      <c r="D235" s="245">
        <v>13538.36</v>
      </c>
      <c r="E235" s="245">
        <v>1279.08</v>
      </c>
      <c r="F235" s="386" t="s">
        <v>2888</v>
      </c>
      <c r="G235" s="318">
        <v>44936</v>
      </c>
      <c r="H235" s="329" t="s">
        <v>2527</v>
      </c>
      <c r="I235" s="386" t="s">
        <v>2889</v>
      </c>
      <c r="J235" s="389">
        <f t="shared" ref="J235:J239" si="24">D235</f>
        <v>13538.36</v>
      </c>
      <c r="K235" s="389">
        <v>0</v>
      </c>
      <c r="L235" s="389">
        <v>0</v>
      </c>
      <c r="M235" s="389">
        <v>1279.08</v>
      </c>
      <c r="N235" s="389">
        <v>0</v>
      </c>
      <c r="O235" s="389">
        <v>0</v>
      </c>
      <c r="P235" s="389">
        <v>1751.33</v>
      </c>
      <c r="Q235" s="389">
        <v>1751.33</v>
      </c>
      <c r="R235" s="389">
        <v>1751.33</v>
      </c>
      <c r="S235" s="389">
        <v>1751.33</v>
      </c>
      <c r="T235" s="389">
        <v>1751.32</v>
      </c>
      <c r="U235" s="389">
        <v>1751.32</v>
      </c>
      <c r="V235" s="389">
        <v>1751.32</v>
      </c>
      <c r="W235" s="389">
        <f t="shared" si="22"/>
        <v>13538.359999999999</v>
      </c>
      <c r="X235" s="309"/>
      <c r="Y235" s="309"/>
      <c r="Z235" s="309"/>
      <c r="AA235" s="309"/>
    </row>
    <row r="236" spans="1:27" s="265" customFormat="1" ht="38.25">
      <c r="A236" s="238" t="s">
        <v>426</v>
      </c>
      <c r="B236" s="238" t="s">
        <v>68</v>
      </c>
      <c r="C236" s="238" t="s">
        <v>94</v>
      </c>
      <c r="D236" s="245">
        <v>9224.59</v>
      </c>
      <c r="E236" s="245">
        <v>2767.51</v>
      </c>
      <c r="F236" s="386" t="s">
        <v>2888</v>
      </c>
      <c r="G236" s="318">
        <v>44936</v>
      </c>
      <c r="H236" s="329" t="s">
        <v>2527</v>
      </c>
      <c r="I236" s="386" t="s">
        <v>2889</v>
      </c>
      <c r="J236" s="389">
        <f t="shared" si="24"/>
        <v>9224.59</v>
      </c>
      <c r="K236" s="389">
        <v>0</v>
      </c>
      <c r="L236" s="389">
        <v>0</v>
      </c>
      <c r="M236" s="389">
        <v>687.11</v>
      </c>
      <c r="N236" s="389">
        <v>0</v>
      </c>
      <c r="O236" s="389">
        <v>2080.4</v>
      </c>
      <c r="P236" s="389">
        <v>922.44</v>
      </c>
      <c r="Q236" s="389">
        <v>922.44</v>
      </c>
      <c r="R236" s="389">
        <v>922.44</v>
      </c>
      <c r="S236" s="389">
        <v>922.44</v>
      </c>
      <c r="T236" s="389">
        <v>922.44</v>
      </c>
      <c r="U236" s="389">
        <v>922.44</v>
      </c>
      <c r="V236" s="389">
        <v>922.44</v>
      </c>
      <c r="W236" s="389">
        <f t="shared" si="22"/>
        <v>9224.590000000002</v>
      </c>
      <c r="X236" s="309"/>
      <c r="Y236" s="309"/>
      <c r="Z236" s="309"/>
      <c r="AA236" s="309"/>
    </row>
    <row r="237" spans="1:27" s="265" customFormat="1" ht="38.25">
      <c r="A237" s="238" t="s">
        <v>426</v>
      </c>
      <c r="B237" s="238" t="s">
        <v>68</v>
      </c>
      <c r="C237" s="238" t="s">
        <v>104</v>
      </c>
      <c r="D237" s="245">
        <v>2838.09</v>
      </c>
      <c r="E237" s="245">
        <v>424.09</v>
      </c>
      <c r="F237" s="386" t="s">
        <v>2888</v>
      </c>
      <c r="G237" s="318">
        <v>44936</v>
      </c>
      <c r="H237" s="329" t="s">
        <v>2527</v>
      </c>
      <c r="I237" s="386" t="s">
        <v>2889</v>
      </c>
      <c r="J237" s="389">
        <f t="shared" si="24"/>
        <v>2838.09</v>
      </c>
      <c r="K237" s="389">
        <v>0</v>
      </c>
      <c r="L237" s="389">
        <v>0</v>
      </c>
      <c r="M237" s="389">
        <v>0</v>
      </c>
      <c r="N237" s="389">
        <v>0</v>
      </c>
      <c r="O237" s="389">
        <v>424.09</v>
      </c>
      <c r="P237" s="389">
        <v>344.86</v>
      </c>
      <c r="Q237" s="389">
        <v>344.86</v>
      </c>
      <c r="R237" s="389">
        <v>344.86</v>
      </c>
      <c r="S237" s="389">
        <v>344.86</v>
      </c>
      <c r="T237" s="389">
        <v>344.86</v>
      </c>
      <c r="U237" s="389">
        <v>344.85</v>
      </c>
      <c r="V237" s="389">
        <v>344.85</v>
      </c>
      <c r="W237" s="389">
        <f t="shared" si="22"/>
        <v>2838.09</v>
      </c>
      <c r="X237" s="309"/>
      <c r="Y237" s="309"/>
      <c r="Z237" s="309"/>
      <c r="AA237" s="309"/>
    </row>
    <row r="238" spans="1:27" s="265" customFormat="1" ht="63.75">
      <c r="A238" s="238" t="s">
        <v>426</v>
      </c>
      <c r="B238" s="238" t="s">
        <v>68</v>
      </c>
      <c r="C238" s="238" t="s">
        <v>110</v>
      </c>
      <c r="D238" s="245">
        <v>17722.22</v>
      </c>
      <c r="E238" s="245">
        <v>0</v>
      </c>
      <c r="F238" s="386" t="s">
        <v>2890</v>
      </c>
      <c r="G238" s="318">
        <v>44699</v>
      </c>
      <c r="H238" s="329" t="s">
        <v>2891</v>
      </c>
      <c r="I238" s="386" t="s">
        <v>2892</v>
      </c>
      <c r="J238" s="389">
        <f t="shared" si="24"/>
        <v>17722.22</v>
      </c>
      <c r="K238" s="389">
        <v>0</v>
      </c>
      <c r="L238" s="389">
        <v>0</v>
      </c>
      <c r="M238" s="389">
        <v>0</v>
      </c>
      <c r="N238" s="389">
        <v>0</v>
      </c>
      <c r="O238" s="389">
        <v>0</v>
      </c>
      <c r="P238" s="389">
        <v>2531.75</v>
      </c>
      <c r="Q238" s="389">
        <v>2531.75</v>
      </c>
      <c r="R238" s="389">
        <v>2531.75</v>
      </c>
      <c r="S238" s="389">
        <v>2531.75</v>
      </c>
      <c r="T238" s="389">
        <v>2531.7399999999998</v>
      </c>
      <c r="U238" s="389">
        <v>2531.7399999999998</v>
      </c>
      <c r="V238" s="389">
        <v>2531.7399999999998</v>
      </c>
      <c r="W238" s="389">
        <f t="shared" si="22"/>
        <v>17722.22</v>
      </c>
      <c r="X238" s="309"/>
      <c r="Y238" s="309"/>
      <c r="Z238" s="309"/>
      <c r="AA238" s="309"/>
    </row>
    <row r="239" spans="1:27" s="265" customFormat="1" ht="38.25">
      <c r="A239" s="238" t="s">
        <v>426</v>
      </c>
      <c r="B239" s="238" t="s">
        <v>68</v>
      </c>
      <c r="C239" s="238" t="s">
        <v>112</v>
      </c>
      <c r="D239" s="245">
        <v>27783.91</v>
      </c>
      <c r="E239" s="245">
        <v>5732.27</v>
      </c>
      <c r="F239" s="386" t="s">
        <v>2888</v>
      </c>
      <c r="G239" s="318">
        <v>44936</v>
      </c>
      <c r="H239" s="329" t="s">
        <v>2527</v>
      </c>
      <c r="I239" s="386" t="s">
        <v>2889</v>
      </c>
      <c r="J239" s="389">
        <f t="shared" si="24"/>
        <v>27783.91</v>
      </c>
      <c r="K239" s="389">
        <v>0</v>
      </c>
      <c r="L239" s="389">
        <v>0</v>
      </c>
      <c r="M239" s="389">
        <v>0</v>
      </c>
      <c r="N239" s="389">
        <v>0</v>
      </c>
      <c r="O239" s="389">
        <v>5732.27</v>
      </c>
      <c r="P239" s="389">
        <v>3150.23</v>
      </c>
      <c r="Q239" s="389">
        <v>3150.23</v>
      </c>
      <c r="R239" s="389">
        <v>3150.23</v>
      </c>
      <c r="S239" s="389">
        <v>3150.23</v>
      </c>
      <c r="T239" s="389">
        <v>3150.24</v>
      </c>
      <c r="U239" s="389">
        <v>3150.24</v>
      </c>
      <c r="V239" s="389">
        <v>3150.24</v>
      </c>
      <c r="W239" s="389">
        <f t="shared" si="22"/>
        <v>27783.909999999996</v>
      </c>
      <c r="X239" s="309"/>
      <c r="Y239" s="309"/>
      <c r="Z239" s="309"/>
      <c r="AA239" s="309"/>
    </row>
    <row r="240" spans="1:27" s="265" customFormat="1" ht="38.25">
      <c r="A240" s="238" t="s">
        <v>426</v>
      </c>
      <c r="B240" s="238" t="s">
        <v>135</v>
      </c>
      <c r="C240" s="238" t="s">
        <v>136</v>
      </c>
      <c r="D240" s="245">
        <v>172813.2</v>
      </c>
      <c r="E240" s="245">
        <v>62745.11</v>
      </c>
      <c r="F240" s="386" t="s">
        <v>2893</v>
      </c>
      <c r="G240" s="329" t="s">
        <v>2894</v>
      </c>
      <c r="H240" s="329" t="s">
        <v>2895</v>
      </c>
      <c r="I240" s="386" t="s">
        <v>2896</v>
      </c>
      <c r="J240" s="389">
        <v>172813.2</v>
      </c>
      <c r="K240" s="389">
        <v>0</v>
      </c>
      <c r="L240" s="389">
        <v>0</v>
      </c>
      <c r="M240" s="389">
        <v>0</v>
      </c>
      <c r="N240" s="389">
        <v>34562.629999999997</v>
      </c>
      <c r="O240" s="389">
        <v>28182.48</v>
      </c>
      <c r="P240" s="389">
        <v>36689.360000000001</v>
      </c>
      <c r="Q240" s="389">
        <v>36689.360000000001</v>
      </c>
      <c r="R240" s="389">
        <v>36689.370000000003</v>
      </c>
      <c r="S240" s="389">
        <v>0</v>
      </c>
      <c r="T240" s="389">
        <v>0</v>
      </c>
      <c r="U240" s="389">
        <v>0</v>
      </c>
      <c r="V240" s="389">
        <v>0</v>
      </c>
      <c r="W240" s="389">
        <f t="shared" si="22"/>
        <v>172813.2</v>
      </c>
      <c r="X240" s="309"/>
      <c r="Y240" s="309"/>
      <c r="Z240" s="309"/>
      <c r="AA240" s="309"/>
    </row>
    <row r="241" spans="1:27" s="265" customFormat="1" ht="51">
      <c r="A241" s="238" t="s">
        <v>426</v>
      </c>
      <c r="B241" s="238" t="s">
        <v>135</v>
      </c>
      <c r="C241" s="238" t="s">
        <v>140</v>
      </c>
      <c r="D241" s="245">
        <v>66601.5</v>
      </c>
      <c r="E241" s="245">
        <v>28543.5</v>
      </c>
      <c r="F241" s="386" t="s">
        <v>2897</v>
      </c>
      <c r="G241" s="318">
        <v>45005</v>
      </c>
      <c r="H241" s="329" t="s">
        <v>2898</v>
      </c>
      <c r="I241" s="386" t="s">
        <v>2899</v>
      </c>
      <c r="J241" s="389">
        <v>66601.5</v>
      </c>
      <c r="K241" s="389">
        <v>0</v>
      </c>
      <c r="L241" s="389">
        <v>0</v>
      </c>
      <c r="M241" s="389">
        <v>0</v>
      </c>
      <c r="N241" s="389">
        <v>15857.5</v>
      </c>
      <c r="O241" s="389">
        <v>12686</v>
      </c>
      <c r="P241" s="389">
        <v>12686</v>
      </c>
      <c r="Q241" s="389">
        <v>12686</v>
      </c>
      <c r="R241" s="389">
        <v>12686</v>
      </c>
      <c r="S241" s="389">
        <v>0</v>
      </c>
      <c r="T241" s="389">
        <v>0</v>
      </c>
      <c r="U241" s="389">
        <v>0</v>
      </c>
      <c r="V241" s="389">
        <v>0</v>
      </c>
      <c r="W241" s="389">
        <f t="shared" si="22"/>
        <v>66601.5</v>
      </c>
      <c r="X241" s="309"/>
      <c r="Y241" s="309"/>
      <c r="Z241" s="309"/>
      <c r="AA241" s="309"/>
    </row>
    <row r="242" spans="1:27" s="265" customFormat="1" ht="25.5">
      <c r="A242" s="721" t="s">
        <v>426</v>
      </c>
      <c r="B242" s="721" t="s">
        <v>147</v>
      </c>
      <c r="C242" s="721" t="s">
        <v>239</v>
      </c>
      <c r="D242" s="725">
        <v>397006.46</v>
      </c>
      <c r="E242" s="725">
        <v>0</v>
      </c>
      <c r="F242" s="386" t="s">
        <v>2900</v>
      </c>
      <c r="G242" s="318">
        <v>45058</v>
      </c>
      <c r="H242" s="329" t="s">
        <v>2901</v>
      </c>
      <c r="I242" s="386" t="s">
        <v>2902</v>
      </c>
      <c r="J242" s="389">
        <v>180094.01</v>
      </c>
      <c r="K242" s="389">
        <v>0</v>
      </c>
      <c r="L242" s="389">
        <v>0</v>
      </c>
      <c r="M242" s="389">
        <v>0</v>
      </c>
      <c r="N242" s="389">
        <v>0</v>
      </c>
      <c r="O242" s="389">
        <v>0</v>
      </c>
      <c r="P242" s="389">
        <v>0</v>
      </c>
      <c r="Q242" s="389">
        <v>0</v>
      </c>
      <c r="R242" s="389">
        <v>0</v>
      </c>
      <c r="S242" s="389">
        <v>0</v>
      </c>
      <c r="T242" s="389">
        <v>180094.01</v>
      </c>
      <c r="U242" s="389">
        <v>0</v>
      </c>
      <c r="V242" s="389">
        <v>0</v>
      </c>
      <c r="W242" s="389">
        <f t="shared" si="22"/>
        <v>180094.01</v>
      </c>
      <c r="X242" s="309"/>
      <c r="Y242" s="309"/>
      <c r="Z242" s="309"/>
      <c r="AA242" s="309"/>
    </row>
    <row r="243" spans="1:27" s="265" customFormat="1" ht="25.5">
      <c r="A243" s="783"/>
      <c r="B243" s="783"/>
      <c r="C243" s="783"/>
      <c r="D243" s="787"/>
      <c r="E243" s="787"/>
      <c r="F243" s="386" t="s">
        <v>2903</v>
      </c>
      <c r="G243" s="318">
        <v>45027</v>
      </c>
      <c r="H243" s="329" t="s">
        <v>2901</v>
      </c>
      <c r="I243" s="386" t="s">
        <v>2904</v>
      </c>
      <c r="J243" s="389">
        <v>216912.45</v>
      </c>
      <c r="K243" s="389">
        <v>0</v>
      </c>
      <c r="L243" s="389">
        <v>0</v>
      </c>
      <c r="M243" s="389">
        <v>0</v>
      </c>
      <c r="N243" s="389">
        <v>0</v>
      </c>
      <c r="O243" s="389">
        <v>0</v>
      </c>
      <c r="P243" s="389">
        <v>0</v>
      </c>
      <c r="Q243" s="389">
        <v>216912.45</v>
      </c>
      <c r="R243" s="389">
        <v>0</v>
      </c>
      <c r="S243" s="389">
        <v>0</v>
      </c>
      <c r="T243" s="389">
        <v>0</v>
      </c>
      <c r="U243" s="389">
        <v>0</v>
      </c>
      <c r="V243" s="389">
        <v>0</v>
      </c>
      <c r="W243" s="389">
        <f t="shared" si="22"/>
        <v>216912.45</v>
      </c>
      <c r="X243" s="309"/>
      <c r="Y243" s="309"/>
      <c r="Z243" s="309"/>
      <c r="AA243" s="309"/>
    </row>
    <row r="244" spans="1:27" s="265" customFormat="1" ht="38.25">
      <c r="A244" s="238" t="s">
        <v>426</v>
      </c>
      <c r="B244" s="238" t="s">
        <v>165</v>
      </c>
      <c r="C244" s="238" t="s">
        <v>245</v>
      </c>
      <c r="D244" s="245">
        <v>5862.07</v>
      </c>
      <c r="E244" s="245">
        <v>5644.23</v>
      </c>
      <c r="F244" s="386" t="s">
        <v>2905</v>
      </c>
      <c r="G244" s="318">
        <v>45027</v>
      </c>
      <c r="H244" s="329" t="s">
        <v>2198</v>
      </c>
      <c r="I244" s="386" t="s">
        <v>2906</v>
      </c>
      <c r="J244" s="389">
        <v>5862.07</v>
      </c>
      <c r="K244" s="389">
        <v>0</v>
      </c>
      <c r="L244" s="389">
        <v>0</v>
      </c>
      <c r="M244" s="389">
        <v>0</v>
      </c>
      <c r="N244" s="389">
        <v>0</v>
      </c>
      <c r="O244" s="389">
        <v>5644.23</v>
      </c>
      <c r="P244" s="389">
        <v>0</v>
      </c>
      <c r="Q244" s="389">
        <v>0</v>
      </c>
      <c r="R244" s="389">
        <v>0</v>
      </c>
      <c r="S244" s="389">
        <v>0</v>
      </c>
      <c r="T244" s="389">
        <v>0</v>
      </c>
      <c r="U244" s="389">
        <v>217.84</v>
      </c>
      <c r="V244" s="389">
        <v>0</v>
      </c>
      <c r="W244" s="389">
        <f t="shared" si="22"/>
        <v>5862.07</v>
      </c>
      <c r="X244" s="309"/>
      <c r="Y244" s="309"/>
      <c r="Z244" s="309"/>
      <c r="AA244" s="309"/>
    </row>
    <row r="245" spans="1:27" s="265" customFormat="1" ht="25.5">
      <c r="A245" s="238" t="s">
        <v>426</v>
      </c>
      <c r="B245" s="238" t="s">
        <v>177</v>
      </c>
      <c r="C245" s="238" t="s">
        <v>148</v>
      </c>
      <c r="D245" s="245">
        <v>2513.25</v>
      </c>
      <c r="E245" s="245">
        <v>0</v>
      </c>
      <c r="F245" s="386" t="s">
        <v>2907</v>
      </c>
      <c r="G245" s="318">
        <v>45043</v>
      </c>
      <c r="H245" s="329" t="s">
        <v>2908</v>
      </c>
      <c r="I245" s="386" t="s">
        <v>2909</v>
      </c>
      <c r="J245" s="389">
        <v>2513.25</v>
      </c>
      <c r="K245" s="389"/>
      <c r="L245" s="389"/>
      <c r="M245" s="389"/>
      <c r="N245" s="389"/>
      <c r="O245" s="389"/>
      <c r="P245" s="389">
        <v>0</v>
      </c>
      <c r="Q245" s="389">
        <v>1513.25</v>
      </c>
      <c r="R245" s="389">
        <v>0</v>
      </c>
      <c r="S245" s="389">
        <v>0</v>
      </c>
      <c r="T245" s="389">
        <v>1000</v>
      </c>
      <c r="U245" s="389">
        <v>0</v>
      </c>
      <c r="V245" s="389">
        <v>0</v>
      </c>
      <c r="W245" s="389">
        <f t="shared" si="22"/>
        <v>2513.25</v>
      </c>
      <c r="X245" s="309"/>
      <c r="Y245" s="309"/>
      <c r="Z245" s="309"/>
      <c r="AA245" s="309"/>
    </row>
    <row r="246" spans="1:27" s="265" customFormat="1" ht="25.5">
      <c r="A246" s="238" t="s">
        <v>426</v>
      </c>
      <c r="B246" s="238" t="s">
        <v>185</v>
      </c>
      <c r="C246" s="238" t="s">
        <v>148</v>
      </c>
      <c r="D246" s="245">
        <v>1998</v>
      </c>
      <c r="E246" s="245">
        <v>0</v>
      </c>
      <c r="F246" s="386" t="s">
        <v>2910</v>
      </c>
      <c r="G246" s="318">
        <v>45041</v>
      </c>
      <c r="H246" s="329" t="s">
        <v>2908</v>
      </c>
      <c r="I246" s="386" t="s">
        <v>2911</v>
      </c>
      <c r="J246" s="389">
        <v>1998</v>
      </c>
      <c r="K246" s="389"/>
      <c r="L246" s="389"/>
      <c r="M246" s="389"/>
      <c r="N246" s="389"/>
      <c r="O246" s="389"/>
      <c r="P246" s="389">
        <v>0</v>
      </c>
      <c r="Q246" s="389">
        <v>0</v>
      </c>
      <c r="R246" s="389">
        <v>1000</v>
      </c>
      <c r="S246" s="389">
        <v>0</v>
      </c>
      <c r="T246" s="389">
        <v>0</v>
      </c>
      <c r="U246" s="389">
        <v>998</v>
      </c>
      <c r="V246" s="389">
        <v>0</v>
      </c>
      <c r="W246" s="389">
        <f t="shared" si="22"/>
        <v>1998</v>
      </c>
      <c r="X246" s="309"/>
      <c r="Y246" s="309"/>
      <c r="Z246" s="309"/>
      <c r="AA246" s="309"/>
    </row>
    <row r="247" spans="1:27" s="265" customFormat="1" ht="25.5">
      <c r="A247" s="238" t="s">
        <v>426</v>
      </c>
      <c r="B247" s="238" t="s">
        <v>187</v>
      </c>
      <c r="C247" s="238" t="s">
        <v>148</v>
      </c>
      <c r="D247" s="245">
        <v>15700</v>
      </c>
      <c r="E247" s="245">
        <v>0</v>
      </c>
      <c r="F247" s="386" t="s">
        <v>2912</v>
      </c>
      <c r="G247" s="318">
        <v>45043</v>
      </c>
      <c r="H247" s="329" t="s">
        <v>2913</v>
      </c>
      <c r="I247" s="386" t="s">
        <v>2914</v>
      </c>
      <c r="J247" s="389">
        <v>15700</v>
      </c>
      <c r="K247" s="389"/>
      <c r="L247" s="389"/>
      <c r="M247" s="389"/>
      <c r="N247" s="389"/>
      <c r="O247" s="389"/>
      <c r="P247" s="389">
        <v>0</v>
      </c>
      <c r="Q247" s="389">
        <v>0</v>
      </c>
      <c r="R247" s="389">
        <v>0</v>
      </c>
      <c r="S247" s="389">
        <v>15700</v>
      </c>
      <c r="T247" s="389">
        <v>0</v>
      </c>
      <c r="U247" s="389">
        <v>0</v>
      </c>
      <c r="V247" s="389">
        <v>0</v>
      </c>
      <c r="W247" s="389">
        <f t="shared" si="22"/>
        <v>15700</v>
      </c>
      <c r="X247" s="309"/>
      <c r="Y247" s="309"/>
      <c r="Z247" s="309"/>
      <c r="AA247" s="309"/>
    </row>
    <row r="248" spans="1:27" s="265" customFormat="1" ht="38.25">
      <c r="A248" s="238" t="s">
        <v>426</v>
      </c>
      <c r="B248" s="238" t="s">
        <v>187</v>
      </c>
      <c r="C248" s="238" t="s">
        <v>188</v>
      </c>
      <c r="D248" s="245">
        <v>10241.4</v>
      </c>
      <c r="E248" s="245">
        <v>0</v>
      </c>
      <c r="F248" s="386" t="s">
        <v>2915</v>
      </c>
      <c r="G248" s="318">
        <v>45044</v>
      </c>
      <c r="H248" s="329" t="s">
        <v>2916</v>
      </c>
      <c r="I248" s="386" t="s">
        <v>2917</v>
      </c>
      <c r="J248" s="389">
        <v>10241.4</v>
      </c>
      <c r="K248" s="389"/>
      <c r="L248" s="389"/>
      <c r="M248" s="389"/>
      <c r="N248" s="389"/>
      <c r="O248" s="389"/>
      <c r="P248" s="389">
        <v>0</v>
      </c>
      <c r="Q248" s="389">
        <v>0</v>
      </c>
      <c r="R248" s="389">
        <v>0</v>
      </c>
      <c r="S248" s="389">
        <v>10241.4</v>
      </c>
      <c r="T248" s="389">
        <v>0</v>
      </c>
      <c r="U248" s="389">
        <v>0</v>
      </c>
      <c r="V248" s="389">
        <v>0</v>
      </c>
      <c r="W248" s="389">
        <f t="shared" si="22"/>
        <v>10241.4</v>
      </c>
      <c r="X248" s="309"/>
      <c r="Y248" s="309"/>
      <c r="Z248" s="309"/>
      <c r="AA248" s="309"/>
    </row>
    <row r="249" spans="1:27" s="265" customFormat="1" ht="25.5">
      <c r="A249" s="238" t="s">
        <v>426</v>
      </c>
      <c r="B249" s="238" t="s">
        <v>196</v>
      </c>
      <c r="C249" s="238" t="s">
        <v>248</v>
      </c>
      <c r="D249" s="245">
        <v>2860</v>
      </c>
      <c r="E249" s="245">
        <v>2860</v>
      </c>
      <c r="F249" s="386" t="s">
        <v>2918</v>
      </c>
      <c r="G249" s="318">
        <v>45054</v>
      </c>
      <c r="H249" s="329" t="s">
        <v>2913</v>
      </c>
      <c r="I249" s="386" t="s">
        <v>2919</v>
      </c>
      <c r="J249" s="389">
        <v>2860</v>
      </c>
      <c r="K249" s="389"/>
      <c r="L249" s="389"/>
      <c r="M249" s="389"/>
      <c r="N249" s="389"/>
      <c r="O249" s="389">
        <v>2860</v>
      </c>
      <c r="P249" s="389">
        <v>0</v>
      </c>
      <c r="Q249" s="389">
        <v>0</v>
      </c>
      <c r="R249" s="389">
        <v>0</v>
      </c>
      <c r="S249" s="389">
        <v>0</v>
      </c>
      <c r="T249" s="389">
        <v>0</v>
      </c>
      <c r="U249" s="389">
        <v>0</v>
      </c>
      <c r="V249" s="389">
        <v>0</v>
      </c>
      <c r="W249" s="389">
        <f t="shared" si="22"/>
        <v>2860</v>
      </c>
      <c r="X249" s="309"/>
      <c r="Y249" s="309"/>
      <c r="Z249" s="309"/>
      <c r="AA249" s="309"/>
    </row>
    <row r="250" spans="1:27" s="265" customFormat="1" ht="38.25">
      <c r="A250" s="238" t="s">
        <v>426</v>
      </c>
      <c r="B250" s="238" t="s">
        <v>209</v>
      </c>
      <c r="C250" s="238" t="s">
        <v>148</v>
      </c>
      <c r="D250" s="245">
        <v>2992.5</v>
      </c>
      <c r="E250" s="245">
        <v>0</v>
      </c>
      <c r="F250" s="386" t="s">
        <v>2920</v>
      </c>
      <c r="G250" s="318">
        <v>45041</v>
      </c>
      <c r="H250" s="329" t="s">
        <v>2908</v>
      </c>
      <c r="I250" s="386" t="s">
        <v>2921</v>
      </c>
      <c r="J250" s="389">
        <v>2992.5</v>
      </c>
      <c r="K250" s="389"/>
      <c r="L250" s="389"/>
      <c r="M250" s="389"/>
      <c r="N250" s="389"/>
      <c r="O250" s="389"/>
      <c r="P250" s="389">
        <v>0</v>
      </c>
      <c r="Q250" s="389">
        <v>1500</v>
      </c>
      <c r="R250" s="389">
        <v>0</v>
      </c>
      <c r="S250" s="389">
        <v>0</v>
      </c>
      <c r="T250" s="389">
        <v>1492.5</v>
      </c>
      <c r="U250" s="389">
        <v>0</v>
      </c>
      <c r="V250" s="389">
        <v>0</v>
      </c>
      <c r="W250" s="389">
        <f t="shared" si="22"/>
        <v>2992.5</v>
      </c>
      <c r="X250" s="309"/>
      <c r="Y250" s="309"/>
      <c r="Z250" s="309"/>
      <c r="AA250" s="309"/>
    </row>
    <row r="251" spans="1:27" s="265" customFormat="1" ht="25.5">
      <c r="A251" s="238" t="s">
        <v>426</v>
      </c>
      <c r="B251" s="238" t="s">
        <v>214</v>
      </c>
      <c r="C251" s="238" t="s">
        <v>140</v>
      </c>
      <c r="D251" s="245">
        <v>12000</v>
      </c>
      <c r="E251" s="245">
        <v>2400</v>
      </c>
      <c r="F251" s="386" t="s">
        <v>2922</v>
      </c>
      <c r="G251" s="318">
        <v>44986</v>
      </c>
      <c r="H251" s="329" t="s">
        <v>2923</v>
      </c>
      <c r="I251" s="386" t="s">
        <v>2924</v>
      </c>
      <c r="J251" s="389">
        <v>12000</v>
      </c>
      <c r="K251" s="389"/>
      <c r="L251" s="389"/>
      <c r="M251" s="389"/>
      <c r="N251" s="389">
        <v>1200</v>
      </c>
      <c r="O251" s="389">
        <v>1200</v>
      </c>
      <c r="P251" s="389">
        <v>1200</v>
      </c>
      <c r="Q251" s="389">
        <v>1200</v>
      </c>
      <c r="R251" s="389">
        <v>1200</v>
      </c>
      <c r="S251" s="389">
        <v>1200</v>
      </c>
      <c r="T251" s="389">
        <v>1200</v>
      </c>
      <c r="U251" s="389">
        <v>1200</v>
      </c>
      <c r="V251" s="389">
        <v>2400</v>
      </c>
      <c r="W251" s="389">
        <f t="shared" si="22"/>
        <v>12000</v>
      </c>
      <c r="X251" s="309"/>
      <c r="Y251" s="309"/>
      <c r="Z251" s="309"/>
      <c r="AA251" s="309"/>
    </row>
    <row r="252" spans="1:27" s="265" customFormat="1" ht="25.5">
      <c r="A252" s="238" t="s">
        <v>426</v>
      </c>
      <c r="B252" s="238" t="s">
        <v>219</v>
      </c>
      <c r="C252" s="238" t="s">
        <v>140</v>
      </c>
      <c r="D252" s="245">
        <v>10993.55</v>
      </c>
      <c r="E252" s="245">
        <v>1393.55</v>
      </c>
      <c r="F252" s="386" t="s">
        <v>2925</v>
      </c>
      <c r="G252" s="318">
        <v>45012</v>
      </c>
      <c r="H252" s="329" t="s">
        <v>2926</v>
      </c>
      <c r="I252" s="386" t="s">
        <v>2927</v>
      </c>
      <c r="J252" s="389">
        <v>10993.55</v>
      </c>
      <c r="K252" s="389"/>
      <c r="L252" s="389"/>
      <c r="M252" s="389"/>
      <c r="N252" s="389"/>
      <c r="O252" s="389">
        <v>1393.55</v>
      </c>
      <c r="P252" s="389">
        <v>1200</v>
      </c>
      <c r="Q252" s="389">
        <v>1200</v>
      </c>
      <c r="R252" s="389">
        <v>1200</v>
      </c>
      <c r="S252" s="389">
        <v>1200</v>
      </c>
      <c r="T252" s="389">
        <v>1200</v>
      </c>
      <c r="U252" s="389">
        <v>1200</v>
      </c>
      <c r="V252" s="389">
        <v>2400</v>
      </c>
      <c r="W252" s="389">
        <f t="shared" si="22"/>
        <v>10993.55</v>
      </c>
      <c r="X252" s="309"/>
      <c r="Y252" s="309"/>
      <c r="Z252" s="309"/>
      <c r="AA252" s="309"/>
    </row>
    <row r="253" spans="1:27" s="265" customFormat="1" ht="38.25">
      <c r="A253" s="238" t="s">
        <v>426</v>
      </c>
      <c r="B253" s="238" t="s">
        <v>232</v>
      </c>
      <c r="C253" s="238" t="s">
        <v>148</v>
      </c>
      <c r="D253" s="245">
        <v>1075.5</v>
      </c>
      <c r="E253" s="245">
        <v>0</v>
      </c>
      <c r="F253" s="386" t="s">
        <v>2928</v>
      </c>
      <c r="G253" s="318">
        <v>45042</v>
      </c>
      <c r="H253" s="329" t="s">
        <v>2908</v>
      </c>
      <c r="I253" s="386" t="s">
        <v>2929</v>
      </c>
      <c r="J253" s="389">
        <v>1075.5</v>
      </c>
      <c r="K253" s="389"/>
      <c r="L253" s="389"/>
      <c r="M253" s="389"/>
      <c r="N253" s="389"/>
      <c r="O253" s="389"/>
      <c r="P253" s="389">
        <v>0</v>
      </c>
      <c r="Q253" s="389">
        <v>0</v>
      </c>
      <c r="R253" s="389">
        <v>0</v>
      </c>
      <c r="S253" s="389">
        <v>1075.5</v>
      </c>
      <c r="T253" s="389">
        <v>0</v>
      </c>
      <c r="U253" s="389">
        <v>0</v>
      </c>
      <c r="V253" s="389">
        <v>0</v>
      </c>
      <c r="W253" s="389">
        <f t="shared" si="22"/>
        <v>1075.5</v>
      </c>
      <c r="X253" s="309"/>
      <c r="Y253" s="309"/>
      <c r="Z253" s="309"/>
      <c r="AA253" s="309"/>
    </row>
    <row r="254" spans="1:27" s="322" customFormat="1" ht="12.75">
      <c r="A254" s="243" t="s">
        <v>5474</v>
      </c>
      <c r="B254" s="243" t="s">
        <v>5161</v>
      </c>
      <c r="C254" s="243" t="s">
        <v>70</v>
      </c>
      <c r="D254" s="242">
        <v>50000</v>
      </c>
      <c r="E254" s="242">
        <v>14043.27</v>
      </c>
      <c r="F254" s="387" t="s">
        <v>2275</v>
      </c>
      <c r="G254" s="454">
        <v>44926</v>
      </c>
      <c r="H254" s="453">
        <v>365</v>
      </c>
      <c r="I254" s="386" t="s">
        <v>3429</v>
      </c>
      <c r="J254" s="242">
        <v>50000</v>
      </c>
      <c r="K254" s="242">
        <v>2808.65</v>
      </c>
      <c r="L254" s="242">
        <v>2808.65</v>
      </c>
      <c r="M254" s="242">
        <v>2808.65</v>
      </c>
      <c r="N254" s="242">
        <v>2808.67</v>
      </c>
      <c r="O254" s="242">
        <v>2808.65</v>
      </c>
      <c r="P254" s="242">
        <v>5136.68</v>
      </c>
      <c r="Q254" s="242">
        <v>5136.68</v>
      </c>
      <c r="R254" s="242">
        <v>5136.68</v>
      </c>
      <c r="S254" s="242">
        <v>5136.68</v>
      </c>
      <c r="T254" s="242">
        <v>5136.68</v>
      </c>
      <c r="U254" s="242">
        <v>5136.6499999999996</v>
      </c>
      <c r="V254" s="242">
        <v>5136.68</v>
      </c>
      <c r="W254" s="242">
        <f>SUM(K254:V254)</f>
        <v>50000.000000000007</v>
      </c>
      <c r="X254" s="319"/>
      <c r="Y254" s="320"/>
      <c r="Z254" s="321"/>
      <c r="AA254" s="321"/>
    </row>
    <row r="255" spans="1:27" s="322" customFormat="1" ht="12.75">
      <c r="A255" s="243" t="s">
        <v>5474</v>
      </c>
      <c r="B255" s="243" t="s">
        <v>5161</v>
      </c>
      <c r="C255" s="243" t="s">
        <v>72</v>
      </c>
      <c r="D255" s="242">
        <v>17270</v>
      </c>
      <c r="E255" s="242">
        <v>6874.9</v>
      </c>
      <c r="F255" s="387" t="s">
        <v>2275</v>
      </c>
      <c r="G255" s="454">
        <v>44926</v>
      </c>
      <c r="H255" s="453">
        <v>365</v>
      </c>
      <c r="I255" s="386" t="s">
        <v>3429</v>
      </c>
      <c r="J255" s="242">
        <v>17270</v>
      </c>
      <c r="K255" s="242">
        <v>1374.98</v>
      </c>
      <c r="L255" s="242">
        <v>1374.98</v>
      </c>
      <c r="M255" s="242">
        <v>1374.98</v>
      </c>
      <c r="N255" s="242">
        <v>1374.98</v>
      </c>
      <c r="O255" s="242">
        <v>1374.98</v>
      </c>
      <c r="P255" s="242">
        <v>1485.01</v>
      </c>
      <c r="Q255" s="242">
        <v>1485.01</v>
      </c>
      <c r="R255" s="242">
        <v>1485.01</v>
      </c>
      <c r="S255" s="242">
        <v>1485.01</v>
      </c>
      <c r="T255" s="242">
        <v>1485.04</v>
      </c>
      <c r="U255" s="242">
        <v>1485.01</v>
      </c>
      <c r="V255" s="242">
        <v>1485.01</v>
      </c>
      <c r="W255" s="242">
        <f t="shared" ref="W255:W318" si="25">SUM(K255:V255)</f>
        <v>17270</v>
      </c>
      <c r="X255" s="319"/>
      <c r="Y255" s="320"/>
      <c r="Z255" s="321"/>
      <c r="AA255" s="321"/>
    </row>
    <row r="256" spans="1:27" s="322" customFormat="1" ht="12.75">
      <c r="A256" s="243" t="s">
        <v>5474</v>
      </c>
      <c r="B256" s="243" t="s">
        <v>5161</v>
      </c>
      <c r="C256" s="243" t="s">
        <v>74</v>
      </c>
      <c r="D256" s="242">
        <v>6000</v>
      </c>
      <c r="E256" s="242">
        <v>894.98</v>
      </c>
      <c r="F256" s="387" t="s">
        <v>2275</v>
      </c>
      <c r="G256" s="454">
        <v>44926</v>
      </c>
      <c r="H256" s="453">
        <v>365</v>
      </c>
      <c r="I256" s="386" t="s">
        <v>3429</v>
      </c>
      <c r="J256" s="242">
        <v>6000</v>
      </c>
      <c r="K256" s="242">
        <v>179</v>
      </c>
      <c r="L256" s="242">
        <v>179</v>
      </c>
      <c r="M256" s="242">
        <v>179</v>
      </c>
      <c r="N256" s="242">
        <v>179</v>
      </c>
      <c r="O256" s="242">
        <v>178.98</v>
      </c>
      <c r="P256" s="242">
        <v>729.29</v>
      </c>
      <c r="Q256" s="242">
        <v>729.29</v>
      </c>
      <c r="R256" s="242">
        <v>729.29</v>
      </c>
      <c r="S256" s="242">
        <v>729.28</v>
      </c>
      <c r="T256" s="242">
        <v>729.29</v>
      </c>
      <c r="U256" s="242">
        <v>729.29</v>
      </c>
      <c r="V256" s="242">
        <v>729.29</v>
      </c>
      <c r="W256" s="242">
        <f t="shared" si="25"/>
        <v>6000</v>
      </c>
      <c r="X256" s="319"/>
      <c r="Y256" s="320"/>
      <c r="Z256" s="321"/>
      <c r="AA256" s="321"/>
    </row>
    <row r="257" spans="1:27" s="322" customFormat="1" ht="25.5">
      <c r="A257" s="243" t="s">
        <v>5474</v>
      </c>
      <c r="B257" s="243" t="s">
        <v>5161</v>
      </c>
      <c r="C257" s="243" t="s">
        <v>76</v>
      </c>
      <c r="D257" s="242">
        <v>45000</v>
      </c>
      <c r="E257" s="242">
        <v>20000</v>
      </c>
      <c r="F257" s="387" t="s">
        <v>5475</v>
      </c>
      <c r="G257" s="454">
        <v>44926</v>
      </c>
      <c r="H257" s="453">
        <v>272</v>
      </c>
      <c r="I257" s="386" t="s">
        <v>5476</v>
      </c>
      <c r="J257" s="242">
        <v>45000</v>
      </c>
      <c r="K257" s="242"/>
      <c r="L257" s="242">
        <v>5000</v>
      </c>
      <c r="M257" s="242">
        <v>5000</v>
      </c>
      <c r="N257" s="242">
        <v>5000</v>
      </c>
      <c r="O257" s="242">
        <v>5000</v>
      </c>
      <c r="P257" s="242">
        <v>3571.43</v>
      </c>
      <c r="Q257" s="242">
        <v>3571.43</v>
      </c>
      <c r="R257" s="242">
        <v>3571.43</v>
      </c>
      <c r="S257" s="242">
        <v>3571.42</v>
      </c>
      <c r="T257" s="242">
        <v>3571.43</v>
      </c>
      <c r="U257" s="242">
        <v>3571.43</v>
      </c>
      <c r="V257" s="242">
        <v>3571.43</v>
      </c>
      <c r="W257" s="242">
        <f t="shared" si="25"/>
        <v>45000</v>
      </c>
      <c r="X257" s="319"/>
      <c r="Y257" s="320"/>
      <c r="Z257" s="321"/>
      <c r="AA257" s="321"/>
    </row>
    <row r="258" spans="1:27" s="322" customFormat="1" ht="25.5">
      <c r="A258" s="243" t="s">
        <v>5474</v>
      </c>
      <c r="B258" s="243" t="s">
        <v>5161</v>
      </c>
      <c r="C258" s="243" t="s">
        <v>82</v>
      </c>
      <c r="D258" s="242">
        <v>99517.1</v>
      </c>
      <c r="E258" s="242">
        <v>74637.87</v>
      </c>
      <c r="F258" s="387" t="s">
        <v>5477</v>
      </c>
      <c r="G258" s="454">
        <v>44926</v>
      </c>
      <c r="H258" s="453">
        <v>120</v>
      </c>
      <c r="I258" s="386" t="s">
        <v>5478</v>
      </c>
      <c r="J258" s="242">
        <f>99517.0965</f>
        <v>99517.0965</v>
      </c>
      <c r="K258" s="242"/>
      <c r="L258" s="242">
        <v>24879.29</v>
      </c>
      <c r="M258" s="242">
        <v>24879.29</v>
      </c>
      <c r="N258" s="242">
        <v>24879.29</v>
      </c>
      <c r="O258" s="242"/>
      <c r="P258" s="242">
        <v>3554.18</v>
      </c>
      <c r="Q258" s="242">
        <v>3554.18</v>
      </c>
      <c r="R258" s="242">
        <v>3554.18</v>
      </c>
      <c r="S258" s="242">
        <v>3554.15</v>
      </c>
      <c r="T258" s="242">
        <v>3554.18</v>
      </c>
      <c r="U258" s="242">
        <v>3554.18</v>
      </c>
      <c r="V258" s="242">
        <v>3554.18</v>
      </c>
      <c r="W258" s="242">
        <f t="shared" si="25"/>
        <v>99517.099999999948</v>
      </c>
      <c r="X258" s="319"/>
      <c r="Y258" s="320"/>
      <c r="Z258" s="321"/>
      <c r="AA258" s="321"/>
    </row>
    <row r="259" spans="1:27" s="322" customFormat="1" ht="25.5">
      <c r="A259" s="243" t="s">
        <v>5474</v>
      </c>
      <c r="B259" s="243" t="s">
        <v>5161</v>
      </c>
      <c r="C259" s="243" t="s">
        <v>84</v>
      </c>
      <c r="D259" s="242">
        <v>101839.05</v>
      </c>
      <c r="E259" s="242">
        <v>25129.200000000001</v>
      </c>
      <c r="F259" s="387" t="s">
        <v>5479</v>
      </c>
      <c r="G259" s="454">
        <v>44926</v>
      </c>
      <c r="H259" s="453">
        <v>334</v>
      </c>
      <c r="I259" s="386" t="s">
        <v>5480</v>
      </c>
      <c r="J259" s="242">
        <f>+D259</f>
        <v>101839.05</v>
      </c>
      <c r="K259" s="242">
        <v>5153.55</v>
      </c>
      <c r="L259" s="242">
        <v>5153.55</v>
      </c>
      <c r="M259" s="242">
        <v>5153.55</v>
      </c>
      <c r="N259" s="242">
        <v>9668.5499999999993</v>
      </c>
      <c r="O259" s="242"/>
      <c r="P259" s="242">
        <v>10958.55</v>
      </c>
      <c r="Q259" s="242">
        <v>10958.55</v>
      </c>
      <c r="R259" s="242">
        <v>10958.55</v>
      </c>
      <c r="S259" s="242">
        <v>10958.55</v>
      </c>
      <c r="T259" s="242">
        <v>10958.55</v>
      </c>
      <c r="U259" s="242">
        <v>10958.55</v>
      </c>
      <c r="V259" s="242">
        <v>10958.55</v>
      </c>
      <c r="W259" s="242">
        <f t="shared" si="25"/>
        <v>101839.05000000002</v>
      </c>
      <c r="X259" s="319"/>
      <c r="Y259" s="320"/>
      <c r="Z259" s="321"/>
      <c r="AA259" s="321"/>
    </row>
    <row r="260" spans="1:27" s="322" customFormat="1" ht="12.75">
      <c r="A260" s="243" t="s">
        <v>5474</v>
      </c>
      <c r="B260" s="243" t="s">
        <v>5161</v>
      </c>
      <c r="C260" s="243" t="s">
        <v>86</v>
      </c>
      <c r="D260" s="242">
        <v>5100</v>
      </c>
      <c r="E260" s="242">
        <v>986.36</v>
      </c>
      <c r="F260" s="387" t="s">
        <v>5481</v>
      </c>
      <c r="G260" s="454">
        <v>44998</v>
      </c>
      <c r="H260" s="453">
        <v>293</v>
      </c>
      <c r="I260" s="386" t="s">
        <v>5482</v>
      </c>
      <c r="J260" s="242">
        <v>5100</v>
      </c>
      <c r="K260" s="242"/>
      <c r="L260" s="242">
        <v>328.79</v>
      </c>
      <c r="M260" s="242">
        <v>328.79</v>
      </c>
      <c r="N260" s="242">
        <v>328.78</v>
      </c>
      <c r="O260" s="242"/>
      <c r="P260" s="242">
        <v>587.66</v>
      </c>
      <c r="Q260" s="242">
        <v>587.66</v>
      </c>
      <c r="R260" s="242">
        <v>587.66</v>
      </c>
      <c r="S260" s="242">
        <v>587.67999999999995</v>
      </c>
      <c r="T260" s="242">
        <v>587.66</v>
      </c>
      <c r="U260" s="242">
        <v>587.66</v>
      </c>
      <c r="V260" s="242">
        <v>587.66</v>
      </c>
      <c r="W260" s="242">
        <f t="shared" si="25"/>
        <v>5099.9999999999991</v>
      </c>
      <c r="X260" s="319"/>
      <c r="Y260" s="320"/>
      <c r="Z260" s="321"/>
      <c r="AA260" s="321"/>
    </row>
    <row r="261" spans="1:27" s="322" customFormat="1" ht="25.5">
      <c r="A261" s="243" t="s">
        <v>5474</v>
      </c>
      <c r="B261" s="243" t="s">
        <v>5161</v>
      </c>
      <c r="C261" s="243" t="s">
        <v>98</v>
      </c>
      <c r="D261" s="242">
        <v>89889.22</v>
      </c>
      <c r="E261" s="242">
        <v>29963.040000000001</v>
      </c>
      <c r="F261" s="387" t="s">
        <v>5483</v>
      </c>
      <c r="G261" s="454">
        <v>44926</v>
      </c>
      <c r="H261" s="453">
        <v>365</v>
      </c>
      <c r="I261" s="386" t="s">
        <v>5484</v>
      </c>
      <c r="J261" s="242">
        <v>89889.22</v>
      </c>
      <c r="K261" s="242"/>
      <c r="L261" s="242">
        <v>7490.7683333333334</v>
      </c>
      <c r="M261" s="242">
        <v>7490.77</v>
      </c>
      <c r="N261" s="242">
        <v>7490.77</v>
      </c>
      <c r="O261" s="242">
        <v>7490.73</v>
      </c>
      <c r="P261" s="242">
        <v>8560.8799999999992</v>
      </c>
      <c r="Q261" s="242">
        <v>8560.8799999999992</v>
      </c>
      <c r="R261" s="242">
        <v>8560.8799999999992</v>
      </c>
      <c r="S261" s="242">
        <v>8560.89</v>
      </c>
      <c r="T261" s="242">
        <v>8560.89</v>
      </c>
      <c r="U261" s="242">
        <v>8560.8799999999992</v>
      </c>
      <c r="V261" s="242">
        <v>8560.8799999999992</v>
      </c>
      <c r="W261" s="242">
        <f t="shared" si="25"/>
        <v>89889.218333333338</v>
      </c>
      <c r="X261" s="319"/>
      <c r="Y261" s="320"/>
      <c r="Z261" s="321"/>
      <c r="AA261" s="321"/>
    </row>
    <row r="262" spans="1:27" s="322" customFormat="1" ht="25.5">
      <c r="A262" s="243" t="s">
        <v>5474</v>
      </c>
      <c r="B262" s="243" t="s">
        <v>5161</v>
      </c>
      <c r="C262" s="243" t="s">
        <v>100</v>
      </c>
      <c r="D262" s="242">
        <v>6300</v>
      </c>
      <c r="E262" s="242">
        <v>6300</v>
      </c>
      <c r="F262" s="387" t="s">
        <v>5481</v>
      </c>
      <c r="G262" s="454">
        <v>45014</v>
      </c>
      <c r="H262" s="453">
        <v>5</v>
      </c>
      <c r="I262" s="386" t="s">
        <v>5485</v>
      </c>
      <c r="J262" s="242">
        <v>6300</v>
      </c>
      <c r="K262" s="242"/>
      <c r="L262" s="242"/>
      <c r="M262" s="242"/>
      <c r="N262" s="242">
        <v>6300</v>
      </c>
      <c r="O262" s="242"/>
      <c r="P262" s="242"/>
      <c r="Q262" s="242"/>
      <c r="R262" s="242"/>
      <c r="S262" s="242"/>
      <c r="T262" s="242"/>
      <c r="U262" s="242"/>
      <c r="V262" s="242"/>
      <c r="W262" s="242">
        <f t="shared" si="25"/>
        <v>6300</v>
      </c>
      <c r="X262" s="319"/>
      <c r="Y262" s="320"/>
      <c r="Z262" s="321"/>
      <c r="AA262" s="321"/>
    </row>
    <row r="263" spans="1:27" s="322" customFormat="1" ht="25.5">
      <c r="A263" s="243" t="s">
        <v>5474</v>
      </c>
      <c r="B263" s="243" t="s">
        <v>5161</v>
      </c>
      <c r="C263" s="243" t="s">
        <v>104</v>
      </c>
      <c r="D263" s="242">
        <v>249</v>
      </c>
      <c r="E263" s="242">
        <v>249</v>
      </c>
      <c r="F263" s="387" t="s">
        <v>5481</v>
      </c>
      <c r="G263" s="454">
        <v>45026</v>
      </c>
      <c r="H263" s="453">
        <v>5</v>
      </c>
      <c r="I263" s="386" t="s">
        <v>5486</v>
      </c>
      <c r="J263" s="242">
        <v>249</v>
      </c>
      <c r="K263" s="242"/>
      <c r="L263" s="242"/>
      <c r="M263" s="242"/>
      <c r="N263" s="242"/>
      <c r="O263" s="242">
        <v>249</v>
      </c>
      <c r="P263" s="242"/>
      <c r="Q263" s="242"/>
      <c r="R263" s="242"/>
      <c r="S263" s="242"/>
      <c r="T263" s="242"/>
      <c r="U263" s="242"/>
      <c r="V263" s="242"/>
      <c r="W263" s="242">
        <f t="shared" si="25"/>
        <v>249</v>
      </c>
      <c r="X263" s="319"/>
      <c r="Y263" s="320"/>
      <c r="Z263" s="321"/>
      <c r="AA263" s="321"/>
    </row>
    <row r="264" spans="1:27" s="322" customFormat="1" ht="12.75">
      <c r="A264" s="243" t="s">
        <v>5474</v>
      </c>
      <c r="B264" s="243" t="s">
        <v>5161</v>
      </c>
      <c r="C264" s="243" t="s">
        <v>116</v>
      </c>
      <c r="D264" s="242">
        <v>79.239999999999995</v>
      </c>
      <c r="E264" s="242">
        <v>79.239999999999995</v>
      </c>
      <c r="F264" s="387" t="s">
        <v>2275</v>
      </c>
      <c r="G264" s="454">
        <v>45017</v>
      </c>
      <c r="H264" s="453">
        <v>30</v>
      </c>
      <c r="I264" s="386" t="s">
        <v>5487</v>
      </c>
      <c r="J264" s="242">
        <v>79.239999999999995</v>
      </c>
      <c r="K264" s="242"/>
      <c r="L264" s="242"/>
      <c r="M264" s="242"/>
      <c r="N264" s="242">
        <v>79.239999999999995</v>
      </c>
      <c r="O264" s="242"/>
      <c r="P264" s="242"/>
      <c r="Q264" s="242"/>
      <c r="R264" s="242"/>
      <c r="S264" s="242"/>
      <c r="T264" s="242"/>
      <c r="U264" s="242"/>
      <c r="V264" s="242"/>
      <c r="W264" s="242">
        <f t="shared" si="25"/>
        <v>79.239999999999995</v>
      </c>
      <c r="X264" s="319"/>
      <c r="Y264" s="320"/>
      <c r="Z264" s="321"/>
      <c r="AA264" s="321"/>
    </row>
    <row r="265" spans="1:27" s="322" customFormat="1" ht="12.75">
      <c r="A265" s="243" t="s">
        <v>5474</v>
      </c>
      <c r="B265" s="243" t="s">
        <v>5488</v>
      </c>
      <c r="C265" s="243" t="s">
        <v>140</v>
      </c>
      <c r="D265" s="242">
        <v>25372</v>
      </c>
      <c r="E265" s="242">
        <v>0</v>
      </c>
      <c r="F265" s="387" t="s">
        <v>5489</v>
      </c>
      <c r="G265" s="454">
        <v>45047</v>
      </c>
      <c r="H265" s="453">
        <v>120</v>
      </c>
      <c r="I265" s="386" t="s">
        <v>5490</v>
      </c>
      <c r="J265" s="242">
        <v>25372</v>
      </c>
      <c r="K265" s="242"/>
      <c r="L265" s="242"/>
      <c r="M265" s="242"/>
      <c r="N265" s="242"/>
      <c r="O265" s="242"/>
      <c r="P265" s="242">
        <v>6343</v>
      </c>
      <c r="Q265" s="242">
        <v>6343</v>
      </c>
      <c r="R265" s="242">
        <v>6343</v>
      </c>
      <c r="S265" s="242">
        <v>6343</v>
      </c>
      <c r="T265" s="242"/>
      <c r="U265" s="242"/>
      <c r="V265" s="242"/>
      <c r="W265" s="242">
        <f t="shared" si="25"/>
        <v>25372</v>
      </c>
      <c r="X265" s="319"/>
      <c r="Y265" s="320"/>
      <c r="Z265" s="321"/>
      <c r="AA265" s="321"/>
    </row>
    <row r="266" spans="1:27" s="325" customFormat="1" ht="25.5">
      <c r="A266" s="243" t="s">
        <v>5474</v>
      </c>
      <c r="B266" s="243" t="s">
        <v>5488</v>
      </c>
      <c r="C266" s="243" t="s">
        <v>254</v>
      </c>
      <c r="D266" s="242">
        <v>79850</v>
      </c>
      <c r="E266" s="242">
        <v>79850</v>
      </c>
      <c r="F266" s="386" t="s">
        <v>5491</v>
      </c>
      <c r="G266" s="454">
        <v>44926</v>
      </c>
      <c r="H266" s="453">
        <v>30</v>
      </c>
      <c r="I266" s="386" t="s">
        <v>5492</v>
      </c>
      <c r="J266" s="242">
        <v>79850</v>
      </c>
      <c r="K266" s="242">
        <v>79850</v>
      </c>
      <c r="L266" s="242"/>
      <c r="M266" s="242"/>
      <c r="N266" s="242"/>
      <c r="O266" s="242"/>
      <c r="P266" s="242"/>
      <c r="Q266" s="242"/>
      <c r="R266" s="242"/>
      <c r="S266" s="242"/>
      <c r="T266" s="242"/>
      <c r="U266" s="242"/>
      <c r="V266" s="242"/>
      <c r="W266" s="242">
        <f t="shared" si="25"/>
        <v>79850</v>
      </c>
      <c r="X266" s="319"/>
      <c r="Y266" s="320"/>
      <c r="Z266" s="324"/>
      <c r="AA266" s="324"/>
    </row>
    <row r="267" spans="1:27" s="322" customFormat="1" ht="102">
      <c r="A267" s="243" t="s">
        <v>5474</v>
      </c>
      <c r="B267" s="243" t="s">
        <v>5493</v>
      </c>
      <c r="C267" s="243" t="s">
        <v>239</v>
      </c>
      <c r="D267" s="242">
        <v>180407.69</v>
      </c>
      <c r="E267" s="242">
        <v>0</v>
      </c>
      <c r="F267" s="387" t="s">
        <v>5494</v>
      </c>
      <c r="G267" s="454">
        <v>45078</v>
      </c>
      <c r="H267" s="453">
        <v>180</v>
      </c>
      <c r="I267" s="386" t="s">
        <v>5495</v>
      </c>
      <c r="J267" s="242">
        <f>+D267</f>
        <v>180407.69</v>
      </c>
      <c r="K267" s="242"/>
      <c r="L267" s="242"/>
      <c r="M267" s="242"/>
      <c r="N267" s="242"/>
      <c r="O267" s="242"/>
      <c r="P267" s="242"/>
      <c r="Q267" s="242">
        <f>+J267/6</f>
        <v>30067.948333333334</v>
      </c>
      <c r="R267" s="242">
        <v>30067.95</v>
      </c>
      <c r="S267" s="242">
        <v>30067.95</v>
      </c>
      <c r="T267" s="242">
        <v>30067.94</v>
      </c>
      <c r="U267" s="242">
        <v>30067.95</v>
      </c>
      <c r="V267" s="242">
        <v>30067.95</v>
      </c>
      <c r="W267" s="242">
        <f t="shared" si="25"/>
        <v>180407.68833333335</v>
      </c>
      <c r="X267" s="319"/>
      <c r="Y267" s="320"/>
      <c r="Z267" s="321"/>
      <c r="AA267" s="321"/>
    </row>
    <row r="268" spans="1:27" s="322" customFormat="1" ht="38.25">
      <c r="A268" s="243" t="s">
        <v>5474</v>
      </c>
      <c r="B268" s="243" t="s">
        <v>5493</v>
      </c>
      <c r="C268" s="243" t="s">
        <v>239</v>
      </c>
      <c r="D268" s="242">
        <v>122253.61</v>
      </c>
      <c r="E268" s="242">
        <v>0</v>
      </c>
      <c r="F268" s="387" t="s">
        <v>5496</v>
      </c>
      <c r="G268" s="454">
        <v>45078</v>
      </c>
      <c r="H268" s="453">
        <v>180</v>
      </c>
      <c r="I268" s="386" t="s">
        <v>5497</v>
      </c>
      <c r="J268" s="242">
        <f>+D268</f>
        <v>122253.61</v>
      </c>
      <c r="K268" s="242"/>
      <c r="L268" s="242"/>
      <c r="M268" s="242"/>
      <c r="N268" s="242"/>
      <c r="O268" s="242"/>
      <c r="P268" s="242"/>
      <c r="Q268" s="242">
        <f>+J268/6</f>
        <v>20375.601666666666</v>
      </c>
      <c r="R268" s="242">
        <v>20375.599999999999</v>
      </c>
      <c r="S268" s="242">
        <v>20375.599999999999</v>
      </c>
      <c r="T268" s="242">
        <v>20375.599999999999</v>
      </c>
      <c r="U268" s="242">
        <v>20375.61</v>
      </c>
      <c r="V268" s="242">
        <v>20375.599999999999</v>
      </c>
      <c r="W268" s="242">
        <f t="shared" si="25"/>
        <v>122253.61166666666</v>
      </c>
      <c r="X268" s="319"/>
      <c r="Y268" s="320"/>
      <c r="Z268" s="320"/>
      <c r="AA268" s="321"/>
    </row>
    <row r="269" spans="1:27" s="322" customFormat="1" ht="25.5">
      <c r="A269" s="243" t="s">
        <v>5474</v>
      </c>
      <c r="B269" s="243" t="s">
        <v>5498</v>
      </c>
      <c r="C269" s="243" t="s">
        <v>148</v>
      </c>
      <c r="D269" s="242">
        <v>9900</v>
      </c>
      <c r="E269" s="242">
        <v>0</v>
      </c>
      <c r="F269" s="387" t="s">
        <v>5499</v>
      </c>
      <c r="G269" s="454">
        <v>45048</v>
      </c>
      <c r="H269" s="453">
        <v>180</v>
      </c>
      <c r="I269" s="386" t="s">
        <v>5500</v>
      </c>
      <c r="J269" s="242">
        <v>9900</v>
      </c>
      <c r="K269" s="242"/>
      <c r="L269" s="242"/>
      <c r="M269" s="242"/>
      <c r="N269" s="242"/>
      <c r="O269" s="242"/>
      <c r="P269" s="242"/>
      <c r="Q269" s="242"/>
      <c r="R269" s="242">
        <v>9900</v>
      </c>
      <c r="S269" s="242"/>
      <c r="T269" s="242"/>
      <c r="U269" s="242"/>
      <c r="V269" s="242"/>
      <c r="W269" s="242">
        <f t="shared" si="25"/>
        <v>9900</v>
      </c>
      <c r="X269" s="319"/>
      <c r="Y269" s="320"/>
      <c r="Z269" s="321"/>
      <c r="AA269" s="321"/>
    </row>
    <row r="270" spans="1:27" s="327" customFormat="1" ht="12.75">
      <c r="A270" s="243" t="s">
        <v>5474</v>
      </c>
      <c r="B270" s="243" t="s">
        <v>5501</v>
      </c>
      <c r="C270" s="243" t="s">
        <v>140</v>
      </c>
      <c r="D270" s="242">
        <v>10800</v>
      </c>
      <c r="E270" s="242">
        <v>1200</v>
      </c>
      <c r="F270" s="387" t="s">
        <v>5489</v>
      </c>
      <c r="G270" s="454">
        <v>45017</v>
      </c>
      <c r="H270" s="453">
        <v>270</v>
      </c>
      <c r="I270" s="386" t="s">
        <v>5502</v>
      </c>
      <c r="J270" s="242">
        <v>10800</v>
      </c>
      <c r="K270" s="242"/>
      <c r="L270" s="242"/>
      <c r="M270" s="242"/>
      <c r="N270" s="242">
        <v>1200</v>
      </c>
      <c r="O270" s="242"/>
      <c r="P270" s="242">
        <v>2400</v>
      </c>
      <c r="Q270" s="242">
        <v>1200</v>
      </c>
      <c r="R270" s="242">
        <v>1200</v>
      </c>
      <c r="S270" s="242">
        <v>1200</v>
      </c>
      <c r="T270" s="242">
        <v>1200</v>
      </c>
      <c r="U270" s="242">
        <v>1200</v>
      </c>
      <c r="V270" s="242">
        <v>1200</v>
      </c>
      <c r="W270" s="242">
        <f t="shared" si="25"/>
        <v>10800</v>
      </c>
      <c r="X270" s="319"/>
      <c r="Y270" s="320"/>
      <c r="Z270" s="326"/>
      <c r="AA270" s="326"/>
    </row>
    <row r="271" spans="1:27" s="265" customFormat="1" ht="25.5">
      <c r="A271" s="238" t="s">
        <v>452</v>
      </c>
      <c r="B271" s="238" t="s">
        <v>68</v>
      </c>
      <c r="C271" s="238" t="s">
        <v>70</v>
      </c>
      <c r="D271" s="245">
        <v>26100.84</v>
      </c>
      <c r="E271" s="245">
        <v>20135.39</v>
      </c>
      <c r="F271" s="386" t="s">
        <v>2930</v>
      </c>
      <c r="G271" s="470">
        <v>44936</v>
      </c>
      <c r="H271" s="329" t="s">
        <v>2293</v>
      </c>
      <c r="I271" s="386" t="s">
        <v>2867</v>
      </c>
      <c r="J271" s="389">
        <v>26100.84</v>
      </c>
      <c r="K271" s="389">
        <v>1600</v>
      </c>
      <c r="L271" s="389">
        <v>1600</v>
      </c>
      <c r="M271" s="389">
        <v>1600</v>
      </c>
      <c r="N271" s="389">
        <v>1600</v>
      </c>
      <c r="O271" s="389">
        <v>13735.39</v>
      </c>
      <c r="P271" s="389">
        <v>865.45</v>
      </c>
      <c r="Q271" s="389">
        <v>850</v>
      </c>
      <c r="R271" s="389">
        <v>850</v>
      </c>
      <c r="S271" s="389">
        <v>850</v>
      </c>
      <c r="T271" s="389">
        <v>850</v>
      </c>
      <c r="U271" s="389">
        <v>850</v>
      </c>
      <c r="V271" s="389">
        <v>850</v>
      </c>
      <c r="W271" s="389">
        <f t="shared" si="25"/>
        <v>26100.84</v>
      </c>
      <c r="X271" s="309"/>
      <c r="Y271" s="309"/>
      <c r="Z271" s="309"/>
      <c r="AA271" s="309"/>
    </row>
    <row r="272" spans="1:27" s="265" customFormat="1" ht="25.5">
      <c r="A272" s="238" t="s">
        <v>452</v>
      </c>
      <c r="B272" s="238" t="s">
        <v>68</v>
      </c>
      <c r="C272" s="238" t="s">
        <v>72</v>
      </c>
      <c r="D272" s="245">
        <v>38628.26</v>
      </c>
      <c r="E272" s="245">
        <v>17911.43</v>
      </c>
      <c r="F272" s="386" t="s">
        <v>2931</v>
      </c>
      <c r="G272" s="470">
        <v>44936</v>
      </c>
      <c r="H272" s="329" t="s">
        <v>2293</v>
      </c>
      <c r="I272" s="386" t="s">
        <v>2869</v>
      </c>
      <c r="J272" s="389">
        <v>38628.26</v>
      </c>
      <c r="K272" s="389">
        <v>3582.2860000000001</v>
      </c>
      <c r="L272" s="389">
        <v>3582.2860000000001</v>
      </c>
      <c r="M272" s="389">
        <v>3582.2860000000001</v>
      </c>
      <c r="N272" s="389">
        <v>3582.2860000000001</v>
      </c>
      <c r="O272" s="389">
        <v>3582.2860000000001</v>
      </c>
      <c r="P272" s="389">
        <v>2960</v>
      </c>
      <c r="Q272" s="389">
        <v>2960</v>
      </c>
      <c r="R272" s="389">
        <v>2960</v>
      </c>
      <c r="S272" s="389">
        <v>2960</v>
      </c>
      <c r="T272" s="389">
        <v>2960</v>
      </c>
      <c r="U272" s="389">
        <v>2960</v>
      </c>
      <c r="V272" s="389">
        <v>2956.83</v>
      </c>
      <c r="W272" s="389">
        <f t="shared" si="25"/>
        <v>38628.26</v>
      </c>
      <c r="X272" s="309"/>
      <c r="Y272" s="309"/>
      <c r="Z272" s="309"/>
      <c r="AA272" s="309"/>
    </row>
    <row r="273" spans="1:27" s="265" customFormat="1" ht="25.5">
      <c r="A273" s="238" t="s">
        <v>452</v>
      </c>
      <c r="B273" s="238" t="s">
        <v>68</v>
      </c>
      <c r="C273" s="238" t="s">
        <v>74</v>
      </c>
      <c r="D273" s="245">
        <v>4008.51</v>
      </c>
      <c r="E273" s="245">
        <v>1399.34</v>
      </c>
      <c r="F273" s="386" t="s">
        <v>2932</v>
      </c>
      <c r="G273" s="470">
        <v>44936</v>
      </c>
      <c r="H273" s="329" t="s">
        <v>2293</v>
      </c>
      <c r="I273" s="386" t="s">
        <v>2871</v>
      </c>
      <c r="J273" s="389">
        <v>4008.51</v>
      </c>
      <c r="K273" s="389">
        <v>279.86799999999999</v>
      </c>
      <c r="L273" s="389">
        <v>279.86799999999999</v>
      </c>
      <c r="M273" s="389">
        <v>279.86799999999999</v>
      </c>
      <c r="N273" s="389">
        <v>279.86799999999999</v>
      </c>
      <c r="O273" s="389">
        <v>279.86799999999999</v>
      </c>
      <c r="P273" s="389">
        <v>375</v>
      </c>
      <c r="Q273" s="389">
        <v>375</v>
      </c>
      <c r="R273" s="389">
        <v>375</v>
      </c>
      <c r="S273" s="389">
        <v>374.17</v>
      </c>
      <c r="T273" s="389">
        <v>370</v>
      </c>
      <c r="U273" s="389">
        <v>370</v>
      </c>
      <c r="V273" s="389">
        <v>370</v>
      </c>
      <c r="W273" s="389">
        <f t="shared" si="25"/>
        <v>4008.51</v>
      </c>
      <c r="X273" s="309"/>
      <c r="Y273" s="309"/>
      <c r="Z273" s="309"/>
      <c r="AA273" s="309"/>
    </row>
    <row r="274" spans="1:27" s="265" customFormat="1" ht="38.25">
      <c r="A274" s="238" t="s">
        <v>452</v>
      </c>
      <c r="B274" s="238" t="s">
        <v>68</v>
      </c>
      <c r="C274" s="238" t="s">
        <v>76</v>
      </c>
      <c r="D274" s="245">
        <v>39000</v>
      </c>
      <c r="E274" s="245">
        <v>16817.75</v>
      </c>
      <c r="F274" s="386" t="s">
        <v>2933</v>
      </c>
      <c r="G274" s="470">
        <v>44931</v>
      </c>
      <c r="H274" s="329" t="s">
        <v>2934</v>
      </c>
      <c r="I274" s="386" t="s">
        <v>2935</v>
      </c>
      <c r="J274" s="389">
        <v>39000</v>
      </c>
      <c r="K274" s="389"/>
      <c r="L274" s="389">
        <v>4204.4375</v>
      </c>
      <c r="M274" s="389">
        <v>4204.4375</v>
      </c>
      <c r="N274" s="389">
        <v>4204.4375</v>
      </c>
      <c r="O274" s="389">
        <v>4204.4375</v>
      </c>
      <c r="P274" s="389">
        <v>4435</v>
      </c>
      <c r="Q274" s="389">
        <v>4435</v>
      </c>
      <c r="R274" s="389">
        <v>4435</v>
      </c>
      <c r="S274" s="389">
        <v>4435</v>
      </c>
      <c r="T274" s="389">
        <v>4442.25</v>
      </c>
      <c r="U274" s="389"/>
      <c r="V274" s="389"/>
      <c r="W274" s="389">
        <f t="shared" si="25"/>
        <v>39000</v>
      </c>
      <c r="X274" s="309"/>
      <c r="Y274" s="309"/>
      <c r="Z274" s="309"/>
      <c r="AA274" s="309"/>
    </row>
    <row r="275" spans="1:27" s="265" customFormat="1" ht="38.25">
      <c r="A275" s="238" t="s">
        <v>452</v>
      </c>
      <c r="B275" s="238" t="s">
        <v>68</v>
      </c>
      <c r="C275" s="238" t="s">
        <v>78</v>
      </c>
      <c r="D275" s="245">
        <v>2902.53</v>
      </c>
      <c r="E275" s="245">
        <v>2902.53</v>
      </c>
      <c r="F275" s="386" t="s">
        <v>2936</v>
      </c>
      <c r="G275" s="470">
        <v>44957</v>
      </c>
      <c r="H275" s="329" t="s">
        <v>2937</v>
      </c>
      <c r="I275" s="386" t="s">
        <v>2938</v>
      </c>
      <c r="J275" s="389">
        <v>2902.53</v>
      </c>
      <c r="K275" s="389"/>
      <c r="L275" s="389">
        <v>2902.53</v>
      </c>
      <c r="M275" s="389"/>
      <c r="N275" s="389"/>
      <c r="O275" s="389"/>
      <c r="P275" s="389"/>
      <c r="Q275" s="389"/>
      <c r="R275" s="389"/>
      <c r="S275" s="389"/>
      <c r="T275" s="389"/>
      <c r="U275" s="389"/>
      <c r="V275" s="389"/>
      <c r="W275" s="389">
        <f t="shared" si="25"/>
        <v>2902.53</v>
      </c>
      <c r="X275" s="309"/>
      <c r="Y275" s="309"/>
      <c r="Z275" s="309"/>
      <c r="AA275" s="309"/>
    </row>
    <row r="276" spans="1:27" s="265" customFormat="1" ht="25.5">
      <c r="A276" s="238" t="s">
        <v>452</v>
      </c>
      <c r="B276" s="238" t="s">
        <v>68</v>
      </c>
      <c r="C276" s="238" t="s">
        <v>78</v>
      </c>
      <c r="D276" s="245">
        <v>152.56</v>
      </c>
      <c r="E276" s="245">
        <v>152.56</v>
      </c>
      <c r="F276" s="386" t="s">
        <v>2939</v>
      </c>
      <c r="G276" s="470"/>
      <c r="H276" s="329"/>
      <c r="I276" s="386" t="s">
        <v>2939</v>
      </c>
      <c r="J276" s="389">
        <v>152.56</v>
      </c>
      <c r="K276" s="389"/>
      <c r="L276" s="389"/>
      <c r="M276" s="389">
        <v>152.56</v>
      </c>
      <c r="N276" s="389"/>
      <c r="O276" s="389"/>
      <c r="P276" s="389"/>
      <c r="Q276" s="389"/>
      <c r="R276" s="389"/>
      <c r="S276" s="389"/>
      <c r="T276" s="389"/>
      <c r="U276" s="389"/>
      <c r="V276" s="389"/>
      <c r="W276" s="389">
        <f t="shared" si="25"/>
        <v>152.56</v>
      </c>
      <c r="X276" s="309"/>
      <c r="Y276" s="309"/>
      <c r="Z276" s="309"/>
      <c r="AA276" s="309"/>
    </row>
    <row r="277" spans="1:27" s="265" customFormat="1" ht="38.25">
      <c r="A277" s="238" t="s">
        <v>452</v>
      </c>
      <c r="B277" s="238" t="s">
        <v>68</v>
      </c>
      <c r="C277" s="238" t="s">
        <v>82</v>
      </c>
      <c r="D277" s="245">
        <v>194880.97</v>
      </c>
      <c r="E277" s="245">
        <v>120826.19</v>
      </c>
      <c r="F277" s="386" t="s">
        <v>2940</v>
      </c>
      <c r="G277" s="470">
        <v>44954</v>
      </c>
      <c r="H277" s="329" t="s">
        <v>2249</v>
      </c>
      <c r="I277" s="386" t="s">
        <v>2941</v>
      </c>
      <c r="J277" s="389">
        <v>194880.97</v>
      </c>
      <c r="K277" s="389">
        <v>0</v>
      </c>
      <c r="L277" s="389">
        <v>0</v>
      </c>
      <c r="M277" s="389">
        <v>42873.81</v>
      </c>
      <c r="N277" s="389">
        <v>0</v>
      </c>
      <c r="O277" s="389">
        <v>77952.38</v>
      </c>
      <c r="P277" s="389">
        <v>38976.194000000003</v>
      </c>
      <c r="Q277" s="389"/>
      <c r="R277" s="389"/>
      <c r="S277" s="389"/>
      <c r="T277" s="389"/>
      <c r="U277" s="389"/>
      <c r="V277" s="389"/>
      <c r="W277" s="389">
        <f t="shared" si="25"/>
        <v>159802.38400000002</v>
      </c>
      <c r="X277" s="309"/>
      <c r="Y277" s="309"/>
      <c r="Z277" s="309"/>
      <c r="AA277" s="309"/>
    </row>
    <row r="278" spans="1:27" s="265" customFormat="1" ht="38.25">
      <c r="A278" s="238" t="s">
        <v>452</v>
      </c>
      <c r="B278" s="238" t="s">
        <v>68</v>
      </c>
      <c r="C278" s="238" t="s">
        <v>82</v>
      </c>
      <c r="D278" s="245">
        <v>17416.75</v>
      </c>
      <c r="E278" s="245">
        <v>0</v>
      </c>
      <c r="F278" s="386" t="s">
        <v>2942</v>
      </c>
      <c r="G278" s="470">
        <v>44929</v>
      </c>
      <c r="H278" s="329" t="s">
        <v>2943</v>
      </c>
      <c r="I278" s="386" t="s">
        <v>2941</v>
      </c>
      <c r="J278" s="389">
        <v>17416.75</v>
      </c>
      <c r="K278" s="389"/>
      <c r="L278" s="389"/>
      <c r="M278" s="389"/>
      <c r="N278" s="389"/>
      <c r="O278" s="389"/>
      <c r="P278" s="389">
        <v>17416.75</v>
      </c>
      <c r="Q278" s="389"/>
      <c r="R278" s="389"/>
      <c r="S278" s="389"/>
      <c r="T278" s="389"/>
      <c r="U278" s="389"/>
      <c r="V278" s="389"/>
      <c r="W278" s="389">
        <f t="shared" si="25"/>
        <v>17416.75</v>
      </c>
      <c r="X278" s="309"/>
      <c r="Y278" s="309"/>
      <c r="Z278" s="309"/>
      <c r="AA278" s="309"/>
    </row>
    <row r="279" spans="1:27" s="265" customFormat="1" ht="38.25">
      <c r="A279" s="238" t="s">
        <v>452</v>
      </c>
      <c r="B279" s="238" t="s">
        <v>68</v>
      </c>
      <c r="C279" s="238" t="s">
        <v>84</v>
      </c>
      <c r="D279" s="245">
        <v>212076</v>
      </c>
      <c r="E279" s="245">
        <v>69513.8</v>
      </c>
      <c r="F279" s="386" t="s">
        <v>2944</v>
      </c>
      <c r="G279" s="329"/>
      <c r="H279" s="329" t="s">
        <v>2293</v>
      </c>
      <c r="I279" s="386" t="s">
        <v>2945</v>
      </c>
      <c r="J279" s="389">
        <v>212076</v>
      </c>
      <c r="K279" s="389">
        <v>0</v>
      </c>
      <c r="L279" s="389">
        <v>0</v>
      </c>
      <c r="M279" s="389">
        <v>34167.800000000003</v>
      </c>
      <c r="N279" s="389">
        <v>0</v>
      </c>
      <c r="O279" s="389">
        <v>35346</v>
      </c>
      <c r="P279" s="389">
        <v>17673</v>
      </c>
      <c r="Q279" s="389">
        <v>17673</v>
      </c>
      <c r="R279" s="389">
        <v>17673</v>
      </c>
      <c r="S279" s="389">
        <v>17673</v>
      </c>
      <c r="T279" s="389">
        <v>17673</v>
      </c>
      <c r="U279" s="389">
        <v>17673</v>
      </c>
      <c r="V279" s="389">
        <v>35640.550000000003</v>
      </c>
      <c r="W279" s="389">
        <f t="shared" si="25"/>
        <v>211192.34999999998</v>
      </c>
      <c r="X279" s="309"/>
      <c r="Y279" s="309"/>
      <c r="Z279" s="309"/>
      <c r="AA279" s="309"/>
    </row>
    <row r="280" spans="1:27" s="265" customFormat="1" ht="25.5">
      <c r="A280" s="238" t="s">
        <v>452</v>
      </c>
      <c r="B280" s="238" t="s">
        <v>68</v>
      </c>
      <c r="C280" s="238" t="s">
        <v>84</v>
      </c>
      <c r="D280" s="245">
        <v>9.1199999999999992</v>
      </c>
      <c r="E280" s="245">
        <v>9.1199999999999992</v>
      </c>
      <c r="F280" s="386" t="s">
        <v>2939</v>
      </c>
      <c r="G280" s="329"/>
      <c r="H280" s="329"/>
      <c r="I280" s="386" t="s">
        <v>2946</v>
      </c>
      <c r="J280" s="389">
        <v>9.1199999999999992</v>
      </c>
      <c r="K280" s="389"/>
      <c r="L280" s="389">
        <v>9.1199999999999992</v>
      </c>
      <c r="M280" s="389"/>
      <c r="N280" s="389"/>
      <c r="O280" s="389"/>
      <c r="P280" s="389"/>
      <c r="Q280" s="389"/>
      <c r="R280" s="389"/>
      <c r="S280" s="389"/>
      <c r="T280" s="389"/>
      <c r="U280" s="389"/>
      <c r="V280" s="389"/>
      <c r="W280" s="389">
        <f t="shared" si="25"/>
        <v>9.1199999999999992</v>
      </c>
      <c r="X280" s="309"/>
      <c r="Y280" s="309"/>
      <c r="Z280" s="309"/>
      <c r="AA280" s="309"/>
    </row>
    <row r="281" spans="1:27" s="265" customFormat="1" ht="25.5">
      <c r="A281" s="238" t="s">
        <v>452</v>
      </c>
      <c r="B281" s="238" t="s">
        <v>68</v>
      </c>
      <c r="C281" s="238" t="s">
        <v>453</v>
      </c>
      <c r="D281" s="245">
        <v>11888</v>
      </c>
      <c r="E281" s="245">
        <v>11888</v>
      </c>
      <c r="F281" s="386" t="s">
        <v>2947</v>
      </c>
      <c r="G281" s="329"/>
      <c r="H281" s="329" t="s">
        <v>2948</v>
      </c>
      <c r="I281" s="386" t="s">
        <v>2949</v>
      </c>
      <c r="J281" s="389">
        <v>11888</v>
      </c>
      <c r="K281" s="389"/>
      <c r="L281" s="389"/>
      <c r="M281" s="389"/>
      <c r="N281" s="389"/>
      <c r="O281" s="389">
        <v>11888</v>
      </c>
      <c r="P281" s="389"/>
      <c r="Q281" s="389"/>
      <c r="R281" s="389"/>
      <c r="S281" s="389"/>
      <c r="T281" s="389"/>
      <c r="U281" s="389"/>
      <c r="V281" s="389"/>
      <c r="W281" s="389">
        <f t="shared" si="25"/>
        <v>11888</v>
      </c>
      <c r="X281" s="309"/>
      <c r="Y281" s="309"/>
      <c r="Z281" s="309"/>
      <c r="AA281" s="309"/>
    </row>
    <row r="282" spans="1:27" s="265" customFormat="1" ht="38.25">
      <c r="A282" s="238" t="s">
        <v>452</v>
      </c>
      <c r="B282" s="238" t="s">
        <v>68</v>
      </c>
      <c r="C282" s="238" t="s">
        <v>437</v>
      </c>
      <c r="D282" s="245">
        <v>869.59</v>
      </c>
      <c r="E282" s="245">
        <v>0</v>
      </c>
      <c r="F282" s="386"/>
      <c r="G282" s="329"/>
      <c r="H282" s="329"/>
      <c r="I282" s="386" t="s">
        <v>2950</v>
      </c>
      <c r="J282" s="389">
        <v>869.59</v>
      </c>
      <c r="K282" s="389"/>
      <c r="L282" s="389"/>
      <c r="M282" s="389"/>
      <c r="N282" s="389"/>
      <c r="O282" s="389"/>
      <c r="P282" s="389">
        <v>108.7</v>
      </c>
      <c r="Q282" s="389">
        <v>108.7</v>
      </c>
      <c r="R282" s="389">
        <v>108.69</v>
      </c>
      <c r="S282" s="389"/>
      <c r="T282" s="389"/>
      <c r="U282" s="389"/>
      <c r="V282" s="389"/>
      <c r="W282" s="389">
        <f t="shared" si="25"/>
        <v>326.09000000000003</v>
      </c>
      <c r="X282" s="309"/>
      <c r="Y282" s="309"/>
      <c r="Z282" s="309"/>
      <c r="AA282" s="309"/>
    </row>
    <row r="283" spans="1:27" s="265" customFormat="1" ht="25.5">
      <c r="A283" s="238" t="s">
        <v>452</v>
      </c>
      <c r="B283" s="238" t="s">
        <v>68</v>
      </c>
      <c r="C283" s="238" t="s">
        <v>86</v>
      </c>
      <c r="D283" s="245">
        <v>7055</v>
      </c>
      <c r="E283" s="245">
        <v>3830.54</v>
      </c>
      <c r="F283" s="386" t="s">
        <v>2951</v>
      </c>
      <c r="G283" s="329"/>
      <c r="H283" s="329" t="s">
        <v>2952</v>
      </c>
      <c r="I283" s="386" t="s">
        <v>2953</v>
      </c>
      <c r="J283" s="389">
        <v>7055</v>
      </c>
      <c r="K283" s="389"/>
      <c r="L283" s="389"/>
      <c r="M283" s="389">
        <v>3830.54</v>
      </c>
      <c r="N283" s="389"/>
      <c r="O283" s="389"/>
      <c r="P283" s="389">
        <v>3224.46</v>
      </c>
      <c r="Q283" s="389"/>
      <c r="R283" s="389"/>
      <c r="S283" s="389"/>
      <c r="T283" s="389"/>
      <c r="U283" s="389"/>
      <c r="V283" s="389"/>
      <c r="W283" s="389">
        <f t="shared" si="25"/>
        <v>7055</v>
      </c>
      <c r="X283" s="309"/>
      <c r="Y283" s="309"/>
      <c r="Z283" s="309"/>
      <c r="AA283" s="309"/>
    </row>
    <row r="284" spans="1:27" s="265" customFormat="1" ht="25.5">
      <c r="A284" s="238" t="s">
        <v>452</v>
      </c>
      <c r="B284" s="238" t="s">
        <v>68</v>
      </c>
      <c r="C284" s="238" t="s">
        <v>86</v>
      </c>
      <c r="D284" s="245">
        <v>7054.99</v>
      </c>
      <c r="E284" s="245">
        <v>0</v>
      </c>
      <c r="F284" s="386" t="s">
        <v>2954</v>
      </c>
      <c r="G284" s="329"/>
      <c r="H284" s="329" t="s">
        <v>2952</v>
      </c>
      <c r="I284" s="386" t="s">
        <v>2955</v>
      </c>
      <c r="J284" s="389">
        <v>7054.99</v>
      </c>
      <c r="K284" s="389"/>
      <c r="L284" s="389"/>
      <c r="M284" s="389"/>
      <c r="N284" s="389"/>
      <c r="O284" s="389"/>
      <c r="P284" s="389"/>
      <c r="Q284" s="389"/>
      <c r="R284" s="389"/>
      <c r="S284" s="389">
        <v>3830.54</v>
      </c>
      <c r="T284" s="389"/>
      <c r="U284" s="389"/>
      <c r="V284" s="389">
        <v>3224.45</v>
      </c>
      <c r="W284" s="389">
        <f t="shared" si="25"/>
        <v>7054.99</v>
      </c>
      <c r="X284" s="309"/>
      <c r="Y284" s="309"/>
      <c r="Z284" s="309"/>
      <c r="AA284" s="309"/>
    </row>
    <row r="285" spans="1:27" s="265" customFormat="1" ht="25.5">
      <c r="A285" s="238" t="s">
        <v>452</v>
      </c>
      <c r="B285" s="238" t="s">
        <v>68</v>
      </c>
      <c r="C285" s="238" t="s">
        <v>88</v>
      </c>
      <c r="D285" s="245">
        <v>5790</v>
      </c>
      <c r="E285" s="245">
        <v>5790</v>
      </c>
      <c r="F285" s="386" t="s">
        <v>2956</v>
      </c>
      <c r="G285" s="329"/>
      <c r="H285" s="329"/>
      <c r="I285" s="386" t="s">
        <v>2957</v>
      </c>
      <c r="J285" s="389">
        <v>5790</v>
      </c>
      <c r="K285" s="389"/>
      <c r="L285" s="389"/>
      <c r="M285" s="389"/>
      <c r="N285" s="389"/>
      <c r="O285" s="389">
        <v>5790</v>
      </c>
      <c r="P285" s="389"/>
      <c r="Q285" s="389"/>
      <c r="R285" s="389"/>
      <c r="S285" s="389"/>
      <c r="T285" s="389"/>
      <c r="U285" s="389"/>
      <c r="V285" s="389"/>
      <c r="W285" s="389">
        <f t="shared" si="25"/>
        <v>5790</v>
      </c>
      <c r="X285" s="309"/>
      <c r="Y285" s="309"/>
      <c r="Z285" s="309"/>
      <c r="AA285" s="309"/>
    </row>
    <row r="286" spans="1:27" s="265" customFormat="1" ht="25.5">
      <c r="A286" s="238" t="s">
        <v>452</v>
      </c>
      <c r="B286" s="238" t="s">
        <v>68</v>
      </c>
      <c r="C286" s="238" t="s">
        <v>88</v>
      </c>
      <c r="D286" s="245">
        <v>5800</v>
      </c>
      <c r="E286" s="245">
        <v>0</v>
      </c>
      <c r="F286" s="386" t="s">
        <v>2958</v>
      </c>
      <c r="G286" s="329"/>
      <c r="H286" s="329"/>
      <c r="I286" s="386" t="s">
        <v>2959</v>
      </c>
      <c r="J286" s="389">
        <v>5800</v>
      </c>
      <c r="K286" s="389"/>
      <c r="L286" s="389"/>
      <c r="M286" s="389"/>
      <c r="N286" s="389"/>
      <c r="O286" s="389"/>
      <c r="P286" s="389">
        <v>5800</v>
      </c>
      <c r="Q286" s="389"/>
      <c r="R286" s="389"/>
      <c r="S286" s="389"/>
      <c r="T286" s="389"/>
      <c r="U286" s="389"/>
      <c r="V286" s="389"/>
      <c r="W286" s="389">
        <f t="shared" si="25"/>
        <v>5800</v>
      </c>
      <c r="X286" s="309"/>
      <c r="Y286" s="309"/>
      <c r="Z286" s="309"/>
      <c r="AA286" s="309"/>
    </row>
    <row r="287" spans="1:27" s="265" customFormat="1" ht="25.5">
      <c r="A287" s="238" t="s">
        <v>452</v>
      </c>
      <c r="B287" s="238" t="s">
        <v>68</v>
      </c>
      <c r="C287" s="238" t="s">
        <v>88</v>
      </c>
      <c r="D287" s="245">
        <v>45</v>
      </c>
      <c r="E287" s="245">
        <v>45</v>
      </c>
      <c r="F287" s="386" t="s">
        <v>2939</v>
      </c>
      <c r="G287" s="329"/>
      <c r="H287" s="329"/>
      <c r="I287" s="386" t="s">
        <v>2946</v>
      </c>
      <c r="J287" s="389">
        <v>45</v>
      </c>
      <c r="K287" s="389"/>
      <c r="L287" s="389">
        <v>45</v>
      </c>
      <c r="M287" s="389"/>
      <c r="N287" s="389"/>
      <c r="O287" s="389"/>
      <c r="P287" s="389"/>
      <c r="Q287" s="389"/>
      <c r="R287" s="389"/>
      <c r="S287" s="389"/>
      <c r="T287" s="389"/>
      <c r="U287" s="389"/>
      <c r="V287" s="389"/>
      <c r="W287" s="389">
        <f t="shared" si="25"/>
        <v>45</v>
      </c>
      <c r="X287" s="309"/>
      <c r="Y287" s="309"/>
      <c r="Z287" s="309"/>
      <c r="AA287" s="309"/>
    </row>
    <row r="288" spans="1:27" s="265" customFormat="1" ht="25.5">
      <c r="A288" s="238" t="s">
        <v>452</v>
      </c>
      <c r="B288" s="238" t="s">
        <v>68</v>
      </c>
      <c r="C288" s="238" t="s">
        <v>88</v>
      </c>
      <c r="D288" s="245">
        <v>200</v>
      </c>
      <c r="E288" s="245">
        <v>200</v>
      </c>
      <c r="F288" s="386" t="s">
        <v>2939</v>
      </c>
      <c r="G288" s="329"/>
      <c r="H288" s="329"/>
      <c r="I288" s="386" t="s">
        <v>2946</v>
      </c>
      <c r="J288" s="389">
        <v>200</v>
      </c>
      <c r="K288" s="389">
        <v>200</v>
      </c>
      <c r="L288" s="389"/>
      <c r="M288" s="389"/>
      <c r="N288" s="389"/>
      <c r="O288" s="389"/>
      <c r="P288" s="389"/>
      <c r="Q288" s="389"/>
      <c r="R288" s="389"/>
      <c r="S288" s="389"/>
      <c r="T288" s="389"/>
      <c r="U288" s="389"/>
      <c r="V288" s="389"/>
      <c r="W288" s="389">
        <f t="shared" si="25"/>
        <v>200</v>
      </c>
      <c r="X288" s="309"/>
      <c r="Y288" s="309"/>
      <c r="Z288" s="309"/>
      <c r="AA288" s="309"/>
    </row>
    <row r="289" spans="1:27" s="265" customFormat="1" ht="25.5">
      <c r="A289" s="238" t="s">
        <v>452</v>
      </c>
      <c r="B289" s="238" t="s">
        <v>68</v>
      </c>
      <c r="C289" s="238" t="s">
        <v>92</v>
      </c>
      <c r="D289" s="245">
        <v>2000</v>
      </c>
      <c r="E289" s="245">
        <v>0</v>
      </c>
      <c r="F289" s="386" t="s">
        <v>2960</v>
      </c>
      <c r="G289" s="329"/>
      <c r="H289" s="329"/>
      <c r="I289" s="386" t="s">
        <v>2961</v>
      </c>
      <c r="J289" s="389">
        <v>2000</v>
      </c>
      <c r="K289" s="389"/>
      <c r="L289" s="389"/>
      <c r="M289" s="389"/>
      <c r="N289" s="389"/>
      <c r="O289" s="389"/>
      <c r="P289" s="389">
        <v>666</v>
      </c>
      <c r="Q289" s="389"/>
      <c r="R289" s="389"/>
      <c r="S289" s="389">
        <v>666</v>
      </c>
      <c r="T289" s="389"/>
      <c r="U289" s="389">
        <v>668</v>
      </c>
      <c r="V289" s="389"/>
      <c r="W289" s="389">
        <f t="shared" si="25"/>
        <v>2000</v>
      </c>
      <c r="X289" s="309"/>
      <c r="Y289" s="309"/>
      <c r="Z289" s="309"/>
      <c r="AA289" s="309"/>
    </row>
    <row r="290" spans="1:27" s="265" customFormat="1" ht="25.5">
      <c r="A290" s="238" t="s">
        <v>452</v>
      </c>
      <c r="B290" s="238" t="s">
        <v>68</v>
      </c>
      <c r="C290" s="238" t="s">
        <v>92</v>
      </c>
      <c r="D290" s="245">
        <v>55</v>
      </c>
      <c r="E290" s="245">
        <v>55</v>
      </c>
      <c r="F290" s="386" t="s">
        <v>2939</v>
      </c>
      <c r="G290" s="329"/>
      <c r="H290" s="329"/>
      <c r="I290" s="386" t="s">
        <v>2939</v>
      </c>
      <c r="J290" s="389">
        <v>55</v>
      </c>
      <c r="K290" s="389"/>
      <c r="L290" s="389">
        <v>55</v>
      </c>
      <c r="M290" s="389"/>
      <c r="N290" s="389"/>
      <c r="O290" s="389"/>
      <c r="P290" s="389"/>
      <c r="Q290" s="389"/>
      <c r="R290" s="389"/>
      <c r="S290" s="389"/>
      <c r="T290" s="389"/>
      <c r="U290" s="389"/>
      <c r="V290" s="389"/>
      <c r="W290" s="389">
        <f t="shared" si="25"/>
        <v>55</v>
      </c>
      <c r="X290" s="309"/>
      <c r="Y290" s="309"/>
      <c r="Z290" s="309"/>
      <c r="AA290" s="309"/>
    </row>
    <row r="291" spans="1:27" s="265" customFormat="1" ht="25.5">
      <c r="A291" s="238" t="s">
        <v>452</v>
      </c>
      <c r="B291" s="238" t="s">
        <v>68</v>
      </c>
      <c r="C291" s="238" t="s">
        <v>92</v>
      </c>
      <c r="D291" s="245">
        <v>64.8</v>
      </c>
      <c r="E291" s="245">
        <v>64.8</v>
      </c>
      <c r="F291" s="386" t="s">
        <v>2939</v>
      </c>
      <c r="G291" s="329"/>
      <c r="H291" s="329"/>
      <c r="I291" s="386" t="s">
        <v>2939</v>
      </c>
      <c r="J291" s="389">
        <v>64.8</v>
      </c>
      <c r="K291" s="389"/>
      <c r="L291" s="389"/>
      <c r="M291" s="389">
        <v>64.8</v>
      </c>
      <c r="N291" s="389"/>
      <c r="O291" s="389"/>
      <c r="P291" s="389"/>
      <c r="Q291" s="389"/>
      <c r="R291" s="389"/>
      <c r="S291" s="389"/>
      <c r="T291" s="389"/>
      <c r="U291" s="389"/>
      <c r="V291" s="389"/>
      <c r="W291" s="389">
        <f t="shared" si="25"/>
        <v>64.8</v>
      </c>
      <c r="X291" s="309"/>
      <c r="Y291" s="309"/>
      <c r="Z291" s="309"/>
      <c r="AA291" s="309"/>
    </row>
    <row r="292" spans="1:27" s="265" customFormat="1" ht="25.5">
      <c r="A292" s="238" t="s">
        <v>452</v>
      </c>
      <c r="B292" s="238" t="s">
        <v>68</v>
      </c>
      <c r="C292" s="238" t="s">
        <v>92</v>
      </c>
      <c r="D292" s="245">
        <v>65</v>
      </c>
      <c r="E292" s="245">
        <v>65</v>
      </c>
      <c r="F292" s="386" t="s">
        <v>2939</v>
      </c>
      <c r="G292" s="329"/>
      <c r="H292" s="329"/>
      <c r="I292" s="386" t="s">
        <v>2939</v>
      </c>
      <c r="J292" s="389">
        <v>65</v>
      </c>
      <c r="K292" s="389"/>
      <c r="L292" s="389"/>
      <c r="M292" s="389"/>
      <c r="N292" s="389">
        <v>65</v>
      </c>
      <c r="O292" s="389"/>
      <c r="P292" s="389"/>
      <c r="Q292" s="389"/>
      <c r="R292" s="389"/>
      <c r="S292" s="389"/>
      <c r="T292" s="389"/>
      <c r="U292" s="389"/>
      <c r="V292" s="389"/>
      <c r="W292" s="389">
        <f t="shared" si="25"/>
        <v>65</v>
      </c>
      <c r="X292" s="309"/>
      <c r="Y292" s="309"/>
      <c r="Z292" s="309"/>
      <c r="AA292" s="309"/>
    </row>
    <row r="293" spans="1:27" s="265" customFormat="1" ht="25.5">
      <c r="A293" s="238" t="s">
        <v>452</v>
      </c>
      <c r="B293" s="238" t="s">
        <v>68</v>
      </c>
      <c r="C293" s="238" t="s">
        <v>92</v>
      </c>
      <c r="D293" s="245">
        <v>99.99</v>
      </c>
      <c r="E293" s="245">
        <v>99.99</v>
      </c>
      <c r="F293" s="386" t="s">
        <v>2939</v>
      </c>
      <c r="G293" s="329"/>
      <c r="H293" s="329"/>
      <c r="I293" s="386" t="s">
        <v>2939</v>
      </c>
      <c r="J293" s="389">
        <v>99.99</v>
      </c>
      <c r="K293" s="389"/>
      <c r="L293" s="389"/>
      <c r="M293" s="389"/>
      <c r="N293" s="389"/>
      <c r="O293" s="389">
        <v>99.99</v>
      </c>
      <c r="P293" s="389"/>
      <c r="Q293" s="389"/>
      <c r="R293" s="389"/>
      <c r="S293" s="389"/>
      <c r="T293" s="389"/>
      <c r="U293" s="389"/>
      <c r="V293" s="389"/>
      <c r="W293" s="389">
        <f t="shared" si="25"/>
        <v>99.99</v>
      </c>
      <c r="X293" s="309"/>
      <c r="Y293" s="309"/>
      <c r="Z293" s="309"/>
      <c r="AA293" s="309"/>
    </row>
    <row r="294" spans="1:27" s="265" customFormat="1" ht="38.25">
      <c r="A294" s="238" t="s">
        <v>452</v>
      </c>
      <c r="B294" s="238" t="s">
        <v>68</v>
      </c>
      <c r="C294" s="238" t="s">
        <v>94</v>
      </c>
      <c r="D294" s="245">
        <v>2000</v>
      </c>
      <c r="E294" s="245">
        <v>0</v>
      </c>
      <c r="F294" s="386" t="s">
        <v>2962</v>
      </c>
      <c r="G294" s="329"/>
      <c r="H294" s="329"/>
      <c r="I294" s="386" t="s">
        <v>2963</v>
      </c>
      <c r="J294" s="389">
        <v>2000</v>
      </c>
      <c r="K294" s="389"/>
      <c r="L294" s="389"/>
      <c r="M294" s="389"/>
      <c r="N294" s="389"/>
      <c r="O294" s="389"/>
      <c r="P294" s="389">
        <v>666</v>
      </c>
      <c r="Q294" s="389"/>
      <c r="R294" s="389"/>
      <c r="S294" s="389">
        <v>666</v>
      </c>
      <c r="T294" s="389"/>
      <c r="U294" s="389">
        <v>668</v>
      </c>
      <c r="V294" s="389"/>
      <c r="W294" s="389">
        <f t="shared" si="25"/>
        <v>2000</v>
      </c>
      <c r="X294" s="309"/>
      <c r="Y294" s="309"/>
      <c r="Z294" s="309"/>
      <c r="AA294" s="309"/>
    </row>
    <row r="295" spans="1:27" s="265" customFormat="1" ht="38.25">
      <c r="A295" s="238" t="s">
        <v>452</v>
      </c>
      <c r="B295" s="238" t="s">
        <v>68</v>
      </c>
      <c r="C295" s="238" t="s">
        <v>94</v>
      </c>
      <c r="D295" s="245">
        <v>762.04</v>
      </c>
      <c r="E295" s="245">
        <v>0</v>
      </c>
      <c r="F295" s="386" t="s">
        <v>2964</v>
      </c>
      <c r="G295" s="329"/>
      <c r="H295" s="329"/>
      <c r="I295" s="386" t="s">
        <v>2965</v>
      </c>
      <c r="J295" s="389">
        <v>762.04</v>
      </c>
      <c r="K295" s="389"/>
      <c r="L295" s="389"/>
      <c r="M295" s="389"/>
      <c r="N295" s="389"/>
      <c r="O295" s="389"/>
      <c r="P295" s="389">
        <v>254</v>
      </c>
      <c r="Q295" s="389"/>
      <c r="R295" s="389"/>
      <c r="S295" s="389">
        <v>254</v>
      </c>
      <c r="T295" s="389"/>
      <c r="U295" s="389">
        <v>254.04</v>
      </c>
      <c r="V295" s="389"/>
      <c r="W295" s="389">
        <f t="shared" si="25"/>
        <v>762.04</v>
      </c>
      <c r="X295" s="309"/>
      <c r="Y295" s="309"/>
      <c r="Z295" s="309"/>
      <c r="AA295" s="309"/>
    </row>
    <row r="296" spans="1:27" s="265" customFormat="1" ht="25.5">
      <c r="A296" s="238" t="s">
        <v>452</v>
      </c>
      <c r="B296" s="238" t="s">
        <v>68</v>
      </c>
      <c r="C296" s="238" t="s">
        <v>94</v>
      </c>
      <c r="D296" s="245">
        <v>70</v>
      </c>
      <c r="E296" s="245">
        <v>70</v>
      </c>
      <c r="F296" s="386" t="s">
        <v>2939</v>
      </c>
      <c r="G296" s="329"/>
      <c r="H296" s="329"/>
      <c r="I296" s="386" t="s">
        <v>2939</v>
      </c>
      <c r="J296" s="389">
        <v>70</v>
      </c>
      <c r="K296" s="389"/>
      <c r="L296" s="389"/>
      <c r="M296" s="389"/>
      <c r="N296" s="389"/>
      <c r="O296" s="389">
        <v>70</v>
      </c>
      <c r="P296" s="389"/>
      <c r="Q296" s="389"/>
      <c r="R296" s="389"/>
      <c r="S296" s="389"/>
      <c r="T296" s="389"/>
      <c r="U296" s="389"/>
      <c r="V296" s="389"/>
      <c r="W296" s="389">
        <f t="shared" si="25"/>
        <v>70</v>
      </c>
      <c r="X296" s="309"/>
      <c r="Y296" s="309"/>
      <c r="Z296" s="309"/>
      <c r="AA296" s="309"/>
    </row>
    <row r="297" spans="1:27" s="265" customFormat="1" ht="25.5">
      <c r="A297" s="238" t="s">
        <v>452</v>
      </c>
      <c r="B297" s="238" t="s">
        <v>68</v>
      </c>
      <c r="C297" s="238" t="s">
        <v>94</v>
      </c>
      <c r="D297" s="245">
        <v>120</v>
      </c>
      <c r="E297" s="245">
        <v>120</v>
      </c>
      <c r="F297" s="386" t="s">
        <v>2939</v>
      </c>
      <c r="G297" s="329"/>
      <c r="H297" s="329"/>
      <c r="I297" s="386" t="s">
        <v>2939</v>
      </c>
      <c r="J297" s="389">
        <v>120</v>
      </c>
      <c r="K297" s="389"/>
      <c r="L297" s="389"/>
      <c r="M297" s="389"/>
      <c r="N297" s="389">
        <v>120</v>
      </c>
      <c r="O297" s="389"/>
      <c r="P297" s="389"/>
      <c r="Q297" s="389"/>
      <c r="R297" s="389"/>
      <c r="S297" s="389"/>
      <c r="T297" s="389"/>
      <c r="U297" s="389"/>
      <c r="V297" s="389"/>
      <c r="W297" s="389">
        <f t="shared" si="25"/>
        <v>120</v>
      </c>
      <c r="X297" s="309"/>
      <c r="Y297" s="309"/>
      <c r="Z297" s="309"/>
      <c r="AA297" s="309"/>
    </row>
    <row r="298" spans="1:27" s="265" customFormat="1" ht="25.5">
      <c r="A298" s="238" t="s">
        <v>452</v>
      </c>
      <c r="B298" s="238" t="s">
        <v>68</v>
      </c>
      <c r="C298" s="238" t="s">
        <v>102</v>
      </c>
      <c r="D298" s="245">
        <v>628.76</v>
      </c>
      <c r="E298" s="245">
        <v>0</v>
      </c>
      <c r="F298" s="386"/>
      <c r="G298" s="329"/>
      <c r="H298" s="329"/>
      <c r="I298" s="386" t="s">
        <v>2966</v>
      </c>
      <c r="J298" s="389">
        <v>628.76</v>
      </c>
      <c r="K298" s="389"/>
      <c r="L298" s="389"/>
      <c r="M298" s="389"/>
      <c r="N298" s="389"/>
      <c r="O298" s="389"/>
      <c r="P298" s="389"/>
      <c r="Q298" s="389"/>
      <c r="R298" s="389"/>
      <c r="S298" s="389">
        <v>628.76</v>
      </c>
      <c r="T298" s="389"/>
      <c r="U298" s="389"/>
      <c r="V298" s="389"/>
      <c r="W298" s="389">
        <f t="shared" si="25"/>
        <v>628.76</v>
      </c>
      <c r="X298" s="309"/>
      <c r="Y298" s="309"/>
      <c r="Z298" s="309"/>
      <c r="AA298" s="309"/>
    </row>
    <row r="299" spans="1:27" s="265" customFormat="1" ht="25.5">
      <c r="A299" s="238" t="s">
        <v>452</v>
      </c>
      <c r="B299" s="238" t="s">
        <v>68</v>
      </c>
      <c r="C299" s="238" t="s">
        <v>102</v>
      </c>
      <c r="D299" s="245">
        <v>166.66</v>
      </c>
      <c r="E299" s="245">
        <v>0</v>
      </c>
      <c r="F299" s="386"/>
      <c r="G299" s="329"/>
      <c r="H299" s="329"/>
      <c r="I299" s="386" t="s">
        <v>2967</v>
      </c>
      <c r="J299" s="389">
        <v>166.66</v>
      </c>
      <c r="K299" s="389"/>
      <c r="L299" s="389"/>
      <c r="M299" s="389"/>
      <c r="N299" s="389"/>
      <c r="O299" s="389"/>
      <c r="P299" s="389"/>
      <c r="Q299" s="389"/>
      <c r="R299" s="389"/>
      <c r="S299" s="389"/>
      <c r="T299" s="389"/>
      <c r="U299" s="389"/>
      <c r="V299" s="389">
        <v>166.66</v>
      </c>
      <c r="W299" s="389">
        <f t="shared" si="25"/>
        <v>166.66</v>
      </c>
      <c r="X299" s="309"/>
      <c r="Y299" s="309"/>
      <c r="Z299" s="309"/>
      <c r="AA299" s="309"/>
    </row>
    <row r="300" spans="1:27" s="265" customFormat="1" ht="25.5">
      <c r="A300" s="238" t="s">
        <v>452</v>
      </c>
      <c r="B300" s="238" t="s">
        <v>68</v>
      </c>
      <c r="C300" s="238" t="s">
        <v>104</v>
      </c>
      <c r="D300" s="245">
        <v>62.5</v>
      </c>
      <c r="E300" s="245">
        <v>62.5</v>
      </c>
      <c r="F300" s="386" t="s">
        <v>2939</v>
      </c>
      <c r="G300" s="329"/>
      <c r="H300" s="329"/>
      <c r="I300" s="386" t="s">
        <v>2939</v>
      </c>
      <c r="J300" s="389">
        <v>62.5</v>
      </c>
      <c r="K300" s="389">
        <v>62.5</v>
      </c>
      <c r="L300" s="389"/>
      <c r="M300" s="389"/>
      <c r="N300" s="389"/>
      <c r="O300" s="389"/>
      <c r="P300" s="389"/>
      <c r="Q300" s="389"/>
      <c r="R300" s="389"/>
      <c r="S300" s="389"/>
      <c r="T300" s="389"/>
      <c r="U300" s="389"/>
      <c r="V300" s="389"/>
      <c r="W300" s="389">
        <f t="shared" si="25"/>
        <v>62.5</v>
      </c>
      <c r="X300" s="309"/>
      <c r="Y300" s="309"/>
      <c r="Z300" s="309"/>
      <c r="AA300" s="309"/>
    </row>
    <row r="301" spans="1:27" s="265" customFormat="1" ht="25.5">
      <c r="A301" s="238" t="s">
        <v>452</v>
      </c>
      <c r="B301" s="238" t="s">
        <v>68</v>
      </c>
      <c r="C301" s="238" t="s">
        <v>104</v>
      </c>
      <c r="D301" s="245">
        <v>2000</v>
      </c>
      <c r="E301" s="245">
        <v>0</v>
      </c>
      <c r="F301" s="386" t="s">
        <v>2960</v>
      </c>
      <c r="G301" s="329"/>
      <c r="H301" s="329"/>
      <c r="I301" s="386" t="s">
        <v>2961</v>
      </c>
      <c r="J301" s="389">
        <v>2000</v>
      </c>
      <c r="K301" s="389"/>
      <c r="L301" s="389"/>
      <c r="M301" s="389"/>
      <c r="N301" s="389"/>
      <c r="O301" s="389"/>
      <c r="P301" s="389">
        <v>666</v>
      </c>
      <c r="Q301" s="389"/>
      <c r="R301" s="389"/>
      <c r="S301" s="389">
        <v>666</v>
      </c>
      <c r="T301" s="389"/>
      <c r="U301" s="389"/>
      <c r="V301" s="389">
        <v>668</v>
      </c>
      <c r="W301" s="389">
        <f t="shared" si="25"/>
        <v>2000</v>
      </c>
      <c r="X301" s="309"/>
      <c r="Y301" s="309"/>
      <c r="Z301" s="309"/>
      <c r="AA301" s="309"/>
    </row>
    <row r="302" spans="1:27" s="265" customFormat="1" ht="25.5">
      <c r="A302" s="238" t="s">
        <v>452</v>
      </c>
      <c r="B302" s="238" t="s">
        <v>68</v>
      </c>
      <c r="C302" s="238" t="s">
        <v>104</v>
      </c>
      <c r="D302" s="245">
        <v>491.76</v>
      </c>
      <c r="E302" s="245">
        <v>0</v>
      </c>
      <c r="F302" s="386" t="s">
        <v>2964</v>
      </c>
      <c r="G302" s="329"/>
      <c r="H302" s="329"/>
      <c r="I302" s="386" t="s">
        <v>2968</v>
      </c>
      <c r="J302" s="389">
        <v>491.76</v>
      </c>
      <c r="K302" s="389"/>
      <c r="L302" s="389"/>
      <c r="M302" s="389"/>
      <c r="N302" s="389"/>
      <c r="O302" s="389"/>
      <c r="P302" s="389">
        <v>164</v>
      </c>
      <c r="Q302" s="389"/>
      <c r="R302" s="389"/>
      <c r="S302" s="389">
        <v>164</v>
      </c>
      <c r="T302" s="389"/>
      <c r="U302" s="389"/>
      <c r="V302" s="389">
        <v>163.76</v>
      </c>
      <c r="W302" s="389">
        <f t="shared" si="25"/>
        <v>491.76</v>
      </c>
      <c r="X302" s="309"/>
      <c r="Y302" s="309"/>
      <c r="Z302" s="309"/>
      <c r="AA302" s="309"/>
    </row>
    <row r="303" spans="1:27" s="265" customFormat="1" ht="25.5">
      <c r="A303" s="238" t="s">
        <v>452</v>
      </c>
      <c r="B303" s="238" t="s">
        <v>68</v>
      </c>
      <c r="C303" s="238" t="s">
        <v>104</v>
      </c>
      <c r="D303" s="245">
        <v>1920</v>
      </c>
      <c r="E303" s="245">
        <v>0</v>
      </c>
      <c r="F303" s="386" t="s">
        <v>2962</v>
      </c>
      <c r="G303" s="329"/>
      <c r="H303" s="329"/>
      <c r="I303" s="386" t="s">
        <v>2969</v>
      </c>
      <c r="J303" s="389">
        <v>1920</v>
      </c>
      <c r="K303" s="389"/>
      <c r="L303" s="389"/>
      <c r="M303" s="389"/>
      <c r="N303" s="389"/>
      <c r="O303" s="389"/>
      <c r="P303" s="389">
        <v>640</v>
      </c>
      <c r="Q303" s="389"/>
      <c r="R303" s="389"/>
      <c r="S303" s="389">
        <v>640</v>
      </c>
      <c r="T303" s="389"/>
      <c r="U303" s="389"/>
      <c r="V303" s="389">
        <v>640</v>
      </c>
      <c r="W303" s="389">
        <f t="shared" si="25"/>
        <v>1920</v>
      </c>
      <c r="X303" s="309"/>
      <c r="Y303" s="309"/>
      <c r="Z303" s="309"/>
      <c r="AA303" s="309"/>
    </row>
    <row r="304" spans="1:27" s="265" customFormat="1" ht="25.5">
      <c r="A304" s="238" t="s">
        <v>452</v>
      </c>
      <c r="B304" s="238" t="s">
        <v>68</v>
      </c>
      <c r="C304" s="238" t="s">
        <v>106</v>
      </c>
      <c r="D304" s="245">
        <v>42.5</v>
      </c>
      <c r="E304" s="245">
        <v>42.5</v>
      </c>
      <c r="F304" s="386" t="s">
        <v>2939</v>
      </c>
      <c r="G304" s="329"/>
      <c r="H304" s="329"/>
      <c r="I304" s="386" t="s">
        <v>2939</v>
      </c>
      <c r="J304" s="389">
        <v>42.5</v>
      </c>
      <c r="K304" s="389"/>
      <c r="L304" s="389"/>
      <c r="M304" s="389"/>
      <c r="N304" s="389"/>
      <c r="O304" s="389">
        <v>42.5</v>
      </c>
      <c r="P304" s="389"/>
      <c r="Q304" s="389"/>
      <c r="R304" s="389"/>
      <c r="S304" s="389"/>
      <c r="T304" s="389"/>
      <c r="U304" s="389"/>
      <c r="V304" s="389"/>
      <c r="W304" s="389">
        <f t="shared" si="25"/>
        <v>42.5</v>
      </c>
      <c r="X304" s="309"/>
      <c r="Y304" s="309"/>
      <c r="Z304" s="309"/>
      <c r="AA304" s="309"/>
    </row>
    <row r="305" spans="1:27" s="265" customFormat="1" ht="408">
      <c r="A305" s="238" t="s">
        <v>452</v>
      </c>
      <c r="B305" s="238" t="s">
        <v>68</v>
      </c>
      <c r="C305" s="238" t="s">
        <v>106</v>
      </c>
      <c r="D305" s="245">
        <v>3413.23</v>
      </c>
      <c r="E305" s="245">
        <v>3273.49</v>
      </c>
      <c r="F305" s="386" t="s">
        <v>2970</v>
      </c>
      <c r="G305" s="329"/>
      <c r="H305" s="329"/>
      <c r="I305" s="386" t="s">
        <v>2971</v>
      </c>
      <c r="J305" s="389">
        <v>3413.23</v>
      </c>
      <c r="K305" s="389"/>
      <c r="L305" s="389"/>
      <c r="M305" s="389"/>
      <c r="N305" s="389">
        <v>3273.49</v>
      </c>
      <c r="O305" s="389"/>
      <c r="P305" s="389"/>
      <c r="Q305" s="389"/>
      <c r="R305" s="389"/>
      <c r="S305" s="389"/>
      <c r="T305" s="389"/>
      <c r="U305" s="389"/>
      <c r="V305" s="389"/>
      <c r="W305" s="389">
        <f t="shared" si="25"/>
        <v>3273.49</v>
      </c>
      <c r="X305" s="309"/>
      <c r="Y305" s="309"/>
      <c r="Z305" s="309"/>
      <c r="AA305" s="309"/>
    </row>
    <row r="306" spans="1:27" s="265" customFormat="1" ht="25.5">
      <c r="A306" s="238" t="s">
        <v>452</v>
      </c>
      <c r="B306" s="238" t="s">
        <v>68</v>
      </c>
      <c r="C306" s="238" t="s">
        <v>106</v>
      </c>
      <c r="D306" s="245">
        <v>4865.55</v>
      </c>
      <c r="E306" s="245">
        <v>4865.55</v>
      </c>
      <c r="F306" s="386" t="s">
        <v>2972</v>
      </c>
      <c r="G306" s="329"/>
      <c r="H306" s="329"/>
      <c r="I306" s="386" t="s">
        <v>2973</v>
      </c>
      <c r="J306" s="389">
        <v>4865.55</v>
      </c>
      <c r="K306" s="389"/>
      <c r="L306" s="389"/>
      <c r="M306" s="389"/>
      <c r="N306" s="389"/>
      <c r="O306" s="389">
        <v>4865.55</v>
      </c>
      <c r="P306" s="389"/>
      <c r="Q306" s="389"/>
      <c r="R306" s="389"/>
      <c r="S306" s="389"/>
      <c r="T306" s="389"/>
      <c r="U306" s="389"/>
      <c r="V306" s="389"/>
      <c r="W306" s="389">
        <f t="shared" si="25"/>
        <v>4865.55</v>
      </c>
      <c r="X306" s="309"/>
      <c r="Y306" s="309"/>
      <c r="Z306" s="309"/>
      <c r="AA306" s="309"/>
    </row>
    <row r="307" spans="1:27" s="265" customFormat="1" ht="25.5">
      <c r="A307" s="238" t="s">
        <v>452</v>
      </c>
      <c r="B307" s="238" t="s">
        <v>68</v>
      </c>
      <c r="C307" s="238" t="s">
        <v>110</v>
      </c>
      <c r="D307" s="245">
        <v>3880.58</v>
      </c>
      <c r="E307" s="245">
        <v>3880.58</v>
      </c>
      <c r="F307" s="386" t="s">
        <v>2974</v>
      </c>
      <c r="G307" s="329"/>
      <c r="H307" s="329"/>
      <c r="I307" s="386" t="s">
        <v>2975</v>
      </c>
      <c r="J307" s="389">
        <v>3880.58</v>
      </c>
      <c r="K307" s="389"/>
      <c r="L307" s="389"/>
      <c r="M307" s="389"/>
      <c r="N307" s="389">
        <v>3880.58</v>
      </c>
      <c r="O307" s="389"/>
      <c r="P307" s="389"/>
      <c r="Q307" s="389"/>
      <c r="R307" s="389"/>
      <c r="S307" s="389"/>
      <c r="T307" s="389"/>
      <c r="U307" s="389"/>
      <c r="V307" s="389"/>
      <c r="W307" s="389">
        <f t="shared" si="25"/>
        <v>3880.58</v>
      </c>
      <c r="X307" s="309"/>
      <c r="Y307" s="309"/>
      <c r="Z307" s="309"/>
      <c r="AA307" s="309"/>
    </row>
    <row r="308" spans="1:27" s="265" customFormat="1" ht="25.5">
      <c r="A308" s="238" t="s">
        <v>452</v>
      </c>
      <c r="B308" s="238" t="s">
        <v>68</v>
      </c>
      <c r="C308" s="238" t="s">
        <v>310</v>
      </c>
      <c r="D308" s="245">
        <v>2905.63</v>
      </c>
      <c r="E308" s="245">
        <v>2905.62</v>
      </c>
      <c r="F308" s="386" t="s">
        <v>2976</v>
      </c>
      <c r="G308" s="329"/>
      <c r="H308" s="329"/>
      <c r="I308" s="386" t="s">
        <v>2977</v>
      </c>
      <c r="J308" s="389">
        <v>2905.62</v>
      </c>
      <c r="K308" s="389"/>
      <c r="L308" s="389"/>
      <c r="M308" s="389">
        <v>2905.62</v>
      </c>
      <c r="N308" s="389"/>
      <c r="O308" s="389"/>
      <c r="P308" s="389"/>
      <c r="Q308" s="389"/>
      <c r="R308" s="389"/>
      <c r="S308" s="389"/>
      <c r="T308" s="389"/>
      <c r="U308" s="389"/>
      <c r="V308" s="389"/>
      <c r="W308" s="389">
        <f t="shared" si="25"/>
        <v>2905.62</v>
      </c>
      <c r="X308" s="309"/>
      <c r="Y308" s="309"/>
      <c r="Z308" s="309"/>
      <c r="AA308" s="309"/>
    </row>
    <row r="309" spans="1:27" s="265" customFormat="1" ht="25.5">
      <c r="A309" s="238" t="s">
        <v>452</v>
      </c>
      <c r="B309" s="238" t="s">
        <v>68</v>
      </c>
      <c r="C309" s="238" t="s">
        <v>310</v>
      </c>
      <c r="D309" s="245">
        <v>146.85</v>
      </c>
      <c r="E309" s="245">
        <v>146.85</v>
      </c>
      <c r="F309" s="386" t="s">
        <v>2939</v>
      </c>
      <c r="G309" s="329"/>
      <c r="H309" s="329"/>
      <c r="I309" s="386" t="s">
        <v>2939</v>
      </c>
      <c r="J309" s="389">
        <v>146.85</v>
      </c>
      <c r="K309" s="389"/>
      <c r="L309" s="389">
        <v>146.85</v>
      </c>
      <c r="M309" s="389"/>
      <c r="N309" s="389"/>
      <c r="O309" s="389"/>
      <c r="P309" s="389"/>
      <c r="Q309" s="389"/>
      <c r="R309" s="389"/>
      <c r="S309" s="389"/>
      <c r="T309" s="389"/>
      <c r="U309" s="389"/>
      <c r="V309" s="389"/>
      <c r="W309" s="389">
        <f t="shared" si="25"/>
        <v>146.85</v>
      </c>
      <c r="X309" s="309"/>
      <c r="Y309" s="309"/>
      <c r="Z309" s="309"/>
      <c r="AA309" s="309"/>
    </row>
    <row r="310" spans="1:27" s="265" customFormat="1" ht="25.5">
      <c r="A310" s="238" t="s">
        <v>452</v>
      </c>
      <c r="B310" s="238" t="s">
        <v>68</v>
      </c>
      <c r="C310" s="238" t="s">
        <v>310</v>
      </c>
      <c r="D310" s="245">
        <v>60.06</v>
      </c>
      <c r="E310" s="245">
        <v>60.06</v>
      </c>
      <c r="F310" s="386" t="s">
        <v>2939</v>
      </c>
      <c r="G310" s="329"/>
      <c r="H310" s="329"/>
      <c r="I310" s="386" t="s">
        <v>2939</v>
      </c>
      <c r="J310" s="389">
        <v>60.06</v>
      </c>
      <c r="K310" s="389"/>
      <c r="L310" s="389"/>
      <c r="M310" s="389">
        <v>60.06</v>
      </c>
      <c r="N310" s="389"/>
      <c r="O310" s="389"/>
      <c r="P310" s="389"/>
      <c r="Q310" s="389"/>
      <c r="R310" s="389"/>
      <c r="S310" s="389"/>
      <c r="T310" s="389"/>
      <c r="U310" s="389"/>
      <c r="V310" s="389"/>
      <c r="W310" s="389">
        <f t="shared" si="25"/>
        <v>60.06</v>
      </c>
      <c r="X310" s="309"/>
      <c r="Y310" s="309"/>
      <c r="Z310" s="309"/>
      <c r="AA310" s="309"/>
    </row>
    <row r="311" spans="1:27" s="265" customFormat="1" ht="25.5">
      <c r="A311" s="238" t="s">
        <v>452</v>
      </c>
      <c r="B311" s="238" t="s">
        <v>68</v>
      </c>
      <c r="C311" s="238" t="s">
        <v>310</v>
      </c>
      <c r="D311" s="245">
        <v>131.69999999999999</v>
      </c>
      <c r="E311" s="245">
        <v>131.69999999999999</v>
      </c>
      <c r="F311" s="386" t="s">
        <v>2939</v>
      </c>
      <c r="G311" s="329"/>
      <c r="H311" s="329"/>
      <c r="I311" s="386" t="s">
        <v>2939</v>
      </c>
      <c r="J311" s="389">
        <v>131.69999999999999</v>
      </c>
      <c r="K311" s="389"/>
      <c r="L311" s="389"/>
      <c r="M311" s="389"/>
      <c r="N311" s="389">
        <v>131.69999999999999</v>
      </c>
      <c r="O311" s="389"/>
      <c r="P311" s="389"/>
      <c r="Q311" s="389"/>
      <c r="R311" s="389"/>
      <c r="S311" s="389"/>
      <c r="T311" s="389"/>
      <c r="U311" s="389"/>
      <c r="V311" s="389"/>
      <c r="W311" s="389">
        <f t="shared" si="25"/>
        <v>131.69999999999999</v>
      </c>
      <c r="X311" s="309"/>
      <c r="Y311" s="309"/>
      <c r="Z311" s="309"/>
      <c r="AA311" s="309"/>
    </row>
    <row r="312" spans="1:27" s="265" customFormat="1" ht="25.5">
      <c r="A312" s="238" t="s">
        <v>452</v>
      </c>
      <c r="B312" s="238" t="s">
        <v>68</v>
      </c>
      <c r="C312" s="238" t="s">
        <v>310</v>
      </c>
      <c r="D312" s="245">
        <v>129.55000000000001</v>
      </c>
      <c r="E312" s="245">
        <v>129.55000000000001</v>
      </c>
      <c r="F312" s="386" t="s">
        <v>2939</v>
      </c>
      <c r="G312" s="329"/>
      <c r="H312" s="329"/>
      <c r="I312" s="386" t="s">
        <v>2939</v>
      </c>
      <c r="J312" s="389">
        <v>129.55000000000001</v>
      </c>
      <c r="K312" s="389"/>
      <c r="L312" s="389"/>
      <c r="M312" s="389"/>
      <c r="N312" s="389"/>
      <c r="O312" s="389">
        <v>129.55000000000001</v>
      </c>
      <c r="P312" s="389"/>
      <c r="Q312" s="389"/>
      <c r="R312" s="389"/>
      <c r="S312" s="389"/>
      <c r="T312" s="389"/>
      <c r="U312" s="389"/>
      <c r="V312" s="389"/>
      <c r="W312" s="389">
        <f t="shared" si="25"/>
        <v>129.55000000000001</v>
      </c>
      <c r="X312" s="309"/>
      <c r="Y312" s="309"/>
      <c r="Z312" s="309"/>
      <c r="AA312" s="309"/>
    </row>
    <row r="313" spans="1:27" s="265" customFormat="1" ht="25.5">
      <c r="A313" s="238" t="s">
        <v>452</v>
      </c>
      <c r="B313" s="238" t="s">
        <v>68</v>
      </c>
      <c r="C313" s="238" t="s">
        <v>310</v>
      </c>
      <c r="D313" s="245">
        <v>135.07</v>
      </c>
      <c r="E313" s="245">
        <v>135.07</v>
      </c>
      <c r="F313" s="386" t="s">
        <v>2939</v>
      </c>
      <c r="G313" s="329"/>
      <c r="H313" s="329"/>
      <c r="I313" s="386" t="s">
        <v>2939</v>
      </c>
      <c r="J313" s="389">
        <v>135.07</v>
      </c>
      <c r="K313" s="389">
        <v>135.07</v>
      </c>
      <c r="L313" s="389"/>
      <c r="M313" s="389"/>
      <c r="N313" s="389"/>
      <c r="O313" s="389"/>
      <c r="P313" s="389"/>
      <c r="Q313" s="389"/>
      <c r="R313" s="389"/>
      <c r="S313" s="389"/>
      <c r="T313" s="389"/>
      <c r="U313" s="389"/>
      <c r="V313" s="389"/>
      <c r="W313" s="389">
        <f t="shared" si="25"/>
        <v>135.07</v>
      </c>
      <c r="X313" s="309"/>
      <c r="Y313" s="309"/>
      <c r="Z313" s="309"/>
      <c r="AA313" s="309"/>
    </row>
    <row r="314" spans="1:27" s="265" customFormat="1" ht="25.5">
      <c r="A314" s="238" t="s">
        <v>452</v>
      </c>
      <c r="B314" s="238" t="s">
        <v>68</v>
      </c>
      <c r="C314" s="238" t="s">
        <v>310</v>
      </c>
      <c r="D314" s="245">
        <v>93.21</v>
      </c>
      <c r="E314" s="245">
        <v>93.21</v>
      </c>
      <c r="F314" s="386" t="s">
        <v>2939</v>
      </c>
      <c r="G314" s="329"/>
      <c r="H314" s="329"/>
      <c r="I314" s="386" t="s">
        <v>2939</v>
      </c>
      <c r="J314" s="389">
        <v>93.21</v>
      </c>
      <c r="K314" s="389"/>
      <c r="L314" s="389"/>
      <c r="M314" s="389">
        <v>93.21</v>
      </c>
      <c r="N314" s="389"/>
      <c r="O314" s="389"/>
      <c r="P314" s="389"/>
      <c r="Q314" s="389"/>
      <c r="R314" s="389"/>
      <c r="S314" s="389"/>
      <c r="T314" s="389"/>
      <c r="U314" s="389"/>
      <c r="V314" s="389"/>
      <c r="W314" s="389">
        <f t="shared" si="25"/>
        <v>93.21</v>
      </c>
      <c r="X314" s="309"/>
      <c r="Y314" s="309"/>
      <c r="Z314" s="309"/>
      <c r="AA314" s="309"/>
    </row>
    <row r="315" spans="1:27" s="265" customFormat="1" ht="25.5">
      <c r="A315" s="238" t="s">
        <v>452</v>
      </c>
      <c r="B315" s="238" t="s">
        <v>68</v>
      </c>
      <c r="C315" s="238" t="s">
        <v>112</v>
      </c>
      <c r="D315" s="245">
        <v>14.43</v>
      </c>
      <c r="E315" s="245">
        <v>14.43</v>
      </c>
      <c r="F315" s="386" t="s">
        <v>2939</v>
      </c>
      <c r="G315" s="329"/>
      <c r="H315" s="329"/>
      <c r="I315" s="386" t="s">
        <v>2939</v>
      </c>
      <c r="J315" s="389">
        <v>14.43</v>
      </c>
      <c r="K315" s="389"/>
      <c r="L315" s="389">
        <v>14.43</v>
      </c>
      <c r="M315" s="389"/>
      <c r="N315" s="389"/>
      <c r="O315" s="389"/>
      <c r="P315" s="389"/>
      <c r="Q315" s="389"/>
      <c r="R315" s="389"/>
      <c r="S315" s="389"/>
      <c r="T315" s="389"/>
      <c r="U315" s="389"/>
      <c r="V315" s="389"/>
      <c r="W315" s="389">
        <f t="shared" si="25"/>
        <v>14.43</v>
      </c>
      <c r="X315" s="309"/>
      <c r="Y315" s="309"/>
      <c r="Z315" s="309"/>
      <c r="AA315" s="309"/>
    </row>
    <row r="316" spans="1:27" s="265" customFormat="1" ht="25.5">
      <c r="A316" s="238" t="s">
        <v>452</v>
      </c>
      <c r="B316" s="238" t="s">
        <v>68</v>
      </c>
      <c r="C316" s="238" t="s">
        <v>112</v>
      </c>
      <c r="D316" s="245">
        <v>8.93</v>
      </c>
      <c r="E316" s="245">
        <v>8.93</v>
      </c>
      <c r="F316" s="386" t="s">
        <v>2939</v>
      </c>
      <c r="G316" s="329"/>
      <c r="H316" s="329"/>
      <c r="I316" s="386" t="s">
        <v>2939</v>
      </c>
      <c r="J316" s="389">
        <v>8.93</v>
      </c>
      <c r="K316" s="389"/>
      <c r="L316" s="389"/>
      <c r="M316" s="389"/>
      <c r="N316" s="389">
        <v>8.93</v>
      </c>
      <c r="O316" s="389"/>
      <c r="P316" s="389"/>
      <c r="Q316" s="389"/>
      <c r="R316" s="389"/>
      <c r="S316" s="389"/>
      <c r="T316" s="389"/>
      <c r="U316" s="389"/>
      <c r="V316" s="389"/>
      <c r="W316" s="389">
        <f t="shared" si="25"/>
        <v>8.93</v>
      </c>
      <c r="X316" s="309"/>
      <c r="Y316" s="309"/>
      <c r="Z316" s="309"/>
      <c r="AA316" s="309"/>
    </row>
    <row r="317" spans="1:27" s="265" customFormat="1" ht="25.5">
      <c r="A317" s="238" t="s">
        <v>452</v>
      </c>
      <c r="B317" s="238" t="s">
        <v>68</v>
      </c>
      <c r="C317" s="238" t="s">
        <v>112</v>
      </c>
      <c r="D317" s="245">
        <v>2197.1999999999998</v>
      </c>
      <c r="E317" s="245" t="s">
        <v>2182</v>
      </c>
      <c r="F317" s="386" t="s">
        <v>2960</v>
      </c>
      <c r="G317" s="329"/>
      <c r="H317" s="329"/>
      <c r="I317" s="386" t="s">
        <v>2961</v>
      </c>
      <c r="J317" s="389">
        <v>2197.1999999999998</v>
      </c>
      <c r="K317" s="389"/>
      <c r="L317" s="389"/>
      <c r="M317" s="389"/>
      <c r="N317" s="389"/>
      <c r="O317" s="389"/>
      <c r="P317" s="389">
        <v>732.4</v>
      </c>
      <c r="Q317" s="389"/>
      <c r="R317" s="389"/>
      <c r="S317" s="389">
        <v>732.4</v>
      </c>
      <c r="T317" s="389"/>
      <c r="U317" s="389">
        <v>732.4</v>
      </c>
      <c r="V317" s="389"/>
      <c r="W317" s="389">
        <f t="shared" si="25"/>
        <v>2197.1999999999998</v>
      </c>
      <c r="X317" s="309"/>
      <c r="Y317" s="309"/>
      <c r="Z317" s="309"/>
      <c r="AA317" s="309"/>
    </row>
    <row r="318" spans="1:27" s="265" customFormat="1" ht="25.5">
      <c r="A318" s="238" t="s">
        <v>452</v>
      </c>
      <c r="B318" s="238" t="s">
        <v>68</v>
      </c>
      <c r="C318" s="238" t="s">
        <v>112</v>
      </c>
      <c r="D318" s="245">
        <v>769.6</v>
      </c>
      <c r="E318" s="245" t="s">
        <v>2182</v>
      </c>
      <c r="F318" s="386" t="s">
        <v>2964</v>
      </c>
      <c r="G318" s="329"/>
      <c r="H318" s="329"/>
      <c r="I318" s="386" t="s">
        <v>2968</v>
      </c>
      <c r="J318" s="389">
        <v>769.6</v>
      </c>
      <c r="K318" s="389"/>
      <c r="L318" s="389"/>
      <c r="M318" s="389"/>
      <c r="N318" s="389"/>
      <c r="O318" s="389"/>
      <c r="P318" s="389">
        <v>256.54000000000002</v>
      </c>
      <c r="Q318" s="389"/>
      <c r="R318" s="389"/>
      <c r="S318" s="389">
        <v>256.54000000000002</v>
      </c>
      <c r="T318" s="389"/>
      <c r="U318" s="389">
        <v>256.52</v>
      </c>
      <c r="V318" s="389"/>
      <c r="W318" s="389">
        <f t="shared" si="25"/>
        <v>769.6</v>
      </c>
      <c r="X318" s="309"/>
      <c r="Y318" s="309"/>
      <c r="Z318" s="309"/>
      <c r="AA318" s="309"/>
    </row>
    <row r="319" spans="1:27" s="265" customFormat="1" ht="25.5">
      <c r="A319" s="238" t="s">
        <v>452</v>
      </c>
      <c r="B319" s="238" t="s">
        <v>68</v>
      </c>
      <c r="C319" s="238" t="s">
        <v>112</v>
      </c>
      <c r="D319" s="245">
        <v>8.57</v>
      </c>
      <c r="E319" s="245">
        <v>8.57</v>
      </c>
      <c r="F319" s="386" t="s">
        <v>2939</v>
      </c>
      <c r="G319" s="329"/>
      <c r="H319" s="329"/>
      <c r="I319" s="386" t="s">
        <v>2939</v>
      </c>
      <c r="J319" s="389">
        <v>8.57</v>
      </c>
      <c r="K319" s="389"/>
      <c r="L319" s="389"/>
      <c r="M319" s="389"/>
      <c r="N319" s="389">
        <v>8.57</v>
      </c>
      <c r="O319" s="389"/>
      <c r="P319" s="389"/>
      <c r="Q319" s="389"/>
      <c r="R319" s="389"/>
      <c r="S319" s="389"/>
      <c r="T319" s="389"/>
      <c r="U319" s="389"/>
      <c r="V319" s="389"/>
      <c r="W319" s="389">
        <f t="shared" ref="W319:W382" si="26">SUM(K319:V319)</f>
        <v>8.57</v>
      </c>
      <c r="X319" s="309"/>
      <c r="Y319" s="309"/>
      <c r="Z319" s="309"/>
      <c r="AA319" s="309"/>
    </row>
    <row r="320" spans="1:27" s="265" customFormat="1" ht="25.5">
      <c r="A320" s="238" t="s">
        <v>452</v>
      </c>
      <c r="B320" s="238" t="s">
        <v>68</v>
      </c>
      <c r="C320" s="238" t="s">
        <v>112</v>
      </c>
      <c r="D320" s="245">
        <v>1988.7</v>
      </c>
      <c r="E320" s="245" t="s">
        <v>2182</v>
      </c>
      <c r="F320" s="386" t="s">
        <v>2962</v>
      </c>
      <c r="G320" s="329"/>
      <c r="H320" s="329"/>
      <c r="I320" s="386" t="s">
        <v>2969</v>
      </c>
      <c r="J320" s="389">
        <v>1988.7</v>
      </c>
      <c r="K320" s="389"/>
      <c r="L320" s="389"/>
      <c r="M320" s="389"/>
      <c r="N320" s="389"/>
      <c r="O320" s="389"/>
      <c r="P320" s="389">
        <v>663</v>
      </c>
      <c r="Q320" s="389"/>
      <c r="R320" s="389"/>
      <c r="S320" s="389">
        <v>663</v>
      </c>
      <c r="T320" s="389"/>
      <c r="U320" s="389">
        <v>662.7</v>
      </c>
      <c r="V320" s="389"/>
      <c r="W320" s="389">
        <f t="shared" si="26"/>
        <v>1988.7</v>
      </c>
      <c r="X320" s="309"/>
      <c r="Y320" s="309"/>
      <c r="Z320" s="309"/>
      <c r="AA320" s="309"/>
    </row>
    <row r="321" spans="1:27" s="265" customFormat="1" ht="25.5">
      <c r="A321" s="238" t="s">
        <v>452</v>
      </c>
      <c r="B321" s="238" t="s">
        <v>68</v>
      </c>
      <c r="C321" s="238" t="s">
        <v>116</v>
      </c>
      <c r="D321" s="245">
        <v>3383.96</v>
      </c>
      <c r="E321" s="245">
        <v>3381.67</v>
      </c>
      <c r="F321" s="386" t="s">
        <v>2978</v>
      </c>
      <c r="G321" s="329"/>
      <c r="H321" s="329"/>
      <c r="I321" s="386" t="s">
        <v>2979</v>
      </c>
      <c r="J321" s="389">
        <v>3381.67</v>
      </c>
      <c r="K321" s="389"/>
      <c r="L321" s="389">
        <v>1127.33</v>
      </c>
      <c r="M321" s="389">
        <v>1127.33</v>
      </c>
      <c r="N321" s="389">
        <v>1127.01</v>
      </c>
      <c r="O321" s="389"/>
      <c r="P321" s="389"/>
      <c r="Q321" s="389"/>
      <c r="R321" s="389"/>
      <c r="S321" s="389"/>
      <c r="T321" s="389"/>
      <c r="U321" s="389"/>
      <c r="V321" s="389"/>
      <c r="W321" s="389">
        <f t="shared" si="26"/>
        <v>3381.67</v>
      </c>
      <c r="X321" s="309"/>
      <c r="Y321" s="309"/>
      <c r="Z321" s="309"/>
      <c r="AA321" s="309"/>
    </row>
    <row r="322" spans="1:27" s="265" customFormat="1" ht="25.5">
      <c r="A322" s="238" t="s">
        <v>452</v>
      </c>
      <c r="B322" s="238" t="s">
        <v>68</v>
      </c>
      <c r="C322" s="238" t="s">
        <v>116</v>
      </c>
      <c r="D322" s="245">
        <v>4</v>
      </c>
      <c r="E322" s="245">
        <v>4</v>
      </c>
      <c r="F322" s="386" t="s">
        <v>2939</v>
      </c>
      <c r="G322" s="329"/>
      <c r="H322" s="329"/>
      <c r="I322" s="386" t="s">
        <v>2939</v>
      </c>
      <c r="J322" s="389">
        <v>4</v>
      </c>
      <c r="K322" s="389">
        <v>4</v>
      </c>
      <c r="L322" s="389"/>
      <c r="M322" s="389"/>
      <c r="N322" s="389"/>
      <c r="O322" s="389"/>
      <c r="P322" s="389"/>
      <c r="Q322" s="389"/>
      <c r="R322" s="389"/>
      <c r="S322" s="389"/>
      <c r="T322" s="389"/>
      <c r="U322" s="389"/>
      <c r="V322" s="389"/>
      <c r="W322" s="389">
        <f t="shared" si="26"/>
        <v>4</v>
      </c>
      <c r="X322" s="309"/>
      <c r="Y322" s="309"/>
      <c r="Z322" s="309"/>
      <c r="AA322" s="309"/>
    </row>
    <row r="323" spans="1:27" s="265" customFormat="1" ht="25.5">
      <c r="A323" s="238" t="s">
        <v>452</v>
      </c>
      <c r="B323" s="238" t="s">
        <v>68</v>
      </c>
      <c r="C323" s="238" t="s">
        <v>116</v>
      </c>
      <c r="D323" s="245">
        <v>0.6</v>
      </c>
      <c r="E323" s="245">
        <v>0.6</v>
      </c>
      <c r="F323" s="386" t="s">
        <v>2939</v>
      </c>
      <c r="G323" s="329"/>
      <c r="H323" s="329"/>
      <c r="I323" s="386" t="s">
        <v>2939</v>
      </c>
      <c r="J323" s="389">
        <v>0.6</v>
      </c>
      <c r="K323" s="389"/>
      <c r="L323" s="389"/>
      <c r="M323" s="389"/>
      <c r="N323" s="389"/>
      <c r="O323" s="389">
        <v>0.6</v>
      </c>
      <c r="P323" s="389"/>
      <c r="Q323" s="389"/>
      <c r="R323" s="389"/>
      <c r="S323" s="389"/>
      <c r="T323" s="389"/>
      <c r="U323" s="389"/>
      <c r="V323" s="389"/>
      <c r="W323" s="389">
        <f t="shared" si="26"/>
        <v>0.6</v>
      </c>
      <c r="X323" s="309"/>
      <c r="Y323" s="309"/>
      <c r="Z323" s="309"/>
      <c r="AA323" s="309"/>
    </row>
    <row r="324" spans="1:27" s="265" customFormat="1" ht="25.5">
      <c r="A324" s="238" t="s">
        <v>452</v>
      </c>
      <c r="B324" s="238" t="s">
        <v>68</v>
      </c>
      <c r="C324" s="238" t="s">
        <v>248</v>
      </c>
      <c r="D324" s="245">
        <v>6300</v>
      </c>
      <c r="E324" s="245">
        <v>6300</v>
      </c>
      <c r="F324" s="386" t="s">
        <v>2980</v>
      </c>
      <c r="G324" s="329"/>
      <c r="H324" s="329"/>
      <c r="I324" s="386" t="s">
        <v>2981</v>
      </c>
      <c r="J324" s="389">
        <v>6300</v>
      </c>
      <c r="K324" s="389"/>
      <c r="L324" s="389">
        <v>6300</v>
      </c>
      <c r="M324" s="389"/>
      <c r="N324" s="389"/>
      <c r="O324" s="389"/>
      <c r="P324" s="389"/>
      <c r="Q324" s="389"/>
      <c r="R324" s="389"/>
      <c r="S324" s="389"/>
      <c r="T324" s="389"/>
      <c r="U324" s="389"/>
      <c r="V324" s="389"/>
      <c r="W324" s="389">
        <f t="shared" si="26"/>
        <v>6300</v>
      </c>
      <c r="X324" s="309"/>
      <c r="Y324" s="309"/>
      <c r="Z324" s="309"/>
      <c r="AA324" s="309"/>
    </row>
    <row r="325" spans="1:27" s="265" customFormat="1" ht="25.5">
      <c r="A325" s="238" t="s">
        <v>452</v>
      </c>
      <c r="B325" s="238" t="s">
        <v>68</v>
      </c>
      <c r="C325" s="238" t="s">
        <v>254</v>
      </c>
      <c r="D325" s="245">
        <v>24098</v>
      </c>
      <c r="E325" s="245">
        <v>24098</v>
      </c>
      <c r="F325" s="386" t="s">
        <v>2982</v>
      </c>
      <c r="G325" s="329"/>
      <c r="H325" s="329"/>
      <c r="I325" s="386" t="s">
        <v>2983</v>
      </c>
      <c r="J325" s="389">
        <v>24098</v>
      </c>
      <c r="K325" s="389"/>
      <c r="L325" s="389"/>
      <c r="M325" s="389">
        <v>24098</v>
      </c>
      <c r="N325" s="389"/>
      <c r="O325" s="389"/>
      <c r="P325" s="389"/>
      <c r="Q325" s="389"/>
      <c r="R325" s="389"/>
      <c r="S325" s="389"/>
      <c r="T325" s="389"/>
      <c r="U325" s="389"/>
      <c r="V325" s="389"/>
      <c r="W325" s="389">
        <f t="shared" si="26"/>
        <v>24098</v>
      </c>
      <c r="X325" s="309"/>
      <c r="Y325" s="309"/>
      <c r="Z325" s="309"/>
      <c r="AA325" s="309"/>
    </row>
    <row r="326" spans="1:27" s="265" customFormat="1" ht="25.5">
      <c r="A326" s="238" t="s">
        <v>452</v>
      </c>
      <c r="B326" s="238" t="s">
        <v>135</v>
      </c>
      <c r="C326" s="238" t="s">
        <v>136</v>
      </c>
      <c r="D326" s="245">
        <v>10239.32</v>
      </c>
      <c r="E326" s="245">
        <v>10239.32</v>
      </c>
      <c r="F326" s="386" t="s">
        <v>2984</v>
      </c>
      <c r="G326" s="329"/>
      <c r="H326" s="329"/>
      <c r="I326" s="386" t="s">
        <v>2985</v>
      </c>
      <c r="J326" s="389"/>
      <c r="K326" s="389"/>
      <c r="L326" s="389"/>
      <c r="M326" s="389">
        <f>E326/2</f>
        <v>5119.66</v>
      </c>
      <c r="N326" s="389"/>
      <c r="O326" s="389">
        <v>5119.66</v>
      </c>
      <c r="P326" s="389"/>
      <c r="Q326" s="389"/>
      <c r="R326" s="389"/>
      <c r="S326" s="389"/>
      <c r="T326" s="389"/>
      <c r="U326" s="389"/>
      <c r="V326" s="389"/>
      <c r="W326" s="389">
        <f t="shared" si="26"/>
        <v>10239.32</v>
      </c>
      <c r="X326" s="309"/>
      <c r="Y326" s="309"/>
      <c r="Z326" s="309"/>
      <c r="AA326" s="309"/>
    </row>
    <row r="327" spans="1:27" s="265" customFormat="1" ht="38.25">
      <c r="A327" s="238" t="s">
        <v>452</v>
      </c>
      <c r="B327" s="238" t="s">
        <v>135</v>
      </c>
      <c r="C327" s="238" t="s">
        <v>156</v>
      </c>
      <c r="D327" s="245">
        <v>52375.48</v>
      </c>
      <c r="E327" s="245">
        <v>52375.48</v>
      </c>
      <c r="F327" s="386" t="s">
        <v>2986</v>
      </c>
      <c r="G327" s="329"/>
      <c r="H327" s="329"/>
      <c r="I327" s="386" t="s">
        <v>2987</v>
      </c>
      <c r="J327" s="389">
        <v>52375.48</v>
      </c>
      <c r="K327" s="389"/>
      <c r="L327" s="389"/>
      <c r="M327" s="389"/>
      <c r="N327" s="389">
        <v>52375.48</v>
      </c>
      <c r="O327" s="389"/>
      <c r="P327" s="389"/>
      <c r="Q327" s="389"/>
      <c r="R327" s="389"/>
      <c r="S327" s="389"/>
      <c r="T327" s="389"/>
      <c r="U327" s="389"/>
      <c r="V327" s="389"/>
      <c r="W327" s="389">
        <f t="shared" si="26"/>
        <v>52375.48</v>
      </c>
      <c r="X327" s="309"/>
      <c r="Y327" s="309"/>
      <c r="Z327" s="309"/>
      <c r="AA327" s="309"/>
    </row>
    <row r="328" spans="1:27" s="265" customFormat="1" ht="25.5">
      <c r="A328" s="238" t="s">
        <v>452</v>
      </c>
      <c r="B328" s="238" t="s">
        <v>135</v>
      </c>
      <c r="C328" s="238" t="s">
        <v>140</v>
      </c>
      <c r="D328" s="245">
        <v>61716</v>
      </c>
      <c r="E328" s="245">
        <v>34863.800000000003</v>
      </c>
      <c r="F328" s="386" t="s">
        <v>2988</v>
      </c>
      <c r="G328" s="329"/>
      <c r="H328" s="329"/>
      <c r="I328" s="386" t="s">
        <v>2989</v>
      </c>
      <c r="J328" s="389">
        <v>61716</v>
      </c>
      <c r="K328" s="389"/>
      <c r="L328" s="389"/>
      <c r="M328" s="389"/>
      <c r="N328" s="389">
        <v>17431.900000000001</v>
      </c>
      <c r="O328" s="389">
        <v>17431.900000000001</v>
      </c>
      <c r="P328" s="389"/>
      <c r="Q328" s="389">
        <v>26852.2</v>
      </c>
      <c r="R328" s="389"/>
      <c r="S328" s="389"/>
      <c r="T328" s="389"/>
      <c r="U328" s="389"/>
      <c r="V328" s="389"/>
      <c r="W328" s="389">
        <f t="shared" si="26"/>
        <v>61716</v>
      </c>
      <c r="X328" s="309"/>
      <c r="Y328" s="309"/>
      <c r="Z328" s="309"/>
      <c r="AA328" s="309"/>
    </row>
    <row r="329" spans="1:27" s="265" customFormat="1" ht="63.75">
      <c r="A329" s="238" t="s">
        <v>452</v>
      </c>
      <c r="B329" s="238" t="s">
        <v>135</v>
      </c>
      <c r="C329" s="238" t="s">
        <v>237</v>
      </c>
      <c r="D329" s="245">
        <v>166922</v>
      </c>
      <c r="E329" s="245">
        <v>0</v>
      </c>
      <c r="F329" s="386" t="s">
        <v>2990</v>
      </c>
      <c r="G329" s="329"/>
      <c r="H329" s="329"/>
      <c r="I329" s="386" t="s">
        <v>2991</v>
      </c>
      <c r="J329" s="389">
        <v>166922</v>
      </c>
      <c r="K329" s="389"/>
      <c r="L329" s="389"/>
      <c r="M329" s="389"/>
      <c r="N329" s="389"/>
      <c r="O329" s="389"/>
      <c r="P329" s="389"/>
      <c r="Q329" s="389">
        <v>166922</v>
      </c>
      <c r="R329" s="389"/>
      <c r="S329" s="389"/>
      <c r="T329" s="389"/>
      <c r="U329" s="389"/>
      <c r="V329" s="389"/>
      <c r="W329" s="389">
        <f t="shared" si="26"/>
        <v>166922</v>
      </c>
      <c r="X329" s="309"/>
      <c r="Y329" s="309"/>
      <c r="Z329" s="309"/>
      <c r="AA329" s="309"/>
    </row>
    <row r="330" spans="1:27" s="265" customFormat="1" ht="38.25">
      <c r="A330" s="238" t="s">
        <v>452</v>
      </c>
      <c r="B330" s="238" t="s">
        <v>135</v>
      </c>
      <c r="C330" s="238" t="s">
        <v>248</v>
      </c>
      <c r="D330" s="245">
        <v>42937.5</v>
      </c>
      <c r="E330" s="245">
        <v>0</v>
      </c>
      <c r="F330" s="386" t="s">
        <v>2992</v>
      </c>
      <c r="G330" s="329"/>
      <c r="H330" s="329"/>
      <c r="I330" s="386" t="s">
        <v>2993</v>
      </c>
      <c r="J330" s="389">
        <v>42937.5</v>
      </c>
      <c r="K330" s="389"/>
      <c r="L330" s="389"/>
      <c r="M330" s="389"/>
      <c r="N330" s="389"/>
      <c r="O330" s="389"/>
      <c r="P330" s="389">
        <v>42937.5</v>
      </c>
      <c r="Q330" s="389"/>
      <c r="R330" s="389"/>
      <c r="S330" s="389"/>
      <c r="T330" s="389"/>
      <c r="U330" s="389"/>
      <c r="V330" s="389"/>
      <c r="W330" s="389">
        <f t="shared" si="26"/>
        <v>42937.5</v>
      </c>
      <c r="X330" s="309"/>
      <c r="Y330" s="309"/>
      <c r="Z330" s="309"/>
      <c r="AA330" s="309"/>
    </row>
    <row r="331" spans="1:27" s="265" customFormat="1" ht="63.75">
      <c r="A331" s="238" t="s">
        <v>452</v>
      </c>
      <c r="B331" s="238" t="s">
        <v>147</v>
      </c>
      <c r="C331" s="238" t="s">
        <v>239</v>
      </c>
      <c r="D331" s="245">
        <v>51756.67</v>
      </c>
      <c r="E331" s="245">
        <v>0</v>
      </c>
      <c r="F331" s="234" t="s">
        <v>2994</v>
      </c>
      <c r="G331" s="329"/>
      <c r="H331" s="329"/>
      <c r="I331" s="386" t="s">
        <v>2995</v>
      </c>
      <c r="J331" s="389">
        <v>51756.67</v>
      </c>
      <c r="K331" s="389"/>
      <c r="L331" s="389"/>
      <c r="M331" s="389"/>
      <c r="N331" s="389"/>
      <c r="O331" s="389"/>
      <c r="P331" s="389"/>
      <c r="Q331" s="389">
        <v>51756.67</v>
      </c>
      <c r="R331" s="389"/>
      <c r="S331" s="389"/>
      <c r="T331" s="389"/>
      <c r="U331" s="389"/>
      <c r="V331" s="389"/>
      <c r="W331" s="389">
        <f t="shared" si="26"/>
        <v>51756.67</v>
      </c>
      <c r="X331" s="309"/>
      <c r="Y331" s="309"/>
      <c r="Z331" s="309"/>
      <c r="AA331" s="309"/>
    </row>
    <row r="332" spans="1:27" s="265" customFormat="1" ht="38.25">
      <c r="A332" s="238" t="s">
        <v>452</v>
      </c>
      <c r="B332" s="238" t="s">
        <v>147</v>
      </c>
      <c r="C332" s="238" t="s">
        <v>239</v>
      </c>
      <c r="D332" s="245">
        <v>48578.97</v>
      </c>
      <c r="E332" s="245">
        <v>0</v>
      </c>
      <c r="F332" s="234" t="s">
        <v>2996</v>
      </c>
      <c r="G332" s="329"/>
      <c r="H332" s="329"/>
      <c r="I332" s="386" t="s">
        <v>2997</v>
      </c>
      <c r="J332" s="389">
        <v>48578.97</v>
      </c>
      <c r="K332" s="389"/>
      <c r="L332" s="389"/>
      <c r="M332" s="389"/>
      <c r="N332" s="389"/>
      <c r="O332" s="389"/>
      <c r="P332" s="389"/>
      <c r="Q332" s="389">
        <v>48578.97</v>
      </c>
      <c r="R332" s="389"/>
      <c r="S332" s="389"/>
      <c r="T332" s="389"/>
      <c r="U332" s="389"/>
      <c r="V332" s="389"/>
      <c r="W332" s="389">
        <f t="shared" si="26"/>
        <v>48578.97</v>
      </c>
      <c r="X332" s="309"/>
      <c r="Y332" s="309"/>
      <c r="Z332" s="309"/>
      <c r="AA332" s="309"/>
    </row>
    <row r="333" spans="1:27" s="265" customFormat="1" ht="51">
      <c r="A333" s="238" t="s">
        <v>452</v>
      </c>
      <c r="B333" s="238" t="s">
        <v>147</v>
      </c>
      <c r="C333" s="238" t="s">
        <v>239</v>
      </c>
      <c r="D333" s="245">
        <v>7760.78</v>
      </c>
      <c r="E333" s="245">
        <v>0</v>
      </c>
      <c r="F333" s="234" t="s">
        <v>2998</v>
      </c>
      <c r="G333" s="329"/>
      <c r="H333" s="329"/>
      <c r="I333" s="386" t="s">
        <v>2999</v>
      </c>
      <c r="J333" s="389">
        <v>7760.78</v>
      </c>
      <c r="K333" s="389"/>
      <c r="L333" s="389"/>
      <c r="M333" s="389"/>
      <c r="N333" s="389"/>
      <c r="O333" s="389"/>
      <c r="P333" s="389"/>
      <c r="Q333" s="389">
        <v>7760.78</v>
      </c>
      <c r="R333" s="389"/>
      <c r="S333" s="389"/>
      <c r="T333" s="389"/>
      <c r="U333" s="389"/>
      <c r="V333" s="389"/>
      <c r="W333" s="389">
        <f t="shared" si="26"/>
        <v>7760.78</v>
      </c>
      <c r="X333" s="309"/>
      <c r="Y333" s="309"/>
      <c r="Z333" s="309"/>
      <c r="AA333" s="309"/>
    </row>
    <row r="334" spans="1:27" s="265" customFormat="1" ht="38.25">
      <c r="A334" s="238" t="s">
        <v>452</v>
      </c>
      <c r="B334" s="238" t="s">
        <v>147</v>
      </c>
      <c r="C334" s="238" t="s">
        <v>239</v>
      </c>
      <c r="D334" s="245">
        <v>110515.17</v>
      </c>
      <c r="E334" s="245">
        <v>0</v>
      </c>
      <c r="F334" s="234" t="s">
        <v>3000</v>
      </c>
      <c r="G334" s="329"/>
      <c r="H334" s="329"/>
      <c r="I334" s="386" t="s">
        <v>3001</v>
      </c>
      <c r="J334" s="389">
        <v>110515.17</v>
      </c>
      <c r="K334" s="389"/>
      <c r="L334" s="389"/>
      <c r="M334" s="389"/>
      <c r="N334" s="389"/>
      <c r="O334" s="389"/>
      <c r="P334" s="389"/>
      <c r="Q334" s="389">
        <v>110515.17</v>
      </c>
      <c r="R334" s="389"/>
      <c r="S334" s="389"/>
      <c r="T334" s="389"/>
      <c r="U334" s="389"/>
      <c r="V334" s="389"/>
      <c r="W334" s="389">
        <f t="shared" si="26"/>
        <v>110515.17</v>
      </c>
      <c r="X334" s="309"/>
      <c r="Y334" s="309"/>
      <c r="Z334" s="309"/>
      <c r="AA334" s="309"/>
    </row>
    <row r="335" spans="1:27" s="265" customFormat="1" ht="51">
      <c r="A335" s="238" t="s">
        <v>452</v>
      </c>
      <c r="B335" s="238" t="s">
        <v>147</v>
      </c>
      <c r="C335" s="238" t="s">
        <v>239</v>
      </c>
      <c r="D335" s="245">
        <v>208002.86</v>
      </c>
      <c r="E335" s="245">
        <v>0</v>
      </c>
      <c r="F335" s="234" t="s">
        <v>3002</v>
      </c>
      <c r="G335" s="329"/>
      <c r="H335" s="329"/>
      <c r="I335" s="386" t="s">
        <v>3003</v>
      </c>
      <c r="J335" s="389">
        <v>208002.86</v>
      </c>
      <c r="K335" s="389"/>
      <c r="L335" s="389"/>
      <c r="M335" s="389"/>
      <c r="N335" s="389"/>
      <c r="O335" s="389"/>
      <c r="P335" s="389"/>
      <c r="Q335" s="389">
        <v>208002.86</v>
      </c>
      <c r="R335" s="389"/>
      <c r="S335" s="389"/>
      <c r="T335" s="389"/>
      <c r="U335" s="389"/>
      <c r="V335" s="389"/>
      <c r="W335" s="389">
        <f t="shared" si="26"/>
        <v>208002.86</v>
      </c>
      <c r="X335" s="309"/>
      <c r="Y335" s="309"/>
      <c r="Z335" s="309"/>
      <c r="AA335" s="309"/>
    </row>
    <row r="336" spans="1:27" s="265" customFormat="1" ht="51">
      <c r="A336" s="238" t="s">
        <v>452</v>
      </c>
      <c r="B336" s="238" t="s">
        <v>165</v>
      </c>
      <c r="C336" s="238" t="s">
        <v>169</v>
      </c>
      <c r="D336" s="245">
        <v>3820</v>
      </c>
      <c r="E336" s="245">
        <v>3820</v>
      </c>
      <c r="F336" s="386" t="s">
        <v>3004</v>
      </c>
      <c r="G336" s="329"/>
      <c r="H336" s="329"/>
      <c r="I336" s="386" t="s">
        <v>3005</v>
      </c>
      <c r="J336" s="389">
        <v>3820</v>
      </c>
      <c r="K336" s="389"/>
      <c r="L336" s="389"/>
      <c r="M336" s="389"/>
      <c r="N336" s="389"/>
      <c r="O336" s="389">
        <v>3820</v>
      </c>
      <c r="P336" s="389"/>
      <c r="Q336" s="389"/>
      <c r="R336" s="389"/>
      <c r="S336" s="389"/>
      <c r="T336" s="389"/>
      <c r="U336" s="389"/>
      <c r="V336" s="389"/>
      <c r="W336" s="389">
        <f t="shared" si="26"/>
        <v>3820</v>
      </c>
      <c r="X336" s="309"/>
      <c r="Y336" s="309"/>
      <c r="Z336" s="309"/>
      <c r="AA336" s="309"/>
    </row>
    <row r="337" spans="1:27" s="265" customFormat="1" ht="369.75">
      <c r="A337" s="238" t="s">
        <v>452</v>
      </c>
      <c r="B337" s="238" t="s">
        <v>165</v>
      </c>
      <c r="C337" s="238" t="s">
        <v>132</v>
      </c>
      <c r="D337" s="245">
        <v>624.97</v>
      </c>
      <c r="E337" s="245">
        <v>624.97</v>
      </c>
      <c r="F337" s="386" t="s">
        <v>3006</v>
      </c>
      <c r="G337" s="329"/>
      <c r="H337" s="329"/>
      <c r="I337" s="386" t="s">
        <v>3007</v>
      </c>
      <c r="J337" s="389">
        <v>624.97</v>
      </c>
      <c r="K337" s="389"/>
      <c r="L337" s="389"/>
      <c r="M337" s="389">
        <v>624.97</v>
      </c>
      <c r="N337" s="389"/>
      <c r="O337" s="389"/>
      <c r="P337" s="389"/>
      <c r="Q337" s="389"/>
      <c r="R337" s="389"/>
      <c r="S337" s="389"/>
      <c r="T337" s="389"/>
      <c r="U337" s="389"/>
      <c r="V337" s="389"/>
      <c r="W337" s="389">
        <f t="shared" si="26"/>
        <v>624.97</v>
      </c>
      <c r="X337" s="309"/>
      <c r="Y337" s="309"/>
      <c r="Z337" s="309"/>
      <c r="AA337" s="309"/>
    </row>
    <row r="338" spans="1:27" s="265" customFormat="1" ht="38.25">
      <c r="A338" s="238" t="s">
        <v>452</v>
      </c>
      <c r="B338" s="238" t="s">
        <v>165</v>
      </c>
      <c r="C338" s="238" t="s">
        <v>132</v>
      </c>
      <c r="D338" s="245">
        <v>346</v>
      </c>
      <c r="E338" s="245">
        <v>346</v>
      </c>
      <c r="F338" s="386" t="s">
        <v>3008</v>
      </c>
      <c r="G338" s="329"/>
      <c r="H338" s="329"/>
      <c r="I338" s="386" t="s">
        <v>3009</v>
      </c>
      <c r="J338" s="389">
        <v>346</v>
      </c>
      <c r="K338" s="389"/>
      <c r="L338" s="389"/>
      <c r="M338" s="389"/>
      <c r="N338" s="389"/>
      <c r="O338" s="389">
        <v>346</v>
      </c>
      <c r="P338" s="389"/>
      <c r="Q338" s="389"/>
      <c r="R338" s="389"/>
      <c r="S338" s="389"/>
      <c r="T338" s="389"/>
      <c r="U338" s="389"/>
      <c r="V338" s="389"/>
      <c r="W338" s="389">
        <f t="shared" si="26"/>
        <v>346</v>
      </c>
      <c r="X338" s="309"/>
      <c r="Y338" s="309"/>
      <c r="Z338" s="309"/>
      <c r="AA338" s="309"/>
    </row>
    <row r="339" spans="1:27" s="265" customFormat="1" ht="51">
      <c r="A339" s="238" t="s">
        <v>452</v>
      </c>
      <c r="B339" s="238" t="s">
        <v>165</v>
      </c>
      <c r="C339" s="238" t="s">
        <v>172</v>
      </c>
      <c r="D339" s="245">
        <v>444.38</v>
      </c>
      <c r="E339" s="245">
        <v>444.38</v>
      </c>
      <c r="F339" s="386" t="s">
        <v>3010</v>
      </c>
      <c r="G339" s="329"/>
      <c r="H339" s="329"/>
      <c r="I339" s="386" t="s">
        <v>3011</v>
      </c>
      <c r="J339" s="389">
        <v>444.38</v>
      </c>
      <c r="K339" s="389"/>
      <c r="L339" s="389"/>
      <c r="M339" s="389"/>
      <c r="N339" s="389"/>
      <c r="O339" s="389">
        <v>444.38</v>
      </c>
      <c r="P339" s="389"/>
      <c r="Q339" s="389"/>
      <c r="R339" s="389"/>
      <c r="S339" s="389"/>
      <c r="T339" s="389"/>
      <c r="U339" s="389"/>
      <c r="V339" s="389"/>
      <c r="W339" s="389">
        <f t="shared" si="26"/>
        <v>444.38</v>
      </c>
      <c r="X339" s="309"/>
      <c r="Y339" s="309"/>
      <c r="Z339" s="309"/>
      <c r="AA339" s="309"/>
    </row>
    <row r="340" spans="1:27" s="265" customFormat="1" ht="38.25">
      <c r="A340" s="238" t="s">
        <v>452</v>
      </c>
      <c r="B340" s="238" t="s">
        <v>165</v>
      </c>
      <c r="C340" s="238" t="s">
        <v>328</v>
      </c>
      <c r="D340" s="245">
        <v>1809.4</v>
      </c>
      <c r="E340" s="245">
        <v>1809.4</v>
      </c>
      <c r="F340" s="386" t="s">
        <v>3012</v>
      </c>
      <c r="G340" s="329"/>
      <c r="H340" s="329"/>
      <c r="I340" s="386" t="s">
        <v>3013</v>
      </c>
      <c r="J340" s="389">
        <v>1809.4</v>
      </c>
      <c r="K340" s="389"/>
      <c r="L340" s="389"/>
      <c r="M340" s="389"/>
      <c r="N340" s="389"/>
      <c r="O340" s="389">
        <v>1809.4</v>
      </c>
      <c r="P340" s="389"/>
      <c r="Q340" s="389"/>
      <c r="R340" s="389"/>
      <c r="S340" s="389"/>
      <c r="T340" s="389"/>
      <c r="U340" s="389"/>
      <c r="V340" s="389"/>
      <c r="W340" s="389">
        <f t="shared" si="26"/>
        <v>1809.4</v>
      </c>
      <c r="X340" s="309"/>
      <c r="Y340" s="309"/>
      <c r="Z340" s="309"/>
      <c r="AA340" s="309"/>
    </row>
    <row r="341" spans="1:27" s="265" customFormat="1" ht="38.25">
      <c r="A341" s="238" t="s">
        <v>452</v>
      </c>
      <c r="B341" s="238" t="s">
        <v>165</v>
      </c>
      <c r="C341" s="238" t="s">
        <v>324</v>
      </c>
      <c r="D341" s="245">
        <v>2618.6999999999998</v>
      </c>
      <c r="E341" s="245">
        <v>2618.6999999999998</v>
      </c>
      <c r="F341" s="386" t="s">
        <v>3014</v>
      </c>
      <c r="G341" s="329"/>
      <c r="H341" s="329"/>
      <c r="I341" s="386" t="s">
        <v>3015</v>
      </c>
      <c r="J341" s="389">
        <v>2618.6999999999998</v>
      </c>
      <c r="K341" s="389"/>
      <c r="L341" s="389"/>
      <c r="M341" s="389"/>
      <c r="N341" s="389"/>
      <c r="O341" s="389">
        <v>2618.6999999999998</v>
      </c>
      <c r="P341" s="389"/>
      <c r="Q341" s="389"/>
      <c r="R341" s="389"/>
      <c r="S341" s="389"/>
      <c r="T341" s="389"/>
      <c r="U341" s="389"/>
      <c r="V341" s="389"/>
      <c r="W341" s="389">
        <f t="shared" si="26"/>
        <v>2618.6999999999998</v>
      </c>
      <c r="X341" s="309"/>
      <c r="Y341" s="309"/>
      <c r="Z341" s="309"/>
      <c r="AA341" s="309"/>
    </row>
    <row r="342" spans="1:27" s="265" customFormat="1" ht="38.25">
      <c r="A342" s="238" t="s">
        <v>452</v>
      </c>
      <c r="B342" s="238" t="s">
        <v>165</v>
      </c>
      <c r="C342" s="238" t="s">
        <v>245</v>
      </c>
      <c r="D342" s="245">
        <v>1600</v>
      </c>
      <c r="E342" s="245">
        <v>1600</v>
      </c>
      <c r="F342" s="386" t="s">
        <v>3016</v>
      </c>
      <c r="G342" s="329"/>
      <c r="H342" s="329"/>
      <c r="I342" s="386" t="s">
        <v>3017</v>
      </c>
      <c r="J342" s="389">
        <v>1600</v>
      </c>
      <c r="K342" s="389"/>
      <c r="L342" s="389"/>
      <c r="M342" s="389"/>
      <c r="N342" s="389"/>
      <c r="O342" s="389">
        <v>1600</v>
      </c>
      <c r="P342" s="389"/>
      <c r="Q342" s="389"/>
      <c r="R342" s="389"/>
      <c r="S342" s="389"/>
      <c r="T342" s="389"/>
      <c r="U342" s="389"/>
      <c r="V342" s="389"/>
      <c r="W342" s="389">
        <f t="shared" si="26"/>
        <v>1600</v>
      </c>
      <c r="X342" s="309"/>
      <c r="Y342" s="309"/>
      <c r="Z342" s="309"/>
      <c r="AA342" s="309"/>
    </row>
    <row r="343" spans="1:27" s="265" customFormat="1" ht="38.25">
      <c r="A343" s="238" t="s">
        <v>452</v>
      </c>
      <c r="B343" s="238" t="s">
        <v>165</v>
      </c>
      <c r="C343" s="238" t="s">
        <v>248</v>
      </c>
      <c r="D343" s="245">
        <v>920</v>
      </c>
      <c r="E343" s="245">
        <v>920</v>
      </c>
      <c r="F343" s="386" t="s">
        <v>3018</v>
      </c>
      <c r="G343" s="329"/>
      <c r="H343" s="329"/>
      <c r="I343" s="386" t="s">
        <v>3019</v>
      </c>
      <c r="J343" s="389">
        <v>920</v>
      </c>
      <c r="K343" s="389"/>
      <c r="L343" s="389"/>
      <c r="M343" s="389"/>
      <c r="N343" s="389">
        <v>920</v>
      </c>
      <c r="O343" s="389"/>
      <c r="P343" s="389"/>
      <c r="Q343" s="389"/>
      <c r="R343" s="389"/>
      <c r="S343" s="389"/>
      <c r="T343" s="389"/>
      <c r="U343" s="389"/>
      <c r="V343" s="389"/>
      <c r="W343" s="389">
        <f t="shared" si="26"/>
        <v>920</v>
      </c>
      <c r="X343" s="309"/>
      <c r="Y343" s="309"/>
      <c r="Z343" s="309"/>
      <c r="AA343" s="309"/>
    </row>
    <row r="344" spans="1:27" s="265" customFormat="1" ht="38.25">
      <c r="A344" s="238" t="s">
        <v>452</v>
      </c>
      <c r="B344" s="238" t="s">
        <v>165</v>
      </c>
      <c r="C344" s="238" t="s">
        <v>250</v>
      </c>
      <c r="D344" s="245">
        <v>12660</v>
      </c>
      <c r="E344" s="245">
        <v>12660</v>
      </c>
      <c r="F344" s="386" t="s">
        <v>3020</v>
      </c>
      <c r="G344" s="329"/>
      <c r="H344" s="329"/>
      <c r="I344" s="386" t="s">
        <v>3021</v>
      </c>
      <c r="J344" s="389">
        <v>12660</v>
      </c>
      <c r="K344" s="389"/>
      <c r="L344" s="389"/>
      <c r="M344" s="389"/>
      <c r="N344" s="389">
        <v>12660</v>
      </c>
      <c r="O344" s="389"/>
      <c r="P344" s="389"/>
      <c r="Q344" s="389"/>
      <c r="R344" s="389"/>
      <c r="S344" s="389"/>
      <c r="T344" s="389"/>
      <c r="U344" s="389"/>
      <c r="V344" s="389"/>
      <c r="W344" s="389">
        <f t="shared" si="26"/>
        <v>12660</v>
      </c>
      <c r="X344" s="309"/>
      <c r="Y344" s="309"/>
      <c r="Z344" s="309"/>
      <c r="AA344" s="309"/>
    </row>
    <row r="345" spans="1:27" s="265" customFormat="1" ht="38.25">
      <c r="A345" s="238" t="s">
        <v>452</v>
      </c>
      <c r="B345" s="238" t="s">
        <v>177</v>
      </c>
      <c r="C345" s="238" t="s">
        <v>148</v>
      </c>
      <c r="D345" s="245">
        <v>1800</v>
      </c>
      <c r="E345" s="245">
        <v>0</v>
      </c>
      <c r="F345" s="386" t="s">
        <v>3022</v>
      </c>
      <c r="G345" s="329"/>
      <c r="H345" s="329"/>
      <c r="I345" s="386" t="s">
        <v>3023</v>
      </c>
      <c r="J345" s="389">
        <v>1800</v>
      </c>
      <c r="K345" s="389"/>
      <c r="L345" s="389"/>
      <c r="M345" s="389"/>
      <c r="N345" s="389"/>
      <c r="O345" s="389"/>
      <c r="P345" s="389">
        <v>1800</v>
      </c>
      <c r="Q345" s="389"/>
      <c r="R345" s="389"/>
      <c r="S345" s="389"/>
      <c r="T345" s="389"/>
      <c r="U345" s="389"/>
      <c r="V345" s="389"/>
      <c r="W345" s="389">
        <f t="shared" si="26"/>
        <v>1800</v>
      </c>
      <c r="X345" s="309"/>
      <c r="Y345" s="309"/>
      <c r="Z345" s="309"/>
      <c r="AA345" s="309"/>
    </row>
    <row r="346" spans="1:27" s="265" customFormat="1" ht="25.5">
      <c r="A346" s="238" t="s">
        <v>452</v>
      </c>
      <c r="B346" s="238" t="s">
        <v>177</v>
      </c>
      <c r="C346" s="238" t="s">
        <v>154</v>
      </c>
      <c r="D346" s="245">
        <v>3400</v>
      </c>
      <c r="E346" s="245">
        <v>0</v>
      </c>
      <c r="F346" s="386" t="s">
        <v>3024</v>
      </c>
      <c r="G346" s="329"/>
      <c r="H346" s="329"/>
      <c r="I346" s="386" t="s">
        <v>3025</v>
      </c>
      <c r="J346" s="389">
        <v>3400</v>
      </c>
      <c r="K346" s="389"/>
      <c r="L346" s="389"/>
      <c r="M346" s="389"/>
      <c r="N346" s="389"/>
      <c r="O346" s="389"/>
      <c r="P346" s="389">
        <v>3400</v>
      </c>
      <c r="Q346" s="389"/>
      <c r="R346" s="389"/>
      <c r="S346" s="389"/>
      <c r="T346" s="389"/>
      <c r="U346" s="389"/>
      <c r="V346" s="389"/>
      <c r="W346" s="389">
        <f t="shared" si="26"/>
        <v>3400</v>
      </c>
      <c r="X346" s="309"/>
      <c r="Y346" s="309"/>
      <c r="Z346" s="309"/>
      <c r="AA346" s="309"/>
    </row>
    <row r="347" spans="1:27" s="265" customFormat="1" ht="38.25">
      <c r="A347" s="238" t="s">
        <v>452</v>
      </c>
      <c r="B347" s="238" t="s">
        <v>185</v>
      </c>
      <c r="C347" s="238" t="s">
        <v>332</v>
      </c>
      <c r="D347" s="245">
        <v>3700</v>
      </c>
      <c r="E347" s="245">
        <v>3700</v>
      </c>
      <c r="F347" s="386" t="s">
        <v>3026</v>
      </c>
      <c r="G347" s="329"/>
      <c r="H347" s="329"/>
      <c r="I347" s="386" t="s">
        <v>3027</v>
      </c>
      <c r="J347" s="389">
        <v>3700</v>
      </c>
      <c r="K347" s="389"/>
      <c r="L347" s="389"/>
      <c r="M347" s="389"/>
      <c r="N347" s="389"/>
      <c r="O347" s="389">
        <v>3700</v>
      </c>
      <c r="P347" s="389"/>
      <c r="Q347" s="389"/>
      <c r="R347" s="389"/>
      <c r="S347" s="389"/>
      <c r="T347" s="389"/>
      <c r="U347" s="389"/>
      <c r="V347" s="389"/>
      <c r="W347" s="389">
        <f t="shared" si="26"/>
        <v>3700</v>
      </c>
      <c r="X347" s="309"/>
      <c r="Y347" s="309"/>
      <c r="Z347" s="309"/>
      <c r="AA347" s="309"/>
    </row>
    <row r="348" spans="1:27" s="265" customFormat="1" ht="25.5">
      <c r="A348" s="238" t="s">
        <v>452</v>
      </c>
      <c r="B348" s="238" t="s">
        <v>187</v>
      </c>
      <c r="C348" s="238" t="s">
        <v>174</v>
      </c>
      <c r="D348" s="245">
        <v>4968</v>
      </c>
      <c r="E348" s="245">
        <v>4968</v>
      </c>
      <c r="F348" s="386" t="s">
        <v>3028</v>
      </c>
      <c r="G348" s="329"/>
      <c r="H348" s="329"/>
      <c r="I348" s="386" t="s">
        <v>3029</v>
      </c>
      <c r="J348" s="389">
        <v>4968</v>
      </c>
      <c r="K348" s="389"/>
      <c r="L348" s="389"/>
      <c r="M348" s="389"/>
      <c r="N348" s="389"/>
      <c r="O348" s="389">
        <v>4968</v>
      </c>
      <c r="P348" s="389"/>
      <c r="Q348" s="389"/>
      <c r="R348" s="389"/>
      <c r="S348" s="389"/>
      <c r="T348" s="389"/>
      <c r="U348" s="389"/>
      <c r="V348" s="389"/>
      <c r="W348" s="389">
        <f t="shared" si="26"/>
        <v>4968</v>
      </c>
      <c r="X348" s="309"/>
      <c r="Y348" s="309"/>
      <c r="Z348" s="309"/>
      <c r="AA348" s="309"/>
    </row>
    <row r="349" spans="1:27" s="265" customFormat="1" ht="38.25">
      <c r="A349" s="238" t="s">
        <v>452</v>
      </c>
      <c r="B349" s="238" t="s">
        <v>193</v>
      </c>
      <c r="C349" s="238" t="s">
        <v>332</v>
      </c>
      <c r="D349" s="245">
        <v>29680</v>
      </c>
      <c r="E349" s="245">
        <v>29680</v>
      </c>
      <c r="F349" s="386" t="s">
        <v>3030</v>
      </c>
      <c r="G349" s="329"/>
      <c r="H349" s="329"/>
      <c r="I349" s="386" t="s">
        <v>3031</v>
      </c>
      <c r="J349" s="389">
        <v>29680</v>
      </c>
      <c r="K349" s="389"/>
      <c r="L349" s="389"/>
      <c r="M349" s="389">
        <v>29680</v>
      </c>
      <c r="N349" s="389"/>
      <c r="O349" s="389"/>
      <c r="P349" s="389"/>
      <c r="Q349" s="389"/>
      <c r="R349" s="389"/>
      <c r="S349" s="389"/>
      <c r="T349" s="389"/>
      <c r="U349" s="389"/>
      <c r="V349" s="389"/>
      <c r="W349" s="389">
        <f t="shared" si="26"/>
        <v>29680</v>
      </c>
      <c r="X349" s="309"/>
      <c r="Y349" s="309"/>
      <c r="Z349" s="309"/>
      <c r="AA349" s="309"/>
    </row>
    <row r="350" spans="1:27" s="265" customFormat="1" ht="51">
      <c r="A350" s="238" t="s">
        <v>452</v>
      </c>
      <c r="B350" s="238" t="s">
        <v>193</v>
      </c>
      <c r="C350" s="238" t="s">
        <v>332</v>
      </c>
      <c r="D350" s="245">
        <v>16599.009999999998</v>
      </c>
      <c r="E350" s="245">
        <v>16599.009999999998</v>
      </c>
      <c r="F350" s="386" t="s">
        <v>3032</v>
      </c>
      <c r="G350" s="329"/>
      <c r="H350" s="329"/>
      <c r="I350" s="386" t="s">
        <v>3033</v>
      </c>
      <c r="J350" s="389">
        <v>16599.009999999998</v>
      </c>
      <c r="K350" s="389"/>
      <c r="L350" s="389"/>
      <c r="M350" s="389"/>
      <c r="N350" s="389">
        <v>16599.009999999998</v>
      </c>
      <c r="O350" s="389"/>
      <c r="P350" s="389"/>
      <c r="Q350" s="389"/>
      <c r="R350" s="389"/>
      <c r="S350" s="389"/>
      <c r="T350" s="389"/>
      <c r="U350" s="389"/>
      <c r="V350" s="389"/>
      <c r="W350" s="389">
        <f t="shared" si="26"/>
        <v>16599.009999999998</v>
      </c>
      <c r="X350" s="309"/>
      <c r="Y350" s="309"/>
      <c r="Z350" s="309"/>
      <c r="AA350" s="309"/>
    </row>
    <row r="351" spans="1:27" s="265" customFormat="1" ht="38.25">
      <c r="A351" s="238" t="s">
        <v>452</v>
      </c>
      <c r="B351" s="238" t="s">
        <v>193</v>
      </c>
      <c r="C351" s="238" t="s">
        <v>332</v>
      </c>
      <c r="D351" s="245">
        <v>3000</v>
      </c>
      <c r="E351" s="245">
        <v>3000</v>
      </c>
      <c r="F351" s="386" t="s">
        <v>3034</v>
      </c>
      <c r="G351" s="329"/>
      <c r="H351" s="329"/>
      <c r="I351" s="386" t="s">
        <v>3035</v>
      </c>
      <c r="J351" s="389">
        <v>3000</v>
      </c>
      <c r="K351" s="389"/>
      <c r="L351" s="389"/>
      <c r="M351" s="389"/>
      <c r="N351" s="389"/>
      <c r="O351" s="389">
        <v>3000</v>
      </c>
      <c r="P351" s="389"/>
      <c r="Q351" s="389"/>
      <c r="R351" s="389"/>
      <c r="S351" s="389"/>
      <c r="T351" s="389"/>
      <c r="U351" s="389"/>
      <c r="V351" s="389"/>
      <c r="W351" s="389">
        <f t="shared" si="26"/>
        <v>3000</v>
      </c>
      <c r="X351" s="309"/>
      <c r="Y351" s="309"/>
      <c r="Z351" s="309"/>
      <c r="AA351" s="309"/>
    </row>
    <row r="352" spans="1:27" s="265" customFormat="1" ht="38.25">
      <c r="A352" s="238" t="s">
        <v>452</v>
      </c>
      <c r="B352" s="238" t="s">
        <v>200</v>
      </c>
      <c r="C352" s="238" t="s">
        <v>178</v>
      </c>
      <c r="D352" s="245">
        <v>1060</v>
      </c>
      <c r="E352" s="245">
        <v>1060</v>
      </c>
      <c r="F352" s="386" t="s">
        <v>3036</v>
      </c>
      <c r="G352" s="329"/>
      <c r="H352" s="329"/>
      <c r="I352" s="386" t="s">
        <v>3037</v>
      </c>
      <c r="J352" s="389">
        <v>1060</v>
      </c>
      <c r="K352" s="389"/>
      <c r="L352" s="389"/>
      <c r="M352" s="389">
        <v>1060</v>
      </c>
      <c r="N352" s="389"/>
      <c r="O352" s="389"/>
      <c r="P352" s="389"/>
      <c r="Q352" s="389"/>
      <c r="R352" s="389"/>
      <c r="S352" s="389"/>
      <c r="T352" s="389"/>
      <c r="U352" s="389"/>
      <c r="V352" s="389"/>
      <c r="W352" s="389">
        <f t="shared" si="26"/>
        <v>1060</v>
      </c>
      <c r="X352" s="309"/>
      <c r="Y352" s="309"/>
      <c r="Z352" s="309"/>
      <c r="AA352" s="309"/>
    </row>
    <row r="353" spans="1:27" s="265" customFormat="1" ht="38.25">
      <c r="A353" s="238" t="s">
        <v>452</v>
      </c>
      <c r="B353" s="238" t="s">
        <v>200</v>
      </c>
      <c r="C353" s="238" t="s">
        <v>204</v>
      </c>
      <c r="D353" s="245">
        <v>1875.9</v>
      </c>
      <c r="E353" s="245">
        <v>1875.9</v>
      </c>
      <c r="F353" s="386" t="s">
        <v>3038</v>
      </c>
      <c r="G353" s="329"/>
      <c r="H353" s="329"/>
      <c r="I353" s="386" t="s">
        <v>3039</v>
      </c>
      <c r="J353" s="389">
        <v>1875.9</v>
      </c>
      <c r="K353" s="389"/>
      <c r="L353" s="389"/>
      <c r="M353" s="389"/>
      <c r="N353" s="389">
        <v>1875.9</v>
      </c>
      <c r="O353" s="389"/>
      <c r="P353" s="389"/>
      <c r="Q353" s="389"/>
      <c r="R353" s="389"/>
      <c r="S353" s="389"/>
      <c r="T353" s="389"/>
      <c r="U353" s="389"/>
      <c r="V353" s="389"/>
      <c r="W353" s="389">
        <f t="shared" si="26"/>
        <v>1875.9</v>
      </c>
      <c r="X353" s="309"/>
      <c r="Y353" s="309"/>
      <c r="Z353" s="309"/>
      <c r="AA353" s="309"/>
    </row>
    <row r="354" spans="1:27" s="265" customFormat="1" ht="38.25">
      <c r="A354" s="238" t="s">
        <v>452</v>
      </c>
      <c r="B354" s="238" t="s">
        <v>200</v>
      </c>
      <c r="C354" s="238" t="s">
        <v>248</v>
      </c>
      <c r="D354" s="245">
        <v>2670</v>
      </c>
      <c r="E354" s="245">
        <v>2670</v>
      </c>
      <c r="F354" s="386" t="s">
        <v>3040</v>
      </c>
      <c r="G354" s="329"/>
      <c r="H354" s="329"/>
      <c r="I354" s="386" t="s">
        <v>3041</v>
      </c>
      <c r="J354" s="389">
        <v>2670</v>
      </c>
      <c r="K354" s="389"/>
      <c r="L354" s="389"/>
      <c r="M354" s="389"/>
      <c r="N354" s="389">
        <v>2670</v>
      </c>
      <c r="O354" s="389"/>
      <c r="P354" s="389"/>
      <c r="Q354" s="389"/>
      <c r="R354" s="389"/>
      <c r="S354" s="389"/>
      <c r="T354" s="389"/>
      <c r="U354" s="389"/>
      <c r="V354" s="389"/>
      <c r="W354" s="389">
        <f t="shared" si="26"/>
        <v>2670</v>
      </c>
      <c r="X354" s="309"/>
      <c r="Y354" s="309"/>
      <c r="Z354" s="309"/>
      <c r="AA354" s="309"/>
    </row>
    <row r="355" spans="1:27" s="265" customFormat="1" ht="38.25">
      <c r="A355" s="238" t="s">
        <v>452</v>
      </c>
      <c r="B355" s="238" t="s">
        <v>209</v>
      </c>
      <c r="C355" s="238" t="s">
        <v>332</v>
      </c>
      <c r="D355" s="245">
        <v>2600</v>
      </c>
      <c r="E355" s="245">
        <v>2600</v>
      </c>
      <c r="F355" s="386" t="s">
        <v>3026</v>
      </c>
      <c r="G355" s="329"/>
      <c r="H355" s="329"/>
      <c r="I355" s="386" t="s">
        <v>3027</v>
      </c>
      <c r="J355" s="389">
        <v>2600</v>
      </c>
      <c r="K355" s="389"/>
      <c r="L355" s="389"/>
      <c r="M355" s="389"/>
      <c r="N355" s="389"/>
      <c r="O355" s="389">
        <v>2600</v>
      </c>
      <c r="P355" s="389"/>
      <c r="Q355" s="389"/>
      <c r="R355" s="389"/>
      <c r="S355" s="389"/>
      <c r="T355" s="389"/>
      <c r="U355" s="389"/>
      <c r="V355" s="389"/>
      <c r="W355" s="389">
        <f t="shared" si="26"/>
        <v>2600</v>
      </c>
      <c r="X355" s="309"/>
      <c r="Y355" s="309"/>
      <c r="Z355" s="309"/>
      <c r="AA355" s="309"/>
    </row>
    <row r="356" spans="1:27" s="265" customFormat="1" ht="25.5">
      <c r="A356" s="238" t="s">
        <v>452</v>
      </c>
      <c r="B356" s="238" t="s">
        <v>214</v>
      </c>
      <c r="C356" s="238" t="s">
        <v>140</v>
      </c>
      <c r="D356" s="245">
        <v>12000</v>
      </c>
      <c r="E356" s="245">
        <v>1680</v>
      </c>
      <c r="F356" s="234" t="s">
        <v>3042</v>
      </c>
      <c r="G356" s="329"/>
      <c r="H356" s="329"/>
      <c r="I356" s="234" t="s">
        <v>3042</v>
      </c>
      <c r="J356" s="389">
        <v>10320</v>
      </c>
      <c r="K356" s="389"/>
      <c r="L356" s="389"/>
      <c r="M356" s="389"/>
      <c r="N356" s="389">
        <v>600</v>
      </c>
      <c r="O356" s="389">
        <v>1080</v>
      </c>
      <c r="P356" s="389">
        <v>1080</v>
      </c>
      <c r="Q356" s="389">
        <v>1080</v>
      </c>
      <c r="R356" s="389">
        <v>1080</v>
      </c>
      <c r="S356" s="389">
        <v>1080</v>
      </c>
      <c r="T356" s="389">
        <v>1080</v>
      </c>
      <c r="U356" s="389">
        <v>1080</v>
      </c>
      <c r="V356" s="389">
        <f t="shared" ref="V356:V357" si="27">1080*2</f>
        <v>2160</v>
      </c>
      <c r="W356" s="389">
        <f t="shared" si="26"/>
        <v>10320</v>
      </c>
      <c r="X356" s="309"/>
      <c r="Y356" s="309"/>
      <c r="Z356" s="309"/>
      <c r="AA356" s="309"/>
    </row>
    <row r="357" spans="1:27" s="265" customFormat="1" ht="25.5">
      <c r="A357" s="238" t="s">
        <v>452</v>
      </c>
      <c r="B357" s="238" t="s">
        <v>219</v>
      </c>
      <c r="C357" s="238" t="s">
        <v>140</v>
      </c>
      <c r="D357" s="245">
        <v>12000</v>
      </c>
      <c r="E357" s="245">
        <v>1680</v>
      </c>
      <c r="F357" s="234" t="s">
        <v>3042</v>
      </c>
      <c r="G357" s="329"/>
      <c r="H357" s="329"/>
      <c r="I357" s="234" t="s">
        <v>3042</v>
      </c>
      <c r="J357" s="389">
        <v>10320</v>
      </c>
      <c r="K357" s="389"/>
      <c r="L357" s="389"/>
      <c r="M357" s="389"/>
      <c r="N357" s="389">
        <v>600</v>
      </c>
      <c r="O357" s="389">
        <v>1080</v>
      </c>
      <c r="P357" s="389">
        <v>1080</v>
      </c>
      <c r="Q357" s="389">
        <v>1080</v>
      </c>
      <c r="R357" s="389">
        <v>1080</v>
      </c>
      <c r="S357" s="389">
        <v>1080</v>
      </c>
      <c r="T357" s="389">
        <v>1080</v>
      </c>
      <c r="U357" s="389">
        <v>1080</v>
      </c>
      <c r="V357" s="389">
        <f t="shared" si="27"/>
        <v>2160</v>
      </c>
      <c r="W357" s="389">
        <f t="shared" si="26"/>
        <v>10320</v>
      </c>
      <c r="X357" s="309"/>
      <c r="Y357" s="309"/>
      <c r="Z357" s="309"/>
      <c r="AA357" s="309"/>
    </row>
    <row r="358" spans="1:27" s="265" customFormat="1" ht="25.5">
      <c r="A358" s="238" t="s">
        <v>452</v>
      </c>
      <c r="B358" s="238" t="s">
        <v>232</v>
      </c>
      <c r="C358" s="238" t="s">
        <v>144</v>
      </c>
      <c r="D358" s="245">
        <v>2778.96</v>
      </c>
      <c r="E358" s="245">
        <v>2778.96</v>
      </c>
      <c r="F358" s="386" t="s">
        <v>3043</v>
      </c>
      <c r="G358" s="329"/>
      <c r="H358" s="329"/>
      <c r="I358" s="386" t="s">
        <v>3044</v>
      </c>
      <c r="J358" s="389">
        <v>2778.96</v>
      </c>
      <c r="K358" s="389"/>
      <c r="L358" s="389"/>
      <c r="M358" s="389">
        <v>2778.96</v>
      </c>
      <c r="N358" s="389"/>
      <c r="O358" s="389"/>
      <c r="P358" s="389"/>
      <c r="Q358" s="389"/>
      <c r="R358" s="389"/>
      <c r="S358" s="389"/>
      <c r="T358" s="389"/>
      <c r="U358" s="389"/>
      <c r="V358" s="389"/>
      <c r="W358" s="389">
        <f t="shared" si="26"/>
        <v>2778.96</v>
      </c>
      <c r="X358" s="309"/>
      <c r="Y358" s="309"/>
      <c r="Z358" s="309"/>
      <c r="AA358" s="309"/>
    </row>
    <row r="359" spans="1:27" s="265" customFormat="1" ht="25.5">
      <c r="A359" s="238" t="s">
        <v>1718</v>
      </c>
      <c r="B359" s="238" t="s">
        <v>68</v>
      </c>
      <c r="C359" s="238" t="s">
        <v>245</v>
      </c>
      <c r="D359" s="245">
        <v>2480</v>
      </c>
      <c r="E359" s="245">
        <v>2480</v>
      </c>
      <c r="F359" s="386" t="s">
        <v>3045</v>
      </c>
      <c r="G359" s="470">
        <v>44897</v>
      </c>
      <c r="H359" s="329" t="s">
        <v>3046</v>
      </c>
      <c r="I359" s="386" t="s">
        <v>3047</v>
      </c>
      <c r="J359" s="389">
        <v>2480</v>
      </c>
      <c r="K359" s="389">
        <v>0</v>
      </c>
      <c r="L359" s="389">
        <v>2480</v>
      </c>
      <c r="M359" s="389">
        <v>0</v>
      </c>
      <c r="N359" s="389">
        <v>0</v>
      </c>
      <c r="O359" s="389">
        <v>0</v>
      </c>
      <c r="P359" s="389"/>
      <c r="Q359" s="389"/>
      <c r="R359" s="389"/>
      <c r="S359" s="389"/>
      <c r="T359" s="389"/>
      <c r="U359" s="389"/>
      <c r="V359" s="389"/>
      <c r="W359" s="389">
        <f t="shared" si="26"/>
        <v>2480</v>
      </c>
      <c r="X359" s="309"/>
      <c r="Y359" s="309"/>
      <c r="Z359" s="309"/>
      <c r="AA359" s="309"/>
    </row>
    <row r="360" spans="1:27" s="265" customFormat="1" ht="25.5">
      <c r="A360" s="238" t="s">
        <v>1718</v>
      </c>
      <c r="B360" s="238" t="s">
        <v>165</v>
      </c>
      <c r="C360" s="238" t="s">
        <v>1719</v>
      </c>
      <c r="D360" s="245">
        <v>6200</v>
      </c>
      <c r="E360" s="245">
        <v>2400</v>
      </c>
      <c r="F360" s="386" t="s">
        <v>3048</v>
      </c>
      <c r="G360" s="470">
        <v>45044</v>
      </c>
      <c r="H360" s="329" t="s">
        <v>3049</v>
      </c>
      <c r="I360" s="386" t="s">
        <v>3050</v>
      </c>
      <c r="J360" s="389">
        <v>2400</v>
      </c>
      <c r="K360" s="389">
        <v>0</v>
      </c>
      <c r="L360" s="389">
        <v>0</v>
      </c>
      <c r="M360" s="389">
        <v>0</v>
      </c>
      <c r="N360" s="389">
        <v>0</v>
      </c>
      <c r="O360" s="389">
        <v>2400</v>
      </c>
      <c r="P360" s="389"/>
      <c r="Q360" s="389"/>
      <c r="R360" s="389"/>
      <c r="S360" s="389"/>
      <c r="T360" s="389"/>
      <c r="U360" s="389"/>
      <c r="V360" s="389"/>
      <c r="W360" s="389">
        <f t="shared" si="26"/>
        <v>2400</v>
      </c>
      <c r="X360" s="309"/>
      <c r="Y360" s="309"/>
      <c r="Z360" s="309"/>
      <c r="AA360" s="309"/>
    </row>
    <row r="361" spans="1:27" s="265" customFormat="1" ht="25.5">
      <c r="A361" s="238" t="s">
        <v>1718</v>
      </c>
      <c r="B361" s="238" t="s">
        <v>165</v>
      </c>
      <c r="C361" s="238" t="s">
        <v>178</v>
      </c>
      <c r="D361" s="245">
        <v>824.98</v>
      </c>
      <c r="E361" s="245">
        <v>0</v>
      </c>
      <c r="F361" s="386" t="s">
        <v>3051</v>
      </c>
      <c r="G361" s="470">
        <v>45044</v>
      </c>
      <c r="H361" s="329" t="s">
        <v>3052</v>
      </c>
      <c r="I361" s="386" t="s">
        <v>3053</v>
      </c>
      <c r="J361" s="389">
        <v>824.98</v>
      </c>
      <c r="K361" s="389"/>
      <c r="L361" s="389"/>
      <c r="M361" s="389"/>
      <c r="N361" s="389"/>
      <c r="O361" s="389"/>
      <c r="P361" s="389"/>
      <c r="Q361" s="389"/>
      <c r="R361" s="389"/>
      <c r="S361" s="389"/>
      <c r="T361" s="389"/>
      <c r="U361" s="389"/>
      <c r="V361" s="389"/>
      <c r="W361" s="389">
        <f t="shared" si="26"/>
        <v>0</v>
      </c>
      <c r="X361" s="309"/>
      <c r="Y361" s="309"/>
      <c r="Z361" s="309"/>
      <c r="AA361" s="309"/>
    </row>
    <row r="362" spans="1:27" s="265" customFormat="1" ht="38.25">
      <c r="A362" s="238" t="s">
        <v>1718</v>
      </c>
      <c r="B362" s="238" t="s">
        <v>177</v>
      </c>
      <c r="C362" s="238" t="s">
        <v>140</v>
      </c>
      <c r="D362" s="245">
        <v>1740</v>
      </c>
      <c r="E362" s="245">
        <v>1740</v>
      </c>
      <c r="F362" s="386" t="s">
        <v>3054</v>
      </c>
      <c r="G362" s="470">
        <v>44867</v>
      </c>
      <c r="H362" s="329" t="s">
        <v>3055</v>
      </c>
      <c r="I362" s="386" t="s">
        <v>3056</v>
      </c>
      <c r="J362" s="389">
        <v>1948</v>
      </c>
      <c r="K362" s="389">
        <v>0</v>
      </c>
      <c r="L362" s="389">
        <v>1740</v>
      </c>
      <c r="M362" s="389">
        <v>0</v>
      </c>
      <c r="N362" s="389">
        <v>0</v>
      </c>
      <c r="O362" s="389">
        <v>0</v>
      </c>
      <c r="P362" s="389"/>
      <c r="Q362" s="389"/>
      <c r="R362" s="389"/>
      <c r="S362" s="389"/>
      <c r="T362" s="389"/>
      <c r="U362" s="389"/>
      <c r="V362" s="389"/>
      <c r="W362" s="389">
        <f t="shared" si="26"/>
        <v>1740</v>
      </c>
      <c r="X362" s="309"/>
      <c r="Y362" s="309"/>
      <c r="Z362" s="309"/>
      <c r="AA362" s="309"/>
    </row>
    <row r="363" spans="1:27" s="265" customFormat="1" ht="25.5">
      <c r="A363" s="238" t="s">
        <v>1718</v>
      </c>
      <c r="B363" s="238" t="s">
        <v>185</v>
      </c>
      <c r="C363" s="238" t="s">
        <v>144</v>
      </c>
      <c r="D363" s="245">
        <v>5000.43</v>
      </c>
      <c r="E363" s="245">
        <v>5000.43</v>
      </c>
      <c r="F363" s="386" t="s">
        <v>3057</v>
      </c>
      <c r="G363" s="470">
        <v>45037</v>
      </c>
      <c r="H363" s="329" t="s">
        <v>2827</v>
      </c>
      <c r="I363" s="386" t="s">
        <v>3058</v>
      </c>
      <c r="J363" s="389">
        <v>5000.43</v>
      </c>
      <c r="K363" s="389">
        <v>0</v>
      </c>
      <c r="L363" s="389">
        <v>0</v>
      </c>
      <c r="M363" s="389">
        <v>0</v>
      </c>
      <c r="N363" s="389">
        <v>0</v>
      </c>
      <c r="O363" s="389">
        <v>5000.43</v>
      </c>
      <c r="P363" s="389"/>
      <c r="Q363" s="389"/>
      <c r="R363" s="389"/>
      <c r="S363" s="389"/>
      <c r="T363" s="389"/>
      <c r="U363" s="389"/>
      <c r="V363" s="389"/>
      <c r="W363" s="389">
        <f t="shared" si="26"/>
        <v>5000.43</v>
      </c>
      <c r="X363" s="309"/>
      <c r="Y363" s="309"/>
      <c r="Z363" s="309"/>
      <c r="AA363" s="309"/>
    </row>
    <row r="364" spans="1:27" s="265" customFormat="1" ht="25.5">
      <c r="A364" s="238" t="s">
        <v>1718</v>
      </c>
      <c r="B364" s="238" t="s">
        <v>187</v>
      </c>
      <c r="C364" s="238" t="s">
        <v>188</v>
      </c>
      <c r="D364" s="245">
        <v>2397.5</v>
      </c>
      <c r="E364" s="245">
        <v>2397.5</v>
      </c>
      <c r="F364" s="386" t="s">
        <v>3059</v>
      </c>
      <c r="G364" s="470">
        <v>44999</v>
      </c>
      <c r="H364" s="329" t="s">
        <v>3060</v>
      </c>
      <c r="I364" s="386" t="s">
        <v>3061</v>
      </c>
      <c r="J364" s="389">
        <v>2397.5</v>
      </c>
      <c r="K364" s="389">
        <v>0</v>
      </c>
      <c r="L364" s="389">
        <v>0</v>
      </c>
      <c r="M364" s="389">
        <v>0</v>
      </c>
      <c r="N364" s="389">
        <v>0</v>
      </c>
      <c r="O364" s="389">
        <v>2397.5</v>
      </c>
      <c r="P364" s="389"/>
      <c r="Q364" s="389"/>
      <c r="R364" s="389"/>
      <c r="S364" s="389"/>
      <c r="T364" s="389"/>
      <c r="U364" s="389"/>
      <c r="V364" s="389"/>
      <c r="W364" s="389">
        <f t="shared" si="26"/>
        <v>2397.5</v>
      </c>
      <c r="X364" s="309"/>
      <c r="Y364" s="309"/>
      <c r="Z364" s="309"/>
      <c r="AA364" s="309"/>
    </row>
    <row r="365" spans="1:27" s="265" customFormat="1" ht="38.25">
      <c r="A365" s="238" t="s">
        <v>1718</v>
      </c>
      <c r="B365" s="238" t="s">
        <v>1724</v>
      </c>
      <c r="C365" s="238" t="s">
        <v>150</v>
      </c>
      <c r="D365" s="245">
        <v>5200</v>
      </c>
      <c r="E365" s="245">
        <v>5200</v>
      </c>
      <c r="F365" s="386" t="s">
        <v>3062</v>
      </c>
      <c r="G365" s="470">
        <v>45015</v>
      </c>
      <c r="H365" s="329" t="s">
        <v>3063</v>
      </c>
      <c r="I365" s="386" t="s">
        <v>3064</v>
      </c>
      <c r="J365" s="389">
        <v>5200</v>
      </c>
      <c r="K365" s="389">
        <v>0</v>
      </c>
      <c r="L365" s="389">
        <v>0</v>
      </c>
      <c r="M365" s="389">
        <v>0</v>
      </c>
      <c r="N365" s="389">
        <v>0</v>
      </c>
      <c r="O365" s="389">
        <v>5200</v>
      </c>
      <c r="P365" s="389"/>
      <c r="Q365" s="389"/>
      <c r="R365" s="389"/>
      <c r="S365" s="389"/>
      <c r="T365" s="389"/>
      <c r="U365" s="389"/>
      <c r="V365" s="389"/>
      <c r="W365" s="389">
        <f t="shared" si="26"/>
        <v>5200</v>
      </c>
      <c r="X365" s="309"/>
      <c r="Y365" s="309"/>
      <c r="Z365" s="309"/>
      <c r="AA365" s="309"/>
    </row>
    <row r="366" spans="1:27" s="265" customFormat="1" ht="51">
      <c r="A366" s="238" t="s">
        <v>1718</v>
      </c>
      <c r="B366" s="238" t="s">
        <v>1724</v>
      </c>
      <c r="C366" s="238" t="s">
        <v>154</v>
      </c>
      <c r="D366" s="245">
        <v>1360</v>
      </c>
      <c r="E366" s="245">
        <v>1360</v>
      </c>
      <c r="F366" s="386" t="s">
        <v>3065</v>
      </c>
      <c r="G366" s="470">
        <v>45027</v>
      </c>
      <c r="H366" s="329" t="s">
        <v>3066</v>
      </c>
      <c r="I366" s="386" t="s">
        <v>3067</v>
      </c>
      <c r="J366" s="389">
        <v>1360</v>
      </c>
      <c r="K366" s="389">
        <v>0</v>
      </c>
      <c r="L366" s="389">
        <v>0</v>
      </c>
      <c r="M366" s="389">
        <v>0</v>
      </c>
      <c r="N366" s="389">
        <v>0</v>
      </c>
      <c r="O366" s="389">
        <v>1360</v>
      </c>
      <c r="P366" s="389"/>
      <c r="Q366" s="389"/>
      <c r="R366" s="389"/>
      <c r="S366" s="389"/>
      <c r="T366" s="389"/>
      <c r="U366" s="389"/>
      <c r="V366" s="389"/>
      <c r="W366" s="389">
        <f t="shared" si="26"/>
        <v>1360</v>
      </c>
      <c r="X366" s="309"/>
      <c r="Y366" s="309"/>
      <c r="Z366" s="309"/>
      <c r="AA366" s="309"/>
    </row>
    <row r="367" spans="1:27" s="265" customFormat="1" ht="30" customHeight="1">
      <c r="A367" s="721" t="s">
        <v>1718</v>
      </c>
      <c r="B367" s="721" t="s">
        <v>1724</v>
      </c>
      <c r="C367" s="721" t="s">
        <v>1426</v>
      </c>
      <c r="D367" s="725">
        <v>1174544.51</v>
      </c>
      <c r="E367" s="725">
        <v>1106093.83</v>
      </c>
      <c r="F367" s="386" t="s">
        <v>3068</v>
      </c>
      <c r="G367" s="470">
        <v>45030</v>
      </c>
      <c r="H367" s="239">
        <v>45291</v>
      </c>
      <c r="I367" s="386" t="s">
        <v>3069</v>
      </c>
      <c r="J367" s="389">
        <v>43285.99</v>
      </c>
      <c r="K367" s="389"/>
      <c r="L367" s="389"/>
      <c r="M367" s="389"/>
      <c r="N367" s="389"/>
      <c r="O367" s="389"/>
      <c r="P367" s="389"/>
      <c r="Q367" s="389"/>
      <c r="R367" s="389"/>
      <c r="S367" s="389"/>
      <c r="T367" s="389"/>
      <c r="U367" s="389"/>
      <c r="V367" s="389"/>
      <c r="W367" s="389">
        <f t="shared" si="26"/>
        <v>0</v>
      </c>
      <c r="X367" s="309"/>
      <c r="Y367" s="309"/>
      <c r="Z367" s="309"/>
      <c r="AA367" s="309"/>
    </row>
    <row r="368" spans="1:27" s="265" customFormat="1" ht="25.5">
      <c r="A368" s="783"/>
      <c r="B368" s="783"/>
      <c r="C368" s="783"/>
      <c r="D368" s="787"/>
      <c r="E368" s="787"/>
      <c r="F368" s="386" t="s">
        <v>3070</v>
      </c>
      <c r="G368" s="470">
        <v>45030</v>
      </c>
      <c r="H368" s="239">
        <v>45291</v>
      </c>
      <c r="I368" s="386" t="s">
        <v>3071</v>
      </c>
      <c r="J368" s="389">
        <v>46207</v>
      </c>
      <c r="K368" s="389"/>
      <c r="L368" s="389"/>
      <c r="M368" s="389"/>
      <c r="N368" s="389">
        <f>+J368</f>
        <v>46207</v>
      </c>
      <c r="O368" s="389"/>
      <c r="P368" s="389"/>
      <c r="Q368" s="389"/>
      <c r="R368" s="389"/>
      <c r="S368" s="389"/>
      <c r="T368" s="389"/>
      <c r="U368" s="389"/>
      <c r="V368" s="389"/>
      <c r="W368" s="389">
        <f t="shared" si="26"/>
        <v>46207</v>
      </c>
      <c r="X368" s="309"/>
      <c r="Y368" s="309"/>
      <c r="Z368" s="309"/>
      <c r="AA368" s="309"/>
    </row>
    <row r="369" spans="1:27" s="265" customFormat="1" ht="25.5">
      <c r="A369" s="783"/>
      <c r="B369" s="783"/>
      <c r="C369" s="783"/>
      <c r="D369" s="787"/>
      <c r="E369" s="787"/>
      <c r="F369" s="386" t="s">
        <v>3072</v>
      </c>
      <c r="G369" s="470">
        <v>45030</v>
      </c>
      <c r="H369" s="239">
        <v>45291</v>
      </c>
      <c r="I369" s="386" t="s">
        <v>3073</v>
      </c>
      <c r="J369" s="389">
        <v>29337.32</v>
      </c>
      <c r="K369" s="389"/>
      <c r="L369" s="389"/>
      <c r="M369" s="389"/>
      <c r="N369" s="389">
        <f t="shared" ref="N369:N370" si="28">+J369</f>
        <v>29337.32</v>
      </c>
      <c r="O369" s="389"/>
      <c r="P369" s="389"/>
      <c r="Q369" s="389"/>
      <c r="R369" s="389"/>
      <c r="S369" s="389"/>
      <c r="T369" s="389"/>
      <c r="U369" s="389"/>
      <c r="V369" s="389"/>
      <c r="W369" s="389">
        <f t="shared" si="26"/>
        <v>29337.32</v>
      </c>
      <c r="X369" s="309"/>
      <c r="Y369" s="309"/>
      <c r="Z369" s="309"/>
      <c r="AA369" s="309"/>
    </row>
    <row r="370" spans="1:27" s="265" customFormat="1" ht="25.5">
      <c r="A370" s="783"/>
      <c r="B370" s="783"/>
      <c r="C370" s="783"/>
      <c r="D370" s="787"/>
      <c r="E370" s="787"/>
      <c r="F370" s="386" t="s">
        <v>3074</v>
      </c>
      <c r="G370" s="470">
        <v>45030</v>
      </c>
      <c r="H370" s="239">
        <v>45291</v>
      </c>
      <c r="I370" s="386" t="s">
        <v>3075</v>
      </c>
      <c r="J370" s="389">
        <v>26115.77</v>
      </c>
      <c r="K370" s="389"/>
      <c r="L370" s="389"/>
      <c r="M370" s="389"/>
      <c r="N370" s="389">
        <f t="shared" si="28"/>
        <v>26115.77</v>
      </c>
      <c r="O370" s="389"/>
      <c r="P370" s="389"/>
      <c r="Q370" s="389"/>
      <c r="R370" s="389"/>
      <c r="S370" s="389"/>
      <c r="T370" s="389"/>
      <c r="U370" s="389"/>
      <c r="V370" s="389"/>
      <c r="W370" s="389">
        <f t="shared" si="26"/>
        <v>26115.77</v>
      </c>
      <c r="X370" s="309"/>
      <c r="Y370" s="309"/>
      <c r="Z370" s="309"/>
      <c r="AA370" s="309"/>
    </row>
    <row r="371" spans="1:27" s="265" customFormat="1" ht="25.5">
      <c r="A371" s="783"/>
      <c r="B371" s="783"/>
      <c r="C371" s="783"/>
      <c r="D371" s="787"/>
      <c r="E371" s="787"/>
      <c r="F371" s="386" t="s">
        <v>3076</v>
      </c>
      <c r="G371" s="470">
        <v>45030</v>
      </c>
      <c r="H371" s="239">
        <v>45291</v>
      </c>
      <c r="I371" s="386" t="s">
        <v>3077</v>
      </c>
      <c r="J371" s="389">
        <v>112169.49</v>
      </c>
      <c r="K371" s="389"/>
      <c r="L371" s="389"/>
      <c r="M371" s="389"/>
      <c r="N371" s="389"/>
      <c r="O371" s="389"/>
      <c r="P371" s="389"/>
      <c r="Q371" s="389"/>
      <c r="R371" s="389"/>
      <c r="S371" s="389"/>
      <c r="T371" s="389"/>
      <c r="U371" s="389"/>
      <c r="V371" s="389"/>
      <c r="W371" s="389">
        <f t="shared" si="26"/>
        <v>0</v>
      </c>
      <c r="X371" s="309"/>
      <c r="Y371" s="309"/>
      <c r="Z371" s="309"/>
      <c r="AA371" s="309"/>
    </row>
    <row r="372" spans="1:27" s="265" customFormat="1" ht="25.5">
      <c r="A372" s="783"/>
      <c r="B372" s="783"/>
      <c r="C372" s="783"/>
      <c r="D372" s="787"/>
      <c r="E372" s="787"/>
      <c r="F372" s="386" t="s">
        <v>3078</v>
      </c>
      <c r="G372" s="470">
        <v>45030</v>
      </c>
      <c r="H372" s="239">
        <v>45291</v>
      </c>
      <c r="I372" s="386" t="s">
        <v>3079</v>
      </c>
      <c r="J372" s="389">
        <v>29323.09</v>
      </c>
      <c r="K372" s="389"/>
      <c r="L372" s="389"/>
      <c r="M372" s="389"/>
      <c r="N372" s="389">
        <f>+J372</f>
        <v>29323.09</v>
      </c>
      <c r="O372" s="389"/>
      <c r="P372" s="389"/>
      <c r="Q372" s="389"/>
      <c r="R372" s="389"/>
      <c r="S372" s="389"/>
      <c r="T372" s="389"/>
      <c r="U372" s="389"/>
      <c r="V372" s="389"/>
      <c r="W372" s="389">
        <f t="shared" si="26"/>
        <v>29323.09</v>
      </c>
      <c r="X372" s="309"/>
      <c r="Y372" s="309"/>
      <c r="Z372" s="309"/>
      <c r="AA372" s="309"/>
    </row>
    <row r="373" spans="1:27" s="265" customFormat="1" ht="25.5">
      <c r="A373" s="783"/>
      <c r="B373" s="783"/>
      <c r="C373" s="783"/>
      <c r="D373" s="787"/>
      <c r="E373" s="787"/>
      <c r="F373" s="386" t="s">
        <v>3080</v>
      </c>
      <c r="G373" s="470">
        <v>45030</v>
      </c>
      <c r="H373" s="239">
        <v>45291</v>
      </c>
      <c r="I373" s="386" t="s">
        <v>3081</v>
      </c>
      <c r="J373" s="389">
        <v>34136.86</v>
      </c>
      <c r="K373" s="389"/>
      <c r="L373" s="389"/>
      <c r="M373" s="389"/>
      <c r="N373" s="389">
        <f t="shared" ref="N373:N386" si="29">+J373</f>
        <v>34136.86</v>
      </c>
      <c r="O373" s="389"/>
      <c r="P373" s="389"/>
      <c r="Q373" s="389"/>
      <c r="R373" s="389"/>
      <c r="S373" s="389"/>
      <c r="T373" s="389"/>
      <c r="U373" s="389"/>
      <c r="V373" s="389"/>
      <c r="W373" s="389">
        <f t="shared" si="26"/>
        <v>34136.86</v>
      </c>
      <c r="X373" s="309"/>
      <c r="Y373" s="309"/>
      <c r="Z373" s="309"/>
      <c r="AA373" s="309"/>
    </row>
    <row r="374" spans="1:27" s="265" customFormat="1" ht="25.5">
      <c r="A374" s="783"/>
      <c r="B374" s="783"/>
      <c r="C374" s="783"/>
      <c r="D374" s="787"/>
      <c r="E374" s="787"/>
      <c r="F374" s="386" t="s">
        <v>3082</v>
      </c>
      <c r="G374" s="470">
        <v>45030</v>
      </c>
      <c r="H374" s="239">
        <v>45291</v>
      </c>
      <c r="I374" s="386" t="s">
        <v>3083</v>
      </c>
      <c r="J374" s="389">
        <v>87157.32</v>
      </c>
      <c r="K374" s="389"/>
      <c r="L374" s="389"/>
      <c r="M374" s="389"/>
      <c r="N374" s="389">
        <f t="shared" si="29"/>
        <v>87157.32</v>
      </c>
      <c r="O374" s="389"/>
      <c r="P374" s="389"/>
      <c r="Q374" s="389"/>
      <c r="R374" s="389"/>
      <c r="S374" s="389"/>
      <c r="T374" s="389"/>
      <c r="U374" s="389"/>
      <c r="V374" s="389"/>
      <c r="W374" s="389">
        <f t="shared" si="26"/>
        <v>87157.32</v>
      </c>
      <c r="X374" s="309"/>
      <c r="Y374" s="309"/>
      <c r="Z374" s="309"/>
      <c r="AA374" s="309"/>
    </row>
    <row r="375" spans="1:27" s="265" customFormat="1" ht="25.5">
      <c r="A375" s="783"/>
      <c r="B375" s="783"/>
      <c r="C375" s="783"/>
      <c r="D375" s="787"/>
      <c r="E375" s="787"/>
      <c r="F375" s="386" t="s">
        <v>3084</v>
      </c>
      <c r="G375" s="470">
        <v>45030</v>
      </c>
      <c r="H375" s="239">
        <v>45291</v>
      </c>
      <c r="I375" s="386" t="s">
        <v>3085</v>
      </c>
      <c r="J375" s="389">
        <v>54685.73</v>
      </c>
      <c r="K375" s="389"/>
      <c r="L375" s="389"/>
      <c r="M375" s="389"/>
      <c r="N375" s="389">
        <f t="shared" si="29"/>
        <v>54685.73</v>
      </c>
      <c r="O375" s="389"/>
      <c r="P375" s="389"/>
      <c r="Q375" s="389"/>
      <c r="R375" s="389"/>
      <c r="S375" s="389"/>
      <c r="T375" s="389"/>
      <c r="U375" s="389"/>
      <c r="V375" s="389"/>
      <c r="W375" s="389">
        <f t="shared" si="26"/>
        <v>54685.73</v>
      </c>
      <c r="X375" s="309"/>
      <c r="Y375" s="309"/>
      <c r="Z375" s="309"/>
      <c r="AA375" s="309"/>
    </row>
    <row r="376" spans="1:27" s="265" customFormat="1" ht="25.5">
      <c r="A376" s="783"/>
      <c r="B376" s="783"/>
      <c r="C376" s="783"/>
      <c r="D376" s="787"/>
      <c r="E376" s="787"/>
      <c r="F376" s="386" t="s">
        <v>3086</v>
      </c>
      <c r="G376" s="470">
        <v>45030</v>
      </c>
      <c r="H376" s="239">
        <v>45291</v>
      </c>
      <c r="I376" s="386" t="s">
        <v>3087</v>
      </c>
      <c r="J376" s="389">
        <v>34723.97</v>
      </c>
      <c r="K376" s="389"/>
      <c r="L376" s="389"/>
      <c r="M376" s="389"/>
      <c r="N376" s="389">
        <f t="shared" si="29"/>
        <v>34723.97</v>
      </c>
      <c r="O376" s="389"/>
      <c r="P376" s="389"/>
      <c r="Q376" s="389"/>
      <c r="R376" s="389"/>
      <c r="S376" s="389"/>
      <c r="T376" s="389"/>
      <c r="U376" s="389"/>
      <c r="V376" s="389"/>
      <c r="W376" s="389">
        <f t="shared" si="26"/>
        <v>34723.97</v>
      </c>
      <c r="X376" s="309"/>
      <c r="Y376" s="309"/>
      <c r="Z376" s="309"/>
      <c r="AA376" s="309"/>
    </row>
    <row r="377" spans="1:27" s="265" customFormat="1" ht="25.5">
      <c r="A377" s="783"/>
      <c r="B377" s="783"/>
      <c r="C377" s="783"/>
      <c r="D377" s="787"/>
      <c r="E377" s="787"/>
      <c r="F377" s="386" t="s">
        <v>3088</v>
      </c>
      <c r="G377" s="470">
        <v>45030</v>
      </c>
      <c r="H377" s="239">
        <v>45291</v>
      </c>
      <c r="I377" s="386" t="s">
        <v>3089</v>
      </c>
      <c r="J377" s="389">
        <v>34331.56</v>
      </c>
      <c r="K377" s="389"/>
      <c r="L377" s="389"/>
      <c r="M377" s="389"/>
      <c r="N377" s="389">
        <f t="shared" si="29"/>
        <v>34331.56</v>
      </c>
      <c r="O377" s="389"/>
      <c r="P377" s="389"/>
      <c r="Q377" s="389"/>
      <c r="R377" s="389"/>
      <c r="S377" s="389"/>
      <c r="T377" s="389"/>
      <c r="U377" s="389"/>
      <c r="V377" s="389"/>
      <c r="W377" s="389">
        <f t="shared" si="26"/>
        <v>34331.56</v>
      </c>
      <c r="X377" s="309"/>
      <c r="Y377" s="309"/>
      <c r="Z377" s="309"/>
      <c r="AA377" s="309"/>
    </row>
    <row r="378" spans="1:27" s="265" customFormat="1" ht="25.5">
      <c r="A378" s="783"/>
      <c r="B378" s="783"/>
      <c r="C378" s="783"/>
      <c r="D378" s="787"/>
      <c r="E378" s="787"/>
      <c r="F378" s="386" t="s">
        <v>3090</v>
      </c>
      <c r="G378" s="470">
        <v>45030</v>
      </c>
      <c r="H378" s="239">
        <v>45291</v>
      </c>
      <c r="I378" s="386" t="s">
        <v>3091</v>
      </c>
      <c r="J378" s="389">
        <v>32547.55</v>
      </c>
      <c r="K378" s="389"/>
      <c r="L378" s="389"/>
      <c r="M378" s="389"/>
      <c r="N378" s="389">
        <f t="shared" si="29"/>
        <v>32547.55</v>
      </c>
      <c r="O378" s="389"/>
      <c r="P378" s="389"/>
      <c r="Q378" s="389"/>
      <c r="R378" s="389"/>
      <c r="S378" s="389"/>
      <c r="T378" s="389"/>
      <c r="U378" s="389"/>
      <c r="V378" s="389"/>
      <c r="W378" s="389">
        <f t="shared" si="26"/>
        <v>32547.55</v>
      </c>
      <c r="X378" s="309"/>
      <c r="Y378" s="309"/>
      <c r="Z378" s="309"/>
      <c r="AA378" s="309"/>
    </row>
    <row r="379" spans="1:27" s="265" customFormat="1" ht="25.5">
      <c r="A379" s="783"/>
      <c r="B379" s="783"/>
      <c r="C379" s="783"/>
      <c r="D379" s="787"/>
      <c r="E379" s="787"/>
      <c r="F379" s="386" t="s">
        <v>3092</v>
      </c>
      <c r="G379" s="470">
        <v>45030</v>
      </c>
      <c r="H379" s="239">
        <v>45291</v>
      </c>
      <c r="I379" s="386" t="s">
        <v>3093</v>
      </c>
      <c r="J379" s="389">
        <v>37658.51</v>
      </c>
      <c r="K379" s="389"/>
      <c r="L379" s="389"/>
      <c r="M379" s="389"/>
      <c r="N379" s="389">
        <f t="shared" si="29"/>
        <v>37658.51</v>
      </c>
      <c r="O379" s="389"/>
      <c r="P379" s="389"/>
      <c r="Q379" s="389"/>
      <c r="R379" s="389"/>
      <c r="S379" s="389"/>
      <c r="T379" s="389"/>
      <c r="U379" s="389"/>
      <c r="V379" s="389"/>
      <c r="W379" s="389">
        <f t="shared" si="26"/>
        <v>37658.51</v>
      </c>
      <c r="X379" s="309"/>
      <c r="Y379" s="309"/>
      <c r="Z379" s="309"/>
      <c r="AA379" s="309"/>
    </row>
    <row r="380" spans="1:27" s="265" customFormat="1" ht="25.5">
      <c r="A380" s="783"/>
      <c r="B380" s="783"/>
      <c r="C380" s="783"/>
      <c r="D380" s="787"/>
      <c r="E380" s="787"/>
      <c r="F380" s="386" t="s">
        <v>3094</v>
      </c>
      <c r="G380" s="470">
        <v>45030</v>
      </c>
      <c r="H380" s="239">
        <v>45291</v>
      </c>
      <c r="I380" s="386" t="s">
        <v>3095</v>
      </c>
      <c r="J380" s="389">
        <v>34262.35</v>
      </c>
      <c r="K380" s="389"/>
      <c r="L380" s="389"/>
      <c r="M380" s="389"/>
      <c r="N380" s="389">
        <f t="shared" si="29"/>
        <v>34262.35</v>
      </c>
      <c r="O380" s="389"/>
      <c r="P380" s="389"/>
      <c r="Q380" s="389"/>
      <c r="R380" s="389"/>
      <c r="S380" s="389"/>
      <c r="T380" s="389"/>
      <c r="U380" s="389"/>
      <c r="V380" s="389"/>
      <c r="W380" s="389">
        <f t="shared" si="26"/>
        <v>34262.35</v>
      </c>
      <c r="X380" s="309"/>
      <c r="Y380" s="309"/>
      <c r="Z380" s="309"/>
      <c r="AA380" s="309"/>
    </row>
    <row r="381" spans="1:27" s="265" customFormat="1" ht="25.5">
      <c r="A381" s="783"/>
      <c r="B381" s="783"/>
      <c r="C381" s="783"/>
      <c r="D381" s="787"/>
      <c r="E381" s="787"/>
      <c r="F381" s="386" t="s">
        <v>3096</v>
      </c>
      <c r="G381" s="470">
        <v>45030</v>
      </c>
      <c r="H381" s="239">
        <v>45291</v>
      </c>
      <c r="I381" s="386" t="s">
        <v>3097</v>
      </c>
      <c r="J381" s="389">
        <v>50908.68</v>
      </c>
      <c r="K381" s="389"/>
      <c r="L381" s="389"/>
      <c r="M381" s="389"/>
      <c r="N381" s="389">
        <f t="shared" si="29"/>
        <v>50908.68</v>
      </c>
      <c r="O381" s="389"/>
      <c r="P381" s="389"/>
      <c r="Q381" s="389"/>
      <c r="R381" s="389"/>
      <c r="S381" s="389"/>
      <c r="T381" s="389"/>
      <c r="U381" s="389"/>
      <c r="V381" s="389"/>
      <c r="W381" s="389">
        <f t="shared" si="26"/>
        <v>50908.68</v>
      </c>
      <c r="X381" s="309"/>
      <c r="Y381" s="309"/>
      <c r="Z381" s="309"/>
      <c r="AA381" s="309"/>
    </row>
    <row r="382" spans="1:27" s="265" customFormat="1" ht="25.5">
      <c r="A382" s="783"/>
      <c r="B382" s="783"/>
      <c r="C382" s="783"/>
      <c r="D382" s="787"/>
      <c r="E382" s="787"/>
      <c r="F382" s="386" t="s">
        <v>3098</v>
      </c>
      <c r="G382" s="470">
        <v>45030</v>
      </c>
      <c r="H382" s="239">
        <v>45291</v>
      </c>
      <c r="I382" s="386" t="s">
        <v>3099</v>
      </c>
      <c r="J382" s="389">
        <v>28597.41</v>
      </c>
      <c r="K382" s="389"/>
      <c r="L382" s="389"/>
      <c r="M382" s="389"/>
      <c r="N382" s="389">
        <f t="shared" si="29"/>
        <v>28597.41</v>
      </c>
      <c r="O382" s="389"/>
      <c r="P382" s="389"/>
      <c r="Q382" s="389"/>
      <c r="R382" s="389"/>
      <c r="S382" s="389"/>
      <c r="T382" s="389"/>
      <c r="U382" s="389"/>
      <c r="V382" s="389"/>
      <c r="W382" s="389">
        <f t="shared" si="26"/>
        <v>28597.41</v>
      </c>
      <c r="X382" s="309"/>
      <c r="Y382" s="309"/>
      <c r="Z382" s="309"/>
      <c r="AA382" s="309"/>
    </row>
    <row r="383" spans="1:27" s="265" customFormat="1" ht="25.5">
      <c r="A383" s="783"/>
      <c r="B383" s="783"/>
      <c r="C383" s="783"/>
      <c r="D383" s="787"/>
      <c r="E383" s="787"/>
      <c r="F383" s="386" t="s">
        <v>3100</v>
      </c>
      <c r="G383" s="470">
        <v>45030</v>
      </c>
      <c r="H383" s="239">
        <v>45291</v>
      </c>
      <c r="I383" s="386" t="s">
        <v>3101</v>
      </c>
      <c r="J383" s="389">
        <v>31932.77</v>
      </c>
      <c r="K383" s="389"/>
      <c r="L383" s="389"/>
      <c r="M383" s="389"/>
      <c r="N383" s="389">
        <f t="shared" si="29"/>
        <v>31932.77</v>
      </c>
      <c r="O383" s="389"/>
      <c r="P383" s="389"/>
      <c r="Q383" s="389"/>
      <c r="R383" s="389"/>
      <c r="S383" s="389"/>
      <c r="T383" s="389"/>
      <c r="U383" s="389"/>
      <c r="V383" s="389"/>
      <c r="W383" s="389">
        <f t="shared" ref="W383:W425" si="30">SUM(K383:V383)</f>
        <v>31932.77</v>
      </c>
      <c r="X383" s="309"/>
      <c r="Y383" s="309"/>
      <c r="Z383" s="309"/>
      <c r="AA383" s="309"/>
    </row>
    <row r="384" spans="1:27" s="265" customFormat="1" ht="25.5">
      <c r="A384" s="783"/>
      <c r="B384" s="783"/>
      <c r="C384" s="783"/>
      <c r="D384" s="787"/>
      <c r="E384" s="787"/>
      <c r="F384" s="386" t="s">
        <v>3102</v>
      </c>
      <c r="G384" s="470">
        <v>45030</v>
      </c>
      <c r="H384" s="239">
        <v>45291</v>
      </c>
      <c r="I384" s="386" t="s">
        <v>3103</v>
      </c>
      <c r="J384" s="389">
        <v>30144.48</v>
      </c>
      <c r="K384" s="389"/>
      <c r="L384" s="389"/>
      <c r="M384" s="389"/>
      <c r="N384" s="389">
        <f t="shared" si="29"/>
        <v>30144.48</v>
      </c>
      <c r="O384" s="389"/>
      <c r="P384" s="389"/>
      <c r="Q384" s="389"/>
      <c r="R384" s="389"/>
      <c r="S384" s="389"/>
      <c r="T384" s="389"/>
      <c r="U384" s="389"/>
      <c r="V384" s="389"/>
      <c r="W384" s="389">
        <f t="shared" si="30"/>
        <v>30144.48</v>
      </c>
      <c r="X384" s="309"/>
      <c r="Y384" s="309"/>
      <c r="Z384" s="309"/>
      <c r="AA384" s="309"/>
    </row>
    <row r="385" spans="1:27" s="265" customFormat="1" ht="25.5">
      <c r="A385" s="783"/>
      <c r="B385" s="783"/>
      <c r="C385" s="783"/>
      <c r="D385" s="787"/>
      <c r="E385" s="787"/>
      <c r="F385" s="386" t="s">
        <v>3104</v>
      </c>
      <c r="G385" s="470">
        <v>45030</v>
      </c>
      <c r="H385" s="239">
        <v>45291</v>
      </c>
      <c r="I385" s="386" t="s">
        <v>3105</v>
      </c>
      <c r="J385" s="389">
        <v>41376.400000000001</v>
      </c>
      <c r="K385" s="389"/>
      <c r="L385" s="389"/>
      <c r="M385" s="389"/>
      <c r="N385" s="389">
        <f t="shared" si="29"/>
        <v>41376.400000000001</v>
      </c>
      <c r="O385" s="389"/>
      <c r="P385" s="389"/>
      <c r="Q385" s="389"/>
      <c r="R385" s="389"/>
      <c r="S385" s="389"/>
      <c r="T385" s="389"/>
      <c r="U385" s="389"/>
      <c r="V385" s="389"/>
      <c r="W385" s="389">
        <f t="shared" si="30"/>
        <v>41376.400000000001</v>
      </c>
      <c r="X385" s="309"/>
      <c r="Y385" s="309"/>
      <c r="Z385" s="309"/>
      <c r="AA385" s="309"/>
    </row>
    <row r="386" spans="1:27" s="265" customFormat="1" ht="25.5">
      <c r="A386" s="783"/>
      <c r="B386" s="783"/>
      <c r="C386" s="783"/>
      <c r="D386" s="787"/>
      <c r="E386" s="787"/>
      <c r="F386" s="386" t="s">
        <v>3106</v>
      </c>
      <c r="G386" s="470">
        <v>45030</v>
      </c>
      <c r="H386" s="239">
        <v>45291</v>
      </c>
      <c r="I386" s="386" t="s">
        <v>3107</v>
      </c>
      <c r="J386" s="389">
        <v>34427.58</v>
      </c>
      <c r="K386" s="389"/>
      <c r="L386" s="389"/>
      <c r="M386" s="389"/>
      <c r="N386" s="389">
        <f t="shared" si="29"/>
        <v>34427.58</v>
      </c>
      <c r="O386" s="389"/>
      <c r="P386" s="389"/>
      <c r="Q386" s="389"/>
      <c r="R386" s="389"/>
      <c r="S386" s="389"/>
      <c r="T386" s="389"/>
      <c r="U386" s="389"/>
      <c r="V386" s="389"/>
      <c r="W386" s="389">
        <f t="shared" si="30"/>
        <v>34427.58</v>
      </c>
      <c r="X386" s="309"/>
      <c r="Y386" s="309"/>
      <c r="Z386" s="309"/>
      <c r="AA386" s="309"/>
    </row>
    <row r="387" spans="1:27" s="265" customFormat="1" ht="25.5">
      <c r="A387" s="783"/>
      <c r="B387" s="783"/>
      <c r="C387" s="783"/>
      <c r="D387" s="787"/>
      <c r="E387" s="787"/>
      <c r="F387" s="386" t="s">
        <v>3108</v>
      </c>
      <c r="G387" s="470">
        <v>45030</v>
      </c>
      <c r="H387" s="239">
        <v>45291</v>
      </c>
      <c r="I387" s="386" t="s">
        <v>3109</v>
      </c>
      <c r="J387" s="389">
        <v>34504.54</v>
      </c>
      <c r="K387" s="389"/>
      <c r="L387" s="389"/>
      <c r="M387" s="389"/>
      <c r="N387" s="389"/>
      <c r="O387" s="389"/>
      <c r="P387" s="389"/>
      <c r="Q387" s="389"/>
      <c r="R387" s="389"/>
      <c r="S387" s="389"/>
      <c r="T387" s="389"/>
      <c r="U387" s="389"/>
      <c r="V387" s="389"/>
      <c r="W387" s="389">
        <f t="shared" si="30"/>
        <v>0</v>
      </c>
      <c r="X387" s="309"/>
      <c r="Y387" s="309"/>
      <c r="Z387" s="309"/>
      <c r="AA387" s="309"/>
    </row>
    <row r="388" spans="1:27" s="265" customFormat="1" ht="25.5">
      <c r="A388" s="783"/>
      <c r="B388" s="783"/>
      <c r="C388" s="783"/>
      <c r="D388" s="787"/>
      <c r="E388" s="787"/>
      <c r="F388" s="386" t="s">
        <v>3110</v>
      </c>
      <c r="G388" s="470">
        <v>45030</v>
      </c>
      <c r="H388" s="239">
        <v>45291</v>
      </c>
      <c r="I388" s="386" t="s">
        <v>3111</v>
      </c>
      <c r="J388" s="389">
        <v>27605.38</v>
      </c>
      <c r="K388" s="389"/>
      <c r="L388" s="389"/>
      <c r="M388" s="389"/>
      <c r="N388" s="389">
        <f>+J388</f>
        <v>27605.38</v>
      </c>
      <c r="O388" s="389"/>
      <c r="P388" s="389"/>
      <c r="Q388" s="389"/>
      <c r="R388" s="389"/>
      <c r="S388" s="389"/>
      <c r="T388" s="389"/>
      <c r="U388" s="389"/>
      <c r="V388" s="389"/>
      <c r="W388" s="389">
        <f t="shared" si="30"/>
        <v>27605.38</v>
      </c>
      <c r="X388" s="309"/>
      <c r="Y388" s="309"/>
      <c r="Z388" s="309"/>
      <c r="AA388" s="309"/>
    </row>
    <row r="389" spans="1:27" s="265" customFormat="1" ht="25.5">
      <c r="A389" s="783"/>
      <c r="B389" s="783"/>
      <c r="C389" s="783"/>
      <c r="D389" s="787"/>
      <c r="E389" s="787"/>
      <c r="F389" s="386" t="s">
        <v>3112</v>
      </c>
      <c r="G389" s="470">
        <v>45030</v>
      </c>
      <c r="H389" s="239">
        <v>45291</v>
      </c>
      <c r="I389" s="386" t="s">
        <v>3113</v>
      </c>
      <c r="J389" s="389">
        <v>35041.980000000003</v>
      </c>
      <c r="K389" s="389"/>
      <c r="L389" s="389"/>
      <c r="M389" s="389"/>
      <c r="N389" s="389">
        <f t="shared" ref="N389:N398" si="31">+J389</f>
        <v>35041.980000000003</v>
      </c>
      <c r="O389" s="389"/>
      <c r="P389" s="389"/>
      <c r="Q389" s="389"/>
      <c r="R389" s="389"/>
      <c r="S389" s="389"/>
      <c r="T389" s="389"/>
      <c r="U389" s="389"/>
      <c r="V389" s="389"/>
      <c r="W389" s="389">
        <f t="shared" si="30"/>
        <v>35041.980000000003</v>
      </c>
      <c r="X389" s="309"/>
      <c r="Y389" s="309"/>
      <c r="Z389" s="309"/>
      <c r="AA389" s="309"/>
    </row>
    <row r="390" spans="1:27" s="265" customFormat="1" ht="25.5">
      <c r="A390" s="783"/>
      <c r="B390" s="783"/>
      <c r="C390" s="783"/>
      <c r="D390" s="787"/>
      <c r="E390" s="787"/>
      <c r="F390" s="386" t="s">
        <v>3114</v>
      </c>
      <c r="G390" s="470">
        <v>45030</v>
      </c>
      <c r="H390" s="239">
        <v>45291</v>
      </c>
      <c r="I390" s="386" t="s">
        <v>3115</v>
      </c>
      <c r="J390" s="389">
        <v>36535.71</v>
      </c>
      <c r="K390" s="389"/>
      <c r="L390" s="389"/>
      <c r="M390" s="389"/>
      <c r="N390" s="389">
        <f t="shared" si="31"/>
        <v>36535.71</v>
      </c>
      <c r="O390" s="389"/>
      <c r="P390" s="389"/>
      <c r="Q390" s="389"/>
      <c r="R390" s="389"/>
      <c r="S390" s="389"/>
      <c r="T390" s="389"/>
      <c r="U390" s="389"/>
      <c r="V390" s="389"/>
      <c r="W390" s="389">
        <f t="shared" si="30"/>
        <v>36535.71</v>
      </c>
      <c r="X390" s="309"/>
      <c r="Y390" s="309"/>
      <c r="Z390" s="309"/>
      <c r="AA390" s="309"/>
    </row>
    <row r="391" spans="1:27" s="265" customFormat="1" ht="25.5">
      <c r="A391" s="783"/>
      <c r="B391" s="783"/>
      <c r="C391" s="783"/>
      <c r="D391" s="787"/>
      <c r="E391" s="787"/>
      <c r="F391" s="386" t="s">
        <v>3116</v>
      </c>
      <c r="G391" s="470">
        <v>45030</v>
      </c>
      <c r="H391" s="239">
        <v>45291</v>
      </c>
      <c r="I391" s="386" t="s">
        <v>3117</v>
      </c>
      <c r="J391" s="389">
        <v>49660.78</v>
      </c>
      <c r="K391" s="389"/>
      <c r="L391" s="389"/>
      <c r="M391" s="389"/>
      <c r="N391" s="389">
        <f t="shared" si="31"/>
        <v>49660.78</v>
      </c>
      <c r="O391" s="389"/>
      <c r="P391" s="389"/>
      <c r="Q391" s="389"/>
      <c r="R391" s="389"/>
      <c r="S391" s="389"/>
      <c r="T391" s="389"/>
      <c r="U391" s="389"/>
      <c r="V391" s="389"/>
      <c r="W391" s="389">
        <f t="shared" si="30"/>
        <v>49660.78</v>
      </c>
      <c r="X391" s="309"/>
      <c r="Y391" s="309"/>
      <c r="Z391" s="309"/>
      <c r="AA391" s="309"/>
    </row>
    <row r="392" spans="1:27" s="265" customFormat="1" ht="25.5">
      <c r="A392" s="783"/>
      <c r="B392" s="783"/>
      <c r="C392" s="783"/>
      <c r="D392" s="787"/>
      <c r="E392" s="787"/>
      <c r="F392" s="386" t="s">
        <v>3118</v>
      </c>
      <c r="G392" s="470">
        <v>45030</v>
      </c>
      <c r="H392" s="239">
        <v>45291</v>
      </c>
      <c r="I392" s="386" t="s">
        <v>3119</v>
      </c>
      <c r="J392" s="389">
        <v>32706.34</v>
      </c>
      <c r="K392" s="389"/>
      <c r="L392" s="389"/>
      <c r="M392" s="389"/>
      <c r="N392" s="389">
        <f t="shared" si="31"/>
        <v>32706.34</v>
      </c>
      <c r="O392" s="389"/>
      <c r="P392" s="389"/>
      <c r="Q392" s="389"/>
      <c r="R392" s="389"/>
      <c r="S392" s="389"/>
      <c r="T392" s="389"/>
      <c r="U392" s="389"/>
      <c r="V392" s="389"/>
      <c r="W392" s="389">
        <f t="shared" si="30"/>
        <v>32706.34</v>
      </c>
      <c r="X392" s="309"/>
      <c r="Y392" s="309"/>
      <c r="Z392" s="309"/>
      <c r="AA392" s="309"/>
    </row>
    <row r="393" spans="1:27" s="265" customFormat="1" ht="25.5">
      <c r="A393" s="783"/>
      <c r="B393" s="783"/>
      <c r="C393" s="783"/>
      <c r="D393" s="787"/>
      <c r="E393" s="787"/>
      <c r="F393" s="386" t="s">
        <v>3120</v>
      </c>
      <c r="G393" s="470">
        <v>45030</v>
      </c>
      <c r="H393" s="239">
        <v>45291</v>
      </c>
      <c r="I393" s="386" t="s">
        <v>3121</v>
      </c>
      <c r="J393" s="389">
        <v>34893.949999999997</v>
      </c>
      <c r="K393" s="389"/>
      <c r="L393" s="389"/>
      <c r="M393" s="389"/>
      <c r="N393" s="389">
        <f t="shared" si="31"/>
        <v>34893.949999999997</v>
      </c>
      <c r="O393" s="389"/>
      <c r="P393" s="389"/>
      <c r="Q393" s="389"/>
      <c r="R393" s="389"/>
      <c r="S393" s="389"/>
      <c r="T393" s="389"/>
      <c r="U393" s="389"/>
      <c r="V393" s="389"/>
      <c r="W393" s="389">
        <f t="shared" si="30"/>
        <v>34893.949999999997</v>
      </c>
      <c r="X393" s="309"/>
      <c r="Y393" s="309"/>
      <c r="Z393" s="309"/>
      <c r="AA393" s="309"/>
    </row>
    <row r="394" spans="1:27" s="265" customFormat="1" ht="25.5">
      <c r="A394" s="783"/>
      <c r="B394" s="783"/>
      <c r="C394" s="783"/>
      <c r="D394" s="787"/>
      <c r="E394" s="787"/>
      <c r="F394" s="386" t="s">
        <v>3122</v>
      </c>
      <c r="G394" s="470">
        <v>45030</v>
      </c>
      <c r="H394" s="239">
        <v>45291</v>
      </c>
      <c r="I394" s="386" t="s">
        <v>3123</v>
      </c>
      <c r="J394" s="389">
        <v>37236.83</v>
      </c>
      <c r="K394" s="389"/>
      <c r="L394" s="389"/>
      <c r="M394" s="389"/>
      <c r="N394" s="389">
        <f t="shared" si="31"/>
        <v>37236.83</v>
      </c>
      <c r="O394" s="389"/>
      <c r="P394" s="389"/>
      <c r="Q394" s="389"/>
      <c r="R394" s="389"/>
      <c r="S394" s="389"/>
      <c r="T394" s="389"/>
      <c r="U394" s="389"/>
      <c r="V394" s="389"/>
      <c r="W394" s="389">
        <f t="shared" si="30"/>
        <v>37236.83</v>
      </c>
      <c r="X394" s="309"/>
      <c r="Y394" s="309"/>
      <c r="Z394" s="309"/>
      <c r="AA394" s="309"/>
    </row>
    <row r="395" spans="1:27" s="265" customFormat="1" ht="25.5">
      <c r="A395" s="783"/>
      <c r="B395" s="783"/>
      <c r="C395" s="783"/>
      <c r="D395" s="787"/>
      <c r="E395" s="787"/>
      <c r="F395" s="386" t="s">
        <v>3124</v>
      </c>
      <c r="G395" s="470">
        <v>45030</v>
      </c>
      <c r="H395" s="239">
        <v>45291</v>
      </c>
      <c r="I395" s="386" t="s">
        <v>3125</v>
      </c>
      <c r="J395" s="389">
        <v>33928.65</v>
      </c>
      <c r="K395" s="389"/>
      <c r="L395" s="389"/>
      <c r="M395" s="389"/>
      <c r="N395" s="389">
        <f t="shared" si="31"/>
        <v>33928.65</v>
      </c>
      <c r="O395" s="389"/>
      <c r="P395" s="389"/>
      <c r="Q395" s="389"/>
      <c r="R395" s="389"/>
      <c r="S395" s="389"/>
      <c r="T395" s="389"/>
      <c r="U395" s="389"/>
      <c r="V395" s="389"/>
      <c r="W395" s="389">
        <f t="shared" si="30"/>
        <v>33928.65</v>
      </c>
      <c r="X395" s="309"/>
      <c r="Y395" s="309"/>
      <c r="Z395" s="309"/>
      <c r="AA395" s="309"/>
    </row>
    <row r="396" spans="1:27" s="265" customFormat="1" ht="25.5">
      <c r="A396" s="783"/>
      <c r="B396" s="783"/>
      <c r="C396" s="783"/>
      <c r="D396" s="787"/>
      <c r="E396" s="787"/>
      <c r="F396" s="386" t="s">
        <v>3126</v>
      </c>
      <c r="G396" s="470">
        <v>45030</v>
      </c>
      <c r="H396" s="239">
        <v>45291</v>
      </c>
      <c r="I396" s="386" t="s">
        <v>3127</v>
      </c>
      <c r="J396" s="389">
        <v>27266.33</v>
      </c>
      <c r="K396" s="389"/>
      <c r="L396" s="389"/>
      <c r="M396" s="389"/>
      <c r="N396" s="389">
        <f t="shared" si="31"/>
        <v>27266.33</v>
      </c>
      <c r="O396" s="389"/>
      <c r="P396" s="389"/>
      <c r="Q396" s="389"/>
      <c r="R396" s="389"/>
      <c r="S396" s="389"/>
      <c r="T396" s="389"/>
      <c r="U396" s="389"/>
      <c r="V396" s="389"/>
      <c r="W396" s="389">
        <f t="shared" si="30"/>
        <v>27266.33</v>
      </c>
      <c r="X396" s="309"/>
      <c r="Y396" s="309"/>
      <c r="Z396" s="309"/>
      <c r="AA396" s="309"/>
    </row>
    <row r="397" spans="1:27" s="265" customFormat="1" ht="25.5">
      <c r="A397" s="783"/>
      <c r="B397" s="783"/>
      <c r="C397" s="783"/>
      <c r="D397" s="787"/>
      <c r="E397" s="787"/>
      <c r="F397" s="386" t="s">
        <v>3128</v>
      </c>
      <c r="G397" s="470">
        <v>45030</v>
      </c>
      <c r="H397" s="239">
        <v>45291</v>
      </c>
      <c r="I397" s="386" t="s">
        <v>3129</v>
      </c>
      <c r="J397" s="389">
        <v>54509.440000000002</v>
      </c>
      <c r="K397" s="389"/>
      <c r="L397" s="389"/>
      <c r="M397" s="389"/>
      <c r="N397" s="389">
        <f t="shared" si="31"/>
        <v>54509.440000000002</v>
      </c>
      <c r="O397" s="389"/>
      <c r="P397" s="389"/>
      <c r="Q397" s="389"/>
      <c r="R397" s="389"/>
      <c r="S397" s="389"/>
      <c r="T397" s="389"/>
      <c r="U397" s="389"/>
      <c r="V397" s="389"/>
      <c r="W397" s="389">
        <f t="shared" si="30"/>
        <v>54509.440000000002</v>
      </c>
      <c r="X397" s="309"/>
      <c r="Y397" s="309"/>
      <c r="Z397" s="309"/>
      <c r="AA397" s="309"/>
    </row>
    <row r="398" spans="1:27" s="265" customFormat="1" ht="25.5">
      <c r="A398" s="783"/>
      <c r="B398" s="783"/>
      <c r="C398" s="783"/>
      <c r="D398" s="787"/>
      <c r="E398" s="787"/>
      <c r="F398" s="386" t="s">
        <v>3130</v>
      </c>
      <c r="G398" s="470">
        <v>45030</v>
      </c>
      <c r="H398" s="239">
        <v>45291</v>
      </c>
      <c r="I398" s="386" t="s">
        <v>3131</v>
      </c>
      <c r="J398" s="389">
        <v>38834.089999999997</v>
      </c>
      <c r="K398" s="389"/>
      <c r="L398" s="389"/>
      <c r="M398" s="389"/>
      <c r="N398" s="389">
        <f t="shared" si="31"/>
        <v>38834.089999999997</v>
      </c>
      <c r="O398" s="389"/>
      <c r="P398" s="389"/>
      <c r="Q398" s="389"/>
      <c r="R398" s="389"/>
      <c r="S398" s="389"/>
      <c r="T398" s="389"/>
      <c r="U398" s="389"/>
      <c r="V398" s="389"/>
      <c r="W398" s="389">
        <f t="shared" si="30"/>
        <v>38834.089999999997</v>
      </c>
      <c r="X398" s="309"/>
      <c r="Y398" s="309"/>
      <c r="Z398" s="309"/>
      <c r="AA398" s="309"/>
    </row>
    <row r="399" spans="1:27" s="265" customFormat="1" ht="25.5">
      <c r="A399" s="783"/>
      <c r="B399" s="783"/>
      <c r="C399" s="783"/>
      <c r="D399" s="787"/>
      <c r="E399" s="787"/>
      <c r="F399" s="386" t="s">
        <v>3132</v>
      </c>
      <c r="G399" s="470">
        <v>45030</v>
      </c>
      <c r="H399" s="239">
        <v>45291</v>
      </c>
      <c r="I399" s="386" t="s">
        <v>3133</v>
      </c>
      <c r="J399" s="389">
        <v>33946.14</v>
      </c>
      <c r="K399" s="389"/>
      <c r="L399" s="389"/>
      <c r="M399" s="389"/>
      <c r="N399" s="389"/>
      <c r="O399" s="389"/>
      <c r="P399" s="389"/>
      <c r="Q399" s="389"/>
      <c r="R399" s="389"/>
      <c r="S399" s="389"/>
      <c r="T399" s="389"/>
      <c r="U399" s="389"/>
      <c r="V399" s="389"/>
      <c r="W399" s="389">
        <f t="shared" si="30"/>
        <v>0</v>
      </c>
      <c r="X399" s="309"/>
      <c r="Y399" s="309"/>
      <c r="Z399" s="309"/>
      <c r="AA399" s="309"/>
    </row>
    <row r="400" spans="1:27" s="265" customFormat="1" ht="25.5">
      <c r="A400" s="238" t="s">
        <v>1718</v>
      </c>
      <c r="B400" s="238" t="s">
        <v>1726</v>
      </c>
      <c r="C400" s="238" t="s">
        <v>144</v>
      </c>
      <c r="D400" s="245">
        <v>999.3</v>
      </c>
      <c r="E400" s="245">
        <v>999.3</v>
      </c>
      <c r="F400" s="386" t="s">
        <v>3057</v>
      </c>
      <c r="G400" s="470">
        <v>45037</v>
      </c>
      <c r="H400" s="329" t="s">
        <v>2827</v>
      </c>
      <c r="I400" s="386" t="s">
        <v>3058</v>
      </c>
      <c r="J400" s="389">
        <v>999.3</v>
      </c>
      <c r="K400" s="389">
        <v>0</v>
      </c>
      <c r="L400" s="389">
        <v>0</v>
      </c>
      <c r="M400" s="389">
        <v>0</v>
      </c>
      <c r="N400" s="389">
        <v>0</v>
      </c>
      <c r="O400" s="389">
        <v>999.3</v>
      </c>
      <c r="P400" s="389"/>
      <c r="Q400" s="389"/>
      <c r="R400" s="389"/>
      <c r="S400" s="389"/>
      <c r="T400" s="389"/>
      <c r="U400" s="389"/>
      <c r="V400" s="389"/>
      <c r="W400" s="389">
        <f t="shared" si="30"/>
        <v>999.3</v>
      </c>
      <c r="X400" s="309"/>
      <c r="Y400" s="309"/>
      <c r="Z400" s="309"/>
      <c r="AA400" s="309"/>
    </row>
    <row r="401" spans="1:27" s="265" customFormat="1" ht="38.25">
      <c r="A401" s="238" t="s">
        <v>1954</v>
      </c>
      <c r="B401" s="238" t="s">
        <v>1956</v>
      </c>
      <c r="C401" s="238" t="s">
        <v>178</v>
      </c>
      <c r="D401" s="245">
        <v>4180</v>
      </c>
      <c r="E401" s="245">
        <v>330</v>
      </c>
      <c r="F401" s="386"/>
      <c r="G401" s="470">
        <v>44958</v>
      </c>
      <c r="H401" s="329"/>
      <c r="I401" s="386" t="s">
        <v>4486</v>
      </c>
      <c r="J401" s="389">
        <v>4180</v>
      </c>
      <c r="K401" s="389"/>
      <c r="L401" s="389">
        <v>330</v>
      </c>
      <c r="M401" s="389"/>
      <c r="N401" s="389"/>
      <c r="O401" s="389"/>
      <c r="P401" s="389"/>
      <c r="Q401" s="389"/>
      <c r="R401" s="389"/>
      <c r="S401" s="389"/>
      <c r="T401" s="389"/>
      <c r="U401" s="389"/>
      <c r="V401" s="389"/>
      <c r="W401" s="389">
        <f t="shared" si="30"/>
        <v>330</v>
      </c>
      <c r="X401" s="309"/>
      <c r="Y401" s="309"/>
      <c r="Z401" s="309"/>
      <c r="AA401" s="309"/>
    </row>
    <row r="402" spans="1:27" s="265" customFormat="1" ht="25.5">
      <c r="A402" s="238" t="s">
        <v>1954</v>
      </c>
      <c r="B402" s="238" t="s">
        <v>1956</v>
      </c>
      <c r="C402" s="238" t="s">
        <v>154</v>
      </c>
      <c r="D402" s="245">
        <v>65148</v>
      </c>
      <c r="E402" s="245">
        <v>5148</v>
      </c>
      <c r="F402" s="386" t="s">
        <v>4489</v>
      </c>
      <c r="G402" s="470">
        <v>44946</v>
      </c>
      <c r="H402" s="329" t="s">
        <v>3758</v>
      </c>
      <c r="I402" s="386" t="s">
        <v>4487</v>
      </c>
      <c r="J402" s="389">
        <f>+D402</f>
        <v>65148</v>
      </c>
      <c r="K402" s="389"/>
      <c r="L402" s="389"/>
      <c r="M402" s="367">
        <v>5148</v>
      </c>
      <c r="N402" s="389"/>
      <c r="O402" s="389"/>
      <c r="P402" s="389"/>
      <c r="Q402" s="389"/>
      <c r="R402" s="389"/>
      <c r="S402" s="389"/>
      <c r="T402" s="389"/>
      <c r="U402" s="389"/>
      <c r="V402" s="389"/>
      <c r="W402" s="389">
        <f t="shared" si="30"/>
        <v>5148</v>
      </c>
      <c r="X402" s="309"/>
      <c r="Y402" s="309"/>
      <c r="Z402" s="309"/>
      <c r="AA402" s="309"/>
    </row>
    <row r="403" spans="1:27" s="265" customFormat="1" ht="12.75">
      <c r="A403" s="238" t="s">
        <v>1954</v>
      </c>
      <c r="B403" s="238" t="s">
        <v>1956</v>
      </c>
      <c r="C403" s="238" t="s">
        <v>132</v>
      </c>
      <c r="D403" s="245">
        <v>3214.25</v>
      </c>
      <c r="E403" s="245">
        <v>3214.25</v>
      </c>
      <c r="F403" s="386" t="s">
        <v>4490</v>
      </c>
      <c r="G403" s="470"/>
      <c r="H403" s="329"/>
      <c r="I403" s="386" t="s">
        <v>4488</v>
      </c>
      <c r="J403" s="389">
        <f>+D403</f>
        <v>3214.25</v>
      </c>
      <c r="K403" s="389"/>
      <c r="L403" s="389"/>
      <c r="M403" s="389"/>
      <c r="N403" s="389">
        <v>3214.25</v>
      </c>
      <c r="O403" s="389"/>
      <c r="P403" s="389"/>
      <c r="Q403" s="389"/>
      <c r="R403" s="389"/>
      <c r="S403" s="389"/>
      <c r="T403" s="389"/>
      <c r="U403" s="389"/>
      <c r="V403" s="389"/>
      <c r="W403" s="389">
        <f t="shared" si="30"/>
        <v>3214.25</v>
      </c>
      <c r="X403" s="309"/>
      <c r="Y403" s="309"/>
      <c r="Z403" s="309"/>
      <c r="AA403" s="309"/>
    </row>
    <row r="404" spans="1:27" s="265" customFormat="1" ht="38.25">
      <c r="A404" s="238" t="s">
        <v>1969</v>
      </c>
      <c r="B404" s="238" t="s">
        <v>68</v>
      </c>
      <c r="C404" s="238" t="s">
        <v>70</v>
      </c>
      <c r="D404" s="245">
        <v>18694.63</v>
      </c>
      <c r="E404" s="245">
        <v>14694.63</v>
      </c>
      <c r="F404" s="386" t="s">
        <v>3134</v>
      </c>
      <c r="G404" s="329" t="s">
        <v>3135</v>
      </c>
      <c r="H404" s="329" t="s">
        <v>3136</v>
      </c>
      <c r="I404" s="386" t="s">
        <v>3137</v>
      </c>
      <c r="J404" s="389">
        <v>14694.63</v>
      </c>
      <c r="K404" s="389"/>
      <c r="L404" s="389"/>
      <c r="M404" s="389">
        <v>14694.63</v>
      </c>
      <c r="N404" s="389"/>
      <c r="O404" s="389"/>
      <c r="P404" s="389"/>
      <c r="Q404" s="389">
        <v>666.65</v>
      </c>
      <c r="R404" s="389">
        <v>666.67</v>
      </c>
      <c r="S404" s="389">
        <v>666.67</v>
      </c>
      <c r="T404" s="389">
        <v>666.67</v>
      </c>
      <c r="U404" s="389">
        <v>666.67</v>
      </c>
      <c r="V404" s="389">
        <v>666.67</v>
      </c>
      <c r="W404" s="389">
        <f t="shared" si="30"/>
        <v>18694.629999999994</v>
      </c>
      <c r="X404" s="309"/>
      <c r="Y404" s="309"/>
      <c r="Z404" s="309"/>
      <c r="AA404" s="309"/>
    </row>
    <row r="405" spans="1:27" s="265" customFormat="1" ht="25.5">
      <c r="A405" s="238" t="s">
        <v>1969</v>
      </c>
      <c r="B405" s="238" t="s">
        <v>68</v>
      </c>
      <c r="C405" s="238" t="s">
        <v>72</v>
      </c>
      <c r="D405" s="245">
        <v>4000</v>
      </c>
      <c r="E405" s="245">
        <v>1750.36</v>
      </c>
      <c r="F405" s="386" t="s">
        <v>3138</v>
      </c>
      <c r="G405" s="239">
        <v>44965</v>
      </c>
      <c r="H405" s="329" t="s">
        <v>2527</v>
      </c>
      <c r="I405" s="386" t="s">
        <v>3139</v>
      </c>
      <c r="J405" s="389">
        <v>4000</v>
      </c>
      <c r="K405" s="389"/>
      <c r="L405" s="389">
        <v>658.61</v>
      </c>
      <c r="M405" s="389">
        <v>349.74</v>
      </c>
      <c r="N405" s="389">
        <v>385.78</v>
      </c>
      <c r="O405" s="389">
        <v>356.23</v>
      </c>
      <c r="P405" s="389">
        <v>320</v>
      </c>
      <c r="Q405" s="389">
        <v>320.74</v>
      </c>
      <c r="R405" s="389">
        <v>321.77999999999997</v>
      </c>
      <c r="S405" s="389">
        <v>321.77999999999997</v>
      </c>
      <c r="T405" s="389">
        <v>321.77999999999997</v>
      </c>
      <c r="U405" s="389">
        <v>321.77999999999997</v>
      </c>
      <c r="V405" s="389">
        <v>321.77999999999997</v>
      </c>
      <c r="W405" s="389">
        <f t="shared" si="30"/>
        <v>3999.9999999999991</v>
      </c>
      <c r="X405" s="309"/>
      <c r="Y405" s="309"/>
      <c r="Z405" s="309"/>
      <c r="AA405" s="309"/>
    </row>
    <row r="406" spans="1:27" s="265" customFormat="1" ht="25.5">
      <c r="A406" s="238" t="s">
        <v>1969</v>
      </c>
      <c r="B406" s="238" t="s">
        <v>68</v>
      </c>
      <c r="C406" s="238" t="s">
        <v>74</v>
      </c>
      <c r="D406" s="245">
        <v>200</v>
      </c>
      <c r="E406" s="245">
        <v>50.84</v>
      </c>
      <c r="F406" s="386" t="s">
        <v>3140</v>
      </c>
      <c r="G406" s="239">
        <v>44965</v>
      </c>
      <c r="H406" s="329" t="s">
        <v>2527</v>
      </c>
      <c r="I406" s="386" t="s">
        <v>3141</v>
      </c>
      <c r="J406" s="389">
        <v>200</v>
      </c>
      <c r="K406" s="389"/>
      <c r="L406" s="389"/>
      <c r="M406" s="389">
        <v>21.66</v>
      </c>
      <c r="N406" s="389">
        <v>13.5</v>
      </c>
      <c r="O406" s="389">
        <v>15.68</v>
      </c>
      <c r="P406" s="389">
        <v>21.3</v>
      </c>
      <c r="Q406" s="389">
        <v>21.31</v>
      </c>
      <c r="R406" s="389">
        <v>21.31</v>
      </c>
      <c r="S406" s="389">
        <v>21.31</v>
      </c>
      <c r="T406" s="389">
        <v>21.31</v>
      </c>
      <c r="U406" s="389">
        <v>21.31</v>
      </c>
      <c r="V406" s="389">
        <v>21.31</v>
      </c>
      <c r="W406" s="389">
        <f t="shared" si="30"/>
        <v>200</v>
      </c>
      <c r="X406" s="309"/>
      <c r="Y406" s="309"/>
      <c r="Z406" s="309"/>
      <c r="AA406" s="309"/>
    </row>
    <row r="407" spans="1:27" s="265" customFormat="1" ht="25.5">
      <c r="A407" s="238" t="s">
        <v>1969</v>
      </c>
      <c r="B407" s="238" t="s">
        <v>68</v>
      </c>
      <c r="C407" s="238" t="s">
        <v>76</v>
      </c>
      <c r="D407" s="245">
        <v>6540</v>
      </c>
      <c r="E407" s="245">
        <v>6540</v>
      </c>
      <c r="F407" s="386" t="s">
        <v>3142</v>
      </c>
      <c r="G407" s="239">
        <v>45268</v>
      </c>
      <c r="H407" s="329" t="s">
        <v>3143</v>
      </c>
      <c r="I407" s="386" t="s">
        <v>3144</v>
      </c>
      <c r="J407" s="389">
        <v>6540</v>
      </c>
      <c r="K407" s="389"/>
      <c r="L407" s="389">
        <v>2180</v>
      </c>
      <c r="M407" s="389">
        <v>4360</v>
      </c>
      <c r="N407" s="389"/>
      <c r="O407" s="389"/>
      <c r="P407" s="389"/>
      <c r="Q407" s="389"/>
      <c r="R407" s="389"/>
      <c r="S407" s="389"/>
      <c r="T407" s="389"/>
      <c r="U407" s="389"/>
      <c r="V407" s="389"/>
      <c r="W407" s="389">
        <f t="shared" si="30"/>
        <v>6540</v>
      </c>
      <c r="X407" s="309"/>
      <c r="Y407" s="309"/>
      <c r="Z407" s="309"/>
      <c r="AA407" s="309"/>
    </row>
    <row r="408" spans="1:27" s="265" customFormat="1" ht="38.25">
      <c r="A408" s="238" t="s">
        <v>1969</v>
      </c>
      <c r="B408" s="238" t="s">
        <v>68</v>
      </c>
      <c r="C408" s="238" t="s">
        <v>82</v>
      </c>
      <c r="D408" s="245">
        <v>54607.040000000001</v>
      </c>
      <c r="E408" s="245">
        <v>5000.9799999999996</v>
      </c>
      <c r="F408" s="386" t="s">
        <v>3145</v>
      </c>
      <c r="G408" s="239">
        <v>44943</v>
      </c>
      <c r="H408" s="329" t="s">
        <v>3146</v>
      </c>
      <c r="I408" s="386" t="s">
        <v>3147</v>
      </c>
      <c r="J408" s="389">
        <v>49606.06</v>
      </c>
      <c r="K408" s="389"/>
      <c r="L408" s="389"/>
      <c r="M408" s="389">
        <v>5000.9799999999996</v>
      </c>
      <c r="N408" s="389"/>
      <c r="O408" s="389"/>
      <c r="P408" s="389">
        <f>7086.58*4</f>
        <v>28346.32</v>
      </c>
      <c r="Q408" s="389">
        <f>7086.58</f>
        <v>7086.58</v>
      </c>
      <c r="R408" s="389">
        <v>7086.58</v>
      </c>
      <c r="S408" s="389">
        <f>7086.58</f>
        <v>7086.58</v>
      </c>
      <c r="T408" s="389"/>
      <c r="U408" s="389"/>
      <c r="V408" s="389"/>
      <c r="W408" s="389">
        <f t="shared" si="30"/>
        <v>54607.040000000008</v>
      </c>
      <c r="X408" s="309"/>
      <c r="Y408" s="309"/>
      <c r="Z408" s="309"/>
      <c r="AA408" s="309"/>
    </row>
    <row r="409" spans="1:27" s="265" customFormat="1" ht="25.5">
      <c r="A409" s="238" t="s">
        <v>1969</v>
      </c>
      <c r="B409" s="234" t="s">
        <v>68</v>
      </c>
      <c r="C409" s="234" t="s">
        <v>84</v>
      </c>
      <c r="D409" s="310">
        <v>6739.32</v>
      </c>
      <c r="E409" s="310">
        <v>2888.28</v>
      </c>
      <c r="F409" s="386" t="s">
        <v>3148</v>
      </c>
      <c r="G409" s="470">
        <v>44743</v>
      </c>
      <c r="H409" s="329" t="s">
        <v>2527</v>
      </c>
      <c r="I409" s="386" t="s">
        <v>3149</v>
      </c>
      <c r="J409" s="389">
        <v>11553.12</v>
      </c>
      <c r="K409" s="389"/>
      <c r="L409" s="389"/>
      <c r="M409" s="389">
        <v>2888.28</v>
      </c>
      <c r="N409" s="389"/>
      <c r="O409" s="389"/>
      <c r="P409" s="389">
        <f>962.76*2</f>
        <v>1925.52</v>
      </c>
      <c r="Q409" s="389">
        <v>962.76</v>
      </c>
      <c r="R409" s="389">
        <v>962.76</v>
      </c>
      <c r="S409" s="389"/>
      <c r="T409" s="389"/>
      <c r="U409" s="389"/>
      <c r="V409" s="389"/>
      <c r="W409" s="389">
        <f t="shared" si="30"/>
        <v>6739.3200000000006</v>
      </c>
      <c r="X409" s="309"/>
      <c r="Y409" s="309"/>
      <c r="Z409" s="309"/>
      <c r="AA409" s="309"/>
    </row>
    <row r="410" spans="1:27" s="265" customFormat="1" ht="25.5">
      <c r="A410" s="238" t="s">
        <v>1969</v>
      </c>
      <c r="B410" s="234" t="s">
        <v>68</v>
      </c>
      <c r="C410" s="234" t="s">
        <v>86</v>
      </c>
      <c r="D410" s="310">
        <v>1358.57</v>
      </c>
      <c r="E410" s="310">
        <v>344.64</v>
      </c>
      <c r="F410" s="386" t="s">
        <v>3150</v>
      </c>
      <c r="G410" s="239">
        <v>44958</v>
      </c>
      <c r="H410" s="329" t="s">
        <v>2527</v>
      </c>
      <c r="I410" s="386" t="s">
        <v>3151</v>
      </c>
      <c r="J410" s="389">
        <v>1358.57</v>
      </c>
      <c r="K410" s="389"/>
      <c r="L410" s="389">
        <v>80.81</v>
      </c>
      <c r="M410" s="389">
        <v>105.55</v>
      </c>
      <c r="N410" s="389">
        <v>83.05</v>
      </c>
      <c r="O410" s="389">
        <v>75.23</v>
      </c>
      <c r="P410" s="389">
        <v>144.83000000000001</v>
      </c>
      <c r="Q410" s="389">
        <v>144.85</v>
      </c>
      <c r="R410" s="389">
        <v>144.85</v>
      </c>
      <c r="S410" s="389">
        <v>144.85</v>
      </c>
      <c r="T410" s="389">
        <v>144.85</v>
      </c>
      <c r="U410" s="389">
        <v>144.85</v>
      </c>
      <c r="V410" s="389">
        <v>144.85</v>
      </c>
      <c r="W410" s="389">
        <f t="shared" si="30"/>
        <v>1358.57</v>
      </c>
      <c r="X410" s="309"/>
      <c r="Y410" s="309"/>
      <c r="Z410" s="309"/>
      <c r="AA410" s="309"/>
    </row>
    <row r="411" spans="1:27" s="265" customFormat="1" ht="51">
      <c r="A411" s="238" t="s">
        <v>1969</v>
      </c>
      <c r="B411" s="234" t="s">
        <v>68</v>
      </c>
      <c r="C411" s="234" t="s">
        <v>306</v>
      </c>
      <c r="D411" s="310">
        <v>45204.49</v>
      </c>
      <c r="E411" s="310">
        <v>19398.04</v>
      </c>
      <c r="F411" s="386" t="s">
        <v>3152</v>
      </c>
      <c r="G411" s="329" t="s">
        <v>3153</v>
      </c>
      <c r="H411" s="329" t="s">
        <v>3154</v>
      </c>
      <c r="I411" s="386" t="s">
        <v>3155</v>
      </c>
      <c r="J411" s="389">
        <f>62500+11225.81</f>
        <v>73725.81</v>
      </c>
      <c r="K411" s="389"/>
      <c r="L411" s="389"/>
      <c r="M411" s="389">
        <f>10023.04+3125</f>
        <v>13148.04</v>
      </c>
      <c r="N411" s="389">
        <v>3125</v>
      </c>
      <c r="O411" s="389">
        <v>3125</v>
      </c>
      <c r="P411" s="389">
        <v>3125</v>
      </c>
      <c r="Q411" s="389">
        <v>3125</v>
      </c>
      <c r="R411" s="389">
        <v>3125</v>
      </c>
      <c r="S411" s="389">
        <v>3125</v>
      </c>
      <c r="T411" s="389">
        <v>3125</v>
      </c>
      <c r="U411" s="389">
        <v>3125</v>
      </c>
      <c r="V411" s="389">
        <v>7056.45</v>
      </c>
      <c r="W411" s="389">
        <f t="shared" si="30"/>
        <v>45204.49</v>
      </c>
      <c r="X411" s="309"/>
      <c r="Y411" s="309"/>
      <c r="Z411" s="309"/>
      <c r="AA411" s="309"/>
    </row>
    <row r="412" spans="1:27" s="265" customFormat="1" ht="63.75">
      <c r="A412" s="238" t="s">
        <v>1969</v>
      </c>
      <c r="B412" s="234" t="s">
        <v>68</v>
      </c>
      <c r="C412" s="234" t="s">
        <v>106</v>
      </c>
      <c r="D412" s="310">
        <v>128.30000000000001</v>
      </c>
      <c r="E412" s="310">
        <v>0</v>
      </c>
      <c r="F412" s="386" t="s">
        <v>3156</v>
      </c>
      <c r="G412" s="239" t="s">
        <v>3157</v>
      </c>
      <c r="H412" s="329" t="s">
        <v>3158</v>
      </c>
      <c r="I412" s="386" t="s">
        <v>3159</v>
      </c>
      <c r="J412" s="389">
        <f>75.35+52.95</f>
        <v>128.30000000000001</v>
      </c>
      <c r="K412" s="389"/>
      <c r="L412" s="389"/>
      <c r="M412" s="389"/>
      <c r="N412" s="389"/>
      <c r="O412" s="389"/>
      <c r="P412" s="389">
        <v>128.30000000000001</v>
      </c>
      <c r="Q412" s="389"/>
      <c r="R412" s="389"/>
      <c r="S412" s="389"/>
      <c r="T412" s="389"/>
      <c r="U412" s="389"/>
      <c r="V412" s="389"/>
      <c r="W412" s="389">
        <f t="shared" si="30"/>
        <v>128.30000000000001</v>
      </c>
      <c r="X412" s="309"/>
      <c r="Y412" s="309"/>
      <c r="Z412" s="309"/>
      <c r="AA412" s="309"/>
    </row>
    <row r="413" spans="1:27" s="265" customFormat="1" ht="51">
      <c r="A413" s="238" t="s">
        <v>1969</v>
      </c>
      <c r="B413" s="234" t="s">
        <v>68</v>
      </c>
      <c r="C413" s="234" t="s">
        <v>108</v>
      </c>
      <c r="D413" s="310">
        <v>480.45</v>
      </c>
      <c r="E413" s="310">
        <v>168.95</v>
      </c>
      <c r="F413" s="386" t="s">
        <v>3160</v>
      </c>
      <c r="G413" s="329" t="s">
        <v>3161</v>
      </c>
      <c r="H413" s="329" t="s">
        <v>3162</v>
      </c>
      <c r="I413" s="386" t="s">
        <v>3163</v>
      </c>
      <c r="J413" s="389">
        <f>168.95+311.5</f>
        <v>480.45</v>
      </c>
      <c r="K413" s="389"/>
      <c r="L413" s="389"/>
      <c r="M413" s="389">
        <v>168.95</v>
      </c>
      <c r="N413" s="389"/>
      <c r="O413" s="389"/>
      <c r="P413" s="389">
        <v>311.5</v>
      </c>
      <c r="Q413" s="389"/>
      <c r="R413" s="389"/>
      <c r="S413" s="389"/>
      <c r="T413" s="389"/>
      <c r="U413" s="389"/>
      <c r="V413" s="389"/>
      <c r="W413" s="389">
        <f t="shared" si="30"/>
        <v>480.45</v>
      </c>
      <c r="X413" s="309"/>
      <c r="Y413" s="309"/>
      <c r="Z413" s="309"/>
      <c r="AA413" s="309"/>
    </row>
    <row r="414" spans="1:27" s="265" customFormat="1" ht="25.5">
      <c r="A414" s="238" t="s">
        <v>1969</v>
      </c>
      <c r="B414" s="234" t="s">
        <v>68</v>
      </c>
      <c r="C414" s="234" t="s">
        <v>116</v>
      </c>
      <c r="D414" s="310">
        <v>490.56</v>
      </c>
      <c r="E414" s="310">
        <v>464.43</v>
      </c>
      <c r="F414" s="386" t="s">
        <v>3164</v>
      </c>
      <c r="G414" s="239">
        <v>45002</v>
      </c>
      <c r="H414" s="329" t="s">
        <v>2842</v>
      </c>
      <c r="I414" s="386" t="s">
        <v>3165</v>
      </c>
      <c r="J414" s="389">
        <v>464.43</v>
      </c>
      <c r="K414" s="389"/>
      <c r="L414" s="389"/>
      <c r="M414" s="389"/>
      <c r="N414" s="389">
        <v>464.43</v>
      </c>
      <c r="O414" s="389"/>
      <c r="P414" s="389">
        <f>D414-E414</f>
        <v>26.129999999999995</v>
      </c>
      <c r="Q414" s="389"/>
      <c r="R414" s="389"/>
      <c r="S414" s="389"/>
      <c r="T414" s="389"/>
      <c r="U414" s="389"/>
      <c r="V414" s="389"/>
      <c r="W414" s="389">
        <f t="shared" si="30"/>
        <v>490.56</v>
      </c>
      <c r="X414" s="309"/>
      <c r="Y414" s="309"/>
      <c r="Z414" s="309"/>
      <c r="AA414" s="309"/>
    </row>
    <row r="415" spans="1:27" s="265" customFormat="1" ht="76.5">
      <c r="A415" s="238" t="s">
        <v>1969</v>
      </c>
      <c r="B415" s="234" t="s">
        <v>68</v>
      </c>
      <c r="C415" s="234" t="s">
        <v>250</v>
      </c>
      <c r="D415" s="310">
        <v>32993</v>
      </c>
      <c r="E415" s="310">
        <v>20397</v>
      </c>
      <c r="F415" s="386" t="s">
        <v>3166</v>
      </c>
      <c r="G415" s="329" t="s">
        <v>3167</v>
      </c>
      <c r="H415" s="329" t="s">
        <v>3168</v>
      </c>
      <c r="I415" s="386" t="s">
        <v>3169</v>
      </c>
      <c r="J415" s="389">
        <f>20397+12596</f>
        <v>32993</v>
      </c>
      <c r="K415" s="389"/>
      <c r="L415" s="389">
        <v>20397</v>
      </c>
      <c r="M415" s="389"/>
      <c r="N415" s="389"/>
      <c r="O415" s="389"/>
      <c r="P415" s="389">
        <v>12596</v>
      </c>
      <c r="Q415" s="389"/>
      <c r="R415" s="389"/>
      <c r="S415" s="389"/>
      <c r="T415" s="389"/>
      <c r="U415" s="389"/>
      <c r="V415" s="389"/>
      <c r="W415" s="389">
        <f t="shared" si="30"/>
        <v>32993</v>
      </c>
      <c r="X415" s="309"/>
      <c r="Y415" s="309"/>
      <c r="Z415" s="309"/>
      <c r="AA415" s="309"/>
    </row>
    <row r="416" spans="1:27" s="265" customFormat="1" ht="25.5">
      <c r="A416" s="238" t="s">
        <v>1969</v>
      </c>
      <c r="B416" s="234" t="s">
        <v>165</v>
      </c>
      <c r="C416" s="234" t="s">
        <v>158</v>
      </c>
      <c r="D416" s="310">
        <v>2490</v>
      </c>
      <c r="E416" s="310">
        <v>0</v>
      </c>
      <c r="F416" s="386" t="s">
        <v>3170</v>
      </c>
      <c r="G416" s="239">
        <v>44681</v>
      </c>
      <c r="H416" s="329" t="s">
        <v>3171</v>
      </c>
      <c r="I416" s="386" t="s">
        <v>3172</v>
      </c>
      <c r="J416" s="389">
        <v>2490</v>
      </c>
      <c r="K416" s="389"/>
      <c r="L416" s="389"/>
      <c r="M416" s="389"/>
      <c r="N416" s="389"/>
      <c r="O416" s="389"/>
      <c r="P416" s="389">
        <v>2490</v>
      </c>
      <c r="Q416" s="389"/>
      <c r="R416" s="389"/>
      <c r="S416" s="389"/>
      <c r="T416" s="389"/>
      <c r="U416" s="389"/>
      <c r="V416" s="389"/>
      <c r="W416" s="389">
        <f t="shared" si="30"/>
        <v>2490</v>
      </c>
      <c r="X416" s="309"/>
      <c r="Y416" s="309"/>
      <c r="Z416" s="309"/>
      <c r="AA416" s="309"/>
    </row>
    <row r="417" spans="1:27" s="265" customFormat="1" ht="25.5">
      <c r="A417" s="238" t="s">
        <v>1969</v>
      </c>
      <c r="B417" s="234" t="s">
        <v>177</v>
      </c>
      <c r="C417" s="234" t="s">
        <v>150</v>
      </c>
      <c r="D417" s="310">
        <v>2700</v>
      </c>
      <c r="E417" s="310">
        <v>2700</v>
      </c>
      <c r="F417" s="386" t="s">
        <v>3173</v>
      </c>
      <c r="G417" s="239">
        <v>45027</v>
      </c>
      <c r="H417" s="329" t="s">
        <v>3174</v>
      </c>
      <c r="I417" s="386" t="s">
        <v>3175</v>
      </c>
      <c r="J417" s="389">
        <v>2700</v>
      </c>
      <c r="K417" s="389"/>
      <c r="L417" s="389"/>
      <c r="M417" s="389"/>
      <c r="N417" s="389">
        <v>2700</v>
      </c>
      <c r="O417" s="389"/>
      <c r="P417" s="389"/>
      <c r="Q417" s="389"/>
      <c r="R417" s="389"/>
      <c r="S417" s="389"/>
      <c r="T417" s="389"/>
      <c r="U417" s="389"/>
      <c r="V417" s="389"/>
      <c r="W417" s="389">
        <f t="shared" si="30"/>
        <v>2700</v>
      </c>
      <c r="X417" s="309"/>
      <c r="Y417" s="309"/>
      <c r="Z417" s="309"/>
      <c r="AA417" s="309"/>
    </row>
    <row r="418" spans="1:27" s="265" customFormat="1" ht="63.75">
      <c r="A418" s="238" t="s">
        <v>1969</v>
      </c>
      <c r="B418" s="234" t="s">
        <v>193</v>
      </c>
      <c r="C418" s="234" t="s">
        <v>332</v>
      </c>
      <c r="D418" s="310">
        <v>6550</v>
      </c>
      <c r="E418" s="310">
        <v>6550</v>
      </c>
      <c r="F418" s="386" t="s">
        <v>3176</v>
      </c>
      <c r="G418" s="329" t="s">
        <v>3177</v>
      </c>
      <c r="H418" s="329" t="s">
        <v>3178</v>
      </c>
      <c r="I418" s="386" t="s">
        <v>3179</v>
      </c>
      <c r="J418" s="389">
        <f>5900+650</f>
        <v>6550</v>
      </c>
      <c r="K418" s="389"/>
      <c r="L418" s="389"/>
      <c r="M418" s="389">
        <v>5900</v>
      </c>
      <c r="N418" s="389">
        <v>650</v>
      </c>
      <c r="O418" s="389"/>
      <c r="P418" s="389"/>
      <c r="Q418" s="389"/>
      <c r="R418" s="389"/>
      <c r="S418" s="389"/>
      <c r="T418" s="389"/>
      <c r="U418" s="389"/>
      <c r="V418" s="389"/>
      <c r="W418" s="389">
        <f t="shared" si="30"/>
        <v>6550</v>
      </c>
      <c r="X418" s="309"/>
      <c r="Y418" s="309"/>
      <c r="Z418" s="309"/>
      <c r="AA418" s="309"/>
    </row>
    <row r="419" spans="1:27" s="265" customFormat="1" ht="25.5">
      <c r="A419" s="238" t="s">
        <v>1969</v>
      </c>
      <c r="B419" s="234" t="s">
        <v>200</v>
      </c>
      <c r="C419" s="234" t="s">
        <v>150</v>
      </c>
      <c r="D419" s="310">
        <v>2000</v>
      </c>
      <c r="E419" s="310">
        <v>2000</v>
      </c>
      <c r="F419" s="386" t="s">
        <v>3173</v>
      </c>
      <c r="G419" s="239">
        <v>45027</v>
      </c>
      <c r="H419" s="329" t="s">
        <v>3174</v>
      </c>
      <c r="I419" s="386" t="s">
        <v>3175</v>
      </c>
      <c r="J419" s="389">
        <v>2000</v>
      </c>
      <c r="K419" s="389"/>
      <c r="L419" s="389"/>
      <c r="M419" s="389"/>
      <c r="N419" s="389">
        <v>2000</v>
      </c>
      <c r="O419" s="389"/>
      <c r="P419" s="389"/>
      <c r="Q419" s="389"/>
      <c r="R419" s="389"/>
      <c r="S419" s="389"/>
      <c r="T419" s="389"/>
      <c r="U419" s="389"/>
      <c r="V419" s="389"/>
      <c r="W419" s="389">
        <f t="shared" si="30"/>
        <v>2000</v>
      </c>
      <c r="X419" s="309"/>
      <c r="Y419" s="309"/>
      <c r="Z419" s="309"/>
      <c r="AA419" s="309"/>
    </row>
    <row r="420" spans="1:27" s="265" customFormat="1" ht="25.5">
      <c r="A420" s="238" t="s">
        <v>1969</v>
      </c>
      <c r="B420" s="234" t="s">
        <v>200</v>
      </c>
      <c r="C420" s="234" t="s">
        <v>158</v>
      </c>
      <c r="D420" s="310">
        <v>7750</v>
      </c>
      <c r="E420" s="310">
        <v>7750</v>
      </c>
      <c r="F420" s="386" t="s">
        <v>3180</v>
      </c>
      <c r="G420" s="239">
        <v>44720</v>
      </c>
      <c r="H420" s="329" t="s">
        <v>3181</v>
      </c>
      <c r="I420" s="386" t="s">
        <v>3182</v>
      </c>
      <c r="J420" s="389">
        <v>7750</v>
      </c>
      <c r="K420" s="389"/>
      <c r="L420" s="389">
        <v>7750</v>
      </c>
      <c r="M420" s="389"/>
      <c r="N420" s="389"/>
      <c r="O420" s="389"/>
      <c r="P420" s="389"/>
      <c r="Q420" s="389"/>
      <c r="R420" s="389"/>
      <c r="S420" s="389"/>
      <c r="T420" s="389"/>
      <c r="U420" s="389"/>
      <c r="V420" s="389"/>
      <c r="W420" s="389">
        <f t="shared" si="30"/>
        <v>7750</v>
      </c>
      <c r="X420" s="309"/>
      <c r="Y420" s="309"/>
      <c r="Z420" s="309"/>
      <c r="AA420" s="309"/>
    </row>
    <row r="421" spans="1:27" s="265" customFormat="1" ht="25.5">
      <c r="A421" s="238" t="s">
        <v>1969</v>
      </c>
      <c r="B421" s="234" t="s">
        <v>200</v>
      </c>
      <c r="C421" s="234" t="s">
        <v>237</v>
      </c>
      <c r="D421" s="310">
        <v>6280</v>
      </c>
      <c r="E421" s="310">
        <v>0</v>
      </c>
      <c r="F421" s="386" t="s">
        <v>3183</v>
      </c>
      <c r="G421" s="470">
        <v>45016</v>
      </c>
      <c r="H421" s="329" t="s">
        <v>3184</v>
      </c>
      <c r="I421" s="386" t="s">
        <v>3185</v>
      </c>
      <c r="J421" s="389">
        <v>6280</v>
      </c>
      <c r="K421" s="389"/>
      <c r="L421" s="389"/>
      <c r="M421" s="389"/>
      <c r="N421" s="389"/>
      <c r="O421" s="389"/>
      <c r="P421" s="389">
        <v>6280</v>
      </c>
      <c r="Q421" s="389"/>
      <c r="R421" s="389"/>
      <c r="S421" s="389"/>
      <c r="T421" s="389"/>
      <c r="U421" s="389"/>
      <c r="V421" s="389"/>
      <c r="W421" s="389">
        <f t="shared" si="30"/>
        <v>6280</v>
      </c>
      <c r="X421" s="309"/>
      <c r="Y421" s="309"/>
      <c r="Z421" s="309"/>
      <c r="AA421" s="309"/>
    </row>
    <row r="422" spans="1:27" s="265" customFormat="1" ht="25.5">
      <c r="A422" s="238" t="s">
        <v>1969</v>
      </c>
      <c r="B422" s="234" t="s">
        <v>209</v>
      </c>
      <c r="C422" s="234" t="s">
        <v>154</v>
      </c>
      <c r="D422" s="310">
        <v>3065</v>
      </c>
      <c r="E422" s="310">
        <v>3065</v>
      </c>
      <c r="F422" s="386" t="s">
        <v>3186</v>
      </c>
      <c r="G422" s="239">
        <v>44897</v>
      </c>
      <c r="H422" s="329" t="s">
        <v>3184</v>
      </c>
      <c r="I422" s="386" t="s">
        <v>3187</v>
      </c>
      <c r="J422" s="389">
        <v>3065</v>
      </c>
      <c r="K422" s="389"/>
      <c r="L422" s="389"/>
      <c r="M422" s="389"/>
      <c r="N422" s="389"/>
      <c r="O422" s="389">
        <v>3065</v>
      </c>
      <c r="P422" s="389"/>
      <c r="Q422" s="389"/>
      <c r="R422" s="389"/>
      <c r="S422" s="389"/>
      <c r="T422" s="389"/>
      <c r="U422" s="389"/>
      <c r="V422" s="389"/>
      <c r="W422" s="389">
        <f t="shared" si="30"/>
        <v>3065</v>
      </c>
      <c r="X422" s="309"/>
      <c r="Y422" s="309"/>
      <c r="Z422" s="309"/>
      <c r="AA422" s="309"/>
    </row>
    <row r="423" spans="1:27" s="265" customFormat="1" ht="38.25">
      <c r="A423" s="238" t="s">
        <v>1969</v>
      </c>
      <c r="B423" s="234" t="s">
        <v>214</v>
      </c>
      <c r="C423" s="234" t="s">
        <v>140</v>
      </c>
      <c r="D423" s="310">
        <v>12735.48</v>
      </c>
      <c r="E423" s="310">
        <v>3135.48</v>
      </c>
      <c r="F423" s="386" t="s">
        <v>3188</v>
      </c>
      <c r="G423" s="329" t="s">
        <v>3189</v>
      </c>
      <c r="H423" s="329" t="s">
        <v>3190</v>
      </c>
      <c r="I423" s="386" t="s">
        <v>3191</v>
      </c>
      <c r="J423" s="389">
        <v>12735.48</v>
      </c>
      <c r="K423" s="389">
        <v>1200</v>
      </c>
      <c r="L423" s="389">
        <v>0</v>
      </c>
      <c r="M423" s="389">
        <v>0</v>
      </c>
      <c r="N423" s="389">
        <v>735.48</v>
      </c>
      <c r="O423" s="389">
        <v>1200</v>
      </c>
      <c r="P423" s="389">
        <v>1200</v>
      </c>
      <c r="Q423" s="389">
        <v>1200</v>
      </c>
      <c r="R423" s="389">
        <v>1200</v>
      </c>
      <c r="S423" s="389">
        <v>1200</v>
      </c>
      <c r="T423" s="389">
        <v>1200</v>
      </c>
      <c r="U423" s="389">
        <v>1200</v>
      </c>
      <c r="V423" s="389">
        <v>1200</v>
      </c>
      <c r="W423" s="389">
        <f t="shared" si="30"/>
        <v>11535.48</v>
      </c>
      <c r="X423" s="309"/>
      <c r="Y423" s="309"/>
      <c r="Z423" s="309"/>
      <c r="AA423" s="309"/>
    </row>
    <row r="424" spans="1:27" s="265" customFormat="1" ht="38.25">
      <c r="A424" s="238" t="s">
        <v>1969</v>
      </c>
      <c r="B424" s="234" t="s">
        <v>219</v>
      </c>
      <c r="C424" s="234" t="s">
        <v>140</v>
      </c>
      <c r="D424" s="310">
        <v>12541.48</v>
      </c>
      <c r="E424" s="310">
        <v>2941.48</v>
      </c>
      <c r="F424" s="234" t="s">
        <v>3192</v>
      </c>
      <c r="G424" s="329" t="s">
        <v>3193</v>
      </c>
      <c r="H424" s="329" t="s">
        <v>3190</v>
      </c>
      <c r="I424" s="386" t="s">
        <v>3194</v>
      </c>
      <c r="J424" s="389">
        <v>12541.48</v>
      </c>
      <c r="K424" s="389">
        <v>1006</v>
      </c>
      <c r="L424" s="389">
        <v>0</v>
      </c>
      <c r="M424" s="389">
        <v>0</v>
      </c>
      <c r="N424" s="389">
        <v>735.48</v>
      </c>
      <c r="O424" s="389">
        <v>1200</v>
      </c>
      <c r="P424" s="389">
        <v>1200</v>
      </c>
      <c r="Q424" s="389">
        <v>1200</v>
      </c>
      <c r="R424" s="389">
        <v>1200</v>
      </c>
      <c r="S424" s="389">
        <v>1200</v>
      </c>
      <c r="T424" s="389">
        <v>1200</v>
      </c>
      <c r="U424" s="389">
        <v>1200</v>
      </c>
      <c r="V424" s="389">
        <v>1200</v>
      </c>
      <c r="W424" s="389">
        <f t="shared" si="30"/>
        <v>11341.48</v>
      </c>
      <c r="X424" s="309"/>
      <c r="Y424" s="309"/>
      <c r="Z424" s="309"/>
      <c r="AA424" s="309"/>
    </row>
    <row r="425" spans="1:27" s="265" customFormat="1" ht="38.25">
      <c r="A425" s="238" t="s">
        <v>1969</v>
      </c>
      <c r="B425" s="234" t="s">
        <v>232</v>
      </c>
      <c r="C425" s="234" t="s">
        <v>393</v>
      </c>
      <c r="D425" s="310">
        <v>21659.68</v>
      </c>
      <c r="E425" s="310">
        <v>21659.68</v>
      </c>
      <c r="F425" s="386" t="s">
        <v>3195</v>
      </c>
      <c r="G425" s="470">
        <v>45044</v>
      </c>
      <c r="H425" s="329" t="s">
        <v>3196</v>
      </c>
      <c r="I425" s="386" t="s">
        <v>3197</v>
      </c>
      <c r="J425" s="389">
        <v>21659.68</v>
      </c>
      <c r="K425" s="389"/>
      <c r="L425" s="389"/>
      <c r="M425" s="389"/>
      <c r="N425" s="389"/>
      <c r="O425" s="389">
        <v>21659.68</v>
      </c>
      <c r="P425" s="389"/>
      <c r="Q425" s="389"/>
      <c r="R425" s="389"/>
      <c r="S425" s="389"/>
      <c r="T425" s="389"/>
      <c r="U425" s="389"/>
      <c r="V425" s="389"/>
      <c r="W425" s="389">
        <f t="shared" si="30"/>
        <v>21659.68</v>
      </c>
      <c r="X425" s="309"/>
      <c r="Y425" s="309"/>
      <c r="Z425" s="309"/>
      <c r="AA425" s="309"/>
    </row>
    <row r="426" spans="1:27" s="322" customFormat="1" ht="38.25">
      <c r="A426" s="721" t="s">
        <v>350</v>
      </c>
      <c r="B426" s="721" t="s">
        <v>68</v>
      </c>
      <c r="C426" s="721" t="s">
        <v>76</v>
      </c>
      <c r="D426" s="725">
        <v>52001</v>
      </c>
      <c r="E426" s="725">
        <v>17369.560000000001</v>
      </c>
      <c r="F426" s="386" t="s">
        <v>3198</v>
      </c>
      <c r="G426" s="239">
        <v>44956</v>
      </c>
      <c r="H426" s="329" t="s">
        <v>3199</v>
      </c>
      <c r="I426" s="386" t="s">
        <v>5503</v>
      </c>
      <c r="J426" s="389">
        <v>47600</v>
      </c>
      <c r="K426" s="389" t="s">
        <v>5504</v>
      </c>
      <c r="L426" s="389" t="s">
        <v>5504</v>
      </c>
      <c r="M426" s="389">
        <v>4275.3</v>
      </c>
      <c r="N426" s="389">
        <v>4417.8100000000004</v>
      </c>
      <c r="O426" s="389">
        <v>4275.45</v>
      </c>
      <c r="P426" s="389">
        <v>4275.45</v>
      </c>
      <c r="Q426" s="389">
        <v>4275.45</v>
      </c>
      <c r="R426" s="389">
        <v>4275.45</v>
      </c>
      <c r="S426" s="389">
        <v>4275.45</v>
      </c>
      <c r="T426" s="389">
        <v>4417.8100000000004</v>
      </c>
      <c r="U426" s="389">
        <v>4275.45</v>
      </c>
      <c r="V426" s="389">
        <f>4418.57+(J426-43182.19)</f>
        <v>8836.3799999999974</v>
      </c>
      <c r="W426" s="389">
        <f>SUM(K426:V426)</f>
        <v>47600</v>
      </c>
      <c r="X426" s="321"/>
      <c r="Y426" s="321"/>
      <c r="Z426" s="321"/>
      <c r="AA426" s="321"/>
    </row>
    <row r="427" spans="1:27" s="322" customFormat="1" ht="38.25">
      <c r="A427" s="721"/>
      <c r="B427" s="721"/>
      <c r="C427" s="721"/>
      <c r="D427" s="725"/>
      <c r="E427" s="725"/>
      <c r="F427" s="386" t="s">
        <v>3200</v>
      </c>
      <c r="G427" s="239" t="s">
        <v>5505</v>
      </c>
      <c r="H427" s="329" t="s">
        <v>3201</v>
      </c>
      <c r="I427" s="386" t="s">
        <v>5506</v>
      </c>
      <c r="J427" s="389">
        <v>12225</v>
      </c>
      <c r="K427" s="389" t="s">
        <v>5504</v>
      </c>
      <c r="L427" s="389">
        <v>4401</v>
      </c>
      <c r="M427" s="389" t="s">
        <v>5507</v>
      </c>
      <c r="N427" s="389" t="s">
        <v>5504</v>
      </c>
      <c r="O427" s="389" t="s">
        <v>5507</v>
      </c>
      <c r="P427" s="389" t="s">
        <v>5507</v>
      </c>
      <c r="Q427" s="389" t="s">
        <v>5504</v>
      </c>
      <c r="R427" s="389" t="s">
        <v>5507</v>
      </c>
      <c r="S427" s="389" t="s">
        <v>5507</v>
      </c>
      <c r="T427" s="389" t="s">
        <v>5504</v>
      </c>
      <c r="U427" s="389" t="s">
        <v>5507</v>
      </c>
      <c r="V427" s="389" t="s">
        <v>5507</v>
      </c>
      <c r="W427" s="389">
        <f>SUM(L427:V427)</f>
        <v>4401</v>
      </c>
      <c r="X427" s="321"/>
      <c r="Y427" s="321"/>
      <c r="Z427" s="321"/>
      <c r="AA427" s="321"/>
    </row>
    <row r="428" spans="1:27" s="322" customFormat="1" ht="63" customHeight="1">
      <c r="A428" s="238" t="s">
        <v>350</v>
      </c>
      <c r="B428" s="234" t="s">
        <v>68</v>
      </c>
      <c r="C428" s="234" t="s">
        <v>70</v>
      </c>
      <c r="D428" s="310">
        <v>71145.509999999995</v>
      </c>
      <c r="E428" s="310">
        <v>54042.01</v>
      </c>
      <c r="F428" s="386" t="s">
        <v>5508</v>
      </c>
      <c r="G428" s="239">
        <v>44927</v>
      </c>
      <c r="H428" s="329" t="s">
        <v>2527</v>
      </c>
      <c r="I428" s="386" t="s">
        <v>5509</v>
      </c>
      <c r="J428" s="389">
        <f>D428</f>
        <v>71145.509999999995</v>
      </c>
      <c r="K428" s="389"/>
      <c r="L428" s="389"/>
      <c r="M428" s="389">
        <v>52451.68</v>
      </c>
      <c r="N428" s="389">
        <v>889.1</v>
      </c>
      <c r="O428" s="389">
        <v>701.23</v>
      </c>
      <c r="P428" s="389">
        <f>2443.35</f>
        <v>2443.35</v>
      </c>
      <c r="Q428" s="389">
        <f t="shared" ref="Q428:U428" si="32">2443.35</f>
        <v>2443.35</v>
      </c>
      <c r="R428" s="389">
        <f t="shared" si="32"/>
        <v>2443.35</v>
      </c>
      <c r="S428" s="389">
        <f t="shared" si="32"/>
        <v>2443.35</v>
      </c>
      <c r="T428" s="389">
        <f t="shared" si="32"/>
        <v>2443.35</v>
      </c>
      <c r="U428" s="389">
        <f t="shared" si="32"/>
        <v>2443.35</v>
      </c>
      <c r="V428" s="389">
        <f>2443.4</f>
        <v>2443.4</v>
      </c>
      <c r="W428" s="389">
        <f>SUM(M428:V428)</f>
        <v>71145.509999999995</v>
      </c>
      <c r="X428" s="321"/>
      <c r="Y428" s="321"/>
      <c r="Z428" s="321"/>
      <c r="AA428" s="321"/>
    </row>
    <row r="429" spans="1:27" s="322" customFormat="1" ht="63" customHeight="1">
      <c r="A429" s="238"/>
      <c r="B429" s="234" t="s">
        <v>68</v>
      </c>
      <c r="C429" s="234" t="s">
        <v>72</v>
      </c>
      <c r="D429" s="310">
        <v>13000</v>
      </c>
      <c r="E429" s="310">
        <v>3897.92</v>
      </c>
      <c r="F429" s="386" t="s">
        <v>5508</v>
      </c>
      <c r="G429" s="239">
        <v>44927</v>
      </c>
      <c r="H429" s="329" t="s">
        <v>2527</v>
      </c>
      <c r="I429" s="386" t="s">
        <v>5510</v>
      </c>
      <c r="J429" s="389">
        <f>D429</f>
        <v>13000</v>
      </c>
      <c r="K429" s="389"/>
      <c r="L429" s="389"/>
      <c r="M429" s="389"/>
      <c r="N429" s="389"/>
      <c r="O429" s="389">
        <v>3897.92</v>
      </c>
      <c r="P429" s="389">
        <v>1300.29</v>
      </c>
      <c r="Q429" s="389">
        <v>1300.29</v>
      </c>
      <c r="R429" s="389">
        <v>1300.29</v>
      </c>
      <c r="S429" s="389">
        <v>1300.29</v>
      </c>
      <c r="T429" s="389">
        <v>1300.29</v>
      </c>
      <c r="U429" s="389">
        <v>1300.29</v>
      </c>
      <c r="V429" s="389">
        <v>1300.3399999999999</v>
      </c>
      <c r="W429" s="389">
        <f>SUM(M429:V429)</f>
        <v>13000</v>
      </c>
      <c r="X429" s="321"/>
      <c r="Y429" s="321"/>
      <c r="Z429" s="321"/>
      <c r="AA429" s="321"/>
    </row>
    <row r="430" spans="1:27" s="322" customFormat="1" ht="38.25">
      <c r="A430" s="721" t="s">
        <v>350</v>
      </c>
      <c r="B430" s="721" t="s">
        <v>68</v>
      </c>
      <c r="C430" s="721" t="s">
        <v>82</v>
      </c>
      <c r="D430" s="725">
        <v>179583.51</v>
      </c>
      <c r="E430" s="725">
        <v>93180.12</v>
      </c>
      <c r="F430" s="386" t="s">
        <v>3202</v>
      </c>
      <c r="G430" s="239">
        <v>44939</v>
      </c>
      <c r="H430" s="329" t="s">
        <v>2880</v>
      </c>
      <c r="I430" s="386" t="s">
        <v>3203</v>
      </c>
      <c r="J430" s="389">
        <v>173621.23</v>
      </c>
      <c r="K430" s="389" t="s">
        <v>5504</v>
      </c>
      <c r="L430" s="389">
        <v>14672.16</v>
      </c>
      <c r="M430" s="389">
        <v>22823.360000000001</v>
      </c>
      <c r="N430" s="389">
        <v>25268.720000000001</v>
      </c>
      <c r="O430" s="389">
        <v>24453.599999999999</v>
      </c>
      <c r="P430" s="389">
        <v>24453.599999999999</v>
      </c>
      <c r="Q430" s="389">
        <v>24453.599999999999</v>
      </c>
      <c r="R430" s="389">
        <v>25268.720000000001</v>
      </c>
      <c r="S430" s="389">
        <v>12227.47</v>
      </c>
      <c r="T430" s="389" t="s">
        <v>5504</v>
      </c>
      <c r="U430" s="389" t="s">
        <v>5507</v>
      </c>
      <c r="V430" s="389" t="s">
        <v>5507</v>
      </c>
      <c r="W430" s="389">
        <f>SUM(L430:V430)</f>
        <v>173621.23</v>
      </c>
      <c r="X430" s="321"/>
      <c r="Y430" s="321"/>
      <c r="Z430" s="321"/>
      <c r="AA430" s="321"/>
    </row>
    <row r="431" spans="1:27" s="322" customFormat="1" ht="38.25">
      <c r="A431" s="721"/>
      <c r="B431" s="721"/>
      <c r="C431" s="721"/>
      <c r="D431" s="725"/>
      <c r="E431" s="725"/>
      <c r="F431" s="386" t="s">
        <v>5511</v>
      </c>
      <c r="G431" s="239">
        <v>44575</v>
      </c>
      <c r="H431" s="329" t="s">
        <v>2527</v>
      </c>
      <c r="I431" s="386" t="s">
        <v>3204</v>
      </c>
      <c r="J431" s="389">
        <v>170613</v>
      </c>
      <c r="K431" s="389">
        <v>5962.28</v>
      </c>
      <c r="L431" s="389" t="s">
        <v>5504</v>
      </c>
      <c r="M431" s="389" t="s">
        <v>5504</v>
      </c>
      <c r="N431" s="389" t="s">
        <v>5504</v>
      </c>
      <c r="O431" s="389" t="s">
        <v>5507</v>
      </c>
      <c r="P431" s="389"/>
      <c r="Q431" s="389"/>
      <c r="R431" s="389"/>
      <c r="S431" s="389"/>
      <c r="T431" s="389"/>
      <c r="U431" s="389"/>
      <c r="V431" s="389"/>
      <c r="W431" s="389">
        <f t="shared" ref="W431:W441" si="33">SUM(K431:V431)</f>
        <v>5962.28</v>
      </c>
      <c r="X431" s="321"/>
      <c r="Y431" s="321"/>
      <c r="Z431" s="321"/>
      <c r="AA431" s="321"/>
    </row>
    <row r="432" spans="1:27" s="322" customFormat="1" ht="83.25" customHeight="1">
      <c r="A432" s="721" t="s">
        <v>350</v>
      </c>
      <c r="B432" s="721" t="s">
        <v>68</v>
      </c>
      <c r="C432" s="721" t="s">
        <v>84</v>
      </c>
      <c r="D432" s="725">
        <v>83236.63</v>
      </c>
      <c r="E432" s="725">
        <v>29746.25</v>
      </c>
      <c r="F432" s="386" t="s">
        <v>3205</v>
      </c>
      <c r="G432" s="239">
        <v>44945</v>
      </c>
      <c r="H432" s="329" t="s">
        <v>2923</v>
      </c>
      <c r="I432" s="386" t="s">
        <v>5512</v>
      </c>
      <c r="J432" s="389">
        <v>79061.399999999994</v>
      </c>
      <c r="K432" s="389"/>
      <c r="L432" s="389">
        <v>2348.36</v>
      </c>
      <c r="M432" s="389">
        <v>7306</v>
      </c>
      <c r="N432" s="389">
        <v>8088.79</v>
      </c>
      <c r="O432" s="389">
        <v>7827.87</v>
      </c>
      <c r="P432" s="389">
        <v>7827.87</v>
      </c>
      <c r="Q432" s="389">
        <v>7827.87</v>
      </c>
      <c r="R432" s="389">
        <v>8088.79</v>
      </c>
      <c r="S432" s="389">
        <v>7827.87</v>
      </c>
      <c r="T432" s="389">
        <v>7827.87</v>
      </c>
      <c r="U432" s="389">
        <v>6001.32</v>
      </c>
      <c r="V432" s="389">
        <v>8088.79</v>
      </c>
      <c r="W432" s="389">
        <f>SUM(L432:V432)</f>
        <v>79061.400000000009</v>
      </c>
      <c r="X432" s="321"/>
      <c r="Y432" s="321"/>
      <c r="Z432" s="321"/>
      <c r="AA432" s="321"/>
    </row>
    <row r="433" spans="1:27" s="322" customFormat="1" ht="91.5" customHeight="1">
      <c r="A433" s="721"/>
      <c r="B433" s="721"/>
      <c r="C433" s="721"/>
      <c r="D433" s="725"/>
      <c r="E433" s="725"/>
      <c r="F433" s="386" t="s">
        <v>3206</v>
      </c>
      <c r="G433" s="239">
        <v>44944</v>
      </c>
      <c r="H433" s="329" t="s">
        <v>2527</v>
      </c>
      <c r="I433" s="386" t="s">
        <v>5513</v>
      </c>
      <c r="J433" s="389">
        <v>80208.479999999996</v>
      </c>
      <c r="K433" s="389">
        <v>4175.2299999999996</v>
      </c>
      <c r="L433" s="389"/>
      <c r="M433" s="389"/>
      <c r="N433" s="389"/>
      <c r="O433" s="389"/>
      <c r="P433" s="389"/>
      <c r="Q433" s="389"/>
      <c r="R433" s="389"/>
      <c r="S433" s="389"/>
      <c r="T433" s="389"/>
      <c r="U433" s="389"/>
      <c r="V433" s="389"/>
      <c r="W433" s="389">
        <f t="shared" si="33"/>
        <v>4175.2299999999996</v>
      </c>
      <c r="X433" s="321"/>
      <c r="Y433" s="321"/>
      <c r="Z433" s="321"/>
      <c r="AA433" s="321"/>
    </row>
    <row r="434" spans="1:27" s="322" customFormat="1" ht="38.25">
      <c r="A434" s="238" t="s">
        <v>350</v>
      </c>
      <c r="B434" s="238" t="s">
        <v>68</v>
      </c>
      <c r="C434" s="238" t="s">
        <v>86</v>
      </c>
      <c r="D434" s="245">
        <v>6299.88</v>
      </c>
      <c r="E434" s="245">
        <v>6299.88</v>
      </c>
      <c r="F434" s="386" t="s">
        <v>5514</v>
      </c>
      <c r="G434" s="239">
        <v>45037</v>
      </c>
      <c r="H434" s="329" t="s">
        <v>5515</v>
      </c>
      <c r="I434" s="386" t="s">
        <v>5516</v>
      </c>
      <c r="J434" s="389">
        <v>6299.88</v>
      </c>
      <c r="K434" s="389" t="s">
        <v>5504</v>
      </c>
      <c r="L434" s="389" t="s">
        <v>5504</v>
      </c>
      <c r="M434" s="389" t="s">
        <v>5504</v>
      </c>
      <c r="N434" s="389">
        <v>6299.88</v>
      </c>
      <c r="O434" s="389" t="s">
        <v>5504</v>
      </c>
      <c r="P434" s="389" t="s">
        <v>5504</v>
      </c>
      <c r="Q434" s="389" t="s">
        <v>5504</v>
      </c>
      <c r="R434" s="389" t="s">
        <v>5504</v>
      </c>
      <c r="S434" s="389" t="s">
        <v>5504</v>
      </c>
      <c r="T434" s="389" t="s">
        <v>5504</v>
      </c>
      <c r="U434" s="389" t="s">
        <v>5504</v>
      </c>
      <c r="V434" s="389" t="s">
        <v>5504</v>
      </c>
      <c r="W434" s="389">
        <f t="shared" si="33"/>
        <v>6299.88</v>
      </c>
      <c r="X434" s="321"/>
      <c r="Y434" s="321"/>
      <c r="Z434" s="321"/>
      <c r="AA434" s="321"/>
    </row>
    <row r="435" spans="1:27" s="322" customFormat="1" ht="38.25">
      <c r="A435" s="238" t="s">
        <v>350</v>
      </c>
      <c r="B435" s="238" t="s">
        <v>68</v>
      </c>
      <c r="C435" s="238" t="s">
        <v>98</v>
      </c>
      <c r="D435" s="245">
        <v>14484.6</v>
      </c>
      <c r="E435" s="245">
        <v>0</v>
      </c>
      <c r="F435" s="386" t="s">
        <v>3207</v>
      </c>
      <c r="G435" s="239">
        <v>45029</v>
      </c>
      <c r="H435" s="329" t="s">
        <v>3208</v>
      </c>
      <c r="I435" s="386" t="s">
        <v>3209</v>
      </c>
      <c r="J435" s="389">
        <v>14484.6</v>
      </c>
      <c r="K435" s="389" t="s">
        <v>5504</v>
      </c>
      <c r="L435" s="389" t="s">
        <v>5507</v>
      </c>
      <c r="M435" s="389" t="s">
        <v>5504</v>
      </c>
      <c r="N435" s="389" t="s">
        <v>5504</v>
      </c>
      <c r="O435" s="389" t="s">
        <v>5507</v>
      </c>
      <c r="P435" s="389" t="s">
        <v>5504</v>
      </c>
      <c r="Q435" s="389">
        <f>$J$12/6</f>
        <v>11618.016666666668</v>
      </c>
      <c r="R435" s="389">
        <f t="shared" ref="R435:V435" si="34">$J$12/6</f>
        <v>11618.016666666668</v>
      </c>
      <c r="S435" s="389">
        <f t="shared" si="34"/>
        <v>11618.016666666668</v>
      </c>
      <c r="T435" s="389">
        <f t="shared" si="34"/>
        <v>11618.016666666668</v>
      </c>
      <c r="U435" s="389">
        <f t="shared" si="34"/>
        <v>11618.016666666668</v>
      </c>
      <c r="V435" s="389">
        <f t="shared" si="34"/>
        <v>11618.016666666668</v>
      </c>
      <c r="W435" s="389">
        <f t="shared" si="33"/>
        <v>69708.100000000006</v>
      </c>
      <c r="X435" s="321"/>
      <c r="Y435" s="321"/>
      <c r="Z435" s="321"/>
      <c r="AA435" s="321"/>
    </row>
    <row r="436" spans="1:27" s="322" customFormat="1" ht="53.25" customHeight="1">
      <c r="A436" s="721" t="s">
        <v>350</v>
      </c>
      <c r="B436" s="721" t="s">
        <v>68</v>
      </c>
      <c r="C436" s="721" t="s">
        <v>106</v>
      </c>
      <c r="D436" s="725">
        <v>641.29999999999995</v>
      </c>
      <c r="E436" s="725">
        <v>641.29999999999995</v>
      </c>
      <c r="F436" s="386" t="s">
        <v>3210</v>
      </c>
      <c r="G436" s="239">
        <v>45034</v>
      </c>
      <c r="H436" s="329" t="s">
        <v>3211</v>
      </c>
      <c r="I436" s="386" t="s">
        <v>3212</v>
      </c>
      <c r="J436" s="389">
        <v>323.5</v>
      </c>
      <c r="K436" s="389" t="s">
        <v>5504</v>
      </c>
      <c r="L436" s="389" t="s">
        <v>5504</v>
      </c>
      <c r="M436" s="389" t="s">
        <v>5504</v>
      </c>
      <c r="N436" s="389">
        <v>323.5</v>
      </c>
      <c r="O436" s="389" t="s">
        <v>5504</v>
      </c>
      <c r="P436" s="389" t="s">
        <v>5504</v>
      </c>
      <c r="Q436" s="389" t="s">
        <v>5504</v>
      </c>
      <c r="R436" s="389" t="s">
        <v>5504</v>
      </c>
      <c r="S436" s="389" t="s">
        <v>5504</v>
      </c>
      <c r="T436" s="389" t="s">
        <v>5504</v>
      </c>
      <c r="U436" s="389" t="s">
        <v>5504</v>
      </c>
      <c r="V436" s="389" t="s">
        <v>5504</v>
      </c>
      <c r="W436" s="389">
        <f t="shared" si="33"/>
        <v>323.5</v>
      </c>
      <c r="X436" s="321"/>
      <c r="Y436" s="321"/>
      <c r="Z436" s="321"/>
      <c r="AA436" s="321"/>
    </row>
    <row r="437" spans="1:27" s="322" customFormat="1" ht="56.25" customHeight="1">
      <c r="A437" s="721"/>
      <c r="B437" s="721"/>
      <c r="C437" s="721"/>
      <c r="D437" s="725"/>
      <c r="E437" s="725"/>
      <c r="F437" s="386" t="s">
        <v>3210</v>
      </c>
      <c r="G437" s="239">
        <v>45034</v>
      </c>
      <c r="H437" s="329" t="s">
        <v>3211</v>
      </c>
      <c r="I437" s="386" t="s">
        <v>3212</v>
      </c>
      <c r="J437" s="389">
        <v>317.8</v>
      </c>
      <c r="K437" s="389" t="s">
        <v>5504</v>
      </c>
      <c r="L437" s="389" t="s">
        <v>5504</v>
      </c>
      <c r="M437" s="389" t="s">
        <v>5504</v>
      </c>
      <c r="N437" s="389" t="s">
        <v>5504</v>
      </c>
      <c r="O437" s="389">
        <v>317.8</v>
      </c>
      <c r="P437" s="389" t="s">
        <v>5504</v>
      </c>
      <c r="Q437" s="389" t="s">
        <v>5504</v>
      </c>
      <c r="R437" s="389" t="s">
        <v>5504</v>
      </c>
      <c r="S437" s="389" t="s">
        <v>5504</v>
      </c>
      <c r="T437" s="389" t="s">
        <v>5504</v>
      </c>
      <c r="U437" s="389" t="s">
        <v>5504</v>
      </c>
      <c r="V437" s="389" t="s">
        <v>5504</v>
      </c>
      <c r="W437" s="389">
        <f t="shared" si="33"/>
        <v>317.8</v>
      </c>
      <c r="X437" s="321"/>
      <c r="Y437" s="321"/>
      <c r="Z437" s="321"/>
      <c r="AA437" s="321"/>
    </row>
    <row r="438" spans="1:27" s="322" customFormat="1" ht="63" customHeight="1">
      <c r="A438" s="238" t="s">
        <v>350</v>
      </c>
      <c r="B438" s="238" t="s">
        <v>68</v>
      </c>
      <c r="C438" s="238" t="s">
        <v>351</v>
      </c>
      <c r="D438" s="245">
        <v>778.3</v>
      </c>
      <c r="E438" s="245">
        <v>778.3</v>
      </c>
      <c r="F438" s="386" t="s">
        <v>3213</v>
      </c>
      <c r="G438" s="239">
        <v>44959</v>
      </c>
      <c r="H438" s="329" t="s">
        <v>3214</v>
      </c>
      <c r="I438" s="386" t="s">
        <v>3215</v>
      </c>
      <c r="J438" s="389">
        <v>778.3</v>
      </c>
      <c r="K438" s="389" t="s">
        <v>5504</v>
      </c>
      <c r="L438" s="389" t="s">
        <v>5504</v>
      </c>
      <c r="M438" s="389" t="s">
        <v>5504</v>
      </c>
      <c r="N438" s="389" t="s">
        <v>5504</v>
      </c>
      <c r="O438" s="389">
        <v>778.3</v>
      </c>
      <c r="P438" s="389" t="s">
        <v>5504</v>
      </c>
      <c r="Q438" s="389" t="s">
        <v>5504</v>
      </c>
      <c r="R438" s="389" t="s">
        <v>5504</v>
      </c>
      <c r="S438" s="389" t="s">
        <v>5504</v>
      </c>
      <c r="T438" s="389" t="s">
        <v>5504</v>
      </c>
      <c r="U438" s="389" t="s">
        <v>5504</v>
      </c>
      <c r="V438" s="389" t="s">
        <v>5504</v>
      </c>
      <c r="W438" s="389">
        <f t="shared" si="33"/>
        <v>778.3</v>
      </c>
      <c r="X438" s="321"/>
      <c r="Y438" s="321"/>
      <c r="Z438" s="321"/>
      <c r="AA438" s="321"/>
    </row>
    <row r="439" spans="1:27" s="322" customFormat="1" ht="43.5" customHeight="1">
      <c r="A439" s="721" t="s">
        <v>350</v>
      </c>
      <c r="B439" s="721" t="s">
        <v>68</v>
      </c>
      <c r="C439" s="721" t="s">
        <v>245</v>
      </c>
      <c r="D439" s="725">
        <v>6497.2</v>
      </c>
      <c r="E439" s="725">
        <v>6497.2</v>
      </c>
      <c r="F439" s="386" t="s">
        <v>3216</v>
      </c>
      <c r="G439" s="239">
        <v>44960</v>
      </c>
      <c r="H439" s="329" t="s">
        <v>5517</v>
      </c>
      <c r="I439" s="386" t="s">
        <v>3218</v>
      </c>
      <c r="J439" s="389">
        <v>3325</v>
      </c>
      <c r="K439" s="389" t="s">
        <v>5504</v>
      </c>
      <c r="L439" s="389" t="s">
        <v>5504</v>
      </c>
      <c r="M439" s="389">
        <v>3325</v>
      </c>
      <c r="N439" s="389" t="s">
        <v>5504</v>
      </c>
      <c r="O439" s="389" t="s">
        <v>5504</v>
      </c>
      <c r="P439" s="389" t="s">
        <v>5504</v>
      </c>
      <c r="Q439" s="389" t="s">
        <v>5504</v>
      </c>
      <c r="R439" s="389" t="s">
        <v>5504</v>
      </c>
      <c r="S439" s="389" t="s">
        <v>5504</v>
      </c>
      <c r="T439" s="389" t="s">
        <v>5504</v>
      </c>
      <c r="U439" s="389" t="s">
        <v>5504</v>
      </c>
      <c r="V439" s="389" t="s">
        <v>5504</v>
      </c>
      <c r="W439" s="389">
        <f t="shared" si="33"/>
        <v>3325</v>
      </c>
      <c r="X439" s="321"/>
      <c r="Y439" s="321"/>
      <c r="Z439" s="321"/>
      <c r="AA439" s="321"/>
    </row>
    <row r="440" spans="1:27" s="322" customFormat="1" ht="42.75" customHeight="1">
      <c r="A440" s="721"/>
      <c r="B440" s="721"/>
      <c r="C440" s="721"/>
      <c r="D440" s="725"/>
      <c r="E440" s="725"/>
      <c r="F440" s="386" t="s">
        <v>3219</v>
      </c>
      <c r="G440" s="239">
        <v>44964</v>
      </c>
      <c r="H440" s="329" t="s">
        <v>5517</v>
      </c>
      <c r="I440" s="386" t="s">
        <v>3220</v>
      </c>
      <c r="J440" s="389">
        <v>678.3</v>
      </c>
      <c r="K440" s="389" t="s">
        <v>5504</v>
      </c>
      <c r="L440" s="389" t="s">
        <v>5504</v>
      </c>
      <c r="M440" s="389" t="s">
        <v>5504</v>
      </c>
      <c r="N440" s="389">
        <v>678.3</v>
      </c>
      <c r="O440" s="389" t="s">
        <v>5504</v>
      </c>
      <c r="P440" s="389" t="s">
        <v>5504</v>
      </c>
      <c r="Q440" s="389" t="s">
        <v>5504</v>
      </c>
      <c r="R440" s="389" t="s">
        <v>5504</v>
      </c>
      <c r="S440" s="389" t="s">
        <v>5504</v>
      </c>
      <c r="T440" s="389" t="s">
        <v>5504</v>
      </c>
      <c r="U440" s="389" t="s">
        <v>5504</v>
      </c>
      <c r="V440" s="389" t="s">
        <v>5504</v>
      </c>
      <c r="W440" s="389">
        <f t="shared" si="33"/>
        <v>678.3</v>
      </c>
      <c r="X440" s="321"/>
      <c r="Y440" s="321"/>
      <c r="Z440" s="321"/>
      <c r="AA440" s="321"/>
    </row>
    <row r="441" spans="1:27" s="322" customFormat="1" ht="54" customHeight="1">
      <c r="A441" s="721"/>
      <c r="B441" s="721"/>
      <c r="C441" s="721"/>
      <c r="D441" s="725"/>
      <c r="E441" s="725"/>
      <c r="F441" s="386" t="s">
        <v>5518</v>
      </c>
      <c r="G441" s="239">
        <v>44959</v>
      </c>
      <c r="H441" s="329" t="s">
        <v>5519</v>
      </c>
      <c r="I441" s="386" t="s">
        <v>5520</v>
      </c>
      <c r="J441" s="389">
        <v>2493.9</v>
      </c>
      <c r="K441" s="389" t="s">
        <v>5504</v>
      </c>
      <c r="L441" s="389">
        <v>2493.9</v>
      </c>
      <c r="M441" s="389" t="s">
        <v>5504</v>
      </c>
      <c r="N441" s="389" t="s">
        <v>5504</v>
      </c>
      <c r="O441" s="389" t="s">
        <v>5504</v>
      </c>
      <c r="P441" s="389" t="s">
        <v>5504</v>
      </c>
      <c r="Q441" s="389" t="s">
        <v>5504</v>
      </c>
      <c r="R441" s="389" t="s">
        <v>5504</v>
      </c>
      <c r="S441" s="389" t="s">
        <v>5504</v>
      </c>
      <c r="T441" s="389" t="s">
        <v>5504</v>
      </c>
      <c r="U441" s="389" t="s">
        <v>5504</v>
      </c>
      <c r="V441" s="389" t="s">
        <v>5504</v>
      </c>
      <c r="W441" s="389">
        <f t="shared" si="33"/>
        <v>2493.9</v>
      </c>
      <c r="X441" s="321"/>
      <c r="Y441" s="321"/>
      <c r="Z441" s="321"/>
      <c r="AA441" s="321"/>
    </row>
    <row r="442" spans="1:27" s="322" customFormat="1" ht="84.75" customHeight="1">
      <c r="A442" s="238" t="s">
        <v>350</v>
      </c>
      <c r="B442" s="238" t="s">
        <v>135</v>
      </c>
      <c r="C442" s="238" t="s">
        <v>136</v>
      </c>
      <c r="D442" s="245">
        <v>39999.96</v>
      </c>
      <c r="E442" s="245">
        <v>10909.08</v>
      </c>
      <c r="F442" s="386" t="s">
        <v>3221</v>
      </c>
      <c r="G442" s="239">
        <v>44944</v>
      </c>
      <c r="H442" s="329" t="s">
        <v>2883</v>
      </c>
      <c r="I442" s="386" t="s">
        <v>5521</v>
      </c>
      <c r="J442" s="389">
        <v>39999.96</v>
      </c>
      <c r="K442" s="389"/>
      <c r="L442" s="389"/>
      <c r="M442" s="389">
        <v>3636.36</v>
      </c>
      <c r="N442" s="389">
        <v>3636.36</v>
      </c>
      <c r="O442" s="389">
        <v>3636.36</v>
      </c>
      <c r="P442" s="389">
        <v>3636.36</v>
      </c>
      <c r="Q442" s="389">
        <v>3636.36</v>
      </c>
      <c r="R442" s="389">
        <v>3636.36</v>
      </c>
      <c r="S442" s="389">
        <v>3636.36</v>
      </c>
      <c r="T442" s="389">
        <v>3636.36</v>
      </c>
      <c r="U442" s="389">
        <v>3636.36</v>
      </c>
      <c r="V442" s="389">
        <v>7272.72</v>
      </c>
      <c r="W442" s="389">
        <f>SUM(K442:V442)</f>
        <v>39999.96</v>
      </c>
      <c r="X442" s="328"/>
      <c r="Y442" s="321"/>
      <c r="Z442" s="321"/>
      <c r="AA442" s="321"/>
    </row>
    <row r="443" spans="1:27" s="322" customFormat="1" ht="61.5" customHeight="1">
      <c r="A443" s="721" t="s">
        <v>350</v>
      </c>
      <c r="B443" s="721" t="s">
        <v>135</v>
      </c>
      <c r="C443" s="721" t="s">
        <v>140</v>
      </c>
      <c r="D443" s="725">
        <v>27955.4</v>
      </c>
      <c r="E443" s="725">
        <v>17326.400000000001</v>
      </c>
      <c r="F443" s="386" t="s">
        <v>5522</v>
      </c>
      <c r="G443" s="239">
        <v>44999</v>
      </c>
      <c r="H443" s="329" t="s">
        <v>3143</v>
      </c>
      <c r="I443" s="386" t="s">
        <v>5523</v>
      </c>
      <c r="J443" s="389">
        <v>3120</v>
      </c>
      <c r="K443" s="389"/>
      <c r="L443" s="389"/>
      <c r="M443" s="389"/>
      <c r="N443" s="389">
        <v>720</v>
      </c>
      <c r="O443" s="389">
        <v>1200</v>
      </c>
      <c r="P443" s="389">
        <v>1200</v>
      </c>
      <c r="Q443" s="389" t="s">
        <v>5507</v>
      </c>
      <c r="R443" s="389" t="s">
        <v>5504</v>
      </c>
      <c r="S443" s="389" t="s">
        <v>5504</v>
      </c>
      <c r="T443" s="389" t="s">
        <v>5504</v>
      </c>
      <c r="U443" s="389" t="s">
        <v>5504</v>
      </c>
      <c r="V443" s="389" t="s">
        <v>5504</v>
      </c>
      <c r="W443" s="389">
        <f t="shared" ref="W443:W466" si="35">SUM(K443:V443)</f>
        <v>3120</v>
      </c>
      <c r="X443" s="321"/>
      <c r="Y443" s="321"/>
      <c r="Z443" s="321"/>
      <c r="AA443" s="321"/>
    </row>
    <row r="444" spans="1:27" s="322" customFormat="1" ht="61.5" customHeight="1">
      <c r="A444" s="721"/>
      <c r="B444" s="721"/>
      <c r="C444" s="721"/>
      <c r="D444" s="725"/>
      <c r="E444" s="725"/>
      <c r="F444" s="386" t="s">
        <v>5524</v>
      </c>
      <c r="G444" s="239">
        <v>45000</v>
      </c>
      <c r="H444" s="329" t="s">
        <v>2568</v>
      </c>
      <c r="I444" s="386" t="s">
        <v>5523</v>
      </c>
      <c r="J444" s="389">
        <v>4063.23</v>
      </c>
      <c r="K444" s="389"/>
      <c r="L444" s="389"/>
      <c r="M444" s="389"/>
      <c r="N444" s="389">
        <v>977.23</v>
      </c>
      <c r="O444" s="389">
        <v>1543</v>
      </c>
      <c r="P444" s="389">
        <v>1543</v>
      </c>
      <c r="Q444" s="389" t="s">
        <v>5507</v>
      </c>
      <c r="R444" s="389" t="s">
        <v>5504</v>
      </c>
      <c r="S444" s="389" t="s">
        <v>5504</v>
      </c>
      <c r="T444" s="389" t="s">
        <v>5504</v>
      </c>
      <c r="U444" s="389" t="s">
        <v>5504</v>
      </c>
      <c r="V444" s="389" t="s">
        <v>5504</v>
      </c>
      <c r="W444" s="389">
        <f t="shared" si="35"/>
        <v>4063.23</v>
      </c>
      <c r="X444" s="321"/>
      <c r="Y444" s="321"/>
      <c r="Z444" s="321"/>
      <c r="AA444" s="321"/>
    </row>
    <row r="445" spans="1:27" s="322" customFormat="1" ht="61.5" customHeight="1">
      <c r="A445" s="721"/>
      <c r="B445" s="721"/>
      <c r="C445" s="721"/>
      <c r="D445" s="725"/>
      <c r="E445" s="725"/>
      <c r="F445" s="386" t="s">
        <v>5525</v>
      </c>
      <c r="G445" s="239">
        <v>45001</v>
      </c>
      <c r="H445" s="329" t="s">
        <v>3497</v>
      </c>
      <c r="I445" s="386" t="s">
        <v>5523</v>
      </c>
      <c r="J445" s="389">
        <v>3120</v>
      </c>
      <c r="K445" s="389"/>
      <c r="L445" s="389"/>
      <c r="M445" s="389"/>
      <c r="N445" s="389">
        <v>720</v>
      </c>
      <c r="O445" s="389">
        <v>1200</v>
      </c>
      <c r="P445" s="389">
        <v>1200</v>
      </c>
      <c r="Q445" s="389" t="s">
        <v>5507</v>
      </c>
      <c r="R445" s="389" t="s">
        <v>5504</v>
      </c>
      <c r="S445" s="389" t="s">
        <v>5504</v>
      </c>
      <c r="T445" s="389" t="s">
        <v>5504</v>
      </c>
      <c r="U445" s="389" t="s">
        <v>5504</v>
      </c>
      <c r="V445" s="389" t="s">
        <v>5504</v>
      </c>
      <c r="W445" s="389">
        <f t="shared" si="35"/>
        <v>3120</v>
      </c>
      <c r="X445" s="321"/>
      <c r="Y445" s="321"/>
      <c r="Z445" s="321"/>
      <c r="AA445" s="321"/>
    </row>
    <row r="446" spans="1:27" s="322" customFormat="1" ht="61.5" customHeight="1">
      <c r="A446" s="721"/>
      <c r="B446" s="721"/>
      <c r="C446" s="721"/>
      <c r="D446" s="725"/>
      <c r="E446" s="725"/>
      <c r="F446" s="386" t="s">
        <v>5526</v>
      </c>
      <c r="G446" s="239">
        <v>45002</v>
      </c>
      <c r="H446" s="329" t="s">
        <v>3196</v>
      </c>
      <c r="I446" s="386" t="s">
        <v>5523</v>
      </c>
      <c r="J446" s="389">
        <v>3960.37</v>
      </c>
      <c r="K446" s="389"/>
      <c r="L446" s="389"/>
      <c r="M446" s="389"/>
      <c r="N446" s="389">
        <v>874.37</v>
      </c>
      <c r="O446" s="389">
        <v>1543</v>
      </c>
      <c r="P446" s="389">
        <v>1543</v>
      </c>
      <c r="Q446" s="389" t="s">
        <v>5507</v>
      </c>
      <c r="R446" s="389" t="s">
        <v>5504</v>
      </c>
      <c r="S446" s="389" t="s">
        <v>5504</v>
      </c>
      <c r="T446" s="389" t="s">
        <v>5504</v>
      </c>
      <c r="U446" s="389" t="s">
        <v>5504</v>
      </c>
      <c r="V446" s="389" t="s">
        <v>5504</v>
      </c>
      <c r="W446" s="389">
        <f t="shared" si="35"/>
        <v>3960.37</v>
      </c>
      <c r="X446" s="321"/>
      <c r="Y446" s="321"/>
      <c r="Z446" s="321"/>
      <c r="AA446" s="321"/>
    </row>
    <row r="447" spans="1:27" s="322" customFormat="1" ht="61.5" customHeight="1">
      <c r="A447" s="721"/>
      <c r="B447" s="721"/>
      <c r="C447" s="721"/>
      <c r="D447" s="725"/>
      <c r="E447" s="725"/>
      <c r="F447" s="386" t="s">
        <v>5527</v>
      </c>
      <c r="G447" s="239">
        <v>45003</v>
      </c>
      <c r="H447" s="329" t="s">
        <v>3146</v>
      </c>
      <c r="I447" s="386" t="s">
        <v>5523</v>
      </c>
      <c r="J447" s="389">
        <v>360</v>
      </c>
      <c r="K447" s="389"/>
      <c r="L447" s="389"/>
      <c r="M447" s="389"/>
      <c r="N447" s="389">
        <v>360</v>
      </c>
      <c r="O447" s="389" t="s">
        <v>5504</v>
      </c>
      <c r="P447" s="389" t="s">
        <v>5504</v>
      </c>
      <c r="Q447" s="389" t="s">
        <v>5507</v>
      </c>
      <c r="R447" s="389" t="s">
        <v>5504</v>
      </c>
      <c r="S447" s="389" t="s">
        <v>5504</v>
      </c>
      <c r="T447" s="389" t="s">
        <v>5504</v>
      </c>
      <c r="U447" s="389" t="s">
        <v>5504</v>
      </c>
      <c r="V447" s="389" t="s">
        <v>5504</v>
      </c>
      <c r="W447" s="389">
        <f t="shared" si="35"/>
        <v>360</v>
      </c>
      <c r="X447" s="321"/>
      <c r="Y447" s="321"/>
      <c r="Z447" s="321"/>
      <c r="AA447" s="321"/>
    </row>
    <row r="448" spans="1:27" s="322" customFormat="1" ht="61.5" customHeight="1">
      <c r="A448" s="721"/>
      <c r="B448" s="721"/>
      <c r="C448" s="721"/>
      <c r="D448" s="725"/>
      <c r="E448" s="725"/>
      <c r="F448" s="386" t="s">
        <v>5528</v>
      </c>
      <c r="G448" s="239">
        <v>45004</v>
      </c>
      <c r="H448" s="329" t="s">
        <v>3488</v>
      </c>
      <c r="I448" s="386" t="s">
        <v>5523</v>
      </c>
      <c r="J448" s="389">
        <v>3040</v>
      </c>
      <c r="K448" s="389"/>
      <c r="L448" s="389"/>
      <c r="M448" s="389"/>
      <c r="N448" s="389">
        <v>640</v>
      </c>
      <c r="O448" s="389">
        <v>1200</v>
      </c>
      <c r="P448" s="389">
        <v>1200</v>
      </c>
      <c r="Q448" s="389" t="s">
        <v>5507</v>
      </c>
      <c r="R448" s="389" t="s">
        <v>5504</v>
      </c>
      <c r="S448" s="389" t="s">
        <v>5504</v>
      </c>
      <c r="T448" s="389" t="s">
        <v>5504</v>
      </c>
      <c r="U448" s="389" t="s">
        <v>5504</v>
      </c>
      <c r="V448" s="389" t="s">
        <v>5504</v>
      </c>
      <c r="W448" s="389">
        <f t="shared" si="35"/>
        <v>3040</v>
      </c>
      <c r="X448" s="321"/>
      <c r="Y448" s="321"/>
      <c r="Z448" s="321"/>
      <c r="AA448" s="321"/>
    </row>
    <row r="449" spans="1:27" s="322" customFormat="1" ht="61.5" customHeight="1">
      <c r="A449" s="721"/>
      <c r="B449" s="721"/>
      <c r="C449" s="721"/>
      <c r="D449" s="725"/>
      <c r="E449" s="725"/>
      <c r="F449" s="386" t="s">
        <v>5529</v>
      </c>
      <c r="G449" s="239">
        <v>45005</v>
      </c>
      <c r="H449" s="329" t="s">
        <v>2565</v>
      </c>
      <c r="I449" s="386" t="s">
        <v>5523</v>
      </c>
      <c r="J449" s="389">
        <v>3120</v>
      </c>
      <c r="K449" s="389"/>
      <c r="L449" s="389"/>
      <c r="M449" s="389"/>
      <c r="N449" s="389">
        <v>720</v>
      </c>
      <c r="O449" s="389">
        <v>1200</v>
      </c>
      <c r="P449" s="389">
        <v>1200</v>
      </c>
      <c r="Q449" s="389" t="s">
        <v>5507</v>
      </c>
      <c r="R449" s="389" t="s">
        <v>5504</v>
      </c>
      <c r="S449" s="389" t="s">
        <v>5504</v>
      </c>
      <c r="T449" s="389" t="s">
        <v>5504</v>
      </c>
      <c r="U449" s="389" t="s">
        <v>5504</v>
      </c>
      <c r="V449" s="389" t="s">
        <v>5504</v>
      </c>
      <c r="W449" s="389">
        <f t="shared" si="35"/>
        <v>3120</v>
      </c>
      <c r="X449" s="321"/>
      <c r="Y449" s="321"/>
      <c r="Z449" s="321"/>
      <c r="AA449" s="321"/>
    </row>
    <row r="450" spans="1:27" s="322" customFormat="1" ht="81" customHeight="1">
      <c r="A450" s="721"/>
      <c r="B450" s="721"/>
      <c r="C450" s="721"/>
      <c r="D450" s="725"/>
      <c r="E450" s="725"/>
      <c r="F450" s="386" t="s">
        <v>5530</v>
      </c>
      <c r="G450" s="239">
        <v>45006</v>
      </c>
      <c r="H450" s="329" t="s">
        <v>2923</v>
      </c>
      <c r="I450" s="386" t="s">
        <v>5523</v>
      </c>
      <c r="J450" s="389">
        <v>4011.8</v>
      </c>
      <c r="K450" s="389"/>
      <c r="L450" s="389"/>
      <c r="M450" s="389"/>
      <c r="N450" s="389">
        <v>925.8</v>
      </c>
      <c r="O450" s="389">
        <v>1543</v>
      </c>
      <c r="P450" s="389">
        <v>1543</v>
      </c>
      <c r="Q450" s="389" t="s">
        <v>5507</v>
      </c>
      <c r="R450" s="389" t="s">
        <v>5504</v>
      </c>
      <c r="S450" s="389" t="s">
        <v>5504</v>
      </c>
      <c r="T450" s="389" t="s">
        <v>5504</v>
      </c>
      <c r="U450" s="389" t="s">
        <v>5504</v>
      </c>
      <c r="V450" s="389" t="s">
        <v>5504</v>
      </c>
      <c r="W450" s="389">
        <f t="shared" si="35"/>
        <v>4011.8</v>
      </c>
      <c r="X450" s="321"/>
      <c r="Y450" s="321"/>
      <c r="Z450" s="321"/>
      <c r="AA450" s="321"/>
    </row>
    <row r="451" spans="1:27" s="322" customFormat="1" ht="84" customHeight="1">
      <c r="A451" s="721"/>
      <c r="B451" s="721"/>
      <c r="C451" s="721"/>
      <c r="D451" s="725"/>
      <c r="E451" s="725"/>
      <c r="F451" s="386" t="s">
        <v>5531</v>
      </c>
      <c r="G451" s="239">
        <v>45007</v>
      </c>
      <c r="H451" s="329" t="s">
        <v>2877</v>
      </c>
      <c r="I451" s="386" t="s">
        <v>5523</v>
      </c>
      <c r="J451" s="389">
        <v>3160</v>
      </c>
      <c r="K451" s="389"/>
      <c r="L451" s="389"/>
      <c r="M451" s="389"/>
      <c r="N451" s="389">
        <v>760</v>
      </c>
      <c r="O451" s="389">
        <v>1200</v>
      </c>
      <c r="P451" s="389">
        <v>1200</v>
      </c>
      <c r="Q451" s="389" t="s">
        <v>5507</v>
      </c>
      <c r="R451" s="389" t="s">
        <v>5504</v>
      </c>
      <c r="S451" s="389" t="s">
        <v>5504</v>
      </c>
      <c r="T451" s="389" t="s">
        <v>5504</v>
      </c>
      <c r="U451" s="389" t="s">
        <v>5504</v>
      </c>
      <c r="V451" s="389" t="s">
        <v>5504</v>
      </c>
      <c r="W451" s="389">
        <f t="shared" si="35"/>
        <v>3160</v>
      </c>
      <c r="X451" s="321"/>
      <c r="Y451" s="321"/>
      <c r="Z451" s="321"/>
      <c r="AA451" s="321"/>
    </row>
    <row r="452" spans="1:27" s="322" customFormat="1" ht="73.5" customHeight="1">
      <c r="A452" s="238" t="s">
        <v>350</v>
      </c>
      <c r="B452" s="238" t="s">
        <v>135</v>
      </c>
      <c r="C452" s="238" t="s">
        <v>248</v>
      </c>
      <c r="D452" s="245">
        <v>25199</v>
      </c>
      <c r="E452" s="245">
        <v>25199</v>
      </c>
      <c r="F452" s="386" t="s">
        <v>3222</v>
      </c>
      <c r="G452" s="239">
        <v>44923</v>
      </c>
      <c r="H452" s="329" t="s">
        <v>3211</v>
      </c>
      <c r="I452" s="386" t="s">
        <v>3223</v>
      </c>
      <c r="J452" s="389">
        <v>25199</v>
      </c>
      <c r="K452" s="389"/>
      <c r="L452" s="389">
        <v>25199</v>
      </c>
      <c r="M452" s="389" t="s">
        <v>5504</v>
      </c>
      <c r="N452" s="389" t="s">
        <v>5507</v>
      </c>
      <c r="O452" s="389" t="s">
        <v>5504</v>
      </c>
      <c r="P452" s="389" t="s">
        <v>5504</v>
      </c>
      <c r="Q452" s="389" t="s">
        <v>5504</v>
      </c>
      <c r="R452" s="389" t="s">
        <v>5504</v>
      </c>
      <c r="S452" s="389" t="s">
        <v>5504</v>
      </c>
      <c r="T452" s="389" t="s">
        <v>5504</v>
      </c>
      <c r="U452" s="389" t="s">
        <v>5504</v>
      </c>
      <c r="V452" s="389" t="s">
        <v>5504</v>
      </c>
      <c r="W452" s="389">
        <f t="shared" si="35"/>
        <v>25199</v>
      </c>
      <c r="X452" s="321"/>
      <c r="Y452" s="321"/>
      <c r="Z452" s="321"/>
      <c r="AA452" s="321"/>
    </row>
    <row r="453" spans="1:27" s="322" customFormat="1" ht="25.5">
      <c r="A453" s="238" t="s">
        <v>350</v>
      </c>
      <c r="B453" s="238" t="s">
        <v>135</v>
      </c>
      <c r="C453" s="238" t="s">
        <v>250</v>
      </c>
      <c r="D453" s="245">
        <v>13194</v>
      </c>
      <c r="E453" s="245">
        <v>13194</v>
      </c>
      <c r="F453" s="386" t="s">
        <v>5532</v>
      </c>
      <c r="G453" s="239">
        <v>44875</v>
      </c>
      <c r="H453" s="329" t="s">
        <v>3214</v>
      </c>
      <c r="I453" s="386" t="s">
        <v>5533</v>
      </c>
      <c r="J453" s="389">
        <v>13194</v>
      </c>
      <c r="K453" s="389"/>
      <c r="L453" s="389">
        <v>13194</v>
      </c>
      <c r="M453" s="389" t="s">
        <v>5504</v>
      </c>
      <c r="N453" s="389" t="s">
        <v>5507</v>
      </c>
      <c r="O453" s="389" t="s">
        <v>5504</v>
      </c>
      <c r="P453" s="389" t="s">
        <v>5504</v>
      </c>
      <c r="Q453" s="389" t="s">
        <v>5504</v>
      </c>
      <c r="R453" s="389" t="s">
        <v>5504</v>
      </c>
      <c r="S453" s="389" t="s">
        <v>5504</v>
      </c>
      <c r="T453" s="389" t="s">
        <v>5504</v>
      </c>
      <c r="U453" s="389" t="s">
        <v>5504</v>
      </c>
      <c r="V453" s="389" t="s">
        <v>5504</v>
      </c>
      <c r="W453" s="389">
        <f t="shared" si="35"/>
        <v>13194</v>
      </c>
      <c r="X453" s="321"/>
      <c r="Y453" s="321"/>
      <c r="Z453" s="321"/>
      <c r="AA453" s="321"/>
    </row>
    <row r="454" spans="1:27" s="322" customFormat="1" ht="59.25" customHeight="1">
      <c r="A454" s="721" t="s">
        <v>350</v>
      </c>
      <c r="B454" s="721" t="s">
        <v>147</v>
      </c>
      <c r="C454" s="721" t="s">
        <v>140</v>
      </c>
      <c r="D454" s="725">
        <v>12821.23</v>
      </c>
      <c r="E454" s="725">
        <v>12821.23</v>
      </c>
      <c r="F454" s="386"/>
      <c r="G454" s="239">
        <v>44986</v>
      </c>
      <c r="H454" s="329" t="s">
        <v>2530</v>
      </c>
      <c r="I454" s="386" t="s">
        <v>5534</v>
      </c>
      <c r="J454" s="389">
        <v>4350</v>
      </c>
      <c r="K454" s="389"/>
      <c r="L454" s="389"/>
      <c r="M454" s="389">
        <v>4350</v>
      </c>
      <c r="N454" s="389" t="s">
        <v>5507</v>
      </c>
      <c r="O454" s="389" t="s">
        <v>5504</v>
      </c>
      <c r="P454" s="389" t="s">
        <v>5504</v>
      </c>
      <c r="Q454" s="389" t="s">
        <v>5504</v>
      </c>
      <c r="R454" s="389" t="s">
        <v>5504</v>
      </c>
      <c r="S454" s="389" t="s">
        <v>5504</v>
      </c>
      <c r="T454" s="389" t="s">
        <v>5504</v>
      </c>
      <c r="U454" s="389" t="s">
        <v>5504</v>
      </c>
      <c r="V454" s="389" t="s">
        <v>5504</v>
      </c>
      <c r="W454" s="389">
        <f t="shared" si="35"/>
        <v>4350</v>
      </c>
      <c r="X454" s="321"/>
      <c r="Y454" s="321"/>
      <c r="Z454" s="321"/>
      <c r="AA454" s="321"/>
    </row>
    <row r="455" spans="1:27" s="322" customFormat="1" ht="59.25" customHeight="1">
      <c r="A455" s="721"/>
      <c r="B455" s="721"/>
      <c r="C455" s="721"/>
      <c r="D455" s="725"/>
      <c r="E455" s="725"/>
      <c r="F455" s="386"/>
      <c r="G455" s="239">
        <v>44986</v>
      </c>
      <c r="H455" s="329" t="s">
        <v>2530</v>
      </c>
      <c r="I455" s="386" t="s">
        <v>5535</v>
      </c>
      <c r="J455" s="389">
        <v>4408</v>
      </c>
      <c r="K455" s="389"/>
      <c r="L455" s="389"/>
      <c r="M455" s="389">
        <v>4408</v>
      </c>
      <c r="N455" s="389" t="s">
        <v>5507</v>
      </c>
      <c r="O455" s="389" t="s">
        <v>5504</v>
      </c>
      <c r="P455" s="389" t="s">
        <v>5504</v>
      </c>
      <c r="Q455" s="389" t="s">
        <v>5504</v>
      </c>
      <c r="R455" s="389" t="s">
        <v>5504</v>
      </c>
      <c r="S455" s="389" t="s">
        <v>5504</v>
      </c>
      <c r="T455" s="389" t="s">
        <v>5504</v>
      </c>
      <c r="U455" s="389" t="s">
        <v>5504</v>
      </c>
      <c r="V455" s="389" t="s">
        <v>5504</v>
      </c>
      <c r="W455" s="389">
        <f t="shared" si="35"/>
        <v>4408</v>
      </c>
      <c r="X455" s="321"/>
      <c r="Y455" s="321"/>
      <c r="Z455" s="321"/>
      <c r="AA455" s="321"/>
    </row>
    <row r="456" spans="1:27" s="322" customFormat="1" ht="59.25" customHeight="1">
      <c r="A456" s="721"/>
      <c r="B456" s="721"/>
      <c r="C456" s="721"/>
      <c r="D456" s="725"/>
      <c r="E456" s="725"/>
      <c r="F456" s="386"/>
      <c r="G456" s="239">
        <v>44986</v>
      </c>
      <c r="H456" s="329" t="s">
        <v>2530</v>
      </c>
      <c r="I456" s="386" t="s">
        <v>5536</v>
      </c>
      <c r="J456" s="389">
        <v>4063.23</v>
      </c>
      <c r="K456" s="389"/>
      <c r="L456" s="389"/>
      <c r="M456" s="389">
        <v>4063.23</v>
      </c>
      <c r="N456" s="389" t="s">
        <v>5507</v>
      </c>
      <c r="O456" s="389" t="s">
        <v>5504</v>
      </c>
      <c r="P456" s="389" t="s">
        <v>5504</v>
      </c>
      <c r="Q456" s="389" t="s">
        <v>5504</v>
      </c>
      <c r="R456" s="389" t="s">
        <v>5504</v>
      </c>
      <c r="S456" s="389" t="s">
        <v>5504</v>
      </c>
      <c r="T456" s="389" t="s">
        <v>5504</v>
      </c>
      <c r="U456" s="389" t="s">
        <v>5504</v>
      </c>
      <c r="V456" s="389" t="s">
        <v>5504</v>
      </c>
      <c r="W456" s="389">
        <f t="shared" si="35"/>
        <v>4063.23</v>
      </c>
      <c r="X456" s="321"/>
      <c r="Y456" s="321"/>
      <c r="Z456" s="321"/>
      <c r="AA456" s="321"/>
    </row>
    <row r="457" spans="1:27" s="322" customFormat="1" ht="53.25" customHeight="1">
      <c r="A457" s="721" t="s">
        <v>350</v>
      </c>
      <c r="B457" s="721" t="s">
        <v>147</v>
      </c>
      <c r="C457" s="721" t="s">
        <v>239</v>
      </c>
      <c r="D457" s="725">
        <v>351941.1</v>
      </c>
      <c r="E457" s="725">
        <v>43379.32</v>
      </c>
      <c r="F457" s="386" t="s">
        <v>3224</v>
      </c>
      <c r="G457" s="239">
        <v>45020</v>
      </c>
      <c r="H457" s="329" t="s">
        <v>5517</v>
      </c>
      <c r="I457" s="386" t="s">
        <v>3225</v>
      </c>
      <c r="J457" s="389">
        <v>217958.73</v>
      </c>
      <c r="K457" s="389"/>
      <c r="L457" s="389"/>
      <c r="M457" s="389">
        <v>43379.32</v>
      </c>
      <c r="N457" s="389" t="s">
        <v>5507</v>
      </c>
      <c r="O457" s="389" t="s">
        <v>5504</v>
      </c>
      <c r="P457" s="389" t="s">
        <v>5504</v>
      </c>
      <c r="Q457" s="389">
        <f>(J457-M457)/2</f>
        <v>87289.705000000002</v>
      </c>
      <c r="R457" s="389">
        <f>(J457-M457)/2</f>
        <v>87289.705000000002</v>
      </c>
      <c r="S457" s="389" t="s">
        <v>5504</v>
      </c>
      <c r="T457" s="389" t="s">
        <v>5504</v>
      </c>
      <c r="U457" s="389" t="s">
        <v>5504</v>
      </c>
      <c r="V457" s="389" t="s">
        <v>5504</v>
      </c>
      <c r="W457" s="389">
        <f t="shared" si="35"/>
        <v>217958.72999999998</v>
      </c>
      <c r="X457" s="321"/>
      <c r="Y457" s="321"/>
      <c r="Z457" s="321"/>
      <c r="AA457" s="321"/>
    </row>
    <row r="458" spans="1:27" s="322" customFormat="1" ht="83.25" customHeight="1">
      <c r="A458" s="721"/>
      <c r="B458" s="721"/>
      <c r="C458" s="721"/>
      <c r="D458" s="725"/>
      <c r="E458" s="725"/>
      <c r="F458" s="386" t="s">
        <v>3226</v>
      </c>
      <c r="G458" s="239">
        <v>45029</v>
      </c>
      <c r="H458" s="329" t="s">
        <v>5517</v>
      </c>
      <c r="I458" s="386" t="s">
        <v>3227</v>
      </c>
      <c r="J458" s="389">
        <v>133982.37</v>
      </c>
      <c r="K458" s="389"/>
      <c r="L458" s="389"/>
      <c r="M458" s="389"/>
      <c r="N458" s="389"/>
      <c r="O458" s="389"/>
      <c r="P458" s="389"/>
      <c r="Q458" s="389">
        <f>J458/2</f>
        <v>66991.184999999998</v>
      </c>
      <c r="R458" s="389">
        <f>J458/2</f>
        <v>66991.184999999998</v>
      </c>
      <c r="S458" s="389" t="s">
        <v>5504</v>
      </c>
      <c r="T458" s="389" t="s">
        <v>5504</v>
      </c>
      <c r="U458" s="389" t="s">
        <v>5504</v>
      </c>
      <c r="V458" s="389" t="s">
        <v>5504</v>
      </c>
      <c r="W458" s="389">
        <f t="shared" si="35"/>
        <v>133982.37</v>
      </c>
      <c r="X458" s="321"/>
      <c r="Y458" s="321"/>
      <c r="Z458" s="321"/>
      <c r="AA458" s="321"/>
    </row>
    <row r="459" spans="1:27" s="322" customFormat="1" ht="25.5">
      <c r="A459" s="238" t="s">
        <v>350</v>
      </c>
      <c r="B459" s="238" t="s">
        <v>147</v>
      </c>
      <c r="C459" s="238" t="s">
        <v>241</v>
      </c>
      <c r="D459" s="245">
        <v>58832.49</v>
      </c>
      <c r="E459" s="245">
        <v>58832.49</v>
      </c>
      <c r="F459" s="386" t="s">
        <v>3229</v>
      </c>
      <c r="G459" s="239"/>
      <c r="H459" s="329" t="s">
        <v>5517</v>
      </c>
      <c r="I459" s="386" t="s">
        <v>3225</v>
      </c>
      <c r="J459" s="389">
        <v>58832.49</v>
      </c>
      <c r="K459" s="389"/>
      <c r="L459" s="389"/>
      <c r="M459" s="389"/>
      <c r="N459" s="389"/>
      <c r="O459" s="389">
        <v>58832.49</v>
      </c>
      <c r="P459" s="389" t="s">
        <v>5504</v>
      </c>
      <c r="Q459" s="389" t="s">
        <v>5504</v>
      </c>
      <c r="R459" s="389" t="s">
        <v>5504</v>
      </c>
      <c r="S459" s="389" t="s">
        <v>5504</v>
      </c>
      <c r="T459" s="389" t="s">
        <v>5504</v>
      </c>
      <c r="U459" s="389" t="s">
        <v>5504</v>
      </c>
      <c r="V459" s="389" t="s">
        <v>5504</v>
      </c>
      <c r="W459" s="389">
        <f t="shared" si="35"/>
        <v>58832.49</v>
      </c>
      <c r="X459" s="321"/>
      <c r="Y459" s="321"/>
      <c r="Z459" s="321"/>
      <c r="AA459" s="321"/>
    </row>
    <row r="460" spans="1:27" s="322" customFormat="1" ht="38.25">
      <c r="A460" s="238" t="s">
        <v>350</v>
      </c>
      <c r="B460" s="238" t="s">
        <v>193</v>
      </c>
      <c r="C460" s="238" t="s">
        <v>332</v>
      </c>
      <c r="D460" s="245">
        <v>27000</v>
      </c>
      <c r="E460" s="245">
        <v>950</v>
      </c>
      <c r="F460" s="386" t="s">
        <v>3230</v>
      </c>
      <c r="G460" s="239">
        <v>45001</v>
      </c>
      <c r="H460" s="329" t="s">
        <v>5537</v>
      </c>
      <c r="I460" s="386" t="s">
        <v>5538</v>
      </c>
      <c r="J460" s="389">
        <v>27000</v>
      </c>
      <c r="K460" s="389"/>
      <c r="L460" s="389"/>
      <c r="M460" s="389"/>
      <c r="N460" s="389">
        <v>950</v>
      </c>
      <c r="O460" s="389" t="s">
        <v>5504</v>
      </c>
      <c r="P460" s="389" t="s">
        <v>5504</v>
      </c>
      <c r="Q460" s="389" t="s">
        <v>5504</v>
      </c>
      <c r="R460" s="389" t="s">
        <v>5504</v>
      </c>
      <c r="S460" s="389" t="s">
        <v>5504</v>
      </c>
      <c r="T460" s="389" t="s">
        <v>5504</v>
      </c>
      <c r="U460" s="389">
        <f>(J460-N460)/2</f>
        <v>13025</v>
      </c>
      <c r="V460" s="389">
        <v>13025</v>
      </c>
      <c r="W460" s="389">
        <f t="shared" si="35"/>
        <v>27000</v>
      </c>
      <c r="X460" s="321"/>
      <c r="Y460" s="321"/>
      <c r="Z460" s="321"/>
      <c r="AA460" s="321"/>
    </row>
    <row r="461" spans="1:27" s="322" customFormat="1" ht="38.25">
      <c r="A461" s="238" t="s">
        <v>350</v>
      </c>
      <c r="B461" s="238" t="s">
        <v>196</v>
      </c>
      <c r="C461" s="238" t="s">
        <v>332</v>
      </c>
      <c r="D461" s="245">
        <v>12000</v>
      </c>
      <c r="E461" s="245">
        <v>2050</v>
      </c>
      <c r="F461" s="386" t="s">
        <v>3230</v>
      </c>
      <c r="G461" s="239">
        <v>45001</v>
      </c>
      <c r="H461" s="329" t="s">
        <v>5537</v>
      </c>
      <c r="I461" s="386" t="s">
        <v>5539</v>
      </c>
      <c r="J461" s="389">
        <v>12000</v>
      </c>
      <c r="K461" s="389"/>
      <c r="L461" s="389"/>
      <c r="M461" s="389"/>
      <c r="N461" s="389">
        <v>2050</v>
      </c>
      <c r="O461" s="389" t="s">
        <v>5504</v>
      </c>
      <c r="P461" s="389" t="s">
        <v>5504</v>
      </c>
      <c r="Q461" s="389" t="s">
        <v>5504</v>
      </c>
      <c r="R461" s="389" t="s">
        <v>5504</v>
      </c>
      <c r="S461" s="389" t="s">
        <v>5504</v>
      </c>
      <c r="T461" s="389" t="s">
        <v>5504</v>
      </c>
      <c r="U461" s="389">
        <f>(J461-N461)/2</f>
        <v>4975</v>
      </c>
      <c r="V461" s="389">
        <v>4975</v>
      </c>
      <c r="W461" s="389">
        <f t="shared" si="35"/>
        <v>12000</v>
      </c>
      <c r="X461" s="321"/>
      <c r="Y461" s="321"/>
      <c r="Z461" s="321"/>
      <c r="AA461" s="321"/>
    </row>
    <row r="462" spans="1:27" s="322" customFormat="1" ht="87.75" customHeight="1">
      <c r="A462" s="238" t="s">
        <v>350</v>
      </c>
      <c r="B462" s="238" t="s">
        <v>200</v>
      </c>
      <c r="C462" s="238" t="s">
        <v>250</v>
      </c>
      <c r="D462" s="245">
        <v>1796</v>
      </c>
      <c r="E462" s="245">
        <v>1796</v>
      </c>
      <c r="F462" s="386" t="s">
        <v>3231</v>
      </c>
      <c r="G462" s="239">
        <v>45044</v>
      </c>
      <c r="H462" s="329" t="s">
        <v>5540</v>
      </c>
      <c r="I462" s="386" t="s">
        <v>5541</v>
      </c>
      <c r="J462" s="389">
        <v>1796</v>
      </c>
      <c r="K462" s="389"/>
      <c r="L462" s="389"/>
      <c r="M462" s="389"/>
      <c r="N462" s="389"/>
      <c r="O462" s="389">
        <v>1796</v>
      </c>
      <c r="P462" s="389" t="s">
        <v>5504</v>
      </c>
      <c r="Q462" s="389" t="s">
        <v>5504</v>
      </c>
      <c r="R462" s="389" t="s">
        <v>5504</v>
      </c>
      <c r="S462" s="389" t="s">
        <v>5504</v>
      </c>
      <c r="T462" s="389" t="s">
        <v>5504</v>
      </c>
      <c r="U462" s="389" t="s">
        <v>5504</v>
      </c>
      <c r="V462" s="389" t="s">
        <v>5504</v>
      </c>
      <c r="W462" s="389">
        <f t="shared" si="35"/>
        <v>1796</v>
      </c>
      <c r="X462" s="321"/>
      <c r="Y462" s="321"/>
      <c r="Z462" s="321"/>
      <c r="AA462" s="321"/>
    </row>
    <row r="463" spans="1:27" s="322" customFormat="1" ht="25.5">
      <c r="A463" s="238" t="s">
        <v>350</v>
      </c>
      <c r="B463" s="238" t="s">
        <v>209</v>
      </c>
      <c r="C463" s="238" t="s">
        <v>148</v>
      </c>
      <c r="D463" s="245">
        <v>832.5</v>
      </c>
      <c r="E463" s="245">
        <v>832.5</v>
      </c>
      <c r="F463" s="386" t="s">
        <v>3232</v>
      </c>
      <c r="G463" s="239">
        <v>45002</v>
      </c>
      <c r="H463" s="329" t="s">
        <v>3233</v>
      </c>
      <c r="I463" s="386" t="s">
        <v>3234</v>
      </c>
      <c r="J463" s="389">
        <v>832.5</v>
      </c>
      <c r="K463" s="389">
        <v>832.5</v>
      </c>
      <c r="L463" s="389" t="s">
        <v>5504</v>
      </c>
      <c r="M463" s="389" t="s">
        <v>5504</v>
      </c>
      <c r="N463" s="389" t="s">
        <v>5504</v>
      </c>
      <c r="O463" s="389" t="s">
        <v>5504</v>
      </c>
      <c r="P463" s="389" t="s">
        <v>5504</v>
      </c>
      <c r="Q463" s="389" t="s">
        <v>5504</v>
      </c>
      <c r="R463" s="389" t="s">
        <v>5504</v>
      </c>
      <c r="S463" s="389" t="s">
        <v>5504</v>
      </c>
      <c r="T463" s="389" t="s">
        <v>5504</v>
      </c>
      <c r="U463" s="389" t="s">
        <v>5504</v>
      </c>
      <c r="V463" s="389" t="s">
        <v>5504</v>
      </c>
      <c r="W463" s="389">
        <f t="shared" si="35"/>
        <v>832.5</v>
      </c>
      <c r="X463" s="321"/>
      <c r="Y463" s="321"/>
      <c r="Z463" s="321"/>
      <c r="AA463" s="321"/>
    </row>
    <row r="464" spans="1:27" s="322" customFormat="1" ht="25.5">
      <c r="A464" s="238" t="s">
        <v>350</v>
      </c>
      <c r="B464" s="238" t="s">
        <v>214</v>
      </c>
      <c r="C464" s="238" t="s">
        <v>140</v>
      </c>
      <c r="D464" s="245">
        <v>10720</v>
      </c>
      <c r="E464" s="245">
        <v>1120</v>
      </c>
      <c r="F464" s="386" t="s">
        <v>5542</v>
      </c>
      <c r="G464" s="239">
        <v>45024</v>
      </c>
      <c r="H464" s="329" t="s">
        <v>2565</v>
      </c>
      <c r="I464" s="386" t="s">
        <v>5543</v>
      </c>
      <c r="J464" s="389">
        <f>D464</f>
        <v>10720</v>
      </c>
      <c r="K464" s="389"/>
      <c r="L464" s="389"/>
      <c r="M464" s="389"/>
      <c r="N464" s="389"/>
      <c r="O464" s="389">
        <v>1120</v>
      </c>
      <c r="P464" s="389">
        <v>1200</v>
      </c>
      <c r="Q464" s="389">
        <v>1200</v>
      </c>
      <c r="R464" s="389">
        <v>1200</v>
      </c>
      <c r="S464" s="389">
        <v>1200</v>
      </c>
      <c r="T464" s="389">
        <v>1200</v>
      </c>
      <c r="U464" s="389">
        <v>1200</v>
      </c>
      <c r="V464" s="389">
        <f>1200*2</f>
        <v>2400</v>
      </c>
      <c r="W464" s="389">
        <f t="shared" si="35"/>
        <v>10720</v>
      </c>
      <c r="X464" s="321"/>
      <c r="Y464" s="321"/>
      <c r="Z464" s="321"/>
      <c r="AA464" s="321"/>
    </row>
    <row r="465" spans="1:27" s="322" customFormat="1" ht="25.5">
      <c r="A465" s="238" t="s">
        <v>350</v>
      </c>
      <c r="B465" s="238" t="s">
        <v>219</v>
      </c>
      <c r="C465" s="238" t="s">
        <v>140</v>
      </c>
      <c r="D465" s="245">
        <v>10720</v>
      </c>
      <c r="E465" s="245">
        <v>1120</v>
      </c>
      <c r="F465" s="386" t="s">
        <v>5544</v>
      </c>
      <c r="G465" s="239">
        <v>45024</v>
      </c>
      <c r="H465" s="329" t="s">
        <v>2565</v>
      </c>
      <c r="I465" s="386" t="s">
        <v>5545</v>
      </c>
      <c r="J465" s="389">
        <v>1120</v>
      </c>
      <c r="K465" s="389"/>
      <c r="L465" s="389"/>
      <c r="M465" s="389"/>
      <c r="N465" s="389"/>
      <c r="O465" s="389">
        <v>1120</v>
      </c>
      <c r="P465" s="389">
        <v>1200</v>
      </c>
      <c r="Q465" s="389">
        <v>1200</v>
      </c>
      <c r="R465" s="389">
        <v>1200</v>
      </c>
      <c r="S465" s="389">
        <v>1200</v>
      </c>
      <c r="T465" s="389">
        <v>1200</v>
      </c>
      <c r="U465" s="389">
        <v>1200</v>
      </c>
      <c r="V465" s="389">
        <v>2400</v>
      </c>
      <c r="W465" s="389">
        <f t="shared" si="35"/>
        <v>10720</v>
      </c>
      <c r="X465" s="321"/>
      <c r="Y465" s="321"/>
      <c r="Z465" s="321"/>
      <c r="AA465" s="321"/>
    </row>
    <row r="466" spans="1:27" s="322" customFormat="1" ht="63.75">
      <c r="A466" s="238" t="s">
        <v>350</v>
      </c>
      <c r="B466" s="238" t="s">
        <v>223</v>
      </c>
      <c r="C466" s="238" t="s">
        <v>136</v>
      </c>
      <c r="D466" s="245">
        <v>4999.96</v>
      </c>
      <c r="E466" s="245">
        <v>4999.96</v>
      </c>
      <c r="F466" s="386" t="s">
        <v>3235</v>
      </c>
      <c r="G466" s="239">
        <v>45033</v>
      </c>
      <c r="H466" s="329" t="s">
        <v>3184</v>
      </c>
      <c r="I466" s="386" t="s">
        <v>5546</v>
      </c>
      <c r="J466" s="389">
        <v>4999.96</v>
      </c>
      <c r="K466" s="389"/>
      <c r="L466" s="389"/>
      <c r="M466" s="389"/>
      <c r="N466" s="389"/>
      <c r="O466" s="389">
        <v>4999.96</v>
      </c>
      <c r="P466" s="389" t="s">
        <v>5504</v>
      </c>
      <c r="Q466" s="389" t="s">
        <v>5504</v>
      </c>
      <c r="R466" s="389" t="s">
        <v>5504</v>
      </c>
      <c r="S466" s="389" t="s">
        <v>5504</v>
      </c>
      <c r="T466" s="389" t="s">
        <v>5504</v>
      </c>
      <c r="U466" s="389" t="s">
        <v>5504</v>
      </c>
      <c r="V466" s="389" t="s">
        <v>5504</v>
      </c>
      <c r="W466" s="389">
        <f t="shared" si="35"/>
        <v>4999.96</v>
      </c>
      <c r="X466" s="321"/>
      <c r="Y466" s="321"/>
      <c r="Z466" s="321"/>
      <c r="AA466" s="321"/>
    </row>
    <row r="467" spans="1:27" ht="15.75" thickBot="1">
      <c r="A467" s="140"/>
      <c r="B467" s="140"/>
      <c r="C467" s="140"/>
      <c r="D467" s="177">
        <f t="shared" ref="D467:W467" si="36">SUM(D5:D466)</f>
        <v>14246379.270000011</v>
      </c>
      <c r="E467" s="177">
        <f t="shared" si="36"/>
        <v>4734184.29</v>
      </c>
      <c r="F467" s="177">
        <f t="shared" si="36"/>
        <v>0</v>
      </c>
      <c r="G467" s="177">
        <f t="shared" si="36"/>
        <v>15836543</v>
      </c>
      <c r="H467" s="177">
        <f t="shared" si="36"/>
        <v>2906440</v>
      </c>
      <c r="I467" s="177">
        <f t="shared" si="36"/>
        <v>0</v>
      </c>
      <c r="J467" s="177">
        <f t="shared" si="36"/>
        <v>13674775.175900012</v>
      </c>
      <c r="K467" s="177">
        <f t="shared" si="36"/>
        <v>208750.62399999998</v>
      </c>
      <c r="L467" s="177">
        <f t="shared" si="36"/>
        <v>414408.37983333337</v>
      </c>
      <c r="M467" s="177">
        <f t="shared" si="36"/>
        <v>1123789.9515000007</v>
      </c>
      <c r="N467" s="177">
        <f t="shared" si="36"/>
        <v>2017050.9375000002</v>
      </c>
      <c r="O467" s="177">
        <f t="shared" si="36"/>
        <v>970184.40150000027</v>
      </c>
      <c r="P467" s="177">
        <f t="shared" si="36"/>
        <v>1762471.0168571428</v>
      </c>
      <c r="Q467" s="177">
        <f t="shared" si="36"/>
        <v>3275601.3895238093</v>
      </c>
      <c r="R467" s="177">
        <f t="shared" si="36"/>
        <v>1049478.8095238095</v>
      </c>
      <c r="S467" s="177">
        <f t="shared" si="36"/>
        <v>792805.59952380985</v>
      </c>
      <c r="T467" s="177">
        <f t="shared" si="36"/>
        <v>915774.00952380989</v>
      </c>
      <c r="U467" s="177">
        <f t="shared" si="36"/>
        <v>751927.00952380954</v>
      </c>
      <c r="V467" s="177">
        <f t="shared" si="36"/>
        <v>853886.62952380953</v>
      </c>
      <c r="W467" s="177">
        <f t="shared" si="36"/>
        <v>14136128.758333342</v>
      </c>
      <c r="X467" s="222"/>
      <c r="Y467" s="222"/>
    </row>
    <row r="468" spans="1:27" ht="15.75" thickTop="1">
      <c r="A468" s="128"/>
      <c r="B468" s="128"/>
      <c r="C468" s="128"/>
      <c r="D468" s="164"/>
      <c r="E468" s="164"/>
      <c r="F468" s="128"/>
      <c r="G468" s="128"/>
      <c r="H468" s="128"/>
      <c r="I468" s="128"/>
      <c r="J468" s="164"/>
      <c r="K468" s="203"/>
      <c r="L468" s="164"/>
      <c r="M468" s="164"/>
      <c r="N468" s="164"/>
      <c r="O468" s="164"/>
      <c r="P468" s="164"/>
      <c r="Q468" s="164"/>
      <c r="R468" s="164"/>
      <c r="S468" s="164"/>
      <c r="T468" s="164"/>
      <c r="U468" s="164"/>
      <c r="V468" s="164"/>
      <c r="W468" s="164"/>
      <c r="X468" s="222"/>
      <c r="Y468" s="222"/>
    </row>
    <row r="469" spans="1:27">
      <c r="A469" s="128"/>
      <c r="B469" s="128"/>
      <c r="C469" s="128"/>
      <c r="D469" s="164"/>
      <c r="E469" s="164"/>
      <c r="F469" s="128"/>
      <c r="G469" s="128"/>
      <c r="H469" s="128"/>
      <c r="I469" s="128"/>
      <c r="J469" s="164"/>
      <c r="K469" s="203"/>
      <c r="L469" s="164"/>
      <c r="M469" s="164"/>
      <c r="N469" s="164"/>
      <c r="O469" s="164"/>
      <c r="P469" s="164"/>
      <c r="Q469" s="164"/>
      <c r="R469" s="164"/>
      <c r="S469" s="164"/>
      <c r="T469" s="164"/>
      <c r="U469" s="164"/>
      <c r="V469" s="164"/>
      <c r="W469" s="164"/>
      <c r="X469" s="222"/>
      <c r="Y469" s="222"/>
    </row>
    <row r="470" spans="1:27">
      <c r="A470" s="128"/>
      <c r="B470" s="128"/>
      <c r="C470" s="128"/>
      <c r="D470" s="164"/>
      <c r="E470" s="164"/>
      <c r="F470" s="128"/>
      <c r="G470" s="128"/>
      <c r="H470" s="128"/>
      <c r="I470" s="128"/>
      <c r="J470" s="164"/>
      <c r="K470" s="203"/>
      <c r="L470" s="164"/>
      <c r="M470" s="164"/>
      <c r="N470" s="164"/>
      <c r="O470" s="164"/>
      <c r="P470" s="164"/>
      <c r="Q470" s="164"/>
      <c r="R470" s="164"/>
      <c r="S470" s="164"/>
      <c r="T470" s="164"/>
      <c r="U470" s="164"/>
      <c r="V470" s="164"/>
      <c r="W470" s="164"/>
      <c r="X470" s="222"/>
      <c r="Y470" s="222"/>
    </row>
  </sheetData>
  <mergeCells count="215">
    <mergeCell ref="A457:A458"/>
    <mergeCell ref="B457:B458"/>
    <mergeCell ref="C457:C458"/>
    <mergeCell ref="D457:D458"/>
    <mergeCell ref="E457:E458"/>
    <mergeCell ref="A436:A437"/>
    <mergeCell ref="B436:B437"/>
    <mergeCell ref="C436:C437"/>
    <mergeCell ref="D436:D437"/>
    <mergeCell ref="E436:E437"/>
    <mergeCell ref="A439:A441"/>
    <mergeCell ref="B439:B441"/>
    <mergeCell ref="C439:C441"/>
    <mergeCell ref="D439:D441"/>
    <mergeCell ref="E439:E441"/>
    <mergeCell ref="A443:A451"/>
    <mergeCell ref="B443:B451"/>
    <mergeCell ref="C443:C451"/>
    <mergeCell ref="D443:D451"/>
    <mergeCell ref="E443:E451"/>
    <mergeCell ref="A432:A433"/>
    <mergeCell ref="A454:A456"/>
    <mergeCell ref="B454:B456"/>
    <mergeCell ref="C454:C456"/>
    <mergeCell ref="D454:D456"/>
    <mergeCell ref="E454:E456"/>
    <mergeCell ref="D163:D168"/>
    <mergeCell ref="E163:E168"/>
    <mergeCell ref="A169:A185"/>
    <mergeCell ref="B169:B185"/>
    <mergeCell ref="C169:C185"/>
    <mergeCell ref="D169:D185"/>
    <mergeCell ref="B432:B433"/>
    <mergeCell ref="C432:C433"/>
    <mergeCell ref="D432:D433"/>
    <mergeCell ref="E432:E433"/>
    <mergeCell ref="A242:A243"/>
    <mergeCell ref="B242:B243"/>
    <mergeCell ref="C242:C243"/>
    <mergeCell ref="D242:D243"/>
    <mergeCell ref="E242:E243"/>
    <mergeCell ref="A367:A399"/>
    <mergeCell ref="B367:B399"/>
    <mergeCell ref="C367:C399"/>
    <mergeCell ref="D367:D399"/>
    <mergeCell ref="E367:E399"/>
    <mergeCell ref="A121:A122"/>
    <mergeCell ref="B121:B122"/>
    <mergeCell ref="C121:C122"/>
    <mergeCell ref="D121:D122"/>
    <mergeCell ref="E121:E122"/>
    <mergeCell ref="A123:A124"/>
    <mergeCell ref="B123:B124"/>
    <mergeCell ref="C123:C124"/>
    <mergeCell ref="D123:D124"/>
    <mergeCell ref="E123:E124"/>
    <mergeCell ref="E169:E185"/>
    <mergeCell ref="A187:A188"/>
    <mergeCell ref="B187:B188"/>
    <mergeCell ref="C187:C188"/>
    <mergeCell ref="D187:D188"/>
    <mergeCell ref="E187:E188"/>
    <mergeCell ref="A125:A126"/>
    <mergeCell ref="B125:B126"/>
    <mergeCell ref="C125:C126"/>
    <mergeCell ref="D125:D126"/>
    <mergeCell ref="E125:E126"/>
    <mergeCell ref="A129:A131"/>
    <mergeCell ref="V97:V101"/>
    <mergeCell ref="W97:W101"/>
    <mergeCell ref="P107:P110"/>
    <mergeCell ref="Q107:Q110"/>
    <mergeCell ref="R107:R110"/>
    <mergeCell ref="S107:S110"/>
    <mergeCell ref="T107:T110"/>
    <mergeCell ref="U107:U110"/>
    <mergeCell ref="V107:V110"/>
    <mergeCell ref="W107:W110"/>
    <mergeCell ref="P94:P95"/>
    <mergeCell ref="Q94:Q95"/>
    <mergeCell ref="R94:R95"/>
    <mergeCell ref="S94:S95"/>
    <mergeCell ref="T94:T95"/>
    <mergeCell ref="U94:U95"/>
    <mergeCell ref="V94:V95"/>
    <mergeCell ref="W94:W95"/>
    <mergeCell ref="A97:A101"/>
    <mergeCell ref="B97:B101"/>
    <mergeCell ref="C97:C101"/>
    <mergeCell ref="D97:D101"/>
    <mergeCell ref="E97:E101"/>
    <mergeCell ref="K97:K101"/>
    <mergeCell ref="L97:L101"/>
    <mergeCell ref="M97:M101"/>
    <mergeCell ref="N97:N101"/>
    <mergeCell ref="O97:O101"/>
    <mergeCell ref="P97:P101"/>
    <mergeCell ref="Q97:Q101"/>
    <mergeCell ref="R97:R101"/>
    <mergeCell ref="S97:S101"/>
    <mergeCell ref="T97:T101"/>
    <mergeCell ref="U97:U101"/>
    <mergeCell ref="V84:V86"/>
    <mergeCell ref="W84:W86"/>
    <mergeCell ref="F87:F88"/>
    <mergeCell ref="G87:G88"/>
    <mergeCell ref="H87:H88"/>
    <mergeCell ref="I87:I88"/>
    <mergeCell ref="J87:J88"/>
    <mergeCell ref="C89:C90"/>
    <mergeCell ref="F90:F91"/>
    <mergeCell ref="G90:G91"/>
    <mergeCell ref="H90:H91"/>
    <mergeCell ref="I90:I91"/>
    <mergeCell ref="M84:M86"/>
    <mergeCell ref="N84:N86"/>
    <mergeCell ref="O84:O86"/>
    <mergeCell ref="P84:P86"/>
    <mergeCell ref="Q84:Q86"/>
    <mergeCell ref="R84:R86"/>
    <mergeCell ref="S84:S86"/>
    <mergeCell ref="T84:T86"/>
    <mergeCell ref="U84:U86"/>
    <mergeCell ref="J84:J86"/>
    <mergeCell ref="K84:K86"/>
    <mergeCell ref="L84:L86"/>
    <mergeCell ref="W73:W75"/>
    <mergeCell ref="A80:A82"/>
    <mergeCell ref="B80:B82"/>
    <mergeCell ref="C80:C82"/>
    <mergeCell ref="D80:D82"/>
    <mergeCell ref="E80:E82"/>
    <mergeCell ref="K80:K82"/>
    <mergeCell ref="L80:L82"/>
    <mergeCell ref="M80:M82"/>
    <mergeCell ref="N80:N82"/>
    <mergeCell ref="O80:O82"/>
    <mergeCell ref="W80:W82"/>
    <mergeCell ref="D24:D30"/>
    <mergeCell ref="E24:E30"/>
    <mergeCell ref="D55:D56"/>
    <mergeCell ref="E55:E56"/>
    <mergeCell ref="E59:E60"/>
    <mergeCell ref="D73:D75"/>
    <mergeCell ref="E73:E75"/>
    <mergeCell ref="D59:D60"/>
    <mergeCell ref="A70:A71"/>
    <mergeCell ref="D31:D33"/>
    <mergeCell ref="E31:E33"/>
    <mergeCell ref="D35:D37"/>
    <mergeCell ref="E35:E37"/>
    <mergeCell ref="D38:D40"/>
    <mergeCell ref="E38:E40"/>
    <mergeCell ref="D70:D71"/>
    <mergeCell ref="E70:E71"/>
    <mergeCell ref="A1:S1"/>
    <mergeCell ref="B2:E2"/>
    <mergeCell ref="K3:W3"/>
    <mergeCell ref="D5:D6"/>
    <mergeCell ref="E5:E6"/>
    <mergeCell ref="D8:D9"/>
    <mergeCell ref="E8:E9"/>
    <mergeCell ref="D18:D19"/>
    <mergeCell ref="E18:E19"/>
    <mergeCell ref="F84:F86"/>
    <mergeCell ref="G84:G86"/>
    <mergeCell ref="H84:H86"/>
    <mergeCell ref="I84:I86"/>
    <mergeCell ref="B107:B110"/>
    <mergeCell ref="C107:C110"/>
    <mergeCell ref="D107:D110"/>
    <mergeCell ref="E107:E110"/>
    <mergeCell ref="O107:O110"/>
    <mergeCell ref="B94:B95"/>
    <mergeCell ref="C94:C95"/>
    <mergeCell ref="D94:D95"/>
    <mergeCell ref="E94:E95"/>
    <mergeCell ref="L94:L95"/>
    <mergeCell ref="M94:M95"/>
    <mergeCell ref="N94:N95"/>
    <mergeCell ref="O94:O95"/>
    <mergeCell ref="A426:A427"/>
    <mergeCell ref="B426:B427"/>
    <mergeCell ref="C426:C427"/>
    <mergeCell ref="D426:D427"/>
    <mergeCell ref="E426:E427"/>
    <mergeCell ref="A430:A431"/>
    <mergeCell ref="B430:B431"/>
    <mergeCell ref="C430:C431"/>
    <mergeCell ref="D430:D431"/>
    <mergeCell ref="E430:E431"/>
    <mergeCell ref="A118:A119"/>
    <mergeCell ref="B118:B119"/>
    <mergeCell ref="C118:C119"/>
    <mergeCell ref="D118:D119"/>
    <mergeCell ref="E118:E119"/>
    <mergeCell ref="B70:B71"/>
    <mergeCell ref="C70:C71"/>
    <mergeCell ref="A73:A75"/>
    <mergeCell ref="B73:B75"/>
    <mergeCell ref="C73:C75"/>
    <mergeCell ref="A107:A110"/>
    <mergeCell ref="A94:A95"/>
    <mergeCell ref="A163:A168"/>
    <mergeCell ref="B163:B168"/>
    <mergeCell ref="C163:C168"/>
    <mergeCell ref="B129:B131"/>
    <mergeCell ref="C129:C131"/>
    <mergeCell ref="D129:D131"/>
    <mergeCell ref="E129:E131"/>
    <mergeCell ref="C133:C162"/>
    <mergeCell ref="D133:D162"/>
    <mergeCell ref="E133:E162"/>
    <mergeCell ref="A133:A162"/>
    <mergeCell ref="B133:B162"/>
  </mergeCells>
  <pageMargins left="0.7" right="0.7"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W1031"/>
  <sheetViews>
    <sheetView zoomScale="80" zoomScaleNormal="80" workbookViewId="0">
      <selection activeCell="A2" sqref="A2:XFD2"/>
    </sheetView>
  </sheetViews>
  <sheetFormatPr baseColWidth="10" defaultColWidth="14.42578125" defaultRowHeight="15"/>
  <cols>
    <col min="1" max="3" width="32.7109375" style="114" customWidth="1"/>
    <col min="4" max="5" width="20.7109375" style="119" customWidth="1"/>
    <col min="6" max="6" width="43" style="114" bestFit="1" customWidth="1"/>
    <col min="7" max="7" width="13.140625" style="114" customWidth="1"/>
    <col min="8" max="8" width="11.5703125" style="114" bestFit="1" customWidth="1"/>
    <col min="9" max="9" width="40.28515625" style="114" customWidth="1"/>
    <col min="10" max="10" width="14.5703125" style="430" bestFit="1" customWidth="1"/>
    <col min="11" max="11" width="10.85546875" style="119" bestFit="1" customWidth="1"/>
    <col min="12" max="14" width="12" style="119" bestFit="1" customWidth="1"/>
    <col min="15" max="16" width="10.85546875" style="119" bestFit="1" customWidth="1"/>
    <col min="17" max="17" width="12" style="119" bestFit="1" customWidth="1"/>
    <col min="18" max="18" width="10.85546875" style="119" bestFit="1" customWidth="1"/>
    <col min="19" max="19" width="12.42578125" style="119" bestFit="1" customWidth="1"/>
    <col min="20" max="20" width="10.85546875" style="119" bestFit="1" customWidth="1"/>
    <col min="21" max="21" width="12.28515625" style="119" bestFit="1" customWidth="1"/>
    <col min="22" max="22" width="12" style="119" bestFit="1" customWidth="1"/>
    <col min="23" max="23" width="13.5703125" style="119" bestFit="1" customWidth="1"/>
    <col min="24" max="16384" width="14.42578125" style="114"/>
  </cols>
  <sheetData>
    <row r="1" spans="1:23" s="655" customFormat="1" ht="50.1" customHeight="1">
      <c r="A1" s="748" t="s">
        <v>2143</v>
      </c>
      <c r="B1" s="789"/>
      <c r="C1" s="789"/>
      <c r="D1" s="789"/>
      <c r="E1" s="789"/>
      <c r="F1" s="789"/>
      <c r="G1" s="789"/>
      <c r="H1" s="789"/>
      <c r="I1" s="789"/>
      <c r="J1" s="789"/>
      <c r="K1" s="789"/>
      <c r="L1" s="789"/>
      <c r="M1" s="789"/>
      <c r="N1" s="789"/>
      <c r="O1" s="789"/>
      <c r="P1" s="789"/>
      <c r="Q1" s="789"/>
      <c r="R1" s="789"/>
      <c r="S1" s="789"/>
      <c r="T1" s="652"/>
      <c r="U1" s="652"/>
      <c r="V1" s="652"/>
      <c r="W1" s="652"/>
    </row>
    <row r="2" spans="1:23" ht="32.1" customHeight="1">
      <c r="A2" s="83" t="s">
        <v>2144</v>
      </c>
      <c r="B2" s="83" t="s">
        <v>3236</v>
      </c>
      <c r="C2" s="83"/>
      <c r="D2" s="103"/>
      <c r="E2" s="103"/>
      <c r="F2" s="83"/>
      <c r="G2" s="83"/>
      <c r="H2" s="83"/>
      <c r="I2" s="83"/>
      <c r="J2" s="421"/>
      <c r="K2" s="103"/>
      <c r="L2" s="103"/>
      <c r="M2" s="103"/>
      <c r="N2" s="103"/>
      <c r="O2" s="103"/>
      <c r="P2" s="103"/>
      <c r="Q2" s="103"/>
      <c r="R2" s="103"/>
      <c r="S2" s="103"/>
      <c r="T2" s="106"/>
      <c r="U2" s="106"/>
      <c r="V2" s="106"/>
      <c r="W2" s="106"/>
    </row>
    <row r="3" spans="1:23" ht="60">
      <c r="A3" s="73" t="s">
        <v>2145</v>
      </c>
      <c r="B3" s="73" t="s">
        <v>2146</v>
      </c>
      <c r="C3" s="73" t="s">
        <v>2147</v>
      </c>
      <c r="D3" s="104" t="s">
        <v>2148</v>
      </c>
      <c r="E3" s="104" t="s">
        <v>2149</v>
      </c>
      <c r="F3" s="74" t="s">
        <v>2150</v>
      </c>
      <c r="G3" s="74" t="s">
        <v>2151</v>
      </c>
      <c r="H3" s="74" t="s">
        <v>2152</v>
      </c>
      <c r="I3" s="74" t="s">
        <v>2153</v>
      </c>
      <c r="J3" s="422" t="s">
        <v>2154</v>
      </c>
      <c r="K3" s="733" t="s">
        <v>2155</v>
      </c>
      <c r="L3" s="734"/>
      <c r="M3" s="734"/>
      <c r="N3" s="734"/>
      <c r="O3" s="734"/>
      <c r="P3" s="734"/>
      <c r="Q3" s="734"/>
      <c r="R3" s="734"/>
      <c r="S3" s="734"/>
      <c r="T3" s="734"/>
      <c r="U3" s="734"/>
      <c r="V3" s="734"/>
      <c r="W3" s="795"/>
    </row>
    <row r="4" spans="1:23">
      <c r="A4" s="186"/>
      <c r="B4" s="186"/>
      <c r="C4" s="186"/>
      <c r="D4" s="187"/>
      <c r="E4" s="187"/>
      <c r="F4" s="188"/>
      <c r="G4" s="188"/>
      <c r="H4" s="188"/>
      <c r="I4" s="188"/>
      <c r="J4" s="423"/>
      <c r="K4" s="192" t="s">
        <v>2156</v>
      </c>
      <c r="L4" s="192" t="s">
        <v>2157</v>
      </c>
      <c r="M4" s="192" t="s">
        <v>2158</v>
      </c>
      <c r="N4" s="192" t="s">
        <v>2159</v>
      </c>
      <c r="O4" s="192" t="s">
        <v>2160</v>
      </c>
      <c r="P4" s="193" t="s">
        <v>2161</v>
      </c>
      <c r="Q4" s="193" t="s">
        <v>2162</v>
      </c>
      <c r="R4" s="193" t="s">
        <v>2163</v>
      </c>
      <c r="S4" s="193" t="s">
        <v>2164</v>
      </c>
      <c r="T4" s="193" t="s">
        <v>2165</v>
      </c>
      <c r="U4" s="193" t="s">
        <v>2166</v>
      </c>
      <c r="V4" s="193" t="s">
        <v>2167</v>
      </c>
      <c r="W4" s="424" t="s">
        <v>2168</v>
      </c>
    </row>
    <row r="5" spans="1:23" s="332" customFormat="1" ht="25.5">
      <c r="A5" s="286" t="s">
        <v>655</v>
      </c>
      <c r="B5" s="286" t="s">
        <v>68</v>
      </c>
      <c r="C5" s="330" t="s">
        <v>70</v>
      </c>
      <c r="D5" s="331">
        <v>5686</v>
      </c>
      <c r="E5" s="331">
        <v>2365.09</v>
      </c>
      <c r="F5" s="477">
        <v>2000076977</v>
      </c>
      <c r="G5" s="333">
        <v>44936</v>
      </c>
      <c r="H5" s="333">
        <v>45291</v>
      </c>
      <c r="I5" s="477" t="s">
        <v>3237</v>
      </c>
      <c r="J5" s="396">
        <v>5686</v>
      </c>
      <c r="K5" s="396">
        <v>639.38</v>
      </c>
      <c r="L5" s="396">
        <v>9.42</v>
      </c>
      <c r="M5" s="396">
        <v>627.79999999999995</v>
      </c>
      <c r="N5" s="396">
        <v>617.24</v>
      </c>
      <c r="O5" s="396">
        <v>471.25</v>
      </c>
      <c r="P5" s="396">
        <v>386.33</v>
      </c>
      <c r="Q5" s="396">
        <v>408.22</v>
      </c>
      <c r="R5" s="396">
        <v>392.99</v>
      </c>
      <c r="S5" s="396">
        <v>803.57</v>
      </c>
      <c r="T5" s="396">
        <v>15.39</v>
      </c>
      <c r="U5" s="396">
        <v>500</v>
      </c>
      <c r="V5" s="396">
        <v>814.41</v>
      </c>
      <c r="W5" s="331">
        <f t="shared" ref="W5:W60" si="0">SUM(K5:V5)</f>
        <v>5686</v>
      </c>
    </row>
    <row r="6" spans="1:23" s="332" customFormat="1" ht="25.5">
      <c r="A6" s="286" t="s">
        <v>655</v>
      </c>
      <c r="B6" s="286" t="s">
        <v>68</v>
      </c>
      <c r="C6" s="290" t="s">
        <v>72</v>
      </c>
      <c r="D6" s="331">
        <v>18543.669999999998</v>
      </c>
      <c r="E6" s="331">
        <v>7320.28</v>
      </c>
      <c r="F6" s="477">
        <v>2000076976</v>
      </c>
      <c r="G6" s="333">
        <v>44936</v>
      </c>
      <c r="H6" s="333">
        <v>45291</v>
      </c>
      <c r="I6" s="477" t="s">
        <v>3238</v>
      </c>
      <c r="J6" s="396">
        <v>18543.669999999998</v>
      </c>
      <c r="K6" s="425">
        <v>166.99</v>
      </c>
      <c r="L6" s="425">
        <v>2715.9</v>
      </c>
      <c r="M6" s="425">
        <v>1393.33</v>
      </c>
      <c r="N6" s="425">
        <v>1558.76</v>
      </c>
      <c r="O6" s="425">
        <v>1485.3</v>
      </c>
      <c r="P6" s="425">
        <v>1343.91</v>
      </c>
      <c r="Q6" s="425">
        <v>1225</v>
      </c>
      <c r="R6" s="425">
        <v>1402.56</v>
      </c>
      <c r="S6" s="425">
        <v>1247.52</v>
      </c>
      <c r="T6" s="425">
        <v>47.72</v>
      </c>
      <c r="U6" s="425">
        <v>1500</v>
      </c>
      <c r="V6" s="425">
        <v>4456.68</v>
      </c>
      <c r="W6" s="331">
        <f t="shared" si="0"/>
        <v>18543.669999999998</v>
      </c>
    </row>
    <row r="7" spans="1:23" s="332" customFormat="1" ht="25.5">
      <c r="A7" s="286" t="s">
        <v>655</v>
      </c>
      <c r="B7" s="286" t="s">
        <v>68</v>
      </c>
      <c r="C7" s="768" t="s">
        <v>74</v>
      </c>
      <c r="D7" s="796">
        <v>9125</v>
      </c>
      <c r="E7" s="796">
        <v>1334.75</v>
      </c>
      <c r="F7" s="477">
        <v>2000077078</v>
      </c>
      <c r="G7" s="333">
        <v>44937</v>
      </c>
      <c r="H7" s="333">
        <v>45291</v>
      </c>
      <c r="I7" s="477" t="s">
        <v>3239</v>
      </c>
      <c r="J7" s="396">
        <v>6000</v>
      </c>
      <c r="K7" s="425">
        <v>267.48</v>
      </c>
      <c r="L7" s="425">
        <v>267.48</v>
      </c>
      <c r="M7" s="425">
        <v>268.2</v>
      </c>
      <c r="N7" s="425">
        <v>265.18</v>
      </c>
      <c r="O7" s="425">
        <v>266.41000000000003</v>
      </c>
      <c r="P7" s="425">
        <v>262.74</v>
      </c>
      <c r="Q7" s="425">
        <v>275.82</v>
      </c>
      <c r="R7" s="425">
        <v>269.68</v>
      </c>
      <c r="S7" s="425">
        <v>262.01</v>
      </c>
      <c r="T7" s="425">
        <v>248.86</v>
      </c>
      <c r="U7" s="425">
        <v>450</v>
      </c>
      <c r="V7" s="425">
        <v>2896.14</v>
      </c>
      <c r="W7" s="331">
        <f t="shared" si="0"/>
        <v>6000</v>
      </c>
    </row>
    <row r="8" spans="1:23" s="332" customFormat="1" ht="25.5">
      <c r="A8" s="286" t="s">
        <v>655</v>
      </c>
      <c r="B8" s="286" t="s">
        <v>68</v>
      </c>
      <c r="C8" s="768"/>
      <c r="D8" s="796"/>
      <c r="E8" s="796"/>
      <c r="F8" s="477" t="s">
        <v>3240</v>
      </c>
      <c r="G8" s="333">
        <v>44937</v>
      </c>
      <c r="H8" s="333">
        <v>45291</v>
      </c>
      <c r="I8" s="477" t="s">
        <v>3241</v>
      </c>
      <c r="J8" s="396">
        <v>3125</v>
      </c>
      <c r="K8" s="426"/>
      <c r="L8" s="426"/>
      <c r="M8" s="426"/>
      <c r="N8" s="426"/>
      <c r="O8" s="426"/>
      <c r="P8" s="425">
        <v>260.42</v>
      </c>
      <c r="Q8" s="425">
        <v>520.84</v>
      </c>
      <c r="R8" s="425">
        <v>520.84</v>
      </c>
      <c r="S8" s="425">
        <v>520.84</v>
      </c>
      <c r="T8" s="425">
        <v>520.84</v>
      </c>
      <c r="U8" s="425">
        <v>520.84</v>
      </c>
      <c r="V8" s="425">
        <v>260.38</v>
      </c>
      <c r="W8" s="331">
        <f t="shared" si="0"/>
        <v>3125.0000000000005</v>
      </c>
    </row>
    <row r="9" spans="1:23" s="332" customFormat="1" ht="76.5">
      <c r="A9" s="286" t="s">
        <v>655</v>
      </c>
      <c r="B9" s="286" t="s">
        <v>68</v>
      </c>
      <c r="C9" s="768" t="s">
        <v>427</v>
      </c>
      <c r="D9" s="796">
        <v>272706.40000000002</v>
      </c>
      <c r="E9" s="796">
        <v>12907.8</v>
      </c>
      <c r="F9" s="477" t="s">
        <v>3242</v>
      </c>
      <c r="G9" s="333">
        <v>44557</v>
      </c>
      <c r="H9" s="333">
        <v>44922</v>
      </c>
      <c r="I9" s="477" t="s">
        <v>3243</v>
      </c>
      <c r="J9" s="396">
        <v>272606.40000000002</v>
      </c>
      <c r="K9" s="425" t="s">
        <v>2182</v>
      </c>
      <c r="L9" s="425">
        <v>6311.1</v>
      </c>
      <c r="M9" s="425" t="s">
        <v>2182</v>
      </c>
      <c r="N9" s="425">
        <v>6596.7</v>
      </c>
      <c r="O9" s="425" t="s">
        <v>2182</v>
      </c>
      <c r="P9" s="425">
        <v>15000</v>
      </c>
      <c r="Q9" s="425">
        <v>15000</v>
      </c>
      <c r="R9" s="425">
        <v>15000</v>
      </c>
      <c r="S9" s="425">
        <v>15000</v>
      </c>
      <c r="T9" s="425">
        <v>15000</v>
      </c>
      <c r="U9" s="425">
        <v>15000</v>
      </c>
      <c r="V9" s="425">
        <v>169698.6</v>
      </c>
      <c r="W9" s="331">
        <f t="shared" si="0"/>
        <v>272606.40000000002</v>
      </c>
    </row>
    <row r="10" spans="1:23" s="332" customFormat="1" ht="25.5">
      <c r="A10" s="286" t="s">
        <v>655</v>
      </c>
      <c r="B10" s="286" t="s">
        <v>68</v>
      </c>
      <c r="C10" s="768"/>
      <c r="D10" s="796"/>
      <c r="E10" s="796"/>
      <c r="F10" s="477">
        <v>2000077077</v>
      </c>
      <c r="G10" s="333">
        <v>44937</v>
      </c>
      <c r="H10" s="333">
        <v>45291</v>
      </c>
      <c r="I10" s="477" t="s">
        <v>2674</v>
      </c>
      <c r="J10" s="396">
        <v>100</v>
      </c>
      <c r="K10" s="425" t="s">
        <v>2182</v>
      </c>
      <c r="L10" s="425" t="s">
        <v>2182</v>
      </c>
      <c r="M10" s="425" t="s">
        <v>2182</v>
      </c>
      <c r="N10" s="425" t="s">
        <v>2182</v>
      </c>
      <c r="O10" s="425" t="s">
        <v>2182</v>
      </c>
      <c r="P10" s="425" t="s">
        <v>2182</v>
      </c>
      <c r="Q10" s="425" t="s">
        <v>2182</v>
      </c>
      <c r="R10" s="425">
        <v>100</v>
      </c>
      <c r="S10" s="425" t="s">
        <v>2182</v>
      </c>
      <c r="T10" s="425" t="s">
        <v>2182</v>
      </c>
      <c r="U10" s="425" t="s">
        <v>2182</v>
      </c>
      <c r="V10" s="425" t="s">
        <v>2182</v>
      </c>
      <c r="W10" s="331">
        <f t="shared" si="0"/>
        <v>100</v>
      </c>
    </row>
    <row r="11" spans="1:23" s="332" customFormat="1" ht="38.25">
      <c r="A11" s="286" t="s">
        <v>655</v>
      </c>
      <c r="B11" s="286" t="s">
        <v>68</v>
      </c>
      <c r="C11" s="768" t="s">
        <v>76</v>
      </c>
      <c r="D11" s="796">
        <v>78199.92</v>
      </c>
      <c r="E11" s="796">
        <v>19963.86</v>
      </c>
      <c r="F11" s="477" t="s">
        <v>3244</v>
      </c>
      <c r="G11" s="333">
        <v>44156</v>
      </c>
      <c r="H11" s="333">
        <v>45251</v>
      </c>
      <c r="I11" s="477" t="s">
        <v>3245</v>
      </c>
      <c r="J11" s="396">
        <v>6329.96</v>
      </c>
      <c r="K11" s="425" t="s">
        <v>2182</v>
      </c>
      <c r="L11" s="425" t="s">
        <v>2182</v>
      </c>
      <c r="M11" s="425" t="s">
        <v>2182</v>
      </c>
      <c r="N11" s="425" t="s">
        <v>2182</v>
      </c>
      <c r="O11" s="425" t="s">
        <v>2182</v>
      </c>
      <c r="P11" s="425">
        <v>6329.96</v>
      </c>
      <c r="Q11" s="425" t="s">
        <v>2182</v>
      </c>
      <c r="R11" s="425" t="s">
        <v>2182</v>
      </c>
      <c r="S11" s="425" t="s">
        <v>2182</v>
      </c>
      <c r="T11" s="425" t="s">
        <v>2182</v>
      </c>
      <c r="U11" s="425" t="s">
        <v>2182</v>
      </c>
      <c r="V11" s="425" t="s">
        <v>2182</v>
      </c>
      <c r="W11" s="331">
        <f t="shared" si="0"/>
        <v>6329.96</v>
      </c>
    </row>
    <row r="12" spans="1:23" s="332" customFormat="1" ht="38.25">
      <c r="A12" s="286" t="s">
        <v>655</v>
      </c>
      <c r="B12" s="286" t="s">
        <v>68</v>
      </c>
      <c r="C12" s="768"/>
      <c r="D12" s="796"/>
      <c r="E12" s="796"/>
      <c r="F12" s="477" t="s">
        <v>3246</v>
      </c>
      <c r="G12" s="333">
        <v>44886</v>
      </c>
      <c r="H12" s="333">
        <v>45251</v>
      </c>
      <c r="I12" s="477" t="s">
        <v>3245</v>
      </c>
      <c r="J12" s="396">
        <v>71869.960000000006</v>
      </c>
      <c r="K12" s="425" t="s">
        <v>2182</v>
      </c>
      <c r="L12" s="425" t="s">
        <v>2182</v>
      </c>
      <c r="M12" s="425">
        <v>13974.7</v>
      </c>
      <c r="N12" s="425">
        <v>5989.16</v>
      </c>
      <c r="O12" s="425" t="s">
        <v>2182</v>
      </c>
      <c r="P12" s="425">
        <v>11978.32</v>
      </c>
      <c r="Q12" s="425">
        <v>5989.16</v>
      </c>
      <c r="R12" s="425">
        <v>5989.16</v>
      </c>
      <c r="S12" s="425">
        <v>5989.16</v>
      </c>
      <c r="T12" s="425">
        <v>5989.16</v>
      </c>
      <c r="U12" s="425">
        <v>5989.16</v>
      </c>
      <c r="V12" s="425">
        <v>9981.98</v>
      </c>
      <c r="W12" s="331">
        <f t="shared" si="0"/>
        <v>71869.960000000006</v>
      </c>
    </row>
    <row r="13" spans="1:23" s="332" customFormat="1" ht="25.5">
      <c r="A13" s="286" t="s">
        <v>655</v>
      </c>
      <c r="B13" s="286" t="s">
        <v>68</v>
      </c>
      <c r="C13" s="290" t="s">
        <v>78</v>
      </c>
      <c r="D13" s="331">
        <v>100</v>
      </c>
      <c r="E13" s="331">
        <v>100</v>
      </c>
      <c r="F13" s="477">
        <v>2000077077</v>
      </c>
      <c r="G13" s="333">
        <v>44937</v>
      </c>
      <c r="H13" s="333">
        <v>45291</v>
      </c>
      <c r="I13" s="477" t="s">
        <v>2674</v>
      </c>
      <c r="J13" s="396">
        <v>100</v>
      </c>
      <c r="K13" s="425" t="s">
        <v>2182</v>
      </c>
      <c r="L13" s="425" t="s">
        <v>2182</v>
      </c>
      <c r="M13" s="425" t="s">
        <v>2182</v>
      </c>
      <c r="N13" s="425" t="s">
        <v>2182</v>
      </c>
      <c r="O13" s="425">
        <v>100</v>
      </c>
      <c r="P13" s="425" t="s">
        <v>2182</v>
      </c>
      <c r="Q13" s="425" t="s">
        <v>2182</v>
      </c>
      <c r="R13" s="425" t="s">
        <v>2182</v>
      </c>
      <c r="S13" s="425" t="s">
        <v>2182</v>
      </c>
      <c r="T13" s="425" t="s">
        <v>2182</v>
      </c>
      <c r="U13" s="425" t="s">
        <v>2182</v>
      </c>
      <c r="V13" s="425" t="s">
        <v>2182</v>
      </c>
      <c r="W13" s="331">
        <f t="shared" si="0"/>
        <v>100</v>
      </c>
    </row>
    <row r="14" spans="1:23" s="332" customFormat="1" ht="51">
      <c r="A14" s="286" t="s">
        <v>655</v>
      </c>
      <c r="B14" s="286" t="s">
        <v>68</v>
      </c>
      <c r="C14" s="290" t="s">
        <v>82</v>
      </c>
      <c r="D14" s="331">
        <v>117055.9</v>
      </c>
      <c r="E14" s="331">
        <v>69127.5</v>
      </c>
      <c r="F14" s="477" t="s">
        <v>3247</v>
      </c>
      <c r="G14" s="333">
        <v>44788</v>
      </c>
      <c r="H14" s="333">
        <v>45153</v>
      </c>
      <c r="I14" s="477" t="s">
        <v>3248</v>
      </c>
      <c r="J14" s="396">
        <v>165906</v>
      </c>
      <c r="K14" s="425">
        <v>13825.5</v>
      </c>
      <c r="L14" s="425">
        <v>13825.5</v>
      </c>
      <c r="M14" s="425">
        <v>13825.5</v>
      </c>
      <c r="N14" s="425">
        <v>13825.5</v>
      </c>
      <c r="O14" s="425">
        <v>13825.5</v>
      </c>
      <c r="P14" s="425">
        <v>13825.5</v>
      </c>
      <c r="Q14" s="425">
        <v>13825.5</v>
      </c>
      <c r="R14" s="425">
        <v>13825.5</v>
      </c>
      <c r="S14" s="425">
        <v>6451.9</v>
      </c>
      <c r="T14" s="426"/>
      <c r="U14" s="426"/>
      <c r="V14" s="426"/>
      <c r="W14" s="331">
        <f t="shared" si="0"/>
        <v>117055.9</v>
      </c>
    </row>
    <row r="15" spans="1:23" s="332" customFormat="1" ht="25.5">
      <c r="A15" s="286" t="s">
        <v>655</v>
      </c>
      <c r="B15" s="286" t="s">
        <v>68</v>
      </c>
      <c r="C15" s="768" t="s">
        <v>84</v>
      </c>
      <c r="D15" s="796">
        <v>62270.64</v>
      </c>
      <c r="E15" s="796">
        <v>24434.79</v>
      </c>
      <c r="F15" s="477" t="s">
        <v>3249</v>
      </c>
      <c r="G15" s="333">
        <v>44860</v>
      </c>
      <c r="H15" s="333">
        <v>45224</v>
      </c>
      <c r="I15" s="477" t="s">
        <v>3250</v>
      </c>
      <c r="J15" s="396">
        <v>4440</v>
      </c>
      <c r="K15" s="425" t="s">
        <v>2182</v>
      </c>
      <c r="L15" s="425">
        <v>370</v>
      </c>
      <c r="M15" s="425">
        <v>370</v>
      </c>
      <c r="N15" s="425">
        <v>740</v>
      </c>
      <c r="O15" s="425">
        <v>370</v>
      </c>
      <c r="P15" s="425">
        <v>370</v>
      </c>
      <c r="Q15" s="425">
        <v>370</v>
      </c>
      <c r="R15" s="425">
        <v>370</v>
      </c>
      <c r="S15" s="425">
        <v>370</v>
      </c>
      <c r="T15" s="425">
        <v>370</v>
      </c>
      <c r="U15" s="426"/>
      <c r="V15" s="426"/>
      <c r="W15" s="331">
        <f t="shared" si="0"/>
        <v>3700</v>
      </c>
    </row>
    <row r="16" spans="1:23" s="332" customFormat="1" ht="38.25">
      <c r="A16" s="286" t="s">
        <v>655</v>
      </c>
      <c r="B16" s="286" t="s">
        <v>68</v>
      </c>
      <c r="C16" s="768"/>
      <c r="D16" s="796"/>
      <c r="E16" s="796"/>
      <c r="F16" s="477" t="s">
        <v>3251</v>
      </c>
      <c r="G16" s="333">
        <v>44623</v>
      </c>
      <c r="H16" s="333">
        <v>44995</v>
      </c>
      <c r="I16" s="477" t="s">
        <v>3252</v>
      </c>
      <c r="J16" s="396">
        <v>54319.32</v>
      </c>
      <c r="K16" s="425">
        <v>4526.6099999999997</v>
      </c>
      <c r="L16" s="425">
        <v>4526.6099999999997</v>
      </c>
      <c r="M16" s="425">
        <v>5884.58</v>
      </c>
      <c r="N16" s="426"/>
      <c r="O16" s="426"/>
      <c r="P16" s="426"/>
      <c r="Q16" s="426"/>
      <c r="R16" s="426"/>
      <c r="S16" s="426"/>
      <c r="T16" s="426"/>
      <c r="U16" s="426"/>
      <c r="V16" s="425">
        <v>0.01</v>
      </c>
      <c r="W16" s="331">
        <f t="shared" si="0"/>
        <v>14937.81</v>
      </c>
    </row>
    <row r="17" spans="1:23" s="332" customFormat="1" ht="38.25">
      <c r="A17" s="286" t="s">
        <v>655</v>
      </c>
      <c r="B17" s="286" t="s">
        <v>68</v>
      </c>
      <c r="C17" s="768"/>
      <c r="D17" s="796"/>
      <c r="E17" s="796"/>
      <c r="F17" s="477" t="s">
        <v>3253</v>
      </c>
      <c r="G17" s="333">
        <v>44995</v>
      </c>
      <c r="H17" s="333">
        <v>45361</v>
      </c>
      <c r="I17" s="477" t="s">
        <v>3252</v>
      </c>
      <c r="J17" s="396">
        <v>53978.76</v>
      </c>
      <c r="K17" s="425" t="s">
        <v>2182</v>
      </c>
      <c r="L17" s="425" t="s">
        <v>2182</v>
      </c>
      <c r="M17" s="425" t="s">
        <v>2182</v>
      </c>
      <c r="N17" s="425">
        <v>3148.76</v>
      </c>
      <c r="O17" s="425">
        <v>4498.2299999999996</v>
      </c>
      <c r="P17" s="425">
        <v>4498.2299999999996</v>
      </c>
      <c r="Q17" s="425">
        <v>4498.2299999999996</v>
      </c>
      <c r="R17" s="425">
        <v>4498.2299999999996</v>
      </c>
      <c r="S17" s="425">
        <v>4498.2299999999996</v>
      </c>
      <c r="T17" s="425">
        <v>4498.2299999999996</v>
      </c>
      <c r="U17" s="425">
        <v>4498.2299999999996</v>
      </c>
      <c r="V17" s="425">
        <v>8996.4599999999991</v>
      </c>
      <c r="W17" s="331">
        <f t="shared" si="0"/>
        <v>43632.829999999994</v>
      </c>
    </row>
    <row r="18" spans="1:23" s="332" customFormat="1" ht="51">
      <c r="A18" s="286" t="s">
        <v>655</v>
      </c>
      <c r="B18" s="286" t="s">
        <v>68</v>
      </c>
      <c r="C18" s="768" t="s">
        <v>86</v>
      </c>
      <c r="D18" s="796">
        <v>21235.03</v>
      </c>
      <c r="E18" s="796">
        <v>5287.59</v>
      </c>
      <c r="F18" s="477" t="s">
        <v>3254</v>
      </c>
      <c r="G18" s="333">
        <v>44817</v>
      </c>
      <c r="H18" s="333">
        <v>44983</v>
      </c>
      <c r="I18" s="477" t="s">
        <v>3255</v>
      </c>
      <c r="J18" s="427">
        <v>6681.03</v>
      </c>
      <c r="K18" s="425" t="s">
        <v>2182</v>
      </c>
      <c r="L18" s="425" t="s">
        <v>2182</v>
      </c>
      <c r="M18" s="425">
        <v>1028.69</v>
      </c>
      <c r="N18" s="425" t="s">
        <v>2182</v>
      </c>
      <c r="O18" s="426"/>
      <c r="P18" s="425" t="s">
        <v>2182</v>
      </c>
      <c r="Q18" s="425" t="s">
        <v>2182</v>
      </c>
      <c r="R18" s="425" t="s">
        <v>2182</v>
      </c>
      <c r="S18" s="425" t="s">
        <v>2182</v>
      </c>
      <c r="T18" s="425" t="s">
        <v>2182</v>
      </c>
      <c r="U18" s="425" t="s">
        <v>2182</v>
      </c>
      <c r="V18" s="425">
        <v>1024.42</v>
      </c>
      <c r="W18" s="331">
        <f t="shared" si="0"/>
        <v>2053.11</v>
      </c>
    </row>
    <row r="19" spans="1:23" s="332" customFormat="1" ht="51">
      <c r="A19" s="286" t="s">
        <v>655</v>
      </c>
      <c r="B19" s="286" t="s">
        <v>68</v>
      </c>
      <c r="C19" s="768"/>
      <c r="D19" s="796"/>
      <c r="E19" s="796"/>
      <c r="F19" s="477" t="s">
        <v>3240</v>
      </c>
      <c r="G19" s="333">
        <v>45254</v>
      </c>
      <c r="H19" s="333">
        <v>44983</v>
      </c>
      <c r="I19" s="477" t="s">
        <v>3255</v>
      </c>
      <c r="J19" s="427">
        <v>6681.03</v>
      </c>
      <c r="K19" s="425" t="s">
        <v>2182</v>
      </c>
      <c r="L19" s="425" t="s">
        <v>2182</v>
      </c>
      <c r="M19" s="425">
        <v>2385.6799999999998</v>
      </c>
      <c r="N19" s="425">
        <v>1315.76</v>
      </c>
      <c r="O19" s="426"/>
      <c r="P19" s="425" t="s">
        <v>2182</v>
      </c>
      <c r="Q19" s="425" t="s">
        <v>2182</v>
      </c>
      <c r="R19" s="425" t="s">
        <v>2182</v>
      </c>
      <c r="S19" s="425" t="s">
        <v>2182</v>
      </c>
      <c r="T19" s="425" t="s">
        <v>2182</v>
      </c>
      <c r="U19" s="425" t="s">
        <v>2182</v>
      </c>
      <c r="V19" s="425">
        <v>2979.59</v>
      </c>
      <c r="W19" s="331">
        <f t="shared" si="0"/>
        <v>6681.03</v>
      </c>
    </row>
    <row r="20" spans="1:23" s="332" customFormat="1" ht="51">
      <c r="A20" s="286" t="s">
        <v>655</v>
      </c>
      <c r="B20" s="286" t="s">
        <v>68</v>
      </c>
      <c r="C20" s="768"/>
      <c r="D20" s="796"/>
      <c r="E20" s="796"/>
      <c r="F20" s="477" t="s">
        <v>3256</v>
      </c>
      <c r="G20" s="333">
        <v>44952</v>
      </c>
      <c r="H20" s="333">
        <v>45042</v>
      </c>
      <c r="I20" s="477" t="s">
        <v>3255</v>
      </c>
      <c r="J20" s="396">
        <v>6253.79</v>
      </c>
      <c r="K20" s="425" t="s">
        <v>2182</v>
      </c>
      <c r="L20" s="425" t="s">
        <v>2182</v>
      </c>
      <c r="M20" s="425" t="s">
        <v>2182</v>
      </c>
      <c r="N20" s="425" t="s">
        <v>2182</v>
      </c>
      <c r="O20" s="425">
        <v>557.46</v>
      </c>
      <c r="P20" s="425" t="s">
        <v>2182</v>
      </c>
      <c r="Q20" s="425">
        <v>5696.33</v>
      </c>
      <c r="R20" s="425" t="s">
        <v>2182</v>
      </c>
      <c r="S20" s="425" t="s">
        <v>2182</v>
      </c>
      <c r="T20" s="425" t="s">
        <v>2182</v>
      </c>
      <c r="U20" s="425" t="s">
        <v>2182</v>
      </c>
      <c r="V20" s="425" t="s">
        <v>2182</v>
      </c>
      <c r="W20" s="331">
        <f t="shared" si="0"/>
        <v>6253.79</v>
      </c>
    </row>
    <row r="21" spans="1:23" s="332" customFormat="1" ht="63.75">
      <c r="A21" s="286" t="s">
        <v>655</v>
      </c>
      <c r="B21" s="286" t="s">
        <v>68</v>
      </c>
      <c r="C21" s="768"/>
      <c r="D21" s="796"/>
      <c r="E21" s="796"/>
      <c r="F21" s="477" t="s">
        <v>3257</v>
      </c>
      <c r="G21" s="333">
        <v>45050</v>
      </c>
      <c r="H21" s="333">
        <v>45111</v>
      </c>
      <c r="I21" s="477" t="s">
        <v>3258</v>
      </c>
      <c r="J21" s="396">
        <v>6247.1</v>
      </c>
      <c r="K21" s="425" t="s">
        <v>2182</v>
      </c>
      <c r="L21" s="425" t="s">
        <v>2182</v>
      </c>
      <c r="M21" s="425" t="s">
        <v>2182</v>
      </c>
      <c r="N21" s="425" t="s">
        <v>2182</v>
      </c>
      <c r="O21" s="425" t="s">
        <v>2182</v>
      </c>
      <c r="P21" s="425">
        <v>2082.37</v>
      </c>
      <c r="Q21" s="425">
        <v>2082.37</v>
      </c>
      <c r="R21" s="425">
        <v>2082.36</v>
      </c>
      <c r="S21" s="426"/>
      <c r="T21" s="426"/>
      <c r="U21" s="426"/>
      <c r="V21" s="426"/>
      <c r="W21" s="331">
        <f t="shared" si="0"/>
        <v>6247.1</v>
      </c>
    </row>
    <row r="22" spans="1:23" s="332" customFormat="1" ht="25.5">
      <c r="A22" s="286" t="s">
        <v>655</v>
      </c>
      <c r="B22" s="286" t="s">
        <v>68</v>
      </c>
      <c r="C22" s="290" t="s">
        <v>88</v>
      </c>
      <c r="D22" s="331">
        <v>400</v>
      </c>
      <c r="E22" s="331">
        <v>0</v>
      </c>
      <c r="F22" s="477">
        <v>2000077077</v>
      </c>
      <c r="G22" s="333">
        <v>44937</v>
      </c>
      <c r="H22" s="333">
        <v>45291</v>
      </c>
      <c r="I22" s="477" t="s">
        <v>2674</v>
      </c>
      <c r="J22" s="396">
        <v>400</v>
      </c>
      <c r="K22" s="425" t="s">
        <v>2182</v>
      </c>
      <c r="L22" s="425" t="s">
        <v>2182</v>
      </c>
      <c r="M22" s="425" t="s">
        <v>2182</v>
      </c>
      <c r="N22" s="425" t="s">
        <v>2182</v>
      </c>
      <c r="O22" s="425" t="s">
        <v>2182</v>
      </c>
      <c r="P22" s="425" t="s">
        <v>2182</v>
      </c>
      <c r="Q22" s="425" t="s">
        <v>2182</v>
      </c>
      <c r="R22" s="425">
        <v>200</v>
      </c>
      <c r="S22" s="425" t="s">
        <v>2182</v>
      </c>
      <c r="T22" s="425" t="s">
        <v>2182</v>
      </c>
      <c r="U22" s="425">
        <v>200</v>
      </c>
      <c r="V22" s="425" t="s">
        <v>2182</v>
      </c>
      <c r="W22" s="331">
        <f t="shared" si="0"/>
        <v>400</v>
      </c>
    </row>
    <row r="23" spans="1:23" s="332" customFormat="1" ht="25.5">
      <c r="A23" s="286" t="s">
        <v>655</v>
      </c>
      <c r="B23" s="286" t="s">
        <v>68</v>
      </c>
      <c r="C23" s="768" t="s">
        <v>92</v>
      </c>
      <c r="D23" s="796">
        <v>5355.33</v>
      </c>
      <c r="E23" s="796">
        <v>2863.65</v>
      </c>
      <c r="F23" s="477">
        <v>2000077077</v>
      </c>
      <c r="G23" s="333">
        <v>44937</v>
      </c>
      <c r="H23" s="333">
        <v>45291</v>
      </c>
      <c r="I23" s="477" t="s">
        <v>2674</v>
      </c>
      <c r="J23" s="396">
        <v>300</v>
      </c>
      <c r="K23" s="425" t="s">
        <v>2182</v>
      </c>
      <c r="L23" s="425" t="s">
        <v>2182</v>
      </c>
      <c r="M23" s="425" t="s">
        <v>2182</v>
      </c>
      <c r="N23" s="425" t="s">
        <v>2182</v>
      </c>
      <c r="O23" s="425" t="s">
        <v>2182</v>
      </c>
      <c r="P23" s="425" t="s">
        <v>2182</v>
      </c>
      <c r="Q23" s="425" t="s">
        <v>2182</v>
      </c>
      <c r="R23" s="425">
        <v>150</v>
      </c>
      <c r="S23" s="425" t="s">
        <v>2182</v>
      </c>
      <c r="T23" s="425" t="s">
        <v>2182</v>
      </c>
      <c r="U23" s="425">
        <v>150</v>
      </c>
      <c r="V23" s="425" t="s">
        <v>2182</v>
      </c>
      <c r="W23" s="331">
        <f t="shared" si="0"/>
        <v>300</v>
      </c>
    </row>
    <row r="24" spans="1:23" s="332" customFormat="1" ht="25.5">
      <c r="A24" s="286" t="s">
        <v>655</v>
      </c>
      <c r="B24" s="286" t="s">
        <v>68</v>
      </c>
      <c r="C24" s="768"/>
      <c r="D24" s="796"/>
      <c r="E24" s="796"/>
      <c r="F24" s="477" t="s">
        <v>3259</v>
      </c>
      <c r="G24" s="333">
        <v>44851</v>
      </c>
      <c r="H24" s="333">
        <v>45216</v>
      </c>
      <c r="I24" s="477" t="s">
        <v>3260</v>
      </c>
      <c r="J24" s="396">
        <v>4383.33</v>
      </c>
      <c r="K24" s="425">
        <v>438.33</v>
      </c>
      <c r="L24" s="425">
        <v>438.33</v>
      </c>
      <c r="M24" s="425">
        <v>438.33</v>
      </c>
      <c r="N24" s="425">
        <v>438.33</v>
      </c>
      <c r="O24" s="425">
        <v>438.33</v>
      </c>
      <c r="P24" s="425">
        <v>438.33</v>
      </c>
      <c r="Q24" s="425">
        <v>438.33</v>
      </c>
      <c r="R24" s="425">
        <v>438.33</v>
      </c>
      <c r="S24" s="425">
        <v>438.33</v>
      </c>
      <c r="T24" s="425">
        <v>438.36</v>
      </c>
      <c r="U24" s="426"/>
      <c r="V24" s="425" t="s">
        <v>2182</v>
      </c>
      <c r="W24" s="331">
        <f t="shared" si="0"/>
        <v>4383.33</v>
      </c>
    </row>
    <row r="25" spans="1:23" s="332" customFormat="1" ht="38.25">
      <c r="A25" s="286" t="s">
        <v>655</v>
      </c>
      <c r="B25" s="286" t="s">
        <v>68</v>
      </c>
      <c r="C25" s="768"/>
      <c r="D25" s="796"/>
      <c r="E25" s="796"/>
      <c r="F25" s="477" t="s">
        <v>3261</v>
      </c>
      <c r="G25" s="333">
        <v>44897</v>
      </c>
      <c r="H25" s="333"/>
      <c r="I25" s="477" t="s">
        <v>3262</v>
      </c>
      <c r="J25" s="396">
        <v>672</v>
      </c>
      <c r="K25" s="425" t="s">
        <v>2182</v>
      </c>
      <c r="L25" s="425">
        <v>672</v>
      </c>
      <c r="M25" s="425" t="s">
        <v>2182</v>
      </c>
      <c r="N25" s="425" t="s">
        <v>2182</v>
      </c>
      <c r="O25" s="425" t="s">
        <v>2182</v>
      </c>
      <c r="P25" s="425" t="s">
        <v>2182</v>
      </c>
      <c r="Q25" s="425" t="s">
        <v>2182</v>
      </c>
      <c r="R25" s="425" t="s">
        <v>2182</v>
      </c>
      <c r="S25" s="425" t="s">
        <v>2182</v>
      </c>
      <c r="T25" s="425" t="s">
        <v>2182</v>
      </c>
      <c r="U25" s="425" t="s">
        <v>2182</v>
      </c>
      <c r="V25" s="425" t="s">
        <v>2182</v>
      </c>
      <c r="W25" s="331">
        <f t="shared" si="0"/>
        <v>672</v>
      </c>
    </row>
    <row r="26" spans="1:23" s="332" customFormat="1" ht="38.25">
      <c r="A26" s="286" t="s">
        <v>655</v>
      </c>
      <c r="B26" s="286" t="s">
        <v>68</v>
      </c>
      <c r="C26" s="768" t="s">
        <v>94</v>
      </c>
      <c r="D26" s="796">
        <v>23989.68</v>
      </c>
      <c r="E26" s="796">
        <v>1700.6</v>
      </c>
      <c r="F26" s="477" t="s">
        <v>3263</v>
      </c>
      <c r="G26" s="333">
        <v>44783</v>
      </c>
      <c r="H26" s="333">
        <v>45301</v>
      </c>
      <c r="I26" s="477" t="s">
        <v>3264</v>
      </c>
      <c r="J26" s="396">
        <v>33761.46</v>
      </c>
      <c r="K26" s="425" t="s">
        <v>2182</v>
      </c>
      <c r="L26" s="425" t="s">
        <v>2182</v>
      </c>
      <c r="M26" s="425" t="s">
        <v>2182</v>
      </c>
      <c r="N26" s="425">
        <v>1700.6</v>
      </c>
      <c r="O26" s="425" t="s">
        <v>2182</v>
      </c>
      <c r="P26" s="425" t="s">
        <v>2182</v>
      </c>
      <c r="Q26" s="425">
        <v>3265.29</v>
      </c>
      <c r="R26" s="425" t="s">
        <v>2182</v>
      </c>
      <c r="S26" s="425">
        <v>3265.29</v>
      </c>
      <c r="T26" s="425" t="s">
        <v>2182</v>
      </c>
      <c r="U26" s="425" t="s">
        <v>2182</v>
      </c>
      <c r="V26" s="425" t="s">
        <v>2182</v>
      </c>
      <c r="W26" s="331">
        <f t="shared" si="0"/>
        <v>8231.18</v>
      </c>
    </row>
    <row r="27" spans="1:23" s="332" customFormat="1" ht="76.5">
      <c r="A27" s="286" t="s">
        <v>655</v>
      </c>
      <c r="B27" s="286" t="s">
        <v>68</v>
      </c>
      <c r="C27" s="768"/>
      <c r="D27" s="796"/>
      <c r="E27" s="796"/>
      <c r="F27" s="477" t="s">
        <v>3265</v>
      </c>
      <c r="G27" s="333">
        <v>44936</v>
      </c>
      <c r="H27" s="333">
        <v>45301</v>
      </c>
      <c r="I27" s="477" t="s">
        <v>3266</v>
      </c>
      <c r="J27" s="396">
        <v>42808.59</v>
      </c>
      <c r="K27" s="425" t="s">
        <v>2182</v>
      </c>
      <c r="L27" s="425" t="s">
        <v>2182</v>
      </c>
      <c r="M27" s="425" t="s">
        <v>2182</v>
      </c>
      <c r="N27" s="425" t="s">
        <v>2182</v>
      </c>
      <c r="O27" s="425" t="s">
        <v>2182</v>
      </c>
      <c r="P27" s="425" t="s">
        <v>2182</v>
      </c>
      <c r="Q27" s="425">
        <v>2626.42</v>
      </c>
      <c r="R27" s="425">
        <v>2626.42</v>
      </c>
      <c r="S27" s="425">
        <v>2626.42</v>
      </c>
      <c r="T27" s="425">
        <v>2626.42</v>
      </c>
      <c r="U27" s="425">
        <v>2626.42</v>
      </c>
      <c r="V27" s="425">
        <v>2626.4</v>
      </c>
      <c r="W27" s="331">
        <f t="shared" si="0"/>
        <v>15758.5</v>
      </c>
    </row>
    <row r="28" spans="1:23" s="332" customFormat="1" ht="25.5">
      <c r="A28" s="286" t="s">
        <v>655</v>
      </c>
      <c r="B28" s="286" t="s">
        <v>68</v>
      </c>
      <c r="C28" s="768" t="s">
        <v>306</v>
      </c>
      <c r="D28" s="796">
        <v>157875.46</v>
      </c>
      <c r="E28" s="796">
        <v>85375.13</v>
      </c>
      <c r="F28" s="477" t="s">
        <v>3267</v>
      </c>
      <c r="G28" s="333">
        <v>44680</v>
      </c>
      <c r="H28" s="333">
        <v>45045</v>
      </c>
      <c r="I28" s="477" t="s">
        <v>3268</v>
      </c>
      <c r="J28" s="396">
        <v>12000</v>
      </c>
      <c r="K28" s="425">
        <v>1000</v>
      </c>
      <c r="L28" s="425">
        <v>1000</v>
      </c>
      <c r="M28" s="425">
        <v>1000</v>
      </c>
      <c r="N28" s="425">
        <v>1000</v>
      </c>
      <c r="O28" s="425">
        <v>1033.33</v>
      </c>
      <c r="P28" s="426"/>
      <c r="Q28" s="426"/>
      <c r="R28" s="426"/>
      <c r="S28" s="426"/>
      <c r="T28" s="426"/>
      <c r="U28" s="426"/>
      <c r="V28" s="425">
        <v>0.33</v>
      </c>
      <c r="W28" s="331">
        <f t="shared" si="0"/>
        <v>5033.66</v>
      </c>
    </row>
    <row r="29" spans="1:23" s="332" customFormat="1" ht="25.5">
      <c r="A29" s="286" t="s">
        <v>655</v>
      </c>
      <c r="B29" s="286" t="s">
        <v>68</v>
      </c>
      <c r="C29" s="768"/>
      <c r="D29" s="796"/>
      <c r="E29" s="796"/>
      <c r="F29" s="477" t="s">
        <v>3269</v>
      </c>
      <c r="G29" s="333">
        <v>44834</v>
      </c>
      <c r="H29" s="333">
        <v>45199</v>
      </c>
      <c r="I29" s="477" t="s">
        <v>3270</v>
      </c>
      <c r="J29" s="396">
        <v>116400</v>
      </c>
      <c r="K29" s="425">
        <v>9700</v>
      </c>
      <c r="L29" s="425">
        <v>9700</v>
      </c>
      <c r="M29" s="425">
        <v>9700</v>
      </c>
      <c r="N29" s="425">
        <v>9700</v>
      </c>
      <c r="O29" s="425">
        <v>9700</v>
      </c>
      <c r="P29" s="425">
        <v>9700</v>
      </c>
      <c r="Q29" s="425">
        <v>9700</v>
      </c>
      <c r="R29" s="425">
        <v>9700</v>
      </c>
      <c r="S29" s="425">
        <v>9700</v>
      </c>
      <c r="T29" s="425">
        <v>9700</v>
      </c>
      <c r="U29" s="425"/>
      <c r="V29" s="426"/>
      <c r="W29" s="331">
        <f t="shared" si="0"/>
        <v>97000</v>
      </c>
    </row>
    <row r="30" spans="1:23" s="332" customFormat="1" ht="25.5">
      <c r="A30" s="286" t="s">
        <v>655</v>
      </c>
      <c r="B30" s="286" t="s">
        <v>68</v>
      </c>
      <c r="C30" s="768"/>
      <c r="D30" s="796"/>
      <c r="E30" s="796"/>
      <c r="F30" s="477" t="s">
        <v>3271</v>
      </c>
      <c r="G30" s="333">
        <v>44804</v>
      </c>
      <c r="H30" s="333">
        <v>45169</v>
      </c>
      <c r="I30" s="477" t="s">
        <v>3272</v>
      </c>
      <c r="J30" s="396">
        <v>28800</v>
      </c>
      <c r="K30" s="425">
        <v>2400</v>
      </c>
      <c r="L30" s="425">
        <v>2400</v>
      </c>
      <c r="M30" s="425">
        <v>2400</v>
      </c>
      <c r="N30" s="425">
        <v>2400</v>
      </c>
      <c r="O30" s="425">
        <v>2400</v>
      </c>
      <c r="P30" s="425">
        <v>2400</v>
      </c>
      <c r="Q30" s="425">
        <v>2400</v>
      </c>
      <c r="R30" s="425">
        <v>2400</v>
      </c>
      <c r="S30" s="425">
        <v>2400</v>
      </c>
      <c r="T30" s="426"/>
      <c r="U30" s="426"/>
      <c r="V30" s="426"/>
      <c r="W30" s="331">
        <f t="shared" si="0"/>
        <v>21600</v>
      </c>
    </row>
    <row r="31" spans="1:23" s="332" customFormat="1" ht="25.5">
      <c r="A31" s="286" t="s">
        <v>655</v>
      </c>
      <c r="B31" s="286" t="s">
        <v>68</v>
      </c>
      <c r="C31" s="768"/>
      <c r="D31" s="796"/>
      <c r="E31" s="796"/>
      <c r="F31" s="477" t="s">
        <v>3273</v>
      </c>
      <c r="G31" s="333">
        <v>44680</v>
      </c>
      <c r="H31" s="333">
        <v>45045</v>
      </c>
      <c r="I31" s="477" t="s">
        <v>3274</v>
      </c>
      <c r="J31" s="396">
        <v>25848</v>
      </c>
      <c r="K31" s="425">
        <v>2154</v>
      </c>
      <c r="L31" s="425">
        <v>2154</v>
      </c>
      <c r="M31" s="425">
        <v>2154</v>
      </c>
      <c r="N31" s="425">
        <v>2154</v>
      </c>
      <c r="O31" s="425">
        <v>2225.8000000000002</v>
      </c>
      <c r="P31" s="426"/>
      <c r="Q31" s="426"/>
      <c r="R31" s="426"/>
      <c r="S31" s="426"/>
      <c r="T31" s="426"/>
      <c r="U31" s="426"/>
      <c r="V31" s="426"/>
      <c r="W31" s="331">
        <f t="shared" si="0"/>
        <v>10841.8</v>
      </c>
    </row>
    <row r="32" spans="1:23" s="332" customFormat="1" ht="25.5">
      <c r="A32" s="286" t="s">
        <v>655</v>
      </c>
      <c r="B32" s="286" t="s">
        <v>68</v>
      </c>
      <c r="C32" s="768"/>
      <c r="D32" s="796"/>
      <c r="E32" s="796"/>
      <c r="F32" s="477" t="s">
        <v>3275</v>
      </c>
      <c r="G32" s="333">
        <v>44930</v>
      </c>
      <c r="H32" s="333">
        <v>45295</v>
      </c>
      <c r="I32" s="477" t="s">
        <v>3276</v>
      </c>
      <c r="J32" s="396">
        <v>21600</v>
      </c>
      <c r="K32" s="425">
        <v>1980</v>
      </c>
      <c r="L32" s="425">
        <v>1620</v>
      </c>
      <c r="M32" s="425">
        <v>1800</v>
      </c>
      <c r="N32" s="425">
        <v>1800</v>
      </c>
      <c r="O32" s="425">
        <v>1800</v>
      </c>
      <c r="P32" s="425">
        <v>1800</v>
      </c>
      <c r="Q32" s="425">
        <v>1800</v>
      </c>
      <c r="R32" s="425">
        <v>1800</v>
      </c>
      <c r="S32" s="425">
        <v>1800</v>
      </c>
      <c r="T32" s="425">
        <v>1800</v>
      </c>
      <c r="U32" s="425">
        <v>1800</v>
      </c>
      <c r="V32" s="425">
        <v>3600</v>
      </c>
      <c r="W32" s="331">
        <f t="shared" si="0"/>
        <v>23400</v>
      </c>
    </row>
    <row r="33" spans="1:23" s="332" customFormat="1" ht="38.25">
      <c r="A33" s="286" t="s">
        <v>655</v>
      </c>
      <c r="B33" s="286" t="s">
        <v>68</v>
      </c>
      <c r="C33" s="768" t="s">
        <v>102</v>
      </c>
      <c r="D33" s="796">
        <v>2251.6999999999998</v>
      </c>
      <c r="E33" s="796">
        <v>1714</v>
      </c>
      <c r="F33" s="477" t="s">
        <v>3277</v>
      </c>
      <c r="G33" s="333">
        <v>43797</v>
      </c>
      <c r="H33" s="333"/>
      <c r="I33" s="477" t="s">
        <v>3278</v>
      </c>
      <c r="J33" s="396">
        <v>1474</v>
      </c>
      <c r="K33" s="425">
        <v>1474</v>
      </c>
      <c r="L33" s="425" t="s">
        <v>2182</v>
      </c>
      <c r="M33" s="425" t="s">
        <v>2182</v>
      </c>
      <c r="N33" s="425" t="s">
        <v>2182</v>
      </c>
      <c r="O33" s="425" t="s">
        <v>2182</v>
      </c>
      <c r="P33" s="425" t="s">
        <v>2182</v>
      </c>
      <c r="Q33" s="425" t="s">
        <v>2182</v>
      </c>
      <c r="R33" s="425" t="s">
        <v>2182</v>
      </c>
      <c r="S33" s="425" t="s">
        <v>2182</v>
      </c>
      <c r="T33" s="425" t="s">
        <v>2182</v>
      </c>
      <c r="U33" s="425" t="s">
        <v>2182</v>
      </c>
      <c r="V33" s="425" t="s">
        <v>2182</v>
      </c>
      <c r="W33" s="331">
        <f t="shared" si="0"/>
        <v>1474</v>
      </c>
    </row>
    <row r="34" spans="1:23" s="332" customFormat="1" ht="45" customHeight="1">
      <c r="A34" s="286" t="s">
        <v>655</v>
      </c>
      <c r="B34" s="286" t="s">
        <v>68</v>
      </c>
      <c r="C34" s="768"/>
      <c r="D34" s="796"/>
      <c r="E34" s="796"/>
      <c r="F34" s="477" t="s">
        <v>3279</v>
      </c>
      <c r="G34" s="333">
        <v>44160</v>
      </c>
      <c r="H34" s="333"/>
      <c r="I34" s="477" t="s">
        <v>3280</v>
      </c>
      <c r="J34" s="396">
        <v>120</v>
      </c>
      <c r="K34" s="425" t="s">
        <v>2182</v>
      </c>
      <c r="L34" s="425" t="s">
        <v>2182</v>
      </c>
      <c r="M34" s="425" t="s">
        <v>2182</v>
      </c>
      <c r="N34" s="425" t="s">
        <v>2182</v>
      </c>
      <c r="O34" s="425">
        <v>60</v>
      </c>
      <c r="P34" s="425" t="s">
        <v>2182</v>
      </c>
      <c r="Q34" s="425" t="s">
        <v>2182</v>
      </c>
      <c r="R34" s="425" t="s">
        <v>2182</v>
      </c>
      <c r="S34" s="425" t="s">
        <v>2182</v>
      </c>
      <c r="T34" s="425" t="s">
        <v>2182</v>
      </c>
      <c r="U34" s="425">
        <v>60</v>
      </c>
      <c r="V34" s="425" t="s">
        <v>2182</v>
      </c>
      <c r="W34" s="331">
        <f t="shared" si="0"/>
        <v>120</v>
      </c>
    </row>
    <row r="35" spans="1:23" s="332" customFormat="1" ht="45" customHeight="1">
      <c r="A35" s="286" t="s">
        <v>655</v>
      </c>
      <c r="B35" s="286" t="s">
        <v>68</v>
      </c>
      <c r="C35" s="768"/>
      <c r="D35" s="796"/>
      <c r="E35" s="796"/>
      <c r="F35" s="477" t="s">
        <v>3281</v>
      </c>
      <c r="G35" s="333">
        <v>44182</v>
      </c>
      <c r="H35" s="333">
        <v>45126</v>
      </c>
      <c r="I35" s="477" t="s">
        <v>3282</v>
      </c>
      <c r="J35" s="396">
        <v>180</v>
      </c>
      <c r="K35" s="425" t="s">
        <v>2182</v>
      </c>
      <c r="L35" s="425" t="s">
        <v>2182</v>
      </c>
      <c r="M35" s="425" t="s">
        <v>2182</v>
      </c>
      <c r="N35" s="425" t="s">
        <v>2182</v>
      </c>
      <c r="O35" s="425">
        <v>180</v>
      </c>
      <c r="P35" s="425" t="s">
        <v>2182</v>
      </c>
      <c r="Q35" s="425" t="s">
        <v>2182</v>
      </c>
      <c r="R35" s="425" t="s">
        <v>2182</v>
      </c>
      <c r="S35" s="425" t="s">
        <v>2182</v>
      </c>
      <c r="T35" s="425" t="s">
        <v>2182</v>
      </c>
      <c r="U35" s="425" t="s">
        <v>2182</v>
      </c>
      <c r="V35" s="425" t="s">
        <v>2182</v>
      </c>
      <c r="W35" s="331">
        <f t="shared" si="0"/>
        <v>180</v>
      </c>
    </row>
    <row r="36" spans="1:23" s="332" customFormat="1" ht="51">
      <c r="A36" s="286" t="s">
        <v>655</v>
      </c>
      <c r="B36" s="286" t="s">
        <v>68</v>
      </c>
      <c r="C36" s="768"/>
      <c r="D36" s="796"/>
      <c r="E36" s="796"/>
      <c r="F36" s="477" t="s">
        <v>3283</v>
      </c>
      <c r="G36" s="333">
        <v>45035</v>
      </c>
      <c r="H36" s="333">
        <v>45126</v>
      </c>
      <c r="I36" s="477" t="s">
        <v>3284</v>
      </c>
      <c r="J36" s="396">
        <v>477.7</v>
      </c>
      <c r="K36" s="425" t="s">
        <v>2182</v>
      </c>
      <c r="L36" s="425" t="s">
        <v>2182</v>
      </c>
      <c r="M36" s="425" t="s">
        <v>2182</v>
      </c>
      <c r="N36" s="425" t="s">
        <v>2182</v>
      </c>
      <c r="O36" s="425" t="s">
        <v>2182</v>
      </c>
      <c r="P36" s="425" t="s">
        <v>2182</v>
      </c>
      <c r="Q36" s="425" t="s">
        <v>2182</v>
      </c>
      <c r="R36" s="425">
        <v>477.7</v>
      </c>
      <c r="S36" s="425" t="s">
        <v>2182</v>
      </c>
      <c r="T36" s="425" t="s">
        <v>2182</v>
      </c>
      <c r="U36" s="425" t="s">
        <v>2182</v>
      </c>
      <c r="V36" s="425" t="s">
        <v>2182</v>
      </c>
      <c r="W36" s="331">
        <f t="shared" si="0"/>
        <v>477.7</v>
      </c>
    </row>
    <row r="37" spans="1:23" s="332" customFormat="1" ht="38.25">
      <c r="A37" s="286" t="s">
        <v>655</v>
      </c>
      <c r="B37" s="286" t="s">
        <v>68</v>
      </c>
      <c r="C37" s="768" t="s">
        <v>104</v>
      </c>
      <c r="D37" s="796">
        <v>10123.74</v>
      </c>
      <c r="E37" s="796">
        <v>415.18</v>
      </c>
      <c r="F37" s="477" t="s">
        <v>3263</v>
      </c>
      <c r="G37" s="333">
        <v>44783</v>
      </c>
      <c r="H37" s="333">
        <v>45301</v>
      </c>
      <c r="I37" s="477" t="s">
        <v>3285</v>
      </c>
      <c r="J37" s="396"/>
      <c r="K37" s="425" t="s">
        <v>2182</v>
      </c>
      <c r="L37" s="425" t="s">
        <v>2182</v>
      </c>
      <c r="M37" s="425" t="s">
        <v>2182</v>
      </c>
      <c r="N37" s="425">
        <v>415.18</v>
      </c>
      <c r="O37" s="425" t="s">
        <v>2182</v>
      </c>
      <c r="P37" s="425" t="s">
        <v>2182</v>
      </c>
      <c r="Q37" s="425">
        <v>1263.04</v>
      </c>
      <c r="R37" s="425" t="s">
        <v>2182</v>
      </c>
      <c r="S37" s="425">
        <v>1263.04</v>
      </c>
      <c r="T37" s="425" t="s">
        <v>2182</v>
      </c>
      <c r="U37" s="425" t="s">
        <v>2182</v>
      </c>
      <c r="V37" s="425" t="s">
        <v>2182</v>
      </c>
      <c r="W37" s="331">
        <f t="shared" si="0"/>
        <v>2941.26</v>
      </c>
    </row>
    <row r="38" spans="1:23" s="332" customFormat="1" ht="76.5">
      <c r="A38" s="286" t="s">
        <v>655</v>
      </c>
      <c r="B38" s="286" t="s">
        <v>68</v>
      </c>
      <c r="C38" s="768"/>
      <c r="D38" s="796"/>
      <c r="E38" s="796"/>
      <c r="F38" s="477" t="s">
        <v>3265</v>
      </c>
      <c r="G38" s="333">
        <v>44936</v>
      </c>
      <c r="H38" s="333">
        <v>45301</v>
      </c>
      <c r="I38" s="477" t="s">
        <v>3286</v>
      </c>
      <c r="J38" s="396"/>
      <c r="K38" s="425" t="s">
        <v>2182</v>
      </c>
      <c r="L38" s="425" t="s">
        <v>2182</v>
      </c>
      <c r="M38" s="425" t="s">
        <v>2182</v>
      </c>
      <c r="N38" s="425" t="s">
        <v>2182</v>
      </c>
      <c r="O38" s="425" t="s">
        <v>2182</v>
      </c>
      <c r="P38" s="425" t="s">
        <v>2182</v>
      </c>
      <c r="Q38" s="425">
        <v>947.08</v>
      </c>
      <c r="R38" s="425">
        <v>947.08</v>
      </c>
      <c r="S38" s="425">
        <v>947.08</v>
      </c>
      <c r="T38" s="425">
        <v>947.08</v>
      </c>
      <c r="U38" s="425">
        <v>947.08</v>
      </c>
      <c r="V38" s="425">
        <v>947.08</v>
      </c>
      <c r="W38" s="331">
        <f t="shared" si="0"/>
        <v>5682.4800000000005</v>
      </c>
    </row>
    <row r="39" spans="1:23" s="332" customFormat="1" ht="25.5">
      <c r="A39" s="286" t="s">
        <v>655</v>
      </c>
      <c r="B39" s="286" t="s">
        <v>68</v>
      </c>
      <c r="C39" s="768"/>
      <c r="D39" s="796"/>
      <c r="E39" s="796"/>
      <c r="F39" s="477">
        <v>2000077077</v>
      </c>
      <c r="G39" s="333">
        <v>44937</v>
      </c>
      <c r="H39" s="333">
        <v>45291</v>
      </c>
      <c r="I39" s="477" t="s">
        <v>2674</v>
      </c>
      <c r="J39" s="396">
        <v>1500</v>
      </c>
      <c r="K39" s="425" t="s">
        <v>2182</v>
      </c>
      <c r="L39" s="425" t="s">
        <v>2182</v>
      </c>
      <c r="M39" s="425" t="s">
        <v>2182</v>
      </c>
      <c r="N39" s="425" t="s">
        <v>2182</v>
      </c>
      <c r="O39" s="425" t="s">
        <v>2182</v>
      </c>
      <c r="P39" s="425" t="s">
        <v>2182</v>
      </c>
      <c r="Q39" s="425" t="s">
        <v>2182</v>
      </c>
      <c r="R39" s="425">
        <v>500</v>
      </c>
      <c r="S39" s="425" t="s">
        <v>2182</v>
      </c>
      <c r="T39" s="425">
        <v>500</v>
      </c>
      <c r="U39" s="425" t="s">
        <v>2182</v>
      </c>
      <c r="V39" s="425">
        <v>500</v>
      </c>
      <c r="W39" s="331">
        <f t="shared" si="0"/>
        <v>1500</v>
      </c>
    </row>
    <row r="40" spans="1:23" s="332" customFormat="1" ht="25.5">
      <c r="A40" s="286" t="s">
        <v>655</v>
      </c>
      <c r="B40" s="286" t="s">
        <v>68</v>
      </c>
      <c r="C40" s="768" t="s">
        <v>106</v>
      </c>
      <c r="D40" s="796">
        <v>9009.6</v>
      </c>
      <c r="E40" s="796">
        <v>7867.06</v>
      </c>
      <c r="F40" s="477">
        <v>2000077077</v>
      </c>
      <c r="G40" s="333">
        <v>44927</v>
      </c>
      <c r="H40" s="333">
        <v>45291</v>
      </c>
      <c r="I40" s="477" t="s">
        <v>2674</v>
      </c>
      <c r="J40" s="396">
        <v>100</v>
      </c>
      <c r="K40" s="425" t="s">
        <v>2182</v>
      </c>
      <c r="L40" s="425" t="s">
        <v>2182</v>
      </c>
      <c r="M40" s="425" t="s">
        <v>2182</v>
      </c>
      <c r="N40" s="425" t="s">
        <v>2182</v>
      </c>
      <c r="O40" s="425" t="s">
        <v>2182</v>
      </c>
      <c r="P40" s="425" t="s">
        <v>2182</v>
      </c>
      <c r="Q40" s="425" t="s">
        <v>2182</v>
      </c>
      <c r="R40" s="425">
        <v>100</v>
      </c>
      <c r="S40" s="425" t="s">
        <v>2182</v>
      </c>
      <c r="T40" s="425" t="s">
        <v>2182</v>
      </c>
      <c r="U40" s="425" t="s">
        <v>2182</v>
      </c>
      <c r="V40" s="425" t="s">
        <v>2182</v>
      </c>
      <c r="W40" s="331">
        <f t="shared" si="0"/>
        <v>100</v>
      </c>
    </row>
    <row r="41" spans="1:23" s="332" customFormat="1" ht="25.5">
      <c r="A41" s="286" t="s">
        <v>655</v>
      </c>
      <c r="B41" s="286" t="s">
        <v>68</v>
      </c>
      <c r="C41" s="768"/>
      <c r="D41" s="796"/>
      <c r="E41" s="796"/>
      <c r="F41" s="477" t="s">
        <v>3287</v>
      </c>
      <c r="G41" s="333">
        <v>44421</v>
      </c>
      <c r="H41" s="333"/>
      <c r="I41" s="477" t="s">
        <v>3288</v>
      </c>
      <c r="J41" s="396">
        <v>971.85</v>
      </c>
      <c r="K41" s="425" t="s">
        <v>2182</v>
      </c>
      <c r="L41" s="425" t="s">
        <v>2182</v>
      </c>
      <c r="M41" s="425" t="s">
        <v>2182</v>
      </c>
      <c r="N41" s="425" t="s">
        <v>2182</v>
      </c>
      <c r="O41" s="425" t="s">
        <v>2182</v>
      </c>
      <c r="P41" s="425">
        <v>630</v>
      </c>
      <c r="Q41" s="425" t="s">
        <v>2182</v>
      </c>
      <c r="R41" s="425" t="s">
        <v>2182</v>
      </c>
      <c r="S41" s="425" t="s">
        <v>2182</v>
      </c>
      <c r="T41" s="425" t="s">
        <v>2182</v>
      </c>
      <c r="U41" s="425" t="s">
        <v>2182</v>
      </c>
      <c r="V41" s="425" t="s">
        <v>2182</v>
      </c>
      <c r="W41" s="331">
        <f t="shared" si="0"/>
        <v>630</v>
      </c>
    </row>
    <row r="42" spans="1:23" s="332" customFormat="1" ht="38.25">
      <c r="A42" s="286" t="s">
        <v>655</v>
      </c>
      <c r="B42" s="286" t="s">
        <v>68</v>
      </c>
      <c r="C42" s="768"/>
      <c r="D42" s="796"/>
      <c r="E42" s="796"/>
      <c r="F42" s="477" t="s">
        <v>3289</v>
      </c>
      <c r="G42" s="333">
        <v>45014</v>
      </c>
      <c r="H42" s="333">
        <v>45014</v>
      </c>
      <c r="I42" s="477" t="s">
        <v>3290</v>
      </c>
      <c r="J42" s="396">
        <v>2494.1</v>
      </c>
      <c r="K42" s="425" t="s">
        <v>2182</v>
      </c>
      <c r="L42" s="425" t="s">
        <v>2182</v>
      </c>
      <c r="M42" s="425" t="s">
        <v>2182</v>
      </c>
      <c r="N42" s="425" t="s">
        <v>2182</v>
      </c>
      <c r="O42" s="425">
        <v>1989.46</v>
      </c>
      <c r="P42" s="425" t="s">
        <v>2182</v>
      </c>
      <c r="Q42" s="425" t="s">
        <v>2182</v>
      </c>
      <c r="R42" s="425" t="s">
        <v>2182</v>
      </c>
      <c r="S42" s="425" t="s">
        <v>2182</v>
      </c>
      <c r="T42" s="425" t="s">
        <v>2182</v>
      </c>
      <c r="U42" s="426"/>
      <c r="V42" s="425">
        <v>40.74</v>
      </c>
      <c r="W42" s="331">
        <f t="shared" si="0"/>
        <v>2030.2</v>
      </c>
    </row>
    <row r="43" spans="1:23" s="332" customFormat="1" ht="38.25">
      <c r="A43" s="286" t="s">
        <v>655</v>
      </c>
      <c r="B43" s="286" t="s">
        <v>68</v>
      </c>
      <c r="C43" s="768"/>
      <c r="D43" s="796"/>
      <c r="E43" s="796"/>
      <c r="F43" s="477" t="s">
        <v>3291</v>
      </c>
      <c r="G43" s="333">
        <v>44960</v>
      </c>
      <c r="H43" s="333">
        <v>44988</v>
      </c>
      <c r="I43" s="477" t="s">
        <v>3292</v>
      </c>
      <c r="J43" s="396">
        <v>5877.6</v>
      </c>
      <c r="K43" s="425" t="s">
        <v>2182</v>
      </c>
      <c r="L43" s="425">
        <v>5877.6</v>
      </c>
      <c r="M43" s="425" t="s">
        <v>2182</v>
      </c>
      <c r="N43" s="425" t="s">
        <v>2182</v>
      </c>
      <c r="O43" s="425" t="s">
        <v>2182</v>
      </c>
      <c r="P43" s="426"/>
      <c r="Q43" s="426"/>
      <c r="R43" s="426"/>
      <c r="S43" s="426"/>
      <c r="T43" s="426"/>
      <c r="U43" s="426"/>
      <c r="V43" s="426"/>
      <c r="W43" s="331">
        <f t="shared" si="0"/>
        <v>5877.6</v>
      </c>
    </row>
    <row r="44" spans="1:23" s="332" customFormat="1" ht="25.5">
      <c r="A44" s="286" t="s">
        <v>655</v>
      </c>
      <c r="B44" s="286" t="s">
        <v>68</v>
      </c>
      <c r="C44" s="768"/>
      <c r="D44" s="796"/>
      <c r="E44" s="796"/>
      <c r="F44" s="477" t="s">
        <v>3293</v>
      </c>
      <c r="G44" s="333"/>
      <c r="H44" s="333"/>
      <c r="I44" s="477" t="s">
        <v>3294</v>
      </c>
      <c r="J44" s="396">
        <v>371.8</v>
      </c>
      <c r="K44" s="425" t="s">
        <v>2182</v>
      </c>
      <c r="L44" s="425" t="s">
        <v>2182</v>
      </c>
      <c r="M44" s="425" t="s">
        <v>2182</v>
      </c>
      <c r="N44" s="425" t="s">
        <v>2182</v>
      </c>
      <c r="O44" s="425" t="s">
        <v>2182</v>
      </c>
      <c r="P44" s="425" t="s">
        <v>2182</v>
      </c>
      <c r="Q44" s="425" t="s">
        <v>2182</v>
      </c>
      <c r="R44" s="425">
        <v>371.8</v>
      </c>
      <c r="S44" s="425" t="s">
        <v>2182</v>
      </c>
      <c r="T44" s="425" t="s">
        <v>2182</v>
      </c>
      <c r="U44" s="425" t="s">
        <v>2182</v>
      </c>
      <c r="V44" s="425" t="s">
        <v>2182</v>
      </c>
      <c r="W44" s="331">
        <f t="shared" si="0"/>
        <v>371.8</v>
      </c>
    </row>
    <row r="45" spans="1:23" s="332" customFormat="1" ht="25.5">
      <c r="A45" s="286" t="s">
        <v>655</v>
      </c>
      <c r="B45" s="286" t="s">
        <v>68</v>
      </c>
      <c r="C45" s="290" t="s">
        <v>108</v>
      </c>
      <c r="D45" s="331">
        <v>100</v>
      </c>
      <c r="E45" s="331">
        <v>0</v>
      </c>
      <c r="F45" s="477">
        <v>2000077077</v>
      </c>
      <c r="G45" s="333">
        <v>44937</v>
      </c>
      <c r="H45" s="333">
        <v>45291</v>
      </c>
      <c r="I45" s="477" t="s">
        <v>2674</v>
      </c>
      <c r="J45" s="396">
        <v>100</v>
      </c>
      <c r="K45" s="425" t="s">
        <v>2182</v>
      </c>
      <c r="L45" s="425" t="s">
        <v>2182</v>
      </c>
      <c r="M45" s="425" t="s">
        <v>2182</v>
      </c>
      <c r="N45" s="425" t="s">
        <v>2182</v>
      </c>
      <c r="O45" s="425" t="s">
        <v>2182</v>
      </c>
      <c r="P45" s="425" t="s">
        <v>2182</v>
      </c>
      <c r="Q45" s="425" t="s">
        <v>2182</v>
      </c>
      <c r="R45" s="425" t="s">
        <v>2182</v>
      </c>
      <c r="S45" s="425">
        <v>100</v>
      </c>
      <c r="T45" s="425" t="s">
        <v>2182</v>
      </c>
      <c r="U45" s="425" t="s">
        <v>2182</v>
      </c>
      <c r="V45" s="425" t="s">
        <v>2182</v>
      </c>
      <c r="W45" s="331">
        <f t="shared" si="0"/>
        <v>100</v>
      </c>
    </row>
    <row r="46" spans="1:23" s="332" customFormat="1" ht="25.5">
      <c r="A46" s="286" t="s">
        <v>655</v>
      </c>
      <c r="B46" s="286" t="s">
        <v>68</v>
      </c>
      <c r="C46" s="768" t="s">
        <v>110</v>
      </c>
      <c r="D46" s="796">
        <v>10794.37</v>
      </c>
      <c r="E46" s="796">
        <v>10452.52</v>
      </c>
      <c r="F46" s="477" t="s">
        <v>3287</v>
      </c>
      <c r="G46" s="333">
        <v>44421</v>
      </c>
      <c r="H46" s="333"/>
      <c r="I46" s="477" t="s">
        <v>3288</v>
      </c>
      <c r="J46" s="396"/>
      <c r="K46" s="425" t="s">
        <v>2182</v>
      </c>
      <c r="L46" s="425" t="s">
        <v>2182</v>
      </c>
      <c r="M46" s="425" t="s">
        <v>2182</v>
      </c>
      <c r="N46" s="425" t="s">
        <v>2182</v>
      </c>
      <c r="O46" s="425" t="s">
        <v>2182</v>
      </c>
      <c r="P46" s="425">
        <v>341.85</v>
      </c>
      <c r="Q46" s="425" t="s">
        <v>2182</v>
      </c>
      <c r="R46" s="425" t="s">
        <v>2182</v>
      </c>
      <c r="S46" s="425" t="s">
        <v>2182</v>
      </c>
      <c r="T46" s="425" t="s">
        <v>2182</v>
      </c>
      <c r="U46" s="425" t="s">
        <v>2182</v>
      </c>
      <c r="V46" s="425" t="s">
        <v>2182</v>
      </c>
      <c r="W46" s="331">
        <f t="shared" si="0"/>
        <v>341.85</v>
      </c>
    </row>
    <row r="47" spans="1:23" s="332" customFormat="1" ht="25.5">
      <c r="A47" s="286" t="s">
        <v>655</v>
      </c>
      <c r="B47" s="286" t="s">
        <v>68</v>
      </c>
      <c r="C47" s="768"/>
      <c r="D47" s="796"/>
      <c r="E47" s="796"/>
      <c r="F47" s="477" t="s">
        <v>3295</v>
      </c>
      <c r="G47" s="333">
        <v>44995</v>
      </c>
      <c r="H47" s="333"/>
      <c r="I47" s="477" t="s">
        <v>3296</v>
      </c>
      <c r="J47" s="396">
        <v>13308</v>
      </c>
      <c r="K47" s="425" t="s">
        <v>2182</v>
      </c>
      <c r="L47" s="425">
        <v>10452.52</v>
      </c>
      <c r="M47" s="425" t="s">
        <v>2182</v>
      </c>
      <c r="N47" s="425" t="s">
        <v>2182</v>
      </c>
      <c r="O47" s="425" t="s">
        <v>2182</v>
      </c>
      <c r="P47" s="425" t="s">
        <v>2182</v>
      </c>
      <c r="Q47" s="426"/>
      <c r="R47" s="426"/>
      <c r="S47" s="426"/>
      <c r="T47" s="426"/>
      <c r="U47" s="426"/>
      <c r="V47" s="426"/>
      <c r="W47" s="331">
        <f t="shared" si="0"/>
        <v>10452.52</v>
      </c>
    </row>
    <row r="48" spans="1:23" s="332" customFormat="1" ht="38.25">
      <c r="A48" s="286" t="s">
        <v>655</v>
      </c>
      <c r="B48" s="286" t="s">
        <v>68</v>
      </c>
      <c r="C48" s="768" t="s">
        <v>112</v>
      </c>
      <c r="D48" s="796">
        <v>33667.839999999997</v>
      </c>
      <c r="E48" s="796">
        <v>6055.69</v>
      </c>
      <c r="F48" s="477" t="s">
        <v>3263</v>
      </c>
      <c r="G48" s="333">
        <v>44783</v>
      </c>
      <c r="H48" s="333">
        <v>45301</v>
      </c>
      <c r="I48" s="477" t="s">
        <v>3285</v>
      </c>
      <c r="J48" s="396"/>
      <c r="K48" s="425" t="s">
        <v>2182</v>
      </c>
      <c r="L48" s="425" t="s">
        <v>2182</v>
      </c>
      <c r="M48" s="425" t="s">
        <v>2182</v>
      </c>
      <c r="N48" s="425">
        <v>3200.21</v>
      </c>
      <c r="O48" s="425" t="s">
        <v>2182</v>
      </c>
      <c r="P48" s="425" t="s">
        <v>2182</v>
      </c>
      <c r="Q48" s="425">
        <v>2972.27</v>
      </c>
      <c r="R48" s="425" t="s">
        <v>2182</v>
      </c>
      <c r="S48" s="425">
        <v>2972.27</v>
      </c>
      <c r="T48" s="425" t="s">
        <v>2182</v>
      </c>
      <c r="U48" s="425" t="s">
        <v>2182</v>
      </c>
      <c r="V48" s="425">
        <v>0.01</v>
      </c>
      <c r="W48" s="331">
        <f t="shared" si="0"/>
        <v>9144.76</v>
      </c>
    </row>
    <row r="49" spans="1:23" s="332" customFormat="1" ht="76.5">
      <c r="A49" s="286" t="s">
        <v>655</v>
      </c>
      <c r="B49" s="286" t="s">
        <v>68</v>
      </c>
      <c r="C49" s="768"/>
      <c r="D49" s="796"/>
      <c r="E49" s="796"/>
      <c r="F49" s="477" t="s">
        <v>3265</v>
      </c>
      <c r="G49" s="333">
        <v>44936</v>
      </c>
      <c r="H49" s="333">
        <v>45301</v>
      </c>
      <c r="I49" s="477" t="s">
        <v>3297</v>
      </c>
      <c r="J49" s="396"/>
      <c r="K49" s="425" t="s">
        <v>2182</v>
      </c>
      <c r="L49" s="425" t="s">
        <v>2182</v>
      </c>
      <c r="M49" s="425" t="s">
        <v>2182</v>
      </c>
      <c r="N49" s="425" t="s">
        <v>2182</v>
      </c>
      <c r="O49" s="425" t="s">
        <v>2182</v>
      </c>
      <c r="P49" s="425" t="s">
        <v>2182</v>
      </c>
      <c r="Q49" s="396">
        <v>3561.27</v>
      </c>
      <c r="R49" s="396">
        <v>3561.27</v>
      </c>
      <c r="S49" s="396">
        <v>3561.27</v>
      </c>
      <c r="T49" s="396">
        <v>3561.27</v>
      </c>
      <c r="U49" s="396">
        <v>3561.27</v>
      </c>
      <c r="V49" s="396">
        <v>3561.25</v>
      </c>
      <c r="W49" s="331">
        <f t="shared" si="0"/>
        <v>21367.599999999999</v>
      </c>
    </row>
    <row r="50" spans="1:23" s="332" customFormat="1" ht="25.5">
      <c r="A50" s="286" t="s">
        <v>655</v>
      </c>
      <c r="B50" s="286" t="s">
        <v>68</v>
      </c>
      <c r="C50" s="768"/>
      <c r="D50" s="796"/>
      <c r="E50" s="796"/>
      <c r="F50" s="477" t="s">
        <v>3295</v>
      </c>
      <c r="G50" s="333">
        <v>44995</v>
      </c>
      <c r="H50" s="333"/>
      <c r="I50" s="477" t="s">
        <v>3298</v>
      </c>
      <c r="J50" s="396"/>
      <c r="K50" s="425" t="s">
        <v>2182</v>
      </c>
      <c r="L50" s="425">
        <v>2855.48</v>
      </c>
      <c r="M50" s="425" t="s">
        <v>2182</v>
      </c>
      <c r="N50" s="425" t="s">
        <v>2182</v>
      </c>
      <c r="O50" s="425" t="s">
        <v>2182</v>
      </c>
      <c r="P50" s="425" t="s">
        <v>2182</v>
      </c>
      <c r="Q50" s="426"/>
      <c r="R50" s="426"/>
      <c r="S50" s="426"/>
      <c r="T50" s="426"/>
      <c r="U50" s="426"/>
      <c r="V50" s="426"/>
      <c r="W50" s="331">
        <f t="shared" si="0"/>
        <v>2855.48</v>
      </c>
    </row>
    <row r="51" spans="1:23" s="332" customFormat="1" ht="25.5">
      <c r="A51" s="286" t="s">
        <v>655</v>
      </c>
      <c r="B51" s="286" t="s">
        <v>68</v>
      </c>
      <c r="C51" s="768"/>
      <c r="D51" s="796"/>
      <c r="E51" s="796"/>
      <c r="F51" s="477">
        <v>2000077077</v>
      </c>
      <c r="G51" s="333">
        <v>44937</v>
      </c>
      <c r="H51" s="333">
        <v>45291</v>
      </c>
      <c r="I51" s="477" t="s">
        <v>2674</v>
      </c>
      <c r="J51" s="396">
        <v>300</v>
      </c>
      <c r="K51" s="425" t="s">
        <v>2182</v>
      </c>
      <c r="L51" s="426"/>
      <c r="M51" s="425" t="s">
        <v>2182</v>
      </c>
      <c r="N51" s="425" t="s">
        <v>2182</v>
      </c>
      <c r="O51" s="425" t="s">
        <v>2182</v>
      </c>
      <c r="P51" s="425" t="s">
        <v>2182</v>
      </c>
      <c r="Q51" s="426"/>
      <c r="R51" s="396">
        <v>150</v>
      </c>
      <c r="S51" s="426"/>
      <c r="T51" s="396">
        <v>150</v>
      </c>
      <c r="U51" s="426"/>
      <c r="V51" s="426"/>
      <c r="W51" s="331">
        <f t="shared" si="0"/>
        <v>300</v>
      </c>
    </row>
    <row r="52" spans="1:23" s="332" customFormat="1" ht="45" customHeight="1">
      <c r="A52" s="286" t="s">
        <v>655</v>
      </c>
      <c r="B52" s="286" t="s">
        <v>68</v>
      </c>
      <c r="C52" s="768" t="s">
        <v>116</v>
      </c>
      <c r="D52" s="796">
        <v>3087.82</v>
      </c>
      <c r="E52" s="796">
        <v>2560.42</v>
      </c>
      <c r="F52" s="392">
        <v>2000077077</v>
      </c>
      <c r="G52" s="478">
        <v>44937</v>
      </c>
      <c r="H52" s="478"/>
      <c r="I52" s="392" t="s">
        <v>2674</v>
      </c>
      <c r="J52" s="331">
        <v>500</v>
      </c>
      <c r="K52" s="426"/>
      <c r="L52" s="426"/>
      <c r="M52" s="426"/>
      <c r="N52" s="426"/>
      <c r="O52" s="426"/>
      <c r="P52" s="426"/>
      <c r="Q52" s="426"/>
      <c r="R52" s="396">
        <v>200</v>
      </c>
      <c r="S52" s="426"/>
      <c r="T52" s="426"/>
      <c r="U52" s="396">
        <v>300</v>
      </c>
      <c r="V52" s="426"/>
      <c r="W52" s="331">
        <f t="shared" si="0"/>
        <v>500</v>
      </c>
    </row>
    <row r="53" spans="1:23" s="332" customFormat="1" ht="45" customHeight="1">
      <c r="A53" s="286" t="s">
        <v>655</v>
      </c>
      <c r="B53" s="286" t="s">
        <v>68</v>
      </c>
      <c r="C53" s="768"/>
      <c r="D53" s="796"/>
      <c r="E53" s="796"/>
      <c r="F53" s="392">
        <v>2000077693</v>
      </c>
      <c r="G53" s="478">
        <v>44980</v>
      </c>
      <c r="H53" s="478"/>
      <c r="I53" s="392" t="s">
        <v>3299</v>
      </c>
      <c r="J53" s="396">
        <v>2587.8200000000002</v>
      </c>
      <c r="K53" s="426"/>
      <c r="L53" s="426"/>
      <c r="M53" s="426"/>
      <c r="N53" s="396">
        <v>2560.42</v>
      </c>
      <c r="O53" s="426"/>
      <c r="P53" s="426"/>
      <c r="Q53" s="426"/>
      <c r="R53" s="426"/>
      <c r="S53" s="426"/>
      <c r="T53" s="426"/>
      <c r="U53" s="426"/>
      <c r="V53" s="396">
        <v>27.4</v>
      </c>
      <c r="W53" s="331">
        <f t="shared" si="0"/>
        <v>2587.8200000000002</v>
      </c>
    </row>
    <row r="54" spans="1:23" s="332" customFormat="1" ht="25.5">
      <c r="A54" s="286" t="s">
        <v>655</v>
      </c>
      <c r="B54" s="286" t="s">
        <v>68</v>
      </c>
      <c r="C54" s="290" t="s">
        <v>318</v>
      </c>
      <c r="D54" s="331">
        <v>42.75</v>
      </c>
      <c r="E54" s="331">
        <v>22.2</v>
      </c>
      <c r="F54" s="392">
        <v>2000077693</v>
      </c>
      <c r="G54" s="478">
        <v>44980</v>
      </c>
      <c r="H54" s="478"/>
      <c r="I54" s="392" t="s">
        <v>3299</v>
      </c>
      <c r="J54" s="331">
        <v>42.75</v>
      </c>
      <c r="K54" s="426"/>
      <c r="L54" s="426"/>
      <c r="M54" s="426"/>
      <c r="N54" s="396">
        <v>22.2</v>
      </c>
      <c r="O54" s="426"/>
      <c r="P54" s="426"/>
      <c r="Q54" s="426"/>
      <c r="R54" s="426"/>
      <c r="S54" s="426"/>
      <c r="T54" s="426"/>
      <c r="U54" s="426"/>
      <c r="V54" s="396">
        <v>20.55</v>
      </c>
      <c r="W54" s="331">
        <f t="shared" si="0"/>
        <v>42.75</v>
      </c>
    </row>
    <row r="55" spans="1:23" s="332" customFormat="1" ht="25.5">
      <c r="A55" s="286" t="s">
        <v>655</v>
      </c>
      <c r="B55" s="286" t="s">
        <v>68</v>
      </c>
      <c r="C55" s="768" t="s">
        <v>600</v>
      </c>
      <c r="D55" s="796">
        <v>207800</v>
      </c>
      <c r="E55" s="796">
        <v>207800</v>
      </c>
      <c r="F55" s="477">
        <v>2000077315</v>
      </c>
      <c r="G55" s="333">
        <v>44960</v>
      </c>
      <c r="H55" s="333"/>
      <c r="I55" s="477" t="s">
        <v>3300</v>
      </c>
      <c r="J55" s="396">
        <v>65600</v>
      </c>
      <c r="K55" s="426"/>
      <c r="L55" s="396">
        <v>65600</v>
      </c>
      <c r="M55" s="426"/>
      <c r="N55" s="426"/>
      <c r="O55" s="426"/>
      <c r="P55" s="426"/>
      <c r="Q55" s="426"/>
      <c r="R55" s="426"/>
      <c r="S55" s="426"/>
      <c r="T55" s="426"/>
      <c r="U55" s="426"/>
      <c r="V55" s="426"/>
      <c r="W55" s="331">
        <f t="shared" si="0"/>
        <v>65600</v>
      </c>
    </row>
    <row r="56" spans="1:23" s="332" customFormat="1" ht="25.5">
      <c r="A56" s="286" t="s">
        <v>655</v>
      </c>
      <c r="B56" s="286" t="s">
        <v>68</v>
      </c>
      <c r="C56" s="768"/>
      <c r="D56" s="796"/>
      <c r="E56" s="796"/>
      <c r="F56" s="477">
        <v>2000077868</v>
      </c>
      <c r="G56" s="333">
        <v>44994</v>
      </c>
      <c r="H56" s="333"/>
      <c r="I56" s="477" t="s">
        <v>3301</v>
      </c>
      <c r="J56" s="396">
        <v>74200</v>
      </c>
      <c r="K56" s="426"/>
      <c r="L56" s="426"/>
      <c r="M56" s="396">
        <v>74200</v>
      </c>
      <c r="N56" s="426"/>
      <c r="O56" s="426"/>
      <c r="P56" s="426"/>
      <c r="Q56" s="426"/>
      <c r="R56" s="426"/>
      <c r="S56" s="426"/>
      <c r="T56" s="426"/>
      <c r="U56" s="426"/>
      <c r="V56" s="426"/>
      <c r="W56" s="331">
        <f t="shared" si="0"/>
        <v>74200</v>
      </c>
    </row>
    <row r="57" spans="1:23" s="332" customFormat="1" ht="25.5">
      <c r="A57" s="286" t="s">
        <v>655</v>
      </c>
      <c r="B57" s="286" t="s">
        <v>68</v>
      </c>
      <c r="C57" s="768"/>
      <c r="D57" s="796"/>
      <c r="E57" s="796"/>
      <c r="F57" s="477">
        <v>2000078310</v>
      </c>
      <c r="G57" s="333">
        <v>45022</v>
      </c>
      <c r="H57" s="333"/>
      <c r="I57" s="477" t="s">
        <v>3302</v>
      </c>
      <c r="J57" s="396">
        <v>68000</v>
      </c>
      <c r="K57" s="426"/>
      <c r="L57" s="426"/>
      <c r="M57" s="426"/>
      <c r="N57" s="396">
        <v>68000</v>
      </c>
      <c r="O57" s="426"/>
      <c r="P57" s="426"/>
      <c r="Q57" s="426"/>
      <c r="R57" s="426"/>
      <c r="S57" s="426"/>
      <c r="T57" s="426"/>
      <c r="U57" s="426"/>
      <c r="V57" s="426"/>
      <c r="W57" s="331">
        <f t="shared" si="0"/>
        <v>68000</v>
      </c>
    </row>
    <row r="58" spans="1:23" s="332" customFormat="1" ht="25.5">
      <c r="A58" s="286" t="s">
        <v>655</v>
      </c>
      <c r="B58" s="286" t="s">
        <v>68</v>
      </c>
      <c r="C58" s="290" t="s">
        <v>250</v>
      </c>
      <c r="D58" s="331">
        <v>29739.919999999998</v>
      </c>
      <c r="E58" s="331">
        <v>29739.919999999998</v>
      </c>
      <c r="F58" s="477" t="s">
        <v>3303</v>
      </c>
      <c r="G58" s="333">
        <v>44894</v>
      </c>
      <c r="H58" s="333"/>
      <c r="I58" s="477" t="s">
        <v>3304</v>
      </c>
      <c r="J58" s="396">
        <v>29739.919999999998</v>
      </c>
      <c r="K58" s="396">
        <v>29739.919999999998</v>
      </c>
      <c r="L58" s="426"/>
      <c r="M58" s="426"/>
      <c r="N58" s="426"/>
      <c r="O58" s="426"/>
      <c r="P58" s="426"/>
      <c r="Q58" s="426"/>
      <c r="R58" s="426"/>
      <c r="S58" s="426"/>
      <c r="T58" s="426"/>
      <c r="U58" s="426"/>
      <c r="V58" s="426"/>
      <c r="W58" s="331">
        <f t="shared" si="0"/>
        <v>29739.919999999998</v>
      </c>
    </row>
    <row r="59" spans="1:23" s="332" customFormat="1" ht="25.5">
      <c r="A59" s="286" t="s">
        <v>655</v>
      </c>
      <c r="B59" s="286" t="s">
        <v>710</v>
      </c>
      <c r="C59" s="290" t="s">
        <v>178</v>
      </c>
      <c r="D59" s="331">
        <v>23740</v>
      </c>
      <c r="E59" s="331">
        <v>23740</v>
      </c>
      <c r="F59" s="477" t="s">
        <v>3305</v>
      </c>
      <c r="G59" s="333">
        <v>44964</v>
      </c>
      <c r="H59" s="333"/>
      <c r="I59" s="477" t="s">
        <v>3306</v>
      </c>
      <c r="J59" s="396">
        <v>23740</v>
      </c>
      <c r="K59" s="426"/>
      <c r="L59" s="426"/>
      <c r="M59" s="426"/>
      <c r="N59" s="396">
        <v>23740</v>
      </c>
      <c r="O59" s="426"/>
      <c r="P59" s="426"/>
      <c r="Q59" s="426"/>
      <c r="R59" s="426"/>
      <c r="S59" s="426"/>
      <c r="T59" s="426"/>
      <c r="U59" s="426"/>
      <c r="V59" s="426"/>
      <c r="W59" s="331">
        <f t="shared" si="0"/>
        <v>23740</v>
      </c>
    </row>
    <row r="60" spans="1:23" s="332" customFormat="1" ht="51">
      <c r="A60" s="286" t="s">
        <v>655</v>
      </c>
      <c r="B60" s="286" t="s">
        <v>710</v>
      </c>
      <c r="C60" s="290" t="s">
        <v>516</v>
      </c>
      <c r="D60" s="331">
        <v>50000</v>
      </c>
      <c r="E60" s="331">
        <v>0</v>
      </c>
      <c r="F60" s="477" t="s">
        <v>3307</v>
      </c>
      <c r="G60" s="333">
        <v>45049</v>
      </c>
      <c r="H60" s="333">
        <v>45107</v>
      </c>
      <c r="I60" s="477" t="s">
        <v>3308</v>
      </c>
      <c r="J60" s="396">
        <v>50000</v>
      </c>
      <c r="K60" s="425" t="s">
        <v>2182</v>
      </c>
      <c r="L60" s="425" t="s">
        <v>2182</v>
      </c>
      <c r="M60" s="425" t="s">
        <v>2182</v>
      </c>
      <c r="N60" s="425" t="s">
        <v>2182</v>
      </c>
      <c r="O60" s="425" t="s">
        <v>2182</v>
      </c>
      <c r="P60" s="426"/>
      <c r="Q60" s="396">
        <v>50000</v>
      </c>
      <c r="R60" s="426"/>
      <c r="S60" s="426"/>
      <c r="T60" s="426"/>
      <c r="U60" s="426"/>
      <c r="V60" s="426"/>
      <c r="W60" s="331">
        <f t="shared" si="0"/>
        <v>50000</v>
      </c>
    </row>
    <row r="61" spans="1:23">
      <c r="A61" s="80"/>
      <c r="B61" s="80"/>
      <c r="C61" s="80"/>
      <c r="D61" s="189">
        <f>SUM(D5:D60)</f>
        <v>1152900.7699999998</v>
      </c>
      <c r="E61" s="189">
        <f>SUM(E5:E60)</f>
        <v>523148.02999999997</v>
      </c>
      <c r="F61" s="80"/>
      <c r="G61" s="80"/>
      <c r="H61" s="80"/>
      <c r="I61" s="80"/>
      <c r="J61" s="189">
        <f t="shared" ref="J61:W61" si="1">SUM(J5:J60)</f>
        <v>1317526.9399999997</v>
      </c>
      <c r="K61" s="428">
        <f t="shared" si="1"/>
        <v>68312.209999999992</v>
      </c>
      <c r="L61" s="428">
        <f t="shared" si="1"/>
        <v>130795.94</v>
      </c>
      <c r="M61" s="428">
        <f t="shared" si="1"/>
        <v>131450.81</v>
      </c>
      <c r="N61" s="428">
        <f t="shared" si="1"/>
        <v>151188</v>
      </c>
      <c r="O61" s="428">
        <f t="shared" si="1"/>
        <v>41401.07</v>
      </c>
      <c r="P61" s="428">
        <f t="shared" si="1"/>
        <v>71647.960000000021</v>
      </c>
      <c r="Q61" s="428">
        <f t="shared" si="1"/>
        <v>128865.17000000001</v>
      </c>
      <c r="R61" s="428">
        <f t="shared" si="1"/>
        <v>68073.919999999998</v>
      </c>
      <c r="S61" s="428">
        <f t="shared" si="1"/>
        <v>64216.929999999993</v>
      </c>
      <c r="T61" s="428">
        <f t="shared" si="1"/>
        <v>46413.33</v>
      </c>
      <c r="U61" s="428">
        <f t="shared" si="1"/>
        <v>38103</v>
      </c>
      <c r="V61" s="428">
        <f t="shared" si="1"/>
        <v>212432.42999999996</v>
      </c>
      <c r="W61" s="428">
        <f t="shared" si="1"/>
        <v>1152900.77</v>
      </c>
    </row>
    <row r="62" spans="1:23">
      <c r="A62" s="77"/>
      <c r="B62" s="77"/>
      <c r="C62" s="77"/>
      <c r="D62" s="106"/>
      <c r="E62" s="106"/>
      <c r="F62" s="77"/>
      <c r="G62" s="77"/>
      <c r="H62" s="77"/>
      <c r="I62" s="77"/>
      <c r="J62" s="429"/>
      <c r="K62" s="106"/>
      <c r="L62" s="106"/>
      <c r="M62" s="106"/>
      <c r="N62" s="106"/>
      <c r="O62" s="106"/>
      <c r="P62" s="106"/>
      <c r="Q62" s="106"/>
      <c r="R62" s="106"/>
      <c r="S62" s="106"/>
      <c r="T62" s="106"/>
      <c r="U62" s="106"/>
      <c r="V62" s="106"/>
      <c r="W62" s="106"/>
    </row>
    <row r="63" spans="1:23">
      <c r="A63" s="77"/>
      <c r="B63" s="77"/>
      <c r="C63" s="77"/>
      <c r="D63" s="106"/>
      <c r="E63" s="106"/>
      <c r="F63" s="77"/>
      <c r="G63" s="77"/>
      <c r="H63" s="77"/>
      <c r="I63" s="77"/>
      <c r="J63" s="429"/>
      <c r="K63" s="106"/>
      <c r="L63" s="106"/>
      <c r="M63" s="106"/>
      <c r="N63" s="106"/>
      <c r="O63" s="106"/>
      <c r="P63" s="106"/>
      <c r="Q63" s="106"/>
      <c r="R63" s="106"/>
      <c r="S63" s="106"/>
      <c r="T63" s="106"/>
      <c r="U63" s="106"/>
      <c r="V63" s="106"/>
      <c r="W63" s="106"/>
    </row>
    <row r="64" spans="1:23">
      <c r="A64" s="77"/>
      <c r="B64" s="77"/>
      <c r="C64" s="77"/>
      <c r="D64" s="106"/>
      <c r="E64" s="106"/>
      <c r="F64" s="77"/>
      <c r="G64" s="77"/>
      <c r="H64" s="77"/>
      <c r="I64" s="77"/>
      <c r="J64" s="429"/>
      <c r="K64" s="106"/>
      <c r="L64" s="106"/>
      <c r="M64" s="106"/>
      <c r="N64" s="106"/>
      <c r="O64" s="106"/>
      <c r="P64" s="106"/>
      <c r="Q64" s="106"/>
      <c r="R64" s="106"/>
      <c r="S64" s="106"/>
      <c r="T64" s="106"/>
      <c r="U64" s="106"/>
      <c r="V64" s="106"/>
      <c r="W64" s="106"/>
    </row>
    <row r="65" spans="1:23">
      <c r="A65" s="77"/>
      <c r="B65" s="77"/>
      <c r="C65" s="77"/>
      <c r="D65" s="106"/>
      <c r="E65" s="106"/>
      <c r="F65" s="77"/>
      <c r="G65" s="77"/>
      <c r="H65" s="77"/>
      <c r="I65" s="77"/>
      <c r="J65" s="429"/>
      <c r="K65" s="106"/>
      <c r="L65" s="106"/>
      <c r="M65" s="106"/>
      <c r="N65" s="106"/>
      <c r="O65" s="106"/>
      <c r="P65" s="106"/>
      <c r="Q65" s="106"/>
      <c r="R65" s="106"/>
      <c r="S65" s="106"/>
      <c r="T65" s="106"/>
      <c r="U65" s="106"/>
      <c r="V65" s="106"/>
      <c r="W65" s="106"/>
    </row>
    <row r="66" spans="1:23">
      <c r="A66" s="77"/>
      <c r="B66" s="77"/>
      <c r="C66" s="77"/>
      <c r="D66" s="106"/>
      <c r="E66" s="106"/>
      <c r="F66" s="77"/>
      <c r="G66" s="77"/>
      <c r="H66" s="77"/>
      <c r="I66" s="77"/>
      <c r="J66" s="429"/>
      <c r="K66" s="106"/>
      <c r="L66" s="106"/>
      <c r="M66" s="106"/>
      <c r="N66" s="106"/>
      <c r="O66" s="106"/>
      <c r="P66" s="106"/>
      <c r="Q66" s="106"/>
      <c r="R66" s="106"/>
      <c r="S66" s="106"/>
      <c r="T66" s="106"/>
      <c r="U66" s="106"/>
      <c r="V66" s="106"/>
      <c r="W66" s="106"/>
    </row>
    <row r="67" spans="1:23">
      <c r="A67" s="77"/>
      <c r="B67" s="77"/>
      <c r="C67" s="77"/>
      <c r="D67" s="106"/>
      <c r="E67" s="106"/>
      <c r="F67" s="77"/>
      <c r="G67" s="77"/>
      <c r="H67" s="77"/>
      <c r="I67" s="77"/>
      <c r="J67" s="429"/>
      <c r="K67" s="106"/>
      <c r="L67" s="106"/>
      <c r="M67" s="106"/>
      <c r="N67" s="106"/>
      <c r="O67" s="106"/>
      <c r="P67" s="106"/>
      <c r="Q67" s="106"/>
      <c r="R67" s="106"/>
      <c r="S67" s="106"/>
      <c r="T67" s="106"/>
      <c r="U67" s="106"/>
      <c r="V67" s="106"/>
      <c r="W67" s="106"/>
    </row>
    <row r="68" spans="1:23">
      <c r="A68" s="77"/>
      <c r="B68" s="77"/>
      <c r="C68" s="77"/>
      <c r="D68" s="106"/>
      <c r="E68" s="106"/>
      <c r="F68" s="77"/>
      <c r="G68" s="77"/>
      <c r="H68" s="77"/>
      <c r="I68" s="77"/>
      <c r="J68" s="429"/>
      <c r="K68" s="106"/>
      <c r="L68" s="106"/>
      <c r="M68" s="106"/>
      <c r="N68" s="106"/>
      <c r="O68" s="106"/>
      <c r="P68" s="106"/>
      <c r="Q68" s="106"/>
      <c r="R68" s="106"/>
      <c r="S68" s="106"/>
      <c r="T68" s="106"/>
      <c r="U68" s="106"/>
      <c r="V68" s="106"/>
      <c r="W68" s="106"/>
    </row>
    <row r="69" spans="1:23">
      <c r="A69" s="77"/>
      <c r="B69" s="77"/>
      <c r="C69" s="77"/>
      <c r="D69" s="106"/>
      <c r="E69" s="106"/>
      <c r="F69" s="77"/>
      <c r="G69" s="77"/>
      <c r="H69" s="77"/>
      <c r="I69" s="77"/>
      <c r="J69" s="429"/>
      <c r="K69" s="106"/>
      <c r="L69" s="106"/>
      <c r="M69" s="106"/>
      <c r="N69" s="106"/>
      <c r="O69" s="106"/>
      <c r="P69" s="106"/>
      <c r="Q69" s="106"/>
      <c r="R69" s="106"/>
      <c r="S69" s="106"/>
      <c r="T69" s="106"/>
      <c r="U69" s="106"/>
      <c r="V69" s="106"/>
      <c r="W69" s="106"/>
    </row>
    <row r="70" spans="1:23">
      <c r="A70" s="77"/>
      <c r="B70" s="77"/>
      <c r="C70" s="77"/>
      <c r="D70" s="106"/>
      <c r="E70" s="106"/>
      <c r="F70" s="77"/>
      <c r="G70" s="77"/>
      <c r="H70" s="77"/>
      <c r="I70" s="77"/>
      <c r="J70" s="429"/>
      <c r="K70" s="106"/>
      <c r="L70" s="106"/>
      <c r="M70" s="106"/>
      <c r="N70" s="106"/>
      <c r="O70" s="106"/>
      <c r="P70" s="106"/>
      <c r="Q70" s="106"/>
      <c r="R70" s="106"/>
      <c r="S70" s="106"/>
      <c r="T70" s="106"/>
      <c r="U70" s="106"/>
      <c r="V70" s="106"/>
      <c r="W70" s="106"/>
    </row>
    <row r="71" spans="1:23">
      <c r="A71" s="77"/>
      <c r="B71" s="77"/>
      <c r="C71" s="77"/>
      <c r="D71" s="106"/>
      <c r="E71" s="106"/>
      <c r="F71" s="77"/>
      <c r="G71" s="77"/>
      <c r="H71" s="77"/>
      <c r="I71" s="77"/>
      <c r="J71" s="429"/>
      <c r="K71" s="106"/>
      <c r="L71" s="106"/>
      <c r="M71" s="106"/>
      <c r="N71" s="106"/>
      <c r="O71" s="106"/>
      <c r="P71" s="106"/>
      <c r="Q71" s="106"/>
      <c r="R71" s="106"/>
      <c r="S71" s="106"/>
      <c r="T71" s="106"/>
      <c r="U71" s="106"/>
      <c r="V71" s="106"/>
      <c r="W71" s="106"/>
    </row>
    <row r="72" spans="1:23">
      <c r="A72" s="77"/>
      <c r="B72" s="77"/>
      <c r="C72" s="77"/>
      <c r="D72" s="106"/>
      <c r="E72" s="106"/>
      <c r="F72" s="77"/>
      <c r="G72" s="77"/>
      <c r="H72" s="77"/>
      <c r="I72" s="77"/>
      <c r="J72" s="429"/>
      <c r="K72" s="106"/>
      <c r="L72" s="106"/>
      <c r="M72" s="106"/>
      <c r="N72" s="106"/>
      <c r="O72" s="106"/>
      <c r="P72" s="106"/>
      <c r="Q72" s="106"/>
      <c r="R72" s="106"/>
      <c r="S72" s="106"/>
      <c r="T72" s="106"/>
      <c r="U72" s="106"/>
      <c r="V72" s="106"/>
      <c r="W72" s="106"/>
    </row>
    <row r="73" spans="1:23">
      <c r="A73" s="77"/>
      <c r="B73" s="77"/>
      <c r="C73" s="77"/>
      <c r="D73" s="106"/>
      <c r="E73" s="106"/>
      <c r="F73" s="77"/>
      <c r="G73" s="77"/>
      <c r="H73" s="77"/>
      <c r="I73" s="77"/>
      <c r="J73" s="429"/>
      <c r="K73" s="106"/>
      <c r="L73" s="106"/>
      <c r="M73" s="106"/>
      <c r="N73" s="106"/>
      <c r="O73" s="106"/>
      <c r="P73" s="106"/>
      <c r="Q73" s="106"/>
      <c r="R73" s="106"/>
      <c r="S73" s="106"/>
      <c r="T73" s="106"/>
      <c r="U73" s="106"/>
      <c r="V73" s="106"/>
      <c r="W73" s="106"/>
    </row>
    <row r="74" spans="1:23">
      <c r="A74" s="77"/>
      <c r="B74" s="77"/>
      <c r="C74" s="77"/>
      <c r="D74" s="106"/>
      <c r="E74" s="106"/>
      <c r="F74" s="77"/>
      <c r="G74" s="77"/>
      <c r="H74" s="77"/>
      <c r="I74" s="77"/>
      <c r="J74" s="429"/>
      <c r="K74" s="106"/>
      <c r="L74" s="106"/>
      <c r="M74" s="106"/>
      <c r="N74" s="106"/>
      <c r="O74" s="106"/>
      <c r="P74" s="106"/>
      <c r="Q74" s="106"/>
      <c r="R74" s="106"/>
      <c r="S74" s="106"/>
      <c r="T74" s="106"/>
      <c r="U74" s="106"/>
      <c r="V74" s="106"/>
      <c r="W74" s="106"/>
    </row>
    <row r="75" spans="1:23">
      <c r="A75" s="77"/>
      <c r="B75" s="77"/>
      <c r="C75" s="77"/>
      <c r="D75" s="106"/>
      <c r="E75" s="106"/>
      <c r="F75" s="77"/>
      <c r="G75" s="77"/>
      <c r="H75" s="77"/>
      <c r="I75" s="77"/>
      <c r="J75" s="429"/>
      <c r="K75" s="106"/>
      <c r="L75" s="106"/>
      <c r="M75" s="106"/>
      <c r="N75" s="106"/>
      <c r="O75" s="106"/>
      <c r="P75" s="106"/>
      <c r="Q75" s="106"/>
      <c r="R75" s="106"/>
      <c r="S75" s="106"/>
      <c r="T75" s="106"/>
      <c r="U75" s="106"/>
      <c r="V75" s="106"/>
      <c r="W75" s="106"/>
    </row>
    <row r="76" spans="1:23">
      <c r="A76" s="77"/>
      <c r="B76" s="77"/>
      <c r="C76" s="77"/>
      <c r="D76" s="106"/>
      <c r="E76" s="106"/>
      <c r="F76" s="77"/>
      <c r="G76" s="77"/>
      <c r="H76" s="77"/>
      <c r="I76" s="77"/>
      <c r="J76" s="429"/>
      <c r="K76" s="106"/>
      <c r="L76" s="106"/>
      <c r="M76" s="106"/>
      <c r="N76" s="106"/>
      <c r="O76" s="106"/>
      <c r="P76" s="106"/>
      <c r="Q76" s="106"/>
      <c r="R76" s="106"/>
      <c r="S76" s="106"/>
      <c r="T76" s="106"/>
      <c r="U76" s="106"/>
      <c r="V76" s="106"/>
      <c r="W76" s="106"/>
    </row>
    <row r="77" spans="1:23">
      <c r="A77" s="77"/>
      <c r="B77" s="77"/>
      <c r="C77" s="77"/>
      <c r="D77" s="106"/>
      <c r="E77" s="106"/>
      <c r="F77" s="77"/>
      <c r="G77" s="77"/>
      <c r="H77" s="77"/>
      <c r="I77" s="77"/>
      <c r="J77" s="429"/>
      <c r="K77" s="106"/>
      <c r="L77" s="106"/>
      <c r="M77" s="106"/>
      <c r="N77" s="106"/>
      <c r="O77" s="106"/>
      <c r="P77" s="106"/>
      <c r="Q77" s="106"/>
      <c r="R77" s="106"/>
      <c r="S77" s="106"/>
      <c r="T77" s="106"/>
      <c r="U77" s="106"/>
      <c r="V77" s="106"/>
      <c r="W77" s="106"/>
    </row>
    <row r="78" spans="1:23">
      <c r="A78" s="77"/>
      <c r="B78" s="77"/>
      <c r="C78" s="77"/>
      <c r="D78" s="106"/>
      <c r="E78" s="106"/>
      <c r="F78" s="77"/>
      <c r="G78" s="77"/>
      <c r="H78" s="77"/>
      <c r="I78" s="77"/>
      <c r="J78" s="429"/>
      <c r="K78" s="106"/>
      <c r="L78" s="106"/>
      <c r="M78" s="106"/>
      <c r="N78" s="106"/>
      <c r="O78" s="106"/>
      <c r="P78" s="106"/>
      <c r="Q78" s="106"/>
      <c r="R78" s="106"/>
      <c r="S78" s="106"/>
      <c r="T78" s="106"/>
      <c r="U78" s="106"/>
      <c r="V78" s="106"/>
      <c r="W78" s="106"/>
    </row>
    <row r="79" spans="1:23">
      <c r="A79" s="77"/>
      <c r="B79" s="77"/>
      <c r="C79" s="77"/>
      <c r="D79" s="106"/>
      <c r="E79" s="106"/>
      <c r="F79" s="77"/>
      <c r="G79" s="77"/>
      <c r="H79" s="77"/>
      <c r="I79" s="77"/>
      <c r="J79" s="429"/>
      <c r="K79" s="106"/>
      <c r="L79" s="106"/>
      <c r="M79" s="106"/>
      <c r="N79" s="106"/>
      <c r="O79" s="106"/>
      <c r="P79" s="106"/>
      <c r="Q79" s="106"/>
      <c r="R79" s="106"/>
      <c r="S79" s="106"/>
      <c r="T79" s="106"/>
      <c r="U79" s="106"/>
      <c r="V79" s="106"/>
      <c r="W79" s="106"/>
    </row>
    <row r="80" spans="1:23">
      <c r="A80" s="77"/>
      <c r="B80" s="77"/>
      <c r="C80" s="77"/>
      <c r="D80" s="106"/>
      <c r="E80" s="106"/>
      <c r="F80" s="77"/>
      <c r="G80" s="77"/>
      <c r="H80" s="77"/>
      <c r="I80" s="77"/>
      <c r="J80" s="429"/>
      <c r="K80" s="106"/>
      <c r="L80" s="106"/>
      <c r="M80" s="106"/>
      <c r="N80" s="106"/>
      <c r="O80" s="106"/>
      <c r="P80" s="106"/>
      <c r="Q80" s="106"/>
      <c r="R80" s="106"/>
      <c r="S80" s="106"/>
      <c r="T80" s="106"/>
      <c r="U80" s="106"/>
      <c r="V80" s="106"/>
      <c r="W80" s="106"/>
    </row>
    <row r="81" spans="1:23">
      <c r="A81" s="77"/>
      <c r="B81" s="77"/>
      <c r="C81" s="77"/>
      <c r="D81" s="106"/>
      <c r="E81" s="106"/>
      <c r="F81" s="77"/>
      <c r="G81" s="77"/>
      <c r="H81" s="77"/>
      <c r="I81" s="77"/>
      <c r="J81" s="429"/>
      <c r="K81" s="106"/>
      <c r="L81" s="106"/>
      <c r="M81" s="106"/>
      <c r="N81" s="106"/>
      <c r="O81" s="106"/>
      <c r="P81" s="106"/>
      <c r="Q81" s="106"/>
      <c r="R81" s="106"/>
      <c r="S81" s="106"/>
      <c r="T81" s="106"/>
      <c r="U81" s="106"/>
      <c r="V81" s="106"/>
      <c r="W81" s="106"/>
    </row>
    <row r="82" spans="1:23">
      <c r="A82" s="77"/>
      <c r="B82" s="77"/>
      <c r="C82" s="77"/>
      <c r="D82" s="106"/>
      <c r="E82" s="106"/>
      <c r="F82" s="77"/>
      <c r="G82" s="77"/>
      <c r="H82" s="77"/>
      <c r="I82" s="77"/>
      <c r="J82" s="429"/>
      <c r="K82" s="106"/>
      <c r="L82" s="106"/>
      <c r="M82" s="106"/>
      <c r="N82" s="106"/>
      <c r="O82" s="106"/>
      <c r="P82" s="106"/>
      <c r="Q82" s="106"/>
      <c r="R82" s="106"/>
      <c r="S82" s="106"/>
      <c r="T82" s="106"/>
      <c r="U82" s="106"/>
      <c r="V82" s="106"/>
      <c r="W82" s="106"/>
    </row>
    <row r="83" spans="1:23">
      <c r="A83" s="77"/>
      <c r="B83" s="77"/>
      <c r="C83" s="77"/>
      <c r="D83" s="106"/>
      <c r="E83" s="106"/>
      <c r="F83" s="77"/>
      <c r="G83" s="77"/>
      <c r="H83" s="77"/>
      <c r="I83" s="77"/>
      <c r="J83" s="429"/>
      <c r="K83" s="106"/>
      <c r="L83" s="106"/>
      <c r="M83" s="106"/>
      <c r="N83" s="106"/>
      <c r="O83" s="106"/>
      <c r="P83" s="106"/>
      <c r="Q83" s="106"/>
      <c r="R83" s="106"/>
      <c r="S83" s="106"/>
      <c r="T83" s="106"/>
      <c r="U83" s="106"/>
      <c r="V83" s="106"/>
      <c r="W83" s="106"/>
    </row>
    <row r="84" spans="1:23">
      <c r="A84" s="77"/>
      <c r="B84" s="77"/>
      <c r="C84" s="77"/>
      <c r="D84" s="106"/>
      <c r="E84" s="106"/>
      <c r="F84" s="77"/>
      <c r="G84" s="77"/>
      <c r="H84" s="77"/>
      <c r="I84" s="77"/>
      <c r="J84" s="429"/>
      <c r="K84" s="106"/>
      <c r="L84" s="106"/>
      <c r="M84" s="106"/>
      <c r="N84" s="106"/>
      <c r="O84" s="106"/>
      <c r="P84" s="106"/>
      <c r="Q84" s="106"/>
      <c r="R84" s="106"/>
      <c r="S84" s="106"/>
      <c r="T84" s="106"/>
      <c r="U84" s="106"/>
      <c r="V84" s="106"/>
      <c r="W84" s="106"/>
    </row>
    <row r="85" spans="1:23">
      <c r="A85" s="77"/>
      <c r="B85" s="77"/>
      <c r="C85" s="77"/>
      <c r="D85" s="106"/>
      <c r="E85" s="106"/>
      <c r="F85" s="77"/>
      <c r="G85" s="77"/>
      <c r="H85" s="77"/>
      <c r="I85" s="77"/>
      <c r="J85" s="429"/>
      <c r="K85" s="106"/>
      <c r="L85" s="106"/>
      <c r="M85" s="106"/>
      <c r="N85" s="106"/>
      <c r="O85" s="106"/>
      <c r="P85" s="106"/>
      <c r="Q85" s="106"/>
      <c r="R85" s="106"/>
      <c r="S85" s="106"/>
      <c r="T85" s="106"/>
      <c r="U85" s="106"/>
      <c r="V85" s="106"/>
      <c r="W85" s="106"/>
    </row>
    <row r="86" spans="1:23">
      <c r="A86" s="77"/>
      <c r="B86" s="77"/>
      <c r="C86" s="77"/>
      <c r="D86" s="106"/>
      <c r="E86" s="106"/>
      <c r="F86" s="77"/>
      <c r="G86" s="77"/>
      <c r="H86" s="77"/>
      <c r="I86" s="77"/>
      <c r="J86" s="429"/>
      <c r="K86" s="106"/>
      <c r="L86" s="106"/>
      <c r="M86" s="106"/>
      <c r="N86" s="106"/>
      <c r="O86" s="106"/>
      <c r="P86" s="106"/>
      <c r="Q86" s="106"/>
      <c r="R86" s="106"/>
      <c r="S86" s="106"/>
      <c r="T86" s="106"/>
      <c r="U86" s="106"/>
      <c r="V86" s="106"/>
      <c r="W86" s="106"/>
    </row>
    <row r="87" spans="1:23">
      <c r="A87" s="77"/>
      <c r="B87" s="77"/>
      <c r="C87" s="77"/>
      <c r="D87" s="106"/>
      <c r="E87" s="106"/>
      <c r="F87" s="77"/>
      <c r="G87" s="77"/>
      <c r="H87" s="77"/>
      <c r="I87" s="77"/>
      <c r="J87" s="429"/>
      <c r="K87" s="106"/>
      <c r="L87" s="106"/>
      <c r="M87" s="106"/>
      <c r="N87" s="106"/>
      <c r="O87" s="106"/>
      <c r="P87" s="106"/>
      <c r="Q87" s="106"/>
      <c r="R87" s="106"/>
      <c r="S87" s="106"/>
      <c r="T87" s="106"/>
      <c r="U87" s="106"/>
      <c r="V87" s="106"/>
      <c r="W87" s="106"/>
    </row>
    <row r="88" spans="1:23">
      <c r="A88" s="77"/>
      <c r="B88" s="77"/>
      <c r="C88" s="77"/>
      <c r="D88" s="106"/>
      <c r="E88" s="106"/>
      <c r="F88" s="77"/>
      <c r="G88" s="77"/>
      <c r="H88" s="77"/>
      <c r="I88" s="77"/>
      <c r="J88" s="429"/>
      <c r="K88" s="106"/>
      <c r="L88" s="106"/>
      <c r="M88" s="106"/>
      <c r="N88" s="106"/>
      <c r="O88" s="106"/>
      <c r="P88" s="106"/>
      <c r="Q88" s="106"/>
      <c r="R88" s="106"/>
      <c r="S88" s="106"/>
      <c r="T88" s="106"/>
      <c r="U88" s="106"/>
      <c r="V88" s="106"/>
      <c r="W88" s="106"/>
    </row>
    <row r="89" spans="1:23">
      <c r="A89" s="77"/>
      <c r="B89" s="77"/>
      <c r="C89" s="77"/>
      <c r="D89" s="106"/>
      <c r="E89" s="106"/>
      <c r="F89" s="77"/>
      <c r="G89" s="77"/>
      <c r="H89" s="77"/>
      <c r="I89" s="77"/>
      <c r="J89" s="429"/>
      <c r="K89" s="106"/>
      <c r="L89" s="106"/>
      <c r="M89" s="106"/>
      <c r="N89" s="106"/>
      <c r="O89" s="106"/>
      <c r="P89" s="106"/>
      <c r="Q89" s="106"/>
      <c r="R89" s="106"/>
      <c r="S89" s="106"/>
      <c r="T89" s="106"/>
      <c r="U89" s="106"/>
      <c r="V89" s="106"/>
      <c r="W89" s="106"/>
    </row>
    <row r="90" spans="1:23">
      <c r="A90" s="77"/>
      <c r="B90" s="77"/>
      <c r="C90" s="77"/>
      <c r="D90" s="106"/>
      <c r="E90" s="106"/>
      <c r="F90" s="77"/>
      <c r="G90" s="77"/>
      <c r="H90" s="77"/>
      <c r="I90" s="77"/>
      <c r="J90" s="429"/>
      <c r="K90" s="106"/>
      <c r="L90" s="106"/>
      <c r="M90" s="106"/>
      <c r="N90" s="106"/>
      <c r="O90" s="106"/>
      <c r="P90" s="106"/>
      <c r="Q90" s="106"/>
      <c r="R90" s="106"/>
      <c r="S90" s="106"/>
      <c r="T90" s="106"/>
      <c r="U90" s="106"/>
      <c r="V90" s="106"/>
      <c r="W90" s="106"/>
    </row>
    <row r="91" spans="1:23">
      <c r="A91" s="77"/>
      <c r="B91" s="77"/>
      <c r="C91" s="77"/>
      <c r="D91" s="106"/>
      <c r="E91" s="106"/>
      <c r="F91" s="77"/>
      <c r="G91" s="77"/>
      <c r="H91" s="77"/>
      <c r="I91" s="77"/>
      <c r="J91" s="429"/>
      <c r="K91" s="106"/>
      <c r="L91" s="106"/>
      <c r="M91" s="106"/>
      <c r="N91" s="106"/>
      <c r="O91" s="106"/>
      <c r="P91" s="106"/>
      <c r="Q91" s="106"/>
      <c r="R91" s="106"/>
      <c r="S91" s="106"/>
      <c r="T91" s="106"/>
      <c r="U91" s="106"/>
      <c r="V91" s="106"/>
      <c r="W91" s="106"/>
    </row>
    <row r="92" spans="1:23">
      <c r="A92" s="77"/>
      <c r="B92" s="77"/>
      <c r="C92" s="77"/>
      <c r="D92" s="106"/>
      <c r="E92" s="106"/>
      <c r="F92" s="77"/>
      <c r="G92" s="77"/>
      <c r="H92" s="77"/>
      <c r="I92" s="77"/>
      <c r="J92" s="429"/>
      <c r="K92" s="106"/>
      <c r="L92" s="106"/>
      <c r="M92" s="106"/>
      <c r="N92" s="106"/>
      <c r="O92" s="106"/>
      <c r="P92" s="106"/>
      <c r="Q92" s="106"/>
      <c r="R92" s="106"/>
      <c r="S92" s="106"/>
      <c r="T92" s="106"/>
      <c r="U92" s="106"/>
      <c r="V92" s="106"/>
      <c r="W92" s="106"/>
    </row>
    <row r="93" spans="1:23">
      <c r="A93" s="77"/>
      <c r="B93" s="77"/>
      <c r="C93" s="77"/>
      <c r="D93" s="106"/>
      <c r="E93" s="106"/>
      <c r="F93" s="77"/>
      <c r="G93" s="77"/>
      <c r="H93" s="77"/>
      <c r="I93" s="77"/>
      <c r="J93" s="429"/>
      <c r="K93" s="106"/>
      <c r="L93" s="106"/>
      <c r="M93" s="106"/>
      <c r="N93" s="106"/>
      <c r="O93" s="106"/>
      <c r="P93" s="106"/>
      <c r="Q93" s="106"/>
      <c r="R93" s="106"/>
      <c r="S93" s="106"/>
      <c r="T93" s="106"/>
      <c r="U93" s="106"/>
      <c r="V93" s="106"/>
      <c r="W93" s="106"/>
    </row>
    <row r="94" spans="1:23">
      <c r="A94" s="77"/>
      <c r="B94" s="77"/>
      <c r="C94" s="77"/>
      <c r="D94" s="106"/>
      <c r="E94" s="106"/>
      <c r="F94" s="77"/>
      <c r="G94" s="77"/>
      <c r="H94" s="77"/>
      <c r="I94" s="77"/>
      <c r="J94" s="429"/>
      <c r="K94" s="106"/>
      <c r="L94" s="106"/>
      <c r="M94" s="106"/>
      <c r="N94" s="106"/>
      <c r="O94" s="106"/>
      <c r="P94" s="106"/>
      <c r="Q94" s="106"/>
      <c r="R94" s="106"/>
      <c r="S94" s="106"/>
      <c r="T94" s="106"/>
      <c r="U94" s="106"/>
      <c r="V94" s="106"/>
      <c r="W94" s="106"/>
    </row>
    <row r="95" spans="1:23">
      <c r="A95" s="77"/>
      <c r="B95" s="77"/>
      <c r="C95" s="77"/>
      <c r="D95" s="106"/>
      <c r="E95" s="106"/>
      <c r="F95" s="77"/>
      <c r="G95" s="77"/>
      <c r="H95" s="77"/>
      <c r="I95" s="77"/>
      <c r="J95" s="429"/>
      <c r="K95" s="106"/>
      <c r="L95" s="106"/>
      <c r="M95" s="106"/>
      <c r="N95" s="106"/>
      <c r="O95" s="106"/>
      <c r="P95" s="106"/>
      <c r="Q95" s="106"/>
      <c r="R95" s="106"/>
      <c r="S95" s="106"/>
      <c r="T95" s="106"/>
      <c r="U95" s="106"/>
      <c r="V95" s="106"/>
      <c r="W95" s="106"/>
    </row>
    <row r="96" spans="1:23">
      <c r="A96" s="77"/>
      <c r="B96" s="77"/>
      <c r="C96" s="77"/>
      <c r="D96" s="106"/>
      <c r="E96" s="106"/>
      <c r="F96" s="77"/>
      <c r="G96" s="77"/>
      <c r="H96" s="77"/>
      <c r="I96" s="77"/>
      <c r="J96" s="429"/>
      <c r="K96" s="106"/>
      <c r="L96" s="106"/>
      <c r="M96" s="106"/>
      <c r="N96" s="106"/>
      <c r="O96" s="106"/>
      <c r="P96" s="106"/>
      <c r="Q96" s="106"/>
      <c r="R96" s="106"/>
      <c r="S96" s="106"/>
      <c r="T96" s="106"/>
      <c r="U96" s="106"/>
      <c r="V96" s="106"/>
      <c r="W96" s="106"/>
    </row>
    <row r="97" spans="1:23">
      <c r="A97" s="77"/>
      <c r="B97" s="77"/>
      <c r="C97" s="77"/>
      <c r="D97" s="106"/>
      <c r="E97" s="106"/>
      <c r="F97" s="77"/>
      <c r="G97" s="77"/>
      <c r="H97" s="77"/>
      <c r="I97" s="77"/>
      <c r="J97" s="429"/>
      <c r="K97" s="106"/>
      <c r="L97" s="106"/>
      <c r="M97" s="106"/>
      <c r="N97" s="106"/>
      <c r="O97" s="106"/>
      <c r="P97" s="106"/>
      <c r="Q97" s="106"/>
      <c r="R97" s="106"/>
      <c r="S97" s="106"/>
      <c r="T97" s="106"/>
      <c r="U97" s="106"/>
      <c r="V97" s="106"/>
      <c r="W97" s="106"/>
    </row>
    <row r="98" spans="1:23">
      <c r="A98" s="77"/>
      <c r="B98" s="77"/>
      <c r="C98" s="77"/>
      <c r="D98" s="106"/>
      <c r="E98" s="106"/>
      <c r="F98" s="77"/>
      <c r="G98" s="77"/>
      <c r="H98" s="77"/>
      <c r="I98" s="77"/>
      <c r="J98" s="429"/>
      <c r="K98" s="106"/>
      <c r="L98" s="106"/>
      <c r="M98" s="106"/>
      <c r="N98" s="106"/>
      <c r="O98" s="106"/>
      <c r="P98" s="106"/>
      <c r="Q98" s="106"/>
      <c r="R98" s="106"/>
      <c r="S98" s="106"/>
      <c r="T98" s="106"/>
      <c r="U98" s="106"/>
      <c r="V98" s="106"/>
      <c r="W98" s="106"/>
    </row>
    <row r="99" spans="1:23">
      <c r="A99" s="77"/>
      <c r="B99" s="77"/>
      <c r="C99" s="77"/>
      <c r="D99" s="106"/>
      <c r="E99" s="106"/>
      <c r="F99" s="77"/>
      <c r="G99" s="77"/>
      <c r="H99" s="77"/>
      <c r="I99" s="77"/>
      <c r="J99" s="429"/>
      <c r="K99" s="106"/>
      <c r="L99" s="106"/>
      <c r="M99" s="106"/>
      <c r="N99" s="106"/>
      <c r="O99" s="106"/>
      <c r="P99" s="106"/>
      <c r="Q99" s="106"/>
      <c r="R99" s="106"/>
      <c r="S99" s="106"/>
      <c r="T99" s="106"/>
      <c r="U99" s="106"/>
      <c r="V99" s="106"/>
      <c r="W99" s="106"/>
    </row>
    <row r="100" spans="1:23">
      <c r="A100" s="77"/>
      <c r="B100" s="77"/>
      <c r="C100" s="77"/>
      <c r="D100" s="106"/>
      <c r="E100" s="106"/>
      <c r="F100" s="77"/>
      <c r="G100" s="77"/>
      <c r="H100" s="77"/>
      <c r="I100" s="77"/>
      <c r="J100" s="429"/>
      <c r="K100" s="106"/>
      <c r="L100" s="106"/>
      <c r="M100" s="106"/>
      <c r="N100" s="106"/>
      <c r="O100" s="106"/>
      <c r="P100" s="106"/>
      <c r="Q100" s="106"/>
      <c r="R100" s="106"/>
      <c r="S100" s="106"/>
      <c r="T100" s="106"/>
      <c r="U100" s="106"/>
      <c r="V100" s="106"/>
      <c r="W100" s="106"/>
    </row>
    <row r="101" spans="1:23">
      <c r="A101" s="77"/>
      <c r="B101" s="77"/>
      <c r="C101" s="77"/>
      <c r="D101" s="106"/>
      <c r="E101" s="106"/>
      <c r="F101" s="77"/>
      <c r="G101" s="77"/>
      <c r="H101" s="77"/>
      <c r="I101" s="77"/>
      <c r="J101" s="429"/>
      <c r="K101" s="106"/>
      <c r="L101" s="106"/>
      <c r="M101" s="106"/>
      <c r="N101" s="106"/>
      <c r="O101" s="106"/>
      <c r="P101" s="106"/>
      <c r="Q101" s="106"/>
      <c r="R101" s="106"/>
      <c r="S101" s="106"/>
      <c r="T101" s="106"/>
      <c r="U101" s="106"/>
      <c r="V101" s="106"/>
      <c r="W101" s="106"/>
    </row>
    <row r="102" spans="1:23">
      <c r="A102" s="77"/>
      <c r="B102" s="77"/>
      <c r="C102" s="77"/>
      <c r="D102" s="106"/>
      <c r="E102" s="106"/>
      <c r="F102" s="77"/>
      <c r="G102" s="77"/>
      <c r="H102" s="77"/>
      <c r="I102" s="77"/>
      <c r="J102" s="429"/>
      <c r="K102" s="106"/>
      <c r="L102" s="106"/>
      <c r="M102" s="106"/>
      <c r="N102" s="106"/>
      <c r="O102" s="106"/>
      <c r="P102" s="106"/>
      <c r="Q102" s="106"/>
      <c r="R102" s="106"/>
      <c r="S102" s="106"/>
      <c r="T102" s="106"/>
      <c r="U102" s="106"/>
      <c r="V102" s="106"/>
      <c r="W102" s="106"/>
    </row>
    <row r="103" spans="1:23">
      <c r="A103" s="77"/>
      <c r="B103" s="77"/>
      <c r="C103" s="77"/>
      <c r="D103" s="106"/>
      <c r="E103" s="106"/>
      <c r="F103" s="77"/>
      <c r="G103" s="77"/>
      <c r="H103" s="77"/>
      <c r="I103" s="77"/>
      <c r="J103" s="429"/>
      <c r="K103" s="106"/>
      <c r="L103" s="106"/>
      <c r="M103" s="106"/>
      <c r="N103" s="106"/>
      <c r="O103" s="106"/>
      <c r="P103" s="106"/>
      <c r="Q103" s="106"/>
      <c r="R103" s="106"/>
      <c r="S103" s="106"/>
      <c r="T103" s="106"/>
      <c r="U103" s="106"/>
      <c r="V103" s="106"/>
      <c r="W103" s="106"/>
    </row>
    <row r="104" spans="1:23">
      <c r="A104" s="77"/>
      <c r="B104" s="77"/>
      <c r="C104" s="77"/>
      <c r="D104" s="106"/>
      <c r="E104" s="106"/>
      <c r="F104" s="77"/>
      <c r="G104" s="77"/>
      <c r="H104" s="77"/>
      <c r="I104" s="77"/>
      <c r="J104" s="429"/>
      <c r="K104" s="106"/>
      <c r="L104" s="106"/>
      <c r="M104" s="106"/>
      <c r="N104" s="106"/>
      <c r="O104" s="106"/>
      <c r="P104" s="106"/>
      <c r="Q104" s="106"/>
      <c r="R104" s="106"/>
      <c r="S104" s="106"/>
      <c r="T104" s="106"/>
      <c r="U104" s="106"/>
      <c r="V104" s="106"/>
      <c r="W104" s="106"/>
    </row>
    <row r="105" spans="1:23">
      <c r="A105" s="77"/>
      <c r="B105" s="77"/>
      <c r="C105" s="77"/>
      <c r="D105" s="106"/>
      <c r="E105" s="106"/>
      <c r="F105" s="77"/>
      <c r="G105" s="77"/>
      <c r="H105" s="77"/>
      <c r="I105" s="77"/>
      <c r="J105" s="429"/>
      <c r="K105" s="106"/>
      <c r="L105" s="106"/>
      <c r="M105" s="106"/>
      <c r="N105" s="106"/>
      <c r="O105" s="106"/>
      <c r="P105" s="106"/>
      <c r="Q105" s="106"/>
      <c r="R105" s="106"/>
      <c r="S105" s="106"/>
      <c r="T105" s="106"/>
      <c r="U105" s="106"/>
      <c r="V105" s="106"/>
      <c r="W105" s="106"/>
    </row>
    <row r="106" spans="1:23">
      <c r="A106" s="77"/>
      <c r="B106" s="77"/>
      <c r="C106" s="77"/>
      <c r="D106" s="106"/>
      <c r="E106" s="106"/>
      <c r="F106" s="77"/>
      <c r="G106" s="77"/>
      <c r="H106" s="77"/>
      <c r="I106" s="77"/>
      <c r="J106" s="429"/>
      <c r="K106" s="106"/>
      <c r="L106" s="106"/>
      <c r="M106" s="106"/>
      <c r="N106" s="106"/>
      <c r="O106" s="106"/>
      <c r="P106" s="106"/>
      <c r="Q106" s="106"/>
      <c r="R106" s="106"/>
      <c r="S106" s="106"/>
      <c r="T106" s="106"/>
      <c r="U106" s="106"/>
      <c r="V106" s="106"/>
      <c r="W106" s="106"/>
    </row>
    <row r="107" spans="1:23">
      <c r="A107" s="77"/>
      <c r="B107" s="77"/>
      <c r="C107" s="77"/>
      <c r="D107" s="106"/>
      <c r="E107" s="106"/>
      <c r="F107" s="77"/>
      <c r="G107" s="77"/>
      <c r="H107" s="77"/>
      <c r="I107" s="77"/>
      <c r="J107" s="429"/>
      <c r="K107" s="106"/>
      <c r="L107" s="106"/>
      <c r="M107" s="106"/>
      <c r="N107" s="106"/>
      <c r="O107" s="106"/>
      <c r="P107" s="106"/>
      <c r="Q107" s="106"/>
      <c r="R107" s="106"/>
      <c r="S107" s="106"/>
      <c r="T107" s="106"/>
      <c r="U107" s="106"/>
      <c r="V107" s="106"/>
      <c r="W107" s="106"/>
    </row>
    <row r="108" spans="1:23">
      <c r="A108" s="77"/>
      <c r="B108" s="77"/>
      <c r="C108" s="77"/>
      <c r="D108" s="106"/>
      <c r="E108" s="106"/>
      <c r="F108" s="77"/>
      <c r="G108" s="77"/>
      <c r="H108" s="77"/>
      <c r="I108" s="77"/>
      <c r="J108" s="429"/>
      <c r="K108" s="106"/>
      <c r="L108" s="106"/>
      <c r="M108" s="106"/>
      <c r="N108" s="106"/>
      <c r="O108" s="106"/>
      <c r="P108" s="106"/>
      <c r="Q108" s="106"/>
      <c r="R108" s="106"/>
      <c r="S108" s="106"/>
      <c r="T108" s="106"/>
      <c r="U108" s="106"/>
      <c r="V108" s="106"/>
      <c r="W108" s="106"/>
    </row>
    <row r="109" spans="1:23">
      <c r="A109" s="77"/>
      <c r="B109" s="77"/>
      <c r="C109" s="77"/>
      <c r="D109" s="106"/>
      <c r="E109" s="106"/>
      <c r="F109" s="77"/>
      <c r="G109" s="77"/>
      <c r="H109" s="77"/>
      <c r="I109" s="77"/>
      <c r="J109" s="429"/>
      <c r="K109" s="106"/>
      <c r="L109" s="106"/>
      <c r="M109" s="106"/>
      <c r="N109" s="106"/>
      <c r="O109" s="106"/>
      <c r="P109" s="106"/>
      <c r="Q109" s="106"/>
      <c r="R109" s="106"/>
      <c r="S109" s="106"/>
      <c r="T109" s="106"/>
      <c r="U109" s="106"/>
      <c r="V109" s="106"/>
      <c r="W109" s="106"/>
    </row>
    <row r="110" spans="1:23">
      <c r="A110" s="77"/>
      <c r="B110" s="77"/>
      <c r="C110" s="77"/>
      <c r="D110" s="106"/>
      <c r="E110" s="106"/>
      <c r="F110" s="77"/>
      <c r="G110" s="77"/>
      <c r="H110" s="77"/>
      <c r="I110" s="77"/>
      <c r="J110" s="429"/>
      <c r="K110" s="106"/>
      <c r="L110" s="106"/>
      <c r="M110" s="106"/>
      <c r="N110" s="106"/>
      <c r="O110" s="106"/>
      <c r="P110" s="106"/>
      <c r="Q110" s="106"/>
      <c r="R110" s="106"/>
      <c r="S110" s="106"/>
      <c r="T110" s="106"/>
      <c r="U110" s="106"/>
      <c r="V110" s="106"/>
      <c r="W110" s="106"/>
    </row>
    <row r="111" spans="1:23">
      <c r="A111" s="77"/>
      <c r="B111" s="77"/>
      <c r="C111" s="77"/>
      <c r="D111" s="106"/>
      <c r="E111" s="106"/>
      <c r="F111" s="77"/>
      <c r="G111" s="77"/>
      <c r="H111" s="77"/>
      <c r="I111" s="77"/>
      <c r="J111" s="429"/>
      <c r="K111" s="106"/>
      <c r="L111" s="106"/>
      <c r="M111" s="106"/>
      <c r="N111" s="106"/>
      <c r="O111" s="106"/>
      <c r="P111" s="106"/>
      <c r="Q111" s="106"/>
      <c r="R111" s="106"/>
      <c r="S111" s="106"/>
      <c r="T111" s="106"/>
      <c r="U111" s="106"/>
      <c r="V111" s="106"/>
      <c r="W111" s="106"/>
    </row>
    <row r="112" spans="1:23">
      <c r="A112" s="77"/>
      <c r="B112" s="77"/>
      <c r="C112" s="77"/>
      <c r="D112" s="106"/>
      <c r="E112" s="106"/>
      <c r="F112" s="77"/>
      <c r="G112" s="77"/>
      <c r="H112" s="77"/>
      <c r="I112" s="77"/>
      <c r="J112" s="429"/>
      <c r="K112" s="106"/>
      <c r="L112" s="106"/>
      <c r="M112" s="106"/>
      <c r="N112" s="106"/>
      <c r="O112" s="106"/>
      <c r="P112" s="106"/>
      <c r="Q112" s="106"/>
      <c r="R112" s="106"/>
      <c r="S112" s="106"/>
      <c r="T112" s="106"/>
      <c r="U112" s="106"/>
      <c r="V112" s="106"/>
      <c r="W112" s="106"/>
    </row>
    <row r="113" spans="1:23">
      <c r="A113" s="77"/>
      <c r="B113" s="77"/>
      <c r="C113" s="77"/>
      <c r="D113" s="106"/>
      <c r="E113" s="106"/>
      <c r="F113" s="77"/>
      <c r="G113" s="77"/>
      <c r="H113" s="77"/>
      <c r="I113" s="77"/>
      <c r="J113" s="429"/>
      <c r="K113" s="106"/>
      <c r="L113" s="106"/>
      <c r="M113" s="106"/>
      <c r="N113" s="106"/>
      <c r="O113" s="106"/>
      <c r="P113" s="106"/>
      <c r="Q113" s="106"/>
      <c r="R113" s="106"/>
      <c r="S113" s="106"/>
      <c r="T113" s="106"/>
      <c r="U113" s="106"/>
      <c r="V113" s="106"/>
      <c r="W113" s="106"/>
    </row>
    <row r="114" spans="1:23">
      <c r="A114" s="77"/>
      <c r="B114" s="77"/>
      <c r="C114" s="77"/>
      <c r="D114" s="106"/>
      <c r="E114" s="106"/>
      <c r="F114" s="77"/>
      <c r="G114" s="77"/>
      <c r="H114" s="77"/>
      <c r="I114" s="77"/>
      <c r="J114" s="429"/>
      <c r="K114" s="106"/>
      <c r="L114" s="106"/>
      <c r="M114" s="106"/>
      <c r="N114" s="106"/>
      <c r="O114" s="106"/>
      <c r="P114" s="106"/>
      <c r="Q114" s="106"/>
      <c r="R114" s="106"/>
      <c r="S114" s="106"/>
      <c r="T114" s="106"/>
      <c r="U114" s="106"/>
      <c r="V114" s="106"/>
      <c r="W114" s="106"/>
    </row>
    <row r="115" spans="1:23">
      <c r="A115" s="77"/>
      <c r="B115" s="77"/>
      <c r="C115" s="77"/>
      <c r="D115" s="106"/>
      <c r="E115" s="106"/>
      <c r="F115" s="77"/>
      <c r="G115" s="77"/>
      <c r="H115" s="77"/>
      <c r="I115" s="77"/>
      <c r="J115" s="429"/>
      <c r="K115" s="106"/>
      <c r="L115" s="106"/>
      <c r="M115" s="106"/>
      <c r="N115" s="106"/>
      <c r="O115" s="106"/>
      <c r="P115" s="106"/>
      <c r="Q115" s="106"/>
      <c r="R115" s="106"/>
      <c r="S115" s="106"/>
      <c r="T115" s="106"/>
      <c r="U115" s="106"/>
      <c r="V115" s="106"/>
      <c r="W115" s="106"/>
    </row>
    <row r="116" spans="1:23">
      <c r="A116" s="77"/>
      <c r="B116" s="77"/>
      <c r="C116" s="77"/>
      <c r="D116" s="106"/>
      <c r="E116" s="106"/>
      <c r="F116" s="77"/>
      <c r="G116" s="77"/>
      <c r="H116" s="77"/>
      <c r="I116" s="77"/>
      <c r="J116" s="429"/>
      <c r="K116" s="106"/>
      <c r="L116" s="106"/>
      <c r="M116" s="106"/>
      <c r="N116" s="106"/>
      <c r="O116" s="106"/>
      <c r="P116" s="106"/>
      <c r="Q116" s="106"/>
      <c r="R116" s="106"/>
      <c r="S116" s="106"/>
      <c r="T116" s="106"/>
      <c r="U116" s="106"/>
      <c r="V116" s="106"/>
      <c r="W116" s="106"/>
    </row>
    <row r="117" spans="1:23">
      <c r="A117" s="77"/>
      <c r="B117" s="77"/>
      <c r="C117" s="77"/>
      <c r="D117" s="106"/>
      <c r="E117" s="106"/>
      <c r="F117" s="77"/>
      <c r="G117" s="77"/>
      <c r="H117" s="77"/>
      <c r="I117" s="77"/>
      <c r="J117" s="429"/>
      <c r="K117" s="106"/>
      <c r="L117" s="106"/>
      <c r="M117" s="106"/>
      <c r="N117" s="106"/>
      <c r="O117" s="106"/>
      <c r="P117" s="106"/>
      <c r="Q117" s="106"/>
      <c r="R117" s="106"/>
      <c r="S117" s="106"/>
      <c r="T117" s="106"/>
      <c r="U117" s="106"/>
      <c r="V117" s="106"/>
      <c r="W117" s="106"/>
    </row>
    <row r="118" spans="1:23">
      <c r="A118" s="77"/>
      <c r="B118" s="77"/>
      <c r="C118" s="77"/>
      <c r="D118" s="106"/>
      <c r="E118" s="106"/>
      <c r="F118" s="77"/>
      <c r="G118" s="77"/>
      <c r="H118" s="77"/>
      <c r="I118" s="77"/>
      <c r="J118" s="429"/>
      <c r="K118" s="106"/>
      <c r="L118" s="106"/>
      <c r="M118" s="106"/>
      <c r="N118" s="106"/>
      <c r="O118" s="106"/>
      <c r="P118" s="106"/>
      <c r="Q118" s="106"/>
      <c r="R118" s="106"/>
      <c r="S118" s="106"/>
      <c r="T118" s="106"/>
      <c r="U118" s="106"/>
      <c r="V118" s="106"/>
      <c r="W118" s="106"/>
    </row>
    <row r="119" spans="1:23">
      <c r="A119" s="77"/>
      <c r="B119" s="77"/>
      <c r="C119" s="77"/>
      <c r="D119" s="106"/>
      <c r="E119" s="106"/>
      <c r="F119" s="77"/>
      <c r="G119" s="77"/>
      <c r="H119" s="77"/>
      <c r="I119" s="77"/>
      <c r="J119" s="429"/>
      <c r="K119" s="106"/>
      <c r="L119" s="106"/>
      <c r="M119" s="106"/>
      <c r="N119" s="106"/>
      <c r="O119" s="106"/>
      <c r="P119" s="106"/>
      <c r="Q119" s="106"/>
      <c r="R119" s="106"/>
      <c r="S119" s="106"/>
      <c r="T119" s="106"/>
      <c r="U119" s="106"/>
      <c r="V119" s="106"/>
      <c r="W119" s="106"/>
    </row>
    <row r="120" spans="1:23">
      <c r="A120" s="77"/>
      <c r="B120" s="77"/>
      <c r="C120" s="77"/>
      <c r="D120" s="106"/>
      <c r="E120" s="106"/>
      <c r="F120" s="77"/>
      <c r="G120" s="77"/>
      <c r="H120" s="77"/>
      <c r="I120" s="77"/>
      <c r="J120" s="429"/>
      <c r="K120" s="106"/>
      <c r="L120" s="106"/>
      <c r="M120" s="106"/>
      <c r="N120" s="106"/>
      <c r="O120" s="106"/>
      <c r="P120" s="106"/>
      <c r="Q120" s="106"/>
      <c r="R120" s="106"/>
      <c r="S120" s="106"/>
      <c r="T120" s="106"/>
      <c r="U120" s="106"/>
      <c r="V120" s="106"/>
      <c r="W120" s="106"/>
    </row>
    <row r="121" spans="1:23">
      <c r="A121" s="77"/>
      <c r="B121" s="77"/>
      <c r="C121" s="77"/>
      <c r="D121" s="106"/>
      <c r="E121" s="106"/>
      <c r="F121" s="77"/>
      <c r="G121" s="77"/>
      <c r="H121" s="77"/>
      <c r="I121" s="77"/>
      <c r="J121" s="429"/>
      <c r="K121" s="106"/>
      <c r="L121" s="106"/>
      <c r="M121" s="106"/>
      <c r="N121" s="106"/>
      <c r="O121" s="106"/>
      <c r="P121" s="106"/>
      <c r="Q121" s="106"/>
      <c r="R121" s="106"/>
      <c r="S121" s="106"/>
      <c r="T121" s="106"/>
      <c r="U121" s="106"/>
      <c r="V121" s="106"/>
      <c r="W121" s="106"/>
    </row>
    <row r="122" spans="1:23">
      <c r="A122" s="77"/>
      <c r="B122" s="77"/>
      <c r="C122" s="77"/>
      <c r="D122" s="106"/>
      <c r="E122" s="106"/>
      <c r="F122" s="77"/>
      <c r="G122" s="77"/>
      <c r="H122" s="77"/>
      <c r="I122" s="77"/>
      <c r="J122" s="429"/>
      <c r="K122" s="106"/>
      <c r="L122" s="106"/>
      <c r="M122" s="106"/>
      <c r="N122" s="106"/>
      <c r="O122" s="106"/>
      <c r="P122" s="106"/>
      <c r="Q122" s="106"/>
      <c r="R122" s="106"/>
      <c r="S122" s="106"/>
      <c r="T122" s="106"/>
      <c r="U122" s="106"/>
      <c r="V122" s="106"/>
      <c r="W122" s="106"/>
    </row>
    <row r="123" spans="1:23">
      <c r="A123" s="77"/>
      <c r="B123" s="77"/>
      <c r="C123" s="77"/>
      <c r="D123" s="106"/>
      <c r="E123" s="106"/>
      <c r="F123" s="77"/>
      <c r="G123" s="77"/>
      <c r="H123" s="77"/>
      <c r="I123" s="77"/>
      <c r="J123" s="429"/>
      <c r="K123" s="106"/>
      <c r="L123" s="106"/>
      <c r="M123" s="106"/>
      <c r="N123" s="106"/>
      <c r="O123" s="106"/>
      <c r="P123" s="106"/>
      <c r="Q123" s="106"/>
      <c r="R123" s="106"/>
      <c r="S123" s="106"/>
      <c r="T123" s="106"/>
      <c r="U123" s="106"/>
      <c r="V123" s="106"/>
      <c r="W123" s="106"/>
    </row>
    <row r="124" spans="1:23">
      <c r="A124" s="77"/>
      <c r="B124" s="77"/>
      <c r="C124" s="77"/>
      <c r="D124" s="106"/>
      <c r="E124" s="106"/>
      <c r="F124" s="77"/>
      <c r="G124" s="77"/>
      <c r="H124" s="77"/>
      <c r="I124" s="77"/>
      <c r="J124" s="429"/>
      <c r="K124" s="106"/>
      <c r="L124" s="106"/>
      <c r="M124" s="106"/>
      <c r="N124" s="106"/>
      <c r="O124" s="106"/>
      <c r="P124" s="106"/>
      <c r="Q124" s="106"/>
      <c r="R124" s="106"/>
      <c r="S124" s="106"/>
      <c r="T124" s="106"/>
      <c r="U124" s="106"/>
      <c r="V124" s="106"/>
      <c r="W124" s="106"/>
    </row>
    <row r="125" spans="1:23">
      <c r="A125" s="77"/>
      <c r="B125" s="77"/>
      <c r="C125" s="77"/>
      <c r="D125" s="106"/>
      <c r="E125" s="106"/>
      <c r="F125" s="77"/>
      <c r="G125" s="77"/>
      <c r="H125" s="77"/>
      <c r="I125" s="77"/>
      <c r="J125" s="429"/>
      <c r="K125" s="106"/>
      <c r="L125" s="106"/>
      <c r="M125" s="106"/>
      <c r="N125" s="106"/>
      <c r="O125" s="106"/>
      <c r="P125" s="106"/>
      <c r="Q125" s="106"/>
      <c r="R125" s="106"/>
      <c r="S125" s="106"/>
      <c r="T125" s="106"/>
      <c r="U125" s="106"/>
      <c r="V125" s="106"/>
      <c r="W125" s="106"/>
    </row>
    <row r="126" spans="1:23">
      <c r="A126" s="77"/>
      <c r="B126" s="77"/>
      <c r="C126" s="77"/>
      <c r="D126" s="106"/>
      <c r="E126" s="106"/>
      <c r="F126" s="77"/>
      <c r="G126" s="77"/>
      <c r="H126" s="77"/>
      <c r="I126" s="77"/>
      <c r="J126" s="429"/>
      <c r="K126" s="106"/>
      <c r="L126" s="106"/>
      <c r="M126" s="106"/>
      <c r="N126" s="106"/>
      <c r="O126" s="106"/>
      <c r="P126" s="106"/>
      <c r="Q126" s="106"/>
      <c r="R126" s="106"/>
      <c r="S126" s="106"/>
      <c r="T126" s="106"/>
      <c r="U126" s="106"/>
      <c r="V126" s="106"/>
      <c r="W126" s="106"/>
    </row>
    <row r="127" spans="1:23">
      <c r="A127" s="77"/>
      <c r="B127" s="77"/>
      <c r="C127" s="77"/>
      <c r="D127" s="106"/>
      <c r="E127" s="106"/>
      <c r="F127" s="77"/>
      <c r="G127" s="77"/>
      <c r="H127" s="77"/>
      <c r="I127" s="77"/>
      <c r="J127" s="429"/>
      <c r="K127" s="106"/>
      <c r="L127" s="106"/>
      <c r="M127" s="106"/>
      <c r="N127" s="106"/>
      <c r="O127" s="106"/>
      <c r="P127" s="106"/>
      <c r="Q127" s="106"/>
      <c r="R127" s="106"/>
      <c r="S127" s="106"/>
      <c r="T127" s="106"/>
      <c r="U127" s="106"/>
      <c r="V127" s="106"/>
      <c r="W127" s="106"/>
    </row>
    <row r="128" spans="1:23">
      <c r="A128" s="77"/>
      <c r="B128" s="77"/>
      <c r="C128" s="77"/>
      <c r="D128" s="106"/>
      <c r="E128" s="106"/>
      <c r="F128" s="77"/>
      <c r="G128" s="77"/>
      <c r="H128" s="77"/>
      <c r="I128" s="77"/>
      <c r="J128" s="429"/>
      <c r="K128" s="106"/>
      <c r="L128" s="106"/>
      <c r="M128" s="106"/>
      <c r="N128" s="106"/>
      <c r="O128" s="106"/>
      <c r="P128" s="106"/>
      <c r="Q128" s="106"/>
      <c r="R128" s="106"/>
      <c r="S128" s="106"/>
      <c r="T128" s="106"/>
      <c r="U128" s="106"/>
      <c r="V128" s="106"/>
      <c r="W128" s="106"/>
    </row>
    <row r="129" spans="1:23">
      <c r="A129" s="77"/>
      <c r="B129" s="77"/>
      <c r="C129" s="77"/>
      <c r="D129" s="106"/>
      <c r="E129" s="106"/>
      <c r="F129" s="77"/>
      <c r="G129" s="77"/>
      <c r="H129" s="77"/>
      <c r="I129" s="77"/>
      <c r="J129" s="429"/>
      <c r="K129" s="106"/>
      <c r="L129" s="106"/>
      <c r="M129" s="106"/>
      <c r="N129" s="106"/>
      <c r="O129" s="106"/>
      <c r="P129" s="106"/>
      <c r="Q129" s="106"/>
      <c r="R129" s="106"/>
      <c r="S129" s="106"/>
      <c r="T129" s="106"/>
      <c r="U129" s="106"/>
      <c r="V129" s="106"/>
      <c r="W129" s="106"/>
    </row>
    <row r="130" spans="1:23">
      <c r="A130" s="77"/>
      <c r="B130" s="77"/>
      <c r="C130" s="77"/>
      <c r="D130" s="106"/>
      <c r="E130" s="106"/>
      <c r="F130" s="77"/>
      <c r="G130" s="77"/>
      <c r="H130" s="77"/>
      <c r="I130" s="77"/>
      <c r="J130" s="429"/>
      <c r="K130" s="106"/>
      <c r="L130" s="106"/>
      <c r="M130" s="106"/>
      <c r="N130" s="106"/>
      <c r="O130" s="106"/>
      <c r="P130" s="106"/>
      <c r="Q130" s="106"/>
      <c r="R130" s="106"/>
      <c r="S130" s="106"/>
      <c r="T130" s="106"/>
      <c r="U130" s="106"/>
      <c r="V130" s="106"/>
      <c r="W130" s="106"/>
    </row>
    <row r="131" spans="1:23">
      <c r="A131" s="77"/>
      <c r="B131" s="77"/>
      <c r="C131" s="77"/>
      <c r="D131" s="106"/>
      <c r="E131" s="106"/>
      <c r="F131" s="77"/>
      <c r="G131" s="77"/>
      <c r="H131" s="77"/>
      <c r="I131" s="77"/>
      <c r="J131" s="429"/>
      <c r="K131" s="106"/>
      <c r="L131" s="106"/>
      <c r="M131" s="106"/>
      <c r="N131" s="106"/>
      <c r="O131" s="106"/>
      <c r="P131" s="106"/>
      <c r="Q131" s="106"/>
      <c r="R131" s="106"/>
      <c r="S131" s="106"/>
      <c r="T131" s="106"/>
      <c r="U131" s="106"/>
      <c r="V131" s="106"/>
      <c r="W131" s="106"/>
    </row>
    <row r="132" spans="1:23">
      <c r="A132" s="77"/>
      <c r="B132" s="77"/>
      <c r="C132" s="77"/>
      <c r="D132" s="106"/>
      <c r="E132" s="106"/>
      <c r="F132" s="77"/>
      <c r="G132" s="77"/>
      <c r="H132" s="77"/>
      <c r="I132" s="77"/>
      <c r="J132" s="429"/>
      <c r="K132" s="106"/>
      <c r="L132" s="106"/>
      <c r="M132" s="106"/>
      <c r="N132" s="106"/>
      <c r="O132" s="106"/>
      <c r="P132" s="106"/>
      <c r="Q132" s="106"/>
      <c r="R132" s="106"/>
      <c r="S132" s="106"/>
      <c r="T132" s="106"/>
      <c r="U132" s="106"/>
      <c r="V132" s="106"/>
      <c r="W132" s="106"/>
    </row>
    <row r="133" spans="1:23">
      <c r="A133" s="77"/>
      <c r="B133" s="77"/>
      <c r="C133" s="77"/>
      <c r="D133" s="106"/>
      <c r="E133" s="106"/>
      <c r="F133" s="77"/>
      <c r="G133" s="77"/>
      <c r="H133" s="77"/>
      <c r="I133" s="77"/>
      <c r="J133" s="429"/>
      <c r="K133" s="106"/>
      <c r="L133" s="106"/>
      <c r="M133" s="106"/>
      <c r="N133" s="106"/>
      <c r="O133" s="106"/>
      <c r="P133" s="106"/>
      <c r="Q133" s="106"/>
      <c r="R133" s="106"/>
      <c r="S133" s="106"/>
      <c r="T133" s="106"/>
      <c r="U133" s="106"/>
      <c r="V133" s="106"/>
      <c r="W133" s="106"/>
    </row>
    <row r="134" spans="1:23">
      <c r="A134" s="77"/>
      <c r="B134" s="77"/>
      <c r="C134" s="77"/>
      <c r="D134" s="106"/>
      <c r="E134" s="106"/>
      <c r="F134" s="77"/>
      <c r="G134" s="77"/>
      <c r="H134" s="77"/>
      <c r="I134" s="77"/>
      <c r="J134" s="429"/>
      <c r="K134" s="106"/>
      <c r="L134" s="106"/>
      <c r="M134" s="106"/>
      <c r="N134" s="106"/>
      <c r="O134" s="106"/>
      <c r="P134" s="106"/>
      <c r="Q134" s="106"/>
      <c r="R134" s="106"/>
      <c r="S134" s="106"/>
      <c r="T134" s="106"/>
      <c r="U134" s="106"/>
      <c r="V134" s="106"/>
      <c r="W134" s="106"/>
    </row>
    <row r="135" spans="1:23">
      <c r="A135" s="77"/>
      <c r="B135" s="77"/>
      <c r="C135" s="77"/>
      <c r="D135" s="106"/>
      <c r="E135" s="106"/>
      <c r="F135" s="77"/>
      <c r="G135" s="77"/>
      <c r="H135" s="77"/>
      <c r="I135" s="77"/>
      <c r="J135" s="429"/>
      <c r="K135" s="106"/>
      <c r="L135" s="106"/>
      <c r="M135" s="106"/>
      <c r="N135" s="106"/>
      <c r="O135" s="106"/>
      <c r="P135" s="106"/>
      <c r="Q135" s="106"/>
      <c r="R135" s="106"/>
      <c r="S135" s="106"/>
      <c r="T135" s="106"/>
      <c r="U135" s="106"/>
      <c r="V135" s="106"/>
      <c r="W135" s="106"/>
    </row>
    <row r="136" spans="1:23">
      <c r="A136" s="77"/>
      <c r="B136" s="77"/>
      <c r="C136" s="77"/>
      <c r="D136" s="106"/>
      <c r="E136" s="106"/>
      <c r="F136" s="77"/>
      <c r="G136" s="77"/>
      <c r="H136" s="77"/>
      <c r="I136" s="77"/>
      <c r="J136" s="429"/>
      <c r="K136" s="106"/>
      <c r="L136" s="106"/>
      <c r="M136" s="106"/>
      <c r="N136" s="106"/>
      <c r="O136" s="106"/>
      <c r="P136" s="106"/>
      <c r="Q136" s="106"/>
      <c r="R136" s="106"/>
      <c r="S136" s="106"/>
      <c r="T136" s="106"/>
      <c r="U136" s="106"/>
      <c r="V136" s="106"/>
      <c r="W136" s="106"/>
    </row>
    <row r="137" spans="1:23">
      <c r="A137" s="77"/>
      <c r="B137" s="77"/>
      <c r="C137" s="77"/>
      <c r="D137" s="106"/>
      <c r="E137" s="106"/>
      <c r="F137" s="77"/>
      <c r="G137" s="77"/>
      <c r="H137" s="77"/>
      <c r="I137" s="77"/>
      <c r="J137" s="429"/>
      <c r="K137" s="106"/>
      <c r="L137" s="106"/>
      <c r="M137" s="106"/>
      <c r="N137" s="106"/>
      <c r="O137" s="106"/>
      <c r="P137" s="106"/>
      <c r="Q137" s="106"/>
      <c r="R137" s="106"/>
      <c r="S137" s="106"/>
      <c r="T137" s="106"/>
      <c r="U137" s="106"/>
      <c r="V137" s="106"/>
      <c r="W137" s="106"/>
    </row>
    <row r="138" spans="1:23">
      <c r="A138" s="77"/>
      <c r="B138" s="77"/>
      <c r="C138" s="77"/>
      <c r="D138" s="106"/>
      <c r="E138" s="106"/>
      <c r="F138" s="77"/>
      <c r="G138" s="77"/>
      <c r="H138" s="77"/>
      <c r="I138" s="77"/>
      <c r="J138" s="429"/>
      <c r="K138" s="106"/>
      <c r="L138" s="106"/>
      <c r="M138" s="106"/>
      <c r="N138" s="106"/>
      <c r="O138" s="106"/>
      <c r="P138" s="106"/>
      <c r="Q138" s="106"/>
      <c r="R138" s="106"/>
      <c r="S138" s="106"/>
      <c r="T138" s="106"/>
      <c r="U138" s="106"/>
      <c r="V138" s="106"/>
      <c r="W138" s="106"/>
    </row>
    <row r="139" spans="1:23">
      <c r="A139" s="77"/>
      <c r="B139" s="77"/>
      <c r="C139" s="77"/>
      <c r="D139" s="106"/>
      <c r="E139" s="106"/>
      <c r="F139" s="77"/>
      <c r="G139" s="77"/>
      <c r="H139" s="77"/>
      <c r="I139" s="77"/>
      <c r="J139" s="429"/>
      <c r="K139" s="106"/>
      <c r="L139" s="106"/>
      <c r="M139" s="106"/>
      <c r="N139" s="106"/>
      <c r="O139" s="106"/>
      <c r="P139" s="106"/>
      <c r="Q139" s="106"/>
      <c r="R139" s="106"/>
      <c r="S139" s="106"/>
      <c r="T139" s="106"/>
      <c r="U139" s="106"/>
      <c r="V139" s="106"/>
      <c r="W139" s="106"/>
    </row>
    <row r="140" spans="1:23">
      <c r="A140" s="77"/>
      <c r="B140" s="77"/>
      <c r="C140" s="77"/>
      <c r="D140" s="106"/>
      <c r="E140" s="106"/>
      <c r="F140" s="77"/>
      <c r="G140" s="77"/>
      <c r="H140" s="77"/>
      <c r="I140" s="77"/>
      <c r="J140" s="429"/>
      <c r="K140" s="106"/>
      <c r="L140" s="106"/>
      <c r="M140" s="106"/>
      <c r="N140" s="106"/>
      <c r="O140" s="106"/>
      <c r="P140" s="106"/>
      <c r="Q140" s="106"/>
      <c r="R140" s="106"/>
      <c r="S140" s="106"/>
      <c r="T140" s="106"/>
      <c r="U140" s="106"/>
      <c r="V140" s="106"/>
      <c r="W140" s="106"/>
    </row>
    <row r="141" spans="1:23">
      <c r="A141" s="77"/>
      <c r="B141" s="77"/>
      <c r="C141" s="77"/>
      <c r="D141" s="106"/>
      <c r="E141" s="106"/>
      <c r="F141" s="77"/>
      <c r="G141" s="77"/>
      <c r="H141" s="77"/>
      <c r="I141" s="77"/>
      <c r="J141" s="429"/>
      <c r="K141" s="106"/>
      <c r="L141" s="106"/>
      <c r="M141" s="106"/>
      <c r="N141" s="106"/>
      <c r="O141" s="106"/>
      <c r="P141" s="106"/>
      <c r="Q141" s="106"/>
      <c r="R141" s="106"/>
      <c r="S141" s="106"/>
      <c r="T141" s="106"/>
      <c r="U141" s="106"/>
      <c r="V141" s="106"/>
      <c r="W141" s="106"/>
    </row>
    <row r="142" spans="1:23">
      <c r="A142" s="77"/>
      <c r="B142" s="77"/>
      <c r="C142" s="77"/>
      <c r="D142" s="106"/>
      <c r="E142" s="106"/>
      <c r="F142" s="77"/>
      <c r="G142" s="77"/>
      <c r="H142" s="77"/>
      <c r="I142" s="77"/>
      <c r="J142" s="429"/>
      <c r="K142" s="106"/>
      <c r="L142" s="106"/>
      <c r="M142" s="106"/>
      <c r="N142" s="106"/>
      <c r="O142" s="106"/>
      <c r="P142" s="106"/>
      <c r="Q142" s="106"/>
      <c r="R142" s="106"/>
      <c r="S142" s="106"/>
      <c r="T142" s="106"/>
      <c r="U142" s="106"/>
      <c r="V142" s="106"/>
      <c r="W142" s="106"/>
    </row>
    <row r="143" spans="1:23">
      <c r="A143" s="77"/>
      <c r="B143" s="77"/>
      <c r="C143" s="77"/>
      <c r="D143" s="106"/>
      <c r="E143" s="106"/>
      <c r="F143" s="77"/>
      <c r="G143" s="77"/>
      <c r="H143" s="77"/>
      <c r="I143" s="77"/>
      <c r="J143" s="429"/>
      <c r="K143" s="106"/>
      <c r="L143" s="106"/>
      <c r="M143" s="106"/>
      <c r="N143" s="106"/>
      <c r="O143" s="106"/>
      <c r="P143" s="106"/>
      <c r="Q143" s="106"/>
      <c r="R143" s="106"/>
      <c r="S143" s="106"/>
      <c r="T143" s="106"/>
      <c r="U143" s="106"/>
      <c r="V143" s="106"/>
      <c r="W143" s="106"/>
    </row>
    <row r="144" spans="1:23">
      <c r="A144" s="77"/>
      <c r="B144" s="77"/>
      <c r="C144" s="77"/>
      <c r="D144" s="106"/>
      <c r="E144" s="106"/>
      <c r="F144" s="77"/>
      <c r="G144" s="77"/>
      <c r="H144" s="77"/>
      <c r="I144" s="77"/>
      <c r="J144" s="429"/>
      <c r="K144" s="106"/>
      <c r="L144" s="106"/>
      <c r="M144" s="106"/>
      <c r="N144" s="106"/>
      <c r="O144" s="106"/>
      <c r="P144" s="106"/>
      <c r="Q144" s="106"/>
      <c r="R144" s="106"/>
      <c r="S144" s="106"/>
      <c r="T144" s="106"/>
      <c r="U144" s="106"/>
      <c r="V144" s="106"/>
      <c r="W144" s="106"/>
    </row>
    <row r="145" spans="1:23">
      <c r="A145" s="77"/>
      <c r="B145" s="77"/>
      <c r="C145" s="77"/>
      <c r="D145" s="106"/>
      <c r="E145" s="106"/>
      <c r="F145" s="77"/>
      <c r="G145" s="77"/>
      <c r="H145" s="77"/>
      <c r="I145" s="77"/>
      <c r="J145" s="429"/>
      <c r="K145" s="106"/>
      <c r="L145" s="106"/>
      <c r="M145" s="106"/>
      <c r="N145" s="106"/>
      <c r="O145" s="106"/>
      <c r="P145" s="106"/>
      <c r="Q145" s="106"/>
      <c r="R145" s="106"/>
      <c r="S145" s="106"/>
      <c r="T145" s="106"/>
      <c r="U145" s="106"/>
      <c r="V145" s="106"/>
      <c r="W145" s="106"/>
    </row>
    <row r="146" spans="1:23">
      <c r="A146" s="77"/>
      <c r="B146" s="77"/>
      <c r="C146" s="77"/>
      <c r="D146" s="106"/>
      <c r="E146" s="106"/>
      <c r="F146" s="77"/>
      <c r="G146" s="77"/>
      <c r="H146" s="77"/>
      <c r="I146" s="77"/>
      <c r="J146" s="429"/>
      <c r="K146" s="106"/>
      <c r="L146" s="106"/>
      <c r="M146" s="106"/>
      <c r="N146" s="106"/>
      <c r="O146" s="106"/>
      <c r="P146" s="106"/>
      <c r="Q146" s="106"/>
      <c r="R146" s="106"/>
      <c r="S146" s="106"/>
      <c r="T146" s="106"/>
      <c r="U146" s="106"/>
      <c r="V146" s="106"/>
      <c r="W146" s="106"/>
    </row>
    <row r="147" spans="1:23">
      <c r="A147" s="77"/>
      <c r="B147" s="77"/>
      <c r="C147" s="77"/>
      <c r="D147" s="106"/>
      <c r="E147" s="106"/>
      <c r="F147" s="77"/>
      <c r="G147" s="77"/>
      <c r="H147" s="77"/>
      <c r="I147" s="77"/>
      <c r="J147" s="429"/>
      <c r="K147" s="106"/>
      <c r="L147" s="106"/>
      <c r="M147" s="106"/>
      <c r="N147" s="106"/>
      <c r="O147" s="106"/>
      <c r="P147" s="106"/>
      <c r="Q147" s="106"/>
      <c r="R147" s="106"/>
      <c r="S147" s="106"/>
      <c r="T147" s="106"/>
      <c r="U147" s="106"/>
      <c r="V147" s="106"/>
      <c r="W147" s="106"/>
    </row>
    <row r="148" spans="1:23">
      <c r="A148" s="77"/>
      <c r="B148" s="77"/>
      <c r="C148" s="77"/>
      <c r="D148" s="106"/>
      <c r="E148" s="106"/>
      <c r="F148" s="77"/>
      <c r="G148" s="77"/>
      <c r="H148" s="77"/>
      <c r="I148" s="77"/>
      <c r="J148" s="429"/>
      <c r="K148" s="106"/>
      <c r="L148" s="106"/>
      <c r="M148" s="106"/>
      <c r="N148" s="106"/>
      <c r="O148" s="106"/>
      <c r="P148" s="106"/>
      <c r="Q148" s="106"/>
      <c r="R148" s="106"/>
      <c r="S148" s="106"/>
      <c r="T148" s="106"/>
      <c r="U148" s="106"/>
      <c r="V148" s="106"/>
      <c r="W148" s="106"/>
    </row>
    <row r="149" spans="1:23">
      <c r="A149" s="77"/>
      <c r="B149" s="77"/>
      <c r="C149" s="77"/>
      <c r="D149" s="106"/>
      <c r="E149" s="106"/>
      <c r="F149" s="77"/>
      <c r="G149" s="77"/>
      <c r="H149" s="77"/>
      <c r="I149" s="77"/>
      <c r="J149" s="429"/>
      <c r="K149" s="106"/>
      <c r="L149" s="106"/>
      <c r="M149" s="106"/>
      <c r="N149" s="106"/>
      <c r="O149" s="106"/>
      <c r="P149" s="106"/>
      <c r="Q149" s="106"/>
      <c r="R149" s="106"/>
      <c r="S149" s="106"/>
      <c r="T149" s="106"/>
      <c r="U149" s="106"/>
      <c r="V149" s="106"/>
      <c r="W149" s="106"/>
    </row>
    <row r="150" spans="1:23">
      <c r="A150" s="77"/>
      <c r="B150" s="77"/>
      <c r="C150" s="77"/>
      <c r="D150" s="106"/>
      <c r="E150" s="106"/>
      <c r="F150" s="77"/>
      <c r="G150" s="77"/>
      <c r="H150" s="77"/>
      <c r="I150" s="77"/>
      <c r="J150" s="429"/>
      <c r="K150" s="106"/>
      <c r="L150" s="106"/>
      <c r="M150" s="106"/>
      <c r="N150" s="106"/>
      <c r="O150" s="106"/>
      <c r="P150" s="106"/>
      <c r="Q150" s="106"/>
      <c r="R150" s="106"/>
      <c r="S150" s="106"/>
      <c r="T150" s="106"/>
      <c r="U150" s="106"/>
      <c r="V150" s="106"/>
      <c r="W150" s="106"/>
    </row>
    <row r="151" spans="1:23">
      <c r="A151" s="77"/>
      <c r="B151" s="77"/>
      <c r="C151" s="77"/>
      <c r="D151" s="106"/>
      <c r="E151" s="106"/>
      <c r="F151" s="77"/>
      <c r="G151" s="77"/>
      <c r="H151" s="77"/>
      <c r="I151" s="77"/>
      <c r="J151" s="429"/>
      <c r="K151" s="106"/>
      <c r="L151" s="106"/>
      <c r="M151" s="106"/>
      <c r="N151" s="106"/>
      <c r="O151" s="106"/>
      <c r="P151" s="106"/>
      <c r="Q151" s="106"/>
      <c r="R151" s="106"/>
      <c r="S151" s="106"/>
      <c r="T151" s="106"/>
      <c r="U151" s="106"/>
      <c r="V151" s="106"/>
      <c r="W151" s="106"/>
    </row>
    <row r="152" spans="1:23">
      <c r="A152" s="77"/>
      <c r="B152" s="77"/>
      <c r="C152" s="77"/>
      <c r="D152" s="106"/>
      <c r="E152" s="106"/>
      <c r="F152" s="77"/>
      <c r="G152" s="77"/>
      <c r="H152" s="77"/>
      <c r="I152" s="77"/>
      <c r="J152" s="429"/>
      <c r="K152" s="106"/>
      <c r="L152" s="106"/>
      <c r="M152" s="106"/>
      <c r="N152" s="106"/>
      <c r="O152" s="106"/>
      <c r="P152" s="106"/>
      <c r="Q152" s="106"/>
      <c r="R152" s="106"/>
      <c r="S152" s="106"/>
      <c r="T152" s="106"/>
      <c r="U152" s="106"/>
      <c r="V152" s="106"/>
      <c r="W152" s="106"/>
    </row>
    <row r="153" spans="1:23">
      <c r="A153" s="77"/>
      <c r="B153" s="77"/>
      <c r="C153" s="77"/>
      <c r="D153" s="106"/>
      <c r="E153" s="106"/>
      <c r="F153" s="77"/>
      <c r="G153" s="77"/>
      <c r="H153" s="77"/>
      <c r="I153" s="77"/>
      <c r="J153" s="429"/>
      <c r="K153" s="106"/>
      <c r="L153" s="106"/>
      <c r="M153" s="106"/>
      <c r="N153" s="106"/>
      <c r="O153" s="106"/>
      <c r="P153" s="106"/>
      <c r="Q153" s="106"/>
      <c r="R153" s="106"/>
      <c r="S153" s="106"/>
      <c r="T153" s="106"/>
      <c r="U153" s="106"/>
      <c r="V153" s="106"/>
      <c r="W153" s="106"/>
    </row>
    <row r="154" spans="1:23">
      <c r="A154" s="77"/>
      <c r="B154" s="77"/>
      <c r="C154" s="77"/>
      <c r="D154" s="106"/>
      <c r="E154" s="106"/>
      <c r="F154" s="77"/>
      <c r="G154" s="77"/>
      <c r="H154" s="77"/>
      <c r="I154" s="77"/>
      <c r="J154" s="429"/>
      <c r="K154" s="106"/>
      <c r="L154" s="106"/>
      <c r="M154" s="106"/>
      <c r="N154" s="106"/>
      <c r="O154" s="106"/>
      <c r="P154" s="106"/>
      <c r="Q154" s="106"/>
      <c r="R154" s="106"/>
      <c r="S154" s="106"/>
      <c r="T154" s="106"/>
      <c r="U154" s="106"/>
      <c r="V154" s="106"/>
      <c r="W154" s="106"/>
    </row>
    <row r="155" spans="1:23">
      <c r="A155" s="77"/>
      <c r="B155" s="77"/>
      <c r="C155" s="77"/>
      <c r="D155" s="106"/>
      <c r="E155" s="106"/>
      <c r="F155" s="77"/>
      <c r="G155" s="77"/>
      <c r="H155" s="77"/>
      <c r="I155" s="77"/>
      <c r="J155" s="429"/>
      <c r="K155" s="106"/>
      <c r="L155" s="106"/>
      <c r="M155" s="106"/>
      <c r="N155" s="106"/>
      <c r="O155" s="106"/>
      <c r="P155" s="106"/>
      <c r="Q155" s="106"/>
      <c r="R155" s="106"/>
      <c r="S155" s="106"/>
      <c r="T155" s="106"/>
      <c r="U155" s="106"/>
      <c r="V155" s="106"/>
      <c r="W155" s="106"/>
    </row>
    <row r="156" spans="1:23">
      <c r="A156" s="77"/>
      <c r="B156" s="77"/>
      <c r="C156" s="77"/>
      <c r="D156" s="106"/>
      <c r="E156" s="106"/>
      <c r="F156" s="77"/>
      <c r="G156" s="77"/>
      <c r="H156" s="77"/>
      <c r="I156" s="77"/>
      <c r="J156" s="429"/>
      <c r="K156" s="106"/>
      <c r="L156" s="106"/>
      <c r="M156" s="106"/>
      <c r="N156" s="106"/>
      <c r="O156" s="106"/>
      <c r="P156" s="106"/>
      <c r="Q156" s="106"/>
      <c r="R156" s="106"/>
      <c r="S156" s="106"/>
      <c r="T156" s="106"/>
      <c r="U156" s="106"/>
      <c r="V156" s="106"/>
      <c r="W156" s="106"/>
    </row>
    <row r="157" spans="1:23">
      <c r="A157" s="77"/>
      <c r="B157" s="77"/>
      <c r="C157" s="77"/>
      <c r="D157" s="106"/>
      <c r="E157" s="106"/>
      <c r="F157" s="77"/>
      <c r="G157" s="77"/>
      <c r="H157" s="77"/>
      <c r="I157" s="77"/>
      <c r="J157" s="429"/>
      <c r="K157" s="106"/>
      <c r="L157" s="106"/>
      <c r="M157" s="106"/>
      <c r="N157" s="106"/>
      <c r="O157" s="106"/>
      <c r="P157" s="106"/>
      <c r="Q157" s="106"/>
      <c r="R157" s="106"/>
      <c r="S157" s="106"/>
      <c r="T157" s="106"/>
      <c r="U157" s="106"/>
      <c r="V157" s="106"/>
      <c r="W157" s="106"/>
    </row>
    <row r="158" spans="1:23">
      <c r="A158" s="77"/>
      <c r="B158" s="77"/>
      <c r="C158" s="77"/>
      <c r="D158" s="106"/>
      <c r="E158" s="106"/>
      <c r="F158" s="77"/>
      <c r="G158" s="77"/>
      <c r="H158" s="77"/>
      <c r="I158" s="77"/>
      <c r="J158" s="429"/>
      <c r="K158" s="106"/>
      <c r="L158" s="106"/>
      <c r="M158" s="106"/>
      <c r="N158" s="106"/>
      <c r="O158" s="106"/>
      <c r="P158" s="106"/>
      <c r="Q158" s="106"/>
      <c r="R158" s="106"/>
      <c r="S158" s="106"/>
      <c r="T158" s="106"/>
      <c r="U158" s="106"/>
      <c r="V158" s="106"/>
      <c r="W158" s="106"/>
    </row>
    <row r="159" spans="1:23">
      <c r="A159" s="77"/>
      <c r="B159" s="77"/>
      <c r="C159" s="77"/>
      <c r="D159" s="106"/>
      <c r="E159" s="106"/>
      <c r="F159" s="77"/>
      <c r="G159" s="77"/>
      <c r="H159" s="77"/>
      <c r="I159" s="77"/>
      <c r="J159" s="429"/>
      <c r="K159" s="106"/>
      <c r="L159" s="106"/>
      <c r="M159" s="106"/>
      <c r="N159" s="106"/>
      <c r="O159" s="106"/>
      <c r="P159" s="106"/>
      <c r="Q159" s="106"/>
      <c r="R159" s="106"/>
      <c r="S159" s="106"/>
      <c r="T159" s="106"/>
      <c r="U159" s="106"/>
      <c r="V159" s="106"/>
      <c r="W159" s="106"/>
    </row>
    <row r="160" spans="1:23">
      <c r="A160" s="77"/>
      <c r="B160" s="77"/>
      <c r="C160" s="77"/>
      <c r="D160" s="106"/>
      <c r="E160" s="106"/>
      <c r="F160" s="77"/>
      <c r="G160" s="77"/>
      <c r="H160" s="77"/>
      <c r="I160" s="77"/>
      <c r="J160" s="429"/>
      <c r="K160" s="106"/>
      <c r="L160" s="106"/>
      <c r="M160" s="106"/>
      <c r="N160" s="106"/>
      <c r="O160" s="106"/>
      <c r="P160" s="106"/>
      <c r="Q160" s="106"/>
      <c r="R160" s="106"/>
      <c r="S160" s="106"/>
      <c r="T160" s="106"/>
      <c r="U160" s="106"/>
      <c r="V160" s="106"/>
      <c r="W160" s="106"/>
    </row>
    <row r="161" spans="1:23">
      <c r="A161" s="77"/>
      <c r="B161" s="77"/>
      <c r="C161" s="77"/>
      <c r="D161" s="106"/>
      <c r="E161" s="106"/>
      <c r="F161" s="77"/>
      <c r="G161" s="77"/>
      <c r="H161" s="77"/>
      <c r="I161" s="77"/>
      <c r="J161" s="429"/>
      <c r="K161" s="106"/>
      <c r="L161" s="106"/>
      <c r="M161" s="106"/>
      <c r="N161" s="106"/>
      <c r="O161" s="106"/>
      <c r="P161" s="106"/>
      <c r="Q161" s="106"/>
      <c r="R161" s="106"/>
      <c r="S161" s="106"/>
      <c r="T161" s="106"/>
      <c r="U161" s="106"/>
      <c r="V161" s="106"/>
      <c r="W161" s="106"/>
    </row>
    <row r="162" spans="1:23">
      <c r="A162" s="77"/>
      <c r="B162" s="77"/>
      <c r="C162" s="77"/>
      <c r="D162" s="106"/>
      <c r="E162" s="106"/>
      <c r="F162" s="77"/>
      <c r="G162" s="77"/>
      <c r="H162" s="77"/>
      <c r="I162" s="77"/>
      <c r="J162" s="429"/>
      <c r="K162" s="106"/>
      <c r="L162" s="106"/>
      <c r="M162" s="106"/>
      <c r="N162" s="106"/>
      <c r="O162" s="106"/>
      <c r="P162" s="106"/>
      <c r="Q162" s="106"/>
      <c r="R162" s="106"/>
      <c r="S162" s="106"/>
      <c r="T162" s="106"/>
      <c r="U162" s="106"/>
      <c r="V162" s="106"/>
      <c r="W162" s="106"/>
    </row>
    <row r="163" spans="1:23">
      <c r="A163" s="77"/>
      <c r="B163" s="77"/>
      <c r="C163" s="77"/>
      <c r="D163" s="106"/>
      <c r="E163" s="106"/>
      <c r="F163" s="77"/>
      <c r="G163" s="77"/>
      <c r="H163" s="77"/>
      <c r="I163" s="77"/>
      <c r="J163" s="429"/>
      <c r="K163" s="106"/>
      <c r="L163" s="106"/>
      <c r="M163" s="106"/>
      <c r="N163" s="106"/>
      <c r="O163" s="106"/>
      <c r="P163" s="106"/>
      <c r="Q163" s="106"/>
      <c r="R163" s="106"/>
      <c r="S163" s="106"/>
      <c r="T163" s="106"/>
      <c r="U163" s="106"/>
      <c r="V163" s="106"/>
      <c r="W163" s="106"/>
    </row>
    <row r="164" spans="1:23">
      <c r="A164" s="77"/>
      <c r="B164" s="77"/>
      <c r="C164" s="77"/>
      <c r="D164" s="106"/>
      <c r="E164" s="106"/>
      <c r="F164" s="77"/>
      <c r="G164" s="77"/>
      <c r="H164" s="77"/>
      <c r="I164" s="77"/>
      <c r="J164" s="429"/>
      <c r="K164" s="106"/>
      <c r="L164" s="106"/>
      <c r="M164" s="106"/>
      <c r="N164" s="106"/>
      <c r="O164" s="106"/>
      <c r="P164" s="106"/>
      <c r="Q164" s="106"/>
      <c r="R164" s="106"/>
      <c r="S164" s="106"/>
      <c r="T164" s="106"/>
      <c r="U164" s="106"/>
      <c r="V164" s="106"/>
      <c r="W164" s="106"/>
    </row>
    <row r="165" spans="1:23">
      <c r="A165" s="77"/>
      <c r="B165" s="77"/>
      <c r="C165" s="77"/>
      <c r="D165" s="106"/>
      <c r="E165" s="106"/>
      <c r="F165" s="77"/>
      <c r="G165" s="77"/>
      <c r="H165" s="77"/>
      <c r="I165" s="77"/>
      <c r="J165" s="429"/>
      <c r="K165" s="106"/>
      <c r="L165" s="106"/>
      <c r="M165" s="106"/>
      <c r="N165" s="106"/>
      <c r="O165" s="106"/>
      <c r="P165" s="106"/>
      <c r="Q165" s="106"/>
      <c r="R165" s="106"/>
      <c r="S165" s="106"/>
      <c r="T165" s="106"/>
      <c r="U165" s="106"/>
      <c r="V165" s="106"/>
      <c r="W165" s="106"/>
    </row>
    <row r="166" spans="1:23">
      <c r="A166" s="77"/>
      <c r="B166" s="77"/>
      <c r="C166" s="77"/>
      <c r="D166" s="106"/>
      <c r="E166" s="106"/>
      <c r="F166" s="77"/>
      <c r="G166" s="77"/>
      <c r="H166" s="77"/>
      <c r="I166" s="77"/>
      <c r="J166" s="429"/>
      <c r="K166" s="106"/>
      <c r="L166" s="106"/>
      <c r="M166" s="106"/>
      <c r="N166" s="106"/>
      <c r="O166" s="106"/>
      <c r="P166" s="106"/>
      <c r="Q166" s="106"/>
      <c r="R166" s="106"/>
      <c r="S166" s="106"/>
      <c r="T166" s="106"/>
      <c r="U166" s="106"/>
      <c r="V166" s="106"/>
      <c r="W166" s="106"/>
    </row>
    <row r="167" spans="1:23">
      <c r="A167" s="77"/>
      <c r="B167" s="77"/>
      <c r="C167" s="77"/>
      <c r="D167" s="106"/>
      <c r="E167" s="106"/>
      <c r="F167" s="77"/>
      <c r="G167" s="77"/>
      <c r="H167" s="77"/>
      <c r="I167" s="77"/>
      <c r="J167" s="429"/>
      <c r="K167" s="106"/>
      <c r="L167" s="106"/>
      <c r="M167" s="106"/>
      <c r="N167" s="106"/>
      <c r="O167" s="106"/>
      <c r="P167" s="106"/>
      <c r="Q167" s="106"/>
      <c r="R167" s="106"/>
      <c r="S167" s="106"/>
      <c r="T167" s="106"/>
      <c r="U167" s="106"/>
      <c r="V167" s="106"/>
      <c r="W167" s="106"/>
    </row>
    <row r="168" spans="1:23">
      <c r="A168" s="77"/>
      <c r="B168" s="77"/>
      <c r="C168" s="77"/>
      <c r="D168" s="106"/>
      <c r="E168" s="106"/>
      <c r="F168" s="77"/>
      <c r="G168" s="77"/>
      <c r="H168" s="77"/>
      <c r="I168" s="77"/>
      <c r="J168" s="429"/>
      <c r="K168" s="106"/>
      <c r="L168" s="106"/>
      <c r="M168" s="106"/>
      <c r="N168" s="106"/>
      <c r="O168" s="106"/>
      <c r="P168" s="106"/>
      <c r="Q168" s="106"/>
      <c r="R168" s="106"/>
      <c r="S168" s="106"/>
      <c r="T168" s="106"/>
      <c r="U168" s="106"/>
      <c r="V168" s="106"/>
      <c r="W168" s="106"/>
    </row>
    <row r="169" spans="1:23">
      <c r="A169" s="77"/>
      <c r="B169" s="77"/>
      <c r="C169" s="77"/>
      <c r="D169" s="106"/>
      <c r="E169" s="106"/>
      <c r="F169" s="77"/>
      <c r="G169" s="77"/>
      <c r="H169" s="77"/>
      <c r="I169" s="77"/>
      <c r="J169" s="429"/>
      <c r="K169" s="106"/>
      <c r="L169" s="106"/>
      <c r="M169" s="106"/>
      <c r="N169" s="106"/>
      <c r="O169" s="106"/>
      <c r="P169" s="106"/>
      <c r="Q169" s="106"/>
      <c r="R169" s="106"/>
      <c r="S169" s="106"/>
      <c r="T169" s="106"/>
      <c r="U169" s="106"/>
      <c r="V169" s="106"/>
      <c r="W169" s="106"/>
    </row>
    <row r="170" spans="1:23">
      <c r="A170" s="77"/>
      <c r="B170" s="77"/>
      <c r="C170" s="77"/>
      <c r="D170" s="106"/>
      <c r="E170" s="106"/>
      <c r="F170" s="77"/>
      <c r="G170" s="77"/>
      <c r="H170" s="77"/>
      <c r="I170" s="77"/>
      <c r="J170" s="429"/>
      <c r="K170" s="106"/>
      <c r="L170" s="106"/>
      <c r="M170" s="106"/>
      <c r="N170" s="106"/>
      <c r="O170" s="106"/>
      <c r="P170" s="106"/>
      <c r="Q170" s="106"/>
      <c r="R170" s="106"/>
      <c r="S170" s="106"/>
      <c r="T170" s="106"/>
      <c r="U170" s="106"/>
      <c r="V170" s="106"/>
      <c r="W170" s="106"/>
    </row>
    <row r="171" spans="1:23">
      <c r="A171" s="77"/>
      <c r="B171" s="77"/>
      <c r="C171" s="77"/>
      <c r="D171" s="106"/>
      <c r="E171" s="106"/>
      <c r="F171" s="77"/>
      <c r="G171" s="77"/>
      <c r="H171" s="77"/>
      <c r="I171" s="77"/>
      <c r="J171" s="429"/>
      <c r="K171" s="106"/>
      <c r="L171" s="106"/>
      <c r="M171" s="106"/>
      <c r="N171" s="106"/>
      <c r="O171" s="106"/>
      <c r="P171" s="106"/>
      <c r="Q171" s="106"/>
      <c r="R171" s="106"/>
      <c r="S171" s="106"/>
      <c r="T171" s="106"/>
      <c r="U171" s="106"/>
      <c r="V171" s="106"/>
      <c r="W171" s="106"/>
    </row>
    <row r="172" spans="1:23">
      <c r="A172" s="77"/>
      <c r="B172" s="77"/>
      <c r="C172" s="77"/>
      <c r="D172" s="106"/>
      <c r="E172" s="106"/>
      <c r="F172" s="77"/>
      <c r="G172" s="77"/>
      <c r="H172" s="77"/>
      <c r="I172" s="77"/>
      <c r="J172" s="429"/>
      <c r="K172" s="106"/>
      <c r="L172" s="106"/>
      <c r="M172" s="106"/>
      <c r="N172" s="106"/>
      <c r="O172" s="106"/>
      <c r="P172" s="106"/>
      <c r="Q172" s="106"/>
      <c r="R172" s="106"/>
      <c r="S172" s="106"/>
      <c r="T172" s="106"/>
      <c r="U172" s="106"/>
      <c r="V172" s="106"/>
      <c r="W172" s="106"/>
    </row>
    <row r="173" spans="1:23">
      <c r="A173" s="77"/>
      <c r="B173" s="77"/>
      <c r="C173" s="77"/>
      <c r="D173" s="106"/>
      <c r="E173" s="106"/>
      <c r="F173" s="77"/>
      <c r="G173" s="77"/>
      <c r="H173" s="77"/>
      <c r="I173" s="77"/>
      <c r="J173" s="429"/>
      <c r="K173" s="106"/>
      <c r="L173" s="106"/>
      <c r="M173" s="106"/>
      <c r="N173" s="106"/>
      <c r="O173" s="106"/>
      <c r="P173" s="106"/>
      <c r="Q173" s="106"/>
      <c r="R173" s="106"/>
      <c r="S173" s="106"/>
      <c r="T173" s="106"/>
      <c r="U173" s="106"/>
      <c r="V173" s="106"/>
      <c r="W173" s="106"/>
    </row>
    <row r="174" spans="1:23">
      <c r="A174" s="77"/>
      <c r="B174" s="77"/>
      <c r="C174" s="77"/>
      <c r="D174" s="106"/>
      <c r="E174" s="106"/>
      <c r="F174" s="77"/>
      <c r="G174" s="77"/>
      <c r="H174" s="77"/>
      <c r="I174" s="77"/>
      <c r="J174" s="429"/>
      <c r="K174" s="106"/>
      <c r="L174" s="106"/>
      <c r="M174" s="106"/>
      <c r="N174" s="106"/>
      <c r="O174" s="106"/>
      <c r="P174" s="106"/>
      <c r="Q174" s="106"/>
      <c r="R174" s="106"/>
      <c r="S174" s="106"/>
      <c r="T174" s="106"/>
      <c r="U174" s="106"/>
      <c r="V174" s="106"/>
      <c r="W174" s="106"/>
    </row>
    <row r="175" spans="1:23">
      <c r="A175" s="77"/>
      <c r="B175" s="77"/>
      <c r="C175" s="77"/>
      <c r="D175" s="106"/>
      <c r="E175" s="106"/>
      <c r="F175" s="77"/>
      <c r="G175" s="77"/>
      <c r="H175" s="77"/>
      <c r="I175" s="77"/>
      <c r="J175" s="429"/>
      <c r="K175" s="106"/>
      <c r="L175" s="106"/>
      <c r="M175" s="106"/>
      <c r="N175" s="106"/>
      <c r="O175" s="106"/>
      <c r="P175" s="106"/>
      <c r="Q175" s="106"/>
      <c r="R175" s="106"/>
      <c r="S175" s="106"/>
      <c r="T175" s="106"/>
      <c r="U175" s="106"/>
      <c r="V175" s="106"/>
      <c r="W175" s="106"/>
    </row>
    <row r="176" spans="1:23">
      <c r="A176" s="77"/>
      <c r="B176" s="77"/>
      <c r="C176" s="77"/>
      <c r="D176" s="106"/>
      <c r="E176" s="106"/>
      <c r="F176" s="77"/>
      <c r="G176" s="77"/>
      <c r="H176" s="77"/>
      <c r="I176" s="77"/>
      <c r="J176" s="429"/>
      <c r="K176" s="106"/>
      <c r="L176" s="106"/>
      <c r="M176" s="106"/>
      <c r="N176" s="106"/>
      <c r="O176" s="106"/>
      <c r="P176" s="106"/>
      <c r="Q176" s="106"/>
      <c r="R176" s="106"/>
      <c r="S176" s="106"/>
      <c r="T176" s="106"/>
      <c r="U176" s="106"/>
      <c r="V176" s="106"/>
      <c r="W176" s="106"/>
    </row>
    <row r="177" spans="1:23">
      <c r="A177" s="77"/>
      <c r="B177" s="77"/>
      <c r="C177" s="77"/>
      <c r="D177" s="106"/>
      <c r="E177" s="106"/>
      <c r="F177" s="77"/>
      <c r="G177" s="77"/>
      <c r="H177" s="77"/>
      <c r="I177" s="77"/>
      <c r="J177" s="429"/>
      <c r="K177" s="106"/>
      <c r="L177" s="106"/>
      <c r="M177" s="106"/>
      <c r="N177" s="106"/>
      <c r="O177" s="106"/>
      <c r="P177" s="106"/>
      <c r="Q177" s="106"/>
      <c r="R177" s="106"/>
      <c r="S177" s="106"/>
      <c r="T177" s="106"/>
      <c r="U177" s="106"/>
      <c r="V177" s="106"/>
      <c r="W177" s="106"/>
    </row>
    <row r="178" spans="1:23">
      <c r="A178" s="77"/>
      <c r="B178" s="77"/>
      <c r="C178" s="77"/>
      <c r="D178" s="106"/>
      <c r="E178" s="106"/>
      <c r="F178" s="77"/>
      <c r="G178" s="77"/>
      <c r="H178" s="77"/>
      <c r="I178" s="77"/>
      <c r="J178" s="429"/>
      <c r="K178" s="106"/>
      <c r="L178" s="106"/>
      <c r="M178" s="106"/>
      <c r="N178" s="106"/>
      <c r="O178" s="106"/>
      <c r="P178" s="106"/>
      <c r="Q178" s="106"/>
      <c r="R178" s="106"/>
      <c r="S178" s="106"/>
      <c r="T178" s="106"/>
      <c r="U178" s="106"/>
      <c r="V178" s="106"/>
      <c r="W178" s="106"/>
    </row>
    <row r="179" spans="1:23">
      <c r="A179" s="77"/>
      <c r="B179" s="77"/>
      <c r="C179" s="77"/>
      <c r="D179" s="106"/>
      <c r="E179" s="106"/>
      <c r="F179" s="77"/>
      <c r="G179" s="77"/>
      <c r="H179" s="77"/>
      <c r="I179" s="77"/>
      <c r="J179" s="429"/>
      <c r="K179" s="106"/>
      <c r="L179" s="106"/>
      <c r="M179" s="106"/>
      <c r="N179" s="106"/>
      <c r="O179" s="106"/>
      <c r="P179" s="106"/>
      <c r="Q179" s="106"/>
      <c r="R179" s="106"/>
      <c r="S179" s="106"/>
      <c r="T179" s="106"/>
      <c r="U179" s="106"/>
      <c r="V179" s="106"/>
      <c r="W179" s="106"/>
    </row>
    <row r="180" spans="1:23">
      <c r="A180" s="77"/>
      <c r="B180" s="77"/>
      <c r="C180" s="77"/>
      <c r="D180" s="106"/>
      <c r="E180" s="106"/>
      <c r="F180" s="77"/>
      <c r="G180" s="77"/>
      <c r="H180" s="77"/>
      <c r="I180" s="77"/>
      <c r="J180" s="429"/>
      <c r="K180" s="106"/>
      <c r="L180" s="106"/>
      <c r="M180" s="106"/>
      <c r="N180" s="106"/>
      <c r="O180" s="106"/>
      <c r="P180" s="106"/>
      <c r="Q180" s="106"/>
      <c r="R180" s="106"/>
      <c r="S180" s="106"/>
      <c r="T180" s="106"/>
      <c r="U180" s="106"/>
      <c r="V180" s="106"/>
      <c r="W180" s="106"/>
    </row>
    <row r="181" spans="1:23">
      <c r="A181" s="77"/>
      <c r="B181" s="77"/>
      <c r="C181" s="77"/>
      <c r="D181" s="106"/>
      <c r="E181" s="106"/>
      <c r="F181" s="77"/>
      <c r="G181" s="77"/>
      <c r="H181" s="77"/>
      <c r="I181" s="77"/>
      <c r="J181" s="429"/>
      <c r="K181" s="106"/>
      <c r="L181" s="106"/>
      <c r="M181" s="106"/>
      <c r="N181" s="106"/>
      <c r="O181" s="106"/>
      <c r="P181" s="106"/>
      <c r="Q181" s="106"/>
      <c r="R181" s="106"/>
      <c r="S181" s="106"/>
      <c r="T181" s="106"/>
      <c r="U181" s="106"/>
      <c r="V181" s="106"/>
      <c r="W181" s="106"/>
    </row>
    <row r="182" spans="1:23">
      <c r="A182" s="77"/>
      <c r="B182" s="77"/>
      <c r="C182" s="77"/>
      <c r="D182" s="106"/>
      <c r="E182" s="106"/>
      <c r="F182" s="77"/>
      <c r="G182" s="77"/>
      <c r="H182" s="77"/>
      <c r="I182" s="77"/>
      <c r="J182" s="429"/>
      <c r="K182" s="106"/>
      <c r="L182" s="106"/>
      <c r="M182" s="106"/>
      <c r="N182" s="106"/>
      <c r="O182" s="106"/>
      <c r="P182" s="106"/>
      <c r="Q182" s="106"/>
      <c r="R182" s="106"/>
      <c r="S182" s="106"/>
      <c r="T182" s="106"/>
      <c r="U182" s="106"/>
      <c r="V182" s="106"/>
      <c r="W182" s="106"/>
    </row>
    <row r="183" spans="1:23">
      <c r="A183" s="77"/>
      <c r="B183" s="77"/>
      <c r="C183" s="77"/>
      <c r="D183" s="106"/>
      <c r="E183" s="106"/>
      <c r="F183" s="77"/>
      <c r="G183" s="77"/>
      <c r="H183" s="77"/>
      <c r="I183" s="77"/>
      <c r="J183" s="429"/>
      <c r="K183" s="106"/>
      <c r="L183" s="106"/>
      <c r="M183" s="106"/>
      <c r="N183" s="106"/>
      <c r="O183" s="106"/>
      <c r="P183" s="106"/>
      <c r="Q183" s="106"/>
      <c r="R183" s="106"/>
      <c r="S183" s="106"/>
      <c r="T183" s="106"/>
      <c r="U183" s="106"/>
      <c r="V183" s="106"/>
      <c r="W183" s="106"/>
    </row>
    <row r="184" spans="1:23">
      <c r="A184" s="77"/>
      <c r="B184" s="77"/>
      <c r="C184" s="77"/>
      <c r="D184" s="106"/>
      <c r="E184" s="106"/>
      <c r="F184" s="77"/>
      <c r="G184" s="77"/>
      <c r="H184" s="77"/>
      <c r="I184" s="77"/>
      <c r="J184" s="429"/>
      <c r="K184" s="106"/>
      <c r="L184" s="106"/>
      <c r="M184" s="106"/>
      <c r="N184" s="106"/>
      <c r="O184" s="106"/>
      <c r="P184" s="106"/>
      <c r="Q184" s="106"/>
      <c r="R184" s="106"/>
      <c r="S184" s="106"/>
      <c r="T184" s="106"/>
      <c r="U184" s="106"/>
      <c r="V184" s="106"/>
      <c r="W184" s="106"/>
    </row>
    <row r="185" spans="1:23">
      <c r="A185" s="77"/>
      <c r="B185" s="77"/>
      <c r="C185" s="77"/>
      <c r="D185" s="106"/>
      <c r="E185" s="106"/>
      <c r="F185" s="77"/>
      <c r="G185" s="77"/>
      <c r="H185" s="77"/>
      <c r="I185" s="77"/>
      <c r="J185" s="429"/>
      <c r="K185" s="106"/>
      <c r="L185" s="106"/>
      <c r="M185" s="106"/>
      <c r="N185" s="106"/>
      <c r="O185" s="106"/>
      <c r="P185" s="106"/>
      <c r="Q185" s="106"/>
      <c r="R185" s="106"/>
      <c r="S185" s="106"/>
      <c r="T185" s="106"/>
      <c r="U185" s="106"/>
      <c r="V185" s="106"/>
      <c r="W185" s="106"/>
    </row>
    <row r="186" spans="1:23">
      <c r="A186" s="77"/>
      <c r="B186" s="77"/>
      <c r="C186" s="77"/>
      <c r="D186" s="106"/>
      <c r="E186" s="106"/>
      <c r="F186" s="77"/>
      <c r="G186" s="77"/>
      <c r="H186" s="77"/>
      <c r="I186" s="77"/>
      <c r="J186" s="429"/>
      <c r="K186" s="106"/>
      <c r="L186" s="106"/>
      <c r="M186" s="106"/>
      <c r="N186" s="106"/>
      <c r="O186" s="106"/>
      <c r="P186" s="106"/>
      <c r="Q186" s="106"/>
      <c r="R186" s="106"/>
      <c r="S186" s="106"/>
      <c r="T186" s="106"/>
      <c r="U186" s="106"/>
      <c r="V186" s="106"/>
      <c r="W186" s="106"/>
    </row>
    <row r="187" spans="1:23">
      <c r="A187" s="77"/>
      <c r="B187" s="77"/>
      <c r="C187" s="77"/>
      <c r="D187" s="106"/>
      <c r="E187" s="106"/>
      <c r="F187" s="77"/>
      <c r="G187" s="77"/>
      <c r="H187" s="77"/>
      <c r="I187" s="77"/>
      <c r="J187" s="429"/>
      <c r="K187" s="106"/>
      <c r="L187" s="106"/>
      <c r="M187" s="106"/>
      <c r="N187" s="106"/>
      <c r="O187" s="106"/>
      <c r="P187" s="106"/>
      <c r="Q187" s="106"/>
      <c r="R187" s="106"/>
      <c r="S187" s="106"/>
      <c r="T187" s="106"/>
      <c r="U187" s="106"/>
      <c r="V187" s="106"/>
      <c r="W187" s="106"/>
    </row>
    <row r="188" spans="1:23">
      <c r="A188" s="77"/>
      <c r="B188" s="77"/>
      <c r="C188" s="77"/>
      <c r="D188" s="106"/>
      <c r="E188" s="106"/>
      <c r="F188" s="77"/>
      <c r="G188" s="77"/>
      <c r="H188" s="77"/>
      <c r="I188" s="77"/>
      <c r="J188" s="429"/>
      <c r="K188" s="106"/>
      <c r="L188" s="106"/>
      <c r="M188" s="106"/>
      <c r="N188" s="106"/>
      <c r="O188" s="106"/>
      <c r="P188" s="106"/>
      <c r="Q188" s="106"/>
      <c r="R188" s="106"/>
      <c r="S188" s="106"/>
      <c r="T188" s="106"/>
      <c r="U188" s="106"/>
      <c r="V188" s="106"/>
      <c r="W188" s="106"/>
    </row>
    <row r="189" spans="1:23">
      <c r="A189" s="77"/>
      <c r="B189" s="77"/>
      <c r="C189" s="77"/>
      <c r="D189" s="106"/>
      <c r="E189" s="106"/>
      <c r="F189" s="77"/>
      <c r="G189" s="77"/>
      <c r="H189" s="77"/>
      <c r="I189" s="77"/>
      <c r="J189" s="429"/>
      <c r="K189" s="106"/>
      <c r="L189" s="106"/>
      <c r="M189" s="106"/>
      <c r="N189" s="106"/>
      <c r="O189" s="106"/>
      <c r="P189" s="106"/>
      <c r="Q189" s="106"/>
      <c r="R189" s="106"/>
      <c r="S189" s="106"/>
      <c r="T189" s="106"/>
      <c r="U189" s="106"/>
      <c r="V189" s="106"/>
      <c r="W189" s="106"/>
    </row>
    <row r="190" spans="1:23">
      <c r="A190" s="77"/>
      <c r="B190" s="77"/>
      <c r="C190" s="77"/>
      <c r="D190" s="106"/>
      <c r="E190" s="106"/>
      <c r="F190" s="77"/>
      <c r="G190" s="77"/>
      <c r="H190" s="77"/>
      <c r="I190" s="77"/>
      <c r="J190" s="429"/>
      <c r="K190" s="106"/>
      <c r="L190" s="106"/>
      <c r="M190" s="106"/>
      <c r="N190" s="106"/>
      <c r="O190" s="106"/>
      <c r="P190" s="106"/>
      <c r="Q190" s="106"/>
      <c r="R190" s="106"/>
      <c r="S190" s="106"/>
      <c r="T190" s="106"/>
      <c r="U190" s="106"/>
      <c r="V190" s="106"/>
      <c r="W190" s="106"/>
    </row>
    <row r="191" spans="1:23">
      <c r="A191" s="77"/>
      <c r="B191" s="77"/>
      <c r="C191" s="77"/>
      <c r="D191" s="106"/>
      <c r="E191" s="106"/>
      <c r="F191" s="77"/>
      <c r="G191" s="77"/>
      <c r="H191" s="77"/>
      <c r="I191" s="77"/>
      <c r="J191" s="429"/>
      <c r="K191" s="106"/>
      <c r="L191" s="106"/>
      <c r="M191" s="106"/>
      <c r="N191" s="106"/>
      <c r="O191" s="106"/>
      <c r="P191" s="106"/>
      <c r="Q191" s="106"/>
      <c r="R191" s="106"/>
      <c r="S191" s="106"/>
      <c r="T191" s="106"/>
      <c r="U191" s="106"/>
      <c r="V191" s="106"/>
      <c r="W191" s="106"/>
    </row>
    <row r="192" spans="1:23">
      <c r="A192" s="77"/>
      <c r="B192" s="77"/>
      <c r="C192" s="77"/>
      <c r="D192" s="106"/>
      <c r="E192" s="106"/>
      <c r="F192" s="77"/>
      <c r="G192" s="77"/>
      <c r="H192" s="77"/>
      <c r="I192" s="77"/>
      <c r="J192" s="429"/>
      <c r="K192" s="106"/>
      <c r="L192" s="106"/>
      <c r="M192" s="106"/>
      <c r="N192" s="106"/>
      <c r="O192" s="106"/>
      <c r="P192" s="106"/>
      <c r="Q192" s="106"/>
      <c r="R192" s="106"/>
      <c r="S192" s="106"/>
      <c r="T192" s="106"/>
      <c r="U192" s="106"/>
      <c r="V192" s="106"/>
      <c r="W192" s="106"/>
    </row>
    <row r="193" spans="1:23">
      <c r="A193" s="77"/>
      <c r="B193" s="77"/>
      <c r="C193" s="77"/>
      <c r="D193" s="106"/>
      <c r="E193" s="106"/>
      <c r="F193" s="77"/>
      <c r="G193" s="77"/>
      <c r="H193" s="77"/>
      <c r="I193" s="77"/>
      <c r="J193" s="429"/>
      <c r="K193" s="106"/>
      <c r="L193" s="106"/>
      <c r="M193" s="106"/>
      <c r="N193" s="106"/>
      <c r="O193" s="106"/>
      <c r="P193" s="106"/>
      <c r="Q193" s="106"/>
      <c r="R193" s="106"/>
      <c r="S193" s="106"/>
      <c r="T193" s="106"/>
      <c r="U193" s="106"/>
      <c r="V193" s="106"/>
      <c r="W193" s="106"/>
    </row>
    <row r="194" spans="1:23">
      <c r="A194" s="77"/>
      <c r="B194" s="77"/>
      <c r="C194" s="77"/>
      <c r="D194" s="106"/>
      <c r="E194" s="106"/>
      <c r="F194" s="77"/>
      <c r="G194" s="77"/>
      <c r="H194" s="77"/>
      <c r="I194" s="77"/>
      <c r="J194" s="429"/>
      <c r="K194" s="106"/>
      <c r="L194" s="106"/>
      <c r="M194" s="106"/>
      <c r="N194" s="106"/>
      <c r="O194" s="106"/>
      <c r="P194" s="106"/>
      <c r="Q194" s="106"/>
      <c r="R194" s="106"/>
      <c r="S194" s="106"/>
      <c r="T194" s="106"/>
      <c r="U194" s="106"/>
      <c r="V194" s="106"/>
      <c r="W194" s="106"/>
    </row>
    <row r="195" spans="1:23">
      <c r="A195" s="77"/>
      <c r="B195" s="77"/>
      <c r="C195" s="77"/>
      <c r="D195" s="106"/>
      <c r="E195" s="106"/>
      <c r="F195" s="77"/>
      <c r="G195" s="77"/>
      <c r="H195" s="77"/>
      <c r="I195" s="77"/>
      <c r="J195" s="429"/>
      <c r="K195" s="106"/>
      <c r="L195" s="106"/>
      <c r="M195" s="106"/>
      <c r="N195" s="106"/>
      <c r="O195" s="106"/>
      <c r="P195" s="106"/>
      <c r="Q195" s="106"/>
      <c r="R195" s="106"/>
      <c r="S195" s="106"/>
      <c r="T195" s="106"/>
      <c r="U195" s="106"/>
      <c r="V195" s="106"/>
      <c r="W195" s="106"/>
    </row>
    <row r="196" spans="1:23">
      <c r="A196" s="77"/>
      <c r="B196" s="77"/>
      <c r="C196" s="77"/>
      <c r="D196" s="106"/>
      <c r="E196" s="106"/>
      <c r="F196" s="77"/>
      <c r="G196" s="77"/>
      <c r="H196" s="77"/>
      <c r="I196" s="77"/>
      <c r="J196" s="429"/>
      <c r="K196" s="106"/>
      <c r="L196" s="106"/>
      <c r="M196" s="106"/>
      <c r="N196" s="106"/>
      <c r="O196" s="106"/>
      <c r="P196" s="106"/>
      <c r="Q196" s="106"/>
      <c r="R196" s="106"/>
      <c r="S196" s="106"/>
      <c r="T196" s="106"/>
      <c r="U196" s="106"/>
      <c r="V196" s="106"/>
      <c r="W196" s="106"/>
    </row>
    <row r="197" spans="1:23">
      <c r="A197" s="77"/>
      <c r="B197" s="77"/>
      <c r="C197" s="77"/>
      <c r="D197" s="106"/>
      <c r="E197" s="106"/>
      <c r="F197" s="77"/>
      <c r="G197" s="77"/>
      <c r="H197" s="77"/>
      <c r="I197" s="77"/>
      <c r="J197" s="429"/>
      <c r="K197" s="106"/>
      <c r="L197" s="106"/>
      <c r="M197" s="106"/>
      <c r="N197" s="106"/>
      <c r="O197" s="106"/>
      <c r="P197" s="106"/>
      <c r="Q197" s="106"/>
      <c r="R197" s="106"/>
      <c r="S197" s="106"/>
      <c r="T197" s="106"/>
      <c r="U197" s="106"/>
      <c r="V197" s="106"/>
      <c r="W197" s="106"/>
    </row>
    <row r="198" spans="1:23">
      <c r="A198" s="77"/>
      <c r="B198" s="77"/>
      <c r="C198" s="77"/>
      <c r="D198" s="106"/>
      <c r="E198" s="106"/>
      <c r="F198" s="77"/>
      <c r="G198" s="77"/>
      <c r="H198" s="77"/>
      <c r="I198" s="77"/>
      <c r="J198" s="429"/>
      <c r="K198" s="106"/>
      <c r="L198" s="106"/>
      <c r="M198" s="106"/>
      <c r="N198" s="106"/>
      <c r="O198" s="106"/>
      <c r="P198" s="106"/>
      <c r="Q198" s="106"/>
      <c r="R198" s="106"/>
      <c r="S198" s="106"/>
      <c r="T198" s="106"/>
      <c r="U198" s="106"/>
      <c r="V198" s="106"/>
      <c r="W198" s="106"/>
    </row>
    <row r="199" spans="1:23">
      <c r="A199" s="77"/>
      <c r="B199" s="77"/>
      <c r="C199" s="77"/>
      <c r="D199" s="106"/>
      <c r="E199" s="106"/>
      <c r="F199" s="77"/>
      <c r="G199" s="77"/>
      <c r="H199" s="77"/>
      <c r="I199" s="77"/>
      <c r="J199" s="429"/>
      <c r="K199" s="106"/>
      <c r="L199" s="106"/>
      <c r="M199" s="106"/>
      <c r="N199" s="106"/>
      <c r="O199" s="106"/>
      <c r="P199" s="106"/>
      <c r="Q199" s="106"/>
      <c r="R199" s="106"/>
      <c r="S199" s="106"/>
      <c r="T199" s="106"/>
      <c r="U199" s="106"/>
      <c r="V199" s="106"/>
      <c r="W199" s="106"/>
    </row>
    <row r="200" spans="1:23">
      <c r="A200" s="77"/>
      <c r="B200" s="77"/>
      <c r="C200" s="77"/>
      <c r="D200" s="106"/>
      <c r="E200" s="106"/>
      <c r="F200" s="77"/>
      <c r="G200" s="77"/>
      <c r="H200" s="77"/>
      <c r="I200" s="77"/>
      <c r="J200" s="429"/>
      <c r="K200" s="106"/>
      <c r="L200" s="106"/>
      <c r="M200" s="106"/>
      <c r="N200" s="106"/>
      <c r="O200" s="106"/>
      <c r="P200" s="106"/>
      <c r="Q200" s="106"/>
      <c r="R200" s="106"/>
      <c r="S200" s="106"/>
      <c r="T200" s="106"/>
      <c r="U200" s="106"/>
      <c r="V200" s="106"/>
      <c r="W200" s="106"/>
    </row>
    <row r="201" spans="1:23">
      <c r="A201" s="77"/>
      <c r="B201" s="77"/>
      <c r="C201" s="77"/>
      <c r="D201" s="106"/>
      <c r="E201" s="106"/>
      <c r="F201" s="77"/>
      <c r="G201" s="77"/>
      <c r="H201" s="77"/>
      <c r="I201" s="77"/>
      <c r="J201" s="429"/>
      <c r="K201" s="106"/>
      <c r="L201" s="106"/>
      <c r="M201" s="106"/>
      <c r="N201" s="106"/>
      <c r="O201" s="106"/>
      <c r="P201" s="106"/>
      <c r="Q201" s="106"/>
      <c r="R201" s="106"/>
      <c r="S201" s="106"/>
      <c r="T201" s="106"/>
      <c r="U201" s="106"/>
      <c r="V201" s="106"/>
      <c r="W201" s="106"/>
    </row>
    <row r="202" spans="1:23">
      <c r="A202" s="77"/>
      <c r="B202" s="77"/>
      <c r="C202" s="77"/>
      <c r="D202" s="106"/>
      <c r="E202" s="106"/>
      <c r="F202" s="77"/>
      <c r="G202" s="77"/>
      <c r="H202" s="77"/>
      <c r="I202" s="77"/>
      <c r="J202" s="429"/>
      <c r="K202" s="106"/>
      <c r="L202" s="106"/>
      <c r="M202" s="106"/>
      <c r="N202" s="106"/>
      <c r="O202" s="106"/>
      <c r="P202" s="106"/>
      <c r="Q202" s="106"/>
      <c r="R202" s="106"/>
      <c r="S202" s="106"/>
      <c r="T202" s="106"/>
      <c r="U202" s="106"/>
      <c r="V202" s="106"/>
      <c r="W202" s="106"/>
    </row>
    <row r="203" spans="1:23">
      <c r="A203" s="77"/>
      <c r="B203" s="77"/>
      <c r="C203" s="77"/>
      <c r="D203" s="106"/>
      <c r="E203" s="106"/>
      <c r="F203" s="77"/>
      <c r="G203" s="77"/>
      <c r="H203" s="77"/>
      <c r="I203" s="77"/>
      <c r="J203" s="429"/>
      <c r="K203" s="106"/>
      <c r="L203" s="106"/>
      <c r="M203" s="106"/>
      <c r="N203" s="106"/>
      <c r="O203" s="106"/>
      <c r="P203" s="106"/>
      <c r="Q203" s="106"/>
      <c r="R203" s="106"/>
      <c r="S203" s="106"/>
      <c r="T203" s="106"/>
      <c r="U203" s="106"/>
      <c r="V203" s="106"/>
      <c r="W203" s="106"/>
    </row>
    <row r="204" spans="1:23">
      <c r="A204" s="77"/>
      <c r="B204" s="77"/>
      <c r="C204" s="77"/>
      <c r="D204" s="106"/>
      <c r="E204" s="106"/>
      <c r="F204" s="77"/>
      <c r="G204" s="77"/>
      <c r="H204" s="77"/>
      <c r="I204" s="77"/>
      <c r="J204" s="429"/>
      <c r="K204" s="106"/>
      <c r="L204" s="106"/>
      <c r="M204" s="106"/>
      <c r="N204" s="106"/>
      <c r="O204" s="106"/>
      <c r="P204" s="106"/>
      <c r="Q204" s="106"/>
      <c r="R204" s="106"/>
      <c r="S204" s="106"/>
      <c r="T204" s="106"/>
      <c r="U204" s="106"/>
      <c r="V204" s="106"/>
      <c r="W204" s="106"/>
    </row>
    <row r="205" spans="1:23">
      <c r="A205" s="77"/>
      <c r="B205" s="77"/>
      <c r="C205" s="77"/>
      <c r="D205" s="106"/>
      <c r="E205" s="106"/>
      <c r="F205" s="77"/>
      <c r="G205" s="77"/>
      <c r="H205" s="77"/>
      <c r="I205" s="77"/>
      <c r="J205" s="429"/>
      <c r="K205" s="106"/>
      <c r="L205" s="106"/>
      <c r="M205" s="106"/>
      <c r="N205" s="106"/>
      <c r="O205" s="106"/>
      <c r="P205" s="106"/>
      <c r="Q205" s="106"/>
      <c r="R205" s="106"/>
      <c r="S205" s="106"/>
      <c r="T205" s="106"/>
      <c r="U205" s="106"/>
      <c r="V205" s="106"/>
      <c r="W205" s="106"/>
    </row>
    <row r="206" spans="1:23">
      <c r="A206" s="77"/>
      <c r="B206" s="77"/>
      <c r="C206" s="77"/>
      <c r="D206" s="106"/>
      <c r="E206" s="106"/>
      <c r="F206" s="77"/>
      <c r="G206" s="77"/>
      <c r="H206" s="77"/>
      <c r="I206" s="77"/>
      <c r="J206" s="429"/>
      <c r="K206" s="106"/>
      <c r="L206" s="106"/>
      <c r="M206" s="106"/>
      <c r="N206" s="106"/>
      <c r="O206" s="106"/>
      <c r="P206" s="106"/>
      <c r="Q206" s="106"/>
      <c r="R206" s="106"/>
      <c r="S206" s="106"/>
      <c r="T206" s="106"/>
      <c r="U206" s="106"/>
      <c r="V206" s="106"/>
      <c r="W206" s="106"/>
    </row>
    <row r="207" spans="1:23">
      <c r="A207" s="77"/>
      <c r="B207" s="77"/>
      <c r="C207" s="77"/>
      <c r="D207" s="106"/>
      <c r="E207" s="106"/>
      <c r="F207" s="77"/>
      <c r="G207" s="77"/>
      <c r="H207" s="77"/>
      <c r="I207" s="77"/>
      <c r="J207" s="429"/>
      <c r="K207" s="106"/>
      <c r="L207" s="106"/>
      <c r="M207" s="106"/>
      <c r="N207" s="106"/>
      <c r="O207" s="106"/>
      <c r="P207" s="106"/>
      <c r="Q207" s="106"/>
      <c r="R207" s="106"/>
      <c r="S207" s="106"/>
      <c r="T207" s="106"/>
      <c r="U207" s="106"/>
      <c r="V207" s="106"/>
      <c r="W207" s="106"/>
    </row>
    <row r="208" spans="1:23">
      <c r="A208" s="77"/>
      <c r="B208" s="77"/>
      <c r="C208" s="77"/>
      <c r="D208" s="106"/>
      <c r="E208" s="106"/>
      <c r="F208" s="77"/>
      <c r="G208" s="77"/>
      <c r="H208" s="77"/>
      <c r="I208" s="77"/>
      <c r="J208" s="429"/>
      <c r="K208" s="106"/>
      <c r="L208" s="106"/>
      <c r="M208" s="106"/>
      <c r="N208" s="106"/>
      <c r="O208" s="106"/>
      <c r="P208" s="106"/>
      <c r="Q208" s="106"/>
      <c r="R208" s="106"/>
      <c r="S208" s="106"/>
      <c r="T208" s="106"/>
      <c r="U208" s="106"/>
      <c r="V208" s="106"/>
      <c r="W208" s="106"/>
    </row>
    <row r="209" spans="1:23">
      <c r="A209" s="77"/>
      <c r="B209" s="77"/>
      <c r="C209" s="77"/>
      <c r="D209" s="106"/>
      <c r="E209" s="106"/>
      <c r="F209" s="77"/>
      <c r="G209" s="77"/>
      <c r="H209" s="77"/>
      <c r="I209" s="77"/>
      <c r="J209" s="429"/>
      <c r="K209" s="106"/>
      <c r="L209" s="106"/>
      <c r="M209" s="106"/>
      <c r="N209" s="106"/>
      <c r="O209" s="106"/>
      <c r="P209" s="106"/>
      <c r="Q209" s="106"/>
      <c r="R209" s="106"/>
      <c r="S209" s="106"/>
      <c r="T209" s="106"/>
      <c r="U209" s="106"/>
      <c r="V209" s="106"/>
      <c r="W209" s="106"/>
    </row>
    <row r="210" spans="1:23">
      <c r="A210" s="77"/>
      <c r="B210" s="77"/>
      <c r="C210" s="77"/>
      <c r="D210" s="106"/>
      <c r="E210" s="106"/>
      <c r="F210" s="77"/>
      <c r="G210" s="77"/>
      <c r="H210" s="77"/>
      <c r="I210" s="77"/>
      <c r="J210" s="429"/>
      <c r="K210" s="106"/>
      <c r="L210" s="106"/>
      <c r="M210" s="106"/>
      <c r="N210" s="106"/>
      <c r="O210" s="106"/>
      <c r="P210" s="106"/>
      <c r="Q210" s="106"/>
      <c r="R210" s="106"/>
      <c r="S210" s="106"/>
      <c r="T210" s="106"/>
      <c r="U210" s="106"/>
      <c r="V210" s="106"/>
      <c r="W210" s="106"/>
    </row>
    <row r="211" spans="1:23">
      <c r="A211" s="77"/>
      <c r="B211" s="77"/>
      <c r="C211" s="77"/>
      <c r="D211" s="106"/>
      <c r="E211" s="106"/>
      <c r="F211" s="77"/>
      <c r="G211" s="77"/>
      <c r="H211" s="77"/>
      <c r="I211" s="77"/>
      <c r="J211" s="429"/>
      <c r="K211" s="106"/>
      <c r="L211" s="106"/>
      <c r="M211" s="106"/>
      <c r="N211" s="106"/>
      <c r="O211" s="106"/>
      <c r="P211" s="106"/>
      <c r="Q211" s="106"/>
      <c r="R211" s="106"/>
      <c r="S211" s="106"/>
      <c r="T211" s="106"/>
      <c r="U211" s="106"/>
      <c r="V211" s="106"/>
      <c r="W211" s="106"/>
    </row>
    <row r="212" spans="1:23">
      <c r="A212" s="77"/>
      <c r="B212" s="77"/>
      <c r="C212" s="77"/>
      <c r="D212" s="106"/>
      <c r="E212" s="106"/>
      <c r="F212" s="77"/>
      <c r="G212" s="77"/>
      <c r="H212" s="77"/>
      <c r="I212" s="77"/>
      <c r="J212" s="429"/>
      <c r="K212" s="106"/>
      <c r="L212" s="106"/>
      <c r="M212" s="106"/>
      <c r="N212" s="106"/>
      <c r="O212" s="106"/>
      <c r="P212" s="106"/>
      <c r="Q212" s="106"/>
      <c r="R212" s="106"/>
      <c r="S212" s="106"/>
      <c r="T212" s="106"/>
      <c r="U212" s="106"/>
      <c r="V212" s="106"/>
      <c r="W212" s="106"/>
    </row>
    <row r="213" spans="1:23">
      <c r="A213" s="77"/>
      <c r="B213" s="77"/>
      <c r="C213" s="77"/>
      <c r="D213" s="106"/>
      <c r="E213" s="106"/>
      <c r="F213" s="77"/>
      <c r="G213" s="77"/>
      <c r="H213" s="77"/>
      <c r="I213" s="77"/>
      <c r="J213" s="429"/>
      <c r="K213" s="106"/>
      <c r="L213" s="106"/>
      <c r="M213" s="106"/>
      <c r="N213" s="106"/>
      <c r="O213" s="106"/>
      <c r="P213" s="106"/>
      <c r="Q213" s="106"/>
      <c r="R213" s="106"/>
      <c r="S213" s="106"/>
      <c r="T213" s="106"/>
      <c r="U213" s="106"/>
      <c r="V213" s="106"/>
      <c r="W213" s="106"/>
    </row>
    <row r="214" spans="1:23">
      <c r="A214" s="77"/>
      <c r="B214" s="77"/>
      <c r="C214" s="77"/>
      <c r="D214" s="106"/>
      <c r="E214" s="106"/>
      <c r="F214" s="77"/>
      <c r="G214" s="77"/>
      <c r="H214" s="77"/>
      <c r="I214" s="77"/>
      <c r="J214" s="429"/>
      <c r="K214" s="106"/>
      <c r="L214" s="106"/>
      <c r="M214" s="106"/>
      <c r="N214" s="106"/>
      <c r="O214" s="106"/>
      <c r="P214" s="106"/>
      <c r="Q214" s="106"/>
      <c r="R214" s="106"/>
      <c r="S214" s="106"/>
      <c r="T214" s="106"/>
      <c r="U214" s="106"/>
      <c r="V214" s="106"/>
      <c r="W214" s="106"/>
    </row>
    <row r="215" spans="1:23">
      <c r="A215" s="77"/>
      <c r="B215" s="77"/>
      <c r="C215" s="77"/>
      <c r="D215" s="106"/>
      <c r="E215" s="106"/>
      <c r="F215" s="77"/>
      <c r="G215" s="77"/>
      <c r="H215" s="77"/>
      <c r="I215" s="77"/>
      <c r="J215" s="429"/>
      <c r="K215" s="106"/>
      <c r="L215" s="106"/>
      <c r="M215" s="106"/>
      <c r="N215" s="106"/>
      <c r="O215" s="106"/>
      <c r="P215" s="106"/>
      <c r="Q215" s="106"/>
      <c r="R215" s="106"/>
      <c r="S215" s="106"/>
      <c r="T215" s="106"/>
      <c r="U215" s="106"/>
      <c r="V215" s="106"/>
      <c r="W215" s="106"/>
    </row>
    <row r="216" spans="1:23">
      <c r="A216" s="77"/>
      <c r="B216" s="77"/>
      <c r="C216" s="77"/>
      <c r="D216" s="106"/>
      <c r="E216" s="106"/>
      <c r="F216" s="77"/>
      <c r="G216" s="77"/>
      <c r="H216" s="77"/>
      <c r="I216" s="77"/>
      <c r="J216" s="429"/>
      <c r="K216" s="106"/>
      <c r="L216" s="106"/>
      <c r="M216" s="106"/>
      <c r="N216" s="106"/>
      <c r="O216" s="106"/>
      <c r="P216" s="106"/>
      <c r="Q216" s="106"/>
      <c r="R216" s="106"/>
      <c r="S216" s="106"/>
      <c r="T216" s="106"/>
      <c r="U216" s="106"/>
      <c r="V216" s="106"/>
      <c r="W216" s="106"/>
    </row>
    <row r="217" spans="1:23">
      <c r="A217" s="77"/>
      <c r="B217" s="77"/>
      <c r="C217" s="77"/>
      <c r="D217" s="106"/>
      <c r="E217" s="106"/>
      <c r="F217" s="77"/>
      <c r="G217" s="77"/>
      <c r="H217" s="77"/>
      <c r="I217" s="77"/>
      <c r="J217" s="429"/>
      <c r="K217" s="106"/>
      <c r="L217" s="106"/>
      <c r="M217" s="106"/>
      <c r="N217" s="106"/>
      <c r="O217" s="106"/>
      <c r="P217" s="106"/>
      <c r="Q217" s="106"/>
      <c r="R217" s="106"/>
      <c r="S217" s="106"/>
      <c r="T217" s="106"/>
      <c r="U217" s="106"/>
      <c r="V217" s="106"/>
      <c r="W217" s="106"/>
    </row>
    <row r="218" spans="1:23">
      <c r="A218" s="77"/>
      <c r="B218" s="77"/>
      <c r="C218" s="77"/>
      <c r="D218" s="106"/>
      <c r="E218" s="106"/>
      <c r="F218" s="77"/>
      <c r="G218" s="77"/>
      <c r="H218" s="77"/>
      <c r="I218" s="77"/>
      <c r="J218" s="429"/>
      <c r="K218" s="106"/>
      <c r="L218" s="106"/>
      <c r="M218" s="106"/>
      <c r="N218" s="106"/>
      <c r="O218" s="106"/>
      <c r="P218" s="106"/>
      <c r="Q218" s="106"/>
      <c r="R218" s="106"/>
      <c r="S218" s="106"/>
      <c r="T218" s="106"/>
      <c r="U218" s="106"/>
      <c r="V218" s="106"/>
      <c r="W218" s="106"/>
    </row>
    <row r="219" spans="1:23">
      <c r="A219" s="77"/>
      <c r="B219" s="77"/>
      <c r="C219" s="77"/>
      <c r="D219" s="106"/>
      <c r="E219" s="106"/>
      <c r="F219" s="77"/>
      <c r="G219" s="77"/>
      <c r="H219" s="77"/>
      <c r="I219" s="77"/>
      <c r="J219" s="429"/>
      <c r="K219" s="106"/>
      <c r="L219" s="106"/>
      <c r="M219" s="106"/>
      <c r="N219" s="106"/>
      <c r="O219" s="106"/>
      <c r="P219" s="106"/>
      <c r="Q219" s="106"/>
      <c r="R219" s="106"/>
      <c r="S219" s="106"/>
      <c r="T219" s="106"/>
      <c r="U219" s="106"/>
      <c r="V219" s="106"/>
      <c r="W219" s="106"/>
    </row>
    <row r="220" spans="1:23">
      <c r="A220" s="77"/>
      <c r="B220" s="77"/>
      <c r="C220" s="77"/>
      <c r="D220" s="106"/>
      <c r="E220" s="106"/>
      <c r="F220" s="77"/>
      <c r="G220" s="77"/>
      <c r="H220" s="77"/>
      <c r="I220" s="77"/>
      <c r="J220" s="429"/>
      <c r="K220" s="106"/>
      <c r="L220" s="106"/>
      <c r="M220" s="106"/>
      <c r="N220" s="106"/>
      <c r="O220" s="106"/>
      <c r="P220" s="106"/>
      <c r="Q220" s="106"/>
      <c r="R220" s="106"/>
      <c r="S220" s="106"/>
      <c r="T220" s="106"/>
      <c r="U220" s="106"/>
      <c r="V220" s="106"/>
      <c r="W220" s="106"/>
    </row>
    <row r="221" spans="1:23">
      <c r="A221" s="77"/>
      <c r="B221" s="77"/>
      <c r="C221" s="77"/>
      <c r="D221" s="106"/>
      <c r="E221" s="106"/>
      <c r="F221" s="77"/>
      <c r="G221" s="77"/>
      <c r="H221" s="77"/>
      <c r="I221" s="77"/>
      <c r="J221" s="429"/>
      <c r="K221" s="106"/>
      <c r="L221" s="106"/>
      <c r="M221" s="106"/>
      <c r="N221" s="106"/>
      <c r="O221" s="106"/>
      <c r="P221" s="106"/>
      <c r="Q221" s="106"/>
      <c r="R221" s="106"/>
      <c r="S221" s="106"/>
      <c r="T221" s="106"/>
      <c r="U221" s="106"/>
      <c r="V221" s="106"/>
      <c r="W221" s="106"/>
    </row>
    <row r="222" spans="1:23">
      <c r="A222" s="77"/>
      <c r="B222" s="77"/>
      <c r="C222" s="77"/>
      <c r="D222" s="106"/>
      <c r="E222" s="106"/>
      <c r="F222" s="77"/>
      <c r="G222" s="77"/>
      <c r="H222" s="77"/>
      <c r="I222" s="77"/>
      <c r="J222" s="429"/>
      <c r="K222" s="106"/>
      <c r="L222" s="106"/>
      <c r="M222" s="106"/>
      <c r="N222" s="106"/>
      <c r="O222" s="106"/>
      <c r="P222" s="106"/>
      <c r="Q222" s="106"/>
      <c r="R222" s="106"/>
      <c r="S222" s="106"/>
      <c r="T222" s="106"/>
      <c r="U222" s="106"/>
      <c r="V222" s="106"/>
      <c r="W222" s="106"/>
    </row>
    <row r="223" spans="1:23">
      <c r="A223" s="77"/>
      <c r="B223" s="77"/>
      <c r="C223" s="77"/>
      <c r="D223" s="106"/>
      <c r="E223" s="106"/>
      <c r="F223" s="77"/>
      <c r="G223" s="77"/>
      <c r="H223" s="77"/>
      <c r="I223" s="77"/>
      <c r="J223" s="429"/>
      <c r="K223" s="106"/>
      <c r="L223" s="106"/>
      <c r="M223" s="106"/>
      <c r="N223" s="106"/>
      <c r="O223" s="106"/>
      <c r="P223" s="106"/>
      <c r="Q223" s="106"/>
      <c r="R223" s="106"/>
      <c r="S223" s="106"/>
      <c r="T223" s="106"/>
      <c r="U223" s="106"/>
      <c r="V223" s="106"/>
      <c r="W223" s="106"/>
    </row>
    <row r="224" spans="1:23">
      <c r="A224" s="77"/>
      <c r="B224" s="77"/>
      <c r="C224" s="77"/>
      <c r="D224" s="106"/>
      <c r="E224" s="106"/>
      <c r="F224" s="77"/>
      <c r="G224" s="77"/>
      <c r="H224" s="77"/>
      <c r="I224" s="77"/>
      <c r="J224" s="429"/>
      <c r="K224" s="106"/>
      <c r="L224" s="106"/>
      <c r="M224" s="106"/>
      <c r="N224" s="106"/>
      <c r="O224" s="106"/>
      <c r="P224" s="106"/>
      <c r="Q224" s="106"/>
      <c r="R224" s="106"/>
      <c r="S224" s="106"/>
      <c r="T224" s="106"/>
      <c r="U224" s="106"/>
      <c r="V224" s="106"/>
      <c r="W224" s="106"/>
    </row>
    <row r="225" spans="1:23">
      <c r="A225" s="77"/>
      <c r="B225" s="77"/>
      <c r="C225" s="77"/>
      <c r="D225" s="106"/>
      <c r="E225" s="106"/>
      <c r="F225" s="77"/>
      <c r="G225" s="77"/>
      <c r="H225" s="77"/>
      <c r="I225" s="77"/>
      <c r="J225" s="429"/>
      <c r="K225" s="106"/>
      <c r="L225" s="106"/>
      <c r="M225" s="106"/>
      <c r="N225" s="106"/>
      <c r="O225" s="106"/>
      <c r="P225" s="106"/>
      <c r="Q225" s="106"/>
      <c r="R225" s="106"/>
      <c r="S225" s="106"/>
      <c r="T225" s="106"/>
      <c r="U225" s="106"/>
      <c r="V225" s="106"/>
      <c r="W225" s="106"/>
    </row>
    <row r="226" spans="1:23">
      <c r="A226" s="77"/>
      <c r="B226" s="77"/>
      <c r="C226" s="77"/>
      <c r="D226" s="106"/>
      <c r="E226" s="106"/>
      <c r="F226" s="77"/>
      <c r="G226" s="77"/>
      <c r="H226" s="77"/>
      <c r="I226" s="77"/>
      <c r="J226" s="429"/>
      <c r="K226" s="106"/>
      <c r="L226" s="106"/>
      <c r="M226" s="106"/>
      <c r="N226" s="106"/>
      <c r="O226" s="106"/>
      <c r="P226" s="106"/>
      <c r="Q226" s="106"/>
      <c r="R226" s="106"/>
      <c r="S226" s="106"/>
      <c r="T226" s="106"/>
      <c r="U226" s="106"/>
      <c r="V226" s="106"/>
      <c r="W226" s="106"/>
    </row>
    <row r="227" spans="1:23">
      <c r="A227" s="77"/>
      <c r="B227" s="77"/>
      <c r="C227" s="77"/>
      <c r="D227" s="106"/>
      <c r="E227" s="106"/>
      <c r="F227" s="77"/>
      <c r="G227" s="77"/>
      <c r="H227" s="77"/>
      <c r="I227" s="77"/>
      <c r="J227" s="429"/>
      <c r="K227" s="106"/>
      <c r="L227" s="106"/>
      <c r="M227" s="106"/>
      <c r="N227" s="106"/>
      <c r="O227" s="106"/>
      <c r="P227" s="106"/>
      <c r="Q227" s="106"/>
      <c r="R227" s="106"/>
      <c r="S227" s="106"/>
      <c r="T227" s="106"/>
      <c r="U227" s="106"/>
      <c r="V227" s="106"/>
      <c r="W227" s="106"/>
    </row>
    <row r="228" spans="1:23">
      <c r="A228" s="77"/>
      <c r="B228" s="77"/>
      <c r="C228" s="77"/>
      <c r="D228" s="106"/>
      <c r="E228" s="106"/>
      <c r="F228" s="77"/>
      <c r="G228" s="77"/>
      <c r="H228" s="77"/>
      <c r="I228" s="77"/>
      <c r="J228" s="429"/>
      <c r="K228" s="106"/>
      <c r="L228" s="106"/>
      <c r="M228" s="106"/>
      <c r="N228" s="106"/>
      <c r="O228" s="106"/>
      <c r="P228" s="106"/>
      <c r="Q228" s="106"/>
      <c r="R228" s="106"/>
      <c r="S228" s="106"/>
      <c r="T228" s="106"/>
      <c r="U228" s="106"/>
      <c r="V228" s="106"/>
      <c r="W228" s="106"/>
    </row>
    <row r="229" spans="1:23">
      <c r="A229" s="77"/>
      <c r="B229" s="77"/>
      <c r="C229" s="77"/>
      <c r="D229" s="106"/>
      <c r="E229" s="106"/>
      <c r="F229" s="77"/>
      <c r="G229" s="77"/>
      <c r="H229" s="77"/>
      <c r="I229" s="77"/>
      <c r="J229" s="429"/>
      <c r="K229" s="106"/>
      <c r="L229" s="106"/>
      <c r="M229" s="106"/>
      <c r="N229" s="106"/>
      <c r="O229" s="106"/>
      <c r="P229" s="106"/>
      <c r="Q229" s="106"/>
      <c r="R229" s="106"/>
      <c r="S229" s="106"/>
      <c r="T229" s="106"/>
      <c r="U229" s="106"/>
      <c r="V229" s="106"/>
      <c r="W229" s="106"/>
    </row>
    <row r="230" spans="1:23">
      <c r="A230" s="77"/>
      <c r="B230" s="77"/>
      <c r="C230" s="77"/>
      <c r="D230" s="106"/>
      <c r="E230" s="106"/>
      <c r="F230" s="77"/>
      <c r="G230" s="77"/>
      <c r="H230" s="77"/>
      <c r="I230" s="77"/>
      <c r="J230" s="429"/>
      <c r="K230" s="106"/>
      <c r="L230" s="106"/>
      <c r="M230" s="106"/>
      <c r="N230" s="106"/>
      <c r="O230" s="106"/>
      <c r="P230" s="106"/>
      <c r="Q230" s="106"/>
      <c r="R230" s="106"/>
      <c r="S230" s="106"/>
      <c r="T230" s="106"/>
      <c r="U230" s="106"/>
      <c r="V230" s="106"/>
      <c r="W230" s="106"/>
    </row>
    <row r="231" spans="1:23">
      <c r="A231" s="77"/>
      <c r="B231" s="77"/>
      <c r="C231" s="77"/>
      <c r="D231" s="106"/>
      <c r="E231" s="106"/>
      <c r="F231" s="77"/>
      <c r="G231" s="77"/>
      <c r="H231" s="77"/>
      <c r="I231" s="77"/>
      <c r="J231" s="429"/>
      <c r="K231" s="106"/>
      <c r="L231" s="106"/>
      <c r="M231" s="106"/>
      <c r="N231" s="106"/>
      <c r="O231" s="106"/>
      <c r="P231" s="106"/>
      <c r="Q231" s="106"/>
      <c r="R231" s="106"/>
      <c r="S231" s="106"/>
      <c r="T231" s="106"/>
      <c r="U231" s="106"/>
      <c r="V231" s="106"/>
      <c r="W231" s="106"/>
    </row>
    <row r="232" spans="1:23">
      <c r="A232" s="77"/>
      <c r="B232" s="77"/>
      <c r="C232" s="77"/>
      <c r="D232" s="106"/>
      <c r="E232" s="106"/>
      <c r="F232" s="77"/>
      <c r="G232" s="77"/>
      <c r="H232" s="77"/>
      <c r="I232" s="77"/>
      <c r="J232" s="429"/>
      <c r="K232" s="106"/>
      <c r="L232" s="106"/>
      <c r="M232" s="106"/>
      <c r="N232" s="106"/>
      <c r="O232" s="106"/>
      <c r="P232" s="106"/>
      <c r="Q232" s="106"/>
      <c r="R232" s="106"/>
      <c r="S232" s="106"/>
      <c r="T232" s="106"/>
      <c r="U232" s="106"/>
      <c r="V232" s="106"/>
      <c r="W232" s="106"/>
    </row>
    <row r="233" spans="1:23">
      <c r="A233" s="77"/>
      <c r="B233" s="77"/>
      <c r="C233" s="77"/>
      <c r="D233" s="106"/>
      <c r="E233" s="106"/>
      <c r="F233" s="77"/>
      <c r="G233" s="77"/>
      <c r="H233" s="77"/>
      <c r="I233" s="77"/>
      <c r="J233" s="429"/>
      <c r="K233" s="106"/>
      <c r="L233" s="106"/>
      <c r="M233" s="106"/>
      <c r="N233" s="106"/>
      <c r="O233" s="106"/>
      <c r="P233" s="106"/>
      <c r="Q233" s="106"/>
      <c r="R233" s="106"/>
      <c r="S233" s="106"/>
      <c r="T233" s="106"/>
      <c r="U233" s="106"/>
      <c r="V233" s="106"/>
      <c r="W233" s="106"/>
    </row>
    <row r="234" spans="1:23">
      <c r="A234" s="77"/>
      <c r="B234" s="77"/>
      <c r="C234" s="77"/>
      <c r="D234" s="106"/>
      <c r="E234" s="106"/>
      <c r="F234" s="77"/>
      <c r="G234" s="77"/>
      <c r="H234" s="77"/>
      <c r="I234" s="77"/>
      <c r="J234" s="429"/>
      <c r="K234" s="106"/>
      <c r="L234" s="106"/>
      <c r="M234" s="106"/>
      <c r="N234" s="106"/>
      <c r="O234" s="106"/>
      <c r="P234" s="106"/>
      <c r="Q234" s="106"/>
      <c r="R234" s="106"/>
      <c r="S234" s="106"/>
      <c r="T234" s="106"/>
      <c r="U234" s="106"/>
      <c r="V234" s="106"/>
      <c r="W234" s="106"/>
    </row>
    <row r="235" spans="1:23">
      <c r="A235" s="77"/>
      <c r="B235" s="77"/>
      <c r="C235" s="77"/>
      <c r="D235" s="106"/>
      <c r="E235" s="106"/>
      <c r="F235" s="77"/>
      <c r="G235" s="77"/>
      <c r="H235" s="77"/>
      <c r="I235" s="77"/>
      <c r="J235" s="429"/>
      <c r="K235" s="106"/>
      <c r="L235" s="106"/>
      <c r="M235" s="106"/>
      <c r="N235" s="106"/>
      <c r="O235" s="106"/>
      <c r="P235" s="106"/>
      <c r="Q235" s="106"/>
      <c r="R235" s="106"/>
      <c r="S235" s="106"/>
      <c r="T235" s="106"/>
      <c r="U235" s="106"/>
      <c r="V235" s="106"/>
      <c r="W235" s="106"/>
    </row>
    <row r="236" spans="1:23">
      <c r="A236" s="77"/>
      <c r="B236" s="77"/>
      <c r="C236" s="77"/>
      <c r="D236" s="106"/>
      <c r="E236" s="106"/>
      <c r="F236" s="77"/>
      <c r="G236" s="77"/>
      <c r="H236" s="77"/>
      <c r="I236" s="77"/>
      <c r="J236" s="429"/>
      <c r="K236" s="106"/>
      <c r="L236" s="106"/>
      <c r="M236" s="106"/>
      <c r="N236" s="106"/>
      <c r="O236" s="106"/>
      <c r="P236" s="106"/>
      <c r="Q236" s="106"/>
      <c r="R236" s="106"/>
      <c r="S236" s="106"/>
      <c r="T236" s="106"/>
      <c r="U236" s="106"/>
      <c r="V236" s="106"/>
      <c r="W236" s="106"/>
    </row>
    <row r="237" spans="1:23">
      <c r="A237" s="77"/>
      <c r="B237" s="77"/>
      <c r="C237" s="77"/>
      <c r="D237" s="106"/>
      <c r="E237" s="106"/>
      <c r="F237" s="77"/>
      <c r="G237" s="77"/>
      <c r="H237" s="77"/>
      <c r="I237" s="77"/>
      <c r="J237" s="429"/>
      <c r="K237" s="106"/>
      <c r="L237" s="106"/>
      <c r="M237" s="106"/>
      <c r="N237" s="106"/>
      <c r="O237" s="106"/>
      <c r="P237" s="106"/>
      <c r="Q237" s="106"/>
      <c r="R237" s="106"/>
      <c r="S237" s="106"/>
      <c r="T237" s="106"/>
      <c r="U237" s="106"/>
      <c r="V237" s="106"/>
      <c r="W237" s="106"/>
    </row>
    <row r="238" spans="1:23">
      <c r="A238" s="77"/>
      <c r="B238" s="77"/>
      <c r="C238" s="77"/>
      <c r="D238" s="106"/>
      <c r="E238" s="106"/>
      <c r="F238" s="77"/>
      <c r="G238" s="77"/>
      <c r="H238" s="77"/>
      <c r="I238" s="77"/>
      <c r="J238" s="429"/>
      <c r="K238" s="106"/>
      <c r="L238" s="106"/>
      <c r="M238" s="106"/>
      <c r="N238" s="106"/>
      <c r="O238" s="106"/>
      <c r="P238" s="106"/>
      <c r="Q238" s="106"/>
      <c r="R238" s="106"/>
      <c r="S238" s="106"/>
      <c r="T238" s="106"/>
      <c r="U238" s="106"/>
      <c r="V238" s="106"/>
      <c r="W238" s="106"/>
    </row>
    <row r="239" spans="1:23">
      <c r="A239" s="77"/>
      <c r="B239" s="77"/>
      <c r="C239" s="77"/>
      <c r="D239" s="106"/>
      <c r="E239" s="106"/>
      <c r="F239" s="77"/>
      <c r="G239" s="77"/>
      <c r="H239" s="77"/>
      <c r="I239" s="77"/>
      <c r="J239" s="429"/>
      <c r="K239" s="106"/>
      <c r="L239" s="106"/>
      <c r="M239" s="106"/>
      <c r="N239" s="106"/>
      <c r="O239" s="106"/>
      <c r="P239" s="106"/>
      <c r="Q239" s="106"/>
      <c r="R239" s="106"/>
      <c r="S239" s="106"/>
      <c r="T239" s="106"/>
      <c r="U239" s="106"/>
      <c r="V239" s="106"/>
      <c r="W239" s="106"/>
    </row>
    <row r="240" spans="1:23">
      <c r="A240" s="77"/>
      <c r="B240" s="77"/>
      <c r="C240" s="77"/>
      <c r="D240" s="106"/>
      <c r="E240" s="106"/>
      <c r="F240" s="77"/>
      <c r="G240" s="77"/>
      <c r="H240" s="77"/>
      <c r="I240" s="77"/>
      <c r="J240" s="429"/>
      <c r="K240" s="106"/>
      <c r="L240" s="106"/>
      <c r="M240" s="106"/>
      <c r="N240" s="106"/>
      <c r="O240" s="106"/>
      <c r="P240" s="106"/>
      <c r="Q240" s="106"/>
      <c r="R240" s="106"/>
      <c r="S240" s="106"/>
      <c r="T240" s="106"/>
      <c r="U240" s="106"/>
      <c r="V240" s="106"/>
      <c r="W240" s="106"/>
    </row>
    <row r="241" spans="1:23">
      <c r="A241" s="77"/>
      <c r="B241" s="77"/>
      <c r="C241" s="77"/>
      <c r="D241" s="106"/>
      <c r="E241" s="106"/>
      <c r="F241" s="77"/>
      <c r="G241" s="77"/>
      <c r="H241" s="77"/>
      <c r="I241" s="77"/>
      <c r="J241" s="429"/>
      <c r="K241" s="106"/>
      <c r="L241" s="106"/>
      <c r="M241" s="106"/>
      <c r="N241" s="106"/>
      <c r="O241" s="106"/>
      <c r="P241" s="106"/>
      <c r="Q241" s="106"/>
      <c r="R241" s="106"/>
      <c r="S241" s="106"/>
      <c r="T241" s="106"/>
      <c r="U241" s="106"/>
      <c r="V241" s="106"/>
      <c r="W241" s="106"/>
    </row>
    <row r="242" spans="1:23">
      <c r="A242" s="77"/>
      <c r="B242" s="77"/>
      <c r="C242" s="77"/>
      <c r="D242" s="106"/>
      <c r="E242" s="106"/>
      <c r="F242" s="77"/>
      <c r="G242" s="77"/>
      <c r="H242" s="77"/>
      <c r="I242" s="77"/>
      <c r="J242" s="429"/>
      <c r="K242" s="106"/>
      <c r="L242" s="106"/>
      <c r="M242" s="106"/>
      <c r="N242" s="106"/>
      <c r="O242" s="106"/>
      <c r="P242" s="106"/>
      <c r="Q242" s="106"/>
      <c r="R242" s="106"/>
      <c r="S242" s="106"/>
      <c r="T242" s="106"/>
      <c r="U242" s="106"/>
      <c r="V242" s="106"/>
      <c r="W242" s="106"/>
    </row>
    <row r="243" spans="1:23">
      <c r="A243" s="77"/>
      <c r="B243" s="77"/>
      <c r="C243" s="77"/>
      <c r="D243" s="106"/>
      <c r="E243" s="106"/>
      <c r="F243" s="77"/>
      <c r="G243" s="77"/>
      <c r="H243" s="77"/>
      <c r="I243" s="77"/>
      <c r="J243" s="429"/>
      <c r="K243" s="106"/>
      <c r="L243" s="106"/>
      <c r="M243" s="106"/>
      <c r="N243" s="106"/>
      <c r="O243" s="106"/>
      <c r="P243" s="106"/>
      <c r="Q243" s="106"/>
      <c r="R243" s="106"/>
      <c r="S243" s="106"/>
      <c r="T243" s="106"/>
      <c r="U243" s="106"/>
      <c r="V243" s="106"/>
      <c r="W243" s="106"/>
    </row>
    <row r="244" spans="1:23">
      <c r="A244" s="77"/>
      <c r="B244" s="77"/>
      <c r="C244" s="77"/>
      <c r="D244" s="106"/>
      <c r="E244" s="106"/>
      <c r="F244" s="77"/>
      <c r="G244" s="77"/>
      <c r="H244" s="77"/>
      <c r="I244" s="77"/>
      <c r="J244" s="429"/>
      <c r="K244" s="106"/>
      <c r="L244" s="106"/>
      <c r="M244" s="106"/>
      <c r="N244" s="106"/>
      <c r="O244" s="106"/>
      <c r="P244" s="106"/>
      <c r="Q244" s="106"/>
      <c r="R244" s="106"/>
      <c r="S244" s="106"/>
      <c r="T244" s="106"/>
      <c r="U244" s="106"/>
      <c r="V244" s="106"/>
      <c r="W244" s="106"/>
    </row>
    <row r="245" spans="1:23">
      <c r="A245" s="77"/>
      <c r="B245" s="77"/>
      <c r="C245" s="77"/>
      <c r="D245" s="106"/>
      <c r="E245" s="106"/>
      <c r="F245" s="77"/>
      <c r="G245" s="77"/>
      <c r="H245" s="77"/>
      <c r="I245" s="77"/>
      <c r="J245" s="429"/>
      <c r="K245" s="106"/>
      <c r="L245" s="106"/>
      <c r="M245" s="106"/>
      <c r="N245" s="106"/>
      <c r="O245" s="106"/>
      <c r="P245" s="106"/>
      <c r="Q245" s="106"/>
      <c r="R245" s="106"/>
      <c r="S245" s="106"/>
      <c r="T245" s="106"/>
      <c r="U245" s="106"/>
      <c r="V245" s="106"/>
      <c r="W245" s="106"/>
    </row>
    <row r="246" spans="1:23">
      <c r="A246" s="77"/>
      <c r="B246" s="77"/>
      <c r="C246" s="77"/>
      <c r="D246" s="106"/>
      <c r="E246" s="106"/>
      <c r="F246" s="77"/>
      <c r="G246" s="77"/>
      <c r="H246" s="77"/>
      <c r="I246" s="77"/>
      <c r="J246" s="429"/>
      <c r="K246" s="106"/>
      <c r="L246" s="106"/>
      <c r="M246" s="106"/>
      <c r="N246" s="106"/>
      <c r="O246" s="106"/>
      <c r="P246" s="106"/>
      <c r="Q246" s="106"/>
      <c r="R246" s="106"/>
      <c r="S246" s="106"/>
      <c r="T246" s="106"/>
      <c r="U246" s="106"/>
      <c r="V246" s="106"/>
      <c r="W246" s="106"/>
    </row>
    <row r="247" spans="1:23">
      <c r="A247" s="77"/>
      <c r="B247" s="77"/>
      <c r="C247" s="77"/>
      <c r="D247" s="106"/>
      <c r="E247" s="106"/>
      <c r="F247" s="77"/>
      <c r="G247" s="77"/>
      <c r="H247" s="77"/>
      <c r="I247" s="77"/>
      <c r="J247" s="429"/>
      <c r="K247" s="106"/>
      <c r="L247" s="106"/>
      <c r="M247" s="106"/>
      <c r="N247" s="106"/>
      <c r="O247" s="106"/>
      <c r="P247" s="106"/>
      <c r="Q247" s="106"/>
      <c r="R247" s="106"/>
      <c r="S247" s="106"/>
      <c r="T247" s="106"/>
      <c r="U247" s="106"/>
      <c r="V247" s="106"/>
      <c r="W247" s="106"/>
    </row>
    <row r="248" spans="1:23">
      <c r="A248" s="77"/>
      <c r="B248" s="77"/>
      <c r="C248" s="77"/>
      <c r="D248" s="106"/>
      <c r="E248" s="106"/>
      <c r="F248" s="77"/>
      <c r="G248" s="77"/>
      <c r="H248" s="77"/>
      <c r="I248" s="77"/>
      <c r="J248" s="429"/>
      <c r="K248" s="106"/>
      <c r="L248" s="106"/>
      <c r="M248" s="106"/>
      <c r="N248" s="106"/>
      <c r="O248" s="106"/>
      <c r="P248" s="106"/>
      <c r="Q248" s="106"/>
      <c r="R248" s="106"/>
      <c r="S248" s="106"/>
      <c r="T248" s="106"/>
      <c r="U248" s="106"/>
      <c r="V248" s="106"/>
      <c r="W248" s="106"/>
    </row>
    <row r="249" spans="1:23">
      <c r="A249" s="77"/>
      <c r="B249" s="77"/>
      <c r="C249" s="77"/>
      <c r="D249" s="106"/>
      <c r="E249" s="106"/>
      <c r="F249" s="77"/>
      <c r="G249" s="77"/>
      <c r="H249" s="77"/>
      <c r="I249" s="77"/>
      <c r="J249" s="429"/>
      <c r="K249" s="106"/>
      <c r="L249" s="106"/>
      <c r="M249" s="106"/>
      <c r="N249" s="106"/>
      <c r="O249" s="106"/>
      <c r="P249" s="106"/>
      <c r="Q249" s="106"/>
      <c r="R249" s="106"/>
      <c r="S249" s="106"/>
      <c r="T249" s="106"/>
      <c r="U249" s="106"/>
      <c r="V249" s="106"/>
      <c r="W249" s="106"/>
    </row>
    <row r="250" spans="1:23">
      <c r="A250" s="77"/>
      <c r="B250" s="77"/>
      <c r="C250" s="77"/>
      <c r="D250" s="106"/>
      <c r="E250" s="106"/>
      <c r="F250" s="77"/>
      <c r="G250" s="77"/>
      <c r="H250" s="77"/>
      <c r="I250" s="77"/>
      <c r="J250" s="429"/>
      <c r="K250" s="106"/>
      <c r="L250" s="106"/>
      <c r="M250" s="106"/>
      <c r="N250" s="106"/>
      <c r="O250" s="106"/>
      <c r="P250" s="106"/>
      <c r="Q250" s="106"/>
      <c r="R250" s="106"/>
      <c r="S250" s="106"/>
      <c r="T250" s="106"/>
      <c r="U250" s="106"/>
      <c r="V250" s="106"/>
      <c r="W250" s="106"/>
    </row>
    <row r="251" spans="1:23">
      <c r="A251" s="77"/>
      <c r="B251" s="77"/>
      <c r="C251" s="77"/>
      <c r="D251" s="106"/>
      <c r="E251" s="106"/>
      <c r="F251" s="77"/>
      <c r="G251" s="77"/>
      <c r="H251" s="77"/>
      <c r="I251" s="77"/>
      <c r="J251" s="429"/>
      <c r="K251" s="106"/>
      <c r="L251" s="106"/>
      <c r="M251" s="106"/>
      <c r="N251" s="106"/>
      <c r="O251" s="106"/>
      <c r="P251" s="106"/>
      <c r="Q251" s="106"/>
      <c r="R251" s="106"/>
      <c r="S251" s="106"/>
      <c r="T251" s="106"/>
      <c r="U251" s="106"/>
      <c r="V251" s="106"/>
      <c r="W251" s="106"/>
    </row>
    <row r="252" spans="1:23">
      <c r="A252" s="77"/>
      <c r="B252" s="77"/>
      <c r="C252" s="77"/>
      <c r="D252" s="106"/>
      <c r="E252" s="106"/>
      <c r="F252" s="77"/>
      <c r="G252" s="77"/>
      <c r="H252" s="77"/>
      <c r="I252" s="77"/>
      <c r="J252" s="429"/>
      <c r="K252" s="106"/>
      <c r="L252" s="106"/>
      <c r="M252" s="106"/>
      <c r="N252" s="106"/>
      <c r="O252" s="106"/>
      <c r="P252" s="106"/>
      <c r="Q252" s="106"/>
      <c r="R252" s="106"/>
      <c r="S252" s="106"/>
      <c r="T252" s="106"/>
      <c r="U252" s="106"/>
      <c r="V252" s="106"/>
      <c r="W252" s="106"/>
    </row>
    <row r="253" spans="1:23">
      <c r="A253" s="77"/>
      <c r="B253" s="77"/>
      <c r="C253" s="77"/>
      <c r="D253" s="106"/>
      <c r="E253" s="106"/>
      <c r="F253" s="77"/>
      <c r="G253" s="77"/>
      <c r="H253" s="77"/>
      <c r="I253" s="77"/>
      <c r="J253" s="429"/>
      <c r="K253" s="106"/>
      <c r="L253" s="106"/>
      <c r="M253" s="106"/>
      <c r="N253" s="106"/>
      <c r="O253" s="106"/>
      <c r="P253" s="106"/>
      <c r="Q253" s="106"/>
      <c r="R253" s="106"/>
      <c r="S253" s="106"/>
      <c r="T253" s="106"/>
      <c r="U253" s="106"/>
      <c r="V253" s="106"/>
      <c r="W253" s="106"/>
    </row>
    <row r="254" spans="1:23">
      <c r="A254" s="77"/>
      <c r="B254" s="77"/>
      <c r="C254" s="77"/>
      <c r="D254" s="106"/>
      <c r="E254" s="106"/>
      <c r="F254" s="77"/>
      <c r="G254" s="77"/>
      <c r="H254" s="77"/>
      <c r="I254" s="77"/>
      <c r="J254" s="429"/>
      <c r="K254" s="106"/>
      <c r="L254" s="106"/>
      <c r="M254" s="106"/>
      <c r="N254" s="106"/>
      <c r="O254" s="106"/>
      <c r="P254" s="106"/>
      <c r="Q254" s="106"/>
      <c r="R254" s="106"/>
      <c r="S254" s="106"/>
      <c r="T254" s="106"/>
      <c r="U254" s="106"/>
      <c r="V254" s="106"/>
      <c r="W254" s="106"/>
    </row>
    <row r="255" spans="1:23">
      <c r="A255" s="77"/>
      <c r="B255" s="77"/>
      <c r="C255" s="77"/>
      <c r="D255" s="106"/>
      <c r="E255" s="106"/>
      <c r="F255" s="77"/>
      <c r="G255" s="77"/>
      <c r="H255" s="77"/>
      <c r="I255" s="77"/>
      <c r="J255" s="429"/>
      <c r="K255" s="106"/>
      <c r="L255" s="106"/>
      <c r="M255" s="106"/>
      <c r="N255" s="106"/>
      <c r="O255" s="106"/>
      <c r="P255" s="106"/>
      <c r="Q255" s="106"/>
      <c r="R255" s="106"/>
      <c r="S255" s="106"/>
      <c r="T255" s="106"/>
      <c r="U255" s="106"/>
      <c r="V255" s="106"/>
      <c r="W255" s="106"/>
    </row>
    <row r="256" spans="1:23">
      <c r="A256" s="77"/>
      <c r="B256" s="77"/>
      <c r="C256" s="77"/>
      <c r="D256" s="106"/>
      <c r="E256" s="106"/>
      <c r="F256" s="77"/>
      <c r="G256" s="77"/>
      <c r="H256" s="77"/>
      <c r="I256" s="77"/>
      <c r="J256" s="429"/>
      <c r="K256" s="106"/>
      <c r="L256" s="106"/>
      <c r="M256" s="106"/>
      <c r="N256" s="106"/>
      <c r="O256" s="106"/>
      <c r="P256" s="106"/>
      <c r="Q256" s="106"/>
      <c r="R256" s="106"/>
      <c r="S256" s="106"/>
      <c r="T256" s="106"/>
      <c r="U256" s="106"/>
      <c r="V256" s="106"/>
      <c r="W256" s="106"/>
    </row>
    <row r="257" spans="1:23">
      <c r="A257" s="77"/>
      <c r="B257" s="77"/>
      <c r="C257" s="77"/>
      <c r="D257" s="106"/>
      <c r="E257" s="106"/>
      <c r="F257" s="77"/>
      <c r="G257" s="77"/>
      <c r="H257" s="77"/>
      <c r="I257" s="77"/>
      <c r="J257" s="429"/>
      <c r="K257" s="106"/>
      <c r="L257" s="106"/>
      <c r="M257" s="106"/>
      <c r="N257" s="106"/>
      <c r="O257" s="106"/>
      <c r="P257" s="106"/>
      <c r="Q257" s="106"/>
      <c r="R257" s="106"/>
      <c r="S257" s="106"/>
      <c r="T257" s="106"/>
      <c r="U257" s="106"/>
      <c r="V257" s="106"/>
      <c r="W257" s="106"/>
    </row>
    <row r="258" spans="1:23">
      <c r="A258" s="77"/>
      <c r="B258" s="77"/>
      <c r="C258" s="77"/>
      <c r="D258" s="106"/>
      <c r="E258" s="106"/>
      <c r="F258" s="77"/>
      <c r="G258" s="77"/>
      <c r="H258" s="77"/>
      <c r="I258" s="77"/>
      <c r="J258" s="429"/>
      <c r="K258" s="106"/>
      <c r="L258" s="106"/>
      <c r="M258" s="106"/>
      <c r="N258" s="106"/>
      <c r="O258" s="106"/>
      <c r="P258" s="106"/>
      <c r="Q258" s="106"/>
      <c r="R258" s="106"/>
      <c r="S258" s="106"/>
      <c r="T258" s="106"/>
      <c r="U258" s="106"/>
      <c r="V258" s="106"/>
      <c r="W258" s="106"/>
    </row>
    <row r="259" spans="1:23">
      <c r="A259" s="77"/>
      <c r="B259" s="77"/>
      <c r="C259" s="77"/>
      <c r="D259" s="106"/>
      <c r="E259" s="106"/>
      <c r="F259" s="77"/>
      <c r="G259" s="77"/>
      <c r="H259" s="77"/>
      <c r="I259" s="77"/>
      <c r="J259" s="429"/>
      <c r="K259" s="106"/>
      <c r="L259" s="106"/>
      <c r="M259" s="106"/>
      <c r="N259" s="106"/>
      <c r="O259" s="106"/>
      <c r="P259" s="106"/>
      <c r="Q259" s="106"/>
      <c r="R259" s="106"/>
      <c r="S259" s="106"/>
      <c r="T259" s="106"/>
      <c r="U259" s="106"/>
      <c r="V259" s="106"/>
      <c r="W259" s="106"/>
    </row>
    <row r="260" spans="1:23">
      <c r="A260" s="77"/>
      <c r="B260" s="77"/>
      <c r="C260" s="77"/>
      <c r="D260" s="106"/>
      <c r="E260" s="106"/>
      <c r="F260" s="77"/>
      <c r="G260" s="77"/>
      <c r="H260" s="77"/>
      <c r="I260" s="77"/>
      <c r="J260" s="429"/>
      <c r="K260" s="106"/>
      <c r="L260" s="106"/>
      <c r="M260" s="106"/>
      <c r="N260" s="106"/>
      <c r="O260" s="106"/>
      <c r="P260" s="106"/>
      <c r="Q260" s="106"/>
      <c r="R260" s="106"/>
      <c r="S260" s="106"/>
      <c r="T260" s="106"/>
      <c r="U260" s="106"/>
      <c r="V260" s="106"/>
      <c r="W260" s="106"/>
    </row>
    <row r="261" spans="1:23">
      <c r="A261" s="77"/>
      <c r="B261" s="77"/>
      <c r="C261" s="77"/>
      <c r="D261" s="106"/>
      <c r="E261" s="106"/>
      <c r="F261" s="77"/>
      <c r="G261" s="77"/>
      <c r="H261" s="77"/>
      <c r="I261" s="77"/>
      <c r="J261" s="429"/>
      <c r="K261" s="106"/>
      <c r="L261" s="106"/>
      <c r="M261" s="106"/>
      <c r="N261" s="106"/>
      <c r="O261" s="106"/>
      <c r="P261" s="106"/>
      <c r="Q261" s="106"/>
      <c r="R261" s="106"/>
      <c r="S261" s="106"/>
      <c r="T261" s="106"/>
      <c r="U261" s="106"/>
      <c r="V261" s="106"/>
      <c r="W261" s="106"/>
    </row>
    <row r="262" spans="1:23">
      <c r="A262" s="77"/>
      <c r="B262" s="77"/>
      <c r="C262" s="77"/>
      <c r="D262" s="106"/>
      <c r="E262" s="106"/>
      <c r="F262" s="77"/>
      <c r="G262" s="77"/>
      <c r="H262" s="77"/>
      <c r="I262" s="77"/>
      <c r="J262" s="429"/>
      <c r="K262" s="106"/>
      <c r="L262" s="106"/>
      <c r="M262" s="106"/>
      <c r="N262" s="106"/>
      <c r="O262" s="106"/>
      <c r="P262" s="106"/>
      <c r="Q262" s="106"/>
      <c r="R262" s="106"/>
      <c r="S262" s="106"/>
      <c r="T262" s="106"/>
      <c r="U262" s="106"/>
      <c r="V262" s="106"/>
      <c r="W262" s="106"/>
    </row>
    <row r="263" spans="1:23">
      <c r="A263" s="77"/>
      <c r="B263" s="77"/>
      <c r="C263" s="77"/>
      <c r="D263" s="106"/>
      <c r="E263" s="106"/>
      <c r="F263" s="77"/>
      <c r="G263" s="77"/>
      <c r="H263" s="77"/>
      <c r="I263" s="77"/>
      <c r="J263" s="429"/>
      <c r="K263" s="106"/>
      <c r="L263" s="106"/>
      <c r="M263" s="106"/>
      <c r="N263" s="106"/>
      <c r="O263" s="106"/>
      <c r="P263" s="106"/>
      <c r="Q263" s="106"/>
      <c r="R263" s="106"/>
      <c r="S263" s="106"/>
      <c r="T263" s="106"/>
      <c r="U263" s="106"/>
      <c r="V263" s="106"/>
      <c r="W263" s="106"/>
    </row>
    <row r="264" spans="1:23">
      <c r="A264" s="77"/>
      <c r="B264" s="77"/>
      <c r="C264" s="77"/>
      <c r="D264" s="106"/>
      <c r="E264" s="106"/>
      <c r="F264" s="77"/>
      <c r="G264" s="77"/>
      <c r="H264" s="77"/>
      <c r="I264" s="77"/>
      <c r="J264" s="429"/>
      <c r="K264" s="106"/>
      <c r="L264" s="106"/>
      <c r="M264" s="106"/>
      <c r="N264" s="106"/>
      <c r="O264" s="106"/>
      <c r="P264" s="106"/>
      <c r="Q264" s="106"/>
      <c r="R264" s="106"/>
      <c r="S264" s="106"/>
      <c r="T264" s="106"/>
      <c r="U264" s="106"/>
      <c r="V264" s="106"/>
      <c r="W264" s="106"/>
    </row>
    <row r="265" spans="1:23">
      <c r="A265" s="77"/>
      <c r="B265" s="77"/>
      <c r="C265" s="77"/>
      <c r="D265" s="106"/>
      <c r="E265" s="106"/>
      <c r="F265" s="77"/>
      <c r="G265" s="77"/>
      <c r="H265" s="77"/>
      <c r="I265" s="77"/>
      <c r="J265" s="429"/>
      <c r="K265" s="106"/>
      <c r="L265" s="106"/>
      <c r="M265" s="106"/>
      <c r="N265" s="106"/>
      <c r="O265" s="106"/>
      <c r="P265" s="106"/>
      <c r="Q265" s="106"/>
      <c r="R265" s="106"/>
      <c r="S265" s="106"/>
      <c r="T265" s="106"/>
      <c r="U265" s="106"/>
      <c r="V265" s="106"/>
      <c r="W265" s="106"/>
    </row>
    <row r="266" spans="1:23">
      <c r="A266" s="77"/>
      <c r="B266" s="77"/>
      <c r="C266" s="77"/>
      <c r="D266" s="106"/>
      <c r="E266" s="106"/>
      <c r="F266" s="77"/>
      <c r="G266" s="77"/>
      <c r="H266" s="77"/>
      <c r="I266" s="77"/>
      <c r="J266" s="429"/>
      <c r="K266" s="106"/>
      <c r="L266" s="106"/>
      <c r="M266" s="106"/>
      <c r="N266" s="106"/>
      <c r="O266" s="106"/>
      <c r="P266" s="106"/>
      <c r="Q266" s="106"/>
      <c r="R266" s="106"/>
      <c r="S266" s="106"/>
      <c r="T266" s="106"/>
      <c r="U266" s="106"/>
      <c r="V266" s="106"/>
      <c r="W266" s="106"/>
    </row>
    <row r="267" spans="1:23">
      <c r="A267" s="77"/>
      <c r="B267" s="77"/>
      <c r="C267" s="77"/>
      <c r="D267" s="106"/>
      <c r="E267" s="106"/>
      <c r="F267" s="77"/>
      <c r="G267" s="77"/>
      <c r="H267" s="77"/>
      <c r="I267" s="77"/>
      <c r="J267" s="429"/>
      <c r="K267" s="106"/>
      <c r="L267" s="106"/>
      <c r="M267" s="106"/>
      <c r="N267" s="106"/>
      <c r="O267" s="106"/>
      <c r="P267" s="106"/>
      <c r="Q267" s="106"/>
      <c r="R267" s="106"/>
      <c r="S267" s="106"/>
      <c r="T267" s="106"/>
      <c r="U267" s="106"/>
      <c r="V267" s="106"/>
      <c r="W267" s="106"/>
    </row>
    <row r="268" spans="1:23">
      <c r="A268" s="77"/>
      <c r="B268" s="77"/>
      <c r="C268" s="77"/>
      <c r="D268" s="106"/>
      <c r="E268" s="106"/>
      <c r="F268" s="77"/>
      <c r="G268" s="77"/>
      <c r="H268" s="77"/>
      <c r="I268" s="77"/>
      <c r="J268" s="429"/>
      <c r="K268" s="106"/>
      <c r="L268" s="106"/>
      <c r="M268" s="106"/>
      <c r="N268" s="106"/>
      <c r="O268" s="106"/>
      <c r="P268" s="106"/>
      <c r="Q268" s="106"/>
      <c r="R268" s="106"/>
      <c r="S268" s="106"/>
      <c r="T268" s="106"/>
      <c r="U268" s="106"/>
      <c r="V268" s="106"/>
      <c r="W268" s="106"/>
    </row>
    <row r="269" spans="1:23">
      <c r="A269" s="77"/>
      <c r="B269" s="77"/>
      <c r="C269" s="77"/>
      <c r="D269" s="106"/>
      <c r="E269" s="106"/>
      <c r="F269" s="77"/>
      <c r="G269" s="77"/>
      <c r="H269" s="77"/>
      <c r="I269" s="77"/>
      <c r="J269" s="429"/>
      <c r="K269" s="106"/>
      <c r="L269" s="106"/>
      <c r="M269" s="106"/>
      <c r="N269" s="106"/>
      <c r="O269" s="106"/>
      <c r="P269" s="106"/>
      <c r="Q269" s="106"/>
      <c r="R269" s="106"/>
      <c r="S269" s="106"/>
      <c r="T269" s="106"/>
      <c r="U269" s="106"/>
      <c r="V269" s="106"/>
      <c r="W269" s="106"/>
    </row>
    <row r="270" spans="1:23">
      <c r="A270" s="77"/>
      <c r="B270" s="77"/>
      <c r="C270" s="77"/>
      <c r="D270" s="106"/>
      <c r="E270" s="106"/>
      <c r="F270" s="77"/>
      <c r="G270" s="77"/>
      <c r="H270" s="77"/>
      <c r="I270" s="77"/>
      <c r="J270" s="429"/>
      <c r="K270" s="106"/>
      <c r="L270" s="106"/>
      <c r="M270" s="106"/>
      <c r="N270" s="106"/>
      <c r="O270" s="106"/>
      <c r="P270" s="106"/>
      <c r="Q270" s="106"/>
      <c r="R270" s="106"/>
      <c r="S270" s="106"/>
      <c r="T270" s="106"/>
      <c r="U270" s="106"/>
      <c r="V270" s="106"/>
      <c r="W270" s="106"/>
    </row>
    <row r="271" spans="1:23">
      <c r="A271" s="77"/>
      <c r="B271" s="77"/>
      <c r="C271" s="77"/>
      <c r="D271" s="106"/>
      <c r="E271" s="106"/>
      <c r="F271" s="77"/>
      <c r="G271" s="77"/>
      <c r="H271" s="77"/>
      <c r="I271" s="77"/>
      <c r="J271" s="429"/>
      <c r="K271" s="106"/>
      <c r="L271" s="106"/>
      <c r="M271" s="106"/>
      <c r="N271" s="106"/>
      <c r="O271" s="106"/>
      <c r="P271" s="106"/>
      <c r="Q271" s="106"/>
      <c r="R271" s="106"/>
      <c r="S271" s="106"/>
      <c r="T271" s="106"/>
      <c r="U271" s="106"/>
      <c r="V271" s="106"/>
      <c r="W271" s="106"/>
    </row>
    <row r="272" spans="1:23">
      <c r="A272" s="77"/>
      <c r="B272" s="77"/>
      <c r="C272" s="77"/>
      <c r="D272" s="106"/>
      <c r="E272" s="106"/>
      <c r="F272" s="77"/>
      <c r="G272" s="77"/>
      <c r="H272" s="77"/>
      <c r="I272" s="77"/>
      <c r="J272" s="429"/>
      <c r="K272" s="106"/>
      <c r="L272" s="106"/>
      <c r="M272" s="106"/>
      <c r="N272" s="106"/>
      <c r="O272" s="106"/>
      <c r="P272" s="106"/>
      <c r="Q272" s="106"/>
      <c r="R272" s="106"/>
      <c r="S272" s="106"/>
      <c r="T272" s="106"/>
      <c r="U272" s="106"/>
      <c r="V272" s="106"/>
      <c r="W272" s="106"/>
    </row>
    <row r="273" spans="1:23">
      <c r="A273" s="77"/>
      <c r="B273" s="77"/>
      <c r="C273" s="77"/>
      <c r="D273" s="106"/>
      <c r="E273" s="106"/>
      <c r="F273" s="77"/>
      <c r="G273" s="77"/>
      <c r="H273" s="77"/>
      <c r="I273" s="77"/>
      <c r="J273" s="429"/>
      <c r="K273" s="106"/>
      <c r="L273" s="106"/>
      <c r="M273" s="106"/>
      <c r="N273" s="106"/>
      <c r="O273" s="106"/>
      <c r="P273" s="106"/>
      <c r="Q273" s="106"/>
      <c r="R273" s="106"/>
      <c r="S273" s="106"/>
      <c r="T273" s="106"/>
      <c r="U273" s="106"/>
      <c r="V273" s="106"/>
      <c r="W273" s="106"/>
    </row>
    <row r="274" spans="1:23">
      <c r="A274" s="77"/>
      <c r="B274" s="77"/>
      <c r="C274" s="77"/>
      <c r="D274" s="106"/>
      <c r="E274" s="106"/>
      <c r="F274" s="77"/>
      <c r="G274" s="77"/>
      <c r="H274" s="77"/>
      <c r="I274" s="77"/>
      <c r="J274" s="429"/>
      <c r="K274" s="106"/>
      <c r="L274" s="106"/>
      <c r="M274" s="106"/>
      <c r="N274" s="106"/>
      <c r="O274" s="106"/>
      <c r="P274" s="106"/>
      <c r="Q274" s="106"/>
      <c r="R274" s="106"/>
      <c r="S274" s="106"/>
      <c r="T274" s="106"/>
      <c r="U274" s="106"/>
      <c r="V274" s="106"/>
      <c r="W274" s="106"/>
    </row>
    <row r="275" spans="1:23">
      <c r="A275" s="77"/>
      <c r="B275" s="77"/>
      <c r="C275" s="77"/>
      <c r="D275" s="106"/>
      <c r="E275" s="106"/>
      <c r="F275" s="77"/>
      <c r="G275" s="77"/>
      <c r="H275" s="77"/>
      <c r="I275" s="77"/>
      <c r="J275" s="429"/>
      <c r="K275" s="106"/>
      <c r="L275" s="106"/>
      <c r="M275" s="106"/>
      <c r="N275" s="106"/>
      <c r="O275" s="106"/>
      <c r="P275" s="106"/>
      <c r="Q275" s="106"/>
      <c r="R275" s="106"/>
      <c r="S275" s="106"/>
      <c r="T275" s="106"/>
      <c r="U275" s="106"/>
      <c r="V275" s="106"/>
      <c r="W275" s="106"/>
    </row>
    <row r="276" spans="1:23">
      <c r="A276" s="77"/>
      <c r="B276" s="77"/>
      <c r="C276" s="77"/>
      <c r="D276" s="106"/>
      <c r="E276" s="106"/>
      <c r="F276" s="77"/>
      <c r="G276" s="77"/>
      <c r="H276" s="77"/>
      <c r="I276" s="77"/>
      <c r="J276" s="429"/>
      <c r="K276" s="106"/>
      <c r="L276" s="106"/>
      <c r="M276" s="106"/>
      <c r="N276" s="106"/>
      <c r="O276" s="106"/>
      <c r="P276" s="106"/>
      <c r="Q276" s="106"/>
      <c r="R276" s="106"/>
      <c r="S276" s="106"/>
      <c r="T276" s="106"/>
      <c r="U276" s="106"/>
      <c r="V276" s="106"/>
      <c r="W276" s="106"/>
    </row>
    <row r="277" spans="1:23">
      <c r="A277" s="77"/>
      <c r="B277" s="77"/>
      <c r="C277" s="77"/>
      <c r="D277" s="106"/>
      <c r="E277" s="106"/>
      <c r="F277" s="77"/>
      <c r="G277" s="77"/>
      <c r="H277" s="77"/>
      <c r="I277" s="77"/>
      <c r="J277" s="429"/>
      <c r="K277" s="106"/>
      <c r="L277" s="106"/>
      <c r="M277" s="106"/>
      <c r="N277" s="106"/>
      <c r="O277" s="106"/>
      <c r="P277" s="106"/>
      <c r="Q277" s="106"/>
      <c r="R277" s="106"/>
      <c r="S277" s="106"/>
      <c r="T277" s="106"/>
      <c r="U277" s="106"/>
      <c r="V277" s="106"/>
      <c r="W277" s="106"/>
    </row>
    <row r="278" spans="1:23">
      <c r="A278" s="77"/>
      <c r="B278" s="77"/>
      <c r="C278" s="77"/>
      <c r="D278" s="106"/>
      <c r="E278" s="106"/>
      <c r="F278" s="77"/>
      <c r="G278" s="77"/>
      <c r="H278" s="77"/>
      <c r="I278" s="77"/>
      <c r="J278" s="429"/>
      <c r="K278" s="106"/>
      <c r="L278" s="106"/>
      <c r="M278" s="106"/>
      <c r="N278" s="106"/>
      <c r="O278" s="106"/>
      <c r="P278" s="106"/>
      <c r="Q278" s="106"/>
      <c r="R278" s="106"/>
      <c r="S278" s="106"/>
      <c r="T278" s="106"/>
      <c r="U278" s="106"/>
      <c r="V278" s="106"/>
      <c r="W278" s="106"/>
    </row>
    <row r="279" spans="1:23">
      <c r="A279" s="77"/>
      <c r="B279" s="77"/>
      <c r="C279" s="77"/>
      <c r="D279" s="106"/>
      <c r="E279" s="106"/>
      <c r="F279" s="77"/>
      <c r="G279" s="77"/>
      <c r="H279" s="77"/>
      <c r="I279" s="77"/>
      <c r="J279" s="429"/>
      <c r="K279" s="106"/>
      <c r="L279" s="106"/>
      <c r="M279" s="106"/>
      <c r="N279" s="106"/>
      <c r="O279" s="106"/>
      <c r="P279" s="106"/>
      <c r="Q279" s="106"/>
      <c r="R279" s="106"/>
      <c r="S279" s="106"/>
      <c r="T279" s="106"/>
      <c r="U279" s="106"/>
      <c r="V279" s="106"/>
      <c r="W279" s="106"/>
    </row>
    <row r="280" spans="1:23">
      <c r="A280" s="77"/>
      <c r="B280" s="77"/>
      <c r="C280" s="77"/>
      <c r="D280" s="106"/>
      <c r="E280" s="106"/>
      <c r="F280" s="77"/>
      <c r="G280" s="77"/>
      <c r="H280" s="77"/>
      <c r="I280" s="77"/>
      <c r="J280" s="429"/>
      <c r="K280" s="106"/>
      <c r="L280" s="106"/>
      <c r="M280" s="106"/>
      <c r="N280" s="106"/>
      <c r="O280" s="106"/>
      <c r="P280" s="106"/>
      <c r="Q280" s="106"/>
      <c r="R280" s="106"/>
      <c r="S280" s="106"/>
      <c r="T280" s="106"/>
      <c r="U280" s="106"/>
      <c r="V280" s="106"/>
      <c r="W280" s="106"/>
    </row>
    <row r="281" spans="1:23">
      <c r="A281" s="77"/>
      <c r="B281" s="77"/>
      <c r="C281" s="77"/>
      <c r="D281" s="106"/>
      <c r="E281" s="106"/>
      <c r="F281" s="77"/>
      <c r="G281" s="77"/>
      <c r="H281" s="77"/>
      <c r="I281" s="77"/>
      <c r="J281" s="429"/>
      <c r="K281" s="106"/>
      <c r="L281" s="106"/>
      <c r="M281" s="106"/>
      <c r="N281" s="106"/>
      <c r="O281" s="106"/>
      <c r="P281" s="106"/>
      <c r="Q281" s="106"/>
      <c r="R281" s="106"/>
      <c r="S281" s="106"/>
      <c r="T281" s="106"/>
      <c r="U281" s="106"/>
      <c r="V281" s="106"/>
      <c r="W281" s="106"/>
    </row>
    <row r="282" spans="1:23">
      <c r="A282" s="77"/>
      <c r="B282" s="77"/>
      <c r="C282" s="77"/>
      <c r="D282" s="106"/>
      <c r="E282" s="106"/>
      <c r="F282" s="77"/>
      <c r="G282" s="77"/>
      <c r="H282" s="77"/>
      <c r="I282" s="77"/>
      <c r="J282" s="429"/>
      <c r="K282" s="106"/>
      <c r="L282" s="106"/>
      <c r="M282" s="106"/>
      <c r="N282" s="106"/>
      <c r="O282" s="106"/>
      <c r="P282" s="106"/>
      <c r="Q282" s="106"/>
      <c r="R282" s="106"/>
      <c r="S282" s="106"/>
      <c r="T282" s="106"/>
      <c r="U282" s="106"/>
      <c r="V282" s="106"/>
      <c r="W282" s="106"/>
    </row>
    <row r="283" spans="1:23">
      <c r="A283" s="77"/>
      <c r="B283" s="77"/>
      <c r="C283" s="77"/>
      <c r="D283" s="106"/>
      <c r="E283" s="106"/>
      <c r="F283" s="77"/>
      <c r="G283" s="77"/>
      <c r="H283" s="77"/>
      <c r="I283" s="77"/>
      <c r="J283" s="429"/>
      <c r="K283" s="106"/>
      <c r="L283" s="106"/>
      <c r="M283" s="106"/>
      <c r="N283" s="106"/>
      <c r="O283" s="106"/>
      <c r="P283" s="106"/>
      <c r="Q283" s="106"/>
      <c r="R283" s="106"/>
      <c r="S283" s="106"/>
      <c r="T283" s="106"/>
      <c r="U283" s="106"/>
      <c r="V283" s="106"/>
      <c r="W283" s="106"/>
    </row>
    <row r="284" spans="1:23">
      <c r="A284" s="77"/>
      <c r="B284" s="77"/>
      <c r="C284" s="77"/>
      <c r="D284" s="106"/>
      <c r="E284" s="106"/>
      <c r="F284" s="77"/>
      <c r="G284" s="77"/>
      <c r="H284" s="77"/>
      <c r="I284" s="77"/>
      <c r="J284" s="429"/>
      <c r="K284" s="106"/>
      <c r="L284" s="106"/>
      <c r="M284" s="106"/>
      <c r="N284" s="106"/>
      <c r="O284" s="106"/>
      <c r="P284" s="106"/>
      <c r="Q284" s="106"/>
      <c r="R284" s="106"/>
      <c r="S284" s="106"/>
      <c r="T284" s="106"/>
      <c r="U284" s="106"/>
      <c r="V284" s="106"/>
      <c r="W284" s="106"/>
    </row>
    <row r="285" spans="1:23">
      <c r="A285" s="77"/>
      <c r="B285" s="77"/>
      <c r="C285" s="77"/>
      <c r="D285" s="106"/>
      <c r="E285" s="106"/>
      <c r="F285" s="77"/>
      <c r="G285" s="77"/>
      <c r="H285" s="77"/>
      <c r="I285" s="77"/>
      <c r="J285" s="429"/>
      <c r="K285" s="106"/>
      <c r="L285" s="106"/>
      <c r="M285" s="106"/>
      <c r="N285" s="106"/>
      <c r="O285" s="106"/>
      <c r="P285" s="106"/>
      <c r="Q285" s="106"/>
      <c r="R285" s="106"/>
      <c r="S285" s="106"/>
      <c r="T285" s="106"/>
      <c r="U285" s="106"/>
      <c r="V285" s="106"/>
      <c r="W285" s="106"/>
    </row>
    <row r="286" spans="1:23">
      <c r="A286" s="77"/>
      <c r="B286" s="77"/>
      <c r="C286" s="77"/>
      <c r="D286" s="106"/>
      <c r="E286" s="106"/>
      <c r="F286" s="77"/>
      <c r="G286" s="77"/>
      <c r="H286" s="77"/>
      <c r="I286" s="77"/>
      <c r="J286" s="429"/>
      <c r="K286" s="106"/>
      <c r="L286" s="106"/>
      <c r="M286" s="106"/>
      <c r="N286" s="106"/>
      <c r="O286" s="106"/>
      <c r="P286" s="106"/>
      <c r="Q286" s="106"/>
      <c r="R286" s="106"/>
      <c r="S286" s="106"/>
      <c r="T286" s="106"/>
      <c r="U286" s="106"/>
      <c r="V286" s="106"/>
      <c r="W286" s="106"/>
    </row>
    <row r="287" spans="1:23">
      <c r="A287" s="77"/>
      <c r="B287" s="77"/>
      <c r="C287" s="77"/>
      <c r="D287" s="106"/>
      <c r="E287" s="106"/>
      <c r="F287" s="77"/>
      <c r="G287" s="77"/>
      <c r="H287" s="77"/>
      <c r="I287" s="77"/>
      <c r="J287" s="429"/>
      <c r="K287" s="106"/>
      <c r="L287" s="106"/>
      <c r="M287" s="106"/>
      <c r="N287" s="106"/>
      <c r="O287" s="106"/>
      <c r="P287" s="106"/>
      <c r="Q287" s="106"/>
      <c r="R287" s="106"/>
      <c r="S287" s="106"/>
      <c r="T287" s="106"/>
      <c r="U287" s="106"/>
      <c r="V287" s="106"/>
      <c r="W287" s="106"/>
    </row>
    <row r="288" spans="1:23">
      <c r="A288" s="77"/>
      <c r="B288" s="77"/>
      <c r="C288" s="77"/>
      <c r="D288" s="106"/>
      <c r="E288" s="106"/>
      <c r="F288" s="77"/>
      <c r="G288" s="77"/>
      <c r="H288" s="77"/>
      <c r="I288" s="77"/>
      <c r="J288" s="429"/>
      <c r="K288" s="106"/>
      <c r="L288" s="106"/>
      <c r="M288" s="106"/>
      <c r="N288" s="106"/>
      <c r="O288" s="106"/>
      <c r="P288" s="106"/>
      <c r="Q288" s="106"/>
      <c r="R288" s="106"/>
      <c r="S288" s="106"/>
      <c r="T288" s="106"/>
      <c r="U288" s="106"/>
      <c r="V288" s="106"/>
      <c r="W288" s="106"/>
    </row>
    <row r="289" spans="1:23">
      <c r="A289" s="77"/>
      <c r="B289" s="77"/>
      <c r="C289" s="77"/>
      <c r="D289" s="106"/>
      <c r="E289" s="106"/>
      <c r="F289" s="77"/>
      <c r="G289" s="77"/>
      <c r="H289" s="77"/>
      <c r="I289" s="77"/>
      <c r="J289" s="429"/>
      <c r="K289" s="106"/>
      <c r="L289" s="106"/>
      <c r="M289" s="106"/>
      <c r="N289" s="106"/>
      <c r="O289" s="106"/>
      <c r="P289" s="106"/>
      <c r="Q289" s="106"/>
      <c r="R289" s="106"/>
      <c r="S289" s="106"/>
      <c r="T289" s="106"/>
      <c r="U289" s="106"/>
      <c r="V289" s="106"/>
      <c r="W289" s="106"/>
    </row>
    <row r="290" spans="1:23">
      <c r="A290" s="77"/>
      <c r="B290" s="77"/>
      <c r="C290" s="77"/>
      <c r="D290" s="106"/>
      <c r="E290" s="106"/>
      <c r="F290" s="77"/>
      <c r="G290" s="77"/>
      <c r="H290" s="77"/>
      <c r="I290" s="77"/>
      <c r="J290" s="429"/>
      <c r="K290" s="106"/>
      <c r="L290" s="106"/>
      <c r="M290" s="106"/>
      <c r="N290" s="106"/>
      <c r="O290" s="106"/>
      <c r="P290" s="106"/>
      <c r="Q290" s="106"/>
      <c r="R290" s="106"/>
      <c r="S290" s="106"/>
      <c r="T290" s="106"/>
      <c r="U290" s="106"/>
      <c r="V290" s="106"/>
      <c r="W290" s="106"/>
    </row>
    <row r="291" spans="1:23">
      <c r="A291" s="77"/>
      <c r="B291" s="77"/>
      <c r="C291" s="77"/>
      <c r="D291" s="106"/>
      <c r="E291" s="106"/>
      <c r="F291" s="77"/>
      <c r="G291" s="77"/>
      <c r="H291" s="77"/>
      <c r="I291" s="77"/>
      <c r="J291" s="429"/>
      <c r="K291" s="106"/>
      <c r="L291" s="106"/>
      <c r="M291" s="106"/>
      <c r="N291" s="106"/>
      <c r="O291" s="106"/>
      <c r="P291" s="106"/>
      <c r="Q291" s="106"/>
      <c r="R291" s="106"/>
      <c r="S291" s="106"/>
      <c r="T291" s="106"/>
      <c r="U291" s="106"/>
      <c r="V291" s="106"/>
      <c r="W291" s="106"/>
    </row>
    <row r="292" spans="1:23">
      <c r="A292" s="77"/>
      <c r="B292" s="77"/>
      <c r="C292" s="77"/>
      <c r="D292" s="106"/>
      <c r="E292" s="106"/>
      <c r="F292" s="77"/>
      <c r="G292" s="77"/>
      <c r="H292" s="77"/>
      <c r="I292" s="77"/>
      <c r="J292" s="429"/>
      <c r="K292" s="106"/>
      <c r="L292" s="106"/>
      <c r="M292" s="106"/>
      <c r="N292" s="106"/>
      <c r="O292" s="106"/>
      <c r="P292" s="106"/>
      <c r="Q292" s="106"/>
      <c r="R292" s="106"/>
      <c r="S292" s="106"/>
      <c r="T292" s="106"/>
      <c r="U292" s="106"/>
      <c r="V292" s="106"/>
      <c r="W292" s="106"/>
    </row>
    <row r="293" spans="1:23">
      <c r="A293" s="77"/>
      <c r="B293" s="77"/>
      <c r="C293" s="77"/>
      <c r="D293" s="106"/>
      <c r="E293" s="106"/>
      <c r="F293" s="77"/>
      <c r="G293" s="77"/>
      <c r="H293" s="77"/>
      <c r="I293" s="77"/>
      <c r="J293" s="429"/>
      <c r="K293" s="106"/>
      <c r="L293" s="106"/>
      <c r="M293" s="106"/>
      <c r="N293" s="106"/>
      <c r="O293" s="106"/>
      <c r="P293" s="106"/>
      <c r="Q293" s="106"/>
      <c r="R293" s="106"/>
      <c r="S293" s="106"/>
      <c r="T293" s="106"/>
      <c r="U293" s="106"/>
      <c r="V293" s="106"/>
      <c r="W293" s="106"/>
    </row>
    <row r="294" spans="1:23">
      <c r="A294" s="77"/>
      <c r="B294" s="77"/>
      <c r="C294" s="77"/>
      <c r="D294" s="106"/>
      <c r="E294" s="106"/>
      <c r="F294" s="77"/>
      <c r="G294" s="77"/>
      <c r="H294" s="77"/>
      <c r="I294" s="77"/>
      <c r="J294" s="429"/>
      <c r="K294" s="106"/>
      <c r="L294" s="106"/>
      <c r="M294" s="106"/>
      <c r="N294" s="106"/>
      <c r="O294" s="106"/>
      <c r="P294" s="106"/>
      <c r="Q294" s="106"/>
      <c r="R294" s="106"/>
      <c r="S294" s="106"/>
      <c r="T294" s="106"/>
      <c r="U294" s="106"/>
      <c r="V294" s="106"/>
      <c r="W294" s="106"/>
    </row>
    <row r="295" spans="1:23">
      <c r="A295" s="77"/>
      <c r="B295" s="77"/>
      <c r="C295" s="77"/>
      <c r="D295" s="106"/>
      <c r="E295" s="106"/>
      <c r="F295" s="77"/>
      <c r="G295" s="77"/>
      <c r="H295" s="77"/>
      <c r="I295" s="77"/>
      <c r="J295" s="429"/>
      <c r="K295" s="106"/>
      <c r="L295" s="106"/>
      <c r="M295" s="106"/>
      <c r="N295" s="106"/>
      <c r="O295" s="106"/>
      <c r="P295" s="106"/>
      <c r="Q295" s="106"/>
      <c r="R295" s="106"/>
      <c r="S295" s="106"/>
      <c r="T295" s="106"/>
      <c r="U295" s="106"/>
      <c r="V295" s="106"/>
      <c r="W295" s="106"/>
    </row>
    <row r="296" spans="1:23">
      <c r="A296" s="77"/>
      <c r="B296" s="77"/>
      <c r="C296" s="77"/>
      <c r="D296" s="106"/>
      <c r="E296" s="106"/>
      <c r="F296" s="77"/>
      <c r="G296" s="77"/>
      <c r="H296" s="77"/>
      <c r="I296" s="77"/>
      <c r="J296" s="429"/>
      <c r="K296" s="106"/>
      <c r="L296" s="106"/>
      <c r="M296" s="106"/>
      <c r="N296" s="106"/>
      <c r="O296" s="106"/>
      <c r="P296" s="106"/>
      <c r="Q296" s="106"/>
      <c r="R296" s="106"/>
      <c r="S296" s="106"/>
      <c r="T296" s="106"/>
      <c r="U296" s="106"/>
      <c r="V296" s="106"/>
      <c r="W296" s="106"/>
    </row>
    <row r="297" spans="1:23">
      <c r="A297" s="77"/>
      <c r="B297" s="77"/>
      <c r="C297" s="77"/>
      <c r="D297" s="106"/>
      <c r="E297" s="106"/>
      <c r="F297" s="77"/>
      <c r="G297" s="77"/>
      <c r="H297" s="77"/>
      <c r="I297" s="77"/>
      <c r="J297" s="429"/>
      <c r="K297" s="106"/>
      <c r="L297" s="106"/>
      <c r="M297" s="106"/>
      <c r="N297" s="106"/>
      <c r="O297" s="106"/>
      <c r="P297" s="106"/>
      <c r="Q297" s="106"/>
      <c r="R297" s="106"/>
      <c r="S297" s="106"/>
      <c r="T297" s="106"/>
      <c r="U297" s="106"/>
      <c r="V297" s="106"/>
      <c r="W297" s="106"/>
    </row>
    <row r="298" spans="1:23">
      <c r="A298" s="77"/>
      <c r="B298" s="77"/>
      <c r="C298" s="77"/>
      <c r="D298" s="106"/>
      <c r="E298" s="106"/>
      <c r="F298" s="77"/>
      <c r="G298" s="77"/>
      <c r="H298" s="77"/>
      <c r="I298" s="77"/>
      <c r="J298" s="429"/>
      <c r="K298" s="106"/>
      <c r="L298" s="106"/>
      <c r="M298" s="106"/>
      <c r="N298" s="106"/>
      <c r="O298" s="106"/>
      <c r="P298" s="106"/>
      <c r="Q298" s="106"/>
      <c r="R298" s="106"/>
      <c r="S298" s="106"/>
      <c r="T298" s="106"/>
      <c r="U298" s="106"/>
      <c r="V298" s="106"/>
      <c r="W298" s="106"/>
    </row>
    <row r="299" spans="1:23">
      <c r="A299" s="77"/>
      <c r="B299" s="77"/>
      <c r="C299" s="77"/>
      <c r="D299" s="106"/>
      <c r="E299" s="106"/>
      <c r="F299" s="77"/>
      <c r="G299" s="77"/>
      <c r="H299" s="77"/>
      <c r="I299" s="77"/>
      <c r="J299" s="429"/>
      <c r="K299" s="106"/>
      <c r="L299" s="106"/>
      <c r="M299" s="106"/>
      <c r="N299" s="106"/>
      <c r="O299" s="106"/>
      <c r="P299" s="106"/>
      <c r="Q299" s="106"/>
      <c r="R299" s="106"/>
      <c r="S299" s="106"/>
      <c r="T299" s="106"/>
      <c r="U299" s="106"/>
      <c r="V299" s="106"/>
      <c r="W299" s="106"/>
    </row>
    <row r="300" spans="1:23">
      <c r="A300" s="77"/>
      <c r="B300" s="77"/>
      <c r="C300" s="77"/>
      <c r="D300" s="106"/>
      <c r="E300" s="106"/>
      <c r="F300" s="77"/>
      <c r="G300" s="77"/>
      <c r="H300" s="77"/>
      <c r="I300" s="77"/>
      <c r="J300" s="429"/>
      <c r="K300" s="106"/>
      <c r="L300" s="106"/>
      <c r="M300" s="106"/>
      <c r="N300" s="106"/>
      <c r="O300" s="106"/>
      <c r="P300" s="106"/>
      <c r="Q300" s="106"/>
      <c r="R300" s="106"/>
      <c r="S300" s="106"/>
      <c r="T300" s="106"/>
      <c r="U300" s="106"/>
      <c r="V300" s="106"/>
      <c r="W300" s="106"/>
    </row>
    <row r="301" spans="1:23">
      <c r="A301" s="77"/>
      <c r="B301" s="77"/>
      <c r="C301" s="77"/>
      <c r="D301" s="106"/>
      <c r="E301" s="106"/>
      <c r="F301" s="77"/>
      <c r="G301" s="77"/>
      <c r="H301" s="77"/>
      <c r="I301" s="77"/>
      <c r="J301" s="429"/>
      <c r="K301" s="106"/>
      <c r="L301" s="106"/>
      <c r="M301" s="106"/>
      <c r="N301" s="106"/>
      <c r="O301" s="106"/>
      <c r="P301" s="106"/>
      <c r="Q301" s="106"/>
      <c r="R301" s="106"/>
      <c r="S301" s="106"/>
      <c r="T301" s="106"/>
      <c r="U301" s="106"/>
      <c r="V301" s="106"/>
      <c r="W301" s="106"/>
    </row>
    <row r="302" spans="1:23">
      <c r="A302" s="77"/>
      <c r="B302" s="77"/>
      <c r="C302" s="77"/>
      <c r="D302" s="106"/>
      <c r="E302" s="106"/>
      <c r="F302" s="77"/>
      <c r="G302" s="77"/>
      <c r="H302" s="77"/>
      <c r="I302" s="77"/>
      <c r="J302" s="429"/>
      <c r="K302" s="106"/>
      <c r="L302" s="106"/>
      <c r="M302" s="106"/>
      <c r="N302" s="106"/>
      <c r="O302" s="106"/>
      <c r="P302" s="106"/>
      <c r="Q302" s="106"/>
      <c r="R302" s="106"/>
      <c r="S302" s="106"/>
      <c r="T302" s="106"/>
      <c r="U302" s="106"/>
      <c r="V302" s="106"/>
      <c r="W302" s="106"/>
    </row>
    <row r="303" spans="1:23">
      <c r="A303" s="77"/>
      <c r="B303" s="77"/>
      <c r="C303" s="77"/>
      <c r="D303" s="106"/>
      <c r="E303" s="106"/>
      <c r="F303" s="77"/>
      <c r="G303" s="77"/>
      <c r="H303" s="77"/>
      <c r="I303" s="77"/>
      <c r="J303" s="429"/>
      <c r="K303" s="106"/>
      <c r="L303" s="106"/>
      <c r="M303" s="106"/>
      <c r="N303" s="106"/>
      <c r="O303" s="106"/>
      <c r="P303" s="106"/>
      <c r="Q303" s="106"/>
      <c r="R303" s="106"/>
      <c r="S303" s="106"/>
      <c r="T303" s="106"/>
      <c r="U303" s="106"/>
      <c r="V303" s="106"/>
      <c r="W303" s="106"/>
    </row>
    <row r="304" spans="1:23">
      <c r="A304" s="77"/>
      <c r="B304" s="77"/>
      <c r="C304" s="77"/>
      <c r="D304" s="106"/>
      <c r="E304" s="106"/>
      <c r="F304" s="77"/>
      <c r="G304" s="77"/>
      <c r="H304" s="77"/>
      <c r="I304" s="77"/>
      <c r="J304" s="429"/>
      <c r="K304" s="106"/>
      <c r="L304" s="106"/>
      <c r="M304" s="106"/>
      <c r="N304" s="106"/>
      <c r="O304" s="106"/>
      <c r="P304" s="106"/>
      <c r="Q304" s="106"/>
      <c r="R304" s="106"/>
      <c r="S304" s="106"/>
      <c r="T304" s="106"/>
      <c r="U304" s="106"/>
      <c r="V304" s="106"/>
      <c r="W304" s="106"/>
    </row>
    <row r="305" spans="1:23">
      <c r="A305" s="77"/>
      <c r="B305" s="77"/>
      <c r="C305" s="77"/>
      <c r="D305" s="106"/>
      <c r="E305" s="106"/>
      <c r="F305" s="77"/>
      <c r="G305" s="77"/>
      <c r="H305" s="77"/>
      <c r="I305" s="77"/>
      <c r="J305" s="429"/>
      <c r="K305" s="106"/>
      <c r="L305" s="106"/>
      <c r="M305" s="106"/>
      <c r="N305" s="106"/>
      <c r="O305" s="106"/>
      <c r="P305" s="106"/>
      <c r="Q305" s="106"/>
      <c r="R305" s="106"/>
      <c r="S305" s="106"/>
      <c r="T305" s="106"/>
      <c r="U305" s="106"/>
      <c r="V305" s="106"/>
      <c r="W305" s="106"/>
    </row>
    <row r="306" spans="1:23">
      <c r="A306" s="77"/>
      <c r="B306" s="77"/>
      <c r="C306" s="77"/>
      <c r="D306" s="106"/>
      <c r="E306" s="106"/>
      <c r="F306" s="77"/>
      <c r="G306" s="77"/>
      <c r="H306" s="77"/>
      <c r="I306" s="77"/>
      <c r="J306" s="429"/>
      <c r="K306" s="106"/>
      <c r="L306" s="106"/>
      <c r="M306" s="106"/>
      <c r="N306" s="106"/>
      <c r="O306" s="106"/>
      <c r="P306" s="106"/>
      <c r="Q306" s="106"/>
      <c r="R306" s="106"/>
      <c r="S306" s="106"/>
      <c r="T306" s="106"/>
      <c r="U306" s="106"/>
      <c r="V306" s="106"/>
      <c r="W306" s="106"/>
    </row>
    <row r="307" spans="1:23">
      <c r="A307" s="77"/>
      <c r="B307" s="77"/>
      <c r="C307" s="77"/>
      <c r="D307" s="106"/>
      <c r="E307" s="106"/>
      <c r="F307" s="77"/>
      <c r="G307" s="77"/>
      <c r="H307" s="77"/>
      <c r="I307" s="77"/>
      <c r="J307" s="429"/>
      <c r="K307" s="106"/>
      <c r="L307" s="106"/>
      <c r="M307" s="106"/>
      <c r="N307" s="106"/>
      <c r="O307" s="106"/>
      <c r="P307" s="106"/>
      <c r="Q307" s="106"/>
      <c r="R307" s="106"/>
      <c r="S307" s="106"/>
      <c r="T307" s="106"/>
      <c r="U307" s="106"/>
      <c r="V307" s="106"/>
      <c r="W307" s="106"/>
    </row>
    <row r="308" spans="1:23">
      <c r="A308" s="77"/>
      <c r="B308" s="77"/>
      <c r="C308" s="77"/>
      <c r="D308" s="106"/>
      <c r="E308" s="106"/>
      <c r="F308" s="77"/>
      <c r="G308" s="77"/>
      <c r="H308" s="77"/>
      <c r="I308" s="77"/>
      <c r="J308" s="429"/>
      <c r="K308" s="106"/>
      <c r="L308" s="106"/>
      <c r="M308" s="106"/>
      <c r="N308" s="106"/>
      <c r="O308" s="106"/>
      <c r="P308" s="106"/>
      <c r="Q308" s="106"/>
      <c r="R308" s="106"/>
      <c r="S308" s="106"/>
      <c r="T308" s="106"/>
      <c r="U308" s="106"/>
      <c r="V308" s="106"/>
      <c r="W308" s="106"/>
    </row>
    <row r="309" spans="1:23">
      <c r="A309" s="77"/>
      <c r="B309" s="77"/>
      <c r="C309" s="77"/>
      <c r="D309" s="106"/>
      <c r="E309" s="106"/>
      <c r="F309" s="77"/>
      <c r="G309" s="77"/>
      <c r="H309" s="77"/>
      <c r="I309" s="77"/>
      <c r="J309" s="429"/>
      <c r="K309" s="106"/>
      <c r="L309" s="106"/>
      <c r="M309" s="106"/>
      <c r="N309" s="106"/>
      <c r="O309" s="106"/>
      <c r="P309" s="106"/>
      <c r="Q309" s="106"/>
      <c r="R309" s="106"/>
      <c r="S309" s="106"/>
      <c r="T309" s="106"/>
      <c r="U309" s="106"/>
      <c r="V309" s="106"/>
      <c r="W309" s="106"/>
    </row>
    <row r="310" spans="1:23">
      <c r="A310" s="77"/>
      <c r="B310" s="77"/>
      <c r="C310" s="77"/>
      <c r="D310" s="106"/>
      <c r="E310" s="106"/>
      <c r="F310" s="77"/>
      <c r="G310" s="77"/>
      <c r="H310" s="77"/>
      <c r="I310" s="77"/>
      <c r="J310" s="429"/>
      <c r="K310" s="106"/>
      <c r="L310" s="106"/>
      <c r="M310" s="106"/>
      <c r="N310" s="106"/>
      <c r="O310" s="106"/>
      <c r="P310" s="106"/>
      <c r="Q310" s="106"/>
      <c r="R310" s="106"/>
      <c r="S310" s="106"/>
      <c r="T310" s="106"/>
      <c r="U310" s="106"/>
      <c r="V310" s="106"/>
      <c r="W310" s="106"/>
    </row>
    <row r="311" spans="1:23">
      <c r="A311" s="77"/>
      <c r="B311" s="77"/>
      <c r="C311" s="77"/>
      <c r="D311" s="106"/>
      <c r="E311" s="106"/>
      <c r="F311" s="77"/>
      <c r="G311" s="77"/>
      <c r="H311" s="77"/>
      <c r="I311" s="77"/>
      <c r="J311" s="429"/>
      <c r="K311" s="106"/>
      <c r="L311" s="106"/>
      <c r="M311" s="106"/>
      <c r="N311" s="106"/>
      <c r="O311" s="106"/>
      <c r="P311" s="106"/>
      <c r="Q311" s="106"/>
      <c r="R311" s="106"/>
      <c r="S311" s="106"/>
      <c r="T311" s="106"/>
      <c r="U311" s="106"/>
      <c r="V311" s="106"/>
      <c r="W311" s="106"/>
    </row>
    <row r="312" spans="1:23">
      <c r="A312" s="77"/>
      <c r="B312" s="77"/>
      <c r="C312" s="77"/>
      <c r="D312" s="106"/>
      <c r="E312" s="106"/>
      <c r="F312" s="77"/>
      <c r="G312" s="77"/>
      <c r="H312" s="77"/>
      <c r="I312" s="77"/>
      <c r="J312" s="429"/>
      <c r="K312" s="106"/>
      <c r="L312" s="106"/>
      <c r="M312" s="106"/>
      <c r="N312" s="106"/>
      <c r="O312" s="106"/>
      <c r="P312" s="106"/>
      <c r="Q312" s="106"/>
      <c r="R312" s="106"/>
      <c r="S312" s="106"/>
      <c r="T312" s="106"/>
      <c r="U312" s="106"/>
      <c r="V312" s="106"/>
      <c r="W312" s="106"/>
    </row>
    <row r="313" spans="1:23">
      <c r="A313" s="77"/>
      <c r="B313" s="77"/>
      <c r="C313" s="77"/>
      <c r="D313" s="106"/>
      <c r="E313" s="106"/>
      <c r="F313" s="77"/>
      <c r="G313" s="77"/>
      <c r="H313" s="77"/>
      <c r="I313" s="77"/>
      <c r="J313" s="429"/>
      <c r="K313" s="106"/>
      <c r="L313" s="106"/>
      <c r="M313" s="106"/>
      <c r="N313" s="106"/>
      <c r="O313" s="106"/>
      <c r="P313" s="106"/>
      <c r="Q313" s="106"/>
      <c r="R313" s="106"/>
      <c r="S313" s="106"/>
      <c r="T313" s="106"/>
      <c r="U313" s="106"/>
      <c r="V313" s="106"/>
      <c r="W313" s="106"/>
    </row>
    <row r="314" spans="1:23">
      <c r="A314" s="77"/>
      <c r="B314" s="77"/>
      <c r="C314" s="77"/>
      <c r="D314" s="106"/>
      <c r="E314" s="106"/>
      <c r="F314" s="77"/>
      <c r="G314" s="77"/>
      <c r="H314" s="77"/>
      <c r="I314" s="77"/>
      <c r="J314" s="429"/>
      <c r="K314" s="106"/>
      <c r="L314" s="106"/>
      <c r="M314" s="106"/>
      <c r="N314" s="106"/>
      <c r="O314" s="106"/>
      <c r="P314" s="106"/>
      <c r="Q314" s="106"/>
      <c r="R314" s="106"/>
      <c r="S314" s="106"/>
      <c r="T314" s="106"/>
      <c r="U314" s="106"/>
      <c r="V314" s="106"/>
      <c r="W314" s="106"/>
    </row>
    <row r="315" spans="1:23">
      <c r="A315" s="77"/>
      <c r="B315" s="77"/>
      <c r="C315" s="77"/>
      <c r="D315" s="106"/>
      <c r="E315" s="106"/>
      <c r="F315" s="77"/>
      <c r="G315" s="77"/>
      <c r="H315" s="77"/>
      <c r="I315" s="77"/>
      <c r="J315" s="429"/>
      <c r="K315" s="106"/>
      <c r="L315" s="106"/>
      <c r="M315" s="106"/>
      <c r="N315" s="106"/>
      <c r="O315" s="106"/>
      <c r="P315" s="106"/>
      <c r="Q315" s="106"/>
      <c r="R315" s="106"/>
      <c r="S315" s="106"/>
      <c r="T315" s="106"/>
      <c r="U315" s="106"/>
      <c r="V315" s="106"/>
      <c r="W315" s="106"/>
    </row>
    <row r="316" spans="1:23">
      <c r="A316" s="77"/>
      <c r="B316" s="77"/>
      <c r="C316" s="77"/>
      <c r="D316" s="106"/>
      <c r="E316" s="106"/>
      <c r="F316" s="77"/>
      <c r="G316" s="77"/>
      <c r="H316" s="77"/>
      <c r="I316" s="77"/>
      <c r="J316" s="429"/>
      <c r="K316" s="106"/>
      <c r="L316" s="106"/>
      <c r="M316" s="106"/>
      <c r="N316" s="106"/>
      <c r="O316" s="106"/>
      <c r="P316" s="106"/>
      <c r="Q316" s="106"/>
      <c r="R316" s="106"/>
      <c r="S316" s="106"/>
      <c r="T316" s="106"/>
      <c r="U316" s="106"/>
      <c r="V316" s="106"/>
      <c r="W316" s="106"/>
    </row>
    <row r="317" spans="1:23">
      <c r="A317" s="77"/>
      <c r="B317" s="77"/>
      <c r="C317" s="77"/>
      <c r="D317" s="106"/>
      <c r="E317" s="106"/>
      <c r="F317" s="77"/>
      <c r="G317" s="77"/>
      <c r="H317" s="77"/>
      <c r="I317" s="77"/>
      <c r="J317" s="429"/>
      <c r="K317" s="106"/>
      <c r="L317" s="106"/>
      <c r="M317" s="106"/>
      <c r="N317" s="106"/>
      <c r="O317" s="106"/>
      <c r="P317" s="106"/>
      <c r="Q317" s="106"/>
      <c r="R317" s="106"/>
      <c r="S317" s="106"/>
      <c r="T317" s="106"/>
      <c r="U317" s="106"/>
      <c r="V317" s="106"/>
      <c r="W317" s="106"/>
    </row>
    <row r="318" spans="1:23">
      <c r="A318" s="77"/>
      <c r="B318" s="77"/>
      <c r="C318" s="77"/>
      <c r="D318" s="106"/>
      <c r="E318" s="106"/>
      <c r="F318" s="77"/>
      <c r="G318" s="77"/>
      <c r="H318" s="77"/>
      <c r="I318" s="77"/>
      <c r="J318" s="429"/>
      <c r="K318" s="106"/>
      <c r="L318" s="106"/>
      <c r="M318" s="106"/>
      <c r="N318" s="106"/>
      <c r="O318" s="106"/>
      <c r="P318" s="106"/>
      <c r="Q318" s="106"/>
      <c r="R318" s="106"/>
      <c r="S318" s="106"/>
      <c r="T318" s="106"/>
      <c r="U318" s="106"/>
      <c r="V318" s="106"/>
      <c r="W318" s="106"/>
    </row>
    <row r="319" spans="1:23">
      <c r="A319" s="77"/>
      <c r="B319" s="77"/>
      <c r="C319" s="77"/>
      <c r="D319" s="106"/>
      <c r="E319" s="106"/>
      <c r="F319" s="77"/>
      <c r="G319" s="77"/>
      <c r="H319" s="77"/>
      <c r="I319" s="77"/>
      <c r="J319" s="429"/>
      <c r="K319" s="106"/>
      <c r="L319" s="106"/>
      <c r="M319" s="106"/>
      <c r="N319" s="106"/>
      <c r="O319" s="106"/>
      <c r="P319" s="106"/>
      <c r="Q319" s="106"/>
      <c r="R319" s="106"/>
      <c r="S319" s="106"/>
      <c r="T319" s="106"/>
      <c r="U319" s="106"/>
      <c r="V319" s="106"/>
      <c r="W319" s="106"/>
    </row>
    <row r="320" spans="1:23">
      <c r="A320" s="77"/>
      <c r="B320" s="77"/>
      <c r="C320" s="77"/>
      <c r="D320" s="106"/>
      <c r="E320" s="106"/>
      <c r="F320" s="77"/>
      <c r="G320" s="77"/>
      <c r="H320" s="77"/>
      <c r="I320" s="77"/>
      <c r="J320" s="429"/>
      <c r="K320" s="106"/>
      <c r="L320" s="106"/>
      <c r="M320" s="106"/>
      <c r="N320" s="106"/>
      <c r="O320" s="106"/>
      <c r="P320" s="106"/>
      <c r="Q320" s="106"/>
      <c r="R320" s="106"/>
      <c r="S320" s="106"/>
      <c r="T320" s="106"/>
      <c r="U320" s="106"/>
      <c r="V320" s="106"/>
      <c r="W320" s="106"/>
    </row>
    <row r="321" spans="1:23">
      <c r="A321" s="77"/>
      <c r="B321" s="77"/>
      <c r="C321" s="77"/>
      <c r="D321" s="106"/>
      <c r="E321" s="106"/>
      <c r="F321" s="77"/>
      <c r="G321" s="77"/>
      <c r="H321" s="77"/>
      <c r="I321" s="77"/>
      <c r="J321" s="429"/>
      <c r="K321" s="106"/>
      <c r="L321" s="106"/>
      <c r="M321" s="106"/>
      <c r="N321" s="106"/>
      <c r="O321" s="106"/>
      <c r="P321" s="106"/>
      <c r="Q321" s="106"/>
      <c r="R321" s="106"/>
      <c r="S321" s="106"/>
      <c r="T321" s="106"/>
      <c r="U321" s="106"/>
      <c r="V321" s="106"/>
      <c r="W321" s="106"/>
    </row>
    <row r="322" spans="1:23">
      <c r="A322" s="77"/>
      <c r="B322" s="77"/>
      <c r="C322" s="77"/>
      <c r="D322" s="106"/>
      <c r="E322" s="106"/>
      <c r="F322" s="77"/>
      <c r="G322" s="77"/>
      <c r="H322" s="77"/>
      <c r="I322" s="77"/>
      <c r="J322" s="429"/>
      <c r="K322" s="106"/>
      <c r="L322" s="106"/>
      <c r="M322" s="106"/>
      <c r="N322" s="106"/>
      <c r="O322" s="106"/>
      <c r="P322" s="106"/>
      <c r="Q322" s="106"/>
      <c r="R322" s="106"/>
      <c r="S322" s="106"/>
      <c r="T322" s="106"/>
      <c r="U322" s="106"/>
      <c r="V322" s="106"/>
      <c r="W322" s="106"/>
    </row>
    <row r="323" spans="1:23">
      <c r="A323" s="77"/>
      <c r="B323" s="77"/>
      <c r="C323" s="77"/>
      <c r="D323" s="106"/>
      <c r="E323" s="106"/>
      <c r="F323" s="77"/>
      <c r="G323" s="77"/>
      <c r="H323" s="77"/>
      <c r="I323" s="77"/>
      <c r="J323" s="429"/>
      <c r="K323" s="106"/>
      <c r="L323" s="106"/>
      <c r="M323" s="106"/>
      <c r="N323" s="106"/>
      <c r="O323" s="106"/>
      <c r="P323" s="106"/>
      <c r="Q323" s="106"/>
      <c r="R323" s="106"/>
      <c r="S323" s="106"/>
      <c r="T323" s="106"/>
      <c r="U323" s="106"/>
      <c r="V323" s="106"/>
      <c r="W323" s="106"/>
    </row>
    <row r="324" spans="1:23">
      <c r="A324" s="77"/>
      <c r="B324" s="77"/>
      <c r="C324" s="77"/>
      <c r="D324" s="106"/>
      <c r="E324" s="106"/>
      <c r="F324" s="77"/>
      <c r="G324" s="77"/>
      <c r="H324" s="77"/>
      <c r="I324" s="77"/>
      <c r="J324" s="429"/>
      <c r="K324" s="106"/>
      <c r="L324" s="106"/>
      <c r="M324" s="106"/>
      <c r="N324" s="106"/>
      <c r="O324" s="106"/>
      <c r="P324" s="106"/>
      <c r="Q324" s="106"/>
      <c r="R324" s="106"/>
      <c r="S324" s="106"/>
      <c r="T324" s="106"/>
      <c r="U324" s="106"/>
      <c r="V324" s="106"/>
      <c r="W324" s="106"/>
    </row>
    <row r="325" spans="1:23">
      <c r="A325" s="77"/>
      <c r="B325" s="77"/>
      <c r="C325" s="77"/>
      <c r="D325" s="106"/>
      <c r="E325" s="106"/>
      <c r="F325" s="77"/>
      <c r="G325" s="77"/>
      <c r="H325" s="77"/>
      <c r="I325" s="77"/>
      <c r="J325" s="429"/>
      <c r="K325" s="106"/>
      <c r="L325" s="106"/>
      <c r="M325" s="106"/>
      <c r="N325" s="106"/>
      <c r="O325" s="106"/>
      <c r="P325" s="106"/>
      <c r="Q325" s="106"/>
      <c r="R325" s="106"/>
      <c r="S325" s="106"/>
      <c r="T325" s="106"/>
      <c r="U325" s="106"/>
      <c r="V325" s="106"/>
      <c r="W325" s="106"/>
    </row>
    <row r="326" spans="1:23">
      <c r="A326" s="77"/>
      <c r="B326" s="77"/>
      <c r="C326" s="77"/>
      <c r="D326" s="106"/>
      <c r="E326" s="106"/>
      <c r="F326" s="77"/>
      <c r="G326" s="77"/>
      <c r="H326" s="77"/>
      <c r="I326" s="77"/>
      <c r="J326" s="429"/>
      <c r="K326" s="106"/>
      <c r="L326" s="106"/>
      <c r="M326" s="106"/>
      <c r="N326" s="106"/>
      <c r="O326" s="106"/>
      <c r="P326" s="106"/>
      <c r="Q326" s="106"/>
      <c r="R326" s="106"/>
      <c r="S326" s="106"/>
      <c r="T326" s="106"/>
      <c r="U326" s="106"/>
      <c r="V326" s="106"/>
      <c r="W326" s="106"/>
    </row>
    <row r="327" spans="1:23">
      <c r="A327" s="77"/>
      <c r="B327" s="77"/>
      <c r="C327" s="77"/>
      <c r="D327" s="106"/>
      <c r="E327" s="106"/>
      <c r="F327" s="77"/>
      <c r="G327" s="77"/>
      <c r="H327" s="77"/>
      <c r="I327" s="77"/>
      <c r="J327" s="429"/>
      <c r="K327" s="106"/>
      <c r="L327" s="106"/>
      <c r="M327" s="106"/>
      <c r="N327" s="106"/>
      <c r="O327" s="106"/>
      <c r="P327" s="106"/>
      <c r="Q327" s="106"/>
      <c r="R327" s="106"/>
      <c r="S327" s="106"/>
      <c r="T327" s="106"/>
      <c r="U327" s="106"/>
      <c r="V327" s="106"/>
      <c r="W327" s="106"/>
    </row>
    <row r="328" spans="1:23">
      <c r="A328" s="77"/>
      <c r="B328" s="77"/>
      <c r="C328" s="77"/>
      <c r="D328" s="106"/>
      <c r="E328" s="106"/>
      <c r="F328" s="77"/>
      <c r="G328" s="77"/>
      <c r="H328" s="77"/>
      <c r="I328" s="77"/>
      <c r="J328" s="429"/>
      <c r="K328" s="106"/>
      <c r="L328" s="106"/>
      <c r="M328" s="106"/>
      <c r="N328" s="106"/>
      <c r="O328" s="106"/>
      <c r="P328" s="106"/>
      <c r="Q328" s="106"/>
      <c r="R328" s="106"/>
      <c r="S328" s="106"/>
      <c r="T328" s="106"/>
      <c r="U328" s="106"/>
      <c r="V328" s="106"/>
      <c r="W328" s="106"/>
    </row>
    <row r="329" spans="1:23">
      <c r="A329" s="77"/>
      <c r="B329" s="77"/>
      <c r="C329" s="77"/>
      <c r="D329" s="106"/>
      <c r="E329" s="106"/>
      <c r="F329" s="77"/>
      <c r="G329" s="77"/>
      <c r="H329" s="77"/>
      <c r="I329" s="77"/>
      <c r="J329" s="429"/>
      <c r="K329" s="106"/>
      <c r="L329" s="106"/>
      <c r="M329" s="106"/>
      <c r="N329" s="106"/>
      <c r="O329" s="106"/>
      <c r="P329" s="106"/>
      <c r="Q329" s="106"/>
      <c r="R329" s="106"/>
      <c r="S329" s="106"/>
      <c r="T329" s="106"/>
      <c r="U329" s="106"/>
      <c r="V329" s="106"/>
      <c r="W329" s="106"/>
    </row>
    <row r="330" spans="1:23">
      <c r="A330" s="77"/>
      <c r="B330" s="77"/>
      <c r="C330" s="77"/>
      <c r="D330" s="106"/>
      <c r="E330" s="106"/>
      <c r="F330" s="77"/>
      <c r="G330" s="77"/>
      <c r="H330" s="77"/>
      <c r="I330" s="77"/>
      <c r="J330" s="429"/>
      <c r="K330" s="106"/>
      <c r="L330" s="106"/>
      <c r="M330" s="106"/>
      <c r="N330" s="106"/>
      <c r="O330" s="106"/>
      <c r="P330" s="106"/>
      <c r="Q330" s="106"/>
      <c r="R330" s="106"/>
      <c r="S330" s="106"/>
      <c r="T330" s="106"/>
      <c r="U330" s="106"/>
      <c r="V330" s="106"/>
      <c r="W330" s="106"/>
    </row>
    <row r="331" spans="1:23">
      <c r="A331" s="77"/>
      <c r="B331" s="77"/>
      <c r="C331" s="77"/>
      <c r="D331" s="106"/>
      <c r="E331" s="106"/>
      <c r="F331" s="77"/>
      <c r="G331" s="77"/>
      <c r="H331" s="77"/>
      <c r="I331" s="77"/>
      <c r="J331" s="429"/>
      <c r="K331" s="106"/>
      <c r="L331" s="106"/>
      <c r="M331" s="106"/>
      <c r="N331" s="106"/>
      <c r="O331" s="106"/>
      <c r="P331" s="106"/>
      <c r="Q331" s="106"/>
      <c r="R331" s="106"/>
      <c r="S331" s="106"/>
      <c r="T331" s="106"/>
      <c r="U331" s="106"/>
      <c r="V331" s="106"/>
      <c r="W331" s="106"/>
    </row>
    <row r="332" spans="1:23">
      <c r="A332" s="77"/>
      <c r="B332" s="77"/>
      <c r="C332" s="77"/>
      <c r="D332" s="106"/>
      <c r="E332" s="106"/>
      <c r="F332" s="77"/>
      <c r="G332" s="77"/>
      <c r="H332" s="77"/>
      <c r="I332" s="77"/>
      <c r="J332" s="429"/>
      <c r="K332" s="106"/>
      <c r="L332" s="106"/>
      <c r="M332" s="106"/>
      <c r="N332" s="106"/>
      <c r="O332" s="106"/>
      <c r="P332" s="106"/>
      <c r="Q332" s="106"/>
      <c r="R332" s="106"/>
      <c r="S332" s="106"/>
      <c r="T332" s="106"/>
      <c r="U332" s="106"/>
      <c r="V332" s="106"/>
      <c r="W332" s="106"/>
    </row>
    <row r="333" spans="1:23">
      <c r="A333" s="77"/>
      <c r="B333" s="77"/>
      <c r="C333" s="77"/>
      <c r="D333" s="106"/>
      <c r="E333" s="106"/>
      <c r="F333" s="77"/>
      <c r="G333" s="77"/>
      <c r="H333" s="77"/>
      <c r="I333" s="77"/>
      <c r="J333" s="429"/>
      <c r="K333" s="106"/>
      <c r="L333" s="106"/>
      <c r="M333" s="106"/>
      <c r="N333" s="106"/>
      <c r="O333" s="106"/>
      <c r="P333" s="106"/>
      <c r="Q333" s="106"/>
      <c r="R333" s="106"/>
      <c r="S333" s="106"/>
      <c r="T333" s="106"/>
      <c r="U333" s="106"/>
      <c r="V333" s="106"/>
      <c r="W333" s="106"/>
    </row>
    <row r="334" spans="1:23">
      <c r="A334" s="77"/>
      <c r="B334" s="77"/>
      <c r="C334" s="77"/>
      <c r="D334" s="106"/>
      <c r="E334" s="106"/>
      <c r="F334" s="77"/>
      <c r="G334" s="77"/>
      <c r="H334" s="77"/>
      <c r="I334" s="77"/>
      <c r="J334" s="429"/>
      <c r="K334" s="106"/>
      <c r="L334" s="106"/>
      <c r="M334" s="106"/>
      <c r="N334" s="106"/>
      <c r="O334" s="106"/>
      <c r="P334" s="106"/>
      <c r="Q334" s="106"/>
      <c r="R334" s="106"/>
      <c r="S334" s="106"/>
      <c r="T334" s="106"/>
      <c r="U334" s="106"/>
      <c r="V334" s="106"/>
      <c r="W334" s="106"/>
    </row>
    <row r="335" spans="1:23">
      <c r="A335" s="77"/>
      <c r="B335" s="77"/>
      <c r="C335" s="77"/>
      <c r="D335" s="106"/>
      <c r="E335" s="106"/>
      <c r="F335" s="77"/>
      <c r="G335" s="77"/>
      <c r="H335" s="77"/>
      <c r="I335" s="77"/>
      <c r="J335" s="429"/>
      <c r="K335" s="106"/>
      <c r="L335" s="106"/>
      <c r="M335" s="106"/>
      <c r="N335" s="106"/>
      <c r="O335" s="106"/>
      <c r="P335" s="106"/>
      <c r="Q335" s="106"/>
      <c r="R335" s="106"/>
      <c r="S335" s="106"/>
      <c r="T335" s="106"/>
      <c r="U335" s="106"/>
      <c r="V335" s="106"/>
      <c r="W335" s="106"/>
    </row>
    <row r="336" spans="1:23">
      <c r="A336" s="77"/>
      <c r="B336" s="77"/>
      <c r="C336" s="77"/>
      <c r="D336" s="106"/>
      <c r="E336" s="106"/>
      <c r="F336" s="77"/>
      <c r="G336" s="77"/>
      <c r="H336" s="77"/>
      <c r="I336" s="77"/>
      <c r="J336" s="429"/>
      <c r="K336" s="106"/>
      <c r="L336" s="106"/>
      <c r="M336" s="106"/>
      <c r="N336" s="106"/>
      <c r="O336" s="106"/>
      <c r="P336" s="106"/>
      <c r="Q336" s="106"/>
      <c r="R336" s="106"/>
      <c r="S336" s="106"/>
      <c r="T336" s="106"/>
      <c r="U336" s="106"/>
      <c r="V336" s="106"/>
      <c r="W336" s="106"/>
    </row>
    <row r="337" spans="1:23">
      <c r="A337" s="77"/>
      <c r="B337" s="77"/>
      <c r="C337" s="77"/>
      <c r="D337" s="106"/>
      <c r="E337" s="106"/>
      <c r="F337" s="77"/>
      <c r="G337" s="77"/>
      <c r="H337" s="77"/>
      <c r="I337" s="77"/>
      <c r="J337" s="429"/>
      <c r="K337" s="106"/>
      <c r="L337" s="106"/>
      <c r="M337" s="106"/>
      <c r="N337" s="106"/>
      <c r="O337" s="106"/>
      <c r="P337" s="106"/>
      <c r="Q337" s="106"/>
      <c r="R337" s="106"/>
      <c r="S337" s="106"/>
      <c r="T337" s="106"/>
      <c r="U337" s="106"/>
      <c r="V337" s="106"/>
      <c r="W337" s="106"/>
    </row>
    <row r="338" spans="1:23">
      <c r="A338" s="77"/>
      <c r="B338" s="77"/>
      <c r="C338" s="77"/>
      <c r="D338" s="106"/>
      <c r="E338" s="106"/>
      <c r="F338" s="77"/>
      <c r="G338" s="77"/>
      <c r="H338" s="77"/>
      <c r="I338" s="77"/>
      <c r="J338" s="429"/>
      <c r="K338" s="106"/>
      <c r="L338" s="106"/>
      <c r="M338" s="106"/>
      <c r="N338" s="106"/>
      <c r="O338" s="106"/>
      <c r="P338" s="106"/>
      <c r="Q338" s="106"/>
      <c r="R338" s="106"/>
      <c r="S338" s="106"/>
      <c r="T338" s="106"/>
      <c r="U338" s="106"/>
      <c r="V338" s="106"/>
      <c r="W338" s="106"/>
    </row>
    <row r="339" spans="1:23">
      <c r="A339" s="77"/>
      <c r="B339" s="77"/>
      <c r="C339" s="77"/>
      <c r="D339" s="106"/>
      <c r="E339" s="106"/>
      <c r="F339" s="77"/>
      <c r="G339" s="77"/>
      <c r="H339" s="77"/>
      <c r="I339" s="77"/>
      <c r="J339" s="429"/>
      <c r="K339" s="106"/>
      <c r="L339" s="106"/>
      <c r="M339" s="106"/>
      <c r="N339" s="106"/>
      <c r="O339" s="106"/>
      <c r="P339" s="106"/>
      <c r="Q339" s="106"/>
      <c r="R339" s="106"/>
      <c r="S339" s="106"/>
      <c r="T339" s="106"/>
      <c r="U339" s="106"/>
      <c r="V339" s="106"/>
      <c r="W339" s="106"/>
    </row>
    <row r="340" spans="1:23">
      <c r="A340" s="77"/>
      <c r="B340" s="77"/>
      <c r="C340" s="77"/>
      <c r="D340" s="106"/>
      <c r="E340" s="106"/>
      <c r="F340" s="77"/>
      <c r="G340" s="77"/>
      <c r="H340" s="77"/>
      <c r="I340" s="77"/>
      <c r="J340" s="429"/>
      <c r="K340" s="106"/>
      <c r="L340" s="106"/>
      <c r="M340" s="106"/>
      <c r="N340" s="106"/>
      <c r="O340" s="106"/>
      <c r="P340" s="106"/>
      <c r="Q340" s="106"/>
      <c r="R340" s="106"/>
      <c r="S340" s="106"/>
      <c r="T340" s="106"/>
      <c r="U340" s="106"/>
      <c r="V340" s="106"/>
      <c r="W340" s="106"/>
    </row>
    <row r="341" spans="1:23">
      <c r="A341" s="77"/>
      <c r="B341" s="77"/>
      <c r="C341" s="77"/>
      <c r="D341" s="106"/>
      <c r="E341" s="106"/>
      <c r="F341" s="77"/>
      <c r="G341" s="77"/>
      <c r="H341" s="77"/>
      <c r="I341" s="77"/>
      <c r="J341" s="429"/>
      <c r="K341" s="106"/>
      <c r="L341" s="106"/>
      <c r="M341" s="106"/>
      <c r="N341" s="106"/>
      <c r="O341" s="106"/>
      <c r="P341" s="106"/>
      <c r="Q341" s="106"/>
      <c r="R341" s="106"/>
      <c r="S341" s="106"/>
      <c r="T341" s="106"/>
      <c r="U341" s="106"/>
      <c r="V341" s="106"/>
      <c r="W341" s="106"/>
    </row>
    <row r="342" spans="1:23">
      <c r="A342" s="77"/>
      <c r="B342" s="77"/>
      <c r="C342" s="77"/>
      <c r="D342" s="106"/>
      <c r="E342" s="106"/>
      <c r="F342" s="77"/>
      <c r="G342" s="77"/>
      <c r="H342" s="77"/>
      <c r="I342" s="77"/>
      <c r="J342" s="429"/>
      <c r="K342" s="106"/>
      <c r="L342" s="106"/>
      <c r="M342" s="106"/>
      <c r="N342" s="106"/>
      <c r="O342" s="106"/>
      <c r="P342" s="106"/>
      <c r="Q342" s="106"/>
      <c r="R342" s="106"/>
      <c r="S342" s="106"/>
      <c r="T342" s="106"/>
      <c r="U342" s="106"/>
      <c r="V342" s="106"/>
      <c r="W342" s="106"/>
    </row>
    <row r="343" spans="1:23">
      <c r="A343" s="77"/>
      <c r="B343" s="77"/>
      <c r="C343" s="77"/>
      <c r="D343" s="106"/>
      <c r="E343" s="106"/>
      <c r="F343" s="77"/>
      <c r="G343" s="77"/>
      <c r="H343" s="77"/>
      <c r="I343" s="77"/>
      <c r="J343" s="429"/>
      <c r="K343" s="106"/>
      <c r="L343" s="106"/>
      <c r="M343" s="106"/>
      <c r="N343" s="106"/>
      <c r="O343" s="106"/>
      <c r="P343" s="106"/>
      <c r="Q343" s="106"/>
      <c r="R343" s="106"/>
      <c r="S343" s="106"/>
      <c r="T343" s="106"/>
      <c r="U343" s="106"/>
      <c r="V343" s="106"/>
      <c r="W343" s="106"/>
    </row>
    <row r="344" spans="1:23">
      <c r="A344" s="77"/>
      <c r="B344" s="77"/>
      <c r="C344" s="77"/>
      <c r="D344" s="106"/>
      <c r="E344" s="106"/>
      <c r="F344" s="77"/>
      <c r="G344" s="77"/>
      <c r="H344" s="77"/>
      <c r="I344" s="77"/>
      <c r="J344" s="429"/>
      <c r="K344" s="106"/>
      <c r="L344" s="106"/>
      <c r="M344" s="106"/>
      <c r="N344" s="106"/>
      <c r="O344" s="106"/>
      <c r="P344" s="106"/>
      <c r="Q344" s="106"/>
      <c r="R344" s="106"/>
      <c r="S344" s="106"/>
      <c r="T344" s="106"/>
      <c r="U344" s="106"/>
      <c r="V344" s="106"/>
      <c r="W344" s="106"/>
    </row>
    <row r="345" spans="1:23">
      <c r="A345" s="77"/>
      <c r="B345" s="77"/>
      <c r="C345" s="77"/>
      <c r="D345" s="106"/>
      <c r="E345" s="106"/>
      <c r="F345" s="77"/>
      <c r="G345" s="77"/>
      <c r="H345" s="77"/>
      <c r="I345" s="77"/>
      <c r="J345" s="429"/>
      <c r="K345" s="106"/>
      <c r="L345" s="106"/>
      <c r="M345" s="106"/>
      <c r="N345" s="106"/>
      <c r="O345" s="106"/>
      <c r="P345" s="106"/>
      <c r="Q345" s="106"/>
      <c r="R345" s="106"/>
      <c r="S345" s="106"/>
      <c r="T345" s="106"/>
      <c r="U345" s="106"/>
      <c r="V345" s="106"/>
      <c r="W345" s="106"/>
    </row>
    <row r="346" spans="1:23">
      <c r="A346" s="77"/>
      <c r="B346" s="77"/>
      <c r="C346" s="77"/>
      <c r="D346" s="106"/>
      <c r="E346" s="106"/>
      <c r="F346" s="77"/>
      <c r="G346" s="77"/>
      <c r="H346" s="77"/>
      <c r="I346" s="77"/>
      <c r="J346" s="429"/>
      <c r="K346" s="106"/>
      <c r="L346" s="106"/>
      <c r="M346" s="106"/>
      <c r="N346" s="106"/>
      <c r="O346" s="106"/>
      <c r="P346" s="106"/>
      <c r="Q346" s="106"/>
      <c r="R346" s="106"/>
      <c r="S346" s="106"/>
      <c r="T346" s="106"/>
      <c r="U346" s="106"/>
      <c r="V346" s="106"/>
      <c r="W346" s="106"/>
    </row>
    <row r="347" spans="1:23">
      <c r="A347" s="77"/>
      <c r="B347" s="77"/>
      <c r="C347" s="77"/>
      <c r="D347" s="106"/>
      <c r="E347" s="106"/>
      <c r="F347" s="77"/>
      <c r="G347" s="77"/>
      <c r="H347" s="77"/>
      <c r="I347" s="77"/>
      <c r="J347" s="429"/>
      <c r="K347" s="106"/>
      <c r="L347" s="106"/>
      <c r="M347" s="106"/>
      <c r="N347" s="106"/>
      <c r="O347" s="106"/>
      <c r="P347" s="106"/>
      <c r="Q347" s="106"/>
      <c r="R347" s="106"/>
      <c r="S347" s="106"/>
      <c r="T347" s="106"/>
      <c r="U347" s="106"/>
      <c r="V347" s="106"/>
      <c r="W347" s="106"/>
    </row>
    <row r="348" spans="1:23">
      <c r="A348" s="77"/>
      <c r="B348" s="77"/>
      <c r="C348" s="77"/>
      <c r="D348" s="106"/>
      <c r="E348" s="106"/>
      <c r="F348" s="77"/>
      <c r="G348" s="77"/>
      <c r="H348" s="77"/>
      <c r="I348" s="77"/>
      <c r="J348" s="429"/>
      <c r="K348" s="106"/>
      <c r="L348" s="106"/>
      <c r="M348" s="106"/>
      <c r="N348" s="106"/>
      <c r="O348" s="106"/>
      <c r="P348" s="106"/>
      <c r="Q348" s="106"/>
      <c r="R348" s="106"/>
      <c r="S348" s="106"/>
      <c r="T348" s="106"/>
      <c r="U348" s="106"/>
      <c r="V348" s="106"/>
      <c r="W348" s="106"/>
    </row>
    <row r="349" spans="1:23">
      <c r="A349" s="77"/>
      <c r="B349" s="77"/>
      <c r="C349" s="77"/>
      <c r="D349" s="106"/>
      <c r="E349" s="106"/>
      <c r="F349" s="77"/>
      <c r="G349" s="77"/>
      <c r="H349" s="77"/>
      <c r="I349" s="77"/>
      <c r="J349" s="429"/>
      <c r="K349" s="106"/>
      <c r="L349" s="106"/>
      <c r="M349" s="106"/>
      <c r="N349" s="106"/>
      <c r="O349" s="106"/>
      <c r="P349" s="106"/>
      <c r="Q349" s="106"/>
      <c r="R349" s="106"/>
      <c r="S349" s="106"/>
      <c r="T349" s="106"/>
      <c r="U349" s="106"/>
      <c r="V349" s="106"/>
      <c r="W349" s="106"/>
    </row>
    <row r="350" spans="1:23">
      <c r="A350" s="77"/>
      <c r="B350" s="77"/>
      <c r="C350" s="77"/>
      <c r="D350" s="106"/>
      <c r="E350" s="106"/>
      <c r="F350" s="77"/>
      <c r="G350" s="77"/>
      <c r="H350" s="77"/>
      <c r="I350" s="77"/>
      <c r="J350" s="429"/>
      <c r="K350" s="106"/>
      <c r="L350" s="106"/>
      <c r="M350" s="106"/>
      <c r="N350" s="106"/>
      <c r="O350" s="106"/>
      <c r="P350" s="106"/>
      <c r="Q350" s="106"/>
      <c r="R350" s="106"/>
      <c r="S350" s="106"/>
      <c r="T350" s="106"/>
      <c r="U350" s="106"/>
      <c r="V350" s="106"/>
      <c r="W350" s="106"/>
    </row>
    <row r="351" spans="1:23">
      <c r="A351" s="77"/>
      <c r="B351" s="77"/>
      <c r="C351" s="77"/>
      <c r="D351" s="106"/>
      <c r="E351" s="106"/>
      <c r="F351" s="77"/>
      <c r="G351" s="77"/>
      <c r="H351" s="77"/>
      <c r="I351" s="77"/>
      <c r="J351" s="429"/>
      <c r="K351" s="106"/>
      <c r="L351" s="106"/>
      <c r="M351" s="106"/>
      <c r="N351" s="106"/>
      <c r="O351" s="106"/>
      <c r="P351" s="106"/>
      <c r="Q351" s="106"/>
      <c r="R351" s="106"/>
      <c r="S351" s="106"/>
      <c r="T351" s="106"/>
      <c r="U351" s="106"/>
      <c r="V351" s="106"/>
      <c r="W351" s="106"/>
    </row>
    <row r="352" spans="1:23">
      <c r="A352" s="77"/>
      <c r="B352" s="77"/>
      <c r="C352" s="77"/>
      <c r="D352" s="106"/>
      <c r="E352" s="106"/>
      <c r="F352" s="77"/>
      <c r="G352" s="77"/>
      <c r="H352" s="77"/>
      <c r="I352" s="77"/>
      <c r="J352" s="429"/>
      <c r="K352" s="106"/>
      <c r="L352" s="106"/>
      <c r="M352" s="106"/>
      <c r="N352" s="106"/>
      <c r="O352" s="106"/>
      <c r="P352" s="106"/>
      <c r="Q352" s="106"/>
      <c r="R352" s="106"/>
      <c r="S352" s="106"/>
      <c r="T352" s="106"/>
      <c r="U352" s="106"/>
      <c r="V352" s="106"/>
      <c r="W352" s="106"/>
    </row>
    <row r="353" spans="1:23">
      <c r="A353" s="77"/>
      <c r="B353" s="77"/>
      <c r="C353" s="77"/>
      <c r="D353" s="106"/>
      <c r="E353" s="106"/>
      <c r="F353" s="77"/>
      <c r="G353" s="77"/>
      <c r="H353" s="77"/>
      <c r="I353" s="77"/>
      <c r="J353" s="429"/>
      <c r="K353" s="106"/>
      <c r="L353" s="106"/>
      <c r="M353" s="106"/>
      <c r="N353" s="106"/>
      <c r="O353" s="106"/>
      <c r="P353" s="106"/>
      <c r="Q353" s="106"/>
      <c r="R353" s="106"/>
      <c r="S353" s="106"/>
      <c r="T353" s="106"/>
      <c r="U353" s="106"/>
      <c r="V353" s="106"/>
      <c r="W353" s="106"/>
    </row>
    <row r="354" spans="1:23">
      <c r="A354" s="77"/>
      <c r="B354" s="77"/>
      <c r="C354" s="77"/>
      <c r="D354" s="106"/>
      <c r="E354" s="106"/>
      <c r="F354" s="77"/>
      <c r="G354" s="77"/>
      <c r="H354" s="77"/>
      <c r="I354" s="77"/>
      <c r="J354" s="429"/>
      <c r="K354" s="106"/>
      <c r="L354" s="106"/>
      <c r="M354" s="106"/>
      <c r="N354" s="106"/>
      <c r="O354" s="106"/>
      <c r="P354" s="106"/>
      <c r="Q354" s="106"/>
      <c r="R354" s="106"/>
      <c r="S354" s="106"/>
      <c r="T354" s="106"/>
      <c r="U354" s="106"/>
      <c r="V354" s="106"/>
      <c r="W354" s="106"/>
    </row>
    <row r="355" spans="1:23">
      <c r="A355" s="77"/>
      <c r="B355" s="77"/>
      <c r="C355" s="77"/>
      <c r="D355" s="106"/>
      <c r="E355" s="106"/>
      <c r="F355" s="77"/>
      <c r="G355" s="77"/>
      <c r="H355" s="77"/>
      <c r="I355" s="77"/>
      <c r="J355" s="429"/>
      <c r="K355" s="106"/>
      <c r="L355" s="106"/>
      <c r="M355" s="106"/>
      <c r="N355" s="106"/>
      <c r="O355" s="106"/>
      <c r="P355" s="106"/>
      <c r="Q355" s="106"/>
      <c r="R355" s="106"/>
      <c r="S355" s="106"/>
      <c r="T355" s="106"/>
      <c r="U355" s="106"/>
      <c r="V355" s="106"/>
      <c r="W355" s="106"/>
    </row>
    <row r="356" spans="1:23">
      <c r="A356" s="77"/>
      <c r="B356" s="77"/>
      <c r="C356" s="77"/>
      <c r="D356" s="106"/>
      <c r="E356" s="106"/>
      <c r="F356" s="77"/>
      <c r="G356" s="77"/>
      <c r="H356" s="77"/>
      <c r="I356" s="77"/>
      <c r="J356" s="429"/>
      <c r="K356" s="106"/>
      <c r="L356" s="106"/>
      <c r="M356" s="106"/>
      <c r="N356" s="106"/>
      <c r="O356" s="106"/>
      <c r="P356" s="106"/>
      <c r="Q356" s="106"/>
      <c r="R356" s="106"/>
      <c r="S356" s="106"/>
      <c r="T356" s="106"/>
      <c r="U356" s="106"/>
      <c r="V356" s="106"/>
      <c r="W356" s="106"/>
    </row>
    <row r="357" spans="1:23">
      <c r="A357" s="77"/>
      <c r="B357" s="77"/>
      <c r="C357" s="77"/>
      <c r="D357" s="106"/>
      <c r="E357" s="106"/>
      <c r="F357" s="77"/>
      <c r="G357" s="77"/>
      <c r="H357" s="77"/>
      <c r="I357" s="77"/>
      <c r="J357" s="429"/>
      <c r="K357" s="106"/>
      <c r="L357" s="106"/>
      <c r="M357" s="106"/>
      <c r="N357" s="106"/>
      <c r="O357" s="106"/>
      <c r="P357" s="106"/>
      <c r="Q357" s="106"/>
      <c r="R357" s="106"/>
      <c r="S357" s="106"/>
      <c r="T357" s="106"/>
      <c r="U357" s="106"/>
      <c r="V357" s="106"/>
      <c r="W357" s="106"/>
    </row>
    <row r="358" spans="1:23">
      <c r="A358" s="77"/>
      <c r="B358" s="77"/>
      <c r="C358" s="77"/>
      <c r="D358" s="106"/>
      <c r="E358" s="106"/>
      <c r="F358" s="77"/>
      <c r="G358" s="77"/>
      <c r="H358" s="77"/>
      <c r="I358" s="77"/>
      <c r="J358" s="429"/>
      <c r="K358" s="106"/>
      <c r="L358" s="106"/>
      <c r="M358" s="106"/>
      <c r="N358" s="106"/>
      <c r="O358" s="106"/>
      <c r="P358" s="106"/>
      <c r="Q358" s="106"/>
      <c r="R358" s="106"/>
      <c r="S358" s="106"/>
      <c r="T358" s="106"/>
      <c r="U358" s="106"/>
      <c r="V358" s="106"/>
      <c r="W358" s="106"/>
    </row>
    <row r="359" spans="1:23">
      <c r="A359" s="77"/>
      <c r="B359" s="77"/>
      <c r="C359" s="77"/>
      <c r="D359" s="106"/>
      <c r="E359" s="106"/>
      <c r="F359" s="77"/>
      <c r="G359" s="77"/>
      <c r="H359" s="77"/>
      <c r="I359" s="77"/>
      <c r="J359" s="429"/>
      <c r="K359" s="106"/>
      <c r="L359" s="106"/>
      <c r="M359" s="106"/>
      <c r="N359" s="106"/>
      <c r="O359" s="106"/>
      <c r="P359" s="106"/>
      <c r="Q359" s="106"/>
      <c r="R359" s="106"/>
      <c r="S359" s="106"/>
      <c r="T359" s="106"/>
      <c r="U359" s="106"/>
      <c r="V359" s="106"/>
      <c r="W359" s="106"/>
    </row>
    <row r="360" spans="1:23">
      <c r="A360" s="77"/>
      <c r="B360" s="77"/>
      <c r="C360" s="77"/>
      <c r="D360" s="106"/>
      <c r="E360" s="106"/>
      <c r="F360" s="77"/>
      <c r="G360" s="77"/>
      <c r="H360" s="77"/>
      <c r="I360" s="77"/>
      <c r="J360" s="429"/>
      <c r="K360" s="106"/>
      <c r="L360" s="106"/>
      <c r="M360" s="106"/>
      <c r="N360" s="106"/>
      <c r="O360" s="106"/>
      <c r="P360" s="106"/>
      <c r="Q360" s="106"/>
      <c r="R360" s="106"/>
      <c r="S360" s="106"/>
      <c r="T360" s="106"/>
      <c r="U360" s="106"/>
      <c r="V360" s="106"/>
      <c r="W360" s="106"/>
    </row>
    <row r="361" spans="1:23">
      <c r="A361" s="77"/>
      <c r="B361" s="77"/>
      <c r="C361" s="77"/>
      <c r="D361" s="106"/>
      <c r="E361" s="106"/>
      <c r="F361" s="77"/>
      <c r="G361" s="77"/>
      <c r="H361" s="77"/>
      <c r="I361" s="77"/>
      <c r="J361" s="429"/>
      <c r="K361" s="106"/>
      <c r="L361" s="106"/>
      <c r="M361" s="106"/>
      <c r="N361" s="106"/>
      <c r="O361" s="106"/>
      <c r="P361" s="106"/>
      <c r="Q361" s="106"/>
      <c r="R361" s="106"/>
      <c r="S361" s="106"/>
      <c r="T361" s="106"/>
      <c r="U361" s="106"/>
      <c r="V361" s="106"/>
      <c r="W361" s="106"/>
    </row>
    <row r="362" spans="1:23">
      <c r="A362" s="77"/>
      <c r="B362" s="77"/>
      <c r="C362" s="77"/>
      <c r="D362" s="106"/>
      <c r="E362" s="106"/>
      <c r="F362" s="77"/>
      <c r="G362" s="77"/>
      <c r="H362" s="77"/>
      <c r="I362" s="77"/>
      <c r="J362" s="429"/>
      <c r="K362" s="106"/>
      <c r="L362" s="106"/>
      <c r="M362" s="106"/>
      <c r="N362" s="106"/>
      <c r="O362" s="106"/>
      <c r="P362" s="106"/>
      <c r="Q362" s="106"/>
      <c r="R362" s="106"/>
      <c r="S362" s="106"/>
      <c r="T362" s="106"/>
      <c r="U362" s="106"/>
      <c r="V362" s="106"/>
      <c r="W362" s="106"/>
    </row>
    <row r="363" spans="1:23">
      <c r="A363" s="77"/>
      <c r="B363" s="77"/>
      <c r="C363" s="77"/>
      <c r="D363" s="106"/>
      <c r="E363" s="106"/>
      <c r="F363" s="77"/>
      <c r="G363" s="77"/>
      <c r="H363" s="77"/>
      <c r="I363" s="77"/>
      <c r="J363" s="429"/>
      <c r="K363" s="106"/>
      <c r="L363" s="106"/>
      <c r="M363" s="106"/>
      <c r="N363" s="106"/>
      <c r="O363" s="106"/>
      <c r="P363" s="106"/>
      <c r="Q363" s="106"/>
      <c r="R363" s="106"/>
      <c r="S363" s="106"/>
      <c r="T363" s="106"/>
      <c r="U363" s="106"/>
      <c r="V363" s="106"/>
      <c r="W363" s="106"/>
    </row>
    <row r="364" spans="1:23">
      <c r="A364" s="77"/>
      <c r="B364" s="77"/>
      <c r="C364" s="77"/>
      <c r="D364" s="106"/>
      <c r="E364" s="106"/>
      <c r="F364" s="77"/>
      <c r="G364" s="77"/>
      <c r="H364" s="77"/>
      <c r="I364" s="77"/>
      <c r="J364" s="429"/>
      <c r="K364" s="106"/>
      <c r="L364" s="106"/>
      <c r="M364" s="106"/>
      <c r="N364" s="106"/>
      <c r="O364" s="106"/>
      <c r="P364" s="106"/>
      <c r="Q364" s="106"/>
      <c r="R364" s="106"/>
      <c r="S364" s="106"/>
      <c r="T364" s="106"/>
      <c r="U364" s="106"/>
      <c r="V364" s="106"/>
      <c r="W364" s="106"/>
    </row>
    <row r="365" spans="1:23">
      <c r="A365" s="77"/>
      <c r="B365" s="77"/>
      <c r="C365" s="77"/>
      <c r="D365" s="106"/>
      <c r="E365" s="106"/>
      <c r="F365" s="77"/>
      <c r="G365" s="77"/>
      <c r="H365" s="77"/>
      <c r="I365" s="77"/>
      <c r="J365" s="429"/>
      <c r="K365" s="106"/>
      <c r="L365" s="106"/>
      <c r="M365" s="106"/>
      <c r="N365" s="106"/>
      <c r="O365" s="106"/>
      <c r="P365" s="106"/>
      <c r="Q365" s="106"/>
      <c r="R365" s="106"/>
      <c r="S365" s="106"/>
      <c r="T365" s="106"/>
      <c r="U365" s="106"/>
      <c r="V365" s="106"/>
      <c r="W365" s="106"/>
    </row>
    <row r="366" spans="1:23">
      <c r="A366" s="77"/>
      <c r="B366" s="77"/>
      <c r="C366" s="77"/>
      <c r="D366" s="106"/>
      <c r="E366" s="106"/>
      <c r="F366" s="77"/>
      <c r="G366" s="77"/>
      <c r="H366" s="77"/>
      <c r="I366" s="77"/>
      <c r="J366" s="429"/>
      <c r="K366" s="106"/>
      <c r="L366" s="106"/>
      <c r="M366" s="106"/>
      <c r="N366" s="106"/>
      <c r="O366" s="106"/>
      <c r="P366" s="106"/>
      <c r="Q366" s="106"/>
      <c r="R366" s="106"/>
      <c r="S366" s="106"/>
      <c r="T366" s="106"/>
      <c r="U366" s="106"/>
      <c r="V366" s="106"/>
      <c r="W366" s="106"/>
    </row>
    <row r="367" spans="1:23">
      <c r="A367" s="77"/>
      <c r="B367" s="77"/>
      <c r="C367" s="77"/>
      <c r="D367" s="106"/>
      <c r="E367" s="106"/>
      <c r="F367" s="77"/>
      <c r="G367" s="77"/>
      <c r="H367" s="77"/>
      <c r="I367" s="77"/>
      <c r="J367" s="429"/>
      <c r="K367" s="106"/>
      <c r="L367" s="106"/>
      <c r="M367" s="106"/>
      <c r="N367" s="106"/>
      <c r="O367" s="106"/>
      <c r="P367" s="106"/>
      <c r="Q367" s="106"/>
      <c r="R367" s="106"/>
      <c r="S367" s="106"/>
      <c r="T367" s="106"/>
      <c r="U367" s="106"/>
      <c r="V367" s="106"/>
      <c r="W367" s="106"/>
    </row>
    <row r="368" spans="1:23">
      <c r="A368" s="77"/>
      <c r="B368" s="77"/>
      <c r="C368" s="77"/>
      <c r="D368" s="106"/>
      <c r="E368" s="106"/>
      <c r="F368" s="77"/>
      <c r="G368" s="77"/>
      <c r="H368" s="77"/>
      <c r="I368" s="77"/>
      <c r="J368" s="429"/>
      <c r="K368" s="106"/>
      <c r="L368" s="106"/>
      <c r="M368" s="106"/>
      <c r="N368" s="106"/>
      <c r="O368" s="106"/>
      <c r="P368" s="106"/>
      <c r="Q368" s="106"/>
      <c r="R368" s="106"/>
      <c r="S368" s="106"/>
      <c r="T368" s="106"/>
      <c r="U368" s="106"/>
      <c r="V368" s="106"/>
      <c r="W368" s="106"/>
    </row>
    <row r="369" spans="1:23">
      <c r="A369" s="77"/>
      <c r="B369" s="77"/>
      <c r="C369" s="77"/>
      <c r="D369" s="106"/>
      <c r="E369" s="106"/>
      <c r="F369" s="77"/>
      <c r="G369" s="77"/>
      <c r="H369" s="77"/>
      <c r="I369" s="77"/>
      <c r="J369" s="429"/>
      <c r="K369" s="106"/>
      <c r="L369" s="106"/>
      <c r="M369" s="106"/>
      <c r="N369" s="106"/>
      <c r="O369" s="106"/>
      <c r="P369" s="106"/>
      <c r="Q369" s="106"/>
      <c r="R369" s="106"/>
      <c r="S369" s="106"/>
      <c r="T369" s="106"/>
      <c r="U369" s="106"/>
      <c r="V369" s="106"/>
      <c r="W369" s="106"/>
    </row>
    <row r="370" spans="1:23">
      <c r="A370" s="77"/>
      <c r="B370" s="77"/>
      <c r="C370" s="77"/>
      <c r="D370" s="106"/>
      <c r="E370" s="106"/>
      <c r="F370" s="77"/>
      <c r="G370" s="77"/>
      <c r="H370" s="77"/>
      <c r="I370" s="77"/>
      <c r="J370" s="429"/>
      <c r="K370" s="106"/>
      <c r="L370" s="106"/>
      <c r="M370" s="106"/>
      <c r="N370" s="106"/>
      <c r="O370" s="106"/>
      <c r="P370" s="106"/>
      <c r="Q370" s="106"/>
      <c r="R370" s="106"/>
      <c r="S370" s="106"/>
      <c r="T370" s="106"/>
      <c r="U370" s="106"/>
      <c r="V370" s="106"/>
      <c r="W370" s="106"/>
    </row>
    <row r="371" spans="1:23">
      <c r="A371" s="77"/>
      <c r="B371" s="77"/>
      <c r="C371" s="77"/>
      <c r="D371" s="106"/>
      <c r="E371" s="106"/>
      <c r="F371" s="77"/>
      <c r="G371" s="77"/>
      <c r="H371" s="77"/>
      <c r="I371" s="77"/>
      <c r="J371" s="429"/>
      <c r="K371" s="106"/>
      <c r="L371" s="106"/>
      <c r="M371" s="106"/>
      <c r="N371" s="106"/>
      <c r="O371" s="106"/>
      <c r="P371" s="106"/>
      <c r="Q371" s="106"/>
      <c r="R371" s="106"/>
      <c r="S371" s="106"/>
      <c r="T371" s="106"/>
      <c r="U371" s="106"/>
      <c r="V371" s="106"/>
      <c r="W371" s="106"/>
    </row>
    <row r="372" spans="1:23">
      <c r="A372" s="77"/>
      <c r="B372" s="77"/>
      <c r="C372" s="77"/>
      <c r="D372" s="106"/>
      <c r="E372" s="106"/>
      <c r="F372" s="77"/>
      <c r="G372" s="77"/>
      <c r="H372" s="77"/>
      <c r="I372" s="77"/>
      <c r="J372" s="429"/>
      <c r="K372" s="106"/>
      <c r="L372" s="106"/>
      <c r="M372" s="106"/>
      <c r="N372" s="106"/>
      <c r="O372" s="106"/>
      <c r="P372" s="106"/>
      <c r="Q372" s="106"/>
      <c r="R372" s="106"/>
      <c r="S372" s="106"/>
      <c r="T372" s="106"/>
      <c r="U372" s="106"/>
      <c r="V372" s="106"/>
      <c r="W372" s="106"/>
    </row>
    <row r="373" spans="1:23">
      <c r="A373" s="77"/>
      <c r="B373" s="77"/>
      <c r="C373" s="77"/>
      <c r="D373" s="106"/>
      <c r="E373" s="106"/>
      <c r="F373" s="77"/>
      <c r="G373" s="77"/>
      <c r="H373" s="77"/>
      <c r="I373" s="77"/>
      <c r="J373" s="429"/>
      <c r="K373" s="106"/>
      <c r="L373" s="106"/>
      <c r="M373" s="106"/>
      <c r="N373" s="106"/>
      <c r="O373" s="106"/>
      <c r="P373" s="106"/>
      <c r="Q373" s="106"/>
      <c r="R373" s="106"/>
      <c r="S373" s="106"/>
      <c r="T373" s="106"/>
      <c r="U373" s="106"/>
      <c r="V373" s="106"/>
      <c r="W373" s="106"/>
    </row>
    <row r="374" spans="1:23">
      <c r="A374" s="77"/>
      <c r="B374" s="77"/>
      <c r="C374" s="77"/>
      <c r="D374" s="106"/>
      <c r="E374" s="106"/>
      <c r="F374" s="77"/>
      <c r="G374" s="77"/>
      <c r="H374" s="77"/>
      <c r="I374" s="77"/>
      <c r="J374" s="429"/>
      <c r="K374" s="106"/>
      <c r="L374" s="106"/>
      <c r="M374" s="106"/>
      <c r="N374" s="106"/>
      <c r="O374" s="106"/>
      <c r="P374" s="106"/>
      <c r="Q374" s="106"/>
      <c r="R374" s="106"/>
      <c r="S374" s="106"/>
      <c r="T374" s="106"/>
      <c r="U374" s="106"/>
      <c r="V374" s="106"/>
      <c r="W374" s="106"/>
    </row>
    <row r="375" spans="1:23">
      <c r="A375" s="77"/>
      <c r="B375" s="77"/>
      <c r="C375" s="77"/>
      <c r="D375" s="106"/>
      <c r="E375" s="106"/>
      <c r="F375" s="77"/>
      <c r="G375" s="77"/>
      <c r="H375" s="77"/>
      <c r="I375" s="77"/>
      <c r="J375" s="429"/>
      <c r="K375" s="106"/>
      <c r="L375" s="106"/>
      <c r="M375" s="106"/>
      <c r="N375" s="106"/>
      <c r="O375" s="106"/>
      <c r="P375" s="106"/>
      <c r="Q375" s="106"/>
      <c r="R375" s="106"/>
      <c r="S375" s="106"/>
      <c r="T375" s="106"/>
      <c r="U375" s="106"/>
      <c r="V375" s="106"/>
      <c r="W375" s="106"/>
    </row>
    <row r="376" spans="1:23">
      <c r="A376" s="77"/>
      <c r="B376" s="77"/>
      <c r="C376" s="77"/>
      <c r="D376" s="106"/>
      <c r="E376" s="106"/>
      <c r="F376" s="77"/>
      <c r="G376" s="77"/>
      <c r="H376" s="77"/>
      <c r="I376" s="77"/>
      <c r="J376" s="429"/>
      <c r="K376" s="106"/>
      <c r="L376" s="106"/>
      <c r="M376" s="106"/>
      <c r="N376" s="106"/>
      <c r="O376" s="106"/>
      <c r="P376" s="106"/>
      <c r="Q376" s="106"/>
      <c r="R376" s="106"/>
      <c r="S376" s="106"/>
      <c r="T376" s="106"/>
      <c r="U376" s="106"/>
      <c r="V376" s="106"/>
      <c r="W376" s="106"/>
    </row>
    <row r="377" spans="1:23">
      <c r="A377" s="77"/>
      <c r="B377" s="77"/>
      <c r="C377" s="77"/>
      <c r="D377" s="106"/>
      <c r="E377" s="106"/>
      <c r="F377" s="77"/>
      <c r="G377" s="77"/>
      <c r="H377" s="77"/>
      <c r="I377" s="77"/>
      <c r="J377" s="429"/>
      <c r="K377" s="106"/>
      <c r="L377" s="106"/>
      <c r="M377" s="106"/>
      <c r="N377" s="106"/>
      <c r="O377" s="106"/>
      <c r="P377" s="106"/>
      <c r="Q377" s="106"/>
      <c r="R377" s="106"/>
      <c r="S377" s="106"/>
      <c r="T377" s="106"/>
      <c r="U377" s="106"/>
      <c r="V377" s="106"/>
      <c r="W377" s="106"/>
    </row>
    <row r="378" spans="1:23">
      <c r="A378" s="77"/>
      <c r="B378" s="77"/>
      <c r="C378" s="77"/>
      <c r="D378" s="106"/>
      <c r="E378" s="106"/>
      <c r="F378" s="77"/>
      <c r="G378" s="77"/>
      <c r="H378" s="77"/>
      <c r="I378" s="77"/>
      <c r="J378" s="429"/>
      <c r="K378" s="106"/>
      <c r="L378" s="106"/>
      <c r="M378" s="106"/>
      <c r="N378" s="106"/>
      <c r="O378" s="106"/>
      <c r="P378" s="106"/>
      <c r="Q378" s="106"/>
      <c r="R378" s="106"/>
      <c r="S378" s="106"/>
      <c r="T378" s="106"/>
      <c r="U378" s="106"/>
      <c r="V378" s="106"/>
      <c r="W378" s="106"/>
    </row>
    <row r="379" spans="1:23">
      <c r="A379" s="77"/>
      <c r="B379" s="77"/>
      <c r="C379" s="77"/>
      <c r="D379" s="106"/>
      <c r="E379" s="106"/>
      <c r="F379" s="77"/>
      <c r="G379" s="77"/>
      <c r="H379" s="77"/>
      <c r="I379" s="77"/>
      <c r="J379" s="429"/>
      <c r="K379" s="106"/>
      <c r="L379" s="106"/>
      <c r="M379" s="106"/>
      <c r="N379" s="106"/>
      <c r="O379" s="106"/>
      <c r="P379" s="106"/>
      <c r="Q379" s="106"/>
      <c r="R379" s="106"/>
      <c r="S379" s="106"/>
      <c r="T379" s="106"/>
      <c r="U379" s="106"/>
      <c r="V379" s="106"/>
      <c r="W379" s="106"/>
    </row>
    <row r="380" spans="1:23">
      <c r="A380" s="77"/>
      <c r="B380" s="77"/>
      <c r="C380" s="77"/>
      <c r="D380" s="106"/>
      <c r="E380" s="106"/>
      <c r="F380" s="77"/>
      <c r="G380" s="77"/>
      <c r="H380" s="77"/>
      <c r="I380" s="77"/>
      <c r="J380" s="429"/>
      <c r="K380" s="106"/>
      <c r="L380" s="106"/>
      <c r="M380" s="106"/>
      <c r="N380" s="106"/>
      <c r="O380" s="106"/>
      <c r="P380" s="106"/>
      <c r="Q380" s="106"/>
      <c r="R380" s="106"/>
      <c r="S380" s="106"/>
      <c r="T380" s="106"/>
      <c r="U380" s="106"/>
      <c r="V380" s="106"/>
      <c r="W380" s="106"/>
    </row>
    <row r="381" spans="1:23">
      <c r="A381" s="77"/>
      <c r="B381" s="77"/>
      <c r="C381" s="77"/>
      <c r="D381" s="106"/>
      <c r="E381" s="106"/>
      <c r="F381" s="77"/>
      <c r="G381" s="77"/>
      <c r="H381" s="77"/>
      <c r="I381" s="77"/>
      <c r="J381" s="429"/>
      <c r="K381" s="106"/>
      <c r="L381" s="106"/>
      <c r="M381" s="106"/>
      <c r="N381" s="106"/>
      <c r="O381" s="106"/>
      <c r="P381" s="106"/>
      <c r="Q381" s="106"/>
      <c r="R381" s="106"/>
      <c r="S381" s="106"/>
      <c r="T381" s="106"/>
      <c r="U381" s="106"/>
      <c r="V381" s="106"/>
      <c r="W381" s="106"/>
    </row>
    <row r="382" spans="1:23">
      <c r="A382" s="77"/>
      <c r="B382" s="77"/>
      <c r="C382" s="77"/>
      <c r="D382" s="106"/>
      <c r="E382" s="106"/>
      <c r="F382" s="77"/>
      <c r="G382" s="77"/>
      <c r="H382" s="77"/>
      <c r="I382" s="77"/>
      <c r="J382" s="429"/>
      <c r="K382" s="106"/>
      <c r="L382" s="106"/>
      <c r="M382" s="106"/>
      <c r="N382" s="106"/>
      <c r="O382" s="106"/>
      <c r="P382" s="106"/>
      <c r="Q382" s="106"/>
      <c r="R382" s="106"/>
      <c r="S382" s="106"/>
      <c r="T382" s="106"/>
      <c r="U382" s="106"/>
      <c r="V382" s="106"/>
      <c r="W382" s="106"/>
    </row>
    <row r="383" spans="1:23">
      <c r="A383" s="77"/>
      <c r="B383" s="77"/>
      <c r="C383" s="77"/>
      <c r="D383" s="106"/>
      <c r="E383" s="106"/>
      <c r="F383" s="77"/>
      <c r="G383" s="77"/>
      <c r="H383" s="77"/>
      <c r="I383" s="77"/>
      <c r="J383" s="429"/>
      <c r="K383" s="106"/>
      <c r="L383" s="106"/>
      <c r="M383" s="106"/>
      <c r="N383" s="106"/>
      <c r="O383" s="106"/>
      <c r="P383" s="106"/>
      <c r="Q383" s="106"/>
      <c r="R383" s="106"/>
      <c r="S383" s="106"/>
      <c r="T383" s="106"/>
      <c r="U383" s="106"/>
      <c r="V383" s="106"/>
      <c r="W383" s="106"/>
    </row>
    <row r="384" spans="1:23">
      <c r="A384" s="77"/>
      <c r="B384" s="77"/>
      <c r="C384" s="77"/>
      <c r="D384" s="106"/>
      <c r="E384" s="106"/>
      <c r="F384" s="77"/>
      <c r="G384" s="77"/>
      <c r="H384" s="77"/>
      <c r="I384" s="77"/>
      <c r="J384" s="429"/>
      <c r="K384" s="106"/>
      <c r="L384" s="106"/>
      <c r="M384" s="106"/>
      <c r="N384" s="106"/>
      <c r="O384" s="106"/>
      <c r="P384" s="106"/>
      <c r="Q384" s="106"/>
      <c r="R384" s="106"/>
      <c r="S384" s="106"/>
      <c r="T384" s="106"/>
      <c r="U384" s="106"/>
      <c r="V384" s="106"/>
      <c r="W384" s="106"/>
    </row>
    <row r="385" spans="1:23">
      <c r="A385" s="77"/>
      <c r="B385" s="77"/>
      <c r="C385" s="77"/>
      <c r="D385" s="106"/>
      <c r="E385" s="106"/>
      <c r="F385" s="77"/>
      <c r="G385" s="77"/>
      <c r="H385" s="77"/>
      <c r="I385" s="77"/>
      <c r="J385" s="429"/>
      <c r="K385" s="106"/>
      <c r="L385" s="106"/>
      <c r="M385" s="106"/>
      <c r="N385" s="106"/>
      <c r="O385" s="106"/>
      <c r="P385" s="106"/>
      <c r="Q385" s="106"/>
      <c r="R385" s="106"/>
      <c r="S385" s="106"/>
      <c r="T385" s="106"/>
      <c r="U385" s="106"/>
      <c r="V385" s="106"/>
      <c r="W385" s="106"/>
    </row>
    <row r="386" spans="1:23">
      <c r="A386" s="77"/>
      <c r="B386" s="77"/>
      <c r="C386" s="77"/>
      <c r="D386" s="106"/>
      <c r="E386" s="106"/>
      <c r="F386" s="77"/>
      <c r="G386" s="77"/>
      <c r="H386" s="77"/>
      <c r="I386" s="77"/>
      <c r="J386" s="429"/>
      <c r="K386" s="106"/>
      <c r="L386" s="106"/>
      <c r="M386" s="106"/>
      <c r="N386" s="106"/>
      <c r="O386" s="106"/>
      <c r="P386" s="106"/>
      <c r="Q386" s="106"/>
      <c r="R386" s="106"/>
      <c r="S386" s="106"/>
      <c r="T386" s="106"/>
      <c r="U386" s="106"/>
      <c r="V386" s="106"/>
      <c r="W386" s="106"/>
    </row>
    <row r="387" spans="1:23">
      <c r="A387" s="77"/>
      <c r="B387" s="77"/>
      <c r="C387" s="77"/>
      <c r="D387" s="106"/>
      <c r="E387" s="106"/>
      <c r="F387" s="77"/>
      <c r="G387" s="77"/>
      <c r="H387" s="77"/>
      <c r="I387" s="77"/>
      <c r="J387" s="429"/>
      <c r="K387" s="106"/>
      <c r="L387" s="106"/>
      <c r="M387" s="106"/>
      <c r="N387" s="106"/>
      <c r="O387" s="106"/>
      <c r="P387" s="106"/>
      <c r="Q387" s="106"/>
      <c r="R387" s="106"/>
      <c r="S387" s="106"/>
      <c r="T387" s="106"/>
      <c r="U387" s="106"/>
      <c r="V387" s="106"/>
      <c r="W387" s="106"/>
    </row>
    <row r="388" spans="1:23">
      <c r="A388" s="77"/>
      <c r="B388" s="77"/>
      <c r="C388" s="77"/>
      <c r="D388" s="106"/>
      <c r="E388" s="106"/>
      <c r="F388" s="77"/>
      <c r="G388" s="77"/>
      <c r="H388" s="77"/>
      <c r="I388" s="77"/>
      <c r="J388" s="429"/>
      <c r="K388" s="106"/>
      <c r="L388" s="106"/>
      <c r="M388" s="106"/>
      <c r="N388" s="106"/>
      <c r="O388" s="106"/>
      <c r="P388" s="106"/>
      <c r="Q388" s="106"/>
      <c r="R388" s="106"/>
      <c r="S388" s="106"/>
      <c r="T388" s="106"/>
      <c r="U388" s="106"/>
      <c r="V388" s="106"/>
      <c r="W388" s="106"/>
    </row>
    <row r="389" spans="1:23">
      <c r="A389" s="77"/>
      <c r="B389" s="77"/>
      <c r="C389" s="77"/>
      <c r="D389" s="106"/>
      <c r="E389" s="106"/>
      <c r="F389" s="77"/>
      <c r="G389" s="77"/>
      <c r="H389" s="77"/>
      <c r="I389" s="77"/>
      <c r="J389" s="429"/>
      <c r="K389" s="106"/>
      <c r="L389" s="106"/>
      <c r="M389" s="106"/>
      <c r="N389" s="106"/>
      <c r="O389" s="106"/>
      <c r="P389" s="106"/>
      <c r="Q389" s="106"/>
      <c r="R389" s="106"/>
      <c r="S389" s="106"/>
      <c r="T389" s="106"/>
      <c r="U389" s="106"/>
      <c r="V389" s="106"/>
      <c r="W389" s="106"/>
    </row>
    <row r="390" spans="1:23">
      <c r="A390" s="77"/>
      <c r="B390" s="77"/>
      <c r="C390" s="77"/>
      <c r="D390" s="106"/>
      <c r="E390" s="106"/>
      <c r="F390" s="77"/>
      <c r="G390" s="77"/>
      <c r="H390" s="77"/>
      <c r="I390" s="77"/>
      <c r="J390" s="429"/>
      <c r="K390" s="106"/>
      <c r="L390" s="106"/>
      <c r="M390" s="106"/>
      <c r="N390" s="106"/>
      <c r="O390" s="106"/>
      <c r="P390" s="106"/>
      <c r="Q390" s="106"/>
      <c r="R390" s="106"/>
      <c r="S390" s="106"/>
      <c r="T390" s="106"/>
      <c r="U390" s="106"/>
      <c r="V390" s="106"/>
      <c r="W390" s="106"/>
    </row>
    <row r="391" spans="1:23">
      <c r="A391" s="77"/>
      <c r="B391" s="77"/>
      <c r="C391" s="77"/>
      <c r="D391" s="106"/>
      <c r="E391" s="106"/>
      <c r="F391" s="77"/>
      <c r="G391" s="77"/>
      <c r="H391" s="77"/>
      <c r="I391" s="77"/>
      <c r="J391" s="429"/>
      <c r="K391" s="106"/>
      <c r="L391" s="106"/>
      <c r="M391" s="106"/>
      <c r="N391" s="106"/>
      <c r="O391" s="106"/>
      <c r="P391" s="106"/>
      <c r="Q391" s="106"/>
      <c r="R391" s="106"/>
      <c r="S391" s="106"/>
      <c r="T391" s="106"/>
      <c r="U391" s="106"/>
      <c r="V391" s="106"/>
      <c r="W391" s="106"/>
    </row>
    <row r="392" spans="1:23">
      <c r="A392" s="77"/>
      <c r="B392" s="77"/>
      <c r="C392" s="77"/>
      <c r="D392" s="106"/>
      <c r="E392" s="106"/>
      <c r="F392" s="77"/>
      <c r="G392" s="77"/>
      <c r="H392" s="77"/>
      <c r="I392" s="77"/>
      <c r="J392" s="429"/>
      <c r="K392" s="106"/>
      <c r="L392" s="106"/>
      <c r="M392" s="106"/>
      <c r="N392" s="106"/>
      <c r="O392" s="106"/>
      <c r="P392" s="106"/>
      <c r="Q392" s="106"/>
      <c r="R392" s="106"/>
      <c r="S392" s="106"/>
      <c r="T392" s="106"/>
      <c r="U392" s="106"/>
      <c r="V392" s="106"/>
      <c r="W392" s="106"/>
    </row>
    <row r="393" spans="1:23">
      <c r="A393" s="77"/>
      <c r="B393" s="77"/>
      <c r="C393" s="77"/>
      <c r="D393" s="106"/>
      <c r="E393" s="106"/>
      <c r="F393" s="77"/>
      <c r="G393" s="77"/>
      <c r="H393" s="77"/>
      <c r="I393" s="77"/>
      <c r="J393" s="429"/>
      <c r="K393" s="106"/>
      <c r="L393" s="106"/>
      <c r="M393" s="106"/>
      <c r="N393" s="106"/>
      <c r="O393" s="106"/>
      <c r="P393" s="106"/>
      <c r="Q393" s="106"/>
      <c r="R393" s="106"/>
      <c r="S393" s="106"/>
      <c r="T393" s="106"/>
      <c r="U393" s="106"/>
      <c r="V393" s="106"/>
      <c r="W393" s="106"/>
    </row>
    <row r="394" spans="1:23">
      <c r="A394" s="77"/>
      <c r="B394" s="77"/>
      <c r="C394" s="77"/>
      <c r="D394" s="106"/>
      <c r="E394" s="106"/>
      <c r="F394" s="77"/>
      <c r="G394" s="77"/>
      <c r="H394" s="77"/>
      <c r="I394" s="77"/>
      <c r="J394" s="429"/>
      <c r="K394" s="106"/>
      <c r="L394" s="106"/>
      <c r="M394" s="106"/>
      <c r="N394" s="106"/>
      <c r="O394" s="106"/>
      <c r="P394" s="106"/>
      <c r="Q394" s="106"/>
      <c r="R394" s="106"/>
      <c r="S394" s="106"/>
      <c r="T394" s="106"/>
      <c r="U394" s="106"/>
      <c r="V394" s="106"/>
      <c r="W394" s="106"/>
    </row>
    <row r="395" spans="1:23">
      <c r="A395" s="77"/>
      <c r="B395" s="77"/>
      <c r="C395" s="77"/>
      <c r="D395" s="106"/>
      <c r="E395" s="106"/>
      <c r="F395" s="77"/>
      <c r="G395" s="77"/>
      <c r="H395" s="77"/>
      <c r="I395" s="77"/>
      <c r="J395" s="429"/>
      <c r="K395" s="106"/>
      <c r="L395" s="106"/>
      <c r="M395" s="106"/>
      <c r="N395" s="106"/>
      <c r="O395" s="106"/>
      <c r="P395" s="106"/>
      <c r="Q395" s="106"/>
      <c r="R395" s="106"/>
      <c r="S395" s="106"/>
      <c r="T395" s="106"/>
      <c r="U395" s="106"/>
      <c r="V395" s="106"/>
      <c r="W395" s="106"/>
    </row>
    <row r="396" spans="1:23">
      <c r="A396" s="77"/>
      <c r="B396" s="77"/>
      <c r="C396" s="77"/>
      <c r="D396" s="106"/>
      <c r="E396" s="106"/>
      <c r="F396" s="77"/>
      <c r="G396" s="77"/>
      <c r="H396" s="77"/>
      <c r="I396" s="77"/>
      <c r="J396" s="429"/>
      <c r="K396" s="106"/>
      <c r="L396" s="106"/>
      <c r="M396" s="106"/>
      <c r="N396" s="106"/>
      <c r="O396" s="106"/>
      <c r="P396" s="106"/>
      <c r="Q396" s="106"/>
      <c r="R396" s="106"/>
      <c r="S396" s="106"/>
      <c r="T396" s="106"/>
      <c r="U396" s="106"/>
      <c r="V396" s="106"/>
      <c r="W396" s="106"/>
    </row>
    <row r="397" spans="1:23">
      <c r="A397" s="77"/>
      <c r="B397" s="77"/>
      <c r="C397" s="77"/>
      <c r="D397" s="106"/>
      <c r="E397" s="106"/>
      <c r="F397" s="77"/>
      <c r="G397" s="77"/>
      <c r="H397" s="77"/>
      <c r="I397" s="77"/>
      <c r="J397" s="429"/>
      <c r="K397" s="106"/>
      <c r="L397" s="106"/>
      <c r="M397" s="106"/>
      <c r="N397" s="106"/>
      <c r="O397" s="106"/>
      <c r="P397" s="106"/>
      <c r="Q397" s="106"/>
      <c r="R397" s="106"/>
      <c r="S397" s="106"/>
      <c r="T397" s="106"/>
      <c r="U397" s="106"/>
      <c r="V397" s="106"/>
      <c r="W397" s="106"/>
    </row>
    <row r="398" spans="1:23">
      <c r="A398" s="77"/>
      <c r="B398" s="77"/>
      <c r="C398" s="77"/>
      <c r="D398" s="106"/>
      <c r="E398" s="106"/>
      <c r="F398" s="77"/>
      <c r="G398" s="77"/>
      <c r="H398" s="77"/>
      <c r="I398" s="77"/>
      <c r="J398" s="429"/>
      <c r="K398" s="106"/>
      <c r="L398" s="106"/>
      <c r="M398" s="106"/>
      <c r="N398" s="106"/>
      <c r="O398" s="106"/>
      <c r="P398" s="106"/>
      <c r="Q398" s="106"/>
      <c r="R398" s="106"/>
      <c r="S398" s="106"/>
      <c r="T398" s="106"/>
      <c r="U398" s="106"/>
      <c r="V398" s="106"/>
      <c r="W398" s="106"/>
    </row>
    <row r="399" spans="1:23">
      <c r="A399" s="77"/>
      <c r="B399" s="77"/>
      <c r="C399" s="77"/>
      <c r="D399" s="106"/>
      <c r="E399" s="106"/>
      <c r="F399" s="77"/>
      <c r="G399" s="77"/>
      <c r="H399" s="77"/>
      <c r="I399" s="77"/>
      <c r="J399" s="429"/>
      <c r="K399" s="106"/>
      <c r="L399" s="106"/>
      <c r="M399" s="106"/>
      <c r="N399" s="106"/>
      <c r="O399" s="106"/>
      <c r="P399" s="106"/>
      <c r="Q399" s="106"/>
      <c r="R399" s="106"/>
      <c r="S399" s="106"/>
      <c r="T399" s="106"/>
      <c r="U399" s="106"/>
      <c r="V399" s="106"/>
      <c r="W399" s="106"/>
    </row>
    <row r="400" spans="1:23">
      <c r="A400" s="77"/>
      <c r="B400" s="77"/>
      <c r="C400" s="77"/>
      <c r="D400" s="106"/>
      <c r="E400" s="106"/>
      <c r="F400" s="77"/>
      <c r="G400" s="77"/>
      <c r="H400" s="77"/>
      <c r="I400" s="77"/>
      <c r="J400" s="429"/>
      <c r="K400" s="106"/>
      <c r="L400" s="106"/>
      <c r="M400" s="106"/>
      <c r="N400" s="106"/>
      <c r="O400" s="106"/>
      <c r="P400" s="106"/>
      <c r="Q400" s="106"/>
      <c r="R400" s="106"/>
      <c r="S400" s="106"/>
      <c r="T400" s="106"/>
      <c r="U400" s="106"/>
      <c r="V400" s="106"/>
      <c r="W400" s="106"/>
    </row>
    <row r="401" spans="1:23">
      <c r="A401" s="77"/>
      <c r="B401" s="77"/>
      <c r="C401" s="77"/>
      <c r="D401" s="106"/>
      <c r="E401" s="106"/>
      <c r="F401" s="77"/>
      <c r="G401" s="77"/>
      <c r="H401" s="77"/>
      <c r="I401" s="77"/>
      <c r="J401" s="429"/>
      <c r="K401" s="106"/>
      <c r="L401" s="106"/>
      <c r="M401" s="106"/>
      <c r="N401" s="106"/>
      <c r="O401" s="106"/>
      <c r="P401" s="106"/>
      <c r="Q401" s="106"/>
      <c r="R401" s="106"/>
      <c r="S401" s="106"/>
      <c r="T401" s="106"/>
      <c r="U401" s="106"/>
      <c r="V401" s="106"/>
      <c r="W401" s="106"/>
    </row>
    <row r="402" spans="1:23">
      <c r="A402" s="77"/>
      <c r="B402" s="77"/>
      <c r="C402" s="77"/>
      <c r="D402" s="106"/>
      <c r="E402" s="106"/>
      <c r="F402" s="77"/>
      <c r="G402" s="77"/>
      <c r="H402" s="77"/>
      <c r="I402" s="77"/>
      <c r="J402" s="429"/>
      <c r="K402" s="106"/>
      <c r="L402" s="106"/>
      <c r="M402" s="106"/>
      <c r="N402" s="106"/>
      <c r="O402" s="106"/>
      <c r="P402" s="106"/>
      <c r="Q402" s="106"/>
      <c r="R402" s="106"/>
      <c r="S402" s="106"/>
      <c r="T402" s="106"/>
      <c r="U402" s="106"/>
      <c r="V402" s="106"/>
      <c r="W402" s="106"/>
    </row>
    <row r="403" spans="1:23">
      <c r="A403" s="77"/>
      <c r="B403" s="77"/>
      <c r="C403" s="77"/>
      <c r="D403" s="106"/>
      <c r="E403" s="106"/>
      <c r="F403" s="77"/>
      <c r="G403" s="77"/>
      <c r="H403" s="77"/>
      <c r="I403" s="77"/>
      <c r="J403" s="429"/>
      <c r="K403" s="106"/>
      <c r="L403" s="106"/>
      <c r="M403" s="106"/>
      <c r="N403" s="106"/>
      <c r="O403" s="106"/>
      <c r="P403" s="106"/>
      <c r="Q403" s="106"/>
      <c r="R403" s="106"/>
      <c r="S403" s="106"/>
      <c r="T403" s="106"/>
      <c r="U403" s="106"/>
      <c r="V403" s="106"/>
      <c r="W403" s="106"/>
    </row>
    <row r="404" spans="1:23">
      <c r="A404" s="77"/>
      <c r="B404" s="77"/>
      <c r="C404" s="77"/>
      <c r="D404" s="106"/>
      <c r="E404" s="106"/>
      <c r="F404" s="77"/>
      <c r="G404" s="77"/>
      <c r="H404" s="77"/>
      <c r="I404" s="77"/>
      <c r="J404" s="429"/>
      <c r="K404" s="106"/>
      <c r="L404" s="106"/>
      <c r="M404" s="106"/>
      <c r="N404" s="106"/>
      <c r="O404" s="106"/>
      <c r="P404" s="106"/>
      <c r="Q404" s="106"/>
      <c r="R404" s="106"/>
      <c r="S404" s="106"/>
      <c r="T404" s="106"/>
      <c r="U404" s="106"/>
      <c r="V404" s="106"/>
      <c r="W404" s="106"/>
    </row>
    <row r="405" spans="1:23">
      <c r="A405" s="77"/>
      <c r="B405" s="77"/>
      <c r="C405" s="77"/>
      <c r="D405" s="106"/>
      <c r="E405" s="106"/>
      <c r="F405" s="77"/>
      <c r="G405" s="77"/>
      <c r="H405" s="77"/>
      <c r="I405" s="77"/>
      <c r="J405" s="429"/>
      <c r="K405" s="106"/>
      <c r="L405" s="106"/>
      <c r="M405" s="106"/>
      <c r="N405" s="106"/>
      <c r="O405" s="106"/>
      <c r="P405" s="106"/>
      <c r="Q405" s="106"/>
      <c r="R405" s="106"/>
      <c r="S405" s="106"/>
      <c r="T405" s="106"/>
      <c r="U405" s="106"/>
      <c r="V405" s="106"/>
      <c r="W405" s="106"/>
    </row>
    <row r="406" spans="1:23">
      <c r="A406" s="77"/>
      <c r="B406" s="77"/>
      <c r="C406" s="77"/>
      <c r="D406" s="106"/>
      <c r="E406" s="106"/>
      <c r="F406" s="77"/>
      <c r="G406" s="77"/>
      <c r="H406" s="77"/>
      <c r="I406" s="77"/>
      <c r="J406" s="429"/>
      <c r="K406" s="106"/>
      <c r="L406" s="106"/>
      <c r="M406" s="106"/>
      <c r="N406" s="106"/>
      <c r="O406" s="106"/>
      <c r="P406" s="106"/>
      <c r="Q406" s="106"/>
      <c r="R406" s="106"/>
      <c r="S406" s="106"/>
      <c r="T406" s="106"/>
      <c r="U406" s="106"/>
      <c r="V406" s="106"/>
      <c r="W406" s="106"/>
    </row>
    <row r="407" spans="1:23">
      <c r="A407" s="77"/>
      <c r="B407" s="77"/>
      <c r="C407" s="77"/>
      <c r="D407" s="106"/>
      <c r="E407" s="106"/>
      <c r="F407" s="77"/>
      <c r="G407" s="77"/>
      <c r="H407" s="77"/>
      <c r="I407" s="77"/>
      <c r="J407" s="429"/>
      <c r="K407" s="106"/>
      <c r="L407" s="106"/>
      <c r="M407" s="106"/>
      <c r="N407" s="106"/>
      <c r="O407" s="106"/>
      <c r="P407" s="106"/>
      <c r="Q407" s="106"/>
      <c r="R407" s="106"/>
      <c r="S407" s="106"/>
      <c r="T407" s="106"/>
      <c r="U407" s="106"/>
      <c r="V407" s="106"/>
      <c r="W407" s="106"/>
    </row>
    <row r="408" spans="1:23">
      <c r="A408" s="77"/>
      <c r="B408" s="77"/>
      <c r="C408" s="77"/>
      <c r="D408" s="106"/>
      <c r="E408" s="106"/>
      <c r="F408" s="77"/>
      <c r="G408" s="77"/>
      <c r="H408" s="77"/>
      <c r="I408" s="77"/>
      <c r="J408" s="429"/>
      <c r="K408" s="106"/>
      <c r="L408" s="106"/>
      <c r="M408" s="106"/>
      <c r="N408" s="106"/>
      <c r="O408" s="106"/>
      <c r="P408" s="106"/>
      <c r="Q408" s="106"/>
      <c r="R408" s="106"/>
      <c r="S408" s="106"/>
      <c r="T408" s="106"/>
      <c r="U408" s="106"/>
      <c r="V408" s="106"/>
      <c r="W408" s="106"/>
    </row>
    <row r="409" spans="1:23">
      <c r="A409" s="77"/>
      <c r="B409" s="77"/>
      <c r="C409" s="77"/>
      <c r="D409" s="106"/>
      <c r="E409" s="106"/>
      <c r="F409" s="77"/>
      <c r="G409" s="77"/>
      <c r="H409" s="77"/>
      <c r="I409" s="77"/>
      <c r="J409" s="429"/>
      <c r="K409" s="106"/>
      <c r="L409" s="106"/>
      <c r="M409" s="106"/>
      <c r="N409" s="106"/>
      <c r="O409" s="106"/>
      <c r="P409" s="106"/>
      <c r="Q409" s="106"/>
      <c r="R409" s="106"/>
      <c r="S409" s="106"/>
      <c r="T409" s="106"/>
      <c r="U409" s="106"/>
      <c r="V409" s="106"/>
      <c r="W409" s="106"/>
    </row>
    <row r="410" spans="1:23">
      <c r="A410" s="77"/>
      <c r="B410" s="77"/>
      <c r="C410" s="77"/>
      <c r="D410" s="106"/>
      <c r="E410" s="106"/>
      <c r="F410" s="77"/>
      <c r="G410" s="77"/>
      <c r="H410" s="77"/>
      <c r="I410" s="77"/>
      <c r="J410" s="429"/>
      <c r="K410" s="106"/>
      <c r="L410" s="106"/>
      <c r="M410" s="106"/>
      <c r="N410" s="106"/>
      <c r="O410" s="106"/>
      <c r="P410" s="106"/>
      <c r="Q410" s="106"/>
      <c r="R410" s="106"/>
      <c r="S410" s="106"/>
      <c r="T410" s="106"/>
      <c r="U410" s="106"/>
      <c r="V410" s="106"/>
      <c r="W410" s="106"/>
    </row>
    <row r="411" spans="1:23">
      <c r="A411" s="77"/>
      <c r="B411" s="77"/>
      <c r="C411" s="77"/>
      <c r="D411" s="106"/>
      <c r="E411" s="106"/>
      <c r="F411" s="77"/>
      <c r="G411" s="77"/>
      <c r="H411" s="77"/>
      <c r="I411" s="77"/>
      <c r="J411" s="429"/>
      <c r="K411" s="106"/>
      <c r="L411" s="106"/>
      <c r="M411" s="106"/>
      <c r="N411" s="106"/>
      <c r="O411" s="106"/>
      <c r="P411" s="106"/>
      <c r="Q411" s="106"/>
      <c r="R411" s="106"/>
      <c r="S411" s="106"/>
      <c r="T411" s="106"/>
      <c r="U411" s="106"/>
      <c r="V411" s="106"/>
      <c r="W411" s="106"/>
    </row>
    <row r="412" spans="1:23">
      <c r="A412" s="77"/>
      <c r="B412" s="77"/>
      <c r="C412" s="77"/>
      <c r="D412" s="106"/>
      <c r="E412" s="106"/>
      <c r="F412" s="77"/>
      <c r="G412" s="77"/>
      <c r="H412" s="77"/>
      <c r="I412" s="77"/>
      <c r="J412" s="429"/>
      <c r="K412" s="106"/>
      <c r="L412" s="106"/>
      <c r="M412" s="106"/>
      <c r="N412" s="106"/>
      <c r="O412" s="106"/>
      <c r="P412" s="106"/>
      <c r="Q412" s="106"/>
      <c r="R412" s="106"/>
      <c r="S412" s="106"/>
      <c r="T412" s="106"/>
      <c r="U412" s="106"/>
      <c r="V412" s="106"/>
      <c r="W412" s="106"/>
    </row>
    <row r="413" spans="1:23">
      <c r="A413" s="77"/>
      <c r="B413" s="77"/>
      <c r="C413" s="77"/>
      <c r="D413" s="106"/>
      <c r="E413" s="106"/>
      <c r="F413" s="77"/>
      <c r="G413" s="77"/>
      <c r="H413" s="77"/>
      <c r="I413" s="77"/>
      <c r="J413" s="429"/>
      <c r="K413" s="106"/>
      <c r="L413" s="106"/>
      <c r="M413" s="106"/>
      <c r="N413" s="106"/>
      <c r="O413" s="106"/>
      <c r="P413" s="106"/>
      <c r="Q413" s="106"/>
      <c r="R413" s="106"/>
      <c r="S413" s="106"/>
      <c r="T413" s="106"/>
      <c r="U413" s="106"/>
      <c r="V413" s="106"/>
      <c r="W413" s="106"/>
    </row>
    <row r="414" spans="1:23">
      <c r="A414" s="77"/>
      <c r="B414" s="77"/>
      <c r="C414" s="77"/>
      <c r="D414" s="106"/>
      <c r="E414" s="106"/>
      <c r="F414" s="77"/>
      <c r="G414" s="77"/>
      <c r="H414" s="77"/>
      <c r="I414" s="77"/>
      <c r="J414" s="429"/>
      <c r="K414" s="106"/>
      <c r="L414" s="106"/>
      <c r="M414" s="106"/>
      <c r="N414" s="106"/>
      <c r="O414" s="106"/>
      <c r="P414" s="106"/>
      <c r="Q414" s="106"/>
      <c r="R414" s="106"/>
      <c r="S414" s="106"/>
      <c r="T414" s="106"/>
      <c r="U414" s="106"/>
      <c r="V414" s="106"/>
      <c r="W414" s="106"/>
    </row>
    <row r="415" spans="1:23">
      <c r="A415" s="77"/>
      <c r="B415" s="77"/>
      <c r="C415" s="77"/>
      <c r="D415" s="106"/>
      <c r="E415" s="106"/>
      <c r="F415" s="77"/>
      <c r="G415" s="77"/>
      <c r="H415" s="77"/>
      <c r="I415" s="77"/>
      <c r="J415" s="429"/>
      <c r="K415" s="106"/>
      <c r="L415" s="106"/>
      <c r="M415" s="106"/>
      <c r="N415" s="106"/>
      <c r="O415" s="106"/>
      <c r="P415" s="106"/>
      <c r="Q415" s="106"/>
      <c r="R415" s="106"/>
      <c r="S415" s="106"/>
      <c r="T415" s="106"/>
      <c r="U415" s="106"/>
      <c r="V415" s="106"/>
      <c r="W415" s="106"/>
    </row>
    <row r="416" spans="1:23">
      <c r="A416" s="77"/>
      <c r="B416" s="77"/>
      <c r="C416" s="77"/>
      <c r="D416" s="106"/>
      <c r="E416" s="106"/>
      <c r="F416" s="77"/>
      <c r="G416" s="77"/>
      <c r="H416" s="77"/>
      <c r="I416" s="77"/>
      <c r="J416" s="429"/>
      <c r="K416" s="106"/>
      <c r="L416" s="106"/>
      <c r="M416" s="106"/>
      <c r="N416" s="106"/>
      <c r="O416" s="106"/>
      <c r="P416" s="106"/>
      <c r="Q416" s="106"/>
      <c r="R416" s="106"/>
      <c r="S416" s="106"/>
      <c r="T416" s="106"/>
      <c r="U416" s="106"/>
      <c r="V416" s="106"/>
      <c r="W416" s="106"/>
    </row>
    <row r="417" spans="1:23">
      <c r="A417" s="77"/>
      <c r="B417" s="77"/>
      <c r="C417" s="77"/>
      <c r="D417" s="106"/>
      <c r="E417" s="106"/>
      <c r="F417" s="77"/>
      <c r="G417" s="77"/>
      <c r="H417" s="77"/>
      <c r="I417" s="77"/>
      <c r="J417" s="429"/>
      <c r="K417" s="106"/>
      <c r="L417" s="106"/>
      <c r="M417" s="106"/>
      <c r="N417" s="106"/>
      <c r="O417" s="106"/>
      <c r="P417" s="106"/>
      <c r="Q417" s="106"/>
      <c r="R417" s="106"/>
      <c r="S417" s="106"/>
      <c r="T417" s="106"/>
      <c r="U417" s="106"/>
      <c r="V417" s="106"/>
      <c r="W417" s="106"/>
    </row>
    <row r="418" spans="1:23">
      <c r="A418" s="77"/>
      <c r="B418" s="77"/>
      <c r="C418" s="77"/>
      <c r="D418" s="106"/>
      <c r="E418" s="106"/>
      <c r="F418" s="77"/>
      <c r="G418" s="77"/>
      <c r="H418" s="77"/>
      <c r="I418" s="77"/>
      <c r="J418" s="429"/>
      <c r="K418" s="106"/>
      <c r="L418" s="106"/>
      <c r="M418" s="106"/>
      <c r="N418" s="106"/>
      <c r="O418" s="106"/>
      <c r="P418" s="106"/>
      <c r="Q418" s="106"/>
      <c r="R418" s="106"/>
      <c r="S418" s="106"/>
      <c r="T418" s="106"/>
      <c r="U418" s="106"/>
      <c r="V418" s="106"/>
      <c r="W418" s="106"/>
    </row>
    <row r="419" spans="1:23">
      <c r="A419" s="77"/>
      <c r="B419" s="77"/>
      <c r="C419" s="77"/>
      <c r="D419" s="106"/>
      <c r="E419" s="106"/>
      <c r="F419" s="77"/>
      <c r="G419" s="77"/>
      <c r="H419" s="77"/>
      <c r="I419" s="77"/>
      <c r="J419" s="429"/>
      <c r="K419" s="106"/>
      <c r="L419" s="106"/>
      <c r="M419" s="106"/>
      <c r="N419" s="106"/>
      <c r="O419" s="106"/>
      <c r="P419" s="106"/>
      <c r="Q419" s="106"/>
      <c r="R419" s="106"/>
      <c r="S419" s="106"/>
      <c r="T419" s="106"/>
      <c r="U419" s="106"/>
      <c r="V419" s="106"/>
      <c r="W419" s="106"/>
    </row>
    <row r="420" spans="1:23">
      <c r="A420" s="77"/>
      <c r="B420" s="77"/>
      <c r="C420" s="77"/>
      <c r="D420" s="106"/>
      <c r="E420" s="106"/>
      <c r="F420" s="77"/>
      <c r="G420" s="77"/>
      <c r="H420" s="77"/>
      <c r="I420" s="77"/>
      <c r="J420" s="429"/>
      <c r="K420" s="106"/>
      <c r="L420" s="106"/>
      <c r="M420" s="106"/>
      <c r="N420" s="106"/>
      <c r="O420" s="106"/>
      <c r="P420" s="106"/>
      <c r="Q420" s="106"/>
      <c r="R420" s="106"/>
      <c r="S420" s="106"/>
      <c r="T420" s="106"/>
      <c r="U420" s="106"/>
      <c r="V420" s="106"/>
      <c r="W420" s="106"/>
    </row>
    <row r="421" spans="1:23">
      <c r="A421" s="77"/>
      <c r="B421" s="77"/>
      <c r="C421" s="77"/>
      <c r="D421" s="106"/>
      <c r="E421" s="106"/>
      <c r="F421" s="77"/>
      <c r="G421" s="77"/>
      <c r="H421" s="77"/>
      <c r="I421" s="77"/>
      <c r="J421" s="429"/>
      <c r="K421" s="106"/>
      <c r="L421" s="106"/>
      <c r="M421" s="106"/>
      <c r="N421" s="106"/>
      <c r="O421" s="106"/>
      <c r="P421" s="106"/>
      <c r="Q421" s="106"/>
      <c r="R421" s="106"/>
      <c r="S421" s="106"/>
      <c r="T421" s="106"/>
      <c r="U421" s="106"/>
      <c r="V421" s="106"/>
      <c r="W421" s="106"/>
    </row>
    <row r="422" spans="1:23">
      <c r="A422" s="77"/>
      <c r="B422" s="77"/>
      <c r="C422" s="77"/>
      <c r="D422" s="106"/>
      <c r="E422" s="106"/>
      <c r="F422" s="77"/>
      <c r="G422" s="77"/>
      <c r="H422" s="77"/>
      <c r="I422" s="77"/>
      <c r="J422" s="429"/>
      <c r="K422" s="106"/>
      <c r="L422" s="106"/>
      <c r="M422" s="106"/>
      <c r="N422" s="106"/>
      <c r="O422" s="106"/>
      <c r="P422" s="106"/>
      <c r="Q422" s="106"/>
      <c r="R422" s="106"/>
      <c r="S422" s="106"/>
      <c r="T422" s="106"/>
      <c r="U422" s="106"/>
      <c r="V422" s="106"/>
      <c r="W422" s="106"/>
    </row>
    <row r="423" spans="1:23">
      <c r="A423" s="77"/>
      <c r="B423" s="77"/>
      <c r="C423" s="77"/>
      <c r="D423" s="106"/>
      <c r="E423" s="106"/>
      <c r="F423" s="77"/>
      <c r="G423" s="77"/>
      <c r="H423" s="77"/>
      <c r="I423" s="77"/>
      <c r="J423" s="429"/>
      <c r="K423" s="106"/>
      <c r="L423" s="106"/>
      <c r="M423" s="106"/>
      <c r="N423" s="106"/>
      <c r="O423" s="106"/>
      <c r="P423" s="106"/>
      <c r="Q423" s="106"/>
      <c r="R423" s="106"/>
      <c r="S423" s="106"/>
      <c r="T423" s="106"/>
      <c r="U423" s="106"/>
      <c r="V423" s="106"/>
      <c r="W423" s="106"/>
    </row>
    <row r="424" spans="1:23">
      <c r="A424" s="77"/>
      <c r="B424" s="77"/>
      <c r="C424" s="77"/>
      <c r="D424" s="106"/>
      <c r="E424" s="106"/>
      <c r="F424" s="77"/>
      <c r="G424" s="77"/>
      <c r="H424" s="77"/>
      <c r="I424" s="77"/>
      <c r="J424" s="429"/>
      <c r="K424" s="106"/>
      <c r="L424" s="106"/>
      <c r="M424" s="106"/>
      <c r="N424" s="106"/>
      <c r="O424" s="106"/>
      <c r="P424" s="106"/>
      <c r="Q424" s="106"/>
      <c r="R424" s="106"/>
      <c r="S424" s="106"/>
      <c r="T424" s="106"/>
      <c r="U424" s="106"/>
      <c r="V424" s="106"/>
      <c r="W424" s="106"/>
    </row>
    <row r="425" spans="1:23">
      <c r="A425" s="77"/>
      <c r="B425" s="77"/>
      <c r="C425" s="77"/>
      <c r="D425" s="106"/>
      <c r="E425" s="106"/>
      <c r="F425" s="77"/>
      <c r="G425" s="77"/>
      <c r="H425" s="77"/>
      <c r="I425" s="77"/>
      <c r="J425" s="429"/>
      <c r="K425" s="106"/>
      <c r="L425" s="106"/>
      <c r="M425" s="106"/>
      <c r="N425" s="106"/>
      <c r="O425" s="106"/>
      <c r="P425" s="106"/>
      <c r="Q425" s="106"/>
      <c r="R425" s="106"/>
      <c r="S425" s="106"/>
      <c r="T425" s="106"/>
      <c r="U425" s="106"/>
      <c r="V425" s="106"/>
      <c r="W425" s="106"/>
    </row>
    <row r="426" spans="1:23">
      <c r="A426" s="77"/>
      <c r="B426" s="77"/>
      <c r="C426" s="77"/>
      <c r="D426" s="106"/>
      <c r="E426" s="106"/>
      <c r="F426" s="77"/>
      <c r="G426" s="77"/>
      <c r="H426" s="77"/>
      <c r="I426" s="77"/>
      <c r="J426" s="429"/>
      <c r="K426" s="106"/>
      <c r="L426" s="106"/>
      <c r="M426" s="106"/>
      <c r="N426" s="106"/>
      <c r="O426" s="106"/>
      <c r="P426" s="106"/>
      <c r="Q426" s="106"/>
      <c r="R426" s="106"/>
      <c r="S426" s="106"/>
      <c r="T426" s="106"/>
      <c r="U426" s="106"/>
      <c r="V426" s="106"/>
      <c r="W426" s="106"/>
    </row>
    <row r="427" spans="1:23">
      <c r="A427" s="77"/>
      <c r="B427" s="77"/>
      <c r="C427" s="77"/>
      <c r="D427" s="106"/>
      <c r="E427" s="106"/>
      <c r="F427" s="77"/>
      <c r="G427" s="77"/>
      <c r="H427" s="77"/>
      <c r="I427" s="77"/>
      <c r="J427" s="429"/>
      <c r="K427" s="106"/>
      <c r="L427" s="106"/>
      <c r="M427" s="106"/>
      <c r="N427" s="106"/>
      <c r="O427" s="106"/>
      <c r="P427" s="106"/>
      <c r="Q427" s="106"/>
      <c r="R427" s="106"/>
      <c r="S427" s="106"/>
      <c r="T427" s="106"/>
      <c r="U427" s="106"/>
      <c r="V427" s="106"/>
      <c r="W427" s="106"/>
    </row>
    <row r="428" spans="1:23">
      <c r="A428" s="77"/>
      <c r="B428" s="77"/>
      <c r="C428" s="77"/>
      <c r="D428" s="106"/>
      <c r="E428" s="106"/>
      <c r="F428" s="77"/>
      <c r="G428" s="77"/>
      <c r="H428" s="77"/>
      <c r="I428" s="77"/>
      <c r="J428" s="429"/>
      <c r="K428" s="106"/>
      <c r="L428" s="106"/>
      <c r="M428" s="106"/>
      <c r="N428" s="106"/>
      <c r="O428" s="106"/>
      <c r="P428" s="106"/>
      <c r="Q428" s="106"/>
      <c r="R428" s="106"/>
      <c r="S428" s="106"/>
      <c r="T428" s="106"/>
      <c r="U428" s="106"/>
      <c r="V428" s="106"/>
      <c r="W428" s="106"/>
    </row>
    <row r="429" spans="1:23">
      <c r="A429" s="77"/>
      <c r="B429" s="77"/>
      <c r="C429" s="77"/>
      <c r="D429" s="106"/>
      <c r="E429" s="106"/>
      <c r="F429" s="77"/>
      <c r="G429" s="77"/>
      <c r="H429" s="77"/>
      <c r="I429" s="77"/>
      <c r="J429" s="429"/>
      <c r="K429" s="106"/>
      <c r="L429" s="106"/>
      <c r="M429" s="106"/>
      <c r="N429" s="106"/>
      <c r="O429" s="106"/>
      <c r="P429" s="106"/>
      <c r="Q429" s="106"/>
      <c r="R429" s="106"/>
      <c r="S429" s="106"/>
      <c r="T429" s="106"/>
      <c r="U429" s="106"/>
      <c r="V429" s="106"/>
      <c r="W429" s="106"/>
    </row>
    <row r="430" spans="1:23">
      <c r="A430" s="77"/>
      <c r="B430" s="77"/>
      <c r="C430" s="77"/>
      <c r="D430" s="106"/>
      <c r="E430" s="106"/>
      <c r="F430" s="77"/>
      <c r="G430" s="77"/>
      <c r="H430" s="77"/>
      <c r="I430" s="77"/>
      <c r="J430" s="429"/>
      <c r="K430" s="106"/>
      <c r="L430" s="106"/>
      <c r="M430" s="106"/>
      <c r="N430" s="106"/>
      <c r="O430" s="106"/>
      <c r="P430" s="106"/>
      <c r="Q430" s="106"/>
      <c r="R430" s="106"/>
      <c r="S430" s="106"/>
      <c r="T430" s="106"/>
      <c r="U430" s="106"/>
      <c r="V430" s="106"/>
      <c r="W430" s="106"/>
    </row>
    <row r="431" spans="1:23">
      <c r="A431" s="77"/>
      <c r="B431" s="77"/>
      <c r="C431" s="77"/>
      <c r="D431" s="106"/>
      <c r="E431" s="106"/>
      <c r="F431" s="77"/>
      <c r="G431" s="77"/>
      <c r="H431" s="77"/>
      <c r="I431" s="77"/>
      <c r="J431" s="429"/>
      <c r="K431" s="106"/>
      <c r="L431" s="106"/>
      <c r="M431" s="106"/>
      <c r="N431" s="106"/>
      <c r="O431" s="106"/>
      <c r="P431" s="106"/>
      <c r="Q431" s="106"/>
      <c r="R431" s="106"/>
      <c r="S431" s="106"/>
      <c r="T431" s="106"/>
      <c r="U431" s="106"/>
      <c r="V431" s="106"/>
      <c r="W431" s="106"/>
    </row>
    <row r="432" spans="1:23">
      <c r="A432" s="77"/>
      <c r="B432" s="77"/>
      <c r="C432" s="77"/>
      <c r="D432" s="106"/>
      <c r="E432" s="106"/>
      <c r="F432" s="77"/>
      <c r="G432" s="77"/>
      <c r="H432" s="77"/>
      <c r="I432" s="77"/>
      <c r="J432" s="429"/>
      <c r="K432" s="106"/>
      <c r="L432" s="106"/>
      <c r="M432" s="106"/>
      <c r="N432" s="106"/>
      <c r="O432" s="106"/>
      <c r="P432" s="106"/>
      <c r="Q432" s="106"/>
      <c r="R432" s="106"/>
      <c r="S432" s="106"/>
      <c r="T432" s="106"/>
      <c r="U432" s="106"/>
      <c r="V432" s="106"/>
      <c r="W432" s="106"/>
    </row>
    <row r="433" spans="1:23">
      <c r="A433" s="77"/>
      <c r="B433" s="77"/>
      <c r="C433" s="77"/>
      <c r="D433" s="106"/>
      <c r="E433" s="106"/>
      <c r="F433" s="77"/>
      <c r="G433" s="77"/>
      <c r="H433" s="77"/>
      <c r="I433" s="77"/>
      <c r="J433" s="429"/>
      <c r="K433" s="106"/>
      <c r="L433" s="106"/>
      <c r="M433" s="106"/>
      <c r="N433" s="106"/>
      <c r="O433" s="106"/>
      <c r="P433" s="106"/>
      <c r="Q433" s="106"/>
      <c r="R433" s="106"/>
      <c r="S433" s="106"/>
      <c r="T433" s="106"/>
      <c r="U433" s="106"/>
      <c r="V433" s="106"/>
      <c r="W433" s="106"/>
    </row>
    <row r="434" spans="1:23">
      <c r="A434" s="77"/>
      <c r="B434" s="77"/>
      <c r="C434" s="77"/>
      <c r="D434" s="106"/>
      <c r="E434" s="106"/>
      <c r="F434" s="77"/>
      <c r="G434" s="77"/>
      <c r="H434" s="77"/>
      <c r="I434" s="77"/>
      <c r="J434" s="429"/>
      <c r="K434" s="106"/>
      <c r="L434" s="106"/>
      <c r="M434" s="106"/>
      <c r="N434" s="106"/>
      <c r="O434" s="106"/>
      <c r="P434" s="106"/>
      <c r="Q434" s="106"/>
      <c r="R434" s="106"/>
      <c r="S434" s="106"/>
      <c r="T434" s="106"/>
      <c r="U434" s="106"/>
      <c r="V434" s="106"/>
      <c r="W434" s="106"/>
    </row>
    <row r="435" spans="1:23">
      <c r="A435" s="77"/>
      <c r="B435" s="77"/>
      <c r="C435" s="77"/>
      <c r="D435" s="106"/>
      <c r="E435" s="106"/>
      <c r="F435" s="77"/>
      <c r="G435" s="77"/>
      <c r="H435" s="77"/>
      <c r="I435" s="77"/>
      <c r="J435" s="429"/>
      <c r="K435" s="106"/>
      <c r="L435" s="106"/>
      <c r="M435" s="106"/>
      <c r="N435" s="106"/>
      <c r="O435" s="106"/>
      <c r="P435" s="106"/>
      <c r="Q435" s="106"/>
      <c r="R435" s="106"/>
      <c r="S435" s="106"/>
      <c r="T435" s="106"/>
      <c r="U435" s="106"/>
      <c r="V435" s="106"/>
      <c r="W435" s="106"/>
    </row>
    <row r="436" spans="1:23">
      <c r="A436" s="77"/>
      <c r="B436" s="77"/>
      <c r="C436" s="77"/>
      <c r="D436" s="106"/>
      <c r="E436" s="106"/>
      <c r="F436" s="77"/>
      <c r="G436" s="77"/>
      <c r="H436" s="77"/>
      <c r="I436" s="77"/>
      <c r="J436" s="429"/>
      <c r="K436" s="106"/>
      <c r="L436" s="106"/>
      <c r="M436" s="106"/>
      <c r="N436" s="106"/>
      <c r="O436" s="106"/>
      <c r="P436" s="106"/>
      <c r="Q436" s="106"/>
      <c r="R436" s="106"/>
      <c r="S436" s="106"/>
      <c r="T436" s="106"/>
      <c r="U436" s="106"/>
      <c r="V436" s="106"/>
      <c r="W436" s="106"/>
    </row>
    <row r="437" spans="1:23">
      <c r="A437" s="77"/>
      <c r="B437" s="77"/>
      <c r="C437" s="77"/>
      <c r="D437" s="106"/>
      <c r="E437" s="106"/>
      <c r="F437" s="77"/>
      <c r="G437" s="77"/>
      <c r="H437" s="77"/>
      <c r="I437" s="77"/>
      <c r="J437" s="429"/>
      <c r="K437" s="106"/>
      <c r="L437" s="106"/>
      <c r="M437" s="106"/>
      <c r="N437" s="106"/>
      <c r="O437" s="106"/>
      <c r="P437" s="106"/>
      <c r="Q437" s="106"/>
      <c r="R437" s="106"/>
      <c r="S437" s="106"/>
      <c r="T437" s="106"/>
      <c r="U437" s="106"/>
      <c r="V437" s="106"/>
      <c r="W437" s="106"/>
    </row>
    <row r="438" spans="1:23">
      <c r="A438" s="77"/>
      <c r="B438" s="77"/>
      <c r="C438" s="77"/>
      <c r="D438" s="106"/>
      <c r="E438" s="106"/>
      <c r="F438" s="77"/>
      <c r="G438" s="77"/>
      <c r="H438" s="77"/>
      <c r="I438" s="77"/>
      <c r="J438" s="429"/>
      <c r="K438" s="106"/>
      <c r="L438" s="106"/>
      <c r="M438" s="106"/>
      <c r="N438" s="106"/>
      <c r="O438" s="106"/>
      <c r="P438" s="106"/>
      <c r="Q438" s="106"/>
      <c r="R438" s="106"/>
      <c r="S438" s="106"/>
      <c r="T438" s="106"/>
      <c r="U438" s="106"/>
      <c r="V438" s="106"/>
      <c r="W438" s="106"/>
    </row>
    <row r="439" spans="1:23">
      <c r="A439" s="77"/>
      <c r="B439" s="77"/>
      <c r="C439" s="77"/>
      <c r="D439" s="106"/>
      <c r="E439" s="106"/>
      <c r="F439" s="77"/>
      <c r="G439" s="77"/>
      <c r="H439" s="77"/>
      <c r="I439" s="77"/>
      <c r="J439" s="429"/>
      <c r="K439" s="106"/>
      <c r="L439" s="106"/>
      <c r="M439" s="106"/>
      <c r="N439" s="106"/>
      <c r="O439" s="106"/>
      <c r="P439" s="106"/>
      <c r="Q439" s="106"/>
      <c r="R439" s="106"/>
      <c r="S439" s="106"/>
      <c r="T439" s="106"/>
      <c r="U439" s="106"/>
      <c r="V439" s="106"/>
      <c r="W439" s="106"/>
    </row>
    <row r="440" spans="1:23">
      <c r="A440" s="77"/>
      <c r="B440" s="77"/>
      <c r="C440" s="77"/>
      <c r="D440" s="106"/>
      <c r="E440" s="106"/>
      <c r="F440" s="77"/>
      <c r="G440" s="77"/>
      <c r="H440" s="77"/>
      <c r="I440" s="77"/>
      <c r="J440" s="429"/>
      <c r="K440" s="106"/>
      <c r="L440" s="106"/>
      <c r="M440" s="106"/>
      <c r="N440" s="106"/>
      <c r="O440" s="106"/>
      <c r="P440" s="106"/>
      <c r="Q440" s="106"/>
      <c r="R440" s="106"/>
      <c r="S440" s="106"/>
      <c r="T440" s="106"/>
      <c r="U440" s="106"/>
      <c r="V440" s="106"/>
      <c r="W440" s="106"/>
    </row>
    <row r="441" spans="1:23">
      <c r="A441" s="77"/>
      <c r="B441" s="77"/>
      <c r="C441" s="77"/>
      <c r="D441" s="106"/>
      <c r="E441" s="106"/>
      <c r="F441" s="77"/>
      <c r="G441" s="77"/>
      <c r="H441" s="77"/>
      <c r="I441" s="77"/>
      <c r="J441" s="429"/>
      <c r="K441" s="106"/>
      <c r="L441" s="106"/>
      <c r="M441" s="106"/>
      <c r="N441" s="106"/>
      <c r="O441" s="106"/>
      <c r="P441" s="106"/>
      <c r="Q441" s="106"/>
      <c r="R441" s="106"/>
      <c r="S441" s="106"/>
      <c r="T441" s="106"/>
      <c r="U441" s="106"/>
      <c r="V441" s="106"/>
      <c r="W441" s="106"/>
    </row>
    <row r="442" spans="1:23">
      <c r="A442" s="77"/>
      <c r="B442" s="77"/>
      <c r="C442" s="77"/>
      <c r="D442" s="106"/>
      <c r="E442" s="106"/>
      <c r="F442" s="77"/>
      <c r="G442" s="77"/>
      <c r="H442" s="77"/>
      <c r="I442" s="77"/>
      <c r="J442" s="429"/>
      <c r="K442" s="106"/>
      <c r="L442" s="106"/>
      <c r="M442" s="106"/>
      <c r="N442" s="106"/>
      <c r="O442" s="106"/>
      <c r="P442" s="106"/>
      <c r="Q442" s="106"/>
      <c r="R442" s="106"/>
      <c r="S442" s="106"/>
      <c r="T442" s="106"/>
      <c r="U442" s="106"/>
      <c r="V442" s="106"/>
      <c r="W442" s="106"/>
    </row>
    <row r="443" spans="1:23">
      <c r="A443" s="77"/>
      <c r="B443" s="77"/>
      <c r="C443" s="77"/>
      <c r="D443" s="106"/>
      <c r="E443" s="106"/>
      <c r="F443" s="77"/>
      <c r="G443" s="77"/>
      <c r="H443" s="77"/>
      <c r="I443" s="77"/>
      <c r="J443" s="429"/>
      <c r="K443" s="106"/>
      <c r="L443" s="106"/>
      <c r="M443" s="106"/>
      <c r="N443" s="106"/>
      <c r="O443" s="106"/>
      <c r="P443" s="106"/>
      <c r="Q443" s="106"/>
      <c r="R443" s="106"/>
      <c r="S443" s="106"/>
      <c r="T443" s="106"/>
      <c r="U443" s="106"/>
      <c r="V443" s="106"/>
      <c r="W443" s="106"/>
    </row>
    <row r="444" spans="1:23">
      <c r="A444" s="77"/>
      <c r="B444" s="77"/>
      <c r="C444" s="77"/>
      <c r="D444" s="106"/>
      <c r="E444" s="106"/>
      <c r="F444" s="77"/>
      <c r="G444" s="77"/>
      <c r="H444" s="77"/>
      <c r="I444" s="77"/>
      <c r="J444" s="429"/>
      <c r="K444" s="106"/>
      <c r="L444" s="106"/>
      <c r="M444" s="106"/>
      <c r="N444" s="106"/>
      <c r="O444" s="106"/>
      <c r="P444" s="106"/>
      <c r="Q444" s="106"/>
      <c r="R444" s="106"/>
      <c r="S444" s="106"/>
      <c r="T444" s="106"/>
      <c r="U444" s="106"/>
      <c r="V444" s="106"/>
      <c r="W444" s="106"/>
    </row>
    <row r="445" spans="1:23">
      <c r="A445" s="77"/>
      <c r="B445" s="77"/>
      <c r="C445" s="77"/>
      <c r="D445" s="106"/>
      <c r="E445" s="106"/>
      <c r="F445" s="77"/>
      <c r="G445" s="77"/>
      <c r="H445" s="77"/>
      <c r="I445" s="77"/>
      <c r="J445" s="429"/>
      <c r="K445" s="106"/>
      <c r="L445" s="106"/>
      <c r="M445" s="106"/>
      <c r="N445" s="106"/>
      <c r="O445" s="106"/>
      <c r="P445" s="106"/>
      <c r="Q445" s="106"/>
      <c r="R445" s="106"/>
      <c r="S445" s="106"/>
      <c r="T445" s="106"/>
      <c r="U445" s="106"/>
      <c r="V445" s="106"/>
      <c r="W445" s="106"/>
    </row>
    <row r="446" spans="1:23">
      <c r="A446" s="77"/>
      <c r="B446" s="77"/>
      <c r="C446" s="77"/>
      <c r="D446" s="106"/>
      <c r="E446" s="106"/>
      <c r="F446" s="77"/>
      <c r="G446" s="77"/>
      <c r="H446" s="77"/>
      <c r="I446" s="77"/>
      <c r="J446" s="429"/>
      <c r="K446" s="106"/>
      <c r="L446" s="106"/>
      <c r="M446" s="106"/>
      <c r="N446" s="106"/>
      <c r="O446" s="106"/>
      <c r="P446" s="106"/>
      <c r="Q446" s="106"/>
      <c r="R446" s="106"/>
      <c r="S446" s="106"/>
      <c r="T446" s="106"/>
      <c r="U446" s="106"/>
      <c r="V446" s="106"/>
      <c r="W446" s="106"/>
    </row>
    <row r="447" spans="1:23">
      <c r="A447" s="77"/>
      <c r="B447" s="77"/>
      <c r="C447" s="77"/>
      <c r="D447" s="106"/>
      <c r="E447" s="106"/>
      <c r="F447" s="77"/>
      <c r="G447" s="77"/>
      <c r="H447" s="77"/>
      <c r="I447" s="77"/>
      <c r="J447" s="429"/>
      <c r="K447" s="106"/>
      <c r="L447" s="106"/>
      <c r="M447" s="106"/>
      <c r="N447" s="106"/>
      <c r="O447" s="106"/>
      <c r="P447" s="106"/>
      <c r="Q447" s="106"/>
      <c r="R447" s="106"/>
      <c r="S447" s="106"/>
      <c r="T447" s="106"/>
      <c r="U447" s="106"/>
      <c r="V447" s="106"/>
      <c r="W447" s="106"/>
    </row>
    <row r="448" spans="1:23">
      <c r="A448" s="77"/>
      <c r="B448" s="77"/>
      <c r="C448" s="77"/>
      <c r="D448" s="106"/>
      <c r="E448" s="106"/>
      <c r="F448" s="77"/>
      <c r="G448" s="77"/>
      <c r="H448" s="77"/>
      <c r="I448" s="77"/>
      <c r="J448" s="429"/>
      <c r="K448" s="106"/>
      <c r="L448" s="106"/>
      <c r="M448" s="106"/>
      <c r="N448" s="106"/>
      <c r="O448" s="106"/>
      <c r="P448" s="106"/>
      <c r="Q448" s="106"/>
      <c r="R448" s="106"/>
      <c r="S448" s="106"/>
      <c r="T448" s="106"/>
      <c r="U448" s="106"/>
      <c r="V448" s="106"/>
      <c r="W448" s="106"/>
    </row>
    <row r="449" spans="1:23">
      <c r="A449" s="77"/>
      <c r="B449" s="77"/>
      <c r="C449" s="77"/>
      <c r="D449" s="106"/>
      <c r="E449" s="106"/>
      <c r="F449" s="77"/>
      <c r="G449" s="77"/>
      <c r="H449" s="77"/>
      <c r="I449" s="77"/>
      <c r="J449" s="429"/>
      <c r="K449" s="106"/>
      <c r="L449" s="106"/>
      <c r="M449" s="106"/>
      <c r="N449" s="106"/>
      <c r="O449" s="106"/>
      <c r="P449" s="106"/>
      <c r="Q449" s="106"/>
      <c r="R449" s="106"/>
      <c r="S449" s="106"/>
      <c r="T449" s="106"/>
      <c r="U449" s="106"/>
      <c r="V449" s="106"/>
      <c r="W449" s="106"/>
    </row>
    <row r="450" spans="1:23">
      <c r="A450" s="77"/>
      <c r="B450" s="77"/>
      <c r="C450" s="77"/>
      <c r="D450" s="106"/>
      <c r="E450" s="106"/>
      <c r="F450" s="77"/>
      <c r="G450" s="77"/>
      <c r="H450" s="77"/>
      <c r="I450" s="77"/>
      <c r="J450" s="429"/>
      <c r="K450" s="106"/>
      <c r="L450" s="106"/>
      <c r="M450" s="106"/>
      <c r="N450" s="106"/>
      <c r="O450" s="106"/>
      <c r="P450" s="106"/>
      <c r="Q450" s="106"/>
      <c r="R450" s="106"/>
      <c r="S450" s="106"/>
      <c r="T450" s="106"/>
      <c r="U450" s="106"/>
      <c r="V450" s="106"/>
      <c r="W450" s="106"/>
    </row>
    <row r="451" spans="1:23">
      <c r="A451" s="77"/>
      <c r="B451" s="77"/>
      <c r="C451" s="77"/>
      <c r="D451" s="106"/>
      <c r="E451" s="106"/>
      <c r="F451" s="77"/>
      <c r="G451" s="77"/>
      <c r="H451" s="77"/>
      <c r="I451" s="77"/>
      <c r="J451" s="429"/>
      <c r="K451" s="106"/>
      <c r="L451" s="106"/>
      <c r="M451" s="106"/>
      <c r="N451" s="106"/>
      <c r="O451" s="106"/>
      <c r="P451" s="106"/>
      <c r="Q451" s="106"/>
      <c r="R451" s="106"/>
      <c r="S451" s="106"/>
      <c r="T451" s="106"/>
      <c r="U451" s="106"/>
      <c r="V451" s="106"/>
      <c r="W451" s="106"/>
    </row>
    <row r="452" spans="1:23">
      <c r="A452" s="77"/>
      <c r="B452" s="77"/>
      <c r="C452" s="77"/>
      <c r="D452" s="106"/>
      <c r="E452" s="106"/>
      <c r="F452" s="77"/>
      <c r="G452" s="77"/>
      <c r="H452" s="77"/>
      <c r="I452" s="77"/>
      <c r="J452" s="429"/>
      <c r="K452" s="106"/>
      <c r="L452" s="106"/>
      <c r="M452" s="106"/>
      <c r="N452" s="106"/>
      <c r="O452" s="106"/>
      <c r="P452" s="106"/>
      <c r="Q452" s="106"/>
      <c r="R452" s="106"/>
      <c r="S452" s="106"/>
      <c r="T452" s="106"/>
      <c r="U452" s="106"/>
      <c r="V452" s="106"/>
      <c r="W452" s="106"/>
    </row>
    <row r="453" spans="1:23">
      <c r="A453" s="77"/>
      <c r="B453" s="77"/>
      <c r="C453" s="77"/>
      <c r="D453" s="106"/>
      <c r="E453" s="106"/>
      <c r="F453" s="77"/>
      <c r="G453" s="77"/>
      <c r="H453" s="77"/>
      <c r="I453" s="77"/>
      <c r="J453" s="429"/>
      <c r="K453" s="106"/>
      <c r="L453" s="106"/>
      <c r="M453" s="106"/>
      <c r="N453" s="106"/>
      <c r="O453" s="106"/>
      <c r="P453" s="106"/>
      <c r="Q453" s="106"/>
      <c r="R453" s="106"/>
      <c r="S453" s="106"/>
      <c r="T453" s="106"/>
      <c r="U453" s="106"/>
      <c r="V453" s="106"/>
      <c r="W453" s="106"/>
    </row>
    <row r="454" spans="1:23">
      <c r="A454" s="77"/>
      <c r="B454" s="77"/>
      <c r="C454" s="77"/>
      <c r="D454" s="106"/>
      <c r="E454" s="106"/>
      <c r="F454" s="77"/>
      <c r="G454" s="77"/>
      <c r="H454" s="77"/>
      <c r="I454" s="77"/>
      <c r="J454" s="429"/>
      <c r="K454" s="106"/>
      <c r="L454" s="106"/>
      <c r="M454" s="106"/>
      <c r="N454" s="106"/>
      <c r="O454" s="106"/>
      <c r="P454" s="106"/>
      <c r="Q454" s="106"/>
      <c r="R454" s="106"/>
      <c r="S454" s="106"/>
      <c r="T454" s="106"/>
      <c r="U454" s="106"/>
      <c r="V454" s="106"/>
      <c r="W454" s="106"/>
    </row>
    <row r="455" spans="1:23">
      <c r="A455" s="77"/>
      <c r="B455" s="77"/>
      <c r="C455" s="77"/>
      <c r="D455" s="106"/>
      <c r="E455" s="106"/>
      <c r="F455" s="77"/>
      <c r="G455" s="77"/>
      <c r="H455" s="77"/>
      <c r="I455" s="77"/>
      <c r="J455" s="429"/>
      <c r="K455" s="106"/>
      <c r="L455" s="106"/>
      <c r="M455" s="106"/>
      <c r="N455" s="106"/>
      <c r="O455" s="106"/>
      <c r="P455" s="106"/>
      <c r="Q455" s="106"/>
      <c r="R455" s="106"/>
      <c r="S455" s="106"/>
      <c r="T455" s="106"/>
      <c r="U455" s="106"/>
      <c r="V455" s="106"/>
      <c r="W455" s="106"/>
    </row>
    <row r="456" spans="1:23">
      <c r="A456" s="77"/>
      <c r="B456" s="77"/>
      <c r="C456" s="77"/>
      <c r="D456" s="106"/>
      <c r="E456" s="106"/>
      <c r="F456" s="77"/>
      <c r="G456" s="77"/>
      <c r="H456" s="77"/>
      <c r="I456" s="77"/>
      <c r="J456" s="429"/>
      <c r="K456" s="106"/>
      <c r="L456" s="106"/>
      <c r="M456" s="106"/>
      <c r="N456" s="106"/>
      <c r="O456" s="106"/>
      <c r="P456" s="106"/>
      <c r="Q456" s="106"/>
      <c r="R456" s="106"/>
      <c r="S456" s="106"/>
      <c r="T456" s="106"/>
      <c r="U456" s="106"/>
      <c r="V456" s="106"/>
      <c r="W456" s="106"/>
    </row>
    <row r="457" spans="1:23">
      <c r="A457" s="77"/>
      <c r="B457" s="77"/>
      <c r="C457" s="77"/>
      <c r="D457" s="106"/>
      <c r="E457" s="106"/>
      <c r="F457" s="77"/>
      <c r="G457" s="77"/>
      <c r="H457" s="77"/>
      <c r="I457" s="77"/>
      <c r="J457" s="429"/>
      <c r="K457" s="106"/>
      <c r="L457" s="106"/>
      <c r="M457" s="106"/>
      <c r="N457" s="106"/>
      <c r="O457" s="106"/>
      <c r="P457" s="106"/>
      <c r="Q457" s="106"/>
      <c r="R457" s="106"/>
      <c r="S457" s="106"/>
      <c r="T457" s="106"/>
      <c r="U457" s="106"/>
      <c r="V457" s="106"/>
      <c r="W457" s="106"/>
    </row>
    <row r="458" spans="1:23">
      <c r="A458" s="77"/>
      <c r="B458" s="77"/>
      <c r="C458" s="77"/>
      <c r="D458" s="106"/>
      <c r="E458" s="106"/>
      <c r="F458" s="77"/>
      <c r="G458" s="77"/>
      <c r="H458" s="77"/>
      <c r="I458" s="77"/>
      <c r="J458" s="429"/>
      <c r="K458" s="106"/>
      <c r="L458" s="106"/>
      <c r="M458" s="106"/>
      <c r="N458" s="106"/>
      <c r="O458" s="106"/>
      <c r="P458" s="106"/>
      <c r="Q458" s="106"/>
      <c r="R458" s="106"/>
      <c r="S458" s="106"/>
      <c r="T458" s="106"/>
      <c r="U458" s="106"/>
      <c r="V458" s="106"/>
      <c r="W458" s="106"/>
    </row>
    <row r="459" spans="1:23">
      <c r="A459" s="77"/>
      <c r="B459" s="77"/>
      <c r="C459" s="77"/>
      <c r="D459" s="106"/>
      <c r="E459" s="106"/>
      <c r="F459" s="77"/>
      <c r="G459" s="77"/>
      <c r="H459" s="77"/>
      <c r="I459" s="77"/>
      <c r="J459" s="429"/>
      <c r="K459" s="106"/>
      <c r="L459" s="106"/>
      <c r="M459" s="106"/>
      <c r="N459" s="106"/>
      <c r="O459" s="106"/>
      <c r="P459" s="106"/>
      <c r="Q459" s="106"/>
      <c r="R459" s="106"/>
      <c r="S459" s="106"/>
      <c r="T459" s="106"/>
      <c r="U459" s="106"/>
      <c r="V459" s="106"/>
      <c r="W459" s="106"/>
    </row>
    <row r="460" spans="1:23">
      <c r="A460" s="77"/>
      <c r="B460" s="77"/>
      <c r="C460" s="77"/>
      <c r="D460" s="106"/>
      <c r="E460" s="106"/>
      <c r="F460" s="77"/>
      <c r="G460" s="77"/>
      <c r="H460" s="77"/>
      <c r="I460" s="77"/>
      <c r="J460" s="429"/>
      <c r="K460" s="106"/>
      <c r="L460" s="106"/>
      <c r="M460" s="106"/>
      <c r="N460" s="106"/>
      <c r="O460" s="106"/>
      <c r="P460" s="106"/>
      <c r="Q460" s="106"/>
      <c r="R460" s="106"/>
      <c r="S460" s="106"/>
      <c r="T460" s="106"/>
      <c r="U460" s="106"/>
      <c r="V460" s="106"/>
      <c r="W460" s="106"/>
    </row>
    <row r="461" spans="1:23">
      <c r="A461" s="77"/>
      <c r="B461" s="77"/>
      <c r="C461" s="77"/>
      <c r="D461" s="106"/>
      <c r="E461" s="106"/>
      <c r="F461" s="77"/>
      <c r="G461" s="77"/>
      <c r="H461" s="77"/>
      <c r="I461" s="77"/>
      <c r="J461" s="429"/>
      <c r="K461" s="106"/>
      <c r="L461" s="106"/>
      <c r="M461" s="106"/>
      <c r="N461" s="106"/>
      <c r="O461" s="106"/>
      <c r="P461" s="106"/>
      <c r="Q461" s="106"/>
      <c r="R461" s="106"/>
      <c r="S461" s="106"/>
      <c r="T461" s="106"/>
      <c r="U461" s="106"/>
      <c r="V461" s="106"/>
      <c r="W461" s="106"/>
    </row>
    <row r="462" spans="1:23">
      <c r="A462" s="77"/>
      <c r="B462" s="77"/>
      <c r="C462" s="77"/>
      <c r="D462" s="106"/>
      <c r="E462" s="106"/>
      <c r="F462" s="77"/>
      <c r="G462" s="77"/>
      <c r="H462" s="77"/>
      <c r="I462" s="77"/>
      <c r="J462" s="429"/>
      <c r="K462" s="106"/>
      <c r="L462" s="106"/>
      <c r="M462" s="106"/>
      <c r="N462" s="106"/>
      <c r="O462" s="106"/>
      <c r="P462" s="106"/>
      <c r="Q462" s="106"/>
      <c r="R462" s="106"/>
      <c r="S462" s="106"/>
      <c r="T462" s="106"/>
      <c r="U462" s="106"/>
      <c r="V462" s="106"/>
      <c r="W462" s="106"/>
    </row>
    <row r="463" spans="1:23">
      <c r="A463" s="77"/>
      <c r="B463" s="77"/>
      <c r="C463" s="77"/>
      <c r="D463" s="106"/>
      <c r="E463" s="106"/>
      <c r="F463" s="77"/>
      <c r="G463" s="77"/>
      <c r="H463" s="77"/>
      <c r="I463" s="77"/>
      <c r="J463" s="429"/>
      <c r="K463" s="106"/>
      <c r="L463" s="106"/>
      <c r="M463" s="106"/>
      <c r="N463" s="106"/>
      <c r="O463" s="106"/>
      <c r="P463" s="106"/>
      <c r="Q463" s="106"/>
      <c r="R463" s="106"/>
      <c r="S463" s="106"/>
      <c r="T463" s="106"/>
      <c r="U463" s="106"/>
      <c r="V463" s="106"/>
      <c r="W463" s="106"/>
    </row>
    <row r="464" spans="1:23">
      <c r="A464" s="77"/>
      <c r="B464" s="77"/>
      <c r="C464" s="77"/>
      <c r="D464" s="106"/>
      <c r="E464" s="106"/>
      <c r="F464" s="77"/>
      <c r="G464" s="77"/>
      <c r="H464" s="77"/>
      <c r="I464" s="77"/>
      <c r="J464" s="429"/>
      <c r="K464" s="106"/>
      <c r="L464" s="106"/>
      <c r="M464" s="106"/>
      <c r="N464" s="106"/>
      <c r="O464" s="106"/>
      <c r="P464" s="106"/>
      <c r="Q464" s="106"/>
      <c r="R464" s="106"/>
      <c r="S464" s="106"/>
      <c r="T464" s="106"/>
      <c r="U464" s="106"/>
      <c r="V464" s="106"/>
      <c r="W464" s="106"/>
    </row>
    <row r="465" spans="1:23">
      <c r="A465" s="77"/>
      <c r="B465" s="77"/>
      <c r="C465" s="77"/>
      <c r="D465" s="106"/>
      <c r="E465" s="106"/>
      <c r="F465" s="77"/>
      <c r="G465" s="77"/>
      <c r="H465" s="77"/>
      <c r="I465" s="77"/>
      <c r="J465" s="429"/>
      <c r="K465" s="106"/>
      <c r="L465" s="106"/>
      <c r="M465" s="106"/>
      <c r="N465" s="106"/>
      <c r="O465" s="106"/>
      <c r="P465" s="106"/>
      <c r="Q465" s="106"/>
      <c r="R465" s="106"/>
      <c r="S465" s="106"/>
      <c r="T465" s="106"/>
      <c r="U465" s="106"/>
      <c r="V465" s="106"/>
      <c r="W465" s="106"/>
    </row>
    <row r="466" spans="1:23">
      <c r="A466" s="77"/>
      <c r="B466" s="77"/>
      <c r="C466" s="77"/>
      <c r="D466" s="106"/>
      <c r="E466" s="106"/>
      <c r="F466" s="77"/>
      <c r="G466" s="77"/>
      <c r="H466" s="77"/>
      <c r="I466" s="77"/>
      <c r="J466" s="429"/>
      <c r="K466" s="106"/>
      <c r="L466" s="106"/>
      <c r="M466" s="106"/>
      <c r="N466" s="106"/>
      <c r="O466" s="106"/>
      <c r="P466" s="106"/>
      <c r="Q466" s="106"/>
      <c r="R466" s="106"/>
      <c r="S466" s="106"/>
      <c r="T466" s="106"/>
      <c r="U466" s="106"/>
      <c r="V466" s="106"/>
      <c r="W466" s="106"/>
    </row>
    <row r="467" spans="1:23">
      <c r="A467" s="77"/>
      <c r="B467" s="77"/>
      <c r="C467" s="77"/>
      <c r="D467" s="106"/>
      <c r="E467" s="106"/>
      <c r="F467" s="77"/>
      <c r="G467" s="77"/>
      <c r="H467" s="77"/>
      <c r="I467" s="77"/>
      <c r="J467" s="429"/>
      <c r="K467" s="106"/>
      <c r="L467" s="106"/>
      <c r="M467" s="106"/>
      <c r="N467" s="106"/>
      <c r="O467" s="106"/>
      <c r="P467" s="106"/>
      <c r="Q467" s="106"/>
      <c r="R467" s="106"/>
      <c r="S467" s="106"/>
      <c r="T467" s="106"/>
      <c r="U467" s="106"/>
      <c r="V467" s="106"/>
      <c r="W467" s="106"/>
    </row>
    <row r="468" spans="1:23">
      <c r="A468" s="77"/>
      <c r="B468" s="77"/>
      <c r="C468" s="77"/>
      <c r="D468" s="106"/>
      <c r="E468" s="106"/>
      <c r="F468" s="77"/>
      <c r="G468" s="77"/>
      <c r="H468" s="77"/>
      <c r="I468" s="77"/>
      <c r="J468" s="429"/>
      <c r="K468" s="106"/>
      <c r="L468" s="106"/>
      <c r="M468" s="106"/>
      <c r="N468" s="106"/>
      <c r="O468" s="106"/>
      <c r="P468" s="106"/>
      <c r="Q468" s="106"/>
      <c r="R468" s="106"/>
      <c r="S468" s="106"/>
      <c r="T468" s="106"/>
      <c r="U468" s="106"/>
      <c r="V468" s="106"/>
      <c r="W468" s="106"/>
    </row>
    <row r="469" spans="1:23">
      <c r="A469" s="77"/>
      <c r="B469" s="77"/>
      <c r="C469" s="77"/>
      <c r="D469" s="106"/>
      <c r="E469" s="106"/>
      <c r="F469" s="77"/>
      <c r="G469" s="77"/>
      <c r="H469" s="77"/>
      <c r="I469" s="77"/>
      <c r="J469" s="429"/>
      <c r="K469" s="106"/>
      <c r="L469" s="106"/>
      <c r="M469" s="106"/>
      <c r="N469" s="106"/>
      <c r="O469" s="106"/>
      <c r="P469" s="106"/>
      <c r="Q469" s="106"/>
      <c r="R469" s="106"/>
      <c r="S469" s="106"/>
      <c r="T469" s="106"/>
      <c r="U469" s="106"/>
      <c r="V469" s="106"/>
      <c r="W469" s="106"/>
    </row>
    <row r="470" spans="1:23">
      <c r="A470" s="77"/>
      <c r="B470" s="77"/>
      <c r="C470" s="77"/>
      <c r="D470" s="106"/>
      <c r="E470" s="106"/>
      <c r="F470" s="77"/>
      <c r="G470" s="77"/>
      <c r="H470" s="77"/>
      <c r="I470" s="77"/>
      <c r="J470" s="429"/>
      <c r="K470" s="106"/>
      <c r="L470" s="106"/>
      <c r="M470" s="106"/>
      <c r="N470" s="106"/>
      <c r="O470" s="106"/>
      <c r="P470" s="106"/>
      <c r="Q470" s="106"/>
      <c r="R470" s="106"/>
      <c r="S470" s="106"/>
      <c r="T470" s="106"/>
      <c r="U470" s="106"/>
      <c r="V470" s="106"/>
      <c r="W470" s="106"/>
    </row>
    <row r="471" spans="1:23">
      <c r="A471" s="77"/>
      <c r="B471" s="77"/>
      <c r="C471" s="77"/>
      <c r="D471" s="106"/>
      <c r="E471" s="106"/>
      <c r="F471" s="77"/>
      <c r="G471" s="77"/>
      <c r="H471" s="77"/>
      <c r="I471" s="77"/>
      <c r="J471" s="429"/>
      <c r="K471" s="106"/>
      <c r="L471" s="106"/>
      <c r="M471" s="106"/>
      <c r="N471" s="106"/>
      <c r="O471" s="106"/>
      <c r="P471" s="106"/>
      <c r="Q471" s="106"/>
      <c r="R471" s="106"/>
      <c r="S471" s="106"/>
      <c r="T471" s="106"/>
      <c r="U471" s="106"/>
      <c r="V471" s="106"/>
      <c r="W471" s="106"/>
    </row>
    <row r="472" spans="1:23">
      <c r="A472" s="77"/>
      <c r="B472" s="77"/>
      <c r="C472" s="77"/>
      <c r="D472" s="106"/>
      <c r="E472" s="106"/>
      <c r="F472" s="77"/>
      <c r="G472" s="77"/>
      <c r="H472" s="77"/>
      <c r="I472" s="77"/>
      <c r="J472" s="429"/>
      <c r="K472" s="106"/>
      <c r="L472" s="106"/>
      <c r="M472" s="106"/>
      <c r="N472" s="106"/>
      <c r="O472" s="106"/>
      <c r="P472" s="106"/>
      <c r="Q472" s="106"/>
      <c r="R472" s="106"/>
      <c r="S472" s="106"/>
      <c r="T472" s="106"/>
      <c r="U472" s="106"/>
      <c r="V472" s="106"/>
      <c r="W472" s="106"/>
    </row>
    <row r="473" spans="1:23">
      <c r="A473" s="77"/>
      <c r="B473" s="77"/>
      <c r="C473" s="77"/>
      <c r="D473" s="106"/>
      <c r="E473" s="106"/>
      <c r="F473" s="77"/>
      <c r="G473" s="77"/>
      <c r="H473" s="77"/>
      <c r="I473" s="77"/>
      <c r="J473" s="429"/>
      <c r="K473" s="106"/>
      <c r="L473" s="106"/>
      <c r="M473" s="106"/>
      <c r="N473" s="106"/>
      <c r="O473" s="106"/>
      <c r="P473" s="106"/>
      <c r="Q473" s="106"/>
      <c r="R473" s="106"/>
      <c r="S473" s="106"/>
      <c r="T473" s="106"/>
      <c r="U473" s="106"/>
      <c r="V473" s="106"/>
      <c r="W473" s="106"/>
    </row>
    <row r="474" spans="1:23">
      <c r="A474" s="77"/>
      <c r="B474" s="77"/>
      <c r="C474" s="77"/>
      <c r="D474" s="106"/>
      <c r="E474" s="106"/>
      <c r="F474" s="77"/>
      <c r="G474" s="77"/>
      <c r="H474" s="77"/>
      <c r="I474" s="77"/>
      <c r="J474" s="429"/>
      <c r="K474" s="106"/>
      <c r="L474" s="106"/>
      <c r="M474" s="106"/>
      <c r="N474" s="106"/>
      <c r="O474" s="106"/>
      <c r="P474" s="106"/>
      <c r="Q474" s="106"/>
      <c r="R474" s="106"/>
      <c r="S474" s="106"/>
      <c r="T474" s="106"/>
      <c r="U474" s="106"/>
      <c r="V474" s="106"/>
      <c r="W474" s="106"/>
    </row>
    <row r="475" spans="1:23">
      <c r="A475" s="77"/>
      <c r="B475" s="77"/>
      <c r="C475" s="77"/>
      <c r="D475" s="106"/>
      <c r="E475" s="106"/>
      <c r="F475" s="77"/>
      <c r="G475" s="77"/>
      <c r="H475" s="77"/>
      <c r="I475" s="77"/>
      <c r="J475" s="429"/>
      <c r="K475" s="106"/>
      <c r="L475" s="106"/>
      <c r="M475" s="106"/>
      <c r="N475" s="106"/>
      <c r="O475" s="106"/>
      <c r="P475" s="106"/>
      <c r="Q475" s="106"/>
      <c r="R475" s="106"/>
      <c r="S475" s="106"/>
      <c r="T475" s="106"/>
      <c r="U475" s="106"/>
      <c r="V475" s="106"/>
      <c r="W475" s="106"/>
    </row>
    <row r="476" spans="1:23">
      <c r="A476" s="77"/>
      <c r="B476" s="77"/>
      <c r="C476" s="77"/>
      <c r="D476" s="106"/>
      <c r="E476" s="106"/>
      <c r="F476" s="77"/>
      <c r="G476" s="77"/>
      <c r="H476" s="77"/>
      <c r="I476" s="77"/>
      <c r="J476" s="429"/>
      <c r="K476" s="106"/>
      <c r="L476" s="106"/>
      <c r="M476" s="106"/>
      <c r="N476" s="106"/>
      <c r="O476" s="106"/>
      <c r="P476" s="106"/>
      <c r="Q476" s="106"/>
      <c r="R476" s="106"/>
      <c r="S476" s="106"/>
      <c r="T476" s="106"/>
      <c r="U476" s="106"/>
      <c r="V476" s="106"/>
      <c r="W476" s="106"/>
    </row>
    <row r="477" spans="1:23">
      <c r="A477" s="77"/>
      <c r="B477" s="77"/>
      <c r="C477" s="77"/>
      <c r="D477" s="106"/>
      <c r="E477" s="106"/>
      <c r="F477" s="77"/>
      <c r="G477" s="77"/>
      <c r="H477" s="77"/>
      <c r="I477" s="77"/>
      <c r="J477" s="429"/>
      <c r="K477" s="106"/>
      <c r="L477" s="106"/>
      <c r="M477" s="106"/>
      <c r="N477" s="106"/>
      <c r="O477" s="106"/>
      <c r="P477" s="106"/>
      <c r="Q477" s="106"/>
      <c r="R477" s="106"/>
      <c r="S477" s="106"/>
      <c r="T477" s="106"/>
      <c r="U477" s="106"/>
      <c r="V477" s="106"/>
      <c r="W477" s="106"/>
    </row>
    <row r="478" spans="1:23">
      <c r="A478" s="77"/>
      <c r="B478" s="77"/>
      <c r="C478" s="77"/>
      <c r="D478" s="106"/>
      <c r="E478" s="106"/>
      <c r="F478" s="77"/>
      <c r="G478" s="77"/>
      <c r="H478" s="77"/>
      <c r="I478" s="77"/>
      <c r="J478" s="429"/>
      <c r="K478" s="106"/>
      <c r="L478" s="106"/>
      <c r="M478" s="106"/>
      <c r="N478" s="106"/>
      <c r="O478" s="106"/>
      <c r="P478" s="106"/>
      <c r="Q478" s="106"/>
      <c r="R478" s="106"/>
      <c r="S478" s="106"/>
      <c r="T478" s="106"/>
      <c r="U478" s="106"/>
      <c r="V478" s="106"/>
      <c r="W478" s="106"/>
    </row>
    <row r="479" spans="1:23">
      <c r="A479" s="77"/>
      <c r="B479" s="77"/>
      <c r="C479" s="77"/>
      <c r="D479" s="106"/>
      <c r="E479" s="106"/>
      <c r="F479" s="77"/>
      <c r="G479" s="77"/>
      <c r="H479" s="77"/>
      <c r="I479" s="77"/>
      <c r="J479" s="429"/>
      <c r="K479" s="106"/>
      <c r="L479" s="106"/>
      <c r="M479" s="106"/>
      <c r="N479" s="106"/>
      <c r="O479" s="106"/>
      <c r="P479" s="106"/>
      <c r="Q479" s="106"/>
      <c r="R479" s="106"/>
      <c r="S479" s="106"/>
      <c r="T479" s="106"/>
      <c r="U479" s="106"/>
      <c r="V479" s="106"/>
      <c r="W479" s="106"/>
    </row>
    <row r="480" spans="1:23">
      <c r="A480" s="77"/>
      <c r="B480" s="77"/>
      <c r="C480" s="77"/>
      <c r="D480" s="106"/>
      <c r="E480" s="106"/>
      <c r="F480" s="77"/>
      <c r="G480" s="77"/>
      <c r="H480" s="77"/>
      <c r="I480" s="77"/>
      <c r="J480" s="429"/>
      <c r="K480" s="106"/>
      <c r="L480" s="106"/>
      <c r="M480" s="106"/>
      <c r="N480" s="106"/>
      <c r="O480" s="106"/>
      <c r="P480" s="106"/>
      <c r="Q480" s="106"/>
      <c r="R480" s="106"/>
      <c r="S480" s="106"/>
      <c r="T480" s="106"/>
      <c r="U480" s="106"/>
      <c r="V480" s="106"/>
      <c r="W480" s="106"/>
    </row>
    <row r="481" spans="1:23">
      <c r="A481" s="77"/>
      <c r="B481" s="77"/>
      <c r="C481" s="77"/>
      <c r="D481" s="106"/>
      <c r="E481" s="106"/>
      <c r="F481" s="77"/>
      <c r="G481" s="77"/>
      <c r="H481" s="77"/>
      <c r="I481" s="77"/>
      <c r="J481" s="429"/>
      <c r="K481" s="106"/>
      <c r="L481" s="106"/>
      <c r="M481" s="106"/>
      <c r="N481" s="106"/>
      <c r="O481" s="106"/>
      <c r="P481" s="106"/>
      <c r="Q481" s="106"/>
      <c r="R481" s="106"/>
      <c r="S481" s="106"/>
      <c r="T481" s="106"/>
      <c r="U481" s="106"/>
      <c r="V481" s="106"/>
      <c r="W481" s="106"/>
    </row>
    <row r="482" spans="1:23">
      <c r="A482" s="77"/>
      <c r="B482" s="77"/>
      <c r="C482" s="77"/>
      <c r="D482" s="106"/>
      <c r="E482" s="106"/>
      <c r="F482" s="77"/>
      <c r="G482" s="77"/>
      <c r="H482" s="77"/>
      <c r="I482" s="77"/>
      <c r="J482" s="429"/>
      <c r="K482" s="106"/>
      <c r="L482" s="106"/>
      <c r="M482" s="106"/>
      <c r="N482" s="106"/>
      <c r="O482" s="106"/>
      <c r="P482" s="106"/>
      <c r="Q482" s="106"/>
      <c r="R482" s="106"/>
      <c r="S482" s="106"/>
      <c r="T482" s="106"/>
      <c r="U482" s="106"/>
      <c r="V482" s="106"/>
      <c r="W482" s="106"/>
    </row>
    <row r="483" spans="1:23">
      <c r="A483" s="77"/>
      <c r="B483" s="77"/>
      <c r="C483" s="77"/>
      <c r="D483" s="106"/>
      <c r="E483" s="106"/>
      <c r="F483" s="77"/>
      <c r="G483" s="77"/>
      <c r="H483" s="77"/>
      <c r="I483" s="77"/>
      <c r="J483" s="429"/>
      <c r="K483" s="106"/>
      <c r="L483" s="106"/>
      <c r="M483" s="106"/>
      <c r="N483" s="106"/>
      <c r="O483" s="106"/>
      <c r="P483" s="106"/>
      <c r="Q483" s="106"/>
      <c r="R483" s="106"/>
      <c r="S483" s="106"/>
      <c r="T483" s="106"/>
      <c r="U483" s="106"/>
      <c r="V483" s="106"/>
      <c r="W483" s="106"/>
    </row>
    <row r="484" spans="1:23">
      <c r="A484" s="77"/>
      <c r="B484" s="77"/>
      <c r="C484" s="77"/>
      <c r="D484" s="106"/>
      <c r="E484" s="106"/>
      <c r="F484" s="77"/>
      <c r="G484" s="77"/>
      <c r="H484" s="77"/>
      <c r="I484" s="77"/>
      <c r="J484" s="429"/>
      <c r="K484" s="106"/>
      <c r="L484" s="106"/>
      <c r="M484" s="106"/>
      <c r="N484" s="106"/>
      <c r="O484" s="106"/>
      <c r="P484" s="106"/>
      <c r="Q484" s="106"/>
      <c r="R484" s="106"/>
      <c r="S484" s="106"/>
      <c r="T484" s="106"/>
      <c r="U484" s="106"/>
      <c r="V484" s="106"/>
      <c r="W484" s="106"/>
    </row>
    <row r="485" spans="1:23">
      <c r="A485" s="77"/>
      <c r="B485" s="77"/>
      <c r="C485" s="77"/>
      <c r="D485" s="106"/>
      <c r="E485" s="106"/>
      <c r="F485" s="77"/>
      <c r="G485" s="77"/>
      <c r="H485" s="77"/>
      <c r="I485" s="77"/>
      <c r="J485" s="429"/>
      <c r="K485" s="106"/>
      <c r="L485" s="106"/>
      <c r="M485" s="106"/>
      <c r="N485" s="106"/>
      <c r="O485" s="106"/>
      <c r="P485" s="106"/>
      <c r="Q485" s="106"/>
      <c r="R485" s="106"/>
      <c r="S485" s="106"/>
      <c r="T485" s="106"/>
      <c r="U485" s="106"/>
      <c r="V485" s="106"/>
      <c r="W485" s="106"/>
    </row>
    <row r="486" spans="1:23">
      <c r="A486" s="77"/>
      <c r="B486" s="77"/>
      <c r="C486" s="77"/>
      <c r="D486" s="106"/>
      <c r="E486" s="106"/>
      <c r="F486" s="77"/>
      <c r="G486" s="77"/>
      <c r="H486" s="77"/>
      <c r="I486" s="77"/>
      <c r="J486" s="429"/>
      <c r="K486" s="106"/>
      <c r="L486" s="106"/>
      <c r="M486" s="106"/>
      <c r="N486" s="106"/>
      <c r="O486" s="106"/>
      <c r="P486" s="106"/>
      <c r="Q486" s="106"/>
      <c r="R486" s="106"/>
      <c r="S486" s="106"/>
      <c r="T486" s="106"/>
      <c r="U486" s="106"/>
      <c r="V486" s="106"/>
      <c r="W486" s="106"/>
    </row>
    <row r="487" spans="1:23">
      <c r="A487" s="77"/>
      <c r="B487" s="77"/>
      <c r="C487" s="77"/>
      <c r="D487" s="106"/>
      <c r="E487" s="106"/>
      <c r="F487" s="77"/>
      <c r="G487" s="77"/>
      <c r="H487" s="77"/>
      <c r="I487" s="77"/>
      <c r="J487" s="429"/>
      <c r="K487" s="106"/>
      <c r="L487" s="106"/>
      <c r="M487" s="106"/>
      <c r="N487" s="106"/>
      <c r="O487" s="106"/>
      <c r="P487" s="106"/>
      <c r="Q487" s="106"/>
      <c r="R487" s="106"/>
      <c r="S487" s="106"/>
      <c r="T487" s="106"/>
      <c r="U487" s="106"/>
      <c r="V487" s="106"/>
      <c r="W487" s="106"/>
    </row>
    <row r="488" spans="1:23">
      <c r="A488" s="77"/>
      <c r="B488" s="77"/>
      <c r="C488" s="77"/>
      <c r="D488" s="106"/>
      <c r="E488" s="106"/>
      <c r="F488" s="77"/>
      <c r="G488" s="77"/>
      <c r="H488" s="77"/>
      <c r="I488" s="77"/>
      <c r="J488" s="429"/>
      <c r="K488" s="106"/>
      <c r="L488" s="106"/>
      <c r="M488" s="106"/>
      <c r="N488" s="106"/>
      <c r="O488" s="106"/>
      <c r="P488" s="106"/>
      <c r="Q488" s="106"/>
      <c r="R488" s="106"/>
      <c r="S488" s="106"/>
      <c r="T488" s="106"/>
      <c r="U488" s="106"/>
      <c r="V488" s="106"/>
      <c r="W488" s="106"/>
    </row>
    <row r="489" spans="1:23">
      <c r="A489" s="77"/>
      <c r="B489" s="77"/>
      <c r="C489" s="77"/>
      <c r="D489" s="106"/>
      <c r="E489" s="106"/>
      <c r="F489" s="77"/>
      <c r="G489" s="77"/>
      <c r="H489" s="77"/>
      <c r="I489" s="77"/>
      <c r="J489" s="429"/>
      <c r="K489" s="106"/>
      <c r="L489" s="106"/>
      <c r="M489" s="106"/>
      <c r="N489" s="106"/>
      <c r="O489" s="106"/>
      <c r="P489" s="106"/>
      <c r="Q489" s="106"/>
      <c r="R489" s="106"/>
      <c r="S489" s="106"/>
      <c r="T489" s="106"/>
      <c r="U489" s="106"/>
      <c r="V489" s="106"/>
      <c r="W489" s="106"/>
    </row>
    <row r="490" spans="1:23">
      <c r="A490" s="77"/>
      <c r="B490" s="77"/>
      <c r="C490" s="77"/>
      <c r="D490" s="106"/>
      <c r="E490" s="106"/>
      <c r="F490" s="77"/>
      <c r="G490" s="77"/>
      <c r="H490" s="77"/>
      <c r="I490" s="77"/>
      <c r="J490" s="429"/>
      <c r="K490" s="106"/>
      <c r="L490" s="106"/>
      <c r="M490" s="106"/>
      <c r="N490" s="106"/>
      <c r="O490" s="106"/>
      <c r="P490" s="106"/>
      <c r="Q490" s="106"/>
      <c r="R490" s="106"/>
      <c r="S490" s="106"/>
      <c r="T490" s="106"/>
      <c r="U490" s="106"/>
      <c r="V490" s="106"/>
      <c r="W490" s="106"/>
    </row>
    <row r="491" spans="1:23">
      <c r="A491" s="77"/>
      <c r="B491" s="77"/>
      <c r="C491" s="77"/>
      <c r="D491" s="106"/>
      <c r="E491" s="106"/>
      <c r="F491" s="77"/>
      <c r="G491" s="77"/>
      <c r="H491" s="77"/>
      <c r="I491" s="77"/>
      <c r="J491" s="429"/>
      <c r="K491" s="106"/>
      <c r="L491" s="106"/>
      <c r="M491" s="106"/>
      <c r="N491" s="106"/>
      <c r="O491" s="106"/>
      <c r="P491" s="106"/>
      <c r="Q491" s="106"/>
      <c r="R491" s="106"/>
      <c r="S491" s="106"/>
      <c r="T491" s="106"/>
      <c r="U491" s="106"/>
      <c r="V491" s="106"/>
      <c r="W491" s="106"/>
    </row>
    <row r="492" spans="1:23">
      <c r="A492" s="77"/>
      <c r="B492" s="77"/>
      <c r="C492" s="77"/>
      <c r="D492" s="106"/>
      <c r="E492" s="106"/>
      <c r="F492" s="77"/>
      <c r="G492" s="77"/>
      <c r="H492" s="77"/>
      <c r="I492" s="77"/>
      <c r="J492" s="429"/>
      <c r="K492" s="106"/>
      <c r="L492" s="106"/>
      <c r="M492" s="106"/>
      <c r="N492" s="106"/>
      <c r="O492" s="106"/>
      <c r="P492" s="106"/>
      <c r="Q492" s="106"/>
      <c r="R492" s="106"/>
      <c r="S492" s="106"/>
      <c r="T492" s="106"/>
      <c r="U492" s="106"/>
      <c r="V492" s="106"/>
      <c r="W492" s="106"/>
    </row>
    <row r="493" spans="1:23">
      <c r="A493" s="77"/>
      <c r="B493" s="77"/>
      <c r="C493" s="77"/>
      <c r="D493" s="106"/>
      <c r="E493" s="106"/>
      <c r="F493" s="77"/>
      <c r="G493" s="77"/>
      <c r="H493" s="77"/>
      <c r="I493" s="77"/>
      <c r="J493" s="429"/>
      <c r="K493" s="106"/>
      <c r="L493" s="106"/>
      <c r="M493" s="106"/>
      <c r="N493" s="106"/>
      <c r="O493" s="106"/>
      <c r="P493" s="106"/>
      <c r="Q493" s="106"/>
      <c r="R493" s="106"/>
      <c r="S493" s="106"/>
      <c r="T493" s="106"/>
      <c r="U493" s="106"/>
      <c r="V493" s="106"/>
      <c r="W493" s="106"/>
    </row>
    <row r="494" spans="1:23">
      <c r="A494" s="77"/>
      <c r="B494" s="77"/>
      <c r="C494" s="77"/>
      <c r="D494" s="106"/>
      <c r="E494" s="106"/>
      <c r="F494" s="77"/>
      <c r="G494" s="77"/>
      <c r="H494" s="77"/>
      <c r="I494" s="77"/>
      <c r="J494" s="429"/>
      <c r="K494" s="106"/>
      <c r="L494" s="106"/>
      <c r="M494" s="106"/>
      <c r="N494" s="106"/>
      <c r="O494" s="106"/>
      <c r="P494" s="106"/>
      <c r="Q494" s="106"/>
      <c r="R494" s="106"/>
      <c r="S494" s="106"/>
      <c r="T494" s="106"/>
      <c r="U494" s="106"/>
      <c r="V494" s="106"/>
      <c r="W494" s="106"/>
    </row>
    <row r="495" spans="1:23">
      <c r="A495" s="77"/>
      <c r="B495" s="77"/>
      <c r="C495" s="77"/>
      <c r="D495" s="106"/>
      <c r="E495" s="106"/>
      <c r="F495" s="77"/>
      <c r="G495" s="77"/>
      <c r="H495" s="77"/>
      <c r="I495" s="77"/>
      <c r="J495" s="429"/>
      <c r="K495" s="106"/>
      <c r="L495" s="106"/>
      <c r="M495" s="106"/>
      <c r="N495" s="106"/>
      <c r="O495" s="106"/>
      <c r="P495" s="106"/>
      <c r="Q495" s="106"/>
      <c r="R495" s="106"/>
      <c r="S495" s="106"/>
      <c r="T495" s="106"/>
      <c r="U495" s="106"/>
      <c r="V495" s="106"/>
      <c r="W495" s="106"/>
    </row>
    <row r="496" spans="1:23">
      <c r="A496" s="77"/>
      <c r="B496" s="77"/>
      <c r="C496" s="77"/>
      <c r="D496" s="106"/>
      <c r="E496" s="106"/>
      <c r="F496" s="77"/>
      <c r="G496" s="77"/>
      <c r="H496" s="77"/>
      <c r="I496" s="77"/>
      <c r="J496" s="429"/>
      <c r="K496" s="106"/>
      <c r="L496" s="106"/>
      <c r="M496" s="106"/>
      <c r="N496" s="106"/>
      <c r="O496" s="106"/>
      <c r="P496" s="106"/>
      <c r="Q496" s="106"/>
      <c r="R496" s="106"/>
      <c r="S496" s="106"/>
      <c r="T496" s="106"/>
      <c r="U496" s="106"/>
      <c r="V496" s="106"/>
      <c r="W496" s="106"/>
    </row>
    <row r="497" spans="1:23">
      <c r="A497" s="77"/>
      <c r="B497" s="77"/>
      <c r="C497" s="77"/>
      <c r="D497" s="106"/>
      <c r="E497" s="106"/>
      <c r="F497" s="77"/>
      <c r="G497" s="77"/>
      <c r="H497" s="77"/>
      <c r="I497" s="77"/>
      <c r="J497" s="429"/>
      <c r="K497" s="106"/>
      <c r="L497" s="106"/>
      <c r="M497" s="106"/>
      <c r="N497" s="106"/>
      <c r="O497" s="106"/>
      <c r="P497" s="106"/>
      <c r="Q497" s="106"/>
      <c r="R497" s="106"/>
      <c r="S497" s="106"/>
      <c r="T497" s="106"/>
      <c r="U497" s="106"/>
      <c r="V497" s="106"/>
      <c r="W497" s="106"/>
    </row>
    <row r="498" spans="1:23">
      <c r="A498" s="77"/>
      <c r="B498" s="77"/>
      <c r="C498" s="77"/>
      <c r="D498" s="106"/>
      <c r="E498" s="106"/>
      <c r="F498" s="77"/>
      <c r="G498" s="77"/>
      <c r="H498" s="77"/>
      <c r="I498" s="77"/>
      <c r="J498" s="429"/>
      <c r="K498" s="106"/>
      <c r="L498" s="106"/>
      <c r="M498" s="106"/>
      <c r="N498" s="106"/>
      <c r="O498" s="106"/>
      <c r="P498" s="106"/>
      <c r="Q498" s="106"/>
      <c r="R498" s="106"/>
      <c r="S498" s="106"/>
      <c r="T498" s="106"/>
      <c r="U498" s="106"/>
      <c r="V498" s="106"/>
      <c r="W498" s="106"/>
    </row>
    <row r="499" spans="1:23">
      <c r="A499" s="77"/>
      <c r="B499" s="77"/>
      <c r="C499" s="77"/>
      <c r="D499" s="106"/>
      <c r="E499" s="106"/>
      <c r="F499" s="77"/>
      <c r="G499" s="77"/>
      <c r="H499" s="77"/>
      <c r="I499" s="77"/>
      <c r="J499" s="429"/>
      <c r="K499" s="106"/>
      <c r="L499" s="106"/>
      <c r="M499" s="106"/>
      <c r="N499" s="106"/>
      <c r="O499" s="106"/>
      <c r="P499" s="106"/>
      <c r="Q499" s="106"/>
      <c r="R499" s="106"/>
      <c r="S499" s="106"/>
      <c r="T499" s="106"/>
      <c r="U499" s="106"/>
      <c r="V499" s="106"/>
      <c r="W499" s="106"/>
    </row>
    <row r="500" spans="1:23">
      <c r="A500" s="77"/>
      <c r="B500" s="77"/>
      <c r="C500" s="77"/>
      <c r="D500" s="106"/>
      <c r="E500" s="106"/>
      <c r="F500" s="77"/>
      <c r="G500" s="77"/>
      <c r="H500" s="77"/>
      <c r="I500" s="77"/>
      <c r="J500" s="429"/>
      <c r="K500" s="106"/>
      <c r="L500" s="106"/>
      <c r="M500" s="106"/>
      <c r="N500" s="106"/>
      <c r="O500" s="106"/>
      <c r="P500" s="106"/>
      <c r="Q500" s="106"/>
      <c r="R500" s="106"/>
      <c r="S500" s="106"/>
      <c r="T500" s="106"/>
      <c r="U500" s="106"/>
      <c r="V500" s="106"/>
      <c r="W500" s="106"/>
    </row>
    <row r="501" spans="1:23">
      <c r="A501" s="77"/>
      <c r="B501" s="77"/>
      <c r="C501" s="77"/>
      <c r="D501" s="106"/>
      <c r="E501" s="106"/>
      <c r="F501" s="77"/>
      <c r="G501" s="77"/>
      <c r="H501" s="77"/>
      <c r="I501" s="77"/>
      <c r="J501" s="429"/>
      <c r="K501" s="106"/>
      <c r="L501" s="106"/>
      <c r="M501" s="106"/>
      <c r="N501" s="106"/>
      <c r="O501" s="106"/>
      <c r="P501" s="106"/>
      <c r="Q501" s="106"/>
      <c r="R501" s="106"/>
      <c r="S501" s="106"/>
      <c r="T501" s="106"/>
      <c r="U501" s="106"/>
      <c r="V501" s="106"/>
      <c r="W501" s="106"/>
    </row>
    <row r="502" spans="1:23">
      <c r="A502" s="77"/>
      <c r="B502" s="77"/>
      <c r="C502" s="77"/>
      <c r="D502" s="106"/>
      <c r="E502" s="106"/>
      <c r="F502" s="77"/>
      <c r="G502" s="77"/>
      <c r="H502" s="77"/>
      <c r="I502" s="77"/>
      <c r="J502" s="429"/>
      <c r="K502" s="106"/>
      <c r="L502" s="106"/>
      <c r="M502" s="106"/>
      <c r="N502" s="106"/>
      <c r="O502" s="106"/>
      <c r="P502" s="106"/>
      <c r="Q502" s="106"/>
      <c r="R502" s="106"/>
      <c r="S502" s="106"/>
      <c r="T502" s="106"/>
      <c r="U502" s="106"/>
      <c r="V502" s="106"/>
      <c r="W502" s="106"/>
    </row>
    <row r="503" spans="1:23">
      <c r="A503" s="77"/>
      <c r="B503" s="77"/>
      <c r="C503" s="77"/>
      <c r="D503" s="106"/>
      <c r="E503" s="106"/>
      <c r="F503" s="77"/>
      <c r="G503" s="77"/>
      <c r="H503" s="77"/>
      <c r="I503" s="77"/>
      <c r="J503" s="429"/>
      <c r="K503" s="106"/>
      <c r="L503" s="106"/>
      <c r="M503" s="106"/>
      <c r="N503" s="106"/>
      <c r="O503" s="106"/>
      <c r="P503" s="106"/>
      <c r="Q503" s="106"/>
      <c r="R503" s="106"/>
      <c r="S503" s="106"/>
      <c r="T503" s="106"/>
      <c r="U503" s="106"/>
      <c r="V503" s="106"/>
      <c r="W503" s="106"/>
    </row>
    <row r="504" spans="1:23">
      <c r="A504" s="77"/>
      <c r="B504" s="77"/>
      <c r="C504" s="77"/>
      <c r="D504" s="106"/>
      <c r="E504" s="106"/>
      <c r="F504" s="77"/>
      <c r="G504" s="77"/>
      <c r="H504" s="77"/>
      <c r="I504" s="77"/>
      <c r="J504" s="429"/>
      <c r="K504" s="106"/>
      <c r="L504" s="106"/>
      <c r="M504" s="106"/>
      <c r="N504" s="106"/>
      <c r="O504" s="106"/>
      <c r="P504" s="106"/>
      <c r="Q504" s="106"/>
      <c r="R504" s="106"/>
      <c r="S504" s="106"/>
      <c r="T504" s="106"/>
      <c r="U504" s="106"/>
      <c r="V504" s="106"/>
      <c r="W504" s="106"/>
    </row>
    <row r="505" spans="1:23">
      <c r="A505" s="77"/>
      <c r="B505" s="77"/>
      <c r="C505" s="77"/>
      <c r="D505" s="106"/>
      <c r="E505" s="106"/>
      <c r="F505" s="77"/>
      <c r="G505" s="77"/>
      <c r="H505" s="77"/>
      <c r="I505" s="77"/>
      <c r="J505" s="429"/>
      <c r="K505" s="106"/>
      <c r="L505" s="106"/>
      <c r="M505" s="106"/>
      <c r="N505" s="106"/>
      <c r="O505" s="106"/>
      <c r="P505" s="106"/>
      <c r="Q505" s="106"/>
      <c r="R505" s="106"/>
      <c r="S505" s="106"/>
      <c r="T505" s="106"/>
      <c r="U505" s="106"/>
      <c r="V505" s="106"/>
      <c r="W505" s="106"/>
    </row>
    <row r="506" spans="1:23">
      <c r="A506" s="77"/>
      <c r="B506" s="77"/>
      <c r="C506" s="77"/>
      <c r="D506" s="106"/>
      <c r="E506" s="106"/>
      <c r="F506" s="77"/>
      <c r="G506" s="77"/>
      <c r="H506" s="77"/>
      <c r="I506" s="77"/>
      <c r="J506" s="429"/>
      <c r="K506" s="106"/>
      <c r="L506" s="106"/>
      <c r="M506" s="106"/>
      <c r="N506" s="106"/>
      <c r="O506" s="106"/>
      <c r="P506" s="106"/>
      <c r="Q506" s="106"/>
      <c r="R506" s="106"/>
      <c r="S506" s="106"/>
      <c r="T506" s="106"/>
      <c r="U506" s="106"/>
      <c r="V506" s="106"/>
      <c r="W506" s="106"/>
    </row>
    <row r="507" spans="1:23">
      <c r="A507" s="77"/>
      <c r="B507" s="77"/>
      <c r="C507" s="77"/>
      <c r="D507" s="106"/>
      <c r="E507" s="106"/>
      <c r="F507" s="77"/>
      <c r="G507" s="77"/>
      <c r="H507" s="77"/>
      <c r="I507" s="77"/>
      <c r="J507" s="429"/>
      <c r="K507" s="106"/>
      <c r="L507" s="106"/>
      <c r="M507" s="106"/>
      <c r="N507" s="106"/>
      <c r="O507" s="106"/>
      <c r="P507" s="106"/>
      <c r="Q507" s="106"/>
      <c r="R507" s="106"/>
      <c r="S507" s="106"/>
      <c r="T507" s="106"/>
      <c r="U507" s="106"/>
      <c r="V507" s="106"/>
      <c r="W507" s="106"/>
    </row>
    <row r="508" spans="1:23">
      <c r="A508" s="77"/>
      <c r="B508" s="77"/>
      <c r="C508" s="77"/>
      <c r="D508" s="106"/>
      <c r="E508" s="106"/>
      <c r="F508" s="77"/>
      <c r="G508" s="77"/>
      <c r="H508" s="77"/>
      <c r="I508" s="77"/>
      <c r="J508" s="429"/>
      <c r="K508" s="106"/>
      <c r="L508" s="106"/>
      <c r="M508" s="106"/>
      <c r="N508" s="106"/>
      <c r="O508" s="106"/>
      <c r="P508" s="106"/>
      <c r="Q508" s="106"/>
      <c r="R508" s="106"/>
      <c r="S508" s="106"/>
      <c r="T508" s="106"/>
      <c r="U508" s="106"/>
      <c r="V508" s="106"/>
      <c r="W508" s="106"/>
    </row>
    <row r="509" spans="1:23">
      <c r="A509" s="77"/>
      <c r="B509" s="77"/>
      <c r="C509" s="77"/>
      <c r="D509" s="106"/>
      <c r="E509" s="106"/>
      <c r="F509" s="77"/>
      <c r="G509" s="77"/>
      <c r="H509" s="77"/>
      <c r="I509" s="77"/>
      <c r="J509" s="429"/>
      <c r="K509" s="106"/>
      <c r="L509" s="106"/>
      <c r="M509" s="106"/>
      <c r="N509" s="106"/>
      <c r="O509" s="106"/>
      <c r="P509" s="106"/>
      <c r="Q509" s="106"/>
      <c r="R509" s="106"/>
      <c r="S509" s="106"/>
      <c r="T509" s="106"/>
      <c r="U509" s="106"/>
      <c r="V509" s="106"/>
      <c r="W509" s="106"/>
    </row>
    <row r="510" spans="1:23">
      <c r="A510" s="77"/>
      <c r="B510" s="77"/>
      <c r="C510" s="77"/>
      <c r="D510" s="106"/>
      <c r="E510" s="106"/>
      <c r="F510" s="77"/>
      <c r="G510" s="77"/>
      <c r="H510" s="77"/>
      <c r="I510" s="77"/>
      <c r="J510" s="429"/>
      <c r="K510" s="106"/>
      <c r="L510" s="106"/>
      <c r="M510" s="106"/>
      <c r="N510" s="106"/>
      <c r="O510" s="106"/>
      <c r="P510" s="106"/>
      <c r="Q510" s="106"/>
      <c r="R510" s="106"/>
      <c r="S510" s="106"/>
      <c r="T510" s="106"/>
      <c r="U510" s="106"/>
      <c r="V510" s="106"/>
      <c r="W510" s="106"/>
    </row>
    <row r="511" spans="1:23">
      <c r="A511" s="77"/>
      <c r="B511" s="77"/>
      <c r="C511" s="77"/>
      <c r="D511" s="106"/>
      <c r="E511" s="106"/>
      <c r="F511" s="77"/>
      <c r="G511" s="77"/>
      <c r="H511" s="77"/>
      <c r="I511" s="77"/>
      <c r="J511" s="429"/>
      <c r="K511" s="106"/>
      <c r="L511" s="106"/>
      <c r="M511" s="106"/>
      <c r="N511" s="106"/>
      <c r="O511" s="106"/>
      <c r="P511" s="106"/>
      <c r="Q511" s="106"/>
      <c r="R511" s="106"/>
      <c r="S511" s="106"/>
      <c r="T511" s="106"/>
      <c r="U511" s="106"/>
      <c r="V511" s="106"/>
      <c r="W511" s="106"/>
    </row>
    <row r="512" spans="1:23">
      <c r="A512" s="77"/>
      <c r="B512" s="77"/>
      <c r="C512" s="77"/>
      <c r="D512" s="106"/>
      <c r="E512" s="106"/>
      <c r="F512" s="77"/>
      <c r="G512" s="77"/>
      <c r="H512" s="77"/>
      <c r="I512" s="77"/>
      <c r="J512" s="429"/>
      <c r="K512" s="106"/>
      <c r="L512" s="106"/>
      <c r="M512" s="106"/>
      <c r="N512" s="106"/>
      <c r="O512" s="106"/>
      <c r="P512" s="106"/>
      <c r="Q512" s="106"/>
      <c r="R512" s="106"/>
      <c r="S512" s="106"/>
      <c r="T512" s="106"/>
      <c r="U512" s="106"/>
      <c r="V512" s="106"/>
      <c r="W512" s="106"/>
    </row>
    <row r="513" spans="1:23">
      <c r="A513" s="77"/>
      <c r="B513" s="77"/>
      <c r="C513" s="77"/>
      <c r="D513" s="106"/>
      <c r="E513" s="106"/>
      <c r="F513" s="77"/>
      <c r="G513" s="77"/>
      <c r="H513" s="77"/>
      <c r="I513" s="77"/>
      <c r="J513" s="429"/>
      <c r="K513" s="106"/>
      <c r="L513" s="106"/>
      <c r="M513" s="106"/>
      <c r="N513" s="106"/>
      <c r="O513" s="106"/>
      <c r="P513" s="106"/>
      <c r="Q513" s="106"/>
      <c r="R513" s="106"/>
      <c r="S513" s="106"/>
      <c r="T513" s="106"/>
      <c r="U513" s="106"/>
      <c r="V513" s="106"/>
      <c r="W513" s="106"/>
    </row>
    <row r="514" spans="1:23">
      <c r="A514" s="77"/>
      <c r="B514" s="77"/>
      <c r="C514" s="77"/>
      <c r="D514" s="106"/>
      <c r="E514" s="106"/>
      <c r="F514" s="77"/>
      <c r="G514" s="77"/>
      <c r="H514" s="77"/>
      <c r="I514" s="77"/>
      <c r="J514" s="429"/>
      <c r="K514" s="106"/>
      <c r="L514" s="106"/>
      <c r="M514" s="106"/>
      <c r="N514" s="106"/>
      <c r="O514" s="106"/>
      <c r="P514" s="106"/>
      <c r="Q514" s="106"/>
      <c r="R514" s="106"/>
      <c r="S514" s="106"/>
      <c r="T514" s="106"/>
      <c r="U514" s="106"/>
      <c r="V514" s="106"/>
      <c r="W514" s="106"/>
    </row>
    <row r="515" spans="1:23">
      <c r="A515" s="77"/>
      <c r="B515" s="77"/>
      <c r="C515" s="77"/>
      <c r="D515" s="106"/>
      <c r="E515" s="106"/>
      <c r="F515" s="77"/>
      <c r="G515" s="77"/>
      <c r="H515" s="77"/>
      <c r="I515" s="77"/>
      <c r="J515" s="429"/>
      <c r="K515" s="106"/>
      <c r="L515" s="106"/>
      <c r="M515" s="106"/>
      <c r="N515" s="106"/>
      <c r="O515" s="106"/>
      <c r="P515" s="106"/>
      <c r="Q515" s="106"/>
      <c r="R515" s="106"/>
      <c r="S515" s="106"/>
      <c r="T515" s="106"/>
      <c r="U515" s="106"/>
      <c r="V515" s="106"/>
      <c r="W515" s="106"/>
    </row>
    <row r="516" spans="1:23">
      <c r="A516" s="77"/>
      <c r="B516" s="77"/>
      <c r="C516" s="77"/>
      <c r="D516" s="106"/>
      <c r="E516" s="106"/>
      <c r="F516" s="77"/>
      <c r="G516" s="77"/>
      <c r="H516" s="77"/>
      <c r="I516" s="77"/>
      <c r="J516" s="429"/>
      <c r="K516" s="106"/>
      <c r="L516" s="106"/>
      <c r="M516" s="106"/>
      <c r="N516" s="106"/>
      <c r="O516" s="106"/>
      <c r="P516" s="106"/>
      <c r="Q516" s="106"/>
      <c r="R516" s="106"/>
      <c r="S516" s="106"/>
      <c r="T516" s="106"/>
      <c r="U516" s="106"/>
      <c r="V516" s="106"/>
      <c r="W516" s="106"/>
    </row>
    <row r="517" spans="1:23">
      <c r="A517" s="77"/>
      <c r="B517" s="77"/>
      <c r="C517" s="77"/>
      <c r="D517" s="106"/>
      <c r="E517" s="106"/>
      <c r="F517" s="77"/>
      <c r="G517" s="77"/>
      <c r="H517" s="77"/>
      <c r="I517" s="77"/>
      <c r="J517" s="429"/>
      <c r="K517" s="106"/>
      <c r="L517" s="106"/>
      <c r="M517" s="106"/>
      <c r="N517" s="106"/>
      <c r="O517" s="106"/>
      <c r="P517" s="106"/>
      <c r="Q517" s="106"/>
      <c r="R517" s="106"/>
      <c r="S517" s="106"/>
      <c r="T517" s="106"/>
      <c r="U517" s="106"/>
      <c r="V517" s="106"/>
      <c r="W517" s="106"/>
    </row>
    <row r="518" spans="1:23">
      <c r="A518" s="77"/>
      <c r="B518" s="77"/>
      <c r="C518" s="77"/>
      <c r="D518" s="106"/>
      <c r="E518" s="106"/>
      <c r="F518" s="77"/>
      <c r="G518" s="77"/>
      <c r="H518" s="77"/>
      <c r="I518" s="77"/>
      <c r="J518" s="429"/>
      <c r="K518" s="106"/>
      <c r="L518" s="106"/>
      <c r="M518" s="106"/>
      <c r="N518" s="106"/>
      <c r="O518" s="106"/>
      <c r="P518" s="106"/>
      <c r="Q518" s="106"/>
      <c r="R518" s="106"/>
      <c r="S518" s="106"/>
      <c r="T518" s="106"/>
      <c r="U518" s="106"/>
      <c r="V518" s="106"/>
      <c r="W518" s="106"/>
    </row>
    <row r="519" spans="1:23">
      <c r="A519" s="77"/>
      <c r="B519" s="77"/>
      <c r="C519" s="77"/>
      <c r="D519" s="106"/>
      <c r="E519" s="106"/>
      <c r="F519" s="77"/>
      <c r="G519" s="77"/>
      <c r="H519" s="77"/>
      <c r="I519" s="77"/>
      <c r="J519" s="429"/>
      <c r="K519" s="106"/>
      <c r="L519" s="106"/>
      <c r="M519" s="106"/>
      <c r="N519" s="106"/>
      <c r="O519" s="106"/>
      <c r="P519" s="106"/>
      <c r="Q519" s="106"/>
      <c r="R519" s="106"/>
      <c r="S519" s="106"/>
      <c r="T519" s="106"/>
      <c r="U519" s="106"/>
      <c r="V519" s="106"/>
      <c r="W519" s="106"/>
    </row>
    <row r="520" spans="1:23">
      <c r="A520" s="77"/>
      <c r="B520" s="77"/>
      <c r="C520" s="77"/>
      <c r="D520" s="106"/>
      <c r="E520" s="106"/>
      <c r="F520" s="77"/>
      <c r="G520" s="77"/>
      <c r="H520" s="77"/>
      <c r="I520" s="77"/>
      <c r="J520" s="429"/>
      <c r="K520" s="106"/>
      <c r="L520" s="106"/>
      <c r="M520" s="106"/>
      <c r="N520" s="106"/>
      <c r="O520" s="106"/>
      <c r="P520" s="106"/>
      <c r="Q520" s="106"/>
      <c r="R520" s="106"/>
      <c r="S520" s="106"/>
      <c r="T520" s="106"/>
      <c r="U520" s="106"/>
      <c r="V520" s="106"/>
      <c r="W520" s="106"/>
    </row>
    <row r="521" spans="1:23">
      <c r="A521" s="77"/>
      <c r="B521" s="77"/>
      <c r="C521" s="77"/>
      <c r="D521" s="106"/>
      <c r="E521" s="106"/>
      <c r="F521" s="77"/>
      <c r="G521" s="77"/>
      <c r="H521" s="77"/>
      <c r="I521" s="77"/>
      <c r="J521" s="429"/>
      <c r="K521" s="106"/>
      <c r="L521" s="106"/>
      <c r="M521" s="106"/>
      <c r="N521" s="106"/>
      <c r="O521" s="106"/>
      <c r="P521" s="106"/>
      <c r="Q521" s="106"/>
      <c r="R521" s="106"/>
      <c r="S521" s="106"/>
      <c r="T521" s="106"/>
      <c r="U521" s="106"/>
      <c r="V521" s="106"/>
      <c r="W521" s="106"/>
    </row>
    <row r="522" spans="1:23">
      <c r="A522" s="77"/>
      <c r="B522" s="77"/>
      <c r="C522" s="77"/>
      <c r="D522" s="106"/>
      <c r="E522" s="106"/>
      <c r="F522" s="77"/>
      <c r="G522" s="77"/>
      <c r="H522" s="77"/>
      <c r="I522" s="77"/>
      <c r="J522" s="429"/>
      <c r="K522" s="106"/>
      <c r="L522" s="106"/>
      <c r="M522" s="106"/>
      <c r="N522" s="106"/>
      <c r="O522" s="106"/>
      <c r="P522" s="106"/>
      <c r="Q522" s="106"/>
      <c r="R522" s="106"/>
      <c r="S522" s="106"/>
      <c r="T522" s="106"/>
      <c r="U522" s="106"/>
      <c r="V522" s="106"/>
      <c r="W522" s="106"/>
    </row>
    <row r="523" spans="1:23">
      <c r="A523" s="77"/>
      <c r="B523" s="77"/>
      <c r="C523" s="77"/>
      <c r="D523" s="106"/>
      <c r="E523" s="106"/>
      <c r="F523" s="77"/>
      <c r="G523" s="77"/>
      <c r="H523" s="77"/>
      <c r="I523" s="77"/>
      <c r="J523" s="429"/>
      <c r="K523" s="106"/>
      <c r="L523" s="106"/>
      <c r="M523" s="106"/>
      <c r="N523" s="106"/>
      <c r="O523" s="106"/>
      <c r="P523" s="106"/>
      <c r="Q523" s="106"/>
      <c r="R523" s="106"/>
      <c r="S523" s="106"/>
      <c r="T523" s="106"/>
      <c r="U523" s="106"/>
      <c r="V523" s="106"/>
      <c r="W523" s="106"/>
    </row>
    <row r="524" spans="1:23">
      <c r="A524" s="77"/>
      <c r="B524" s="77"/>
      <c r="C524" s="77"/>
      <c r="D524" s="106"/>
      <c r="E524" s="106"/>
      <c r="F524" s="77"/>
      <c r="G524" s="77"/>
      <c r="H524" s="77"/>
      <c r="I524" s="77"/>
      <c r="J524" s="429"/>
      <c r="K524" s="106"/>
      <c r="L524" s="106"/>
      <c r="M524" s="106"/>
      <c r="N524" s="106"/>
      <c r="O524" s="106"/>
      <c r="P524" s="106"/>
      <c r="Q524" s="106"/>
      <c r="R524" s="106"/>
      <c r="S524" s="106"/>
      <c r="T524" s="106"/>
      <c r="U524" s="106"/>
      <c r="V524" s="106"/>
      <c r="W524" s="106"/>
    </row>
    <row r="525" spans="1:23">
      <c r="A525" s="77"/>
      <c r="B525" s="77"/>
      <c r="C525" s="77"/>
      <c r="D525" s="106"/>
      <c r="E525" s="106"/>
      <c r="F525" s="77"/>
      <c r="G525" s="77"/>
      <c r="H525" s="77"/>
      <c r="I525" s="77"/>
      <c r="J525" s="429"/>
      <c r="K525" s="106"/>
      <c r="L525" s="106"/>
      <c r="M525" s="106"/>
      <c r="N525" s="106"/>
      <c r="O525" s="106"/>
      <c r="P525" s="106"/>
      <c r="Q525" s="106"/>
      <c r="R525" s="106"/>
      <c r="S525" s="106"/>
      <c r="T525" s="106"/>
      <c r="U525" s="106"/>
      <c r="V525" s="106"/>
      <c r="W525" s="106"/>
    </row>
    <row r="526" spans="1:23">
      <c r="A526" s="77"/>
      <c r="B526" s="77"/>
      <c r="C526" s="77"/>
      <c r="D526" s="106"/>
      <c r="E526" s="106"/>
      <c r="F526" s="77"/>
      <c r="G526" s="77"/>
      <c r="H526" s="77"/>
      <c r="I526" s="77"/>
      <c r="J526" s="429"/>
      <c r="K526" s="106"/>
      <c r="L526" s="106"/>
      <c r="M526" s="106"/>
      <c r="N526" s="106"/>
      <c r="O526" s="106"/>
      <c r="P526" s="106"/>
      <c r="Q526" s="106"/>
      <c r="R526" s="106"/>
      <c r="S526" s="106"/>
      <c r="T526" s="106"/>
      <c r="U526" s="106"/>
      <c r="V526" s="106"/>
      <c r="W526" s="106"/>
    </row>
    <row r="527" spans="1:23">
      <c r="A527" s="77"/>
      <c r="B527" s="77"/>
      <c r="C527" s="77"/>
      <c r="D527" s="106"/>
      <c r="E527" s="106"/>
      <c r="F527" s="77"/>
      <c r="G527" s="77"/>
      <c r="H527" s="77"/>
      <c r="I527" s="77"/>
      <c r="J527" s="429"/>
      <c r="K527" s="106"/>
      <c r="L527" s="106"/>
      <c r="M527" s="106"/>
      <c r="N527" s="106"/>
      <c r="O527" s="106"/>
      <c r="P527" s="106"/>
      <c r="Q527" s="106"/>
      <c r="R527" s="106"/>
      <c r="S527" s="106"/>
      <c r="T527" s="106"/>
      <c r="U527" s="106"/>
      <c r="V527" s="106"/>
      <c r="W527" s="106"/>
    </row>
    <row r="528" spans="1:23">
      <c r="A528" s="77"/>
      <c r="B528" s="77"/>
      <c r="C528" s="77"/>
      <c r="D528" s="106"/>
      <c r="E528" s="106"/>
      <c r="F528" s="77"/>
      <c r="G528" s="77"/>
      <c r="H528" s="77"/>
      <c r="I528" s="77"/>
      <c r="J528" s="429"/>
      <c r="K528" s="106"/>
      <c r="L528" s="106"/>
      <c r="M528" s="106"/>
      <c r="N528" s="106"/>
      <c r="O528" s="106"/>
      <c r="P528" s="106"/>
      <c r="Q528" s="106"/>
      <c r="R528" s="106"/>
      <c r="S528" s="106"/>
      <c r="T528" s="106"/>
      <c r="U528" s="106"/>
      <c r="V528" s="106"/>
      <c r="W528" s="106"/>
    </row>
    <row r="529" spans="1:23">
      <c r="A529" s="77"/>
      <c r="B529" s="77"/>
      <c r="C529" s="77"/>
      <c r="D529" s="106"/>
      <c r="E529" s="106"/>
      <c r="F529" s="77"/>
      <c r="G529" s="77"/>
      <c r="H529" s="77"/>
      <c r="I529" s="77"/>
      <c r="J529" s="429"/>
      <c r="K529" s="106"/>
      <c r="L529" s="106"/>
      <c r="M529" s="106"/>
      <c r="N529" s="106"/>
      <c r="O529" s="106"/>
      <c r="P529" s="106"/>
      <c r="Q529" s="106"/>
      <c r="R529" s="106"/>
      <c r="S529" s="106"/>
      <c r="T529" s="106"/>
      <c r="U529" s="106"/>
      <c r="V529" s="106"/>
      <c r="W529" s="106"/>
    </row>
    <row r="530" spans="1:23">
      <c r="A530" s="77"/>
      <c r="B530" s="77"/>
      <c r="C530" s="77"/>
      <c r="D530" s="106"/>
      <c r="E530" s="106"/>
      <c r="F530" s="77"/>
      <c r="G530" s="77"/>
      <c r="H530" s="77"/>
      <c r="I530" s="77"/>
      <c r="J530" s="429"/>
      <c r="K530" s="106"/>
      <c r="L530" s="106"/>
      <c r="M530" s="106"/>
      <c r="N530" s="106"/>
      <c r="O530" s="106"/>
      <c r="P530" s="106"/>
      <c r="Q530" s="106"/>
      <c r="R530" s="106"/>
      <c r="S530" s="106"/>
      <c r="T530" s="106"/>
      <c r="U530" s="106"/>
      <c r="V530" s="106"/>
      <c r="W530" s="106"/>
    </row>
    <row r="531" spans="1:23">
      <c r="A531" s="77"/>
      <c r="B531" s="77"/>
      <c r="C531" s="77"/>
      <c r="D531" s="106"/>
      <c r="E531" s="106"/>
      <c r="F531" s="77"/>
      <c r="G531" s="77"/>
      <c r="H531" s="77"/>
      <c r="I531" s="77"/>
      <c r="J531" s="429"/>
      <c r="K531" s="106"/>
      <c r="L531" s="106"/>
      <c r="M531" s="106"/>
      <c r="N531" s="106"/>
      <c r="O531" s="106"/>
      <c r="P531" s="106"/>
      <c r="Q531" s="106"/>
      <c r="R531" s="106"/>
      <c r="S531" s="106"/>
      <c r="T531" s="106"/>
      <c r="U531" s="106"/>
      <c r="V531" s="106"/>
      <c r="W531" s="106"/>
    </row>
    <row r="532" spans="1:23">
      <c r="A532" s="77"/>
      <c r="B532" s="77"/>
      <c r="C532" s="77"/>
      <c r="D532" s="106"/>
      <c r="E532" s="106"/>
      <c r="F532" s="77"/>
      <c r="G532" s="77"/>
      <c r="H532" s="77"/>
      <c r="I532" s="77"/>
      <c r="J532" s="429"/>
      <c r="K532" s="106"/>
      <c r="L532" s="106"/>
      <c r="M532" s="106"/>
      <c r="N532" s="106"/>
      <c r="O532" s="106"/>
      <c r="P532" s="106"/>
      <c r="Q532" s="106"/>
      <c r="R532" s="106"/>
      <c r="S532" s="106"/>
      <c r="T532" s="106"/>
      <c r="U532" s="106"/>
      <c r="V532" s="106"/>
      <c r="W532" s="106"/>
    </row>
    <row r="533" spans="1:23">
      <c r="A533" s="77"/>
      <c r="B533" s="77"/>
      <c r="C533" s="77"/>
      <c r="D533" s="106"/>
      <c r="E533" s="106"/>
      <c r="F533" s="77"/>
      <c r="G533" s="77"/>
      <c r="H533" s="77"/>
      <c r="I533" s="77"/>
      <c r="J533" s="429"/>
      <c r="K533" s="106"/>
      <c r="L533" s="106"/>
      <c r="M533" s="106"/>
      <c r="N533" s="106"/>
      <c r="O533" s="106"/>
      <c r="P533" s="106"/>
      <c r="Q533" s="106"/>
      <c r="R533" s="106"/>
      <c r="S533" s="106"/>
      <c r="T533" s="106"/>
      <c r="U533" s="106"/>
      <c r="V533" s="106"/>
      <c r="W533" s="106"/>
    </row>
    <row r="534" spans="1:23">
      <c r="A534" s="77"/>
      <c r="B534" s="77"/>
      <c r="C534" s="77"/>
      <c r="D534" s="106"/>
      <c r="E534" s="106"/>
      <c r="F534" s="77"/>
      <c r="G534" s="77"/>
      <c r="H534" s="77"/>
      <c r="I534" s="77"/>
      <c r="J534" s="429"/>
      <c r="K534" s="106"/>
      <c r="L534" s="106"/>
      <c r="M534" s="106"/>
      <c r="N534" s="106"/>
      <c r="O534" s="106"/>
      <c r="P534" s="106"/>
      <c r="Q534" s="106"/>
      <c r="R534" s="106"/>
      <c r="S534" s="106"/>
      <c r="T534" s="106"/>
      <c r="U534" s="106"/>
      <c r="V534" s="106"/>
      <c r="W534" s="106"/>
    </row>
    <row r="535" spans="1:23">
      <c r="A535" s="77"/>
      <c r="B535" s="77"/>
      <c r="C535" s="77"/>
      <c r="D535" s="106"/>
      <c r="E535" s="106"/>
      <c r="F535" s="77"/>
      <c r="G535" s="77"/>
      <c r="H535" s="77"/>
      <c r="I535" s="77"/>
      <c r="J535" s="429"/>
      <c r="K535" s="106"/>
      <c r="L535" s="106"/>
      <c r="M535" s="106"/>
      <c r="N535" s="106"/>
      <c r="O535" s="106"/>
      <c r="P535" s="106"/>
      <c r="Q535" s="106"/>
      <c r="R535" s="106"/>
      <c r="S535" s="106"/>
      <c r="T535" s="106"/>
      <c r="U535" s="106"/>
      <c r="V535" s="106"/>
      <c r="W535" s="106"/>
    </row>
    <row r="536" spans="1:23">
      <c r="A536" s="77"/>
      <c r="B536" s="77"/>
      <c r="C536" s="77"/>
      <c r="D536" s="106"/>
      <c r="E536" s="106"/>
      <c r="F536" s="77"/>
      <c r="G536" s="77"/>
      <c r="H536" s="77"/>
      <c r="I536" s="77"/>
      <c r="J536" s="429"/>
      <c r="K536" s="106"/>
      <c r="L536" s="106"/>
      <c r="M536" s="106"/>
      <c r="N536" s="106"/>
      <c r="O536" s="106"/>
      <c r="P536" s="106"/>
      <c r="Q536" s="106"/>
      <c r="R536" s="106"/>
      <c r="S536" s="106"/>
      <c r="T536" s="106"/>
      <c r="U536" s="106"/>
      <c r="V536" s="106"/>
      <c r="W536" s="106"/>
    </row>
    <row r="537" spans="1:23">
      <c r="A537" s="77"/>
      <c r="B537" s="77"/>
      <c r="C537" s="77"/>
      <c r="D537" s="106"/>
      <c r="E537" s="106"/>
      <c r="F537" s="77"/>
      <c r="G537" s="77"/>
      <c r="H537" s="77"/>
      <c r="I537" s="77"/>
      <c r="J537" s="429"/>
      <c r="K537" s="106"/>
      <c r="L537" s="106"/>
      <c r="M537" s="106"/>
      <c r="N537" s="106"/>
      <c r="O537" s="106"/>
      <c r="P537" s="106"/>
      <c r="Q537" s="106"/>
      <c r="R537" s="106"/>
      <c r="S537" s="106"/>
      <c r="T537" s="106"/>
      <c r="U537" s="106"/>
      <c r="V537" s="106"/>
      <c r="W537" s="106"/>
    </row>
    <row r="538" spans="1:23">
      <c r="A538" s="77"/>
      <c r="B538" s="77"/>
      <c r="C538" s="77"/>
      <c r="D538" s="106"/>
      <c r="E538" s="106"/>
      <c r="F538" s="77"/>
      <c r="G538" s="77"/>
      <c r="H538" s="77"/>
      <c r="I538" s="77"/>
      <c r="J538" s="429"/>
      <c r="K538" s="106"/>
      <c r="L538" s="106"/>
      <c r="M538" s="106"/>
      <c r="N538" s="106"/>
      <c r="O538" s="106"/>
      <c r="P538" s="106"/>
      <c r="Q538" s="106"/>
      <c r="R538" s="106"/>
      <c r="S538" s="106"/>
      <c r="T538" s="106"/>
      <c r="U538" s="106"/>
      <c r="V538" s="106"/>
      <c r="W538" s="106"/>
    </row>
    <row r="539" spans="1:23">
      <c r="A539" s="77"/>
      <c r="B539" s="77"/>
      <c r="C539" s="77"/>
      <c r="D539" s="106"/>
      <c r="E539" s="106"/>
      <c r="F539" s="77"/>
      <c r="G539" s="77"/>
      <c r="H539" s="77"/>
      <c r="I539" s="77"/>
      <c r="J539" s="429"/>
      <c r="K539" s="106"/>
      <c r="L539" s="106"/>
      <c r="M539" s="106"/>
      <c r="N539" s="106"/>
      <c r="O539" s="106"/>
      <c r="P539" s="106"/>
      <c r="Q539" s="106"/>
      <c r="R539" s="106"/>
      <c r="S539" s="106"/>
      <c r="T539" s="106"/>
      <c r="U539" s="106"/>
      <c r="V539" s="106"/>
      <c r="W539" s="106"/>
    </row>
    <row r="540" spans="1:23">
      <c r="A540" s="77"/>
      <c r="B540" s="77"/>
      <c r="C540" s="77"/>
      <c r="D540" s="106"/>
      <c r="E540" s="106"/>
      <c r="F540" s="77"/>
      <c r="G540" s="77"/>
      <c r="H540" s="77"/>
      <c r="I540" s="77"/>
      <c r="J540" s="429"/>
      <c r="K540" s="106"/>
      <c r="L540" s="106"/>
      <c r="M540" s="106"/>
      <c r="N540" s="106"/>
      <c r="O540" s="106"/>
      <c r="P540" s="106"/>
      <c r="Q540" s="106"/>
      <c r="R540" s="106"/>
      <c r="S540" s="106"/>
      <c r="T540" s="106"/>
      <c r="U540" s="106"/>
      <c r="V540" s="106"/>
      <c r="W540" s="106"/>
    </row>
    <row r="541" spans="1:23">
      <c r="A541" s="77"/>
      <c r="B541" s="77"/>
      <c r="C541" s="77"/>
      <c r="D541" s="106"/>
      <c r="E541" s="106"/>
      <c r="F541" s="77"/>
      <c r="G541" s="77"/>
      <c r="H541" s="77"/>
      <c r="I541" s="77"/>
      <c r="J541" s="429"/>
      <c r="K541" s="106"/>
      <c r="L541" s="106"/>
      <c r="M541" s="106"/>
      <c r="N541" s="106"/>
      <c r="O541" s="106"/>
      <c r="P541" s="106"/>
      <c r="Q541" s="106"/>
      <c r="R541" s="106"/>
      <c r="S541" s="106"/>
      <c r="T541" s="106"/>
      <c r="U541" s="106"/>
      <c r="V541" s="106"/>
      <c r="W541" s="106"/>
    </row>
    <row r="542" spans="1:23">
      <c r="A542" s="77"/>
      <c r="B542" s="77"/>
      <c r="C542" s="77"/>
      <c r="D542" s="106"/>
      <c r="E542" s="106"/>
      <c r="F542" s="77"/>
      <c r="G542" s="77"/>
      <c r="H542" s="77"/>
      <c r="I542" s="77"/>
      <c r="J542" s="429"/>
      <c r="K542" s="106"/>
      <c r="L542" s="106"/>
      <c r="M542" s="106"/>
      <c r="N542" s="106"/>
      <c r="O542" s="106"/>
      <c r="P542" s="106"/>
      <c r="Q542" s="106"/>
      <c r="R542" s="106"/>
      <c r="S542" s="106"/>
      <c r="T542" s="106"/>
      <c r="U542" s="106"/>
      <c r="V542" s="106"/>
      <c r="W542" s="106"/>
    </row>
    <row r="543" spans="1:23">
      <c r="A543" s="77"/>
      <c r="B543" s="77"/>
      <c r="C543" s="77"/>
      <c r="D543" s="106"/>
      <c r="E543" s="106"/>
      <c r="F543" s="77"/>
      <c r="G543" s="77"/>
      <c r="H543" s="77"/>
      <c r="I543" s="77"/>
      <c r="J543" s="429"/>
      <c r="K543" s="106"/>
      <c r="L543" s="106"/>
      <c r="M543" s="106"/>
      <c r="N543" s="106"/>
      <c r="O543" s="106"/>
      <c r="P543" s="106"/>
      <c r="Q543" s="106"/>
      <c r="R543" s="106"/>
      <c r="S543" s="106"/>
      <c r="T543" s="106"/>
      <c r="U543" s="106"/>
      <c r="V543" s="106"/>
      <c r="W543" s="106"/>
    </row>
    <row r="544" spans="1:23">
      <c r="A544" s="77"/>
      <c r="B544" s="77"/>
      <c r="C544" s="77"/>
      <c r="D544" s="106"/>
      <c r="E544" s="106"/>
      <c r="F544" s="77"/>
      <c r="G544" s="77"/>
      <c r="H544" s="77"/>
      <c r="I544" s="77"/>
      <c r="J544" s="429"/>
      <c r="K544" s="106"/>
      <c r="L544" s="106"/>
      <c r="M544" s="106"/>
      <c r="N544" s="106"/>
      <c r="O544" s="106"/>
      <c r="P544" s="106"/>
      <c r="Q544" s="106"/>
      <c r="R544" s="106"/>
      <c r="S544" s="106"/>
      <c r="T544" s="106"/>
      <c r="U544" s="106"/>
      <c r="V544" s="106"/>
      <c r="W544" s="106"/>
    </row>
    <row r="545" spans="1:23">
      <c r="A545" s="77"/>
      <c r="B545" s="77"/>
      <c r="C545" s="77"/>
      <c r="D545" s="106"/>
      <c r="E545" s="106"/>
      <c r="F545" s="77"/>
      <c r="G545" s="77"/>
      <c r="H545" s="77"/>
      <c r="I545" s="77"/>
      <c r="J545" s="429"/>
      <c r="K545" s="106"/>
      <c r="L545" s="106"/>
      <c r="M545" s="106"/>
      <c r="N545" s="106"/>
      <c r="O545" s="106"/>
      <c r="P545" s="106"/>
      <c r="Q545" s="106"/>
      <c r="R545" s="106"/>
      <c r="S545" s="106"/>
      <c r="T545" s="106"/>
      <c r="U545" s="106"/>
      <c r="V545" s="106"/>
      <c r="W545" s="106"/>
    </row>
    <row r="546" spans="1:23">
      <c r="A546" s="77"/>
      <c r="B546" s="77"/>
      <c r="C546" s="77"/>
      <c r="D546" s="106"/>
      <c r="E546" s="106"/>
      <c r="F546" s="77"/>
      <c r="G546" s="77"/>
      <c r="H546" s="77"/>
      <c r="I546" s="77"/>
      <c r="J546" s="429"/>
      <c r="K546" s="106"/>
      <c r="L546" s="106"/>
      <c r="M546" s="106"/>
      <c r="N546" s="106"/>
      <c r="O546" s="106"/>
      <c r="P546" s="106"/>
      <c r="Q546" s="106"/>
      <c r="R546" s="106"/>
      <c r="S546" s="106"/>
      <c r="T546" s="106"/>
      <c r="U546" s="106"/>
      <c r="V546" s="106"/>
      <c r="W546" s="106"/>
    </row>
    <row r="547" spans="1:23">
      <c r="A547" s="77"/>
      <c r="B547" s="77"/>
      <c r="C547" s="77"/>
      <c r="D547" s="106"/>
      <c r="E547" s="106"/>
      <c r="F547" s="77"/>
      <c r="G547" s="77"/>
      <c r="H547" s="77"/>
      <c r="I547" s="77"/>
      <c r="J547" s="429"/>
      <c r="K547" s="106"/>
      <c r="L547" s="106"/>
      <c r="M547" s="106"/>
      <c r="N547" s="106"/>
      <c r="O547" s="106"/>
      <c r="P547" s="106"/>
      <c r="Q547" s="106"/>
      <c r="R547" s="106"/>
      <c r="S547" s="106"/>
      <c r="T547" s="106"/>
      <c r="U547" s="106"/>
      <c r="V547" s="106"/>
      <c r="W547" s="106"/>
    </row>
    <row r="548" spans="1:23">
      <c r="A548" s="77"/>
      <c r="B548" s="77"/>
      <c r="C548" s="77"/>
      <c r="D548" s="106"/>
      <c r="E548" s="106"/>
      <c r="F548" s="77"/>
      <c r="G548" s="77"/>
      <c r="H548" s="77"/>
      <c r="I548" s="77"/>
      <c r="J548" s="429"/>
      <c r="K548" s="106"/>
      <c r="L548" s="106"/>
      <c r="M548" s="106"/>
      <c r="N548" s="106"/>
      <c r="O548" s="106"/>
      <c r="P548" s="106"/>
      <c r="Q548" s="106"/>
      <c r="R548" s="106"/>
      <c r="S548" s="106"/>
      <c r="T548" s="106"/>
      <c r="U548" s="106"/>
      <c r="V548" s="106"/>
      <c r="W548" s="106"/>
    </row>
    <row r="549" spans="1:23">
      <c r="A549" s="77"/>
      <c r="B549" s="77"/>
      <c r="C549" s="77"/>
      <c r="D549" s="106"/>
      <c r="E549" s="106"/>
      <c r="F549" s="77"/>
      <c r="G549" s="77"/>
      <c r="H549" s="77"/>
      <c r="I549" s="77"/>
      <c r="J549" s="429"/>
      <c r="K549" s="106"/>
      <c r="L549" s="106"/>
      <c r="M549" s="106"/>
      <c r="N549" s="106"/>
      <c r="O549" s="106"/>
      <c r="P549" s="106"/>
      <c r="Q549" s="106"/>
      <c r="R549" s="106"/>
      <c r="S549" s="106"/>
      <c r="T549" s="106"/>
      <c r="U549" s="106"/>
      <c r="V549" s="106"/>
      <c r="W549" s="106"/>
    </row>
    <row r="550" spans="1:23">
      <c r="A550" s="77"/>
      <c r="B550" s="77"/>
      <c r="C550" s="77"/>
      <c r="D550" s="106"/>
      <c r="E550" s="106"/>
      <c r="F550" s="77"/>
      <c r="G550" s="77"/>
      <c r="H550" s="77"/>
      <c r="I550" s="77"/>
      <c r="J550" s="429"/>
      <c r="K550" s="106"/>
      <c r="L550" s="106"/>
      <c r="M550" s="106"/>
      <c r="N550" s="106"/>
      <c r="O550" s="106"/>
      <c r="P550" s="106"/>
      <c r="Q550" s="106"/>
      <c r="R550" s="106"/>
      <c r="S550" s="106"/>
      <c r="T550" s="106"/>
      <c r="U550" s="106"/>
      <c r="V550" s="106"/>
      <c r="W550" s="106"/>
    </row>
    <row r="551" spans="1:23">
      <c r="A551" s="77"/>
      <c r="B551" s="77"/>
      <c r="C551" s="77"/>
      <c r="D551" s="106"/>
      <c r="E551" s="106"/>
      <c r="F551" s="77"/>
      <c r="G551" s="77"/>
      <c r="H551" s="77"/>
      <c r="I551" s="77"/>
      <c r="J551" s="429"/>
      <c r="K551" s="106"/>
      <c r="L551" s="106"/>
      <c r="M551" s="106"/>
      <c r="N551" s="106"/>
      <c r="O551" s="106"/>
      <c r="P551" s="106"/>
      <c r="Q551" s="106"/>
      <c r="R551" s="106"/>
      <c r="S551" s="106"/>
      <c r="T551" s="106"/>
      <c r="U551" s="106"/>
      <c r="V551" s="106"/>
      <c r="W551" s="106"/>
    </row>
    <row r="552" spans="1:23">
      <c r="A552" s="77"/>
      <c r="B552" s="77"/>
      <c r="C552" s="77"/>
      <c r="D552" s="106"/>
      <c r="E552" s="106"/>
      <c r="F552" s="77"/>
      <c r="G552" s="77"/>
      <c r="H552" s="77"/>
      <c r="I552" s="77"/>
      <c r="J552" s="429"/>
      <c r="K552" s="106"/>
      <c r="L552" s="106"/>
      <c r="M552" s="106"/>
      <c r="N552" s="106"/>
      <c r="O552" s="106"/>
      <c r="P552" s="106"/>
      <c r="Q552" s="106"/>
      <c r="R552" s="106"/>
      <c r="S552" s="106"/>
      <c r="T552" s="106"/>
      <c r="U552" s="106"/>
      <c r="V552" s="106"/>
      <c r="W552" s="106"/>
    </row>
    <row r="553" spans="1:23">
      <c r="A553" s="77"/>
      <c r="B553" s="77"/>
      <c r="C553" s="77"/>
      <c r="D553" s="106"/>
      <c r="E553" s="106"/>
      <c r="F553" s="77"/>
      <c r="G553" s="77"/>
      <c r="H553" s="77"/>
      <c r="I553" s="77"/>
      <c r="J553" s="429"/>
      <c r="K553" s="106"/>
      <c r="L553" s="106"/>
      <c r="M553" s="106"/>
      <c r="N553" s="106"/>
      <c r="O553" s="106"/>
      <c r="P553" s="106"/>
      <c r="Q553" s="106"/>
      <c r="R553" s="106"/>
      <c r="S553" s="106"/>
      <c r="T553" s="106"/>
      <c r="U553" s="106"/>
      <c r="V553" s="106"/>
      <c r="W553" s="106"/>
    </row>
    <row r="554" spans="1:23">
      <c r="A554" s="77"/>
      <c r="B554" s="77"/>
      <c r="C554" s="77"/>
      <c r="D554" s="106"/>
      <c r="E554" s="106"/>
      <c r="F554" s="77"/>
      <c r="G554" s="77"/>
      <c r="H554" s="77"/>
      <c r="I554" s="77"/>
      <c r="J554" s="429"/>
      <c r="K554" s="106"/>
      <c r="L554" s="106"/>
      <c r="M554" s="106"/>
      <c r="N554" s="106"/>
      <c r="O554" s="106"/>
      <c r="P554" s="106"/>
      <c r="Q554" s="106"/>
      <c r="R554" s="106"/>
      <c r="S554" s="106"/>
      <c r="T554" s="106"/>
      <c r="U554" s="106"/>
      <c r="V554" s="106"/>
      <c r="W554" s="106"/>
    </row>
    <row r="555" spans="1:23">
      <c r="A555" s="77"/>
      <c r="B555" s="77"/>
      <c r="C555" s="77"/>
      <c r="D555" s="106"/>
      <c r="E555" s="106"/>
      <c r="F555" s="77"/>
      <c r="G555" s="77"/>
      <c r="H555" s="77"/>
      <c r="I555" s="77"/>
      <c r="J555" s="429"/>
      <c r="K555" s="106"/>
      <c r="L555" s="106"/>
      <c r="M555" s="106"/>
      <c r="N555" s="106"/>
      <c r="O555" s="106"/>
      <c r="P555" s="106"/>
      <c r="Q555" s="106"/>
      <c r="R555" s="106"/>
      <c r="S555" s="106"/>
      <c r="T555" s="106"/>
      <c r="U555" s="106"/>
      <c r="V555" s="106"/>
      <c r="W555" s="106"/>
    </row>
    <row r="556" spans="1:23">
      <c r="A556" s="77"/>
      <c r="B556" s="77"/>
      <c r="C556" s="77"/>
      <c r="D556" s="106"/>
      <c r="E556" s="106"/>
      <c r="F556" s="77"/>
      <c r="G556" s="77"/>
      <c r="H556" s="77"/>
      <c r="I556" s="77"/>
      <c r="J556" s="429"/>
      <c r="K556" s="106"/>
      <c r="L556" s="106"/>
      <c r="M556" s="106"/>
      <c r="N556" s="106"/>
      <c r="O556" s="106"/>
      <c r="P556" s="106"/>
      <c r="Q556" s="106"/>
      <c r="R556" s="106"/>
      <c r="S556" s="106"/>
      <c r="T556" s="106"/>
      <c r="U556" s="106"/>
      <c r="V556" s="106"/>
      <c r="W556" s="106"/>
    </row>
    <row r="557" spans="1:23">
      <c r="A557" s="77"/>
      <c r="B557" s="77"/>
      <c r="C557" s="77"/>
      <c r="D557" s="106"/>
      <c r="E557" s="106"/>
      <c r="F557" s="77"/>
      <c r="G557" s="77"/>
      <c r="H557" s="77"/>
      <c r="I557" s="77"/>
      <c r="J557" s="429"/>
      <c r="K557" s="106"/>
      <c r="L557" s="106"/>
      <c r="M557" s="106"/>
      <c r="N557" s="106"/>
      <c r="O557" s="106"/>
      <c r="P557" s="106"/>
      <c r="Q557" s="106"/>
      <c r="R557" s="106"/>
      <c r="S557" s="106"/>
      <c r="T557" s="106"/>
      <c r="U557" s="106"/>
      <c r="V557" s="106"/>
      <c r="W557" s="106"/>
    </row>
    <row r="558" spans="1:23">
      <c r="A558" s="77"/>
      <c r="B558" s="77"/>
      <c r="C558" s="77"/>
      <c r="D558" s="106"/>
      <c r="E558" s="106"/>
      <c r="F558" s="77"/>
      <c r="G558" s="77"/>
      <c r="H558" s="77"/>
      <c r="I558" s="77"/>
      <c r="J558" s="429"/>
      <c r="K558" s="106"/>
      <c r="L558" s="106"/>
      <c r="M558" s="106"/>
      <c r="N558" s="106"/>
      <c r="O558" s="106"/>
      <c r="P558" s="106"/>
      <c r="Q558" s="106"/>
      <c r="R558" s="106"/>
      <c r="S558" s="106"/>
      <c r="T558" s="106"/>
      <c r="U558" s="106"/>
      <c r="V558" s="106"/>
      <c r="W558" s="106"/>
    </row>
    <row r="559" spans="1:23">
      <c r="A559" s="77"/>
      <c r="B559" s="77"/>
      <c r="C559" s="77"/>
      <c r="D559" s="106"/>
      <c r="E559" s="106"/>
      <c r="F559" s="77"/>
      <c r="G559" s="77"/>
      <c r="H559" s="77"/>
      <c r="I559" s="77"/>
      <c r="J559" s="429"/>
      <c r="K559" s="106"/>
      <c r="L559" s="106"/>
      <c r="M559" s="106"/>
      <c r="N559" s="106"/>
      <c r="O559" s="106"/>
      <c r="P559" s="106"/>
      <c r="Q559" s="106"/>
      <c r="R559" s="106"/>
      <c r="S559" s="106"/>
      <c r="T559" s="106"/>
      <c r="U559" s="106"/>
      <c r="V559" s="106"/>
      <c r="W559" s="106"/>
    </row>
    <row r="560" spans="1:23">
      <c r="A560" s="77"/>
      <c r="B560" s="77"/>
      <c r="C560" s="77"/>
      <c r="D560" s="106"/>
      <c r="E560" s="106"/>
      <c r="F560" s="77"/>
      <c r="G560" s="77"/>
      <c r="H560" s="77"/>
      <c r="I560" s="77"/>
      <c r="J560" s="429"/>
      <c r="K560" s="106"/>
      <c r="L560" s="106"/>
      <c r="M560" s="106"/>
      <c r="N560" s="106"/>
      <c r="O560" s="106"/>
      <c r="P560" s="106"/>
      <c r="Q560" s="106"/>
      <c r="R560" s="106"/>
      <c r="S560" s="106"/>
      <c r="T560" s="106"/>
      <c r="U560" s="106"/>
      <c r="V560" s="106"/>
      <c r="W560" s="106"/>
    </row>
    <row r="561" spans="1:23">
      <c r="A561" s="77"/>
      <c r="B561" s="77"/>
      <c r="C561" s="77"/>
      <c r="D561" s="106"/>
      <c r="E561" s="106"/>
      <c r="F561" s="77"/>
      <c r="G561" s="77"/>
      <c r="H561" s="77"/>
      <c r="I561" s="77"/>
      <c r="J561" s="429"/>
      <c r="K561" s="106"/>
      <c r="L561" s="106"/>
      <c r="M561" s="106"/>
      <c r="N561" s="106"/>
      <c r="O561" s="106"/>
      <c r="P561" s="106"/>
      <c r="Q561" s="106"/>
      <c r="R561" s="106"/>
      <c r="S561" s="106"/>
      <c r="T561" s="106"/>
      <c r="U561" s="106"/>
      <c r="V561" s="106"/>
      <c r="W561" s="106"/>
    </row>
    <row r="562" spans="1:23">
      <c r="A562" s="77"/>
      <c r="B562" s="77"/>
      <c r="C562" s="77"/>
      <c r="D562" s="106"/>
      <c r="E562" s="106"/>
      <c r="F562" s="77"/>
      <c r="G562" s="77"/>
      <c r="H562" s="77"/>
      <c r="I562" s="77"/>
      <c r="J562" s="429"/>
      <c r="K562" s="106"/>
      <c r="L562" s="106"/>
      <c r="M562" s="106"/>
      <c r="N562" s="106"/>
      <c r="O562" s="106"/>
      <c r="P562" s="106"/>
      <c r="Q562" s="106"/>
      <c r="R562" s="106"/>
      <c r="S562" s="106"/>
      <c r="T562" s="106"/>
      <c r="U562" s="106"/>
      <c r="V562" s="106"/>
      <c r="W562" s="106"/>
    </row>
    <row r="563" spans="1:23">
      <c r="A563" s="77"/>
      <c r="B563" s="77"/>
      <c r="C563" s="77"/>
      <c r="D563" s="106"/>
      <c r="E563" s="106"/>
      <c r="F563" s="77"/>
      <c r="G563" s="77"/>
      <c r="H563" s="77"/>
      <c r="I563" s="77"/>
      <c r="J563" s="429"/>
      <c r="K563" s="106"/>
      <c r="L563" s="106"/>
      <c r="M563" s="106"/>
      <c r="N563" s="106"/>
      <c r="O563" s="106"/>
      <c r="P563" s="106"/>
      <c r="Q563" s="106"/>
      <c r="R563" s="106"/>
      <c r="S563" s="106"/>
      <c r="T563" s="106"/>
      <c r="U563" s="106"/>
      <c r="V563" s="106"/>
      <c r="W563" s="106"/>
    </row>
    <row r="564" spans="1:23">
      <c r="A564" s="77"/>
      <c r="B564" s="77"/>
      <c r="C564" s="77"/>
      <c r="D564" s="106"/>
      <c r="E564" s="106"/>
      <c r="F564" s="77"/>
      <c r="G564" s="77"/>
      <c r="H564" s="77"/>
      <c r="I564" s="77"/>
      <c r="J564" s="429"/>
      <c r="K564" s="106"/>
      <c r="L564" s="106"/>
      <c r="M564" s="106"/>
      <c r="N564" s="106"/>
      <c r="O564" s="106"/>
      <c r="P564" s="106"/>
      <c r="Q564" s="106"/>
      <c r="R564" s="106"/>
      <c r="S564" s="106"/>
      <c r="T564" s="106"/>
      <c r="U564" s="106"/>
      <c r="V564" s="106"/>
      <c r="W564" s="106"/>
    </row>
    <row r="565" spans="1:23">
      <c r="A565" s="77"/>
      <c r="B565" s="77"/>
      <c r="C565" s="77"/>
      <c r="D565" s="106"/>
      <c r="E565" s="106"/>
      <c r="F565" s="77"/>
      <c r="G565" s="77"/>
      <c r="H565" s="77"/>
      <c r="I565" s="77"/>
      <c r="J565" s="429"/>
      <c r="K565" s="106"/>
      <c r="L565" s="106"/>
      <c r="M565" s="106"/>
      <c r="N565" s="106"/>
      <c r="O565" s="106"/>
      <c r="P565" s="106"/>
      <c r="Q565" s="106"/>
      <c r="R565" s="106"/>
      <c r="S565" s="106"/>
      <c r="T565" s="106"/>
      <c r="U565" s="106"/>
      <c r="V565" s="106"/>
      <c r="W565" s="106"/>
    </row>
    <row r="566" spans="1:23">
      <c r="A566" s="77"/>
      <c r="B566" s="77"/>
      <c r="C566" s="77"/>
      <c r="D566" s="106"/>
      <c r="E566" s="106"/>
      <c r="F566" s="77"/>
      <c r="G566" s="77"/>
      <c r="H566" s="77"/>
      <c r="I566" s="77"/>
      <c r="J566" s="429"/>
      <c r="K566" s="106"/>
      <c r="L566" s="106"/>
      <c r="M566" s="106"/>
      <c r="N566" s="106"/>
      <c r="O566" s="106"/>
      <c r="P566" s="106"/>
      <c r="Q566" s="106"/>
      <c r="R566" s="106"/>
      <c r="S566" s="106"/>
      <c r="T566" s="106"/>
      <c r="U566" s="106"/>
      <c r="V566" s="106"/>
      <c r="W566" s="106"/>
    </row>
    <row r="567" spans="1:23">
      <c r="A567" s="77"/>
      <c r="B567" s="77"/>
      <c r="C567" s="77"/>
      <c r="D567" s="106"/>
      <c r="E567" s="106"/>
      <c r="F567" s="77"/>
      <c r="G567" s="77"/>
      <c r="H567" s="77"/>
      <c r="I567" s="77"/>
      <c r="J567" s="429"/>
      <c r="K567" s="106"/>
      <c r="L567" s="106"/>
      <c r="M567" s="106"/>
      <c r="N567" s="106"/>
      <c r="O567" s="106"/>
      <c r="P567" s="106"/>
      <c r="Q567" s="106"/>
      <c r="R567" s="106"/>
      <c r="S567" s="106"/>
      <c r="T567" s="106"/>
      <c r="U567" s="106"/>
      <c r="V567" s="106"/>
      <c r="W567" s="106"/>
    </row>
    <row r="568" spans="1:23">
      <c r="A568" s="77"/>
      <c r="B568" s="77"/>
      <c r="C568" s="77"/>
      <c r="D568" s="106"/>
      <c r="E568" s="106"/>
      <c r="F568" s="77"/>
      <c r="G568" s="77"/>
      <c r="H568" s="77"/>
      <c r="I568" s="77"/>
      <c r="J568" s="429"/>
      <c r="K568" s="106"/>
      <c r="L568" s="106"/>
      <c r="M568" s="106"/>
      <c r="N568" s="106"/>
      <c r="O568" s="106"/>
      <c r="P568" s="106"/>
      <c r="Q568" s="106"/>
      <c r="R568" s="106"/>
      <c r="S568" s="106"/>
      <c r="T568" s="106"/>
      <c r="U568" s="106"/>
      <c r="V568" s="106"/>
      <c r="W568" s="106"/>
    </row>
    <row r="569" spans="1:23">
      <c r="A569" s="77"/>
      <c r="B569" s="77"/>
      <c r="C569" s="77"/>
      <c r="D569" s="106"/>
      <c r="E569" s="106"/>
      <c r="F569" s="77"/>
      <c r="G569" s="77"/>
      <c r="H569" s="77"/>
      <c r="I569" s="77"/>
      <c r="J569" s="429"/>
      <c r="K569" s="106"/>
      <c r="L569" s="106"/>
      <c r="M569" s="106"/>
      <c r="N569" s="106"/>
      <c r="O569" s="106"/>
      <c r="P569" s="106"/>
      <c r="Q569" s="106"/>
      <c r="R569" s="106"/>
      <c r="S569" s="106"/>
      <c r="T569" s="106"/>
      <c r="U569" s="106"/>
      <c r="V569" s="106"/>
      <c r="W569" s="106"/>
    </row>
    <row r="570" spans="1:23">
      <c r="A570" s="77"/>
      <c r="B570" s="77"/>
      <c r="C570" s="77"/>
      <c r="D570" s="106"/>
      <c r="E570" s="106"/>
      <c r="F570" s="77"/>
      <c r="G570" s="77"/>
      <c r="H570" s="77"/>
      <c r="I570" s="77"/>
      <c r="J570" s="429"/>
      <c r="K570" s="106"/>
      <c r="L570" s="106"/>
      <c r="M570" s="106"/>
      <c r="N570" s="106"/>
      <c r="O570" s="106"/>
      <c r="P570" s="106"/>
      <c r="Q570" s="106"/>
      <c r="R570" s="106"/>
      <c r="S570" s="106"/>
      <c r="T570" s="106"/>
      <c r="U570" s="106"/>
      <c r="V570" s="106"/>
      <c r="W570" s="106"/>
    </row>
    <row r="571" spans="1:23">
      <c r="A571" s="77"/>
      <c r="B571" s="77"/>
      <c r="C571" s="77"/>
      <c r="D571" s="106"/>
      <c r="E571" s="106"/>
      <c r="F571" s="77"/>
      <c r="G571" s="77"/>
      <c r="H571" s="77"/>
      <c r="I571" s="77"/>
      <c r="J571" s="429"/>
      <c r="K571" s="106"/>
      <c r="L571" s="106"/>
      <c r="M571" s="106"/>
      <c r="N571" s="106"/>
      <c r="O571" s="106"/>
      <c r="P571" s="106"/>
      <c r="Q571" s="106"/>
      <c r="R571" s="106"/>
      <c r="S571" s="106"/>
      <c r="T571" s="106"/>
      <c r="U571" s="106"/>
      <c r="V571" s="106"/>
      <c r="W571" s="106"/>
    </row>
    <row r="572" spans="1:23">
      <c r="A572" s="77"/>
      <c r="B572" s="77"/>
      <c r="C572" s="77"/>
      <c r="D572" s="106"/>
      <c r="E572" s="106"/>
      <c r="F572" s="77"/>
      <c r="G572" s="77"/>
      <c r="H572" s="77"/>
      <c r="I572" s="77"/>
      <c r="J572" s="429"/>
      <c r="K572" s="106"/>
      <c r="L572" s="106"/>
      <c r="M572" s="106"/>
      <c r="N572" s="106"/>
      <c r="O572" s="106"/>
      <c r="P572" s="106"/>
      <c r="Q572" s="106"/>
      <c r="R572" s="106"/>
      <c r="S572" s="106"/>
      <c r="T572" s="106"/>
      <c r="U572" s="106"/>
      <c r="V572" s="106"/>
      <c r="W572" s="106"/>
    </row>
    <row r="573" spans="1:23">
      <c r="A573" s="77"/>
      <c r="B573" s="77"/>
      <c r="C573" s="77"/>
      <c r="D573" s="106"/>
      <c r="E573" s="106"/>
      <c r="F573" s="77"/>
      <c r="G573" s="77"/>
      <c r="H573" s="77"/>
      <c r="I573" s="77"/>
      <c r="J573" s="429"/>
      <c r="K573" s="106"/>
      <c r="L573" s="106"/>
      <c r="M573" s="106"/>
      <c r="N573" s="106"/>
      <c r="O573" s="106"/>
      <c r="P573" s="106"/>
      <c r="Q573" s="106"/>
      <c r="R573" s="106"/>
      <c r="S573" s="106"/>
      <c r="T573" s="106"/>
      <c r="U573" s="106"/>
      <c r="V573" s="106"/>
      <c r="W573" s="106"/>
    </row>
    <row r="574" spans="1:23">
      <c r="A574" s="77"/>
      <c r="B574" s="77"/>
      <c r="C574" s="77"/>
      <c r="D574" s="106"/>
      <c r="E574" s="106"/>
      <c r="F574" s="77"/>
      <c r="G574" s="77"/>
      <c r="H574" s="77"/>
      <c r="I574" s="77"/>
      <c r="J574" s="429"/>
      <c r="K574" s="106"/>
      <c r="L574" s="106"/>
      <c r="M574" s="106"/>
      <c r="N574" s="106"/>
      <c r="O574" s="106"/>
      <c r="P574" s="106"/>
      <c r="Q574" s="106"/>
      <c r="R574" s="106"/>
      <c r="S574" s="106"/>
      <c r="T574" s="106"/>
      <c r="U574" s="106"/>
      <c r="V574" s="106"/>
      <c r="W574" s="106"/>
    </row>
    <row r="575" spans="1:23">
      <c r="A575" s="77"/>
      <c r="B575" s="77"/>
      <c r="C575" s="77"/>
      <c r="D575" s="106"/>
      <c r="E575" s="106"/>
      <c r="F575" s="77"/>
      <c r="G575" s="77"/>
      <c r="H575" s="77"/>
      <c r="I575" s="77"/>
      <c r="J575" s="429"/>
      <c r="K575" s="106"/>
      <c r="L575" s="106"/>
      <c r="M575" s="106"/>
      <c r="N575" s="106"/>
      <c r="O575" s="106"/>
      <c r="P575" s="106"/>
      <c r="Q575" s="106"/>
      <c r="R575" s="106"/>
      <c r="S575" s="106"/>
      <c r="T575" s="106"/>
      <c r="U575" s="106"/>
      <c r="V575" s="106"/>
      <c r="W575" s="106"/>
    </row>
    <row r="576" spans="1:23">
      <c r="A576" s="77"/>
      <c r="B576" s="77"/>
      <c r="C576" s="77"/>
      <c r="D576" s="106"/>
      <c r="E576" s="106"/>
      <c r="F576" s="77"/>
      <c r="G576" s="77"/>
      <c r="H576" s="77"/>
      <c r="I576" s="77"/>
      <c r="J576" s="429"/>
      <c r="K576" s="106"/>
      <c r="L576" s="106"/>
      <c r="M576" s="106"/>
      <c r="N576" s="106"/>
      <c r="O576" s="106"/>
      <c r="P576" s="106"/>
      <c r="Q576" s="106"/>
      <c r="R576" s="106"/>
      <c r="S576" s="106"/>
      <c r="T576" s="106"/>
      <c r="U576" s="106"/>
      <c r="V576" s="106"/>
      <c r="W576" s="106"/>
    </row>
    <row r="577" spans="1:23">
      <c r="A577" s="77"/>
      <c r="B577" s="77"/>
      <c r="C577" s="77"/>
      <c r="D577" s="106"/>
      <c r="E577" s="106"/>
      <c r="F577" s="77"/>
      <c r="G577" s="77"/>
      <c r="H577" s="77"/>
      <c r="I577" s="77"/>
      <c r="J577" s="429"/>
      <c r="K577" s="106"/>
      <c r="L577" s="106"/>
      <c r="M577" s="106"/>
      <c r="N577" s="106"/>
      <c r="O577" s="106"/>
      <c r="P577" s="106"/>
      <c r="Q577" s="106"/>
      <c r="R577" s="106"/>
      <c r="S577" s="106"/>
      <c r="T577" s="106"/>
      <c r="U577" s="106"/>
      <c r="V577" s="106"/>
      <c r="W577" s="106"/>
    </row>
    <row r="578" spans="1:23">
      <c r="A578" s="77"/>
      <c r="B578" s="77"/>
      <c r="C578" s="77"/>
      <c r="D578" s="106"/>
      <c r="E578" s="106"/>
      <c r="F578" s="77"/>
      <c r="G578" s="77"/>
      <c r="H578" s="77"/>
      <c r="I578" s="77"/>
      <c r="J578" s="429"/>
      <c r="K578" s="106"/>
      <c r="L578" s="106"/>
      <c r="M578" s="106"/>
      <c r="N578" s="106"/>
      <c r="O578" s="106"/>
      <c r="P578" s="106"/>
      <c r="Q578" s="106"/>
      <c r="R578" s="106"/>
      <c r="S578" s="106"/>
      <c r="T578" s="106"/>
      <c r="U578" s="106"/>
      <c r="V578" s="106"/>
      <c r="W578" s="106"/>
    </row>
    <row r="579" spans="1:23">
      <c r="A579" s="77"/>
      <c r="B579" s="77"/>
      <c r="C579" s="77"/>
      <c r="D579" s="106"/>
      <c r="E579" s="106"/>
      <c r="F579" s="77"/>
      <c r="G579" s="77"/>
      <c r="H579" s="77"/>
      <c r="I579" s="77"/>
      <c r="J579" s="429"/>
      <c r="K579" s="106"/>
      <c r="L579" s="106"/>
      <c r="M579" s="106"/>
      <c r="N579" s="106"/>
      <c r="O579" s="106"/>
      <c r="P579" s="106"/>
      <c r="Q579" s="106"/>
      <c r="R579" s="106"/>
      <c r="S579" s="106"/>
      <c r="T579" s="106"/>
      <c r="U579" s="106"/>
      <c r="V579" s="106"/>
      <c r="W579" s="106"/>
    </row>
    <row r="580" spans="1:23">
      <c r="A580" s="77"/>
      <c r="B580" s="77"/>
      <c r="C580" s="77"/>
      <c r="D580" s="106"/>
      <c r="E580" s="106"/>
      <c r="F580" s="77"/>
      <c r="G580" s="77"/>
      <c r="H580" s="77"/>
      <c r="I580" s="77"/>
      <c r="J580" s="429"/>
      <c r="K580" s="106"/>
      <c r="L580" s="106"/>
      <c r="M580" s="106"/>
      <c r="N580" s="106"/>
      <c r="O580" s="106"/>
      <c r="P580" s="106"/>
      <c r="Q580" s="106"/>
      <c r="R580" s="106"/>
      <c r="S580" s="106"/>
      <c r="T580" s="106"/>
      <c r="U580" s="106"/>
      <c r="V580" s="106"/>
      <c r="W580" s="106"/>
    </row>
    <row r="581" spans="1:23">
      <c r="A581" s="77"/>
      <c r="B581" s="77"/>
      <c r="C581" s="77"/>
      <c r="D581" s="106"/>
      <c r="E581" s="106"/>
      <c r="F581" s="77"/>
      <c r="G581" s="77"/>
      <c r="H581" s="77"/>
      <c r="I581" s="77"/>
      <c r="J581" s="429"/>
      <c r="K581" s="106"/>
      <c r="L581" s="106"/>
      <c r="M581" s="106"/>
      <c r="N581" s="106"/>
      <c r="O581" s="106"/>
      <c r="P581" s="106"/>
      <c r="Q581" s="106"/>
      <c r="R581" s="106"/>
      <c r="S581" s="106"/>
      <c r="T581" s="106"/>
      <c r="U581" s="106"/>
      <c r="V581" s="106"/>
      <c r="W581" s="106"/>
    </row>
    <row r="582" spans="1:23">
      <c r="A582" s="77"/>
      <c r="B582" s="77"/>
      <c r="C582" s="77"/>
      <c r="D582" s="106"/>
      <c r="E582" s="106"/>
      <c r="F582" s="77"/>
      <c r="G582" s="77"/>
      <c r="H582" s="77"/>
      <c r="I582" s="77"/>
      <c r="J582" s="429"/>
      <c r="K582" s="106"/>
      <c r="L582" s="106"/>
      <c r="M582" s="106"/>
      <c r="N582" s="106"/>
      <c r="O582" s="106"/>
      <c r="P582" s="106"/>
      <c r="Q582" s="106"/>
      <c r="R582" s="106"/>
      <c r="S582" s="106"/>
      <c r="T582" s="106"/>
      <c r="U582" s="106"/>
      <c r="V582" s="106"/>
      <c r="W582" s="106"/>
    </row>
    <row r="583" spans="1:23">
      <c r="A583" s="77"/>
      <c r="B583" s="77"/>
      <c r="C583" s="77"/>
      <c r="D583" s="106"/>
      <c r="E583" s="106"/>
      <c r="F583" s="77"/>
      <c r="G583" s="77"/>
      <c r="H583" s="77"/>
      <c r="I583" s="77"/>
      <c r="J583" s="429"/>
      <c r="K583" s="106"/>
      <c r="L583" s="106"/>
      <c r="M583" s="106"/>
      <c r="N583" s="106"/>
      <c r="O583" s="106"/>
      <c r="P583" s="106"/>
      <c r="Q583" s="106"/>
      <c r="R583" s="106"/>
      <c r="S583" s="106"/>
      <c r="T583" s="106"/>
      <c r="U583" s="106"/>
      <c r="V583" s="106"/>
      <c r="W583" s="106"/>
    </row>
    <row r="584" spans="1:23">
      <c r="A584" s="77"/>
      <c r="B584" s="77"/>
      <c r="C584" s="77"/>
      <c r="D584" s="106"/>
      <c r="E584" s="106"/>
      <c r="F584" s="77"/>
      <c r="G584" s="77"/>
      <c r="H584" s="77"/>
      <c r="I584" s="77"/>
      <c r="J584" s="429"/>
      <c r="K584" s="106"/>
      <c r="L584" s="106"/>
      <c r="M584" s="106"/>
      <c r="N584" s="106"/>
      <c r="O584" s="106"/>
      <c r="P584" s="106"/>
      <c r="Q584" s="106"/>
      <c r="R584" s="106"/>
      <c r="S584" s="106"/>
      <c r="T584" s="106"/>
      <c r="U584" s="106"/>
      <c r="V584" s="106"/>
      <c r="W584" s="106"/>
    </row>
    <row r="585" spans="1:23">
      <c r="A585" s="77"/>
      <c r="B585" s="77"/>
      <c r="C585" s="77"/>
      <c r="D585" s="106"/>
      <c r="E585" s="106"/>
      <c r="F585" s="77"/>
      <c r="G585" s="77"/>
      <c r="H585" s="77"/>
      <c r="I585" s="77"/>
      <c r="J585" s="429"/>
      <c r="K585" s="106"/>
      <c r="L585" s="106"/>
      <c r="M585" s="106"/>
      <c r="N585" s="106"/>
      <c r="O585" s="106"/>
      <c r="P585" s="106"/>
      <c r="Q585" s="106"/>
      <c r="R585" s="106"/>
      <c r="S585" s="106"/>
      <c r="T585" s="106"/>
      <c r="U585" s="106"/>
      <c r="V585" s="106"/>
      <c r="W585" s="106"/>
    </row>
    <row r="586" spans="1:23">
      <c r="A586" s="77"/>
      <c r="B586" s="77"/>
      <c r="C586" s="77"/>
      <c r="D586" s="106"/>
      <c r="E586" s="106"/>
      <c r="F586" s="77"/>
      <c r="G586" s="77"/>
      <c r="H586" s="77"/>
      <c r="I586" s="77"/>
      <c r="J586" s="429"/>
      <c r="K586" s="106"/>
      <c r="L586" s="106"/>
      <c r="M586" s="106"/>
      <c r="N586" s="106"/>
      <c r="O586" s="106"/>
      <c r="P586" s="106"/>
      <c r="Q586" s="106"/>
      <c r="R586" s="106"/>
      <c r="S586" s="106"/>
      <c r="T586" s="106"/>
      <c r="U586" s="106"/>
      <c r="V586" s="106"/>
      <c r="W586" s="106"/>
    </row>
    <row r="587" spans="1:23">
      <c r="A587" s="77"/>
      <c r="B587" s="77"/>
      <c r="C587" s="77"/>
      <c r="D587" s="106"/>
      <c r="E587" s="106"/>
      <c r="F587" s="77"/>
      <c r="G587" s="77"/>
      <c r="H587" s="77"/>
      <c r="I587" s="77"/>
      <c r="J587" s="429"/>
      <c r="K587" s="106"/>
      <c r="L587" s="106"/>
      <c r="M587" s="106"/>
      <c r="N587" s="106"/>
      <c r="O587" s="106"/>
      <c r="P587" s="106"/>
      <c r="Q587" s="106"/>
      <c r="R587" s="106"/>
      <c r="S587" s="106"/>
      <c r="T587" s="106"/>
      <c r="U587" s="106"/>
      <c r="V587" s="106"/>
      <c r="W587" s="106"/>
    </row>
    <row r="588" spans="1:23">
      <c r="A588" s="77"/>
      <c r="B588" s="77"/>
      <c r="C588" s="77"/>
      <c r="D588" s="106"/>
      <c r="E588" s="106"/>
      <c r="F588" s="77"/>
      <c r="G588" s="77"/>
      <c r="H588" s="77"/>
      <c r="I588" s="77"/>
      <c r="J588" s="429"/>
      <c r="K588" s="106"/>
      <c r="L588" s="106"/>
      <c r="M588" s="106"/>
      <c r="N588" s="106"/>
      <c r="O588" s="106"/>
      <c r="P588" s="106"/>
      <c r="Q588" s="106"/>
      <c r="R588" s="106"/>
      <c r="S588" s="106"/>
      <c r="T588" s="106"/>
      <c r="U588" s="106"/>
      <c r="V588" s="106"/>
      <c r="W588" s="106"/>
    </row>
    <row r="589" spans="1:23">
      <c r="A589" s="77"/>
      <c r="B589" s="77"/>
      <c r="C589" s="77"/>
      <c r="D589" s="106"/>
      <c r="E589" s="106"/>
      <c r="F589" s="77"/>
      <c r="G589" s="77"/>
      <c r="H589" s="77"/>
      <c r="I589" s="77"/>
      <c r="J589" s="429"/>
      <c r="K589" s="106"/>
      <c r="L589" s="106"/>
      <c r="M589" s="106"/>
      <c r="N589" s="106"/>
      <c r="O589" s="106"/>
      <c r="P589" s="106"/>
      <c r="Q589" s="106"/>
      <c r="R589" s="106"/>
      <c r="S589" s="106"/>
      <c r="T589" s="106"/>
      <c r="U589" s="106"/>
      <c r="V589" s="106"/>
      <c r="W589" s="106"/>
    </row>
    <row r="590" spans="1:23">
      <c r="A590" s="77"/>
      <c r="B590" s="77"/>
      <c r="C590" s="77"/>
      <c r="D590" s="106"/>
      <c r="E590" s="106"/>
      <c r="F590" s="77"/>
      <c r="G590" s="77"/>
      <c r="H590" s="77"/>
      <c r="I590" s="77"/>
      <c r="J590" s="429"/>
      <c r="K590" s="106"/>
      <c r="L590" s="106"/>
      <c r="M590" s="106"/>
      <c r="N590" s="106"/>
      <c r="O590" s="106"/>
      <c r="P590" s="106"/>
      <c r="Q590" s="106"/>
      <c r="R590" s="106"/>
      <c r="S590" s="106"/>
      <c r="T590" s="106"/>
      <c r="U590" s="106"/>
      <c r="V590" s="106"/>
      <c r="W590" s="106"/>
    </row>
    <row r="591" spans="1:23">
      <c r="A591" s="77"/>
      <c r="B591" s="77"/>
      <c r="C591" s="77"/>
      <c r="D591" s="106"/>
      <c r="E591" s="106"/>
      <c r="F591" s="77"/>
      <c r="G591" s="77"/>
      <c r="H591" s="77"/>
      <c r="I591" s="77"/>
      <c r="J591" s="429"/>
      <c r="K591" s="106"/>
      <c r="L591" s="106"/>
      <c r="M591" s="106"/>
      <c r="N591" s="106"/>
      <c r="O591" s="106"/>
      <c r="P591" s="106"/>
      <c r="Q591" s="106"/>
      <c r="R591" s="106"/>
      <c r="S591" s="106"/>
      <c r="T591" s="106"/>
      <c r="U591" s="106"/>
      <c r="V591" s="106"/>
      <c r="W591" s="106"/>
    </row>
    <row r="592" spans="1:23">
      <c r="A592" s="77"/>
      <c r="B592" s="77"/>
      <c r="C592" s="77"/>
      <c r="D592" s="106"/>
      <c r="E592" s="106"/>
      <c r="F592" s="77"/>
      <c r="G592" s="77"/>
      <c r="H592" s="77"/>
      <c r="I592" s="77"/>
      <c r="J592" s="429"/>
      <c r="K592" s="106"/>
      <c r="L592" s="106"/>
      <c r="M592" s="106"/>
      <c r="N592" s="106"/>
      <c r="O592" s="106"/>
      <c r="P592" s="106"/>
      <c r="Q592" s="106"/>
      <c r="R592" s="106"/>
      <c r="S592" s="106"/>
      <c r="T592" s="106"/>
      <c r="U592" s="106"/>
      <c r="V592" s="106"/>
      <c r="W592" s="106"/>
    </row>
    <row r="593" spans="1:23">
      <c r="A593" s="77"/>
      <c r="B593" s="77"/>
      <c r="C593" s="77"/>
      <c r="D593" s="106"/>
      <c r="E593" s="106"/>
      <c r="F593" s="77"/>
      <c r="G593" s="77"/>
      <c r="H593" s="77"/>
      <c r="I593" s="77"/>
      <c r="J593" s="429"/>
      <c r="K593" s="106"/>
      <c r="L593" s="106"/>
      <c r="M593" s="106"/>
      <c r="N593" s="106"/>
      <c r="O593" s="106"/>
      <c r="P593" s="106"/>
      <c r="Q593" s="106"/>
      <c r="R593" s="106"/>
      <c r="S593" s="106"/>
      <c r="T593" s="106"/>
      <c r="U593" s="106"/>
      <c r="V593" s="106"/>
      <c r="W593" s="106"/>
    </row>
    <row r="594" spans="1:23">
      <c r="A594" s="77"/>
      <c r="B594" s="77"/>
      <c r="C594" s="77"/>
      <c r="D594" s="106"/>
      <c r="E594" s="106"/>
      <c r="F594" s="77"/>
      <c r="G594" s="77"/>
      <c r="H594" s="77"/>
      <c r="I594" s="77"/>
      <c r="J594" s="429"/>
      <c r="K594" s="106"/>
      <c r="L594" s="106"/>
      <c r="M594" s="106"/>
      <c r="N594" s="106"/>
      <c r="O594" s="106"/>
      <c r="P594" s="106"/>
      <c r="Q594" s="106"/>
      <c r="R594" s="106"/>
      <c r="S594" s="106"/>
      <c r="T594" s="106"/>
      <c r="U594" s="106"/>
      <c r="V594" s="106"/>
      <c r="W594" s="106"/>
    </row>
    <row r="595" spans="1:23">
      <c r="A595" s="77"/>
      <c r="B595" s="77"/>
      <c r="C595" s="77"/>
      <c r="D595" s="106"/>
      <c r="E595" s="106"/>
      <c r="F595" s="77"/>
      <c r="G595" s="77"/>
      <c r="H595" s="77"/>
      <c r="I595" s="77"/>
      <c r="J595" s="429"/>
      <c r="K595" s="106"/>
      <c r="L595" s="106"/>
      <c r="M595" s="106"/>
      <c r="N595" s="106"/>
      <c r="O595" s="106"/>
      <c r="P595" s="106"/>
      <c r="Q595" s="106"/>
      <c r="R595" s="106"/>
      <c r="S595" s="106"/>
      <c r="T595" s="106"/>
      <c r="U595" s="106"/>
      <c r="V595" s="106"/>
      <c r="W595" s="106"/>
    </row>
    <row r="596" spans="1:23">
      <c r="A596" s="77"/>
      <c r="B596" s="77"/>
      <c r="C596" s="77"/>
      <c r="D596" s="106"/>
      <c r="E596" s="106"/>
      <c r="F596" s="77"/>
      <c r="G596" s="77"/>
      <c r="H596" s="77"/>
      <c r="I596" s="77"/>
      <c r="J596" s="429"/>
      <c r="K596" s="106"/>
      <c r="L596" s="106"/>
      <c r="M596" s="106"/>
      <c r="N596" s="106"/>
      <c r="O596" s="106"/>
      <c r="P596" s="106"/>
      <c r="Q596" s="106"/>
      <c r="R596" s="106"/>
      <c r="S596" s="106"/>
      <c r="T596" s="106"/>
      <c r="U596" s="106"/>
      <c r="V596" s="106"/>
      <c r="W596" s="106"/>
    </row>
    <row r="597" spans="1:23">
      <c r="A597" s="77"/>
      <c r="B597" s="77"/>
      <c r="C597" s="77"/>
      <c r="D597" s="106"/>
      <c r="E597" s="106"/>
      <c r="F597" s="77"/>
      <c r="G597" s="77"/>
      <c r="H597" s="77"/>
      <c r="I597" s="77"/>
      <c r="J597" s="429"/>
      <c r="K597" s="106"/>
      <c r="L597" s="106"/>
      <c r="M597" s="106"/>
      <c r="N597" s="106"/>
      <c r="O597" s="106"/>
      <c r="P597" s="106"/>
      <c r="Q597" s="106"/>
      <c r="R597" s="106"/>
      <c r="S597" s="106"/>
      <c r="T597" s="106"/>
      <c r="U597" s="106"/>
      <c r="V597" s="106"/>
      <c r="W597" s="106"/>
    </row>
    <row r="598" spans="1:23">
      <c r="A598" s="77"/>
      <c r="B598" s="77"/>
      <c r="C598" s="77"/>
      <c r="D598" s="106"/>
      <c r="E598" s="106"/>
      <c r="F598" s="77"/>
      <c r="G598" s="77"/>
      <c r="H598" s="77"/>
      <c r="I598" s="77"/>
      <c r="J598" s="429"/>
      <c r="K598" s="106"/>
      <c r="L598" s="106"/>
      <c r="M598" s="106"/>
      <c r="N598" s="106"/>
      <c r="O598" s="106"/>
      <c r="P598" s="106"/>
      <c r="Q598" s="106"/>
      <c r="R598" s="106"/>
      <c r="S598" s="106"/>
      <c r="T598" s="106"/>
      <c r="U598" s="106"/>
      <c r="V598" s="106"/>
      <c r="W598" s="106"/>
    </row>
    <row r="599" spans="1:23">
      <c r="A599" s="77"/>
      <c r="B599" s="77"/>
      <c r="C599" s="77"/>
      <c r="D599" s="106"/>
      <c r="E599" s="106"/>
      <c r="F599" s="77"/>
      <c r="G599" s="77"/>
      <c r="H599" s="77"/>
      <c r="I599" s="77"/>
      <c r="J599" s="429"/>
      <c r="K599" s="106"/>
      <c r="L599" s="106"/>
      <c r="M599" s="106"/>
      <c r="N599" s="106"/>
      <c r="O599" s="106"/>
      <c r="P599" s="106"/>
      <c r="Q599" s="106"/>
      <c r="R599" s="106"/>
      <c r="S599" s="106"/>
      <c r="T599" s="106"/>
      <c r="U599" s="106"/>
      <c r="V599" s="106"/>
      <c r="W599" s="106"/>
    </row>
    <row r="600" spans="1:23">
      <c r="A600" s="77"/>
      <c r="B600" s="77"/>
      <c r="C600" s="77"/>
      <c r="D600" s="106"/>
      <c r="E600" s="106"/>
      <c r="F600" s="77"/>
      <c r="G600" s="77"/>
      <c r="H600" s="77"/>
      <c r="I600" s="77"/>
      <c r="J600" s="429"/>
      <c r="K600" s="106"/>
      <c r="L600" s="106"/>
      <c r="M600" s="106"/>
      <c r="N600" s="106"/>
      <c r="O600" s="106"/>
      <c r="P600" s="106"/>
      <c r="Q600" s="106"/>
      <c r="R600" s="106"/>
      <c r="S600" s="106"/>
      <c r="T600" s="106"/>
      <c r="U600" s="106"/>
      <c r="V600" s="106"/>
      <c r="W600" s="106"/>
    </row>
    <row r="601" spans="1:23">
      <c r="A601" s="77"/>
      <c r="B601" s="77"/>
      <c r="C601" s="77"/>
      <c r="D601" s="106"/>
      <c r="E601" s="106"/>
      <c r="F601" s="77"/>
      <c r="G601" s="77"/>
      <c r="H601" s="77"/>
      <c r="I601" s="77"/>
      <c r="J601" s="429"/>
      <c r="K601" s="106"/>
      <c r="L601" s="106"/>
      <c r="M601" s="106"/>
      <c r="N601" s="106"/>
      <c r="O601" s="106"/>
      <c r="P601" s="106"/>
      <c r="Q601" s="106"/>
      <c r="R601" s="106"/>
      <c r="S601" s="106"/>
      <c r="T601" s="106"/>
      <c r="U601" s="106"/>
      <c r="V601" s="106"/>
      <c r="W601" s="106"/>
    </row>
    <row r="602" spans="1:23">
      <c r="A602" s="77"/>
      <c r="B602" s="77"/>
      <c r="C602" s="77"/>
      <c r="D602" s="106"/>
      <c r="E602" s="106"/>
      <c r="F602" s="77"/>
      <c r="G602" s="77"/>
      <c r="H602" s="77"/>
      <c r="I602" s="77"/>
      <c r="J602" s="429"/>
      <c r="K602" s="106"/>
      <c r="L602" s="106"/>
      <c r="M602" s="106"/>
      <c r="N602" s="106"/>
      <c r="O602" s="106"/>
      <c r="P602" s="106"/>
      <c r="Q602" s="106"/>
      <c r="R602" s="106"/>
      <c r="S602" s="106"/>
      <c r="T602" s="106"/>
      <c r="U602" s="106"/>
      <c r="V602" s="106"/>
      <c r="W602" s="106"/>
    </row>
    <row r="603" spans="1:23">
      <c r="A603" s="77"/>
      <c r="B603" s="77"/>
      <c r="C603" s="77"/>
      <c r="D603" s="106"/>
      <c r="E603" s="106"/>
      <c r="F603" s="77"/>
      <c r="G603" s="77"/>
      <c r="H603" s="77"/>
      <c r="I603" s="77"/>
      <c r="J603" s="429"/>
      <c r="K603" s="106"/>
      <c r="L603" s="106"/>
      <c r="M603" s="106"/>
      <c r="N603" s="106"/>
      <c r="O603" s="106"/>
      <c r="P603" s="106"/>
      <c r="Q603" s="106"/>
      <c r="R603" s="106"/>
      <c r="S603" s="106"/>
      <c r="T603" s="106"/>
      <c r="U603" s="106"/>
      <c r="V603" s="106"/>
      <c r="W603" s="106"/>
    </row>
    <row r="604" spans="1:23">
      <c r="A604" s="77"/>
      <c r="B604" s="77"/>
      <c r="C604" s="77"/>
      <c r="D604" s="106"/>
      <c r="E604" s="106"/>
      <c r="F604" s="77"/>
      <c r="G604" s="77"/>
      <c r="H604" s="77"/>
      <c r="I604" s="77"/>
      <c r="J604" s="429"/>
      <c r="K604" s="106"/>
      <c r="L604" s="106"/>
      <c r="M604" s="106"/>
      <c r="N604" s="106"/>
      <c r="O604" s="106"/>
      <c r="P604" s="106"/>
      <c r="Q604" s="106"/>
      <c r="R604" s="106"/>
      <c r="S604" s="106"/>
      <c r="T604" s="106"/>
      <c r="U604" s="106"/>
      <c r="V604" s="106"/>
      <c r="W604" s="106"/>
    </row>
    <row r="605" spans="1:23">
      <c r="A605" s="77"/>
      <c r="B605" s="77"/>
      <c r="C605" s="77"/>
      <c r="D605" s="106"/>
      <c r="E605" s="106"/>
      <c r="F605" s="77"/>
      <c r="G605" s="77"/>
      <c r="H605" s="77"/>
      <c r="I605" s="77"/>
      <c r="J605" s="429"/>
      <c r="K605" s="106"/>
      <c r="L605" s="106"/>
      <c r="M605" s="106"/>
      <c r="N605" s="106"/>
      <c r="O605" s="106"/>
      <c r="P605" s="106"/>
      <c r="Q605" s="106"/>
      <c r="R605" s="106"/>
      <c r="S605" s="106"/>
      <c r="T605" s="106"/>
      <c r="U605" s="106"/>
      <c r="V605" s="106"/>
      <c r="W605" s="106"/>
    </row>
    <row r="606" spans="1:23">
      <c r="A606" s="77"/>
      <c r="B606" s="77"/>
      <c r="C606" s="77"/>
      <c r="D606" s="106"/>
      <c r="E606" s="106"/>
      <c r="F606" s="77"/>
      <c r="G606" s="77"/>
      <c r="H606" s="77"/>
      <c r="I606" s="77"/>
      <c r="J606" s="429"/>
      <c r="K606" s="106"/>
      <c r="L606" s="106"/>
      <c r="M606" s="106"/>
      <c r="N606" s="106"/>
      <c r="O606" s="106"/>
      <c r="P606" s="106"/>
      <c r="Q606" s="106"/>
      <c r="R606" s="106"/>
      <c r="S606" s="106"/>
      <c r="T606" s="106"/>
      <c r="U606" s="106"/>
      <c r="V606" s="106"/>
      <c r="W606" s="106"/>
    </row>
    <row r="607" spans="1:23">
      <c r="A607" s="77"/>
      <c r="B607" s="77"/>
      <c r="C607" s="77"/>
      <c r="D607" s="106"/>
      <c r="E607" s="106"/>
      <c r="F607" s="77"/>
      <c r="G607" s="77"/>
      <c r="H607" s="77"/>
      <c r="I607" s="77"/>
      <c r="J607" s="429"/>
      <c r="K607" s="106"/>
      <c r="L607" s="106"/>
      <c r="M607" s="106"/>
      <c r="N607" s="106"/>
      <c r="O607" s="106"/>
      <c r="P607" s="106"/>
      <c r="Q607" s="106"/>
      <c r="R607" s="106"/>
      <c r="S607" s="106"/>
      <c r="T607" s="106"/>
      <c r="U607" s="106"/>
      <c r="V607" s="106"/>
      <c r="W607" s="106"/>
    </row>
    <row r="608" spans="1:23">
      <c r="A608" s="77"/>
      <c r="B608" s="77"/>
      <c r="C608" s="77"/>
      <c r="D608" s="106"/>
      <c r="E608" s="106"/>
      <c r="F608" s="77"/>
      <c r="G608" s="77"/>
      <c r="H608" s="77"/>
      <c r="I608" s="77"/>
      <c r="J608" s="429"/>
      <c r="K608" s="106"/>
      <c r="L608" s="106"/>
      <c r="M608" s="106"/>
      <c r="N608" s="106"/>
      <c r="O608" s="106"/>
      <c r="P608" s="106"/>
      <c r="Q608" s="106"/>
      <c r="R608" s="106"/>
      <c r="S608" s="106"/>
      <c r="T608" s="106"/>
      <c r="U608" s="106"/>
      <c r="V608" s="106"/>
      <c r="W608" s="106"/>
    </row>
    <row r="609" spans="1:23">
      <c r="A609" s="77"/>
      <c r="B609" s="77"/>
      <c r="C609" s="77"/>
      <c r="D609" s="106"/>
      <c r="E609" s="106"/>
      <c r="F609" s="77"/>
      <c r="G609" s="77"/>
      <c r="H609" s="77"/>
      <c r="I609" s="77"/>
      <c r="J609" s="429"/>
      <c r="K609" s="106"/>
      <c r="L609" s="106"/>
      <c r="M609" s="106"/>
      <c r="N609" s="106"/>
      <c r="O609" s="106"/>
      <c r="P609" s="106"/>
      <c r="Q609" s="106"/>
      <c r="R609" s="106"/>
      <c r="S609" s="106"/>
      <c r="T609" s="106"/>
      <c r="U609" s="106"/>
      <c r="V609" s="106"/>
      <c r="W609" s="106"/>
    </row>
    <row r="610" spans="1:23">
      <c r="A610" s="77"/>
      <c r="B610" s="77"/>
      <c r="C610" s="77"/>
      <c r="D610" s="106"/>
      <c r="E610" s="106"/>
      <c r="F610" s="77"/>
      <c r="G610" s="77"/>
      <c r="H610" s="77"/>
      <c r="I610" s="77"/>
      <c r="J610" s="429"/>
      <c r="K610" s="106"/>
      <c r="L610" s="106"/>
      <c r="M610" s="106"/>
      <c r="N610" s="106"/>
      <c r="O610" s="106"/>
      <c r="P610" s="106"/>
      <c r="Q610" s="106"/>
      <c r="R610" s="106"/>
      <c r="S610" s="106"/>
      <c r="T610" s="106"/>
      <c r="U610" s="106"/>
      <c r="V610" s="106"/>
      <c r="W610" s="106"/>
    </row>
    <row r="611" spans="1:23">
      <c r="A611" s="77"/>
      <c r="B611" s="77"/>
      <c r="C611" s="77"/>
      <c r="D611" s="106"/>
      <c r="E611" s="106"/>
      <c r="F611" s="77"/>
      <c r="G611" s="77"/>
      <c r="H611" s="77"/>
      <c r="I611" s="77"/>
      <c r="J611" s="429"/>
      <c r="K611" s="106"/>
      <c r="L611" s="106"/>
      <c r="M611" s="106"/>
      <c r="N611" s="106"/>
      <c r="O611" s="106"/>
      <c r="P611" s="106"/>
      <c r="Q611" s="106"/>
      <c r="R611" s="106"/>
      <c r="S611" s="106"/>
      <c r="T611" s="106"/>
      <c r="U611" s="106"/>
      <c r="V611" s="106"/>
      <c r="W611" s="106"/>
    </row>
    <row r="612" spans="1:23">
      <c r="A612" s="77"/>
      <c r="B612" s="77"/>
      <c r="C612" s="77"/>
      <c r="D612" s="106"/>
      <c r="E612" s="106"/>
      <c r="F612" s="77"/>
      <c r="G612" s="77"/>
      <c r="H612" s="77"/>
      <c r="I612" s="77"/>
      <c r="J612" s="429"/>
      <c r="K612" s="106"/>
      <c r="L612" s="106"/>
      <c r="M612" s="106"/>
      <c r="N612" s="106"/>
      <c r="O612" s="106"/>
      <c r="P612" s="106"/>
      <c r="Q612" s="106"/>
      <c r="R612" s="106"/>
      <c r="S612" s="106"/>
      <c r="T612" s="106"/>
      <c r="U612" s="106"/>
      <c r="V612" s="106"/>
      <c r="W612" s="106"/>
    </row>
    <row r="613" spans="1:23">
      <c r="A613" s="77"/>
      <c r="B613" s="77"/>
      <c r="C613" s="77"/>
      <c r="D613" s="106"/>
      <c r="E613" s="106"/>
      <c r="F613" s="77"/>
      <c r="G613" s="77"/>
      <c r="H613" s="77"/>
      <c r="I613" s="77"/>
      <c r="J613" s="429"/>
      <c r="K613" s="106"/>
      <c r="L613" s="106"/>
      <c r="M613" s="106"/>
      <c r="N613" s="106"/>
      <c r="O613" s="106"/>
      <c r="P613" s="106"/>
      <c r="Q613" s="106"/>
      <c r="R613" s="106"/>
      <c r="S613" s="106"/>
      <c r="T613" s="106"/>
      <c r="U613" s="106"/>
      <c r="V613" s="106"/>
      <c r="W613" s="106"/>
    </row>
    <row r="614" spans="1:23">
      <c r="A614" s="77"/>
      <c r="B614" s="77"/>
      <c r="C614" s="77"/>
      <c r="D614" s="106"/>
      <c r="E614" s="106"/>
      <c r="F614" s="77"/>
      <c r="G614" s="77"/>
      <c r="H614" s="77"/>
      <c r="I614" s="77"/>
      <c r="J614" s="429"/>
      <c r="K614" s="106"/>
      <c r="L614" s="106"/>
      <c r="M614" s="106"/>
      <c r="N614" s="106"/>
      <c r="O614" s="106"/>
      <c r="P614" s="106"/>
      <c r="Q614" s="106"/>
      <c r="R614" s="106"/>
      <c r="S614" s="106"/>
      <c r="T614" s="106"/>
      <c r="U614" s="106"/>
      <c r="V614" s="106"/>
      <c r="W614" s="106"/>
    </row>
    <row r="615" spans="1:23">
      <c r="A615" s="77"/>
      <c r="B615" s="77"/>
      <c r="C615" s="77"/>
      <c r="D615" s="106"/>
      <c r="E615" s="106"/>
      <c r="F615" s="77"/>
      <c r="G615" s="77"/>
      <c r="H615" s="77"/>
      <c r="I615" s="77"/>
      <c r="J615" s="429"/>
      <c r="K615" s="106"/>
      <c r="L615" s="106"/>
      <c r="M615" s="106"/>
      <c r="N615" s="106"/>
      <c r="O615" s="106"/>
      <c r="P615" s="106"/>
      <c r="Q615" s="106"/>
      <c r="R615" s="106"/>
      <c r="S615" s="106"/>
      <c r="T615" s="106"/>
      <c r="U615" s="106"/>
      <c r="V615" s="106"/>
      <c r="W615" s="106"/>
    </row>
    <row r="616" spans="1:23">
      <c r="A616" s="77"/>
      <c r="B616" s="77"/>
      <c r="C616" s="77"/>
      <c r="D616" s="106"/>
      <c r="E616" s="106"/>
      <c r="F616" s="77"/>
      <c r="G616" s="77"/>
      <c r="H616" s="77"/>
      <c r="I616" s="77"/>
      <c r="J616" s="429"/>
      <c r="K616" s="106"/>
      <c r="L616" s="106"/>
      <c r="M616" s="106"/>
      <c r="N616" s="106"/>
      <c r="O616" s="106"/>
      <c r="P616" s="106"/>
      <c r="Q616" s="106"/>
      <c r="R616" s="106"/>
      <c r="S616" s="106"/>
      <c r="T616" s="106"/>
      <c r="U616" s="106"/>
      <c r="V616" s="106"/>
      <c r="W616" s="106"/>
    </row>
    <row r="617" spans="1:23">
      <c r="A617" s="77"/>
      <c r="B617" s="77"/>
      <c r="C617" s="77"/>
      <c r="D617" s="106"/>
      <c r="E617" s="106"/>
      <c r="F617" s="77"/>
      <c r="G617" s="77"/>
      <c r="H617" s="77"/>
      <c r="I617" s="77"/>
      <c r="J617" s="429"/>
      <c r="K617" s="106"/>
      <c r="L617" s="106"/>
      <c r="M617" s="106"/>
      <c r="N617" s="106"/>
      <c r="O617" s="106"/>
      <c r="P617" s="106"/>
      <c r="Q617" s="106"/>
      <c r="R617" s="106"/>
      <c r="S617" s="106"/>
      <c r="T617" s="106"/>
      <c r="U617" s="106"/>
      <c r="V617" s="106"/>
      <c r="W617" s="106"/>
    </row>
    <row r="618" spans="1:23">
      <c r="A618" s="77"/>
      <c r="B618" s="77"/>
      <c r="C618" s="77"/>
      <c r="D618" s="106"/>
      <c r="E618" s="106"/>
      <c r="F618" s="77"/>
      <c r="G618" s="77"/>
      <c r="H618" s="77"/>
      <c r="I618" s="77"/>
      <c r="J618" s="429"/>
      <c r="K618" s="106"/>
      <c r="L618" s="106"/>
      <c r="M618" s="106"/>
      <c r="N618" s="106"/>
      <c r="O618" s="106"/>
      <c r="P618" s="106"/>
      <c r="Q618" s="106"/>
      <c r="R618" s="106"/>
      <c r="S618" s="106"/>
      <c r="T618" s="106"/>
      <c r="U618" s="106"/>
      <c r="V618" s="106"/>
      <c r="W618" s="106"/>
    </row>
    <row r="619" spans="1:23">
      <c r="A619" s="77"/>
      <c r="B619" s="77"/>
      <c r="C619" s="77"/>
      <c r="D619" s="106"/>
      <c r="E619" s="106"/>
      <c r="F619" s="77"/>
      <c r="G619" s="77"/>
      <c r="H619" s="77"/>
      <c r="I619" s="77"/>
      <c r="J619" s="429"/>
      <c r="K619" s="106"/>
      <c r="L619" s="106"/>
      <c r="M619" s="106"/>
      <c r="N619" s="106"/>
      <c r="O619" s="106"/>
      <c r="P619" s="106"/>
      <c r="Q619" s="106"/>
      <c r="R619" s="106"/>
      <c r="S619" s="106"/>
      <c r="T619" s="106"/>
      <c r="U619" s="106"/>
      <c r="V619" s="106"/>
      <c r="W619" s="106"/>
    </row>
    <row r="620" spans="1:23">
      <c r="A620" s="77"/>
      <c r="B620" s="77"/>
      <c r="C620" s="77"/>
      <c r="D620" s="106"/>
      <c r="E620" s="106"/>
      <c r="F620" s="77"/>
      <c r="G620" s="77"/>
      <c r="H620" s="77"/>
      <c r="I620" s="77"/>
      <c r="J620" s="429"/>
      <c r="K620" s="106"/>
      <c r="L620" s="106"/>
      <c r="M620" s="106"/>
      <c r="N620" s="106"/>
      <c r="O620" s="106"/>
      <c r="P620" s="106"/>
      <c r="Q620" s="106"/>
      <c r="R620" s="106"/>
      <c r="S620" s="106"/>
      <c r="T620" s="106"/>
      <c r="U620" s="106"/>
      <c r="V620" s="106"/>
      <c r="W620" s="106"/>
    </row>
    <row r="621" spans="1:23">
      <c r="A621" s="77"/>
      <c r="B621" s="77"/>
      <c r="C621" s="77"/>
      <c r="D621" s="106"/>
      <c r="E621" s="106"/>
      <c r="F621" s="77"/>
      <c r="G621" s="77"/>
      <c r="H621" s="77"/>
      <c r="I621" s="77"/>
      <c r="J621" s="429"/>
      <c r="K621" s="106"/>
      <c r="L621" s="106"/>
      <c r="M621" s="106"/>
      <c r="N621" s="106"/>
      <c r="O621" s="106"/>
      <c r="P621" s="106"/>
      <c r="Q621" s="106"/>
      <c r="R621" s="106"/>
      <c r="S621" s="106"/>
      <c r="T621" s="106"/>
      <c r="U621" s="106"/>
      <c r="V621" s="106"/>
      <c r="W621" s="106"/>
    </row>
    <row r="622" spans="1:23">
      <c r="A622" s="77"/>
      <c r="B622" s="77"/>
      <c r="C622" s="77"/>
      <c r="D622" s="106"/>
      <c r="E622" s="106"/>
      <c r="F622" s="77"/>
      <c r="G622" s="77"/>
      <c r="H622" s="77"/>
      <c r="I622" s="77"/>
      <c r="J622" s="429"/>
      <c r="K622" s="106"/>
      <c r="L622" s="106"/>
      <c r="M622" s="106"/>
      <c r="N622" s="106"/>
      <c r="O622" s="106"/>
      <c r="P622" s="106"/>
      <c r="Q622" s="106"/>
      <c r="R622" s="106"/>
      <c r="S622" s="106"/>
      <c r="T622" s="106"/>
      <c r="U622" s="106"/>
      <c r="V622" s="106"/>
      <c r="W622" s="106"/>
    </row>
    <row r="623" spans="1:23">
      <c r="A623" s="77"/>
      <c r="B623" s="77"/>
      <c r="C623" s="77"/>
      <c r="D623" s="106"/>
      <c r="E623" s="106"/>
      <c r="F623" s="77"/>
      <c r="G623" s="77"/>
      <c r="H623" s="77"/>
      <c r="I623" s="77"/>
      <c r="J623" s="429"/>
      <c r="K623" s="106"/>
      <c r="L623" s="106"/>
      <c r="M623" s="106"/>
      <c r="N623" s="106"/>
      <c r="O623" s="106"/>
      <c r="P623" s="106"/>
      <c r="Q623" s="106"/>
      <c r="R623" s="106"/>
      <c r="S623" s="106"/>
      <c r="T623" s="106"/>
      <c r="U623" s="106"/>
      <c r="V623" s="106"/>
      <c r="W623" s="106"/>
    </row>
    <row r="624" spans="1:23">
      <c r="A624" s="77"/>
      <c r="B624" s="77"/>
      <c r="C624" s="77"/>
      <c r="D624" s="106"/>
      <c r="E624" s="106"/>
      <c r="F624" s="77"/>
      <c r="G624" s="77"/>
      <c r="H624" s="77"/>
      <c r="I624" s="77"/>
      <c r="J624" s="429"/>
      <c r="K624" s="106"/>
      <c r="L624" s="106"/>
      <c r="M624" s="106"/>
      <c r="N624" s="106"/>
      <c r="O624" s="106"/>
      <c r="P624" s="106"/>
      <c r="Q624" s="106"/>
      <c r="R624" s="106"/>
      <c r="S624" s="106"/>
      <c r="T624" s="106"/>
      <c r="U624" s="106"/>
      <c r="V624" s="106"/>
      <c r="W624" s="106"/>
    </row>
    <row r="625" spans="1:23">
      <c r="A625" s="77"/>
      <c r="B625" s="77"/>
      <c r="C625" s="77"/>
      <c r="D625" s="106"/>
      <c r="E625" s="106"/>
      <c r="F625" s="77"/>
      <c r="G625" s="77"/>
      <c r="H625" s="77"/>
      <c r="I625" s="77"/>
      <c r="J625" s="429"/>
      <c r="K625" s="106"/>
      <c r="L625" s="106"/>
      <c r="M625" s="106"/>
      <c r="N625" s="106"/>
      <c r="O625" s="106"/>
      <c r="P625" s="106"/>
      <c r="Q625" s="106"/>
      <c r="R625" s="106"/>
      <c r="S625" s="106"/>
      <c r="T625" s="106"/>
      <c r="U625" s="106"/>
      <c r="V625" s="106"/>
      <c r="W625" s="106"/>
    </row>
    <row r="626" spans="1:23">
      <c r="A626" s="77"/>
      <c r="B626" s="77"/>
      <c r="C626" s="77"/>
      <c r="D626" s="106"/>
      <c r="E626" s="106"/>
      <c r="F626" s="77"/>
      <c r="G626" s="77"/>
      <c r="H626" s="77"/>
      <c r="I626" s="77"/>
      <c r="J626" s="429"/>
      <c r="K626" s="106"/>
      <c r="L626" s="106"/>
      <c r="M626" s="106"/>
      <c r="N626" s="106"/>
      <c r="O626" s="106"/>
      <c r="P626" s="106"/>
      <c r="Q626" s="106"/>
      <c r="R626" s="106"/>
      <c r="S626" s="106"/>
      <c r="T626" s="106"/>
      <c r="U626" s="106"/>
      <c r="V626" s="106"/>
      <c r="W626" s="106"/>
    </row>
    <row r="627" spans="1:23">
      <c r="A627" s="77"/>
      <c r="B627" s="77"/>
      <c r="C627" s="77"/>
      <c r="D627" s="106"/>
      <c r="E627" s="106"/>
      <c r="F627" s="77"/>
      <c r="G627" s="77"/>
      <c r="H627" s="77"/>
      <c r="I627" s="77"/>
      <c r="J627" s="429"/>
      <c r="K627" s="106"/>
      <c r="L627" s="106"/>
      <c r="M627" s="106"/>
      <c r="N627" s="106"/>
      <c r="O627" s="106"/>
      <c r="P627" s="106"/>
      <c r="Q627" s="106"/>
      <c r="R627" s="106"/>
      <c r="S627" s="106"/>
      <c r="T627" s="106"/>
      <c r="U627" s="106"/>
      <c r="V627" s="106"/>
      <c r="W627" s="106"/>
    </row>
    <row r="628" spans="1:23">
      <c r="A628" s="77"/>
      <c r="B628" s="77"/>
      <c r="C628" s="77"/>
      <c r="D628" s="106"/>
      <c r="E628" s="106"/>
      <c r="F628" s="77"/>
      <c r="G628" s="77"/>
      <c r="H628" s="77"/>
      <c r="I628" s="77"/>
      <c r="J628" s="429"/>
      <c r="K628" s="106"/>
      <c r="L628" s="106"/>
      <c r="M628" s="106"/>
      <c r="N628" s="106"/>
      <c r="O628" s="106"/>
      <c r="P628" s="106"/>
      <c r="Q628" s="106"/>
      <c r="R628" s="106"/>
      <c r="S628" s="106"/>
      <c r="T628" s="106"/>
      <c r="U628" s="106"/>
      <c r="V628" s="106"/>
      <c r="W628" s="106"/>
    </row>
    <row r="629" spans="1:23">
      <c r="A629" s="77"/>
      <c r="B629" s="77"/>
      <c r="C629" s="77"/>
      <c r="D629" s="106"/>
      <c r="E629" s="106"/>
      <c r="F629" s="77"/>
      <c r="G629" s="77"/>
      <c r="H629" s="77"/>
      <c r="I629" s="77"/>
      <c r="J629" s="429"/>
      <c r="K629" s="106"/>
      <c r="L629" s="106"/>
      <c r="M629" s="106"/>
      <c r="N629" s="106"/>
      <c r="O629" s="106"/>
      <c r="P629" s="106"/>
      <c r="Q629" s="106"/>
      <c r="R629" s="106"/>
      <c r="S629" s="106"/>
      <c r="T629" s="106"/>
      <c r="U629" s="106"/>
      <c r="V629" s="106"/>
      <c r="W629" s="106"/>
    </row>
    <row r="630" spans="1:23">
      <c r="A630" s="77"/>
      <c r="B630" s="77"/>
      <c r="C630" s="77"/>
      <c r="D630" s="106"/>
      <c r="E630" s="106"/>
      <c r="F630" s="77"/>
      <c r="G630" s="77"/>
      <c r="H630" s="77"/>
      <c r="I630" s="77"/>
      <c r="J630" s="429"/>
      <c r="K630" s="106"/>
      <c r="L630" s="106"/>
      <c r="M630" s="106"/>
      <c r="N630" s="106"/>
      <c r="O630" s="106"/>
      <c r="P630" s="106"/>
      <c r="Q630" s="106"/>
      <c r="R630" s="106"/>
      <c r="S630" s="106"/>
      <c r="T630" s="106"/>
      <c r="U630" s="106"/>
      <c r="V630" s="106"/>
      <c r="W630" s="106"/>
    </row>
    <row r="631" spans="1:23">
      <c r="A631" s="77"/>
      <c r="B631" s="77"/>
      <c r="C631" s="77"/>
      <c r="D631" s="106"/>
      <c r="E631" s="106"/>
      <c r="F631" s="77"/>
      <c r="G631" s="77"/>
      <c r="H631" s="77"/>
      <c r="I631" s="77"/>
      <c r="J631" s="429"/>
      <c r="K631" s="106"/>
      <c r="L631" s="106"/>
      <c r="M631" s="106"/>
      <c r="N631" s="106"/>
      <c r="O631" s="106"/>
      <c r="P631" s="106"/>
      <c r="Q631" s="106"/>
      <c r="R631" s="106"/>
      <c r="S631" s="106"/>
      <c r="T631" s="106"/>
      <c r="U631" s="106"/>
      <c r="V631" s="106"/>
      <c r="W631" s="106"/>
    </row>
    <row r="632" spans="1:23">
      <c r="A632" s="77"/>
      <c r="B632" s="77"/>
      <c r="C632" s="77"/>
      <c r="D632" s="106"/>
      <c r="E632" s="106"/>
      <c r="F632" s="77"/>
      <c r="G632" s="77"/>
      <c r="H632" s="77"/>
      <c r="I632" s="77"/>
      <c r="J632" s="429"/>
      <c r="K632" s="106"/>
      <c r="L632" s="106"/>
      <c r="M632" s="106"/>
      <c r="N632" s="106"/>
      <c r="O632" s="106"/>
      <c r="P632" s="106"/>
      <c r="Q632" s="106"/>
      <c r="R632" s="106"/>
      <c r="S632" s="106"/>
      <c r="T632" s="106"/>
      <c r="U632" s="106"/>
      <c r="V632" s="106"/>
      <c r="W632" s="106"/>
    </row>
    <row r="633" spans="1:23">
      <c r="A633" s="77"/>
      <c r="B633" s="77"/>
      <c r="C633" s="77"/>
      <c r="D633" s="106"/>
      <c r="E633" s="106"/>
      <c r="F633" s="77"/>
      <c r="G633" s="77"/>
      <c r="H633" s="77"/>
      <c r="I633" s="77"/>
      <c r="J633" s="429"/>
      <c r="K633" s="106"/>
      <c r="L633" s="106"/>
      <c r="M633" s="106"/>
      <c r="N633" s="106"/>
      <c r="O633" s="106"/>
      <c r="P633" s="106"/>
      <c r="Q633" s="106"/>
      <c r="R633" s="106"/>
      <c r="S633" s="106"/>
      <c r="T633" s="106"/>
      <c r="U633" s="106"/>
      <c r="V633" s="106"/>
      <c r="W633" s="106"/>
    </row>
    <row r="634" spans="1:23">
      <c r="A634" s="77"/>
      <c r="B634" s="77"/>
      <c r="C634" s="77"/>
      <c r="D634" s="106"/>
      <c r="E634" s="106"/>
      <c r="F634" s="77"/>
      <c r="G634" s="77"/>
      <c r="H634" s="77"/>
      <c r="I634" s="77"/>
      <c r="J634" s="429"/>
      <c r="K634" s="106"/>
      <c r="L634" s="106"/>
      <c r="M634" s="106"/>
      <c r="N634" s="106"/>
      <c r="O634" s="106"/>
      <c r="P634" s="106"/>
      <c r="Q634" s="106"/>
      <c r="R634" s="106"/>
      <c r="S634" s="106"/>
      <c r="T634" s="106"/>
      <c r="U634" s="106"/>
      <c r="V634" s="106"/>
      <c r="W634" s="106"/>
    </row>
    <row r="635" spans="1:23">
      <c r="A635" s="77"/>
      <c r="B635" s="77"/>
      <c r="C635" s="77"/>
      <c r="D635" s="106"/>
      <c r="E635" s="106"/>
      <c r="F635" s="77"/>
      <c r="G635" s="77"/>
      <c r="H635" s="77"/>
      <c r="I635" s="77"/>
      <c r="J635" s="429"/>
      <c r="K635" s="106"/>
      <c r="L635" s="106"/>
      <c r="M635" s="106"/>
      <c r="N635" s="106"/>
      <c r="O635" s="106"/>
      <c r="P635" s="106"/>
      <c r="Q635" s="106"/>
      <c r="R635" s="106"/>
      <c r="S635" s="106"/>
      <c r="T635" s="106"/>
      <c r="U635" s="106"/>
      <c r="V635" s="106"/>
      <c r="W635" s="106"/>
    </row>
    <row r="636" spans="1:23">
      <c r="A636" s="77"/>
      <c r="B636" s="77"/>
      <c r="C636" s="77"/>
      <c r="D636" s="106"/>
      <c r="E636" s="106"/>
      <c r="F636" s="77"/>
      <c r="G636" s="77"/>
      <c r="H636" s="77"/>
      <c r="I636" s="77"/>
      <c r="J636" s="429"/>
      <c r="K636" s="106"/>
      <c r="L636" s="106"/>
      <c r="M636" s="106"/>
      <c r="N636" s="106"/>
      <c r="O636" s="106"/>
      <c r="P636" s="106"/>
      <c r="Q636" s="106"/>
      <c r="R636" s="106"/>
      <c r="S636" s="106"/>
      <c r="T636" s="106"/>
      <c r="U636" s="106"/>
      <c r="V636" s="106"/>
      <c r="W636" s="106"/>
    </row>
    <row r="637" spans="1:23">
      <c r="A637" s="77"/>
      <c r="B637" s="77"/>
      <c r="C637" s="77"/>
      <c r="D637" s="106"/>
      <c r="E637" s="106"/>
      <c r="F637" s="77"/>
      <c r="G637" s="77"/>
      <c r="H637" s="77"/>
      <c r="I637" s="77"/>
      <c r="J637" s="429"/>
      <c r="K637" s="106"/>
      <c r="L637" s="106"/>
      <c r="M637" s="106"/>
      <c r="N637" s="106"/>
      <c r="O637" s="106"/>
      <c r="P637" s="106"/>
      <c r="Q637" s="106"/>
      <c r="R637" s="106"/>
      <c r="S637" s="106"/>
      <c r="T637" s="106"/>
      <c r="U637" s="106"/>
      <c r="V637" s="106"/>
      <c r="W637" s="106"/>
    </row>
    <row r="638" spans="1:23">
      <c r="A638" s="77"/>
      <c r="B638" s="77"/>
      <c r="C638" s="77"/>
      <c r="D638" s="106"/>
      <c r="E638" s="106"/>
      <c r="F638" s="77"/>
      <c r="G638" s="77"/>
      <c r="H638" s="77"/>
      <c r="I638" s="77"/>
      <c r="J638" s="429"/>
      <c r="K638" s="106"/>
      <c r="L638" s="106"/>
      <c r="M638" s="106"/>
      <c r="N638" s="106"/>
      <c r="O638" s="106"/>
      <c r="P638" s="106"/>
      <c r="Q638" s="106"/>
      <c r="R638" s="106"/>
      <c r="S638" s="106"/>
      <c r="T638" s="106"/>
      <c r="U638" s="106"/>
      <c r="V638" s="106"/>
      <c r="W638" s="106"/>
    </row>
    <row r="639" spans="1:23">
      <c r="A639" s="77"/>
      <c r="B639" s="77"/>
      <c r="C639" s="77"/>
      <c r="D639" s="106"/>
      <c r="E639" s="106"/>
      <c r="F639" s="77"/>
      <c r="G639" s="77"/>
      <c r="H639" s="77"/>
      <c r="I639" s="77"/>
      <c r="J639" s="429"/>
      <c r="K639" s="106"/>
      <c r="L639" s="106"/>
      <c r="M639" s="106"/>
      <c r="N639" s="106"/>
      <c r="O639" s="106"/>
      <c r="P639" s="106"/>
      <c r="Q639" s="106"/>
      <c r="R639" s="106"/>
      <c r="S639" s="106"/>
      <c r="T639" s="106"/>
      <c r="U639" s="106"/>
      <c r="V639" s="106"/>
      <c r="W639" s="106"/>
    </row>
    <row r="640" spans="1:23">
      <c r="A640" s="77"/>
      <c r="B640" s="77"/>
      <c r="C640" s="77"/>
      <c r="D640" s="106"/>
      <c r="E640" s="106"/>
      <c r="F640" s="77"/>
      <c r="G640" s="77"/>
      <c r="H640" s="77"/>
      <c r="I640" s="77"/>
      <c r="J640" s="429"/>
      <c r="K640" s="106"/>
      <c r="L640" s="106"/>
      <c r="M640" s="106"/>
      <c r="N640" s="106"/>
      <c r="O640" s="106"/>
      <c r="P640" s="106"/>
      <c r="Q640" s="106"/>
      <c r="R640" s="106"/>
      <c r="S640" s="106"/>
      <c r="T640" s="106"/>
      <c r="U640" s="106"/>
      <c r="V640" s="106"/>
      <c r="W640" s="106"/>
    </row>
    <row r="641" spans="1:23">
      <c r="A641" s="77"/>
      <c r="B641" s="77"/>
      <c r="C641" s="77"/>
      <c r="D641" s="106"/>
      <c r="E641" s="106"/>
      <c r="F641" s="77"/>
      <c r="G641" s="77"/>
      <c r="H641" s="77"/>
      <c r="I641" s="77"/>
      <c r="J641" s="429"/>
      <c r="K641" s="106"/>
      <c r="L641" s="106"/>
      <c r="M641" s="106"/>
      <c r="N641" s="106"/>
      <c r="O641" s="106"/>
      <c r="P641" s="106"/>
      <c r="Q641" s="106"/>
      <c r="R641" s="106"/>
      <c r="S641" s="106"/>
      <c r="T641" s="106"/>
      <c r="U641" s="106"/>
      <c r="V641" s="106"/>
      <c r="W641" s="106"/>
    </row>
    <row r="642" spans="1:23">
      <c r="A642" s="77"/>
      <c r="B642" s="77"/>
      <c r="C642" s="77"/>
      <c r="D642" s="106"/>
      <c r="E642" s="106"/>
      <c r="F642" s="77"/>
      <c r="G642" s="77"/>
      <c r="H642" s="77"/>
      <c r="I642" s="77"/>
      <c r="J642" s="429"/>
      <c r="K642" s="106"/>
      <c r="L642" s="106"/>
      <c r="M642" s="106"/>
      <c r="N642" s="106"/>
      <c r="O642" s="106"/>
      <c r="P642" s="106"/>
      <c r="Q642" s="106"/>
      <c r="R642" s="106"/>
      <c r="S642" s="106"/>
      <c r="T642" s="106"/>
      <c r="U642" s="106"/>
      <c r="V642" s="106"/>
      <c r="W642" s="106"/>
    </row>
    <row r="643" spans="1:23">
      <c r="A643" s="77"/>
      <c r="B643" s="77"/>
      <c r="C643" s="77"/>
      <c r="D643" s="106"/>
      <c r="E643" s="106"/>
      <c r="F643" s="77"/>
      <c r="G643" s="77"/>
      <c r="H643" s="77"/>
      <c r="I643" s="77"/>
      <c r="J643" s="429"/>
      <c r="K643" s="106"/>
      <c r="L643" s="106"/>
      <c r="M643" s="106"/>
      <c r="N643" s="106"/>
      <c r="O643" s="106"/>
      <c r="P643" s="106"/>
      <c r="Q643" s="106"/>
      <c r="R643" s="106"/>
      <c r="S643" s="106"/>
      <c r="T643" s="106"/>
      <c r="U643" s="106"/>
      <c r="V643" s="106"/>
      <c r="W643" s="106"/>
    </row>
    <row r="644" spans="1:23">
      <c r="A644" s="77"/>
      <c r="B644" s="77"/>
      <c r="C644" s="77"/>
      <c r="D644" s="106"/>
      <c r="E644" s="106"/>
      <c r="F644" s="77"/>
      <c r="G644" s="77"/>
      <c r="H644" s="77"/>
      <c r="I644" s="77"/>
      <c r="J644" s="429"/>
      <c r="K644" s="106"/>
      <c r="L644" s="106"/>
      <c r="M644" s="106"/>
      <c r="N644" s="106"/>
      <c r="O644" s="106"/>
      <c r="P644" s="106"/>
      <c r="Q644" s="106"/>
      <c r="R644" s="106"/>
      <c r="S644" s="106"/>
      <c r="T644" s="106"/>
      <c r="U644" s="106"/>
      <c r="V644" s="106"/>
      <c r="W644" s="106"/>
    </row>
    <row r="645" spans="1:23">
      <c r="A645" s="77"/>
      <c r="B645" s="77"/>
      <c r="C645" s="77"/>
      <c r="D645" s="106"/>
      <c r="E645" s="106"/>
      <c r="F645" s="77"/>
      <c r="G645" s="77"/>
      <c r="H645" s="77"/>
      <c r="I645" s="77"/>
      <c r="J645" s="429"/>
      <c r="K645" s="106"/>
      <c r="L645" s="106"/>
      <c r="M645" s="106"/>
      <c r="N645" s="106"/>
      <c r="O645" s="106"/>
      <c r="P645" s="106"/>
      <c r="Q645" s="106"/>
      <c r="R645" s="106"/>
      <c r="S645" s="106"/>
      <c r="T645" s="106"/>
      <c r="U645" s="106"/>
      <c r="V645" s="106"/>
      <c r="W645" s="106"/>
    </row>
    <row r="646" spans="1:23">
      <c r="A646" s="77"/>
      <c r="B646" s="77"/>
      <c r="C646" s="77"/>
      <c r="D646" s="106"/>
      <c r="E646" s="106"/>
      <c r="F646" s="77"/>
      <c r="G646" s="77"/>
      <c r="H646" s="77"/>
      <c r="I646" s="77"/>
      <c r="J646" s="429"/>
      <c r="K646" s="106"/>
      <c r="L646" s="106"/>
      <c r="M646" s="106"/>
      <c r="N646" s="106"/>
      <c r="O646" s="106"/>
      <c r="P646" s="106"/>
      <c r="Q646" s="106"/>
      <c r="R646" s="106"/>
      <c r="S646" s="106"/>
      <c r="T646" s="106"/>
      <c r="U646" s="106"/>
      <c r="V646" s="106"/>
      <c r="W646" s="106"/>
    </row>
    <row r="647" spans="1:23">
      <c r="A647" s="77"/>
      <c r="B647" s="77"/>
      <c r="C647" s="77"/>
      <c r="D647" s="106"/>
      <c r="E647" s="106"/>
      <c r="F647" s="77"/>
      <c r="G647" s="77"/>
      <c r="H647" s="77"/>
      <c r="I647" s="77"/>
      <c r="J647" s="429"/>
      <c r="K647" s="106"/>
      <c r="L647" s="106"/>
      <c r="M647" s="106"/>
      <c r="N647" s="106"/>
      <c r="O647" s="106"/>
      <c r="P647" s="106"/>
      <c r="Q647" s="106"/>
      <c r="R647" s="106"/>
      <c r="S647" s="106"/>
      <c r="T647" s="106"/>
      <c r="U647" s="106"/>
      <c r="V647" s="106"/>
      <c r="W647" s="106"/>
    </row>
    <row r="648" spans="1:23">
      <c r="A648" s="77"/>
      <c r="B648" s="77"/>
      <c r="C648" s="77"/>
      <c r="D648" s="106"/>
      <c r="E648" s="106"/>
      <c r="F648" s="77"/>
      <c r="G648" s="77"/>
      <c r="H648" s="77"/>
      <c r="I648" s="77"/>
      <c r="J648" s="429"/>
      <c r="K648" s="106"/>
      <c r="L648" s="106"/>
      <c r="M648" s="106"/>
      <c r="N648" s="106"/>
      <c r="O648" s="106"/>
      <c r="P648" s="106"/>
      <c r="Q648" s="106"/>
      <c r="R648" s="106"/>
      <c r="S648" s="106"/>
      <c r="T648" s="106"/>
      <c r="U648" s="106"/>
      <c r="V648" s="106"/>
      <c r="W648" s="106"/>
    </row>
    <row r="649" spans="1:23">
      <c r="A649" s="77"/>
      <c r="B649" s="77"/>
      <c r="C649" s="77"/>
      <c r="D649" s="106"/>
      <c r="E649" s="106"/>
      <c r="F649" s="77"/>
      <c r="G649" s="77"/>
      <c r="H649" s="77"/>
      <c r="I649" s="77"/>
      <c r="J649" s="429"/>
      <c r="K649" s="106"/>
      <c r="L649" s="106"/>
      <c r="M649" s="106"/>
      <c r="N649" s="106"/>
      <c r="O649" s="106"/>
      <c r="P649" s="106"/>
      <c r="Q649" s="106"/>
      <c r="R649" s="106"/>
      <c r="S649" s="106"/>
      <c r="T649" s="106"/>
      <c r="U649" s="106"/>
      <c r="V649" s="106"/>
      <c r="W649" s="106"/>
    </row>
    <row r="650" spans="1:23">
      <c r="A650" s="77"/>
      <c r="B650" s="77"/>
      <c r="C650" s="77"/>
      <c r="D650" s="106"/>
      <c r="E650" s="106"/>
      <c r="F650" s="77"/>
      <c r="G650" s="77"/>
      <c r="H650" s="77"/>
      <c r="I650" s="77"/>
      <c r="J650" s="429"/>
      <c r="K650" s="106"/>
      <c r="L650" s="106"/>
      <c r="M650" s="106"/>
      <c r="N650" s="106"/>
      <c r="O650" s="106"/>
      <c r="P650" s="106"/>
      <c r="Q650" s="106"/>
      <c r="R650" s="106"/>
      <c r="S650" s="106"/>
      <c r="T650" s="106"/>
      <c r="U650" s="106"/>
      <c r="V650" s="106"/>
      <c r="W650" s="106"/>
    </row>
    <row r="651" spans="1:23">
      <c r="A651" s="77"/>
      <c r="B651" s="77"/>
      <c r="C651" s="77"/>
      <c r="D651" s="106"/>
      <c r="E651" s="106"/>
      <c r="F651" s="77"/>
      <c r="G651" s="77"/>
      <c r="H651" s="77"/>
      <c r="I651" s="77"/>
      <c r="J651" s="429"/>
      <c r="K651" s="106"/>
      <c r="L651" s="106"/>
      <c r="M651" s="106"/>
      <c r="N651" s="106"/>
      <c r="O651" s="106"/>
      <c r="P651" s="106"/>
      <c r="Q651" s="106"/>
      <c r="R651" s="106"/>
      <c r="S651" s="106"/>
      <c r="T651" s="106"/>
      <c r="U651" s="106"/>
      <c r="V651" s="106"/>
      <c r="W651" s="106"/>
    </row>
    <row r="652" spans="1:23">
      <c r="A652" s="77"/>
      <c r="B652" s="77"/>
      <c r="C652" s="77"/>
      <c r="D652" s="106"/>
      <c r="E652" s="106"/>
      <c r="F652" s="77"/>
      <c r="G652" s="77"/>
      <c r="H652" s="77"/>
      <c r="I652" s="77"/>
      <c r="J652" s="429"/>
      <c r="K652" s="106"/>
      <c r="L652" s="106"/>
      <c r="M652" s="106"/>
      <c r="N652" s="106"/>
      <c r="O652" s="106"/>
      <c r="P652" s="106"/>
      <c r="Q652" s="106"/>
      <c r="R652" s="106"/>
      <c r="S652" s="106"/>
      <c r="T652" s="106"/>
      <c r="U652" s="106"/>
      <c r="V652" s="106"/>
      <c r="W652" s="106"/>
    </row>
    <row r="653" spans="1:23">
      <c r="A653" s="77"/>
      <c r="B653" s="77"/>
      <c r="C653" s="77"/>
      <c r="D653" s="106"/>
      <c r="E653" s="106"/>
      <c r="F653" s="77"/>
      <c r="G653" s="77"/>
      <c r="H653" s="77"/>
      <c r="I653" s="77"/>
      <c r="J653" s="429"/>
      <c r="K653" s="106"/>
      <c r="L653" s="106"/>
      <c r="M653" s="106"/>
      <c r="N653" s="106"/>
      <c r="O653" s="106"/>
      <c r="P653" s="106"/>
      <c r="Q653" s="106"/>
      <c r="R653" s="106"/>
      <c r="S653" s="106"/>
      <c r="T653" s="106"/>
      <c r="U653" s="106"/>
      <c r="V653" s="106"/>
      <c r="W653" s="106"/>
    </row>
    <row r="654" spans="1:23">
      <c r="A654" s="77"/>
      <c r="B654" s="77"/>
      <c r="C654" s="77"/>
      <c r="D654" s="106"/>
      <c r="E654" s="106"/>
      <c r="F654" s="77"/>
      <c r="G654" s="77"/>
      <c r="H654" s="77"/>
      <c r="I654" s="77"/>
      <c r="J654" s="429"/>
      <c r="K654" s="106"/>
      <c r="L654" s="106"/>
      <c r="M654" s="106"/>
      <c r="N654" s="106"/>
      <c r="O654" s="106"/>
      <c r="P654" s="106"/>
      <c r="Q654" s="106"/>
      <c r="R654" s="106"/>
      <c r="S654" s="106"/>
      <c r="T654" s="106"/>
      <c r="U654" s="106"/>
      <c r="V654" s="106"/>
      <c r="W654" s="106"/>
    </row>
    <row r="655" spans="1:23">
      <c r="A655" s="77"/>
      <c r="B655" s="77"/>
      <c r="C655" s="77"/>
      <c r="D655" s="106"/>
      <c r="E655" s="106"/>
      <c r="F655" s="77"/>
      <c r="G655" s="77"/>
      <c r="H655" s="77"/>
      <c r="I655" s="77"/>
      <c r="J655" s="429"/>
      <c r="K655" s="106"/>
      <c r="L655" s="106"/>
      <c r="M655" s="106"/>
      <c r="N655" s="106"/>
      <c r="O655" s="106"/>
      <c r="P655" s="106"/>
      <c r="Q655" s="106"/>
      <c r="R655" s="106"/>
      <c r="S655" s="106"/>
      <c r="T655" s="106"/>
      <c r="U655" s="106"/>
      <c r="V655" s="106"/>
      <c r="W655" s="106"/>
    </row>
    <row r="656" spans="1:23">
      <c r="A656" s="77"/>
      <c r="B656" s="77"/>
      <c r="C656" s="77"/>
      <c r="D656" s="106"/>
      <c r="E656" s="106"/>
      <c r="F656" s="77"/>
      <c r="G656" s="77"/>
      <c r="H656" s="77"/>
      <c r="I656" s="77"/>
      <c r="J656" s="429"/>
      <c r="K656" s="106"/>
      <c r="L656" s="106"/>
      <c r="M656" s="106"/>
      <c r="N656" s="106"/>
      <c r="O656" s="106"/>
      <c r="P656" s="106"/>
      <c r="Q656" s="106"/>
      <c r="R656" s="106"/>
      <c r="S656" s="106"/>
      <c r="T656" s="106"/>
      <c r="U656" s="106"/>
      <c r="V656" s="106"/>
      <c r="W656" s="106"/>
    </row>
    <row r="657" spans="1:23">
      <c r="A657" s="77"/>
      <c r="B657" s="77"/>
      <c r="C657" s="77"/>
      <c r="D657" s="106"/>
      <c r="E657" s="106"/>
      <c r="F657" s="77"/>
      <c r="G657" s="77"/>
      <c r="H657" s="77"/>
      <c r="I657" s="77"/>
      <c r="J657" s="429"/>
      <c r="K657" s="106"/>
      <c r="L657" s="106"/>
      <c r="M657" s="106"/>
      <c r="N657" s="106"/>
      <c r="O657" s="106"/>
      <c r="P657" s="106"/>
      <c r="Q657" s="106"/>
      <c r="R657" s="106"/>
      <c r="S657" s="106"/>
      <c r="T657" s="106"/>
      <c r="U657" s="106"/>
      <c r="V657" s="106"/>
      <c r="W657" s="106"/>
    </row>
    <row r="658" spans="1:23">
      <c r="A658" s="77"/>
      <c r="B658" s="77"/>
      <c r="C658" s="77"/>
      <c r="D658" s="106"/>
      <c r="E658" s="106"/>
      <c r="F658" s="77"/>
      <c r="G658" s="77"/>
      <c r="H658" s="77"/>
      <c r="I658" s="77"/>
      <c r="J658" s="429"/>
      <c r="K658" s="106"/>
      <c r="L658" s="106"/>
      <c r="M658" s="106"/>
      <c r="N658" s="106"/>
      <c r="O658" s="106"/>
      <c r="P658" s="106"/>
      <c r="Q658" s="106"/>
      <c r="R658" s="106"/>
      <c r="S658" s="106"/>
      <c r="T658" s="106"/>
      <c r="U658" s="106"/>
      <c r="V658" s="106"/>
      <c r="W658" s="106"/>
    </row>
    <row r="659" spans="1:23">
      <c r="A659" s="77"/>
      <c r="B659" s="77"/>
      <c r="C659" s="77"/>
      <c r="D659" s="106"/>
      <c r="E659" s="106"/>
      <c r="F659" s="77"/>
      <c r="G659" s="77"/>
      <c r="H659" s="77"/>
      <c r="I659" s="77"/>
      <c r="J659" s="429"/>
      <c r="K659" s="106"/>
      <c r="L659" s="106"/>
      <c r="M659" s="106"/>
      <c r="N659" s="106"/>
      <c r="O659" s="106"/>
      <c r="P659" s="106"/>
      <c r="Q659" s="106"/>
      <c r="R659" s="106"/>
      <c r="S659" s="106"/>
      <c r="T659" s="106"/>
      <c r="U659" s="106"/>
      <c r="V659" s="106"/>
      <c r="W659" s="106"/>
    </row>
    <row r="660" spans="1:23">
      <c r="A660" s="77"/>
      <c r="B660" s="77"/>
      <c r="C660" s="77"/>
      <c r="D660" s="106"/>
      <c r="E660" s="106"/>
      <c r="F660" s="77"/>
      <c r="G660" s="77"/>
      <c r="H660" s="77"/>
      <c r="I660" s="77"/>
      <c r="J660" s="429"/>
      <c r="K660" s="106"/>
      <c r="L660" s="106"/>
      <c r="M660" s="106"/>
      <c r="N660" s="106"/>
      <c r="O660" s="106"/>
      <c r="P660" s="106"/>
      <c r="Q660" s="106"/>
      <c r="R660" s="106"/>
      <c r="S660" s="106"/>
      <c r="T660" s="106"/>
      <c r="U660" s="106"/>
      <c r="V660" s="106"/>
      <c r="W660" s="106"/>
    </row>
    <row r="661" spans="1:23">
      <c r="A661" s="77"/>
      <c r="B661" s="77"/>
      <c r="C661" s="77"/>
      <c r="D661" s="106"/>
      <c r="E661" s="106"/>
      <c r="F661" s="77"/>
      <c r="G661" s="77"/>
      <c r="H661" s="77"/>
      <c r="I661" s="77"/>
      <c r="J661" s="429"/>
      <c r="K661" s="106"/>
      <c r="L661" s="106"/>
      <c r="M661" s="106"/>
      <c r="N661" s="106"/>
      <c r="O661" s="106"/>
      <c r="P661" s="106"/>
      <c r="Q661" s="106"/>
      <c r="R661" s="106"/>
      <c r="S661" s="106"/>
      <c r="T661" s="106"/>
      <c r="U661" s="106"/>
      <c r="V661" s="106"/>
      <c r="W661" s="106"/>
    </row>
    <row r="662" spans="1:23">
      <c r="A662" s="77"/>
      <c r="B662" s="77"/>
      <c r="C662" s="77"/>
      <c r="D662" s="106"/>
      <c r="E662" s="106"/>
      <c r="F662" s="77"/>
      <c r="G662" s="77"/>
      <c r="H662" s="77"/>
      <c r="I662" s="77"/>
      <c r="J662" s="429"/>
      <c r="K662" s="106"/>
      <c r="L662" s="106"/>
      <c r="M662" s="106"/>
      <c r="N662" s="106"/>
      <c r="O662" s="106"/>
      <c r="P662" s="106"/>
      <c r="Q662" s="106"/>
      <c r="R662" s="106"/>
      <c r="S662" s="106"/>
      <c r="T662" s="106"/>
      <c r="U662" s="106"/>
      <c r="V662" s="106"/>
      <c r="W662" s="106"/>
    </row>
    <row r="663" spans="1:23">
      <c r="A663" s="77"/>
      <c r="B663" s="77"/>
      <c r="C663" s="77"/>
      <c r="D663" s="106"/>
      <c r="E663" s="106"/>
      <c r="F663" s="77"/>
      <c r="G663" s="77"/>
      <c r="H663" s="77"/>
      <c r="I663" s="77"/>
      <c r="J663" s="429"/>
      <c r="K663" s="106"/>
      <c r="L663" s="106"/>
      <c r="M663" s="106"/>
      <c r="N663" s="106"/>
      <c r="O663" s="106"/>
      <c r="P663" s="106"/>
      <c r="Q663" s="106"/>
      <c r="R663" s="106"/>
      <c r="S663" s="106"/>
      <c r="T663" s="106"/>
      <c r="U663" s="106"/>
      <c r="V663" s="106"/>
      <c r="W663" s="106"/>
    </row>
    <row r="664" spans="1:23">
      <c r="A664" s="77"/>
      <c r="B664" s="77"/>
      <c r="C664" s="77"/>
      <c r="D664" s="106"/>
      <c r="E664" s="106"/>
      <c r="F664" s="77"/>
      <c r="G664" s="77"/>
      <c r="H664" s="77"/>
      <c r="I664" s="77"/>
      <c r="J664" s="429"/>
      <c r="K664" s="106"/>
      <c r="L664" s="106"/>
      <c r="M664" s="106"/>
      <c r="N664" s="106"/>
      <c r="O664" s="106"/>
      <c r="P664" s="106"/>
      <c r="Q664" s="106"/>
      <c r="R664" s="106"/>
      <c r="S664" s="106"/>
      <c r="T664" s="106"/>
      <c r="U664" s="106"/>
      <c r="V664" s="106"/>
      <c r="W664" s="106"/>
    </row>
    <row r="665" spans="1:23">
      <c r="A665" s="77"/>
      <c r="B665" s="77"/>
      <c r="C665" s="77"/>
      <c r="D665" s="106"/>
      <c r="E665" s="106"/>
      <c r="F665" s="77"/>
      <c r="G665" s="77"/>
      <c r="H665" s="77"/>
      <c r="I665" s="77"/>
      <c r="J665" s="429"/>
      <c r="K665" s="106"/>
      <c r="L665" s="106"/>
      <c r="M665" s="106"/>
      <c r="N665" s="106"/>
      <c r="O665" s="106"/>
      <c r="P665" s="106"/>
      <c r="Q665" s="106"/>
      <c r="R665" s="106"/>
      <c r="S665" s="106"/>
      <c r="T665" s="106"/>
      <c r="U665" s="106"/>
      <c r="V665" s="106"/>
      <c r="W665" s="106"/>
    </row>
    <row r="666" spans="1:23">
      <c r="A666" s="77"/>
      <c r="B666" s="77"/>
      <c r="C666" s="77"/>
      <c r="D666" s="106"/>
      <c r="E666" s="106"/>
      <c r="F666" s="77"/>
      <c r="G666" s="77"/>
      <c r="H666" s="77"/>
      <c r="I666" s="77"/>
      <c r="J666" s="429"/>
      <c r="K666" s="106"/>
      <c r="L666" s="106"/>
      <c r="M666" s="106"/>
      <c r="N666" s="106"/>
      <c r="O666" s="106"/>
      <c r="P666" s="106"/>
      <c r="Q666" s="106"/>
      <c r="R666" s="106"/>
      <c r="S666" s="106"/>
      <c r="T666" s="106"/>
      <c r="U666" s="106"/>
      <c r="V666" s="106"/>
      <c r="W666" s="106"/>
    </row>
    <row r="667" spans="1:23">
      <c r="A667" s="77"/>
      <c r="B667" s="77"/>
      <c r="C667" s="77"/>
      <c r="D667" s="106"/>
      <c r="E667" s="106"/>
      <c r="F667" s="77"/>
      <c r="G667" s="77"/>
      <c r="H667" s="77"/>
      <c r="I667" s="77"/>
      <c r="J667" s="429"/>
      <c r="K667" s="106"/>
      <c r="L667" s="106"/>
      <c r="M667" s="106"/>
      <c r="N667" s="106"/>
      <c r="O667" s="106"/>
      <c r="P667" s="106"/>
      <c r="Q667" s="106"/>
      <c r="R667" s="106"/>
      <c r="S667" s="106"/>
      <c r="T667" s="106"/>
      <c r="U667" s="106"/>
      <c r="V667" s="106"/>
      <c r="W667" s="106"/>
    </row>
    <row r="668" spans="1:23">
      <c r="A668" s="77"/>
      <c r="B668" s="77"/>
      <c r="C668" s="77"/>
      <c r="D668" s="106"/>
      <c r="E668" s="106"/>
      <c r="F668" s="77"/>
      <c r="G668" s="77"/>
      <c r="H668" s="77"/>
      <c r="I668" s="77"/>
      <c r="J668" s="429"/>
      <c r="K668" s="106"/>
      <c r="L668" s="106"/>
      <c r="M668" s="106"/>
      <c r="N668" s="106"/>
      <c r="O668" s="106"/>
      <c r="P668" s="106"/>
      <c r="Q668" s="106"/>
      <c r="R668" s="106"/>
      <c r="S668" s="106"/>
      <c r="T668" s="106"/>
      <c r="U668" s="106"/>
      <c r="V668" s="106"/>
      <c r="W668" s="106"/>
    </row>
    <row r="669" spans="1:23">
      <c r="A669" s="77"/>
      <c r="B669" s="77"/>
      <c r="C669" s="77"/>
      <c r="D669" s="106"/>
      <c r="E669" s="106"/>
      <c r="F669" s="77"/>
      <c r="G669" s="77"/>
      <c r="H669" s="77"/>
      <c r="I669" s="77"/>
      <c r="J669" s="429"/>
      <c r="K669" s="106"/>
      <c r="L669" s="106"/>
      <c r="M669" s="106"/>
      <c r="N669" s="106"/>
      <c r="O669" s="106"/>
      <c r="P669" s="106"/>
      <c r="Q669" s="106"/>
      <c r="R669" s="106"/>
      <c r="S669" s="106"/>
      <c r="T669" s="106"/>
      <c r="U669" s="106"/>
      <c r="V669" s="106"/>
      <c r="W669" s="106"/>
    </row>
    <row r="670" spans="1:23">
      <c r="A670" s="77"/>
      <c r="B670" s="77"/>
      <c r="C670" s="77"/>
      <c r="D670" s="106"/>
      <c r="E670" s="106"/>
      <c r="F670" s="77"/>
      <c r="G670" s="77"/>
      <c r="H670" s="77"/>
      <c r="I670" s="77"/>
      <c r="J670" s="429"/>
      <c r="K670" s="106"/>
      <c r="L670" s="106"/>
      <c r="M670" s="106"/>
      <c r="N670" s="106"/>
      <c r="O670" s="106"/>
      <c r="P670" s="106"/>
      <c r="Q670" s="106"/>
      <c r="R670" s="106"/>
      <c r="S670" s="106"/>
      <c r="T670" s="106"/>
      <c r="U670" s="106"/>
      <c r="V670" s="106"/>
      <c r="W670" s="106"/>
    </row>
    <row r="671" spans="1:23">
      <c r="A671" s="77"/>
      <c r="B671" s="77"/>
      <c r="C671" s="77"/>
      <c r="D671" s="106"/>
      <c r="E671" s="106"/>
      <c r="F671" s="77"/>
      <c r="G671" s="77"/>
      <c r="H671" s="77"/>
      <c r="I671" s="77"/>
      <c r="J671" s="429"/>
      <c r="K671" s="106"/>
      <c r="L671" s="106"/>
      <c r="M671" s="106"/>
      <c r="N671" s="106"/>
      <c r="O671" s="106"/>
      <c r="P671" s="106"/>
      <c r="Q671" s="106"/>
      <c r="R671" s="106"/>
      <c r="S671" s="106"/>
      <c r="T671" s="106"/>
      <c r="U671" s="106"/>
      <c r="V671" s="106"/>
      <c r="W671" s="106"/>
    </row>
    <row r="672" spans="1:23">
      <c r="A672" s="77"/>
      <c r="B672" s="77"/>
      <c r="C672" s="77"/>
      <c r="D672" s="106"/>
      <c r="E672" s="106"/>
      <c r="F672" s="77"/>
      <c r="G672" s="77"/>
      <c r="H672" s="77"/>
      <c r="I672" s="77"/>
      <c r="J672" s="429"/>
      <c r="K672" s="106"/>
      <c r="L672" s="106"/>
      <c r="M672" s="106"/>
      <c r="N672" s="106"/>
      <c r="O672" s="106"/>
      <c r="P672" s="106"/>
      <c r="Q672" s="106"/>
      <c r="R672" s="106"/>
      <c r="S672" s="106"/>
      <c r="T672" s="106"/>
      <c r="U672" s="106"/>
      <c r="V672" s="106"/>
      <c r="W672" s="106"/>
    </row>
    <row r="673" spans="1:23">
      <c r="A673" s="77"/>
      <c r="B673" s="77"/>
      <c r="C673" s="77"/>
      <c r="D673" s="106"/>
      <c r="E673" s="106"/>
      <c r="F673" s="77"/>
      <c r="G673" s="77"/>
      <c r="H673" s="77"/>
      <c r="I673" s="77"/>
      <c r="J673" s="429"/>
      <c r="K673" s="106"/>
      <c r="L673" s="106"/>
      <c r="M673" s="106"/>
      <c r="N673" s="106"/>
      <c r="O673" s="106"/>
      <c r="P673" s="106"/>
      <c r="Q673" s="106"/>
      <c r="R673" s="106"/>
      <c r="S673" s="106"/>
      <c r="T673" s="106"/>
      <c r="U673" s="106"/>
      <c r="V673" s="106"/>
      <c r="W673" s="106"/>
    </row>
    <row r="674" spans="1:23">
      <c r="A674" s="77"/>
      <c r="B674" s="77"/>
      <c r="C674" s="77"/>
      <c r="D674" s="106"/>
      <c r="E674" s="106"/>
      <c r="F674" s="77"/>
      <c r="G674" s="77"/>
      <c r="H674" s="77"/>
      <c r="I674" s="77"/>
      <c r="J674" s="429"/>
      <c r="K674" s="106"/>
      <c r="L674" s="106"/>
      <c r="M674" s="106"/>
      <c r="N674" s="106"/>
      <c r="O674" s="106"/>
      <c r="P674" s="106"/>
      <c r="Q674" s="106"/>
      <c r="R674" s="106"/>
      <c r="S674" s="106"/>
      <c r="T674" s="106"/>
      <c r="U674" s="106"/>
      <c r="V674" s="106"/>
      <c r="W674" s="106"/>
    </row>
    <row r="675" spans="1:23">
      <c r="A675" s="77"/>
      <c r="B675" s="77"/>
      <c r="C675" s="77"/>
      <c r="D675" s="106"/>
      <c r="E675" s="106"/>
      <c r="F675" s="77"/>
      <c r="G675" s="77"/>
      <c r="H675" s="77"/>
      <c r="I675" s="77"/>
      <c r="J675" s="429"/>
      <c r="K675" s="106"/>
      <c r="L675" s="106"/>
      <c r="M675" s="106"/>
      <c r="N675" s="106"/>
      <c r="O675" s="106"/>
      <c r="P675" s="106"/>
      <c r="Q675" s="106"/>
      <c r="R675" s="106"/>
      <c r="S675" s="106"/>
      <c r="T675" s="106"/>
      <c r="U675" s="106"/>
      <c r="V675" s="106"/>
      <c r="W675" s="106"/>
    </row>
    <row r="676" spans="1:23">
      <c r="A676" s="77"/>
      <c r="B676" s="77"/>
      <c r="C676" s="77"/>
      <c r="D676" s="106"/>
      <c r="E676" s="106"/>
      <c r="F676" s="77"/>
      <c r="G676" s="77"/>
      <c r="H676" s="77"/>
      <c r="I676" s="77"/>
      <c r="J676" s="429"/>
      <c r="K676" s="106"/>
      <c r="L676" s="106"/>
      <c r="M676" s="106"/>
      <c r="N676" s="106"/>
      <c r="O676" s="106"/>
      <c r="P676" s="106"/>
      <c r="Q676" s="106"/>
      <c r="R676" s="106"/>
      <c r="S676" s="106"/>
      <c r="T676" s="106"/>
      <c r="U676" s="106"/>
      <c r="V676" s="106"/>
      <c r="W676" s="106"/>
    </row>
    <row r="677" spans="1:23">
      <c r="A677" s="77"/>
      <c r="B677" s="77"/>
      <c r="C677" s="77"/>
      <c r="D677" s="106"/>
      <c r="E677" s="106"/>
      <c r="F677" s="77"/>
      <c r="G677" s="77"/>
      <c r="H677" s="77"/>
      <c r="I677" s="77"/>
      <c r="J677" s="429"/>
      <c r="K677" s="106"/>
      <c r="L677" s="106"/>
      <c r="M677" s="106"/>
      <c r="N677" s="106"/>
      <c r="O677" s="106"/>
      <c r="P677" s="106"/>
      <c r="Q677" s="106"/>
      <c r="R677" s="106"/>
      <c r="S677" s="106"/>
      <c r="T677" s="106"/>
      <c r="U677" s="106"/>
      <c r="V677" s="106"/>
      <c r="W677" s="106"/>
    </row>
    <row r="678" spans="1:23">
      <c r="A678" s="77"/>
      <c r="B678" s="77"/>
      <c r="C678" s="77"/>
      <c r="D678" s="106"/>
      <c r="E678" s="106"/>
      <c r="F678" s="77"/>
      <c r="G678" s="77"/>
      <c r="H678" s="77"/>
      <c r="I678" s="77"/>
      <c r="J678" s="429"/>
      <c r="K678" s="106"/>
      <c r="L678" s="106"/>
      <c r="M678" s="106"/>
      <c r="N678" s="106"/>
      <c r="O678" s="106"/>
      <c r="P678" s="106"/>
      <c r="Q678" s="106"/>
      <c r="R678" s="106"/>
      <c r="S678" s="106"/>
      <c r="T678" s="106"/>
      <c r="U678" s="106"/>
      <c r="V678" s="106"/>
      <c r="W678" s="106"/>
    </row>
    <row r="679" spans="1:23">
      <c r="A679" s="77"/>
      <c r="B679" s="77"/>
      <c r="C679" s="77"/>
      <c r="D679" s="106"/>
      <c r="E679" s="106"/>
      <c r="F679" s="77"/>
      <c r="G679" s="77"/>
      <c r="H679" s="77"/>
      <c r="I679" s="77"/>
      <c r="J679" s="429"/>
      <c r="K679" s="106"/>
      <c r="L679" s="106"/>
      <c r="M679" s="106"/>
      <c r="N679" s="106"/>
      <c r="O679" s="106"/>
      <c r="P679" s="106"/>
      <c r="Q679" s="106"/>
      <c r="R679" s="106"/>
      <c r="S679" s="106"/>
      <c r="T679" s="106"/>
      <c r="U679" s="106"/>
      <c r="V679" s="106"/>
      <c r="W679" s="106"/>
    </row>
    <row r="680" spans="1:23">
      <c r="A680" s="77"/>
      <c r="B680" s="77"/>
      <c r="C680" s="77"/>
      <c r="D680" s="106"/>
      <c r="E680" s="106"/>
      <c r="F680" s="77"/>
      <c r="G680" s="77"/>
      <c r="H680" s="77"/>
      <c r="I680" s="77"/>
      <c r="J680" s="429"/>
      <c r="K680" s="106"/>
      <c r="L680" s="106"/>
      <c r="M680" s="106"/>
      <c r="N680" s="106"/>
      <c r="O680" s="106"/>
      <c r="P680" s="106"/>
      <c r="Q680" s="106"/>
      <c r="R680" s="106"/>
      <c r="S680" s="106"/>
      <c r="T680" s="106"/>
      <c r="U680" s="106"/>
      <c r="V680" s="106"/>
      <c r="W680" s="106"/>
    </row>
    <row r="681" spans="1:23">
      <c r="A681" s="77"/>
      <c r="B681" s="77"/>
      <c r="C681" s="77"/>
      <c r="D681" s="106"/>
      <c r="E681" s="106"/>
      <c r="F681" s="77"/>
      <c r="G681" s="77"/>
      <c r="H681" s="77"/>
      <c r="I681" s="77"/>
      <c r="J681" s="429"/>
      <c r="K681" s="106"/>
      <c r="L681" s="106"/>
      <c r="M681" s="106"/>
      <c r="N681" s="106"/>
      <c r="O681" s="106"/>
      <c r="P681" s="106"/>
      <c r="Q681" s="106"/>
      <c r="R681" s="106"/>
      <c r="S681" s="106"/>
      <c r="T681" s="106"/>
      <c r="U681" s="106"/>
      <c r="V681" s="106"/>
      <c r="W681" s="106"/>
    </row>
    <row r="682" spans="1:23">
      <c r="A682" s="77"/>
      <c r="B682" s="77"/>
      <c r="C682" s="77"/>
      <c r="D682" s="106"/>
      <c r="E682" s="106"/>
      <c r="F682" s="77"/>
      <c r="G682" s="77"/>
      <c r="H682" s="77"/>
      <c r="I682" s="77"/>
      <c r="J682" s="429"/>
      <c r="K682" s="106"/>
      <c r="L682" s="106"/>
      <c r="M682" s="106"/>
      <c r="N682" s="106"/>
      <c r="O682" s="106"/>
      <c r="P682" s="106"/>
      <c r="Q682" s="106"/>
      <c r="R682" s="106"/>
      <c r="S682" s="106"/>
      <c r="T682" s="106"/>
      <c r="U682" s="106"/>
      <c r="V682" s="106"/>
      <c r="W682" s="106"/>
    </row>
    <row r="683" spans="1:23">
      <c r="A683" s="77"/>
      <c r="B683" s="77"/>
      <c r="C683" s="77"/>
      <c r="D683" s="106"/>
      <c r="E683" s="106"/>
      <c r="F683" s="77"/>
      <c r="G683" s="77"/>
      <c r="H683" s="77"/>
      <c r="I683" s="77"/>
      <c r="J683" s="429"/>
      <c r="K683" s="106"/>
      <c r="L683" s="106"/>
      <c r="M683" s="106"/>
      <c r="N683" s="106"/>
      <c r="O683" s="106"/>
      <c r="P683" s="106"/>
      <c r="Q683" s="106"/>
      <c r="R683" s="106"/>
      <c r="S683" s="106"/>
      <c r="T683" s="106"/>
      <c r="U683" s="106"/>
      <c r="V683" s="106"/>
      <c r="W683" s="106"/>
    </row>
    <row r="684" spans="1:23">
      <c r="A684" s="77"/>
      <c r="B684" s="77"/>
      <c r="C684" s="77"/>
      <c r="D684" s="106"/>
      <c r="E684" s="106"/>
      <c r="F684" s="77"/>
      <c r="G684" s="77"/>
      <c r="H684" s="77"/>
      <c r="I684" s="77"/>
      <c r="J684" s="429"/>
      <c r="K684" s="106"/>
      <c r="L684" s="106"/>
      <c r="M684" s="106"/>
      <c r="N684" s="106"/>
      <c r="O684" s="106"/>
      <c r="P684" s="106"/>
      <c r="Q684" s="106"/>
      <c r="R684" s="106"/>
      <c r="S684" s="106"/>
      <c r="T684" s="106"/>
      <c r="U684" s="106"/>
      <c r="V684" s="106"/>
      <c r="W684" s="106"/>
    </row>
    <row r="685" spans="1:23">
      <c r="A685" s="77"/>
      <c r="B685" s="77"/>
      <c r="C685" s="77"/>
      <c r="D685" s="106"/>
      <c r="E685" s="106"/>
      <c r="F685" s="77"/>
      <c r="G685" s="77"/>
      <c r="H685" s="77"/>
      <c r="I685" s="77"/>
      <c r="J685" s="429"/>
      <c r="K685" s="106"/>
      <c r="L685" s="106"/>
      <c r="M685" s="106"/>
      <c r="N685" s="106"/>
      <c r="O685" s="106"/>
      <c r="P685" s="106"/>
      <c r="Q685" s="106"/>
      <c r="R685" s="106"/>
      <c r="S685" s="106"/>
      <c r="T685" s="106"/>
      <c r="U685" s="106"/>
      <c r="V685" s="106"/>
      <c r="W685" s="106"/>
    </row>
    <row r="686" spans="1:23">
      <c r="A686" s="77"/>
      <c r="B686" s="77"/>
      <c r="C686" s="77"/>
      <c r="D686" s="106"/>
      <c r="E686" s="106"/>
      <c r="F686" s="77"/>
      <c r="G686" s="77"/>
      <c r="H686" s="77"/>
      <c r="I686" s="77"/>
      <c r="J686" s="429"/>
      <c r="K686" s="106"/>
      <c r="L686" s="106"/>
      <c r="M686" s="106"/>
      <c r="N686" s="106"/>
      <c r="O686" s="106"/>
      <c r="P686" s="106"/>
      <c r="Q686" s="106"/>
      <c r="R686" s="106"/>
      <c r="S686" s="106"/>
      <c r="T686" s="106"/>
      <c r="U686" s="106"/>
      <c r="V686" s="106"/>
      <c r="W686" s="106"/>
    </row>
    <row r="687" spans="1:23">
      <c r="A687" s="77"/>
      <c r="B687" s="77"/>
      <c r="C687" s="77"/>
      <c r="D687" s="106"/>
      <c r="E687" s="106"/>
      <c r="F687" s="77"/>
      <c r="G687" s="77"/>
      <c r="H687" s="77"/>
      <c r="I687" s="77"/>
      <c r="J687" s="429"/>
      <c r="K687" s="106"/>
      <c r="L687" s="106"/>
      <c r="M687" s="106"/>
      <c r="N687" s="106"/>
      <c r="O687" s="106"/>
      <c r="P687" s="106"/>
      <c r="Q687" s="106"/>
      <c r="R687" s="106"/>
      <c r="S687" s="106"/>
      <c r="T687" s="106"/>
      <c r="U687" s="106"/>
      <c r="V687" s="106"/>
      <c r="W687" s="106"/>
    </row>
    <row r="688" spans="1:23">
      <c r="A688" s="77"/>
      <c r="B688" s="77"/>
      <c r="C688" s="77"/>
      <c r="D688" s="106"/>
      <c r="E688" s="106"/>
      <c r="F688" s="77"/>
      <c r="G688" s="77"/>
      <c r="H688" s="77"/>
      <c r="I688" s="77"/>
      <c r="J688" s="429"/>
      <c r="K688" s="106"/>
      <c r="L688" s="106"/>
      <c r="M688" s="106"/>
      <c r="N688" s="106"/>
      <c r="O688" s="106"/>
      <c r="P688" s="106"/>
      <c r="Q688" s="106"/>
      <c r="R688" s="106"/>
      <c r="S688" s="106"/>
      <c r="T688" s="106"/>
      <c r="U688" s="106"/>
      <c r="V688" s="106"/>
      <c r="W688" s="106"/>
    </row>
    <row r="689" spans="1:23">
      <c r="A689" s="77"/>
      <c r="B689" s="77"/>
      <c r="C689" s="77"/>
      <c r="D689" s="106"/>
      <c r="E689" s="106"/>
      <c r="F689" s="77"/>
      <c r="G689" s="77"/>
      <c r="H689" s="77"/>
      <c r="I689" s="77"/>
      <c r="J689" s="429"/>
      <c r="K689" s="106"/>
      <c r="L689" s="106"/>
      <c r="M689" s="106"/>
      <c r="N689" s="106"/>
      <c r="O689" s="106"/>
      <c r="P689" s="106"/>
      <c r="Q689" s="106"/>
      <c r="R689" s="106"/>
      <c r="S689" s="106"/>
      <c r="T689" s="106"/>
      <c r="U689" s="106"/>
      <c r="V689" s="106"/>
      <c r="W689" s="106"/>
    </row>
    <row r="690" spans="1:23">
      <c r="A690" s="77"/>
      <c r="B690" s="77"/>
      <c r="C690" s="77"/>
      <c r="D690" s="106"/>
      <c r="E690" s="106"/>
      <c r="F690" s="77"/>
      <c r="G690" s="77"/>
      <c r="H690" s="77"/>
      <c r="I690" s="77"/>
      <c r="J690" s="429"/>
      <c r="K690" s="106"/>
      <c r="L690" s="106"/>
      <c r="M690" s="106"/>
      <c r="N690" s="106"/>
      <c r="O690" s="106"/>
      <c r="P690" s="106"/>
      <c r="Q690" s="106"/>
      <c r="R690" s="106"/>
      <c r="S690" s="106"/>
      <c r="T690" s="106"/>
      <c r="U690" s="106"/>
      <c r="V690" s="106"/>
      <c r="W690" s="106"/>
    </row>
    <row r="691" spans="1:23">
      <c r="A691" s="77"/>
      <c r="B691" s="77"/>
      <c r="C691" s="77"/>
      <c r="D691" s="106"/>
      <c r="E691" s="106"/>
      <c r="F691" s="77"/>
      <c r="G691" s="77"/>
      <c r="H691" s="77"/>
      <c r="I691" s="77"/>
      <c r="J691" s="429"/>
      <c r="K691" s="106"/>
      <c r="L691" s="106"/>
      <c r="M691" s="106"/>
      <c r="N691" s="106"/>
      <c r="O691" s="106"/>
      <c r="P691" s="106"/>
      <c r="Q691" s="106"/>
      <c r="R691" s="106"/>
      <c r="S691" s="106"/>
      <c r="T691" s="106"/>
      <c r="U691" s="106"/>
      <c r="V691" s="106"/>
      <c r="W691" s="106"/>
    </row>
    <row r="692" spans="1:23">
      <c r="A692" s="77"/>
      <c r="B692" s="77"/>
      <c r="C692" s="77"/>
      <c r="D692" s="106"/>
      <c r="E692" s="106"/>
      <c r="F692" s="77"/>
      <c r="G692" s="77"/>
      <c r="H692" s="77"/>
      <c r="I692" s="77"/>
      <c r="J692" s="429"/>
      <c r="K692" s="106"/>
      <c r="L692" s="106"/>
      <c r="M692" s="106"/>
      <c r="N692" s="106"/>
      <c r="O692" s="106"/>
      <c r="P692" s="106"/>
      <c r="Q692" s="106"/>
      <c r="R692" s="106"/>
      <c r="S692" s="106"/>
      <c r="T692" s="106"/>
      <c r="U692" s="106"/>
      <c r="V692" s="106"/>
      <c r="W692" s="106"/>
    </row>
    <row r="693" spans="1:23">
      <c r="A693" s="77"/>
      <c r="B693" s="77"/>
      <c r="C693" s="77"/>
      <c r="D693" s="106"/>
      <c r="E693" s="106"/>
      <c r="F693" s="77"/>
      <c r="G693" s="77"/>
      <c r="H693" s="77"/>
      <c r="I693" s="77"/>
      <c r="J693" s="429"/>
      <c r="K693" s="106"/>
      <c r="L693" s="106"/>
      <c r="M693" s="106"/>
      <c r="N693" s="106"/>
      <c r="O693" s="106"/>
      <c r="P693" s="106"/>
      <c r="Q693" s="106"/>
      <c r="R693" s="106"/>
      <c r="S693" s="106"/>
      <c r="T693" s="106"/>
      <c r="U693" s="106"/>
      <c r="V693" s="106"/>
      <c r="W693" s="106"/>
    </row>
    <row r="694" spans="1:23">
      <c r="A694" s="77"/>
      <c r="B694" s="77"/>
      <c r="C694" s="77"/>
      <c r="D694" s="106"/>
      <c r="E694" s="106"/>
      <c r="F694" s="77"/>
      <c r="G694" s="77"/>
      <c r="H694" s="77"/>
      <c r="I694" s="77"/>
      <c r="J694" s="429"/>
      <c r="K694" s="106"/>
      <c r="L694" s="106"/>
      <c r="M694" s="106"/>
      <c r="N694" s="106"/>
      <c r="O694" s="106"/>
      <c r="P694" s="106"/>
      <c r="Q694" s="106"/>
      <c r="R694" s="106"/>
      <c r="S694" s="106"/>
      <c r="T694" s="106"/>
      <c r="U694" s="106"/>
      <c r="V694" s="106"/>
      <c r="W694" s="106"/>
    </row>
    <row r="695" spans="1:23">
      <c r="A695" s="77"/>
      <c r="B695" s="77"/>
      <c r="C695" s="77"/>
      <c r="D695" s="106"/>
      <c r="E695" s="106"/>
      <c r="F695" s="77"/>
      <c r="G695" s="77"/>
      <c r="H695" s="77"/>
      <c r="I695" s="77"/>
      <c r="J695" s="429"/>
      <c r="K695" s="106"/>
      <c r="L695" s="106"/>
      <c r="M695" s="106"/>
      <c r="N695" s="106"/>
      <c r="O695" s="106"/>
      <c r="P695" s="106"/>
      <c r="Q695" s="106"/>
      <c r="R695" s="106"/>
      <c r="S695" s="106"/>
      <c r="T695" s="106"/>
      <c r="U695" s="106"/>
      <c r="V695" s="106"/>
      <c r="W695" s="106"/>
    </row>
    <row r="696" spans="1:23">
      <c r="A696" s="77"/>
      <c r="B696" s="77"/>
      <c r="C696" s="77"/>
      <c r="D696" s="106"/>
      <c r="E696" s="106"/>
      <c r="F696" s="77"/>
      <c r="G696" s="77"/>
      <c r="H696" s="77"/>
      <c r="I696" s="77"/>
      <c r="J696" s="429"/>
      <c r="K696" s="106"/>
      <c r="L696" s="106"/>
      <c r="M696" s="106"/>
      <c r="N696" s="106"/>
      <c r="O696" s="106"/>
      <c r="P696" s="106"/>
      <c r="Q696" s="106"/>
      <c r="R696" s="106"/>
      <c r="S696" s="106"/>
      <c r="T696" s="106"/>
      <c r="U696" s="106"/>
      <c r="V696" s="106"/>
      <c r="W696" s="106"/>
    </row>
    <row r="697" spans="1:23">
      <c r="A697" s="77"/>
      <c r="B697" s="77"/>
      <c r="C697" s="77"/>
      <c r="D697" s="106"/>
      <c r="E697" s="106"/>
      <c r="F697" s="77"/>
      <c r="G697" s="77"/>
      <c r="H697" s="77"/>
      <c r="I697" s="77"/>
      <c r="J697" s="429"/>
      <c r="K697" s="106"/>
      <c r="L697" s="106"/>
      <c r="M697" s="106"/>
      <c r="N697" s="106"/>
      <c r="O697" s="106"/>
      <c r="P697" s="106"/>
      <c r="Q697" s="106"/>
      <c r="R697" s="106"/>
      <c r="S697" s="106"/>
      <c r="T697" s="106"/>
      <c r="U697" s="106"/>
      <c r="V697" s="106"/>
      <c r="W697" s="106"/>
    </row>
    <row r="698" spans="1:23">
      <c r="A698" s="77"/>
      <c r="B698" s="77"/>
      <c r="C698" s="77"/>
      <c r="D698" s="106"/>
      <c r="E698" s="106"/>
      <c r="F698" s="77"/>
      <c r="G698" s="77"/>
      <c r="H698" s="77"/>
      <c r="I698" s="77"/>
      <c r="J698" s="429"/>
      <c r="K698" s="106"/>
      <c r="L698" s="106"/>
      <c r="M698" s="106"/>
      <c r="N698" s="106"/>
      <c r="O698" s="106"/>
      <c r="P698" s="106"/>
      <c r="Q698" s="106"/>
      <c r="R698" s="106"/>
      <c r="S698" s="106"/>
      <c r="T698" s="106"/>
      <c r="U698" s="106"/>
      <c r="V698" s="106"/>
      <c r="W698" s="106"/>
    </row>
    <row r="699" spans="1:23">
      <c r="A699" s="77"/>
      <c r="B699" s="77"/>
      <c r="C699" s="77"/>
      <c r="D699" s="106"/>
      <c r="E699" s="106"/>
      <c r="F699" s="77"/>
      <c r="G699" s="77"/>
      <c r="H699" s="77"/>
      <c r="I699" s="77"/>
      <c r="J699" s="429"/>
      <c r="K699" s="106"/>
      <c r="L699" s="106"/>
      <c r="M699" s="106"/>
      <c r="N699" s="106"/>
      <c r="O699" s="106"/>
      <c r="P699" s="106"/>
      <c r="Q699" s="106"/>
      <c r="R699" s="106"/>
      <c r="S699" s="106"/>
      <c r="T699" s="106"/>
      <c r="U699" s="106"/>
      <c r="V699" s="106"/>
      <c r="W699" s="106"/>
    </row>
    <row r="700" spans="1:23">
      <c r="A700" s="77"/>
      <c r="B700" s="77"/>
      <c r="C700" s="77"/>
      <c r="D700" s="106"/>
      <c r="E700" s="106"/>
      <c r="F700" s="77"/>
      <c r="G700" s="77"/>
      <c r="H700" s="77"/>
      <c r="I700" s="77"/>
      <c r="J700" s="429"/>
      <c r="K700" s="106"/>
      <c r="L700" s="106"/>
      <c r="M700" s="106"/>
      <c r="N700" s="106"/>
      <c r="O700" s="106"/>
      <c r="P700" s="106"/>
      <c r="Q700" s="106"/>
      <c r="R700" s="106"/>
      <c r="S700" s="106"/>
      <c r="T700" s="106"/>
      <c r="U700" s="106"/>
      <c r="V700" s="106"/>
      <c r="W700" s="106"/>
    </row>
    <row r="701" spans="1:23">
      <c r="A701" s="77"/>
      <c r="B701" s="77"/>
      <c r="C701" s="77"/>
      <c r="D701" s="106"/>
      <c r="E701" s="106"/>
      <c r="F701" s="77"/>
      <c r="G701" s="77"/>
      <c r="H701" s="77"/>
      <c r="I701" s="77"/>
      <c r="J701" s="429"/>
      <c r="K701" s="106"/>
      <c r="L701" s="106"/>
      <c r="M701" s="106"/>
      <c r="N701" s="106"/>
      <c r="O701" s="106"/>
      <c r="P701" s="106"/>
      <c r="Q701" s="106"/>
      <c r="R701" s="106"/>
      <c r="S701" s="106"/>
      <c r="T701" s="106"/>
      <c r="U701" s="106"/>
      <c r="V701" s="106"/>
      <c r="W701" s="106"/>
    </row>
    <row r="702" spans="1:23">
      <c r="A702" s="77"/>
      <c r="B702" s="77"/>
      <c r="C702" s="77"/>
      <c r="D702" s="106"/>
      <c r="E702" s="106"/>
      <c r="F702" s="77"/>
      <c r="G702" s="77"/>
      <c r="H702" s="77"/>
      <c r="I702" s="77"/>
      <c r="J702" s="429"/>
      <c r="K702" s="106"/>
      <c r="L702" s="106"/>
      <c r="M702" s="106"/>
      <c r="N702" s="106"/>
      <c r="O702" s="106"/>
      <c r="P702" s="106"/>
      <c r="Q702" s="106"/>
      <c r="R702" s="106"/>
      <c r="S702" s="106"/>
      <c r="T702" s="106"/>
      <c r="U702" s="106"/>
      <c r="V702" s="106"/>
      <c r="W702" s="106"/>
    </row>
    <row r="703" spans="1:23">
      <c r="A703" s="77"/>
      <c r="B703" s="77"/>
      <c r="C703" s="77"/>
      <c r="D703" s="106"/>
      <c r="E703" s="106"/>
      <c r="F703" s="77"/>
      <c r="G703" s="77"/>
      <c r="H703" s="77"/>
      <c r="I703" s="77"/>
      <c r="J703" s="429"/>
      <c r="K703" s="106"/>
      <c r="L703" s="106"/>
      <c r="M703" s="106"/>
      <c r="N703" s="106"/>
      <c r="O703" s="106"/>
      <c r="P703" s="106"/>
      <c r="Q703" s="106"/>
      <c r="R703" s="106"/>
      <c r="S703" s="106"/>
      <c r="T703" s="106"/>
      <c r="U703" s="106"/>
      <c r="V703" s="106"/>
      <c r="W703" s="106"/>
    </row>
    <row r="704" spans="1:23">
      <c r="A704" s="77"/>
      <c r="B704" s="77"/>
      <c r="C704" s="77"/>
      <c r="D704" s="106"/>
      <c r="E704" s="106"/>
      <c r="F704" s="77"/>
      <c r="G704" s="77"/>
      <c r="H704" s="77"/>
      <c r="I704" s="77"/>
      <c r="J704" s="429"/>
      <c r="K704" s="106"/>
      <c r="L704" s="106"/>
      <c r="M704" s="106"/>
      <c r="N704" s="106"/>
      <c r="O704" s="106"/>
      <c r="P704" s="106"/>
      <c r="Q704" s="106"/>
      <c r="R704" s="106"/>
      <c r="S704" s="106"/>
      <c r="T704" s="106"/>
      <c r="U704" s="106"/>
      <c r="V704" s="106"/>
      <c r="W704" s="106"/>
    </row>
    <row r="705" spans="1:23">
      <c r="A705" s="77"/>
      <c r="B705" s="77"/>
      <c r="C705" s="77"/>
      <c r="D705" s="106"/>
      <c r="E705" s="106"/>
      <c r="F705" s="77"/>
      <c r="G705" s="77"/>
      <c r="H705" s="77"/>
      <c r="I705" s="77"/>
      <c r="J705" s="429"/>
      <c r="K705" s="106"/>
      <c r="L705" s="106"/>
      <c r="M705" s="106"/>
      <c r="N705" s="106"/>
      <c r="O705" s="106"/>
      <c r="P705" s="106"/>
      <c r="Q705" s="106"/>
      <c r="R705" s="106"/>
      <c r="S705" s="106"/>
      <c r="T705" s="106"/>
      <c r="U705" s="106"/>
      <c r="V705" s="106"/>
      <c r="W705" s="106"/>
    </row>
    <row r="706" spans="1:23">
      <c r="A706" s="77"/>
      <c r="B706" s="77"/>
      <c r="C706" s="77"/>
      <c r="D706" s="106"/>
      <c r="E706" s="106"/>
      <c r="F706" s="77"/>
      <c r="G706" s="77"/>
      <c r="H706" s="77"/>
      <c r="I706" s="77"/>
      <c r="J706" s="429"/>
      <c r="K706" s="106"/>
      <c r="L706" s="106"/>
      <c r="M706" s="106"/>
      <c r="N706" s="106"/>
      <c r="O706" s="106"/>
      <c r="P706" s="106"/>
      <c r="Q706" s="106"/>
      <c r="R706" s="106"/>
      <c r="S706" s="106"/>
      <c r="T706" s="106"/>
      <c r="U706" s="106"/>
      <c r="V706" s="106"/>
      <c r="W706" s="106"/>
    </row>
    <row r="707" spans="1:23">
      <c r="A707" s="77"/>
      <c r="B707" s="77"/>
      <c r="C707" s="77"/>
      <c r="D707" s="106"/>
      <c r="E707" s="106"/>
      <c r="F707" s="77"/>
      <c r="G707" s="77"/>
      <c r="H707" s="77"/>
      <c r="I707" s="77"/>
      <c r="J707" s="429"/>
      <c r="K707" s="106"/>
      <c r="L707" s="106"/>
      <c r="M707" s="106"/>
      <c r="N707" s="106"/>
      <c r="O707" s="106"/>
      <c r="P707" s="106"/>
      <c r="Q707" s="106"/>
      <c r="R707" s="106"/>
      <c r="S707" s="106"/>
      <c r="T707" s="106"/>
      <c r="U707" s="106"/>
      <c r="V707" s="106"/>
      <c r="W707" s="106"/>
    </row>
    <row r="708" spans="1:23">
      <c r="A708" s="77"/>
      <c r="B708" s="77"/>
      <c r="C708" s="77"/>
      <c r="D708" s="106"/>
      <c r="E708" s="106"/>
      <c r="F708" s="77"/>
      <c r="G708" s="77"/>
      <c r="H708" s="77"/>
      <c r="I708" s="77"/>
      <c r="J708" s="429"/>
      <c r="K708" s="106"/>
      <c r="L708" s="106"/>
      <c r="M708" s="106"/>
      <c r="N708" s="106"/>
      <c r="O708" s="106"/>
      <c r="P708" s="106"/>
      <c r="Q708" s="106"/>
      <c r="R708" s="106"/>
      <c r="S708" s="106"/>
      <c r="T708" s="106"/>
      <c r="U708" s="106"/>
      <c r="V708" s="106"/>
      <c r="W708" s="106"/>
    </row>
    <row r="709" spans="1:23">
      <c r="A709" s="77"/>
      <c r="B709" s="77"/>
      <c r="C709" s="77"/>
      <c r="D709" s="106"/>
      <c r="E709" s="106"/>
      <c r="F709" s="77"/>
      <c r="G709" s="77"/>
      <c r="H709" s="77"/>
      <c r="I709" s="77"/>
      <c r="J709" s="429"/>
      <c r="K709" s="106"/>
      <c r="L709" s="106"/>
      <c r="M709" s="106"/>
      <c r="N709" s="106"/>
      <c r="O709" s="106"/>
      <c r="P709" s="106"/>
      <c r="Q709" s="106"/>
      <c r="R709" s="106"/>
      <c r="S709" s="106"/>
      <c r="T709" s="106"/>
      <c r="U709" s="106"/>
      <c r="V709" s="106"/>
      <c r="W709" s="106"/>
    </row>
    <row r="710" spans="1:23">
      <c r="A710" s="77"/>
      <c r="B710" s="77"/>
      <c r="C710" s="77"/>
      <c r="D710" s="106"/>
      <c r="E710" s="106"/>
      <c r="F710" s="77"/>
      <c r="G710" s="77"/>
      <c r="H710" s="77"/>
      <c r="I710" s="77"/>
      <c r="J710" s="429"/>
      <c r="K710" s="106"/>
      <c r="L710" s="106"/>
      <c r="M710" s="106"/>
      <c r="N710" s="106"/>
      <c r="O710" s="106"/>
      <c r="P710" s="106"/>
      <c r="Q710" s="106"/>
      <c r="R710" s="106"/>
      <c r="S710" s="106"/>
      <c r="T710" s="106"/>
      <c r="U710" s="106"/>
      <c r="V710" s="106"/>
      <c r="W710" s="106"/>
    </row>
    <row r="711" spans="1:23">
      <c r="A711" s="77"/>
      <c r="B711" s="77"/>
      <c r="C711" s="77"/>
      <c r="D711" s="106"/>
      <c r="E711" s="106"/>
      <c r="F711" s="77"/>
      <c r="G711" s="77"/>
      <c r="H711" s="77"/>
      <c r="I711" s="77"/>
      <c r="J711" s="429"/>
      <c r="K711" s="106"/>
      <c r="L711" s="106"/>
      <c r="M711" s="106"/>
      <c r="N711" s="106"/>
      <c r="O711" s="106"/>
      <c r="P711" s="106"/>
      <c r="Q711" s="106"/>
      <c r="R711" s="106"/>
      <c r="S711" s="106"/>
      <c r="T711" s="106"/>
      <c r="U711" s="106"/>
      <c r="V711" s="106"/>
      <c r="W711" s="106"/>
    </row>
    <row r="712" spans="1:23">
      <c r="A712" s="77"/>
      <c r="B712" s="77"/>
      <c r="C712" s="77"/>
      <c r="D712" s="106"/>
      <c r="E712" s="106"/>
      <c r="F712" s="77"/>
      <c r="G712" s="77"/>
      <c r="H712" s="77"/>
      <c r="I712" s="77"/>
      <c r="J712" s="429"/>
      <c r="K712" s="106"/>
      <c r="L712" s="106"/>
      <c r="M712" s="106"/>
      <c r="N712" s="106"/>
      <c r="O712" s="106"/>
      <c r="P712" s="106"/>
      <c r="Q712" s="106"/>
      <c r="R712" s="106"/>
      <c r="S712" s="106"/>
      <c r="T712" s="106"/>
      <c r="U712" s="106"/>
      <c r="V712" s="106"/>
      <c r="W712" s="106"/>
    </row>
    <row r="713" spans="1:23">
      <c r="A713" s="77"/>
      <c r="B713" s="77"/>
      <c r="C713" s="77"/>
      <c r="D713" s="106"/>
      <c r="E713" s="106"/>
      <c r="F713" s="77"/>
      <c r="G713" s="77"/>
      <c r="H713" s="77"/>
      <c r="I713" s="77"/>
      <c r="J713" s="429"/>
      <c r="K713" s="106"/>
      <c r="L713" s="106"/>
      <c r="M713" s="106"/>
      <c r="N713" s="106"/>
      <c r="O713" s="106"/>
      <c r="P713" s="106"/>
      <c r="Q713" s="106"/>
      <c r="R713" s="106"/>
      <c r="S713" s="106"/>
      <c r="T713" s="106"/>
      <c r="U713" s="106"/>
      <c r="V713" s="106"/>
      <c r="W713" s="106"/>
    </row>
    <row r="714" spans="1:23">
      <c r="A714" s="77"/>
      <c r="B714" s="77"/>
      <c r="C714" s="77"/>
      <c r="D714" s="106"/>
      <c r="E714" s="106"/>
      <c r="F714" s="77"/>
      <c r="G714" s="77"/>
      <c r="H714" s="77"/>
      <c r="I714" s="77"/>
      <c r="J714" s="429"/>
      <c r="K714" s="106"/>
      <c r="L714" s="106"/>
      <c r="M714" s="106"/>
      <c r="N714" s="106"/>
      <c r="O714" s="106"/>
      <c r="P714" s="106"/>
      <c r="Q714" s="106"/>
      <c r="R714" s="106"/>
      <c r="S714" s="106"/>
      <c r="T714" s="106"/>
      <c r="U714" s="106"/>
      <c r="V714" s="106"/>
      <c r="W714" s="106"/>
    </row>
    <row r="715" spans="1:23">
      <c r="A715" s="77"/>
      <c r="B715" s="77"/>
      <c r="C715" s="77"/>
      <c r="D715" s="106"/>
      <c r="E715" s="106"/>
      <c r="F715" s="77"/>
      <c r="G715" s="77"/>
      <c r="H715" s="77"/>
      <c r="I715" s="77"/>
      <c r="J715" s="429"/>
      <c r="K715" s="106"/>
      <c r="L715" s="106"/>
      <c r="M715" s="106"/>
      <c r="N715" s="106"/>
      <c r="O715" s="106"/>
      <c r="P715" s="106"/>
      <c r="Q715" s="106"/>
      <c r="R715" s="106"/>
      <c r="S715" s="106"/>
      <c r="T715" s="106"/>
      <c r="U715" s="106"/>
      <c r="V715" s="106"/>
      <c r="W715" s="106"/>
    </row>
    <row r="716" spans="1:23">
      <c r="A716" s="77"/>
      <c r="B716" s="77"/>
      <c r="C716" s="77"/>
      <c r="D716" s="106"/>
      <c r="E716" s="106"/>
      <c r="F716" s="77"/>
      <c r="G716" s="77"/>
      <c r="H716" s="77"/>
      <c r="I716" s="77"/>
      <c r="J716" s="429"/>
      <c r="K716" s="106"/>
      <c r="L716" s="106"/>
      <c r="M716" s="106"/>
      <c r="N716" s="106"/>
      <c r="O716" s="106"/>
      <c r="P716" s="106"/>
      <c r="Q716" s="106"/>
      <c r="R716" s="106"/>
      <c r="S716" s="106"/>
      <c r="T716" s="106"/>
      <c r="U716" s="106"/>
      <c r="V716" s="106"/>
      <c r="W716" s="106"/>
    </row>
    <row r="717" spans="1:23">
      <c r="A717" s="77"/>
      <c r="B717" s="77"/>
      <c r="C717" s="77"/>
      <c r="D717" s="106"/>
      <c r="E717" s="106"/>
      <c r="F717" s="77"/>
      <c r="G717" s="77"/>
      <c r="H717" s="77"/>
      <c r="I717" s="77"/>
      <c r="J717" s="429"/>
      <c r="K717" s="106"/>
      <c r="L717" s="106"/>
      <c r="M717" s="106"/>
      <c r="N717" s="106"/>
      <c r="O717" s="106"/>
      <c r="P717" s="106"/>
      <c r="Q717" s="106"/>
      <c r="R717" s="106"/>
      <c r="S717" s="106"/>
      <c r="T717" s="106"/>
      <c r="U717" s="106"/>
      <c r="V717" s="106"/>
      <c r="W717" s="106"/>
    </row>
    <row r="718" spans="1:23">
      <c r="A718" s="77"/>
      <c r="B718" s="77"/>
      <c r="C718" s="77"/>
      <c r="D718" s="106"/>
      <c r="E718" s="106"/>
      <c r="F718" s="77"/>
      <c r="G718" s="77"/>
      <c r="H718" s="77"/>
      <c r="I718" s="77"/>
      <c r="J718" s="429"/>
      <c r="K718" s="106"/>
      <c r="L718" s="106"/>
      <c r="M718" s="106"/>
      <c r="N718" s="106"/>
      <c r="O718" s="106"/>
      <c r="P718" s="106"/>
      <c r="Q718" s="106"/>
      <c r="R718" s="106"/>
      <c r="S718" s="106"/>
      <c r="T718" s="106"/>
      <c r="U718" s="106"/>
      <c r="V718" s="106"/>
      <c r="W718" s="106"/>
    </row>
    <row r="719" spans="1:23">
      <c r="A719" s="77"/>
      <c r="B719" s="77"/>
      <c r="C719" s="77"/>
      <c r="D719" s="106"/>
      <c r="E719" s="106"/>
      <c r="F719" s="77"/>
      <c r="G719" s="77"/>
      <c r="H719" s="77"/>
      <c r="I719" s="77"/>
      <c r="J719" s="429"/>
      <c r="K719" s="106"/>
      <c r="L719" s="106"/>
      <c r="M719" s="106"/>
      <c r="N719" s="106"/>
      <c r="O719" s="106"/>
      <c r="P719" s="106"/>
      <c r="Q719" s="106"/>
      <c r="R719" s="106"/>
      <c r="S719" s="106"/>
      <c r="T719" s="106"/>
      <c r="U719" s="106"/>
      <c r="V719" s="106"/>
      <c r="W719" s="106"/>
    </row>
    <row r="720" spans="1:23">
      <c r="A720" s="77"/>
      <c r="B720" s="77"/>
      <c r="C720" s="77"/>
      <c r="D720" s="106"/>
      <c r="E720" s="106"/>
      <c r="F720" s="77"/>
      <c r="G720" s="77"/>
      <c r="H720" s="77"/>
      <c r="I720" s="77"/>
      <c r="J720" s="429"/>
      <c r="K720" s="106"/>
      <c r="L720" s="106"/>
      <c r="M720" s="106"/>
      <c r="N720" s="106"/>
      <c r="O720" s="106"/>
      <c r="P720" s="106"/>
      <c r="Q720" s="106"/>
      <c r="R720" s="106"/>
      <c r="S720" s="106"/>
      <c r="T720" s="106"/>
      <c r="U720" s="106"/>
      <c r="V720" s="106"/>
      <c r="W720" s="106"/>
    </row>
    <row r="721" spans="1:23">
      <c r="A721" s="77"/>
      <c r="B721" s="77"/>
      <c r="C721" s="77"/>
      <c r="D721" s="106"/>
      <c r="E721" s="106"/>
      <c r="F721" s="77"/>
      <c r="G721" s="77"/>
      <c r="H721" s="77"/>
      <c r="I721" s="77"/>
      <c r="J721" s="429"/>
      <c r="K721" s="106"/>
      <c r="L721" s="106"/>
      <c r="M721" s="106"/>
      <c r="N721" s="106"/>
      <c r="O721" s="106"/>
      <c r="P721" s="106"/>
      <c r="Q721" s="106"/>
      <c r="R721" s="106"/>
      <c r="S721" s="106"/>
      <c r="T721" s="106"/>
      <c r="U721" s="106"/>
      <c r="V721" s="106"/>
      <c r="W721" s="106"/>
    </row>
    <row r="722" spans="1:23">
      <c r="A722" s="77"/>
      <c r="B722" s="77"/>
      <c r="C722" s="77"/>
      <c r="D722" s="106"/>
      <c r="E722" s="106"/>
      <c r="F722" s="77"/>
      <c r="G722" s="77"/>
      <c r="H722" s="77"/>
      <c r="I722" s="77"/>
      <c r="J722" s="429"/>
      <c r="K722" s="106"/>
      <c r="L722" s="106"/>
      <c r="M722" s="106"/>
      <c r="N722" s="106"/>
      <c r="O722" s="106"/>
      <c r="P722" s="106"/>
      <c r="Q722" s="106"/>
      <c r="R722" s="106"/>
      <c r="S722" s="106"/>
      <c r="T722" s="106"/>
      <c r="U722" s="106"/>
      <c r="V722" s="106"/>
      <c r="W722" s="106"/>
    </row>
    <row r="723" spans="1:23">
      <c r="A723" s="77"/>
      <c r="B723" s="77"/>
      <c r="C723" s="77"/>
      <c r="D723" s="106"/>
      <c r="E723" s="106"/>
      <c r="F723" s="77"/>
      <c r="G723" s="77"/>
      <c r="H723" s="77"/>
      <c r="I723" s="77"/>
      <c r="J723" s="429"/>
      <c r="K723" s="106"/>
      <c r="L723" s="106"/>
      <c r="M723" s="106"/>
      <c r="N723" s="106"/>
      <c r="O723" s="106"/>
      <c r="P723" s="106"/>
      <c r="Q723" s="106"/>
      <c r="R723" s="106"/>
      <c r="S723" s="106"/>
      <c r="T723" s="106"/>
      <c r="U723" s="106"/>
      <c r="V723" s="106"/>
      <c r="W723" s="106"/>
    </row>
    <row r="724" spans="1:23">
      <c r="A724" s="77"/>
      <c r="B724" s="77"/>
      <c r="C724" s="77"/>
      <c r="D724" s="106"/>
      <c r="E724" s="106"/>
      <c r="F724" s="77"/>
      <c r="G724" s="77"/>
      <c r="H724" s="77"/>
      <c r="I724" s="77"/>
      <c r="J724" s="429"/>
      <c r="K724" s="106"/>
      <c r="L724" s="106"/>
      <c r="M724" s="106"/>
      <c r="N724" s="106"/>
      <c r="O724" s="106"/>
      <c r="P724" s="106"/>
      <c r="Q724" s="106"/>
      <c r="R724" s="106"/>
      <c r="S724" s="106"/>
      <c r="T724" s="106"/>
      <c r="U724" s="106"/>
      <c r="V724" s="106"/>
      <c r="W724" s="106"/>
    </row>
    <row r="725" spans="1:23">
      <c r="A725" s="77"/>
      <c r="B725" s="77"/>
      <c r="C725" s="77"/>
      <c r="D725" s="106"/>
      <c r="E725" s="106"/>
      <c r="F725" s="77"/>
      <c r="G725" s="77"/>
      <c r="H725" s="77"/>
      <c r="I725" s="77"/>
      <c r="J725" s="429"/>
      <c r="K725" s="106"/>
      <c r="L725" s="106"/>
      <c r="M725" s="106"/>
      <c r="N725" s="106"/>
      <c r="O725" s="106"/>
      <c r="P725" s="106"/>
      <c r="Q725" s="106"/>
      <c r="R725" s="106"/>
      <c r="S725" s="106"/>
      <c r="T725" s="106"/>
      <c r="U725" s="106"/>
      <c r="V725" s="106"/>
      <c r="W725" s="106"/>
    </row>
    <row r="726" spans="1:23">
      <c r="A726" s="77"/>
      <c r="B726" s="77"/>
      <c r="C726" s="77"/>
      <c r="D726" s="106"/>
      <c r="E726" s="106"/>
      <c r="F726" s="77"/>
      <c r="G726" s="77"/>
      <c r="H726" s="77"/>
      <c r="I726" s="77"/>
      <c r="J726" s="429"/>
      <c r="K726" s="106"/>
      <c r="L726" s="106"/>
      <c r="M726" s="106"/>
      <c r="N726" s="106"/>
      <c r="O726" s="106"/>
      <c r="P726" s="106"/>
      <c r="Q726" s="106"/>
      <c r="R726" s="106"/>
      <c r="S726" s="106"/>
      <c r="T726" s="106"/>
      <c r="U726" s="106"/>
      <c r="V726" s="106"/>
      <c r="W726" s="106"/>
    </row>
    <row r="727" spans="1:23">
      <c r="A727" s="77"/>
      <c r="B727" s="77"/>
      <c r="C727" s="77"/>
      <c r="D727" s="106"/>
      <c r="E727" s="106"/>
      <c r="F727" s="77"/>
      <c r="G727" s="77"/>
      <c r="H727" s="77"/>
      <c r="I727" s="77"/>
      <c r="J727" s="429"/>
      <c r="K727" s="106"/>
      <c r="L727" s="106"/>
      <c r="M727" s="106"/>
      <c r="N727" s="106"/>
      <c r="O727" s="106"/>
      <c r="P727" s="106"/>
      <c r="Q727" s="106"/>
      <c r="R727" s="106"/>
      <c r="S727" s="106"/>
      <c r="T727" s="106"/>
      <c r="U727" s="106"/>
      <c r="V727" s="106"/>
      <c r="W727" s="106"/>
    </row>
    <row r="728" spans="1:23">
      <c r="A728" s="77"/>
      <c r="B728" s="77"/>
      <c r="C728" s="77"/>
      <c r="D728" s="106"/>
      <c r="E728" s="106"/>
      <c r="F728" s="77"/>
      <c r="G728" s="77"/>
      <c r="H728" s="77"/>
      <c r="I728" s="77"/>
      <c r="J728" s="429"/>
      <c r="K728" s="106"/>
      <c r="L728" s="106"/>
      <c r="M728" s="106"/>
      <c r="N728" s="106"/>
      <c r="O728" s="106"/>
      <c r="P728" s="106"/>
      <c r="Q728" s="106"/>
      <c r="R728" s="106"/>
      <c r="S728" s="106"/>
      <c r="T728" s="106"/>
      <c r="U728" s="106"/>
      <c r="V728" s="106"/>
      <c r="W728" s="106"/>
    </row>
    <row r="729" spans="1:23">
      <c r="A729" s="77"/>
      <c r="B729" s="77"/>
      <c r="C729" s="77"/>
      <c r="D729" s="106"/>
      <c r="E729" s="106"/>
      <c r="F729" s="77"/>
      <c r="G729" s="77"/>
      <c r="H729" s="77"/>
      <c r="I729" s="77"/>
      <c r="J729" s="429"/>
      <c r="K729" s="106"/>
      <c r="L729" s="106"/>
      <c r="M729" s="106"/>
      <c r="N729" s="106"/>
      <c r="O729" s="106"/>
      <c r="P729" s="106"/>
      <c r="Q729" s="106"/>
      <c r="R729" s="106"/>
      <c r="S729" s="106"/>
      <c r="T729" s="106"/>
      <c r="U729" s="106"/>
      <c r="V729" s="106"/>
      <c r="W729" s="106"/>
    </row>
    <row r="730" spans="1:23">
      <c r="A730" s="77"/>
      <c r="B730" s="77"/>
      <c r="C730" s="77"/>
      <c r="D730" s="106"/>
      <c r="E730" s="106"/>
      <c r="F730" s="77"/>
      <c r="G730" s="77"/>
      <c r="H730" s="77"/>
      <c r="I730" s="77"/>
      <c r="J730" s="429"/>
      <c r="K730" s="106"/>
      <c r="L730" s="106"/>
      <c r="M730" s="106"/>
      <c r="N730" s="106"/>
      <c r="O730" s="106"/>
      <c r="P730" s="106"/>
      <c r="Q730" s="106"/>
      <c r="R730" s="106"/>
      <c r="S730" s="106"/>
      <c r="T730" s="106"/>
      <c r="U730" s="106"/>
      <c r="V730" s="106"/>
      <c r="W730" s="106"/>
    </row>
    <row r="731" spans="1:23">
      <c r="A731" s="77"/>
      <c r="B731" s="77"/>
      <c r="C731" s="77"/>
      <c r="D731" s="106"/>
      <c r="E731" s="106"/>
      <c r="F731" s="77"/>
      <c r="G731" s="77"/>
      <c r="H731" s="77"/>
      <c r="I731" s="77"/>
      <c r="J731" s="429"/>
      <c r="K731" s="106"/>
      <c r="L731" s="106"/>
      <c r="M731" s="106"/>
      <c r="N731" s="106"/>
      <c r="O731" s="106"/>
      <c r="P731" s="106"/>
      <c r="Q731" s="106"/>
      <c r="R731" s="106"/>
      <c r="S731" s="106"/>
      <c r="T731" s="106"/>
      <c r="U731" s="106"/>
      <c r="V731" s="106"/>
      <c r="W731" s="106"/>
    </row>
    <row r="732" spans="1:23">
      <c r="A732" s="77"/>
      <c r="B732" s="77"/>
      <c r="C732" s="77"/>
      <c r="D732" s="106"/>
      <c r="E732" s="106"/>
      <c r="F732" s="77"/>
      <c r="G732" s="77"/>
      <c r="H732" s="77"/>
      <c r="I732" s="77"/>
      <c r="J732" s="429"/>
      <c r="K732" s="106"/>
      <c r="L732" s="106"/>
      <c r="M732" s="106"/>
      <c r="N732" s="106"/>
      <c r="O732" s="106"/>
      <c r="P732" s="106"/>
      <c r="Q732" s="106"/>
      <c r="R732" s="106"/>
      <c r="S732" s="106"/>
      <c r="T732" s="106"/>
      <c r="U732" s="106"/>
      <c r="V732" s="106"/>
      <c r="W732" s="106"/>
    </row>
    <row r="733" spans="1:23">
      <c r="A733" s="77"/>
      <c r="B733" s="77"/>
      <c r="C733" s="77"/>
      <c r="D733" s="106"/>
      <c r="E733" s="106"/>
      <c r="F733" s="77"/>
      <c r="G733" s="77"/>
      <c r="H733" s="77"/>
      <c r="I733" s="77"/>
      <c r="J733" s="429"/>
      <c r="K733" s="106"/>
      <c r="L733" s="106"/>
      <c r="M733" s="106"/>
      <c r="N733" s="106"/>
      <c r="O733" s="106"/>
      <c r="P733" s="106"/>
      <c r="Q733" s="106"/>
      <c r="R733" s="106"/>
      <c r="S733" s="106"/>
      <c r="T733" s="106"/>
      <c r="U733" s="106"/>
      <c r="V733" s="106"/>
      <c r="W733" s="106"/>
    </row>
    <row r="734" spans="1:23">
      <c r="A734" s="77"/>
      <c r="B734" s="77"/>
      <c r="C734" s="77"/>
      <c r="D734" s="106"/>
      <c r="E734" s="106"/>
      <c r="F734" s="77"/>
      <c r="G734" s="77"/>
      <c r="H734" s="77"/>
      <c r="I734" s="77"/>
      <c r="J734" s="429"/>
      <c r="K734" s="106"/>
      <c r="L734" s="106"/>
      <c r="M734" s="106"/>
      <c r="N734" s="106"/>
      <c r="O734" s="106"/>
      <c r="P734" s="106"/>
      <c r="Q734" s="106"/>
      <c r="R734" s="106"/>
      <c r="S734" s="106"/>
      <c r="T734" s="106"/>
      <c r="U734" s="106"/>
      <c r="V734" s="106"/>
      <c r="W734" s="106"/>
    </row>
    <row r="735" spans="1:23">
      <c r="A735" s="77"/>
      <c r="B735" s="77"/>
      <c r="C735" s="77"/>
      <c r="D735" s="106"/>
      <c r="E735" s="106"/>
      <c r="F735" s="77"/>
      <c r="G735" s="77"/>
      <c r="H735" s="77"/>
      <c r="I735" s="77"/>
      <c r="J735" s="429"/>
      <c r="K735" s="106"/>
      <c r="L735" s="106"/>
      <c r="M735" s="106"/>
      <c r="N735" s="106"/>
      <c r="O735" s="106"/>
      <c r="P735" s="106"/>
      <c r="Q735" s="106"/>
      <c r="R735" s="106"/>
      <c r="S735" s="106"/>
      <c r="T735" s="106"/>
      <c r="U735" s="106"/>
      <c r="V735" s="106"/>
      <c r="W735" s="106"/>
    </row>
    <row r="736" spans="1:23">
      <c r="A736" s="77"/>
      <c r="B736" s="77"/>
      <c r="C736" s="77"/>
      <c r="D736" s="106"/>
      <c r="E736" s="106"/>
      <c r="F736" s="77"/>
      <c r="G736" s="77"/>
      <c r="H736" s="77"/>
      <c r="I736" s="77"/>
      <c r="J736" s="429"/>
      <c r="K736" s="106"/>
      <c r="L736" s="106"/>
      <c r="M736" s="106"/>
      <c r="N736" s="106"/>
      <c r="O736" s="106"/>
      <c r="P736" s="106"/>
      <c r="Q736" s="106"/>
      <c r="R736" s="106"/>
      <c r="S736" s="106"/>
      <c r="T736" s="106"/>
      <c r="U736" s="106"/>
      <c r="V736" s="106"/>
      <c r="W736" s="106"/>
    </row>
    <row r="737" spans="1:23">
      <c r="A737" s="77"/>
      <c r="B737" s="77"/>
      <c r="C737" s="77"/>
      <c r="D737" s="106"/>
      <c r="E737" s="106"/>
      <c r="F737" s="77"/>
      <c r="G737" s="77"/>
      <c r="H737" s="77"/>
      <c r="I737" s="77"/>
      <c r="J737" s="429"/>
      <c r="K737" s="106"/>
      <c r="L737" s="106"/>
      <c r="M737" s="106"/>
      <c r="N737" s="106"/>
      <c r="O737" s="106"/>
      <c r="P737" s="106"/>
      <c r="Q737" s="106"/>
      <c r="R737" s="106"/>
      <c r="S737" s="106"/>
      <c r="T737" s="106"/>
      <c r="U737" s="106"/>
      <c r="V737" s="106"/>
      <c r="W737" s="106"/>
    </row>
    <row r="738" spans="1:23">
      <c r="A738" s="77"/>
      <c r="B738" s="77"/>
      <c r="C738" s="77"/>
      <c r="D738" s="106"/>
      <c r="E738" s="106"/>
      <c r="F738" s="77"/>
      <c r="G738" s="77"/>
      <c r="H738" s="77"/>
      <c r="I738" s="77"/>
      <c r="J738" s="429"/>
      <c r="K738" s="106"/>
      <c r="L738" s="106"/>
      <c r="M738" s="106"/>
      <c r="N738" s="106"/>
      <c r="O738" s="106"/>
      <c r="P738" s="106"/>
      <c r="Q738" s="106"/>
      <c r="R738" s="106"/>
      <c r="S738" s="106"/>
      <c r="T738" s="106"/>
      <c r="U738" s="106"/>
      <c r="V738" s="106"/>
      <c r="W738" s="106"/>
    </row>
    <row r="739" spans="1:23">
      <c r="A739" s="77"/>
      <c r="B739" s="77"/>
      <c r="C739" s="77"/>
      <c r="D739" s="106"/>
      <c r="E739" s="106"/>
      <c r="F739" s="77"/>
      <c r="G739" s="77"/>
      <c r="H739" s="77"/>
      <c r="I739" s="77"/>
      <c r="J739" s="429"/>
      <c r="K739" s="106"/>
      <c r="L739" s="106"/>
      <c r="M739" s="106"/>
      <c r="N739" s="106"/>
      <c r="O739" s="106"/>
      <c r="P739" s="106"/>
      <c r="Q739" s="106"/>
      <c r="R739" s="106"/>
      <c r="S739" s="106"/>
      <c r="T739" s="106"/>
      <c r="U739" s="106"/>
      <c r="V739" s="106"/>
      <c r="W739" s="106"/>
    </row>
    <row r="740" spans="1:23">
      <c r="A740" s="77"/>
      <c r="B740" s="77"/>
      <c r="C740" s="77"/>
      <c r="D740" s="106"/>
      <c r="E740" s="106"/>
      <c r="F740" s="77"/>
      <c r="G740" s="77"/>
      <c r="H740" s="77"/>
      <c r="I740" s="77"/>
      <c r="J740" s="429"/>
      <c r="K740" s="106"/>
      <c r="L740" s="106"/>
      <c r="M740" s="106"/>
      <c r="N740" s="106"/>
      <c r="O740" s="106"/>
      <c r="P740" s="106"/>
      <c r="Q740" s="106"/>
      <c r="R740" s="106"/>
      <c r="S740" s="106"/>
      <c r="T740" s="106"/>
      <c r="U740" s="106"/>
      <c r="V740" s="106"/>
      <c r="W740" s="106"/>
    </row>
    <row r="741" spans="1:23">
      <c r="A741" s="77"/>
      <c r="B741" s="77"/>
      <c r="C741" s="77"/>
      <c r="D741" s="106"/>
      <c r="E741" s="106"/>
      <c r="F741" s="77"/>
      <c r="G741" s="77"/>
      <c r="H741" s="77"/>
      <c r="I741" s="77"/>
      <c r="J741" s="429"/>
      <c r="K741" s="106"/>
      <c r="L741" s="106"/>
      <c r="M741" s="106"/>
      <c r="N741" s="106"/>
      <c r="O741" s="106"/>
      <c r="P741" s="106"/>
      <c r="Q741" s="106"/>
      <c r="R741" s="106"/>
      <c r="S741" s="106"/>
      <c r="T741" s="106"/>
      <c r="U741" s="106"/>
      <c r="V741" s="106"/>
      <c r="W741" s="106"/>
    </row>
    <row r="742" spans="1:23">
      <c r="A742" s="77"/>
      <c r="B742" s="77"/>
      <c r="C742" s="77"/>
      <c r="D742" s="106"/>
      <c r="E742" s="106"/>
      <c r="F742" s="77"/>
      <c r="G742" s="77"/>
      <c r="H742" s="77"/>
      <c r="I742" s="77"/>
      <c r="J742" s="429"/>
      <c r="K742" s="106"/>
      <c r="L742" s="106"/>
      <c r="M742" s="106"/>
      <c r="N742" s="106"/>
      <c r="O742" s="106"/>
      <c r="P742" s="106"/>
      <c r="Q742" s="106"/>
      <c r="R742" s="106"/>
      <c r="S742" s="106"/>
      <c r="T742" s="106"/>
      <c r="U742" s="106"/>
      <c r="V742" s="106"/>
      <c r="W742" s="106"/>
    </row>
    <row r="743" spans="1:23">
      <c r="A743" s="77"/>
      <c r="B743" s="77"/>
      <c r="C743" s="77"/>
      <c r="D743" s="106"/>
      <c r="E743" s="106"/>
      <c r="F743" s="77"/>
      <c r="G743" s="77"/>
      <c r="H743" s="77"/>
      <c r="I743" s="77"/>
      <c r="J743" s="429"/>
      <c r="K743" s="106"/>
      <c r="L743" s="106"/>
      <c r="M743" s="106"/>
      <c r="N743" s="106"/>
      <c r="O743" s="106"/>
      <c r="P743" s="106"/>
      <c r="Q743" s="106"/>
      <c r="R743" s="106"/>
      <c r="S743" s="106"/>
      <c r="T743" s="106"/>
      <c r="U743" s="106"/>
      <c r="V743" s="106"/>
      <c r="W743" s="106"/>
    </row>
    <row r="744" spans="1:23">
      <c r="A744" s="77"/>
      <c r="B744" s="77"/>
      <c r="C744" s="77"/>
      <c r="D744" s="106"/>
      <c r="E744" s="106"/>
      <c r="F744" s="77"/>
      <c r="G744" s="77"/>
      <c r="H744" s="77"/>
      <c r="I744" s="77"/>
      <c r="J744" s="429"/>
      <c r="K744" s="106"/>
      <c r="L744" s="106"/>
      <c r="M744" s="106"/>
      <c r="N744" s="106"/>
      <c r="O744" s="106"/>
      <c r="P744" s="106"/>
      <c r="Q744" s="106"/>
      <c r="R744" s="106"/>
      <c r="S744" s="106"/>
      <c r="T744" s="106"/>
      <c r="U744" s="106"/>
      <c r="V744" s="106"/>
      <c r="W744" s="106"/>
    </row>
    <row r="745" spans="1:23">
      <c r="A745" s="77"/>
      <c r="B745" s="77"/>
      <c r="C745" s="77"/>
      <c r="D745" s="106"/>
      <c r="E745" s="106"/>
      <c r="F745" s="77"/>
      <c r="G745" s="77"/>
      <c r="H745" s="77"/>
      <c r="I745" s="77"/>
      <c r="J745" s="429"/>
      <c r="K745" s="106"/>
      <c r="L745" s="106"/>
      <c r="M745" s="106"/>
      <c r="N745" s="106"/>
      <c r="O745" s="106"/>
      <c r="P745" s="106"/>
      <c r="Q745" s="106"/>
      <c r="R745" s="106"/>
      <c r="S745" s="106"/>
      <c r="T745" s="106"/>
      <c r="U745" s="106"/>
      <c r="V745" s="106"/>
      <c r="W745" s="106"/>
    </row>
    <row r="746" spans="1:23">
      <c r="A746" s="77"/>
      <c r="B746" s="77"/>
      <c r="C746" s="77"/>
      <c r="D746" s="106"/>
      <c r="E746" s="106"/>
      <c r="F746" s="77"/>
      <c r="G746" s="77"/>
      <c r="H746" s="77"/>
      <c r="I746" s="77"/>
      <c r="J746" s="429"/>
      <c r="K746" s="106"/>
      <c r="L746" s="106"/>
      <c r="M746" s="106"/>
      <c r="N746" s="106"/>
      <c r="O746" s="106"/>
      <c r="P746" s="106"/>
      <c r="Q746" s="106"/>
      <c r="R746" s="106"/>
      <c r="S746" s="106"/>
      <c r="T746" s="106"/>
      <c r="U746" s="106"/>
      <c r="V746" s="106"/>
      <c r="W746" s="106"/>
    </row>
    <row r="747" spans="1:23">
      <c r="A747" s="77"/>
      <c r="B747" s="77"/>
      <c r="C747" s="77"/>
      <c r="D747" s="106"/>
      <c r="E747" s="106"/>
      <c r="F747" s="77"/>
      <c r="G747" s="77"/>
      <c r="H747" s="77"/>
      <c r="I747" s="77"/>
      <c r="J747" s="429"/>
      <c r="K747" s="106"/>
      <c r="L747" s="106"/>
      <c r="M747" s="106"/>
      <c r="N747" s="106"/>
      <c r="O747" s="106"/>
      <c r="P747" s="106"/>
      <c r="Q747" s="106"/>
      <c r="R747" s="106"/>
      <c r="S747" s="106"/>
      <c r="T747" s="106"/>
      <c r="U747" s="106"/>
      <c r="V747" s="106"/>
      <c r="W747" s="106"/>
    </row>
    <row r="748" spans="1:23">
      <c r="A748" s="77"/>
      <c r="B748" s="77"/>
      <c r="C748" s="77"/>
      <c r="D748" s="106"/>
      <c r="E748" s="106"/>
      <c r="F748" s="77"/>
      <c r="G748" s="77"/>
      <c r="H748" s="77"/>
      <c r="I748" s="77"/>
      <c r="J748" s="429"/>
      <c r="K748" s="106"/>
      <c r="L748" s="106"/>
      <c r="M748" s="106"/>
      <c r="N748" s="106"/>
      <c r="O748" s="106"/>
      <c r="P748" s="106"/>
      <c r="Q748" s="106"/>
      <c r="R748" s="106"/>
      <c r="S748" s="106"/>
      <c r="T748" s="106"/>
      <c r="U748" s="106"/>
      <c r="V748" s="106"/>
      <c r="W748" s="106"/>
    </row>
    <row r="749" spans="1:23">
      <c r="A749" s="77"/>
      <c r="B749" s="77"/>
      <c r="C749" s="77"/>
      <c r="D749" s="106"/>
      <c r="E749" s="106"/>
      <c r="F749" s="77"/>
      <c r="G749" s="77"/>
      <c r="H749" s="77"/>
      <c r="I749" s="77"/>
      <c r="J749" s="429"/>
      <c r="K749" s="106"/>
      <c r="L749" s="106"/>
      <c r="M749" s="106"/>
      <c r="N749" s="106"/>
      <c r="O749" s="106"/>
      <c r="P749" s="106"/>
      <c r="Q749" s="106"/>
      <c r="R749" s="106"/>
      <c r="S749" s="106"/>
      <c r="T749" s="106"/>
      <c r="U749" s="106"/>
      <c r="V749" s="106"/>
      <c r="W749" s="106"/>
    </row>
    <row r="750" spans="1:23">
      <c r="A750" s="77"/>
      <c r="B750" s="77"/>
      <c r="C750" s="77"/>
      <c r="D750" s="106"/>
      <c r="E750" s="106"/>
      <c r="F750" s="77"/>
      <c r="G750" s="77"/>
      <c r="H750" s="77"/>
      <c r="I750" s="77"/>
      <c r="J750" s="429"/>
      <c r="K750" s="106"/>
      <c r="L750" s="106"/>
      <c r="M750" s="106"/>
      <c r="N750" s="106"/>
      <c r="O750" s="106"/>
      <c r="P750" s="106"/>
      <c r="Q750" s="106"/>
      <c r="R750" s="106"/>
      <c r="S750" s="106"/>
      <c r="T750" s="106"/>
      <c r="U750" s="106"/>
      <c r="V750" s="106"/>
      <c r="W750" s="106"/>
    </row>
    <row r="751" spans="1:23">
      <c r="A751" s="77"/>
      <c r="B751" s="77"/>
      <c r="C751" s="77"/>
      <c r="D751" s="106"/>
      <c r="E751" s="106"/>
      <c r="F751" s="77"/>
      <c r="G751" s="77"/>
      <c r="H751" s="77"/>
      <c r="I751" s="77"/>
      <c r="J751" s="429"/>
      <c r="K751" s="106"/>
      <c r="L751" s="106"/>
      <c r="M751" s="106"/>
      <c r="N751" s="106"/>
      <c r="O751" s="106"/>
      <c r="P751" s="106"/>
      <c r="Q751" s="106"/>
      <c r="R751" s="106"/>
      <c r="S751" s="106"/>
      <c r="T751" s="106"/>
      <c r="U751" s="106"/>
      <c r="V751" s="106"/>
      <c r="W751" s="106"/>
    </row>
    <row r="752" spans="1:23">
      <c r="A752" s="77"/>
      <c r="B752" s="77"/>
      <c r="C752" s="77"/>
      <c r="D752" s="106"/>
      <c r="E752" s="106"/>
      <c r="F752" s="77"/>
      <c r="G752" s="77"/>
      <c r="H752" s="77"/>
      <c r="I752" s="77"/>
      <c r="J752" s="429"/>
      <c r="K752" s="106"/>
      <c r="L752" s="106"/>
      <c r="M752" s="106"/>
      <c r="N752" s="106"/>
      <c r="O752" s="106"/>
      <c r="P752" s="106"/>
      <c r="Q752" s="106"/>
      <c r="R752" s="106"/>
      <c r="S752" s="106"/>
      <c r="T752" s="106"/>
      <c r="U752" s="106"/>
      <c r="V752" s="106"/>
      <c r="W752" s="106"/>
    </row>
    <row r="753" spans="1:23">
      <c r="A753" s="77"/>
      <c r="B753" s="77"/>
      <c r="C753" s="77"/>
      <c r="D753" s="106"/>
      <c r="E753" s="106"/>
      <c r="F753" s="77"/>
      <c r="G753" s="77"/>
      <c r="H753" s="77"/>
      <c r="I753" s="77"/>
      <c r="J753" s="429"/>
      <c r="K753" s="106"/>
      <c r="L753" s="106"/>
      <c r="M753" s="106"/>
      <c r="N753" s="106"/>
      <c r="O753" s="106"/>
      <c r="P753" s="106"/>
      <c r="Q753" s="106"/>
      <c r="R753" s="106"/>
      <c r="S753" s="106"/>
      <c r="T753" s="106"/>
      <c r="U753" s="106"/>
      <c r="V753" s="106"/>
      <c r="W753" s="106"/>
    </row>
    <row r="754" spans="1:23">
      <c r="A754" s="77"/>
      <c r="B754" s="77"/>
      <c r="C754" s="77"/>
      <c r="D754" s="106"/>
      <c r="E754" s="106"/>
      <c r="F754" s="77"/>
      <c r="G754" s="77"/>
      <c r="H754" s="77"/>
      <c r="I754" s="77"/>
      <c r="J754" s="429"/>
      <c r="K754" s="106"/>
      <c r="L754" s="106"/>
      <c r="M754" s="106"/>
      <c r="N754" s="106"/>
      <c r="O754" s="106"/>
      <c r="P754" s="106"/>
      <c r="Q754" s="106"/>
      <c r="R754" s="106"/>
      <c r="S754" s="106"/>
      <c r="T754" s="106"/>
      <c r="U754" s="106"/>
      <c r="V754" s="106"/>
      <c r="W754" s="106"/>
    </row>
    <row r="755" spans="1:23">
      <c r="A755" s="77"/>
      <c r="B755" s="77"/>
      <c r="C755" s="77"/>
      <c r="D755" s="106"/>
      <c r="E755" s="106"/>
      <c r="F755" s="77"/>
      <c r="G755" s="77"/>
      <c r="H755" s="77"/>
      <c r="I755" s="77"/>
      <c r="J755" s="429"/>
      <c r="K755" s="106"/>
      <c r="L755" s="106"/>
      <c r="M755" s="106"/>
      <c r="N755" s="106"/>
      <c r="O755" s="106"/>
      <c r="P755" s="106"/>
      <c r="Q755" s="106"/>
      <c r="R755" s="106"/>
      <c r="S755" s="106"/>
      <c r="T755" s="106"/>
      <c r="U755" s="106"/>
      <c r="V755" s="106"/>
      <c r="W755" s="106"/>
    </row>
    <row r="756" spans="1:23">
      <c r="A756" s="77"/>
      <c r="B756" s="77"/>
      <c r="C756" s="77"/>
      <c r="D756" s="106"/>
      <c r="E756" s="106"/>
      <c r="F756" s="77"/>
      <c r="G756" s="77"/>
      <c r="H756" s="77"/>
      <c r="I756" s="77"/>
      <c r="J756" s="429"/>
      <c r="K756" s="106"/>
      <c r="L756" s="106"/>
      <c r="M756" s="106"/>
      <c r="N756" s="106"/>
      <c r="O756" s="106"/>
      <c r="P756" s="106"/>
      <c r="Q756" s="106"/>
      <c r="R756" s="106"/>
      <c r="S756" s="106"/>
      <c r="T756" s="106"/>
      <c r="U756" s="106"/>
      <c r="V756" s="106"/>
      <c r="W756" s="106"/>
    </row>
    <row r="757" spans="1:23">
      <c r="A757" s="77"/>
      <c r="B757" s="77"/>
      <c r="C757" s="77"/>
      <c r="D757" s="106"/>
      <c r="E757" s="106"/>
      <c r="F757" s="77"/>
      <c r="G757" s="77"/>
      <c r="H757" s="77"/>
      <c r="I757" s="77"/>
      <c r="J757" s="429"/>
      <c r="K757" s="106"/>
      <c r="L757" s="106"/>
      <c r="M757" s="106"/>
      <c r="N757" s="106"/>
      <c r="O757" s="106"/>
      <c r="P757" s="106"/>
      <c r="Q757" s="106"/>
      <c r="R757" s="106"/>
      <c r="S757" s="106"/>
      <c r="T757" s="106"/>
      <c r="U757" s="106"/>
      <c r="V757" s="106"/>
      <c r="W757" s="106"/>
    </row>
    <row r="758" spans="1:23">
      <c r="A758" s="77"/>
      <c r="B758" s="77"/>
      <c r="C758" s="77"/>
      <c r="D758" s="106"/>
      <c r="E758" s="106"/>
      <c r="F758" s="77"/>
      <c r="G758" s="77"/>
      <c r="H758" s="77"/>
      <c r="I758" s="77"/>
      <c r="J758" s="429"/>
      <c r="K758" s="106"/>
      <c r="L758" s="106"/>
      <c r="M758" s="106"/>
      <c r="N758" s="106"/>
      <c r="O758" s="106"/>
      <c r="P758" s="106"/>
      <c r="Q758" s="106"/>
      <c r="R758" s="106"/>
      <c r="S758" s="106"/>
      <c r="T758" s="106"/>
      <c r="U758" s="106"/>
      <c r="V758" s="106"/>
      <c r="W758" s="106"/>
    </row>
    <row r="759" spans="1:23">
      <c r="A759" s="77"/>
      <c r="B759" s="77"/>
      <c r="C759" s="77"/>
      <c r="D759" s="106"/>
      <c r="E759" s="106"/>
      <c r="F759" s="77"/>
      <c r="G759" s="77"/>
      <c r="H759" s="77"/>
      <c r="I759" s="77"/>
      <c r="J759" s="429"/>
      <c r="K759" s="106"/>
      <c r="L759" s="106"/>
      <c r="M759" s="106"/>
      <c r="N759" s="106"/>
      <c r="O759" s="106"/>
      <c r="P759" s="106"/>
      <c r="Q759" s="106"/>
      <c r="R759" s="106"/>
      <c r="S759" s="106"/>
      <c r="T759" s="106"/>
      <c r="U759" s="106"/>
      <c r="V759" s="106"/>
      <c r="W759" s="106"/>
    </row>
    <row r="760" spans="1:23">
      <c r="A760" s="77"/>
      <c r="B760" s="77"/>
      <c r="C760" s="77"/>
      <c r="D760" s="106"/>
      <c r="E760" s="106"/>
      <c r="F760" s="77"/>
      <c r="G760" s="77"/>
      <c r="H760" s="77"/>
      <c r="I760" s="77"/>
      <c r="J760" s="429"/>
      <c r="K760" s="106"/>
      <c r="L760" s="106"/>
      <c r="M760" s="106"/>
      <c r="N760" s="106"/>
      <c r="O760" s="106"/>
      <c r="P760" s="106"/>
      <c r="Q760" s="106"/>
      <c r="R760" s="106"/>
      <c r="S760" s="106"/>
      <c r="T760" s="106"/>
      <c r="U760" s="106"/>
      <c r="V760" s="106"/>
      <c r="W760" s="106"/>
    </row>
    <row r="761" spans="1:23">
      <c r="A761" s="77"/>
      <c r="B761" s="77"/>
      <c r="C761" s="77"/>
      <c r="D761" s="106"/>
      <c r="E761" s="106"/>
      <c r="F761" s="77"/>
      <c r="G761" s="77"/>
      <c r="H761" s="77"/>
      <c r="I761" s="77"/>
      <c r="J761" s="429"/>
      <c r="K761" s="106"/>
      <c r="L761" s="106"/>
      <c r="M761" s="106"/>
      <c r="N761" s="106"/>
      <c r="O761" s="106"/>
      <c r="P761" s="106"/>
      <c r="Q761" s="106"/>
      <c r="R761" s="106"/>
      <c r="S761" s="106"/>
      <c r="T761" s="106"/>
      <c r="U761" s="106"/>
      <c r="V761" s="106"/>
      <c r="W761" s="106"/>
    </row>
    <row r="762" spans="1:23">
      <c r="A762" s="77"/>
      <c r="B762" s="77"/>
      <c r="C762" s="77"/>
      <c r="D762" s="106"/>
      <c r="E762" s="106"/>
      <c r="F762" s="77"/>
      <c r="G762" s="77"/>
      <c r="H762" s="77"/>
      <c r="I762" s="77"/>
      <c r="J762" s="429"/>
      <c r="K762" s="106"/>
      <c r="L762" s="106"/>
      <c r="M762" s="106"/>
      <c r="N762" s="106"/>
      <c r="O762" s="106"/>
      <c r="P762" s="106"/>
      <c r="Q762" s="106"/>
      <c r="R762" s="106"/>
      <c r="S762" s="106"/>
      <c r="T762" s="106"/>
      <c r="U762" s="106"/>
      <c r="V762" s="106"/>
      <c r="W762" s="106"/>
    </row>
    <row r="763" spans="1:23">
      <c r="A763" s="77"/>
      <c r="B763" s="77"/>
      <c r="C763" s="77"/>
      <c r="D763" s="106"/>
      <c r="E763" s="106"/>
      <c r="F763" s="77"/>
      <c r="G763" s="77"/>
      <c r="H763" s="77"/>
      <c r="I763" s="77"/>
      <c r="J763" s="429"/>
      <c r="K763" s="106"/>
      <c r="L763" s="106"/>
      <c r="M763" s="106"/>
      <c r="N763" s="106"/>
      <c r="O763" s="106"/>
      <c r="P763" s="106"/>
      <c r="Q763" s="106"/>
      <c r="R763" s="106"/>
      <c r="S763" s="106"/>
      <c r="T763" s="106"/>
      <c r="U763" s="106"/>
      <c r="V763" s="106"/>
      <c r="W763" s="106"/>
    </row>
    <row r="764" spans="1:23">
      <c r="A764" s="77"/>
      <c r="B764" s="77"/>
      <c r="C764" s="77"/>
      <c r="D764" s="106"/>
      <c r="E764" s="106"/>
      <c r="F764" s="77"/>
      <c r="G764" s="77"/>
      <c r="H764" s="77"/>
      <c r="I764" s="77"/>
      <c r="J764" s="429"/>
      <c r="K764" s="106"/>
      <c r="L764" s="106"/>
      <c r="M764" s="106"/>
      <c r="N764" s="106"/>
      <c r="O764" s="106"/>
      <c r="P764" s="106"/>
      <c r="Q764" s="106"/>
      <c r="R764" s="106"/>
      <c r="S764" s="106"/>
      <c r="T764" s="106"/>
      <c r="U764" s="106"/>
      <c r="V764" s="106"/>
      <c r="W764" s="106"/>
    </row>
    <row r="765" spans="1:23">
      <c r="A765" s="77"/>
      <c r="B765" s="77"/>
      <c r="C765" s="77"/>
      <c r="D765" s="106"/>
      <c r="E765" s="106"/>
      <c r="F765" s="77"/>
      <c r="G765" s="77"/>
      <c r="H765" s="77"/>
      <c r="I765" s="77"/>
      <c r="J765" s="429"/>
      <c r="K765" s="106"/>
      <c r="L765" s="106"/>
      <c r="M765" s="106"/>
      <c r="N765" s="106"/>
      <c r="O765" s="106"/>
      <c r="P765" s="106"/>
      <c r="Q765" s="106"/>
      <c r="R765" s="106"/>
      <c r="S765" s="106"/>
      <c r="T765" s="106"/>
      <c r="U765" s="106"/>
      <c r="V765" s="106"/>
      <c r="W765" s="106"/>
    </row>
    <row r="766" spans="1:23">
      <c r="A766" s="77"/>
      <c r="B766" s="77"/>
      <c r="C766" s="77"/>
      <c r="D766" s="106"/>
      <c r="E766" s="106"/>
      <c r="F766" s="77"/>
      <c r="G766" s="77"/>
      <c r="H766" s="77"/>
      <c r="I766" s="77"/>
      <c r="J766" s="429"/>
      <c r="K766" s="106"/>
      <c r="L766" s="106"/>
      <c r="M766" s="106"/>
      <c r="N766" s="106"/>
      <c r="O766" s="106"/>
      <c r="P766" s="106"/>
      <c r="Q766" s="106"/>
      <c r="R766" s="106"/>
      <c r="S766" s="106"/>
      <c r="T766" s="106"/>
      <c r="U766" s="106"/>
      <c r="V766" s="106"/>
      <c r="W766" s="106"/>
    </row>
    <row r="767" spans="1:23">
      <c r="A767" s="77"/>
      <c r="B767" s="77"/>
      <c r="C767" s="77"/>
      <c r="D767" s="106"/>
      <c r="E767" s="106"/>
      <c r="F767" s="77"/>
      <c r="G767" s="77"/>
      <c r="H767" s="77"/>
      <c r="I767" s="77"/>
      <c r="J767" s="429"/>
      <c r="K767" s="106"/>
      <c r="L767" s="106"/>
      <c r="M767" s="106"/>
      <c r="N767" s="106"/>
      <c r="O767" s="106"/>
      <c r="P767" s="106"/>
      <c r="Q767" s="106"/>
      <c r="R767" s="106"/>
      <c r="S767" s="106"/>
      <c r="T767" s="106"/>
      <c r="U767" s="106"/>
      <c r="V767" s="106"/>
      <c r="W767" s="106"/>
    </row>
    <row r="768" spans="1:23">
      <c r="A768" s="77"/>
      <c r="B768" s="77"/>
      <c r="C768" s="77"/>
      <c r="D768" s="106"/>
      <c r="E768" s="106"/>
      <c r="F768" s="77"/>
      <c r="G768" s="77"/>
      <c r="H768" s="77"/>
      <c r="I768" s="77"/>
      <c r="J768" s="429"/>
      <c r="K768" s="106"/>
      <c r="L768" s="106"/>
      <c r="M768" s="106"/>
      <c r="N768" s="106"/>
      <c r="O768" s="106"/>
      <c r="P768" s="106"/>
      <c r="Q768" s="106"/>
      <c r="R768" s="106"/>
      <c r="S768" s="106"/>
      <c r="T768" s="106"/>
      <c r="U768" s="106"/>
      <c r="V768" s="106"/>
      <c r="W768" s="106"/>
    </row>
    <row r="769" spans="1:23">
      <c r="A769" s="77"/>
      <c r="B769" s="77"/>
      <c r="C769" s="77"/>
      <c r="D769" s="106"/>
      <c r="E769" s="106"/>
      <c r="F769" s="77"/>
      <c r="G769" s="77"/>
      <c r="H769" s="77"/>
      <c r="I769" s="77"/>
      <c r="J769" s="429"/>
      <c r="K769" s="106"/>
      <c r="L769" s="106"/>
      <c r="M769" s="106"/>
      <c r="N769" s="106"/>
      <c r="O769" s="106"/>
      <c r="P769" s="106"/>
      <c r="Q769" s="106"/>
      <c r="R769" s="106"/>
      <c r="S769" s="106"/>
      <c r="T769" s="106"/>
      <c r="U769" s="106"/>
      <c r="V769" s="106"/>
      <c r="W769" s="106"/>
    </row>
    <row r="770" spans="1:23">
      <c r="A770" s="77"/>
      <c r="B770" s="77"/>
      <c r="C770" s="77"/>
      <c r="D770" s="106"/>
      <c r="E770" s="106"/>
      <c r="F770" s="77"/>
      <c r="G770" s="77"/>
      <c r="H770" s="77"/>
      <c r="I770" s="77"/>
      <c r="J770" s="429"/>
      <c r="K770" s="106"/>
      <c r="L770" s="106"/>
      <c r="M770" s="106"/>
      <c r="N770" s="106"/>
      <c r="O770" s="106"/>
      <c r="P770" s="106"/>
      <c r="Q770" s="106"/>
      <c r="R770" s="106"/>
      <c r="S770" s="106"/>
      <c r="T770" s="106"/>
      <c r="U770" s="106"/>
      <c r="V770" s="106"/>
      <c r="W770" s="106"/>
    </row>
    <row r="771" spans="1:23">
      <c r="A771" s="77"/>
      <c r="B771" s="77"/>
      <c r="C771" s="77"/>
      <c r="D771" s="106"/>
      <c r="E771" s="106"/>
      <c r="F771" s="77"/>
      <c r="G771" s="77"/>
      <c r="H771" s="77"/>
      <c r="I771" s="77"/>
      <c r="J771" s="429"/>
      <c r="K771" s="106"/>
      <c r="L771" s="106"/>
      <c r="M771" s="106"/>
      <c r="N771" s="106"/>
      <c r="O771" s="106"/>
      <c r="P771" s="106"/>
      <c r="Q771" s="106"/>
      <c r="R771" s="106"/>
      <c r="S771" s="106"/>
      <c r="T771" s="106"/>
      <c r="U771" s="106"/>
      <c r="V771" s="106"/>
      <c r="W771" s="106"/>
    </row>
    <row r="772" spans="1:23">
      <c r="A772" s="77"/>
      <c r="B772" s="77"/>
      <c r="C772" s="77"/>
      <c r="D772" s="106"/>
      <c r="E772" s="106"/>
      <c r="F772" s="77"/>
      <c r="G772" s="77"/>
      <c r="H772" s="77"/>
      <c r="I772" s="77"/>
      <c r="J772" s="429"/>
      <c r="K772" s="106"/>
      <c r="L772" s="106"/>
      <c r="M772" s="106"/>
      <c r="N772" s="106"/>
      <c r="O772" s="106"/>
      <c r="P772" s="106"/>
      <c r="Q772" s="106"/>
      <c r="R772" s="106"/>
      <c r="S772" s="106"/>
      <c r="T772" s="106"/>
      <c r="U772" s="106"/>
      <c r="V772" s="106"/>
      <c r="W772" s="106"/>
    </row>
    <row r="773" spans="1:23">
      <c r="A773" s="77"/>
      <c r="B773" s="77"/>
      <c r="C773" s="77"/>
      <c r="D773" s="106"/>
      <c r="E773" s="106"/>
      <c r="F773" s="77"/>
      <c r="G773" s="77"/>
      <c r="H773" s="77"/>
      <c r="I773" s="77"/>
      <c r="J773" s="429"/>
      <c r="K773" s="106"/>
      <c r="L773" s="106"/>
      <c r="M773" s="106"/>
      <c r="N773" s="106"/>
      <c r="O773" s="106"/>
      <c r="P773" s="106"/>
      <c r="Q773" s="106"/>
      <c r="R773" s="106"/>
      <c r="S773" s="106"/>
      <c r="T773" s="106"/>
      <c r="U773" s="106"/>
      <c r="V773" s="106"/>
      <c r="W773" s="106"/>
    </row>
    <row r="774" spans="1:23">
      <c r="A774" s="77"/>
      <c r="B774" s="77"/>
      <c r="C774" s="77"/>
      <c r="D774" s="106"/>
      <c r="E774" s="106"/>
      <c r="F774" s="77"/>
      <c r="G774" s="77"/>
      <c r="H774" s="77"/>
      <c r="I774" s="77"/>
      <c r="J774" s="429"/>
      <c r="K774" s="106"/>
      <c r="L774" s="106"/>
      <c r="M774" s="106"/>
      <c r="N774" s="106"/>
      <c r="O774" s="106"/>
      <c r="P774" s="106"/>
      <c r="Q774" s="106"/>
      <c r="R774" s="106"/>
      <c r="S774" s="106"/>
      <c r="T774" s="106"/>
      <c r="U774" s="106"/>
      <c r="V774" s="106"/>
      <c r="W774" s="106"/>
    </row>
    <row r="775" spans="1:23">
      <c r="A775" s="77"/>
      <c r="B775" s="77"/>
      <c r="C775" s="77"/>
      <c r="D775" s="106"/>
      <c r="E775" s="106"/>
      <c r="F775" s="77"/>
      <c r="G775" s="77"/>
      <c r="H775" s="77"/>
      <c r="I775" s="77"/>
      <c r="J775" s="429"/>
      <c r="K775" s="106"/>
      <c r="L775" s="106"/>
      <c r="M775" s="106"/>
      <c r="N775" s="106"/>
      <c r="O775" s="106"/>
      <c r="P775" s="106"/>
      <c r="Q775" s="106"/>
      <c r="R775" s="106"/>
      <c r="S775" s="106"/>
      <c r="T775" s="106"/>
      <c r="U775" s="106"/>
      <c r="V775" s="106"/>
      <c r="W775" s="106"/>
    </row>
    <row r="776" spans="1:23">
      <c r="A776" s="77"/>
      <c r="B776" s="77"/>
      <c r="C776" s="77"/>
      <c r="D776" s="106"/>
      <c r="E776" s="106"/>
      <c r="F776" s="77"/>
      <c r="G776" s="77"/>
      <c r="H776" s="77"/>
      <c r="I776" s="77"/>
      <c r="J776" s="429"/>
      <c r="K776" s="106"/>
      <c r="L776" s="106"/>
      <c r="M776" s="106"/>
      <c r="N776" s="106"/>
      <c r="O776" s="106"/>
      <c r="P776" s="106"/>
      <c r="Q776" s="106"/>
      <c r="R776" s="106"/>
      <c r="S776" s="106"/>
      <c r="T776" s="106"/>
      <c r="U776" s="106"/>
      <c r="V776" s="106"/>
      <c r="W776" s="106"/>
    </row>
    <row r="777" spans="1:23">
      <c r="A777" s="77"/>
      <c r="B777" s="77"/>
      <c r="C777" s="77"/>
      <c r="D777" s="106"/>
      <c r="E777" s="106"/>
      <c r="F777" s="77"/>
      <c r="G777" s="77"/>
      <c r="H777" s="77"/>
      <c r="I777" s="77"/>
      <c r="J777" s="429"/>
      <c r="K777" s="106"/>
      <c r="L777" s="106"/>
      <c r="M777" s="106"/>
      <c r="N777" s="106"/>
      <c r="O777" s="106"/>
      <c r="P777" s="106"/>
      <c r="Q777" s="106"/>
      <c r="R777" s="106"/>
      <c r="S777" s="106"/>
      <c r="T777" s="106"/>
      <c r="U777" s="106"/>
      <c r="V777" s="106"/>
      <c r="W777" s="106"/>
    </row>
    <row r="778" spans="1:23">
      <c r="A778" s="77"/>
      <c r="B778" s="77"/>
      <c r="C778" s="77"/>
      <c r="D778" s="106"/>
      <c r="E778" s="106"/>
      <c r="F778" s="77"/>
      <c r="G778" s="77"/>
      <c r="H778" s="77"/>
      <c r="I778" s="77"/>
      <c r="J778" s="429"/>
      <c r="K778" s="106"/>
      <c r="L778" s="106"/>
      <c r="M778" s="106"/>
      <c r="N778" s="106"/>
      <c r="O778" s="106"/>
      <c r="P778" s="106"/>
      <c r="Q778" s="106"/>
      <c r="R778" s="106"/>
      <c r="S778" s="106"/>
      <c r="T778" s="106"/>
      <c r="U778" s="106"/>
      <c r="V778" s="106"/>
      <c r="W778" s="106"/>
    </row>
    <row r="779" spans="1:23">
      <c r="A779" s="77"/>
      <c r="B779" s="77"/>
      <c r="C779" s="77"/>
      <c r="D779" s="106"/>
      <c r="E779" s="106"/>
      <c r="F779" s="77"/>
      <c r="G779" s="77"/>
      <c r="H779" s="77"/>
      <c r="I779" s="77"/>
      <c r="J779" s="429"/>
      <c r="K779" s="106"/>
      <c r="L779" s="106"/>
      <c r="M779" s="106"/>
      <c r="N779" s="106"/>
      <c r="O779" s="106"/>
      <c r="P779" s="106"/>
      <c r="Q779" s="106"/>
      <c r="R779" s="106"/>
      <c r="S779" s="106"/>
      <c r="T779" s="106"/>
      <c r="U779" s="106"/>
      <c r="V779" s="106"/>
      <c r="W779" s="106"/>
    </row>
    <row r="780" spans="1:23">
      <c r="A780" s="77"/>
      <c r="B780" s="77"/>
      <c r="C780" s="77"/>
      <c r="D780" s="106"/>
      <c r="E780" s="106"/>
      <c r="F780" s="77"/>
      <c r="G780" s="77"/>
      <c r="H780" s="77"/>
      <c r="I780" s="77"/>
      <c r="J780" s="429"/>
      <c r="K780" s="106"/>
      <c r="L780" s="106"/>
      <c r="M780" s="106"/>
      <c r="N780" s="106"/>
      <c r="O780" s="106"/>
      <c r="P780" s="106"/>
      <c r="Q780" s="106"/>
      <c r="R780" s="106"/>
      <c r="S780" s="106"/>
      <c r="T780" s="106"/>
      <c r="U780" s="106"/>
      <c r="V780" s="106"/>
      <c r="W780" s="106"/>
    </row>
    <row r="781" spans="1:23">
      <c r="A781" s="77"/>
      <c r="B781" s="77"/>
      <c r="C781" s="77"/>
      <c r="D781" s="106"/>
      <c r="E781" s="106"/>
      <c r="F781" s="77"/>
      <c r="G781" s="77"/>
      <c r="H781" s="77"/>
      <c r="I781" s="77"/>
      <c r="J781" s="429"/>
      <c r="K781" s="106"/>
      <c r="L781" s="106"/>
      <c r="M781" s="106"/>
      <c r="N781" s="106"/>
      <c r="O781" s="106"/>
      <c r="P781" s="106"/>
      <c r="Q781" s="106"/>
      <c r="R781" s="106"/>
      <c r="S781" s="106"/>
      <c r="T781" s="106"/>
      <c r="U781" s="106"/>
      <c r="V781" s="106"/>
      <c r="W781" s="106"/>
    </row>
    <row r="782" spans="1:23">
      <c r="A782" s="77"/>
      <c r="B782" s="77"/>
      <c r="C782" s="77"/>
      <c r="D782" s="106"/>
      <c r="E782" s="106"/>
      <c r="F782" s="77"/>
      <c r="G782" s="77"/>
      <c r="H782" s="77"/>
      <c r="I782" s="77"/>
      <c r="J782" s="429"/>
      <c r="K782" s="106"/>
      <c r="L782" s="106"/>
      <c r="M782" s="106"/>
      <c r="N782" s="106"/>
      <c r="O782" s="106"/>
      <c r="P782" s="106"/>
      <c r="Q782" s="106"/>
      <c r="R782" s="106"/>
      <c r="S782" s="106"/>
      <c r="T782" s="106"/>
      <c r="U782" s="106"/>
      <c r="V782" s="106"/>
      <c r="W782" s="106"/>
    </row>
    <row r="783" spans="1:23">
      <c r="A783" s="77"/>
      <c r="B783" s="77"/>
      <c r="C783" s="77"/>
      <c r="D783" s="106"/>
      <c r="E783" s="106"/>
      <c r="F783" s="77"/>
      <c r="G783" s="77"/>
      <c r="H783" s="77"/>
      <c r="I783" s="77"/>
      <c r="J783" s="429"/>
      <c r="K783" s="106"/>
      <c r="L783" s="106"/>
      <c r="M783" s="106"/>
      <c r="N783" s="106"/>
      <c r="O783" s="106"/>
      <c r="P783" s="106"/>
      <c r="Q783" s="106"/>
      <c r="R783" s="106"/>
      <c r="S783" s="106"/>
      <c r="T783" s="106"/>
      <c r="U783" s="106"/>
      <c r="V783" s="106"/>
      <c r="W783" s="106"/>
    </row>
    <row r="784" spans="1:23">
      <c r="A784" s="77"/>
      <c r="B784" s="77"/>
      <c r="C784" s="77"/>
      <c r="D784" s="106"/>
      <c r="E784" s="106"/>
      <c r="F784" s="77"/>
      <c r="G784" s="77"/>
      <c r="H784" s="77"/>
      <c r="I784" s="77"/>
      <c r="J784" s="429"/>
      <c r="K784" s="106"/>
      <c r="L784" s="106"/>
      <c r="M784" s="106"/>
      <c r="N784" s="106"/>
      <c r="O784" s="106"/>
      <c r="P784" s="106"/>
      <c r="Q784" s="106"/>
      <c r="R784" s="106"/>
      <c r="S784" s="106"/>
      <c r="T784" s="106"/>
      <c r="U784" s="106"/>
      <c r="V784" s="106"/>
      <c r="W784" s="106"/>
    </row>
    <row r="785" spans="1:23">
      <c r="A785" s="77"/>
      <c r="B785" s="77"/>
      <c r="C785" s="77"/>
      <c r="D785" s="106"/>
      <c r="E785" s="106"/>
      <c r="F785" s="77"/>
      <c r="G785" s="77"/>
      <c r="H785" s="77"/>
      <c r="I785" s="77"/>
      <c r="J785" s="429"/>
      <c r="K785" s="106"/>
      <c r="L785" s="106"/>
      <c r="M785" s="106"/>
      <c r="N785" s="106"/>
      <c r="O785" s="106"/>
      <c r="P785" s="106"/>
      <c r="Q785" s="106"/>
      <c r="R785" s="106"/>
      <c r="S785" s="106"/>
      <c r="T785" s="106"/>
      <c r="U785" s="106"/>
      <c r="V785" s="106"/>
      <c r="W785" s="106"/>
    </row>
    <row r="786" spans="1:23">
      <c r="A786" s="77"/>
      <c r="B786" s="77"/>
      <c r="C786" s="77"/>
      <c r="D786" s="106"/>
      <c r="E786" s="106"/>
      <c r="F786" s="77"/>
      <c r="G786" s="77"/>
      <c r="H786" s="77"/>
      <c r="I786" s="77"/>
      <c r="J786" s="429"/>
      <c r="K786" s="106"/>
      <c r="L786" s="106"/>
      <c r="M786" s="106"/>
      <c r="N786" s="106"/>
      <c r="O786" s="106"/>
      <c r="P786" s="106"/>
      <c r="Q786" s="106"/>
      <c r="R786" s="106"/>
      <c r="S786" s="106"/>
      <c r="T786" s="106"/>
      <c r="U786" s="106"/>
      <c r="V786" s="106"/>
      <c r="W786" s="106"/>
    </row>
    <row r="787" spans="1:23">
      <c r="A787" s="77"/>
      <c r="B787" s="77"/>
      <c r="C787" s="77"/>
      <c r="D787" s="106"/>
      <c r="E787" s="106"/>
      <c r="F787" s="77"/>
      <c r="G787" s="77"/>
      <c r="H787" s="77"/>
      <c r="I787" s="77"/>
      <c r="J787" s="429"/>
      <c r="K787" s="106"/>
      <c r="L787" s="106"/>
      <c r="M787" s="106"/>
      <c r="N787" s="106"/>
      <c r="O787" s="106"/>
      <c r="P787" s="106"/>
      <c r="Q787" s="106"/>
      <c r="R787" s="106"/>
      <c r="S787" s="106"/>
      <c r="T787" s="106"/>
      <c r="U787" s="106"/>
      <c r="V787" s="106"/>
      <c r="W787" s="106"/>
    </row>
    <row r="788" spans="1:23">
      <c r="A788" s="77"/>
      <c r="B788" s="77"/>
      <c r="C788" s="77"/>
      <c r="D788" s="106"/>
      <c r="E788" s="106"/>
      <c r="F788" s="77"/>
      <c r="G788" s="77"/>
      <c r="H788" s="77"/>
      <c r="I788" s="77"/>
      <c r="J788" s="429"/>
      <c r="K788" s="106"/>
      <c r="L788" s="106"/>
      <c r="M788" s="106"/>
      <c r="N788" s="106"/>
      <c r="O788" s="106"/>
      <c r="P788" s="106"/>
      <c r="Q788" s="106"/>
      <c r="R788" s="106"/>
      <c r="S788" s="106"/>
      <c r="T788" s="106"/>
      <c r="U788" s="106"/>
      <c r="V788" s="106"/>
      <c r="W788" s="106"/>
    </row>
    <row r="789" spans="1:23">
      <c r="A789" s="77"/>
      <c r="B789" s="77"/>
      <c r="C789" s="77"/>
      <c r="D789" s="106"/>
      <c r="E789" s="106"/>
      <c r="F789" s="77"/>
      <c r="G789" s="77"/>
      <c r="H789" s="77"/>
      <c r="I789" s="77"/>
      <c r="J789" s="429"/>
      <c r="K789" s="106"/>
      <c r="L789" s="106"/>
      <c r="M789" s="106"/>
      <c r="N789" s="106"/>
      <c r="O789" s="106"/>
      <c r="P789" s="106"/>
      <c r="Q789" s="106"/>
      <c r="R789" s="106"/>
      <c r="S789" s="106"/>
      <c r="T789" s="106"/>
      <c r="U789" s="106"/>
      <c r="V789" s="106"/>
      <c r="W789" s="106"/>
    </row>
    <row r="790" spans="1:23">
      <c r="A790" s="77"/>
      <c r="B790" s="77"/>
      <c r="C790" s="77"/>
      <c r="D790" s="106"/>
      <c r="E790" s="106"/>
      <c r="F790" s="77"/>
      <c r="G790" s="77"/>
      <c r="H790" s="77"/>
      <c r="I790" s="77"/>
      <c r="J790" s="429"/>
      <c r="K790" s="106"/>
      <c r="L790" s="106"/>
      <c r="M790" s="106"/>
      <c r="N790" s="106"/>
      <c r="O790" s="106"/>
      <c r="P790" s="106"/>
      <c r="Q790" s="106"/>
      <c r="R790" s="106"/>
      <c r="S790" s="106"/>
      <c r="T790" s="106"/>
      <c r="U790" s="106"/>
      <c r="V790" s="106"/>
      <c r="W790" s="106"/>
    </row>
    <row r="791" spans="1:23">
      <c r="A791" s="77"/>
      <c r="B791" s="77"/>
      <c r="C791" s="77"/>
      <c r="D791" s="106"/>
      <c r="E791" s="106"/>
      <c r="F791" s="77"/>
      <c r="G791" s="77"/>
      <c r="H791" s="77"/>
      <c r="I791" s="77"/>
      <c r="J791" s="429"/>
      <c r="K791" s="106"/>
      <c r="L791" s="106"/>
      <c r="M791" s="106"/>
      <c r="N791" s="106"/>
      <c r="O791" s="106"/>
      <c r="P791" s="106"/>
      <c r="Q791" s="106"/>
      <c r="R791" s="106"/>
      <c r="S791" s="106"/>
      <c r="T791" s="106"/>
      <c r="U791" s="106"/>
      <c r="V791" s="106"/>
      <c r="W791" s="106"/>
    </row>
    <row r="792" spans="1:23">
      <c r="A792" s="77"/>
      <c r="B792" s="77"/>
      <c r="C792" s="77"/>
      <c r="D792" s="106"/>
      <c r="E792" s="106"/>
      <c r="F792" s="77"/>
      <c r="G792" s="77"/>
      <c r="H792" s="77"/>
      <c r="I792" s="77"/>
      <c r="J792" s="429"/>
      <c r="K792" s="106"/>
      <c r="L792" s="106"/>
      <c r="M792" s="106"/>
      <c r="N792" s="106"/>
      <c r="O792" s="106"/>
      <c r="P792" s="106"/>
      <c r="Q792" s="106"/>
      <c r="R792" s="106"/>
      <c r="S792" s="106"/>
      <c r="T792" s="106"/>
      <c r="U792" s="106"/>
      <c r="V792" s="106"/>
      <c r="W792" s="106"/>
    </row>
    <row r="793" spans="1:23">
      <c r="A793" s="77"/>
      <c r="B793" s="77"/>
      <c r="C793" s="77"/>
      <c r="D793" s="106"/>
      <c r="E793" s="106"/>
      <c r="F793" s="77"/>
      <c r="G793" s="77"/>
      <c r="H793" s="77"/>
      <c r="I793" s="77"/>
      <c r="J793" s="429"/>
      <c r="K793" s="106"/>
      <c r="L793" s="106"/>
      <c r="M793" s="106"/>
      <c r="N793" s="106"/>
      <c r="O793" s="106"/>
      <c r="P793" s="106"/>
      <c r="Q793" s="106"/>
      <c r="R793" s="106"/>
      <c r="S793" s="106"/>
      <c r="T793" s="106"/>
      <c r="U793" s="106"/>
      <c r="V793" s="106"/>
      <c r="W793" s="106"/>
    </row>
    <row r="794" spans="1:23">
      <c r="A794" s="77"/>
      <c r="B794" s="77"/>
      <c r="C794" s="77"/>
      <c r="D794" s="106"/>
      <c r="E794" s="106"/>
      <c r="F794" s="77"/>
      <c r="G794" s="77"/>
      <c r="H794" s="77"/>
      <c r="I794" s="77"/>
      <c r="J794" s="429"/>
      <c r="K794" s="106"/>
      <c r="L794" s="106"/>
      <c r="M794" s="106"/>
      <c r="N794" s="106"/>
      <c r="O794" s="106"/>
      <c r="P794" s="106"/>
      <c r="Q794" s="106"/>
      <c r="R794" s="106"/>
      <c r="S794" s="106"/>
      <c r="T794" s="106"/>
      <c r="U794" s="106"/>
      <c r="V794" s="106"/>
      <c r="W794" s="106"/>
    </row>
    <row r="795" spans="1:23">
      <c r="A795" s="77"/>
      <c r="B795" s="77"/>
      <c r="C795" s="77"/>
      <c r="D795" s="106"/>
      <c r="E795" s="106"/>
      <c r="F795" s="77"/>
      <c r="G795" s="77"/>
      <c r="H795" s="77"/>
      <c r="I795" s="77"/>
      <c r="J795" s="429"/>
      <c r="K795" s="106"/>
      <c r="L795" s="106"/>
      <c r="M795" s="106"/>
      <c r="N795" s="106"/>
      <c r="O795" s="106"/>
      <c r="P795" s="106"/>
      <c r="Q795" s="106"/>
      <c r="R795" s="106"/>
      <c r="S795" s="106"/>
      <c r="T795" s="106"/>
      <c r="U795" s="106"/>
      <c r="V795" s="106"/>
      <c r="W795" s="106"/>
    </row>
    <row r="796" spans="1:23">
      <c r="A796" s="77"/>
      <c r="B796" s="77"/>
      <c r="C796" s="77"/>
      <c r="D796" s="106"/>
      <c r="E796" s="106"/>
      <c r="F796" s="77"/>
      <c r="G796" s="77"/>
      <c r="H796" s="77"/>
      <c r="I796" s="77"/>
      <c r="J796" s="429"/>
      <c r="K796" s="106"/>
      <c r="L796" s="106"/>
      <c r="M796" s="106"/>
      <c r="N796" s="106"/>
      <c r="O796" s="106"/>
      <c r="P796" s="106"/>
      <c r="Q796" s="106"/>
      <c r="R796" s="106"/>
      <c r="S796" s="106"/>
      <c r="T796" s="106"/>
      <c r="U796" s="106"/>
      <c r="V796" s="106"/>
      <c r="W796" s="106"/>
    </row>
    <row r="797" spans="1:23">
      <c r="A797" s="77"/>
      <c r="B797" s="77"/>
      <c r="C797" s="77"/>
      <c r="D797" s="106"/>
      <c r="E797" s="106"/>
      <c r="F797" s="77"/>
      <c r="G797" s="77"/>
      <c r="H797" s="77"/>
      <c r="I797" s="77"/>
      <c r="J797" s="429"/>
      <c r="K797" s="106"/>
      <c r="L797" s="106"/>
      <c r="M797" s="106"/>
      <c r="N797" s="106"/>
      <c r="O797" s="106"/>
      <c r="P797" s="106"/>
      <c r="Q797" s="106"/>
      <c r="R797" s="106"/>
      <c r="S797" s="106"/>
      <c r="T797" s="106"/>
      <c r="U797" s="106"/>
      <c r="V797" s="106"/>
      <c r="W797" s="106"/>
    </row>
    <row r="798" spans="1:23">
      <c r="A798" s="77"/>
      <c r="B798" s="77"/>
      <c r="C798" s="77"/>
      <c r="D798" s="106"/>
      <c r="E798" s="106"/>
      <c r="F798" s="77"/>
      <c r="G798" s="77"/>
      <c r="H798" s="77"/>
      <c r="I798" s="77"/>
      <c r="J798" s="429"/>
      <c r="K798" s="106"/>
      <c r="L798" s="106"/>
      <c r="M798" s="106"/>
      <c r="N798" s="106"/>
      <c r="O798" s="106"/>
      <c r="P798" s="106"/>
      <c r="Q798" s="106"/>
      <c r="R798" s="106"/>
      <c r="S798" s="106"/>
      <c r="T798" s="106"/>
      <c r="U798" s="106"/>
      <c r="V798" s="106"/>
      <c r="W798" s="106"/>
    </row>
    <row r="799" spans="1:23">
      <c r="A799" s="77"/>
      <c r="B799" s="77"/>
      <c r="C799" s="77"/>
      <c r="D799" s="106"/>
      <c r="E799" s="106"/>
      <c r="F799" s="77"/>
      <c r="G799" s="77"/>
      <c r="H799" s="77"/>
      <c r="I799" s="77"/>
      <c r="J799" s="429"/>
      <c r="K799" s="106"/>
      <c r="L799" s="106"/>
      <c r="M799" s="106"/>
      <c r="N799" s="106"/>
      <c r="O799" s="106"/>
      <c r="P799" s="106"/>
      <c r="Q799" s="106"/>
      <c r="R799" s="106"/>
      <c r="S799" s="106"/>
      <c r="T799" s="106"/>
      <c r="U799" s="106"/>
      <c r="V799" s="106"/>
      <c r="W799" s="106"/>
    </row>
    <row r="800" spans="1:23">
      <c r="A800" s="77"/>
      <c r="B800" s="77"/>
      <c r="C800" s="77"/>
      <c r="D800" s="106"/>
      <c r="E800" s="106"/>
      <c r="F800" s="77"/>
      <c r="G800" s="77"/>
      <c r="H800" s="77"/>
      <c r="I800" s="77"/>
      <c r="J800" s="429"/>
      <c r="K800" s="106"/>
      <c r="L800" s="106"/>
      <c r="M800" s="106"/>
      <c r="N800" s="106"/>
      <c r="O800" s="106"/>
      <c r="P800" s="106"/>
      <c r="Q800" s="106"/>
      <c r="R800" s="106"/>
      <c r="S800" s="106"/>
      <c r="T800" s="106"/>
      <c r="U800" s="106"/>
      <c r="V800" s="106"/>
      <c r="W800" s="106"/>
    </row>
    <row r="801" spans="1:23">
      <c r="A801" s="77"/>
      <c r="B801" s="77"/>
      <c r="C801" s="77"/>
      <c r="D801" s="106"/>
      <c r="E801" s="106"/>
      <c r="F801" s="77"/>
      <c r="G801" s="77"/>
      <c r="H801" s="77"/>
      <c r="I801" s="77"/>
      <c r="J801" s="429"/>
      <c r="K801" s="106"/>
      <c r="L801" s="106"/>
      <c r="M801" s="106"/>
      <c r="N801" s="106"/>
      <c r="O801" s="106"/>
      <c r="P801" s="106"/>
      <c r="Q801" s="106"/>
      <c r="R801" s="106"/>
      <c r="S801" s="106"/>
      <c r="T801" s="106"/>
      <c r="U801" s="106"/>
      <c r="V801" s="106"/>
      <c r="W801" s="106"/>
    </row>
    <row r="802" spans="1:23">
      <c r="A802" s="77"/>
      <c r="B802" s="77"/>
      <c r="C802" s="77"/>
      <c r="D802" s="106"/>
      <c r="E802" s="106"/>
      <c r="F802" s="77"/>
      <c r="G802" s="77"/>
      <c r="H802" s="77"/>
      <c r="I802" s="77"/>
      <c r="J802" s="429"/>
      <c r="K802" s="106"/>
      <c r="L802" s="106"/>
      <c r="M802" s="106"/>
      <c r="N802" s="106"/>
      <c r="O802" s="106"/>
      <c r="P802" s="106"/>
      <c r="Q802" s="106"/>
      <c r="R802" s="106"/>
      <c r="S802" s="106"/>
      <c r="T802" s="106"/>
      <c r="U802" s="106"/>
      <c r="V802" s="106"/>
      <c r="W802" s="106"/>
    </row>
    <row r="803" spans="1:23">
      <c r="A803" s="77"/>
      <c r="B803" s="77"/>
      <c r="C803" s="77"/>
      <c r="D803" s="106"/>
      <c r="E803" s="106"/>
      <c r="F803" s="77"/>
      <c r="G803" s="77"/>
      <c r="H803" s="77"/>
      <c r="I803" s="77"/>
      <c r="J803" s="429"/>
      <c r="K803" s="106"/>
      <c r="L803" s="106"/>
      <c r="M803" s="106"/>
      <c r="N803" s="106"/>
      <c r="O803" s="106"/>
      <c r="P803" s="106"/>
      <c r="Q803" s="106"/>
      <c r="R803" s="106"/>
      <c r="S803" s="106"/>
      <c r="T803" s="106"/>
      <c r="U803" s="106"/>
      <c r="V803" s="106"/>
      <c r="W803" s="106"/>
    </row>
    <row r="804" spans="1:23">
      <c r="A804" s="77"/>
      <c r="B804" s="77"/>
      <c r="C804" s="77"/>
      <c r="D804" s="106"/>
      <c r="E804" s="106"/>
      <c r="F804" s="77"/>
      <c r="G804" s="77"/>
      <c r="H804" s="77"/>
      <c r="I804" s="77"/>
      <c r="J804" s="429"/>
      <c r="K804" s="106"/>
      <c r="L804" s="106"/>
      <c r="M804" s="106"/>
      <c r="N804" s="106"/>
      <c r="O804" s="106"/>
      <c r="P804" s="106"/>
      <c r="Q804" s="106"/>
      <c r="R804" s="106"/>
      <c r="S804" s="106"/>
      <c r="T804" s="106"/>
      <c r="U804" s="106"/>
      <c r="V804" s="106"/>
      <c r="W804" s="106"/>
    </row>
    <row r="805" spans="1:23">
      <c r="A805" s="77"/>
      <c r="B805" s="77"/>
      <c r="C805" s="77"/>
      <c r="D805" s="106"/>
      <c r="E805" s="106"/>
      <c r="F805" s="77"/>
      <c r="G805" s="77"/>
      <c r="H805" s="77"/>
      <c r="I805" s="77"/>
      <c r="J805" s="429"/>
      <c r="K805" s="106"/>
      <c r="L805" s="106"/>
      <c r="M805" s="106"/>
      <c r="N805" s="106"/>
      <c r="O805" s="106"/>
      <c r="P805" s="106"/>
      <c r="Q805" s="106"/>
      <c r="R805" s="106"/>
      <c r="S805" s="106"/>
      <c r="T805" s="106"/>
      <c r="U805" s="106"/>
      <c r="V805" s="106"/>
      <c r="W805" s="106"/>
    </row>
    <row r="806" spans="1:23">
      <c r="A806" s="77"/>
      <c r="B806" s="77"/>
      <c r="C806" s="77"/>
      <c r="D806" s="106"/>
      <c r="E806" s="106"/>
      <c r="F806" s="77"/>
      <c r="G806" s="77"/>
      <c r="H806" s="77"/>
      <c r="I806" s="77"/>
      <c r="J806" s="429"/>
      <c r="K806" s="106"/>
      <c r="L806" s="106"/>
      <c r="M806" s="106"/>
      <c r="N806" s="106"/>
      <c r="O806" s="106"/>
      <c r="P806" s="106"/>
      <c r="Q806" s="106"/>
      <c r="R806" s="106"/>
      <c r="S806" s="106"/>
      <c r="T806" s="106"/>
      <c r="U806" s="106"/>
      <c r="V806" s="106"/>
      <c r="W806" s="106"/>
    </row>
    <row r="807" spans="1:23">
      <c r="A807" s="77"/>
      <c r="B807" s="77"/>
      <c r="C807" s="77"/>
      <c r="D807" s="106"/>
      <c r="E807" s="106"/>
      <c r="F807" s="77"/>
      <c r="G807" s="77"/>
      <c r="H807" s="77"/>
      <c r="I807" s="77"/>
      <c r="J807" s="429"/>
      <c r="K807" s="106"/>
      <c r="L807" s="106"/>
      <c r="M807" s="106"/>
      <c r="N807" s="106"/>
      <c r="O807" s="106"/>
      <c r="P807" s="106"/>
      <c r="Q807" s="106"/>
      <c r="R807" s="106"/>
      <c r="S807" s="106"/>
      <c r="T807" s="106"/>
      <c r="U807" s="106"/>
      <c r="V807" s="106"/>
      <c r="W807" s="106"/>
    </row>
    <row r="808" spans="1:23">
      <c r="A808" s="77"/>
      <c r="B808" s="77"/>
      <c r="C808" s="77"/>
      <c r="D808" s="106"/>
      <c r="E808" s="106"/>
      <c r="F808" s="77"/>
      <c r="G808" s="77"/>
      <c r="H808" s="77"/>
      <c r="I808" s="77"/>
      <c r="J808" s="429"/>
      <c r="K808" s="106"/>
      <c r="L808" s="106"/>
      <c r="M808" s="106"/>
      <c r="N808" s="106"/>
      <c r="O808" s="106"/>
      <c r="P808" s="106"/>
      <c r="Q808" s="106"/>
      <c r="R808" s="106"/>
      <c r="S808" s="106"/>
      <c r="T808" s="106"/>
      <c r="U808" s="106"/>
      <c r="V808" s="106"/>
      <c r="W808" s="106"/>
    </row>
    <row r="809" spans="1:23">
      <c r="A809" s="77"/>
      <c r="B809" s="77"/>
      <c r="C809" s="77"/>
      <c r="D809" s="106"/>
      <c r="E809" s="106"/>
      <c r="F809" s="77"/>
      <c r="G809" s="77"/>
      <c r="H809" s="77"/>
      <c r="I809" s="77"/>
      <c r="J809" s="429"/>
      <c r="K809" s="106"/>
      <c r="L809" s="106"/>
      <c r="M809" s="106"/>
      <c r="N809" s="106"/>
      <c r="O809" s="106"/>
      <c r="P809" s="106"/>
      <c r="Q809" s="106"/>
      <c r="R809" s="106"/>
      <c r="S809" s="106"/>
      <c r="T809" s="106"/>
      <c r="U809" s="106"/>
      <c r="V809" s="106"/>
      <c r="W809" s="106"/>
    </row>
    <row r="810" spans="1:23">
      <c r="A810" s="77"/>
      <c r="B810" s="77"/>
      <c r="C810" s="77"/>
      <c r="D810" s="106"/>
      <c r="E810" s="106"/>
      <c r="F810" s="77"/>
      <c r="G810" s="77"/>
      <c r="H810" s="77"/>
      <c r="I810" s="77"/>
      <c r="J810" s="429"/>
      <c r="K810" s="106"/>
      <c r="L810" s="106"/>
      <c r="M810" s="106"/>
      <c r="N810" s="106"/>
      <c r="O810" s="106"/>
      <c r="P810" s="106"/>
      <c r="Q810" s="106"/>
      <c r="R810" s="106"/>
      <c r="S810" s="106"/>
      <c r="T810" s="106"/>
      <c r="U810" s="106"/>
      <c r="V810" s="106"/>
      <c r="W810" s="106"/>
    </row>
    <row r="811" spans="1:23">
      <c r="A811" s="77"/>
      <c r="B811" s="77"/>
      <c r="C811" s="77"/>
      <c r="D811" s="106"/>
      <c r="E811" s="106"/>
      <c r="F811" s="77"/>
      <c r="G811" s="77"/>
      <c r="H811" s="77"/>
      <c r="I811" s="77"/>
      <c r="J811" s="429"/>
      <c r="K811" s="106"/>
      <c r="L811" s="106"/>
      <c r="M811" s="106"/>
      <c r="N811" s="106"/>
      <c r="O811" s="106"/>
      <c r="P811" s="106"/>
      <c r="Q811" s="106"/>
      <c r="R811" s="106"/>
      <c r="S811" s="106"/>
      <c r="T811" s="106"/>
      <c r="U811" s="106"/>
      <c r="V811" s="106"/>
      <c r="W811" s="106"/>
    </row>
    <row r="812" spans="1:23">
      <c r="A812" s="77"/>
      <c r="B812" s="77"/>
      <c r="C812" s="77"/>
      <c r="D812" s="106"/>
      <c r="E812" s="106"/>
      <c r="F812" s="77"/>
      <c r="G812" s="77"/>
      <c r="H812" s="77"/>
      <c r="I812" s="77"/>
      <c r="J812" s="429"/>
      <c r="K812" s="106"/>
      <c r="L812" s="106"/>
      <c r="M812" s="106"/>
      <c r="N812" s="106"/>
      <c r="O812" s="106"/>
      <c r="P812" s="106"/>
      <c r="Q812" s="106"/>
      <c r="R812" s="106"/>
      <c r="S812" s="106"/>
      <c r="T812" s="106"/>
      <c r="U812" s="106"/>
      <c r="V812" s="106"/>
      <c r="W812" s="106"/>
    </row>
    <row r="813" spans="1:23">
      <c r="A813" s="77"/>
      <c r="B813" s="77"/>
      <c r="C813" s="77"/>
      <c r="D813" s="106"/>
      <c r="E813" s="106"/>
      <c r="F813" s="77"/>
      <c r="G813" s="77"/>
      <c r="H813" s="77"/>
      <c r="I813" s="77"/>
      <c r="J813" s="429"/>
      <c r="K813" s="106"/>
      <c r="L813" s="106"/>
      <c r="M813" s="106"/>
      <c r="N813" s="106"/>
      <c r="O813" s="106"/>
      <c r="P813" s="106"/>
      <c r="Q813" s="106"/>
      <c r="R813" s="106"/>
      <c r="S813" s="106"/>
      <c r="T813" s="106"/>
      <c r="U813" s="106"/>
      <c r="V813" s="106"/>
      <c r="W813" s="106"/>
    </row>
    <row r="814" spans="1:23">
      <c r="A814" s="77"/>
      <c r="B814" s="77"/>
      <c r="C814" s="77"/>
      <c r="D814" s="106"/>
      <c r="E814" s="106"/>
      <c r="F814" s="77"/>
      <c r="G814" s="77"/>
      <c r="H814" s="77"/>
      <c r="I814" s="77"/>
      <c r="J814" s="429"/>
      <c r="K814" s="106"/>
      <c r="L814" s="106"/>
      <c r="M814" s="106"/>
      <c r="N814" s="106"/>
      <c r="O814" s="106"/>
      <c r="P814" s="106"/>
      <c r="Q814" s="106"/>
      <c r="R814" s="106"/>
      <c r="S814" s="106"/>
      <c r="T814" s="106"/>
      <c r="U814" s="106"/>
      <c r="V814" s="106"/>
      <c r="W814" s="106"/>
    </row>
    <row r="815" spans="1:23">
      <c r="A815" s="77"/>
      <c r="B815" s="77"/>
      <c r="C815" s="77"/>
      <c r="D815" s="106"/>
      <c r="E815" s="106"/>
      <c r="F815" s="77"/>
      <c r="G815" s="77"/>
      <c r="H815" s="77"/>
      <c r="I815" s="77"/>
      <c r="J815" s="429"/>
      <c r="K815" s="106"/>
      <c r="L815" s="106"/>
      <c r="M815" s="106"/>
      <c r="N815" s="106"/>
      <c r="O815" s="106"/>
      <c r="P815" s="106"/>
      <c r="Q815" s="106"/>
      <c r="R815" s="106"/>
      <c r="S815" s="106"/>
      <c r="T815" s="106"/>
      <c r="U815" s="106"/>
      <c r="V815" s="106"/>
      <c r="W815" s="106"/>
    </row>
    <row r="816" spans="1:23">
      <c r="A816" s="77"/>
      <c r="B816" s="77"/>
      <c r="C816" s="77"/>
      <c r="D816" s="106"/>
      <c r="E816" s="106"/>
      <c r="F816" s="77"/>
      <c r="G816" s="77"/>
      <c r="H816" s="77"/>
      <c r="I816" s="77"/>
      <c r="J816" s="429"/>
      <c r="K816" s="106"/>
      <c r="L816" s="106"/>
      <c r="M816" s="106"/>
      <c r="N816" s="106"/>
      <c r="O816" s="106"/>
      <c r="P816" s="106"/>
      <c r="Q816" s="106"/>
      <c r="R816" s="106"/>
      <c r="S816" s="106"/>
      <c r="T816" s="106"/>
      <c r="U816" s="106"/>
      <c r="V816" s="106"/>
      <c r="W816" s="106"/>
    </row>
    <row r="817" spans="1:23">
      <c r="A817" s="77"/>
      <c r="B817" s="77"/>
      <c r="C817" s="77"/>
      <c r="D817" s="106"/>
      <c r="E817" s="106"/>
      <c r="F817" s="77"/>
      <c r="G817" s="77"/>
      <c r="H817" s="77"/>
      <c r="I817" s="77"/>
      <c r="J817" s="429"/>
      <c r="K817" s="106"/>
      <c r="L817" s="106"/>
      <c r="M817" s="106"/>
      <c r="N817" s="106"/>
      <c r="O817" s="106"/>
      <c r="P817" s="106"/>
      <c r="Q817" s="106"/>
      <c r="R817" s="106"/>
      <c r="S817" s="106"/>
      <c r="T817" s="106"/>
      <c r="U817" s="106"/>
      <c r="V817" s="106"/>
      <c r="W817" s="106"/>
    </row>
    <row r="818" spans="1:23">
      <c r="A818" s="77"/>
      <c r="B818" s="77"/>
      <c r="C818" s="77"/>
      <c r="D818" s="106"/>
      <c r="E818" s="106"/>
      <c r="F818" s="77"/>
      <c r="G818" s="77"/>
      <c r="H818" s="77"/>
      <c r="I818" s="77"/>
      <c r="J818" s="429"/>
      <c r="K818" s="106"/>
      <c r="L818" s="106"/>
      <c r="M818" s="106"/>
      <c r="N818" s="106"/>
      <c r="O818" s="106"/>
      <c r="P818" s="106"/>
      <c r="Q818" s="106"/>
      <c r="R818" s="106"/>
      <c r="S818" s="106"/>
      <c r="T818" s="106"/>
      <c r="U818" s="106"/>
      <c r="V818" s="106"/>
      <c r="W818" s="106"/>
    </row>
    <row r="819" spans="1:23">
      <c r="A819" s="77"/>
      <c r="B819" s="77"/>
      <c r="C819" s="77"/>
      <c r="D819" s="106"/>
      <c r="E819" s="106"/>
      <c r="F819" s="77"/>
      <c r="G819" s="77"/>
      <c r="H819" s="77"/>
      <c r="I819" s="77"/>
      <c r="J819" s="429"/>
      <c r="K819" s="106"/>
      <c r="L819" s="106"/>
      <c r="M819" s="106"/>
      <c r="N819" s="106"/>
      <c r="O819" s="106"/>
      <c r="P819" s="106"/>
      <c r="Q819" s="106"/>
      <c r="R819" s="106"/>
      <c r="S819" s="106"/>
      <c r="T819" s="106"/>
      <c r="U819" s="106"/>
      <c r="V819" s="106"/>
      <c r="W819" s="106"/>
    </row>
    <row r="820" spans="1:23">
      <c r="A820" s="77"/>
      <c r="B820" s="77"/>
      <c r="C820" s="77"/>
      <c r="D820" s="106"/>
      <c r="E820" s="106"/>
      <c r="F820" s="77"/>
      <c r="G820" s="77"/>
      <c r="H820" s="77"/>
      <c r="I820" s="77"/>
      <c r="J820" s="429"/>
      <c r="K820" s="106"/>
      <c r="L820" s="106"/>
      <c r="M820" s="106"/>
      <c r="N820" s="106"/>
      <c r="O820" s="106"/>
      <c r="P820" s="106"/>
      <c r="Q820" s="106"/>
      <c r="R820" s="106"/>
      <c r="S820" s="106"/>
      <c r="T820" s="106"/>
      <c r="U820" s="106"/>
      <c r="V820" s="106"/>
      <c r="W820" s="106"/>
    </row>
    <row r="821" spans="1:23">
      <c r="A821" s="77"/>
      <c r="B821" s="77"/>
      <c r="C821" s="77"/>
      <c r="D821" s="106"/>
      <c r="E821" s="106"/>
      <c r="F821" s="77"/>
      <c r="G821" s="77"/>
      <c r="H821" s="77"/>
      <c r="I821" s="77"/>
      <c r="J821" s="429"/>
      <c r="K821" s="106"/>
      <c r="L821" s="106"/>
      <c r="M821" s="106"/>
      <c r="N821" s="106"/>
      <c r="O821" s="106"/>
      <c r="P821" s="106"/>
      <c r="Q821" s="106"/>
      <c r="R821" s="106"/>
      <c r="S821" s="106"/>
      <c r="T821" s="106"/>
      <c r="U821" s="106"/>
      <c r="V821" s="106"/>
      <c r="W821" s="106"/>
    </row>
    <row r="822" spans="1:23">
      <c r="A822" s="77"/>
      <c r="B822" s="77"/>
      <c r="C822" s="77"/>
      <c r="D822" s="106"/>
      <c r="E822" s="106"/>
      <c r="F822" s="77"/>
      <c r="G822" s="77"/>
      <c r="H822" s="77"/>
      <c r="I822" s="77"/>
      <c r="J822" s="429"/>
      <c r="K822" s="106"/>
      <c r="L822" s="106"/>
      <c r="M822" s="106"/>
      <c r="N822" s="106"/>
      <c r="O822" s="106"/>
      <c r="P822" s="106"/>
      <c r="Q822" s="106"/>
      <c r="R822" s="106"/>
      <c r="S822" s="106"/>
      <c r="T822" s="106"/>
      <c r="U822" s="106"/>
      <c r="V822" s="106"/>
      <c r="W822" s="106"/>
    </row>
    <row r="823" spans="1:23">
      <c r="A823" s="77"/>
      <c r="B823" s="77"/>
      <c r="C823" s="77"/>
      <c r="D823" s="106"/>
      <c r="E823" s="106"/>
      <c r="F823" s="77"/>
      <c r="G823" s="77"/>
      <c r="H823" s="77"/>
      <c r="I823" s="77"/>
      <c r="J823" s="429"/>
      <c r="K823" s="106"/>
      <c r="L823" s="106"/>
      <c r="M823" s="106"/>
      <c r="N823" s="106"/>
      <c r="O823" s="106"/>
      <c r="P823" s="106"/>
      <c r="Q823" s="106"/>
      <c r="R823" s="106"/>
      <c r="S823" s="106"/>
      <c r="T823" s="106"/>
      <c r="U823" s="106"/>
      <c r="V823" s="106"/>
      <c r="W823" s="106"/>
    </row>
    <row r="824" spans="1:23">
      <c r="A824" s="77"/>
      <c r="B824" s="77"/>
      <c r="C824" s="77"/>
      <c r="D824" s="106"/>
      <c r="E824" s="106"/>
      <c r="F824" s="77"/>
      <c r="G824" s="77"/>
      <c r="H824" s="77"/>
      <c r="I824" s="77"/>
      <c r="J824" s="429"/>
      <c r="K824" s="106"/>
      <c r="L824" s="106"/>
      <c r="M824" s="106"/>
      <c r="N824" s="106"/>
      <c r="O824" s="106"/>
      <c r="P824" s="106"/>
      <c r="Q824" s="106"/>
      <c r="R824" s="106"/>
      <c r="S824" s="106"/>
      <c r="T824" s="106"/>
      <c r="U824" s="106"/>
      <c r="V824" s="106"/>
      <c r="W824" s="106"/>
    </row>
    <row r="825" spans="1:23">
      <c r="A825" s="77"/>
      <c r="B825" s="77"/>
      <c r="C825" s="77"/>
      <c r="D825" s="106"/>
      <c r="E825" s="106"/>
      <c r="F825" s="77"/>
      <c r="G825" s="77"/>
      <c r="H825" s="77"/>
      <c r="I825" s="77"/>
      <c r="J825" s="429"/>
      <c r="K825" s="106"/>
      <c r="L825" s="106"/>
      <c r="M825" s="106"/>
      <c r="N825" s="106"/>
      <c r="O825" s="106"/>
      <c r="P825" s="106"/>
      <c r="Q825" s="106"/>
      <c r="R825" s="106"/>
      <c r="S825" s="106"/>
      <c r="T825" s="106"/>
      <c r="U825" s="106"/>
      <c r="V825" s="106"/>
      <c r="W825" s="106"/>
    </row>
    <row r="826" spans="1:23">
      <c r="A826" s="77"/>
      <c r="B826" s="77"/>
      <c r="C826" s="77"/>
      <c r="D826" s="106"/>
      <c r="E826" s="106"/>
      <c r="F826" s="77"/>
      <c r="G826" s="77"/>
      <c r="H826" s="77"/>
      <c r="I826" s="77"/>
      <c r="J826" s="429"/>
      <c r="K826" s="106"/>
      <c r="L826" s="106"/>
      <c r="M826" s="106"/>
      <c r="N826" s="106"/>
      <c r="O826" s="106"/>
      <c r="P826" s="106"/>
      <c r="Q826" s="106"/>
      <c r="R826" s="106"/>
      <c r="S826" s="106"/>
      <c r="T826" s="106"/>
      <c r="U826" s="106"/>
      <c r="V826" s="106"/>
      <c r="W826" s="106"/>
    </row>
    <row r="827" spans="1:23">
      <c r="A827" s="77"/>
      <c r="B827" s="77"/>
      <c r="C827" s="77"/>
      <c r="D827" s="106"/>
      <c r="E827" s="106"/>
      <c r="F827" s="77"/>
      <c r="G827" s="77"/>
      <c r="H827" s="77"/>
      <c r="I827" s="77"/>
      <c r="J827" s="429"/>
      <c r="K827" s="106"/>
      <c r="L827" s="106"/>
      <c r="M827" s="106"/>
      <c r="N827" s="106"/>
      <c r="O827" s="106"/>
      <c r="P827" s="106"/>
      <c r="Q827" s="106"/>
      <c r="R827" s="106"/>
      <c r="S827" s="106"/>
      <c r="T827" s="106"/>
      <c r="U827" s="106"/>
      <c r="V827" s="106"/>
      <c r="W827" s="106"/>
    </row>
    <row r="828" spans="1:23">
      <c r="A828" s="77"/>
      <c r="B828" s="77"/>
      <c r="C828" s="77"/>
      <c r="D828" s="106"/>
      <c r="E828" s="106"/>
      <c r="F828" s="77"/>
      <c r="G828" s="77"/>
      <c r="H828" s="77"/>
      <c r="I828" s="77"/>
      <c r="J828" s="429"/>
      <c r="K828" s="106"/>
      <c r="L828" s="106"/>
      <c r="M828" s="106"/>
      <c r="N828" s="106"/>
      <c r="O828" s="106"/>
      <c r="P828" s="106"/>
      <c r="Q828" s="106"/>
      <c r="R828" s="106"/>
      <c r="S828" s="106"/>
      <c r="T828" s="106"/>
      <c r="U828" s="106"/>
      <c r="V828" s="106"/>
      <c r="W828" s="106"/>
    </row>
    <row r="829" spans="1:23">
      <c r="A829" s="77"/>
      <c r="B829" s="77"/>
      <c r="C829" s="77"/>
      <c r="D829" s="106"/>
      <c r="E829" s="106"/>
      <c r="F829" s="77"/>
      <c r="G829" s="77"/>
      <c r="H829" s="77"/>
      <c r="I829" s="77"/>
      <c r="J829" s="429"/>
      <c r="K829" s="106"/>
      <c r="L829" s="106"/>
      <c r="M829" s="106"/>
      <c r="N829" s="106"/>
      <c r="O829" s="106"/>
      <c r="P829" s="106"/>
      <c r="Q829" s="106"/>
      <c r="R829" s="106"/>
      <c r="S829" s="106"/>
      <c r="T829" s="106"/>
      <c r="U829" s="106"/>
      <c r="V829" s="106"/>
      <c r="W829" s="106"/>
    </row>
    <row r="830" spans="1:23">
      <c r="A830" s="77"/>
      <c r="B830" s="77"/>
      <c r="C830" s="77"/>
      <c r="D830" s="106"/>
      <c r="E830" s="106"/>
      <c r="F830" s="77"/>
      <c r="G830" s="77"/>
      <c r="H830" s="77"/>
      <c r="I830" s="77"/>
      <c r="J830" s="429"/>
      <c r="K830" s="106"/>
      <c r="L830" s="106"/>
      <c r="M830" s="106"/>
      <c r="N830" s="106"/>
      <c r="O830" s="106"/>
      <c r="P830" s="106"/>
      <c r="Q830" s="106"/>
      <c r="R830" s="106"/>
      <c r="S830" s="106"/>
      <c r="T830" s="106"/>
      <c r="U830" s="106"/>
      <c r="V830" s="106"/>
      <c r="W830" s="106"/>
    </row>
    <row r="831" spans="1:23">
      <c r="A831" s="77"/>
      <c r="B831" s="77"/>
      <c r="C831" s="77"/>
      <c r="D831" s="106"/>
      <c r="E831" s="106"/>
      <c r="F831" s="77"/>
      <c r="G831" s="77"/>
      <c r="H831" s="77"/>
      <c r="I831" s="77"/>
      <c r="J831" s="429"/>
      <c r="K831" s="106"/>
      <c r="L831" s="106"/>
      <c r="M831" s="106"/>
      <c r="N831" s="106"/>
      <c r="O831" s="106"/>
      <c r="P831" s="106"/>
      <c r="Q831" s="106"/>
      <c r="R831" s="106"/>
      <c r="S831" s="106"/>
      <c r="T831" s="106"/>
      <c r="U831" s="106"/>
      <c r="V831" s="106"/>
      <c r="W831" s="106"/>
    </row>
    <row r="832" spans="1:23">
      <c r="A832" s="77"/>
      <c r="B832" s="77"/>
      <c r="C832" s="77"/>
      <c r="D832" s="106"/>
      <c r="E832" s="106"/>
      <c r="F832" s="77"/>
      <c r="G832" s="77"/>
      <c r="H832" s="77"/>
      <c r="I832" s="77"/>
      <c r="J832" s="429"/>
      <c r="K832" s="106"/>
      <c r="L832" s="106"/>
      <c r="M832" s="106"/>
      <c r="N832" s="106"/>
      <c r="O832" s="106"/>
      <c r="P832" s="106"/>
      <c r="Q832" s="106"/>
      <c r="R832" s="106"/>
      <c r="S832" s="106"/>
      <c r="T832" s="106"/>
      <c r="U832" s="106"/>
      <c r="V832" s="106"/>
      <c r="W832" s="106"/>
    </row>
    <row r="833" spans="1:23">
      <c r="A833" s="77"/>
      <c r="B833" s="77"/>
      <c r="C833" s="77"/>
      <c r="D833" s="106"/>
      <c r="E833" s="106"/>
      <c r="F833" s="77"/>
      <c r="G833" s="77"/>
      <c r="H833" s="77"/>
      <c r="I833" s="77"/>
      <c r="J833" s="429"/>
      <c r="K833" s="106"/>
      <c r="L833" s="106"/>
      <c r="M833" s="106"/>
      <c r="N833" s="106"/>
      <c r="O833" s="106"/>
      <c r="P833" s="106"/>
      <c r="Q833" s="106"/>
      <c r="R833" s="106"/>
      <c r="S833" s="106"/>
      <c r="T833" s="106"/>
      <c r="U833" s="106"/>
      <c r="V833" s="106"/>
      <c r="W833" s="106"/>
    </row>
    <row r="834" spans="1:23">
      <c r="A834" s="77"/>
      <c r="B834" s="77"/>
      <c r="C834" s="77"/>
      <c r="D834" s="106"/>
      <c r="E834" s="106"/>
      <c r="F834" s="77"/>
      <c r="G834" s="77"/>
      <c r="H834" s="77"/>
      <c r="I834" s="77"/>
      <c r="J834" s="429"/>
      <c r="K834" s="106"/>
      <c r="L834" s="106"/>
      <c r="M834" s="106"/>
      <c r="N834" s="106"/>
      <c r="O834" s="106"/>
      <c r="P834" s="106"/>
      <c r="Q834" s="106"/>
      <c r="R834" s="106"/>
      <c r="S834" s="106"/>
      <c r="T834" s="106"/>
      <c r="U834" s="106"/>
      <c r="V834" s="106"/>
      <c r="W834" s="106"/>
    </row>
    <row r="835" spans="1:23">
      <c r="A835" s="77"/>
      <c r="B835" s="77"/>
      <c r="C835" s="77"/>
      <c r="D835" s="106"/>
      <c r="E835" s="106"/>
      <c r="F835" s="77"/>
      <c r="G835" s="77"/>
      <c r="H835" s="77"/>
      <c r="I835" s="77"/>
      <c r="J835" s="429"/>
      <c r="K835" s="106"/>
      <c r="L835" s="106"/>
      <c r="M835" s="106"/>
      <c r="N835" s="106"/>
      <c r="O835" s="106"/>
      <c r="P835" s="106"/>
      <c r="Q835" s="106"/>
      <c r="R835" s="106"/>
      <c r="S835" s="106"/>
      <c r="T835" s="106"/>
      <c r="U835" s="106"/>
      <c r="V835" s="106"/>
      <c r="W835" s="106"/>
    </row>
    <row r="836" spans="1:23">
      <c r="A836" s="77"/>
      <c r="B836" s="77"/>
      <c r="C836" s="77"/>
      <c r="D836" s="106"/>
      <c r="E836" s="106"/>
      <c r="F836" s="77"/>
      <c r="G836" s="77"/>
      <c r="H836" s="77"/>
      <c r="I836" s="77"/>
      <c r="J836" s="429"/>
      <c r="K836" s="106"/>
      <c r="L836" s="106"/>
      <c r="M836" s="106"/>
      <c r="N836" s="106"/>
      <c r="O836" s="106"/>
      <c r="P836" s="106"/>
      <c r="Q836" s="106"/>
      <c r="R836" s="106"/>
      <c r="S836" s="106"/>
      <c r="T836" s="106"/>
      <c r="U836" s="106"/>
      <c r="V836" s="106"/>
      <c r="W836" s="106"/>
    </row>
    <row r="837" spans="1:23">
      <c r="A837" s="77"/>
      <c r="B837" s="77"/>
      <c r="C837" s="77"/>
      <c r="D837" s="106"/>
      <c r="E837" s="106"/>
      <c r="F837" s="77"/>
      <c r="G837" s="77"/>
      <c r="H837" s="77"/>
      <c r="I837" s="77"/>
      <c r="J837" s="429"/>
      <c r="K837" s="106"/>
      <c r="L837" s="106"/>
      <c r="M837" s="106"/>
      <c r="N837" s="106"/>
      <c r="O837" s="106"/>
      <c r="P837" s="106"/>
      <c r="Q837" s="106"/>
      <c r="R837" s="106"/>
      <c r="S837" s="106"/>
      <c r="T837" s="106"/>
      <c r="U837" s="106"/>
      <c r="V837" s="106"/>
      <c r="W837" s="106"/>
    </row>
    <row r="838" spans="1:23">
      <c r="A838" s="77"/>
      <c r="B838" s="77"/>
      <c r="C838" s="77"/>
      <c r="D838" s="106"/>
      <c r="E838" s="106"/>
      <c r="F838" s="77"/>
      <c r="G838" s="77"/>
      <c r="H838" s="77"/>
      <c r="I838" s="77"/>
      <c r="J838" s="429"/>
      <c r="K838" s="106"/>
      <c r="L838" s="106"/>
      <c r="M838" s="106"/>
      <c r="N838" s="106"/>
      <c r="O838" s="106"/>
      <c r="P838" s="106"/>
      <c r="Q838" s="106"/>
      <c r="R838" s="106"/>
      <c r="S838" s="106"/>
      <c r="T838" s="106"/>
      <c r="U838" s="106"/>
      <c r="V838" s="106"/>
      <c r="W838" s="106"/>
    </row>
    <row r="839" spans="1:23">
      <c r="A839" s="77"/>
      <c r="B839" s="77"/>
      <c r="C839" s="77"/>
      <c r="D839" s="106"/>
      <c r="E839" s="106"/>
      <c r="F839" s="77"/>
      <c r="G839" s="77"/>
      <c r="H839" s="77"/>
      <c r="I839" s="77"/>
      <c r="J839" s="429"/>
      <c r="K839" s="106"/>
      <c r="L839" s="106"/>
      <c r="M839" s="106"/>
      <c r="N839" s="106"/>
      <c r="O839" s="106"/>
      <c r="P839" s="106"/>
      <c r="Q839" s="106"/>
      <c r="R839" s="106"/>
      <c r="S839" s="106"/>
      <c r="T839" s="106"/>
      <c r="U839" s="106"/>
      <c r="V839" s="106"/>
      <c r="W839" s="106"/>
    </row>
    <row r="840" spans="1:23">
      <c r="A840" s="77"/>
      <c r="B840" s="77"/>
      <c r="C840" s="77"/>
      <c r="D840" s="106"/>
      <c r="E840" s="106"/>
      <c r="F840" s="77"/>
      <c r="G840" s="77"/>
      <c r="H840" s="77"/>
      <c r="I840" s="77"/>
      <c r="J840" s="429"/>
      <c r="K840" s="106"/>
      <c r="L840" s="106"/>
      <c r="M840" s="106"/>
      <c r="N840" s="106"/>
      <c r="O840" s="106"/>
      <c r="P840" s="106"/>
      <c r="Q840" s="106"/>
      <c r="R840" s="106"/>
      <c r="S840" s="106"/>
      <c r="T840" s="106"/>
      <c r="U840" s="106"/>
      <c r="V840" s="106"/>
      <c r="W840" s="106"/>
    </row>
    <row r="841" spans="1:23">
      <c r="A841" s="77"/>
      <c r="B841" s="77"/>
      <c r="C841" s="77"/>
      <c r="D841" s="106"/>
      <c r="E841" s="106"/>
      <c r="F841" s="77"/>
      <c r="G841" s="77"/>
      <c r="H841" s="77"/>
      <c r="I841" s="77"/>
      <c r="J841" s="429"/>
      <c r="K841" s="106"/>
      <c r="L841" s="106"/>
      <c r="M841" s="106"/>
      <c r="N841" s="106"/>
      <c r="O841" s="106"/>
      <c r="P841" s="106"/>
      <c r="Q841" s="106"/>
      <c r="R841" s="106"/>
      <c r="S841" s="106"/>
      <c r="T841" s="106"/>
      <c r="U841" s="106"/>
      <c r="V841" s="106"/>
      <c r="W841" s="106"/>
    </row>
    <row r="842" spans="1:23">
      <c r="A842" s="77"/>
      <c r="B842" s="77"/>
      <c r="C842" s="77"/>
      <c r="D842" s="106"/>
      <c r="E842" s="106"/>
      <c r="F842" s="77"/>
      <c r="G842" s="77"/>
      <c r="H842" s="77"/>
      <c r="I842" s="77"/>
      <c r="J842" s="429"/>
      <c r="K842" s="106"/>
      <c r="L842" s="106"/>
      <c r="M842" s="106"/>
      <c r="N842" s="106"/>
      <c r="O842" s="106"/>
      <c r="P842" s="106"/>
      <c r="Q842" s="106"/>
      <c r="R842" s="106"/>
      <c r="S842" s="106"/>
      <c r="T842" s="106"/>
      <c r="U842" s="106"/>
      <c r="V842" s="106"/>
      <c r="W842" s="106"/>
    </row>
    <row r="843" spans="1:23">
      <c r="A843" s="77"/>
      <c r="B843" s="77"/>
      <c r="C843" s="77"/>
      <c r="D843" s="106"/>
      <c r="E843" s="106"/>
      <c r="F843" s="77"/>
      <c r="G843" s="77"/>
      <c r="H843" s="77"/>
      <c r="I843" s="77"/>
      <c r="J843" s="429"/>
      <c r="K843" s="106"/>
      <c r="L843" s="106"/>
      <c r="M843" s="106"/>
      <c r="N843" s="106"/>
      <c r="O843" s="106"/>
      <c r="P843" s="106"/>
      <c r="Q843" s="106"/>
      <c r="R843" s="106"/>
      <c r="S843" s="106"/>
      <c r="T843" s="106"/>
      <c r="U843" s="106"/>
      <c r="V843" s="106"/>
      <c r="W843" s="106"/>
    </row>
    <row r="844" spans="1:23">
      <c r="A844" s="77"/>
      <c r="B844" s="77"/>
      <c r="C844" s="77"/>
      <c r="D844" s="106"/>
      <c r="E844" s="106"/>
      <c r="F844" s="77"/>
      <c r="G844" s="77"/>
      <c r="H844" s="77"/>
      <c r="I844" s="77"/>
      <c r="J844" s="429"/>
      <c r="K844" s="106"/>
      <c r="L844" s="106"/>
      <c r="M844" s="106"/>
      <c r="N844" s="106"/>
      <c r="O844" s="106"/>
      <c r="P844" s="106"/>
      <c r="Q844" s="106"/>
      <c r="R844" s="106"/>
      <c r="S844" s="106"/>
      <c r="T844" s="106"/>
      <c r="U844" s="106"/>
      <c r="V844" s="106"/>
      <c r="W844" s="106"/>
    </row>
    <row r="845" spans="1:23">
      <c r="A845" s="77"/>
      <c r="B845" s="77"/>
      <c r="C845" s="77"/>
      <c r="D845" s="106"/>
      <c r="E845" s="106"/>
      <c r="F845" s="77"/>
      <c r="G845" s="77"/>
      <c r="H845" s="77"/>
      <c r="I845" s="77"/>
      <c r="J845" s="429"/>
      <c r="K845" s="106"/>
      <c r="L845" s="106"/>
      <c r="M845" s="106"/>
      <c r="N845" s="106"/>
      <c r="O845" s="106"/>
      <c r="P845" s="106"/>
      <c r="Q845" s="106"/>
      <c r="R845" s="106"/>
      <c r="S845" s="106"/>
      <c r="T845" s="106"/>
      <c r="U845" s="106"/>
      <c r="V845" s="106"/>
      <c r="W845" s="106"/>
    </row>
    <row r="846" spans="1:23">
      <c r="A846" s="77"/>
      <c r="B846" s="77"/>
      <c r="C846" s="77"/>
      <c r="D846" s="106"/>
      <c r="E846" s="106"/>
      <c r="F846" s="77"/>
      <c r="G846" s="77"/>
      <c r="H846" s="77"/>
      <c r="I846" s="77"/>
      <c r="J846" s="429"/>
      <c r="K846" s="106"/>
      <c r="L846" s="106"/>
      <c r="M846" s="106"/>
      <c r="N846" s="106"/>
      <c r="O846" s="106"/>
      <c r="P846" s="106"/>
      <c r="Q846" s="106"/>
      <c r="R846" s="106"/>
      <c r="S846" s="106"/>
      <c r="T846" s="106"/>
      <c r="U846" s="106"/>
      <c r="V846" s="106"/>
      <c r="W846" s="106"/>
    </row>
    <row r="847" spans="1:23">
      <c r="A847" s="77"/>
      <c r="B847" s="77"/>
      <c r="C847" s="77"/>
      <c r="D847" s="106"/>
      <c r="E847" s="106"/>
      <c r="F847" s="77"/>
      <c r="G847" s="77"/>
      <c r="H847" s="77"/>
      <c r="I847" s="77"/>
      <c r="J847" s="429"/>
      <c r="K847" s="106"/>
      <c r="L847" s="106"/>
      <c r="M847" s="106"/>
      <c r="N847" s="106"/>
      <c r="O847" s="106"/>
      <c r="P847" s="106"/>
      <c r="Q847" s="106"/>
      <c r="R847" s="106"/>
      <c r="S847" s="106"/>
      <c r="T847" s="106"/>
      <c r="U847" s="106"/>
      <c r="V847" s="106"/>
      <c r="W847" s="106"/>
    </row>
    <row r="848" spans="1:23">
      <c r="A848" s="77"/>
      <c r="B848" s="77"/>
      <c r="C848" s="77"/>
      <c r="D848" s="106"/>
      <c r="E848" s="106"/>
      <c r="F848" s="77"/>
      <c r="G848" s="77"/>
      <c r="H848" s="77"/>
      <c r="I848" s="77"/>
      <c r="J848" s="429"/>
      <c r="K848" s="106"/>
      <c r="L848" s="106"/>
      <c r="M848" s="106"/>
      <c r="N848" s="106"/>
      <c r="O848" s="106"/>
      <c r="P848" s="106"/>
      <c r="Q848" s="106"/>
      <c r="R848" s="106"/>
      <c r="S848" s="106"/>
      <c r="T848" s="106"/>
      <c r="U848" s="106"/>
      <c r="V848" s="106"/>
      <c r="W848" s="106"/>
    </row>
    <row r="849" spans="1:23">
      <c r="A849" s="77"/>
      <c r="B849" s="77"/>
      <c r="C849" s="77"/>
      <c r="D849" s="106"/>
      <c r="E849" s="106"/>
      <c r="F849" s="77"/>
      <c r="G849" s="77"/>
      <c r="H849" s="77"/>
      <c r="I849" s="77"/>
      <c r="J849" s="429"/>
      <c r="K849" s="106"/>
      <c r="L849" s="106"/>
      <c r="M849" s="106"/>
      <c r="N849" s="106"/>
      <c r="O849" s="106"/>
      <c r="P849" s="106"/>
      <c r="Q849" s="106"/>
      <c r="R849" s="106"/>
      <c r="S849" s="106"/>
      <c r="T849" s="106"/>
      <c r="U849" s="106"/>
      <c r="V849" s="106"/>
      <c r="W849" s="106"/>
    </row>
    <row r="850" spans="1:23">
      <c r="A850" s="77"/>
      <c r="B850" s="77"/>
      <c r="C850" s="77"/>
      <c r="D850" s="106"/>
      <c r="E850" s="106"/>
      <c r="F850" s="77"/>
      <c r="G850" s="77"/>
      <c r="H850" s="77"/>
      <c r="I850" s="77"/>
      <c r="J850" s="429"/>
      <c r="K850" s="106"/>
      <c r="L850" s="106"/>
      <c r="M850" s="106"/>
      <c r="N850" s="106"/>
      <c r="O850" s="106"/>
      <c r="P850" s="106"/>
      <c r="Q850" s="106"/>
      <c r="R850" s="106"/>
      <c r="S850" s="106"/>
      <c r="T850" s="106"/>
      <c r="U850" s="106"/>
      <c r="V850" s="106"/>
      <c r="W850" s="106"/>
    </row>
    <row r="851" spans="1:23">
      <c r="A851" s="77"/>
      <c r="B851" s="77"/>
      <c r="C851" s="77"/>
      <c r="D851" s="106"/>
      <c r="E851" s="106"/>
      <c r="F851" s="77"/>
      <c r="G851" s="77"/>
      <c r="H851" s="77"/>
      <c r="I851" s="77"/>
      <c r="J851" s="429"/>
      <c r="K851" s="106"/>
      <c r="L851" s="106"/>
      <c r="M851" s="106"/>
      <c r="N851" s="106"/>
      <c r="O851" s="106"/>
      <c r="P851" s="106"/>
      <c r="Q851" s="106"/>
      <c r="R851" s="106"/>
      <c r="S851" s="106"/>
      <c r="T851" s="106"/>
      <c r="U851" s="106"/>
      <c r="V851" s="106"/>
      <c r="W851" s="106"/>
    </row>
    <row r="852" spans="1:23">
      <c r="A852" s="77"/>
      <c r="B852" s="77"/>
      <c r="C852" s="77"/>
      <c r="D852" s="106"/>
      <c r="E852" s="106"/>
      <c r="F852" s="77"/>
      <c r="G852" s="77"/>
      <c r="H852" s="77"/>
      <c r="I852" s="77"/>
      <c r="J852" s="429"/>
      <c r="K852" s="106"/>
      <c r="L852" s="106"/>
      <c r="M852" s="106"/>
      <c r="N852" s="106"/>
      <c r="O852" s="106"/>
      <c r="P852" s="106"/>
      <c r="Q852" s="106"/>
      <c r="R852" s="106"/>
      <c r="S852" s="106"/>
      <c r="T852" s="106"/>
      <c r="U852" s="106"/>
      <c r="V852" s="106"/>
      <c r="W852" s="106"/>
    </row>
    <row r="853" spans="1:23">
      <c r="A853" s="77"/>
      <c r="B853" s="77"/>
      <c r="C853" s="77"/>
      <c r="D853" s="106"/>
      <c r="E853" s="106"/>
      <c r="F853" s="77"/>
      <c r="G853" s="77"/>
      <c r="H853" s="77"/>
      <c r="I853" s="77"/>
      <c r="J853" s="429"/>
      <c r="K853" s="106"/>
      <c r="L853" s="106"/>
      <c r="M853" s="106"/>
      <c r="N853" s="106"/>
      <c r="O853" s="106"/>
      <c r="P853" s="106"/>
      <c r="Q853" s="106"/>
      <c r="R853" s="106"/>
      <c r="S853" s="106"/>
      <c r="T853" s="106"/>
      <c r="U853" s="106"/>
      <c r="V853" s="106"/>
      <c r="W853" s="106"/>
    </row>
    <row r="854" spans="1:23">
      <c r="A854" s="77"/>
      <c r="B854" s="77"/>
      <c r="C854" s="77"/>
      <c r="D854" s="106"/>
      <c r="E854" s="106"/>
      <c r="F854" s="77"/>
      <c r="G854" s="77"/>
      <c r="H854" s="77"/>
      <c r="I854" s="77"/>
      <c r="J854" s="429"/>
      <c r="K854" s="106"/>
      <c r="L854" s="106"/>
      <c r="M854" s="106"/>
      <c r="N854" s="106"/>
      <c r="O854" s="106"/>
      <c r="P854" s="106"/>
      <c r="Q854" s="106"/>
      <c r="R854" s="106"/>
      <c r="S854" s="106"/>
      <c r="T854" s="106"/>
      <c r="U854" s="106"/>
      <c r="V854" s="106"/>
      <c r="W854" s="106"/>
    </row>
    <row r="855" spans="1:23">
      <c r="A855" s="77"/>
      <c r="B855" s="77"/>
      <c r="C855" s="77"/>
      <c r="D855" s="106"/>
      <c r="E855" s="106"/>
      <c r="F855" s="77"/>
      <c r="G855" s="77"/>
      <c r="H855" s="77"/>
      <c r="I855" s="77"/>
      <c r="J855" s="429"/>
      <c r="K855" s="106"/>
      <c r="L855" s="106"/>
      <c r="M855" s="106"/>
      <c r="N855" s="106"/>
      <c r="O855" s="106"/>
      <c r="P855" s="106"/>
      <c r="Q855" s="106"/>
      <c r="R855" s="106"/>
      <c r="S855" s="106"/>
      <c r="T855" s="106"/>
      <c r="U855" s="106"/>
      <c r="V855" s="106"/>
      <c r="W855" s="106"/>
    </row>
    <row r="856" spans="1:23">
      <c r="A856" s="77"/>
      <c r="B856" s="77"/>
      <c r="C856" s="77"/>
      <c r="D856" s="106"/>
      <c r="E856" s="106"/>
      <c r="F856" s="77"/>
      <c r="G856" s="77"/>
      <c r="H856" s="77"/>
      <c r="I856" s="77"/>
      <c r="J856" s="429"/>
      <c r="K856" s="106"/>
      <c r="L856" s="106"/>
      <c r="M856" s="106"/>
      <c r="N856" s="106"/>
      <c r="O856" s="106"/>
      <c r="P856" s="106"/>
      <c r="Q856" s="106"/>
      <c r="R856" s="106"/>
      <c r="S856" s="106"/>
      <c r="T856" s="106"/>
      <c r="U856" s="106"/>
      <c r="V856" s="106"/>
      <c r="W856" s="106"/>
    </row>
    <row r="857" spans="1:23">
      <c r="A857" s="77"/>
      <c r="B857" s="77"/>
      <c r="C857" s="77"/>
      <c r="D857" s="106"/>
      <c r="E857" s="106"/>
      <c r="F857" s="77"/>
      <c r="G857" s="77"/>
      <c r="H857" s="77"/>
      <c r="I857" s="77"/>
      <c r="J857" s="429"/>
      <c r="K857" s="106"/>
      <c r="L857" s="106"/>
      <c r="M857" s="106"/>
      <c r="N857" s="106"/>
      <c r="O857" s="106"/>
      <c r="P857" s="106"/>
      <c r="Q857" s="106"/>
      <c r="R857" s="106"/>
      <c r="S857" s="106"/>
      <c r="T857" s="106"/>
      <c r="U857" s="106"/>
      <c r="V857" s="106"/>
      <c r="W857" s="106"/>
    </row>
    <row r="858" spans="1:23">
      <c r="A858" s="77"/>
      <c r="B858" s="77"/>
      <c r="C858" s="77"/>
      <c r="D858" s="106"/>
      <c r="E858" s="106"/>
      <c r="F858" s="77"/>
      <c r="G858" s="77"/>
      <c r="H858" s="77"/>
      <c r="I858" s="77"/>
      <c r="J858" s="429"/>
      <c r="K858" s="106"/>
      <c r="L858" s="106"/>
      <c r="M858" s="106"/>
      <c r="N858" s="106"/>
      <c r="O858" s="106"/>
      <c r="P858" s="106"/>
      <c r="Q858" s="106"/>
      <c r="R858" s="106"/>
      <c r="S858" s="106"/>
      <c r="T858" s="106"/>
      <c r="U858" s="106"/>
      <c r="V858" s="106"/>
      <c r="W858" s="106"/>
    </row>
    <row r="859" spans="1:23">
      <c r="A859" s="77"/>
      <c r="B859" s="77"/>
      <c r="C859" s="77"/>
      <c r="D859" s="106"/>
      <c r="E859" s="106"/>
      <c r="F859" s="77"/>
      <c r="G859" s="77"/>
      <c r="H859" s="77"/>
      <c r="I859" s="77"/>
      <c r="J859" s="429"/>
      <c r="K859" s="106"/>
      <c r="L859" s="106"/>
      <c r="M859" s="106"/>
      <c r="N859" s="106"/>
      <c r="O859" s="106"/>
      <c r="P859" s="106"/>
      <c r="Q859" s="106"/>
      <c r="R859" s="106"/>
      <c r="S859" s="106"/>
      <c r="T859" s="106"/>
      <c r="U859" s="106"/>
      <c r="V859" s="106"/>
      <c r="W859" s="106"/>
    </row>
    <row r="860" spans="1:23">
      <c r="A860" s="77"/>
      <c r="B860" s="77"/>
      <c r="C860" s="77"/>
      <c r="D860" s="106"/>
      <c r="E860" s="106"/>
      <c r="F860" s="77"/>
      <c r="G860" s="77"/>
      <c r="H860" s="77"/>
      <c r="I860" s="77"/>
      <c r="J860" s="429"/>
      <c r="K860" s="106"/>
      <c r="L860" s="106"/>
      <c r="M860" s="106"/>
      <c r="N860" s="106"/>
      <c r="O860" s="106"/>
      <c r="P860" s="106"/>
      <c r="Q860" s="106"/>
      <c r="R860" s="106"/>
      <c r="S860" s="106"/>
      <c r="T860" s="106"/>
      <c r="U860" s="106"/>
      <c r="V860" s="106"/>
      <c r="W860" s="106"/>
    </row>
    <row r="861" spans="1:23">
      <c r="A861" s="77"/>
      <c r="B861" s="77"/>
      <c r="C861" s="77"/>
      <c r="D861" s="106"/>
      <c r="E861" s="106"/>
      <c r="F861" s="77"/>
      <c r="G861" s="77"/>
      <c r="H861" s="77"/>
      <c r="I861" s="77"/>
      <c r="J861" s="429"/>
      <c r="K861" s="106"/>
      <c r="L861" s="106"/>
      <c r="M861" s="106"/>
      <c r="N861" s="106"/>
      <c r="O861" s="106"/>
      <c r="P861" s="106"/>
      <c r="Q861" s="106"/>
      <c r="R861" s="106"/>
      <c r="S861" s="106"/>
      <c r="T861" s="106"/>
      <c r="U861" s="106"/>
      <c r="V861" s="106"/>
      <c r="W861" s="106"/>
    </row>
    <row r="862" spans="1:23">
      <c r="A862" s="77"/>
      <c r="B862" s="77"/>
      <c r="C862" s="77"/>
      <c r="D862" s="106"/>
      <c r="E862" s="106"/>
      <c r="F862" s="77"/>
      <c r="G862" s="77"/>
      <c r="H862" s="77"/>
      <c r="I862" s="77"/>
      <c r="J862" s="429"/>
      <c r="K862" s="106"/>
      <c r="L862" s="106"/>
      <c r="M862" s="106"/>
      <c r="N862" s="106"/>
      <c r="O862" s="106"/>
      <c r="P862" s="106"/>
      <c r="Q862" s="106"/>
      <c r="R862" s="106"/>
      <c r="S862" s="106"/>
      <c r="T862" s="106"/>
      <c r="U862" s="106"/>
      <c r="V862" s="106"/>
      <c r="W862" s="106"/>
    </row>
    <row r="863" spans="1:23">
      <c r="A863" s="77"/>
      <c r="B863" s="77"/>
      <c r="C863" s="77"/>
      <c r="D863" s="106"/>
      <c r="E863" s="106"/>
      <c r="F863" s="77"/>
      <c r="G863" s="77"/>
      <c r="H863" s="77"/>
      <c r="I863" s="77"/>
      <c r="J863" s="429"/>
      <c r="K863" s="106"/>
      <c r="L863" s="106"/>
      <c r="M863" s="106"/>
      <c r="N863" s="106"/>
      <c r="O863" s="106"/>
      <c r="P863" s="106"/>
      <c r="Q863" s="106"/>
      <c r="R863" s="106"/>
      <c r="S863" s="106"/>
      <c r="T863" s="106"/>
      <c r="U863" s="106"/>
      <c r="V863" s="106"/>
      <c r="W863" s="106"/>
    </row>
    <row r="864" spans="1:23">
      <c r="A864" s="77"/>
      <c r="B864" s="77"/>
      <c r="C864" s="77"/>
      <c r="D864" s="106"/>
      <c r="E864" s="106"/>
      <c r="F864" s="77"/>
      <c r="G864" s="77"/>
      <c r="H864" s="77"/>
      <c r="I864" s="77"/>
      <c r="J864" s="429"/>
      <c r="K864" s="106"/>
      <c r="L864" s="106"/>
      <c r="M864" s="106"/>
      <c r="N864" s="106"/>
      <c r="O864" s="106"/>
      <c r="P864" s="106"/>
      <c r="Q864" s="106"/>
      <c r="R864" s="106"/>
      <c r="S864" s="106"/>
      <c r="T864" s="106"/>
      <c r="U864" s="106"/>
      <c r="V864" s="106"/>
      <c r="W864" s="106"/>
    </row>
    <row r="865" spans="1:23">
      <c r="A865" s="77"/>
      <c r="B865" s="77"/>
      <c r="C865" s="77"/>
      <c r="D865" s="106"/>
      <c r="E865" s="106"/>
      <c r="F865" s="77"/>
      <c r="G865" s="77"/>
      <c r="H865" s="77"/>
      <c r="I865" s="77"/>
      <c r="J865" s="429"/>
      <c r="K865" s="106"/>
      <c r="L865" s="106"/>
      <c r="M865" s="106"/>
      <c r="N865" s="106"/>
      <c r="O865" s="106"/>
      <c r="P865" s="106"/>
      <c r="Q865" s="106"/>
      <c r="R865" s="106"/>
      <c r="S865" s="106"/>
      <c r="T865" s="106"/>
      <c r="U865" s="106"/>
      <c r="V865" s="106"/>
      <c r="W865" s="106"/>
    </row>
    <row r="866" spans="1:23">
      <c r="A866" s="77"/>
      <c r="B866" s="77"/>
      <c r="C866" s="77"/>
      <c r="D866" s="106"/>
      <c r="E866" s="106"/>
      <c r="F866" s="77"/>
      <c r="G866" s="77"/>
      <c r="H866" s="77"/>
      <c r="I866" s="77"/>
      <c r="J866" s="429"/>
      <c r="K866" s="106"/>
      <c r="L866" s="106"/>
      <c r="M866" s="106"/>
      <c r="N866" s="106"/>
      <c r="O866" s="106"/>
      <c r="P866" s="106"/>
      <c r="Q866" s="106"/>
      <c r="R866" s="106"/>
      <c r="S866" s="106"/>
      <c r="T866" s="106"/>
      <c r="U866" s="106"/>
      <c r="V866" s="106"/>
      <c r="W866" s="106"/>
    </row>
    <row r="867" spans="1:23">
      <c r="A867" s="77"/>
      <c r="B867" s="77"/>
      <c r="C867" s="77"/>
      <c r="D867" s="106"/>
      <c r="E867" s="106"/>
      <c r="F867" s="77"/>
      <c r="G867" s="77"/>
      <c r="H867" s="77"/>
      <c r="I867" s="77"/>
      <c r="J867" s="429"/>
      <c r="K867" s="106"/>
      <c r="L867" s="106"/>
      <c r="M867" s="106"/>
      <c r="N867" s="106"/>
      <c r="O867" s="106"/>
      <c r="P867" s="106"/>
      <c r="Q867" s="106"/>
      <c r="R867" s="106"/>
      <c r="S867" s="106"/>
      <c r="T867" s="106"/>
      <c r="U867" s="106"/>
      <c r="V867" s="106"/>
      <c r="W867" s="106"/>
    </row>
    <row r="868" spans="1:23">
      <c r="A868" s="77"/>
      <c r="B868" s="77"/>
      <c r="C868" s="77"/>
      <c r="D868" s="106"/>
      <c r="E868" s="106"/>
      <c r="F868" s="77"/>
      <c r="G868" s="77"/>
      <c r="H868" s="77"/>
      <c r="I868" s="77"/>
      <c r="J868" s="429"/>
      <c r="K868" s="106"/>
      <c r="L868" s="106"/>
      <c r="M868" s="106"/>
      <c r="N868" s="106"/>
      <c r="O868" s="106"/>
      <c r="P868" s="106"/>
      <c r="Q868" s="106"/>
      <c r="R868" s="106"/>
      <c r="S868" s="106"/>
      <c r="T868" s="106"/>
      <c r="U868" s="106"/>
      <c r="V868" s="106"/>
      <c r="W868" s="106"/>
    </row>
    <row r="869" spans="1:23">
      <c r="A869" s="77"/>
      <c r="B869" s="77"/>
      <c r="C869" s="77"/>
      <c r="D869" s="106"/>
      <c r="E869" s="106"/>
      <c r="F869" s="77"/>
      <c r="G869" s="77"/>
      <c r="H869" s="77"/>
      <c r="I869" s="77"/>
      <c r="J869" s="429"/>
      <c r="K869" s="106"/>
      <c r="L869" s="106"/>
      <c r="M869" s="106"/>
      <c r="N869" s="106"/>
      <c r="O869" s="106"/>
      <c r="P869" s="106"/>
      <c r="Q869" s="106"/>
      <c r="R869" s="106"/>
      <c r="S869" s="106"/>
      <c r="T869" s="106"/>
      <c r="U869" s="106"/>
      <c r="V869" s="106"/>
      <c r="W869" s="106"/>
    </row>
    <row r="870" spans="1:23">
      <c r="A870" s="77"/>
      <c r="B870" s="77"/>
      <c r="C870" s="77"/>
      <c r="D870" s="106"/>
      <c r="E870" s="106"/>
      <c r="F870" s="77"/>
      <c r="G870" s="77"/>
      <c r="H870" s="77"/>
      <c r="I870" s="77"/>
      <c r="J870" s="429"/>
      <c r="K870" s="106"/>
      <c r="L870" s="106"/>
      <c r="M870" s="106"/>
      <c r="N870" s="106"/>
      <c r="O870" s="106"/>
      <c r="P870" s="106"/>
      <c r="Q870" s="106"/>
      <c r="R870" s="106"/>
      <c r="S870" s="106"/>
      <c r="T870" s="106"/>
      <c r="U870" s="106"/>
      <c r="V870" s="106"/>
      <c r="W870" s="106"/>
    </row>
    <row r="871" spans="1:23">
      <c r="A871" s="77"/>
      <c r="B871" s="77"/>
      <c r="C871" s="77"/>
      <c r="D871" s="106"/>
      <c r="E871" s="106"/>
      <c r="F871" s="77"/>
      <c r="G871" s="77"/>
      <c r="H871" s="77"/>
      <c r="I871" s="77"/>
      <c r="J871" s="429"/>
      <c r="K871" s="106"/>
      <c r="L871" s="106"/>
      <c r="M871" s="106"/>
      <c r="N871" s="106"/>
      <c r="O871" s="106"/>
      <c r="P871" s="106"/>
      <c r="Q871" s="106"/>
      <c r="R871" s="106"/>
      <c r="S871" s="106"/>
      <c r="T871" s="106"/>
      <c r="U871" s="106"/>
      <c r="V871" s="106"/>
      <c r="W871" s="106"/>
    </row>
    <row r="872" spans="1:23">
      <c r="A872" s="77"/>
      <c r="B872" s="77"/>
      <c r="C872" s="77"/>
      <c r="D872" s="106"/>
      <c r="E872" s="106"/>
      <c r="F872" s="77"/>
      <c r="G872" s="77"/>
      <c r="H872" s="77"/>
      <c r="I872" s="77"/>
      <c r="J872" s="429"/>
      <c r="K872" s="106"/>
      <c r="L872" s="106"/>
      <c r="M872" s="106"/>
      <c r="N872" s="106"/>
      <c r="O872" s="106"/>
      <c r="P872" s="106"/>
      <c r="Q872" s="106"/>
      <c r="R872" s="106"/>
      <c r="S872" s="106"/>
      <c r="T872" s="106"/>
      <c r="U872" s="106"/>
      <c r="V872" s="106"/>
      <c r="W872" s="106"/>
    </row>
    <row r="873" spans="1:23">
      <c r="A873" s="77"/>
      <c r="B873" s="77"/>
      <c r="C873" s="77"/>
      <c r="D873" s="106"/>
      <c r="E873" s="106"/>
      <c r="F873" s="77"/>
      <c r="G873" s="77"/>
      <c r="H873" s="77"/>
      <c r="I873" s="77"/>
      <c r="J873" s="429"/>
      <c r="K873" s="106"/>
      <c r="L873" s="106"/>
      <c r="M873" s="106"/>
      <c r="N873" s="106"/>
      <c r="O873" s="106"/>
      <c r="P873" s="106"/>
      <c r="Q873" s="106"/>
      <c r="R873" s="106"/>
      <c r="S873" s="106"/>
      <c r="T873" s="106"/>
      <c r="U873" s="106"/>
      <c r="V873" s="106"/>
      <c r="W873" s="106"/>
    </row>
    <row r="874" spans="1:23">
      <c r="A874" s="77"/>
      <c r="B874" s="77"/>
      <c r="C874" s="77"/>
      <c r="D874" s="106"/>
      <c r="E874" s="106"/>
      <c r="F874" s="77"/>
      <c r="G874" s="77"/>
      <c r="H874" s="77"/>
      <c r="I874" s="77"/>
      <c r="J874" s="429"/>
      <c r="K874" s="106"/>
      <c r="L874" s="106"/>
      <c r="M874" s="106"/>
      <c r="N874" s="106"/>
      <c r="O874" s="106"/>
      <c r="P874" s="106"/>
      <c r="Q874" s="106"/>
      <c r="R874" s="106"/>
      <c r="S874" s="106"/>
      <c r="T874" s="106"/>
      <c r="U874" s="106"/>
      <c r="V874" s="106"/>
      <c r="W874" s="106"/>
    </row>
    <row r="875" spans="1:23">
      <c r="A875" s="77"/>
      <c r="B875" s="77"/>
      <c r="C875" s="77"/>
      <c r="D875" s="106"/>
      <c r="E875" s="106"/>
      <c r="F875" s="77"/>
      <c r="G875" s="77"/>
      <c r="H875" s="77"/>
      <c r="I875" s="77"/>
      <c r="J875" s="429"/>
      <c r="K875" s="106"/>
      <c r="L875" s="106"/>
      <c r="M875" s="106"/>
      <c r="N875" s="106"/>
      <c r="O875" s="106"/>
      <c r="P875" s="106"/>
      <c r="Q875" s="106"/>
      <c r="R875" s="106"/>
      <c r="S875" s="106"/>
      <c r="T875" s="106"/>
      <c r="U875" s="106"/>
      <c r="V875" s="106"/>
      <c r="W875" s="106"/>
    </row>
    <row r="876" spans="1:23">
      <c r="A876" s="77"/>
      <c r="B876" s="77"/>
      <c r="C876" s="77"/>
      <c r="D876" s="106"/>
      <c r="E876" s="106"/>
      <c r="F876" s="77"/>
      <c r="G876" s="77"/>
      <c r="H876" s="77"/>
      <c r="I876" s="77"/>
      <c r="J876" s="429"/>
      <c r="K876" s="106"/>
      <c r="L876" s="106"/>
      <c r="M876" s="106"/>
      <c r="N876" s="106"/>
      <c r="O876" s="106"/>
      <c r="P876" s="106"/>
      <c r="Q876" s="106"/>
      <c r="R876" s="106"/>
      <c r="S876" s="106"/>
      <c r="T876" s="106"/>
      <c r="U876" s="106"/>
      <c r="V876" s="106"/>
      <c r="W876" s="106"/>
    </row>
    <row r="877" spans="1:23">
      <c r="A877" s="77"/>
      <c r="B877" s="77"/>
      <c r="C877" s="77"/>
      <c r="D877" s="106"/>
      <c r="E877" s="106"/>
      <c r="F877" s="77"/>
      <c r="G877" s="77"/>
      <c r="H877" s="77"/>
      <c r="I877" s="77"/>
      <c r="J877" s="429"/>
      <c r="K877" s="106"/>
      <c r="L877" s="106"/>
      <c r="M877" s="106"/>
      <c r="N877" s="106"/>
      <c r="O877" s="106"/>
      <c r="P877" s="106"/>
      <c r="Q877" s="106"/>
      <c r="R877" s="106"/>
      <c r="S877" s="106"/>
      <c r="T877" s="106"/>
      <c r="U877" s="106"/>
      <c r="V877" s="106"/>
      <c r="W877" s="106"/>
    </row>
    <row r="878" spans="1:23">
      <c r="A878" s="77"/>
      <c r="B878" s="77"/>
      <c r="C878" s="77"/>
      <c r="D878" s="106"/>
      <c r="E878" s="106"/>
      <c r="F878" s="77"/>
      <c r="G878" s="77"/>
      <c r="H878" s="77"/>
      <c r="I878" s="77"/>
      <c r="J878" s="429"/>
      <c r="K878" s="106"/>
      <c r="L878" s="106"/>
      <c r="M878" s="106"/>
      <c r="N878" s="106"/>
      <c r="O878" s="106"/>
      <c r="P878" s="106"/>
      <c r="Q878" s="106"/>
      <c r="R878" s="106"/>
      <c r="S878" s="106"/>
      <c r="T878" s="106"/>
      <c r="U878" s="106"/>
      <c r="V878" s="106"/>
      <c r="W878" s="106"/>
    </row>
    <row r="879" spans="1:23">
      <c r="A879" s="77"/>
      <c r="B879" s="77"/>
      <c r="C879" s="77"/>
      <c r="D879" s="106"/>
      <c r="E879" s="106"/>
      <c r="F879" s="77"/>
      <c r="G879" s="77"/>
      <c r="H879" s="77"/>
      <c r="I879" s="77"/>
      <c r="J879" s="429"/>
      <c r="K879" s="106"/>
      <c r="L879" s="106"/>
      <c r="M879" s="106"/>
      <c r="N879" s="106"/>
      <c r="O879" s="106"/>
      <c r="P879" s="106"/>
      <c r="Q879" s="106"/>
      <c r="R879" s="106"/>
      <c r="S879" s="106"/>
      <c r="T879" s="106"/>
      <c r="U879" s="106"/>
      <c r="V879" s="106"/>
      <c r="W879" s="106"/>
    </row>
    <row r="880" spans="1:23">
      <c r="A880" s="77"/>
      <c r="B880" s="77"/>
      <c r="C880" s="77"/>
      <c r="D880" s="106"/>
      <c r="E880" s="106"/>
      <c r="F880" s="77"/>
      <c r="G880" s="77"/>
      <c r="H880" s="77"/>
      <c r="I880" s="77"/>
      <c r="J880" s="429"/>
      <c r="K880" s="106"/>
      <c r="L880" s="106"/>
      <c r="M880" s="106"/>
      <c r="N880" s="106"/>
      <c r="O880" s="106"/>
      <c r="P880" s="106"/>
      <c r="Q880" s="106"/>
      <c r="R880" s="106"/>
      <c r="S880" s="106"/>
      <c r="T880" s="106"/>
      <c r="U880" s="106"/>
      <c r="V880" s="106"/>
      <c r="W880" s="106"/>
    </row>
    <row r="881" spans="1:23">
      <c r="A881" s="77"/>
      <c r="B881" s="77"/>
      <c r="C881" s="77"/>
      <c r="D881" s="106"/>
      <c r="E881" s="106"/>
      <c r="F881" s="77"/>
      <c r="G881" s="77"/>
      <c r="H881" s="77"/>
      <c r="I881" s="77"/>
      <c r="J881" s="429"/>
      <c r="K881" s="106"/>
      <c r="L881" s="106"/>
      <c r="M881" s="106"/>
      <c r="N881" s="106"/>
      <c r="O881" s="106"/>
      <c r="P881" s="106"/>
      <c r="Q881" s="106"/>
      <c r="R881" s="106"/>
      <c r="S881" s="106"/>
      <c r="T881" s="106"/>
      <c r="U881" s="106"/>
      <c r="V881" s="106"/>
      <c r="W881" s="106"/>
    </row>
    <row r="882" spans="1:23">
      <c r="A882" s="77"/>
      <c r="B882" s="77"/>
      <c r="C882" s="77"/>
      <c r="D882" s="106"/>
      <c r="E882" s="106"/>
      <c r="F882" s="77"/>
      <c r="G882" s="77"/>
      <c r="H882" s="77"/>
      <c r="I882" s="77"/>
      <c r="J882" s="429"/>
      <c r="K882" s="106"/>
      <c r="L882" s="106"/>
      <c r="M882" s="106"/>
      <c r="N882" s="106"/>
      <c r="O882" s="106"/>
      <c r="P882" s="106"/>
      <c r="Q882" s="106"/>
      <c r="R882" s="106"/>
      <c r="S882" s="106"/>
      <c r="T882" s="106"/>
      <c r="U882" s="106"/>
      <c r="V882" s="106"/>
      <c r="W882" s="106"/>
    </row>
    <row r="883" spans="1:23">
      <c r="A883" s="77"/>
      <c r="B883" s="77"/>
      <c r="C883" s="77"/>
      <c r="D883" s="106"/>
      <c r="E883" s="106"/>
      <c r="F883" s="77"/>
      <c r="G883" s="77"/>
      <c r="H883" s="77"/>
      <c r="I883" s="77"/>
      <c r="J883" s="429"/>
      <c r="K883" s="106"/>
      <c r="L883" s="106"/>
      <c r="M883" s="106"/>
      <c r="N883" s="106"/>
      <c r="O883" s="106"/>
      <c r="P883" s="106"/>
      <c r="Q883" s="106"/>
      <c r="R883" s="106"/>
      <c r="S883" s="106"/>
      <c r="T883" s="106"/>
      <c r="U883" s="106"/>
      <c r="V883" s="106"/>
      <c r="W883" s="106"/>
    </row>
    <row r="884" spans="1:23">
      <c r="A884" s="77"/>
      <c r="B884" s="77"/>
      <c r="C884" s="77"/>
      <c r="D884" s="106"/>
      <c r="E884" s="106"/>
      <c r="F884" s="77"/>
      <c r="G884" s="77"/>
      <c r="H884" s="77"/>
      <c r="I884" s="77"/>
      <c r="J884" s="429"/>
      <c r="K884" s="106"/>
      <c r="L884" s="106"/>
      <c r="M884" s="106"/>
      <c r="N884" s="106"/>
      <c r="O884" s="106"/>
      <c r="P884" s="106"/>
      <c r="Q884" s="106"/>
      <c r="R884" s="106"/>
      <c r="S884" s="106"/>
      <c r="T884" s="106"/>
      <c r="U884" s="106"/>
      <c r="V884" s="106"/>
      <c r="W884" s="106"/>
    </row>
    <row r="885" spans="1:23">
      <c r="A885" s="77"/>
      <c r="B885" s="77"/>
      <c r="C885" s="77"/>
      <c r="D885" s="106"/>
      <c r="E885" s="106"/>
      <c r="F885" s="77"/>
      <c r="G885" s="77"/>
      <c r="H885" s="77"/>
      <c r="I885" s="77"/>
      <c r="J885" s="429"/>
      <c r="K885" s="106"/>
      <c r="L885" s="106"/>
      <c r="M885" s="106"/>
      <c r="N885" s="106"/>
      <c r="O885" s="106"/>
      <c r="P885" s="106"/>
      <c r="Q885" s="106"/>
      <c r="R885" s="106"/>
      <c r="S885" s="106"/>
      <c r="T885" s="106"/>
      <c r="U885" s="106"/>
      <c r="V885" s="106"/>
      <c r="W885" s="106"/>
    </row>
    <row r="886" spans="1:23">
      <c r="A886" s="77"/>
      <c r="B886" s="77"/>
      <c r="C886" s="77"/>
      <c r="D886" s="106"/>
      <c r="E886" s="106"/>
      <c r="F886" s="77"/>
      <c r="G886" s="77"/>
      <c r="H886" s="77"/>
      <c r="I886" s="77"/>
      <c r="J886" s="429"/>
      <c r="K886" s="106"/>
      <c r="L886" s="106"/>
      <c r="M886" s="106"/>
      <c r="N886" s="106"/>
      <c r="O886" s="106"/>
      <c r="P886" s="106"/>
      <c r="Q886" s="106"/>
      <c r="R886" s="106"/>
      <c r="S886" s="106"/>
      <c r="T886" s="106"/>
      <c r="U886" s="106"/>
      <c r="V886" s="106"/>
      <c r="W886" s="106"/>
    </row>
    <row r="887" spans="1:23">
      <c r="A887" s="77"/>
      <c r="B887" s="77"/>
      <c r="C887" s="77"/>
      <c r="D887" s="106"/>
      <c r="E887" s="106"/>
      <c r="F887" s="77"/>
      <c r="G887" s="77"/>
      <c r="H887" s="77"/>
      <c r="I887" s="77"/>
      <c r="J887" s="429"/>
      <c r="K887" s="106"/>
      <c r="L887" s="106"/>
      <c r="M887" s="106"/>
      <c r="N887" s="106"/>
      <c r="O887" s="106"/>
      <c r="P887" s="106"/>
      <c r="Q887" s="106"/>
      <c r="R887" s="106"/>
      <c r="S887" s="106"/>
      <c r="T887" s="106"/>
      <c r="U887" s="106"/>
      <c r="V887" s="106"/>
      <c r="W887" s="106"/>
    </row>
    <row r="888" spans="1:23">
      <c r="A888" s="77"/>
      <c r="B888" s="77"/>
      <c r="C888" s="77"/>
      <c r="D888" s="106"/>
      <c r="E888" s="106"/>
      <c r="F888" s="77"/>
      <c r="G888" s="77"/>
      <c r="H888" s="77"/>
      <c r="I888" s="77"/>
      <c r="J888" s="429"/>
      <c r="K888" s="106"/>
      <c r="L888" s="106"/>
      <c r="M888" s="106"/>
      <c r="N888" s="106"/>
      <c r="O888" s="106"/>
      <c r="P888" s="106"/>
      <c r="Q888" s="106"/>
      <c r="R888" s="106"/>
      <c r="S888" s="106"/>
      <c r="T888" s="106"/>
      <c r="U888" s="106"/>
      <c r="V888" s="106"/>
      <c r="W888" s="106"/>
    </row>
    <row r="889" spans="1:23">
      <c r="A889" s="77"/>
      <c r="B889" s="77"/>
      <c r="C889" s="77"/>
      <c r="D889" s="106"/>
      <c r="E889" s="106"/>
      <c r="F889" s="77"/>
      <c r="G889" s="77"/>
      <c r="H889" s="77"/>
      <c r="I889" s="77"/>
      <c r="J889" s="429"/>
      <c r="K889" s="106"/>
      <c r="L889" s="106"/>
      <c r="M889" s="106"/>
      <c r="N889" s="106"/>
      <c r="O889" s="106"/>
      <c r="P889" s="106"/>
      <c r="Q889" s="106"/>
      <c r="R889" s="106"/>
      <c r="S889" s="106"/>
      <c r="T889" s="106"/>
      <c r="U889" s="106"/>
      <c r="V889" s="106"/>
      <c r="W889" s="106"/>
    </row>
    <row r="890" spans="1:23">
      <c r="A890" s="77"/>
      <c r="B890" s="77"/>
      <c r="C890" s="77"/>
      <c r="D890" s="106"/>
      <c r="E890" s="106"/>
      <c r="F890" s="77"/>
      <c r="G890" s="77"/>
      <c r="H890" s="77"/>
      <c r="I890" s="77"/>
      <c r="J890" s="429"/>
      <c r="K890" s="106"/>
      <c r="L890" s="106"/>
      <c r="M890" s="106"/>
      <c r="N890" s="106"/>
      <c r="O890" s="106"/>
      <c r="P890" s="106"/>
      <c r="Q890" s="106"/>
      <c r="R890" s="106"/>
      <c r="S890" s="106"/>
      <c r="T890" s="106"/>
      <c r="U890" s="106"/>
      <c r="V890" s="106"/>
      <c r="W890" s="106"/>
    </row>
    <row r="891" spans="1:23">
      <c r="A891" s="77"/>
      <c r="B891" s="77"/>
      <c r="C891" s="77"/>
      <c r="D891" s="106"/>
      <c r="E891" s="106"/>
      <c r="F891" s="77"/>
      <c r="G891" s="77"/>
      <c r="H891" s="77"/>
      <c r="I891" s="77"/>
      <c r="J891" s="429"/>
      <c r="K891" s="106"/>
      <c r="L891" s="106"/>
      <c r="M891" s="106"/>
      <c r="N891" s="106"/>
      <c r="O891" s="106"/>
      <c r="P891" s="106"/>
      <c r="Q891" s="106"/>
      <c r="R891" s="106"/>
      <c r="S891" s="106"/>
      <c r="T891" s="106"/>
      <c r="U891" s="106"/>
      <c r="V891" s="106"/>
      <c r="W891" s="106"/>
    </row>
    <row r="892" spans="1:23">
      <c r="A892" s="77"/>
      <c r="B892" s="77"/>
      <c r="C892" s="77"/>
      <c r="D892" s="106"/>
      <c r="E892" s="106"/>
      <c r="F892" s="77"/>
      <c r="G892" s="77"/>
      <c r="H892" s="77"/>
      <c r="I892" s="77"/>
      <c r="J892" s="429"/>
      <c r="K892" s="106"/>
      <c r="L892" s="106"/>
      <c r="M892" s="106"/>
      <c r="N892" s="106"/>
      <c r="O892" s="106"/>
      <c r="P892" s="106"/>
      <c r="Q892" s="106"/>
      <c r="R892" s="106"/>
      <c r="S892" s="106"/>
      <c r="T892" s="106"/>
      <c r="U892" s="106"/>
      <c r="V892" s="106"/>
      <c r="W892" s="106"/>
    </row>
    <row r="893" spans="1:23">
      <c r="A893" s="77"/>
      <c r="B893" s="77"/>
      <c r="C893" s="77"/>
      <c r="D893" s="106"/>
      <c r="E893" s="106"/>
      <c r="F893" s="77"/>
      <c r="G893" s="77"/>
      <c r="H893" s="77"/>
      <c r="I893" s="77"/>
      <c r="J893" s="429"/>
      <c r="K893" s="106"/>
      <c r="L893" s="106"/>
      <c r="M893" s="106"/>
      <c r="N893" s="106"/>
      <c r="O893" s="106"/>
      <c r="P893" s="106"/>
      <c r="Q893" s="106"/>
      <c r="R893" s="106"/>
      <c r="S893" s="106"/>
      <c r="T893" s="106"/>
      <c r="U893" s="106"/>
      <c r="V893" s="106"/>
      <c r="W893" s="106"/>
    </row>
    <row r="894" spans="1:23">
      <c r="A894" s="77"/>
      <c r="B894" s="77"/>
      <c r="C894" s="77"/>
      <c r="D894" s="106"/>
      <c r="E894" s="106"/>
      <c r="F894" s="77"/>
      <c r="G894" s="77"/>
      <c r="H894" s="77"/>
      <c r="I894" s="77"/>
      <c r="J894" s="429"/>
      <c r="K894" s="106"/>
      <c r="L894" s="106"/>
      <c r="M894" s="106"/>
      <c r="N894" s="106"/>
      <c r="O894" s="106"/>
      <c r="P894" s="106"/>
      <c r="Q894" s="106"/>
      <c r="R894" s="106"/>
      <c r="S894" s="106"/>
      <c r="T894" s="106"/>
      <c r="U894" s="106"/>
      <c r="V894" s="106"/>
      <c r="W894" s="106"/>
    </row>
    <row r="895" spans="1:23">
      <c r="A895" s="77"/>
      <c r="B895" s="77"/>
      <c r="C895" s="77"/>
      <c r="D895" s="106"/>
      <c r="E895" s="106"/>
      <c r="F895" s="77"/>
      <c r="G895" s="77"/>
      <c r="H895" s="77"/>
      <c r="I895" s="77"/>
      <c r="J895" s="429"/>
      <c r="K895" s="106"/>
      <c r="L895" s="106"/>
      <c r="M895" s="106"/>
      <c r="N895" s="106"/>
      <c r="O895" s="106"/>
      <c r="P895" s="106"/>
      <c r="Q895" s="106"/>
      <c r="R895" s="106"/>
      <c r="S895" s="106"/>
      <c r="T895" s="106"/>
      <c r="U895" s="106"/>
      <c r="V895" s="106"/>
      <c r="W895" s="106"/>
    </row>
    <row r="896" spans="1:23">
      <c r="A896" s="77"/>
      <c r="B896" s="77"/>
      <c r="C896" s="77"/>
      <c r="D896" s="106"/>
      <c r="E896" s="106"/>
      <c r="F896" s="77"/>
      <c r="G896" s="77"/>
      <c r="H896" s="77"/>
      <c r="I896" s="77"/>
      <c r="J896" s="429"/>
      <c r="K896" s="106"/>
      <c r="L896" s="106"/>
      <c r="M896" s="106"/>
      <c r="N896" s="106"/>
      <c r="O896" s="106"/>
      <c r="P896" s="106"/>
      <c r="Q896" s="106"/>
      <c r="R896" s="106"/>
      <c r="S896" s="106"/>
      <c r="T896" s="106"/>
      <c r="U896" s="106"/>
      <c r="V896" s="106"/>
      <c r="W896" s="106"/>
    </row>
    <row r="897" spans="1:23">
      <c r="A897" s="77"/>
      <c r="B897" s="77"/>
      <c r="C897" s="77"/>
      <c r="D897" s="106"/>
      <c r="E897" s="106"/>
      <c r="F897" s="77"/>
      <c r="G897" s="77"/>
      <c r="H897" s="77"/>
      <c r="I897" s="77"/>
      <c r="J897" s="429"/>
      <c r="K897" s="106"/>
      <c r="L897" s="106"/>
      <c r="M897" s="106"/>
      <c r="N897" s="106"/>
      <c r="O897" s="106"/>
      <c r="P897" s="106"/>
      <c r="Q897" s="106"/>
      <c r="R897" s="106"/>
      <c r="S897" s="106"/>
      <c r="T897" s="106"/>
      <c r="U897" s="106"/>
      <c r="V897" s="106"/>
      <c r="W897" s="106"/>
    </row>
    <row r="898" spans="1:23">
      <c r="A898" s="77"/>
      <c r="B898" s="77"/>
      <c r="C898" s="77"/>
      <c r="D898" s="106"/>
      <c r="E898" s="106"/>
      <c r="F898" s="77"/>
      <c r="G898" s="77"/>
      <c r="H898" s="77"/>
      <c r="I898" s="77"/>
      <c r="J898" s="429"/>
      <c r="K898" s="106"/>
      <c r="L898" s="106"/>
      <c r="M898" s="106"/>
      <c r="N898" s="106"/>
      <c r="O898" s="106"/>
      <c r="P898" s="106"/>
      <c r="Q898" s="106"/>
      <c r="R898" s="106"/>
      <c r="S898" s="106"/>
      <c r="T898" s="106"/>
      <c r="U898" s="106"/>
      <c r="V898" s="106"/>
      <c r="W898" s="106"/>
    </row>
    <row r="899" spans="1:23">
      <c r="A899" s="77"/>
      <c r="B899" s="77"/>
      <c r="C899" s="77"/>
      <c r="D899" s="106"/>
      <c r="E899" s="106"/>
      <c r="F899" s="77"/>
      <c r="G899" s="77"/>
      <c r="H899" s="77"/>
      <c r="I899" s="77"/>
      <c r="J899" s="429"/>
      <c r="K899" s="106"/>
      <c r="L899" s="106"/>
      <c r="M899" s="106"/>
      <c r="N899" s="106"/>
      <c r="O899" s="106"/>
      <c r="P899" s="106"/>
      <c r="Q899" s="106"/>
      <c r="R899" s="106"/>
      <c r="S899" s="106"/>
      <c r="T899" s="106"/>
      <c r="U899" s="106"/>
      <c r="V899" s="106"/>
      <c r="W899" s="106"/>
    </row>
    <row r="900" spans="1:23">
      <c r="A900" s="77"/>
      <c r="B900" s="77"/>
      <c r="C900" s="77"/>
      <c r="D900" s="106"/>
      <c r="E900" s="106"/>
      <c r="F900" s="77"/>
      <c r="G900" s="77"/>
      <c r="H900" s="77"/>
      <c r="I900" s="77"/>
      <c r="J900" s="429"/>
      <c r="K900" s="106"/>
      <c r="L900" s="106"/>
      <c r="M900" s="106"/>
      <c r="N900" s="106"/>
      <c r="O900" s="106"/>
      <c r="P900" s="106"/>
      <c r="Q900" s="106"/>
      <c r="R900" s="106"/>
      <c r="S900" s="106"/>
      <c r="T900" s="106"/>
      <c r="U900" s="106"/>
      <c r="V900" s="106"/>
      <c r="W900" s="106"/>
    </row>
    <row r="901" spans="1:23">
      <c r="A901" s="77"/>
      <c r="B901" s="77"/>
      <c r="C901" s="77"/>
      <c r="D901" s="106"/>
      <c r="E901" s="106"/>
      <c r="F901" s="77"/>
      <c r="G901" s="77"/>
      <c r="H901" s="77"/>
      <c r="I901" s="77"/>
      <c r="J901" s="429"/>
      <c r="K901" s="106"/>
      <c r="L901" s="106"/>
      <c r="M901" s="106"/>
      <c r="N901" s="106"/>
      <c r="O901" s="106"/>
      <c r="P901" s="106"/>
      <c r="Q901" s="106"/>
      <c r="R901" s="106"/>
      <c r="S901" s="106"/>
      <c r="T901" s="106"/>
      <c r="U901" s="106"/>
      <c r="V901" s="106"/>
      <c r="W901" s="106"/>
    </row>
    <row r="902" spans="1:23">
      <c r="A902" s="77"/>
      <c r="B902" s="77"/>
      <c r="C902" s="77"/>
      <c r="D902" s="106"/>
      <c r="E902" s="106"/>
      <c r="F902" s="77"/>
      <c r="G902" s="77"/>
      <c r="H902" s="77"/>
      <c r="I902" s="77"/>
      <c r="J902" s="429"/>
      <c r="K902" s="106"/>
      <c r="L902" s="106"/>
      <c r="M902" s="106"/>
      <c r="N902" s="106"/>
      <c r="O902" s="106"/>
      <c r="P902" s="106"/>
      <c r="Q902" s="106"/>
      <c r="R902" s="106"/>
      <c r="S902" s="106"/>
      <c r="T902" s="106"/>
      <c r="U902" s="106"/>
      <c r="V902" s="106"/>
      <c r="W902" s="106"/>
    </row>
    <row r="903" spans="1:23">
      <c r="A903" s="77"/>
      <c r="B903" s="77"/>
      <c r="C903" s="77"/>
      <c r="D903" s="106"/>
      <c r="E903" s="106"/>
      <c r="F903" s="77"/>
      <c r="G903" s="77"/>
      <c r="H903" s="77"/>
      <c r="I903" s="77"/>
      <c r="J903" s="429"/>
      <c r="K903" s="106"/>
      <c r="L903" s="106"/>
      <c r="M903" s="106"/>
      <c r="N903" s="106"/>
      <c r="O903" s="106"/>
      <c r="P903" s="106"/>
      <c r="Q903" s="106"/>
      <c r="R903" s="106"/>
      <c r="S903" s="106"/>
      <c r="T903" s="106"/>
      <c r="U903" s="106"/>
      <c r="V903" s="106"/>
      <c r="W903" s="106"/>
    </row>
    <row r="904" spans="1:23">
      <c r="A904" s="77"/>
      <c r="B904" s="77"/>
      <c r="C904" s="77"/>
      <c r="D904" s="106"/>
      <c r="E904" s="106"/>
      <c r="F904" s="77"/>
      <c r="G904" s="77"/>
      <c r="H904" s="77"/>
      <c r="I904" s="77"/>
      <c r="J904" s="429"/>
      <c r="K904" s="106"/>
      <c r="L904" s="106"/>
      <c r="M904" s="106"/>
      <c r="N904" s="106"/>
      <c r="O904" s="106"/>
      <c r="P904" s="106"/>
      <c r="Q904" s="106"/>
      <c r="R904" s="106"/>
      <c r="S904" s="106"/>
      <c r="T904" s="106"/>
      <c r="U904" s="106"/>
      <c r="V904" s="106"/>
      <c r="W904" s="106"/>
    </row>
    <row r="905" spans="1:23">
      <c r="A905" s="77"/>
      <c r="B905" s="77"/>
      <c r="C905" s="77"/>
      <c r="D905" s="106"/>
      <c r="E905" s="106"/>
      <c r="F905" s="77"/>
      <c r="G905" s="77"/>
      <c r="H905" s="77"/>
      <c r="I905" s="77"/>
      <c r="J905" s="429"/>
      <c r="K905" s="106"/>
      <c r="L905" s="106"/>
      <c r="M905" s="106"/>
      <c r="N905" s="106"/>
      <c r="O905" s="106"/>
      <c r="P905" s="106"/>
      <c r="Q905" s="106"/>
      <c r="R905" s="106"/>
      <c r="S905" s="106"/>
      <c r="T905" s="106"/>
      <c r="U905" s="106"/>
      <c r="V905" s="106"/>
      <c r="W905" s="106"/>
    </row>
    <row r="906" spans="1:23">
      <c r="A906" s="77"/>
      <c r="B906" s="77"/>
      <c r="C906" s="77"/>
      <c r="D906" s="106"/>
      <c r="E906" s="106"/>
      <c r="F906" s="77"/>
      <c r="G906" s="77"/>
      <c r="H906" s="77"/>
      <c r="I906" s="77"/>
      <c r="J906" s="429"/>
      <c r="K906" s="106"/>
      <c r="L906" s="106"/>
      <c r="M906" s="106"/>
      <c r="N906" s="106"/>
      <c r="O906" s="106"/>
      <c r="P906" s="106"/>
      <c r="Q906" s="106"/>
      <c r="R906" s="106"/>
      <c r="S906" s="106"/>
      <c r="T906" s="106"/>
      <c r="U906" s="106"/>
      <c r="V906" s="106"/>
      <c r="W906" s="106"/>
    </row>
    <row r="907" spans="1:23">
      <c r="A907" s="77"/>
      <c r="B907" s="77"/>
      <c r="C907" s="77"/>
      <c r="D907" s="106"/>
      <c r="E907" s="106"/>
      <c r="F907" s="77"/>
      <c r="G907" s="77"/>
      <c r="H907" s="77"/>
      <c r="I907" s="77"/>
      <c r="J907" s="429"/>
      <c r="K907" s="106"/>
      <c r="L907" s="106"/>
      <c r="M907" s="106"/>
      <c r="N907" s="106"/>
      <c r="O907" s="106"/>
      <c r="P907" s="106"/>
      <c r="Q907" s="106"/>
      <c r="R907" s="106"/>
      <c r="S907" s="106"/>
      <c r="T907" s="106"/>
      <c r="U907" s="106"/>
      <c r="V907" s="106"/>
      <c r="W907" s="106"/>
    </row>
    <row r="908" spans="1:23">
      <c r="A908" s="77"/>
      <c r="B908" s="77"/>
      <c r="C908" s="77"/>
      <c r="D908" s="106"/>
      <c r="E908" s="106"/>
      <c r="F908" s="77"/>
      <c r="G908" s="77"/>
      <c r="H908" s="77"/>
      <c r="I908" s="77"/>
      <c r="J908" s="429"/>
      <c r="K908" s="106"/>
      <c r="L908" s="106"/>
      <c r="M908" s="106"/>
      <c r="N908" s="106"/>
      <c r="O908" s="106"/>
      <c r="P908" s="106"/>
      <c r="Q908" s="106"/>
      <c r="R908" s="106"/>
      <c r="S908" s="106"/>
      <c r="T908" s="106"/>
      <c r="U908" s="106"/>
      <c r="V908" s="106"/>
      <c r="W908" s="106"/>
    </row>
    <row r="909" spans="1:23">
      <c r="A909" s="77"/>
      <c r="B909" s="77"/>
      <c r="C909" s="77"/>
      <c r="D909" s="106"/>
      <c r="E909" s="106"/>
      <c r="F909" s="77"/>
      <c r="G909" s="77"/>
      <c r="H909" s="77"/>
      <c r="I909" s="77"/>
      <c r="J909" s="429"/>
      <c r="K909" s="106"/>
      <c r="L909" s="106"/>
      <c r="M909" s="106"/>
      <c r="N909" s="106"/>
      <c r="O909" s="106"/>
      <c r="P909" s="106"/>
      <c r="Q909" s="106"/>
      <c r="R909" s="106"/>
      <c r="S909" s="106"/>
      <c r="T909" s="106"/>
      <c r="U909" s="106"/>
      <c r="V909" s="106"/>
      <c r="W909" s="106"/>
    </row>
    <row r="910" spans="1:23">
      <c r="A910" s="77"/>
      <c r="B910" s="77"/>
      <c r="C910" s="77"/>
      <c r="D910" s="106"/>
      <c r="E910" s="106"/>
      <c r="F910" s="77"/>
      <c r="G910" s="77"/>
      <c r="H910" s="77"/>
      <c r="I910" s="77"/>
      <c r="J910" s="429"/>
      <c r="K910" s="106"/>
      <c r="L910" s="106"/>
      <c r="M910" s="106"/>
      <c r="N910" s="106"/>
      <c r="O910" s="106"/>
      <c r="P910" s="106"/>
      <c r="Q910" s="106"/>
      <c r="R910" s="106"/>
      <c r="S910" s="106"/>
      <c r="T910" s="106"/>
      <c r="U910" s="106"/>
      <c r="V910" s="106"/>
      <c r="W910" s="106"/>
    </row>
    <row r="911" spans="1:23">
      <c r="A911" s="77"/>
      <c r="B911" s="77"/>
      <c r="C911" s="77"/>
      <c r="D911" s="106"/>
      <c r="E911" s="106"/>
      <c r="F911" s="77"/>
      <c r="G911" s="77"/>
      <c r="H911" s="77"/>
      <c r="I911" s="77"/>
      <c r="J911" s="429"/>
      <c r="K911" s="106"/>
      <c r="L911" s="106"/>
      <c r="M911" s="106"/>
      <c r="N911" s="106"/>
      <c r="O911" s="106"/>
      <c r="P911" s="106"/>
      <c r="Q911" s="106"/>
      <c r="R911" s="106"/>
      <c r="S911" s="106"/>
      <c r="T911" s="106"/>
      <c r="U911" s="106"/>
      <c r="V911" s="106"/>
      <c r="W911" s="106"/>
    </row>
    <row r="912" spans="1:23">
      <c r="A912" s="77"/>
      <c r="B912" s="77"/>
      <c r="C912" s="77"/>
      <c r="D912" s="106"/>
      <c r="E912" s="106"/>
      <c r="F912" s="77"/>
      <c r="G912" s="77"/>
      <c r="H912" s="77"/>
      <c r="I912" s="77"/>
      <c r="J912" s="429"/>
      <c r="K912" s="106"/>
      <c r="L912" s="106"/>
      <c r="M912" s="106"/>
      <c r="N912" s="106"/>
      <c r="O912" s="106"/>
      <c r="P912" s="106"/>
      <c r="Q912" s="106"/>
      <c r="R912" s="106"/>
      <c r="S912" s="106"/>
      <c r="T912" s="106"/>
      <c r="U912" s="106"/>
      <c r="V912" s="106"/>
      <c r="W912" s="106"/>
    </row>
    <row r="913" spans="1:23">
      <c r="A913" s="77"/>
      <c r="B913" s="77"/>
      <c r="C913" s="77"/>
      <c r="D913" s="106"/>
      <c r="E913" s="106"/>
      <c r="F913" s="77"/>
      <c r="G913" s="77"/>
      <c r="H913" s="77"/>
      <c r="I913" s="77"/>
      <c r="J913" s="429"/>
      <c r="K913" s="106"/>
      <c r="L913" s="106"/>
      <c r="M913" s="106"/>
      <c r="N913" s="106"/>
      <c r="O913" s="106"/>
      <c r="P913" s="106"/>
      <c r="Q913" s="106"/>
      <c r="R913" s="106"/>
      <c r="S913" s="106"/>
      <c r="T913" s="106"/>
      <c r="U913" s="106"/>
      <c r="V913" s="106"/>
      <c r="W913" s="106"/>
    </row>
    <row r="914" spans="1:23">
      <c r="A914" s="77"/>
      <c r="B914" s="77"/>
      <c r="C914" s="77"/>
      <c r="D914" s="106"/>
      <c r="E914" s="106"/>
      <c r="F914" s="77"/>
      <c r="G914" s="77"/>
      <c r="H914" s="77"/>
      <c r="I914" s="77"/>
      <c r="J914" s="429"/>
      <c r="K914" s="106"/>
      <c r="L914" s="106"/>
      <c r="M914" s="106"/>
      <c r="N914" s="106"/>
      <c r="O914" s="106"/>
      <c r="P914" s="106"/>
      <c r="Q914" s="106"/>
      <c r="R914" s="106"/>
      <c r="S914" s="106"/>
      <c r="T914" s="106"/>
      <c r="U914" s="106"/>
      <c r="V914" s="106"/>
      <c r="W914" s="106"/>
    </row>
    <row r="915" spans="1:23">
      <c r="A915" s="77"/>
      <c r="B915" s="77"/>
      <c r="C915" s="77"/>
      <c r="D915" s="106"/>
      <c r="E915" s="106"/>
      <c r="F915" s="77"/>
      <c r="G915" s="77"/>
      <c r="H915" s="77"/>
      <c r="I915" s="77"/>
      <c r="J915" s="429"/>
      <c r="K915" s="106"/>
      <c r="L915" s="106"/>
      <c r="M915" s="106"/>
      <c r="N915" s="106"/>
      <c r="O915" s="106"/>
      <c r="P915" s="106"/>
      <c r="Q915" s="106"/>
      <c r="R915" s="106"/>
      <c r="S915" s="106"/>
      <c r="T915" s="106"/>
      <c r="U915" s="106"/>
      <c r="V915" s="106"/>
      <c r="W915" s="106"/>
    </row>
    <row r="916" spans="1:23">
      <c r="A916" s="77"/>
      <c r="B916" s="77"/>
      <c r="C916" s="77"/>
      <c r="D916" s="106"/>
      <c r="E916" s="106"/>
      <c r="F916" s="77"/>
      <c r="G916" s="77"/>
      <c r="H916" s="77"/>
      <c r="I916" s="77"/>
      <c r="J916" s="429"/>
      <c r="K916" s="106"/>
      <c r="L916" s="106"/>
      <c r="M916" s="106"/>
      <c r="N916" s="106"/>
      <c r="O916" s="106"/>
      <c r="P916" s="106"/>
      <c r="Q916" s="106"/>
      <c r="R916" s="106"/>
      <c r="S916" s="106"/>
      <c r="T916" s="106"/>
      <c r="U916" s="106"/>
      <c r="V916" s="106"/>
      <c r="W916" s="106"/>
    </row>
    <row r="917" spans="1:23">
      <c r="A917" s="77"/>
      <c r="B917" s="77"/>
      <c r="C917" s="77"/>
      <c r="D917" s="106"/>
      <c r="E917" s="106"/>
      <c r="F917" s="77"/>
      <c r="G917" s="77"/>
      <c r="H917" s="77"/>
      <c r="I917" s="77"/>
      <c r="J917" s="429"/>
      <c r="K917" s="106"/>
      <c r="L917" s="106"/>
      <c r="M917" s="106"/>
      <c r="N917" s="106"/>
      <c r="O917" s="106"/>
      <c r="P917" s="106"/>
      <c r="Q917" s="106"/>
      <c r="R917" s="106"/>
      <c r="S917" s="106"/>
      <c r="T917" s="106"/>
      <c r="U917" s="106"/>
      <c r="V917" s="106"/>
      <c r="W917" s="106"/>
    </row>
    <row r="918" spans="1:23">
      <c r="A918" s="77"/>
      <c r="B918" s="77"/>
      <c r="C918" s="77"/>
      <c r="D918" s="106"/>
      <c r="E918" s="106"/>
      <c r="F918" s="77"/>
      <c r="G918" s="77"/>
      <c r="H918" s="77"/>
      <c r="I918" s="77"/>
      <c r="J918" s="429"/>
      <c r="K918" s="106"/>
      <c r="L918" s="106"/>
      <c r="M918" s="106"/>
      <c r="N918" s="106"/>
      <c r="O918" s="106"/>
      <c r="P918" s="106"/>
      <c r="Q918" s="106"/>
      <c r="R918" s="106"/>
      <c r="S918" s="106"/>
      <c r="T918" s="106"/>
      <c r="U918" s="106"/>
      <c r="V918" s="106"/>
      <c r="W918" s="106"/>
    </row>
    <row r="919" spans="1:23">
      <c r="A919" s="77"/>
      <c r="B919" s="77"/>
      <c r="C919" s="77"/>
      <c r="D919" s="106"/>
      <c r="E919" s="106"/>
      <c r="F919" s="77"/>
      <c r="G919" s="77"/>
      <c r="H919" s="77"/>
      <c r="I919" s="77"/>
      <c r="J919" s="429"/>
      <c r="K919" s="106"/>
      <c r="L919" s="106"/>
      <c r="M919" s="106"/>
      <c r="N919" s="106"/>
      <c r="O919" s="106"/>
      <c r="P919" s="106"/>
      <c r="Q919" s="106"/>
      <c r="R919" s="106"/>
      <c r="S919" s="106"/>
      <c r="T919" s="106"/>
      <c r="U919" s="106"/>
      <c r="V919" s="106"/>
      <c r="W919" s="106"/>
    </row>
    <row r="920" spans="1:23">
      <c r="A920" s="77"/>
      <c r="B920" s="77"/>
      <c r="C920" s="77"/>
      <c r="D920" s="106"/>
      <c r="E920" s="106"/>
      <c r="F920" s="77"/>
      <c r="G920" s="77"/>
      <c r="H920" s="77"/>
      <c r="I920" s="77"/>
      <c r="J920" s="429"/>
      <c r="K920" s="106"/>
      <c r="L920" s="106"/>
      <c r="M920" s="106"/>
      <c r="N920" s="106"/>
      <c r="O920" s="106"/>
      <c r="P920" s="106"/>
      <c r="Q920" s="106"/>
      <c r="R920" s="106"/>
      <c r="S920" s="106"/>
      <c r="T920" s="106"/>
      <c r="U920" s="106"/>
      <c r="V920" s="106"/>
      <c r="W920" s="106"/>
    </row>
    <row r="921" spans="1:23">
      <c r="A921" s="77"/>
      <c r="B921" s="77"/>
      <c r="C921" s="77"/>
      <c r="D921" s="106"/>
      <c r="E921" s="106"/>
      <c r="F921" s="77"/>
      <c r="G921" s="77"/>
      <c r="H921" s="77"/>
      <c r="I921" s="77"/>
      <c r="J921" s="429"/>
      <c r="K921" s="106"/>
      <c r="L921" s="106"/>
      <c r="M921" s="106"/>
      <c r="N921" s="106"/>
      <c r="O921" s="106"/>
      <c r="P921" s="106"/>
      <c r="Q921" s="106"/>
      <c r="R921" s="106"/>
      <c r="S921" s="106"/>
      <c r="T921" s="106"/>
      <c r="U921" s="106"/>
      <c r="V921" s="106"/>
      <c r="W921" s="106"/>
    </row>
    <row r="922" spans="1:23">
      <c r="A922" s="77"/>
      <c r="B922" s="77"/>
      <c r="C922" s="77"/>
      <c r="D922" s="106"/>
      <c r="E922" s="106"/>
      <c r="F922" s="77"/>
      <c r="G922" s="77"/>
      <c r="H922" s="77"/>
      <c r="I922" s="77"/>
      <c r="J922" s="429"/>
      <c r="K922" s="106"/>
      <c r="L922" s="106"/>
      <c r="M922" s="106"/>
      <c r="N922" s="106"/>
      <c r="O922" s="106"/>
      <c r="P922" s="106"/>
      <c r="Q922" s="106"/>
      <c r="R922" s="106"/>
      <c r="S922" s="106"/>
      <c r="T922" s="106"/>
      <c r="U922" s="106"/>
      <c r="V922" s="106"/>
      <c r="W922" s="106"/>
    </row>
    <row r="923" spans="1:23">
      <c r="A923" s="77"/>
      <c r="B923" s="77"/>
      <c r="C923" s="77"/>
      <c r="D923" s="106"/>
      <c r="E923" s="106"/>
      <c r="F923" s="77"/>
      <c r="G923" s="77"/>
      <c r="H923" s="77"/>
      <c r="I923" s="77"/>
      <c r="J923" s="429"/>
      <c r="K923" s="106"/>
      <c r="L923" s="106"/>
      <c r="M923" s="106"/>
      <c r="N923" s="106"/>
      <c r="O923" s="106"/>
      <c r="P923" s="106"/>
      <c r="Q923" s="106"/>
      <c r="R923" s="106"/>
      <c r="S923" s="106"/>
      <c r="T923" s="106"/>
      <c r="U923" s="106"/>
      <c r="V923" s="106"/>
      <c r="W923" s="106"/>
    </row>
    <row r="924" spans="1:23">
      <c r="A924" s="77"/>
      <c r="B924" s="77"/>
      <c r="C924" s="77"/>
      <c r="D924" s="106"/>
      <c r="E924" s="106"/>
      <c r="F924" s="77"/>
      <c r="G924" s="77"/>
      <c r="H924" s="77"/>
      <c r="I924" s="77"/>
      <c r="J924" s="429"/>
      <c r="K924" s="106"/>
      <c r="L924" s="106"/>
      <c r="M924" s="106"/>
      <c r="N924" s="106"/>
      <c r="O924" s="106"/>
      <c r="P924" s="106"/>
      <c r="Q924" s="106"/>
      <c r="R924" s="106"/>
      <c r="S924" s="106"/>
      <c r="T924" s="106"/>
      <c r="U924" s="106"/>
      <c r="V924" s="106"/>
      <c r="W924" s="106"/>
    </row>
    <row r="925" spans="1:23">
      <c r="A925" s="77"/>
      <c r="B925" s="77"/>
      <c r="C925" s="77"/>
      <c r="D925" s="106"/>
      <c r="E925" s="106"/>
      <c r="F925" s="77"/>
      <c r="G925" s="77"/>
      <c r="H925" s="77"/>
      <c r="I925" s="77"/>
      <c r="J925" s="429"/>
      <c r="K925" s="106"/>
      <c r="L925" s="106"/>
      <c r="M925" s="106"/>
      <c r="N925" s="106"/>
      <c r="O925" s="106"/>
      <c r="P925" s="106"/>
      <c r="Q925" s="106"/>
      <c r="R925" s="106"/>
      <c r="S925" s="106"/>
      <c r="T925" s="106"/>
      <c r="U925" s="106"/>
      <c r="V925" s="106"/>
      <c r="W925" s="106"/>
    </row>
    <row r="926" spans="1:23">
      <c r="A926" s="77"/>
      <c r="B926" s="77"/>
      <c r="C926" s="77"/>
      <c r="D926" s="106"/>
      <c r="E926" s="106"/>
      <c r="F926" s="77"/>
      <c r="G926" s="77"/>
      <c r="H926" s="77"/>
      <c r="I926" s="77"/>
      <c r="J926" s="429"/>
      <c r="K926" s="106"/>
      <c r="L926" s="106"/>
      <c r="M926" s="106"/>
      <c r="N926" s="106"/>
      <c r="O926" s="106"/>
      <c r="P926" s="106"/>
      <c r="Q926" s="106"/>
      <c r="R926" s="106"/>
      <c r="S926" s="106"/>
      <c r="T926" s="106"/>
      <c r="U926" s="106"/>
      <c r="V926" s="106"/>
      <c r="W926" s="106"/>
    </row>
    <row r="927" spans="1:23">
      <c r="A927" s="77"/>
      <c r="B927" s="77"/>
      <c r="C927" s="77"/>
      <c r="D927" s="106"/>
      <c r="E927" s="106"/>
      <c r="F927" s="77"/>
      <c r="G927" s="77"/>
      <c r="H927" s="77"/>
      <c r="I927" s="77"/>
      <c r="J927" s="429"/>
      <c r="K927" s="106"/>
      <c r="L927" s="106"/>
      <c r="M927" s="106"/>
      <c r="N927" s="106"/>
      <c r="O927" s="106"/>
      <c r="P927" s="106"/>
      <c r="Q927" s="106"/>
      <c r="R927" s="106"/>
      <c r="S927" s="106"/>
      <c r="T927" s="106"/>
      <c r="U927" s="106"/>
      <c r="V927" s="106"/>
      <c r="W927" s="106"/>
    </row>
    <row r="928" spans="1:23">
      <c r="A928" s="77"/>
      <c r="B928" s="77"/>
      <c r="C928" s="77"/>
      <c r="D928" s="106"/>
      <c r="E928" s="106"/>
      <c r="F928" s="77"/>
      <c r="G928" s="77"/>
      <c r="H928" s="77"/>
      <c r="I928" s="77"/>
      <c r="J928" s="429"/>
      <c r="K928" s="106"/>
      <c r="L928" s="106"/>
      <c r="M928" s="106"/>
      <c r="N928" s="106"/>
      <c r="O928" s="106"/>
      <c r="P928" s="106"/>
      <c r="Q928" s="106"/>
      <c r="R928" s="106"/>
      <c r="S928" s="106"/>
      <c r="T928" s="106"/>
      <c r="U928" s="106"/>
      <c r="V928" s="106"/>
      <c r="W928" s="106"/>
    </row>
    <row r="929" spans="1:23">
      <c r="A929" s="77"/>
      <c r="B929" s="77"/>
      <c r="C929" s="77"/>
      <c r="D929" s="106"/>
      <c r="E929" s="106"/>
      <c r="F929" s="77"/>
      <c r="G929" s="77"/>
      <c r="H929" s="77"/>
      <c r="I929" s="77"/>
      <c r="J929" s="429"/>
      <c r="K929" s="106"/>
      <c r="L929" s="106"/>
      <c r="M929" s="106"/>
      <c r="N929" s="106"/>
      <c r="O929" s="106"/>
      <c r="P929" s="106"/>
      <c r="Q929" s="106"/>
      <c r="R929" s="106"/>
      <c r="S929" s="106"/>
      <c r="T929" s="106"/>
      <c r="U929" s="106"/>
      <c r="V929" s="106"/>
      <c r="W929" s="106"/>
    </row>
    <row r="930" spans="1:23">
      <c r="A930" s="77"/>
      <c r="B930" s="77"/>
      <c r="C930" s="77"/>
      <c r="D930" s="106"/>
      <c r="E930" s="106"/>
      <c r="F930" s="77"/>
      <c r="G930" s="77"/>
      <c r="H930" s="77"/>
      <c r="I930" s="77"/>
      <c r="J930" s="429"/>
      <c r="K930" s="106"/>
      <c r="L930" s="106"/>
      <c r="M930" s="106"/>
      <c r="N930" s="106"/>
      <c r="O930" s="106"/>
      <c r="P930" s="106"/>
      <c r="Q930" s="106"/>
      <c r="R930" s="106"/>
      <c r="S930" s="106"/>
      <c r="T930" s="106"/>
      <c r="U930" s="106"/>
      <c r="V930" s="106"/>
      <c r="W930" s="106"/>
    </row>
    <row r="931" spans="1:23">
      <c r="A931" s="77"/>
      <c r="B931" s="77"/>
      <c r="C931" s="77"/>
      <c r="D931" s="106"/>
      <c r="E931" s="106"/>
      <c r="F931" s="77"/>
      <c r="G931" s="77"/>
      <c r="H931" s="77"/>
      <c r="I931" s="77"/>
      <c r="J931" s="429"/>
      <c r="K931" s="106"/>
      <c r="L931" s="106"/>
      <c r="M931" s="106"/>
      <c r="N931" s="106"/>
      <c r="O931" s="106"/>
      <c r="P931" s="106"/>
      <c r="Q931" s="106"/>
      <c r="R931" s="106"/>
      <c r="S931" s="106"/>
      <c r="T931" s="106"/>
      <c r="U931" s="106"/>
      <c r="V931" s="106"/>
      <c r="W931" s="106"/>
    </row>
    <row r="932" spans="1:23">
      <c r="A932" s="77"/>
      <c r="B932" s="77"/>
      <c r="C932" s="77"/>
      <c r="D932" s="106"/>
      <c r="E932" s="106"/>
      <c r="F932" s="77"/>
      <c r="G932" s="77"/>
      <c r="H932" s="77"/>
      <c r="I932" s="77"/>
      <c r="J932" s="429"/>
      <c r="K932" s="106"/>
      <c r="L932" s="106"/>
      <c r="M932" s="106"/>
      <c r="N932" s="106"/>
      <c r="O932" s="106"/>
      <c r="P932" s="106"/>
      <c r="Q932" s="106"/>
      <c r="R932" s="106"/>
      <c r="S932" s="106"/>
      <c r="T932" s="106"/>
      <c r="U932" s="106"/>
      <c r="V932" s="106"/>
      <c r="W932" s="106"/>
    </row>
    <row r="933" spans="1:23">
      <c r="A933" s="77"/>
      <c r="B933" s="77"/>
      <c r="C933" s="77"/>
      <c r="D933" s="106"/>
      <c r="E933" s="106"/>
      <c r="F933" s="77"/>
      <c r="G933" s="77"/>
      <c r="H933" s="77"/>
      <c r="I933" s="77"/>
      <c r="J933" s="429"/>
      <c r="K933" s="106"/>
      <c r="L933" s="106"/>
      <c r="M933" s="106"/>
      <c r="N933" s="106"/>
      <c r="O933" s="106"/>
      <c r="P933" s="106"/>
      <c r="Q933" s="106"/>
      <c r="R933" s="106"/>
      <c r="S933" s="106"/>
      <c r="T933" s="106"/>
      <c r="U933" s="106"/>
      <c r="V933" s="106"/>
      <c r="W933" s="106"/>
    </row>
    <row r="934" spans="1:23">
      <c r="A934" s="77"/>
      <c r="B934" s="77"/>
      <c r="C934" s="77"/>
      <c r="D934" s="106"/>
      <c r="E934" s="106"/>
      <c r="F934" s="77"/>
      <c r="G934" s="77"/>
      <c r="H934" s="77"/>
      <c r="I934" s="77"/>
      <c r="J934" s="429"/>
      <c r="K934" s="106"/>
      <c r="L934" s="106"/>
      <c r="M934" s="106"/>
      <c r="N934" s="106"/>
      <c r="O934" s="106"/>
      <c r="P934" s="106"/>
      <c r="Q934" s="106"/>
      <c r="R934" s="106"/>
      <c r="S934" s="106"/>
      <c r="T934" s="106"/>
      <c r="U934" s="106"/>
      <c r="V934" s="106"/>
      <c r="W934" s="106"/>
    </row>
    <row r="935" spans="1:23">
      <c r="A935" s="77"/>
      <c r="B935" s="77"/>
      <c r="C935" s="77"/>
      <c r="D935" s="106"/>
      <c r="E935" s="106"/>
      <c r="F935" s="77"/>
      <c r="G935" s="77"/>
      <c r="H935" s="77"/>
      <c r="I935" s="77"/>
      <c r="J935" s="429"/>
      <c r="K935" s="106"/>
      <c r="L935" s="106"/>
      <c r="M935" s="106"/>
      <c r="N935" s="106"/>
      <c r="O935" s="106"/>
      <c r="P935" s="106"/>
      <c r="Q935" s="106"/>
      <c r="R935" s="106"/>
      <c r="S935" s="106"/>
      <c r="T935" s="106"/>
      <c r="U935" s="106"/>
      <c r="V935" s="106"/>
      <c r="W935" s="106"/>
    </row>
    <row r="936" spans="1:23">
      <c r="A936" s="77"/>
      <c r="B936" s="77"/>
      <c r="C936" s="77"/>
      <c r="D936" s="106"/>
      <c r="E936" s="106"/>
      <c r="F936" s="77"/>
      <c r="G936" s="77"/>
      <c r="H936" s="77"/>
      <c r="I936" s="77"/>
      <c r="J936" s="429"/>
      <c r="K936" s="106"/>
      <c r="L936" s="106"/>
      <c r="M936" s="106"/>
      <c r="N936" s="106"/>
      <c r="O936" s="106"/>
      <c r="P936" s="106"/>
      <c r="Q936" s="106"/>
      <c r="R936" s="106"/>
      <c r="S936" s="106"/>
      <c r="T936" s="106"/>
      <c r="U936" s="106"/>
      <c r="V936" s="106"/>
      <c r="W936" s="106"/>
    </row>
    <row r="937" spans="1:23">
      <c r="A937" s="77"/>
      <c r="B937" s="77"/>
      <c r="C937" s="77"/>
      <c r="D937" s="106"/>
      <c r="E937" s="106"/>
      <c r="F937" s="77"/>
      <c r="G937" s="77"/>
      <c r="H937" s="77"/>
      <c r="I937" s="77"/>
      <c r="J937" s="429"/>
      <c r="K937" s="106"/>
      <c r="L937" s="106"/>
      <c r="M937" s="106"/>
      <c r="N937" s="106"/>
      <c r="O937" s="106"/>
      <c r="P937" s="106"/>
      <c r="Q937" s="106"/>
      <c r="R937" s="106"/>
      <c r="S937" s="106"/>
      <c r="T937" s="106"/>
      <c r="U937" s="106"/>
      <c r="V937" s="106"/>
      <c r="W937" s="106"/>
    </row>
    <row r="938" spans="1:23">
      <c r="A938" s="77"/>
      <c r="B938" s="77"/>
      <c r="C938" s="77"/>
      <c r="D938" s="106"/>
      <c r="E938" s="106"/>
      <c r="F938" s="77"/>
      <c r="G938" s="77"/>
      <c r="H938" s="77"/>
      <c r="I938" s="77"/>
      <c r="J938" s="429"/>
      <c r="K938" s="106"/>
      <c r="L938" s="106"/>
      <c r="M938" s="106"/>
      <c r="N938" s="106"/>
      <c r="O938" s="106"/>
      <c r="P938" s="106"/>
      <c r="Q938" s="106"/>
      <c r="R938" s="106"/>
      <c r="S938" s="106"/>
      <c r="T938" s="106"/>
      <c r="U938" s="106"/>
      <c r="V938" s="106"/>
      <c r="W938" s="106"/>
    </row>
    <row r="939" spans="1:23">
      <c r="A939" s="77"/>
      <c r="B939" s="77"/>
      <c r="C939" s="77"/>
      <c r="D939" s="106"/>
      <c r="E939" s="106"/>
      <c r="F939" s="77"/>
      <c r="G939" s="77"/>
      <c r="H939" s="77"/>
      <c r="I939" s="77"/>
      <c r="J939" s="429"/>
      <c r="K939" s="106"/>
      <c r="L939" s="106"/>
      <c r="M939" s="106"/>
      <c r="N939" s="106"/>
      <c r="O939" s="106"/>
      <c r="P939" s="106"/>
      <c r="Q939" s="106"/>
      <c r="R939" s="106"/>
      <c r="S939" s="106"/>
      <c r="T939" s="106"/>
      <c r="U939" s="106"/>
      <c r="V939" s="106"/>
      <c r="W939" s="106"/>
    </row>
    <row r="940" spans="1:23">
      <c r="A940" s="77"/>
      <c r="B940" s="77"/>
      <c r="C940" s="77"/>
      <c r="D940" s="106"/>
      <c r="E940" s="106"/>
      <c r="F940" s="77"/>
      <c r="G940" s="77"/>
      <c r="H940" s="77"/>
      <c r="I940" s="77"/>
      <c r="J940" s="429"/>
      <c r="K940" s="106"/>
      <c r="L940" s="106"/>
      <c r="M940" s="106"/>
      <c r="N940" s="106"/>
      <c r="O940" s="106"/>
      <c r="P940" s="106"/>
      <c r="Q940" s="106"/>
      <c r="R940" s="106"/>
      <c r="S940" s="106"/>
      <c r="T940" s="106"/>
      <c r="U940" s="106"/>
      <c r="V940" s="106"/>
      <c r="W940" s="106"/>
    </row>
    <row r="941" spans="1:23">
      <c r="A941" s="77"/>
      <c r="B941" s="77"/>
      <c r="C941" s="77"/>
      <c r="D941" s="106"/>
      <c r="E941" s="106"/>
      <c r="F941" s="77"/>
      <c r="G941" s="77"/>
      <c r="H941" s="77"/>
      <c r="I941" s="77"/>
      <c r="J941" s="429"/>
      <c r="K941" s="106"/>
      <c r="L941" s="106"/>
      <c r="M941" s="106"/>
      <c r="N941" s="106"/>
      <c r="O941" s="106"/>
      <c r="P941" s="106"/>
      <c r="Q941" s="106"/>
      <c r="R941" s="106"/>
      <c r="S941" s="106"/>
      <c r="T941" s="106"/>
      <c r="U941" s="106"/>
      <c r="V941" s="106"/>
      <c r="W941" s="106"/>
    </row>
    <row r="942" spans="1:23">
      <c r="A942" s="77"/>
      <c r="B942" s="77"/>
      <c r="C942" s="77"/>
      <c r="D942" s="106"/>
      <c r="E942" s="106"/>
      <c r="F942" s="77"/>
      <c r="G942" s="77"/>
      <c r="H942" s="77"/>
      <c r="I942" s="77"/>
      <c r="J942" s="429"/>
      <c r="K942" s="106"/>
      <c r="L942" s="106"/>
      <c r="M942" s="106"/>
      <c r="N942" s="106"/>
      <c r="O942" s="106"/>
      <c r="P942" s="106"/>
      <c r="Q942" s="106"/>
      <c r="R942" s="106"/>
      <c r="S942" s="106"/>
      <c r="T942" s="106"/>
      <c r="U942" s="106"/>
      <c r="V942" s="106"/>
      <c r="W942" s="106"/>
    </row>
    <row r="943" spans="1:23">
      <c r="A943" s="77"/>
      <c r="B943" s="77"/>
      <c r="C943" s="77"/>
      <c r="D943" s="106"/>
      <c r="E943" s="106"/>
      <c r="F943" s="77"/>
      <c r="G943" s="77"/>
      <c r="H943" s="77"/>
      <c r="I943" s="77"/>
      <c r="J943" s="429"/>
      <c r="K943" s="106"/>
      <c r="L943" s="106"/>
      <c r="M943" s="106"/>
      <c r="N943" s="106"/>
      <c r="O943" s="106"/>
      <c r="P943" s="106"/>
      <c r="Q943" s="106"/>
      <c r="R943" s="106"/>
      <c r="S943" s="106"/>
      <c r="T943" s="106"/>
      <c r="U943" s="106"/>
      <c r="V943" s="106"/>
      <c r="W943" s="106"/>
    </row>
    <row r="944" spans="1:23">
      <c r="A944" s="77"/>
      <c r="B944" s="77"/>
      <c r="C944" s="77"/>
      <c r="D944" s="106"/>
      <c r="E944" s="106"/>
      <c r="F944" s="77"/>
      <c r="G944" s="77"/>
      <c r="H944" s="77"/>
      <c r="I944" s="77"/>
      <c r="J944" s="429"/>
      <c r="K944" s="106"/>
      <c r="L944" s="106"/>
      <c r="M944" s="106"/>
      <c r="N944" s="106"/>
      <c r="O944" s="106"/>
      <c r="P944" s="106"/>
      <c r="Q944" s="106"/>
      <c r="R944" s="106"/>
      <c r="S944" s="106"/>
      <c r="T944" s="106"/>
      <c r="U944" s="106"/>
      <c r="V944" s="106"/>
      <c r="W944" s="106"/>
    </row>
    <row r="945" spans="1:23">
      <c r="A945" s="77"/>
      <c r="B945" s="77"/>
      <c r="C945" s="77"/>
      <c r="D945" s="106"/>
      <c r="E945" s="106"/>
      <c r="F945" s="77"/>
      <c r="G945" s="77"/>
      <c r="H945" s="77"/>
      <c r="I945" s="77"/>
      <c r="J945" s="429"/>
      <c r="K945" s="106"/>
      <c r="L945" s="106"/>
      <c r="M945" s="106"/>
      <c r="N945" s="106"/>
      <c r="O945" s="106"/>
      <c r="P945" s="106"/>
      <c r="Q945" s="106"/>
      <c r="R945" s="106"/>
      <c r="S945" s="106"/>
      <c r="T945" s="106"/>
      <c r="U945" s="106"/>
      <c r="V945" s="106"/>
      <c r="W945" s="106"/>
    </row>
    <row r="946" spans="1:23">
      <c r="A946" s="77"/>
      <c r="B946" s="77"/>
      <c r="C946" s="77"/>
      <c r="D946" s="106"/>
      <c r="E946" s="106"/>
      <c r="F946" s="77"/>
      <c r="G946" s="77"/>
      <c r="H946" s="77"/>
      <c r="I946" s="77"/>
      <c r="J946" s="429"/>
      <c r="K946" s="106"/>
      <c r="L946" s="106"/>
      <c r="M946" s="106"/>
      <c r="N946" s="106"/>
      <c r="O946" s="106"/>
      <c r="P946" s="106"/>
      <c r="Q946" s="106"/>
      <c r="R946" s="106"/>
      <c r="S946" s="106"/>
      <c r="T946" s="106"/>
      <c r="U946" s="106"/>
      <c r="V946" s="106"/>
      <c r="W946" s="106"/>
    </row>
    <row r="947" spans="1:23">
      <c r="A947" s="77"/>
      <c r="B947" s="77"/>
      <c r="C947" s="77"/>
      <c r="D947" s="106"/>
      <c r="E947" s="106"/>
      <c r="F947" s="77"/>
      <c r="G947" s="77"/>
      <c r="H947" s="77"/>
      <c r="I947" s="77"/>
      <c r="J947" s="429"/>
      <c r="K947" s="106"/>
      <c r="L947" s="106"/>
      <c r="M947" s="106"/>
      <c r="N947" s="106"/>
      <c r="O947" s="106"/>
      <c r="P947" s="106"/>
      <c r="Q947" s="106"/>
      <c r="R947" s="106"/>
      <c r="S947" s="106"/>
      <c r="T947" s="106"/>
      <c r="U947" s="106"/>
      <c r="V947" s="106"/>
      <c r="W947" s="106"/>
    </row>
    <row r="948" spans="1:23">
      <c r="A948" s="77"/>
      <c r="B948" s="77"/>
      <c r="C948" s="77"/>
      <c r="D948" s="106"/>
      <c r="E948" s="106"/>
      <c r="F948" s="77"/>
      <c r="G948" s="77"/>
      <c r="H948" s="77"/>
      <c r="I948" s="77"/>
      <c r="J948" s="429"/>
      <c r="K948" s="106"/>
      <c r="L948" s="106"/>
      <c r="M948" s="106"/>
      <c r="N948" s="106"/>
      <c r="O948" s="106"/>
      <c r="P948" s="106"/>
      <c r="Q948" s="106"/>
      <c r="R948" s="106"/>
      <c r="S948" s="106"/>
      <c r="T948" s="106"/>
      <c r="U948" s="106"/>
      <c r="V948" s="106"/>
      <c r="W948" s="106"/>
    </row>
    <row r="949" spans="1:23">
      <c r="A949" s="77"/>
      <c r="B949" s="77"/>
      <c r="C949" s="77"/>
      <c r="D949" s="106"/>
      <c r="E949" s="106"/>
      <c r="F949" s="77"/>
      <c r="G949" s="77"/>
      <c r="H949" s="77"/>
      <c r="I949" s="77"/>
      <c r="J949" s="429"/>
      <c r="K949" s="106"/>
      <c r="L949" s="106"/>
      <c r="M949" s="106"/>
      <c r="N949" s="106"/>
      <c r="O949" s="106"/>
      <c r="P949" s="106"/>
      <c r="Q949" s="106"/>
      <c r="R949" s="106"/>
      <c r="S949" s="106"/>
      <c r="T949" s="106"/>
      <c r="U949" s="106"/>
      <c r="V949" s="106"/>
      <c r="W949" s="106"/>
    </row>
    <row r="950" spans="1:23">
      <c r="A950" s="77"/>
      <c r="B950" s="77"/>
      <c r="C950" s="77"/>
      <c r="D950" s="106"/>
      <c r="E950" s="106"/>
      <c r="F950" s="77"/>
      <c r="G950" s="77"/>
      <c r="H950" s="77"/>
      <c r="I950" s="77"/>
      <c r="J950" s="429"/>
      <c r="K950" s="106"/>
      <c r="L950" s="106"/>
      <c r="M950" s="106"/>
      <c r="N950" s="106"/>
      <c r="O950" s="106"/>
      <c r="P950" s="106"/>
      <c r="Q950" s="106"/>
      <c r="R950" s="106"/>
      <c r="S950" s="106"/>
      <c r="T950" s="106"/>
      <c r="U950" s="106"/>
      <c r="V950" s="106"/>
      <c r="W950" s="106"/>
    </row>
    <row r="951" spans="1:23">
      <c r="A951" s="77"/>
      <c r="B951" s="77"/>
      <c r="C951" s="77"/>
      <c r="D951" s="106"/>
      <c r="E951" s="106"/>
      <c r="F951" s="77"/>
      <c r="G951" s="77"/>
      <c r="H951" s="77"/>
      <c r="I951" s="77"/>
      <c r="J951" s="429"/>
      <c r="K951" s="106"/>
      <c r="L951" s="106"/>
      <c r="M951" s="106"/>
      <c r="N951" s="106"/>
      <c r="O951" s="106"/>
      <c r="P951" s="106"/>
      <c r="Q951" s="106"/>
      <c r="R951" s="106"/>
      <c r="S951" s="106"/>
      <c r="T951" s="106"/>
      <c r="U951" s="106"/>
      <c r="V951" s="106"/>
      <c r="W951" s="106"/>
    </row>
    <row r="952" spans="1:23">
      <c r="A952" s="77"/>
      <c r="B952" s="77"/>
      <c r="C952" s="77"/>
      <c r="D952" s="106"/>
      <c r="E952" s="106"/>
      <c r="F952" s="77"/>
      <c r="G952" s="77"/>
      <c r="H952" s="77"/>
      <c r="I952" s="77"/>
      <c r="J952" s="429"/>
      <c r="K952" s="106"/>
      <c r="L952" s="106"/>
      <c r="M952" s="106"/>
      <c r="N952" s="106"/>
      <c r="O952" s="106"/>
      <c r="P952" s="106"/>
      <c r="Q952" s="106"/>
      <c r="R952" s="106"/>
      <c r="S952" s="106"/>
      <c r="T952" s="106"/>
      <c r="U952" s="106"/>
      <c r="V952" s="106"/>
      <c r="W952" s="106"/>
    </row>
    <row r="953" spans="1:23">
      <c r="A953" s="77"/>
      <c r="B953" s="77"/>
      <c r="C953" s="77"/>
      <c r="D953" s="106"/>
      <c r="E953" s="106"/>
      <c r="F953" s="77"/>
      <c r="G953" s="77"/>
      <c r="H953" s="77"/>
      <c r="I953" s="77"/>
      <c r="J953" s="429"/>
      <c r="K953" s="106"/>
      <c r="L953" s="106"/>
      <c r="M953" s="106"/>
      <c r="N953" s="106"/>
      <c r="O953" s="106"/>
      <c r="P953" s="106"/>
      <c r="Q953" s="106"/>
      <c r="R953" s="106"/>
      <c r="S953" s="106"/>
      <c r="T953" s="106"/>
      <c r="U953" s="106"/>
      <c r="V953" s="106"/>
      <c r="W953" s="106"/>
    </row>
    <row r="954" spans="1:23">
      <c r="A954" s="77"/>
      <c r="B954" s="77"/>
      <c r="C954" s="77"/>
      <c r="D954" s="106"/>
      <c r="E954" s="106"/>
      <c r="F954" s="77"/>
      <c r="G954" s="77"/>
      <c r="H954" s="77"/>
      <c r="I954" s="77"/>
      <c r="J954" s="429"/>
      <c r="K954" s="106"/>
      <c r="L954" s="106"/>
      <c r="M954" s="106"/>
      <c r="N954" s="106"/>
      <c r="O954" s="106"/>
      <c r="P954" s="106"/>
      <c r="Q954" s="106"/>
      <c r="R954" s="106"/>
      <c r="S954" s="106"/>
      <c r="T954" s="106"/>
      <c r="U954" s="106"/>
      <c r="V954" s="106"/>
      <c r="W954" s="106"/>
    </row>
    <row r="955" spans="1:23">
      <c r="A955" s="77"/>
      <c r="B955" s="77"/>
      <c r="C955" s="77"/>
      <c r="D955" s="106"/>
      <c r="E955" s="106"/>
      <c r="F955" s="77"/>
      <c r="G955" s="77"/>
      <c r="H955" s="77"/>
      <c r="I955" s="77"/>
      <c r="J955" s="429"/>
      <c r="K955" s="106"/>
      <c r="L955" s="106"/>
      <c r="M955" s="106"/>
      <c r="N955" s="106"/>
      <c r="O955" s="106"/>
      <c r="P955" s="106"/>
      <c r="Q955" s="106"/>
      <c r="R955" s="106"/>
      <c r="S955" s="106"/>
      <c r="T955" s="106"/>
      <c r="U955" s="106"/>
      <c r="V955" s="106"/>
      <c r="W955" s="106"/>
    </row>
    <row r="956" spans="1:23">
      <c r="A956" s="77"/>
      <c r="B956" s="77"/>
      <c r="C956" s="77"/>
      <c r="D956" s="106"/>
      <c r="E956" s="106"/>
      <c r="F956" s="77"/>
      <c r="G956" s="77"/>
      <c r="H956" s="77"/>
      <c r="I956" s="77"/>
      <c r="J956" s="429"/>
      <c r="K956" s="106"/>
      <c r="L956" s="106"/>
      <c r="M956" s="106"/>
      <c r="N956" s="106"/>
      <c r="O956" s="106"/>
      <c r="P956" s="106"/>
      <c r="Q956" s="106"/>
      <c r="R956" s="106"/>
      <c r="S956" s="106"/>
      <c r="T956" s="106"/>
      <c r="U956" s="106"/>
      <c r="V956" s="106"/>
      <c r="W956" s="106"/>
    </row>
    <row r="957" spans="1:23">
      <c r="A957" s="77"/>
      <c r="B957" s="77"/>
      <c r="C957" s="77"/>
      <c r="D957" s="106"/>
      <c r="E957" s="106"/>
      <c r="F957" s="77"/>
      <c r="G957" s="77"/>
      <c r="H957" s="77"/>
      <c r="I957" s="77"/>
      <c r="J957" s="429"/>
      <c r="K957" s="106"/>
      <c r="L957" s="106"/>
      <c r="M957" s="106"/>
      <c r="N957" s="106"/>
      <c r="O957" s="106"/>
      <c r="P957" s="106"/>
      <c r="Q957" s="106"/>
      <c r="R957" s="106"/>
      <c r="S957" s="106"/>
      <c r="T957" s="106"/>
      <c r="U957" s="106"/>
      <c r="V957" s="106"/>
      <c r="W957" s="106"/>
    </row>
    <row r="958" spans="1:23">
      <c r="A958" s="77"/>
      <c r="B958" s="77"/>
      <c r="C958" s="77"/>
      <c r="D958" s="106"/>
      <c r="E958" s="106"/>
      <c r="F958" s="77"/>
      <c r="G958" s="77"/>
      <c r="H958" s="77"/>
      <c r="I958" s="77"/>
      <c r="J958" s="429"/>
      <c r="K958" s="106"/>
      <c r="L958" s="106"/>
      <c r="M958" s="106"/>
      <c r="N958" s="106"/>
      <c r="O958" s="106"/>
      <c r="P958" s="106"/>
      <c r="Q958" s="106"/>
      <c r="R958" s="106"/>
      <c r="S958" s="106"/>
      <c r="T958" s="106"/>
      <c r="U958" s="106"/>
      <c r="V958" s="106"/>
      <c r="W958" s="106"/>
    </row>
    <row r="959" spans="1:23">
      <c r="A959" s="77"/>
      <c r="B959" s="77"/>
      <c r="C959" s="77"/>
      <c r="D959" s="106"/>
      <c r="E959" s="106"/>
      <c r="F959" s="77"/>
      <c r="G959" s="77"/>
      <c r="H959" s="77"/>
      <c r="I959" s="77"/>
      <c r="J959" s="429"/>
      <c r="K959" s="106"/>
      <c r="L959" s="106"/>
      <c r="M959" s="106"/>
      <c r="N959" s="106"/>
      <c r="O959" s="106"/>
      <c r="P959" s="106"/>
      <c r="Q959" s="106"/>
      <c r="R959" s="106"/>
      <c r="S959" s="106"/>
      <c r="T959" s="106"/>
      <c r="U959" s="106"/>
      <c r="V959" s="106"/>
      <c r="W959" s="106"/>
    </row>
    <row r="960" spans="1:23">
      <c r="A960" s="77"/>
      <c r="B960" s="77"/>
      <c r="C960" s="77"/>
      <c r="D960" s="106"/>
      <c r="E960" s="106"/>
      <c r="F960" s="77"/>
      <c r="G960" s="77"/>
      <c r="H960" s="77"/>
      <c r="I960" s="77"/>
      <c r="J960" s="429"/>
      <c r="K960" s="106"/>
      <c r="L960" s="106"/>
      <c r="M960" s="106"/>
      <c r="N960" s="106"/>
      <c r="O960" s="106"/>
      <c r="P960" s="106"/>
      <c r="Q960" s="106"/>
      <c r="R960" s="106"/>
      <c r="S960" s="106"/>
      <c r="T960" s="106"/>
      <c r="U960" s="106"/>
      <c r="V960" s="106"/>
      <c r="W960" s="106"/>
    </row>
    <row r="961" spans="1:23">
      <c r="A961" s="77"/>
      <c r="B961" s="77"/>
      <c r="C961" s="77"/>
      <c r="D961" s="106"/>
      <c r="E961" s="106"/>
      <c r="F961" s="77"/>
      <c r="G961" s="77"/>
      <c r="H961" s="77"/>
      <c r="I961" s="77"/>
      <c r="J961" s="429"/>
      <c r="K961" s="106"/>
      <c r="L961" s="106"/>
      <c r="M961" s="106"/>
      <c r="N961" s="106"/>
      <c r="O961" s="106"/>
      <c r="P961" s="106"/>
      <c r="Q961" s="106"/>
      <c r="R961" s="106"/>
      <c r="S961" s="106"/>
      <c r="T961" s="106"/>
      <c r="U961" s="106"/>
      <c r="V961" s="106"/>
      <c r="W961" s="106"/>
    </row>
    <row r="962" spans="1:23">
      <c r="A962" s="77"/>
      <c r="B962" s="77"/>
      <c r="C962" s="77"/>
      <c r="D962" s="106"/>
      <c r="E962" s="106"/>
      <c r="F962" s="77"/>
      <c r="G962" s="77"/>
      <c r="H962" s="77"/>
      <c r="I962" s="77"/>
      <c r="J962" s="429"/>
      <c r="K962" s="106"/>
      <c r="L962" s="106"/>
      <c r="M962" s="106"/>
      <c r="N962" s="106"/>
      <c r="O962" s="106"/>
      <c r="P962" s="106"/>
      <c r="Q962" s="106"/>
      <c r="R962" s="106"/>
      <c r="S962" s="106"/>
      <c r="T962" s="106"/>
      <c r="U962" s="106"/>
      <c r="V962" s="106"/>
      <c r="W962" s="106"/>
    </row>
    <row r="963" spans="1:23">
      <c r="A963" s="77"/>
      <c r="B963" s="77"/>
      <c r="C963" s="77"/>
      <c r="D963" s="106"/>
      <c r="E963" s="106"/>
      <c r="F963" s="77"/>
      <c r="G963" s="77"/>
      <c r="H963" s="77"/>
      <c r="I963" s="77"/>
      <c r="J963" s="429"/>
      <c r="K963" s="106"/>
      <c r="L963" s="106"/>
      <c r="M963" s="106"/>
      <c r="N963" s="106"/>
      <c r="O963" s="106"/>
      <c r="P963" s="106"/>
      <c r="Q963" s="106"/>
      <c r="R963" s="106"/>
      <c r="S963" s="106"/>
      <c r="T963" s="106"/>
      <c r="U963" s="106"/>
      <c r="V963" s="106"/>
      <c r="W963" s="106"/>
    </row>
    <row r="964" spans="1:23">
      <c r="A964" s="77"/>
      <c r="B964" s="77"/>
      <c r="C964" s="77"/>
      <c r="D964" s="106"/>
      <c r="E964" s="106"/>
      <c r="F964" s="77"/>
      <c r="G964" s="77"/>
      <c r="H964" s="77"/>
      <c r="I964" s="77"/>
      <c r="J964" s="429"/>
      <c r="K964" s="106"/>
      <c r="L964" s="106"/>
      <c r="M964" s="106"/>
      <c r="N964" s="106"/>
      <c r="O964" s="106"/>
      <c r="P964" s="106"/>
      <c r="Q964" s="106"/>
      <c r="R964" s="106"/>
      <c r="S964" s="106"/>
      <c r="T964" s="106"/>
      <c r="U964" s="106"/>
      <c r="V964" s="106"/>
      <c r="W964" s="106"/>
    </row>
    <row r="965" spans="1:23">
      <c r="A965" s="77"/>
      <c r="B965" s="77"/>
      <c r="C965" s="77"/>
      <c r="D965" s="106"/>
      <c r="E965" s="106"/>
      <c r="F965" s="77"/>
      <c r="G965" s="77"/>
      <c r="H965" s="77"/>
      <c r="I965" s="77"/>
      <c r="J965" s="429"/>
      <c r="K965" s="106"/>
      <c r="L965" s="106"/>
      <c r="M965" s="106"/>
      <c r="N965" s="106"/>
      <c r="O965" s="106"/>
      <c r="P965" s="106"/>
      <c r="Q965" s="106"/>
      <c r="R965" s="106"/>
      <c r="S965" s="106"/>
      <c r="T965" s="106"/>
      <c r="U965" s="106"/>
      <c r="V965" s="106"/>
      <c r="W965" s="106"/>
    </row>
    <row r="966" spans="1:23">
      <c r="A966" s="77"/>
      <c r="B966" s="77"/>
      <c r="C966" s="77"/>
      <c r="D966" s="106"/>
      <c r="E966" s="106"/>
      <c r="F966" s="77"/>
      <c r="G966" s="77"/>
      <c r="H966" s="77"/>
      <c r="I966" s="77"/>
      <c r="J966" s="429"/>
      <c r="K966" s="106"/>
      <c r="L966" s="106"/>
      <c r="M966" s="106"/>
      <c r="N966" s="106"/>
      <c r="O966" s="106"/>
      <c r="P966" s="106"/>
      <c r="Q966" s="106"/>
      <c r="R966" s="106"/>
      <c r="S966" s="106"/>
      <c r="T966" s="106"/>
      <c r="U966" s="106"/>
      <c r="V966" s="106"/>
      <c r="W966" s="106"/>
    </row>
    <row r="967" spans="1:23">
      <c r="A967" s="77"/>
      <c r="B967" s="77"/>
      <c r="C967" s="77"/>
      <c r="D967" s="106"/>
      <c r="E967" s="106"/>
      <c r="F967" s="77"/>
      <c r="G967" s="77"/>
      <c r="H967" s="77"/>
      <c r="I967" s="77"/>
      <c r="J967" s="429"/>
      <c r="K967" s="106"/>
      <c r="L967" s="106"/>
      <c r="M967" s="106"/>
      <c r="N967" s="106"/>
      <c r="O967" s="106"/>
      <c r="P967" s="106"/>
      <c r="Q967" s="106"/>
      <c r="R967" s="106"/>
      <c r="S967" s="106"/>
      <c r="T967" s="106"/>
      <c r="U967" s="106"/>
      <c r="V967" s="106"/>
      <c r="W967" s="106"/>
    </row>
    <row r="968" spans="1:23">
      <c r="A968" s="77"/>
      <c r="B968" s="77"/>
      <c r="C968" s="77"/>
      <c r="D968" s="106"/>
      <c r="E968" s="106"/>
      <c r="F968" s="77"/>
      <c r="G968" s="77"/>
      <c r="H968" s="77"/>
      <c r="I968" s="77"/>
      <c r="J968" s="429"/>
      <c r="K968" s="106"/>
      <c r="L968" s="106"/>
      <c r="M968" s="106"/>
      <c r="N968" s="106"/>
      <c r="O968" s="106"/>
      <c r="P968" s="106"/>
      <c r="Q968" s="106"/>
      <c r="R968" s="106"/>
      <c r="S968" s="106"/>
      <c r="T968" s="106"/>
      <c r="U968" s="106"/>
      <c r="V968" s="106"/>
      <c r="W968" s="106"/>
    </row>
    <row r="969" spans="1:23">
      <c r="A969" s="77"/>
      <c r="B969" s="77"/>
      <c r="C969" s="77"/>
      <c r="D969" s="106"/>
      <c r="E969" s="106"/>
      <c r="F969" s="77"/>
      <c r="G969" s="77"/>
      <c r="H969" s="77"/>
      <c r="I969" s="77"/>
      <c r="J969" s="429"/>
      <c r="K969" s="106"/>
      <c r="L969" s="106"/>
      <c r="M969" s="106"/>
      <c r="N969" s="106"/>
      <c r="O969" s="106"/>
      <c r="P969" s="106"/>
      <c r="Q969" s="106"/>
      <c r="R969" s="106"/>
      <c r="S969" s="106"/>
      <c r="T969" s="106"/>
      <c r="U969" s="106"/>
      <c r="V969" s="106"/>
      <c r="W969" s="106"/>
    </row>
    <row r="970" spans="1:23">
      <c r="A970" s="77"/>
      <c r="B970" s="77"/>
      <c r="C970" s="77"/>
      <c r="D970" s="106"/>
      <c r="E970" s="106"/>
      <c r="F970" s="77"/>
      <c r="G970" s="77"/>
      <c r="H970" s="77"/>
      <c r="I970" s="77"/>
      <c r="J970" s="429"/>
      <c r="K970" s="106"/>
      <c r="L970" s="106"/>
      <c r="M970" s="106"/>
      <c r="N970" s="106"/>
      <c r="O970" s="106"/>
      <c r="P970" s="106"/>
      <c r="Q970" s="106"/>
      <c r="R970" s="106"/>
      <c r="S970" s="106"/>
      <c r="T970" s="106"/>
      <c r="U970" s="106"/>
      <c r="V970" s="106"/>
      <c r="W970" s="106"/>
    </row>
    <row r="971" spans="1:23">
      <c r="A971" s="77"/>
      <c r="B971" s="77"/>
      <c r="C971" s="77"/>
      <c r="D971" s="106"/>
      <c r="E971" s="106"/>
      <c r="F971" s="77"/>
      <c r="G971" s="77"/>
      <c r="H971" s="77"/>
      <c r="I971" s="77"/>
      <c r="J971" s="429"/>
      <c r="K971" s="106"/>
      <c r="L971" s="106"/>
      <c r="M971" s="106"/>
      <c r="N971" s="106"/>
      <c r="O971" s="106"/>
      <c r="P971" s="106"/>
      <c r="Q971" s="106"/>
      <c r="R971" s="106"/>
      <c r="S971" s="106"/>
      <c r="T971" s="106"/>
      <c r="U971" s="106"/>
      <c r="V971" s="106"/>
      <c r="W971" s="106"/>
    </row>
    <row r="972" spans="1:23">
      <c r="A972" s="77"/>
      <c r="B972" s="77"/>
      <c r="C972" s="77"/>
      <c r="D972" s="106"/>
      <c r="E972" s="106"/>
      <c r="F972" s="77"/>
      <c r="G972" s="77"/>
      <c r="H972" s="77"/>
      <c r="I972" s="77"/>
      <c r="J972" s="429"/>
      <c r="K972" s="106"/>
      <c r="L972" s="106"/>
      <c r="M972" s="106"/>
      <c r="N972" s="106"/>
      <c r="O972" s="106"/>
      <c r="P972" s="106"/>
      <c r="Q972" s="106"/>
      <c r="R972" s="106"/>
      <c r="S972" s="106"/>
      <c r="T972" s="106"/>
      <c r="U972" s="106"/>
      <c r="V972" s="106"/>
      <c r="W972" s="106"/>
    </row>
    <row r="973" spans="1:23">
      <c r="A973" s="77"/>
      <c r="B973" s="77"/>
      <c r="C973" s="77"/>
      <c r="D973" s="106"/>
      <c r="E973" s="106"/>
      <c r="F973" s="77"/>
      <c r="G973" s="77"/>
      <c r="H973" s="77"/>
      <c r="I973" s="77"/>
      <c r="J973" s="429"/>
      <c r="K973" s="106"/>
      <c r="L973" s="106"/>
      <c r="M973" s="106"/>
      <c r="N973" s="106"/>
      <c r="O973" s="106"/>
      <c r="P973" s="106"/>
      <c r="Q973" s="106"/>
      <c r="R973" s="106"/>
      <c r="S973" s="106"/>
      <c r="T973" s="106"/>
      <c r="U973" s="106"/>
      <c r="V973" s="106"/>
      <c r="W973" s="106"/>
    </row>
    <row r="974" spans="1:23">
      <c r="A974" s="77"/>
      <c r="B974" s="77"/>
      <c r="C974" s="77"/>
      <c r="D974" s="106"/>
      <c r="E974" s="106"/>
      <c r="F974" s="77"/>
      <c r="G974" s="77"/>
      <c r="H974" s="77"/>
      <c r="I974" s="77"/>
      <c r="J974" s="429"/>
      <c r="K974" s="106"/>
      <c r="L974" s="106"/>
      <c r="M974" s="106"/>
      <c r="N974" s="106"/>
      <c r="O974" s="106"/>
      <c r="P974" s="106"/>
      <c r="Q974" s="106"/>
      <c r="R974" s="106"/>
      <c r="S974" s="106"/>
      <c r="T974" s="106"/>
      <c r="U974" s="106"/>
      <c r="V974" s="106"/>
      <c r="W974" s="106"/>
    </row>
    <row r="975" spans="1:23">
      <c r="A975" s="77"/>
      <c r="B975" s="77"/>
      <c r="C975" s="77"/>
      <c r="D975" s="106"/>
      <c r="E975" s="106"/>
      <c r="F975" s="77"/>
      <c r="G975" s="77"/>
      <c r="H975" s="77"/>
      <c r="I975" s="77"/>
      <c r="J975" s="429"/>
      <c r="K975" s="106"/>
      <c r="L975" s="106"/>
      <c r="M975" s="106"/>
      <c r="N975" s="106"/>
      <c r="O975" s="106"/>
      <c r="P975" s="106"/>
      <c r="Q975" s="106"/>
      <c r="R975" s="106"/>
      <c r="S975" s="106"/>
      <c r="T975" s="106"/>
      <c r="U975" s="106"/>
      <c r="V975" s="106"/>
      <c r="W975" s="106"/>
    </row>
    <row r="976" spans="1:23">
      <c r="A976" s="77"/>
      <c r="B976" s="77"/>
      <c r="C976" s="77"/>
      <c r="D976" s="106"/>
      <c r="E976" s="106"/>
      <c r="F976" s="77"/>
      <c r="G976" s="77"/>
      <c r="H976" s="77"/>
      <c r="I976" s="77"/>
      <c r="J976" s="429"/>
      <c r="K976" s="106"/>
      <c r="L976" s="106"/>
      <c r="M976" s="106"/>
      <c r="N976" s="106"/>
      <c r="O976" s="106"/>
      <c r="P976" s="106"/>
      <c r="Q976" s="106"/>
      <c r="R976" s="106"/>
      <c r="S976" s="106"/>
      <c r="T976" s="106"/>
      <c r="U976" s="106"/>
      <c r="V976" s="106"/>
      <c r="W976" s="106"/>
    </row>
    <row r="977" spans="1:23">
      <c r="A977" s="77"/>
      <c r="B977" s="77"/>
      <c r="C977" s="77"/>
      <c r="D977" s="106"/>
      <c r="E977" s="106"/>
      <c r="F977" s="77"/>
      <c r="G977" s="77"/>
      <c r="H977" s="77"/>
      <c r="I977" s="77"/>
      <c r="J977" s="429"/>
      <c r="K977" s="106"/>
      <c r="L977" s="106"/>
      <c r="M977" s="106"/>
      <c r="N977" s="106"/>
      <c r="O977" s="106"/>
      <c r="P977" s="106"/>
      <c r="Q977" s="106"/>
      <c r="R977" s="106"/>
      <c r="S977" s="106"/>
      <c r="T977" s="106"/>
      <c r="U977" s="106"/>
      <c r="V977" s="106"/>
      <c r="W977" s="106"/>
    </row>
    <row r="978" spans="1:23">
      <c r="A978" s="77"/>
      <c r="B978" s="77"/>
      <c r="C978" s="77"/>
      <c r="D978" s="106"/>
      <c r="E978" s="106"/>
      <c r="F978" s="77"/>
      <c r="G978" s="77"/>
      <c r="H978" s="77"/>
      <c r="I978" s="77"/>
      <c r="J978" s="429"/>
      <c r="K978" s="106"/>
      <c r="L978" s="106"/>
      <c r="M978" s="106"/>
      <c r="N978" s="106"/>
      <c r="O978" s="106"/>
      <c r="P978" s="106"/>
      <c r="Q978" s="106"/>
      <c r="R978" s="106"/>
      <c r="S978" s="106"/>
      <c r="T978" s="106"/>
      <c r="U978" s="106"/>
      <c r="V978" s="106"/>
      <c r="W978" s="106"/>
    </row>
    <row r="979" spans="1:23">
      <c r="A979" s="77"/>
      <c r="B979" s="77"/>
      <c r="C979" s="77"/>
      <c r="D979" s="106"/>
      <c r="E979" s="106"/>
      <c r="F979" s="77"/>
      <c r="G979" s="77"/>
      <c r="H979" s="77"/>
      <c r="I979" s="77"/>
      <c r="J979" s="429"/>
      <c r="K979" s="106"/>
      <c r="L979" s="106"/>
      <c r="M979" s="106"/>
      <c r="N979" s="106"/>
      <c r="O979" s="106"/>
      <c r="P979" s="106"/>
      <c r="Q979" s="106"/>
      <c r="R979" s="106"/>
      <c r="S979" s="106"/>
      <c r="T979" s="106"/>
      <c r="U979" s="106"/>
      <c r="V979" s="106"/>
      <c r="W979" s="106"/>
    </row>
    <row r="980" spans="1:23">
      <c r="A980" s="77"/>
      <c r="B980" s="77"/>
      <c r="C980" s="77"/>
      <c r="D980" s="106"/>
      <c r="E980" s="106"/>
      <c r="F980" s="77"/>
      <c r="G980" s="77"/>
      <c r="H980" s="77"/>
      <c r="I980" s="77"/>
      <c r="J980" s="429"/>
      <c r="K980" s="106"/>
      <c r="L980" s="106"/>
      <c r="M980" s="106"/>
      <c r="N980" s="106"/>
      <c r="O980" s="106"/>
      <c r="P980" s="106"/>
      <c r="Q980" s="106"/>
      <c r="R980" s="106"/>
      <c r="S980" s="106"/>
      <c r="T980" s="106"/>
      <c r="U980" s="106"/>
      <c r="V980" s="106"/>
      <c r="W980" s="106"/>
    </row>
    <row r="981" spans="1:23">
      <c r="A981" s="77"/>
      <c r="B981" s="77"/>
      <c r="C981" s="77"/>
      <c r="D981" s="106"/>
      <c r="E981" s="106"/>
      <c r="F981" s="77"/>
      <c r="G981" s="77"/>
      <c r="H981" s="77"/>
      <c r="I981" s="77"/>
      <c r="J981" s="429"/>
      <c r="K981" s="106"/>
      <c r="L981" s="106"/>
      <c r="M981" s="106"/>
      <c r="N981" s="106"/>
      <c r="O981" s="106"/>
      <c r="P981" s="106"/>
      <c r="Q981" s="106"/>
      <c r="R981" s="106"/>
      <c r="S981" s="106"/>
      <c r="T981" s="106"/>
      <c r="U981" s="106"/>
      <c r="V981" s="106"/>
      <c r="W981" s="106"/>
    </row>
    <row r="982" spans="1:23">
      <c r="A982" s="77"/>
      <c r="B982" s="77"/>
      <c r="C982" s="77"/>
      <c r="D982" s="106"/>
      <c r="E982" s="106"/>
      <c r="F982" s="77"/>
      <c r="G982" s="77"/>
      <c r="H982" s="77"/>
      <c r="I982" s="77"/>
      <c r="J982" s="429"/>
      <c r="K982" s="106"/>
      <c r="L982" s="106"/>
      <c r="M982" s="106"/>
      <c r="N982" s="106"/>
      <c r="O982" s="106"/>
      <c r="P982" s="106"/>
      <c r="Q982" s="106"/>
      <c r="R982" s="106"/>
      <c r="S982" s="106"/>
      <c r="T982" s="106"/>
      <c r="U982" s="106"/>
      <c r="V982" s="106"/>
      <c r="W982" s="106"/>
    </row>
    <row r="983" spans="1:23">
      <c r="A983" s="77"/>
      <c r="B983" s="77"/>
      <c r="C983" s="77"/>
      <c r="D983" s="106"/>
      <c r="E983" s="106"/>
      <c r="F983" s="77"/>
      <c r="G983" s="77"/>
      <c r="H983" s="77"/>
      <c r="I983" s="77"/>
      <c r="J983" s="429"/>
      <c r="K983" s="106"/>
      <c r="L983" s="106"/>
      <c r="M983" s="106"/>
      <c r="N983" s="106"/>
      <c r="O983" s="106"/>
      <c r="P983" s="106"/>
      <c r="Q983" s="106"/>
      <c r="R983" s="106"/>
      <c r="S983" s="106"/>
      <c r="T983" s="106"/>
      <c r="U983" s="106"/>
      <c r="V983" s="106"/>
      <c r="W983" s="106"/>
    </row>
    <row r="984" spans="1:23">
      <c r="A984" s="77"/>
      <c r="B984" s="77"/>
      <c r="C984" s="77"/>
      <c r="D984" s="106"/>
      <c r="E984" s="106"/>
      <c r="F984" s="77"/>
      <c r="G984" s="77"/>
      <c r="H984" s="77"/>
      <c r="I984" s="77"/>
      <c r="J984" s="429"/>
      <c r="K984" s="106"/>
      <c r="L984" s="106"/>
      <c r="M984" s="106"/>
      <c r="N984" s="106"/>
      <c r="O984" s="106"/>
      <c r="P984" s="106"/>
      <c r="Q984" s="106"/>
      <c r="R984" s="106"/>
      <c r="S984" s="106"/>
      <c r="T984" s="106"/>
      <c r="U984" s="106"/>
      <c r="V984" s="106"/>
      <c r="W984" s="106"/>
    </row>
    <row r="985" spans="1:23">
      <c r="A985" s="77"/>
      <c r="B985" s="77"/>
      <c r="C985" s="77"/>
      <c r="D985" s="106"/>
      <c r="E985" s="106"/>
      <c r="F985" s="77"/>
      <c r="G985" s="77"/>
      <c r="H985" s="77"/>
      <c r="I985" s="77"/>
      <c r="J985" s="429"/>
      <c r="K985" s="106"/>
      <c r="L985" s="106"/>
      <c r="M985" s="106"/>
      <c r="N985" s="106"/>
      <c r="O985" s="106"/>
      <c r="P985" s="106"/>
      <c r="Q985" s="106"/>
      <c r="R985" s="106"/>
      <c r="S985" s="106"/>
      <c r="T985" s="106"/>
      <c r="U985" s="106"/>
      <c r="V985" s="106"/>
      <c r="W985" s="106"/>
    </row>
    <row r="986" spans="1:23">
      <c r="A986" s="77"/>
      <c r="B986" s="77"/>
      <c r="C986" s="77"/>
      <c r="D986" s="106"/>
      <c r="E986" s="106"/>
      <c r="F986" s="77"/>
      <c r="G986" s="77"/>
      <c r="H986" s="77"/>
      <c r="I986" s="77"/>
      <c r="J986" s="429"/>
      <c r="K986" s="106"/>
      <c r="L986" s="106"/>
      <c r="M986" s="106"/>
      <c r="N986" s="106"/>
      <c r="O986" s="106"/>
      <c r="P986" s="106"/>
      <c r="Q986" s="106"/>
      <c r="R986" s="106"/>
      <c r="S986" s="106"/>
      <c r="T986" s="106"/>
      <c r="U986" s="106"/>
      <c r="V986" s="106"/>
      <c r="W986" s="106"/>
    </row>
    <row r="987" spans="1:23">
      <c r="A987" s="77"/>
      <c r="B987" s="77"/>
      <c r="C987" s="77"/>
      <c r="D987" s="106"/>
      <c r="E987" s="106"/>
      <c r="F987" s="77"/>
      <c r="G987" s="77"/>
      <c r="H987" s="77"/>
      <c r="I987" s="77"/>
      <c r="J987" s="429"/>
      <c r="K987" s="106"/>
      <c r="L987" s="106"/>
      <c r="M987" s="106"/>
      <c r="N987" s="106"/>
      <c r="O987" s="106"/>
      <c r="P987" s="106"/>
      <c r="Q987" s="106"/>
      <c r="R987" s="106"/>
      <c r="S987" s="106"/>
      <c r="T987" s="106"/>
      <c r="U987" s="106"/>
      <c r="V987" s="106"/>
      <c r="W987" s="106"/>
    </row>
    <row r="988" spans="1:23">
      <c r="A988" s="77"/>
      <c r="B988" s="77"/>
      <c r="C988" s="77"/>
      <c r="D988" s="106"/>
      <c r="E988" s="106"/>
      <c r="F988" s="77"/>
      <c r="G988" s="77"/>
      <c r="H988" s="77"/>
      <c r="I988" s="77"/>
      <c r="J988" s="429"/>
      <c r="K988" s="106"/>
      <c r="L988" s="106"/>
      <c r="M988" s="106"/>
      <c r="N988" s="106"/>
      <c r="O988" s="106"/>
      <c r="P988" s="106"/>
      <c r="Q988" s="106"/>
      <c r="R988" s="106"/>
      <c r="S988" s="106"/>
      <c r="T988" s="106"/>
      <c r="U988" s="106"/>
      <c r="V988" s="106"/>
      <c r="W988" s="106"/>
    </row>
    <row r="989" spans="1:23">
      <c r="A989" s="77"/>
      <c r="B989" s="77"/>
      <c r="C989" s="77"/>
      <c r="D989" s="106"/>
      <c r="E989" s="106"/>
      <c r="F989" s="77"/>
      <c r="G989" s="77"/>
      <c r="H989" s="77"/>
      <c r="I989" s="77"/>
      <c r="J989" s="429"/>
      <c r="K989" s="106"/>
      <c r="L989" s="106"/>
      <c r="M989" s="106"/>
      <c r="N989" s="106"/>
      <c r="O989" s="106"/>
      <c r="P989" s="106"/>
      <c r="Q989" s="106"/>
      <c r="R989" s="106"/>
      <c r="S989" s="106"/>
      <c r="T989" s="106"/>
      <c r="U989" s="106"/>
      <c r="V989" s="106"/>
      <c r="W989" s="106"/>
    </row>
    <row r="990" spans="1:23">
      <c r="A990" s="77"/>
      <c r="B990" s="77"/>
      <c r="C990" s="77"/>
      <c r="D990" s="106"/>
      <c r="E990" s="106"/>
      <c r="F990" s="77"/>
      <c r="G990" s="77"/>
      <c r="H990" s="77"/>
      <c r="I990" s="77"/>
      <c r="J990" s="429"/>
      <c r="K990" s="106"/>
      <c r="L990" s="106"/>
      <c r="M990" s="106"/>
      <c r="N990" s="106"/>
      <c r="O990" s="106"/>
      <c r="P990" s="106"/>
      <c r="Q990" s="106"/>
      <c r="R990" s="106"/>
      <c r="S990" s="106"/>
      <c r="T990" s="106"/>
      <c r="U990" s="106"/>
      <c r="V990" s="106"/>
      <c r="W990" s="106"/>
    </row>
    <row r="991" spans="1:23">
      <c r="A991" s="77"/>
      <c r="B991" s="77"/>
      <c r="C991" s="77"/>
      <c r="D991" s="106"/>
      <c r="E991" s="106"/>
      <c r="F991" s="77"/>
      <c r="G991" s="77"/>
      <c r="H991" s="77"/>
      <c r="I991" s="77"/>
      <c r="J991" s="429"/>
      <c r="K991" s="106"/>
      <c r="L991" s="106"/>
      <c r="M991" s="106"/>
      <c r="N991" s="106"/>
      <c r="O991" s="106"/>
      <c r="P991" s="106"/>
      <c r="Q991" s="106"/>
      <c r="R991" s="106"/>
      <c r="S991" s="106"/>
      <c r="T991" s="106"/>
      <c r="U991" s="106"/>
      <c r="V991" s="106"/>
      <c r="W991" s="106"/>
    </row>
    <row r="992" spans="1:23">
      <c r="A992" s="77"/>
      <c r="B992" s="77"/>
      <c r="C992" s="77"/>
      <c r="D992" s="106"/>
      <c r="E992" s="106"/>
      <c r="F992" s="77"/>
      <c r="G992" s="77"/>
      <c r="H992" s="77"/>
      <c r="I992" s="77"/>
      <c r="J992" s="429"/>
      <c r="K992" s="106"/>
      <c r="L992" s="106"/>
      <c r="M992" s="106"/>
      <c r="N992" s="106"/>
      <c r="O992" s="106"/>
      <c r="P992" s="106"/>
      <c r="Q992" s="106"/>
      <c r="R992" s="106"/>
      <c r="S992" s="106"/>
      <c r="T992" s="106"/>
      <c r="U992" s="106"/>
      <c r="V992" s="106"/>
      <c r="W992" s="106"/>
    </row>
    <row r="993" spans="1:23">
      <c r="A993" s="77"/>
      <c r="B993" s="77"/>
      <c r="C993" s="77"/>
      <c r="D993" s="106"/>
      <c r="E993" s="106"/>
      <c r="F993" s="77"/>
      <c r="G993" s="77"/>
      <c r="H993" s="77"/>
      <c r="I993" s="77"/>
      <c r="J993" s="429"/>
      <c r="K993" s="106"/>
      <c r="L993" s="106"/>
      <c r="M993" s="106"/>
      <c r="N993" s="106"/>
      <c r="O993" s="106"/>
      <c r="P993" s="106"/>
      <c r="Q993" s="106"/>
      <c r="R993" s="106"/>
      <c r="S993" s="106"/>
      <c r="T993" s="106"/>
      <c r="U993" s="106"/>
      <c r="V993" s="106"/>
      <c r="W993" s="106"/>
    </row>
    <row r="994" spans="1:23">
      <c r="A994" s="77"/>
      <c r="B994" s="77"/>
      <c r="C994" s="77"/>
      <c r="D994" s="106"/>
      <c r="E994" s="106"/>
      <c r="F994" s="77"/>
      <c r="G994" s="77"/>
      <c r="H994" s="77"/>
      <c r="I994" s="77"/>
      <c r="J994" s="429"/>
      <c r="K994" s="106"/>
      <c r="L994" s="106"/>
      <c r="M994" s="106"/>
      <c r="N994" s="106"/>
      <c r="O994" s="106"/>
      <c r="P994" s="106"/>
      <c r="Q994" s="106"/>
      <c r="R994" s="106"/>
      <c r="S994" s="106"/>
      <c r="T994" s="106"/>
      <c r="U994" s="106"/>
      <c r="V994" s="106"/>
      <c r="W994" s="106"/>
    </row>
    <row r="995" spans="1:23">
      <c r="A995" s="77"/>
      <c r="B995" s="77"/>
      <c r="C995" s="77"/>
      <c r="D995" s="106"/>
      <c r="E995" s="106"/>
      <c r="F995" s="77"/>
      <c r="G995" s="77"/>
      <c r="H995" s="77"/>
      <c r="I995" s="77"/>
      <c r="J995" s="429"/>
      <c r="K995" s="106"/>
      <c r="L995" s="106"/>
      <c r="M995" s="106"/>
      <c r="N995" s="106"/>
      <c r="O995" s="106"/>
      <c r="P995" s="106"/>
      <c r="Q995" s="106"/>
      <c r="R995" s="106"/>
      <c r="S995" s="106"/>
      <c r="T995" s="106"/>
      <c r="U995" s="106"/>
      <c r="V995" s="106"/>
      <c r="W995" s="106"/>
    </row>
    <row r="996" spans="1:23">
      <c r="A996" s="77"/>
      <c r="B996" s="77"/>
      <c r="C996" s="77"/>
      <c r="D996" s="106"/>
      <c r="E996" s="106"/>
      <c r="F996" s="77"/>
      <c r="G996" s="77"/>
      <c r="H996" s="77"/>
      <c r="I996" s="77"/>
      <c r="J996" s="429"/>
      <c r="K996" s="106"/>
      <c r="L996" s="106"/>
      <c r="M996" s="106"/>
      <c r="N996" s="106"/>
      <c r="O996" s="106"/>
      <c r="P996" s="106"/>
      <c r="Q996" s="106"/>
      <c r="R996" s="106"/>
      <c r="S996" s="106"/>
      <c r="T996" s="106"/>
      <c r="U996" s="106"/>
      <c r="V996" s="106"/>
      <c r="W996" s="106"/>
    </row>
    <row r="997" spans="1:23">
      <c r="A997" s="77"/>
      <c r="B997" s="77"/>
      <c r="C997" s="77"/>
      <c r="D997" s="106"/>
      <c r="E997" s="106"/>
      <c r="F997" s="77"/>
      <c r="G997" s="77"/>
      <c r="H997" s="77"/>
      <c r="I997" s="77"/>
      <c r="J997" s="429"/>
      <c r="K997" s="106"/>
      <c r="L997" s="106"/>
      <c r="M997" s="106"/>
      <c r="N997" s="106"/>
      <c r="O997" s="106"/>
      <c r="P997" s="106"/>
      <c r="Q997" s="106"/>
      <c r="R997" s="106"/>
      <c r="S997" s="106"/>
      <c r="T997" s="106"/>
      <c r="U997" s="106"/>
      <c r="V997" s="106"/>
      <c r="W997" s="106"/>
    </row>
    <row r="998" spans="1:23">
      <c r="A998" s="77"/>
      <c r="B998" s="77"/>
      <c r="C998" s="77"/>
      <c r="D998" s="106"/>
      <c r="E998" s="106"/>
      <c r="F998" s="77"/>
      <c r="G998" s="77"/>
      <c r="H998" s="77"/>
      <c r="I998" s="77"/>
      <c r="J998" s="429"/>
      <c r="K998" s="106"/>
      <c r="L998" s="106"/>
      <c r="M998" s="106"/>
      <c r="N998" s="106"/>
      <c r="O998" s="106"/>
      <c r="P998" s="106"/>
      <c r="Q998" s="106"/>
      <c r="R998" s="106"/>
      <c r="S998" s="106"/>
      <c r="T998" s="106"/>
      <c r="U998" s="106"/>
      <c r="V998" s="106"/>
      <c r="W998" s="106"/>
    </row>
    <row r="999" spans="1:23">
      <c r="A999" s="77"/>
      <c r="B999" s="77"/>
      <c r="C999" s="77"/>
      <c r="D999" s="106"/>
      <c r="E999" s="106"/>
      <c r="F999" s="77"/>
      <c r="G999" s="77"/>
      <c r="H999" s="77"/>
      <c r="I999" s="77"/>
      <c r="J999" s="429"/>
      <c r="K999" s="106"/>
      <c r="L999" s="106"/>
      <c r="M999" s="106"/>
      <c r="N999" s="106"/>
      <c r="O999" s="106"/>
      <c r="P999" s="106"/>
      <c r="Q999" s="106"/>
      <c r="R999" s="106"/>
      <c r="S999" s="106"/>
      <c r="T999" s="106"/>
      <c r="U999" s="106"/>
      <c r="V999" s="106"/>
      <c r="W999" s="106"/>
    </row>
    <row r="1000" spans="1:23">
      <c r="A1000" s="77"/>
      <c r="B1000" s="77"/>
      <c r="C1000" s="77"/>
      <c r="D1000" s="106"/>
      <c r="E1000" s="106"/>
      <c r="F1000" s="77"/>
      <c r="G1000" s="77"/>
      <c r="H1000" s="77"/>
      <c r="I1000" s="77"/>
      <c r="J1000" s="429"/>
      <c r="K1000" s="106"/>
      <c r="L1000" s="106"/>
      <c r="M1000" s="106"/>
      <c r="N1000" s="106"/>
      <c r="O1000" s="106"/>
      <c r="P1000" s="106"/>
      <c r="Q1000" s="106"/>
      <c r="R1000" s="106"/>
      <c r="S1000" s="106"/>
      <c r="T1000" s="106"/>
      <c r="U1000" s="106"/>
      <c r="V1000" s="106"/>
      <c r="W1000" s="106"/>
    </row>
    <row r="1001" spans="1:23">
      <c r="A1001" s="77"/>
      <c r="B1001" s="77"/>
      <c r="C1001" s="77"/>
      <c r="D1001" s="106"/>
      <c r="E1001" s="106"/>
      <c r="F1001" s="77"/>
      <c r="G1001" s="77"/>
      <c r="H1001" s="77"/>
      <c r="I1001" s="77"/>
      <c r="J1001" s="429"/>
      <c r="K1001" s="106"/>
      <c r="L1001" s="106"/>
      <c r="M1001" s="106"/>
      <c r="N1001" s="106"/>
      <c r="O1001" s="106"/>
      <c r="P1001" s="106"/>
      <c r="Q1001" s="106"/>
      <c r="R1001" s="106"/>
      <c r="S1001" s="106"/>
      <c r="T1001" s="106"/>
      <c r="U1001" s="106"/>
      <c r="V1001" s="106"/>
      <c r="W1001" s="106"/>
    </row>
    <row r="1002" spans="1:23">
      <c r="A1002" s="77"/>
      <c r="B1002" s="77"/>
      <c r="C1002" s="77"/>
      <c r="D1002" s="106"/>
      <c r="E1002" s="106"/>
      <c r="F1002" s="77"/>
      <c r="G1002" s="77"/>
      <c r="H1002" s="77"/>
      <c r="I1002" s="77"/>
      <c r="J1002" s="429"/>
      <c r="K1002" s="106"/>
      <c r="L1002" s="106"/>
      <c r="M1002" s="106"/>
      <c r="N1002" s="106"/>
      <c r="O1002" s="106"/>
      <c r="P1002" s="106"/>
      <c r="Q1002" s="106"/>
      <c r="R1002" s="106"/>
      <c r="S1002" s="106"/>
      <c r="T1002" s="106"/>
      <c r="U1002" s="106"/>
      <c r="V1002" s="106"/>
      <c r="W1002" s="106"/>
    </row>
    <row r="1003" spans="1:23">
      <c r="A1003" s="77"/>
      <c r="B1003" s="77"/>
      <c r="C1003" s="77"/>
      <c r="D1003" s="106"/>
      <c r="E1003" s="106"/>
      <c r="F1003" s="77"/>
      <c r="G1003" s="77"/>
      <c r="H1003" s="77"/>
      <c r="I1003" s="77"/>
      <c r="J1003" s="429"/>
      <c r="K1003" s="106"/>
      <c r="L1003" s="106"/>
      <c r="M1003" s="106"/>
      <c r="N1003" s="106"/>
      <c r="O1003" s="106"/>
      <c r="P1003" s="106"/>
      <c r="Q1003" s="106"/>
      <c r="R1003" s="106"/>
      <c r="S1003" s="106"/>
      <c r="T1003" s="106"/>
      <c r="U1003" s="106"/>
      <c r="V1003" s="106"/>
      <c r="W1003" s="106"/>
    </row>
    <row r="1004" spans="1:23">
      <c r="A1004" s="77"/>
      <c r="B1004" s="77"/>
      <c r="C1004" s="77"/>
      <c r="D1004" s="106"/>
      <c r="E1004" s="106"/>
      <c r="F1004" s="77"/>
      <c r="G1004" s="77"/>
      <c r="H1004" s="77"/>
      <c r="I1004" s="77"/>
      <c r="J1004" s="429"/>
      <c r="K1004" s="106"/>
      <c r="L1004" s="106"/>
      <c r="M1004" s="106"/>
      <c r="N1004" s="106"/>
      <c r="O1004" s="106"/>
      <c r="P1004" s="106"/>
      <c r="Q1004" s="106"/>
      <c r="R1004" s="106"/>
      <c r="S1004" s="106"/>
      <c r="T1004" s="106"/>
      <c r="U1004" s="106"/>
      <c r="V1004" s="106"/>
      <c r="W1004" s="106"/>
    </row>
    <row r="1005" spans="1:23">
      <c r="A1005" s="77"/>
      <c r="B1005" s="77"/>
      <c r="C1005" s="77"/>
      <c r="D1005" s="106"/>
      <c r="E1005" s="106"/>
      <c r="F1005" s="77"/>
      <c r="G1005" s="77"/>
      <c r="H1005" s="77"/>
      <c r="I1005" s="77"/>
      <c r="J1005" s="429"/>
      <c r="K1005" s="106"/>
      <c r="L1005" s="106"/>
      <c r="M1005" s="106"/>
      <c r="N1005" s="106"/>
      <c r="O1005" s="106"/>
      <c r="P1005" s="106"/>
      <c r="Q1005" s="106"/>
      <c r="R1005" s="106"/>
      <c r="S1005" s="106"/>
      <c r="T1005" s="106"/>
      <c r="U1005" s="106"/>
      <c r="V1005" s="106"/>
      <c r="W1005" s="106"/>
    </row>
    <row r="1006" spans="1:23">
      <c r="A1006" s="77"/>
      <c r="B1006" s="77"/>
      <c r="C1006" s="77"/>
      <c r="D1006" s="106"/>
      <c r="E1006" s="106"/>
      <c r="F1006" s="77"/>
      <c r="G1006" s="77"/>
      <c r="H1006" s="77"/>
      <c r="I1006" s="77"/>
      <c r="J1006" s="429"/>
      <c r="K1006" s="106"/>
      <c r="L1006" s="106"/>
      <c r="M1006" s="106"/>
      <c r="N1006" s="106"/>
      <c r="O1006" s="106"/>
      <c r="P1006" s="106"/>
      <c r="Q1006" s="106"/>
      <c r="R1006" s="106"/>
      <c r="S1006" s="106"/>
      <c r="T1006" s="106"/>
      <c r="U1006" s="106"/>
      <c r="V1006" s="106"/>
      <c r="W1006" s="106"/>
    </row>
    <row r="1007" spans="1:23">
      <c r="A1007" s="77"/>
      <c r="B1007" s="77"/>
      <c r="C1007" s="77"/>
      <c r="D1007" s="106"/>
      <c r="E1007" s="106"/>
      <c r="F1007" s="77"/>
      <c r="G1007" s="77"/>
      <c r="H1007" s="77"/>
      <c r="I1007" s="77"/>
      <c r="J1007" s="429"/>
      <c r="K1007" s="106"/>
      <c r="L1007" s="106"/>
      <c r="M1007" s="106"/>
      <c r="N1007" s="106"/>
      <c r="O1007" s="106"/>
      <c r="P1007" s="106"/>
      <c r="Q1007" s="106"/>
      <c r="R1007" s="106"/>
      <c r="S1007" s="106"/>
      <c r="T1007" s="106"/>
      <c r="U1007" s="106"/>
      <c r="V1007" s="106"/>
      <c r="W1007" s="106"/>
    </row>
    <row r="1008" spans="1:23">
      <c r="A1008" s="77"/>
      <c r="B1008" s="77"/>
      <c r="C1008" s="77"/>
      <c r="D1008" s="106"/>
      <c r="E1008" s="106"/>
      <c r="F1008" s="77"/>
      <c r="G1008" s="77"/>
      <c r="H1008" s="77"/>
      <c r="I1008" s="77"/>
      <c r="J1008" s="429"/>
      <c r="K1008" s="106"/>
      <c r="L1008" s="106"/>
      <c r="M1008" s="106"/>
      <c r="N1008" s="106"/>
      <c r="O1008" s="106"/>
      <c r="P1008" s="106"/>
      <c r="Q1008" s="106"/>
      <c r="R1008" s="106"/>
      <c r="S1008" s="106"/>
      <c r="T1008" s="106"/>
      <c r="U1008" s="106"/>
      <c r="V1008" s="106"/>
      <c r="W1008" s="106"/>
    </row>
    <row r="1009" spans="1:23">
      <c r="A1009" s="77"/>
      <c r="B1009" s="77"/>
      <c r="C1009" s="77"/>
      <c r="D1009" s="106"/>
      <c r="E1009" s="106"/>
      <c r="F1009" s="77"/>
      <c r="G1009" s="77"/>
      <c r="H1009" s="77"/>
      <c r="I1009" s="77"/>
      <c r="J1009" s="429"/>
      <c r="K1009" s="106"/>
      <c r="L1009" s="106"/>
      <c r="M1009" s="106"/>
      <c r="N1009" s="106"/>
      <c r="O1009" s="106"/>
      <c r="P1009" s="106"/>
      <c r="Q1009" s="106"/>
      <c r="R1009" s="106"/>
      <c r="S1009" s="106"/>
      <c r="T1009" s="106"/>
      <c r="U1009" s="106"/>
      <c r="V1009" s="106"/>
      <c r="W1009" s="106"/>
    </row>
    <row r="1010" spans="1:23">
      <c r="A1010" s="77"/>
      <c r="B1010" s="77"/>
      <c r="C1010" s="77"/>
      <c r="D1010" s="106"/>
      <c r="E1010" s="106"/>
      <c r="F1010" s="77"/>
      <c r="G1010" s="77"/>
      <c r="H1010" s="77"/>
      <c r="I1010" s="77"/>
      <c r="J1010" s="429"/>
      <c r="K1010" s="106"/>
      <c r="L1010" s="106"/>
      <c r="M1010" s="106"/>
      <c r="N1010" s="106"/>
      <c r="O1010" s="106"/>
      <c r="P1010" s="106"/>
      <c r="Q1010" s="106"/>
      <c r="R1010" s="106"/>
      <c r="S1010" s="106"/>
      <c r="T1010" s="106"/>
      <c r="U1010" s="106"/>
      <c r="V1010" s="106"/>
      <c r="W1010" s="106"/>
    </row>
    <row r="1011" spans="1:23">
      <c r="A1011" s="77"/>
      <c r="B1011" s="77"/>
      <c r="C1011" s="77"/>
      <c r="D1011" s="106"/>
      <c r="E1011" s="106"/>
      <c r="F1011" s="77"/>
      <c r="G1011" s="77"/>
      <c r="H1011" s="77"/>
      <c r="I1011" s="77"/>
      <c r="J1011" s="429"/>
      <c r="K1011" s="106"/>
      <c r="L1011" s="106"/>
      <c r="M1011" s="106"/>
      <c r="N1011" s="106"/>
      <c r="O1011" s="106"/>
      <c r="P1011" s="106"/>
      <c r="Q1011" s="106"/>
      <c r="R1011" s="106"/>
      <c r="S1011" s="106"/>
      <c r="T1011" s="106"/>
      <c r="U1011" s="106"/>
      <c r="V1011" s="106"/>
      <c r="W1011" s="106"/>
    </row>
    <row r="1012" spans="1:23">
      <c r="A1012" s="77"/>
      <c r="B1012" s="77"/>
      <c r="C1012" s="77"/>
      <c r="D1012" s="106"/>
      <c r="E1012" s="106"/>
      <c r="F1012" s="77"/>
      <c r="G1012" s="77"/>
      <c r="H1012" s="77"/>
      <c r="I1012" s="77"/>
      <c r="J1012" s="429"/>
      <c r="K1012" s="106"/>
      <c r="L1012" s="106"/>
      <c r="M1012" s="106"/>
      <c r="N1012" s="106"/>
      <c r="O1012" s="106"/>
      <c r="P1012" s="106"/>
      <c r="Q1012" s="106"/>
      <c r="R1012" s="106"/>
      <c r="S1012" s="106"/>
      <c r="T1012" s="106"/>
      <c r="U1012" s="106"/>
      <c r="V1012" s="106"/>
      <c r="W1012" s="106"/>
    </row>
    <row r="1013" spans="1:23">
      <c r="A1013" s="77"/>
      <c r="B1013" s="77"/>
      <c r="C1013" s="77"/>
      <c r="D1013" s="106"/>
      <c r="E1013" s="106"/>
      <c r="F1013" s="77"/>
      <c r="G1013" s="77"/>
      <c r="H1013" s="77"/>
      <c r="I1013" s="77"/>
      <c r="J1013" s="429"/>
      <c r="K1013" s="106"/>
      <c r="L1013" s="106"/>
      <c r="M1013" s="106"/>
      <c r="N1013" s="106"/>
      <c r="O1013" s="106"/>
      <c r="P1013" s="106"/>
      <c r="Q1013" s="106"/>
      <c r="R1013" s="106"/>
      <c r="S1013" s="106"/>
      <c r="T1013" s="106"/>
      <c r="U1013" s="106"/>
      <c r="V1013" s="106"/>
      <c r="W1013" s="106"/>
    </row>
    <row r="1014" spans="1:23">
      <c r="A1014" s="77"/>
      <c r="B1014" s="77"/>
      <c r="C1014" s="77"/>
      <c r="D1014" s="106"/>
      <c r="E1014" s="106"/>
      <c r="F1014" s="77"/>
      <c r="G1014" s="77"/>
      <c r="H1014" s="77"/>
      <c r="I1014" s="77"/>
      <c r="J1014" s="429"/>
      <c r="K1014" s="106"/>
      <c r="L1014" s="106"/>
      <c r="M1014" s="106"/>
      <c r="N1014" s="106"/>
      <c r="O1014" s="106"/>
      <c r="P1014" s="106"/>
      <c r="Q1014" s="106"/>
      <c r="R1014" s="106"/>
      <c r="S1014" s="106"/>
      <c r="T1014" s="106"/>
      <c r="U1014" s="106"/>
      <c r="V1014" s="106"/>
      <c r="W1014" s="106"/>
    </row>
    <row r="1015" spans="1:23">
      <c r="A1015" s="77"/>
      <c r="B1015" s="77"/>
      <c r="C1015" s="77"/>
      <c r="D1015" s="106"/>
      <c r="E1015" s="106"/>
      <c r="F1015" s="77"/>
      <c r="G1015" s="77"/>
      <c r="H1015" s="77"/>
      <c r="I1015" s="77"/>
      <c r="J1015" s="429"/>
      <c r="K1015" s="106"/>
      <c r="L1015" s="106"/>
      <c r="M1015" s="106"/>
      <c r="N1015" s="106"/>
      <c r="O1015" s="106"/>
      <c r="P1015" s="106"/>
      <c r="Q1015" s="106"/>
      <c r="R1015" s="106"/>
      <c r="S1015" s="106"/>
      <c r="T1015" s="106"/>
      <c r="U1015" s="106"/>
      <c r="V1015" s="106"/>
      <c r="W1015" s="106"/>
    </row>
    <row r="1016" spans="1:23">
      <c r="A1016" s="77"/>
      <c r="B1016" s="77"/>
      <c r="C1016" s="77"/>
      <c r="D1016" s="106"/>
      <c r="E1016" s="106"/>
      <c r="F1016" s="77"/>
      <c r="G1016" s="77"/>
      <c r="H1016" s="77"/>
      <c r="I1016" s="77"/>
      <c r="J1016" s="429"/>
      <c r="K1016" s="106"/>
      <c r="L1016" s="106"/>
      <c r="M1016" s="106"/>
      <c r="N1016" s="106"/>
      <c r="O1016" s="106"/>
      <c r="P1016" s="106"/>
      <c r="Q1016" s="106"/>
      <c r="R1016" s="106"/>
      <c r="S1016" s="106"/>
      <c r="T1016" s="106"/>
      <c r="U1016" s="106"/>
      <c r="V1016" s="106"/>
      <c r="W1016" s="106"/>
    </row>
    <row r="1017" spans="1:23">
      <c r="A1017" s="77"/>
      <c r="B1017" s="77"/>
      <c r="C1017" s="77"/>
      <c r="D1017" s="106"/>
      <c r="E1017" s="106"/>
      <c r="F1017" s="77"/>
      <c r="G1017" s="77"/>
      <c r="H1017" s="77"/>
      <c r="I1017" s="77"/>
      <c r="J1017" s="429"/>
      <c r="K1017" s="106"/>
      <c r="L1017" s="106"/>
      <c r="M1017" s="106"/>
      <c r="N1017" s="106"/>
      <c r="O1017" s="106"/>
      <c r="P1017" s="106"/>
      <c r="Q1017" s="106"/>
      <c r="R1017" s="106"/>
      <c r="S1017" s="106"/>
      <c r="T1017" s="106"/>
      <c r="U1017" s="106"/>
      <c r="V1017" s="106"/>
      <c r="W1017" s="106"/>
    </row>
    <row r="1018" spans="1:23">
      <c r="A1018" s="77"/>
      <c r="B1018" s="77"/>
      <c r="C1018" s="77"/>
      <c r="D1018" s="106"/>
      <c r="E1018" s="106"/>
      <c r="F1018" s="77"/>
      <c r="G1018" s="77"/>
      <c r="H1018" s="77"/>
      <c r="I1018" s="77"/>
      <c r="J1018" s="429"/>
      <c r="K1018" s="106"/>
      <c r="L1018" s="106"/>
      <c r="M1018" s="106"/>
      <c r="N1018" s="106"/>
      <c r="O1018" s="106"/>
      <c r="P1018" s="106"/>
      <c r="Q1018" s="106"/>
      <c r="R1018" s="106"/>
      <c r="S1018" s="106"/>
      <c r="T1018" s="106"/>
      <c r="U1018" s="106"/>
      <c r="V1018" s="106"/>
      <c r="W1018" s="106"/>
    </row>
    <row r="1019" spans="1:23">
      <c r="A1019" s="77"/>
      <c r="B1019" s="77"/>
      <c r="C1019" s="77"/>
      <c r="D1019" s="106"/>
      <c r="E1019" s="106"/>
      <c r="F1019" s="77"/>
      <c r="G1019" s="77"/>
      <c r="H1019" s="77"/>
      <c r="I1019" s="77"/>
      <c r="J1019" s="429"/>
      <c r="K1019" s="106"/>
      <c r="L1019" s="106"/>
      <c r="M1019" s="106"/>
      <c r="N1019" s="106"/>
      <c r="O1019" s="106"/>
      <c r="P1019" s="106"/>
      <c r="Q1019" s="106"/>
      <c r="R1019" s="106"/>
      <c r="S1019" s="106"/>
      <c r="T1019" s="106"/>
      <c r="U1019" s="106"/>
      <c r="V1019" s="106"/>
      <c r="W1019" s="106"/>
    </row>
    <row r="1020" spans="1:23">
      <c r="A1020" s="77"/>
      <c r="B1020" s="77"/>
      <c r="C1020" s="77"/>
      <c r="D1020" s="106"/>
      <c r="E1020" s="106"/>
      <c r="F1020" s="77"/>
      <c r="G1020" s="77"/>
      <c r="H1020" s="77"/>
      <c r="I1020" s="77"/>
      <c r="J1020" s="429"/>
      <c r="K1020" s="106"/>
      <c r="L1020" s="106"/>
      <c r="M1020" s="106"/>
      <c r="N1020" s="106"/>
      <c r="O1020" s="106"/>
      <c r="P1020" s="106"/>
      <c r="Q1020" s="106"/>
      <c r="R1020" s="106"/>
      <c r="S1020" s="106"/>
      <c r="T1020" s="106"/>
      <c r="U1020" s="106"/>
      <c r="V1020" s="106"/>
      <c r="W1020" s="106"/>
    </row>
    <row r="1021" spans="1:23">
      <c r="A1021" s="77"/>
      <c r="B1021" s="77"/>
      <c r="C1021" s="77"/>
      <c r="D1021" s="106"/>
      <c r="E1021" s="106"/>
      <c r="F1021" s="77"/>
      <c r="G1021" s="77"/>
      <c r="H1021" s="77"/>
      <c r="I1021" s="77"/>
      <c r="J1021" s="429"/>
      <c r="K1021" s="106"/>
      <c r="L1021" s="106"/>
      <c r="M1021" s="106"/>
      <c r="N1021" s="106"/>
      <c r="O1021" s="106"/>
      <c r="P1021" s="106"/>
      <c r="Q1021" s="106"/>
      <c r="R1021" s="106"/>
      <c r="S1021" s="106"/>
      <c r="T1021" s="106"/>
      <c r="U1021" s="106"/>
      <c r="V1021" s="106"/>
      <c r="W1021" s="106"/>
    </row>
    <row r="1022" spans="1:23">
      <c r="A1022" s="77"/>
      <c r="B1022" s="77"/>
      <c r="C1022" s="77"/>
      <c r="D1022" s="106"/>
      <c r="E1022" s="106"/>
      <c r="F1022" s="77"/>
      <c r="G1022" s="77"/>
      <c r="H1022" s="77"/>
      <c r="I1022" s="77"/>
      <c r="J1022" s="429"/>
      <c r="K1022" s="106"/>
      <c r="L1022" s="106"/>
      <c r="M1022" s="106"/>
      <c r="N1022" s="106"/>
      <c r="O1022" s="106"/>
      <c r="P1022" s="106"/>
      <c r="Q1022" s="106"/>
      <c r="R1022" s="106"/>
      <c r="S1022" s="106"/>
      <c r="T1022" s="106"/>
      <c r="U1022" s="106"/>
      <c r="V1022" s="106"/>
      <c r="W1022" s="106"/>
    </row>
    <row r="1023" spans="1:23">
      <c r="A1023" s="77"/>
      <c r="B1023" s="77"/>
      <c r="C1023" s="77"/>
      <c r="D1023" s="106"/>
      <c r="E1023" s="106"/>
      <c r="F1023" s="77"/>
      <c r="G1023" s="77"/>
      <c r="H1023" s="77"/>
      <c r="I1023" s="77"/>
      <c r="J1023" s="429"/>
      <c r="K1023" s="106"/>
      <c r="L1023" s="106"/>
      <c r="M1023" s="106"/>
      <c r="N1023" s="106"/>
      <c r="O1023" s="106"/>
      <c r="P1023" s="106"/>
      <c r="Q1023" s="106"/>
      <c r="R1023" s="106"/>
      <c r="S1023" s="106"/>
      <c r="T1023" s="106"/>
      <c r="U1023" s="106"/>
      <c r="V1023" s="106"/>
      <c r="W1023" s="106"/>
    </row>
    <row r="1024" spans="1:23">
      <c r="A1024" s="77"/>
      <c r="B1024" s="77"/>
      <c r="C1024" s="77"/>
      <c r="D1024" s="106"/>
      <c r="E1024" s="106"/>
      <c r="F1024" s="77"/>
      <c r="G1024" s="77"/>
      <c r="H1024" s="77"/>
      <c r="I1024" s="77"/>
      <c r="J1024" s="429"/>
      <c r="K1024" s="106"/>
      <c r="L1024" s="106"/>
      <c r="M1024" s="106"/>
      <c r="N1024" s="106"/>
      <c r="O1024" s="106"/>
      <c r="P1024" s="106"/>
      <c r="Q1024" s="106"/>
      <c r="R1024" s="106"/>
      <c r="S1024" s="106"/>
      <c r="T1024" s="106"/>
      <c r="U1024" s="106"/>
      <c r="V1024" s="106"/>
      <c r="W1024" s="106"/>
    </row>
    <row r="1025" spans="1:23">
      <c r="A1025" s="77"/>
      <c r="B1025" s="77"/>
      <c r="C1025" s="77"/>
      <c r="D1025" s="106"/>
      <c r="E1025" s="106"/>
      <c r="F1025" s="77"/>
      <c r="G1025" s="77"/>
      <c r="H1025" s="77"/>
      <c r="I1025" s="77"/>
      <c r="J1025" s="429"/>
      <c r="K1025" s="106"/>
      <c r="L1025" s="106"/>
      <c r="M1025" s="106"/>
      <c r="N1025" s="106"/>
      <c r="O1025" s="106"/>
      <c r="P1025" s="106"/>
      <c r="Q1025" s="106"/>
      <c r="R1025" s="106"/>
      <c r="S1025" s="106"/>
      <c r="T1025" s="106"/>
      <c r="U1025" s="106"/>
      <c r="V1025" s="106"/>
      <c r="W1025" s="106"/>
    </row>
    <row r="1026" spans="1:23">
      <c r="A1026" s="77"/>
      <c r="B1026" s="77"/>
      <c r="C1026" s="77"/>
      <c r="D1026" s="106"/>
      <c r="E1026" s="106"/>
      <c r="F1026" s="77"/>
      <c r="G1026" s="77"/>
      <c r="H1026" s="77"/>
      <c r="I1026" s="77"/>
      <c r="J1026" s="429"/>
      <c r="K1026" s="106"/>
      <c r="L1026" s="106"/>
      <c r="M1026" s="106"/>
      <c r="N1026" s="106"/>
      <c r="O1026" s="106"/>
      <c r="P1026" s="106"/>
      <c r="Q1026" s="106"/>
      <c r="R1026" s="106"/>
      <c r="S1026" s="106"/>
      <c r="T1026" s="106"/>
      <c r="U1026" s="106"/>
      <c r="V1026" s="106"/>
      <c r="W1026" s="106"/>
    </row>
    <row r="1027" spans="1:23">
      <c r="A1027" s="77"/>
      <c r="B1027" s="77"/>
      <c r="C1027" s="77"/>
      <c r="D1027" s="106"/>
      <c r="E1027" s="106"/>
      <c r="F1027" s="77"/>
      <c r="G1027" s="77"/>
      <c r="H1027" s="77"/>
      <c r="I1027" s="77"/>
      <c r="J1027" s="429"/>
      <c r="K1027" s="106"/>
      <c r="L1027" s="106"/>
      <c r="M1027" s="106"/>
      <c r="N1027" s="106"/>
      <c r="O1027" s="106"/>
      <c r="P1027" s="106"/>
      <c r="Q1027" s="106"/>
      <c r="R1027" s="106"/>
      <c r="S1027" s="106"/>
      <c r="T1027" s="106"/>
      <c r="U1027" s="106"/>
      <c r="V1027" s="106"/>
      <c r="W1027" s="106"/>
    </row>
    <row r="1028" spans="1:23">
      <c r="A1028" s="77"/>
      <c r="B1028" s="77"/>
      <c r="C1028" s="77"/>
      <c r="D1028" s="106"/>
      <c r="E1028" s="106"/>
      <c r="F1028" s="77"/>
      <c r="G1028" s="77"/>
      <c r="H1028" s="77"/>
      <c r="I1028" s="77"/>
      <c r="J1028" s="429"/>
      <c r="K1028" s="106"/>
      <c r="L1028" s="106"/>
      <c r="M1028" s="106"/>
      <c r="N1028" s="106"/>
      <c r="O1028" s="106"/>
      <c r="P1028" s="106"/>
      <c r="Q1028" s="106"/>
      <c r="R1028" s="106"/>
      <c r="S1028" s="106"/>
      <c r="T1028" s="106"/>
      <c r="U1028" s="106"/>
      <c r="V1028" s="106"/>
      <c r="W1028" s="106"/>
    </row>
    <row r="1029" spans="1:23">
      <c r="A1029" s="77"/>
      <c r="B1029" s="77"/>
      <c r="C1029" s="77"/>
      <c r="D1029" s="106"/>
      <c r="E1029" s="106"/>
      <c r="F1029" s="77"/>
      <c r="G1029" s="77"/>
      <c r="H1029" s="77"/>
      <c r="I1029" s="77"/>
      <c r="J1029" s="429"/>
      <c r="K1029" s="106"/>
      <c r="L1029" s="106"/>
      <c r="M1029" s="106"/>
      <c r="N1029" s="106"/>
      <c r="O1029" s="106"/>
      <c r="P1029" s="106"/>
      <c r="Q1029" s="106"/>
      <c r="R1029" s="106"/>
      <c r="S1029" s="106"/>
      <c r="T1029" s="106"/>
      <c r="U1029" s="106"/>
      <c r="V1029" s="106"/>
      <c r="W1029" s="106"/>
    </row>
    <row r="1030" spans="1:23">
      <c r="A1030" s="77"/>
      <c r="B1030" s="77"/>
      <c r="C1030" s="77"/>
      <c r="D1030" s="106"/>
      <c r="E1030" s="106"/>
      <c r="F1030" s="77"/>
      <c r="G1030" s="77"/>
      <c r="H1030" s="77"/>
      <c r="I1030" s="77"/>
      <c r="J1030" s="429"/>
      <c r="K1030" s="106"/>
      <c r="L1030" s="106"/>
      <c r="M1030" s="106"/>
      <c r="N1030" s="106"/>
      <c r="O1030" s="106"/>
      <c r="P1030" s="106"/>
      <c r="Q1030" s="106"/>
      <c r="R1030" s="106"/>
      <c r="S1030" s="106"/>
      <c r="T1030" s="106"/>
      <c r="U1030" s="106"/>
      <c r="V1030" s="106"/>
      <c r="W1030" s="106"/>
    </row>
    <row r="1031" spans="1:23">
      <c r="A1031" s="77"/>
      <c r="B1031" s="77"/>
      <c r="C1031" s="77"/>
      <c r="D1031" s="106"/>
      <c r="E1031" s="106"/>
      <c r="F1031" s="77"/>
      <c r="G1031" s="77"/>
      <c r="H1031" s="77"/>
      <c r="I1031" s="77"/>
      <c r="J1031" s="429"/>
      <c r="K1031" s="106"/>
      <c r="L1031" s="106"/>
      <c r="M1031" s="106"/>
      <c r="N1031" s="106"/>
      <c r="O1031" s="106"/>
      <c r="P1031" s="106"/>
      <c r="Q1031" s="106"/>
      <c r="R1031" s="106"/>
      <c r="S1031" s="106"/>
      <c r="T1031" s="106"/>
      <c r="U1031" s="106"/>
      <c r="V1031" s="106"/>
      <c r="W1031" s="106"/>
    </row>
  </sheetData>
  <autoFilter ref="A3:W6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47">
    <mergeCell ref="C52:C53"/>
    <mergeCell ref="D52:D53"/>
    <mergeCell ref="E52:E53"/>
    <mergeCell ref="C55:C57"/>
    <mergeCell ref="D55:D57"/>
    <mergeCell ref="E55:E57"/>
    <mergeCell ref="C46:C47"/>
    <mergeCell ref="D46:D47"/>
    <mergeCell ref="E46:E47"/>
    <mergeCell ref="C48:C51"/>
    <mergeCell ref="D48:D51"/>
    <mergeCell ref="E48:E51"/>
    <mergeCell ref="C37:C39"/>
    <mergeCell ref="D37:D39"/>
    <mergeCell ref="E37:E39"/>
    <mergeCell ref="C40:C44"/>
    <mergeCell ref="D40:D44"/>
    <mergeCell ref="E40:E44"/>
    <mergeCell ref="C28:C32"/>
    <mergeCell ref="D28:D32"/>
    <mergeCell ref="E28:E32"/>
    <mergeCell ref="C33:C36"/>
    <mergeCell ref="D33:D36"/>
    <mergeCell ref="E33:E36"/>
    <mergeCell ref="C23:C25"/>
    <mergeCell ref="D23:D25"/>
    <mergeCell ref="E23:E25"/>
    <mergeCell ref="C26:C27"/>
    <mergeCell ref="D26:D27"/>
    <mergeCell ref="E26:E27"/>
    <mergeCell ref="C15:C17"/>
    <mergeCell ref="D15:D17"/>
    <mergeCell ref="E15:E17"/>
    <mergeCell ref="C18:C21"/>
    <mergeCell ref="D18:D21"/>
    <mergeCell ref="E18:E21"/>
    <mergeCell ref="C9:C10"/>
    <mergeCell ref="D9:D10"/>
    <mergeCell ref="E9:E10"/>
    <mergeCell ref="C11:C12"/>
    <mergeCell ref="D11:D12"/>
    <mergeCell ref="E11:E12"/>
    <mergeCell ref="A1:S1"/>
    <mergeCell ref="K3:W3"/>
    <mergeCell ref="C7:C8"/>
    <mergeCell ref="D7:D8"/>
    <mergeCell ref="E7:E8"/>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67"/>
  <sheetViews>
    <sheetView zoomScale="80" zoomScaleNormal="80" workbookViewId="0">
      <selection activeCell="A2" sqref="A2:XFD2"/>
    </sheetView>
  </sheetViews>
  <sheetFormatPr baseColWidth="10" defaultColWidth="14.42578125" defaultRowHeight="15"/>
  <cols>
    <col min="1" max="3" width="32.7109375" style="160" customWidth="1"/>
    <col min="4" max="5" width="20.7109375" style="420" customWidth="1"/>
    <col min="6" max="6" width="20.5703125" style="160" customWidth="1"/>
    <col min="7" max="7" width="17.7109375" style="160" customWidth="1"/>
    <col min="8" max="8" width="15.5703125" style="160" customWidth="1"/>
    <col min="9" max="9" width="48" style="160" customWidth="1"/>
    <col min="10" max="10" width="21" style="165" customWidth="1"/>
    <col min="11" max="23" width="19.140625" style="165" customWidth="1"/>
    <col min="24" max="24" width="14.7109375" style="160" customWidth="1"/>
    <col min="25" max="26" width="10.7109375" style="160" customWidth="1"/>
    <col min="27" max="16384" width="14.42578125" style="160"/>
  </cols>
  <sheetData>
    <row r="1" spans="1:26" s="648" customFormat="1" ht="50.1" customHeight="1">
      <c r="A1" s="748" t="s">
        <v>2143</v>
      </c>
      <c r="B1" s="749"/>
      <c r="C1" s="749"/>
      <c r="D1" s="749"/>
      <c r="E1" s="749"/>
      <c r="F1" s="749"/>
      <c r="G1" s="749"/>
      <c r="H1" s="749"/>
      <c r="I1" s="749"/>
      <c r="J1" s="749"/>
      <c r="K1" s="749"/>
      <c r="L1" s="749"/>
      <c r="M1" s="749"/>
      <c r="N1" s="749"/>
      <c r="O1" s="749"/>
      <c r="P1" s="749"/>
      <c r="Q1" s="749"/>
      <c r="R1" s="749"/>
      <c r="S1" s="749"/>
      <c r="T1" s="652"/>
      <c r="U1" s="652"/>
      <c r="V1" s="652"/>
      <c r="W1" s="652"/>
      <c r="X1" s="647"/>
      <c r="Y1" s="647"/>
      <c r="Z1" s="647"/>
    </row>
    <row r="2" spans="1:26" ht="32.1" customHeight="1">
      <c r="A2" s="637" t="s">
        <v>2144</v>
      </c>
      <c r="B2" s="637" t="s">
        <v>1117</v>
      </c>
      <c r="C2" s="161"/>
      <c r="D2" s="162"/>
      <c r="E2" s="162"/>
      <c r="F2" s="161"/>
      <c r="G2" s="161"/>
      <c r="H2" s="161"/>
      <c r="I2" s="161"/>
      <c r="J2" s="162"/>
      <c r="K2" s="162"/>
      <c r="L2" s="162"/>
      <c r="M2" s="162"/>
      <c r="N2" s="162"/>
      <c r="O2" s="162"/>
      <c r="P2" s="162"/>
      <c r="Q2" s="162"/>
      <c r="R2" s="162"/>
      <c r="S2" s="162"/>
      <c r="T2" s="164"/>
      <c r="U2" s="164"/>
      <c r="V2" s="164"/>
      <c r="W2" s="164"/>
      <c r="X2" s="128"/>
      <c r="Y2" s="128"/>
      <c r="Z2" s="128"/>
    </row>
    <row r="3" spans="1:26" ht="60">
      <c r="A3" s="134" t="s">
        <v>2145</v>
      </c>
      <c r="B3" s="134" t="s">
        <v>2146</v>
      </c>
      <c r="C3" s="134" t="s">
        <v>2147</v>
      </c>
      <c r="D3" s="144" t="s">
        <v>2148</v>
      </c>
      <c r="E3" s="144" t="s">
        <v>2149</v>
      </c>
      <c r="F3" s="136" t="s">
        <v>2150</v>
      </c>
      <c r="G3" s="136" t="s">
        <v>2151</v>
      </c>
      <c r="H3" s="136" t="s">
        <v>2152</v>
      </c>
      <c r="I3" s="136" t="s">
        <v>2153</v>
      </c>
      <c r="J3" s="166" t="s">
        <v>2154</v>
      </c>
      <c r="K3" s="770" t="s">
        <v>2155</v>
      </c>
      <c r="L3" s="771"/>
      <c r="M3" s="771"/>
      <c r="N3" s="771"/>
      <c r="O3" s="771"/>
      <c r="P3" s="771"/>
      <c r="Q3" s="771"/>
      <c r="R3" s="771"/>
      <c r="S3" s="771"/>
      <c r="T3" s="771"/>
      <c r="U3" s="771"/>
      <c r="V3" s="771"/>
      <c r="W3" s="772"/>
      <c r="X3" s="128"/>
      <c r="Y3" s="128"/>
      <c r="Z3" s="128"/>
    </row>
    <row r="4" spans="1:26" ht="54" customHeight="1">
      <c r="A4" s="134"/>
      <c r="B4" s="134"/>
      <c r="C4" s="134"/>
      <c r="D4" s="144"/>
      <c r="E4" s="144"/>
      <c r="F4" s="136"/>
      <c r="G4" s="136"/>
      <c r="H4" s="136"/>
      <c r="I4" s="136"/>
      <c r="J4" s="166"/>
      <c r="K4" s="174" t="s">
        <v>2156</v>
      </c>
      <c r="L4" s="174" t="s">
        <v>2157</v>
      </c>
      <c r="M4" s="174" t="s">
        <v>2158</v>
      </c>
      <c r="N4" s="174" t="s">
        <v>2159</v>
      </c>
      <c r="O4" s="174" t="s">
        <v>2160</v>
      </c>
      <c r="P4" s="175" t="s">
        <v>2161</v>
      </c>
      <c r="Q4" s="175" t="s">
        <v>2162</v>
      </c>
      <c r="R4" s="175" t="s">
        <v>2163</v>
      </c>
      <c r="S4" s="175" t="s">
        <v>2164</v>
      </c>
      <c r="T4" s="175" t="s">
        <v>2165</v>
      </c>
      <c r="U4" s="175" t="s">
        <v>2166</v>
      </c>
      <c r="V4" s="175" t="s">
        <v>2167</v>
      </c>
      <c r="W4" s="176" t="s">
        <v>2168</v>
      </c>
      <c r="X4" s="137"/>
      <c r="Y4" s="137"/>
      <c r="Z4" s="137"/>
    </row>
    <row r="5" spans="1:26" s="300" customFormat="1" ht="130.5" customHeight="1">
      <c r="A5" s="296" t="s">
        <v>1119</v>
      </c>
      <c r="B5" s="296" t="s">
        <v>1121</v>
      </c>
      <c r="C5" s="296" t="s">
        <v>843</v>
      </c>
      <c r="D5" s="417">
        <v>4350000</v>
      </c>
      <c r="E5" s="417">
        <v>3045000</v>
      </c>
      <c r="F5" s="296" t="s">
        <v>3309</v>
      </c>
      <c r="G5" s="335">
        <v>44986</v>
      </c>
      <c r="H5" s="336">
        <v>45291</v>
      </c>
      <c r="I5" s="296" t="s">
        <v>4491</v>
      </c>
      <c r="J5" s="479">
        <v>4350000</v>
      </c>
      <c r="K5" s="479"/>
      <c r="L5" s="479"/>
      <c r="M5" s="479">
        <v>3045000</v>
      </c>
      <c r="N5" s="562"/>
      <c r="O5" s="562"/>
      <c r="P5" s="562"/>
      <c r="Q5" s="562">
        <v>1305000</v>
      </c>
      <c r="R5" s="479"/>
      <c r="S5" s="479"/>
      <c r="T5" s="479"/>
      <c r="U5" s="479"/>
      <c r="V5" s="479"/>
      <c r="W5" s="479">
        <f t="shared" ref="W5:W68" si="0">SUM(K5:V5)</f>
        <v>4350000</v>
      </c>
      <c r="X5" s="299"/>
      <c r="Y5" s="299"/>
      <c r="Z5" s="299"/>
    </row>
    <row r="6" spans="1:26" s="300" customFormat="1" ht="109.5" customHeight="1">
      <c r="A6" s="296" t="s">
        <v>1124</v>
      </c>
      <c r="B6" s="296" t="s">
        <v>1126</v>
      </c>
      <c r="C6" s="296" t="s">
        <v>843</v>
      </c>
      <c r="D6" s="417">
        <v>3682164.79</v>
      </c>
      <c r="E6" s="417">
        <v>2209298.87</v>
      </c>
      <c r="F6" s="296" t="s">
        <v>3310</v>
      </c>
      <c r="G6" s="335">
        <v>45022</v>
      </c>
      <c r="H6" s="336">
        <v>45291</v>
      </c>
      <c r="I6" s="296" t="s">
        <v>4492</v>
      </c>
      <c r="J6" s="479">
        <v>3682164.79</v>
      </c>
      <c r="K6" s="479"/>
      <c r="L6" s="479"/>
      <c r="M6" s="479"/>
      <c r="N6" s="479">
        <v>2209298.87</v>
      </c>
      <c r="O6" s="479"/>
      <c r="P6" s="479"/>
      <c r="Q6" s="479">
        <v>1472865.92</v>
      </c>
      <c r="R6" s="479"/>
      <c r="S6" s="479"/>
      <c r="T6" s="479"/>
      <c r="U6" s="479"/>
      <c r="V6" s="479"/>
      <c r="W6" s="479">
        <f t="shared" si="0"/>
        <v>3682164.79</v>
      </c>
      <c r="X6" s="299"/>
      <c r="Y6" s="299"/>
      <c r="Z6" s="299"/>
    </row>
    <row r="7" spans="1:26" s="300" customFormat="1" ht="63.75">
      <c r="A7" s="797" t="s">
        <v>1374</v>
      </c>
      <c r="B7" s="797" t="s">
        <v>193</v>
      </c>
      <c r="C7" s="797" t="s">
        <v>332</v>
      </c>
      <c r="D7" s="799">
        <v>1348212.94</v>
      </c>
      <c r="E7" s="799">
        <v>1348212.94</v>
      </c>
      <c r="F7" s="296" t="s">
        <v>3311</v>
      </c>
      <c r="G7" s="336">
        <v>44896</v>
      </c>
      <c r="H7" s="336">
        <v>44916</v>
      </c>
      <c r="I7" s="296" t="s">
        <v>3312</v>
      </c>
      <c r="J7" s="479">
        <v>813000</v>
      </c>
      <c r="K7" s="479"/>
      <c r="L7" s="479"/>
      <c r="M7" s="479">
        <v>813000</v>
      </c>
      <c r="N7" s="479"/>
      <c r="O7" s="479"/>
      <c r="P7" s="479"/>
      <c r="Q7" s="479">
        <v>0</v>
      </c>
      <c r="R7" s="479"/>
      <c r="S7" s="479"/>
      <c r="T7" s="479"/>
      <c r="U7" s="479"/>
      <c r="V7" s="479"/>
      <c r="W7" s="479">
        <f t="shared" si="0"/>
        <v>813000</v>
      </c>
      <c r="X7" s="299"/>
      <c r="Y7" s="299"/>
      <c r="Z7" s="299"/>
    </row>
    <row r="8" spans="1:26" s="300" customFormat="1" ht="76.5">
      <c r="A8" s="802"/>
      <c r="B8" s="802"/>
      <c r="C8" s="802"/>
      <c r="D8" s="801"/>
      <c r="E8" s="801"/>
      <c r="F8" s="296" t="s">
        <v>3313</v>
      </c>
      <c r="G8" s="336">
        <v>44888</v>
      </c>
      <c r="H8" s="336">
        <v>44903</v>
      </c>
      <c r="I8" s="296" t="s">
        <v>3314</v>
      </c>
      <c r="J8" s="479">
        <v>124647.17</v>
      </c>
      <c r="K8" s="479"/>
      <c r="L8" s="479"/>
      <c r="M8" s="479">
        <v>124647.17</v>
      </c>
      <c r="N8" s="479"/>
      <c r="O8" s="479"/>
      <c r="P8" s="479"/>
      <c r="Q8" s="479"/>
      <c r="R8" s="479"/>
      <c r="S8" s="479"/>
      <c r="T8" s="479"/>
      <c r="U8" s="479"/>
      <c r="V8" s="479"/>
      <c r="W8" s="479">
        <f t="shared" si="0"/>
        <v>124647.17</v>
      </c>
      <c r="X8" s="299"/>
      <c r="Y8" s="299"/>
      <c r="Z8" s="299"/>
    </row>
    <row r="9" spans="1:26" s="300" customFormat="1" ht="51">
      <c r="A9" s="802"/>
      <c r="B9" s="802"/>
      <c r="C9" s="802"/>
      <c r="D9" s="801"/>
      <c r="E9" s="801"/>
      <c r="F9" s="296" t="s">
        <v>3315</v>
      </c>
      <c r="G9" s="336">
        <v>44889</v>
      </c>
      <c r="H9" s="336">
        <v>44919</v>
      </c>
      <c r="I9" s="296" t="s">
        <v>3316</v>
      </c>
      <c r="J9" s="479">
        <v>395687.97</v>
      </c>
      <c r="K9" s="479"/>
      <c r="L9" s="479"/>
      <c r="M9" s="479">
        <v>379780.77</v>
      </c>
      <c r="N9" s="479"/>
      <c r="O9" s="479"/>
      <c r="P9" s="479"/>
      <c r="Q9" s="479"/>
      <c r="R9" s="479"/>
      <c r="S9" s="479"/>
      <c r="T9" s="479"/>
      <c r="U9" s="479"/>
      <c r="V9" s="479"/>
      <c r="W9" s="479">
        <f t="shared" si="0"/>
        <v>379780.77</v>
      </c>
      <c r="X9" s="299"/>
      <c r="Y9" s="299"/>
      <c r="Z9" s="299"/>
    </row>
    <row r="10" spans="1:26" s="300" customFormat="1" ht="38.25">
      <c r="A10" s="802"/>
      <c r="B10" s="802"/>
      <c r="C10" s="802"/>
      <c r="D10" s="801"/>
      <c r="E10" s="801"/>
      <c r="F10" s="296" t="s">
        <v>3317</v>
      </c>
      <c r="G10" s="336">
        <v>45002</v>
      </c>
      <c r="H10" s="336">
        <v>45007</v>
      </c>
      <c r="I10" s="296" t="s">
        <v>3318</v>
      </c>
      <c r="J10" s="479">
        <v>5995</v>
      </c>
      <c r="K10" s="479"/>
      <c r="L10" s="479"/>
      <c r="M10" s="479"/>
      <c r="N10" s="479"/>
      <c r="O10" s="479">
        <v>5995</v>
      </c>
      <c r="P10" s="479"/>
      <c r="Q10" s="479"/>
      <c r="R10" s="479"/>
      <c r="S10" s="479"/>
      <c r="T10" s="479"/>
      <c r="U10" s="479"/>
      <c r="V10" s="479"/>
      <c r="W10" s="479">
        <f t="shared" si="0"/>
        <v>5995</v>
      </c>
      <c r="X10" s="299"/>
      <c r="Y10" s="299"/>
      <c r="Z10" s="299"/>
    </row>
    <row r="11" spans="1:26" s="300" customFormat="1" ht="38.25">
      <c r="A11" s="802"/>
      <c r="B11" s="802"/>
      <c r="C11" s="802"/>
      <c r="D11" s="801"/>
      <c r="E11" s="801"/>
      <c r="F11" s="296" t="s">
        <v>3319</v>
      </c>
      <c r="G11" s="336">
        <v>45002</v>
      </c>
      <c r="H11" s="336">
        <v>45007</v>
      </c>
      <c r="I11" s="296" t="s">
        <v>3320</v>
      </c>
      <c r="J11" s="479">
        <v>6000</v>
      </c>
      <c r="K11" s="479"/>
      <c r="L11" s="479"/>
      <c r="M11" s="479"/>
      <c r="N11" s="479"/>
      <c r="O11" s="479">
        <v>6000</v>
      </c>
      <c r="P11" s="479"/>
      <c r="Q11" s="479"/>
      <c r="R11" s="479"/>
      <c r="S11" s="479"/>
      <c r="T11" s="479"/>
      <c r="U11" s="479"/>
      <c r="V11" s="479"/>
      <c r="W11" s="479">
        <f t="shared" si="0"/>
        <v>6000</v>
      </c>
      <c r="X11" s="299"/>
      <c r="Y11" s="299"/>
      <c r="Z11" s="299"/>
    </row>
    <row r="12" spans="1:26" s="300" customFormat="1" ht="38.25">
      <c r="A12" s="802"/>
      <c r="B12" s="802"/>
      <c r="C12" s="802"/>
      <c r="D12" s="801"/>
      <c r="E12" s="801"/>
      <c r="F12" s="296" t="s">
        <v>3321</v>
      </c>
      <c r="G12" s="335">
        <v>45007</v>
      </c>
      <c r="H12" s="336">
        <v>45012</v>
      </c>
      <c r="I12" s="296" t="s">
        <v>3322</v>
      </c>
      <c r="J12" s="479">
        <v>6000</v>
      </c>
      <c r="K12" s="479"/>
      <c r="L12" s="479"/>
      <c r="M12" s="479"/>
      <c r="N12" s="479"/>
      <c r="O12" s="479">
        <v>6000</v>
      </c>
      <c r="P12" s="479"/>
      <c r="Q12" s="479"/>
      <c r="R12" s="479"/>
      <c r="S12" s="479"/>
      <c r="T12" s="479"/>
      <c r="U12" s="479"/>
      <c r="V12" s="479"/>
      <c r="W12" s="479">
        <f t="shared" si="0"/>
        <v>6000</v>
      </c>
      <c r="X12" s="299"/>
      <c r="Y12" s="299"/>
      <c r="Z12" s="299"/>
    </row>
    <row r="13" spans="1:26" s="300" customFormat="1" ht="38.25">
      <c r="A13" s="802"/>
      <c r="B13" s="802"/>
      <c r="C13" s="802"/>
      <c r="D13" s="801"/>
      <c r="E13" s="801"/>
      <c r="F13" s="296" t="s">
        <v>3323</v>
      </c>
      <c r="G13" s="335">
        <v>45007</v>
      </c>
      <c r="H13" s="336">
        <v>45012</v>
      </c>
      <c r="I13" s="296" t="s">
        <v>3324</v>
      </c>
      <c r="J13" s="479">
        <v>6300</v>
      </c>
      <c r="K13" s="479"/>
      <c r="L13" s="479"/>
      <c r="M13" s="479"/>
      <c r="N13" s="479"/>
      <c r="O13" s="479">
        <v>6300</v>
      </c>
      <c r="P13" s="479"/>
      <c r="Q13" s="479"/>
      <c r="R13" s="479"/>
      <c r="S13" s="479"/>
      <c r="T13" s="479"/>
      <c r="U13" s="479"/>
      <c r="V13" s="479"/>
      <c r="W13" s="479">
        <f t="shared" si="0"/>
        <v>6300</v>
      </c>
      <c r="X13" s="299"/>
      <c r="Y13" s="299"/>
      <c r="Z13" s="299"/>
    </row>
    <row r="14" spans="1:26" s="300" customFormat="1" ht="63" customHeight="1">
      <c r="A14" s="798"/>
      <c r="B14" s="798"/>
      <c r="C14" s="798"/>
      <c r="D14" s="800"/>
      <c r="E14" s="800"/>
      <c r="F14" s="296" t="s">
        <v>3325</v>
      </c>
      <c r="G14" s="336">
        <v>44922</v>
      </c>
      <c r="H14" s="336">
        <v>44924</v>
      </c>
      <c r="I14" s="296" t="s">
        <v>3326</v>
      </c>
      <c r="J14" s="479">
        <v>6490</v>
      </c>
      <c r="K14" s="479"/>
      <c r="L14" s="479"/>
      <c r="M14" s="479">
        <v>6490</v>
      </c>
      <c r="N14" s="479"/>
      <c r="O14" s="479"/>
      <c r="P14" s="479"/>
      <c r="Q14" s="479"/>
      <c r="R14" s="479"/>
      <c r="S14" s="479"/>
      <c r="T14" s="479"/>
      <c r="U14" s="479"/>
      <c r="V14" s="479"/>
      <c r="W14" s="479">
        <f t="shared" si="0"/>
        <v>6490</v>
      </c>
      <c r="X14" s="299"/>
      <c r="Y14" s="299"/>
      <c r="Z14" s="299"/>
    </row>
    <row r="15" spans="1:26" s="300" customFormat="1" ht="79.5" customHeight="1">
      <c r="A15" s="337" t="s">
        <v>1374</v>
      </c>
      <c r="B15" s="797" t="s">
        <v>193</v>
      </c>
      <c r="C15" s="797" t="s">
        <v>843</v>
      </c>
      <c r="D15" s="799">
        <v>104000</v>
      </c>
      <c r="E15" s="799">
        <v>43865.760000000002</v>
      </c>
      <c r="F15" s="296" t="s">
        <v>3327</v>
      </c>
      <c r="G15" s="336">
        <v>44973</v>
      </c>
      <c r="H15" s="335">
        <v>44986</v>
      </c>
      <c r="I15" s="296" t="s">
        <v>3328</v>
      </c>
      <c r="J15" s="479">
        <v>63000</v>
      </c>
      <c r="K15" s="479">
        <v>0</v>
      </c>
      <c r="L15" s="479">
        <v>0</v>
      </c>
      <c r="M15" s="563">
        <v>0</v>
      </c>
      <c r="N15" s="563">
        <v>0</v>
      </c>
      <c r="O15" s="563">
        <v>43865.760000000002</v>
      </c>
      <c r="P15" s="564"/>
      <c r="Q15" s="563">
        <f>63000-O15</f>
        <v>19134.239999999998</v>
      </c>
      <c r="R15" s="479">
        <v>0</v>
      </c>
      <c r="S15" s="479">
        <v>0</v>
      </c>
      <c r="T15" s="479">
        <v>0</v>
      </c>
      <c r="U15" s="565"/>
      <c r="V15" s="479">
        <v>0</v>
      </c>
      <c r="W15" s="479">
        <f t="shared" si="0"/>
        <v>63000</v>
      </c>
      <c r="X15" s="299"/>
      <c r="Y15" s="299"/>
      <c r="Z15" s="299"/>
    </row>
    <row r="16" spans="1:26" s="300" customFormat="1" ht="79.5" customHeight="1">
      <c r="A16" s="337"/>
      <c r="B16" s="798"/>
      <c r="C16" s="798"/>
      <c r="D16" s="800"/>
      <c r="E16" s="800"/>
      <c r="F16" s="296" t="s">
        <v>3329</v>
      </c>
      <c r="G16" s="336">
        <v>44988</v>
      </c>
      <c r="H16" s="335">
        <v>45018</v>
      </c>
      <c r="I16" s="296" t="s">
        <v>3330</v>
      </c>
      <c r="J16" s="479">
        <v>41000</v>
      </c>
      <c r="K16" s="479"/>
      <c r="L16" s="479"/>
      <c r="M16" s="563"/>
      <c r="N16" s="563"/>
      <c r="O16" s="563"/>
      <c r="P16" s="563"/>
      <c r="Q16" s="563">
        <v>41000</v>
      </c>
      <c r="R16" s="479"/>
      <c r="S16" s="479"/>
      <c r="T16" s="479"/>
      <c r="U16" s="479"/>
      <c r="V16" s="479"/>
      <c r="W16" s="479">
        <f t="shared" si="0"/>
        <v>41000</v>
      </c>
      <c r="X16" s="299"/>
      <c r="Y16" s="299"/>
      <c r="Z16" s="299"/>
    </row>
    <row r="17" spans="1:26" s="300" customFormat="1" ht="25.5">
      <c r="A17" s="337" t="s">
        <v>1374</v>
      </c>
      <c r="B17" s="296" t="s">
        <v>193</v>
      </c>
      <c r="C17" s="296" t="s">
        <v>1370</v>
      </c>
      <c r="D17" s="417">
        <v>29813.75</v>
      </c>
      <c r="E17" s="417">
        <v>29813.75</v>
      </c>
      <c r="F17" s="296" t="s">
        <v>3331</v>
      </c>
      <c r="G17" s="296"/>
      <c r="H17" s="296"/>
      <c r="I17" s="296" t="s">
        <v>3332</v>
      </c>
      <c r="J17" s="479">
        <v>29813.75</v>
      </c>
      <c r="K17" s="479">
        <v>0</v>
      </c>
      <c r="L17" s="479">
        <v>0</v>
      </c>
      <c r="M17" s="563">
        <v>0</v>
      </c>
      <c r="N17" s="563">
        <v>0</v>
      </c>
      <c r="O17" s="563">
        <v>29813.75</v>
      </c>
      <c r="P17" s="564"/>
      <c r="Q17" s="563">
        <v>0</v>
      </c>
      <c r="R17" s="479">
        <v>0</v>
      </c>
      <c r="S17" s="479">
        <v>0</v>
      </c>
      <c r="T17" s="479">
        <v>0</v>
      </c>
      <c r="U17" s="479">
        <v>0</v>
      </c>
      <c r="V17" s="479">
        <v>0</v>
      </c>
      <c r="W17" s="479">
        <f t="shared" si="0"/>
        <v>29813.75</v>
      </c>
      <c r="X17" s="299"/>
      <c r="Y17" s="299"/>
      <c r="Z17" s="299"/>
    </row>
    <row r="18" spans="1:26" s="300" customFormat="1" ht="38.25">
      <c r="A18" s="337" t="s">
        <v>1374</v>
      </c>
      <c r="B18" s="797" t="s">
        <v>196</v>
      </c>
      <c r="C18" s="797" t="s">
        <v>332</v>
      </c>
      <c r="D18" s="799">
        <v>266849.2</v>
      </c>
      <c r="E18" s="799">
        <v>143929.20000000001</v>
      </c>
      <c r="F18" s="296" t="s">
        <v>3333</v>
      </c>
      <c r="G18" s="336">
        <v>44910</v>
      </c>
      <c r="H18" s="335">
        <v>45040</v>
      </c>
      <c r="I18" s="296" t="s">
        <v>3334</v>
      </c>
      <c r="J18" s="565">
        <v>238747.2</v>
      </c>
      <c r="K18" s="565"/>
      <c r="L18" s="565"/>
      <c r="M18" s="566"/>
      <c r="N18" s="566"/>
      <c r="O18" s="566">
        <f>74232.4+41594.8</f>
        <v>115827.2</v>
      </c>
      <c r="P18" s="566">
        <f>164514.8-41594.8</f>
        <v>122919.99999999999</v>
      </c>
      <c r="Q18" s="566"/>
      <c r="R18" s="565"/>
      <c r="S18" s="565"/>
      <c r="T18" s="565"/>
      <c r="U18" s="565"/>
      <c r="V18" s="565"/>
      <c r="W18" s="479">
        <f t="shared" si="0"/>
        <v>238747.19999999998</v>
      </c>
      <c r="X18" s="299"/>
      <c r="Y18" s="299"/>
      <c r="Z18" s="299"/>
    </row>
    <row r="19" spans="1:26" s="300" customFormat="1" ht="128.25" customHeight="1">
      <c r="A19" s="337"/>
      <c r="B19" s="798"/>
      <c r="C19" s="798"/>
      <c r="D19" s="800"/>
      <c r="E19" s="800"/>
      <c r="F19" s="296" t="s">
        <v>3335</v>
      </c>
      <c r="G19" s="336">
        <v>45022</v>
      </c>
      <c r="H19" s="336">
        <v>45032</v>
      </c>
      <c r="I19" s="296" t="s">
        <v>3336</v>
      </c>
      <c r="J19" s="479">
        <v>28102</v>
      </c>
      <c r="K19" s="479"/>
      <c r="L19" s="479"/>
      <c r="M19" s="563"/>
      <c r="N19" s="563"/>
      <c r="O19" s="563">
        <v>28102</v>
      </c>
      <c r="P19" s="564"/>
      <c r="Q19" s="563"/>
      <c r="R19" s="479"/>
      <c r="S19" s="479"/>
      <c r="T19" s="479"/>
      <c r="U19" s="479"/>
      <c r="V19" s="479"/>
      <c r="W19" s="479">
        <f t="shared" si="0"/>
        <v>28102</v>
      </c>
      <c r="X19" s="299"/>
      <c r="Y19" s="299"/>
      <c r="Z19" s="299"/>
    </row>
    <row r="20" spans="1:26" s="300" customFormat="1" ht="152.25" customHeight="1">
      <c r="A20" s="337" t="s">
        <v>1374</v>
      </c>
      <c r="B20" s="296" t="s">
        <v>196</v>
      </c>
      <c r="C20" s="296" t="s">
        <v>1426</v>
      </c>
      <c r="D20" s="417">
        <v>29930</v>
      </c>
      <c r="E20" s="417">
        <v>29930</v>
      </c>
      <c r="F20" s="296" t="s">
        <v>3337</v>
      </c>
      <c r="G20" s="336">
        <v>44967</v>
      </c>
      <c r="H20" s="336">
        <v>44978</v>
      </c>
      <c r="I20" s="296" t="s">
        <v>3338</v>
      </c>
      <c r="J20" s="479">
        <v>29930</v>
      </c>
      <c r="K20" s="479"/>
      <c r="L20" s="479"/>
      <c r="M20" s="479">
        <v>29930</v>
      </c>
      <c r="N20" s="479"/>
      <c r="O20" s="479"/>
      <c r="P20" s="567"/>
      <c r="Q20" s="479"/>
      <c r="R20" s="479"/>
      <c r="S20" s="479"/>
      <c r="T20" s="479"/>
      <c r="U20" s="479"/>
      <c r="V20" s="479"/>
      <c r="W20" s="479">
        <f t="shared" si="0"/>
        <v>29930</v>
      </c>
      <c r="X20" s="299"/>
      <c r="Y20" s="299"/>
      <c r="Z20" s="299"/>
    </row>
    <row r="21" spans="1:26" s="300" customFormat="1" ht="89.25">
      <c r="A21" s="797" t="s">
        <v>1374</v>
      </c>
      <c r="B21" s="797" t="s">
        <v>196</v>
      </c>
      <c r="C21" s="797" t="s">
        <v>843</v>
      </c>
      <c r="D21" s="799">
        <v>294750</v>
      </c>
      <c r="E21" s="799">
        <v>234750</v>
      </c>
      <c r="F21" s="296" t="s">
        <v>3339</v>
      </c>
      <c r="G21" s="336">
        <v>45022</v>
      </c>
      <c r="H21" s="336">
        <v>45291</v>
      </c>
      <c r="I21" s="296" t="s">
        <v>3340</v>
      </c>
      <c r="J21" s="479">
        <v>200000</v>
      </c>
      <c r="K21" s="563"/>
      <c r="L21" s="563"/>
      <c r="M21" s="563"/>
      <c r="N21" s="563"/>
      <c r="O21" s="568">
        <v>140000</v>
      </c>
      <c r="P21" s="569"/>
      <c r="Q21" s="570"/>
      <c r="R21" s="563">
        <v>60000</v>
      </c>
      <c r="S21" s="563"/>
      <c r="T21" s="563"/>
      <c r="U21" s="563"/>
      <c r="V21" s="563"/>
      <c r="W21" s="479">
        <f t="shared" si="0"/>
        <v>200000</v>
      </c>
      <c r="X21" s="299"/>
      <c r="Y21" s="299"/>
      <c r="Z21" s="299"/>
    </row>
    <row r="22" spans="1:26" s="300" customFormat="1" ht="51">
      <c r="A22" s="802"/>
      <c r="B22" s="802"/>
      <c r="C22" s="802"/>
      <c r="D22" s="801"/>
      <c r="E22" s="801"/>
      <c r="F22" s="296" t="s">
        <v>3341</v>
      </c>
      <c r="G22" s="336">
        <v>44918</v>
      </c>
      <c r="H22" s="336">
        <v>44926</v>
      </c>
      <c r="I22" s="296" t="s">
        <v>3342</v>
      </c>
      <c r="J22" s="479">
        <v>53300</v>
      </c>
      <c r="K22" s="563"/>
      <c r="L22" s="563"/>
      <c r="M22" s="563"/>
      <c r="N22" s="563"/>
      <c r="O22" s="568">
        <v>53300</v>
      </c>
      <c r="P22" s="569"/>
      <c r="Q22" s="570"/>
      <c r="R22" s="563"/>
      <c r="S22" s="563"/>
      <c r="T22" s="563"/>
      <c r="U22" s="563"/>
      <c r="V22" s="563"/>
      <c r="W22" s="479">
        <f t="shared" si="0"/>
        <v>53300</v>
      </c>
      <c r="X22" s="299"/>
      <c r="Y22" s="299"/>
      <c r="Z22" s="299"/>
    </row>
    <row r="23" spans="1:26" s="300" customFormat="1" ht="51">
      <c r="A23" s="802"/>
      <c r="B23" s="802"/>
      <c r="C23" s="802"/>
      <c r="D23" s="801"/>
      <c r="E23" s="801"/>
      <c r="F23" s="296" t="s">
        <v>3343</v>
      </c>
      <c r="G23" s="336">
        <v>44918</v>
      </c>
      <c r="H23" s="336">
        <v>44926</v>
      </c>
      <c r="I23" s="296" t="s">
        <v>3344</v>
      </c>
      <c r="J23" s="479">
        <v>9000</v>
      </c>
      <c r="K23" s="563"/>
      <c r="L23" s="563"/>
      <c r="M23" s="563"/>
      <c r="N23" s="563"/>
      <c r="O23" s="568">
        <v>9000</v>
      </c>
      <c r="P23" s="569"/>
      <c r="Q23" s="570"/>
      <c r="R23" s="563"/>
      <c r="S23" s="563"/>
      <c r="T23" s="563"/>
      <c r="U23" s="563"/>
      <c r="V23" s="563"/>
      <c r="W23" s="479">
        <f t="shared" si="0"/>
        <v>9000</v>
      </c>
      <c r="X23" s="299"/>
      <c r="Y23" s="299"/>
      <c r="Z23" s="299"/>
    </row>
    <row r="24" spans="1:26" s="300" customFormat="1" ht="51">
      <c r="A24" s="802"/>
      <c r="B24" s="802"/>
      <c r="C24" s="802"/>
      <c r="D24" s="801"/>
      <c r="E24" s="801"/>
      <c r="F24" s="296" t="s">
        <v>3345</v>
      </c>
      <c r="G24" s="336">
        <v>44918</v>
      </c>
      <c r="H24" s="336">
        <v>44926</v>
      </c>
      <c r="I24" s="296" t="s">
        <v>3346</v>
      </c>
      <c r="J24" s="479">
        <v>9000</v>
      </c>
      <c r="K24" s="563"/>
      <c r="L24" s="563"/>
      <c r="M24" s="563"/>
      <c r="N24" s="563"/>
      <c r="O24" s="568">
        <v>9000</v>
      </c>
      <c r="P24" s="569"/>
      <c r="Q24" s="570"/>
      <c r="R24" s="563"/>
      <c r="S24" s="563"/>
      <c r="T24" s="563"/>
      <c r="U24" s="563"/>
      <c r="V24" s="563"/>
      <c r="W24" s="479">
        <f t="shared" si="0"/>
        <v>9000</v>
      </c>
      <c r="X24" s="299"/>
      <c r="Y24" s="299"/>
      <c r="Z24" s="299"/>
    </row>
    <row r="25" spans="1:26" s="300" customFormat="1" ht="51">
      <c r="A25" s="802"/>
      <c r="B25" s="802"/>
      <c r="C25" s="802"/>
      <c r="D25" s="801"/>
      <c r="E25" s="801"/>
      <c r="F25" s="296" t="s">
        <v>3347</v>
      </c>
      <c r="G25" s="336">
        <v>44918</v>
      </c>
      <c r="H25" s="336">
        <v>44926</v>
      </c>
      <c r="I25" s="296" t="s">
        <v>3348</v>
      </c>
      <c r="J25" s="479">
        <v>5500</v>
      </c>
      <c r="K25" s="563"/>
      <c r="L25" s="563"/>
      <c r="M25" s="563"/>
      <c r="N25" s="563"/>
      <c r="O25" s="568">
        <v>5500</v>
      </c>
      <c r="P25" s="569"/>
      <c r="Q25" s="570"/>
      <c r="R25" s="563"/>
      <c r="S25" s="563"/>
      <c r="T25" s="563"/>
      <c r="U25" s="563"/>
      <c r="V25" s="563"/>
      <c r="W25" s="479">
        <f t="shared" si="0"/>
        <v>5500</v>
      </c>
      <c r="X25" s="299"/>
      <c r="Y25" s="299"/>
      <c r="Z25" s="299"/>
    </row>
    <row r="26" spans="1:26" s="300" customFormat="1" ht="38.25">
      <c r="A26" s="798"/>
      <c r="B26" s="798"/>
      <c r="C26" s="798"/>
      <c r="D26" s="800"/>
      <c r="E26" s="800"/>
      <c r="F26" s="296" t="s">
        <v>3349</v>
      </c>
      <c r="G26" s="336">
        <v>44918</v>
      </c>
      <c r="H26" s="336">
        <v>44926</v>
      </c>
      <c r="I26" s="296" t="s">
        <v>3350</v>
      </c>
      <c r="J26" s="479">
        <v>17950</v>
      </c>
      <c r="K26" s="563"/>
      <c r="L26" s="563"/>
      <c r="M26" s="563"/>
      <c r="N26" s="563"/>
      <c r="O26" s="568">
        <v>17950</v>
      </c>
      <c r="P26" s="569"/>
      <c r="Q26" s="570"/>
      <c r="R26" s="563"/>
      <c r="S26" s="563"/>
      <c r="T26" s="563"/>
      <c r="U26" s="563"/>
      <c r="V26" s="563"/>
      <c r="W26" s="479">
        <f t="shared" si="0"/>
        <v>17950</v>
      </c>
      <c r="X26" s="299"/>
      <c r="Y26" s="299"/>
      <c r="Z26" s="299"/>
    </row>
    <row r="27" spans="1:26" s="300" customFormat="1" ht="38.25">
      <c r="A27" s="337" t="s">
        <v>1374</v>
      </c>
      <c r="B27" s="296" t="s">
        <v>1403</v>
      </c>
      <c r="C27" s="296" t="s">
        <v>224</v>
      </c>
      <c r="D27" s="417">
        <v>8495.2199999999993</v>
      </c>
      <c r="E27" s="417">
        <v>5618.8</v>
      </c>
      <c r="F27" s="296" t="s">
        <v>3351</v>
      </c>
      <c r="G27" s="335">
        <v>44771</v>
      </c>
      <c r="H27" s="336">
        <v>45105</v>
      </c>
      <c r="I27" s="296" t="s">
        <v>3352</v>
      </c>
      <c r="J27" s="479">
        <v>13441.03</v>
      </c>
      <c r="K27" s="479">
        <v>1236.45</v>
      </c>
      <c r="L27" s="479">
        <v>1196.45</v>
      </c>
      <c r="M27" s="479">
        <v>1236.45</v>
      </c>
      <c r="N27" s="479">
        <f>1236.45-483.45</f>
        <v>753</v>
      </c>
      <c r="O27" s="479">
        <f>1196.45</f>
        <v>1196.45</v>
      </c>
      <c r="P27" s="571">
        <f>1196.45+483.45</f>
        <v>1679.9</v>
      </c>
      <c r="Q27" s="479">
        <v>1196.45</v>
      </c>
      <c r="R27" s="479"/>
      <c r="S27" s="479"/>
      <c r="T27" s="479"/>
      <c r="U27" s="479"/>
      <c r="V27" s="479"/>
      <c r="W27" s="479">
        <f t="shared" si="0"/>
        <v>8495.1500000000015</v>
      </c>
      <c r="X27" s="338"/>
      <c r="Y27" s="338"/>
      <c r="Z27" s="338"/>
    </row>
    <row r="28" spans="1:26" s="300" customFormat="1" ht="38.25">
      <c r="A28" s="337" t="s">
        <v>1374</v>
      </c>
      <c r="B28" s="296" t="s">
        <v>1403</v>
      </c>
      <c r="C28" s="296" t="s">
        <v>169</v>
      </c>
      <c r="D28" s="417">
        <v>990</v>
      </c>
      <c r="E28" s="417">
        <v>990</v>
      </c>
      <c r="F28" s="296" t="s">
        <v>3351</v>
      </c>
      <c r="G28" s="335">
        <v>44771</v>
      </c>
      <c r="H28" s="336">
        <v>45105</v>
      </c>
      <c r="I28" s="296" t="s">
        <v>3352</v>
      </c>
      <c r="J28" s="479">
        <v>2310</v>
      </c>
      <c r="K28" s="479">
        <v>330</v>
      </c>
      <c r="L28" s="479">
        <v>330</v>
      </c>
      <c r="M28" s="479">
        <v>330</v>
      </c>
      <c r="N28" s="479"/>
      <c r="O28" s="479"/>
      <c r="P28" s="479"/>
      <c r="Q28" s="479"/>
      <c r="R28" s="479"/>
      <c r="S28" s="479"/>
      <c r="T28" s="479"/>
      <c r="U28" s="479"/>
      <c r="V28" s="479"/>
      <c r="W28" s="479">
        <f t="shared" si="0"/>
        <v>990</v>
      </c>
      <c r="X28" s="299"/>
      <c r="Y28" s="299"/>
      <c r="Z28" s="299"/>
    </row>
    <row r="29" spans="1:26" s="300" customFormat="1" ht="38.25">
      <c r="A29" s="337" t="s">
        <v>1374</v>
      </c>
      <c r="B29" s="797" t="s">
        <v>1403</v>
      </c>
      <c r="C29" s="797" t="s">
        <v>416</v>
      </c>
      <c r="D29" s="799">
        <v>11303.91</v>
      </c>
      <c r="E29" s="799">
        <v>10278.06</v>
      </c>
      <c r="F29" s="296" t="s">
        <v>3351</v>
      </c>
      <c r="G29" s="335">
        <v>44771</v>
      </c>
      <c r="H29" s="336">
        <v>45105</v>
      </c>
      <c r="I29" s="296" t="s">
        <v>3352</v>
      </c>
      <c r="J29" s="479">
        <v>13424.05</v>
      </c>
      <c r="K29" s="479">
        <v>1875.38</v>
      </c>
      <c r="L29" s="479">
        <v>1109</v>
      </c>
      <c r="M29" s="479">
        <v>1143</v>
      </c>
      <c r="N29" s="479">
        <f>753+483.45</f>
        <v>1236.45</v>
      </c>
      <c r="O29" s="479">
        <f>753</f>
        <v>753</v>
      </c>
      <c r="P29" s="479">
        <f>753-483.45</f>
        <v>269.55</v>
      </c>
      <c r="Q29" s="479">
        <v>753</v>
      </c>
      <c r="R29" s="479"/>
      <c r="S29" s="479"/>
      <c r="T29" s="479"/>
      <c r="U29" s="479"/>
      <c r="V29" s="479"/>
      <c r="W29" s="479">
        <f t="shared" si="0"/>
        <v>7139.38</v>
      </c>
      <c r="X29" s="299"/>
      <c r="Y29" s="338"/>
      <c r="Z29" s="338"/>
    </row>
    <row r="30" spans="1:26" s="300" customFormat="1" ht="38.25">
      <c r="A30" s="337"/>
      <c r="B30" s="802"/>
      <c r="C30" s="802"/>
      <c r="D30" s="801"/>
      <c r="E30" s="801"/>
      <c r="F30" s="296" t="s">
        <v>3353</v>
      </c>
      <c r="G30" s="336">
        <v>44684</v>
      </c>
      <c r="H30" s="336">
        <v>44990</v>
      </c>
      <c r="I30" s="296" t="s">
        <v>3354</v>
      </c>
      <c r="J30" s="479">
        <v>14680.1</v>
      </c>
      <c r="K30" s="479">
        <v>1604.41</v>
      </c>
      <c r="L30" s="479">
        <v>1278.4100000000001</v>
      </c>
      <c r="M30" s="479">
        <v>1278.4100000000001</v>
      </c>
      <c r="N30" s="572"/>
      <c r="O30" s="479"/>
      <c r="P30" s="479"/>
      <c r="Q30" s="479"/>
      <c r="R30" s="479"/>
      <c r="S30" s="479"/>
      <c r="T30" s="479"/>
      <c r="U30" s="479"/>
      <c r="V30" s="479"/>
      <c r="W30" s="479">
        <f t="shared" si="0"/>
        <v>4161.2300000000005</v>
      </c>
      <c r="X30" s="299"/>
      <c r="Y30" s="299"/>
      <c r="Z30" s="299"/>
    </row>
    <row r="31" spans="1:26" s="300" customFormat="1" ht="25.5">
      <c r="A31" s="337" t="s">
        <v>1374</v>
      </c>
      <c r="B31" s="797" t="s">
        <v>1403</v>
      </c>
      <c r="C31" s="797" t="s">
        <v>136</v>
      </c>
      <c r="D31" s="799">
        <v>12922</v>
      </c>
      <c r="E31" s="799">
        <v>4970</v>
      </c>
      <c r="F31" s="296" t="s">
        <v>3355</v>
      </c>
      <c r="G31" s="336">
        <v>44678</v>
      </c>
      <c r="H31" s="336">
        <v>45046</v>
      </c>
      <c r="I31" s="296" t="s">
        <v>3356</v>
      </c>
      <c r="J31" s="479">
        <v>11928</v>
      </c>
      <c r="K31" s="479">
        <v>994</v>
      </c>
      <c r="L31" s="479">
        <v>994</v>
      </c>
      <c r="M31" s="479">
        <v>994</v>
      </c>
      <c r="N31" s="479">
        <v>994</v>
      </c>
      <c r="O31" s="479">
        <v>994</v>
      </c>
      <c r="P31" s="479"/>
      <c r="Q31" s="479"/>
      <c r="R31" s="479"/>
      <c r="S31" s="479"/>
      <c r="T31" s="479"/>
      <c r="U31" s="479"/>
      <c r="V31" s="479"/>
      <c r="W31" s="479">
        <f t="shared" si="0"/>
        <v>4970</v>
      </c>
      <c r="X31" s="299"/>
      <c r="Y31" s="299"/>
      <c r="Z31" s="299"/>
    </row>
    <row r="32" spans="1:26" s="300" customFormat="1" ht="25.5">
      <c r="A32" s="337"/>
      <c r="B32" s="798"/>
      <c r="C32" s="798"/>
      <c r="D32" s="800"/>
      <c r="E32" s="800"/>
      <c r="F32" s="296" t="s">
        <v>3357</v>
      </c>
      <c r="G32" s="336">
        <v>45048</v>
      </c>
      <c r="H32" s="296" t="s">
        <v>3358</v>
      </c>
      <c r="I32" s="296" t="s">
        <v>3359</v>
      </c>
      <c r="J32" s="479">
        <v>11928</v>
      </c>
      <c r="K32" s="479"/>
      <c r="L32" s="479"/>
      <c r="M32" s="479"/>
      <c r="N32" s="479"/>
      <c r="O32" s="479"/>
      <c r="P32" s="479">
        <v>994</v>
      </c>
      <c r="Q32" s="479">
        <v>994</v>
      </c>
      <c r="R32" s="479">
        <v>994</v>
      </c>
      <c r="S32" s="479">
        <v>994</v>
      </c>
      <c r="T32" s="479">
        <v>994</v>
      </c>
      <c r="U32" s="479">
        <v>994</v>
      </c>
      <c r="V32" s="479">
        <v>994</v>
      </c>
      <c r="W32" s="479">
        <f t="shared" si="0"/>
        <v>6958</v>
      </c>
      <c r="X32" s="299"/>
      <c r="Y32" s="339"/>
      <c r="Z32" s="299"/>
    </row>
    <row r="33" spans="1:26" s="300" customFormat="1" ht="38.25">
      <c r="A33" s="337" t="s">
        <v>1374</v>
      </c>
      <c r="B33" s="296" t="s">
        <v>1403</v>
      </c>
      <c r="C33" s="296" t="s">
        <v>631</v>
      </c>
      <c r="D33" s="417">
        <v>425</v>
      </c>
      <c r="E33" s="417">
        <v>425</v>
      </c>
      <c r="F33" s="296" t="s">
        <v>3353</v>
      </c>
      <c r="G33" s="336">
        <v>44684</v>
      </c>
      <c r="H33" s="336">
        <v>44990</v>
      </c>
      <c r="I33" s="296" t="s">
        <v>3354</v>
      </c>
      <c r="J33" s="479">
        <v>3596</v>
      </c>
      <c r="K33" s="479">
        <v>425</v>
      </c>
      <c r="L33" s="479"/>
      <c r="M33" s="479"/>
      <c r="N33" s="479"/>
      <c r="O33" s="479"/>
      <c r="P33" s="479"/>
      <c r="Q33" s="479"/>
      <c r="R33" s="479"/>
      <c r="S33" s="479"/>
      <c r="T33" s="479"/>
      <c r="U33" s="479"/>
      <c r="V33" s="479"/>
      <c r="W33" s="479">
        <f t="shared" si="0"/>
        <v>425</v>
      </c>
      <c r="X33" s="299"/>
      <c r="Y33" s="299"/>
      <c r="Z33" s="299"/>
    </row>
    <row r="34" spans="1:26" s="300" customFormat="1" ht="89.25">
      <c r="A34" s="337" t="s">
        <v>1374</v>
      </c>
      <c r="B34" s="296" t="s">
        <v>1403</v>
      </c>
      <c r="C34" s="296" t="s">
        <v>393</v>
      </c>
      <c r="D34" s="417">
        <v>109346.75</v>
      </c>
      <c r="E34" s="417">
        <v>109346.75</v>
      </c>
      <c r="F34" s="296" t="s">
        <v>3360</v>
      </c>
      <c r="G34" s="336">
        <v>44914</v>
      </c>
      <c r="H34" s="336">
        <v>44926</v>
      </c>
      <c r="I34" s="296" t="s">
        <v>3361</v>
      </c>
      <c r="J34" s="479">
        <v>109346.75</v>
      </c>
      <c r="K34" s="479"/>
      <c r="L34" s="479"/>
      <c r="M34" s="479"/>
      <c r="N34" s="479"/>
      <c r="O34" s="479">
        <v>109346.75</v>
      </c>
      <c r="P34" s="479"/>
      <c r="Q34" s="479"/>
      <c r="R34" s="479"/>
      <c r="S34" s="479"/>
      <c r="T34" s="479"/>
      <c r="U34" s="479"/>
      <c r="V34" s="479"/>
      <c r="W34" s="479">
        <f t="shared" si="0"/>
        <v>109346.75</v>
      </c>
      <c r="X34" s="299"/>
      <c r="Y34" s="299"/>
      <c r="Z34" s="299"/>
    </row>
    <row r="35" spans="1:26" s="300" customFormat="1" ht="51">
      <c r="A35" s="337" t="s">
        <v>1374</v>
      </c>
      <c r="B35" s="797" t="s">
        <v>1415</v>
      </c>
      <c r="C35" s="797" t="s">
        <v>332</v>
      </c>
      <c r="D35" s="799">
        <v>210000</v>
      </c>
      <c r="E35" s="799">
        <v>185000</v>
      </c>
      <c r="F35" s="296" t="s">
        <v>3362</v>
      </c>
      <c r="G35" s="336">
        <v>44778</v>
      </c>
      <c r="H35" s="336">
        <f>G35+60</f>
        <v>44838</v>
      </c>
      <c r="I35" s="296" t="s">
        <v>3363</v>
      </c>
      <c r="J35" s="479">
        <v>185000</v>
      </c>
      <c r="K35" s="479"/>
      <c r="L35" s="479"/>
      <c r="M35" s="479">
        <v>185000</v>
      </c>
      <c r="N35" s="479"/>
      <c r="O35" s="479"/>
      <c r="P35" s="479"/>
      <c r="Q35" s="479"/>
      <c r="R35" s="479"/>
      <c r="S35" s="479"/>
      <c r="T35" s="479"/>
      <c r="U35" s="479"/>
      <c r="V35" s="479"/>
      <c r="W35" s="479">
        <f t="shared" si="0"/>
        <v>185000</v>
      </c>
      <c r="X35" s="299"/>
      <c r="Y35" s="299"/>
      <c r="Z35" s="299"/>
    </row>
    <row r="36" spans="1:26" s="300" customFormat="1" ht="63.75">
      <c r="A36" s="337"/>
      <c r="B36" s="798"/>
      <c r="C36" s="798"/>
      <c r="D36" s="800"/>
      <c r="E36" s="800"/>
      <c r="F36" s="296" t="s">
        <v>3364</v>
      </c>
      <c r="G36" s="336">
        <v>45016</v>
      </c>
      <c r="H36" s="336">
        <f>G36+37</f>
        <v>45053</v>
      </c>
      <c r="I36" s="296" t="s">
        <v>3365</v>
      </c>
      <c r="J36" s="479">
        <v>25000</v>
      </c>
      <c r="K36" s="479"/>
      <c r="L36" s="479"/>
      <c r="M36" s="479"/>
      <c r="N36" s="479"/>
      <c r="O36" s="479"/>
      <c r="P36" s="479">
        <v>25000</v>
      </c>
      <c r="Q36" s="479"/>
      <c r="R36" s="479"/>
      <c r="S36" s="479"/>
      <c r="T36" s="479"/>
      <c r="U36" s="479"/>
      <c r="V36" s="479"/>
      <c r="W36" s="479">
        <f t="shared" si="0"/>
        <v>25000</v>
      </c>
      <c r="X36" s="299"/>
      <c r="Y36" s="299"/>
      <c r="Z36" s="299"/>
    </row>
    <row r="37" spans="1:26" s="300" customFormat="1" ht="51">
      <c r="A37" s="337" t="s">
        <v>1374</v>
      </c>
      <c r="B37" s="296" t="s">
        <v>1415</v>
      </c>
      <c r="C37" s="296" t="s">
        <v>1200</v>
      </c>
      <c r="D37" s="417">
        <v>5000</v>
      </c>
      <c r="E37" s="417">
        <v>5000</v>
      </c>
      <c r="F37" s="296" t="s">
        <v>3362</v>
      </c>
      <c r="G37" s="336">
        <v>44778</v>
      </c>
      <c r="H37" s="336">
        <f>G37+60</f>
        <v>44838</v>
      </c>
      <c r="I37" s="296" t="s">
        <v>3363</v>
      </c>
      <c r="J37" s="479">
        <v>5000</v>
      </c>
      <c r="K37" s="479"/>
      <c r="L37" s="479"/>
      <c r="M37" s="479">
        <v>5000</v>
      </c>
      <c r="N37" s="479"/>
      <c r="O37" s="479"/>
      <c r="P37" s="479"/>
      <c r="Q37" s="479"/>
      <c r="R37" s="479"/>
      <c r="S37" s="479"/>
      <c r="T37" s="479"/>
      <c r="U37" s="479"/>
      <c r="V37" s="479"/>
      <c r="W37" s="479">
        <f t="shared" si="0"/>
        <v>5000</v>
      </c>
      <c r="X37" s="299"/>
      <c r="Y37" s="299"/>
      <c r="Z37" s="299"/>
    </row>
    <row r="38" spans="1:26" s="300" customFormat="1" ht="60.75" customHeight="1">
      <c r="A38" s="797" t="s">
        <v>1374</v>
      </c>
      <c r="B38" s="797" t="s">
        <v>1415</v>
      </c>
      <c r="C38" s="797" t="s">
        <v>140</v>
      </c>
      <c r="D38" s="799">
        <v>9092</v>
      </c>
      <c r="E38" s="799">
        <v>9092</v>
      </c>
      <c r="F38" s="296" t="s">
        <v>3366</v>
      </c>
      <c r="G38" s="336">
        <v>44820</v>
      </c>
      <c r="H38" s="336">
        <v>44926</v>
      </c>
      <c r="I38" s="296" t="s">
        <v>4493</v>
      </c>
      <c r="J38" s="479">
        <v>4665.45</v>
      </c>
      <c r="K38" s="479">
        <v>1333</v>
      </c>
      <c r="L38" s="479"/>
      <c r="M38" s="479"/>
      <c r="N38" s="479"/>
      <c r="O38" s="479"/>
      <c r="P38" s="479"/>
      <c r="Q38" s="479"/>
      <c r="R38" s="479"/>
      <c r="S38" s="479"/>
      <c r="T38" s="479"/>
      <c r="U38" s="479"/>
      <c r="V38" s="479"/>
      <c r="W38" s="479">
        <f t="shared" si="0"/>
        <v>1333</v>
      </c>
      <c r="X38" s="299"/>
      <c r="Y38" s="299"/>
      <c r="Z38" s="299"/>
    </row>
    <row r="39" spans="1:26" s="300" customFormat="1" ht="60.75" customHeight="1">
      <c r="A39" s="802"/>
      <c r="B39" s="802"/>
      <c r="C39" s="802"/>
      <c r="D39" s="801"/>
      <c r="E39" s="801"/>
      <c r="F39" s="296" t="s">
        <v>3366</v>
      </c>
      <c r="G39" s="336">
        <v>44652</v>
      </c>
      <c r="H39" s="336">
        <v>44926</v>
      </c>
      <c r="I39" s="296" t="s">
        <v>4494</v>
      </c>
      <c r="J39" s="479">
        <v>11997</v>
      </c>
      <c r="K39" s="479">
        <v>1333</v>
      </c>
      <c r="L39" s="479"/>
      <c r="M39" s="479"/>
      <c r="N39" s="479"/>
      <c r="O39" s="479"/>
      <c r="P39" s="479"/>
      <c r="Q39" s="479"/>
      <c r="R39" s="479"/>
      <c r="S39" s="479"/>
      <c r="T39" s="479"/>
      <c r="U39" s="479"/>
      <c r="V39" s="479"/>
      <c r="W39" s="479">
        <f t="shared" si="0"/>
        <v>1333</v>
      </c>
      <c r="X39" s="299"/>
      <c r="Y39" s="299"/>
      <c r="Z39" s="299"/>
    </row>
    <row r="40" spans="1:26" s="300" customFormat="1" ht="60.75" customHeight="1">
      <c r="A40" s="802"/>
      <c r="B40" s="802"/>
      <c r="C40" s="802"/>
      <c r="D40" s="801"/>
      <c r="E40" s="801"/>
      <c r="F40" s="296" t="s">
        <v>3366</v>
      </c>
      <c r="G40" s="336">
        <v>44827</v>
      </c>
      <c r="H40" s="336">
        <v>44926</v>
      </c>
      <c r="I40" s="296" t="s">
        <v>4495</v>
      </c>
      <c r="J40" s="479">
        <v>2998.8</v>
      </c>
      <c r="K40" s="479">
        <v>918</v>
      </c>
      <c r="L40" s="479">
        <v>918</v>
      </c>
      <c r="M40" s="479"/>
      <c r="N40" s="479"/>
      <c r="O40" s="479"/>
      <c r="P40" s="479"/>
      <c r="Q40" s="479"/>
      <c r="R40" s="479"/>
      <c r="S40" s="479"/>
      <c r="T40" s="479"/>
      <c r="U40" s="479"/>
      <c r="V40" s="479"/>
      <c r="W40" s="479">
        <f t="shared" si="0"/>
        <v>1836</v>
      </c>
      <c r="X40" s="299"/>
      <c r="Y40" s="299"/>
      <c r="Z40" s="299"/>
    </row>
    <row r="41" spans="1:26" s="300" customFormat="1" ht="60.75" customHeight="1">
      <c r="A41" s="802"/>
      <c r="B41" s="802"/>
      <c r="C41" s="802"/>
      <c r="D41" s="801"/>
      <c r="E41" s="801"/>
      <c r="F41" s="296" t="s">
        <v>3366</v>
      </c>
      <c r="G41" s="336">
        <v>44827</v>
      </c>
      <c r="H41" s="336">
        <v>44926</v>
      </c>
      <c r="I41" s="296" t="s">
        <v>4496</v>
      </c>
      <c r="J41" s="479">
        <v>2998.8</v>
      </c>
      <c r="K41" s="479">
        <v>918</v>
      </c>
      <c r="L41" s="479"/>
      <c r="M41" s="479"/>
      <c r="N41" s="479"/>
      <c r="O41" s="479"/>
      <c r="P41" s="479"/>
      <c r="Q41" s="479"/>
      <c r="R41" s="479"/>
      <c r="S41" s="479"/>
      <c r="T41" s="479"/>
      <c r="U41" s="479"/>
      <c r="V41" s="479"/>
      <c r="W41" s="479">
        <f t="shared" si="0"/>
        <v>918</v>
      </c>
      <c r="X41" s="299"/>
      <c r="Y41" s="299"/>
      <c r="Z41" s="299"/>
    </row>
    <row r="42" spans="1:26" s="300" customFormat="1" ht="60.75" customHeight="1">
      <c r="A42" s="802"/>
      <c r="B42" s="802"/>
      <c r="C42" s="802"/>
      <c r="D42" s="801"/>
      <c r="E42" s="801"/>
      <c r="F42" s="296" t="s">
        <v>3366</v>
      </c>
      <c r="G42" s="336">
        <v>44827</v>
      </c>
      <c r="H42" s="336">
        <v>44926</v>
      </c>
      <c r="I42" s="296" t="s">
        <v>4497</v>
      </c>
      <c r="J42" s="479">
        <v>2998.8</v>
      </c>
      <c r="K42" s="479">
        <v>918</v>
      </c>
      <c r="L42" s="479"/>
      <c r="M42" s="479"/>
      <c r="N42" s="479"/>
      <c r="O42" s="479"/>
      <c r="P42" s="479"/>
      <c r="Q42" s="479"/>
      <c r="R42" s="479"/>
      <c r="S42" s="479"/>
      <c r="T42" s="479"/>
      <c r="U42" s="479"/>
      <c r="V42" s="479"/>
      <c r="W42" s="479">
        <f t="shared" si="0"/>
        <v>918</v>
      </c>
      <c r="X42" s="299"/>
      <c r="Y42" s="299"/>
      <c r="Z42" s="299"/>
    </row>
    <row r="43" spans="1:26" s="300" customFormat="1" ht="60.75" customHeight="1">
      <c r="A43" s="802"/>
      <c r="B43" s="802"/>
      <c r="C43" s="802"/>
      <c r="D43" s="801"/>
      <c r="E43" s="801"/>
      <c r="F43" s="296" t="s">
        <v>3366</v>
      </c>
      <c r="G43" s="336">
        <v>44827</v>
      </c>
      <c r="H43" s="336">
        <v>44926</v>
      </c>
      <c r="I43" s="296" t="s">
        <v>4498</v>
      </c>
      <c r="J43" s="479">
        <v>2998.8</v>
      </c>
      <c r="K43" s="479">
        <v>918</v>
      </c>
      <c r="L43" s="479"/>
      <c r="M43" s="479"/>
      <c r="N43" s="479"/>
      <c r="O43" s="479"/>
      <c r="P43" s="479"/>
      <c r="Q43" s="479"/>
      <c r="R43" s="479"/>
      <c r="S43" s="479"/>
      <c r="T43" s="479"/>
      <c r="U43" s="479"/>
      <c r="V43" s="479"/>
      <c r="W43" s="479">
        <f t="shared" si="0"/>
        <v>918</v>
      </c>
      <c r="X43" s="299"/>
      <c r="Y43" s="299"/>
      <c r="Z43" s="299"/>
    </row>
    <row r="44" spans="1:26" s="300" customFormat="1" ht="60.75" customHeight="1">
      <c r="A44" s="802"/>
      <c r="B44" s="802"/>
      <c r="C44" s="802"/>
      <c r="D44" s="801"/>
      <c r="E44" s="801"/>
      <c r="F44" s="296" t="s">
        <v>3366</v>
      </c>
      <c r="G44" s="336">
        <v>44811</v>
      </c>
      <c r="H44" s="336">
        <v>44926</v>
      </c>
      <c r="I44" s="296" t="s">
        <v>4499</v>
      </c>
      <c r="J44" s="479">
        <v>3488.4</v>
      </c>
      <c r="K44" s="479"/>
      <c r="L44" s="479">
        <v>918</v>
      </c>
      <c r="M44" s="479"/>
      <c r="N44" s="479"/>
      <c r="O44" s="479"/>
      <c r="P44" s="479"/>
      <c r="Q44" s="479"/>
      <c r="R44" s="479"/>
      <c r="S44" s="479"/>
      <c r="T44" s="479"/>
      <c r="U44" s="479"/>
      <c r="V44" s="479"/>
      <c r="W44" s="479">
        <f t="shared" si="0"/>
        <v>918</v>
      </c>
      <c r="X44" s="299"/>
      <c r="Y44" s="299"/>
      <c r="Z44" s="299"/>
    </row>
    <row r="45" spans="1:26" s="300" customFormat="1" ht="60.75" customHeight="1">
      <c r="A45" s="798"/>
      <c r="B45" s="798"/>
      <c r="C45" s="798"/>
      <c r="D45" s="800"/>
      <c r="E45" s="800"/>
      <c r="F45" s="296" t="s">
        <v>3366</v>
      </c>
      <c r="G45" s="336">
        <v>44652</v>
      </c>
      <c r="H45" s="336">
        <v>44926</v>
      </c>
      <c r="I45" s="296" t="s">
        <v>4500</v>
      </c>
      <c r="J45" s="479">
        <v>8262</v>
      </c>
      <c r="K45" s="479">
        <v>918</v>
      </c>
      <c r="L45" s="479"/>
      <c r="M45" s="479"/>
      <c r="N45" s="479"/>
      <c r="O45" s="479"/>
      <c r="P45" s="479"/>
      <c r="Q45" s="479"/>
      <c r="R45" s="479"/>
      <c r="S45" s="479"/>
      <c r="T45" s="479"/>
      <c r="U45" s="479"/>
      <c r="V45" s="479"/>
      <c r="W45" s="479">
        <f t="shared" si="0"/>
        <v>918</v>
      </c>
      <c r="X45" s="299"/>
      <c r="Y45" s="299"/>
      <c r="Z45" s="299"/>
    </row>
    <row r="46" spans="1:26" s="300" customFormat="1" ht="60.75" customHeight="1">
      <c r="A46" s="337" t="s">
        <v>1374</v>
      </c>
      <c r="B46" s="296" t="s">
        <v>1415</v>
      </c>
      <c r="C46" s="296" t="s">
        <v>385</v>
      </c>
      <c r="D46" s="417">
        <v>200</v>
      </c>
      <c r="E46" s="417">
        <v>0</v>
      </c>
      <c r="F46" s="296" t="s">
        <v>3367</v>
      </c>
      <c r="G46" s="336">
        <v>44539</v>
      </c>
      <c r="H46" s="296">
        <v>2024</v>
      </c>
      <c r="I46" s="296" t="s">
        <v>3368</v>
      </c>
      <c r="J46" s="479">
        <f>5988+300</f>
        <v>6288</v>
      </c>
      <c r="K46" s="479"/>
      <c r="L46" s="479"/>
      <c r="M46" s="479"/>
      <c r="N46" s="479"/>
      <c r="O46" s="479"/>
      <c r="P46" s="479">
        <v>100</v>
      </c>
      <c r="Q46" s="479"/>
      <c r="R46" s="479"/>
      <c r="S46" s="479"/>
      <c r="T46" s="479"/>
      <c r="U46" s="479"/>
      <c r="V46" s="479"/>
      <c r="W46" s="479">
        <f t="shared" si="0"/>
        <v>100</v>
      </c>
      <c r="X46" s="299"/>
      <c r="Y46" s="299"/>
      <c r="Z46" s="299"/>
    </row>
    <row r="47" spans="1:26" s="300" customFormat="1" ht="84.75" customHeight="1">
      <c r="A47" s="337" t="s">
        <v>1374</v>
      </c>
      <c r="B47" s="296" t="s">
        <v>1415</v>
      </c>
      <c r="C47" s="296" t="s">
        <v>1421</v>
      </c>
      <c r="D47" s="417">
        <v>22919.78</v>
      </c>
      <c r="E47" s="417">
        <v>22919.78</v>
      </c>
      <c r="F47" s="296" t="s">
        <v>3369</v>
      </c>
      <c r="G47" s="336">
        <v>44917</v>
      </c>
      <c r="H47" s="336">
        <v>44926</v>
      </c>
      <c r="I47" s="296" t="s">
        <v>3370</v>
      </c>
      <c r="J47" s="479">
        <v>22919.78</v>
      </c>
      <c r="K47" s="479"/>
      <c r="L47" s="479"/>
      <c r="M47" s="479">
        <v>22919.78</v>
      </c>
      <c r="N47" s="479"/>
      <c r="O47" s="479"/>
      <c r="P47" s="479"/>
      <c r="Q47" s="479"/>
      <c r="R47" s="479"/>
      <c r="S47" s="479"/>
      <c r="T47" s="479"/>
      <c r="U47" s="479"/>
      <c r="V47" s="479"/>
      <c r="W47" s="479">
        <f t="shared" si="0"/>
        <v>22919.78</v>
      </c>
      <c r="X47" s="299"/>
      <c r="Y47" s="299"/>
      <c r="Z47" s="299"/>
    </row>
    <row r="48" spans="1:26" s="300" customFormat="1" ht="93.75" customHeight="1">
      <c r="A48" s="797" t="s">
        <v>1374</v>
      </c>
      <c r="B48" s="797" t="s">
        <v>1415</v>
      </c>
      <c r="C48" s="797" t="s">
        <v>843</v>
      </c>
      <c r="D48" s="799">
        <v>1245114.7</v>
      </c>
      <c r="E48" s="799">
        <v>599800</v>
      </c>
      <c r="F48" s="296" t="s">
        <v>3371</v>
      </c>
      <c r="G48" s="336">
        <v>44761</v>
      </c>
      <c r="H48" s="336">
        <v>44895</v>
      </c>
      <c r="I48" s="296" t="s">
        <v>4501</v>
      </c>
      <c r="J48" s="479">
        <v>170000</v>
      </c>
      <c r="K48" s="479"/>
      <c r="L48" s="479"/>
      <c r="M48" s="479"/>
      <c r="N48" s="479">
        <v>68000</v>
      </c>
      <c r="O48" s="479"/>
      <c r="P48" s="479"/>
      <c r="Q48" s="479"/>
      <c r="R48" s="479"/>
      <c r="S48" s="479"/>
      <c r="T48" s="479"/>
      <c r="U48" s="479"/>
      <c r="V48" s="479"/>
      <c r="W48" s="479">
        <f t="shared" si="0"/>
        <v>68000</v>
      </c>
      <c r="X48" s="299"/>
      <c r="Y48" s="299"/>
      <c r="Z48" s="299"/>
    </row>
    <row r="49" spans="1:26" s="300" customFormat="1" ht="101.25" customHeight="1">
      <c r="A49" s="802"/>
      <c r="B49" s="802"/>
      <c r="C49" s="802"/>
      <c r="D49" s="801"/>
      <c r="E49" s="801"/>
      <c r="F49" s="296" t="s">
        <v>3372</v>
      </c>
      <c r="G49" s="336">
        <v>45022</v>
      </c>
      <c r="H49" s="336">
        <v>45260</v>
      </c>
      <c r="I49" s="340" t="s">
        <v>4502</v>
      </c>
      <c r="J49" s="479">
        <v>320000</v>
      </c>
      <c r="K49" s="479"/>
      <c r="L49" s="479"/>
      <c r="M49" s="479"/>
      <c r="N49" s="479">
        <v>160000</v>
      </c>
      <c r="O49" s="479"/>
      <c r="P49" s="479"/>
      <c r="Q49" s="479">
        <v>96000</v>
      </c>
      <c r="R49" s="479"/>
      <c r="S49" s="479"/>
      <c r="T49" s="479"/>
      <c r="U49" s="479"/>
      <c r="V49" s="479">
        <v>64000</v>
      </c>
      <c r="W49" s="479">
        <f t="shared" si="0"/>
        <v>320000</v>
      </c>
      <c r="X49" s="299"/>
      <c r="Y49" s="299"/>
      <c r="Z49" s="299"/>
    </row>
    <row r="50" spans="1:26" s="300" customFormat="1" ht="95.25" customHeight="1">
      <c r="A50" s="802"/>
      <c r="B50" s="802"/>
      <c r="C50" s="802"/>
      <c r="D50" s="801"/>
      <c r="E50" s="801"/>
      <c r="F50" s="296" t="s">
        <v>3373</v>
      </c>
      <c r="G50" s="336">
        <v>45026</v>
      </c>
      <c r="H50" s="336">
        <v>45260</v>
      </c>
      <c r="I50" s="340" t="s">
        <v>3374</v>
      </c>
      <c r="J50" s="479">
        <v>300000</v>
      </c>
      <c r="K50" s="479"/>
      <c r="L50" s="479"/>
      <c r="M50" s="479"/>
      <c r="N50" s="479"/>
      <c r="O50" s="479">
        <v>150000</v>
      </c>
      <c r="P50" s="479"/>
      <c r="Q50" s="479">
        <v>90000</v>
      </c>
      <c r="R50" s="479"/>
      <c r="S50" s="479"/>
      <c r="T50" s="479"/>
      <c r="U50" s="479">
        <v>60000</v>
      </c>
      <c r="V50" s="479"/>
      <c r="W50" s="479">
        <f t="shared" si="0"/>
        <v>300000</v>
      </c>
      <c r="X50" s="299"/>
      <c r="Y50" s="299"/>
      <c r="Z50" s="299"/>
    </row>
    <row r="51" spans="1:26" s="300" customFormat="1" ht="81.75" customHeight="1">
      <c r="A51" s="802"/>
      <c r="B51" s="802"/>
      <c r="C51" s="802"/>
      <c r="D51" s="801"/>
      <c r="E51" s="801"/>
      <c r="F51" s="296" t="s">
        <v>3375</v>
      </c>
      <c r="G51" s="336">
        <v>44995</v>
      </c>
      <c r="H51" s="336">
        <v>45036</v>
      </c>
      <c r="I51" s="340" t="s">
        <v>3376</v>
      </c>
      <c r="J51" s="479">
        <v>52000</v>
      </c>
      <c r="K51" s="479"/>
      <c r="L51" s="479"/>
      <c r="M51" s="479">
        <v>26000</v>
      </c>
      <c r="N51" s="479"/>
      <c r="O51" s="479"/>
      <c r="P51" s="479">
        <v>26000</v>
      </c>
      <c r="Q51" s="479"/>
      <c r="R51" s="479"/>
      <c r="S51" s="479"/>
      <c r="T51" s="479"/>
      <c r="U51" s="479"/>
      <c r="V51" s="479"/>
      <c r="W51" s="479">
        <f t="shared" si="0"/>
        <v>52000</v>
      </c>
      <c r="X51" s="299"/>
      <c r="Y51" s="299"/>
      <c r="Z51" s="299"/>
    </row>
    <row r="52" spans="1:26" s="300" customFormat="1" ht="27.75" customHeight="1">
      <c r="A52" s="802"/>
      <c r="B52" s="802"/>
      <c r="C52" s="802"/>
      <c r="D52" s="801"/>
      <c r="E52" s="801"/>
      <c r="F52" s="296" t="s">
        <v>3377</v>
      </c>
      <c r="G52" s="336">
        <v>44886</v>
      </c>
      <c r="H52" s="336">
        <v>44915</v>
      </c>
      <c r="I52" s="340" t="s">
        <v>4503</v>
      </c>
      <c r="J52" s="479">
        <v>8000</v>
      </c>
      <c r="K52" s="479"/>
      <c r="L52" s="479">
        <v>8000</v>
      </c>
      <c r="M52" s="479"/>
      <c r="N52" s="479"/>
      <c r="O52" s="479"/>
      <c r="P52" s="479"/>
      <c r="Q52" s="479"/>
      <c r="R52" s="479"/>
      <c r="S52" s="479"/>
      <c r="T52" s="479"/>
      <c r="U52" s="479"/>
      <c r="V52" s="479"/>
      <c r="W52" s="479">
        <f t="shared" si="0"/>
        <v>8000</v>
      </c>
      <c r="X52" s="299"/>
      <c r="Y52" s="299"/>
      <c r="Z52" s="299"/>
    </row>
    <row r="53" spans="1:26" s="300" customFormat="1" ht="27.75" customHeight="1">
      <c r="A53" s="802"/>
      <c r="B53" s="802"/>
      <c r="C53" s="802"/>
      <c r="D53" s="801"/>
      <c r="E53" s="801"/>
      <c r="F53" s="296" t="s">
        <v>3378</v>
      </c>
      <c r="G53" s="336">
        <v>44893</v>
      </c>
      <c r="H53" s="336">
        <v>45012</v>
      </c>
      <c r="I53" s="340" t="s">
        <v>4504</v>
      </c>
      <c r="J53" s="479">
        <v>10000</v>
      </c>
      <c r="K53" s="479"/>
      <c r="L53" s="479"/>
      <c r="M53" s="479"/>
      <c r="N53" s="479">
        <v>7000</v>
      </c>
      <c r="O53" s="479"/>
      <c r="P53" s="479"/>
      <c r="Q53" s="479"/>
      <c r="R53" s="479"/>
      <c r="S53" s="479"/>
      <c r="T53" s="479"/>
      <c r="U53" s="479"/>
      <c r="V53" s="479"/>
      <c r="W53" s="479">
        <f t="shared" si="0"/>
        <v>7000</v>
      </c>
      <c r="X53" s="299"/>
      <c r="Y53" s="299"/>
      <c r="Z53" s="299"/>
    </row>
    <row r="54" spans="1:26" s="300" customFormat="1" ht="27.75" customHeight="1">
      <c r="A54" s="802"/>
      <c r="B54" s="802"/>
      <c r="C54" s="802"/>
      <c r="D54" s="801"/>
      <c r="E54" s="801"/>
      <c r="F54" s="296" t="s">
        <v>3379</v>
      </c>
      <c r="G54" s="336">
        <v>44890</v>
      </c>
      <c r="H54" s="336">
        <v>45009</v>
      </c>
      <c r="I54" s="340" t="s">
        <v>4505</v>
      </c>
      <c r="J54" s="479">
        <v>30000</v>
      </c>
      <c r="K54" s="479"/>
      <c r="L54" s="479"/>
      <c r="M54" s="479"/>
      <c r="N54" s="479">
        <v>21000</v>
      </c>
      <c r="O54" s="479"/>
      <c r="P54" s="479"/>
      <c r="Q54" s="479"/>
      <c r="R54" s="479"/>
      <c r="S54" s="479"/>
      <c r="T54" s="479"/>
      <c r="U54" s="479"/>
      <c r="V54" s="479"/>
      <c r="W54" s="479">
        <f t="shared" si="0"/>
        <v>21000</v>
      </c>
      <c r="X54" s="299"/>
      <c r="Y54" s="299"/>
      <c r="Z54" s="299"/>
    </row>
    <row r="55" spans="1:26" s="300" customFormat="1" ht="27.75" customHeight="1">
      <c r="A55" s="802"/>
      <c r="B55" s="802"/>
      <c r="C55" s="802"/>
      <c r="D55" s="801"/>
      <c r="E55" s="801"/>
      <c r="F55" s="296" t="s">
        <v>3380</v>
      </c>
      <c r="G55" s="336">
        <v>44890</v>
      </c>
      <c r="H55" s="336">
        <v>44949</v>
      </c>
      <c r="I55" s="340" t="s">
        <v>4506</v>
      </c>
      <c r="J55" s="479">
        <v>12500</v>
      </c>
      <c r="K55" s="479"/>
      <c r="L55" s="479"/>
      <c r="M55" s="479"/>
      <c r="N55" s="479">
        <v>8750</v>
      </c>
      <c r="O55" s="479"/>
      <c r="P55" s="479"/>
      <c r="Q55" s="479"/>
      <c r="R55" s="479"/>
      <c r="S55" s="479"/>
      <c r="T55" s="479"/>
      <c r="U55" s="479"/>
      <c r="V55" s="479"/>
      <c r="W55" s="479">
        <f t="shared" si="0"/>
        <v>8750</v>
      </c>
      <c r="X55" s="299"/>
      <c r="Y55" s="299"/>
      <c r="Z55" s="299"/>
    </row>
    <row r="56" spans="1:26" s="300" customFormat="1" ht="27.75" customHeight="1">
      <c r="A56" s="802"/>
      <c r="B56" s="802"/>
      <c r="C56" s="802"/>
      <c r="D56" s="801"/>
      <c r="E56" s="801"/>
      <c r="F56" s="296" t="s">
        <v>3381</v>
      </c>
      <c r="G56" s="336">
        <v>44890</v>
      </c>
      <c r="H56" s="336">
        <v>45019</v>
      </c>
      <c r="I56" s="340" t="s">
        <v>4507</v>
      </c>
      <c r="J56" s="479">
        <v>30000</v>
      </c>
      <c r="K56" s="479"/>
      <c r="L56" s="479">
        <v>9000</v>
      </c>
      <c r="M56" s="479"/>
      <c r="N56" s="479"/>
      <c r="O56" s="479">
        <v>21000</v>
      </c>
      <c r="P56" s="479"/>
      <c r="Q56" s="479"/>
      <c r="R56" s="479"/>
      <c r="S56" s="479"/>
      <c r="T56" s="479"/>
      <c r="U56" s="479"/>
      <c r="V56" s="479"/>
      <c r="W56" s="479">
        <f t="shared" si="0"/>
        <v>30000</v>
      </c>
      <c r="X56" s="299"/>
      <c r="Y56" s="299"/>
      <c r="Z56" s="299"/>
    </row>
    <row r="57" spans="1:26" s="300" customFormat="1" ht="27.75" customHeight="1">
      <c r="A57" s="802"/>
      <c r="B57" s="802"/>
      <c r="C57" s="802"/>
      <c r="D57" s="801"/>
      <c r="E57" s="801"/>
      <c r="F57" s="296" t="s">
        <v>3382</v>
      </c>
      <c r="G57" s="336">
        <v>44890</v>
      </c>
      <c r="H57" s="336">
        <v>45009</v>
      </c>
      <c r="I57" s="340" t="s">
        <v>4508</v>
      </c>
      <c r="J57" s="479">
        <v>8000</v>
      </c>
      <c r="K57" s="479"/>
      <c r="L57" s="479"/>
      <c r="M57" s="479"/>
      <c r="N57" s="479"/>
      <c r="O57" s="479">
        <v>5600</v>
      </c>
      <c r="P57" s="479"/>
      <c r="Q57" s="479"/>
      <c r="R57" s="479"/>
      <c r="S57" s="479"/>
      <c r="T57" s="479"/>
      <c r="U57" s="479"/>
      <c r="V57" s="479"/>
      <c r="W57" s="479">
        <f t="shared" si="0"/>
        <v>5600</v>
      </c>
      <c r="X57" s="299"/>
      <c r="Y57" s="299"/>
      <c r="Z57" s="299"/>
    </row>
    <row r="58" spans="1:26" s="300" customFormat="1" ht="27.75" customHeight="1">
      <c r="A58" s="802"/>
      <c r="B58" s="802"/>
      <c r="C58" s="802"/>
      <c r="D58" s="801"/>
      <c r="E58" s="801"/>
      <c r="F58" s="296" t="s">
        <v>3383</v>
      </c>
      <c r="G58" s="336">
        <v>44889</v>
      </c>
      <c r="H58" s="336">
        <v>45008</v>
      </c>
      <c r="I58" s="340" t="s">
        <v>4509</v>
      </c>
      <c r="J58" s="479">
        <v>12000</v>
      </c>
      <c r="K58" s="479"/>
      <c r="L58" s="479"/>
      <c r="M58" s="479"/>
      <c r="N58" s="479"/>
      <c r="O58" s="479">
        <v>8400</v>
      </c>
      <c r="P58" s="479"/>
      <c r="Q58" s="479"/>
      <c r="R58" s="479"/>
      <c r="S58" s="479"/>
      <c r="T58" s="479"/>
      <c r="U58" s="479"/>
      <c r="V58" s="479"/>
      <c r="W58" s="479">
        <f t="shared" si="0"/>
        <v>8400</v>
      </c>
      <c r="X58" s="299"/>
      <c r="Y58" s="299"/>
      <c r="Z58" s="299"/>
    </row>
    <row r="59" spans="1:26" s="300" customFormat="1" ht="62.25" customHeight="1">
      <c r="A59" s="802"/>
      <c r="B59" s="802"/>
      <c r="C59" s="802"/>
      <c r="D59" s="801"/>
      <c r="E59" s="801"/>
      <c r="F59" s="296" t="s">
        <v>3384</v>
      </c>
      <c r="G59" s="336">
        <v>44893</v>
      </c>
      <c r="H59" s="336">
        <v>44992</v>
      </c>
      <c r="I59" s="340" t="s">
        <v>4510</v>
      </c>
      <c r="J59" s="479">
        <v>2000</v>
      </c>
      <c r="K59" s="479"/>
      <c r="L59" s="479"/>
      <c r="M59" s="479"/>
      <c r="N59" s="479"/>
      <c r="O59" s="479">
        <v>2000</v>
      </c>
      <c r="P59" s="479"/>
      <c r="Q59" s="479"/>
      <c r="R59" s="479"/>
      <c r="S59" s="479"/>
      <c r="T59" s="479"/>
      <c r="U59" s="479"/>
      <c r="V59" s="479"/>
      <c r="W59" s="479">
        <f t="shared" si="0"/>
        <v>2000</v>
      </c>
      <c r="X59" s="299"/>
      <c r="Y59" s="299"/>
      <c r="Z59" s="299"/>
    </row>
    <row r="60" spans="1:26" s="300" customFormat="1" ht="32.25" customHeight="1">
      <c r="A60" s="802"/>
      <c r="B60" s="802"/>
      <c r="C60" s="802"/>
      <c r="D60" s="801"/>
      <c r="E60" s="801"/>
      <c r="F60" s="296" t="s">
        <v>3385</v>
      </c>
      <c r="G60" s="336">
        <v>44890</v>
      </c>
      <c r="H60" s="336">
        <v>45009</v>
      </c>
      <c r="I60" s="340" t="s">
        <v>4511</v>
      </c>
      <c r="J60" s="479">
        <v>20000</v>
      </c>
      <c r="K60" s="479"/>
      <c r="L60" s="479">
        <v>4000</v>
      </c>
      <c r="M60" s="479"/>
      <c r="N60" s="479"/>
      <c r="O60" s="479">
        <v>16000</v>
      </c>
      <c r="P60" s="479"/>
      <c r="Q60" s="479"/>
      <c r="R60" s="479"/>
      <c r="S60" s="479"/>
      <c r="T60" s="479"/>
      <c r="U60" s="479"/>
      <c r="V60" s="479"/>
      <c r="W60" s="479">
        <f t="shared" si="0"/>
        <v>20000</v>
      </c>
      <c r="X60" s="299"/>
      <c r="Y60" s="299"/>
      <c r="Z60" s="299"/>
    </row>
    <row r="61" spans="1:26" s="300" customFormat="1" ht="42.75" customHeight="1">
      <c r="A61" s="802"/>
      <c r="B61" s="802"/>
      <c r="C61" s="802"/>
      <c r="D61" s="801"/>
      <c r="E61" s="801"/>
      <c r="F61" s="296" t="s">
        <v>4512</v>
      </c>
      <c r="G61" s="336">
        <v>44890</v>
      </c>
      <c r="H61" s="336">
        <v>45009</v>
      </c>
      <c r="I61" s="340" t="s">
        <v>4513</v>
      </c>
      <c r="J61" s="479">
        <v>20000</v>
      </c>
      <c r="K61" s="479"/>
      <c r="L61" s="479">
        <v>4000</v>
      </c>
      <c r="M61" s="479"/>
      <c r="N61" s="479"/>
      <c r="O61" s="479">
        <v>16000</v>
      </c>
      <c r="P61" s="479"/>
      <c r="Q61" s="479"/>
      <c r="R61" s="479"/>
      <c r="S61" s="479"/>
      <c r="T61" s="479"/>
      <c r="U61" s="479"/>
      <c r="V61" s="479"/>
      <c r="W61" s="479">
        <f t="shared" si="0"/>
        <v>20000</v>
      </c>
      <c r="X61" s="299"/>
      <c r="Y61" s="299"/>
      <c r="Z61" s="299"/>
    </row>
    <row r="62" spans="1:26" s="300" customFormat="1" ht="36.75" customHeight="1">
      <c r="A62" s="802"/>
      <c r="B62" s="802"/>
      <c r="C62" s="802"/>
      <c r="D62" s="801"/>
      <c r="E62" s="801"/>
      <c r="F62" s="296" t="s">
        <v>3386</v>
      </c>
      <c r="G62" s="336">
        <v>44893</v>
      </c>
      <c r="H62" s="336">
        <v>45012</v>
      </c>
      <c r="I62" s="340" t="s">
        <v>4514</v>
      </c>
      <c r="J62" s="479">
        <v>30000</v>
      </c>
      <c r="K62" s="479"/>
      <c r="L62" s="479"/>
      <c r="M62" s="479"/>
      <c r="N62" s="479"/>
      <c r="O62" s="479">
        <v>21000</v>
      </c>
      <c r="P62" s="479"/>
      <c r="Q62" s="479"/>
      <c r="R62" s="479"/>
      <c r="S62" s="479"/>
      <c r="T62" s="479"/>
      <c r="U62" s="479"/>
      <c r="V62" s="479"/>
      <c r="W62" s="479">
        <f t="shared" si="0"/>
        <v>21000</v>
      </c>
      <c r="X62" s="299"/>
      <c r="Y62" s="299"/>
      <c r="Z62" s="299"/>
    </row>
    <row r="63" spans="1:26" s="300" customFormat="1" ht="38.25" customHeight="1">
      <c r="A63" s="802"/>
      <c r="B63" s="802"/>
      <c r="C63" s="802"/>
      <c r="D63" s="801"/>
      <c r="E63" s="801"/>
      <c r="F63" s="296" t="s">
        <v>3387</v>
      </c>
      <c r="G63" s="336">
        <v>44893</v>
      </c>
      <c r="H63" s="336">
        <v>45012</v>
      </c>
      <c r="I63" s="340" t="s">
        <v>4515</v>
      </c>
      <c r="J63" s="479">
        <v>17000</v>
      </c>
      <c r="K63" s="479"/>
      <c r="L63" s="479"/>
      <c r="M63" s="479"/>
      <c r="N63" s="479"/>
      <c r="O63" s="479">
        <v>11900</v>
      </c>
      <c r="P63" s="479"/>
      <c r="Q63" s="479"/>
      <c r="R63" s="479"/>
      <c r="S63" s="479"/>
      <c r="T63" s="479"/>
      <c r="U63" s="479"/>
      <c r="V63" s="479"/>
      <c r="W63" s="479">
        <f t="shared" si="0"/>
        <v>11900</v>
      </c>
      <c r="X63" s="299"/>
      <c r="Y63" s="299"/>
      <c r="Z63" s="299"/>
    </row>
    <row r="64" spans="1:26" s="300" customFormat="1" ht="38.25" customHeight="1">
      <c r="A64" s="802"/>
      <c r="B64" s="802"/>
      <c r="C64" s="802"/>
      <c r="D64" s="801"/>
      <c r="E64" s="801"/>
      <c r="F64" s="296" t="s">
        <v>4516</v>
      </c>
      <c r="G64" s="336">
        <v>44889</v>
      </c>
      <c r="H64" s="336">
        <v>45008</v>
      </c>
      <c r="I64" s="340" t="s">
        <v>4517</v>
      </c>
      <c r="J64" s="479">
        <v>20000</v>
      </c>
      <c r="K64" s="479"/>
      <c r="L64" s="479">
        <v>4000</v>
      </c>
      <c r="M64" s="479"/>
      <c r="N64" s="479"/>
      <c r="O64" s="572"/>
      <c r="P64" s="479">
        <v>16000</v>
      </c>
      <c r="Q64" s="479"/>
      <c r="R64" s="479"/>
      <c r="S64" s="479"/>
      <c r="T64" s="479"/>
      <c r="U64" s="479"/>
      <c r="V64" s="479"/>
      <c r="W64" s="479">
        <f t="shared" si="0"/>
        <v>20000</v>
      </c>
      <c r="X64" s="299"/>
      <c r="Y64" s="299"/>
      <c r="Z64" s="299"/>
    </row>
    <row r="65" spans="1:26" s="300" customFormat="1" ht="38.25" customHeight="1">
      <c r="A65" s="802"/>
      <c r="B65" s="802"/>
      <c r="C65" s="802"/>
      <c r="D65" s="801"/>
      <c r="E65" s="801"/>
      <c r="F65" s="296" t="s">
        <v>3388</v>
      </c>
      <c r="G65" s="336">
        <v>44893</v>
      </c>
      <c r="H65" s="336">
        <v>45012</v>
      </c>
      <c r="I65" s="340" t="s">
        <v>4518</v>
      </c>
      <c r="J65" s="479">
        <v>30000</v>
      </c>
      <c r="K65" s="479"/>
      <c r="L65" s="479"/>
      <c r="M65" s="479"/>
      <c r="N65" s="479"/>
      <c r="O65" s="479"/>
      <c r="P65" s="479"/>
      <c r="Q65" s="479">
        <v>21000</v>
      </c>
      <c r="R65" s="479"/>
      <c r="S65" s="479"/>
      <c r="T65" s="479"/>
      <c r="U65" s="479"/>
      <c r="V65" s="479"/>
      <c r="W65" s="479">
        <f t="shared" si="0"/>
        <v>21000</v>
      </c>
      <c r="X65" s="299"/>
      <c r="Y65" s="299"/>
      <c r="Z65" s="299"/>
    </row>
    <row r="66" spans="1:26" s="300" customFormat="1" ht="38.25" customHeight="1">
      <c r="A66" s="802"/>
      <c r="B66" s="802"/>
      <c r="C66" s="802"/>
      <c r="D66" s="801"/>
      <c r="E66" s="801"/>
      <c r="F66" s="296" t="s">
        <v>3389</v>
      </c>
      <c r="G66" s="336">
        <v>44893</v>
      </c>
      <c r="H66" s="336">
        <v>45012</v>
      </c>
      <c r="I66" s="340" t="s">
        <v>4519</v>
      </c>
      <c r="J66" s="479">
        <v>10000</v>
      </c>
      <c r="K66" s="479"/>
      <c r="L66" s="479"/>
      <c r="M66" s="479"/>
      <c r="N66" s="479"/>
      <c r="O66" s="479"/>
      <c r="P66" s="479"/>
      <c r="Q66" s="479">
        <v>7000</v>
      </c>
      <c r="R66" s="479"/>
      <c r="S66" s="479"/>
      <c r="T66" s="479"/>
      <c r="U66" s="479"/>
      <c r="V66" s="479"/>
      <c r="W66" s="479">
        <f t="shared" si="0"/>
        <v>7000</v>
      </c>
      <c r="X66" s="299"/>
      <c r="Y66" s="299"/>
      <c r="Z66" s="299"/>
    </row>
    <row r="67" spans="1:26" s="300" customFormat="1" ht="38.25" customHeight="1">
      <c r="A67" s="802"/>
      <c r="B67" s="802"/>
      <c r="C67" s="802"/>
      <c r="D67" s="801"/>
      <c r="E67" s="801"/>
      <c r="F67" s="296" t="s">
        <v>3390</v>
      </c>
      <c r="G67" s="336">
        <v>44893</v>
      </c>
      <c r="H67" s="336">
        <v>45012</v>
      </c>
      <c r="I67" s="340" t="s">
        <v>4520</v>
      </c>
      <c r="J67" s="479">
        <v>10000</v>
      </c>
      <c r="K67" s="479"/>
      <c r="L67" s="479"/>
      <c r="M67" s="479"/>
      <c r="N67" s="479"/>
      <c r="O67" s="479"/>
      <c r="P67" s="479"/>
      <c r="Q67" s="479">
        <v>10000</v>
      </c>
      <c r="R67" s="479"/>
      <c r="S67" s="479"/>
      <c r="T67" s="479"/>
      <c r="U67" s="479"/>
      <c r="V67" s="479"/>
      <c r="W67" s="479">
        <f t="shared" si="0"/>
        <v>10000</v>
      </c>
      <c r="X67" s="299"/>
      <c r="Y67" s="299"/>
      <c r="Z67" s="299"/>
    </row>
    <row r="68" spans="1:26" s="300" customFormat="1" ht="38.25" customHeight="1">
      <c r="A68" s="802"/>
      <c r="B68" s="802"/>
      <c r="C68" s="802"/>
      <c r="D68" s="801"/>
      <c r="E68" s="801"/>
      <c r="F68" s="296" t="s">
        <v>4521</v>
      </c>
      <c r="G68" s="336">
        <v>44893</v>
      </c>
      <c r="H68" s="336">
        <v>45012</v>
      </c>
      <c r="I68" s="340" t="s">
        <v>4522</v>
      </c>
      <c r="J68" s="479">
        <v>12500</v>
      </c>
      <c r="K68" s="479"/>
      <c r="L68" s="479">
        <v>3750</v>
      </c>
      <c r="M68" s="479"/>
      <c r="N68" s="479"/>
      <c r="O68" s="479"/>
      <c r="P68" s="479"/>
      <c r="Q68" s="479">
        <v>8750</v>
      </c>
      <c r="R68" s="479"/>
      <c r="S68" s="479"/>
      <c r="T68" s="479"/>
      <c r="U68" s="479"/>
      <c r="V68" s="479"/>
      <c r="W68" s="479">
        <f t="shared" si="0"/>
        <v>12500</v>
      </c>
      <c r="X68" s="299"/>
      <c r="Y68" s="299"/>
      <c r="Z68" s="299"/>
    </row>
    <row r="69" spans="1:26" s="300" customFormat="1" ht="38.25" customHeight="1">
      <c r="A69" s="802"/>
      <c r="B69" s="802"/>
      <c r="C69" s="802"/>
      <c r="D69" s="801"/>
      <c r="E69" s="801"/>
      <c r="F69" s="296" t="s">
        <v>3391</v>
      </c>
      <c r="G69" s="336">
        <v>44888</v>
      </c>
      <c r="H69" s="336">
        <v>45007</v>
      </c>
      <c r="I69" s="340" t="s">
        <v>4523</v>
      </c>
      <c r="J69" s="479">
        <v>12500</v>
      </c>
      <c r="K69" s="479"/>
      <c r="L69" s="479"/>
      <c r="M69" s="479"/>
      <c r="N69" s="479"/>
      <c r="O69" s="479"/>
      <c r="P69" s="479"/>
      <c r="Q69" s="572">
        <v>8750</v>
      </c>
      <c r="R69" s="479"/>
      <c r="S69" s="479"/>
      <c r="T69" s="479"/>
      <c r="U69" s="479"/>
      <c r="V69" s="479"/>
      <c r="W69" s="479">
        <f t="shared" ref="W69:W95" si="1">SUM(K69:V69)</f>
        <v>8750</v>
      </c>
      <c r="X69" s="299"/>
      <c r="Y69" s="299"/>
      <c r="Z69" s="299"/>
    </row>
    <row r="70" spans="1:26" s="300" customFormat="1" ht="66.75" customHeight="1">
      <c r="A70" s="802"/>
      <c r="B70" s="802"/>
      <c r="C70" s="802"/>
      <c r="D70" s="801"/>
      <c r="E70" s="801"/>
      <c r="F70" s="296" t="s">
        <v>3392</v>
      </c>
      <c r="G70" s="336">
        <v>44888</v>
      </c>
      <c r="H70" s="336">
        <v>45007</v>
      </c>
      <c r="I70" s="340" t="s">
        <v>4524</v>
      </c>
      <c r="J70" s="479">
        <v>12500</v>
      </c>
      <c r="K70" s="479"/>
      <c r="L70" s="479"/>
      <c r="M70" s="479"/>
      <c r="N70" s="479"/>
      <c r="O70" s="479"/>
      <c r="P70" s="479"/>
      <c r="Q70" s="479">
        <v>8750</v>
      </c>
      <c r="R70" s="479"/>
      <c r="S70" s="479"/>
      <c r="T70" s="479"/>
      <c r="U70" s="479"/>
      <c r="V70" s="479"/>
      <c r="W70" s="479">
        <f t="shared" si="1"/>
        <v>8750</v>
      </c>
      <c r="X70" s="299"/>
      <c r="Y70" s="299"/>
      <c r="Z70" s="299"/>
    </row>
    <row r="71" spans="1:26" s="300" customFormat="1" ht="38.25" customHeight="1">
      <c r="A71" s="802"/>
      <c r="B71" s="802"/>
      <c r="C71" s="802"/>
      <c r="D71" s="801"/>
      <c r="E71" s="801"/>
      <c r="F71" s="296" t="s">
        <v>3393</v>
      </c>
      <c r="G71" s="336">
        <v>44887</v>
      </c>
      <c r="H71" s="336">
        <v>45067</v>
      </c>
      <c r="I71" s="340" t="s">
        <v>4525</v>
      </c>
      <c r="J71" s="479">
        <v>20000</v>
      </c>
      <c r="K71" s="479"/>
      <c r="L71" s="479">
        <v>4000</v>
      </c>
      <c r="M71" s="479"/>
      <c r="N71" s="479"/>
      <c r="O71" s="479"/>
      <c r="P71" s="479"/>
      <c r="Q71" s="479">
        <v>16000</v>
      </c>
      <c r="R71" s="479"/>
      <c r="S71" s="479"/>
      <c r="T71" s="479"/>
      <c r="U71" s="479"/>
      <c r="V71" s="479"/>
      <c r="W71" s="479">
        <f t="shared" si="1"/>
        <v>20000</v>
      </c>
      <c r="X71" s="299"/>
      <c r="Y71" s="299"/>
      <c r="Z71" s="299"/>
    </row>
    <row r="72" spans="1:26" s="300" customFormat="1" ht="29.25" customHeight="1">
      <c r="A72" s="802"/>
      <c r="B72" s="802"/>
      <c r="C72" s="802"/>
      <c r="D72" s="801"/>
      <c r="E72" s="801"/>
      <c r="F72" s="296" t="s">
        <v>3394</v>
      </c>
      <c r="G72" s="336">
        <v>44893</v>
      </c>
      <c r="H72" s="336">
        <v>45012</v>
      </c>
      <c r="I72" s="340" t="s">
        <v>4526</v>
      </c>
      <c r="J72" s="479">
        <v>10000</v>
      </c>
      <c r="K72" s="479"/>
      <c r="L72" s="479">
        <v>3000</v>
      </c>
      <c r="M72" s="479"/>
      <c r="N72" s="479"/>
      <c r="O72" s="479"/>
      <c r="P72" s="479"/>
      <c r="Q72" s="479">
        <v>7000</v>
      </c>
      <c r="R72" s="479"/>
      <c r="S72" s="479"/>
      <c r="T72" s="479"/>
      <c r="U72" s="479"/>
      <c r="V72" s="479"/>
      <c r="W72" s="479">
        <f t="shared" si="1"/>
        <v>10000</v>
      </c>
      <c r="X72" s="299"/>
      <c r="Y72" s="299"/>
      <c r="Z72" s="299"/>
    </row>
    <row r="73" spans="1:26" s="300" customFormat="1" ht="29.25" customHeight="1">
      <c r="A73" s="802"/>
      <c r="B73" s="802"/>
      <c r="C73" s="802"/>
      <c r="D73" s="801"/>
      <c r="E73" s="801"/>
      <c r="F73" s="296" t="s">
        <v>3395</v>
      </c>
      <c r="G73" s="336">
        <v>44893</v>
      </c>
      <c r="H73" s="336">
        <v>45012</v>
      </c>
      <c r="I73" s="340" t="s">
        <v>4527</v>
      </c>
      <c r="J73" s="479">
        <v>10000</v>
      </c>
      <c r="K73" s="479"/>
      <c r="L73" s="479"/>
      <c r="M73" s="479">
        <v>3000</v>
      </c>
      <c r="N73" s="479"/>
      <c r="O73" s="479"/>
      <c r="P73" s="479"/>
      <c r="Q73" s="479">
        <v>7000</v>
      </c>
      <c r="R73" s="479"/>
      <c r="S73" s="479"/>
      <c r="T73" s="479"/>
      <c r="U73" s="479"/>
      <c r="V73" s="479"/>
      <c r="W73" s="479">
        <f t="shared" si="1"/>
        <v>10000</v>
      </c>
      <c r="X73" s="299"/>
      <c r="Y73" s="299"/>
      <c r="Z73" s="299"/>
    </row>
    <row r="74" spans="1:26" s="300" customFormat="1" ht="29.25" customHeight="1">
      <c r="A74" s="802"/>
      <c r="B74" s="802"/>
      <c r="C74" s="802"/>
      <c r="D74" s="801"/>
      <c r="E74" s="801"/>
      <c r="F74" s="296" t="s">
        <v>3396</v>
      </c>
      <c r="G74" s="336">
        <v>44894</v>
      </c>
      <c r="H74" s="336">
        <v>45013</v>
      </c>
      <c r="I74" s="340" t="s">
        <v>4528</v>
      </c>
      <c r="J74" s="479">
        <v>30000</v>
      </c>
      <c r="K74" s="479"/>
      <c r="L74" s="479"/>
      <c r="M74" s="479"/>
      <c r="N74" s="479"/>
      <c r="O74" s="479"/>
      <c r="P74" s="479"/>
      <c r="Q74" s="479">
        <v>21000</v>
      </c>
      <c r="R74" s="479"/>
      <c r="S74" s="479"/>
      <c r="T74" s="479"/>
      <c r="U74" s="479"/>
      <c r="V74" s="479"/>
      <c r="W74" s="479">
        <f t="shared" si="1"/>
        <v>21000</v>
      </c>
      <c r="X74" s="299"/>
      <c r="Y74" s="299"/>
      <c r="Z74" s="299"/>
    </row>
    <row r="75" spans="1:26" s="300" customFormat="1" ht="29.25" customHeight="1">
      <c r="A75" s="802"/>
      <c r="B75" s="802"/>
      <c r="C75" s="802"/>
      <c r="D75" s="801"/>
      <c r="E75" s="801"/>
      <c r="F75" s="296" t="s">
        <v>3397</v>
      </c>
      <c r="G75" s="336">
        <v>44883</v>
      </c>
      <c r="H75" s="336">
        <v>45002</v>
      </c>
      <c r="I75" s="340" t="s">
        <v>4529</v>
      </c>
      <c r="J75" s="479">
        <v>20000</v>
      </c>
      <c r="K75" s="479"/>
      <c r="L75" s="479"/>
      <c r="M75" s="479">
        <v>6000</v>
      </c>
      <c r="N75" s="479"/>
      <c r="O75" s="479"/>
      <c r="P75" s="479"/>
      <c r="Q75" s="479">
        <v>14000</v>
      </c>
      <c r="R75" s="479"/>
      <c r="S75" s="479"/>
      <c r="T75" s="479"/>
      <c r="U75" s="479"/>
      <c r="V75" s="479"/>
      <c r="W75" s="479">
        <f t="shared" si="1"/>
        <v>20000</v>
      </c>
      <c r="X75" s="299"/>
      <c r="Y75" s="299"/>
      <c r="Z75" s="299"/>
    </row>
    <row r="76" spans="1:26" s="300" customFormat="1" ht="29.25" customHeight="1">
      <c r="A76" s="802"/>
      <c r="B76" s="802"/>
      <c r="C76" s="802"/>
      <c r="D76" s="801"/>
      <c r="E76" s="801"/>
      <c r="F76" s="296" t="s">
        <v>3398</v>
      </c>
      <c r="G76" s="336">
        <v>44893</v>
      </c>
      <c r="H76" s="336">
        <v>45074</v>
      </c>
      <c r="I76" s="340" t="s">
        <v>4530</v>
      </c>
      <c r="J76" s="479">
        <v>8000</v>
      </c>
      <c r="K76" s="479">
        <v>2400</v>
      </c>
      <c r="L76" s="479"/>
      <c r="M76" s="479"/>
      <c r="N76" s="479"/>
      <c r="O76" s="479"/>
      <c r="P76" s="479"/>
      <c r="Q76" s="479">
        <v>5600</v>
      </c>
      <c r="R76" s="479"/>
      <c r="S76" s="479"/>
      <c r="T76" s="479"/>
      <c r="U76" s="479"/>
      <c r="V76" s="479"/>
      <c r="W76" s="479">
        <f t="shared" si="1"/>
        <v>8000</v>
      </c>
      <c r="X76" s="299"/>
      <c r="Y76" s="299"/>
      <c r="Z76" s="299"/>
    </row>
    <row r="77" spans="1:26" s="300" customFormat="1" ht="29.25" customHeight="1">
      <c r="A77" s="802"/>
      <c r="B77" s="802"/>
      <c r="C77" s="802"/>
      <c r="D77" s="801"/>
      <c r="E77" s="801"/>
      <c r="F77" s="296" t="s">
        <v>3399</v>
      </c>
      <c r="G77" s="336">
        <v>44897</v>
      </c>
      <c r="H77" s="336">
        <v>45016</v>
      </c>
      <c r="I77" s="340" t="s">
        <v>4531</v>
      </c>
      <c r="J77" s="479">
        <v>30000</v>
      </c>
      <c r="K77" s="479"/>
      <c r="L77" s="479"/>
      <c r="M77" s="479"/>
      <c r="N77" s="479"/>
      <c r="O77" s="479"/>
      <c r="P77" s="479"/>
      <c r="Q77" s="479">
        <v>21000</v>
      </c>
      <c r="R77" s="479"/>
      <c r="S77" s="479"/>
      <c r="T77" s="479"/>
      <c r="U77" s="479"/>
      <c r="V77" s="479"/>
      <c r="W77" s="479">
        <f t="shared" si="1"/>
        <v>21000</v>
      </c>
      <c r="X77" s="299"/>
      <c r="Y77" s="299"/>
      <c r="Z77" s="299"/>
    </row>
    <row r="78" spans="1:26" s="300" customFormat="1" ht="29.25" customHeight="1">
      <c r="A78" s="802"/>
      <c r="B78" s="802"/>
      <c r="C78" s="802"/>
      <c r="D78" s="801"/>
      <c r="E78" s="801"/>
      <c r="F78" s="296" t="s">
        <v>3400</v>
      </c>
      <c r="G78" s="336">
        <v>44893</v>
      </c>
      <c r="H78" s="336">
        <v>45012</v>
      </c>
      <c r="I78" s="340" t="s">
        <v>4532</v>
      </c>
      <c r="J78" s="479">
        <v>30000</v>
      </c>
      <c r="K78" s="479"/>
      <c r="L78" s="479"/>
      <c r="M78" s="479"/>
      <c r="N78" s="479"/>
      <c r="O78" s="479"/>
      <c r="P78" s="479"/>
      <c r="Q78" s="479">
        <v>21000</v>
      </c>
      <c r="R78" s="479"/>
      <c r="S78" s="479"/>
      <c r="T78" s="479"/>
      <c r="U78" s="479"/>
      <c r="V78" s="479"/>
      <c r="W78" s="479">
        <f t="shared" si="1"/>
        <v>21000</v>
      </c>
      <c r="X78" s="299"/>
      <c r="Y78" s="299"/>
      <c r="Z78" s="299"/>
    </row>
    <row r="79" spans="1:26" s="300" customFormat="1" ht="29.25" customHeight="1">
      <c r="A79" s="802"/>
      <c r="B79" s="802"/>
      <c r="C79" s="802"/>
      <c r="D79" s="801"/>
      <c r="E79" s="801"/>
      <c r="F79" s="296" t="s">
        <v>3401</v>
      </c>
      <c r="G79" s="336">
        <v>44889</v>
      </c>
      <c r="H79" s="336">
        <v>45129</v>
      </c>
      <c r="I79" s="340" t="s">
        <v>4533</v>
      </c>
      <c r="J79" s="479">
        <v>12000</v>
      </c>
      <c r="K79" s="479"/>
      <c r="L79" s="479">
        <v>3600</v>
      </c>
      <c r="M79" s="479"/>
      <c r="N79" s="479"/>
      <c r="O79" s="479"/>
      <c r="P79" s="479"/>
      <c r="Q79" s="572"/>
      <c r="R79" s="479">
        <v>8400</v>
      </c>
      <c r="S79" s="479"/>
      <c r="T79" s="479"/>
      <c r="U79" s="479"/>
      <c r="V79" s="479"/>
      <c r="W79" s="479">
        <f t="shared" si="1"/>
        <v>12000</v>
      </c>
      <c r="X79" s="299"/>
      <c r="Y79" s="299"/>
      <c r="Z79" s="299"/>
    </row>
    <row r="80" spans="1:26" s="300" customFormat="1" ht="29.25" customHeight="1">
      <c r="A80" s="802"/>
      <c r="B80" s="802"/>
      <c r="C80" s="802"/>
      <c r="D80" s="801"/>
      <c r="E80" s="801"/>
      <c r="F80" s="296" t="s">
        <v>3402</v>
      </c>
      <c r="G80" s="336">
        <v>44889</v>
      </c>
      <c r="H80" s="336">
        <v>45008</v>
      </c>
      <c r="I80" s="340" t="s">
        <v>4534</v>
      </c>
      <c r="J80" s="479">
        <v>12000</v>
      </c>
      <c r="K80" s="479"/>
      <c r="L80" s="479"/>
      <c r="M80" s="479"/>
      <c r="N80" s="479"/>
      <c r="O80" s="479"/>
      <c r="P80" s="479"/>
      <c r="Q80" s="479">
        <v>12000</v>
      </c>
      <c r="R80" s="479"/>
      <c r="S80" s="479"/>
      <c r="T80" s="479"/>
      <c r="U80" s="479"/>
      <c r="V80" s="479"/>
      <c r="W80" s="479">
        <f t="shared" si="1"/>
        <v>12000</v>
      </c>
      <c r="X80" s="299"/>
      <c r="Y80" s="299"/>
      <c r="Z80" s="299"/>
    </row>
    <row r="81" spans="1:26" s="300" customFormat="1" ht="29.25" customHeight="1">
      <c r="A81" s="802"/>
      <c r="B81" s="802"/>
      <c r="C81" s="802"/>
      <c r="D81" s="801"/>
      <c r="E81" s="801"/>
      <c r="F81" s="296" t="s">
        <v>3403</v>
      </c>
      <c r="G81" s="336">
        <v>44889</v>
      </c>
      <c r="H81" s="336">
        <v>45008</v>
      </c>
      <c r="I81" s="340" t="s">
        <v>4535</v>
      </c>
      <c r="J81" s="479">
        <v>20000</v>
      </c>
      <c r="K81" s="479"/>
      <c r="L81" s="479"/>
      <c r="M81" s="479"/>
      <c r="N81" s="479"/>
      <c r="O81" s="479"/>
      <c r="P81" s="479"/>
      <c r="Q81" s="479">
        <v>16000</v>
      </c>
      <c r="R81" s="479"/>
      <c r="S81" s="479"/>
      <c r="T81" s="479"/>
      <c r="U81" s="479"/>
      <c r="V81" s="479"/>
      <c r="W81" s="479">
        <f t="shared" si="1"/>
        <v>16000</v>
      </c>
      <c r="X81" s="299"/>
      <c r="Y81" s="299"/>
      <c r="Z81" s="299"/>
    </row>
    <row r="82" spans="1:26" s="300" customFormat="1" ht="81.75" customHeight="1">
      <c r="A82" s="802"/>
      <c r="B82" s="802"/>
      <c r="C82" s="802"/>
      <c r="D82" s="801"/>
      <c r="E82" s="801"/>
      <c r="F82" s="296" t="s">
        <v>3404</v>
      </c>
      <c r="G82" s="336">
        <v>44889</v>
      </c>
      <c r="H82" s="336">
        <v>45073</v>
      </c>
      <c r="I82" s="340" t="s">
        <v>4536</v>
      </c>
      <c r="J82" s="479">
        <v>21021</v>
      </c>
      <c r="K82" s="479"/>
      <c r="L82" s="479"/>
      <c r="M82" s="479"/>
      <c r="N82" s="479"/>
      <c r="O82" s="479"/>
      <c r="P82" s="479"/>
      <c r="Q82" s="479">
        <v>14714.7</v>
      </c>
      <c r="R82" s="479"/>
      <c r="S82" s="479"/>
      <c r="T82" s="479"/>
      <c r="U82" s="479"/>
      <c r="V82" s="479"/>
      <c r="W82" s="479">
        <f t="shared" si="1"/>
        <v>14714.7</v>
      </c>
      <c r="X82" s="299"/>
      <c r="Y82" s="299"/>
      <c r="Z82" s="299"/>
    </row>
    <row r="83" spans="1:26" s="300" customFormat="1" ht="30.75" customHeight="1">
      <c r="A83" s="802"/>
      <c r="B83" s="802"/>
      <c r="C83" s="802"/>
      <c r="D83" s="801"/>
      <c r="E83" s="801"/>
      <c r="F83" s="296" t="s">
        <v>3399</v>
      </c>
      <c r="G83" s="336">
        <v>44895</v>
      </c>
      <c r="H83" s="336">
        <v>45014</v>
      </c>
      <c r="I83" s="340" t="s">
        <v>4537</v>
      </c>
      <c r="J83" s="479">
        <v>8000</v>
      </c>
      <c r="K83" s="479">
        <v>2400</v>
      </c>
      <c r="L83" s="479"/>
      <c r="M83" s="479"/>
      <c r="N83" s="479"/>
      <c r="O83" s="479"/>
      <c r="P83" s="479"/>
      <c r="Q83" s="479">
        <v>5600</v>
      </c>
      <c r="R83" s="479"/>
      <c r="S83" s="479"/>
      <c r="T83" s="479"/>
      <c r="U83" s="479"/>
      <c r="V83" s="479"/>
      <c r="W83" s="479">
        <f t="shared" si="1"/>
        <v>8000</v>
      </c>
      <c r="X83" s="299"/>
      <c r="Y83" s="299"/>
      <c r="Z83" s="299"/>
    </row>
    <row r="84" spans="1:26" s="300" customFormat="1" ht="30.75" customHeight="1">
      <c r="A84" s="802"/>
      <c r="B84" s="802"/>
      <c r="C84" s="802"/>
      <c r="D84" s="801"/>
      <c r="E84" s="801"/>
      <c r="F84" s="296" t="s">
        <v>4538</v>
      </c>
      <c r="G84" s="336">
        <v>44890</v>
      </c>
      <c r="H84" s="336">
        <v>45009</v>
      </c>
      <c r="I84" s="340" t="s">
        <v>4539</v>
      </c>
      <c r="J84" s="479">
        <v>12500</v>
      </c>
      <c r="K84" s="479"/>
      <c r="L84" s="479"/>
      <c r="M84" s="479"/>
      <c r="N84" s="479"/>
      <c r="O84" s="479"/>
      <c r="P84" s="479">
        <v>8750</v>
      </c>
      <c r="Q84" s="479"/>
      <c r="R84" s="479"/>
      <c r="S84" s="479"/>
      <c r="T84" s="479"/>
      <c r="U84" s="479"/>
      <c r="V84" s="479"/>
      <c r="W84" s="479">
        <f t="shared" si="1"/>
        <v>8750</v>
      </c>
      <c r="X84" s="299"/>
      <c r="Y84" s="299"/>
      <c r="Z84" s="299"/>
    </row>
    <row r="85" spans="1:26" s="300" customFormat="1" ht="81.75" customHeight="1">
      <c r="A85" s="802"/>
      <c r="B85" s="802"/>
      <c r="C85" s="802"/>
      <c r="D85" s="801"/>
      <c r="E85" s="801"/>
      <c r="F85" s="296" t="s">
        <v>3405</v>
      </c>
      <c r="G85" s="336">
        <v>44888</v>
      </c>
      <c r="H85" s="336">
        <v>45007</v>
      </c>
      <c r="I85" s="340" t="s">
        <v>4540</v>
      </c>
      <c r="J85" s="479">
        <v>12500</v>
      </c>
      <c r="K85" s="479"/>
      <c r="L85" s="479"/>
      <c r="M85" s="479"/>
      <c r="N85" s="479"/>
      <c r="O85" s="479"/>
      <c r="P85" s="479">
        <v>8750</v>
      </c>
      <c r="Q85" s="479"/>
      <c r="R85" s="479"/>
      <c r="S85" s="479"/>
      <c r="T85" s="479"/>
      <c r="U85" s="479"/>
      <c r="V85" s="479"/>
      <c r="W85" s="479">
        <f t="shared" si="1"/>
        <v>8750</v>
      </c>
      <c r="X85" s="299"/>
      <c r="Y85" s="299"/>
      <c r="Z85" s="299"/>
    </row>
    <row r="86" spans="1:26" s="300" customFormat="1" ht="45.75" customHeight="1">
      <c r="A86" s="802"/>
      <c r="B86" s="802"/>
      <c r="C86" s="802"/>
      <c r="D86" s="801"/>
      <c r="E86" s="801"/>
      <c r="F86" s="296" t="s">
        <v>3406</v>
      </c>
      <c r="G86" s="336">
        <v>44893</v>
      </c>
      <c r="H86" s="336">
        <v>45012</v>
      </c>
      <c r="I86" s="340" t="s">
        <v>4541</v>
      </c>
      <c r="J86" s="479">
        <v>20000</v>
      </c>
      <c r="K86" s="479"/>
      <c r="L86" s="479"/>
      <c r="M86" s="479"/>
      <c r="N86" s="479"/>
      <c r="O86" s="479"/>
      <c r="P86" s="479"/>
      <c r="Q86" s="479">
        <v>16000</v>
      </c>
      <c r="R86" s="479"/>
      <c r="S86" s="479"/>
      <c r="T86" s="479"/>
      <c r="U86" s="479"/>
      <c r="V86" s="479"/>
      <c r="W86" s="479">
        <f t="shared" si="1"/>
        <v>16000</v>
      </c>
      <c r="X86" s="299"/>
      <c r="Y86" s="299"/>
      <c r="Z86" s="299"/>
    </row>
    <row r="87" spans="1:26" s="300" customFormat="1" ht="45.75" customHeight="1">
      <c r="A87" s="802"/>
      <c r="B87" s="802"/>
      <c r="C87" s="802"/>
      <c r="D87" s="801"/>
      <c r="E87" s="801"/>
      <c r="F87" s="296" t="s">
        <v>4542</v>
      </c>
      <c r="G87" s="336">
        <v>44893</v>
      </c>
      <c r="H87" s="336">
        <v>45012</v>
      </c>
      <c r="I87" s="340" t="s">
        <v>4543</v>
      </c>
      <c r="J87" s="479">
        <v>17000</v>
      </c>
      <c r="K87" s="479"/>
      <c r="L87" s="479"/>
      <c r="M87" s="479"/>
      <c r="N87" s="479"/>
      <c r="O87" s="479"/>
      <c r="P87" s="479"/>
      <c r="Q87" s="479">
        <v>11900</v>
      </c>
      <c r="R87" s="479"/>
      <c r="S87" s="479"/>
      <c r="T87" s="479"/>
      <c r="U87" s="479"/>
      <c r="V87" s="479"/>
      <c r="W87" s="479">
        <f t="shared" si="1"/>
        <v>11900</v>
      </c>
      <c r="X87" s="299"/>
      <c r="Y87" s="299"/>
      <c r="Z87" s="299"/>
    </row>
    <row r="88" spans="1:26" s="300" customFormat="1" ht="45.75" customHeight="1">
      <c r="A88" s="802"/>
      <c r="B88" s="802"/>
      <c r="C88" s="802"/>
      <c r="D88" s="801"/>
      <c r="E88" s="801"/>
      <c r="F88" s="296" t="s">
        <v>4544</v>
      </c>
      <c r="G88" s="336">
        <v>44889</v>
      </c>
      <c r="H88" s="336">
        <v>45008</v>
      </c>
      <c r="I88" s="340" t="s">
        <v>4545</v>
      </c>
      <c r="J88" s="479">
        <v>12500</v>
      </c>
      <c r="K88" s="479"/>
      <c r="L88" s="479"/>
      <c r="M88" s="479"/>
      <c r="N88" s="479"/>
      <c r="O88" s="479"/>
      <c r="P88" s="479"/>
      <c r="Q88" s="479">
        <v>8750</v>
      </c>
      <c r="R88" s="479"/>
      <c r="S88" s="479"/>
      <c r="T88" s="479"/>
      <c r="U88" s="479"/>
      <c r="V88" s="479"/>
      <c r="W88" s="479">
        <f t="shared" si="1"/>
        <v>8750</v>
      </c>
      <c r="X88" s="299"/>
      <c r="Y88" s="299"/>
      <c r="Z88" s="299"/>
    </row>
    <row r="89" spans="1:26" s="300" customFormat="1" ht="45.75" customHeight="1">
      <c r="A89" s="798"/>
      <c r="B89" s="798"/>
      <c r="C89" s="798"/>
      <c r="D89" s="800"/>
      <c r="E89" s="800"/>
      <c r="F89" s="296" t="s">
        <v>3407</v>
      </c>
      <c r="G89" s="336">
        <v>44893</v>
      </c>
      <c r="H89" s="336">
        <v>45012</v>
      </c>
      <c r="I89" s="340" t="s">
        <v>4546</v>
      </c>
      <c r="J89" s="479">
        <v>8000</v>
      </c>
      <c r="K89" s="479"/>
      <c r="L89" s="479"/>
      <c r="M89" s="479"/>
      <c r="N89" s="479"/>
      <c r="O89" s="479"/>
      <c r="P89" s="479"/>
      <c r="Q89" s="479">
        <v>5600</v>
      </c>
      <c r="R89" s="479"/>
      <c r="S89" s="479"/>
      <c r="T89" s="479"/>
      <c r="U89" s="479"/>
      <c r="V89" s="479"/>
      <c r="W89" s="479">
        <f t="shared" si="1"/>
        <v>5600</v>
      </c>
      <c r="X89" s="299"/>
      <c r="Y89" s="299"/>
      <c r="Z89" s="299"/>
    </row>
    <row r="90" spans="1:26" s="300" customFormat="1" ht="62.25" customHeight="1">
      <c r="A90" s="337" t="s">
        <v>1374</v>
      </c>
      <c r="B90" s="296" t="s">
        <v>1424</v>
      </c>
      <c r="C90" s="296" t="s">
        <v>178</v>
      </c>
      <c r="D90" s="417">
        <v>62054</v>
      </c>
      <c r="E90" s="417">
        <v>62054</v>
      </c>
      <c r="F90" s="296" t="s">
        <v>3408</v>
      </c>
      <c r="G90" s="336">
        <v>44886</v>
      </c>
      <c r="H90" s="336">
        <f>G90+40</f>
        <v>44926</v>
      </c>
      <c r="I90" s="340" t="s">
        <v>3409</v>
      </c>
      <c r="J90" s="479">
        <v>62054</v>
      </c>
      <c r="K90" s="479"/>
      <c r="L90" s="479"/>
      <c r="M90" s="479"/>
      <c r="N90" s="479"/>
      <c r="O90" s="479">
        <v>62054</v>
      </c>
      <c r="P90" s="479"/>
      <c r="Q90" s="479"/>
      <c r="R90" s="479"/>
      <c r="S90" s="479"/>
      <c r="T90" s="479"/>
      <c r="U90" s="479"/>
      <c r="V90" s="479"/>
      <c r="W90" s="479">
        <f t="shared" si="1"/>
        <v>62054</v>
      </c>
      <c r="X90" s="299"/>
      <c r="Y90" s="299"/>
      <c r="Z90" s="299"/>
    </row>
    <row r="91" spans="1:26" s="300" customFormat="1" ht="62.25" customHeight="1">
      <c r="A91" s="797" t="s">
        <v>1374</v>
      </c>
      <c r="B91" s="797" t="s">
        <v>1424</v>
      </c>
      <c r="C91" s="797" t="s">
        <v>332</v>
      </c>
      <c r="D91" s="799">
        <v>170192</v>
      </c>
      <c r="E91" s="799">
        <v>170192</v>
      </c>
      <c r="F91" s="296" t="s">
        <v>3410</v>
      </c>
      <c r="G91" s="336">
        <v>45007</v>
      </c>
      <c r="H91" s="336">
        <f>G91+10</f>
        <v>45017</v>
      </c>
      <c r="I91" s="340" t="s">
        <v>3411</v>
      </c>
      <c r="J91" s="479">
        <v>155192</v>
      </c>
      <c r="K91" s="479"/>
      <c r="L91" s="479"/>
      <c r="M91" s="479"/>
      <c r="N91" s="479"/>
      <c r="O91" s="479">
        <v>155192</v>
      </c>
      <c r="P91" s="479"/>
      <c r="Q91" s="479"/>
      <c r="R91" s="479"/>
      <c r="S91" s="479"/>
      <c r="T91" s="479"/>
      <c r="U91" s="479"/>
      <c r="V91" s="479"/>
      <c r="W91" s="479">
        <f t="shared" si="1"/>
        <v>155192</v>
      </c>
      <c r="X91" s="299"/>
      <c r="Y91" s="299"/>
      <c r="Z91" s="299"/>
    </row>
    <row r="92" spans="1:26" s="300" customFormat="1" ht="62.25" customHeight="1">
      <c r="A92" s="798"/>
      <c r="B92" s="798"/>
      <c r="C92" s="798"/>
      <c r="D92" s="800"/>
      <c r="E92" s="800"/>
      <c r="F92" s="296" t="s">
        <v>3412</v>
      </c>
      <c r="G92" s="336">
        <v>44769</v>
      </c>
      <c r="H92" s="336">
        <f>G92+90</f>
        <v>44859</v>
      </c>
      <c r="I92" s="340" t="s">
        <v>3413</v>
      </c>
      <c r="J92" s="479">
        <v>305324</v>
      </c>
      <c r="K92" s="479"/>
      <c r="L92" s="479">
        <v>15000</v>
      </c>
      <c r="M92" s="479"/>
      <c r="N92" s="479"/>
      <c r="O92" s="479"/>
      <c r="P92" s="479"/>
      <c r="Q92" s="479"/>
      <c r="R92" s="479"/>
      <c r="S92" s="479"/>
      <c r="T92" s="479"/>
      <c r="U92" s="479"/>
      <c r="V92" s="479"/>
      <c r="W92" s="479">
        <f t="shared" si="1"/>
        <v>15000</v>
      </c>
      <c r="X92" s="338"/>
      <c r="Y92" s="299"/>
      <c r="Z92" s="299"/>
    </row>
    <row r="93" spans="1:26" s="300" customFormat="1" ht="62.25" customHeight="1">
      <c r="A93" s="337" t="s">
        <v>1374</v>
      </c>
      <c r="B93" s="296" t="s">
        <v>1424</v>
      </c>
      <c r="C93" s="296" t="s">
        <v>843</v>
      </c>
      <c r="D93" s="417">
        <v>46020</v>
      </c>
      <c r="E93" s="417">
        <v>0</v>
      </c>
      <c r="F93" s="296" t="s">
        <v>3414</v>
      </c>
      <c r="G93" s="336">
        <v>44922</v>
      </c>
      <c r="H93" s="336">
        <v>45257</v>
      </c>
      <c r="I93" s="340" t="s">
        <v>3415</v>
      </c>
      <c r="J93" s="479">
        <v>76700</v>
      </c>
      <c r="K93" s="479"/>
      <c r="L93" s="479"/>
      <c r="M93" s="479"/>
      <c r="N93" s="479"/>
      <c r="O93" s="479"/>
      <c r="P93" s="479">
        <v>15340</v>
      </c>
      <c r="Q93" s="479"/>
      <c r="R93" s="479">
        <v>15340</v>
      </c>
      <c r="S93" s="479"/>
      <c r="T93" s="479">
        <v>15340</v>
      </c>
      <c r="U93" s="479"/>
      <c r="V93" s="479"/>
      <c r="W93" s="479">
        <f t="shared" si="1"/>
        <v>46020</v>
      </c>
      <c r="X93" s="299"/>
      <c r="Y93" s="299"/>
      <c r="Z93" s="299"/>
    </row>
    <row r="94" spans="1:26" s="300" customFormat="1" ht="62.25" customHeight="1">
      <c r="A94" s="797" t="s">
        <v>1374</v>
      </c>
      <c r="B94" s="797" t="s">
        <v>1424</v>
      </c>
      <c r="C94" s="797" t="s">
        <v>1370</v>
      </c>
      <c r="D94" s="799">
        <v>56500</v>
      </c>
      <c r="E94" s="799">
        <v>56500</v>
      </c>
      <c r="F94" s="296" t="s">
        <v>3416</v>
      </c>
      <c r="G94" s="336">
        <v>45012</v>
      </c>
      <c r="H94" s="336">
        <f>G94+15</f>
        <v>45027</v>
      </c>
      <c r="I94" s="340" t="s">
        <v>3417</v>
      </c>
      <c r="J94" s="479">
        <v>36500</v>
      </c>
      <c r="K94" s="479"/>
      <c r="L94" s="479"/>
      <c r="M94" s="479"/>
      <c r="N94" s="479"/>
      <c r="O94" s="479">
        <v>36500</v>
      </c>
      <c r="P94" s="479"/>
      <c r="Q94" s="479"/>
      <c r="R94" s="479"/>
      <c r="S94" s="479"/>
      <c r="T94" s="479"/>
      <c r="U94" s="479"/>
      <c r="V94" s="479"/>
      <c r="W94" s="479">
        <f t="shared" si="1"/>
        <v>36500</v>
      </c>
      <c r="X94" s="299"/>
      <c r="Y94" s="299"/>
      <c r="Z94" s="299"/>
    </row>
    <row r="95" spans="1:26" s="300" customFormat="1" ht="62.25" customHeight="1">
      <c r="A95" s="798"/>
      <c r="B95" s="798"/>
      <c r="C95" s="798"/>
      <c r="D95" s="800"/>
      <c r="E95" s="800"/>
      <c r="F95" s="296" t="s">
        <v>3418</v>
      </c>
      <c r="G95" s="336">
        <v>44999</v>
      </c>
      <c r="H95" s="336">
        <v>45013</v>
      </c>
      <c r="I95" s="340" t="s">
        <v>3419</v>
      </c>
      <c r="J95" s="479">
        <v>20000</v>
      </c>
      <c r="K95" s="479"/>
      <c r="L95" s="479"/>
      <c r="M95" s="479"/>
      <c r="N95" s="479"/>
      <c r="O95" s="479">
        <v>20000</v>
      </c>
      <c r="P95" s="479"/>
      <c r="Q95" s="479"/>
      <c r="R95" s="479"/>
      <c r="S95" s="479"/>
      <c r="T95" s="479"/>
      <c r="U95" s="479"/>
      <c r="V95" s="479"/>
      <c r="W95" s="479">
        <f t="shared" si="1"/>
        <v>20000</v>
      </c>
      <c r="X95" s="299"/>
      <c r="Y95" s="299"/>
      <c r="Z95" s="299"/>
    </row>
    <row r="96" spans="1:26" ht="33.75" customHeight="1" thickBot="1">
      <c r="A96" s="140"/>
      <c r="B96" s="140"/>
      <c r="C96" s="140"/>
      <c r="D96" s="418">
        <f>SUM(D5:D95)</f>
        <v>12076296.039999999</v>
      </c>
      <c r="E96" s="418">
        <f>SUM(E5:E95)</f>
        <v>8326986.9100000001</v>
      </c>
      <c r="F96" s="140"/>
      <c r="G96" s="140"/>
      <c r="H96" s="140"/>
      <c r="I96" s="140"/>
      <c r="J96" s="513">
        <f t="shared" ref="J96:W96" si="2">SUM(J5:J95)</f>
        <v>12705188.640000001</v>
      </c>
      <c r="K96" s="513">
        <f t="shared" si="2"/>
        <v>18521.239999999998</v>
      </c>
      <c r="L96" s="513">
        <f t="shared" si="2"/>
        <v>65093.86</v>
      </c>
      <c r="M96" s="513">
        <f t="shared" si="2"/>
        <v>4651749.58</v>
      </c>
      <c r="N96" s="513">
        <f t="shared" si="2"/>
        <v>2477032.3200000003</v>
      </c>
      <c r="O96" s="513">
        <f t="shared" si="2"/>
        <v>1114589.9100000001</v>
      </c>
      <c r="P96" s="513">
        <f t="shared" si="2"/>
        <v>225803.44999999998</v>
      </c>
      <c r="Q96" s="513">
        <f t="shared" si="2"/>
        <v>3294358.3100000005</v>
      </c>
      <c r="R96" s="513">
        <f t="shared" si="2"/>
        <v>84734</v>
      </c>
      <c r="S96" s="513">
        <f t="shared" si="2"/>
        <v>994</v>
      </c>
      <c r="T96" s="513">
        <f t="shared" si="2"/>
        <v>16334</v>
      </c>
      <c r="U96" s="513">
        <f t="shared" si="2"/>
        <v>60994</v>
      </c>
      <c r="V96" s="513">
        <f t="shared" si="2"/>
        <v>64994</v>
      </c>
      <c r="W96" s="513">
        <f t="shared" si="2"/>
        <v>12075198.669999998</v>
      </c>
      <c r="X96" s="128"/>
      <c r="Y96" s="128"/>
      <c r="Z96" s="128"/>
    </row>
    <row r="97" spans="1:26" ht="15.75" customHeight="1" thickTop="1">
      <c r="A97" s="128"/>
      <c r="B97" s="128"/>
      <c r="C97" s="128"/>
      <c r="D97" s="419"/>
      <c r="E97" s="419"/>
      <c r="F97" s="128"/>
      <c r="G97" s="128"/>
      <c r="H97" s="128"/>
      <c r="I97" s="128"/>
      <c r="J97" s="164"/>
      <c r="K97" s="164"/>
      <c r="L97" s="164"/>
      <c r="M97" s="164"/>
      <c r="N97" s="164"/>
      <c r="O97" s="164"/>
      <c r="P97" s="164"/>
      <c r="Q97" s="164"/>
      <c r="R97" s="164"/>
      <c r="S97" s="164"/>
      <c r="T97" s="164"/>
      <c r="U97" s="164"/>
      <c r="V97" s="164"/>
      <c r="W97" s="164"/>
      <c r="X97" s="128"/>
      <c r="Y97" s="128"/>
      <c r="Z97" s="128"/>
    </row>
    <row r="98" spans="1:26" ht="15.75" customHeight="1">
      <c r="A98" s="128"/>
      <c r="B98" s="128"/>
      <c r="C98" s="128"/>
      <c r="D98" s="419"/>
      <c r="E98" s="419"/>
      <c r="F98" s="128"/>
      <c r="G98" s="128"/>
      <c r="H98" s="128"/>
      <c r="I98" s="128"/>
      <c r="J98" s="164"/>
      <c r="K98" s="164"/>
      <c r="L98" s="164"/>
      <c r="M98" s="164"/>
      <c r="N98" s="164"/>
      <c r="O98" s="164"/>
      <c r="P98" s="164"/>
      <c r="Q98" s="164"/>
      <c r="R98" s="164"/>
      <c r="S98" s="164"/>
      <c r="T98" s="164"/>
      <c r="U98" s="164"/>
      <c r="V98" s="164"/>
      <c r="W98" s="164"/>
      <c r="X98" s="128"/>
      <c r="Y98" s="128"/>
      <c r="Z98" s="128"/>
    </row>
    <row r="99" spans="1:26" ht="15.75" customHeight="1">
      <c r="A99" s="128"/>
      <c r="B99" s="128"/>
      <c r="C99" s="128"/>
      <c r="D99" s="419"/>
      <c r="E99" s="419"/>
      <c r="F99" s="128"/>
      <c r="G99" s="128"/>
      <c r="H99" s="128"/>
      <c r="I99" s="128"/>
      <c r="J99" s="164"/>
      <c r="K99" s="164"/>
      <c r="L99" s="164"/>
      <c r="M99" s="164"/>
      <c r="N99" s="164"/>
      <c r="O99" s="164"/>
      <c r="P99" s="164"/>
      <c r="Q99" s="164"/>
      <c r="R99" s="164"/>
      <c r="S99" s="164"/>
      <c r="T99" s="164"/>
      <c r="U99" s="164"/>
      <c r="V99" s="164"/>
      <c r="W99" s="164"/>
      <c r="X99" s="128"/>
      <c r="Y99" s="128"/>
      <c r="Z99" s="128"/>
    </row>
    <row r="100" spans="1:26" ht="15.75" customHeight="1">
      <c r="A100" s="128"/>
      <c r="B100" s="128"/>
      <c r="C100" s="128"/>
      <c r="D100" s="419"/>
      <c r="E100" s="419"/>
      <c r="F100" s="128"/>
      <c r="G100" s="128"/>
      <c r="H100" s="128"/>
      <c r="I100" s="128"/>
      <c r="J100" s="164"/>
      <c r="K100" s="164"/>
      <c r="L100" s="164"/>
      <c r="M100" s="164"/>
      <c r="N100" s="164"/>
      <c r="O100" s="164"/>
      <c r="P100" s="164"/>
      <c r="Q100" s="164"/>
      <c r="R100" s="164"/>
      <c r="S100" s="164"/>
      <c r="T100" s="164"/>
      <c r="U100" s="164"/>
      <c r="V100" s="164"/>
      <c r="W100" s="164"/>
      <c r="X100" s="128"/>
      <c r="Y100" s="128"/>
      <c r="Z100" s="128"/>
    </row>
    <row r="101" spans="1:26" ht="15.75" customHeight="1">
      <c r="A101" s="128"/>
      <c r="B101" s="128"/>
      <c r="C101" s="128"/>
      <c r="D101" s="419"/>
      <c r="E101" s="419"/>
      <c r="F101" s="128"/>
      <c r="G101" s="128"/>
      <c r="H101" s="128"/>
      <c r="I101" s="128"/>
      <c r="J101" s="164"/>
      <c r="K101" s="164"/>
      <c r="L101" s="164"/>
      <c r="M101" s="164"/>
      <c r="N101" s="164"/>
      <c r="O101" s="164"/>
      <c r="P101" s="164"/>
      <c r="Q101" s="164"/>
      <c r="R101" s="164"/>
      <c r="S101" s="164"/>
      <c r="T101" s="164"/>
      <c r="U101" s="164"/>
      <c r="V101" s="164"/>
      <c r="W101" s="164"/>
      <c r="X101" s="128"/>
      <c r="Y101" s="128"/>
      <c r="Z101" s="128"/>
    </row>
    <row r="102" spans="1:26" ht="15.75" customHeight="1">
      <c r="A102" s="128"/>
      <c r="B102" s="128"/>
      <c r="C102" s="128"/>
      <c r="D102" s="419"/>
      <c r="E102" s="419"/>
      <c r="F102" s="128"/>
      <c r="G102" s="128"/>
      <c r="H102" s="128"/>
      <c r="I102" s="128"/>
      <c r="J102" s="164"/>
      <c r="K102" s="164"/>
      <c r="L102" s="164"/>
      <c r="M102" s="164"/>
      <c r="N102" s="164"/>
      <c r="O102" s="164"/>
      <c r="P102" s="164"/>
      <c r="Q102" s="164"/>
      <c r="R102" s="164"/>
      <c r="S102" s="164"/>
      <c r="T102" s="164"/>
      <c r="U102" s="164"/>
      <c r="V102" s="164"/>
      <c r="W102" s="164"/>
      <c r="X102" s="128"/>
      <c r="Y102" s="128"/>
      <c r="Z102" s="128"/>
    </row>
    <row r="103" spans="1:26" ht="15.75" customHeight="1">
      <c r="A103" s="128"/>
      <c r="B103" s="128"/>
      <c r="C103" s="128"/>
      <c r="D103" s="419"/>
      <c r="E103" s="419"/>
      <c r="F103" s="128"/>
      <c r="G103" s="128"/>
      <c r="H103" s="128"/>
      <c r="I103" s="128"/>
      <c r="J103" s="164"/>
      <c r="K103" s="164"/>
      <c r="L103" s="164"/>
      <c r="M103" s="164"/>
      <c r="N103" s="164"/>
      <c r="O103" s="164"/>
      <c r="P103" s="164"/>
      <c r="Q103" s="164"/>
      <c r="R103" s="164"/>
      <c r="S103" s="164"/>
      <c r="T103" s="164"/>
      <c r="U103" s="164"/>
      <c r="V103" s="164"/>
      <c r="W103" s="164"/>
      <c r="X103" s="128"/>
      <c r="Y103" s="128"/>
      <c r="Z103" s="128"/>
    </row>
    <row r="104" spans="1:26" ht="15.75" customHeight="1">
      <c r="A104" s="128"/>
      <c r="B104" s="128"/>
      <c r="C104" s="128"/>
      <c r="D104" s="419"/>
      <c r="E104" s="419"/>
      <c r="F104" s="128"/>
      <c r="G104" s="128"/>
      <c r="H104" s="128"/>
      <c r="I104" s="128"/>
      <c r="J104" s="164"/>
      <c r="K104" s="164"/>
      <c r="L104" s="164"/>
      <c r="M104" s="164"/>
      <c r="N104" s="164"/>
      <c r="O104" s="164"/>
      <c r="P104" s="164"/>
      <c r="Q104" s="164"/>
      <c r="R104" s="164"/>
      <c r="S104" s="164"/>
      <c r="T104" s="164"/>
      <c r="U104" s="164"/>
      <c r="V104" s="164"/>
      <c r="W104" s="164"/>
      <c r="X104" s="128"/>
      <c r="Y104" s="128"/>
      <c r="Z104" s="128"/>
    </row>
    <row r="105" spans="1:26" ht="15.75" customHeight="1">
      <c r="A105" s="128"/>
      <c r="B105" s="128"/>
      <c r="C105" s="128"/>
      <c r="D105" s="419"/>
      <c r="E105" s="419"/>
      <c r="F105" s="128"/>
      <c r="G105" s="128"/>
      <c r="H105" s="128"/>
      <c r="I105" s="128"/>
      <c r="J105" s="164"/>
      <c r="K105" s="164"/>
      <c r="L105" s="164"/>
      <c r="M105" s="164"/>
      <c r="N105" s="164"/>
      <c r="O105" s="164"/>
      <c r="P105" s="164"/>
      <c r="Q105" s="164"/>
      <c r="R105" s="164"/>
      <c r="S105" s="164"/>
      <c r="T105" s="164"/>
      <c r="U105" s="164"/>
      <c r="V105" s="164"/>
      <c r="W105" s="164"/>
      <c r="X105" s="128"/>
      <c r="Y105" s="128"/>
      <c r="Z105" s="128"/>
    </row>
    <row r="106" spans="1:26" ht="15.75" customHeight="1">
      <c r="A106" s="128"/>
      <c r="B106" s="128"/>
      <c r="C106" s="128"/>
      <c r="D106" s="419"/>
      <c r="E106" s="419"/>
      <c r="F106" s="128"/>
      <c r="G106" s="128"/>
      <c r="H106" s="128"/>
      <c r="I106" s="128"/>
      <c r="J106" s="164"/>
      <c r="K106" s="164"/>
      <c r="L106" s="164"/>
      <c r="M106" s="164"/>
      <c r="N106" s="164"/>
      <c r="O106" s="164"/>
      <c r="P106" s="164"/>
      <c r="Q106" s="164"/>
      <c r="R106" s="164"/>
      <c r="S106" s="164"/>
      <c r="T106" s="164"/>
      <c r="U106" s="164"/>
      <c r="V106" s="164"/>
      <c r="W106" s="164"/>
      <c r="X106" s="128"/>
      <c r="Y106" s="128"/>
      <c r="Z106" s="128"/>
    </row>
    <row r="107" spans="1:26" ht="15.75" customHeight="1">
      <c r="A107" s="128"/>
      <c r="B107" s="128"/>
      <c r="C107" s="128"/>
      <c r="D107" s="419"/>
      <c r="E107" s="419"/>
      <c r="F107" s="128"/>
      <c r="G107" s="128"/>
      <c r="H107" s="128"/>
      <c r="I107" s="128"/>
      <c r="J107" s="164"/>
      <c r="K107" s="164"/>
      <c r="L107" s="164"/>
      <c r="M107" s="164"/>
      <c r="N107" s="164"/>
      <c r="O107" s="164"/>
      <c r="P107" s="164"/>
      <c r="Q107" s="164"/>
      <c r="R107" s="164"/>
      <c r="S107" s="164"/>
      <c r="T107" s="164"/>
      <c r="U107" s="164"/>
      <c r="V107" s="164"/>
      <c r="W107" s="164"/>
      <c r="X107" s="128"/>
      <c r="Y107" s="128"/>
      <c r="Z107" s="128"/>
    </row>
    <row r="108" spans="1:26" ht="15.75" customHeight="1">
      <c r="A108" s="128"/>
      <c r="B108" s="128"/>
      <c r="C108" s="128"/>
      <c r="D108" s="419"/>
      <c r="E108" s="419"/>
      <c r="F108" s="128"/>
      <c r="G108" s="128"/>
      <c r="H108" s="128"/>
      <c r="I108" s="128"/>
      <c r="J108" s="164"/>
      <c r="K108" s="164"/>
      <c r="L108" s="164"/>
      <c r="M108" s="164"/>
      <c r="N108" s="164"/>
      <c r="O108" s="164"/>
      <c r="P108" s="164"/>
      <c r="Q108" s="164"/>
      <c r="R108" s="164"/>
      <c r="S108" s="164"/>
      <c r="T108" s="164"/>
      <c r="U108" s="164"/>
      <c r="V108" s="164"/>
      <c r="W108" s="164"/>
      <c r="X108" s="128"/>
      <c r="Y108" s="128"/>
      <c r="Z108" s="128"/>
    </row>
    <row r="109" spans="1:26" ht="15.75" customHeight="1">
      <c r="A109" s="128"/>
      <c r="B109" s="128"/>
      <c r="C109" s="128"/>
      <c r="D109" s="419"/>
      <c r="E109" s="419"/>
      <c r="F109" s="128"/>
      <c r="G109" s="128"/>
      <c r="H109" s="128"/>
      <c r="I109" s="128"/>
      <c r="J109" s="164"/>
      <c r="K109" s="164"/>
      <c r="L109" s="164"/>
      <c r="M109" s="164"/>
      <c r="N109" s="164"/>
      <c r="O109" s="164"/>
      <c r="P109" s="164"/>
      <c r="Q109" s="164"/>
      <c r="R109" s="164"/>
      <c r="S109" s="164"/>
      <c r="T109" s="164"/>
      <c r="U109" s="164"/>
      <c r="V109" s="164"/>
      <c r="W109" s="164"/>
      <c r="X109" s="128"/>
      <c r="Y109" s="128"/>
      <c r="Z109" s="128"/>
    </row>
    <row r="110" spans="1:26" ht="15.75" customHeight="1">
      <c r="A110" s="128"/>
      <c r="B110" s="128"/>
      <c r="C110" s="128"/>
      <c r="D110" s="419"/>
      <c r="E110" s="419"/>
      <c r="F110" s="128"/>
      <c r="G110" s="128"/>
      <c r="H110" s="128"/>
      <c r="I110" s="128"/>
      <c r="J110" s="164"/>
      <c r="K110" s="164"/>
      <c r="L110" s="164"/>
      <c r="M110" s="164"/>
      <c r="N110" s="164"/>
      <c r="O110" s="164"/>
      <c r="P110" s="164"/>
      <c r="Q110" s="164"/>
      <c r="R110" s="164"/>
      <c r="S110" s="164"/>
      <c r="T110" s="164"/>
      <c r="U110" s="164"/>
      <c r="V110" s="164"/>
      <c r="W110" s="164"/>
      <c r="X110" s="128"/>
      <c r="Y110" s="128"/>
      <c r="Z110" s="128"/>
    </row>
    <row r="111" spans="1:26" ht="15.75" customHeight="1">
      <c r="A111" s="128"/>
      <c r="B111" s="128"/>
      <c r="C111" s="128"/>
      <c r="D111" s="419"/>
      <c r="E111" s="419"/>
      <c r="F111" s="128"/>
      <c r="G111" s="128"/>
      <c r="H111" s="128"/>
      <c r="I111" s="128"/>
      <c r="J111" s="164"/>
      <c r="K111" s="164"/>
      <c r="L111" s="164"/>
      <c r="M111" s="164"/>
      <c r="N111" s="164"/>
      <c r="O111" s="164"/>
      <c r="P111" s="164"/>
      <c r="Q111" s="164"/>
      <c r="R111" s="164"/>
      <c r="S111" s="164"/>
      <c r="T111" s="164"/>
      <c r="U111" s="164"/>
      <c r="V111" s="164"/>
      <c r="W111" s="164"/>
      <c r="X111" s="128"/>
      <c r="Y111" s="128"/>
      <c r="Z111" s="128"/>
    </row>
    <row r="112" spans="1:26" ht="15.75" customHeight="1">
      <c r="A112" s="128"/>
      <c r="B112" s="128"/>
      <c r="C112" s="128"/>
      <c r="D112" s="419"/>
      <c r="E112" s="419"/>
      <c r="F112" s="128"/>
      <c r="G112" s="128"/>
      <c r="H112" s="128"/>
      <c r="I112" s="128"/>
      <c r="J112" s="164"/>
      <c r="K112" s="164"/>
      <c r="L112" s="164"/>
      <c r="M112" s="164"/>
      <c r="N112" s="164"/>
      <c r="O112" s="164"/>
      <c r="P112" s="164"/>
      <c r="Q112" s="164"/>
      <c r="R112" s="164"/>
      <c r="S112" s="164"/>
      <c r="T112" s="164"/>
      <c r="U112" s="164"/>
      <c r="V112" s="164"/>
      <c r="W112" s="164"/>
      <c r="X112" s="128"/>
      <c r="Y112" s="128"/>
      <c r="Z112" s="128"/>
    </row>
    <row r="113" spans="1:26" ht="15.75" customHeight="1">
      <c r="A113" s="128"/>
      <c r="B113" s="128"/>
      <c r="C113" s="128"/>
      <c r="D113" s="419"/>
      <c r="E113" s="419"/>
      <c r="F113" s="128"/>
      <c r="G113" s="128"/>
      <c r="H113" s="128"/>
      <c r="I113" s="128"/>
      <c r="J113" s="164"/>
      <c r="K113" s="164"/>
      <c r="L113" s="164"/>
      <c r="M113" s="164"/>
      <c r="N113" s="164"/>
      <c r="O113" s="164"/>
      <c r="P113" s="164"/>
      <c r="Q113" s="164"/>
      <c r="R113" s="164"/>
      <c r="S113" s="164"/>
      <c r="T113" s="164"/>
      <c r="U113" s="164"/>
      <c r="V113" s="164"/>
      <c r="W113" s="164"/>
      <c r="X113" s="128"/>
      <c r="Y113" s="128"/>
      <c r="Z113" s="128"/>
    </row>
    <row r="114" spans="1:26" ht="15.75" customHeight="1">
      <c r="A114" s="128"/>
      <c r="B114" s="128"/>
      <c r="C114" s="128"/>
      <c r="D114" s="419"/>
      <c r="E114" s="419"/>
      <c r="F114" s="128"/>
      <c r="G114" s="128"/>
      <c r="H114" s="128"/>
      <c r="I114" s="128"/>
      <c r="J114" s="164"/>
      <c r="K114" s="164"/>
      <c r="L114" s="164"/>
      <c r="M114" s="164"/>
      <c r="N114" s="164"/>
      <c r="O114" s="164"/>
      <c r="P114" s="164"/>
      <c r="Q114" s="164"/>
      <c r="R114" s="164"/>
      <c r="S114" s="164"/>
      <c r="T114" s="164"/>
      <c r="U114" s="164"/>
      <c r="V114" s="164"/>
      <c r="W114" s="164"/>
      <c r="X114" s="128"/>
      <c r="Y114" s="128"/>
      <c r="Z114" s="128"/>
    </row>
    <row r="115" spans="1:26" ht="15.75" customHeight="1">
      <c r="A115" s="128"/>
      <c r="B115" s="128"/>
      <c r="C115" s="128"/>
      <c r="D115" s="419"/>
      <c r="E115" s="419"/>
      <c r="F115" s="128"/>
      <c r="G115" s="128"/>
      <c r="H115" s="128"/>
      <c r="I115" s="128"/>
      <c r="J115" s="164"/>
      <c r="K115" s="164"/>
      <c r="L115" s="164"/>
      <c r="M115" s="164"/>
      <c r="N115" s="164"/>
      <c r="O115" s="164"/>
      <c r="P115" s="164"/>
      <c r="Q115" s="164"/>
      <c r="R115" s="164"/>
      <c r="S115" s="164"/>
      <c r="T115" s="164"/>
      <c r="U115" s="164"/>
      <c r="V115" s="164"/>
      <c r="W115" s="164"/>
      <c r="X115" s="128"/>
      <c r="Y115" s="128"/>
      <c r="Z115" s="128"/>
    </row>
    <row r="116" spans="1:26" ht="15.75" customHeight="1">
      <c r="A116" s="128"/>
      <c r="B116" s="128"/>
      <c r="C116" s="128"/>
      <c r="D116" s="419"/>
      <c r="E116" s="419"/>
      <c r="F116" s="128"/>
      <c r="G116" s="128"/>
      <c r="H116" s="128"/>
      <c r="I116" s="128"/>
      <c r="J116" s="164"/>
      <c r="K116" s="164"/>
      <c r="L116" s="164"/>
      <c r="M116" s="164"/>
      <c r="N116" s="164"/>
      <c r="O116" s="164"/>
      <c r="P116" s="164"/>
      <c r="Q116" s="164"/>
      <c r="R116" s="164"/>
      <c r="S116" s="164"/>
      <c r="T116" s="164"/>
      <c r="U116" s="164"/>
      <c r="V116" s="164"/>
      <c r="W116" s="164"/>
      <c r="X116" s="128"/>
      <c r="Y116" s="128"/>
      <c r="Z116" s="128"/>
    </row>
    <row r="117" spans="1:26" ht="15.75" customHeight="1">
      <c r="A117" s="128"/>
      <c r="B117" s="128"/>
      <c r="C117" s="128"/>
      <c r="D117" s="419"/>
      <c r="E117" s="419"/>
      <c r="F117" s="128"/>
      <c r="G117" s="128"/>
      <c r="H117" s="128"/>
      <c r="I117" s="128"/>
      <c r="J117" s="164"/>
      <c r="K117" s="164"/>
      <c r="L117" s="164"/>
      <c r="M117" s="164"/>
      <c r="N117" s="164"/>
      <c r="O117" s="164"/>
      <c r="P117" s="164"/>
      <c r="Q117" s="164"/>
      <c r="R117" s="164"/>
      <c r="S117" s="164"/>
      <c r="T117" s="164"/>
      <c r="U117" s="164"/>
      <c r="V117" s="164"/>
      <c r="W117" s="164"/>
      <c r="X117" s="128"/>
      <c r="Y117" s="128"/>
      <c r="Z117" s="128"/>
    </row>
    <row r="118" spans="1:26" ht="15.75" customHeight="1">
      <c r="A118" s="128"/>
      <c r="B118" s="128"/>
      <c r="C118" s="128"/>
      <c r="D118" s="419"/>
      <c r="E118" s="419"/>
      <c r="F118" s="128"/>
      <c r="G118" s="128"/>
      <c r="H118" s="128"/>
      <c r="I118" s="128"/>
      <c r="J118" s="164"/>
      <c r="K118" s="164"/>
      <c r="L118" s="164"/>
      <c r="M118" s="164"/>
      <c r="N118" s="164"/>
      <c r="O118" s="164"/>
      <c r="P118" s="164"/>
      <c r="Q118" s="164"/>
      <c r="R118" s="164"/>
      <c r="S118" s="164"/>
      <c r="T118" s="164"/>
      <c r="U118" s="164"/>
      <c r="V118" s="164"/>
      <c r="W118" s="164"/>
      <c r="X118" s="128"/>
      <c r="Y118" s="128"/>
      <c r="Z118" s="128"/>
    </row>
    <row r="119" spans="1:26" ht="15.75" customHeight="1">
      <c r="A119" s="128"/>
      <c r="B119" s="128"/>
      <c r="C119" s="128"/>
      <c r="D119" s="419"/>
      <c r="E119" s="419"/>
      <c r="F119" s="128"/>
      <c r="G119" s="128"/>
      <c r="H119" s="128"/>
      <c r="I119" s="128"/>
      <c r="J119" s="164"/>
      <c r="K119" s="164"/>
      <c r="L119" s="164"/>
      <c r="M119" s="164"/>
      <c r="N119" s="164"/>
      <c r="O119" s="164"/>
      <c r="P119" s="164"/>
      <c r="Q119" s="164"/>
      <c r="R119" s="164"/>
      <c r="S119" s="164"/>
      <c r="T119" s="164"/>
      <c r="U119" s="164"/>
      <c r="V119" s="164"/>
      <c r="W119" s="164"/>
      <c r="X119" s="128"/>
      <c r="Y119" s="128"/>
      <c r="Z119" s="128"/>
    </row>
    <row r="120" spans="1:26" ht="15.75" customHeight="1">
      <c r="A120" s="128"/>
      <c r="B120" s="128"/>
      <c r="C120" s="128"/>
      <c r="D120" s="419"/>
      <c r="E120" s="419"/>
      <c r="F120" s="128"/>
      <c r="G120" s="128"/>
      <c r="H120" s="128"/>
      <c r="I120" s="128"/>
      <c r="J120" s="164"/>
      <c r="K120" s="164"/>
      <c r="L120" s="164"/>
      <c r="M120" s="164"/>
      <c r="N120" s="164"/>
      <c r="O120" s="164"/>
      <c r="P120" s="164"/>
      <c r="Q120" s="164"/>
      <c r="R120" s="164"/>
      <c r="S120" s="164"/>
      <c r="T120" s="164"/>
      <c r="U120" s="164"/>
      <c r="V120" s="164"/>
      <c r="W120" s="164"/>
      <c r="X120" s="128"/>
      <c r="Y120" s="128"/>
      <c r="Z120" s="128"/>
    </row>
    <row r="121" spans="1:26" ht="15.75" customHeight="1">
      <c r="A121" s="128"/>
      <c r="B121" s="128"/>
      <c r="C121" s="128"/>
      <c r="D121" s="419"/>
      <c r="E121" s="419"/>
      <c r="F121" s="128"/>
      <c r="G121" s="128"/>
      <c r="H121" s="128"/>
      <c r="I121" s="128"/>
      <c r="J121" s="164"/>
      <c r="K121" s="164"/>
      <c r="L121" s="164"/>
      <c r="M121" s="164"/>
      <c r="N121" s="164"/>
      <c r="O121" s="164"/>
      <c r="P121" s="164"/>
      <c r="Q121" s="164"/>
      <c r="R121" s="164"/>
      <c r="S121" s="164"/>
      <c r="T121" s="164"/>
      <c r="U121" s="164"/>
      <c r="V121" s="164"/>
      <c r="W121" s="164"/>
      <c r="X121" s="128"/>
      <c r="Y121" s="128"/>
      <c r="Z121" s="128"/>
    </row>
    <row r="122" spans="1:26" ht="15.75" customHeight="1">
      <c r="A122" s="128"/>
      <c r="B122" s="128"/>
      <c r="C122" s="128"/>
      <c r="D122" s="419"/>
      <c r="E122" s="419"/>
      <c r="F122" s="128"/>
      <c r="G122" s="128"/>
      <c r="H122" s="128"/>
      <c r="I122" s="128"/>
      <c r="J122" s="164"/>
      <c r="K122" s="164"/>
      <c r="L122" s="164"/>
      <c r="M122" s="164"/>
      <c r="N122" s="164"/>
      <c r="O122" s="164"/>
      <c r="P122" s="164"/>
      <c r="Q122" s="164"/>
      <c r="R122" s="164"/>
      <c r="S122" s="164"/>
      <c r="T122" s="164"/>
      <c r="U122" s="164"/>
      <c r="V122" s="164"/>
      <c r="W122" s="164"/>
      <c r="X122" s="128"/>
      <c r="Y122" s="128"/>
      <c r="Z122" s="128"/>
    </row>
    <row r="123" spans="1:26" ht="15.75" customHeight="1">
      <c r="A123" s="128"/>
      <c r="B123" s="128"/>
      <c r="C123" s="128"/>
      <c r="D123" s="419"/>
      <c r="E123" s="419"/>
      <c r="F123" s="128"/>
      <c r="G123" s="128"/>
      <c r="H123" s="128"/>
      <c r="I123" s="128"/>
      <c r="J123" s="164"/>
      <c r="K123" s="164"/>
      <c r="L123" s="164"/>
      <c r="M123" s="164"/>
      <c r="N123" s="164"/>
      <c r="O123" s="164"/>
      <c r="P123" s="164"/>
      <c r="Q123" s="164"/>
      <c r="R123" s="164"/>
      <c r="S123" s="164"/>
      <c r="T123" s="164"/>
      <c r="U123" s="164"/>
      <c r="V123" s="164"/>
      <c r="W123" s="164"/>
      <c r="X123" s="128"/>
      <c r="Y123" s="128"/>
      <c r="Z123" s="128"/>
    </row>
    <row r="124" spans="1:26" ht="15.75" customHeight="1">
      <c r="A124" s="128"/>
      <c r="B124" s="128"/>
      <c r="C124" s="128"/>
      <c r="D124" s="419"/>
      <c r="E124" s="419"/>
      <c r="F124" s="128"/>
      <c r="G124" s="128"/>
      <c r="H124" s="128"/>
      <c r="I124" s="128"/>
      <c r="J124" s="164"/>
      <c r="K124" s="164"/>
      <c r="L124" s="164"/>
      <c r="M124" s="164"/>
      <c r="N124" s="164"/>
      <c r="O124" s="164"/>
      <c r="P124" s="164"/>
      <c r="Q124" s="164"/>
      <c r="R124" s="164"/>
      <c r="S124" s="164"/>
      <c r="T124" s="164"/>
      <c r="U124" s="164"/>
      <c r="V124" s="164"/>
      <c r="W124" s="164"/>
      <c r="X124" s="128"/>
      <c r="Y124" s="128"/>
      <c r="Z124" s="128"/>
    </row>
    <row r="125" spans="1:26" ht="15.75" customHeight="1">
      <c r="A125" s="128"/>
      <c r="B125" s="128"/>
      <c r="C125" s="128"/>
      <c r="D125" s="419"/>
      <c r="E125" s="419"/>
      <c r="F125" s="128"/>
      <c r="G125" s="128"/>
      <c r="H125" s="128"/>
      <c r="I125" s="128"/>
      <c r="J125" s="164"/>
      <c r="K125" s="164"/>
      <c r="L125" s="164"/>
      <c r="M125" s="164"/>
      <c r="N125" s="164"/>
      <c r="O125" s="164"/>
      <c r="P125" s="164"/>
      <c r="Q125" s="164"/>
      <c r="R125" s="164"/>
      <c r="S125" s="164"/>
      <c r="T125" s="164"/>
      <c r="U125" s="164"/>
      <c r="V125" s="164"/>
      <c r="W125" s="164"/>
      <c r="X125" s="128"/>
      <c r="Y125" s="128"/>
      <c r="Z125" s="128"/>
    </row>
    <row r="126" spans="1:26" ht="15.75" customHeight="1">
      <c r="A126" s="128"/>
      <c r="B126" s="128"/>
      <c r="C126" s="128"/>
      <c r="D126" s="419"/>
      <c r="E126" s="419"/>
      <c r="F126" s="128"/>
      <c r="G126" s="128"/>
      <c r="H126" s="128"/>
      <c r="I126" s="128"/>
      <c r="J126" s="164"/>
      <c r="K126" s="164"/>
      <c r="L126" s="164"/>
      <c r="M126" s="164"/>
      <c r="N126" s="164"/>
      <c r="O126" s="164"/>
      <c r="P126" s="164"/>
      <c r="Q126" s="164"/>
      <c r="R126" s="164"/>
      <c r="S126" s="164"/>
      <c r="T126" s="164"/>
      <c r="U126" s="164"/>
      <c r="V126" s="164"/>
      <c r="W126" s="164"/>
      <c r="X126" s="128"/>
      <c r="Y126" s="128"/>
      <c r="Z126" s="128"/>
    </row>
    <row r="127" spans="1:26" ht="15.75" customHeight="1">
      <c r="A127" s="128"/>
      <c r="B127" s="128"/>
      <c r="C127" s="128"/>
      <c r="D127" s="419"/>
      <c r="E127" s="419"/>
      <c r="F127" s="128"/>
      <c r="G127" s="128"/>
      <c r="H127" s="128"/>
      <c r="I127" s="128"/>
      <c r="J127" s="164"/>
      <c r="K127" s="164"/>
      <c r="L127" s="164"/>
      <c r="M127" s="164"/>
      <c r="N127" s="164"/>
      <c r="O127" s="164"/>
      <c r="P127" s="164"/>
      <c r="Q127" s="164"/>
      <c r="R127" s="164"/>
      <c r="S127" s="164"/>
      <c r="T127" s="164"/>
      <c r="U127" s="164"/>
      <c r="V127" s="164"/>
      <c r="W127" s="164"/>
      <c r="X127" s="128"/>
      <c r="Y127" s="128"/>
      <c r="Z127" s="128"/>
    </row>
    <row r="128" spans="1:26" ht="15.75" customHeight="1">
      <c r="A128" s="128"/>
      <c r="B128" s="128"/>
      <c r="C128" s="128"/>
      <c r="D128" s="419"/>
      <c r="E128" s="419"/>
      <c r="F128" s="128"/>
      <c r="G128" s="128"/>
      <c r="H128" s="128"/>
      <c r="I128" s="128"/>
      <c r="J128" s="164"/>
      <c r="K128" s="164"/>
      <c r="L128" s="164"/>
      <c r="M128" s="164"/>
      <c r="N128" s="164"/>
      <c r="O128" s="164"/>
      <c r="P128" s="164"/>
      <c r="Q128" s="164"/>
      <c r="R128" s="164"/>
      <c r="S128" s="164"/>
      <c r="T128" s="164"/>
      <c r="U128" s="164"/>
      <c r="V128" s="164"/>
      <c r="W128" s="164"/>
      <c r="X128" s="128"/>
      <c r="Y128" s="128"/>
      <c r="Z128" s="128"/>
    </row>
    <row r="129" spans="1:26" ht="15.75" customHeight="1">
      <c r="A129" s="128"/>
      <c r="B129" s="128"/>
      <c r="C129" s="128"/>
      <c r="D129" s="419"/>
      <c r="E129" s="419"/>
      <c r="F129" s="128"/>
      <c r="G129" s="128"/>
      <c r="H129" s="128"/>
      <c r="I129" s="128"/>
      <c r="J129" s="164"/>
      <c r="K129" s="164"/>
      <c r="L129" s="164"/>
      <c r="M129" s="164"/>
      <c r="N129" s="164"/>
      <c r="O129" s="164"/>
      <c r="P129" s="164"/>
      <c r="Q129" s="164"/>
      <c r="R129" s="164"/>
      <c r="S129" s="164"/>
      <c r="T129" s="164"/>
      <c r="U129" s="164"/>
      <c r="V129" s="164"/>
      <c r="W129" s="164"/>
      <c r="X129" s="128"/>
      <c r="Y129" s="128"/>
      <c r="Z129" s="128"/>
    </row>
    <row r="130" spans="1:26" ht="15.75" customHeight="1">
      <c r="A130" s="128"/>
      <c r="B130" s="128"/>
      <c r="C130" s="128"/>
      <c r="D130" s="419"/>
      <c r="E130" s="419"/>
      <c r="F130" s="128"/>
      <c r="G130" s="128"/>
      <c r="H130" s="128"/>
      <c r="I130" s="128"/>
      <c r="J130" s="164"/>
      <c r="K130" s="164"/>
      <c r="L130" s="164"/>
      <c r="M130" s="164"/>
      <c r="N130" s="164"/>
      <c r="O130" s="164"/>
      <c r="P130" s="164"/>
      <c r="Q130" s="164"/>
      <c r="R130" s="164"/>
      <c r="S130" s="164"/>
      <c r="T130" s="164"/>
      <c r="U130" s="164"/>
      <c r="V130" s="164"/>
      <c r="W130" s="164"/>
      <c r="X130" s="128"/>
      <c r="Y130" s="128"/>
      <c r="Z130" s="128"/>
    </row>
    <row r="131" spans="1:26" ht="15.75" customHeight="1">
      <c r="A131" s="128"/>
      <c r="B131" s="128"/>
      <c r="C131" s="128"/>
      <c r="D131" s="419"/>
      <c r="E131" s="419"/>
      <c r="F131" s="128"/>
      <c r="G131" s="128"/>
      <c r="H131" s="128"/>
      <c r="I131" s="128"/>
      <c r="J131" s="164"/>
      <c r="K131" s="164"/>
      <c r="L131" s="164"/>
      <c r="M131" s="164"/>
      <c r="N131" s="164"/>
      <c r="O131" s="164"/>
      <c r="P131" s="164"/>
      <c r="Q131" s="164"/>
      <c r="R131" s="164"/>
      <c r="S131" s="164"/>
      <c r="T131" s="164"/>
      <c r="U131" s="164"/>
      <c r="V131" s="164"/>
      <c r="W131" s="164"/>
      <c r="X131" s="128"/>
      <c r="Y131" s="128"/>
      <c r="Z131" s="128"/>
    </row>
    <row r="132" spans="1:26" ht="15.75" customHeight="1">
      <c r="A132" s="128"/>
      <c r="B132" s="128"/>
      <c r="C132" s="128"/>
      <c r="D132" s="419"/>
      <c r="E132" s="419"/>
      <c r="F132" s="128"/>
      <c r="G132" s="128"/>
      <c r="H132" s="128"/>
      <c r="I132" s="128"/>
      <c r="J132" s="164"/>
      <c r="K132" s="164"/>
      <c r="L132" s="164"/>
      <c r="M132" s="164"/>
      <c r="N132" s="164"/>
      <c r="O132" s="164"/>
      <c r="P132" s="164"/>
      <c r="Q132" s="164"/>
      <c r="R132" s="164"/>
      <c r="S132" s="164"/>
      <c r="T132" s="164"/>
      <c r="U132" s="164"/>
      <c r="V132" s="164"/>
      <c r="W132" s="164"/>
      <c r="X132" s="128"/>
      <c r="Y132" s="128"/>
      <c r="Z132" s="128"/>
    </row>
    <row r="133" spans="1:26" ht="15.75" customHeight="1">
      <c r="A133" s="128"/>
      <c r="B133" s="128"/>
      <c r="C133" s="128"/>
      <c r="D133" s="419"/>
      <c r="E133" s="419"/>
      <c r="F133" s="128"/>
      <c r="G133" s="128"/>
      <c r="H133" s="128"/>
      <c r="I133" s="128"/>
      <c r="J133" s="164"/>
      <c r="K133" s="164"/>
      <c r="L133" s="164"/>
      <c r="M133" s="164"/>
      <c r="N133" s="164"/>
      <c r="O133" s="164"/>
      <c r="P133" s="164"/>
      <c r="Q133" s="164"/>
      <c r="R133" s="164"/>
      <c r="S133" s="164"/>
      <c r="T133" s="164"/>
      <c r="U133" s="164"/>
      <c r="V133" s="164"/>
      <c r="W133" s="164"/>
      <c r="X133" s="128"/>
      <c r="Y133" s="128"/>
      <c r="Z133" s="128"/>
    </row>
    <row r="134" spans="1:26" ht="15.75" customHeight="1">
      <c r="A134" s="128"/>
      <c r="B134" s="128"/>
      <c r="C134" s="128"/>
      <c r="D134" s="419"/>
      <c r="E134" s="419"/>
      <c r="F134" s="128"/>
      <c r="G134" s="128"/>
      <c r="H134" s="128"/>
      <c r="I134" s="128"/>
      <c r="J134" s="164"/>
      <c r="K134" s="164"/>
      <c r="L134" s="164"/>
      <c r="M134" s="164"/>
      <c r="N134" s="164"/>
      <c r="O134" s="164"/>
      <c r="P134" s="164"/>
      <c r="Q134" s="164"/>
      <c r="R134" s="164"/>
      <c r="S134" s="164"/>
      <c r="T134" s="164"/>
      <c r="U134" s="164"/>
      <c r="V134" s="164"/>
      <c r="W134" s="164"/>
      <c r="X134" s="128"/>
      <c r="Y134" s="128"/>
      <c r="Z134" s="128"/>
    </row>
    <row r="135" spans="1:26" ht="15.75" customHeight="1">
      <c r="A135" s="128"/>
      <c r="B135" s="128"/>
      <c r="C135" s="128"/>
      <c r="D135" s="419"/>
      <c r="E135" s="419"/>
      <c r="F135" s="128"/>
      <c r="G135" s="128"/>
      <c r="H135" s="128"/>
      <c r="I135" s="128"/>
      <c r="J135" s="164"/>
      <c r="K135" s="164"/>
      <c r="L135" s="164"/>
      <c r="M135" s="164"/>
      <c r="N135" s="164"/>
      <c r="O135" s="164"/>
      <c r="P135" s="164"/>
      <c r="Q135" s="164"/>
      <c r="R135" s="164"/>
      <c r="S135" s="164"/>
      <c r="T135" s="164"/>
      <c r="U135" s="164"/>
      <c r="V135" s="164"/>
      <c r="W135" s="164"/>
      <c r="X135" s="128"/>
      <c r="Y135" s="128"/>
      <c r="Z135" s="128"/>
    </row>
    <row r="136" spans="1:26" ht="15.75" customHeight="1">
      <c r="A136" s="128"/>
      <c r="B136" s="128"/>
      <c r="C136" s="128"/>
      <c r="D136" s="419"/>
      <c r="E136" s="419"/>
      <c r="F136" s="128"/>
      <c r="G136" s="128"/>
      <c r="H136" s="128"/>
      <c r="I136" s="128"/>
      <c r="J136" s="164"/>
      <c r="K136" s="164"/>
      <c r="L136" s="164"/>
      <c r="M136" s="164"/>
      <c r="N136" s="164"/>
      <c r="O136" s="164"/>
      <c r="P136" s="164"/>
      <c r="Q136" s="164"/>
      <c r="R136" s="164"/>
      <c r="S136" s="164"/>
      <c r="T136" s="164"/>
      <c r="U136" s="164"/>
      <c r="V136" s="164"/>
      <c r="W136" s="164"/>
      <c r="X136" s="128"/>
      <c r="Y136" s="128"/>
      <c r="Z136" s="128"/>
    </row>
    <row r="137" spans="1:26" ht="15.75" customHeight="1">
      <c r="A137" s="128"/>
      <c r="B137" s="128"/>
      <c r="C137" s="128"/>
      <c r="D137" s="419"/>
      <c r="E137" s="419"/>
      <c r="F137" s="128"/>
      <c r="G137" s="128"/>
      <c r="H137" s="128"/>
      <c r="I137" s="128"/>
      <c r="J137" s="164"/>
      <c r="K137" s="164"/>
      <c r="L137" s="164"/>
      <c r="M137" s="164"/>
      <c r="N137" s="164"/>
      <c r="O137" s="164"/>
      <c r="P137" s="164"/>
      <c r="Q137" s="164"/>
      <c r="R137" s="164"/>
      <c r="S137" s="164"/>
      <c r="T137" s="164"/>
      <c r="U137" s="164"/>
      <c r="V137" s="164"/>
      <c r="W137" s="164"/>
      <c r="X137" s="128"/>
      <c r="Y137" s="128"/>
      <c r="Z137" s="128"/>
    </row>
    <row r="138" spans="1:26" ht="15.75" customHeight="1">
      <c r="A138" s="128"/>
      <c r="B138" s="128"/>
      <c r="C138" s="128"/>
      <c r="D138" s="419"/>
      <c r="E138" s="419"/>
      <c r="F138" s="128"/>
      <c r="G138" s="128"/>
      <c r="H138" s="128"/>
      <c r="I138" s="128"/>
      <c r="J138" s="164"/>
      <c r="K138" s="164"/>
      <c r="L138" s="164"/>
      <c r="M138" s="164"/>
      <c r="N138" s="164"/>
      <c r="O138" s="164"/>
      <c r="P138" s="164"/>
      <c r="Q138" s="164"/>
      <c r="R138" s="164"/>
      <c r="S138" s="164"/>
      <c r="T138" s="164"/>
      <c r="U138" s="164"/>
      <c r="V138" s="164"/>
      <c r="W138" s="164"/>
      <c r="X138" s="128"/>
      <c r="Y138" s="128"/>
      <c r="Z138" s="128"/>
    </row>
    <row r="139" spans="1:26" ht="15.75" customHeight="1">
      <c r="A139" s="128"/>
      <c r="B139" s="128"/>
      <c r="C139" s="128"/>
      <c r="D139" s="419"/>
      <c r="E139" s="419"/>
      <c r="F139" s="128"/>
      <c r="G139" s="128"/>
      <c r="H139" s="128"/>
      <c r="I139" s="128"/>
      <c r="J139" s="164"/>
      <c r="K139" s="164"/>
      <c r="L139" s="164"/>
      <c r="M139" s="164"/>
      <c r="N139" s="164"/>
      <c r="O139" s="164"/>
      <c r="P139" s="164"/>
      <c r="Q139" s="164"/>
      <c r="R139" s="164"/>
      <c r="S139" s="164"/>
      <c r="T139" s="164"/>
      <c r="U139" s="164"/>
      <c r="V139" s="164"/>
      <c r="W139" s="164"/>
      <c r="X139" s="128"/>
      <c r="Y139" s="128"/>
      <c r="Z139" s="128"/>
    </row>
    <row r="140" spans="1:26" ht="15.75" customHeight="1">
      <c r="A140" s="128"/>
      <c r="B140" s="128"/>
      <c r="C140" s="128"/>
      <c r="D140" s="419"/>
      <c r="E140" s="419"/>
      <c r="F140" s="128"/>
      <c r="G140" s="128"/>
      <c r="H140" s="128"/>
      <c r="I140" s="128"/>
      <c r="J140" s="164"/>
      <c r="K140" s="164"/>
      <c r="L140" s="164"/>
      <c r="M140" s="164"/>
      <c r="N140" s="164"/>
      <c r="O140" s="164"/>
      <c r="P140" s="164"/>
      <c r="Q140" s="164"/>
      <c r="R140" s="164"/>
      <c r="S140" s="164"/>
      <c r="T140" s="164"/>
      <c r="U140" s="164"/>
      <c r="V140" s="164"/>
      <c r="W140" s="164"/>
      <c r="X140" s="128"/>
      <c r="Y140" s="128"/>
      <c r="Z140" s="128"/>
    </row>
    <row r="141" spans="1:26" ht="15.75" customHeight="1">
      <c r="A141" s="128"/>
      <c r="B141" s="128"/>
      <c r="C141" s="128"/>
      <c r="D141" s="419"/>
      <c r="E141" s="419"/>
      <c r="F141" s="128"/>
      <c r="G141" s="128"/>
      <c r="H141" s="128"/>
      <c r="I141" s="128"/>
      <c r="J141" s="164"/>
      <c r="K141" s="164"/>
      <c r="L141" s="164"/>
      <c r="M141" s="164"/>
      <c r="N141" s="164"/>
      <c r="O141" s="164"/>
      <c r="P141" s="164"/>
      <c r="Q141" s="164"/>
      <c r="R141" s="164"/>
      <c r="S141" s="164"/>
      <c r="T141" s="164"/>
      <c r="U141" s="164"/>
      <c r="V141" s="164"/>
      <c r="W141" s="164"/>
      <c r="X141" s="128"/>
      <c r="Y141" s="128"/>
      <c r="Z141" s="128"/>
    </row>
    <row r="142" spans="1:26" ht="15.75" customHeight="1">
      <c r="A142" s="128"/>
      <c r="B142" s="128"/>
      <c r="C142" s="128"/>
      <c r="D142" s="419"/>
      <c r="E142" s="419"/>
      <c r="F142" s="128"/>
      <c r="G142" s="128"/>
      <c r="H142" s="128"/>
      <c r="I142" s="128"/>
      <c r="J142" s="164"/>
      <c r="K142" s="164"/>
      <c r="L142" s="164"/>
      <c r="M142" s="164"/>
      <c r="N142" s="164"/>
      <c r="O142" s="164"/>
      <c r="P142" s="164"/>
      <c r="Q142" s="164"/>
      <c r="R142" s="164"/>
      <c r="S142" s="164"/>
      <c r="T142" s="164"/>
      <c r="U142" s="164"/>
      <c r="V142" s="164"/>
      <c r="W142" s="164"/>
      <c r="X142" s="128"/>
      <c r="Y142" s="128"/>
      <c r="Z142" s="128"/>
    </row>
    <row r="143" spans="1:26" ht="15.75" customHeight="1">
      <c r="A143" s="128"/>
      <c r="B143" s="128"/>
      <c r="C143" s="128"/>
      <c r="D143" s="419"/>
      <c r="E143" s="419"/>
      <c r="F143" s="128"/>
      <c r="G143" s="128"/>
      <c r="H143" s="128"/>
      <c r="I143" s="128"/>
      <c r="J143" s="164"/>
      <c r="K143" s="164"/>
      <c r="L143" s="164"/>
      <c r="M143" s="164"/>
      <c r="N143" s="164"/>
      <c r="O143" s="164"/>
      <c r="P143" s="164"/>
      <c r="Q143" s="164"/>
      <c r="R143" s="164"/>
      <c r="S143" s="164"/>
      <c r="T143" s="164"/>
      <c r="U143" s="164"/>
      <c r="V143" s="164"/>
      <c r="W143" s="164"/>
      <c r="X143" s="128"/>
      <c r="Y143" s="128"/>
      <c r="Z143" s="128"/>
    </row>
    <row r="144" spans="1:26" ht="15.75" customHeight="1">
      <c r="A144" s="128"/>
      <c r="B144" s="128"/>
      <c r="C144" s="128"/>
      <c r="D144" s="419"/>
      <c r="E144" s="419"/>
      <c r="F144" s="128"/>
      <c r="G144" s="128"/>
      <c r="H144" s="128"/>
      <c r="I144" s="128"/>
      <c r="J144" s="164"/>
      <c r="K144" s="164"/>
      <c r="L144" s="164"/>
      <c r="M144" s="164"/>
      <c r="N144" s="164"/>
      <c r="O144" s="164"/>
      <c r="P144" s="164"/>
      <c r="Q144" s="164"/>
      <c r="R144" s="164"/>
      <c r="S144" s="164"/>
      <c r="T144" s="164"/>
      <c r="U144" s="164"/>
      <c r="V144" s="164"/>
      <c r="W144" s="164"/>
      <c r="X144" s="128"/>
      <c r="Y144" s="128"/>
      <c r="Z144" s="128"/>
    </row>
    <row r="145" spans="1:26" ht="15.75" customHeight="1">
      <c r="A145" s="128"/>
      <c r="B145" s="128"/>
      <c r="C145" s="128"/>
      <c r="D145" s="419"/>
      <c r="E145" s="419"/>
      <c r="F145" s="128"/>
      <c r="G145" s="128"/>
      <c r="H145" s="128"/>
      <c r="I145" s="128"/>
      <c r="J145" s="164"/>
      <c r="K145" s="164"/>
      <c r="L145" s="164"/>
      <c r="M145" s="164"/>
      <c r="N145" s="164"/>
      <c r="O145" s="164"/>
      <c r="P145" s="164"/>
      <c r="Q145" s="164"/>
      <c r="R145" s="164"/>
      <c r="S145" s="164"/>
      <c r="T145" s="164"/>
      <c r="U145" s="164"/>
      <c r="V145" s="164"/>
      <c r="W145" s="164"/>
      <c r="X145" s="128"/>
      <c r="Y145" s="128"/>
      <c r="Z145" s="128"/>
    </row>
    <row r="146" spans="1:26" ht="15.75" customHeight="1">
      <c r="A146" s="128"/>
      <c r="B146" s="128"/>
      <c r="C146" s="128"/>
      <c r="D146" s="419"/>
      <c r="E146" s="419"/>
      <c r="F146" s="128"/>
      <c r="G146" s="128"/>
      <c r="H146" s="128"/>
      <c r="I146" s="128"/>
      <c r="J146" s="164"/>
      <c r="K146" s="164"/>
      <c r="L146" s="164"/>
      <c r="M146" s="164"/>
      <c r="N146" s="164"/>
      <c r="O146" s="164"/>
      <c r="P146" s="164"/>
      <c r="Q146" s="164"/>
      <c r="R146" s="164"/>
      <c r="S146" s="164"/>
      <c r="T146" s="164"/>
      <c r="U146" s="164"/>
      <c r="V146" s="164"/>
      <c r="W146" s="164"/>
      <c r="X146" s="128"/>
      <c r="Y146" s="128"/>
      <c r="Z146" s="128"/>
    </row>
    <row r="147" spans="1:26" ht="15.75" customHeight="1">
      <c r="A147" s="128"/>
      <c r="B147" s="128"/>
      <c r="C147" s="128"/>
      <c r="D147" s="419"/>
      <c r="E147" s="419"/>
      <c r="F147" s="128"/>
      <c r="G147" s="128"/>
      <c r="H147" s="128"/>
      <c r="I147" s="128"/>
      <c r="J147" s="164"/>
      <c r="K147" s="164"/>
      <c r="L147" s="164"/>
      <c r="M147" s="164"/>
      <c r="N147" s="164"/>
      <c r="O147" s="164"/>
      <c r="P147" s="164"/>
      <c r="Q147" s="164"/>
      <c r="R147" s="164"/>
      <c r="S147" s="164"/>
      <c r="T147" s="164"/>
      <c r="U147" s="164"/>
      <c r="V147" s="164"/>
      <c r="W147" s="164"/>
      <c r="X147" s="128"/>
      <c r="Y147" s="128"/>
      <c r="Z147" s="128"/>
    </row>
    <row r="148" spans="1:26" ht="15.75" customHeight="1">
      <c r="A148" s="128"/>
      <c r="B148" s="128"/>
      <c r="C148" s="128"/>
      <c r="D148" s="419"/>
      <c r="E148" s="419"/>
      <c r="F148" s="128"/>
      <c r="G148" s="128"/>
      <c r="H148" s="128"/>
      <c r="I148" s="128"/>
      <c r="J148" s="164"/>
      <c r="K148" s="164"/>
      <c r="L148" s="164"/>
      <c r="M148" s="164"/>
      <c r="N148" s="164"/>
      <c r="O148" s="164"/>
      <c r="P148" s="164"/>
      <c r="Q148" s="164"/>
      <c r="R148" s="164"/>
      <c r="S148" s="164"/>
      <c r="T148" s="164"/>
      <c r="U148" s="164"/>
      <c r="V148" s="164"/>
      <c r="W148" s="164"/>
      <c r="X148" s="128"/>
      <c r="Y148" s="128"/>
      <c r="Z148" s="128"/>
    </row>
    <row r="149" spans="1:26" ht="15.75" customHeight="1">
      <c r="A149" s="128"/>
      <c r="B149" s="128"/>
      <c r="C149" s="128"/>
      <c r="D149" s="419"/>
      <c r="E149" s="419"/>
      <c r="F149" s="128"/>
      <c r="G149" s="128"/>
      <c r="H149" s="128"/>
      <c r="I149" s="128"/>
      <c r="J149" s="164"/>
      <c r="K149" s="164"/>
      <c r="L149" s="164"/>
      <c r="M149" s="164"/>
      <c r="N149" s="164"/>
      <c r="O149" s="164"/>
      <c r="P149" s="164"/>
      <c r="Q149" s="164"/>
      <c r="R149" s="164"/>
      <c r="S149" s="164"/>
      <c r="T149" s="164"/>
      <c r="U149" s="164"/>
      <c r="V149" s="164"/>
      <c r="W149" s="164"/>
      <c r="X149" s="128"/>
      <c r="Y149" s="128"/>
      <c r="Z149" s="128"/>
    </row>
    <row r="150" spans="1:26" ht="15.75" customHeight="1">
      <c r="A150" s="128"/>
      <c r="B150" s="128"/>
      <c r="C150" s="128"/>
      <c r="D150" s="419"/>
      <c r="E150" s="419"/>
      <c r="F150" s="128"/>
      <c r="G150" s="128"/>
      <c r="H150" s="128"/>
      <c r="I150" s="128"/>
      <c r="J150" s="164"/>
      <c r="K150" s="164"/>
      <c r="L150" s="164"/>
      <c r="M150" s="164"/>
      <c r="N150" s="164"/>
      <c r="O150" s="164"/>
      <c r="P150" s="164"/>
      <c r="Q150" s="164"/>
      <c r="R150" s="164"/>
      <c r="S150" s="164"/>
      <c r="T150" s="164"/>
      <c r="U150" s="164"/>
      <c r="V150" s="164"/>
      <c r="W150" s="164"/>
      <c r="X150" s="128"/>
      <c r="Y150" s="128"/>
      <c r="Z150" s="128"/>
    </row>
    <row r="151" spans="1:26" ht="15.75" customHeight="1">
      <c r="A151" s="128"/>
      <c r="B151" s="128"/>
      <c r="C151" s="128"/>
      <c r="D151" s="419"/>
      <c r="E151" s="419"/>
      <c r="F151" s="128"/>
      <c r="G151" s="128"/>
      <c r="H151" s="128"/>
      <c r="I151" s="128"/>
      <c r="J151" s="164"/>
      <c r="K151" s="164"/>
      <c r="L151" s="164"/>
      <c r="M151" s="164"/>
      <c r="N151" s="164"/>
      <c r="O151" s="164"/>
      <c r="P151" s="164"/>
      <c r="Q151" s="164"/>
      <c r="R151" s="164"/>
      <c r="S151" s="164"/>
      <c r="T151" s="164"/>
      <c r="U151" s="164"/>
      <c r="V151" s="164"/>
      <c r="W151" s="164"/>
      <c r="X151" s="128"/>
      <c r="Y151" s="128"/>
      <c r="Z151" s="128"/>
    </row>
    <row r="152" spans="1:26" ht="15.75" customHeight="1">
      <c r="A152" s="128"/>
      <c r="B152" s="128"/>
      <c r="C152" s="128"/>
      <c r="D152" s="419"/>
      <c r="E152" s="419"/>
      <c r="F152" s="128"/>
      <c r="G152" s="128"/>
      <c r="H152" s="128"/>
      <c r="I152" s="128"/>
      <c r="J152" s="164"/>
      <c r="K152" s="164"/>
      <c r="L152" s="164"/>
      <c r="M152" s="164"/>
      <c r="N152" s="164"/>
      <c r="O152" s="164"/>
      <c r="P152" s="164"/>
      <c r="Q152" s="164"/>
      <c r="R152" s="164"/>
      <c r="S152" s="164"/>
      <c r="T152" s="164"/>
      <c r="U152" s="164"/>
      <c r="V152" s="164"/>
      <c r="W152" s="164"/>
      <c r="X152" s="128"/>
      <c r="Y152" s="128"/>
      <c r="Z152" s="128"/>
    </row>
    <row r="153" spans="1:26" ht="15.75" customHeight="1">
      <c r="A153" s="128"/>
      <c r="B153" s="128"/>
      <c r="C153" s="128"/>
      <c r="D153" s="419"/>
      <c r="E153" s="419"/>
      <c r="F153" s="128"/>
      <c r="G153" s="128"/>
      <c r="H153" s="128"/>
      <c r="I153" s="128"/>
      <c r="J153" s="164"/>
      <c r="K153" s="164"/>
      <c r="L153" s="164"/>
      <c r="M153" s="164"/>
      <c r="N153" s="164"/>
      <c r="O153" s="164"/>
      <c r="P153" s="164"/>
      <c r="Q153" s="164"/>
      <c r="R153" s="164"/>
      <c r="S153" s="164"/>
      <c r="T153" s="164"/>
      <c r="U153" s="164"/>
      <c r="V153" s="164"/>
      <c r="W153" s="164"/>
      <c r="X153" s="128"/>
      <c r="Y153" s="128"/>
      <c r="Z153" s="128"/>
    </row>
    <row r="154" spans="1:26" ht="15.75" customHeight="1">
      <c r="A154" s="128"/>
      <c r="B154" s="128"/>
      <c r="C154" s="128"/>
      <c r="D154" s="419"/>
      <c r="E154" s="419"/>
      <c r="F154" s="128"/>
      <c r="G154" s="128"/>
      <c r="H154" s="128"/>
      <c r="I154" s="128"/>
      <c r="J154" s="164"/>
      <c r="K154" s="164"/>
      <c r="L154" s="164"/>
      <c r="M154" s="164"/>
      <c r="N154" s="164"/>
      <c r="O154" s="164"/>
      <c r="P154" s="164"/>
      <c r="Q154" s="164"/>
      <c r="R154" s="164"/>
      <c r="S154" s="164"/>
      <c r="T154" s="164"/>
      <c r="U154" s="164"/>
      <c r="V154" s="164"/>
      <c r="W154" s="164"/>
      <c r="X154" s="128"/>
      <c r="Y154" s="128"/>
      <c r="Z154" s="128"/>
    </row>
    <row r="155" spans="1:26" ht="15.75" customHeight="1">
      <c r="A155" s="128"/>
      <c r="B155" s="128"/>
      <c r="C155" s="128"/>
      <c r="D155" s="419"/>
      <c r="E155" s="419"/>
      <c r="F155" s="128"/>
      <c r="G155" s="128"/>
      <c r="H155" s="128"/>
      <c r="I155" s="128"/>
      <c r="J155" s="164"/>
      <c r="K155" s="164"/>
      <c r="L155" s="164"/>
      <c r="M155" s="164"/>
      <c r="N155" s="164"/>
      <c r="O155" s="164"/>
      <c r="P155" s="164"/>
      <c r="Q155" s="164"/>
      <c r="R155" s="164"/>
      <c r="S155" s="164"/>
      <c r="T155" s="164"/>
      <c r="U155" s="164"/>
      <c r="V155" s="164"/>
      <c r="W155" s="164"/>
      <c r="X155" s="128"/>
      <c r="Y155" s="128"/>
      <c r="Z155" s="128"/>
    </row>
    <row r="156" spans="1:26" ht="15.75" customHeight="1">
      <c r="A156" s="128"/>
      <c r="B156" s="128"/>
      <c r="C156" s="128"/>
      <c r="D156" s="419"/>
      <c r="E156" s="419"/>
      <c r="F156" s="128"/>
      <c r="G156" s="128"/>
      <c r="H156" s="128"/>
      <c r="I156" s="128"/>
      <c r="J156" s="164"/>
      <c r="K156" s="164"/>
      <c r="L156" s="164"/>
      <c r="M156" s="164"/>
      <c r="N156" s="164"/>
      <c r="O156" s="164"/>
      <c r="P156" s="164"/>
      <c r="Q156" s="164"/>
      <c r="R156" s="164"/>
      <c r="S156" s="164"/>
      <c r="T156" s="164"/>
      <c r="U156" s="164"/>
      <c r="V156" s="164"/>
      <c r="W156" s="164"/>
      <c r="X156" s="128"/>
      <c r="Y156" s="128"/>
      <c r="Z156" s="128"/>
    </row>
    <row r="157" spans="1:26" ht="15.75" customHeight="1">
      <c r="A157" s="128"/>
      <c r="B157" s="128"/>
      <c r="C157" s="128"/>
      <c r="D157" s="419"/>
      <c r="E157" s="419"/>
      <c r="F157" s="128"/>
      <c r="G157" s="128"/>
      <c r="H157" s="128"/>
      <c r="I157" s="128"/>
      <c r="J157" s="164"/>
      <c r="K157" s="164"/>
      <c r="L157" s="164"/>
      <c r="M157" s="164"/>
      <c r="N157" s="164"/>
      <c r="O157" s="164"/>
      <c r="P157" s="164"/>
      <c r="Q157" s="164"/>
      <c r="R157" s="164"/>
      <c r="S157" s="164"/>
      <c r="T157" s="164"/>
      <c r="U157" s="164"/>
      <c r="V157" s="164"/>
      <c r="W157" s="164"/>
      <c r="X157" s="128"/>
      <c r="Y157" s="128"/>
      <c r="Z157" s="128"/>
    </row>
    <row r="158" spans="1:26" ht="15.75" customHeight="1">
      <c r="A158" s="128"/>
      <c r="B158" s="128"/>
      <c r="C158" s="128"/>
      <c r="D158" s="419"/>
      <c r="E158" s="419"/>
      <c r="F158" s="128"/>
      <c r="G158" s="128"/>
      <c r="H158" s="128"/>
      <c r="I158" s="128"/>
      <c r="J158" s="164"/>
      <c r="K158" s="164"/>
      <c r="L158" s="164"/>
      <c r="M158" s="164"/>
      <c r="N158" s="164"/>
      <c r="O158" s="164"/>
      <c r="P158" s="164"/>
      <c r="Q158" s="164"/>
      <c r="R158" s="164"/>
      <c r="S158" s="164"/>
      <c r="T158" s="164"/>
      <c r="U158" s="164"/>
      <c r="V158" s="164"/>
      <c r="W158" s="164"/>
      <c r="X158" s="128"/>
      <c r="Y158" s="128"/>
      <c r="Z158" s="128"/>
    </row>
    <row r="159" spans="1:26" ht="15.75" customHeight="1">
      <c r="A159" s="128"/>
      <c r="B159" s="128"/>
      <c r="C159" s="128"/>
      <c r="D159" s="419"/>
      <c r="E159" s="419"/>
      <c r="F159" s="128"/>
      <c r="G159" s="128"/>
      <c r="H159" s="128"/>
      <c r="I159" s="128"/>
      <c r="J159" s="164"/>
      <c r="K159" s="164"/>
      <c r="L159" s="164"/>
      <c r="M159" s="164"/>
      <c r="N159" s="164"/>
      <c r="O159" s="164"/>
      <c r="P159" s="164"/>
      <c r="Q159" s="164"/>
      <c r="R159" s="164"/>
      <c r="S159" s="164"/>
      <c r="T159" s="164"/>
      <c r="U159" s="164"/>
      <c r="V159" s="164"/>
      <c r="W159" s="164"/>
      <c r="X159" s="128"/>
      <c r="Y159" s="128"/>
      <c r="Z159" s="128"/>
    </row>
    <row r="160" spans="1:26" ht="15.75" customHeight="1">
      <c r="A160" s="128"/>
      <c r="B160" s="128"/>
      <c r="C160" s="128"/>
      <c r="D160" s="419"/>
      <c r="E160" s="419"/>
      <c r="F160" s="128"/>
      <c r="G160" s="128"/>
      <c r="H160" s="128"/>
      <c r="I160" s="128"/>
      <c r="J160" s="164"/>
      <c r="K160" s="164"/>
      <c r="L160" s="164"/>
      <c r="M160" s="164"/>
      <c r="N160" s="164"/>
      <c r="O160" s="164"/>
      <c r="P160" s="164"/>
      <c r="Q160" s="164"/>
      <c r="R160" s="164"/>
      <c r="S160" s="164"/>
      <c r="T160" s="164"/>
      <c r="U160" s="164"/>
      <c r="V160" s="164"/>
      <c r="W160" s="164"/>
      <c r="X160" s="128"/>
      <c r="Y160" s="128"/>
      <c r="Z160" s="128"/>
    </row>
    <row r="161" spans="1:26" ht="15.75" customHeight="1">
      <c r="A161" s="128"/>
      <c r="B161" s="128"/>
      <c r="C161" s="128"/>
      <c r="D161" s="419"/>
      <c r="E161" s="419"/>
      <c r="F161" s="128"/>
      <c r="G161" s="128"/>
      <c r="H161" s="128"/>
      <c r="I161" s="128"/>
      <c r="J161" s="164"/>
      <c r="K161" s="164"/>
      <c r="L161" s="164"/>
      <c r="M161" s="164"/>
      <c r="N161" s="164"/>
      <c r="O161" s="164"/>
      <c r="P161" s="164"/>
      <c r="Q161" s="164"/>
      <c r="R161" s="164"/>
      <c r="S161" s="164"/>
      <c r="T161" s="164"/>
      <c r="U161" s="164"/>
      <c r="V161" s="164"/>
      <c r="W161" s="164"/>
      <c r="X161" s="128"/>
      <c r="Y161" s="128"/>
      <c r="Z161" s="128"/>
    </row>
    <row r="162" spans="1:26" ht="15.75" customHeight="1">
      <c r="A162" s="128"/>
      <c r="B162" s="128"/>
      <c r="C162" s="128"/>
      <c r="D162" s="419"/>
      <c r="E162" s="419"/>
      <c r="F162" s="128"/>
      <c r="G162" s="128"/>
      <c r="H162" s="128"/>
      <c r="I162" s="128"/>
      <c r="J162" s="164"/>
      <c r="K162" s="164"/>
      <c r="L162" s="164"/>
      <c r="M162" s="164"/>
      <c r="N162" s="164"/>
      <c r="O162" s="164"/>
      <c r="P162" s="164"/>
      <c r="Q162" s="164"/>
      <c r="R162" s="164"/>
      <c r="S162" s="164"/>
      <c r="T162" s="164"/>
      <c r="U162" s="164"/>
      <c r="V162" s="164"/>
      <c r="W162" s="164"/>
      <c r="X162" s="128"/>
      <c r="Y162" s="128"/>
      <c r="Z162" s="128"/>
    </row>
    <row r="163" spans="1:26" ht="15.75" customHeight="1">
      <c r="A163" s="128"/>
      <c r="B163" s="128"/>
      <c r="C163" s="128"/>
      <c r="D163" s="419"/>
      <c r="E163" s="419"/>
      <c r="F163" s="128"/>
      <c r="G163" s="128"/>
      <c r="H163" s="128"/>
      <c r="I163" s="128"/>
      <c r="J163" s="164"/>
      <c r="K163" s="164"/>
      <c r="L163" s="164"/>
      <c r="M163" s="164"/>
      <c r="N163" s="164"/>
      <c r="O163" s="164"/>
      <c r="P163" s="164"/>
      <c r="Q163" s="164"/>
      <c r="R163" s="164"/>
      <c r="S163" s="164"/>
      <c r="T163" s="164"/>
      <c r="U163" s="164"/>
      <c r="V163" s="164"/>
      <c r="W163" s="164"/>
      <c r="X163" s="128"/>
      <c r="Y163" s="128"/>
      <c r="Z163" s="128"/>
    </row>
    <row r="164" spans="1:26" ht="15.75" customHeight="1">
      <c r="A164" s="128"/>
      <c r="B164" s="128"/>
      <c r="C164" s="128"/>
      <c r="D164" s="419"/>
      <c r="E164" s="419"/>
      <c r="F164" s="128"/>
      <c r="G164" s="128"/>
      <c r="H164" s="128"/>
      <c r="I164" s="128"/>
      <c r="J164" s="164"/>
      <c r="K164" s="164"/>
      <c r="L164" s="164"/>
      <c r="M164" s="164"/>
      <c r="N164" s="164"/>
      <c r="O164" s="164"/>
      <c r="P164" s="164"/>
      <c r="Q164" s="164"/>
      <c r="R164" s="164"/>
      <c r="S164" s="164"/>
      <c r="T164" s="164"/>
      <c r="U164" s="164"/>
      <c r="V164" s="164"/>
      <c r="W164" s="164"/>
      <c r="X164" s="128"/>
      <c r="Y164" s="128"/>
      <c r="Z164" s="128"/>
    </row>
    <row r="165" spans="1:26" ht="15.75" customHeight="1">
      <c r="A165" s="128"/>
      <c r="B165" s="128"/>
      <c r="C165" s="128"/>
      <c r="D165" s="419"/>
      <c r="E165" s="419"/>
      <c r="F165" s="128"/>
      <c r="G165" s="128"/>
      <c r="H165" s="128"/>
      <c r="I165" s="128"/>
      <c r="J165" s="164"/>
      <c r="K165" s="164"/>
      <c r="L165" s="164"/>
      <c r="M165" s="164"/>
      <c r="N165" s="164"/>
      <c r="O165" s="164"/>
      <c r="P165" s="164"/>
      <c r="Q165" s="164"/>
      <c r="R165" s="164"/>
      <c r="S165" s="164"/>
      <c r="T165" s="164"/>
      <c r="U165" s="164"/>
      <c r="V165" s="164"/>
      <c r="W165" s="164"/>
      <c r="X165" s="128"/>
      <c r="Y165" s="128"/>
      <c r="Z165" s="128"/>
    </row>
    <row r="166" spans="1:26" ht="15.75" customHeight="1">
      <c r="A166" s="128"/>
      <c r="B166" s="128"/>
      <c r="C166" s="128"/>
      <c r="D166" s="419"/>
      <c r="E166" s="419"/>
      <c r="F166" s="128"/>
      <c r="G166" s="128"/>
      <c r="H166" s="128"/>
      <c r="I166" s="128"/>
      <c r="J166" s="164"/>
      <c r="K166" s="164"/>
      <c r="L166" s="164"/>
      <c r="M166" s="164"/>
      <c r="N166" s="164"/>
      <c r="O166" s="164"/>
      <c r="P166" s="164"/>
      <c r="Q166" s="164"/>
      <c r="R166" s="164"/>
      <c r="S166" s="164"/>
      <c r="T166" s="164"/>
      <c r="U166" s="164"/>
      <c r="V166" s="164"/>
      <c r="W166" s="164"/>
      <c r="X166" s="128"/>
      <c r="Y166" s="128"/>
      <c r="Z166" s="128"/>
    </row>
    <row r="167" spans="1:26" ht="15.75" customHeight="1">
      <c r="A167" s="128"/>
      <c r="B167" s="128"/>
      <c r="C167" s="128"/>
      <c r="D167" s="419"/>
      <c r="E167" s="419"/>
      <c r="F167" s="128"/>
      <c r="G167" s="128"/>
      <c r="H167" s="128"/>
      <c r="I167" s="128"/>
      <c r="J167" s="164"/>
      <c r="K167" s="164"/>
      <c r="L167" s="164"/>
      <c r="M167" s="164"/>
      <c r="N167" s="164"/>
      <c r="O167" s="164"/>
      <c r="P167" s="164"/>
      <c r="Q167" s="164"/>
      <c r="R167" s="164"/>
      <c r="S167" s="164"/>
      <c r="T167" s="164"/>
      <c r="U167" s="164"/>
      <c r="V167" s="164"/>
      <c r="W167" s="164"/>
      <c r="X167" s="128"/>
      <c r="Y167" s="128"/>
      <c r="Z167" s="128"/>
    </row>
    <row r="168" spans="1:26" ht="15.75" customHeight="1">
      <c r="A168" s="128"/>
      <c r="B168" s="128"/>
      <c r="C168" s="128"/>
      <c r="D168" s="419"/>
      <c r="E168" s="419"/>
      <c r="F168" s="128"/>
      <c r="G168" s="128"/>
      <c r="H168" s="128"/>
      <c r="I168" s="128"/>
      <c r="J168" s="164"/>
      <c r="K168" s="164"/>
      <c r="L168" s="164"/>
      <c r="M168" s="164"/>
      <c r="N168" s="164"/>
      <c r="O168" s="164"/>
      <c r="P168" s="164"/>
      <c r="Q168" s="164"/>
      <c r="R168" s="164"/>
      <c r="S168" s="164"/>
      <c r="T168" s="164"/>
      <c r="U168" s="164"/>
      <c r="V168" s="164"/>
      <c r="W168" s="164"/>
      <c r="X168" s="128"/>
      <c r="Y168" s="128"/>
      <c r="Z168" s="128"/>
    </row>
    <row r="169" spans="1:26" ht="15.75" customHeight="1">
      <c r="A169" s="128"/>
      <c r="B169" s="128"/>
      <c r="C169" s="128"/>
      <c r="D169" s="419"/>
      <c r="E169" s="419"/>
      <c r="F169" s="128"/>
      <c r="G169" s="128"/>
      <c r="H169" s="128"/>
      <c r="I169" s="128"/>
      <c r="J169" s="164"/>
      <c r="K169" s="164"/>
      <c r="L169" s="164"/>
      <c r="M169" s="164"/>
      <c r="N169" s="164"/>
      <c r="O169" s="164"/>
      <c r="P169" s="164"/>
      <c r="Q169" s="164"/>
      <c r="R169" s="164"/>
      <c r="S169" s="164"/>
      <c r="T169" s="164"/>
      <c r="U169" s="164"/>
      <c r="V169" s="164"/>
      <c r="W169" s="164"/>
      <c r="X169" s="128"/>
      <c r="Y169" s="128"/>
      <c r="Z169" s="128"/>
    </row>
    <row r="170" spans="1:26" ht="15.75" customHeight="1">
      <c r="A170" s="128"/>
      <c r="B170" s="128"/>
      <c r="C170" s="128"/>
      <c r="D170" s="419"/>
      <c r="E170" s="419"/>
      <c r="F170" s="128"/>
      <c r="G170" s="128"/>
      <c r="H170" s="128"/>
      <c r="I170" s="128"/>
      <c r="J170" s="164"/>
      <c r="K170" s="164"/>
      <c r="L170" s="164"/>
      <c r="M170" s="164"/>
      <c r="N170" s="164"/>
      <c r="O170" s="164"/>
      <c r="P170" s="164"/>
      <c r="Q170" s="164"/>
      <c r="R170" s="164"/>
      <c r="S170" s="164"/>
      <c r="T170" s="164"/>
      <c r="U170" s="164"/>
      <c r="V170" s="164"/>
      <c r="W170" s="164"/>
      <c r="X170" s="128"/>
      <c r="Y170" s="128"/>
      <c r="Z170" s="128"/>
    </row>
    <row r="171" spans="1:26" ht="15.75" customHeight="1">
      <c r="A171" s="128"/>
      <c r="B171" s="128"/>
      <c r="C171" s="128"/>
      <c r="D171" s="419"/>
      <c r="E171" s="419"/>
      <c r="F171" s="128"/>
      <c r="G171" s="128"/>
      <c r="H171" s="128"/>
      <c r="I171" s="128"/>
      <c r="J171" s="164"/>
      <c r="K171" s="164"/>
      <c r="L171" s="164"/>
      <c r="M171" s="164"/>
      <c r="N171" s="164"/>
      <c r="O171" s="164"/>
      <c r="P171" s="164"/>
      <c r="Q171" s="164"/>
      <c r="R171" s="164"/>
      <c r="S171" s="164"/>
      <c r="T171" s="164"/>
      <c r="U171" s="164"/>
      <c r="V171" s="164"/>
      <c r="W171" s="164"/>
      <c r="X171" s="128"/>
      <c r="Y171" s="128"/>
      <c r="Z171" s="128"/>
    </row>
    <row r="172" spans="1:26" ht="15.75" customHeight="1">
      <c r="A172" s="128"/>
      <c r="B172" s="128"/>
      <c r="C172" s="128"/>
      <c r="D172" s="419"/>
      <c r="E172" s="419"/>
      <c r="F172" s="128"/>
      <c r="G172" s="128"/>
      <c r="H172" s="128"/>
      <c r="I172" s="128"/>
      <c r="J172" s="164"/>
      <c r="K172" s="164"/>
      <c r="L172" s="164"/>
      <c r="M172" s="164"/>
      <c r="N172" s="164"/>
      <c r="O172" s="164"/>
      <c r="P172" s="164"/>
      <c r="Q172" s="164"/>
      <c r="R172" s="164"/>
      <c r="S172" s="164"/>
      <c r="T172" s="164"/>
      <c r="U172" s="164"/>
      <c r="V172" s="164"/>
      <c r="W172" s="164"/>
      <c r="X172" s="128"/>
      <c r="Y172" s="128"/>
      <c r="Z172" s="128"/>
    </row>
    <row r="173" spans="1:26" ht="15.75" customHeight="1">
      <c r="A173" s="128"/>
      <c r="B173" s="128"/>
      <c r="C173" s="128"/>
      <c r="D173" s="419"/>
      <c r="E173" s="419"/>
      <c r="F173" s="128"/>
      <c r="G173" s="128"/>
      <c r="H173" s="128"/>
      <c r="I173" s="128"/>
      <c r="J173" s="164"/>
      <c r="K173" s="164"/>
      <c r="L173" s="164"/>
      <c r="M173" s="164"/>
      <c r="N173" s="164"/>
      <c r="O173" s="164"/>
      <c r="P173" s="164"/>
      <c r="Q173" s="164"/>
      <c r="R173" s="164"/>
      <c r="S173" s="164"/>
      <c r="T173" s="164"/>
      <c r="U173" s="164"/>
      <c r="V173" s="164"/>
      <c r="W173" s="164"/>
      <c r="X173" s="128"/>
      <c r="Y173" s="128"/>
      <c r="Z173" s="128"/>
    </row>
    <row r="174" spans="1:26" ht="15.75" customHeight="1">
      <c r="A174" s="128"/>
      <c r="B174" s="128"/>
      <c r="C174" s="128"/>
      <c r="D174" s="419"/>
      <c r="E174" s="419"/>
      <c r="F174" s="128"/>
      <c r="G174" s="128"/>
      <c r="H174" s="128"/>
      <c r="I174" s="128"/>
      <c r="J174" s="164"/>
      <c r="K174" s="164"/>
      <c r="L174" s="164"/>
      <c r="M174" s="164"/>
      <c r="N174" s="164"/>
      <c r="O174" s="164"/>
      <c r="P174" s="164"/>
      <c r="Q174" s="164"/>
      <c r="R174" s="164"/>
      <c r="S174" s="164"/>
      <c r="T174" s="164"/>
      <c r="U174" s="164"/>
      <c r="V174" s="164"/>
      <c r="W174" s="164"/>
      <c r="X174" s="128"/>
      <c r="Y174" s="128"/>
      <c r="Z174" s="128"/>
    </row>
    <row r="175" spans="1:26" ht="15.75" customHeight="1">
      <c r="A175" s="128"/>
      <c r="B175" s="128"/>
      <c r="C175" s="128"/>
      <c r="D175" s="419"/>
      <c r="E175" s="419"/>
      <c r="F175" s="128"/>
      <c r="G175" s="128"/>
      <c r="H175" s="128"/>
      <c r="I175" s="128"/>
      <c r="J175" s="164"/>
      <c r="K175" s="164"/>
      <c r="L175" s="164"/>
      <c r="M175" s="164"/>
      <c r="N175" s="164"/>
      <c r="O175" s="164"/>
      <c r="P175" s="164"/>
      <c r="Q175" s="164"/>
      <c r="R175" s="164"/>
      <c r="S175" s="164"/>
      <c r="T175" s="164"/>
      <c r="U175" s="164"/>
      <c r="V175" s="164"/>
      <c r="W175" s="164"/>
      <c r="X175" s="128"/>
      <c r="Y175" s="128"/>
      <c r="Z175" s="128"/>
    </row>
    <row r="176" spans="1:26" ht="15.75" customHeight="1">
      <c r="A176" s="128"/>
      <c r="B176" s="128"/>
      <c r="C176" s="128"/>
      <c r="D176" s="419"/>
      <c r="E176" s="419"/>
      <c r="F176" s="128"/>
      <c r="G176" s="128"/>
      <c r="H176" s="128"/>
      <c r="I176" s="128"/>
      <c r="J176" s="164"/>
      <c r="K176" s="164"/>
      <c r="L176" s="164"/>
      <c r="M176" s="164"/>
      <c r="N176" s="164"/>
      <c r="O176" s="164"/>
      <c r="P176" s="164"/>
      <c r="Q176" s="164"/>
      <c r="R176" s="164"/>
      <c r="S176" s="164"/>
      <c r="T176" s="164"/>
      <c r="U176" s="164"/>
      <c r="V176" s="164"/>
      <c r="W176" s="164"/>
      <c r="X176" s="128"/>
      <c r="Y176" s="128"/>
      <c r="Z176" s="128"/>
    </row>
    <row r="177" spans="1:26" ht="15.75" customHeight="1">
      <c r="A177" s="128"/>
      <c r="B177" s="128"/>
      <c r="C177" s="128"/>
      <c r="D177" s="419"/>
      <c r="E177" s="419"/>
      <c r="F177" s="128"/>
      <c r="G177" s="128"/>
      <c r="H177" s="128"/>
      <c r="I177" s="128"/>
      <c r="J177" s="164"/>
      <c r="K177" s="164"/>
      <c r="L177" s="164"/>
      <c r="M177" s="164"/>
      <c r="N177" s="164"/>
      <c r="O177" s="164"/>
      <c r="P177" s="164"/>
      <c r="Q177" s="164"/>
      <c r="R177" s="164"/>
      <c r="S177" s="164"/>
      <c r="T177" s="164"/>
      <c r="U177" s="164"/>
      <c r="V177" s="164"/>
      <c r="W177" s="164"/>
      <c r="X177" s="128"/>
      <c r="Y177" s="128"/>
      <c r="Z177" s="128"/>
    </row>
    <row r="178" spans="1:26" ht="15.75" customHeight="1">
      <c r="A178" s="128"/>
      <c r="B178" s="128"/>
      <c r="C178" s="128"/>
      <c r="D178" s="419"/>
      <c r="E178" s="419"/>
      <c r="F178" s="128"/>
      <c r="G178" s="128"/>
      <c r="H178" s="128"/>
      <c r="I178" s="128"/>
      <c r="J178" s="164"/>
      <c r="K178" s="164"/>
      <c r="L178" s="164"/>
      <c r="M178" s="164"/>
      <c r="N178" s="164"/>
      <c r="O178" s="164"/>
      <c r="P178" s="164"/>
      <c r="Q178" s="164"/>
      <c r="R178" s="164"/>
      <c r="S178" s="164"/>
      <c r="T178" s="164"/>
      <c r="U178" s="164"/>
      <c r="V178" s="164"/>
      <c r="W178" s="164"/>
      <c r="X178" s="128"/>
      <c r="Y178" s="128"/>
      <c r="Z178" s="128"/>
    </row>
    <row r="179" spans="1:26" ht="15.75" customHeight="1">
      <c r="A179" s="128"/>
      <c r="B179" s="128"/>
      <c r="C179" s="128"/>
      <c r="D179" s="419"/>
      <c r="E179" s="419"/>
      <c r="F179" s="128"/>
      <c r="G179" s="128"/>
      <c r="H179" s="128"/>
      <c r="I179" s="128"/>
      <c r="J179" s="164"/>
      <c r="K179" s="164"/>
      <c r="L179" s="164"/>
      <c r="M179" s="164"/>
      <c r="N179" s="164"/>
      <c r="O179" s="164"/>
      <c r="P179" s="164"/>
      <c r="Q179" s="164"/>
      <c r="R179" s="164"/>
      <c r="S179" s="164"/>
      <c r="T179" s="164"/>
      <c r="U179" s="164"/>
      <c r="V179" s="164"/>
      <c r="W179" s="164"/>
      <c r="X179" s="128"/>
      <c r="Y179" s="128"/>
      <c r="Z179" s="128"/>
    </row>
    <row r="180" spans="1:26" ht="15.75" customHeight="1">
      <c r="A180" s="128"/>
      <c r="B180" s="128"/>
      <c r="C180" s="128"/>
      <c r="D180" s="419"/>
      <c r="E180" s="419"/>
      <c r="F180" s="128"/>
      <c r="G180" s="128"/>
      <c r="H180" s="128"/>
      <c r="I180" s="128"/>
      <c r="J180" s="164"/>
      <c r="K180" s="164"/>
      <c r="L180" s="164"/>
      <c r="M180" s="164"/>
      <c r="N180" s="164"/>
      <c r="O180" s="164"/>
      <c r="P180" s="164"/>
      <c r="Q180" s="164"/>
      <c r="R180" s="164"/>
      <c r="S180" s="164"/>
      <c r="T180" s="164"/>
      <c r="U180" s="164"/>
      <c r="V180" s="164"/>
      <c r="W180" s="164"/>
      <c r="X180" s="128"/>
      <c r="Y180" s="128"/>
      <c r="Z180" s="128"/>
    </row>
    <row r="181" spans="1:26" ht="15.75" customHeight="1">
      <c r="A181" s="128"/>
      <c r="B181" s="128"/>
      <c r="C181" s="128"/>
      <c r="D181" s="419"/>
      <c r="E181" s="419"/>
      <c r="F181" s="128"/>
      <c r="G181" s="128"/>
      <c r="H181" s="128"/>
      <c r="I181" s="128"/>
      <c r="J181" s="164"/>
      <c r="K181" s="164"/>
      <c r="L181" s="164"/>
      <c r="M181" s="164"/>
      <c r="N181" s="164"/>
      <c r="O181" s="164"/>
      <c r="P181" s="164"/>
      <c r="Q181" s="164"/>
      <c r="R181" s="164"/>
      <c r="S181" s="164"/>
      <c r="T181" s="164"/>
      <c r="U181" s="164"/>
      <c r="V181" s="164"/>
      <c r="W181" s="164"/>
      <c r="X181" s="128"/>
      <c r="Y181" s="128"/>
      <c r="Z181" s="128"/>
    </row>
    <row r="182" spans="1:26" ht="15.75" customHeight="1">
      <c r="A182" s="128"/>
      <c r="B182" s="128"/>
      <c r="C182" s="128"/>
      <c r="D182" s="419"/>
      <c r="E182" s="419"/>
      <c r="F182" s="128"/>
      <c r="G182" s="128"/>
      <c r="H182" s="128"/>
      <c r="I182" s="128"/>
      <c r="J182" s="164"/>
      <c r="K182" s="164"/>
      <c r="L182" s="164"/>
      <c r="M182" s="164"/>
      <c r="N182" s="164"/>
      <c r="O182" s="164"/>
      <c r="P182" s="164"/>
      <c r="Q182" s="164"/>
      <c r="R182" s="164"/>
      <c r="S182" s="164"/>
      <c r="T182" s="164"/>
      <c r="U182" s="164"/>
      <c r="V182" s="164"/>
      <c r="W182" s="164"/>
      <c r="X182" s="128"/>
      <c r="Y182" s="128"/>
      <c r="Z182" s="128"/>
    </row>
    <row r="183" spans="1:26" ht="15.75" customHeight="1">
      <c r="A183" s="128"/>
      <c r="B183" s="128"/>
      <c r="C183" s="128"/>
      <c r="D183" s="419"/>
      <c r="E183" s="419"/>
      <c r="F183" s="128"/>
      <c r="G183" s="128"/>
      <c r="H183" s="128"/>
      <c r="I183" s="128"/>
      <c r="J183" s="164"/>
      <c r="K183" s="164"/>
      <c r="L183" s="164"/>
      <c r="M183" s="164"/>
      <c r="N183" s="164"/>
      <c r="O183" s="164"/>
      <c r="P183" s="164"/>
      <c r="Q183" s="164"/>
      <c r="R183" s="164"/>
      <c r="S183" s="164"/>
      <c r="T183" s="164"/>
      <c r="U183" s="164"/>
      <c r="V183" s="164"/>
      <c r="W183" s="164"/>
      <c r="X183" s="128"/>
      <c r="Y183" s="128"/>
      <c r="Z183" s="128"/>
    </row>
    <row r="184" spans="1:26" ht="15.75" customHeight="1">
      <c r="A184" s="128"/>
      <c r="B184" s="128"/>
      <c r="C184" s="128"/>
      <c r="D184" s="419"/>
      <c r="E184" s="419"/>
      <c r="F184" s="128"/>
      <c r="G184" s="128"/>
      <c r="H184" s="128"/>
      <c r="I184" s="128"/>
      <c r="J184" s="164"/>
      <c r="K184" s="164"/>
      <c r="L184" s="164"/>
      <c r="M184" s="164"/>
      <c r="N184" s="164"/>
      <c r="O184" s="164"/>
      <c r="P184" s="164"/>
      <c r="Q184" s="164"/>
      <c r="R184" s="164"/>
      <c r="S184" s="164"/>
      <c r="T184" s="164"/>
      <c r="U184" s="164"/>
      <c r="V184" s="164"/>
      <c r="W184" s="164"/>
      <c r="X184" s="128"/>
      <c r="Y184" s="128"/>
      <c r="Z184" s="128"/>
    </row>
    <row r="185" spans="1:26" ht="15.75" customHeight="1">
      <c r="A185" s="128"/>
      <c r="B185" s="128"/>
      <c r="C185" s="128"/>
      <c r="D185" s="419"/>
      <c r="E185" s="419"/>
      <c r="F185" s="128"/>
      <c r="G185" s="128"/>
      <c r="H185" s="128"/>
      <c r="I185" s="128"/>
      <c r="J185" s="164"/>
      <c r="K185" s="164"/>
      <c r="L185" s="164"/>
      <c r="M185" s="164"/>
      <c r="N185" s="164"/>
      <c r="O185" s="164"/>
      <c r="P185" s="164"/>
      <c r="Q185" s="164"/>
      <c r="R185" s="164"/>
      <c r="S185" s="164"/>
      <c r="T185" s="164"/>
      <c r="U185" s="164"/>
      <c r="V185" s="164"/>
      <c r="W185" s="164"/>
      <c r="X185" s="128"/>
      <c r="Y185" s="128"/>
      <c r="Z185" s="128"/>
    </row>
    <row r="186" spans="1:26" ht="15.75" customHeight="1">
      <c r="A186" s="128"/>
      <c r="B186" s="128"/>
      <c r="C186" s="128"/>
      <c r="D186" s="419"/>
      <c r="E186" s="419"/>
      <c r="F186" s="128"/>
      <c r="G186" s="128"/>
      <c r="H186" s="128"/>
      <c r="I186" s="128"/>
      <c r="J186" s="164"/>
      <c r="K186" s="164"/>
      <c r="L186" s="164"/>
      <c r="M186" s="164"/>
      <c r="N186" s="164"/>
      <c r="O186" s="164"/>
      <c r="P186" s="164"/>
      <c r="Q186" s="164"/>
      <c r="R186" s="164"/>
      <c r="S186" s="164"/>
      <c r="T186" s="164"/>
      <c r="U186" s="164"/>
      <c r="V186" s="164"/>
      <c r="W186" s="164"/>
      <c r="X186" s="128"/>
      <c r="Y186" s="128"/>
      <c r="Z186" s="128"/>
    </row>
    <row r="187" spans="1:26" ht="15.75" customHeight="1">
      <c r="A187" s="128"/>
      <c r="B187" s="128"/>
      <c r="C187" s="128"/>
      <c r="D187" s="419"/>
      <c r="E187" s="419"/>
      <c r="F187" s="128"/>
      <c r="G187" s="128"/>
      <c r="H187" s="128"/>
      <c r="I187" s="128"/>
      <c r="J187" s="164"/>
      <c r="K187" s="164"/>
      <c r="L187" s="164"/>
      <c r="M187" s="164"/>
      <c r="N187" s="164"/>
      <c r="O187" s="164"/>
      <c r="P187" s="164"/>
      <c r="Q187" s="164"/>
      <c r="R187" s="164"/>
      <c r="S187" s="164"/>
      <c r="T187" s="164"/>
      <c r="U187" s="164"/>
      <c r="V187" s="164"/>
      <c r="W187" s="164"/>
      <c r="X187" s="128"/>
      <c r="Y187" s="128"/>
      <c r="Z187" s="128"/>
    </row>
    <row r="188" spans="1:26" ht="15.75" customHeight="1">
      <c r="A188" s="128"/>
      <c r="B188" s="128"/>
      <c r="C188" s="128"/>
      <c r="D188" s="419"/>
      <c r="E188" s="419"/>
      <c r="F188" s="128"/>
      <c r="G188" s="128"/>
      <c r="H188" s="128"/>
      <c r="I188" s="128"/>
      <c r="J188" s="164"/>
      <c r="K188" s="164"/>
      <c r="L188" s="164"/>
      <c r="M188" s="164"/>
      <c r="N188" s="164"/>
      <c r="O188" s="164"/>
      <c r="P188" s="164"/>
      <c r="Q188" s="164"/>
      <c r="R188" s="164"/>
      <c r="S188" s="164"/>
      <c r="T188" s="164"/>
      <c r="U188" s="164"/>
      <c r="V188" s="164"/>
      <c r="W188" s="164"/>
      <c r="X188" s="128"/>
      <c r="Y188" s="128"/>
      <c r="Z188" s="128"/>
    </row>
    <row r="189" spans="1:26" ht="15.75" customHeight="1">
      <c r="A189" s="128"/>
      <c r="B189" s="128"/>
      <c r="C189" s="128"/>
      <c r="D189" s="419"/>
      <c r="E189" s="419"/>
      <c r="F189" s="128"/>
      <c r="G189" s="128"/>
      <c r="H189" s="128"/>
      <c r="I189" s="128"/>
      <c r="J189" s="164"/>
      <c r="K189" s="164"/>
      <c r="L189" s="164"/>
      <c r="M189" s="164"/>
      <c r="N189" s="164"/>
      <c r="O189" s="164"/>
      <c r="P189" s="164"/>
      <c r="Q189" s="164"/>
      <c r="R189" s="164"/>
      <c r="S189" s="164"/>
      <c r="T189" s="164"/>
      <c r="U189" s="164"/>
      <c r="V189" s="164"/>
      <c r="W189" s="164"/>
      <c r="X189" s="128"/>
      <c r="Y189" s="128"/>
      <c r="Z189" s="128"/>
    </row>
    <row r="190" spans="1:26" ht="15.75" customHeight="1">
      <c r="A190" s="128"/>
      <c r="B190" s="128"/>
      <c r="C190" s="128"/>
      <c r="D190" s="419"/>
      <c r="E190" s="419"/>
      <c r="F190" s="128"/>
      <c r="G190" s="128"/>
      <c r="H190" s="128"/>
      <c r="I190" s="128"/>
      <c r="J190" s="164"/>
      <c r="K190" s="164"/>
      <c r="L190" s="164"/>
      <c r="M190" s="164"/>
      <c r="N190" s="164"/>
      <c r="O190" s="164"/>
      <c r="P190" s="164"/>
      <c r="Q190" s="164"/>
      <c r="R190" s="164"/>
      <c r="S190" s="164"/>
      <c r="T190" s="164"/>
      <c r="U190" s="164"/>
      <c r="V190" s="164"/>
      <c r="W190" s="164"/>
      <c r="X190" s="128"/>
      <c r="Y190" s="128"/>
      <c r="Z190" s="128"/>
    </row>
    <row r="191" spans="1:26" ht="15.75" customHeight="1">
      <c r="A191" s="128"/>
      <c r="B191" s="128"/>
      <c r="C191" s="128"/>
      <c r="D191" s="419"/>
      <c r="E191" s="419"/>
      <c r="F191" s="128"/>
      <c r="G191" s="128"/>
      <c r="H191" s="128"/>
      <c r="I191" s="128"/>
      <c r="J191" s="164"/>
      <c r="K191" s="164"/>
      <c r="L191" s="164"/>
      <c r="M191" s="164"/>
      <c r="N191" s="164"/>
      <c r="O191" s="164"/>
      <c r="P191" s="164"/>
      <c r="Q191" s="164"/>
      <c r="R191" s="164"/>
      <c r="S191" s="164"/>
      <c r="T191" s="164"/>
      <c r="U191" s="164"/>
      <c r="V191" s="164"/>
      <c r="W191" s="164"/>
      <c r="X191" s="128"/>
      <c r="Y191" s="128"/>
      <c r="Z191" s="128"/>
    </row>
    <row r="192" spans="1:26" ht="15.75" customHeight="1">
      <c r="A192" s="128"/>
      <c r="B192" s="128"/>
      <c r="C192" s="128"/>
      <c r="D192" s="419"/>
      <c r="E192" s="419"/>
      <c r="F192" s="128"/>
      <c r="G192" s="128"/>
      <c r="H192" s="128"/>
      <c r="I192" s="128"/>
      <c r="J192" s="164"/>
      <c r="K192" s="164"/>
      <c r="L192" s="164"/>
      <c r="M192" s="164"/>
      <c r="N192" s="164"/>
      <c r="O192" s="164"/>
      <c r="P192" s="164"/>
      <c r="Q192" s="164"/>
      <c r="R192" s="164"/>
      <c r="S192" s="164"/>
      <c r="T192" s="164"/>
      <c r="U192" s="164"/>
      <c r="V192" s="164"/>
      <c r="W192" s="164"/>
      <c r="X192" s="128"/>
      <c r="Y192" s="128"/>
      <c r="Z192" s="128"/>
    </row>
    <row r="193" spans="1:26" ht="15.75" customHeight="1">
      <c r="A193" s="128"/>
      <c r="B193" s="128"/>
      <c r="C193" s="128"/>
      <c r="D193" s="419"/>
      <c r="E193" s="419"/>
      <c r="F193" s="128"/>
      <c r="G193" s="128"/>
      <c r="H193" s="128"/>
      <c r="I193" s="128"/>
      <c r="J193" s="164"/>
      <c r="K193" s="164"/>
      <c r="L193" s="164"/>
      <c r="M193" s="164"/>
      <c r="N193" s="164"/>
      <c r="O193" s="164"/>
      <c r="P193" s="164"/>
      <c r="Q193" s="164"/>
      <c r="R193" s="164"/>
      <c r="S193" s="164"/>
      <c r="T193" s="164"/>
      <c r="U193" s="164"/>
      <c r="V193" s="164"/>
      <c r="W193" s="164"/>
      <c r="X193" s="128"/>
      <c r="Y193" s="128"/>
      <c r="Z193" s="128"/>
    </row>
    <row r="194" spans="1:26" ht="15.75" customHeight="1">
      <c r="A194" s="128"/>
      <c r="B194" s="128"/>
      <c r="C194" s="128"/>
      <c r="D194" s="419"/>
      <c r="E194" s="419"/>
      <c r="F194" s="128"/>
      <c r="G194" s="128"/>
      <c r="H194" s="128"/>
      <c r="I194" s="128"/>
      <c r="J194" s="164"/>
      <c r="K194" s="164"/>
      <c r="L194" s="164"/>
      <c r="M194" s="164"/>
      <c r="N194" s="164"/>
      <c r="O194" s="164"/>
      <c r="P194" s="164"/>
      <c r="Q194" s="164"/>
      <c r="R194" s="164"/>
      <c r="S194" s="164"/>
      <c r="T194" s="164"/>
      <c r="U194" s="164"/>
      <c r="V194" s="164"/>
      <c r="W194" s="164"/>
      <c r="X194" s="128"/>
      <c r="Y194" s="128"/>
      <c r="Z194" s="128"/>
    </row>
    <row r="195" spans="1:26" ht="15.75" customHeight="1">
      <c r="A195" s="128"/>
      <c r="B195" s="128"/>
      <c r="C195" s="128"/>
      <c r="D195" s="419"/>
      <c r="E195" s="419"/>
      <c r="F195" s="128"/>
      <c r="G195" s="128"/>
      <c r="H195" s="128"/>
      <c r="I195" s="128"/>
      <c r="J195" s="164"/>
      <c r="K195" s="164"/>
      <c r="L195" s="164"/>
      <c r="M195" s="164"/>
      <c r="N195" s="164"/>
      <c r="O195" s="164"/>
      <c r="P195" s="164"/>
      <c r="Q195" s="164"/>
      <c r="R195" s="164"/>
      <c r="S195" s="164"/>
      <c r="T195" s="164"/>
      <c r="U195" s="164"/>
      <c r="V195" s="164"/>
      <c r="W195" s="164"/>
      <c r="X195" s="128"/>
      <c r="Y195" s="128"/>
      <c r="Z195" s="128"/>
    </row>
    <row r="196" spans="1:26" ht="15.75" customHeight="1">
      <c r="A196" s="128"/>
      <c r="B196" s="128"/>
      <c r="C196" s="128"/>
      <c r="D196" s="419"/>
      <c r="E196" s="419"/>
      <c r="F196" s="128"/>
      <c r="G196" s="128"/>
      <c r="H196" s="128"/>
      <c r="I196" s="128"/>
      <c r="J196" s="164"/>
      <c r="K196" s="164"/>
      <c r="L196" s="164"/>
      <c r="M196" s="164"/>
      <c r="N196" s="164"/>
      <c r="O196" s="164"/>
      <c r="P196" s="164"/>
      <c r="Q196" s="164"/>
      <c r="R196" s="164"/>
      <c r="S196" s="164"/>
      <c r="T196" s="164"/>
      <c r="U196" s="164"/>
      <c r="V196" s="164"/>
      <c r="W196" s="164"/>
      <c r="X196" s="128"/>
      <c r="Y196" s="128"/>
      <c r="Z196" s="128"/>
    </row>
    <row r="197" spans="1:26" ht="15.75" customHeight="1">
      <c r="A197" s="128"/>
      <c r="B197" s="128"/>
      <c r="C197" s="128"/>
      <c r="D197" s="419"/>
      <c r="E197" s="419"/>
      <c r="F197" s="128"/>
      <c r="G197" s="128"/>
      <c r="H197" s="128"/>
      <c r="I197" s="128"/>
      <c r="J197" s="164"/>
      <c r="K197" s="164"/>
      <c r="L197" s="164"/>
      <c r="M197" s="164"/>
      <c r="N197" s="164"/>
      <c r="O197" s="164"/>
      <c r="P197" s="164"/>
      <c r="Q197" s="164"/>
      <c r="R197" s="164"/>
      <c r="S197" s="164"/>
      <c r="T197" s="164"/>
      <c r="U197" s="164"/>
      <c r="V197" s="164"/>
      <c r="W197" s="164"/>
      <c r="X197" s="128"/>
      <c r="Y197" s="128"/>
      <c r="Z197" s="128"/>
    </row>
    <row r="198" spans="1:26" ht="15.75" customHeight="1">
      <c r="A198" s="128"/>
      <c r="B198" s="128"/>
      <c r="C198" s="128"/>
      <c r="D198" s="419"/>
      <c r="E198" s="419"/>
      <c r="F198" s="128"/>
      <c r="G198" s="128"/>
      <c r="H198" s="128"/>
      <c r="I198" s="128"/>
      <c r="J198" s="164"/>
      <c r="K198" s="164"/>
      <c r="L198" s="164"/>
      <c r="M198" s="164"/>
      <c r="N198" s="164"/>
      <c r="O198" s="164"/>
      <c r="P198" s="164"/>
      <c r="Q198" s="164"/>
      <c r="R198" s="164"/>
      <c r="S198" s="164"/>
      <c r="T198" s="164"/>
      <c r="U198" s="164"/>
      <c r="V198" s="164"/>
      <c r="W198" s="164"/>
      <c r="X198" s="128"/>
      <c r="Y198" s="128"/>
      <c r="Z198" s="128"/>
    </row>
    <row r="199" spans="1:26" ht="15.75" customHeight="1">
      <c r="A199" s="128"/>
      <c r="B199" s="128"/>
      <c r="C199" s="128"/>
      <c r="D199" s="419"/>
      <c r="E199" s="419"/>
      <c r="F199" s="128"/>
      <c r="G199" s="128"/>
      <c r="H199" s="128"/>
      <c r="I199" s="128"/>
      <c r="J199" s="164"/>
      <c r="K199" s="164"/>
      <c r="L199" s="164"/>
      <c r="M199" s="164"/>
      <c r="N199" s="164"/>
      <c r="O199" s="164"/>
      <c r="P199" s="164"/>
      <c r="Q199" s="164"/>
      <c r="R199" s="164"/>
      <c r="S199" s="164"/>
      <c r="T199" s="164"/>
      <c r="U199" s="164"/>
      <c r="V199" s="164"/>
      <c r="W199" s="164"/>
      <c r="X199" s="128"/>
      <c r="Y199" s="128"/>
      <c r="Z199" s="128"/>
    </row>
    <row r="200" spans="1:26" ht="15.75" customHeight="1">
      <c r="A200" s="128"/>
      <c r="B200" s="128"/>
      <c r="C200" s="128"/>
      <c r="D200" s="419"/>
      <c r="E200" s="419"/>
      <c r="F200" s="128"/>
      <c r="G200" s="128"/>
      <c r="H200" s="128"/>
      <c r="I200" s="128"/>
      <c r="J200" s="164"/>
      <c r="K200" s="164"/>
      <c r="L200" s="164"/>
      <c r="M200" s="164"/>
      <c r="N200" s="164"/>
      <c r="O200" s="164"/>
      <c r="P200" s="164"/>
      <c r="Q200" s="164"/>
      <c r="R200" s="164"/>
      <c r="S200" s="164"/>
      <c r="T200" s="164"/>
      <c r="U200" s="164"/>
      <c r="V200" s="164"/>
      <c r="W200" s="164"/>
      <c r="X200" s="128"/>
      <c r="Y200" s="128"/>
      <c r="Z200" s="128"/>
    </row>
    <row r="201" spans="1:26" ht="15.75" customHeight="1">
      <c r="A201" s="128"/>
      <c r="B201" s="128"/>
      <c r="C201" s="128"/>
      <c r="D201" s="419"/>
      <c r="E201" s="419"/>
      <c r="F201" s="128"/>
      <c r="G201" s="128"/>
      <c r="H201" s="128"/>
      <c r="I201" s="128"/>
      <c r="J201" s="164"/>
      <c r="K201" s="164"/>
      <c r="L201" s="164"/>
      <c r="M201" s="164"/>
      <c r="N201" s="164"/>
      <c r="O201" s="164"/>
      <c r="P201" s="164"/>
      <c r="Q201" s="164"/>
      <c r="R201" s="164"/>
      <c r="S201" s="164"/>
      <c r="T201" s="164"/>
      <c r="U201" s="164"/>
      <c r="V201" s="164"/>
      <c r="W201" s="164"/>
      <c r="X201" s="128"/>
      <c r="Y201" s="128"/>
      <c r="Z201" s="128"/>
    </row>
    <row r="202" spans="1:26" ht="15.75" customHeight="1">
      <c r="A202" s="128"/>
      <c r="B202" s="128"/>
      <c r="C202" s="128"/>
      <c r="D202" s="419"/>
      <c r="E202" s="419"/>
      <c r="F202" s="128"/>
      <c r="G202" s="128"/>
      <c r="H202" s="128"/>
      <c r="I202" s="128"/>
      <c r="J202" s="164"/>
      <c r="K202" s="164"/>
      <c r="L202" s="164"/>
      <c r="M202" s="164"/>
      <c r="N202" s="164"/>
      <c r="O202" s="164"/>
      <c r="P202" s="164"/>
      <c r="Q202" s="164"/>
      <c r="R202" s="164"/>
      <c r="S202" s="164"/>
      <c r="T202" s="164"/>
      <c r="U202" s="164"/>
      <c r="V202" s="164"/>
      <c r="W202" s="164"/>
      <c r="X202" s="128"/>
      <c r="Y202" s="128"/>
      <c r="Z202" s="128"/>
    </row>
    <row r="203" spans="1:26" ht="15.75" customHeight="1">
      <c r="A203" s="128"/>
      <c r="B203" s="128"/>
      <c r="C203" s="128"/>
      <c r="D203" s="419"/>
      <c r="E203" s="419"/>
      <c r="F203" s="128"/>
      <c r="G203" s="128"/>
      <c r="H203" s="128"/>
      <c r="I203" s="128"/>
      <c r="J203" s="164"/>
      <c r="K203" s="164"/>
      <c r="L203" s="164"/>
      <c r="M203" s="164"/>
      <c r="N203" s="164"/>
      <c r="O203" s="164"/>
      <c r="P203" s="164"/>
      <c r="Q203" s="164"/>
      <c r="R203" s="164"/>
      <c r="S203" s="164"/>
      <c r="T203" s="164"/>
      <c r="U203" s="164"/>
      <c r="V203" s="164"/>
      <c r="W203" s="164"/>
      <c r="X203" s="128"/>
      <c r="Y203" s="128"/>
      <c r="Z203" s="128"/>
    </row>
    <row r="204" spans="1:26" ht="15.75" customHeight="1">
      <c r="A204" s="128"/>
      <c r="B204" s="128"/>
      <c r="C204" s="128"/>
      <c r="D204" s="419"/>
      <c r="E204" s="419"/>
      <c r="F204" s="128"/>
      <c r="G204" s="128"/>
      <c r="H204" s="128"/>
      <c r="I204" s="128"/>
      <c r="J204" s="164"/>
      <c r="K204" s="164"/>
      <c r="L204" s="164"/>
      <c r="M204" s="164"/>
      <c r="N204" s="164"/>
      <c r="O204" s="164"/>
      <c r="P204" s="164"/>
      <c r="Q204" s="164"/>
      <c r="R204" s="164"/>
      <c r="S204" s="164"/>
      <c r="T204" s="164"/>
      <c r="U204" s="164"/>
      <c r="V204" s="164"/>
      <c r="W204" s="164"/>
      <c r="X204" s="128"/>
      <c r="Y204" s="128"/>
      <c r="Z204" s="128"/>
    </row>
    <row r="205" spans="1:26" ht="15.75" customHeight="1">
      <c r="A205" s="128"/>
      <c r="B205" s="128"/>
      <c r="C205" s="128"/>
      <c r="D205" s="419"/>
      <c r="E205" s="419"/>
      <c r="F205" s="128"/>
      <c r="G205" s="128"/>
      <c r="H205" s="128"/>
      <c r="I205" s="128"/>
      <c r="J205" s="164"/>
      <c r="K205" s="164"/>
      <c r="L205" s="164"/>
      <c r="M205" s="164"/>
      <c r="N205" s="164"/>
      <c r="O205" s="164"/>
      <c r="P205" s="164"/>
      <c r="Q205" s="164"/>
      <c r="R205" s="164"/>
      <c r="S205" s="164"/>
      <c r="T205" s="164"/>
      <c r="U205" s="164"/>
      <c r="V205" s="164"/>
      <c r="W205" s="164"/>
      <c r="X205" s="128"/>
      <c r="Y205" s="128"/>
      <c r="Z205" s="128"/>
    </row>
    <row r="206" spans="1:26" ht="15.75" customHeight="1">
      <c r="A206" s="128"/>
      <c r="B206" s="128"/>
      <c r="C206" s="128"/>
      <c r="D206" s="419"/>
      <c r="E206" s="419"/>
      <c r="F206" s="128"/>
      <c r="G206" s="128"/>
      <c r="H206" s="128"/>
      <c r="I206" s="128"/>
      <c r="J206" s="164"/>
      <c r="K206" s="164"/>
      <c r="L206" s="164"/>
      <c r="M206" s="164"/>
      <c r="N206" s="164"/>
      <c r="O206" s="164"/>
      <c r="P206" s="164"/>
      <c r="Q206" s="164"/>
      <c r="R206" s="164"/>
      <c r="S206" s="164"/>
      <c r="T206" s="164"/>
      <c r="U206" s="164"/>
      <c r="V206" s="164"/>
      <c r="W206" s="164"/>
      <c r="X206" s="128"/>
      <c r="Y206" s="128"/>
      <c r="Z206" s="128"/>
    </row>
    <row r="207" spans="1:26" ht="15.75" customHeight="1">
      <c r="A207" s="128"/>
      <c r="B207" s="128"/>
      <c r="C207" s="128"/>
      <c r="D207" s="419"/>
      <c r="E207" s="419"/>
      <c r="F207" s="128"/>
      <c r="G207" s="128"/>
      <c r="H207" s="128"/>
      <c r="I207" s="128"/>
      <c r="J207" s="164"/>
      <c r="K207" s="164"/>
      <c r="L207" s="164"/>
      <c r="M207" s="164"/>
      <c r="N207" s="164"/>
      <c r="O207" s="164"/>
      <c r="P207" s="164"/>
      <c r="Q207" s="164"/>
      <c r="R207" s="164"/>
      <c r="S207" s="164"/>
      <c r="T207" s="164"/>
      <c r="U207" s="164"/>
      <c r="V207" s="164"/>
      <c r="W207" s="164"/>
      <c r="X207" s="128"/>
      <c r="Y207" s="128"/>
      <c r="Z207" s="128"/>
    </row>
    <row r="208" spans="1:26" ht="15.75" customHeight="1">
      <c r="A208" s="128"/>
      <c r="B208" s="128"/>
      <c r="C208" s="128"/>
      <c r="D208" s="419"/>
      <c r="E208" s="419"/>
      <c r="F208" s="128"/>
      <c r="G208" s="128"/>
      <c r="H208" s="128"/>
      <c r="I208" s="128"/>
      <c r="J208" s="164"/>
      <c r="K208" s="164"/>
      <c r="L208" s="164"/>
      <c r="M208" s="164"/>
      <c r="N208" s="164"/>
      <c r="O208" s="164"/>
      <c r="P208" s="164"/>
      <c r="Q208" s="164"/>
      <c r="R208" s="164"/>
      <c r="S208" s="164"/>
      <c r="T208" s="164"/>
      <c r="U208" s="164"/>
      <c r="V208" s="164"/>
      <c r="W208" s="164"/>
      <c r="X208" s="128"/>
      <c r="Y208" s="128"/>
      <c r="Z208" s="128"/>
    </row>
    <row r="209" spans="1:26" ht="15.75" customHeight="1">
      <c r="A209" s="128"/>
      <c r="B209" s="128"/>
      <c r="C209" s="128"/>
      <c r="D209" s="419"/>
      <c r="E209" s="419"/>
      <c r="F209" s="128"/>
      <c r="G209" s="128"/>
      <c r="H209" s="128"/>
      <c r="I209" s="128"/>
      <c r="J209" s="164"/>
      <c r="K209" s="164"/>
      <c r="L209" s="164"/>
      <c r="M209" s="164"/>
      <c r="N209" s="164"/>
      <c r="O209" s="164"/>
      <c r="P209" s="164"/>
      <c r="Q209" s="164"/>
      <c r="R209" s="164"/>
      <c r="S209" s="164"/>
      <c r="T209" s="164"/>
      <c r="U209" s="164"/>
      <c r="V209" s="164"/>
      <c r="W209" s="164"/>
      <c r="X209" s="128"/>
      <c r="Y209" s="128"/>
      <c r="Z209" s="128"/>
    </row>
    <row r="210" spans="1:26" ht="15.75" customHeight="1">
      <c r="A210" s="128"/>
      <c r="B210" s="128"/>
      <c r="C210" s="128"/>
      <c r="D210" s="419"/>
      <c r="E210" s="419"/>
      <c r="F210" s="128"/>
      <c r="G210" s="128"/>
      <c r="H210" s="128"/>
      <c r="I210" s="128"/>
      <c r="J210" s="164"/>
      <c r="K210" s="164"/>
      <c r="L210" s="164"/>
      <c r="M210" s="164"/>
      <c r="N210" s="164"/>
      <c r="O210" s="164"/>
      <c r="P210" s="164"/>
      <c r="Q210" s="164"/>
      <c r="R210" s="164"/>
      <c r="S210" s="164"/>
      <c r="T210" s="164"/>
      <c r="U210" s="164"/>
      <c r="V210" s="164"/>
      <c r="W210" s="164"/>
      <c r="X210" s="128"/>
      <c r="Y210" s="128"/>
      <c r="Z210" s="128"/>
    </row>
    <row r="211" spans="1:26" ht="15.75" customHeight="1">
      <c r="A211" s="128"/>
      <c r="B211" s="128"/>
      <c r="C211" s="128"/>
      <c r="D211" s="419"/>
      <c r="E211" s="419"/>
      <c r="F211" s="128"/>
      <c r="G211" s="128"/>
      <c r="H211" s="128"/>
      <c r="I211" s="128"/>
      <c r="J211" s="164"/>
      <c r="K211" s="164"/>
      <c r="L211" s="164"/>
      <c r="M211" s="164"/>
      <c r="N211" s="164"/>
      <c r="O211" s="164"/>
      <c r="P211" s="164"/>
      <c r="Q211" s="164"/>
      <c r="R211" s="164"/>
      <c r="S211" s="164"/>
      <c r="T211" s="164"/>
      <c r="U211" s="164"/>
      <c r="V211" s="164"/>
      <c r="W211" s="164"/>
      <c r="X211" s="128"/>
      <c r="Y211" s="128"/>
      <c r="Z211" s="128"/>
    </row>
    <row r="212" spans="1:26" ht="15.75" customHeight="1">
      <c r="A212" s="128"/>
      <c r="B212" s="128"/>
      <c r="C212" s="128"/>
      <c r="D212" s="419"/>
      <c r="E212" s="419"/>
      <c r="F212" s="128"/>
      <c r="G212" s="128"/>
      <c r="H212" s="128"/>
      <c r="I212" s="128"/>
      <c r="J212" s="164"/>
      <c r="K212" s="164"/>
      <c r="L212" s="164"/>
      <c r="M212" s="164"/>
      <c r="N212" s="164"/>
      <c r="O212" s="164"/>
      <c r="P212" s="164"/>
      <c r="Q212" s="164"/>
      <c r="R212" s="164"/>
      <c r="S212" s="164"/>
      <c r="T212" s="164"/>
      <c r="U212" s="164"/>
      <c r="V212" s="164"/>
      <c r="W212" s="164"/>
      <c r="X212" s="128"/>
      <c r="Y212" s="128"/>
      <c r="Z212" s="128"/>
    </row>
    <row r="213" spans="1:26" ht="15.75" customHeight="1">
      <c r="A213" s="128"/>
      <c r="B213" s="128"/>
      <c r="C213" s="128"/>
      <c r="D213" s="419"/>
      <c r="E213" s="419"/>
      <c r="F213" s="128"/>
      <c r="G213" s="128"/>
      <c r="H213" s="128"/>
      <c r="I213" s="128"/>
      <c r="J213" s="164"/>
      <c r="K213" s="164"/>
      <c r="L213" s="164"/>
      <c r="M213" s="164"/>
      <c r="N213" s="164"/>
      <c r="O213" s="164"/>
      <c r="P213" s="164"/>
      <c r="Q213" s="164"/>
      <c r="R213" s="164"/>
      <c r="S213" s="164"/>
      <c r="T213" s="164"/>
      <c r="U213" s="164"/>
      <c r="V213" s="164"/>
      <c r="W213" s="164"/>
      <c r="X213" s="128"/>
      <c r="Y213" s="128"/>
      <c r="Z213" s="128"/>
    </row>
    <row r="214" spans="1:26" ht="15.75" customHeight="1">
      <c r="A214" s="128"/>
      <c r="B214" s="128"/>
      <c r="C214" s="128"/>
      <c r="D214" s="419"/>
      <c r="E214" s="419"/>
      <c r="F214" s="128"/>
      <c r="G214" s="128"/>
      <c r="H214" s="128"/>
      <c r="I214" s="128"/>
      <c r="J214" s="164"/>
      <c r="K214" s="164"/>
      <c r="L214" s="164"/>
      <c r="M214" s="164"/>
      <c r="N214" s="164"/>
      <c r="O214" s="164"/>
      <c r="P214" s="164"/>
      <c r="Q214" s="164"/>
      <c r="R214" s="164"/>
      <c r="S214" s="164"/>
      <c r="T214" s="164"/>
      <c r="U214" s="164"/>
      <c r="V214" s="164"/>
      <c r="W214" s="164"/>
      <c r="X214" s="128"/>
      <c r="Y214" s="128"/>
      <c r="Z214" s="128"/>
    </row>
    <row r="215" spans="1:26" ht="15.75" customHeight="1">
      <c r="A215" s="128"/>
      <c r="B215" s="128"/>
      <c r="C215" s="128"/>
      <c r="D215" s="419"/>
      <c r="E215" s="419"/>
      <c r="F215" s="128"/>
      <c r="G215" s="128"/>
      <c r="H215" s="128"/>
      <c r="I215" s="128"/>
      <c r="J215" s="164"/>
      <c r="K215" s="164"/>
      <c r="L215" s="164"/>
      <c r="M215" s="164"/>
      <c r="N215" s="164"/>
      <c r="O215" s="164"/>
      <c r="P215" s="164"/>
      <c r="Q215" s="164"/>
      <c r="R215" s="164"/>
      <c r="S215" s="164"/>
      <c r="T215" s="164"/>
      <c r="U215" s="164"/>
      <c r="V215" s="164"/>
      <c r="W215" s="164"/>
      <c r="X215" s="128"/>
      <c r="Y215" s="128"/>
      <c r="Z215" s="128"/>
    </row>
    <row r="216" spans="1:26" ht="15.75" customHeight="1">
      <c r="A216" s="128"/>
      <c r="B216" s="128"/>
      <c r="C216" s="128"/>
      <c r="D216" s="419"/>
      <c r="E216" s="419"/>
      <c r="F216" s="128"/>
      <c r="G216" s="128"/>
      <c r="H216" s="128"/>
      <c r="I216" s="128"/>
      <c r="J216" s="164"/>
      <c r="K216" s="164"/>
      <c r="L216" s="164"/>
      <c r="M216" s="164"/>
      <c r="N216" s="164"/>
      <c r="O216" s="164"/>
      <c r="P216" s="164"/>
      <c r="Q216" s="164"/>
      <c r="R216" s="164"/>
      <c r="S216" s="164"/>
      <c r="T216" s="164"/>
      <c r="U216" s="164"/>
      <c r="V216" s="164"/>
      <c r="W216" s="164"/>
      <c r="X216" s="128"/>
      <c r="Y216" s="128"/>
      <c r="Z216" s="128"/>
    </row>
    <row r="217" spans="1:26" ht="15.75" customHeight="1">
      <c r="A217" s="128"/>
      <c r="B217" s="128"/>
      <c r="C217" s="128"/>
      <c r="D217" s="419"/>
      <c r="E217" s="419"/>
      <c r="F217" s="128"/>
      <c r="G217" s="128"/>
      <c r="H217" s="128"/>
      <c r="I217" s="128"/>
      <c r="J217" s="164"/>
      <c r="K217" s="164"/>
      <c r="L217" s="164"/>
      <c r="M217" s="164"/>
      <c r="N217" s="164"/>
      <c r="O217" s="164"/>
      <c r="P217" s="164"/>
      <c r="Q217" s="164"/>
      <c r="R217" s="164"/>
      <c r="S217" s="164"/>
      <c r="T217" s="164"/>
      <c r="U217" s="164"/>
      <c r="V217" s="164"/>
      <c r="W217" s="164"/>
      <c r="X217" s="128"/>
      <c r="Y217" s="128"/>
      <c r="Z217" s="128"/>
    </row>
    <row r="218" spans="1:26" ht="15.75" customHeight="1">
      <c r="A218" s="128"/>
      <c r="B218" s="128"/>
      <c r="C218" s="128"/>
      <c r="D218" s="419"/>
      <c r="E218" s="419"/>
      <c r="F218" s="128"/>
      <c r="G218" s="128"/>
      <c r="H218" s="128"/>
      <c r="I218" s="128"/>
      <c r="J218" s="164"/>
      <c r="K218" s="164"/>
      <c r="L218" s="164"/>
      <c r="M218" s="164"/>
      <c r="N218" s="164"/>
      <c r="O218" s="164"/>
      <c r="P218" s="164"/>
      <c r="Q218" s="164"/>
      <c r="R218" s="164"/>
      <c r="S218" s="164"/>
      <c r="T218" s="164"/>
      <c r="U218" s="164"/>
      <c r="V218" s="164"/>
      <c r="W218" s="164"/>
      <c r="X218" s="128"/>
      <c r="Y218" s="128"/>
      <c r="Z218" s="128"/>
    </row>
    <row r="219" spans="1:26" ht="15.75" customHeight="1">
      <c r="A219" s="128"/>
      <c r="B219" s="128"/>
      <c r="C219" s="128"/>
      <c r="D219" s="419"/>
      <c r="E219" s="419"/>
      <c r="F219" s="128"/>
      <c r="G219" s="128"/>
      <c r="H219" s="128"/>
      <c r="I219" s="128"/>
      <c r="J219" s="164"/>
      <c r="K219" s="164"/>
      <c r="L219" s="164"/>
      <c r="M219" s="164"/>
      <c r="N219" s="164"/>
      <c r="O219" s="164"/>
      <c r="P219" s="164"/>
      <c r="Q219" s="164"/>
      <c r="R219" s="164"/>
      <c r="S219" s="164"/>
      <c r="T219" s="164"/>
      <c r="U219" s="164"/>
      <c r="V219" s="164"/>
      <c r="W219" s="164"/>
      <c r="X219" s="128"/>
      <c r="Y219" s="128"/>
      <c r="Z219" s="128"/>
    </row>
    <row r="220" spans="1:26" ht="15.75" customHeight="1">
      <c r="A220" s="128"/>
      <c r="B220" s="128"/>
      <c r="C220" s="128"/>
      <c r="D220" s="419"/>
      <c r="E220" s="419"/>
      <c r="F220" s="128"/>
      <c r="G220" s="128"/>
      <c r="H220" s="128"/>
      <c r="I220" s="128"/>
      <c r="J220" s="164"/>
      <c r="K220" s="164"/>
      <c r="L220" s="164"/>
      <c r="M220" s="164"/>
      <c r="N220" s="164"/>
      <c r="O220" s="164"/>
      <c r="P220" s="164"/>
      <c r="Q220" s="164"/>
      <c r="R220" s="164"/>
      <c r="S220" s="164"/>
      <c r="T220" s="164"/>
      <c r="U220" s="164"/>
      <c r="V220" s="164"/>
      <c r="W220" s="164"/>
      <c r="X220" s="128"/>
      <c r="Y220" s="128"/>
      <c r="Z220" s="128"/>
    </row>
    <row r="221" spans="1:26" ht="15.75" customHeight="1">
      <c r="A221" s="128"/>
      <c r="B221" s="128"/>
      <c r="C221" s="128"/>
      <c r="D221" s="419"/>
      <c r="E221" s="419"/>
      <c r="F221" s="128"/>
      <c r="G221" s="128"/>
      <c r="H221" s="128"/>
      <c r="I221" s="128"/>
      <c r="J221" s="164"/>
      <c r="K221" s="164"/>
      <c r="L221" s="164"/>
      <c r="M221" s="164"/>
      <c r="N221" s="164"/>
      <c r="O221" s="164"/>
      <c r="P221" s="164"/>
      <c r="Q221" s="164"/>
      <c r="R221" s="164"/>
      <c r="S221" s="164"/>
      <c r="T221" s="164"/>
      <c r="U221" s="164"/>
      <c r="V221" s="164"/>
      <c r="W221" s="164"/>
      <c r="X221" s="128"/>
      <c r="Y221" s="128"/>
      <c r="Z221" s="128"/>
    </row>
    <row r="222" spans="1:26" ht="15.75" customHeight="1">
      <c r="A222" s="128"/>
      <c r="B222" s="128"/>
      <c r="C222" s="128"/>
      <c r="D222" s="419"/>
      <c r="E222" s="419"/>
      <c r="F222" s="128"/>
      <c r="G222" s="128"/>
      <c r="H222" s="128"/>
      <c r="I222" s="128"/>
      <c r="J222" s="164"/>
      <c r="K222" s="164"/>
      <c r="L222" s="164"/>
      <c r="M222" s="164"/>
      <c r="N222" s="164"/>
      <c r="O222" s="164"/>
      <c r="P222" s="164"/>
      <c r="Q222" s="164"/>
      <c r="R222" s="164"/>
      <c r="S222" s="164"/>
      <c r="T222" s="164"/>
      <c r="U222" s="164"/>
      <c r="V222" s="164"/>
      <c r="W222" s="164"/>
      <c r="X222" s="128"/>
      <c r="Y222" s="128"/>
      <c r="Z222" s="128"/>
    </row>
    <row r="223" spans="1:26" ht="15.75" customHeight="1">
      <c r="A223" s="128"/>
      <c r="B223" s="128"/>
      <c r="C223" s="128"/>
      <c r="D223" s="419"/>
      <c r="E223" s="419"/>
      <c r="F223" s="128"/>
      <c r="G223" s="128"/>
      <c r="H223" s="128"/>
      <c r="I223" s="128"/>
      <c r="J223" s="164"/>
      <c r="K223" s="164"/>
      <c r="L223" s="164"/>
      <c r="M223" s="164"/>
      <c r="N223" s="164"/>
      <c r="O223" s="164"/>
      <c r="P223" s="164"/>
      <c r="Q223" s="164"/>
      <c r="R223" s="164"/>
      <c r="S223" s="164"/>
      <c r="T223" s="164"/>
      <c r="U223" s="164"/>
      <c r="V223" s="164"/>
      <c r="W223" s="164"/>
      <c r="X223" s="128"/>
      <c r="Y223" s="128"/>
      <c r="Z223" s="128"/>
    </row>
    <row r="224" spans="1:26" ht="15.75" customHeight="1">
      <c r="A224" s="128"/>
      <c r="B224" s="128"/>
      <c r="C224" s="128"/>
      <c r="D224" s="419"/>
      <c r="E224" s="419"/>
      <c r="F224" s="128"/>
      <c r="G224" s="128"/>
      <c r="H224" s="128"/>
      <c r="I224" s="128"/>
      <c r="J224" s="164"/>
      <c r="K224" s="164"/>
      <c r="L224" s="164"/>
      <c r="M224" s="164"/>
      <c r="N224" s="164"/>
      <c r="O224" s="164"/>
      <c r="P224" s="164"/>
      <c r="Q224" s="164"/>
      <c r="R224" s="164"/>
      <c r="S224" s="164"/>
      <c r="T224" s="164"/>
      <c r="U224" s="164"/>
      <c r="V224" s="164"/>
      <c r="W224" s="164"/>
      <c r="X224" s="128"/>
      <c r="Y224" s="128"/>
      <c r="Z224" s="128"/>
    </row>
    <row r="225" spans="1:26" ht="15.75" customHeight="1">
      <c r="A225" s="128"/>
      <c r="B225" s="128"/>
      <c r="C225" s="128"/>
      <c r="D225" s="419"/>
      <c r="E225" s="419"/>
      <c r="F225" s="128"/>
      <c r="G225" s="128"/>
      <c r="H225" s="128"/>
      <c r="I225" s="128"/>
      <c r="J225" s="164"/>
      <c r="K225" s="164"/>
      <c r="L225" s="164"/>
      <c r="M225" s="164"/>
      <c r="N225" s="164"/>
      <c r="O225" s="164"/>
      <c r="P225" s="164"/>
      <c r="Q225" s="164"/>
      <c r="R225" s="164"/>
      <c r="S225" s="164"/>
      <c r="T225" s="164"/>
      <c r="U225" s="164"/>
      <c r="V225" s="164"/>
      <c r="W225" s="164"/>
      <c r="X225" s="128"/>
      <c r="Y225" s="128"/>
      <c r="Z225" s="128"/>
    </row>
    <row r="226" spans="1:26" ht="15.75" customHeight="1">
      <c r="A226" s="128"/>
      <c r="B226" s="128"/>
      <c r="C226" s="128"/>
      <c r="D226" s="419"/>
      <c r="E226" s="419"/>
      <c r="F226" s="128"/>
      <c r="G226" s="128"/>
      <c r="H226" s="128"/>
      <c r="I226" s="128"/>
      <c r="J226" s="164"/>
      <c r="K226" s="164"/>
      <c r="L226" s="164"/>
      <c r="M226" s="164"/>
      <c r="N226" s="164"/>
      <c r="O226" s="164"/>
      <c r="P226" s="164"/>
      <c r="Q226" s="164"/>
      <c r="R226" s="164"/>
      <c r="S226" s="164"/>
      <c r="T226" s="164"/>
      <c r="U226" s="164"/>
      <c r="V226" s="164"/>
      <c r="W226" s="164"/>
      <c r="X226" s="128"/>
      <c r="Y226" s="128"/>
      <c r="Z226" s="128"/>
    </row>
    <row r="227" spans="1:26" ht="15.75" customHeight="1">
      <c r="A227" s="128"/>
      <c r="B227" s="128"/>
      <c r="C227" s="128"/>
      <c r="D227" s="419"/>
      <c r="E227" s="419"/>
      <c r="F227" s="128"/>
      <c r="G227" s="128"/>
      <c r="H227" s="128"/>
      <c r="I227" s="128"/>
      <c r="J227" s="164"/>
      <c r="K227" s="164"/>
      <c r="L227" s="164"/>
      <c r="M227" s="164"/>
      <c r="N227" s="164"/>
      <c r="O227" s="164"/>
      <c r="P227" s="164"/>
      <c r="Q227" s="164"/>
      <c r="R227" s="164"/>
      <c r="S227" s="164"/>
      <c r="T227" s="164"/>
      <c r="U227" s="164"/>
      <c r="V227" s="164"/>
      <c r="W227" s="164"/>
      <c r="X227" s="128"/>
      <c r="Y227" s="128"/>
      <c r="Z227" s="128"/>
    </row>
    <row r="228" spans="1:26" ht="15.75" customHeight="1">
      <c r="A228" s="128"/>
      <c r="B228" s="128"/>
      <c r="C228" s="128"/>
      <c r="D228" s="419"/>
      <c r="E228" s="419"/>
      <c r="F228" s="128"/>
      <c r="G228" s="128"/>
      <c r="H228" s="128"/>
      <c r="I228" s="128"/>
      <c r="J228" s="164"/>
      <c r="K228" s="164"/>
      <c r="L228" s="164"/>
      <c r="M228" s="164"/>
      <c r="N228" s="164"/>
      <c r="O228" s="164"/>
      <c r="P228" s="164"/>
      <c r="Q228" s="164"/>
      <c r="R228" s="164"/>
      <c r="S228" s="164"/>
      <c r="T228" s="164"/>
      <c r="U228" s="164"/>
      <c r="V228" s="164"/>
      <c r="W228" s="164"/>
      <c r="X228" s="128"/>
      <c r="Y228" s="128"/>
      <c r="Z228" s="128"/>
    </row>
    <row r="229" spans="1:26" ht="15.75" customHeight="1">
      <c r="A229" s="128"/>
      <c r="B229" s="128"/>
      <c r="C229" s="128"/>
      <c r="D229" s="419"/>
      <c r="E229" s="419"/>
      <c r="F229" s="128"/>
      <c r="G229" s="128"/>
      <c r="H229" s="128"/>
      <c r="I229" s="128"/>
      <c r="J229" s="164"/>
      <c r="K229" s="164"/>
      <c r="L229" s="164"/>
      <c r="M229" s="164"/>
      <c r="N229" s="164"/>
      <c r="O229" s="164"/>
      <c r="P229" s="164"/>
      <c r="Q229" s="164"/>
      <c r="R229" s="164"/>
      <c r="S229" s="164"/>
      <c r="T229" s="164"/>
      <c r="U229" s="164"/>
      <c r="V229" s="164"/>
      <c r="W229" s="164"/>
      <c r="X229" s="128"/>
      <c r="Y229" s="128"/>
      <c r="Z229" s="128"/>
    </row>
    <row r="230" spans="1:26" ht="15.75" customHeight="1">
      <c r="A230" s="128"/>
      <c r="B230" s="128"/>
      <c r="C230" s="128"/>
      <c r="D230" s="419"/>
      <c r="E230" s="419"/>
      <c r="F230" s="128"/>
      <c r="G230" s="128"/>
      <c r="H230" s="128"/>
      <c r="I230" s="128"/>
      <c r="J230" s="164"/>
      <c r="K230" s="164"/>
      <c r="L230" s="164"/>
      <c r="M230" s="164"/>
      <c r="N230" s="164"/>
      <c r="O230" s="164"/>
      <c r="P230" s="164"/>
      <c r="Q230" s="164"/>
      <c r="R230" s="164"/>
      <c r="S230" s="164"/>
      <c r="T230" s="164"/>
      <c r="U230" s="164"/>
      <c r="V230" s="164"/>
      <c r="W230" s="164"/>
      <c r="X230" s="128"/>
      <c r="Y230" s="128"/>
      <c r="Z230" s="128"/>
    </row>
    <row r="231" spans="1:26" ht="15.75" customHeight="1">
      <c r="A231" s="128"/>
      <c r="B231" s="128"/>
      <c r="C231" s="128"/>
      <c r="D231" s="419"/>
      <c r="E231" s="419"/>
      <c r="F231" s="128"/>
      <c r="G231" s="128"/>
      <c r="H231" s="128"/>
      <c r="I231" s="128"/>
      <c r="J231" s="164"/>
      <c r="K231" s="164"/>
      <c r="L231" s="164"/>
      <c r="M231" s="164"/>
      <c r="N231" s="164"/>
      <c r="O231" s="164"/>
      <c r="P231" s="164"/>
      <c r="Q231" s="164"/>
      <c r="R231" s="164"/>
      <c r="S231" s="164"/>
      <c r="T231" s="164"/>
      <c r="U231" s="164"/>
      <c r="V231" s="164"/>
      <c r="W231" s="164"/>
      <c r="X231" s="128"/>
      <c r="Y231" s="128"/>
      <c r="Z231" s="128"/>
    </row>
    <row r="232" spans="1:26" ht="15.75" customHeight="1">
      <c r="A232" s="128"/>
      <c r="B232" s="128"/>
      <c r="C232" s="128"/>
      <c r="D232" s="419"/>
      <c r="E232" s="419"/>
      <c r="F232" s="128"/>
      <c r="G232" s="128"/>
      <c r="H232" s="128"/>
      <c r="I232" s="128"/>
      <c r="J232" s="164"/>
      <c r="K232" s="164"/>
      <c r="L232" s="164"/>
      <c r="M232" s="164"/>
      <c r="N232" s="164"/>
      <c r="O232" s="164"/>
      <c r="P232" s="164"/>
      <c r="Q232" s="164"/>
      <c r="R232" s="164"/>
      <c r="S232" s="164"/>
      <c r="T232" s="164"/>
      <c r="U232" s="164"/>
      <c r="V232" s="164"/>
      <c r="W232" s="164"/>
      <c r="X232" s="128"/>
      <c r="Y232" s="128"/>
      <c r="Z232" s="128"/>
    </row>
    <row r="233" spans="1:26" ht="15.75" customHeight="1">
      <c r="A233" s="128"/>
      <c r="B233" s="128"/>
      <c r="C233" s="128"/>
      <c r="D233" s="419"/>
      <c r="E233" s="419"/>
      <c r="F233" s="128"/>
      <c r="G233" s="128"/>
      <c r="H233" s="128"/>
      <c r="I233" s="128"/>
      <c r="J233" s="164"/>
      <c r="K233" s="164"/>
      <c r="L233" s="164"/>
      <c r="M233" s="164"/>
      <c r="N233" s="164"/>
      <c r="O233" s="164"/>
      <c r="P233" s="164"/>
      <c r="Q233" s="164"/>
      <c r="R233" s="164"/>
      <c r="S233" s="164"/>
      <c r="T233" s="164"/>
      <c r="U233" s="164"/>
      <c r="V233" s="164"/>
      <c r="W233" s="164"/>
      <c r="X233" s="128"/>
      <c r="Y233" s="128"/>
      <c r="Z233" s="128"/>
    </row>
    <row r="234" spans="1:26" ht="15.75" customHeight="1">
      <c r="A234" s="128"/>
      <c r="B234" s="128"/>
      <c r="C234" s="128"/>
      <c r="D234" s="419"/>
      <c r="E234" s="419"/>
      <c r="F234" s="128"/>
      <c r="G234" s="128"/>
      <c r="H234" s="128"/>
      <c r="I234" s="128"/>
      <c r="J234" s="164"/>
      <c r="K234" s="164"/>
      <c r="L234" s="164"/>
      <c r="M234" s="164"/>
      <c r="N234" s="164"/>
      <c r="O234" s="164"/>
      <c r="P234" s="164"/>
      <c r="Q234" s="164"/>
      <c r="R234" s="164"/>
      <c r="S234" s="164"/>
      <c r="T234" s="164"/>
      <c r="U234" s="164"/>
      <c r="V234" s="164"/>
      <c r="W234" s="164"/>
      <c r="X234" s="128"/>
      <c r="Y234" s="128"/>
      <c r="Z234" s="128"/>
    </row>
    <row r="235" spans="1:26" ht="15.75" customHeight="1">
      <c r="A235" s="128"/>
      <c r="B235" s="128"/>
      <c r="C235" s="128"/>
      <c r="D235" s="419"/>
      <c r="E235" s="419"/>
      <c r="F235" s="128"/>
      <c r="G235" s="128"/>
      <c r="H235" s="128"/>
      <c r="I235" s="128"/>
      <c r="J235" s="164"/>
      <c r="K235" s="164"/>
      <c r="L235" s="164"/>
      <c r="M235" s="164"/>
      <c r="N235" s="164"/>
      <c r="O235" s="164"/>
      <c r="P235" s="164"/>
      <c r="Q235" s="164"/>
      <c r="R235" s="164"/>
      <c r="S235" s="164"/>
      <c r="T235" s="164"/>
      <c r="U235" s="164"/>
      <c r="V235" s="164"/>
      <c r="W235" s="164"/>
      <c r="X235" s="128"/>
      <c r="Y235" s="128"/>
      <c r="Z235" s="128"/>
    </row>
    <row r="236" spans="1:26" ht="15.75" customHeight="1">
      <c r="A236" s="128"/>
      <c r="B236" s="128"/>
      <c r="C236" s="128"/>
      <c r="D236" s="419"/>
      <c r="E236" s="419"/>
      <c r="F236" s="128"/>
      <c r="G236" s="128"/>
      <c r="H236" s="128"/>
      <c r="I236" s="128"/>
      <c r="J236" s="164"/>
      <c r="K236" s="164"/>
      <c r="L236" s="164"/>
      <c r="M236" s="164"/>
      <c r="N236" s="164"/>
      <c r="O236" s="164"/>
      <c r="P236" s="164"/>
      <c r="Q236" s="164"/>
      <c r="R236" s="164"/>
      <c r="S236" s="164"/>
      <c r="T236" s="164"/>
      <c r="U236" s="164"/>
      <c r="V236" s="164"/>
      <c r="W236" s="164"/>
      <c r="X236" s="128"/>
      <c r="Y236" s="128"/>
      <c r="Z236" s="128"/>
    </row>
    <row r="237" spans="1:26" ht="15.75" customHeight="1">
      <c r="A237" s="128"/>
      <c r="B237" s="128"/>
      <c r="C237" s="128"/>
      <c r="D237" s="419"/>
      <c r="E237" s="419"/>
      <c r="F237" s="128"/>
      <c r="G237" s="128"/>
      <c r="H237" s="128"/>
      <c r="I237" s="128"/>
      <c r="J237" s="164"/>
      <c r="K237" s="164"/>
      <c r="L237" s="164"/>
      <c r="M237" s="164"/>
      <c r="N237" s="164"/>
      <c r="O237" s="164"/>
      <c r="P237" s="164"/>
      <c r="Q237" s="164"/>
      <c r="R237" s="164"/>
      <c r="S237" s="164"/>
      <c r="T237" s="164"/>
      <c r="U237" s="164"/>
      <c r="V237" s="164"/>
      <c r="W237" s="164"/>
      <c r="X237" s="128"/>
      <c r="Y237" s="128"/>
      <c r="Z237" s="128"/>
    </row>
    <row r="238" spans="1:26" ht="15.75" customHeight="1">
      <c r="A238" s="128"/>
      <c r="B238" s="128"/>
      <c r="C238" s="128"/>
      <c r="D238" s="419"/>
      <c r="E238" s="419"/>
      <c r="F238" s="128"/>
      <c r="G238" s="128"/>
      <c r="H238" s="128"/>
      <c r="I238" s="128"/>
      <c r="J238" s="164"/>
      <c r="K238" s="164"/>
      <c r="L238" s="164"/>
      <c r="M238" s="164"/>
      <c r="N238" s="164"/>
      <c r="O238" s="164"/>
      <c r="P238" s="164"/>
      <c r="Q238" s="164"/>
      <c r="R238" s="164"/>
      <c r="S238" s="164"/>
      <c r="T238" s="164"/>
      <c r="U238" s="164"/>
      <c r="V238" s="164"/>
      <c r="W238" s="164"/>
      <c r="X238" s="128"/>
      <c r="Y238" s="128"/>
      <c r="Z238" s="128"/>
    </row>
    <row r="239" spans="1:26" ht="15.75" customHeight="1">
      <c r="A239" s="128"/>
      <c r="B239" s="128"/>
      <c r="C239" s="128"/>
      <c r="D239" s="419"/>
      <c r="E239" s="419"/>
      <c r="F239" s="128"/>
      <c r="G239" s="128"/>
      <c r="H239" s="128"/>
      <c r="I239" s="128"/>
      <c r="J239" s="164"/>
      <c r="K239" s="164"/>
      <c r="L239" s="164"/>
      <c r="M239" s="164"/>
      <c r="N239" s="164"/>
      <c r="O239" s="164"/>
      <c r="P239" s="164"/>
      <c r="Q239" s="164"/>
      <c r="R239" s="164"/>
      <c r="S239" s="164"/>
      <c r="T239" s="164"/>
      <c r="U239" s="164"/>
      <c r="V239" s="164"/>
      <c r="W239" s="164"/>
      <c r="X239" s="128"/>
      <c r="Y239" s="128"/>
      <c r="Z239" s="128"/>
    </row>
    <row r="240" spans="1:26" ht="15.75" customHeight="1">
      <c r="A240" s="128"/>
      <c r="B240" s="128"/>
      <c r="C240" s="128"/>
      <c r="D240" s="419"/>
      <c r="E240" s="419"/>
      <c r="F240" s="128"/>
      <c r="G240" s="128"/>
      <c r="H240" s="128"/>
      <c r="I240" s="128"/>
      <c r="J240" s="164"/>
      <c r="K240" s="164"/>
      <c r="L240" s="164"/>
      <c r="M240" s="164"/>
      <c r="N240" s="164"/>
      <c r="O240" s="164"/>
      <c r="P240" s="164"/>
      <c r="Q240" s="164"/>
      <c r="R240" s="164"/>
      <c r="S240" s="164"/>
      <c r="T240" s="164"/>
      <c r="U240" s="164"/>
      <c r="V240" s="164"/>
      <c r="W240" s="164"/>
      <c r="X240" s="128"/>
      <c r="Y240" s="128"/>
      <c r="Z240" s="128"/>
    </row>
    <row r="241" spans="1:26" ht="15.75" customHeight="1">
      <c r="A241" s="128"/>
      <c r="B241" s="128"/>
      <c r="C241" s="128"/>
      <c r="D241" s="419"/>
      <c r="E241" s="419"/>
      <c r="F241" s="128"/>
      <c r="G241" s="128"/>
      <c r="H241" s="128"/>
      <c r="I241" s="128"/>
      <c r="J241" s="164"/>
      <c r="K241" s="164"/>
      <c r="L241" s="164"/>
      <c r="M241" s="164"/>
      <c r="N241" s="164"/>
      <c r="O241" s="164"/>
      <c r="P241" s="164"/>
      <c r="Q241" s="164"/>
      <c r="R241" s="164"/>
      <c r="S241" s="164"/>
      <c r="T241" s="164"/>
      <c r="U241" s="164"/>
      <c r="V241" s="164"/>
      <c r="W241" s="164"/>
      <c r="X241" s="128"/>
      <c r="Y241" s="128"/>
      <c r="Z241" s="128"/>
    </row>
    <row r="242" spans="1:26" ht="15.75" customHeight="1">
      <c r="A242" s="128"/>
      <c r="B242" s="128"/>
      <c r="C242" s="128"/>
      <c r="D242" s="419"/>
      <c r="E242" s="419"/>
      <c r="F242" s="128"/>
      <c r="G242" s="128"/>
      <c r="H242" s="128"/>
      <c r="I242" s="128"/>
      <c r="J242" s="164"/>
      <c r="K242" s="164"/>
      <c r="L242" s="164"/>
      <c r="M242" s="164"/>
      <c r="N242" s="164"/>
      <c r="O242" s="164"/>
      <c r="P242" s="164"/>
      <c r="Q242" s="164"/>
      <c r="R242" s="164"/>
      <c r="S242" s="164"/>
      <c r="T242" s="164"/>
      <c r="U242" s="164"/>
      <c r="V242" s="164"/>
      <c r="W242" s="164"/>
      <c r="X242" s="128"/>
      <c r="Y242" s="128"/>
      <c r="Z242" s="128"/>
    </row>
    <row r="243" spans="1:26" ht="15.75" customHeight="1">
      <c r="A243" s="128"/>
      <c r="B243" s="128"/>
      <c r="C243" s="128"/>
      <c r="D243" s="419"/>
      <c r="E243" s="419"/>
      <c r="F243" s="128"/>
      <c r="G243" s="128"/>
      <c r="H243" s="128"/>
      <c r="I243" s="128"/>
      <c r="J243" s="164"/>
      <c r="K243" s="164"/>
      <c r="L243" s="164"/>
      <c r="M243" s="164"/>
      <c r="N243" s="164"/>
      <c r="O243" s="164"/>
      <c r="P243" s="164"/>
      <c r="Q243" s="164"/>
      <c r="R243" s="164"/>
      <c r="S243" s="164"/>
      <c r="T243" s="164"/>
      <c r="U243" s="164"/>
      <c r="V243" s="164"/>
      <c r="W243" s="164"/>
      <c r="X243" s="128"/>
      <c r="Y243" s="128"/>
      <c r="Z243" s="128"/>
    </row>
    <row r="244" spans="1:26" ht="15.75" customHeight="1">
      <c r="A244" s="128"/>
      <c r="B244" s="128"/>
      <c r="C244" s="128"/>
      <c r="D244" s="419"/>
      <c r="E244" s="419"/>
      <c r="F244" s="128"/>
      <c r="G244" s="128"/>
      <c r="H244" s="128"/>
      <c r="I244" s="128"/>
      <c r="J244" s="164"/>
      <c r="K244" s="164"/>
      <c r="L244" s="164"/>
      <c r="M244" s="164"/>
      <c r="N244" s="164"/>
      <c r="O244" s="164"/>
      <c r="P244" s="164"/>
      <c r="Q244" s="164"/>
      <c r="R244" s="164"/>
      <c r="S244" s="164"/>
      <c r="T244" s="164"/>
      <c r="U244" s="164"/>
      <c r="V244" s="164"/>
      <c r="W244" s="164"/>
      <c r="X244" s="128"/>
      <c r="Y244" s="128"/>
      <c r="Z244" s="128"/>
    </row>
    <row r="245" spans="1:26" ht="15.75" customHeight="1">
      <c r="A245" s="128"/>
      <c r="B245" s="128"/>
      <c r="C245" s="128"/>
      <c r="D245" s="419"/>
      <c r="E245" s="419"/>
      <c r="F245" s="128"/>
      <c r="G245" s="128"/>
      <c r="H245" s="128"/>
      <c r="I245" s="128"/>
      <c r="J245" s="164"/>
      <c r="K245" s="164"/>
      <c r="L245" s="164"/>
      <c r="M245" s="164"/>
      <c r="N245" s="164"/>
      <c r="O245" s="164"/>
      <c r="P245" s="164"/>
      <c r="Q245" s="164"/>
      <c r="R245" s="164"/>
      <c r="S245" s="164"/>
      <c r="T245" s="164"/>
      <c r="U245" s="164"/>
      <c r="V245" s="164"/>
      <c r="W245" s="164"/>
      <c r="X245" s="128"/>
      <c r="Y245" s="128"/>
      <c r="Z245" s="128"/>
    </row>
    <row r="246" spans="1:26" ht="15.75" customHeight="1">
      <c r="A246" s="128"/>
      <c r="B246" s="128"/>
      <c r="C246" s="128"/>
      <c r="D246" s="419"/>
      <c r="E246" s="419"/>
      <c r="F246" s="128"/>
      <c r="G246" s="128"/>
      <c r="H246" s="128"/>
      <c r="I246" s="128"/>
      <c r="J246" s="164"/>
      <c r="K246" s="164"/>
      <c r="L246" s="164"/>
      <c r="M246" s="164"/>
      <c r="N246" s="164"/>
      <c r="O246" s="164"/>
      <c r="P246" s="164"/>
      <c r="Q246" s="164"/>
      <c r="R246" s="164"/>
      <c r="S246" s="164"/>
      <c r="T246" s="164"/>
      <c r="U246" s="164"/>
      <c r="V246" s="164"/>
      <c r="W246" s="164"/>
      <c r="X246" s="128"/>
      <c r="Y246" s="128"/>
      <c r="Z246" s="128"/>
    </row>
    <row r="247" spans="1:26" ht="15.75" customHeight="1">
      <c r="A247" s="128"/>
      <c r="B247" s="128"/>
      <c r="C247" s="128"/>
      <c r="D247" s="419"/>
      <c r="E247" s="419"/>
      <c r="F247" s="128"/>
      <c r="G247" s="128"/>
      <c r="H247" s="128"/>
      <c r="I247" s="128"/>
      <c r="J247" s="164"/>
      <c r="K247" s="164"/>
      <c r="L247" s="164"/>
      <c r="M247" s="164"/>
      <c r="N247" s="164"/>
      <c r="O247" s="164"/>
      <c r="P247" s="164"/>
      <c r="Q247" s="164"/>
      <c r="R247" s="164"/>
      <c r="S247" s="164"/>
      <c r="T247" s="164"/>
      <c r="U247" s="164"/>
      <c r="V247" s="164"/>
      <c r="W247" s="164"/>
      <c r="X247" s="128"/>
      <c r="Y247" s="128"/>
      <c r="Z247" s="128"/>
    </row>
    <row r="248" spans="1:26" ht="15.75" customHeight="1">
      <c r="A248" s="128"/>
      <c r="B248" s="128"/>
      <c r="C248" s="128"/>
      <c r="D248" s="419"/>
      <c r="E248" s="419"/>
      <c r="F248" s="128"/>
      <c r="G248" s="128"/>
      <c r="H248" s="128"/>
      <c r="I248" s="128"/>
      <c r="J248" s="164"/>
      <c r="K248" s="164"/>
      <c r="L248" s="164"/>
      <c r="M248" s="164"/>
      <c r="N248" s="164"/>
      <c r="O248" s="164"/>
      <c r="P248" s="164"/>
      <c r="Q248" s="164"/>
      <c r="R248" s="164"/>
      <c r="S248" s="164"/>
      <c r="T248" s="164"/>
      <c r="U248" s="164"/>
      <c r="V248" s="164"/>
      <c r="W248" s="164"/>
      <c r="X248" s="128"/>
      <c r="Y248" s="128"/>
      <c r="Z248" s="128"/>
    </row>
    <row r="249" spans="1:26" ht="15.75" customHeight="1">
      <c r="A249" s="128"/>
      <c r="B249" s="128"/>
      <c r="C249" s="128"/>
      <c r="D249" s="419"/>
      <c r="E249" s="419"/>
      <c r="F249" s="128"/>
      <c r="G249" s="128"/>
      <c r="H249" s="128"/>
      <c r="I249" s="128"/>
      <c r="J249" s="164"/>
      <c r="K249" s="164"/>
      <c r="L249" s="164"/>
      <c r="M249" s="164"/>
      <c r="N249" s="164"/>
      <c r="O249" s="164"/>
      <c r="P249" s="164"/>
      <c r="Q249" s="164"/>
      <c r="R249" s="164"/>
      <c r="S249" s="164"/>
      <c r="T249" s="164"/>
      <c r="U249" s="164"/>
      <c r="V249" s="164"/>
      <c r="W249" s="164"/>
      <c r="X249" s="128"/>
      <c r="Y249" s="128"/>
      <c r="Z249" s="128"/>
    </row>
    <row r="250" spans="1:26" ht="15.75" customHeight="1">
      <c r="A250" s="128"/>
      <c r="B250" s="128"/>
      <c r="C250" s="128"/>
      <c r="D250" s="419"/>
      <c r="E250" s="419"/>
      <c r="F250" s="128"/>
      <c r="G250" s="128"/>
      <c r="H250" s="128"/>
      <c r="I250" s="128"/>
      <c r="J250" s="164"/>
      <c r="K250" s="164"/>
      <c r="L250" s="164"/>
      <c r="M250" s="164"/>
      <c r="N250" s="164"/>
      <c r="O250" s="164"/>
      <c r="P250" s="164"/>
      <c r="Q250" s="164"/>
      <c r="R250" s="164"/>
      <c r="S250" s="164"/>
      <c r="T250" s="164"/>
      <c r="U250" s="164"/>
      <c r="V250" s="164"/>
      <c r="W250" s="164"/>
      <c r="X250" s="128"/>
      <c r="Y250" s="128"/>
      <c r="Z250" s="128"/>
    </row>
    <row r="251" spans="1:26" ht="15.75" customHeight="1">
      <c r="A251" s="128"/>
      <c r="B251" s="128"/>
      <c r="C251" s="128"/>
      <c r="D251" s="419"/>
      <c r="E251" s="419"/>
      <c r="F251" s="128"/>
      <c r="G251" s="128"/>
      <c r="H251" s="128"/>
      <c r="I251" s="128"/>
      <c r="J251" s="164"/>
      <c r="K251" s="164"/>
      <c r="L251" s="164"/>
      <c r="M251" s="164"/>
      <c r="N251" s="164"/>
      <c r="O251" s="164"/>
      <c r="P251" s="164"/>
      <c r="Q251" s="164"/>
      <c r="R251" s="164"/>
      <c r="S251" s="164"/>
      <c r="T251" s="164"/>
      <c r="U251" s="164"/>
      <c r="V251" s="164"/>
      <c r="W251" s="164"/>
      <c r="X251" s="128"/>
      <c r="Y251" s="128"/>
      <c r="Z251" s="128"/>
    </row>
    <row r="252" spans="1:26" ht="15.75" customHeight="1">
      <c r="A252" s="128"/>
      <c r="B252" s="128"/>
      <c r="C252" s="128"/>
      <c r="D252" s="419"/>
      <c r="E252" s="419"/>
      <c r="F252" s="128"/>
      <c r="G252" s="128"/>
      <c r="H252" s="128"/>
      <c r="I252" s="128"/>
      <c r="J252" s="164"/>
      <c r="K252" s="164"/>
      <c r="L252" s="164"/>
      <c r="M252" s="164"/>
      <c r="N252" s="164"/>
      <c r="O252" s="164"/>
      <c r="P252" s="164"/>
      <c r="Q252" s="164"/>
      <c r="R252" s="164"/>
      <c r="S252" s="164"/>
      <c r="T252" s="164"/>
      <c r="U252" s="164"/>
      <c r="V252" s="164"/>
      <c r="W252" s="164"/>
      <c r="X252" s="128"/>
      <c r="Y252" s="128"/>
      <c r="Z252" s="128"/>
    </row>
    <row r="253" spans="1:26" ht="15.75" customHeight="1">
      <c r="A253" s="128"/>
      <c r="B253" s="128"/>
      <c r="C253" s="128"/>
      <c r="D253" s="419"/>
      <c r="E253" s="419"/>
      <c r="F253" s="128"/>
      <c r="G253" s="128"/>
      <c r="H253" s="128"/>
      <c r="I253" s="128"/>
      <c r="J253" s="164"/>
      <c r="K253" s="164"/>
      <c r="L253" s="164"/>
      <c r="M253" s="164"/>
      <c r="N253" s="164"/>
      <c r="O253" s="164"/>
      <c r="P253" s="164"/>
      <c r="Q253" s="164"/>
      <c r="R253" s="164"/>
      <c r="S253" s="164"/>
      <c r="T253" s="164"/>
      <c r="U253" s="164"/>
      <c r="V253" s="164"/>
      <c r="W253" s="164"/>
      <c r="X253" s="128"/>
      <c r="Y253" s="128"/>
      <c r="Z253" s="128"/>
    </row>
    <row r="254" spans="1:26" ht="15.75" customHeight="1">
      <c r="A254" s="128"/>
      <c r="B254" s="128"/>
      <c r="C254" s="128"/>
      <c r="D254" s="419"/>
      <c r="E254" s="419"/>
      <c r="F254" s="128"/>
      <c r="G254" s="128"/>
      <c r="H254" s="128"/>
      <c r="I254" s="128"/>
      <c r="J254" s="164"/>
      <c r="K254" s="164"/>
      <c r="L254" s="164"/>
      <c r="M254" s="164"/>
      <c r="N254" s="164"/>
      <c r="O254" s="164"/>
      <c r="P254" s="164"/>
      <c r="Q254" s="164"/>
      <c r="R254" s="164"/>
      <c r="S254" s="164"/>
      <c r="T254" s="164"/>
      <c r="U254" s="164"/>
      <c r="V254" s="164"/>
      <c r="W254" s="164"/>
      <c r="X254" s="128"/>
      <c r="Y254" s="128"/>
      <c r="Z254" s="128"/>
    </row>
    <row r="255" spans="1:26" ht="15.75" customHeight="1">
      <c r="A255" s="128"/>
      <c r="B255" s="128"/>
      <c r="C255" s="128"/>
      <c r="D255" s="419"/>
      <c r="E255" s="419"/>
      <c r="F255" s="128"/>
      <c r="G255" s="128"/>
      <c r="H255" s="128"/>
      <c r="I255" s="128"/>
      <c r="J255" s="164"/>
      <c r="K255" s="164"/>
      <c r="L255" s="164"/>
      <c r="M255" s="164"/>
      <c r="N255" s="164"/>
      <c r="O255" s="164"/>
      <c r="P255" s="164"/>
      <c r="Q255" s="164"/>
      <c r="R255" s="164"/>
      <c r="S255" s="164"/>
      <c r="T255" s="164"/>
      <c r="U255" s="164"/>
      <c r="V255" s="164"/>
      <c r="W255" s="164"/>
      <c r="X255" s="128"/>
      <c r="Y255" s="128"/>
      <c r="Z255" s="128"/>
    </row>
    <row r="256" spans="1:26" ht="15.75" customHeight="1">
      <c r="A256" s="128"/>
      <c r="B256" s="128"/>
      <c r="C256" s="128"/>
      <c r="D256" s="419"/>
      <c r="E256" s="419"/>
      <c r="F256" s="128"/>
      <c r="G256" s="128"/>
      <c r="H256" s="128"/>
      <c r="I256" s="128"/>
      <c r="J256" s="164"/>
      <c r="K256" s="164"/>
      <c r="L256" s="164"/>
      <c r="M256" s="164"/>
      <c r="N256" s="164"/>
      <c r="O256" s="164"/>
      <c r="P256" s="164"/>
      <c r="Q256" s="164"/>
      <c r="R256" s="164"/>
      <c r="S256" s="164"/>
      <c r="T256" s="164"/>
      <c r="U256" s="164"/>
      <c r="V256" s="164"/>
      <c r="W256" s="164"/>
      <c r="X256" s="128"/>
      <c r="Y256" s="128"/>
      <c r="Z256" s="128"/>
    </row>
    <row r="257" spans="1:26" ht="15.75" customHeight="1">
      <c r="A257" s="128"/>
      <c r="B257" s="128"/>
      <c r="C257" s="128"/>
      <c r="D257" s="419"/>
      <c r="E257" s="419"/>
      <c r="F257" s="128"/>
      <c r="G257" s="128"/>
      <c r="H257" s="128"/>
      <c r="I257" s="128"/>
      <c r="J257" s="164"/>
      <c r="K257" s="164"/>
      <c r="L257" s="164"/>
      <c r="M257" s="164"/>
      <c r="N257" s="164"/>
      <c r="O257" s="164"/>
      <c r="P257" s="164"/>
      <c r="Q257" s="164"/>
      <c r="R257" s="164"/>
      <c r="S257" s="164"/>
      <c r="T257" s="164"/>
      <c r="U257" s="164"/>
      <c r="V257" s="164"/>
      <c r="W257" s="164"/>
      <c r="X257" s="128"/>
      <c r="Y257" s="128"/>
      <c r="Z257" s="128"/>
    </row>
    <row r="258" spans="1:26" ht="15.75" customHeight="1">
      <c r="A258" s="128"/>
      <c r="B258" s="128"/>
      <c r="C258" s="128"/>
      <c r="D258" s="419"/>
      <c r="E258" s="419"/>
      <c r="F258" s="128"/>
      <c r="G258" s="128"/>
      <c r="H258" s="128"/>
      <c r="I258" s="128"/>
      <c r="J258" s="164"/>
      <c r="K258" s="164"/>
      <c r="L258" s="164"/>
      <c r="M258" s="164"/>
      <c r="N258" s="164"/>
      <c r="O258" s="164"/>
      <c r="P258" s="164"/>
      <c r="Q258" s="164"/>
      <c r="R258" s="164"/>
      <c r="S258" s="164"/>
      <c r="T258" s="164"/>
      <c r="U258" s="164"/>
      <c r="V258" s="164"/>
      <c r="W258" s="164"/>
      <c r="X258" s="128"/>
      <c r="Y258" s="128"/>
      <c r="Z258" s="128"/>
    </row>
    <row r="259" spans="1:26" ht="15.75" customHeight="1">
      <c r="A259" s="128"/>
      <c r="B259" s="128"/>
      <c r="C259" s="128"/>
      <c r="D259" s="419"/>
      <c r="E259" s="419"/>
      <c r="F259" s="128"/>
      <c r="G259" s="128"/>
      <c r="H259" s="128"/>
      <c r="I259" s="128"/>
      <c r="J259" s="164"/>
      <c r="K259" s="164"/>
      <c r="L259" s="164"/>
      <c r="M259" s="164"/>
      <c r="N259" s="164"/>
      <c r="O259" s="164"/>
      <c r="P259" s="164"/>
      <c r="Q259" s="164"/>
      <c r="R259" s="164"/>
      <c r="S259" s="164"/>
      <c r="T259" s="164"/>
      <c r="U259" s="164"/>
      <c r="V259" s="164"/>
      <c r="W259" s="164"/>
      <c r="X259" s="128"/>
      <c r="Y259" s="128"/>
      <c r="Z259" s="128"/>
    </row>
    <row r="260" spans="1:26" ht="15.75" customHeight="1">
      <c r="A260" s="128"/>
      <c r="B260" s="128"/>
      <c r="C260" s="128"/>
      <c r="D260" s="419"/>
      <c r="E260" s="419"/>
      <c r="F260" s="128"/>
      <c r="G260" s="128"/>
      <c r="H260" s="128"/>
      <c r="I260" s="128"/>
      <c r="J260" s="164"/>
      <c r="K260" s="164"/>
      <c r="L260" s="164"/>
      <c r="M260" s="164"/>
      <c r="N260" s="164"/>
      <c r="O260" s="164"/>
      <c r="P260" s="164"/>
      <c r="Q260" s="164"/>
      <c r="R260" s="164"/>
      <c r="S260" s="164"/>
      <c r="T260" s="164"/>
      <c r="U260" s="164"/>
      <c r="V260" s="164"/>
      <c r="W260" s="164"/>
      <c r="X260" s="128"/>
      <c r="Y260" s="128"/>
      <c r="Z260" s="128"/>
    </row>
    <row r="261" spans="1:26" ht="15.75" customHeight="1">
      <c r="A261" s="128"/>
      <c r="B261" s="128"/>
      <c r="C261" s="128"/>
      <c r="D261" s="419"/>
      <c r="E261" s="419"/>
      <c r="F261" s="128"/>
      <c r="G261" s="128"/>
      <c r="H261" s="128"/>
      <c r="I261" s="128"/>
      <c r="J261" s="164"/>
      <c r="K261" s="164"/>
      <c r="L261" s="164"/>
      <c r="M261" s="164"/>
      <c r="N261" s="164"/>
      <c r="O261" s="164"/>
      <c r="P261" s="164"/>
      <c r="Q261" s="164"/>
      <c r="R261" s="164"/>
      <c r="S261" s="164"/>
      <c r="T261" s="164"/>
      <c r="U261" s="164"/>
      <c r="V261" s="164"/>
      <c r="W261" s="164"/>
      <c r="X261" s="128"/>
      <c r="Y261" s="128"/>
      <c r="Z261" s="128"/>
    </row>
    <row r="262" spans="1:26" ht="15.75" customHeight="1">
      <c r="A262" s="128"/>
      <c r="B262" s="128"/>
      <c r="C262" s="128"/>
      <c r="D262" s="419"/>
      <c r="E262" s="419"/>
      <c r="F262" s="128"/>
      <c r="G262" s="128"/>
      <c r="H262" s="128"/>
      <c r="I262" s="128"/>
      <c r="J262" s="164"/>
      <c r="K262" s="164"/>
      <c r="L262" s="164"/>
      <c r="M262" s="164"/>
      <c r="N262" s="164"/>
      <c r="O262" s="164"/>
      <c r="P262" s="164"/>
      <c r="Q262" s="164"/>
      <c r="R262" s="164"/>
      <c r="S262" s="164"/>
      <c r="T262" s="164"/>
      <c r="U262" s="164"/>
      <c r="V262" s="164"/>
      <c r="W262" s="164"/>
      <c r="X262" s="128"/>
      <c r="Y262" s="128"/>
      <c r="Z262" s="128"/>
    </row>
    <row r="263" spans="1:26" ht="15.75" customHeight="1">
      <c r="A263" s="128"/>
      <c r="B263" s="128"/>
      <c r="C263" s="128"/>
      <c r="D263" s="419"/>
      <c r="E263" s="419"/>
      <c r="F263" s="128"/>
      <c r="G263" s="128"/>
      <c r="H263" s="128"/>
      <c r="I263" s="128"/>
      <c r="J263" s="164"/>
      <c r="K263" s="164"/>
      <c r="L263" s="164"/>
      <c r="M263" s="164"/>
      <c r="N263" s="164"/>
      <c r="O263" s="164"/>
      <c r="P263" s="164"/>
      <c r="Q263" s="164"/>
      <c r="R263" s="164"/>
      <c r="S263" s="164"/>
      <c r="T263" s="164"/>
      <c r="U263" s="164"/>
      <c r="V263" s="164"/>
      <c r="W263" s="164"/>
      <c r="X263" s="128"/>
      <c r="Y263" s="128"/>
      <c r="Z263" s="128"/>
    </row>
    <row r="264" spans="1:26" ht="15.75" customHeight="1">
      <c r="A264" s="128"/>
      <c r="B264" s="128"/>
      <c r="C264" s="128"/>
      <c r="D264" s="419"/>
      <c r="E264" s="419"/>
      <c r="F264" s="128"/>
      <c r="G264" s="128"/>
      <c r="H264" s="128"/>
      <c r="I264" s="128"/>
      <c r="J264" s="164"/>
      <c r="K264" s="164"/>
      <c r="L264" s="164"/>
      <c r="M264" s="164"/>
      <c r="N264" s="164"/>
      <c r="O264" s="164"/>
      <c r="P264" s="164"/>
      <c r="Q264" s="164"/>
      <c r="R264" s="164"/>
      <c r="S264" s="164"/>
      <c r="T264" s="164"/>
      <c r="U264" s="164"/>
      <c r="V264" s="164"/>
      <c r="W264" s="164"/>
      <c r="X264" s="128"/>
      <c r="Y264" s="128"/>
      <c r="Z264" s="128"/>
    </row>
    <row r="265" spans="1:26" ht="15.75" customHeight="1">
      <c r="A265" s="128"/>
      <c r="B265" s="128"/>
      <c r="C265" s="128"/>
      <c r="D265" s="419"/>
      <c r="E265" s="419"/>
      <c r="F265" s="128"/>
      <c r="G265" s="128"/>
      <c r="H265" s="128"/>
      <c r="I265" s="128"/>
      <c r="J265" s="164"/>
      <c r="K265" s="164"/>
      <c r="L265" s="164"/>
      <c r="M265" s="164"/>
      <c r="N265" s="164"/>
      <c r="O265" s="164"/>
      <c r="P265" s="164"/>
      <c r="Q265" s="164"/>
      <c r="R265" s="164"/>
      <c r="S265" s="164"/>
      <c r="T265" s="164"/>
      <c r="U265" s="164"/>
      <c r="V265" s="164"/>
      <c r="W265" s="164"/>
      <c r="X265" s="128"/>
      <c r="Y265" s="128"/>
      <c r="Z265" s="128"/>
    </row>
    <row r="266" spans="1:26" ht="15.75" customHeight="1">
      <c r="A266" s="128"/>
      <c r="B266" s="128"/>
      <c r="C266" s="128"/>
      <c r="D266" s="419"/>
      <c r="E266" s="419"/>
      <c r="F266" s="128"/>
      <c r="G266" s="128"/>
      <c r="H266" s="128"/>
      <c r="I266" s="128"/>
      <c r="J266" s="164"/>
      <c r="K266" s="164"/>
      <c r="L266" s="164"/>
      <c r="M266" s="164"/>
      <c r="N266" s="164"/>
      <c r="O266" s="164"/>
      <c r="P266" s="164"/>
      <c r="Q266" s="164"/>
      <c r="R266" s="164"/>
      <c r="S266" s="164"/>
      <c r="T266" s="164"/>
      <c r="U266" s="164"/>
      <c r="V266" s="164"/>
      <c r="W266" s="164"/>
      <c r="X266" s="128"/>
      <c r="Y266" s="128"/>
      <c r="Z266" s="128"/>
    </row>
    <row r="267" spans="1:26" ht="15.75" customHeight="1">
      <c r="A267" s="128"/>
      <c r="B267" s="128"/>
      <c r="C267" s="128"/>
      <c r="D267" s="419"/>
      <c r="E267" s="419"/>
      <c r="F267" s="128"/>
      <c r="G267" s="128"/>
      <c r="H267" s="128"/>
      <c r="I267" s="128"/>
      <c r="J267" s="164"/>
      <c r="K267" s="164"/>
      <c r="L267" s="164"/>
      <c r="M267" s="164"/>
      <c r="N267" s="164"/>
      <c r="O267" s="164"/>
      <c r="P267" s="164"/>
      <c r="Q267" s="164"/>
      <c r="R267" s="164"/>
      <c r="S267" s="164"/>
      <c r="T267" s="164"/>
      <c r="U267" s="164"/>
      <c r="V267" s="164"/>
      <c r="W267" s="164"/>
      <c r="X267" s="128"/>
      <c r="Y267" s="128"/>
      <c r="Z267" s="128"/>
    </row>
    <row r="268" spans="1:26" ht="15.75" customHeight="1">
      <c r="A268" s="128"/>
      <c r="B268" s="128"/>
      <c r="C268" s="128"/>
      <c r="D268" s="419"/>
      <c r="E268" s="419"/>
      <c r="F268" s="128"/>
      <c r="G268" s="128"/>
      <c r="H268" s="128"/>
      <c r="I268" s="128"/>
      <c r="J268" s="164"/>
      <c r="K268" s="164"/>
      <c r="L268" s="164"/>
      <c r="M268" s="164"/>
      <c r="N268" s="164"/>
      <c r="O268" s="164"/>
      <c r="P268" s="164"/>
      <c r="Q268" s="164"/>
      <c r="R268" s="164"/>
      <c r="S268" s="164"/>
      <c r="T268" s="164"/>
      <c r="U268" s="164"/>
      <c r="V268" s="164"/>
      <c r="W268" s="164"/>
      <c r="X268" s="128"/>
      <c r="Y268" s="128"/>
      <c r="Z268" s="128"/>
    </row>
    <row r="269" spans="1:26" ht="15.75" customHeight="1">
      <c r="A269" s="128"/>
      <c r="B269" s="128"/>
      <c r="C269" s="128"/>
      <c r="D269" s="419"/>
      <c r="E269" s="419"/>
      <c r="F269" s="128"/>
      <c r="G269" s="128"/>
      <c r="H269" s="128"/>
      <c r="I269" s="128"/>
      <c r="J269" s="164"/>
      <c r="K269" s="164"/>
      <c r="L269" s="164"/>
      <c r="M269" s="164"/>
      <c r="N269" s="164"/>
      <c r="O269" s="164"/>
      <c r="P269" s="164"/>
      <c r="Q269" s="164"/>
      <c r="R269" s="164"/>
      <c r="S269" s="164"/>
      <c r="T269" s="164"/>
      <c r="U269" s="164"/>
      <c r="V269" s="164"/>
      <c r="W269" s="164"/>
      <c r="X269" s="128"/>
      <c r="Y269" s="128"/>
      <c r="Z269" s="128"/>
    </row>
    <row r="270" spans="1:26" ht="15.75" customHeight="1">
      <c r="A270" s="128"/>
      <c r="B270" s="128"/>
      <c r="C270" s="128"/>
      <c r="D270" s="419"/>
      <c r="E270" s="419"/>
      <c r="F270" s="128"/>
      <c r="G270" s="128"/>
      <c r="H270" s="128"/>
      <c r="I270" s="128"/>
      <c r="J270" s="164"/>
      <c r="K270" s="164"/>
      <c r="L270" s="164"/>
      <c r="M270" s="164"/>
      <c r="N270" s="164"/>
      <c r="O270" s="164"/>
      <c r="P270" s="164"/>
      <c r="Q270" s="164"/>
      <c r="R270" s="164"/>
      <c r="S270" s="164"/>
      <c r="T270" s="164"/>
      <c r="U270" s="164"/>
      <c r="V270" s="164"/>
      <c r="W270" s="164"/>
      <c r="X270" s="128"/>
      <c r="Y270" s="128"/>
      <c r="Z270" s="128"/>
    </row>
    <row r="271" spans="1:26" ht="15.75" customHeight="1">
      <c r="A271" s="128"/>
      <c r="B271" s="128"/>
      <c r="C271" s="128"/>
      <c r="D271" s="419"/>
      <c r="E271" s="419"/>
      <c r="F271" s="128"/>
      <c r="G271" s="128"/>
      <c r="H271" s="128"/>
      <c r="I271" s="128"/>
      <c r="J271" s="164"/>
      <c r="K271" s="164"/>
      <c r="L271" s="164"/>
      <c r="M271" s="164"/>
      <c r="N271" s="164"/>
      <c r="O271" s="164"/>
      <c r="P271" s="164"/>
      <c r="Q271" s="164"/>
      <c r="R271" s="164"/>
      <c r="S271" s="164"/>
      <c r="T271" s="164"/>
      <c r="U271" s="164"/>
      <c r="V271" s="164"/>
      <c r="W271" s="164"/>
      <c r="X271" s="128"/>
      <c r="Y271" s="128"/>
      <c r="Z271" s="128"/>
    </row>
    <row r="272" spans="1:26" ht="15.75" customHeight="1">
      <c r="A272" s="128"/>
      <c r="B272" s="128"/>
      <c r="C272" s="128"/>
      <c r="D272" s="419"/>
      <c r="E272" s="419"/>
      <c r="F272" s="128"/>
      <c r="G272" s="128"/>
      <c r="H272" s="128"/>
      <c r="I272" s="128"/>
      <c r="J272" s="164"/>
      <c r="K272" s="164"/>
      <c r="L272" s="164"/>
      <c r="M272" s="164"/>
      <c r="N272" s="164"/>
      <c r="O272" s="164"/>
      <c r="P272" s="164"/>
      <c r="Q272" s="164"/>
      <c r="R272" s="164"/>
      <c r="S272" s="164"/>
      <c r="T272" s="164"/>
      <c r="U272" s="164"/>
      <c r="V272" s="164"/>
      <c r="W272" s="164"/>
      <c r="X272" s="128"/>
      <c r="Y272" s="128"/>
      <c r="Z272" s="128"/>
    </row>
    <row r="273" spans="1:26" ht="15.75" customHeight="1">
      <c r="A273" s="128"/>
      <c r="B273" s="128"/>
      <c r="C273" s="128"/>
      <c r="D273" s="419"/>
      <c r="E273" s="419"/>
      <c r="F273" s="128"/>
      <c r="G273" s="128"/>
      <c r="H273" s="128"/>
      <c r="I273" s="128"/>
      <c r="J273" s="164"/>
      <c r="K273" s="164"/>
      <c r="L273" s="164"/>
      <c r="M273" s="164"/>
      <c r="N273" s="164"/>
      <c r="O273" s="164"/>
      <c r="P273" s="164"/>
      <c r="Q273" s="164"/>
      <c r="R273" s="164"/>
      <c r="S273" s="164"/>
      <c r="T273" s="164"/>
      <c r="U273" s="164"/>
      <c r="V273" s="164"/>
      <c r="W273" s="164"/>
      <c r="X273" s="128"/>
      <c r="Y273" s="128"/>
      <c r="Z273" s="128"/>
    </row>
    <row r="274" spans="1:26" ht="15.75" customHeight="1">
      <c r="A274" s="128"/>
      <c r="B274" s="128"/>
      <c r="C274" s="128"/>
      <c r="D274" s="419"/>
      <c r="E274" s="419"/>
      <c r="F274" s="128"/>
      <c r="G274" s="128"/>
      <c r="H274" s="128"/>
      <c r="I274" s="128"/>
      <c r="J274" s="164"/>
      <c r="K274" s="164"/>
      <c r="L274" s="164"/>
      <c r="M274" s="164"/>
      <c r="N274" s="164"/>
      <c r="O274" s="164"/>
      <c r="P274" s="164"/>
      <c r="Q274" s="164"/>
      <c r="R274" s="164"/>
      <c r="S274" s="164"/>
      <c r="T274" s="164"/>
      <c r="U274" s="164"/>
      <c r="V274" s="164"/>
      <c r="W274" s="164"/>
      <c r="X274" s="128"/>
      <c r="Y274" s="128"/>
      <c r="Z274" s="128"/>
    </row>
    <row r="275" spans="1:26" ht="15.75" customHeight="1">
      <c r="A275" s="128"/>
      <c r="B275" s="128"/>
      <c r="C275" s="128"/>
      <c r="D275" s="419"/>
      <c r="E275" s="419"/>
      <c r="F275" s="128"/>
      <c r="G275" s="128"/>
      <c r="H275" s="128"/>
      <c r="I275" s="128"/>
      <c r="J275" s="164"/>
      <c r="K275" s="164"/>
      <c r="L275" s="164"/>
      <c r="M275" s="164"/>
      <c r="N275" s="164"/>
      <c r="O275" s="164"/>
      <c r="P275" s="164"/>
      <c r="Q275" s="164"/>
      <c r="R275" s="164"/>
      <c r="S275" s="164"/>
      <c r="T275" s="164"/>
      <c r="U275" s="164"/>
      <c r="V275" s="164"/>
      <c r="W275" s="164"/>
      <c r="X275" s="128"/>
      <c r="Y275" s="128"/>
      <c r="Z275" s="128"/>
    </row>
    <row r="276" spans="1:26" ht="15.75" customHeight="1">
      <c r="A276" s="128"/>
      <c r="B276" s="128"/>
      <c r="C276" s="128"/>
      <c r="D276" s="419"/>
      <c r="E276" s="419"/>
      <c r="F276" s="128"/>
      <c r="G276" s="128"/>
      <c r="H276" s="128"/>
      <c r="I276" s="128"/>
      <c r="J276" s="164"/>
      <c r="K276" s="164"/>
      <c r="L276" s="164"/>
      <c r="M276" s="164"/>
      <c r="N276" s="164"/>
      <c r="O276" s="164"/>
      <c r="P276" s="164"/>
      <c r="Q276" s="164"/>
      <c r="R276" s="164"/>
      <c r="S276" s="164"/>
      <c r="T276" s="164"/>
      <c r="U276" s="164"/>
      <c r="V276" s="164"/>
      <c r="W276" s="164"/>
      <c r="X276" s="128"/>
      <c r="Y276" s="128"/>
      <c r="Z276" s="128"/>
    </row>
    <row r="277" spans="1:26" ht="15.75" customHeight="1">
      <c r="A277" s="128"/>
      <c r="B277" s="128"/>
      <c r="C277" s="128"/>
      <c r="D277" s="419"/>
      <c r="E277" s="419"/>
      <c r="F277" s="128"/>
      <c r="G277" s="128"/>
      <c r="H277" s="128"/>
      <c r="I277" s="128"/>
      <c r="J277" s="164"/>
      <c r="K277" s="164"/>
      <c r="L277" s="164"/>
      <c r="M277" s="164"/>
      <c r="N277" s="164"/>
      <c r="O277" s="164"/>
      <c r="P277" s="164"/>
      <c r="Q277" s="164"/>
      <c r="R277" s="164"/>
      <c r="S277" s="164"/>
      <c r="T277" s="164"/>
      <c r="U277" s="164"/>
      <c r="V277" s="164"/>
      <c r="W277" s="164"/>
      <c r="X277" s="128"/>
      <c r="Y277" s="128"/>
      <c r="Z277" s="128"/>
    </row>
    <row r="278" spans="1:26" ht="15.75" customHeight="1">
      <c r="A278" s="128"/>
      <c r="B278" s="128"/>
      <c r="C278" s="128"/>
      <c r="D278" s="419"/>
      <c r="E278" s="419"/>
      <c r="F278" s="128"/>
      <c r="G278" s="128"/>
      <c r="H278" s="128"/>
      <c r="I278" s="128"/>
      <c r="J278" s="164"/>
      <c r="K278" s="164"/>
      <c r="L278" s="164"/>
      <c r="M278" s="164"/>
      <c r="N278" s="164"/>
      <c r="O278" s="164"/>
      <c r="P278" s="164"/>
      <c r="Q278" s="164"/>
      <c r="R278" s="164"/>
      <c r="S278" s="164"/>
      <c r="T278" s="164"/>
      <c r="U278" s="164"/>
      <c r="V278" s="164"/>
      <c r="W278" s="164"/>
      <c r="X278" s="128"/>
      <c r="Y278" s="128"/>
      <c r="Z278" s="128"/>
    </row>
    <row r="279" spans="1:26" ht="15.75" customHeight="1">
      <c r="A279" s="128"/>
      <c r="B279" s="128"/>
      <c r="C279" s="128"/>
      <c r="D279" s="419"/>
      <c r="E279" s="419"/>
      <c r="F279" s="128"/>
      <c r="G279" s="128"/>
      <c r="H279" s="128"/>
      <c r="I279" s="128"/>
      <c r="J279" s="164"/>
      <c r="K279" s="164"/>
      <c r="L279" s="164"/>
      <c r="M279" s="164"/>
      <c r="N279" s="164"/>
      <c r="O279" s="164"/>
      <c r="P279" s="164"/>
      <c r="Q279" s="164"/>
      <c r="R279" s="164"/>
      <c r="S279" s="164"/>
      <c r="T279" s="164"/>
      <c r="U279" s="164"/>
      <c r="V279" s="164"/>
      <c r="W279" s="164"/>
      <c r="X279" s="128"/>
      <c r="Y279" s="128"/>
      <c r="Z279" s="128"/>
    </row>
    <row r="280" spans="1:26" ht="15.75" customHeight="1">
      <c r="A280" s="128"/>
      <c r="B280" s="128"/>
      <c r="C280" s="128"/>
      <c r="D280" s="419"/>
      <c r="E280" s="419"/>
      <c r="F280" s="128"/>
      <c r="G280" s="128"/>
      <c r="H280" s="128"/>
      <c r="I280" s="128"/>
      <c r="J280" s="164"/>
      <c r="K280" s="164"/>
      <c r="L280" s="164"/>
      <c r="M280" s="164"/>
      <c r="N280" s="164"/>
      <c r="O280" s="164"/>
      <c r="P280" s="164"/>
      <c r="Q280" s="164"/>
      <c r="R280" s="164"/>
      <c r="S280" s="164"/>
      <c r="T280" s="164"/>
      <c r="U280" s="164"/>
      <c r="V280" s="164"/>
      <c r="W280" s="164"/>
      <c r="X280" s="128"/>
      <c r="Y280" s="128"/>
      <c r="Z280" s="128"/>
    </row>
    <row r="281" spans="1:26" ht="15.75" customHeight="1">
      <c r="A281" s="128"/>
      <c r="B281" s="128"/>
      <c r="C281" s="128"/>
      <c r="D281" s="419"/>
      <c r="E281" s="419"/>
      <c r="F281" s="128"/>
      <c r="G281" s="128"/>
      <c r="H281" s="128"/>
      <c r="I281" s="128"/>
      <c r="J281" s="164"/>
      <c r="K281" s="164"/>
      <c r="L281" s="164"/>
      <c r="M281" s="164"/>
      <c r="N281" s="164"/>
      <c r="O281" s="164"/>
      <c r="P281" s="164"/>
      <c r="Q281" s="164"/>
      <c r="R281" s="164"/>
      <c r="S281" s="164"/>
      <c r="T281" s="164"/>
      <c r="U281" s="164"/>
      <c r="V281" s="164"/>
      <c r="W281" s="164"/>
      <c r="X281" s="128"/>
      <c r="Y281" s="128"/>
      <c r="Z281" s="128"/>
    </row>
    <row r="282" spans="1:26" ht="15.75" customHeight="1">
      <c r="A282" s="128"/>
      <c r="B282" s="128"/>
      <c r="C282" s="128"/>
      <c r="D282" s="419"/>
      <c r="E282" s="419"/>
      <c r="F282" s="128"/>
      <c r="G282" s="128"/>
      <c r="H282" s="128"/>
      <c r="I282" s="128"/>
      <c r="J282" s="164"/>
      <c r="K282" s="164"/>
      <c r="L282" s="164"/>
      <c r="M282" s="164"/>
      <c r="N282" s="164"/>
      <c r="O282" s="164"/>
      <c r="P282" s="164"/>
      <c r="Q282" s="164"/>
      <c r="R282" s="164"/>
      <c r="S282" s="164"/>
      <c r="T282" s="164"/>
      <c r="U282" s="164"/>
      <c r="V282" s="164"/>
      <c r="W282" s="164"/>
      <c r="X282" s="128"/>
      <c r="Y282" s="128"/>
      <c r="Z282" s="128"/>
    </row>
    <row r="283" spans="1:26" ht="15.75" customHeight="1">
      <c r="A283" s="128"/>
      <c r="B283" s="128"/>
      <c r="C283" s="128"/>
      <c r="D283" s="419"/>
      <c r="E283" s="419"/>
      <c r="F283" s="128"/>
      <c r="G283" s="128"/>
      <c r="H283" s="128"/>
      <c r="I283" s="128"/>
      <c r="J283" s="164"/>
      <c r="K283" s="164"/>
      <c r="L283" s="164"/>
      <c r="M283" s="164"/>
      <c r="N283" s="164"/>
      <c r="O283" s="164"/>
      <c r="P283" s="164"/>
      <c r="Q283" s="164"/>
      <c r="R283" s="164"/>
      <c r="S283" s="164"/>
      <c r="T283" s="164"/>
      <c r="U283" s="164"/>
      <c r="V283" s="164"/>
      <c r="W283" s="164"/>
      <c r="X283" s="128"/>
      <c r="Y283" s="128"/>
      <c r="Z283" s="128"/>
    </row>
    <row r="284" spans="1:26" ht="15.75" customHeight="1">
      <c r="A284" s="128"/>
      <c r="B284" s="128"/>
      <c r="C284" s="128"/>
      <c r="D284" s="419"/>
      <c r="E284" s="419"/>
      <c r="F284" s="128"/>
      <c r="G284" s="128"/>
      <c r="H284" s="128"/>
      <c r="I284" s="128"/>
      <c r="J284" s="164"/>
      <c r="K284" s="164"/>
      <c r="L284" s="164"/>
      <c r="M284" s="164"/>
      <c r="N284" s="164"/>
      <c r="O284" s="164"/>
      <c r="P284" s="164"/>
      <c r="Q284" s="164"/>
      <c r="R284" s="164"/>
      <c r="S284" s="164"/>
      <c r="T284" s="164"/>
      <c r="U284" s="164"/>
      <c r="V284" s="164"/>
      <c r="W284" s="164"/>
      <c r="X284" s="128"/>
      <c r="Y284" s="128"/>
      <c r="Z284" s="128"/>
    </row>
    <row r="285" spans="1:26" ht="15.75" customHeight="1">
      <c r="A285" s="128"/>
      <c r="B285" s="128"/>
      <c r="C285" s="128"/>
      <c r="D285" s="419"/>
      <c r="E285" s="419"/>
      <c r="F285" s="128"/>
      <c r="G285" s="128"/>
      <c r="H285" s="128"/>
      <c r="I285" s="128"/>
      <c r="J285" s="164"/>
      <c r="K285" s="164"/>
      <c r="L285" s="164"/>
      <c r="M285" s="164"/>
      <c r="N285" s="164"/>
      <c r="O285" s="164"/>
      <c r="P285" s="164"/>
      <c r="Q285" s="164"/>
      <c r="R285" s="164"/>
      <c r="S285" s="164"/>
      <c r="T285" s="164"/>
      <c r="U285" s="164"/>
      <c r="V285" s="164"/>
      <c r="W285" s="164"/>
      <c r="X285" s="128"/>
      <c r="Y285" s="128"/>
      <c r="Z285" s="128"/>
    </row>
    <row r="286" spans="1:26" ht="15.75" customHeight="1">
      <c r="A286" s="128"/>
      <c r="B286" s="128"/>
      <c r="C286" s="128"/>
      <c r="D286" s="419"/>
      <c r="E286" s="419"/>
      <c r="F286" s="128"/>
      <c r="G286" s="128"/>
      <c r="H286" s="128"/>
      <c r="I286" s="128"/>
      <c r="J286" s="164"/>
      <c r="K286" s="164"/>
      <c r="L286" s="164"/>
      <c r="M286" s="164"/>
      <c r="N286" s="164"/>
      <c r="O286" s="164"/>
      <c r="P286" s="164"/>
      <c r="Q286" s="164"/>
      <c r="R286" s="164"/>
      <c r="S286" s="164"/>
      <c r="T286" s="164"/>
      <c r="U286" s="164"/>
      <c r="V286" s="164"/>
      <c r="W286" s="164"/>
      <c r="X286" s="128"/>
      <c r="Y286" s="128"/>
      <c r="Z286" s="128"/>
    </row>
    <row r="287" spans="1:26" ht="15.75" customHeight="1">
      <c r="A287" s="128"/>
      <c r="B287" s="128"/>
      <c r="C287" s="128"/>
      <c r="D287" s="419"/>
      <c r="E287" s="419"/>
      <c r="F287" s="128"/>
      <c r="G287" s="128"/>
      <c r="H287" s="128"/>
      <c r="I287" s="128"/>
      <c r="J287" s="164"/>
      <c r="K287" s="164"/>
      <c r="L287" s="164"/>
      <c r="M287" s="164"/>
      <c r="N287" s="164"/>
      <c r="O287" s="164"/>
      <c r="P287" s="164"/>
      <c r="Q287" s="164"/>
      <c r="R287" s="164"/>
      <c r="S287" s="164"/>
      <c r="T287" s="164"/>
      <c r="U287" s="164"/>
      <c r="V287" s="164"/>
      <c r="W287" s="164"/>
      <c r="X287" s="128"/>
      <c r="Y287" s="128"/>
      <c r="Z287" s="128"/>
    </row>
    <row r="288" spans="1:26" ht="15.75" customHeight="1">
      <c r="A288" s="128"/>
      <c r="B288" s="128"/>
      <c r="C288" s="128"/>
      <c r="D288" s="419"/>
      <c r="E288" s="419"/>
      <c r="F288" s="128"/>
      <c r="G288" s="128"/>
      <c r="H288" s="128"/>
      <c r="I288" s="128"/>
      <c r="J288" s="164"/>
      <c r="K288" s="164"/>
      <c r="L288" s="164"/>
      <c r="M288" s="164"/>
      <c r="N288" s="164"/>
      <c r="O288" s="164"/>
      <c r="P288" s="164"/>
      <c r="Q288" s="164"/>
      <c r="R288" s="164"/>
      <c r="S288" s="164"/>
      <c r="T288" s="164"/>
      <c r="U288" s="164"/>
      <c r="V288" s="164"/>
      <c r="W288" s="164"/>
      <c r="X288" s="128"/>
      <c r="Y288" s="128"/>
      <c r="Z288" s="128"/>
    </row>
    <row r="289" spans="1:26" ht="15.75" customHeight="1">
      <c r="A289" s="128"/>
      <c r="B289" s="128"/>
      <c r="C289" s="128"/>
      <c r="D289" s="419"/>
      <c r="E289" s="419"/>
      <c r="F289" s="128"/>
      <c r="G289" s="128"/>
      <c r="H289" s="128"/>
      <c r="I289" s="128"/>
      <c r="J289" s="164"/>
      <c r="K289" s="164"/>
      <c r="L289" s="164"/>
      <c r="M289" s="164"/>
      <c r="N289" s="164"/>
      <c r="O289" s="164"/>
      <c r="P289" s="164"/>
      <c r="Q289" s="164"/>
      <c r="R289" s="164"/>
      <c r="S289" s="164"/>
      <c r="T289" s="164"/>
      <c r="U289" s="164"/>
      <c r="V289" s="164"/>
      <c r="W289" s="164"/>
      <c r="X289" s="128"/>
      <c r="Y289" s="128"/>
      <c r="Z289" s="128"/>
    </row>
    <row r="290" spans="1:26" ht="15.75" customHeight="1">
      <c r="A290" s="128"/>
      <c r="B290" s="128"/>
      <c r="C290" s="128"/>
      <c r="D290" s="419"/>
      <c r="E290" s="419"/>
      <c r="F290" s="128"/>
      <c r="G290" s="128"/>
      <c r="H290" s="128"/>
      <c r="I290" s="128"/>
      <c r="J290" s="164"/>
      <c r="K290" s="164"/>
      <c r="L290" s="164"/>
      <c r="M290" s="164"/>
      <c r="N290" s="164"/>
      <c r="O290" s="164"/>
      <c r="P290" s="164"/>
      <c r="Q290" s="164"/>
      <c r="R290" s="164"/>
      <c r="S290" s="164"/>
      <c r="T290" s="164"/>
      <c r="U290" s="164"/>
      <c r="V290" s="164"/>
      <c r="W290" s="164"/>
      <c r="X290" s="128"/>
      <c r="Y290" s="128"/>
      <c r="Z290" s="128"/>
    </row>
    <row r="291" spans="1:26" ht="15.75" customHeight="1">
      <c r="A291" s="128"/>
      <c r="B291" s="128"/>
      <c r="C291" s="128"/>
      <c r="D291" s="419"/>
      <c r="E291" s="419"/>
      <c r="F291" s="128"/>
      <c r="G291" s="128"/>
      <c r="H291" s="128"/>
      <c r="I291" s="128"/>
      <c r="J291" s="164"/>
      <c r="K291" s="164"/>
      <c r="L291" s="164"/>
      <c r="M291" s="164"/>
      <c r="N291" s="164"/>
      <c r="O291" s="164"/>
      <c r="P291" s="164"/>
      <c r="Q291" s="164"/>
      <c r="R291" s="164"/>
      <c r="S291" s="164"/>
      <c r="T291" s="164"/>
      <c r="U291" s="164"/>
      <c r="V291" s="164"/>
      <c r="W291" s="164"/>
      <c r="X291" s="128"/>
      <c r="Y291" s="128"/>
      <c r="Z291" s="128"/>
    </row>
    <row r="292" spans="1:26" ht="15.75" customHeight="1">
      <c r="A292" s="128"/>
      <c r="B292" s="128"/>
      <c r="C292" s="128"/>
      <c r="D292" s="419"/>
      <c r="E292" s="419"/>
      <c r="F292" s="128"/>
      <c r="G292" s="128"/>
      <c r="H292" s="128"/>
      <c r="I292" s="128"/>
      <c r="J292" s="164"/>
      <c r="K292" s="164"/>
      <c r="L292" s="164"/>
      <c r="M292" s="164"/>
      <c r="N292" s="164"/>
      <c r="O292" s="164"/>
      <c r="P292" s="164"/>
      <c r="Q292" s="164"/>
      <c r="R292" s="164"/>
      <c r="S292" s="164"/>
      <c r="T292" s="164"/>
      <c r="U292" s="164"/>
      <c r="V292" s="164"/>
      <c r="W292" s="164"/>
      <c r="X292" s="128"/>
      <c r="Y292" s="128"/>
      <c r="Z292" s="128"/>
    </row>
    <row r="293" spans="1:26" ht="15.75" customHeight="1">
      <c r="A293" s="128"/>
      <c r="B293" s="128"/>
      <c r="C293" s="128"/>
      <c r="D293" s="419"/>
      <c r="E293" s="419"/>
      <c r="F293" s="128"/>
      <c r="G293" s="128"/>
      <c r="H293" s="128"/>
      <c r="I293" s="128"/>
      <c r="J293" s="164"/>
      <c r="K293" s="164"/>
      <c r="L293" s="164"/>
      <c r="M293" s="164"/>
      <c r="N293" s="164"/>
      <c r="O293" s="164"/>
      <c r="P293" s="164"/>
      <c r="Q293" s="164"/>
      <c r="R293" s="164"/>
      <c r="S293" s="164"/>
      <c r="T293" s="164"/>
      <c r="U293" s="164"/>
      <c r="V293" s="164"/>
      <c r="W293" s="164"/>
      <c r="X293" s="128"/>
      <c r="Y293" s="128"/>
      <c r="Z293" s="128"/>
    </row>
    <row r="294" spans="1:26" ht="15.75" customHeight="1">
      <c r="A294" s="128"/>
      <c r="B294" s="128"/>
      <c r="C294" s="128"/>
      <c r="D294" s="419"/>
      <c r="E294" s="419"/>
      <c r="F294" s="128"/>
      <c r="G294" s="128"/>
      <c r="H294" s="128"/>
      <c r="I294" s="128"/>
      <c r="J294" s="164"/>
      <c r="K294" s="164"/>
      <c r="L294" s="164"/>
      <c r="M294" s="164"/>
      <c r="N294" s="164"/>
      <c r="O294" s="164"/>
      <c r="P294" s="164"/>
      <c r="Q294" s="164"/>
      <c r="R294" s="164"/>
      <c r="S294" s="164"/>
      <c r="T294" s="164"/>
      <c r="U294" s="164"/>
      <c r="V294" s="164"/>
      <c r="W294" s="164"/>
      <c r="X294" s="128"/>
      <c r="Y294" s="128"/>
      <c r="Z294" s="128"/>
    </row>
    <row r="295" spans="1:26" ht="15.75" customHeight="1">
      <c r="A295" s="128"/>
      <c r="B295" s="128"/>
      <c r="C295" s="128"/>
      <c r="D295" s="419"/>
      <c r="E295" s="419"/>
      <c r="F295" s="128"/>
      <c r="G295" s="128"/>
      <c r="H295" s="128"/>
      <c r="I295" s="128"/>
      <c r="J295" s="164"/>
      <c r="K295" s="164"/>
      <c r="L295" s="164"/>
      <c r="M295" s="164"/>
      <c r="N295" s="164"/>
      <c r="O295" s="164"/>
      <c r="P295" s="164"/>
      <c r="Q295" s="164"/>
      <c r="R295" s="164"/>
      <c r="S295" s="164"/>
      <c r="T295" s="164"/>
      <c r="U295" s="164"/>
      <c r="V295" s="164"/>
      <c r="W295" s="164"/>
      <c r="X295" s="128"/>
      <c r="Y295" s="128"/>
      <c r="Z295" s="128"/>
    </row>
    <row r="296" spans="1:26" ht="15.75" customHeight="1">
      <c r="A296" s="128"/>
      <c r="B296" s="128"/>
      <c r="C296" s="128"/>
      <c r="D296" s="419"/>
      <c r="E296" s="419"/>
      <c r="F296" s="128"/>
      <c r="G296" s="128"/>
      <c r="H296" s="128"/>
      <c r="I296" s="128"/>
      <c r="J296" s="164"/>
      <c r="K296" s="164"/>
      <c r="L296" s="164"/>
      <c r="M296" s="164"/>
      <c r="N296" s="164"/>
      <c r="O296" s="164"/>
      <c r="P296" s="164"/>
      <c r="Q296" s="164"/>
      <c r="R296" s="164"/>
      <c r="S296" s="164"/>
      <c r="T296" s="164"/>
      <c r="U296" s="164"/>
      <c r="V296" s="164"/>
      <c r="W296" s="164"/>
      <c r="X296" s="128"/>
      <c r="Y296" s="128"/>
      <c r="Z296" s="128"/>
    </row>
    <row r="297" spans="1:26" ht="15.75" customHeight="1">
      <c r="A297" s="128"/>
      <c r="B297" s="128"/>
      <c r="C297" s="128"/>
      <c r="D297" s="419"/>
      <c r="E297" s="419"/>
      <c r="F297" s="128"/>
      <c r="G297" s="128"/>
      <c r="H297" s="128"/>
      <c r="I297" s="128"/>
      <c r="J297" s="164"/>
      <c r="K297" s="164"/>
      <c r="L297" s="164"/>
      <c r="M297" s="164"/>
      <c r="N297" s="164"/>
      <c r="O297" s="164"/>
      <c r="P297" s="164"/>
      <c r="Q297" s="164"/>
      <c r="R297" s="164"/>
      <c r="S297" s="164"/>
      <c r="T297" s="164"/>
      <c r="U297" s="164"/>
      <c r="V297" s="164"/>
      <c r="W297" s="164"/>
      <c r="X297" s="128"/>
      <c r="Y297" s="128"/>
      <c r="Z297" s="128"/>
    </row>
    <row r="298" spans="1:26" ht="15.75" customHeight="1">
      <c r="A298" s="128"/>
      <c r="B298" s="128"/>
      <c r="C298" s="128"/>
      <c r="D298" s="419"/>
      <c r="E298" s="419"/>
      <c r="F298" s="128"/>
      <c r="G298" s="128"/>
      <c r="H298" s="128"/>
      <c r="I298" s="128"/>
      <c r="J298" s="164"/>
      <c r="K298" s="164"/>
      <c r="L298" s="164"/>
      <c r="M298" s="164"/>
      <c r="N298" s="164"/>
      <c r="O298" s="164"/>
      <c r="P298" s="164"/>
      <c r="Q298" s="164"/>
      <c r="R298" s="164"/>
      <c r="S298" s="164"/>
      <c r="T298" s="164"/>
      <c r="U298" s="164"/>
      <c r="V298" s="164"/>
      <c r="W298" s="164"/>
      <c r="X298" s="128"/>
      <c r="Y298" s="128"/>
      <c r="Z298" s="128"/>
    </row>
    <row r="299" spans="1:26" ht="15.75" customHeight="1">
      <c r="A299" s="128"/>
      <c r="B299" s="128"/>
      <c r="C299" s="128"/>
      <c r="D299" s="419"/>
      <c r="E299" s="419"/>
      <c r="F299" s="128"/>
      <c r="G299" s="128"/>
      <c r="H299" s="128"/>
      <c r="I299" s="128"/>
      <c r="J299" s="164"/>
      <c r="K299" s="164"/>
      <c r="L299" s="164"/>
      <c r="M299" s="164"/>
      <c r="N299" s="164"/>
      <c r="O299" s="164"/>
      <c r="P299" s="164"/>
      <c r="Q299" s="164"/>
      <c r="R299" s="164"/>
      <c r="S299" s="164"/>
      <c r="T299" s="164"/>
      <c r="U299" s="164"/>
      <c r="V299" s="164"/>
      <c r="W299" s="164"/>
      <c r="X299" s="128"/>
      <c r="Y299" s="128"/>
      <c r="Z299" s="128"/>
    </row>
    <row r="300" spans="1:26" ht="15.75" customHeight="1">
      <c r="A300" s="128"/>
      <c r="B300" s="128"/>
      <c r="C300" s="128"/>
      <c r="D300" s="419"/>
      <c r="E300" s="419"/>
      <c r="F300" s="128"/>
      <c r="G300" s="128"/>
      <c r="H300" s="128"/>
      <c r="I300" s="128"/>
      <c r="J300" s="164"/>
      <c r="K300" s="164"/>
      <c r="L300" s="164"/>
      <c r="M300" s="164"/>
      <c r="N300" s="164"/>
      <c r="O300" s="164"/>
      <c r="P300" s="164"/>
      <c r="Q300" s="164"/>
      <c r="R300" s="164"/>
      <c r="S300" s="164"/>
      <c r="T300" s="164"/>
      <c r="U300" s="164"/>
      <c r="V300" s="164"/>
      <c r="W300" s="164"/>
      <c r="X300" s="128"/>
      <c r="Y300" s="128"/>
      <c r="Z300" s="128"/>
    </row>
    <row r="301" spans="1:26" ht="15.75" customHeight="1">
      <c r="A301" s="128"/>
      <c r="B301" s="128"/>
      <c r="C301" s="128"/>
      <c r="D301" s="419"/>
      <c r="E301" s="419"/>
      <c r="F301" s="128"/>
      <c r="G301" s="128"/>
      <c r="H301" s="128"/>
      <c r="I301" s="128"/>
      <c r="J301" s="164"/>
      <c r="K301" s="164"/>
      <c r="L301" s="164"/>
      <c r="M301" s="164"/>
      <c r="N301" s="164"/>
      <c r="O301" s="164"/>
      <c r="P301" s="164"/>
      <c r="Q301" s="164"/>
      <c r="R301" s="164"/>
      <c r="S301" s="164"/>
      <c r="T301" s="164"/>
      <c r="U301" s="164"/>
      <c r="V301" s="164"/>
      <c r="W301" s="164"/>
      <c r="X301" s="128"/>
      <c r="Y301" s="128"/>
      <c r="Z301" s="128"/>
    </row>
    <row r="302" spans="1:26" ht="15.75" customHeight="1">
      <c r="A302" s="128"/>
      <c r="B302" s="128"/>
      <c r="C302" s="128"/>
      <c r="D302" s="419"/>
      <c r="E302" s="419"/>
      <c r="F302" s="128"/>
      <c r="G302" s="128"/>
      <c r="H302" s="128"/>
      <c r="I302" s="128"/>
      <c r="J302" s="164"/>
      <c r="K302" s="164"/>
      <c r="L302" s="164"/>
      <c r="M302" s="164"/>
      <c r="N302" s="164"/>
      <c r="O302" s="164"/>
      <c r="P302" s="164"/>
      <c r="Q302" s="164"/>
      <c r="R302" s="164"/>
      <c r="S302" s="164"/>
      <c r="T302" s="164"/>
      <c r="U302" s="164"/>
      <c r="V302" s="164"/>
      <c r="W302" s="164"/>
      <c r="X302" s="128"/>
      <c r="Y302" s="128"/>
      <c r="Z302" s="128"/>
    </row>
    <row r="303" spans="1:26" ht="15.75" customHeight="1">
      <c r="A303" s="128"/>
      <c r="B303" s="128"/>
      <c r="C303" s="128"/>
      <c r="D303" s="419"/>
      <c r="E303" s="419"/>
      <c r="F303" s="128"/>
      <c r="G303" s="128"/>
      <c r="H303" s="128"/>
      <c r="I303" s="128"/>
      <c r="J303" s="164"/>
      <c r="K303" s="164"/>
      <c r="L303" s="164"/>
      <c r="M303" s="164"/>
      <c r="N303" s="164"/>
      <c r="O303" s="164"/>
      <c r="P303" s="164"/>
      <c r="Q303" s="164"/>
      <c r="R303" s="164"/>
      <c r="S303" s="164"/>
      <c r="T303" s="164"/>
      <c r="U303" s="164"/>
      <c r="V303" s="164"/>
      <c r="W303" s="164"/>
      <c r="X303" s="128"/>
      <c r="Y303" s="128"/>
      <c r="Z303" s="128"/>
    </row>
    <row r="304" spans="1:26" ht="15.75" customHeight="1">
      <c r="A304" s="128"/>
      <c r="B304" s="128"/>
      <c r="C304" s="128"/>
      <c r="D304" s="419"/>
      <c r="E304" s="419"/>
      <c r="F304" s="128"/>
      <c r="G304" s="128"/>
      <c r="H304" s="128"/>
      <c r="I304" s="128"/>
      <c r="J304" s="164"/>
      <c r="K304" s="164"/>
      <c r="L304" s="164"/>
      <c r="M304" s="164"/>
      <c r="N304" s="164"/>
      <c r="O304" s="164"/>
      <c r="P304" s="164"/>
      <c r="Q304" s="164"/>
      <c r="R304" s="164"/>
      <c r="S304" s="164"/>
      <c r="T304" s="164"/>
      <c r="U304" s="164"/>
      <c r="V304" s="164"/>
      <c r="W304" s="164"/>
      <c r="X304" s="128"/>
      <c r="Y304" s="128"/>
      <c r="Z304" s="128"/>
    </row>
    <row r="305" spans="1:26" ht="15.75" customHeight="1">
      <c r="A305" s="128"/>
      <c r="B305" s="128"/>
      <c r="C305" s="128"/>
      <c r="D305" s="419"/>
      <c r="E305" s="419"/>
      <c r="F305" s="128"/>
      <c r="G305" s="128"/>
      <c r="H305" s="128"/>
      <c r="I305" s="128"/>
      <c r="J305" s="164"/>
      <c r="K305" s="164"/>
      <c r="L305" s="164"/>
      <c r="M305" s="164"/>
      <c r="N305" s="164"/>
      <c r="O305" s="164"/>
      <c r="P305" s="164"/>
      <c r="Q305" s="164"/>
      <c r="R305" s="164"/>
      <c r="S305" s="164"/>
      <c r="T305" s="164"/>
      <c r="U305" s="164"/>
      <c r="V305" s="164"/>
      <c r="W305" s="164"/>
      <c r="X305" s="128"/>
      <c r="Y305" s="128"/>
      <c r="Z305" s="128"/>
    </row>
    <row r="306" spans="1:26" ht="15.75" customHeight="1">
      <c r="A306" s="128"/>
      <c r="B306" s="128"/>
      <c r="C306" s="128"/>
      <c r="D306" s="419"/>
      <c r="E306" s="419"/>
      <c r="F306" s="128"/>
      <c r="G306" s="128"/>
      <c r="H306" s="128"/>
      <c r="I306" s="128"/>
      <c r="J306" s="164"/>
      <c r="K306" s="164"/>
      <c r="L306" s="164"/>
      <c r="M306" s="164"/>
      <c r="N306" s="164"/>
      <c r="O306" s="164"/>
      <c r="P306" s="164"/>
      <c r="Q306" s="164"/>
      <c r="R306" s="164"/>
      <c r="S306" s="164"/>
      <c r="T306" s="164"/>
      <c r="U306" s="164"/>
      <c r="V306" s="164"/>
      <c r="W306" s="164"/>
      <c r="X306" s="128"/>
      <c r="Y306" s="128"/>
      <c r="Z306" s="128"/>
    </row>
    <row r="307" spans="1:26" ht="15.75" customHeight="1">
      <c r="A307" s="128"/>
      <c r="B307" s="128"/>
      <c r="C307" s="128"/>
      <c r="D307" s="419"/>
      <c r="E307" s="419"/>
      <c r="F307" s="128"/>
      <c r="G307" s="128"/>
      <c r="H307" s="128"/>
      <c r="I307" s="128"/>
      <c r="J307" s="164"/>
      <c r="K307" s="164"/>
      <c r="L307" s="164"/>
      <c r="M307" s="164"/>
      <c r="N307" s="164"/>
      <c r="O307" s="164"/>
      <c r="P307" s="164"/>
      <c r="Q307" s="164"/>
      <c r="R307" s="164"/>
      <c r="S307" s="164"/>
      <c r="T307" s="164"/>
      <c r="U307" s="164"/>
      <c r="V307" s="164"/>
      <c r="W307" s="164"/>
      <c r="X307" s="128"/>
      <c r="Y307" s="128"/>
      <c r="Z307" s="128"/>
    </row>
    <row r="308" spans="1:26" ht="15.75" customHeight="1">
      <c r="A308" s="128"/>
      <c r="B308" s="128"/>
      <c r="C308" s="128"/>
      <c r="D308" s="419"/>
      <c r="E308" s="419"/>
      <c r="F308" s="128"/>
      <c r="G308" s="128"/>
      <c r="H308" s="128"/>
      <c r="I308" s="128"/>
      <c r="J308" s="164"/>
      <c r="K308" s="164"/>
      <c r="L308" s="164"/>
      <c r="M308" s="164"/>
      <c r="N308" s="164"/>
      <c r="O308" s="164"/>
      <c r="P308" s="164"/>
      <c r="Q308" s="164"/>
      <c r="R308" s="164"/>
      <c r="S308" s="164"/>
      <c r="T308" s="164"/>
      <c r="U308" s="164"/>
      <c r="V308" s="164"/>
      <c r="W308" s="164"/>
      <c r="X308" s="128"/>
      <c r="Y308" s="128"/>
      <c r="Z308" s="128"/>
    </row>
    <row r="309" spans="1:26" ht="15.75" customHeight="1">
      <c r="A309" s="128"/>
      <c r="B309" s="128"/>
      <c r="C309" s="128"/>
      <c r="D309" s="419"/>
      <c r="E309" s="419"/>
      <c r="F309" s="128"/>
      <c r="G309" s="128"/>
      <c r="H309" s="128"/>
      <c r="I309" s="128"/>
      <c r="J309" s="164"/>
      <c r="K309" s="164"/>
      <c r="L309" s="164"/>
      <c r="M309" s="164"/>
      <c r="N309" s="164"/>
      <c r="O309" s="164"/>
      <c r="P309" s="164"/>
      <c r="Q309" s="164"/>
      <c r="R309" s="164"/>
      <c r="S309" s="164"/>
      <c r="T309" s="164"/>
      <c r="U309" s="164"/>
      <c r="V309" s="164"/>
      <c r="W309" s="164"/>
      <c r="X309" s="128"/>
      <c r="Y309" s="128"/>
      <c r="Z309" s="128"/>
    </row>
    <row r="310" spans="1:26" ht="15.75" customHeight="1">
      <c r="A310" s="128"/>
      <c r="B310" s="128"/>
      <c r="C310" s="128"/>
      <c r="D310" s="419"/>
      <c r="E310" s="419"/>
      <c r="F310" s="128"/>
      <c r="G310" s="128"/>
      <c r="H310" s="128"/>
      <c r="I310" s="128"/>
      <c r="J310" s="164"/>
      <c r="K310" s="164"/>
      <c r="L310" s="164"/>
      <c r="M310" s="164"/>
      <c r="N310" s="164"/>
      <c r="O310" s="164"/>
      <c r="P310" s="164"/>
      <c r="Q310" s="164"/>
      <c r="R310" s="164"/>
      <c r="S310" s="164"/>
      <c r="T310" s="164"/>
      <c r="U310" s="164"/>
      <c r="V310" s="164"/>
      <c r="W310" s="164"/>
      <c r="X310" s="128"/>
      <c r="Y310" s="128"/>
      <c r="Z310" s="128"/>
    </row>
    <row r="311" spans="1:26" ht="15.75" customHeight="1">
      <c r="A311" s="128"/>
      <c r="B311" s="128"/>
      <c r="C311" s="128"/>
      <c r="D311" s="419"/>
      <c r="E311" s="419"/>
      <c r="F311" s="128"/>
      <c r="G311" s="128"/>
      <c r="H311" s="128"/>
      <c r="I311" s="128"/>
      <c r="J311" s="164"/>
      <c r="K311" s="164"/>
      <c r="L311" s="164"/>
      <c r="M311" s="164"/>
      <c r="N311" s="164"/>
      <c r="O311" s="164"/>
      <c r="P311" s="164"/>
      <c r="Q311" s="164"/>
      <c r="R311" s="164"/>
      <c r="S311" s="164"/>
      <c r="T311" s="164"/>
      <c r="U311" s="164"/>
      <c r="V311" s="164"/>
      <c r="W311" s="164"/>
      <c r="X311" s="128"/>
      <c r="Y311" s="128"/>
      <c r="Z311" s="128"/>
    </row>
    <row r="312" spans="1:26" ht="15.75" customHeight="1">
      <c r="A312" s="128"/>
      <c r="B312" s="128"/>
      <c r="C312" s="128"/>
      <c r="D312" s="419"/>
      <c r="E312" s="419"/>
      <c r="F312" s="128"/>
      <c r="G312" s="128"/>
      <c r="H312" s="128"/>
      <c r="I312" s="128"/>
      <c r="J312" s="164"/>
      <c r="K312" s="164"/>
      <c r="L312" s="164"/>
      <c r="M312" s="164"/>
      <c r="N312" s="164"/>
      <c r="O312" s="164"/>
      <c r="P312" s="164"/>
      <c r="Q312" s="164"/>
      <c r="R312" s="164"/>
      <c r="S312" s="164"/>
      <c r="T312" s="164"/>
      <c r="U312" s="164"/>
      <c r="V312" s="164"/>
      <c r="W312" s="164"/>
      <c r="X312" s="128"/>
      <c r="Y312" s="128"/>
      <c r="Z312" s="128"/>
    </row>
    <row r="313" spans="1:26" ht="15.75" customHeight="1">
      <c r="A313" s="128"/>
      <c r="B313" s="128"/>
      <c r="C313" s="128"/>
      <c r="D313" s="419"/>
      <c r="E313" s="419"/>
      <c r="F313" s="128"/>
      <c r="G313" s="128"/>
      <c r="H313" s="128"/>
      <c r="I313" s="128"/>
      <c r="J313" s="164"/>
      <c r="K313" s="164"/>
      <c r="L313" s="164"/>
      <c r="M313" s="164"/>
      <c r="N313" s="164"/>
      <c r="O313" s="164"/>
      <c r="P313" s="164"/>
      <c r="Q313" s="164"/>
      <c r="R313" s="164"/>
      <c r="S313" s="164"/>
      <c r="T313" s="164"/>
      <c r="U313" s="164"/>
      <c r="V313" s="164"/>
      <c r="W313" s="164"/>
      <c r="X313" s="128"/>
      <c r="Y313" s="128"/>
      <c r="Z313" s="128"/>
    </row>
    <row r="314" spans="1:26" ht="15.75" customHeight="1">
      <c r="A314" s="128"/>
      <c r="B314" s="128"/>
      <c r="C314" s="128"/>
      <c r="D314" s="419"/>
      <c r="E314" s="419"/>
      <c r="F314" s="128"/>
      <c r="G314" s="128"/>
      <c r="H314" s="128"/>
      <c r="I314" s="128"/>
      <c r="J314" s="164"/>
      <c r="K314" s="164"/>
      <c r="L314" s="164"/>
      <c r="M314" s="164"/>
      <c r="N314" s="164"/>
      <c r="O314" s="164"/>
      <c r="P314" s="164"/>
      <c r="Q314" s="164"/>
      <c r="R314" s="164"/>
      <c r="S314" s="164"/>
      <c r="T314" s="164"/>
      <c r="U314" s="164"/>
      <c r="V314" s="164"/>
      <c r="W314" s="164"/>
      <c r="X314" s="128"/>
      <c r="Y314" s="128"/>
      <c r="Z314" s="128"/>
    </row>
    <row r="315" spans="1:26" ht="15.75" customHeight="1">
      <c r="A315" s="128"/>
      <c r="B315" s="128"/>
      <c r="C315" s="128"/>
      <c r="D315" s="419"/>
      <c r="E315" s="419"/>
      <c r="F315" s="128"/>
      <c r="G315" s="128"/>
      <c r="H315" s="128"/>
      <c r="I315" s="128"/>
      <c r="J315" s="164"/>
      <c r="K315" s="164"/>
      <c r="L315" s="164"/>
      <c r="M315" s="164"/>
      <c r="N315" s="164"/>
      <c r="O315" s="164"/>
      <c r="P315" s="164"/>
      <c r="Q315" s="164"/>
      <c r="R315" s="164"/>
      <c r="S315" s="164"/>
      <c r="T315" s="164"/>
      <c r="U315" s="164"/>
      <c r="V315" s="164"/>
      <c r="W315" s="164"/>
      <c r="X315" s="128"/>
      <c r="Y315" s="128"/>
      <c r="Z315" s="128"/>
    </row>
    <row r="316" spans="1:26" ht="15.75" customHeight="1">
      <c r="A316" s="128"/>
      <c r="B316" s="128"/>
      <c r="C316" s="128"/>
      <c r="D316" s="419"/>
      <c r="E316" s="419"/>
      <c r="F316" s="128"/>
      <c r="G316" s="128"/>
      <c r="H316" s="128"/>
      <c r="I316" s="128"/>
      <c r="J316" s="164"/>
      <c r="K316" s="164"/>
      <c r="L316" s="164"/>
      <c r="M316" s="164"/>
      <c r="N316" s="164"/>
      <c r="O316" s="164"/>
      <c r="P316" s="164"/>
      <c r="Q316" s="164"/>
      <c r="R316" s="164"/>
      <c r="S316" s="164"/>
      <c r="T316" s="164"/>
      <c r="U316" s="164"/>
      <c r="V316" s="164"/>
      <c r="W316" s="164"/>
      <c r="X316" s="128"/>
      <c r="Y316" s="128"/>
      <c r="Z316" s="128"/>
    </row>
    <row r="317" spans="1:26" ht="15.75" customHeight="1">
      <c r="A317" s="128"/>
      <c r="B317" s="128"/>
      <c r="C317" s="128"/>
      <c r="D317" s="419"/>
      <c r="E317" s="419"/>
      <c r="F317" s="128"/>
      <c r="G317" s="128"/>
      <c r="H317" s="128"/>
      <c r="I317" s="128"/>
      <c r="J317" s="164"/>
      <c r="K317" s="164"/>
      <c r="L317" s="164"/>
      <c r="M317" s="164"/>
      <c r="N317" s="164"/>
      <c r="O317" s="164"/>
      <c r="P317" s="164"/>
      <c r="Q317" s="164"/>
      <c r="R317" s="164"/>
      <c r="S317" s="164"/>
      <c r="T317" s="164"/>
      <c r="U317" s="164"/>
      <c r="V317" s="164"/>
      <c r="W317" s="164"/>
      <c r="X317" s="128"/>
      <c r="Y317" s="128"/>
      <c r="Z317" s="128"/>
    </row>
    <row r="318" spans="1:26" ht="15.75" customHeight="1">
      <c r="A318" s="128"/>
      <c r="B318" s="128"/>
      <c r="C318" s="128"/>
      <c r="D318" s="419"/>
      <c r="E318" s="419"/>
      <c r="F318" s="128"/>
      <c r="G318" s="128"/>
      <c r="H318" s="128"/>
      <c r="I318" s="128"/>
      <c r="J318" s="164"/>
      <c r="K318" s="164"/>
      <c r="L318" s="164"/>
      <c r="M318" s="164"/>
      <c r="N318" s="164"/>
      <c r="O318" s="164"/>
      <c r="P318" s="164"/>
      <c r="Q318" s="164"/>
      <c r="R318" s="164"/>
      <c r="S318" s="164"/>
      <c r="T318" s="164"/>
      <c r="U318" s="164"/>
      <c r="V318" s="164"/>
      <c r="W318" s="164"/>
      <c r="X318" s="128"/>
      <c r="Y318" s="128"/>
      <c r="Z318" s="128"/>
    </row>
    <row r="319" spans="1:26" ht="15.75" customHeight="1">
      <c r="A319" s="128"/>
      <c r="B319" s="128"/>
      <c r="C319" s="128"/>
      <c r="D319" s="419"/>
      <c r="E319" s="419"/>
      <c r="F319" s="128"/>
      <c r="G319" s="128"/>
      <c r="H319" s="128"/>
      <c r="I319" s="128"/>
      <c r="J319" s="164"/>
      <c r="K319" s="164"/>
      <c r="L319" s="164"/>
      <c r="M319" s="164"/>
      <c r="N319" s="164"/>
      <c r="O319" s="164"/>
      <c r="P319" s="164"/>
      <c r="Q319" s="164"/>
      <c r="R319" s="164"/>
      <c r="S319" s="164"/>
      <c r="T319" s="164"/>
      <c r="U319" s="164"/>
      <c r="V319" s="164"/>
      <c r="W319" s="164"/>
      <c r="X319" s="128"/>
      <c r="Y319" s="128"/>
      <c r="Z319" s="128"/>
    </row>
    <row r="320" spans="1:26" ht="15.75" customHeight="1">
      <c r="A320" s="128"/>
      <c r="B320" s="128"/>
      <c r="C320" s="128"/>
      <c r="D320" s="419"/>
      <c r="E320" s="419"/>
      <c r="F320" s="128"/>
      <c r="G320" s="128"/>
      <c r="H320" s="128"/>
      <c r="I320" s="128"/>
      <c r="J320" s="164"/>
      <c r="K320" s="164"/>
      <c r="L320" s="164"/>
      <c r="M320" s="164"/>
      <c r="N320" s="164"/>
      <c r="O320" s="164"/>
      <c r="P320" s="164"/>
      <c r="Q320" s="164"/>
      <c r="R320" s="164"/>
      <c r="S320" s="164"/>
      <c r="T320" s="164"/>
      <c r="U320" s="164"/>
      <c r="V320" s="164"/>
      <c r="W320" s="164"/>
      <c r="X320" s="128"/>
      <c r="Y320" s="128"/>
      <c r="Z320" s="128"/>
    </row>
    <row r="321" spans="1:26" ht="15.75" customHeight="1">
      <c r="A321" s="128"/>
      <c r="B321" s="128"/>
      <c r="C321" s="128"/>
      <c r="D321" s="419"/>
      <c r="E321" s="419"/>
      <c r="F321" s="128"/>
      <c r="G321" s="128"/>
      <c r="H321" s="128"/>
      <c r="I321" s="128"/>
      <c r="J321" s="164"/>
      <c r="K321" s="164"/>
      <c r="L321" s="164"/>
      <c r="M321" s="164"/>
      <c r="N321" s="164"/>
      <c r="O321" s="164"/>
      <c r="P321" s="164"/>
      <c r="Q321" s="164"/>
      <c r="R321" s="164"/>
      <c r="S321" s="164"/>
      <c r="T321" s="164"/>
      <c r="U321" s="164"/>
      <c r="V321" s="164"/>
      <c r="W321" s="164"/>
      <c r="X321" s="128"/>
      <c r="Y321" s="128"/>
      <c r="Z321" s="128"/>
    </row>
    <row r="322" spans="1:26" ht="15.75" customHeight="1">
      <c r="A322" s="128"/>
      <c r="B322" s="128"/>
      <c r="C322" s="128"/>
      <c r="D322" s="419"/>
      <c r="E322" s="419"/>
      <c r="F322" s="128"/>
      <c r="G322" s="128"/>
      <c r="H322" s="128"/>
      <c r="I322" s="128"/>
      <c r="J322" s="164"/>
      <c r="K322" s="164"/>
      <c r="L322" s="164"/>
      <c r="M322" s="164"/>
      <c r="N322" s="164"/>
      <c r="O322" s="164"/>
      <c r="P322" s="164"/>
      <c r="Q322" s="164"/>
      <c r="R322" s="164"/>
      <c r="S322" s="164"/>
      <c r="T322" s="164"/>
      <c r="U322" s="164"/>
      <c r="V322" s="164"/>
      <c r="W322" s="164"/>
      <c r="X322" s="128"/>
      <c r="Y322" s="128"/>
      <c r="Z322" s="128"/>
    </row>
    <row r="323" spans="1:26" ht="15.75" customHeight="1">
      <c r="A323" s="128"/>
      <c r="B323" s="128"/>
      <c r="C323" s="128"/>
      <c r="D323" s="419"/>
      <c r="E323" s="419"/>
      <c r="F323" s="128"/>
      <c r="G323" s="128"/>
      <c r="H323" s="128"/>
      <c r="I323" s="128"/>
      <c r="J323" s="164"/>
      <c r="K323" s="164"/>
      <c r="L323" s="164"/>
      <c r="M323" s="164"/>
      <c r="N323" s="164"/>
      <c r="O323" s="164"/>
      <c r="P323" s="164"/>
      <c r="Q323" s="164"/>
      <c r="R323" s="164"/>
      <c r="S323" s="164"/>
      <c r="T323" s="164"/>
      <c r="U323" s="164"/>
      <c r="V323" s="164"/>
      <c r="W323" s="164"/>
      <c r="X323" s="128"/>
      <c r="Y323" s="128"/>
      <c r="Z323" s="128"/>
    </row>
    <row r="324" spans="1:26" ht="15.75" customHeight="1">
      <c r="A324" s="128"/>
      <c r="B324" s="128"/>
      <c r="C324" s="128"/>
      <c r="D324" s="419"/>
      <c r="E324" s="419"/>
      <c r="F324" s="128"/>
      <c r="G324" s="128"/>
      <c r="H324" s="128"/>
      <c r="I324" s="128"/>
      <c r="J324" s="164"/>
      <c r="K324" s="164"/>
      <c r="L324" s="164"/>
      <c r="M324" s="164"/>
      <c r="N324" s="164"/>
      <c r="O324" s="164"/>
      <c r="P324" s="164"/>
      <c r="Q324" s="164"/>
      <c r="R324" s="164"/>
      <c r="S324" s="164"/>
      <c r="T324" s="164"/>
      <c r="U324" s="164"/>
      <c r="V324" s="164"/>
      <c r="W324" s="164"/>
      <c r="X324" s="128"/>
      <c r="Y324" s="128"/>
      <c r="Z324" s="128"/>
    </row>
    <row r="325" spans="1:26" ht="15.75" customHeight="1">
      <c r="A325" s="128"/>
      <c r="B325" s="128"/>
      <c r="C325" s="128"/>
      <c r="D325" s="419"/>
      <c r="E325" s="419"/>
      <c r="F325" s="128"/>
      <c r="G325" s="128"/>
      <c r="H325" s="128"/>
      <c r="I325" s="128"/>
      <c r="J325" s="164"/>
      <c r="K325" s="164"/>
      <c r="L325" s="164"/>
      <c r="M325" s="164"/>
      <c r="N325" s="164"/>
      <c r="O325" s="164"/>
      <c r="P325" s="164"/>
      <c r="Q325" s="164"/>
      <c r="R325" s="164"/>
      <c r="S325" s="164"/>
      <c r="T325" s="164"/>
      <c r="U325" s="164"/>
      <c r="V325" s="164"/>
      <c r="W325" s="164"/>
      <c r="X325" s="128"/>
      <c r="Y325" s="128"/>
      <c r="Z325" s="128"/>
    </row>
    <row r="326" spans="1:26" ht="15.75" customHeight="1">
      <c r="A326" s="128"/>
      <c r="B326" s="128"/>
      <c r="C326" s="128"/>
      <c r="D326" s="419"/>
      <c r="E326" s="419"/>
      <c r="F326" s="128"/>
      <c r="G326" s="128"/>
      <c r="H326" s="128"/>
      <c r="I326" s="128"/>
      <c r="J326" s="164"/>
      <c r="K326" s="164"/>
      <c r="L326" s="164"/>
      <c r="M326" s="164"/>
      <c r="N326" s="164"/>
      <c r="O326" s="164"/>
      <c r="P326" s="164"/>
      <c r="Q326" s="164"/>
      <c r="R326" s="164"/>
      <c r="S326" s="164"/>
      <c r="T326" s="164"/>
      <c r="U326" s="164"/>
      <c r="V326" s="164"/>
      <c r="W326" s="164"/>
      <c r="X326" s="128"/>
      <c r="Y326" s="128"/>
      <c r="Z326" s="128"/>
    </row>
    <row r="327" spans="1:26" ht="15.75" customHeight="1">
      <c r="A327" s="128"/>
      <c r="B327" s="128"/>
      <c r="C327" s="128"/>
      <c r="D327" s="419"/>
      <c r="E327" s="419"/>
      <c r="F327" s="128"/>
      <c r="G327" s="128"/>
      <c r="H327" s="128"/>
      <c r="I327" s="128"/>
      <c r="J327" s="164"/>
      <c r="K327" s="164"/>
      <c r="L327" s="164"/>
      <c r="M327" s="164"/>
      <c r="N327" s="164"/>
      <c r="O327" s="164"/>
      <c r="P327" s="164"/>
      <c r="Q327" s="164"/>
      <c r="R327" s="164"/>
      <c r="S327" s="164"/>
      <c r="T327" s="164"/>
      <c r="U327" s="164"/>
      <c r="V327" s="164"/>
      <c r="W327" s="164"/>
      <c r="X327" s="128"/>
      <c r="Y327" s="128"/>
      <c r="Z327" s="128"/>
    </row>
    <row r="328" spans="1:26" ht="15.75" customHeight="1">
      <c r="A328" s="128"/>
      <c r="B328" s="128"/>
      <c r="C328" s="128"/>
      <c r="D328" s="419"/>
      <c r="E328" s="419"/>
      <c r="F328" s="128"/>
      <c r="G328" s="128"/>
      <c r="H328" s="128"/>
      <c r="I328" s="128"/>
      <c r="J328" s="164"/>
      <c r="K328" s="164"/>
      <c r="L328" s="164"/>
      <c r="M328" s="164"/>
      <c r="N328" s="164"/>
      <c r="O328" s="164"/>
      <c r="P328" s="164"/>
      <c r="Q328" s="164"/>
      <c r="R328" s="164"/>
      <c r="S328" s="164"/>
      <c r="T328" s="164"/>
      <c r="U328" s="164"/>
      <c r="V328" s="164"/>
      <c r="W328" s="164"/>
      <c r="X328" s="128"/>
      <c r="Y328" s="128"/>
      <c r="Z328" s="128"/>
    </row>
    <row r="329" spans="1:26" ht="15.75" customHeight="1">
      <c r="A329" s="128"/>
      <c r="B329" s="128"/>
      <c r="C329" s="128"/>
      <c r="D329" s="419"/>
      <c r="E329" s="419"/>
      <c r="F329" s="128"/>
      <c r="G329" s="128"/>
      <c r="H329" s="128"/>
      <c r="I329" s="128"/>
      <c r="J329" s="164"/>
      <c r="K329" s="164"/>
      <c r="L329" s="164"/>
      <c r="M329" s="164"/>
      <c r="N329" s="164"/>
      <c r="O329" s="164"/>
      <c r="P329" s="164"/>
      <c r="Q329" s="164"/>
      <c r="R329" s="164"/>
      <c r="S329" s="164"/>
      <c r="T329" s="164"/>
      <c r="U329" s="164"/>
      <c r="V329" s="164"/>
      <c r="W329" s="164"/>
      <c r="X329" s="128"/>
      <c r="Y329" s="128"/>
      <c r="Z329" s="128"/>
    </row>
    <row r="330" spans="1:26" ht="15.75" customHeight="1">
      <c r="A330" s="128"/>
      <c r="B330" s="128"/>
      <c r="C330" s="128"/>
      <c r="D330" s="419"/>
      <c r="E330" s="419"/>
      <c r="F330" s="128"/>
      <c r="G330" s="128"/>
      <c r="H330" s="128"/>
      <c r="I330" s="128"/>
      <c r="J330" s="164"/>
      <c r="K330" s="164"/>
      <c r="L330" s="164"/>
      <c r="M330" s="164"/>
      <c r="N330" s="164"/>
      <c r="O330" s="164"/>
      <c r="P330" s="164"/>
      <c r="Q330" s="164"/>
      <c r="R330" s="164"/>
      <c r="S330" s="164"/>
      <c r="T330" s="164"/>
      <c r="U330" s="164"/>
      <c r="V330" s="164"/>
      <c r="W330" s="164"/>
      <c r="X330" s="128"/>
      <c r="Y330" s="128"/>
      <c r="Z330" s="128"/>
    </row>
    <row r="331" spans="1:26" ht="15.75" customHeight="1">
      <c r="A331" s="128"/>
      <c r="B331" s="128"/>
      <c r="C331" s="128"/>
      <c r="D331" s="419"/>
      <c r="E331" s="419"/>
      <c r="F331" s="128"/>
      <c r="G331" s="128"/>
      <c r="H331" s="128"/>
      <c r="I331" s="128"/>
      <c r="J331" s="164"/>
      <c r="K331" s="164"/>
      <c r="L331" s="164"/>
      <c r="M331" s="164"/>
      <c r="N331" s="164"/>
      <c r="O331" s="164"/>
      <c r="P331" s="164"/>
      <c r="Q331" s="164"/>
      <c r="R331" s="164"/>
      <c r="S331" s="164"/>
      <c r="T331" s="164"/>
      <c r="U331" s="164"/>
      <c r="V331" s="164"/>
      <c r="W331" s="164"/>
      <c r="X331" s="128"/>
      <c r="Y331" s="128"/>
      <c r="Z331" s="128"/>
    </row>
    <row r="332" spans="1:26" ht="15.75" customHeight="1">
      <c r="A332" s="128"/>
      <c r="B332" s="128"/>
      <c r="C332" s="128"/>
      <c r="D332" s="419"/>
      <c r="E332" s="419"/>
      <c r="F332" s="128"/>
      <c r="G332" s="128"/>
      <c r="H332" s="128"/>
      <c r="I332" s="128"/>
      <c r="J332" s="164"/>
      <c r="K332" s="164"/>
      <c r="L332" s="164"/>
      <c r="M332" s="164"/>
      <c r="N332" s="164"/>
      <c r="O332" s="164"/>
      <c r="P332" s="164"/>
      <c r="Q332" s="164"/>
      <c r="R332" s="164"/>
      <c r="S332" s="164"/>
      <c r="T332" s="164"/>
      <c r="U332" s="164"/>
      <c r="V332" s="164"/>
      <c r="W332" s="164"/>
      <c r="X332" s="128"/>
      <c r="Y332" s="128"/>
      <c r="Z332" s="128"/>
    </row>
    <row r="333" spans="1:26" ht="15.75" customHeight="1">
      <c r="A333" s="128"/>
      <c r="B333" s="128"/>
      <c r="C333" s="128"/>
      <c r="D333" s="419"/>
      <c r="E333" s="419"/>
      <c r="F333" s="128"/>
      <c r="G333" s="128"/>
      <c r="H333" s="128"/>
      <c r="I333" s="128"/>
      <c r="J333" s="164"/>
      <c r="K333" s="164"/>
      <c r="L333" s="164"/>
      <c r="M333" s="164"/>
      <c r="N333" s="164"/>
      <c r="O333" s="164"/>
      <c r="P333" s="164"/>
      <c r="Q333" s="164"/>
      <c r="R333" s="164"/>
      <c r="S333" s="164"/>
      <c r="T333" s="164"/>
      <c r="U333" s="164"/>
      <c r="V333" s="164"/>
      <c r="W333" s="164"/>
      <c r="X333" s="128"/>
      <c r="Y333" s="128"/>
      <c r="Z333" s="128"/>
    </row>
    <row r="334" spans="1:26" ht="15.75" customHeight="1">
      <c r="A334" s="128"/>
      <c r="B334" s="128"/>
      <c r="C334" s="128"/>
      <c r="D334" s="419"/>
      <c r="E334" s="419"/>
      <c r="F334" s="128"/>
      <c r="G334" s="128"/>
      <c r="H334" s="128"/>
      <c r="I334" s="128"/>
      <c r="J334" s="164"/>
      <c r="K334" s="164"/>
      <c r="L334" s="164"/>
      <c r="M334" s="164"/>
      <c r="N334" s="164"/>
      <c r="O334" s="164"/>
      <c r="P334" s="164"/>
      <c r="Q334" s="164"/>
      <c r="R334" s="164"/>
      <c r="S334" s="164"/>
      <c r="T334" s="164"/>
      <c r="U334" s="164"/>
      <c r="V334" s="164"/>
      <c r="W334" s="164"/>
      <c r="X334" s="128"/>
      <c r="Y334" s="128"/>
      <c r="Z334" s="128"/>
    </row>
    <row r="335" spans="1:26" ht="15.75" customHeight="1">
      <c r="A335" s="128"/>
      <c r="B335" s="128"/>
      <c r="C335" s="128"/>
      <c r="D335" s="419"/>
      <c r="E335" s="419"/>
      <c r="F335" s="128"/>
      <c r="G335" s="128"/>
      <c r="H335" s="128"/>
      <c r="I335" s="128"/>
      <c r="J335" s="164"/>
      <c r="K335" s="164"/>
      <c r="L335" s="164"/>
      <c r="M335" s="164"/>
      <c r="N335" s="164"/>
      <c r="O335" s="164"/>
      <c r="P335" s="164"/>
      <c r="Q335" s="164"/>
      <c r="R335" s="164"/>
      <c r="S335" s="164"/>
      <c r="T335" s="164"/>
      <c r="U335" s="164"/>
      <c r="V335" s="164"/>
      <c r="W335" s="164"/>
      <c r="X335" s="128"/>
      <c r="Y335" s="128"/>
      <c r="Z335" s="128"/>
    </row>
    <row r="336" spans="1:26" ht="15.75" customHeight="1">
      <c r="A336" s="128"/>
      <c r="B336" s="128"/>
      <c r="C336" s="128"/>
      <c r="D336" s="419"/>
      <c r="E336" s="419"/>
      <c r="F336" s="128"/>
      <c r="G336" s="128"/>
      <c r="H336" s="128"/>
      <c r="I336" s="128"/>
      <c r="J336" s="164"/>
      <c r="K336" s="164"/>
      <c r="L336" s="164"/>
      <c r="M336" s="164"/>
      <c r="N336" s="164"/>
      <c r="O336" s="164"/>
      <c r="P336" s="164"/>
      <c r="Q336" s="164"/>
      <c r="R336" s="164"/>
      <c r="S336" s="164"/>
      <c r="T336" s="164"/>
      <c r="U336" s="164"/>
      <c r="V336" s="164"/>
      <c r="W336" s="164"/>
      <c r="X336" s="128"/>
      <c r="Y336" s="128"/>
      <c r="Z336" s="128"/>
    </row>
    <row r="337" spans="1:26" ht="15.75" customHeight="1">
      <c r="A337" s="128"/>
      <c r="B337" s="128"/>
      <c r="C337" s="128"/>
      <c r="D337" s="419"/>
      <c r="E337" s="419"/>
      <c r="F337" s="128"/>
      <c r="G337" s="128"/>
      <c r="H337" s="128"/>
      <c r="I337" s="128"/>
      <c r="J337" s="164"/>
      <c r="K337" s="164"/>
      <c r="L337" s="164"/>
      <c r="M337" s="164"/>
      <c r="N337" s="164"/>
      <c r="O337" s="164"/>
      <c r="P337" s="164"/>
      <c r="Q337" s="164"/>
      <c r="R337" s="164"/>
      <c r="S337" s="164"/>
      <c r="T337" s="164"/>
      <c r="U337" s="164"/>
      <c r="V337" s="164"/>
      <c r="W337" s="164"/>
      <c r="X337" s="128"/>
      <c r="Y337" s="128"/>
      <c r="Z337" s="128"/>
    </row>
    <row r="338" spans="1:26" ht="15.75" customHeight="1">
      <c r="A338" s="128"/>
      <c r="B338" s="128"/>
      <c r="C338" s="128"/>
      <c r="D338" s="419"/>
      <c r="E338" s="419"/>
      <c r="F338" s="128"/>
      <c r="G338" s="128"/>
      <c r="H338" s="128"/>
      <c r="I338" s="128"/>
      <c r="J338" s="164"/>
      <c r="K338" s="164"/>
      <c r="L338" s="164"/>
      <c r="M338" s="164"/>
      <c r="N338" s="164"/>
      <c r="O338" s="164"/>
      <c r="P338" s="164"/>
      <c r="Q338" s="164"/>
      <c r="R338" s="164"/>
      <c r="S338" s="164"/>
      <c r="T338" s="164"/>
      <c r="U338" s="164"/>
      <c r="V338" s="164"/>
      <c r="W338" s="164"/>
      <c r="X338" s="128"/>
      <c r="Y338" s="128"/>
      <c r="Z338" s="128"/>
    </row>
    <row r="339" spans="1:26" ht="15.75" customHeight="1">
      <c r="A339" s="128"/>
      <c r="B339" s="128"/>
      <c r="C339" s="128"/>
      <c r="D339" s="419"/>
      <c r="E339" s="419"/>
      <c r="F339" s="128"/>
      <c r="G339" s="128"/>
      <c r="H339" s="128"/>
      <c r="I339" s="128"/>
      <c r="J339" s="164"/>
      <c r="K339" s="164"/>
      <c r="L339" s="164"/>
      <c r="M339" s="164"/>
      <c r="N339" s="164"/>
      <c r="O339" s="164"/>
      <c r="P339" s="164"/>
      <c r="Q339" s="164"/>
      <c r="R339" s="164"/>
      <c r="S339" s="164"/>
      <c r="T339" s="164"/>
      <c r="U339" s="164"/>
      <c r="V339" s="164"/>
      <c r="W339" s="164"/>
      <c r="X339" s="128"/>
      <c r="Y339" s="128"/>
      <c r="Z339" s="128"/>
    </row>
    <row r="340" spans="1:26" ht="15.75" customHeight="1">
      <c r="A340" s="128"/>
      <c r="B340" s="128"/>
      <c r="C340" s="128"/>
      <c r="D340" s="419"/>
      <c r="E340" s="419"/>
      <c r="F340" s="128"/>
      <c r="G340" s="128"/>
      <c r="H340" s="128"/>
      <c r="I340" s="128"/>
      <c r="J340" s="164"/>
      <c r="K340" s="164"/>
      <c r="L340" s="164"/>
      <c r="M340" s="164"/>
      <c r="N340" s="164"/>
      <c r="O340" s="164"/>
      <c r="P340" s="164"/>
      <c r="Q340" s="164"/>
      <c r="R340" s="164"/>
      <c r="S340" s="164"/>
      <c r="T340" s="164"/>
      <c r="U340" s="164"/>
      <c r="V340" s="164"/>
      <c r="W340" s="164"/>
      <c r="X340" s="128"/>
      <c r="Y340" s="128"/>
      <c r="Z340" s="128"/>
    </row>
    <row r="341" spans="1:26" ht="15.75" customHeight="1">
      <c r="A341" s="128"/>
      <c r="B341" s="128"/>
      <c r="C341" s="128"/>
      <c r="D341" s="419"/>
      <c r="E341" s="419"/>
      <c r="F341" s="128"/>
      <c r="G341" s="128"/>
      <c r="H341" s="128"/>
      <c r="I341" s="128"/>
      <c r="J341" s="164"/>
      <c r="K341" s="164"/>
      <c r="L341" s="164"/>
      <c r="M341" s="164"/>
      <c r="N341" s="164"/>
      <c r="O341" s="164"/>
      <c r="P341" s="164"/>
      <c r="Q341" s="164"/>
      <c r="R341" s="164"/>
      <c r="S341" s="164"/>
      <c r="T341" s="164"/>
      <c r="U341" s="164"/>
      <c r="V341" s="164"/>
      <c r="W341" s="164"/>
      <c r="X341" s="128"/>
      <c r="Y341" s="128"/>
      <c r="Z341" s="128"/>
    </row>
    <row r="342" spans="1:26" ht="15.75" customHeight="1">
      <c r="A342" s="128"/>
      <c r="B342" s="128"/>
      <c r="C342" s="128"/>
      <c r="D342" s="419"/>
      <c r="E342" s="419"/>
      <c r="F342" s="128"/>
      <c r="G342" s="128"/>
      <c r="H342" s="128"/>
      <c r="I342" s="128"/>
      <c r="J342" s="164"/>
      <c r="K342" s="164"/>
      <c r="L342" s="164"/>
      <c r="M342" s="164"/>
      <c r="N342" s="164"/>
      <c r="O342" s="164"/>
      <c r="P342" s="164"/>
      <c r="Q342" s="164"/>
      <c r="R342" s="164"/>
      <c r="S342" s="164"/>
      <c r="T342" s="164"/>
      <c r="U342" s="164"/>
      <c r="V342" s="164"/>
      <c r="W342" s="164"/>
      <c r="X342" s="128"/>
      <c r="Y342" s="128"/>
      <c r="Z342" s="128"/>
    </row>
    <row r="343" spans="1:26" ht="15.75" customHeight="1">
      <c r="A343" s="128"/>
      <c r="B343" s="128"/>
      <c r="C343" s="128"/>
      <c r="D343" s="419"/>
      <c r="E343" s="419"/>
      <c r="F343" s="128"/>
      <c r="G343" s="128"/>
      <c r="H343" s="128"/>
      <c r="I343" s="128"/>
      <c r="J343" s="164"/>
      <c r="K343" s="164"/>
      <c r="L343" s="164"/>
      <c r="M343" s="164"/>
      <c r="N343" s="164"/>
      <c r="O343" s="164"/>
      <c r="P343" s="164"/>
      <c r="Q343" s="164"/>
      <c r="R343" s="164"/>
      <c r="S343" s="164"/>
      <c r="T343" s="164"/>
      <c r="U343" s="164"/>
      <c r="V343" s="164"/>
      <c r="W343" s="164"/>
      <c r="X343" s="128"/>
      <c r="Y343" s="128"/>
      <c r="Z343" s="128"/>
    </row>
    <row r="344" spans="1:26" ht="15.75" customHeight="1">
      <c r="A344" s="128"/>
      <c r="B344" s="128"/>
      <c r="C344" s="128"/>
      <c r="D344" s="419"/>
      <c r="E344" s="419"/>
      <c r="F344" s="128"/>
      <c r="G344" s="128"/>
      <c r="H344" s="128"/>
      <c r="I344" s="128"/>
      <c r="J344" s="164"/>
      <c r="K344" s="164"/>
      <c r="L344" s="164"/>
      <c r="M344" s="164"/>
      <c r="N344" s="164"/>
      <c r="O344" s="164"/>
      <c r="P344" s="164"/>
      <c r="Q344" s="164"/>
      <c r="R344" s="164"/>
      <c r="S344" s="164"/>
      <c r="T344" s="164"/>
      <c r="U344" s="164"/>
      <c r="V344" s="164"/>
      <c r="W344" s="164"/>
      <c r="X344" s="128"/>
      <c r="Y344" s="128"/>
      <c r="Z344" s="128"/>
    </row>
    <row r="345" spans="1:26" ht="15.75" customHeight="1">
      <c r="A345" s="128"/>
      <c r="B345" s="128"/>
      <c r="C345" s="128"/>
      <c r="D345" s="419"/>
      <c r="E345" s="419"/>
      <c r="F345" s="128"/>
      <c r="G345" s="128"/>
      <c r="H345" s="128"/>
      <c r="I345" s="128"/>
      <c r="J345" s="164"/>
      <c r="K345" s="164"/>
      <c r="L345" s="164"/>
      <c r="M345" s="164"/>
      <c r="N345" s="164"/>
      <c r="O345" s="164"/>
      <c r="P345" s="164"/>
      <c r="Q345" s="164"/>
      <c r="R345" s="164"/>
      <c r="S345" s="164"/>
      <c r="T345" s="164"/>
      <c r="U345" s="164"/>
      <c r="V345" s="164"/>
      <c r="W345" s="164"/>
      <c r="X345" s="128"/>
      <c r="Y345" s="128"/>
      <c r="Z345" s="128"/>
    </row>
    <row r="346" spans="1:26" ht="15.75" customHeight="1">
      <c r="A346" s="128"/>
      <c r="B346" s="128"/>
      <c r="C346" s="128"/>
      <c r="D346" s="419"/>
      <c r="E346" s="419"/>
      <c r="F346" s="128"/>
      <c r="G346" s="128"/>
      <c r="H346" s="128"/>
      <c r="I346" s="128"/>
      <c r="J346" s="164"/>
      <c r="K346" s="164"/>
      <c r="L346" s="164"/>
      <c r="M346" s="164"/>
      <c r="N346" s="164"/>
      <c r="O346" s="164"/>
      <c r="P346" s="164"/>
      <c r="Q346" s="164"/>
      <c r="R346" s="164"/>
      <c r="S346" s="164"/>
      <c r="T346" s="164"/>
      <c r="U346" s="164"/>
      <c r="V346" s="164"/>
      <c r="W346" s="164"/>
      <c r="X346" s="128"/>
      <c r="Y346" s="128"/>
      <c r="Z346" s="128"/>
    </row>
    <row r="347" spans="1:26" ht="15.75" customHeight="1">
      <c r="A347" s="128"/>
      <c r="B347" s="128"/>
      <c r="C347" s="128"/>
      <c r="D347" s="419"/>
      <c r="E347" s="419"/>
      <c r="F347" s="128"/>
      <c r="G347" s="128"/>
      <c r="H347" s="128"/>
      <c r="I347" s="128"/>
      <c r="J347" s="164"/>
      <c r="K347" s="164"/>
      <c r="L347" s="164"/>
      <c r="M347" s="164"/>
      <c r="N347" s="164"/>
      <c r="O347" s="164"/>
      <c r="P347" s="164"/>
      <c r="Q347" s="164"/>
      <c r="R347" s="164"/>
      <c r="S347" s="164"/>
      <c r="T347" s="164"/>
      <c r="U347" s="164"/>
      <c r="V347" s="164"/>
      <c r="W347" s="164"/>
      <c r="X347" s="128"/>
      <c r="Y347" s="128"/>
      <c r="Z347" s="128"/>
    </row>
    <row r="348" spans="1:26" ht="15.75" customHeight="1">
      <c r="A348" s="128"/>
      <c r="B348" s="128"/>
      <c r="C348" s="128"/>
      <c r="D348" s="419"/>
      <c r="E348" s="419"/>
      <c r="F348" s="128"/>
      <c r="G348" s="128"/>
      <c r="H348" s="128"/>
      <c r="I348" s="128"/>
      <c r="J348" s="164"/>
      <c r="K348" s="164"/>
      <c r="L348" s="164"/>
      <c r="M348" s="164"/>
      <c r="N348" s="164"/>
      <c r="O348" s="164"/>
      <c r="P348" s="164"/>
      <c r="Q348" s="164"/>
      <c r="R348" s="164"/>
      <c r="S348" s="164"/>
      <c r="T348" s="164"/>
      <c r="U348" s="164"/>
      <c r="V348" s="164"/>
      <c r="W348" s="164"/>
      <c r="X348" s="128"/>
      <c r="Y348" s="128"/>
      <c r="Z348" s="128"/>
    </row>
    <row r="349" spans="1:26" ht="15.75" customHeight="1">
      <c r="A349" s="128"/>
      <c r="B349" s="128"/>
      <c r="C349" s="128"/>
      <c r="D349" s="419"/>
      <c r="E349" s="419"/>
      <c r="F349" s="128"/>
      <c r="G349" s="128"/>
      <c r="H349" s="128"/>
      <c r="I349" s="128"/>
      <c r="J349" s="164"/>
      <c r="K349" s="164"/>
      <c r="L349" s="164"/>
      <c r="M349" s="164"/>
      <c r="N349" s="164"/>
      <c r="O349" s="164"/>
      <c r="P349" s="164"/>
      <c r="Q349" s="164"/>
      <c r="R349" s="164"/>
      <c r="S349" s="164"/>
      <c r="T349" s="164"/>
      <c r="U349" s="164"/>
      <c r="V349" s="164"/>
      <c r="W349" s="164"/>
      <c r="X349" s="128"/>
      <c r="Y349" s="128"/>
      <c r="Z349" s="128"/>
    </row>
    <row r="350" spans="1:26" ht="15.75" customHeight="1">
      <c r="A350" s="128"/>
      <c r="B350" s="128"/>
      <c r="C350" s="128"/>
      <c r="D350" s="419"/>
      <c r="E350" s="419"/>
      <c r="F350" s="128"/>
      <c r="G350" s="128"/>
      <c r="H350" s="128"/>
      <c r="I350" s="128"/>
      <c r="J350" s="164"/>
      <c r="K350" s="164"/>
      <c r="L350" s="164"/>
      <c r="M350" s="164"/>
      <c r="N350" s="164"/>
      <c r="O350" s="164"/>
      <c r="P350" s="164"/>
      <c r="Q350" s="164"/>
      <c r="R350" s="164"/>
      <c r="S350" s="164"/>
      <c r="T350" s="164"/>
      <c r="U350" s="164"/>
      <c r="V350" s="164"/>
      <c r="W350" s="164"/>
      <c r="X350" s="128"/>
      <c r="Y350" s="128"/>
      <c r="Z350" s="128"/>
    </row>
    <row r="351" spans="1:26" ht="15.75" customHeight="1">
      <c r="A351" s="128"/>
      <c r="B351" s="128"/>
      <c r="C351" s="128"/>
      <c r="D351" s="419"/>
      <c r="E351" s="419"/>
      <c r="F351" s="128"/>
      <c r="G351" s="128"/>
      <c r="H351" s="128"/>
      <c r="I351" s="128"/>
      <c r="J351" s="164"/>
      <c r="K351" s="164"/>
      <c r="L351" s="164"/>
      <c r="M351" s="164"/>
      <c r="N351" s="164"/>
      <c r="O351" s="164"/>
      <c r="P351" s="164"/>
      <c r="Q351" s="164"/>
      <c r="R351" s="164"/>
      <c r="S351" s="164"/>
      <c r="T351" s="164"/>
      <c r="U351" s="164"/>
      <c r="V351" s="164"/>
      <c r="W351" s="164"/>
      <c r="X351" s="128"/>
      <c r="Y351" s="128"/>
      <c r="Z351" s="128"/>
    </row>
    <row r="352" spans="1:26" ht="15.75" customHeight="1">
      <c r="A352" s="128"/>
      <c r="B352" s="128"/>
      <c r="C352" s="128"/>
      <c r="D352" s="419"/>
      <c r="E352" s="419"/>
      <c r="F352" s="128"/>
      <c r="G352" s="128"/>
      <c r="H352" s="128"/>
      <c r="I352" s="128"/>
      <c r="J352" s="164"/>
      <c r="K352" s="164"/>
      <c r="L352" s="164"/>
      <c r="M352" s="164"/>
      <c r="N352" s="164"/>
      <c r="O352" s="164"/>
      <c r="P352" s="164"/>
      <c r="Q352" s="164"/>
      <c r="R352" s="164"/>
      <c r="S352" s="164"/>
      <c r="T352" s="164"/>
      <c r="U352" s="164"/>
      <c r="V352" s="164"/>
      <c r="W352" s="164"/>
      <c r="X352" s="128"/>
      <c r="Y352" s="128"/>
      <c r="Z352" s="128"/>
    </row>
    <row r="353" spans="1:26" ht="15.75" customHeight="1">
      <c r="A353" s="128"/>
      <c r="B353" s="128"/>
      <c r="C353" s="128"/>
      <c r="D353" s="419"/>
      <c r="E353" s="419"/>
      <c r="F353" s="128"/>
      <c r="G353" s="128"/>
      <c r="H353" s="128"/>
      <c r="I353" s="128"/>
      <c r="J353" s="164"/>
      <c r="K353" s="164"/>
      <c r="L353" s="164"/>
      <c r="M353" s="164"/>
      <c r="N353" s="164"/>
      <c r="O353" s="164"/>
      <c r="P353" s="164"/>
      <c r="Q353" s="164"/>
      <c r="R353" s="164"/>
      <c r="S353" s="164"/>
      <c r="T353" s="164"/>
      <c r="U353" s="164"/>
      <c r="V353" s="164"/>
      <c r="W353" s="164"/>
      <c r="X353" s="128"/>
      <c r="Y353" s="128"/>
      <c r="Z353" s="128"/>
    </row>
    <row r="354" spans="1:26" ht="15.75" customHeight="1">
      <c r="A354" s="128"/>
      <c r="B354" s="128"/>
      <c r="C354" s="128"/>
      <c r="D354" s="419"/>
      <c r="E354" s="419"/>
      <c r="F354" s="128"/>
      <c r="G354" s="128"/>
      <c r="H354" s="128"/>
      <c r="I354" s="128"/>
      <c r="J354" s="164"/>
      <c r="K354" s="164"/>
      <c r="L354" s="164"/>
      <c r="M354" s="164"/>
      <c r="N354" s="164"/>
      <c r="O354" s="164"/>
      <c r="P354" s="164"/>
      <c r="Q354" s="164"/>
      <c r="R354" s="164"/>
      <c r="S354" s="164"/>
      <c r="T354" s="164"/>
      <c r="U354" s="164"/>
      <c r="V354" s="164"/>
      <c r="W354" s="164"/>
      <c r="X354" s="128"/>
      <c r="Y354" s="128"/>
      <c r="Z354" s="128"/>
    </row>
    <row r="355" spans="1:26" ht="15.75" customHeight="1">
      <c r="A355" s="128"/>
      <c r="B355" s="128"/>
      <c r="C355" s="128"/>
      <c r="D355" s="419"/>
      <c r="E355" s="419"/>
      <c r="F355" s="128"/>
      <c r="G355" s="128"/>
      <c r="H355" s="128"/>
      <c r="I355" s="128"/>
      <c r="J355" s="164"/>
      <c r="K355" s="164"/>
      <c r="L355" s="164"/>
      <c r="M355" s="164"/>
      <c r="N355" s="164"/>
      <c r="O355" s="164"/>
      <c r="P355" s="164"/>
      <c r="Q355" s="164"/>
      <c r="R355" s="164"/>
      <c r="S355" s="164"/>
      <c r="T355" s="164"/>
      <c r="U355" s="164"/>
      <c r="V355" s="164"/>
      <c r="W355" s="164"/>
      <c r="X355" s="128"/>
      <c r="Y355" s="128"/>
      <c r="Z355" s="128"/>
    </row>
    <row r="356" spans="1:26" ht="15.75" customHeight="1">
      <c r="A356" s="128"/>
      <c r="B356" s="128"/>
      <c r="C356" s="128"/>
      <c r="D356" s="419"/>
      <c r="E356" s="419"/>
      <c r="F356" s="128"/>
      <c r="G356" s="128"/>
      <c r="H356" s="128"/>
      <c r="I356" s="128"/>
      <c r="J356" s="164"/>
      <c r="K356" s="164"/>
      <c r="L356" s="164"/>
      <c r="M356" s="164"/>
      <c r="N356" s="164"/>
      <c r="O356" s="164"/>
      <c r="P356" s="164"/>
      <c r="Q356" s="164"/>
      <c r="R356" s="164"/>
      <c r="S356" s="164"/>
      <c r="T356" s="164"/>
      <c r="U356" s="164"/>
      <c r="V356" s="164"/>
      <c r="W356" s="164"/>
      <c r="X356" s="128"/>
      <c r="Y356" s="128"/>
      <c r="Z356" s="128"/>
    </row>
    <row r="357" spans="1:26" ht="15.75" customHeight="1">
      <c r="A357" s="128"/>
      <c r="B357" s="128"/>
      <c r="C357" s="128"/>
      <c r="D357" s="419"/>
      <c r="E357" s="419"/>
      <c r="F357" s="128"/>
      <c r="G357" s="128"/>
      <c r="H357" s="128"/>
      <c r="I357" s="128"/>
      <c r="J357" s="164"/>
      <c r="K357" s="164"/>
      <c r="L357" s="164"/>
      <c r="M357" s="164"/>
      <c r="N357" s="164"/>
      <c r="O357" s="164"/>
      <c r="P357" s="164"/>
      <c r="Q357" s="164"/>
      <c r="R357" s="164"/>
      <c r="S357" s="164"/>
      <c r="T357" s="164"/>
      <c r="U357" s="164"/>
      <c r="V357" s="164"/>
      <c r="W357" s="164"/>
      <c r="X357" s="128"/>
      <c r="Y357" s="128"/>
      <c r="Z357" s="128"/>
    </row>
    <row r="358" spans="1:26" ht="15.75" customHeight="1">
      <c r="A358" s="128"/>
      <c r="B358" s="128"/>
      <c r="C358" s="128"/>
      <c r="D358" s="419"/>
      <c r="E358" s="419"/>
      <c r="F358" s="128"/>
      <c r="G358" s="128"/>
      <c r="H358" s="128"/>
      <c r="I358" s="128"/>
      <c r="J358" s="164"/>
      <c r="K358" s="164"/>
      <c r="L358" s="164"/>
      <c r="M358" s="164"/>
      <c r="N358" s="164"/>
      <c r="O358" s="164"/>
      <c r="P358" s="164"/>
      <c r="Q358" s="164"/>
      <c r="R358" s="164"/>
      <c r="S358" s="164"/>
      <c r="T358" s="164"/>
      <c r="U358" s="164"/>
      <c r="V358" s="164"/>
      <c r="W358" s="164"/>
      <c r="X358" s="128"/>
      <c r="Y358" s="128"/>
      <c r="Z358" s="128"/>
    </row>
    <row r="359" spans="1:26" ht="15.75" customHeight="1">
      <c r="A359" s="128"/>
      <c r="B359" s="128"/>
      <c r="C359" s="128"/>
      <c r="D359" s="419"/>
      <c r="E359" s="419"/>
      <c r="F359" s="128"/>
      <c r="G359" s="128"/>
      <c r="H359" s="128"/>
      <c r="I359" s="128"/>
      <c r="J359" s="164"/>
      <c r="K359" s="164"/>
      <c r="L359" s="164"/>
      <c r="M359" s="164"/>
      <c r="N359" s="164"/>
      <c r="O359" s="164"/>
      <c r="P359" s="164"/>
      <c r="Q359" s="164"/>
      <c r="R359" s="164"/>
      <c r="S359" s="164"/>
      <c r="T359" s="164"/>
      <c r="U359" s="164"/>
      <c r="V359" s="164"/>
      <c r="W359" s="164"/>
      <c r="X359" s="128"/>
      <c r="Y359" s="128"/>
      <c r="Z359" s="128"/>
    </row>
    <row r="360" spans="1:26" ht="15.75" customHeight="1">
      <c r="A360" s="128"/>
      <c r="B360" s="128"/>
      <c r="C360" s="128"/>
      <c r="D360" s="419"/>
      <c r="E360" s="419"/>
      <c r="F360" s="128"/>
      <c r="G360" s="128"/>
      <c r="H360" s="128"/>
      <c r="I360" s="128"/>
      <c r="J360" s="164"/>
      <c r="K360" s="164"/>
      <c r="L360" s="164"/>
      <c r="M360" s="164"/>
      <c r="N360" s="164"/>
      <c r="O360" s="164"/>
      <c r="P360" s="164"/>
      <c r="Q360" s="164"/>
      <c r="R360" s="164"/>
      <c r="S360" s="164"/>
      <c r="T360" s="164"/>
      <c r="U360" s="164"/>
      <c r="V360" s="164"/>
      <c r="W360" s="164"/>
      <c r="X360" s="128"/>
      <c r="Y360" s="128"/>
      <c r="Z360" s="128"/>
    </row>
    <row r="361" spans="1:26" ht="15.75" customHeight="1">
      <c r="A361" s="128"/>
      <c r="B361" s="128"/>
      <c r="C361" s="128"/>
      <c r="D361" s="419"/>
      <c r="E361" s="419"/>
      <c r="F361" s="128"/>
      <c r="G361" s="128"/>
      <c r="H361" s="128"/>
      <c r="I361" s="128"/>
      <c r="J361" s="164"/>
      <c r="K361" s="164"/>
      <c r="L361" s="164"/>
      <c r="M361" s="164"/>
      <c r="N361" s="164"/>
      <c r="O361" s="164"/>
      <c r="P361" s="164"/>
      <c r="Q361" s="164"/>
      <c r="R361" s="164"/>
      <c r="S361" s="164"/>
      <c r="T361" s="164"/>
      <c r="U361" s="164"/>
      <c r="V361" s="164"/>
      <c r="W361" s="164"/>
      <c r="X361" s="128"/>
      <c r="Y361" s="128"/>
      <c r="Z361" s="128"/>
    </row>
    <row r="362" spans="1:26" ht="15.75" customHeight="1">
      <c r="A362" s="128"/>
      <c r="B362" s="128"/>
      <c r="C362" s="128"/>
      <c r="D362" s="419"/>
      <c r="E362" s="419"/>
      <c r="F362" s="128"/>
      <c r="G362" s="128"/>
      <c r="H362" s="128"/>
      <c r="I362" s="128"/>
      <c r="J362" s="164"/>
      <c r="K362" s="164"/>
      <c r="L362" s="164"/>
      <c r="M362" s="164"/>
      <c r="N362" s="164"/>
      <c r="O362" s="164"/>
      <c r="P362" s="164"/>
      <c r="Q362" s="164"/>
      <c r="R362" s="164"/>
      <c r="S362" s="164"/>
      <c r="T362" s="164"/>
      <c r="U362" s="164"/>
      <c r="V362" s="164"/>
      <c r="W362" s="164"/>
      <c r="X362" s="128"/>
      <c r="Y362" s="128"/>
      <c r="Z362" s="128"/>
    </row>
    <row r="363" spans="1:26" ht="15.75" customHeight="1">
      <c r="A363" s="128"/>
      <c r="B363" s="128"/>
      <c r="C363" s="128"/>
      <c r="D363" s="419"/>
      <c r="E363" s="419"/>
      <c r="F363" s="128"/>
      <c r="G363" s="128"/>
      <c r="H363" s="128"/>
      <c r="I363" s="128"/>
      <c r="J363" s="164"/>
      <c r="K363" s="164"/>
      <c r="L363" s="164"/>
      <c r="M363" s="164"/>
      <c r="N363" s="164"/>
      <c r="O363" s="164"/>
      <c r="P363" s="164"/>
      <c r="Q363" s="164"/>
      <c r="R363" s="164"/>
      <c r="S363" s="164"/>
      <c r="T363" s="164"/>
      <c r="U363" s="164"/>
      <c r="V363" s="164"/>
      <c r="W363" s="164"/>
      <c r="X363" s="128"/>
      <c r="Y363" s="128"/>
      <c r="Z363" s="128"/>
    </row>
    <row r="364" spans="1:26" ht="15.75" customHeight="1">
      <c r="A364" s="128"/>
      <c r="B364" s="128"/>
      <c r="C364" s="128"/>
      <c r="D364" s="419"/>
      <c r="E364" s="419"/>
      <c r="F364" s="128"/>
      <c r="G364" s="128"/>
      <c r="H364" s="128"/>
      <c r="I364" s="128"/>
      <c r="J364" s="164"/>
      <c r="K364" s="164"/>
      <c r="L364" s="164"/>
      <c r="M364" s="164"/>
      <c r="N364" s="164"/>
      <c r="O364" s="164"/>
      <c r="P364" s="164"/>
      <c r="Q364" s="164"/>
      <c r="R364" s="164"/>
      <c r="S364" s="164"/>
      <c r="T364" s="164"/>
      <c r="U364" s="164"/>
      <c r="V364" s="164"/>
      <c r="W364" s="164"/>
      <c r="X364" s="128"/>
      <c r="Y364" s="128"/>
      <c r="Z364" s="128"/>
    </row>
    <row r="365" spans="1:26" ht="15.75" customHeight="1">
      <c r="A365" s="128"/>
      <c r="B365" s="128"/>
      <c r="C365" s="128"/>
      <c r="D365" s="419"/>
      <c r="E365" s="419"/>
      <c r="F365" s="128"/>
      <c r="G365" s="128"/>
      <c r="H365" s="128"/>
      <c r="I365" s="128"/>
      <c r="J365" s="164"/>
      <c r="K365" s="164"/>
      <c r="L365" s="164"/>
      <c r="M365" s="164"/>
      <c r="N365" s="164"/>
      <c r="O365" s="164"/>
      <c r="P365" s="164"/>
      <c r="Q365" s="164"/>
      <c r="R365" s="164"/>
      <c r="S365" s="164"/>
      <c r="T365" s="164"/>
      <c r="U365" s="164"/>
      <c r="V365" s="164"/>
      <c r="W365" s="164"/>
      <c r="X365" s="128"/>
      <c r="Y365" s="128"/>
      <c r="Z365" s="128"/>
    </row>
    <row r="366" spans="1:26" ht="15.75" customHeight="1">
      <c r="A366" s="128"/>
      <c r="B366" s="128"/>
      <c r="C366" s="128"/>
      <c r="D366" s="419"/>
      <c r="E366" s="419"/>
      <c r="F366" s="128"/>
      <c r="G366" s="128"/>
      <c r="H366" s="128"/>
      <c r="I366" s="128"/>
      <c r="J366" s="164"/>
      <c r="K366" s="164"/>
      <c r="L366" s="164"/>
      <c r="M366" s="164"/>
      <c r="N366" s="164"/>
      <c r="O366" s="164"/>
      <c r="P366" s="164"/>
      <c r="Q366" s="164"/>
      <c r="R366" s="164"/>
      <c r="S366" s="164"/>
      <c r="T366" s="164"/>
      <c r="U366" s="164"/>
      <c r="V366" s="164"/>
      <c r="W366" s="164"/>
      <c r="X366" s="128"/>
      <c r="Y366" s="128"/>
      <c r="Z366" s="128"/>
    </row>
    <row r="367" spans="1:26" ht="15.75" customHeight="1">
      <c r="A367" s="128"/>
      <c r="B367" s="128"/>
      <c r="C367" s="128"/>
      <c r="D367" s="419"/>
      <c r="E367" s="419"/>
      <c r="F367" s="128"/>
      <c r="G367" s="128"/>
      <c r="H367" s="128"/>
      <c r="I367" s="128"/>
      <c r="J367" s="164"/>
      <c r="K367" s="164"/>
      <c r="L367" s="164"/>
      <c r="M367" s="164"/>
      <c r="N367" s="164"/>
      <c r="O367" s="164"/>
      <c r="P367" s="164"/>
      <c r="Q367" s="164"/>
      <c r="R367" s="164"/>
      <c r="S367" s="164"/>
      <c r="T367" s="164"/>
      <c r="U367" s="164"/>
      <c r="V367" s="164"/>
      <c r="W367" s="164"/>
      <c r="X367" s="128"/>
      <c r="Y367" s="128"/>
      <c r="Z367" s="128"/>
    </row>
    <row r="368" spans="1:26" ht="15.75" customHeight="1">
      <c r="A368" s="128"/>
      <c r="B368" s="128"/>
      <c r="C368" s="128"/>
      <c r="D368" s="419"/>
      <c r="E368" s="419"/>
      <c r="F368" s="128"/>
      <c r="G368" s="128"/>
      <c r="H368" s="128"/>
      <c r="I368" s="128"/>
      <c r="J368" s="164"/>
      <c r="K368" s="164"/>
      <c r="L368" s="164"/>
      <c r="M368" s="164"/>
      <c r="N368" s="164"/>
      <c r="O368" s="164"/>
      <c r="P368" s="164"/>
      <c r="Q368" s="164"/>
      <c r="R368" s="164"/>
      <c r="S368" s="164"/>
      <c r="T368" s="164"/>
      <c r="U368" s="164"/>
      <c r="V368" s="164"/>
      <c r="W368" s="164"/>
      <c r="X368" s="128"/>
      <c r="Y368" s="128"/>
      <c r="Z368" s="128"/>
    </row>
    <row r="369" spans="1:26" ht="15.75" customHeight="1">
      <c r="A369" s="128"/>
      <c r="B369" s="128"/>
      <c r="C369" s="128"/>
      <c r="D369" s="419"/>
      <c r="E369" s="419"/>
      <c r="F369" s="128"/>
      <c r="G369" s="128"/>
      <c r="H369" s="128"/>
      <c r="I369" s="128"/>
      <c r="J369" s="164"/>
      <c r="K369" s="164"/>
      <c r="L369" s="164"/>
      <c r="M369" s="164"/>
      <c r="N369" s="164"/>
      <c r="O369" s="164"/>
      <c r="P369" s="164"/>
      <c r="Q369" s="164"/>
      <c r="R369" s="164"/>
      <c r="S369" s="164"/>
      <c r="T369" s="164"/>
      <c r="U369" s="164"/>
      <c r="V369" s="164"/>
      <c r="W369" s="164"/>
      <c r="X369" s="128"/>
      <c r="Y369" s="128"/>
      <c r="Z369" s="128"/>
    </row>
    <row r="370" spans="1:26" ht="15.75" customHeight="1">
      <c r="A370" s="128"/>
      <c r="B370" s="128"/>
      <c r="C370" s="128"/>
      <c r="D370" s="419"/>
      <c r="E370" s="419"/>
      <c r="F370" s="128"/>
      <c r="G370" s="128"/>
      <c r="H370" s="128"/>
      <c r="I370" s="128"/>
      <c r="J370" s="164"/>
      <c r="K370" s="164"/>
      <c r="L370" s="164"/>
      <c r="M370" s="164"/>
      <c r="N370" s="164"/>
      <c r="O370" s="164"/>
      <c r="P370" s="164"/>
      <c r="Q370" s="164"/>
      <c r="R370" s="164"/>
      <c r="S370" s="164"/>
      <c r="T370" s="164"/>
      <c r="U370" s="164"/>
      <c r="V370" s="164"/>
      <c r="W370" s="164"/>
      <c r="X370" s="128"/>
      <c r="Y370" s="128"/>
      <c r="Z370" s="128"/>
    </row>
    <row r="371" spans="1:26" ht="15.75" customHeight="1">
      <c r="A371" s="128"/>
      <c r="B371" s="128"/>
      <c r="C371" s="128"/>
      <c r="D371" s="419"/>
      <c r="E371" s="419"/>
      <c r="F371" s="128"/>
      <c r="G371" s="128"/>
      <c r="H371" s="128"/>
      <c r="I371" s="128"/>
      <c r="J371" s="164"/>
      <c r="K371" s="164"/>
      <c r="L371" s="164"/>
      <c r="M371" s="164"/>
      <c r="N371" s="164"/>
      <c r="O371" s="164"/>
      <c r="P371" s="164"/>
      <c r="Q371" s="164"/>
      <c r="R371" s="164"/>
      <c r="S371" s="164"/>
      <c r="T371" s="164"/>
      <c r="U371" s="164"/>
      <c r="V371" s="164"/>
      <c r="W371" s="164"/>
      <c r="X371" s="128"/>
      <c r="Y371" s="128"/>
      <c r="Z371" s="128"/>
    </row>
    <row r="372" spans="1:26" ht="15.75" customHeight="1">
      <c r="A372" s="128"/>
      <c r="B372" s="128"/>
      <c r="C372" s="128"/>
      <c r="D372" s="419"/>
      <c r="E372" s="419"/>
      <c r="F372" s="128"/>
      <c r="G372" s="128"/>
      <c r="H372" s="128"/>
      <c r="I372" s="128"/>
      <c r="J372" s="164"/>
      <c r="K372" s="164"/>
      <c r="L372" s="164"/>
      <c r="M372" s="164"/>
      <c r="N372" s="164"/>
      <c r="O372" s="164"/>
      <c r="P372" s="164"/>
      <c r="Q372" s="164"/>
      <c r="R372" s="164"/>
      <c r="S372" s="164"/>
      <c r="T372" s="164"/>
      <c r="U372" s="164"/>
      <c r="V372" s="164"/>
      <c r="W372" s="164"/>
      <c r="X372" s="128"/>
      <c r="Y372" s="128"/>
      <c r="Z372" s="128"/>
    </row>
    <row r="373" spans="1:26" ht="15.75" customHeight="1">
      <c r="A373" s="128"/>
      <c r="B373" s="128"/>
      <c r="C373" s="128"/>
      <c r="D373" s="419"/>
      <c r="E373" s="419"/>
      <c r="F373" s="128"/>
      <c r="G373" s="128"/>
      <c r="H373" s="128"/>
      <c r="I373" s="128"/>
      <c r="J373" s="164"/>
      <c r="K373" s="164"/>
      <c r="L373" s="164"/>
      <c r="M373" s="164"/>
      <c r="N373" s="164"/>
      <c r="O373" s="164"/>
      <c r="P373" s="164"/>
      <c r="Q373" s="164"/>
      <c r="R373" s="164"/>
      <c r="S373" s="164"/>
      <c r="T373" s="164"/>
      <c r="U373" s="164"/>
      <c r="V373" s="164"/>
      <c r="W373" s="164"/>
      <c r="X373" s="128"/>
      <c r="Y373" s="128"/>
      <c r="Z373" s="128"/>
    </row>
    <row r="374" spans="1:26" ht="15.75" customHeight="1">
      <c r="A374" s="128"/>
      <c r="B374" s="128"/>
      <c r="C374" s="128"/>
      <c r="D374" s="419"/>
      <c r="E374" s="419"/>
      <c r="F374" s="128"/>
      <c r="G374" s="128"/>
      <c r="H374" s="128"/>
      <c r="I374" s="128"/>
      <c r="J374" s="164"/>
      <c r="K374" s="164"/>
      <c r="L374" s="164"/>
      <c r="M374" s="164"/>
      <c r="N374" s="164"/>
      <c r="O374" s="164"/>
      <c r="P374" s="164"/>
      <c r="Q374" s="164"/>
      <c r="R374" s="164"/>
      <c r="S374" s="164"/>
      <c r="T374" s="164"/>
      <c r="U374" s="164"/>
      <c r="V374" s="164"/>
      <c r="W374" s="164"/>
      <c r="X374" s="128"/>
      <c r="Y374" s="128"/>
      <c r="Z374" s="128"/>
    </row>
    <row r="375" spans="1:26" ht="15.75" customHeight="1">
      <c r="A375" s="128"/>
      <c r="B375" s="128"/>
      <c r="C375" s="128"/>
      <c r="D375" s="419"/>
      <c r="E375" s="419"/>
      <c r="F375" s="128"/>
      <c r="G375" s="128"/>
      <c r="H375" s="128"/>
      <c r="I375" s="128"/>
      <c r="J375" s="164"/>
      <c r="K375" s="164"/>
      <c r="L375" s="164"/>
      <c r="M375" s="164"/>
      <c r="N375" s="164"/>
      <c r="O375" s="164"/>
      <c r="P375" s="164"/>
      <c r="Q375" s="164"/>
      <c r="R375" s="164"/>
      <c r="S375" s="164"/>
      <c r="T375" s="164"/>
      <c r="U375" s="164"/>
      <c r="V375" s="164"/>
      <c r="W375" s="164"/>
      <c r="X375" s="128"/>
      <c r="Y375" s="128"/>
      <c r="Z375" s="128"/>
    </row>
    <row r="376" spans="1:26" ht="15.75" customHeight="1">
      <c r="A376" s="128"/>
      <c r="B376" s="128"/>
      <c r="C376" s="128"/>
      <c r="D376" s="419"/>
      <c r="E376" s="419"/>
      <c r="F376" s="128"/>
      <c r="G376" s="128"/>
      <c r="H376" s="128"/>
      <c r="I376" s="128"/>
      <c r="J376" s="164"/>
      <c r="K376" s="164"/>
      <c r="L376" s="164"/>
      <c r="M376" s="164"/>
      <c r="N376" s="164"/>
      <c r="O376" s="164"/>
      <c r="P376" s="164"/>
      <c r="Q376" s="164"/>
      <c r="R376" s="164"/>
      <c r="S376" s="164"/>
      <c r="T376" s="164"/>
      <c r="U376" s="164"/>
      <c r="V376" s="164"/>
      <c r="W376" s="164"/>
      <c r="X376" s="128"/>
      <c r="Y376" s="128"/>
      <c r="Z376" s="128"/>
    </row>
    <row r="377" spans="1:26" ht="15.75" customHeight="1">
      <c r="A377" s="128"/>
      <c r="B377" s="128"/>
      <c r="C377" s="128"/>
      <c r="D377" s="419"/>
      <c r="E377" s="419"/>
      <c r="F377" s="128"/>
      <c r="G377" s="128"/>
      <c r="H377" s="128"/>
      <c r="I377" s="128"/>
      <c r="J377" s="164"/>
      <c r="K377" s="164"/>
      <c r="L377" s="164"/>
      <c r="M377" s="164"/>
      <c r="N377" s="164"/>
      <c r="O377" s="164"/>
      <c r="P377" s="164"/>
      <c r="Q377" s="164"/>
      <c r="R377" s="164"/>
      <c r="S377" s="164"/>
      <c r="T377" s="164"/>
      <c r="U377" s="164"/>
      <c r="V377" s="164"/>
      <c r="W377" s="164"/>
      <c r="X377" s="128"/>
      <c r="Y377" s="128"/>
      <c r="Z377" s="128"/>
    </row>
    <row r="378" spans="1:26" ht="15.75" customHeight="1">
      <c r="A378" s="128"/>
      <c r="B378" s="128"/>
      <c r="C378" s="128"/>
      <c r="D378" s="419"/>
      <c r="E378" s="419"/>
      <c r="F378" s="128"/>
      <c r="G378" s="128"/>
      <c r="H378" s="128"/>
      <c r="I378" s="128"/>
      <c r="J378" s="164"/>
      <c r="K378" s="164"/>
      <c r="L378" s="164"/>
      <c r="M378" s="164"/>
      <c r="N378" s="164"/>
      <c r="O378" s="164"/>
      <c r="P378" s="164"/>
      <c r="Q378" s="164"/>
      <c r="R378" s="164"/>
      <c r="S378" s="164"/>
      <c r="T378" s="164"/>
      <c r="U378" s="164"/>
      <c r="V378" s="164"/>
      <c r="W378" s="164"/>
      <c r="X378" s="128"/>
      <c r="Y378" s="128"/>
      <c r="Z378" s="128"/>
    </row>
    <row r="379" spans="1:26" ht="15.75" customHeight="1">
      <c r="A379" s="128"/>
      <c r="B379" s="128"/>
      <c r="C379" s="128"/>
      <c r="D379" s="419"/>
      <c r="E379" s="419"/>
      <c r="F379" s="128"/>
      <c r="G379" s="128"/>
      <c r="H379" s="128"/>
      <c r="I379" s="128"/>
      <c r="J379" s="164"/>
      <c r="K379" s="164"/>
      <c r="L379" s="164"/>
      <c r="M379" s="164"/>
      <c r="N379" s="164"/>
      <c r="O379" s="164"/>
      <c r="P379" s="164"/>
      <c r="Q379" s="164"/>
      <c r="R379" s="164"/>
      <c r="S379" s="164"/>
      <c r="T379" s="164"/>
      <c r="U379" s="164"/>
      <c r="V379" s="164"/>
      <c r="W379" s="164"/>
      <c r="X379" s="128"/>
      <c r="Y379" s="128"/>
      <c r="Z379" s="128"/>
    </row>
    <row r="380" spans="1:26" ht="15.75" customHeight="1">
      <c r="A380" s="128"/>
      <c r="B380" s="128"/>
      <c r="C380" s="128"/>
      <c r="D380" s="419"/>
      <c r="E380" s="419"/>
      <c r="F380" s="128"/>
      <c r="G380" s="128"/>
      <c r="H380" s="128"/>
      <c r="I380" s="128"/>
      <c r="J380" s="164"/>
      <c r="K380" s="164"/>
      <c r="L380" s="164"/>
      <c r="M380" s="164"/>
      <c r="N380" s="164"/>
      <c r="O380" s="164"/>
      <c r="P380" s="164"/>
      <c r="Q380" s="164"/>
      <c r="R380" s="164"/>
      <c r="S380" s="164"/>
      <c r="T380" s="164"/>
      <c r="U380" s="164"/>
      <c r="V380" s="164"/>
      <c r="W380" s="164"/>
      <c r="X380" s="128"/>
      <c r="Y380" s="128"/>
      <c r="Z380" s="128"/>
    </row>
    <row r="381" spans="1:26" ht="15.75" customHeight="1">
      <c r="A381" s="128"/>
      <c r="B381" s="128"/>
      <c r="C381" s="128"/>
      <c r="D381" s="419"/>
      <c r="E381" s="419"/>
      <c r="F381" s="128"/>
      <c r="G381" s="128"/>
      <c r="H381" s="128"/>
      <c r="I381" s="128"/>
      <c r="J381" s="164"/>
      <c r="K381" s="164"/>
      <c r="L381" s="164"/>
      <c r="M381" s="164"/>
      <c r="N381" s="164"/>
      <c r="O381" s="164"/>
      <c r="P381" s="164"/>
      <c r="Q381" s="164"/>
      <c r="R381" s="164"/>
      <c r="S381" s="164"/>
      <c r="T381" s="164"/>
      <c r="U381" s="164"/>
      <c r="V381" s="164"/>
      <c r="W381" s="164"/>
      <c r="X381" s="128"/>
      <c r="Y381" s="128"/>
      <c r="Z381" s="128"/>
    </row>
    <row r="382" spans="1:26" ht="15.75" customHeight="1">
      <c r="A382" s="128"/>
      <c r="B382" s="128"/>
      <c r="C382" s="128"/>
      <c r="D382" s="419"/>
      <c r="E382" s="419"/>
      <c r="F382" s="128"/>
      <c r="G382" s="128"/>
      <c r="H382" s="128"/>
      <c r="I382" s="128"/>
      <c r="J382" s="164"/>
      <c r="K382" s="164"/>
      <c r="L382" s="164"/>
      <c r="M382" s="164"/>
      <c r="N382" s="164"/>
      <c r="O382" s="164"/>
      <c r="P382" s="164"/>
      <c r="Q382" s="164"/>
      <c r="R382" s="164"/>
      <c r="S382" s="164"/>
      <c r="T382" s="164"/>
      <c r="U382" s="164"/>
      <c r="V382" s="164"/>
      <c r="W382" s="164"/>
      <c r="X382" s="128"/>
      <c r="Y382" s="128"/>
      <c r="Z382" s="128"/>
    </row>
    <row r="383" spans="1:26" ht="15.75" customHeight="1">
      <c r="A383" s="128"/>
      <c r="B383" s="128"/>
      <c r="C383" s="128"/>
      <c r="D383" s="419"/>
      <c r="E383" s="419"/>
      <c r="F383" s="128"/>
      <c r="G383" s="128"/>
      <c r="H383" s="128"/>
      <c r="I383" s="128"/>
      <c r="J383" s="164"/>
      <c r="K383" s="164"/>
      <c r="L383" s="164"/>
      <c r="M383" s="164"/>
      <c r="N383" s="164"/>
      <c r="O383" s="164"/>
      <c r="P383" s="164"/>
      <c r="Q383" s="164"/>
      <c r="R383" s="164"/>
      <c r="S383" s="164"/>
      <c r="T383" s="164"/>
      <c r="U383" s="164"/>
      <c r="V383" s="164"/>
      <c r="W383" s="164"/>
      <c r="X383" s="128"/>
      <c r="Y383" s="128"/>
      <c r="Z383" s="128"/>
    </row>
    <row r="384" spans="1:26" ht="15.75" customHeight="1">
      <c r="A384" s="128"/>
      <c r="B384" s="128"/>
      <c r="C384" s="128"/>
      <c r="D384" s="419"/>
      <c r="E384" s="419"/>
      <c r="F384" s="128"/>
      <c r="G384" s="128"/>
      <c r="H384" s="128"/>
      <c r="I384" s="128"/>
      <c r="J384" s="164"/>
      <c r="K384" s="164"/>
      <c r="L384" s="164"/>
      <c r="M384" s="164"/>
      <c r="N384" s="164"/>
      <c r="O384" s="164"/>
      <c r="P384" s="164"/>
      <c r="Q384" s="164"/>
      <c r="R384" s="164"/>
      <c r="S384" s="164"/>
      <c r="T384" s="164"/>
      <c r="U384" s="164"/>
      <c r="V384" s="164"/>
      <c r="W384" s="164"/>
      <c r="X384" s="128"/>
      <c r="Y384" s="128"/>
      <c r="Z384" s="128"/>
    </row>
    <row r="385" spans="1:26" ht="15.75" customHeight="1">
      <c r="A385" s="128"/>
      <c r="B385" s="128"/>
      <c r="C385" s="128"/>
      <c r="D385" s="419"/>
      <c r="E385" s="419"/>
      <c r="F385" s="128"/>
      <c r="G385" s="128"/>
      <c r="H385" s="128"/>
      <c r="I385" s="128"/>
      <c r="J385" s="164"/>
      <c r="K385" s="164"/>
      <c r="L385" s="164"/>
      <c r="M385" s="164"/>
      <c r="N385" s="164"/>
      <c r="O385" s="164"/>
      <c r="P385" s="164"/>
      <c r="Q385" s="164"/>
      <c r="R385" s="164"/>
      <c r="S385" s="164"/>
      <c r="T385" s="164"/>
      <c r="U385" s="164"/>
      <c r="V385" s="164"/>
      <c r="W385" s="164"/>
      <c r="X385" s="128"/>
      <c r="Y385" s="128"/>
      <c r="Z385" s="128"/>
    </row>
    <row r="386" spans="1:26" ht="15.75" customHeight="1">
      <c r="A386" s="128"/>
      <c r="B386" s="128"/>
      <c r="C386" s="128"/>
      <c r="D386" s="419"/>
      <c r="E386" s="419"/>
      <c r="F386" s="128"/>
      <c r="G386" s="128"/>
      <c r="H386" s="128"/>
      <c r="I386" s="128"/>
      <c r="J386" s="164"/>
      <c r="K386" s="164"/>
      <c r="L386" s="164"/>
      <c r="M386" s="164"/>
      <c r="N386" s="164"/>
      <c r="O386" s="164"/>
      <c r="P386" s="164"/>
      <c r="Q386" s="164"/>
      <c r="R386" s="164"/>
      <c r="S386" s="164"/>
      <c r="T386" s="164"/>
      <c r="U386" s="164"/>
      <c r="V386" s="164"/>
      <c r="W386" s="164"/>
      <c r="X386" s="128"/>
      <c r="Y386" s="128"/>
      <c r="Z386" s="128"/>
    </row>
    <row r="387" spans="1:26" ht="15.75" customHeight="1">
      <c r="A387" s="128"/>
      <c r="B387" s="128"/>
      <c r="C387" s="128"/>
      <c r="D387" s="419"/>
      <c r="E387" s="419"/>
      <c r="F387" s="128"/>
      <c r="G387" s="128"/>
      <c r="H387" s="128"/>
      <c r="I387" s="128"/>
      <c r="J387" s="164"/>
      <c r="K387" s="164"/>
      <c r="L387" s="164"/>
      <c r="M387" s="164"/>
      <c r="N387" s="164"/>
      <c r="O387" s="164"/>
      <c r="P387" s="164"/>
      <c r="Q387" s="164"/>
      <c r="R387" s="164"/>
      <c r="S387" s="164"/>
      <c r="T387" s="164"/>
      <c r="U387" s="164"/>
      <c r="V387" s="164"/>
      <c r="W387" s="164"/>
      <c r="X387" s="128"/>
      <c r="Y387" s="128"/>
      <c r="Z387" s="128"/>
    </row>
    <row r="388" spans="1:26" ht="15.75" customHeight="1">
      <c r="A388" s="128"/>
      <c r="B388" s="128"/>
      <c r="C388" s="128"/>
      <c r="D388" s="419"/>
      <c r="E388" s="419"/>
      <c r="F388" s="128"/>
      <c r="G388" s="128"/>
      <c r="H388" s="128"/>
      <c r="I388" s="128"/>
      <c r="J388" s="164"/>
      <c r="K388" s="164"/>
      <c r="L388" s="164"/>
      <c r="M388" s="164"/>
      <c r="N388" s="164"/>
      <c r="O388" s="164"/>
      <c r="P388" s="164"/>
      <c r="Q388" s="164"/>
      <c r="R388" s="164"/>
      <c r="S388" s="164"/>
      <c r="T388" s="164"/>
      <c r="U388" s="164"/>
      <c r="V388" s="164"/>
      <c r="W388" s="164"/>
      <c r="X388" s="128"/>
      <c r="Y388" s="128"/>
      <c r="Z388" s="128"/>
    </row>
    <row r="389" spans="1:26" ht="15.75" customHeight="1">
      <c r="A389" s="128"/>
      <c r="B389" s="128"/>
      <c r="C389" s="128"/>
      <c r="D389" s="419"/>
      <c r="E389" s="419"/>
      <c r="F389" s="128"/>
      <c r="G389" s="128"/>
      <c r="H389" s="128"/>
      <c r="I389" s="128"/>
      <c r="J389" s="164"/>
      <c r="K389" s="164"/>
      <c r="L389" s="164"/>
      <c r="M389" s="164"/>
      <c r="N389" s="164"/>
      <c r="O389" s="164"/>
      <c r="P389" s="164"/>
      <c r="Q389" s="164"/>
      <c r="R389" s="164"/>
      <c r="S389" s="164"/>
      <c r="T389" s="164"/>
      <c r="U389" s="164"/>
      <c r="V389" s="164"/>
      <c r="W389" s="164"/>
      <c r="X389" s="128"/>
      <c r="Y389" s="128"/>
      <c r="Z389" s="128"/>
    </row>
    <row r="390" spans="1:26" ht="15.75" customHeight="1">
      <c r="A390" s="128"/>
      <c r="B390" s="128"/>
      <c r="C390" s="128"/>
      <c r="D390" s="419"/>
      <c r="E390" s="419"/>
      <c r="F390" s="128"/>
      <c r="G390" s="128"/>
      <c r="H390" s="128"/>
      <c r="I390" s="128"/>
      <c r="J390" s="164"/>
      <c r="K390" s="164"/>
      <c r="L390" s="164"/>
      <c r="M390" s="164"/>
      <c r="N390" s="164"/>
      <c r="O390" s="164"/>
      <c r="P390" s="164"/>
      <c r="Q390" s="164"/>
      <c r="R390" s="164"/>
      <c r="S390" s="164"/>
      <c r="T390" s="164"/>
      <c r="U390" s="164"/>
      <c r="V390" s="164"/>
      <c r="W390" s="164"/>
      <c r="X390" s="128"/>
      <c r="Y390" s="128"/>
      <c r="Z390" s="128"/>
    </row>
    <row r="391" spans="1:26" ht="15.75" customHeight="1">
      <c r="A391" s="128"/>
      <c r="B391" s="128"/>
      <c r="C391" s="128"/>
      <c r="D391" s="419"/>
      <c r="E391" s="419"/>
      <c r="F391" s="128"/>
      <c r="G391" s="128"/>
      <c r="H391" s="128"/>
      <c r="I391" s="128"/>
      <c r="J391" s="164"/>
      <c r="K391" s="164"/>
      <c r="L391" s="164"/>
      <c r="M391" s="164"/>
      <c r="N391" s="164"/>
      <c r="O391" s="164"/>
      <c r="P391" s="164"/>
      <c r="Q391" s="164"/>
      <c r="R391" s="164"/>
      <c r="S391" s="164"/>
      <c r="T391" s="164"/>
      <c r="U391" s="164"/>
      <c r="V391" s="164"/>
      <c r="W391" s="164"/>
      <c r="X391" s="128"/>
      <c r="Y391" s="128"/>
      <c r="Z391" s="128"/>
    </row>
    <row r="392" spans="1:26" ht="15.75" customHeight="1">
      <c r="A392" s="128"/>
      <c r="B392" s="128"/>
      <c r="C392" s="128"/>
      <c r="D392" s="419"/>
      <c r="E392" s="419"/>
      <c r="F392" s="128"/>
      <c r="G392" s="128"/>
      <c r="H392" s="128"/>
      <c r="I392" s="128"/>
      <c r="J392" s="164"/>
      <c r="K392" s="164"/>
      <c r="L392" s="164"/>
      <c r="M392" s="164"/>
      <c r="N392" s="164"/>
      <c r="O392" s="164"/>
      <c r="P392" s="164"/>
      <c r="Q392" s="164"/>
      <c r="R392" s="164"/>
      <c r="S392" s="164"/>
      <c r="T392" s="164"/>
      <c r="U392" s="164"/>
      <c r="V392" s="164"/>
      <c r="W392" s="164"/>
      <c r="X392" s="128"/>
      <c r="Y392" s="128"/>
      <c r="Z392" s="128"/>
    </row>
    <row r="393" spans="1:26" ht="15.75" customHeight="1">
      <c r="A393" s="128"/>
      <c r="B393" s="128"/>
      <c r="C393" s="128"/>
      <c r="D393" s="419"/>
      <c r="E393" s="419"/>
      <c r="F393" s="128"/>
      <c r="G393" s="128"/>
      <c r="H393" s="128"/>
      <c r="I393" s="128"/>
      <c r="J393" s="164"/>
      <c r="K393" s="164"/>
      <c r="L393" s="164"/>
      <c r="M393" s="164"/>
      <c r="N393" s="164"/>
      <c r="O393" s="164"/>
      <c r="P393" s="164"/>
      <c r="Q393" s="164"/>
      <c r="R393" s="164"/>
      <c r="S393" s="164"/>
      <c r="T393" s="164"/>
      <c r="U393" s="164"/>
      <c r="V393" s="164"/>
      <c r="W393" s="164"/>
      <c r="X393" s="128"/>
      <c r="Y393" s="128"/>
      <c r="Z393" s="128"/>
    </row>
    <row r="394" spans="1:26" ht="15.75" customHeight="1">
      <c r="A394" s="128"/>
      <c r="B394" s="128"/>
      <c r="C394" s="128"/>
      <c r="D394" s="419"/>
      <c r="E394" s="419"/>
      <c r="F394" s="128"/>
      <c r="G394" s="128"/>
      <c r="H394" s="128"/>
      <c r="I394" s="128"/>
      <c r="J394" s="164"/>
      <c r="K394" s="164"/>
      <c r="L394" s="164"/>
      <c r="M394" s="164"/>
      <c r="N394" s="164"/>
      <c r="O394" s="164"/>
      <c r="P394" s="164"/>
      <c r="Q394" s="164"/>
      <c r="R394" s="164"/>
      <c r="S394" s="164"/>
      <c r="T394" s="164"/>
      <c r="U394" s="164"/>
      <c r="V394" s="164"/>
      <c r="W394" s="164"/>
      <c r="X394" s="128"/>
      <c r="Y394" s="128"/>
      <c r="Z394" s="128"/>
    </row>
    <row r="395" spans="1:26" ht="15.75" customHeight="1">
      <c r="A395" s="128"/>
      <c r="B395" s="128"/>
      <c r="C395" s="128"/>
      <c r="D395" s="419"/>
      <c r="E395" s="419"/>
      <c r="F395" s="128"/>
      <c r="G395" s="128"/>
      <c r="H395" s="128"/>
      <c r="I395" s="128"/>
      <c r="J395" s="164"/>
      <c r="K395" s="164"/>
      <c r="L395" s="164"/>
      <c r="M395" s="164"/>
      <c r="N395" s="164"/>
      <c r="O395" s="164"/>
      <c r="P395" s="164"/>
      <c r="Q395" s="164"/>
      <c r="R395" s="164"/>
      <c r="S395" s="164"/>
      <c r="T395" s="164"/>
      <c r="U395" s="164"/>
      <c r="V395" s="164"/>
      <c r="W395" s="164"/>
      <c r="X395" s="128"/>
      <c r="Y395" s="128"/>
      <c r="Z395" s="128"/>
    </row>
    <row r="396" spans="1:26" ht="15.75" customHeight="1">
      <c r="A396" s="128"/>
      <c r="B396" s="128"/>
      <c r="C396" s="128"/>
      <c r="D396" s="419"/>
      <c r="E396" s="419"/>
      <c r="F396" s="128"/>
      <c r="G396" s="128"/>
      <c r="H396" s="128"/>
      <c r="I396" s="128"/>
      <c r="J396" s="164"/>
      <c r="K396" s="164"/>
      <c r="L396" s="164"/>
      <c r="M396" s="164"/>
      <c r="N396" s="164"/>
      <c r="O396" s="164"/>
      <c r="P396" s="164"/>
      <c r="Q396" s="164"/>
      <c r="R396" s="164"/>
      <c r="S396" s="164"/>
      <c r="T396" s="164"/>
      <c r="U396" s="164"/>
      <c r="V396" s="164"/>
      <c r="W396" s="164"/>
      <c r="X396" s="128"/>
      <c r="Y396" s="128"/>
      <c r="Z396" s="128"/>
    </row>
    <row r="397" spans="1:26" ht="15.75" customHeight="1">
      <c r="A397" s="128"/>
      <c r="B397" s="128"/>
      <c r="C397" s="128"/>
      <c r="D397" s="419"/>
      <c r="E397" s="419"/>
      <c r="F397" s="128"/>
      <c r="G397" s="128"/>
      <c r="H397" s="128"/>
      <c r="I397" s="128"/>
      <c r="J397" s="164"/>
      <c r="K397" s="164"/>
      <c r="L397" s="164"/>
      <c r="M397" s="164"/>
      <c r="N397" s="164"/>
      <c r="O397" s="164"/>
      <c r="P397" s="164"/>
      <c r="Q397" s="164"/>
      <c r="R397" s="164"/>
      <c r="S397" s="164"/>
      <c r="T397" s="164"/>
      <c r="U397" s="164"/>
      <c r="V397" s="164"/>
      <c r="W397" s="164"/>
      <c r="X397" s="128"/>
      <c r="Y397" s="128"/>
      <c r="Z397" s="128"/>
    </row>
    <row r="398" spans="1:26" ht="15.75" customHeight="1">
      <c r="A398" s="128"/>
      <c r="B398" s="128"/>
      <c r="C398" s="128"/>
      <c r="D398" s="419"/>
      <c r="E398" s="419"/>
      <c r="F398" s="128"/>
      <c r="G398" s="128"/>
      <c r="H398" s="128"/>
      <c r="I398" s="128"/>
      <c r="J398" s="164"/>
      <c r="K398" s="164"/>
      <c r="L398" s="164"/>
      <c r="M398" s="164"/>
      <c r="N398" s="164"/>
      <c r="O398" s="164"/>
      <c r="P398" s="164"/>
      <c r="Q398" s="164"/>
      <c r="R398" s="164"/>
      <c r="S398" s="164"/>
      <c r="T398" s="164"/>
      <c r="U398" s="164"/>
      <c r="V398" s="164"/>
      <c r="W398" s="164"/>
      <c r="X398" s="128"/>
      <c r="Y398" s="128"/>
      <c r="Z398" s="128"/>
    </row>
    <row r="399" spans="1:26" ht="15.75" customHeight="1">
      <c r="A399" s="128"/>
      <c r="B399" s="128"/>
      <c r="C399" s="128"/>
      <c r="D399" s="419"/>
      <c r="E399" s="419"/>
      <c r="F399" s="128"/>
      <c r="G399" s="128"/>
      <c r="H399" s="128"/>
      <c r="I399" s="128"/>
      <c r="J399" s="164"/>
      <c r="K399" s="164"/>
      <c r="L399" s="164"/>
      <c r="M399" s="164"/>
      <c r="N399" s="164"/>
      <c r="O399" s="164"/>
      <c r="P399" s="164"/>
      <c r="Q399" s="164"/>
      <c r="R399" s="164"/>
      <c r="S399" s="164"/>
      <c r="T399" s="164"/>
      <c r="U399" s="164"/>
      <c r="V399" s="164"/>
      <c r="W399" s="164"/>
      <c r="X399" s="128"/>
      <c r="Y399" s="128"/>
      <c r="Z399" s="128"/>
    </row>
    <row r="400" spans="1:26" ht="15.75" customHeight="1">
      <c r="A400" s="128"/>
      <c r="B400" s="128"/>
      <c r="C400" s="128"/>
      <c r="D400" s="419"/>
      <c r="E400" s="419"/>
      <c r="F400" s="128"/>
      <c r="G400" s="128"/>
      <c r="H400" s="128"/>
      <c r="I400" s="128"/>
      <c r="J400" s="164"/>
      <c r="K400" s="164"/>
      <c r="L400" s="164"/>
      <c r="M400" s="164"/>
      <c r="N400" s="164"/>
      <c r="O400" s="164"/>
      <c r="P400" s="164"/>
      <c r="Q400" s="164"/>
      <c r="R400" s="164"/>
      <c r="S400" s="164"/>
      <c r="T400" s="164"/>
      <c r="U400" s="164"/>
      <c r="V400" s="164"/>
      <c r="W400" s="164"/>
      <c r="X400" s="128"/>
      <c r="Y400" s="128"/>
      <c r="Z400" s="128"/>
    </row>
    <row r="401" spans="1:26" ht="15.75" customHeight="1">
      <c r="A401" s="128"/>
      <c r="B401" s="128"/>
      <c r="C401" s="128"/>
      <c r="D401" s="419"/>
      <c r="E401" s="419"/>
      <c r="F401" s="128"/>
      <c r="G401" s="128"/>
      <c r="H401" s="128"/>
      <c r="I401" s="128"/>
      <c r="J401" s="164"/>
      <c r="K401" s="164"/>
      <c r="L401" s="164"/>
      <c r="M401" s="164"/>
      <c r="N401" s="164"/>
      <c r="O401" s="164"/>
      <c r="P401" s="164"/>
      <c r="Q401" s="164"/>
      <c r="R401" s="164"/>
      <c r="S401" s="164"/>
      <c r="T401" s="164"/>
      <c r="U401" s="164"/>
      <c r="V401" s="164"/>
      <c r="W401" s="164"/>
      <c r="X401" s="128"/>
      <c r="Y401" s="128"/>
      <c r="Z401" s="128"/>
    </row>
    <row r="402" spans="1:26" ht="15.75" customHeight="1">
      <c r="A402" s="128"/>
      <c r="B402" s="128"/>
      <c r="C402" s="128"/>
      <c r="D402" s="419"/>
      <c r="E402" s="419"/>
      <c r="F402" s="128"/>
      <c r="G402" s="128"/>
      <c r="H402" s="128"/>
      <c r="I402" s="128"/>
      <c r="J402" s="164"/>
      <c r="K402" s="164"/>
      <c r="L402" s="164"/>
      <c r="M402" s="164"/>
      <c r="N402" s="164"/>
      <c r="O402" s="164"/>
      <c r="P402" s="164"/>
      <c r="Q402" s="164"/>
      <c r="R402" s="164"/>
      <c r="S402" s="164"/>
      <c r="T402" s="164"/>
      <c r="U402" s="164"/>
      <c r="V402" s="164"/>
      <c r="W402" s="164"/>
      <c r="X402" s="128"/>
      <c r="Y402" s="128"/>
      <c r="Z402" s="128"/>
    </row>
    <row r="403" spans="1:26" ht="15.75" customHeight="1">
      <c r="A403" s="128"/>
      <c r="B403" s="128"/>
      <c r="C403" s="128"/>
      <c r="D403" s="419"/>
      <c r="E403" s="419"/>
      <c r="F403" s="128"/>
      <c r="G403" s="128"/>
      <c r="H403" s="128"/>
      <c r="I403" s="128"/>
      <c r="J403" s="164"/>
      <c r="K403" s="164"/>
      <c r="L403" s="164"/>
      <c r="M403" s="164"/>
      <c r="N403" s="164"/>
      <c r="O403" s="164"/>
      <c r="P403" s="164"/>
      <c r="Q403" s="164"/>
      <c r="R403" s="164"/>
      <c r="S403" s="164"/>
      <c r="T403" s="164"/>
      <c r="U403" s="164"/>
      <c r="V403" s="164"/>
      <c r="W403" s="164"/>
      <c r="X403" s="128"/>
      <c r="Y403" s="128"/>
      <c r="Z403" s="128"/>
    </row>
    <row r="404" spans="1:26" ht="15.75" customHeight="1">
      <c r="A404" s="128"/>
      <c r="B404" s="128"/>
      <c r="C404" s="128"/>
      <c r="D404" s="419"/>
      <c r="E404" s="419"/>
      <c r="F404" s="128"/>
      <c r="G404" s="128"/>
      <c r="H404" s="128"/>
      <c r="I404" s="128"/>
      <c r="J404" s="164"/>
      <c r="K404" s="164"/>
      <c r="L404" s="164"/>
      <c r="M404" s="164"/>
      <c r="N404" s="164"/>
      <c r="O404" s="164"/>
      <c r="P404" s="164"/>
      <c r="Q404" s="164"/>
      <c r="R404" s="164"/>
      <c r="S404" s="164"/>
      <c r="T404" s="164"/>
      <c r="U404" s="164"/>
      <c r="V404" s="164"/>
      <c r="W404" s="164"/>
      <c r="X404" s="128"/>
      <c r="Y404" s="128"/>
      <c r="Z404" s="128"/>
    </row>
    <row r="405" spans="1:26" ht="15.75" customHeight="1">
      <c r="A405" s="128"/>
      <c r="B405" s="128"/>
      <c r="C405" s="128"/>
      <c r="D405" s="419"/>
      <c r="E405" s="419"/>
      <c r="F405" s="128"/>
      <c r="G405" s="128"/>
      <c r="H405" s="128"/>
      <c r="I405" s="128"/>
      <c r="J405" s="164"/>
      <c r="K405" s="164"/>
      <c r="L405" s="164"/>
      <c r="M405" s="164"/>
      <c r="N405" s="164"/>
      <c r="O405" s="164"/>
      <c r="P405" s="164"/>
      <c r="Q405" s="164"/>
      <c r="R405" s="164"/>
      <c r="S405" s="164"/>
      <c r="T405" s="164"/>
      <c r="U405" s="164"/>
      <c r="V405" s="164"/>
      <c r="W405" s="164"/>
      <c r="X405" s="128"/>
      <c r="Y405" s="128"/>
      <c r="Z405" s="128"/>
    </row>
    <row r="406" spans="1:26" ht="15.75" customHeight="1">
      <c r="A406" s="128"/>
      <c r="B406" s="128"/>
      <c r="C406" s="128"/>
      <c r="D406" s="419"/>
      <c r="E406" s="419"/>
      <c r="F406" s="128"/>
      <c r="G406" s="128"/>
      <c r="H406" s="128"/>
      <c r="I406" s="128"/>
      <c r="J406" s="164"/>
      <c r="K406" s="164"/>
      <c r="L406" s="164"/>
      <c r="M406" s="164"/>
      <c r="N406" s="164"/>
      <c r="O406" s="164"/>
      <c r="P406" s="164"/>
      <c r="Q406" s="164"/>
      <c r="R406" s="164"/>
      <c r="S406" s="164"/>
      <c r="T406" s="164"/>
      <c r="U406" s="164"/>
      <c r="V406" s="164"/>
      <c r="W406" s="164"/>
      <c r="X406" s="128"/>
      <c r="Y406" s="128"/>
      <c r="Z406" s="128"/>
    </row>
    <row r="407" spans="1:26" ht="15.75" customHeight="1">
      <c r="A407" s="128"/>
      <c r="B407" s="128"/>
      <c r="C407" s="128"/>
      <c r="D407" s="419"/>
      <c r="E407" s="419"/>
      <c r="F407" s="128"/>
      <c r="G407" s="128"/>
      <c r="H407" s="128"/>
      <c r="I407" s="128"/>
      <c r="J407" s="164"/>
      <c r="K407" s="164"/>
      <c r="L407" s="164"/>
      <c r="M407" s="164"/>
      <c r="N407" s="164"/>
      <c r="O407" s="164"/>
      <c r="P407" s="164"/>
      <c r="Q407" s="164"/>
      <c r="R407" s="164"/>
      <c r="S407" s="164"/>
      <c r="T407" s="164"/>
      <c r="U407" s="164"/>
      <c r="V407" s="164"/>
      <c r="W407" s="164"/>
      <c r="X407" s="128"/>
      <c r="Y407" s="128"/>
      <c r="Z407" s="128"/>
    </row>
    <row r="408" spans="1:26" ht="15.75" customHeight="1">
      <c r="A408" s="128"/>
      <c r="B408" s="128"/>
      <c r="C408" s="128"/>
      <c r="D408" s="419"/>
      <c r="E408" s="419"/>
      <c r="F408" s="128"/>
      <c r="G408" s="128"/>
      <c r="H408" s="128"/>
      <c r="I408" s="128"/>
      <c r="J408" s="164"/>
      <c r="K408" s="164"/>
      <c r="L408" s="164"/>
      <c r="M408" s="164"/>
      <c r="N408" s="164"/>
      <c r="O408" s="164"/>
      <c r="P408" s="164"/>
      <c r="Q408" s="164"/>
      <c r="R408" s="164"/>
      <c r="S408" s="164"/>
      <c r="T408" s="164"/>
      <c r="U408" s="164"/>
      <c r="V408" s="164"/>
      <c r="W408" s="164"/>
      <c r="X408" s="128"/>
      <c r="Y408" s="128"/>
      <c r="Z408" s="128"/>
    </row>
    <row r="409" spans="1:26" ht="15.75" customHeight="1">
      <c r="A409" s="128"/>
      <c r="B409" s="128"/>
      <c r="C409" s="128"/>
      <c r="D409" s="419"/>
      <c r="E409" s="419"/>
      <c r="F409" s="128"/>
      <c r="G409" s="128"/>
      <c r="H409" s="128"/>
      <c r="I409" s="128"/>
      <c r="J409" s="164"/>
      <c r="K409" s="164"/>
      <c r="L409" s="164"/>
      <c r="M409" s="164"/>
      <c r="N409" s="164"/>
      <c r="O409" s="164"/>
      <c r="P409" s="164"/>
      <c r="Q409" s="164"/>
      <c r="R409" s="164"/>
      <c r="S409" s="164"/>
      <c r="T409" s="164"/>
      <c r="U409" s="164"/>
      <c r="V409" s="164"/>
      <c r="W409" s="164"/>
      <c r="X409" s="128"/>
      <c r="Y409" s="128"/>
      <c r="Z409" s="128"/>
    </row>
    <row r="410" spans="1:26" ht="15.75" customHeight="1">
      <c r="A410" s="128"/>
      <c r="B410" s="128"/>
      <c r="C410" s="128"/>
      <c r="D410" s="419"/>
      <c r="E410" s="419"/>
      <c r="F410" s="128"/>
      <c r="G410" s="128"/>
      <c r="H410" s="128"/>
      <c r="I410" s="128"/>
      <c r="J410" s="164"/>
      <c r="K410" s="164"/>
      <c r="L410" s="164"/>
      <c r="M410" s="164"/>
      <c r="N410" s="164"/>
      <c r="O410" s="164"/>
      <c r="P410" s="164"/>
      <c r="Q410" s="164"/>
      <c r="R410" s="164"/>
      <c r="S410" s="164"/>
      <c r="T410" s="164"/>
      <c r="U410" s="164"/>
      <c r="V410" s="164"/>
      <c r="W410" s="164"/>
      <c r="X410" s="128"/>
      <c r="Y410" s="128"/>
      <c r="Z410" s="128"/>
    </row>
    <row r="411" spans="1:26" ht="15.75" customHeight="1">
      <c r="A411" s="128"/>
      <c r="B411" s="128"/>
      <c r="C411" s="128"/>
      <c r="D411" s="419"/>
      <c r="E411" s="419"/>
      <c r="F411" s="128"/>
      <c r="G411" s="128"/>
      <c r="H411" s="128"/>
      <c r="I411" s="128"/>
      <c r="J411" s="164"/>
      <c r="K411" s="164"/>
      <c r="L411" s="164"/>
      <c r="M411" s="164"/>
      <c r="N411" s="164"/>
      <c r="O411" s="164"/>
      <c r="P411" s="164"/>
      <c r="Q411" s="164"/>
      <c r="R411" s="164"/>
      <c r="S411" s="164"/>
      <c r="T411" s="164"/>
      <c r="U411" s="164"/>
      <c r="V411" s="164"/>
      <c r="W411" s="164"/>
      <c r="X411" s="128"/>
      <c r="Y411" s="128"/>
      <c r="Z411" s="128"/>
    </row>
    <row r="412" spans="1:26" ht="15.75" customHeight="1">
      <c r="A412" s="128"/>
      <c r="B412" s="128"/>
      <c r="C412" s="128"/>
      <c r="D412" s="419"/>
      <c r="E412" s="419"/>
      <c r="F412" s="128"/>
      <c r="G412" s="128"/>
      <c r="H412" s="128"/>
      <c r="I412" s="128"/>
      <c r="J412" s="164"/>
      <c r="K412" s="164"/>
      <c r="L412" s="164"/>
      <c r="M412" s="164"/>
      <c r="N412" s="164"/>
      <c r="O412" s="164"/>
      <c r="P412" s="164"/>
      <c r="Q412" s="164"/>
      <c r="R412" s="164"/>
      <c r="S412" s="164"/>
      <c r="T412" s="164"/>
      <c r="U412" s="164"/>
      <c r="V412" s="164"/>
      <c r="W412" s="164"/>
      <c r="X412" s="128"/>
      <c r="Y412" s="128"/>
      <c r="Z412" s="128"/>
    </row>
    <row r="413" spans="1:26" ht="15.75" customHeight="1">
      <c r="A413" s="128"/>
      <c r="B413" s="128"/>
      <c r="C413" s="128"/>
      <c r="D413" s="419"/>
      <c r="E413" s="419"/>
      <c r="F413" s="128"/>
      <c r="G413" s="128"/>
      <c r="H413" s="128"/>
      <c r="I413" s="128"/>
      <c r="J413" s="164"/>
      <c r="K413" s="164"/>
      <c r="L413" s="164"/>
      <c r="M413" s="164"/>
      <c r="N413" s="164"/>
      <c r="O413" s="164"/>
      <c r="P413" s="164"/>
      <c r="Q413" s="164"/>
      <c r="R413" s="164"/>
      <c r="S413" s="164"/>
      <c r="T413" s="164"/>
      <c r="U413" s="164"/>
      <c r="V413" s="164"/>
      <c r="W413" s="164"/>
      <c r="X413" s="128"/>
      <c r="Y413" s="128"/>
      <c r="Z413" s="128"/>
    </row>
    <row r="414" spans="1:26" ht="15.75" customHeight="1">
      <c r="A414" s="128"/>
      <c r="B414" s="128"/>
      <c r="C414" s="128"/>
      <c r="D414" s="419"/>
      <c r="E414" s="419"/>
      <c r="F414" s="128"/>
      <c r="G414" s="128"/>
      <c r="H414" s="128"/>
      <c r="I414" s="128"/>
      <c r="J414" s="164"/>
      <c r="K414" s="164"/>
      <c r="L414" s="164"/>
      <c r="M414" s="164"/>
      <c r="N414" s="164"/>
      <c r="O414" s="164"/>
      <c r="P414" s="164"/>
      <c r="Q414" s="164"/>
      <c r="R414" s="164"/>
      <c r="S414" s="164"/>
      <c r="T414" s="164"/>
      <c r="U414" s="164"/>
      <c r="V414" s="164"/>
      <c r="W414" s="164"/>
      <c r="X414" s="128"/>
      <c r="Y414" s="128"/>
      <c r="Z414" s="128"/>
    </row>
    <row r="415" spans="1:26" ht="15.75" customHeight="1">
      <c r="A415" s="128"/>
      <c r="B415" s="128"/>
      <c r="C415" s="128"/>
      <c r="D415" s="419"/>
      <c r="E415" s="419"/>
      <c r="F415" s="128"/>
      <c r="G415" s="128"/>
      <c r="H415" s="128"/>
      <c r="I415" s="128"/>
      <c r="J415" s="164"/>
      <c r="K415" s="164"/>
      <c r="L415" s="164"/>
      <c r="M415" s="164"/>
      <c r="N415" s="164"/>
      <c r="O415" s="164"/>
      <c r="P415" s="164"/>
      <c r="Q415" s="164"/>
      <c r="R415" s="164"/>
      <c r="S415" s="164"/>
      <c r="T415" s="164"/>
      <c r="U415" s="164"/>
      <c r="V415" s="164"/>
      <c r="W415" s="164"/>
      <c r="X415" s="128"/>
      <c r="Y415" s="128"/>
      <c r="Z415" s="128"/>
    </row>
    <row r="416" spans="1:26" ht="15.75" customHeight="1">
      <c r="A416" s="128"/>
      <c r="B416" s="128"/>
      <c r="C416" s="128"/>
      <c r="D416" s="419"/>
      <c r="E416" s="419"/>
      <c r="F416" s="128"/>
      <c r="G416" s="128"/>
      <c r="H416" s="128"/>
      <c r="I416" s="128"/>
      <c r="J416" s="164"/>
      <c r="K416" s="164"/>
      <c r="L416" s="164"/>
      <c r="M416" s="164"/>
      <c r="N416" s="164"/>
      <c r="O416" s="164"/>
      <c r="P416" s="164"/>
      <c r="Q416" s="164"/>
      <c r="R416" s="164"/>
      <c r="S416" s="164"/>
      <c r="T416" s="164"/>
      <c r="U416" s="164"/>
      <c r="V416" s="164"/>
      <c r="W416" s="164"/>
      <c r="X416" s="128"/>
      <c r="Y416" s="128"/>
      <c r="Z416" s="128"/>
    </row>
    <row r="417" spans="1:26" ht="15.75" customHeight="1">
      <c r="A417" s="128"/>
      <c r="B417" s="128"/>
      <c r="C417" s="128"/>
      <c r="D417" s="419"/>
      <c r="E417" s="419"/>
      <c r="F417" s="128"/>
      <c r="G417" s="128"/>
      <c r="H417" s="128"/>
      <c r="I417" s="128"/>
      <c r="J417" s="164"/>
      <c r="K417" s="164"/>
      <c r="L417" s="164"/>
      <c r="M417" s="164"/>
      <c r="N417" s="164"/>
      <c r="O417" s="164"/>
      <c r="P417" s="164"/>
      <c r="Q417" s="164"/>
      <c r="R417" s="164"/>
      <c r="S417" s="164"/>
      <c r="T417" s="164"/>
      <c r="U417" s="164"/>
      <c r="V417" s="164"/>
      <c r="W417" s="164"/>
      <c r="X417" s="128"/>
      <c r="Y417" s="128"/>
      <c r="Z417" s="128"/>
    </row>
    <row r="418" spans="1:26" ht="15.75" customHeight="1">
      <c r="A418" s="128"/>
      <c r="B418" s="128"/>
      <c r="C418" s="128"/>
      <c r="D418" s="419"/>
      <c r="E418" s="419"/>
      <c r="F418" s="128"/>
      <c r="G418" s="128"/>
      <c r="H418" s="128"/>
      <c r="I418" s="128"/>
      <c r="J418" s="164"/>
      <c r="K418" s="164"/>
      <c r="L418" s="164"/>
      <c r="M418" s="164"/>
      <c r="N418" s="164"/>
      <c r="O418" s="164"/>
      <c r="P418" s="164"/>
      <c r="Q418" s="164"/>
      <c r="R418" s="164"/>
      <c r="S418" s="164"/>
      <c r="T418" s="164"/>
      <c r="U418" s="164"/>
      <c r="V418" s="164"/>
      <c r="W418" s="164"/>
      <c r="X418" s="128"/>
      <c r="Y418" s="128"/>
      <c r="Z418" s="128"/>
    </row>
    <row r="419" spans="1:26" ht="15.75" customHeight="1">
      <c r="A419" s="128"/>
      <c r="B419" s="128"/>
      <c r="C419" s="128"/>
      <c r="D419" s="419"/>
      <c r="E419" s="419"/>
      <c r="F419" s="128"/>
      <c r="G419" s="128"/>
      <c r="H419" s="128"/>
      <c r="I419" s="128"/>
      <c r="J419" s="164"/>
      <c r="K419" s="164"/>
      <c r="L419" s="164"/>
      <c r="M419" s="164"/>
      <c r="N419" s="164"/>
      <c r="O419" s="164"/>
      <c r="P419" s="164"/>
      <c r="Q419" s="164"/>
      <c r="R419" s="164"/>
      <c r="S419" s="164"/>
      <c r="T419" s="164"/>
      <c r="U419" s="164"/>
      <c r="V419" s="164"/>
      <c r="W419" s="164"/>
      <c r="X419" s="128"/>
      <c r="Y419" s="128"/>
      <c r="Z419" s="128"/>
    </row>
    <row r="420" spans="1:26" ht="15.75" customHeight="1">
      <c r="A420" s="128"/>
      <c r="B420" s="128"/>
      <c r="C420" s="128"/>
      <c r="D420" s="419"/>
      <c r="E420" s="419"/>
      <c r="F420" s="128"/>
      <c r="G420" s="128"/>
      <c r="H420" s="128"/>
      <c r="I420" s="128"/>
      <c r="J420" s="164"/>
      <c r="K420" s="164"/>
      <c r="L420" s="164"/>
      <c r="M420" s="164"/>
      <c r="N420" s="164"/>
      <c r="O420" s="164"/>
      <c r="P420" s="164"/>
      <c r="Q420" s="164"/>
      <c r="R420" s="164"/>
      <c r="S420" s="164"/>
      <c r="T420" s="164"/>
      <c r="U420" s="164"/>
      <c r="V420" s="164"/>
      <c r="W420" s="164"/>
      <c r="X420" s="128"/>
      <c r="Y420" s="128"/>
      <c r="Z420" s="128"/>
    </row>
    <row r="421" spans="1:26" ht="15.75" customHeight="1">
      <c r="A421" s="128"/>
      <c r="B421" s="128"/>
      <c r="C421" s="128"/>
      <c r="D421" s="419"/>
      <c r="E421" s="419"/>
      <c r="F421" s="128"/>
      <c r="G421" s="128"/>
      <c r="H421" s="128"/>
      <c r="I421" s="128"/>
      <c r="J421" s="164"/>
      <c r="K421" s="164"/>
      <c r="L421" s="164"/>
      <c r="M421" s="164"/>
      <c r="N421" s="164"/>
      <c r="O421" s="164"/>
      <c r="P421" s="164"/>
      <c r="Q421" s="164"/>
      <c r="R421" s="164"/>
      <c r="S421" s="164"/>
      <c r="T421" s="164"/>
      <c r="U421" s="164"/>
      <c r="V421" s="164"/>
      <c r="W421" s="164"/>
      <c r="X421" s="128"/>
      <c r="Y421" s="128"/>
      <c r="Z421" s="128"/>
    </row>
    <row r="422" spans="1:26" ht="15.75" customHeight="1">
      <c r="A422" s="128"/>
      <c r="B422" s="128"/>
      <c r="C422" s="128"/>
      <c r="D422" s="419"/>
      <c r="E422" s="419"/>
      <c r="F422" s="128"/>
      <c r="G422" s="128"/>
      <c r="H422" s="128"/>
      <c r="I422" s="128"/>
      <c r="J422" s="164"/>
      <c r="K422" s="164"/>
      <c r="L422" s="164"/>
      <c r="M422" s="164"/>
      <c r="N422" s="164"/>
      <c r="O422" s="164"/>
      <c r="P422" s="164"/>
      <c r="Q422" s="164"/>
      <c r="R422" s="164"/>
      <c r="S422" s="164"/>
      <c r="T422" s="164"/>
      <c r="U422" s="164"/>
      <c r="V422" s="164"/>
      <c r="W422" s="164"/>
      <c r="X422" s="128"/>
      <c r="Y422" s="128"/>
      <c r="Z422" s="128"/>
    </row>
    <row r="423" spans="1:26" ht="15.75" customHeight="1">
      <c r="A423" s="128"/>
      <c r="B423" s="128"/>
      <c r="C423" s="128"/>
      <c r="D423" s="419"/>
      <c r="E423" s="419"/>
      <c r="F423" s="128"/>
      <c r="G423" s="128"/>
      <c r="H423" s="128"/>
      <c r="I423" s="128"/>
      <c r="J423" s="164"/>
      <c r="K423" s="164"/>
      <c r="L423" s="164"/>
      <c r="M423" s="164"/>
      <c r="N423" s="164"/>
      <c r="O423" s="164"/>
      <c r="P423" s="164"/>
      <c r="Q423" s="164"/>
      <c r="R423" s="164"/>
      <c r="S423" s="164"/>
      <c r="T423" s="164"/>
      <c r="U423" s="164"/>
      <c r="V423" s="164"/>
      <c r="W423" s="164"/>
      <c r="X423" s="128"/>
      <c r="Y423" s="128"/>
      <c r="Z423" s="128"/>
    </row>
    <row r="424" spans="1:26" ht="15.75" customHeight="1">
      <c r="A424" s="128"/>
      <c r="B424" s="128"/>
      <c r="C424" s="128"/>
      <c r="D424" s="419"/>
      <c r="E424" s="419"/>
      <c r="F424" s="128"/>
      <c r="G424" s="128"/>
      <c r="H424" s="128"/>
      <c r="I424" s="128"/>
      <c r="J424" s="164"/>
      <c r="K424" s="164"/>
      <c r="L424" s="164"/>
      <c r="M424" s="164"/>
      <c r="N424" s="164"/>
      <c r="O424" s="164"/>
      <c r="P424" s="164"/>
      <c r="Q424" s="164"/>
      <c r="R424" s="164"/>
      <c r="S424" s="164"/>
      <c r="T424" s="164"/>
      <c r="U424" s="164"/>
      <c r="V424" s="164"/>
      <c r="W424" s="164"/>
      <c r="X424" s="128"/>
      <c r="Y424" s="128"/>
      <c r="Z424" s="128"/>
    </row>
    <row r="425" spans="1:26" ht="15.75" customHeight="1">
      <c r="A425" s="128"/>
      <c r="B425" s="128"/>
      <c r="C425" s="128"/>
      <c r="D425" s="419"/>
      <c r="E425" s="419"/>
      <c r="F425" s="128"/>
      <c r="G425" s="128"/>
      <c r="H425" s="128"/>
      <c r="I425" s="128"/>
      <c r="J425" s="164"/>
      <c r="K425" s="164"/>
      <c r="L425" s="164"/>
      <c r="M425" s="164"/>
      <c r="N425" s="164"/>
      <c r="O425" s="164"/>
      <c r="P425" s="164"/>
      <c r="Q425" s="164"/>
      <c r="R425" s="164"/>
      <c r="S425" s="164"/>
      <c r="T425" s="164"/>
      <c r="U425" s="164"/>
      <c r="V425" s="164"/>
      <c r="W425" s="164"/>
      <c r="X425" s="128"/>
      <c r="Y425" s="128"/>
      <c r="Z425" s="128"/>
    </row>
    <row r="426" spans="1:26" ht="15.75" customHeight="1">
      <c r="A426" s="128"/>
      <c r="B426" s="128"/>
      <c r="C426" s="128"/>
      <c r="D426" s="419"/>
      <c r="E426" s="419"/>
      <c r="F426" s="128"/>
      <c r="G426" s="128"/>
      <c r="H426" s="128"/>
      <c r="I426" s="128"/>
      <c r="J426" s="164"/>
      <c r="K426" s="164"/>
      <c r="L426" s="164"/>
      <c r="M426" s="164"/>
      <c r="N426" s="164"/>
      <c r="O426" s="164"/>
      <c r="P426" s="164"/>
      <c r="Q426" s="164"/>
      <c r="R426" s="164"/>
      <c r="S426" s="164"/>
      <c r="T426" s="164"/>
      <c r="U426" s="164"/>
      <c r="V426" s="164"/>
      <c r="W426" s="164"/>
      <c r="X426" s="128"/>
      <c r="Y426" s="128"/>
      <c r="Z426" s="128"/>
    </row>
    <row r="427" spans="1:26" ht="15.75" customHeight="1">
      <c r="A427" s="128"/>
      <c r="B427" s="128"/>
      <c r="C427" s="128"/>
      <c r="D427" s="419"/>
      <c r="E427" s="419"/>
      <c r="F427" s="128"/>
      <c r="G427" s="128"/>
      <c r="H427" s="128"/>
      <c r="I427" s="128"/>
      <c r="J427" s="164"/>
      <c r="K427" s="164"/>
      <c r="L427" s="164"/>
      <c r="M427" s="164"/>
      <c r="N427" s="164"/>
      <c r="O427" s="164"/>
      <c r="P427" s="164"/>
      <c r="Q427" s="164"/>
      <c r="R427" s="164"/>
      <c r="S427" s="164"/>
      <c r="T427" s="164"/>
      <c r="U427" s="164"/>
      <c r="V427" s="164"/>
      <c r="W427" s="164"/>
      <c r="X427" s="128"/>
      <c r="Y427" s="128"/>
      <c r="Z427" s="128"/>
    </row>
    <row r="428" spans="1:26" ht="15.75" customHeight="1">
      <c r="A428" s="128"/>
      <c r="B428" s="128"/>
      <c r="C428" s="128"/>
      <c r="D428" s="419"/>
      <c r="E428" s="419"/>
      <c r="F428" s="128"/>
      <c r="G428" s="128"/>
      <c r="H428" s="128"/>
      <c r="I428" s="128"/>
      <c r="J428" s="164"/>
      <c r="K428" s="164"/>
      <c r="L428" s="164"/>
      <c r="M428" s="164"/>
      <c r="N428" s="164"/>
      <c r="O428" s="164"/>
      <c r="P428" s="164"/>
      <c r="Q428" s="164"/>
      <c r="R428" s="164"/>
      <c r="S428" s="164"/>
      <c r="T428" s="164"/>
      <c r="U428" s="164"/>
      <c r="V428" s="164"/>
      <c r="W428" s="164"/>
      <c r="X428" s="128"/>
      <c r="Y428" s="128"/>
      <c r="Z428" s="128"/>
    </row>
    <row r="429" spans="1:26" ht="15.75" customHeight="1">
      <c r="A429" s="128"/>
      <c r="B429" s="128"/>
      <c r="C429" s="128"/>
      <c r="D429" s="419"/>
      <c r="E429" s="419"/>
      <c r="F429" s="128"/>
      <c r="G429" s="128"/>
      <c r="H429" s="128"/>
      <c r="I429" s="128"/>
      <c r="J429" s="164"/>
      <c r="K429" s="164"/>
      <c r="L429" s="164"/>
      <c r="M429" s="164"/>
      <c r="N429" s="164"/>
      <c r="O429" s="164"/>
      <c r="P429" s="164"/>
      <c r="Q429" s="164"/>
      <c r="R429" s="164"/>
      <c r="S429" s="164"/>
      <c r="T429" s="164"/>
      <c r="U429" s="164"/>
      <c r="V429" s="164"/>
      <c r="W429" s="164"/>
      <c r="X429" s="128"/>
      <c r="Y429" s="128"/>
      <c r="Z429" s="128"/>
    </row>
    <row r="430" spans="1:26" ht="15.75" customHeight="1">
      <c r="A430" s="128"/>
      <c r="B430" s="128"/>
      <c r="C430" s="128"/>
      <c r="D430" s="419"/>
      <c r="E430" s="419"/>
      <c r="F430" s="128"/>
      <c r="G430" s="128"/>
      <c r="H430" s="128"/>
      <c r="I430" s="128"/>
      <c r="J430" s="164"/>
      <c r="K430" s="164"/>
      <c r="L430" s="164"/>
      <c r="M430" s="164"/>
      <c r="N430" s="164"/>
      <c r="O430" s="164"/>
      <c r="P430" s="164"/>
      <c r="Q430" s="164"/>
      <c r="R430" s="164"/>
      <c r="S430" s="164"/>
      <c r="T430" s="164"/>
      <c r="U430" s="164"/>
      <c r="V430" s="164"/>
      <c r="W430" s="164"/>
      <c r="X430" s="128"/>
      <c r="Y430" s="128"/>
      <c r="Z430" s="128"/>
    </row>
    <row r="431" spans="1:26" ht="15.75" customHeight="1">
      <c r="A431" s="128"/>
      <c r="B431" s="128"/>
      <c r="C431" s="128"/>
      <c r="D431" s="419"/>
      <c r="E431" s="419"/>
      <c r="F431" s="128"/>
      <c r="G431" s="128"/>
      <c r="H431" s="128"/>
      <c r="I431" s="128"/>
      <c r="J431" s="164"/>
      <c r="K431" s="164"/>
      <c r="L431" s="164"/>
      <c r="M431" s="164"/>
      <c r="N431" s="164"/>
      <c r="O431" s="164"/>
      <c r="P431" s="164"/>
      <c r="Q431" s="164"/>
      <c r="R431" s="164"/>
      <c r="S431" s="164"/>
      <c r="T431" s="164"/>
      <c r="U431" s="164"/>
      <c r="V431" s="164"/>
      <c r="W431" s="164"/>
      <c r="X431" s="128"/>
      <c r="Y431" s="128"/>
      <c r="Z431" s="128"/>
    </row>
    <row r="432" spans="1:26" ht="15.75" customHeight="1">
      <c r="A432" s="128"/>
      <c r="B432" s="128"/>
      <c r="C432" s="128"/>
      <c r="D432" s="419"/>
      <c r="E432" s="419"/>
      <c r="F432" s="128"/>
      <c r="G432" s="128"/>
      <c r="H432" s="128"/>
      <c r="I432" s="128"/>
      <c r="J432" s="164"/>
      <c r="K432" s="164"/>
      <c r="L432" s="164"/>
      <c r="M432" s="164"/>
      <c r="N432" s="164"/>
      <c r="O432" s="164"/>
      <c r="P432" s="164"/>
      <c r="Q432" s="164"/>
      <c r="R432" s="164"/>
      <c r="S432" s="164"/>
      <c r="T432" s="164"/>
      <c r="U432" s="164"/>
      <c r="V432" s="164"/>
      <c r="W432" s="164"/>
      <c r="X432" s="128"/>
      <c r="Y432" s="128"/>
      <c r="Z432" s="128"/>
    </row>
    <row r="433" spans="1:26" ht="15.75" customHeight="1">
      <c r="A433" s="128"/>
      <c r="B433" s="128"/>
      <c r="C433" s="128"/>
      <c r="D433" s="419"/>
      <c r="E433" s="419"/>
      <c r="F433" s="128"/>
      <c r="G433" s="128"/>
      <c r="H433" s="128"/>
      <c r="I433" s="128"/>
      <c r="J433" s="164"/>
      <c r="K433" s="164"/>
      <c r="L433" s="164"/>
      <c r="M433" s="164"/>
      <c r="N433" s="164"/>
      <c r="O433" s="164"/>
      <c r="P433" s="164"/>
      <c r="Q433" s="164"/>
      <c r="R433" s="164"/>
      <c r="S433" s="164"/>
      <c r="T433" s="164"/>
      <c r="U433" s="164"/>
      <c r="V433" s="164"/>
      <c r="W433" s="164"/>
      <c r="X433" s="128"/>
      <c r="Y433" s="128"/>
      <c r="Z433" s="128"/>
    </row>
    <row r="434" spans="1:26" ht="15.75" customHeight="1">
      <c r="A434" s="128"/>
      <c r="B434" s="128"/>
      <c r="C434" s="128"/>
      <c r="D434" s="419"/>
      <c r="E434" s="419"/>
      <c r="F434" s="128"/>
      <c r="G434" s="128"/>
      <c r="H434" s="128"/>
      <c r="I434" s="128"/>
      <c r="J434" s="164"/>
      <c r="K434" s="164"/>
      <c r="L434" s="164"/>
      <c r="M434" s="164"/>
      <c r="N434" s="164"/>
      <c r="O434" s="164"/>
      <c r="P434" s="164"/>
      <c r="Q434" s="164"/>
      <c r="R434" s="164"/>
      <c r="S434" s="164"/>
      <c r="T434" s="164"/>
      <c r="U434" s="164"/>
      <c r="V434" s="164"/>
      <c r="W434" s="164"/>
      <c r="X434" s="128"/>
      <c r="Y434" s="128"/>
      <c r="Z434" s="128"/>
    </row>
    <row r="435" spans="1:26" ht="15.75" customHeight="1">
      <c r="A435" s="128"/>
      <c r="B435" s="128"/>
      <c r="C435" s="128"/>
      <c r="D435" s="419"/>
      <c r="E435" s="419"/>
      <c r="F435" s="128"/>
      <c r="G435" s="128"/>
      <c r="H435" s="128"/>
      <c r="I435" s="128"/>
      <c r="J435" s="164"/>
      <c r="K435" s="164"/>
      <c r="L435" s="164"/>
      <c r="M435" s="164"/>
      <c r="N435" s="164"/>
      <c r="O435" s="164"/>
      <c r="P435" s="164"/>
      <c r="Q435" s="164"/>
      <c r="R435" s="164"/>
      <c r="S435" s="164"/>
      <c r="T435" s="164"/>
      <c r="U435" s="164"/>
      <c r="V435" s="164"/>
      <c r="W435" s="164"/>
      <c r="X435" s="128"/>
      <c r="Y435" s="128"/>
      <c r="Z435" s="128"/>
    </row>
    <row r="436" spans="1:26" ht="15.75" customHeight="1">
      <c r="A436" s="128"/>
      <c r="B436" s="128"/>
      <c r="C436" s="128"/>
      <c r="D436" s="419"/>
      <c r="E436" s="419"/>
      <c r="F436" s="128"/>
      <c r="G436" s="128"/>
      <c r="H436" s="128"/>
      <c r="I436" s="128"/>
      <c r="J436" s="164"/>
      <c r="K436" s="164"/>
      <c r="L436" s="164"/>
      <c r="M436" s="164"/>
      <c r="N436" s="164"/>
      <c r="O436" s="164"/>
      <c r="P436" s="164"/>
      <c r="Q436" s="164"/>
      <c r="R436" s="164"/>
      <c r="S436" s="164"/>
      <c r="T436" s="164"/>
      <c r="U436" s="164"/>
      <c r="V436" s="164"/>
      <c r="W436" s="164"/>
      <c r="X436" s="128"/>
      <c r="Y436" s="128"/>
      <c r="Z436" s="128"/>
    </row>
    <row r="437" spans="1:26" ht="15.75" customHeight="1">
      <c r="A437" s="128"/>
      <c r="B437" s="128"/>
      <c r="C437" s="128"/>
      <c r="D437" s="419"/>
      <c r="E437" s="419"/>
      <c r="F437" s="128"/>
      <c r="G437" s="128"/>
      <c r="H437" s="128"/>
      <c r="I437" s="128"/>
      <c r="J437" s="164"/>
      <c r="K437" s="164"/>
      <c r="L437" s="164"/>
      <c r="M437" s="164"/>
      <c r="N437" s="164"/>
      <c r="O437" s="164"/>
      <c r="P437" s="164"/>
      <c r="Q437" s="164"/>
      <c r="R437" s="164"/>
      <c r="S437" s="164"/>
      <c r="T437" s="164"/>
      <c r="U437" s="164"/>
      <c r="V437" s="164"/>
      <c r="W437" s="164"/>
      <c r="X437" s="128"/>
      <c r="Y437" s="128"/>
      <c r="Z437" s="128"/>
    </row>
    <row r="438" spans="1:26" ht="15.75" customHeight="1">
      <c r="A438" s="128"/>
      <c r="B438" s="128"/>
      <c r="C438" s="128"/>
      <c r="D438" s="419"/>
      <c r="E438" s="419"/>
      <c r="F438" s="128"/>
      <c r="G438" s="128"/>
      <c r="H438" s="128"/>
      <c r="I438" s="128"/>
      <c r="J438" s="164"/>
      <c r="K438" s="164"/>
      <c r="L438" s="164"/>
      <c r="M438" s="164"/>
      <c r="N438" s="164"/>
      <c r="O438" s="164"/>
      <c r="P438" s="164"/>
      <c r="Q438" s="164"/>
      <c r="R438" s="164"/>
      <c r="S438" s="164"/>
      <c r="T438" s="164"/>
      <c r="U438" s="164"/>
      <c r="V438" s="164"/>
      <c r="W438" s="164"/>
      <c r="X438" s="128"/>
      <c r="Y438" s="128"/>
      <c r="Z438" s="128"/>
    </row>
    <row r="439" spans="1:26" ht="15.75" customHeight="1">
      <c r="A439" s="128"/>
      <c r="B439" s="128"/>
      <c r="C439" s="128"/>
      <c r="D439" s="419"/>
      <c r="E439" s="419"/>
      <c r="F439" s="128"/>
      <c r="G439" s="128"/>
      <c r="H439" s="128"/>
      <c r="I439" s="128"/>
      <c r="J439" s="164"/>
      <c r="K439" s="164"/>
      <c r="L439" s="164"/>
      <c r="M439" s="164"/>
      <c r="N439" s="164"/>
      <c r="O439" s="164"/>
      <c r="P439" s="164"/>
      <c r="Q439" s="164"/>
      <c r="R439" s="164"/>
      <c r="S439" s="164"/>
      <c r="T439" s="164"/>
      <c r="U439" s="164"/>
      <c r="V439" s="164"/>
      <c r="W439" s="164"/>
      <c r="X439" s="128"/>
      <c r="Y439" s="128"/>
      <c r="Z439" s="128"/>
    </row>
    <row r="440" spans="1:26" ht="15.75" customHeight="1">
      <c r="A440" s="128"/>
      <c r="B440" s="128"/>
      <c r="C440" s="128"/>
      <c r="D440" s="419"/>
      <c r="E440" s="419"/>
      <c r="F440" s="128"/>
      <c r="G440" s="128"/>
      <c r="H440" s="128"/>
      <c r="I440" s="128"/>
      <c r="J440" s="164"/>
      <c r="K440" s="164"/>
      <c r="L440" s="164"/>
      <c r="M440" s="164"/>
      <c r="N440" s="164"/>
      <c r="O440" s="164"/>
      <c r="P440" s="164"/>
      <c r="Q440" s="164"/>
      <c r="R440" s="164"/>
      <c r="S440" s="164"/>
      <c r="T440" s="164"/>
      <c r="U440" s="164"/>
      <c r="V440" s="164"/>
      <c r="W440" s="164"/>
      <c r="X440" s="128"/>
      <c r="Y440" s="128"/>
      <c r="Z440" s="128"/>
    </row>
    <row r="441" spans="1:26" ht="15.75" customHeight="1">
      <c r="A441" s="128"/>
      <c r="B441" s="128"/>
      <c r="C441" s="128"/>
      <c r="D441" s="419"/>
      <c r="E441" s="419"/>
      <c r="F441" s="128"/>
      <c r="G441" s="128"/>
      <c r="H441" s="128"/>
      <c r="I441" s="128"/>
      <c r="J441" s="164"/>
      <c r="K441" s="164"/>
      <c r="L441" s="164"/>
      <c r="M441" s="164"/>
      <c r="N441" s="164"/>
      <c r="O441" s="164"/>
      <c r="P441" s="164"/>
      <c r="Q441" s="164"/>
      <c r="R441" s="164"/>
      <c r="S441" s="164"/>
      <c r="T441" s="164"/>
      <c r="U441" s="164"/>
      <c r="V441" s="164"/>
      <c r="W441" s="164"/>
      <c r="X441" s="128"/>
      <c r="Y441" s="128"/>
      <c r="Z441" s="128"/>
    </row>
    <row r="442" spans="1:26" ht="15.75" customHeight="1">
      <c r="A442" s="128"/>
      <c r="B442" s="128"/>
      <c r="C442" s="128"/>
      <c r="D442" s="419"/>
      <c r="E442" s="419"/>
      <c r="F442" s="128"/>
      <c r="G442" s="128"/>
      <c r="H442" s="128"/>
      <c r="I442" s="128"/>
      <c r="J442" s="164"/>
      <c r="K442" s="164"/>
      <c r="L442" s="164"/>
      <c r="M442" s="164"/>
      <c r="N442" s="164"/>
      <c r="O442" s="164"/>
      <c r="P442" s="164"/>
      <c r="Q442" s="164"/>
      <c r="R442" s="164"/>
      <c r="S442" s="164"/>
      <c r="T442" s="164"/>
      <c r="U442" s="164"/>
      <c r="V442" s="164"/>
      <c r="W442" s="164"/>
      <c r="X442" s="128"/>
      <c r="Y442" s="128"/>
      <c r="Z442" s="128"/>
    </row>
    <row r="443" spans="1:26" ht="15.75" customHeight="1">
      <c r="A443" s="128"/>
      <c r="B443" s="128"/>
      <c r="C443" s="128"/>
      <c r="D443" s="419"/>
      <c r="E443" s="419"/>
      <c r="F443" s="128"/>
      <c r="G443" s="128"/>
      <c r="H443" s="128"/>
      <c r="I443" s="128"/>
      <c r="J443" s="164"/>
      <c r="K443" s="164"/>
      <c r="L443" s="164"/>
      <c r="M443" s="164"/>
      <c r="N443" s="164"/>
      <c r="O443" s="164"/>
      <c r="P443" s="164"/>
      <c r="Q443" s="164"/>
      <c r="R443" s="164"/>
      <c r="S443" s="164"/>
      <c r="T443" s="164"/>
      <c r="U443" s="164"/>
      <c r="V443" s="164"/>
      <c r="W443" s="164"/>
      <c r="X443" s="128"/>
      <c r="Y443" s="128"/>
      <c r="Z443" s="128"/>
    </row>
    <row r="444" spans="1:26" ht="15.75" customHeight="1">
      <c r="A444" s="128"/>
      <c r="B444" s="128"/>
      <c r="C444" s="128"/>
      <c r="D444" s="419"/>
      <c r="E444" s="419"/>
      <c r="F444" s="128"/>
      <c r="G444" s="128"/>
      <c r="H444" s="128"/>
      <c r="I444" s="128"/>
      <c r="J444" s="164"/>
      <c r="K444" s="164"/>
      <c r="L444" s="164"/>
      <c r="M444" s="164"/>
      <c r="N444" s="164"/>
      <c r="O444" s="164"/>
      <c r="P444" s="164"/>
      <c r="Q444" s="164"/>
      <c r="R444" s="164"/>
      <c r="S444" s="164"/>
      <c r="T444" s="164"/>
      <c r="U444" s="164"/>
      <c r="V444" s="164"/>
      <c r="W444" s="164"/>
      <c r="X444" s="128"/>
      <c r="Y444" s="128"/>
      <c r="Z444" s="128"/>
    </row>
    <row r="445" spans="1:26" ht="15.75" customHeight="1">
      <c r="A445" s="128"/>
      <c r="B445" s="128"/>
      <c r="C445" s="128"/>
      <c r="D445" s="419"/>
      <c r="E445" s="419"/>
      <c r="F445" s="128"/>
      <c r="G445" s="128"/>
      <c r="H445" s="128"/>
      <c r="I445" s="128"/>
      <c r="J445" s="164"/>
      <c r="K445" s="164"/>
      <c r="L445" s="164"/>
      <c r="M445" s="164"/>
      <c r="N445" s="164"/>
      <c r="O445" s="164"/>
      <c r="P445" s="164"/>
      <c r="Q445" s="164"/>
      <c r="R445" s="164"/>
      <c r="S445" s="164"/>
      <c r="T445" s="164"/>
      <c r="U445" s="164"/>
      <c r="V445" s="164"/>
      <c r="W445" s="164"/>
      <c r="X445" s="128"/>
      <c r="Y445" s="128"/>
      <c r="Z445" s="128"/>
    </row>
    <row r="446" spans="1:26" ht="15.75" customHeight="1">
      <c r="A446" s="128"/>
      <c r="B446" s="128"/>
      <c r="C446" s="128"/>
      <c r="D446" s="419"/>
      <c r="E446" s="419"/>
      <c r="F446" s="128"/>
      <c r="G446" s="128"/>
      <c r="H446" s="128"/>
      <c r="I446" s="128"/>
      <c r="J446" s="164"/>
      <c r="K446" s="164"/>
      <c r="L446" s="164"/>
      <c r="M446" s="164"/>
      <c r="N446" s="164"/>
      <c r="O446" s="164"/>
      <c r="P446" s="164"/>
      <c r="Q446" s="164"/>
      <c r="R446" s="164"/>
      <c r="S446" s="164"/>
      <c r="T446" s="164"/>
      <c r="U446" s="164"/>
      <c r="V446" s="164"/>
      <c r="W446" s="164"/>
      <c r="X446" s="128"/>
      <c r="Y446" s="128"/>
      <c r="Z446" s="128"/>
    </row>
    <row r="447" spans="1:26" ht="15.75" customHeight="1">
      <c r="A447" s="128"/>
      <c r="B447" s="128"/>
      <c r="C447" s="128"/>
      <c r="D447" s="419"/>
      <c r="E447" s="419"/>
      <c r="F447" s="128"/>
      <c r="G447" s="128"/>
      <c r="H447" s="128"/>
      <c r="I447" s="128"/>
      <c r="J447" s="164"/>
      <c r="K447" s="164"/>
      <c r="L447" s="164"/>
      <c r="M447" s="164"/>
      <c r="N447" s="164"/>
      <c r="O447" s="164"/>
      <c r="P447" s="164"/>
      <c r="Q447" s="164"/>
      <c r="R447" s="164"/>
      <c r="S447" s="164"/>
      <c r="T447" s="164"/>
      <c r="U447" s="164"/>
      <c r="V447" s="164"/>
      <c r="W447" s="164"/>
      <c r="X447" s="128"/>
      <c r="Y447" s="128"/>
      <c r="Z447" s="128"/>
    </row>
    <row r="448" spans="1:26" ht="15.75" customHeight="1">
      <c r="A448" s="128"/>
      <c r="B448" s="128"/>
      <c r="C448" s="128"/>
      <c r="D448" s="419"/>
      <c r="E448" s="419"/>
      <c r="F448" s="128"/>
      <c r="G448" s="128"/>
      <c r="H448" s="128"/>
      <c r="I448" s="128"/>
      <c r="J448" s="164"/>
      <c r="K448" s="164"/>
      <c r="L448" s="164"/>
      <c r="M448" s="164"/>
      <c r="N448" s="164"/>
      <c r="O448" s="164"/>
      <c r="P448" s="164"/>
      <c r="Q448" s="164"/>
      <c r="R448" s="164"/>
      <c r="S448" s="164"/>
      <c r="T448" s="164"/>
      <c r="U448" s="164"/>
      <c r="V448" s="164"/>
      <c r="W448" s="164"/>
      <c r="X448" s="128"/>
      <c r="Y448" s="128"/>
      <c r="Z448" s="128"/>
    </row>
    <row r="449" spans="1:26" ht="15.75" customHeight="1">
      <c r="A449" s="128"/>
      <c r="B449" s="128"/>
      <c r="C449" s="128"/>
      <c r="D449" s="419"/>
      <c r="E449" s="419"/>
      <c r="F449" s="128"/>
      <c r="G449" s="128"/>
      <c r="H449" s="128"/>
      <c r="I449" s="128"/>
      <c r="J449" s="164"/>
      <c r="K449" s="164"/>
      <c r="L449" s="164"/>
      <c r="M449" s="164"/>
      <c r="N449" s="164"/>
      <c r="O449" s="164"/>
      <c r="P449" s="164"/>
      <c r="Q449" s="164"/>
      <c r="R449" s="164"/>
      <c r="S449" s="164"/>
      <c r="T449" s="164"/>
      <c r="U449" s="164"/>
      <c r="V449" s="164"/>
      <c r="W449" s="164"/>
      <c r="X449" s="128"/>
      <c r="Y449" s="128"/>
      <c r="Z449" s="128"/>
    </row>
    <row r="450" spans="1:26" ht="15.75" customHeight="1">
      <c r="A450" s="128"/>
      <c r="B450" s="128"/>
      <c r="C450" s="128"/>
      <c r="D450" s="419"/>
      <c r="E450" s="419"/>
      <c r="F450" s="128"/>
      <c r="G450" s="128"/>
      <c r="H450" s="128"/>
      <c r="I450" s="128"/>
      <c r="J450" s="164"/>
      <c r="K450" s="164"/>
      <c r="L450" s="164"/>
      <c r="M450" s="164"/>
      <c r="N450" s="164"/>
      <c r="O450" s="164"/>
      <c r="P450" s="164"/>
      <c r="Q450" s="164"/>
      <c r="R450" s="164"/>
      <c r="S450" s="164"/>
      <c r="T450" s="164"/>
      <c r="U450" s="164"/>
      <c r="V450" s="164"/>
      <c r="W450" s="164"/>
      <c r="X450" s="128"/>
      <c r="Y450" s="128"/>
      <c r="Z450" s="128"/>
    </row>
    <row r="451" spans="1:26" ht="15.75" customHeight="1">
      <c r="A451" s="128"/>
      <c r="B451" s="128"/>
      <c r="C451" s="128"/>
      <c r="D451" s="419"/>
      <c r="E451" s="419"/>
      <c r="F451" s="128"/>
      <c r="G451" s="128"/>
      <c r="H451" s="128"/>
      <c r="I451" s="128"/>
      <c r="J451" s="164"/>
      <c r="K451" s="164"/>
      <c r="L451" s="164"/>
      <c r="M451" s="164"/>
      <c r="N451" s="164"/>
      <c r="O451" s="164"/>
      <c r="P451" s="164"/>
      <c r="Q451" s="164"/>
      <c r="R451" s="164"/>
      <c r="S451" s="164"/>
      <c r="T451" s="164"/>
      <c r="U451" s="164"/>
      <c r="V451" s="164"/>
      <c r="W451" s="164"/>
      <c r="X451" s="128"/>
      <c r="Y451" s="128"/>
      <c r="Z451" s="128"/>
    </row>
    <row r="452" spans="1:26" ht="15.75" customHeight="1">
      <c r="A452" s="128"/>
      <c r="B452" s="128"/>
      <c r="C452" s="128"/>
      <c r="D452" s="419"/>
      <c r="E452" s="419"/>
      <c r="F452" s="128"/>
      <c r="G452" s="128"/>
      <c r="H452" s="128"/>
      <c r="I452" s="128"/>
      <c r="J452" s="164"/>
      <c r="K452" s="164"/>
      <c r="L452" s="164"/>
      <c r="M452" s="164"/>
      <c r="N452" s="164"/>
      <c r="O452" s="164"/>
      <c r="P452" s="164"/>
      <c r="Q452" s="164"/>
      <c r="R452" s="164"/>
      <c r="S452" s="164"/>
      <c r="T452" s="164"/>
      <c r="U452" s="164"/>
      <c r="V452" s="164"/>
      <c r="W452" s="164"/>
      <c r="X452" s="128"/>
      <c r="Y452" s="128"/>
      <c r="Z452" s="128"/>
    </row>
    <row r="453" spans="1:26" ht="15.75" customHeight="1">
      <c r="A453" s="128"/>
      <c r="B453" s="128"/>
      <c r="C453" s="128"/>
      <c r="D453" s="419"/>
      <c r="E453" s="419"/>
      <c r="F453" s="128"/>
      <c r="G453" s="128"/>
      <c r="H453" s="128"/>
      <c r="I453" s="128"/>
      <c r="J453" s="164"/>
      <c r="K453" s="164"/>
      <c r="L453" s="164"/>
      <c r="M453" s="164"/>
      <c r="N453" s="164"/>
      <c r="O453" s="164"/>
      <c r="P453" s="164"/>
      <c r="Q453" s="164"/>
      <c r="R453" s="164"/>
      <c r="S453" s="164"/>
      <c r="T453" s="164"/>
      <c r="U453" s="164"/>
      <c r="V453" s="164"/>
      <c r="W453" s="164"/>
      <c r="X453" s="128"/>
      <c r="Y453" s="128"/>
      <c r="Z453" s="128"/>
    </row>
    <row r="454" spans="1:26" ht="15.75" customHeight="1">
      <c r="A454" s="128"/>
      <c r="B454" s="128"/>
      <c r="C454" s="128"/>
      <c r="D454" s="419"/>
      <c r="E454" s="419"/>
      <c r="F454" s="128"/>
      <c r="G454" s="128"/>
      <c r="H454" s="128"/>
      <c r="I454" s="128"/>
      <c r="J454" s="164"/>
      <c r="K454" s="164"/>
      <c r="L454" s="164"/>
      <c r="M454" s="164"/>
      <c r="N454" s="164"/>
      <c r="O454" s="164"/>
      <c r="P454" s="164"/>
      <c r="Q454" s="164"/>
      <c r="R454" s="164"/>
      <c r="S454" s="164"/>
      <c r="T454" s="164"/>
      <c r="U454" s="164"/>
      <c r="V454" s="164"/>
      <c r="W454" s="164"/>
      <c r="X454" s="128"/>
      <c r="Y454" s="128"/>
      <c r="Z454" s="128"/>
    </row>
    <row r="455" spans="1:26" ht="15.75" customHeight="1">
      <c r="A455" s="128"/>
      <c r="B455" s="128"/>
      <c r="C455" s="128"/>
      <c r="D455" s="419"/>
      <c r="E455" s="419"/>
      <c r="F455" s="128"/>
      <c r="G455" s="128"/>
      <c r="H455" s="128"/>
      <c r="I455" s="128"/>
      <c r="J455" s="164"/>
      <c r="K455" s="164"/>
      <c r="L455" s="164"/>
      <c r="M455" s="164"/>
      <c r="N455" s="164"/>
      <c r="O455" s="164"/>
      <c r="P455" s="164"/>
      <c r="Q455" s="164"/>
      <c r="R455" s="164"/>
      <c r="S455" s="164"/>
      <c r="T455" s="164"/>
      <c r="U455" s="164"/>
      <c r="V455" s="164"/>
      <c r="W455" s="164"/>
      <c r="X455" s="128"/>
      <c r="Y455" s="128"/>
      <c r="Z455" s="128"/>
    </row>
    <row r="456" spans="1:26" ht="15.75" customHeight="1">
      <c r="A456" s="128"/>
      <c r="B456" s="128"/>
      <c r="C456" s="128"/>
      <c r="D456" s="419"/>
      <c r="E456" s="419"/>
      <c r="F456" s="128"/>
      <c r="G456" s="128"/>
      <c r="H456" s="128"/>
      <c r="I456" s="128"/>
      <c r="J456" s="164"/>
      <c r="K456" s="164"/>
      <c r="L456" s="164"/>
      <c r="M456" s="164"/>
      <c r="N456" s="164"/>
      <c r="O456" s="164"/>
      <c r="P456" s="164"/>
      <c r="Q456" s="164"/>
      <c r="R456" s="164"/>
      <c r="S456" s="164"/>
      <c r="T456" s="164"/>
      <c r="U456" s="164"/>
      <c r="V456" s="164"/>
      <c r="W456" s="164"/>
      <c r="X456" s="128"/>
      <c r="Y456" s="128"/>
      <c r="Z456" s="128"/>
    </row>
    <row r="457" spans="1:26" ht="15.75" customHeight="1">
      <c r="A457" s="128"/>
      <c r="B457" s="128"/>
      <c r="C457" s="128"/>
      <c r="D457" s="419"/>
      <c r="E457" s="419"/>
      <c r="F457" s="128"/>
      <c r="G457" s="128"/>
      <c r="H457" s="128"/>
      <c r="I457" s="128"/>
      <c r="J457" s="164"/>
      <c r="K457" s="164"/>
      <c r="L457" s="164"/>
      <c r="M457" s="164"/>
      <c r="N457" s="164"/>
      <c r="O457" s="164"/>
      <c r="P457" s="164"/>
      <c r="Q457" s="164"/>
      <c r="R457" s="164"/>
      <c r="S457" s="164"/>
      <c r="T457" s="164"/>
      <c r="U457" s="164"/>
      <c r="V457" s="164"/>
      <c r="W457" s="164"/>
      <c r="X457" s="128"/>
      <c r="Y457" s="128"/>
      <c r="Z457" s="128"/>
    </row>
    <row r="458" spans="1:26" ht="15.75" customHeight="1">
      <c r="A458" s="128"/>
      <c r="B458" s="128"/>
      <c r="C458" s="128"/>
      <c r="D458" s="419"/>
      <c r="E458" s="419"/>
      <c r="F458" s="128"/>
      <c r="G458" s="128"/>
      <c r="H458" s="128"/>
      <c r="I458" s="128"/>
      <c r="J458" s="164"/>
      <c r="K458" s="164"/>
      <c r="L458" s="164"/>
      <c r="M458" s="164"/>
      <c r="N458" s="164"/>
      <c r="O458" s="164"/>
      <c r="P458" s="164"/>
      <c r="Q458" s="164"/>
      <c r="R458" s="164"/>
      <c r="S458" s="164"/>
      <c r="T458" s="164"/>
      <c r="U458" s="164"/>
      <c r="V458" s="164"/>
      <c r="W458" s="164"/>
      <c r="X458" s="128"/>
      <c r="Y458" s="128"/>
      <c r="Z458" s="128"/>
    </row>
    <row r="459" spans="1:26" ht="15.75" customHeight="1">
      <c r="A459" s="128"/>
      <c r="B459" s="128"/>
      <c r="C459" s="128"/>
      <c r="D459" s="419"/>
      <c r="E459" s="419"/>
      <c r="F459" s="128"/>
      <c r="G459" s="128"/>
      <c r="H459" s="128"/>
      <c r="I459" s="128"/>
      <c r="J459" s="164"/>
      <c r="K459" s="164"/>
      <c r="L459" s="164"/>
      <c r="M459" s="164"/>
      <c r="N459" s="164"/>
      <c r="O459" s="164"/>
      <c r="P459" s="164"/>
      <c r="Q459" s="164"/>
      <c r="R459" s="164"/>
      <c r="S459" s="164"/>
      <c r="T459" s="164"/>
      <c r="U459" s="164"/>
      <c r="V459" s="164"/>
      <c r="W459" s="164"/>
      <c r="X459" s="128"/>
      <c r="Y459" s="128"/>
      <c r="Z459" s="128"/>
    </row>
    <row r="460" spans="1:26" ht="15.75" customHeight="1">
      <c r="A460" s="128"/>
      <c r="B460" s="128"/>
      <c r="C460" s="128"/>
      <c r="D460" s="419"/>
      <c r="E460" s="419"/>
      <c r="F460" s="128"/>
      <c r="G460" s="128"/>
      <c r="H460" s="128"/>
      <c r="I460" s="128"/>
      <c r="J460" s="164"/>
      <c r="K460" s="164"/>
      <c r="L460" s="164"/>
      <c r="M460" s="164"/>
      <c r="N460" s="164"/>
      <c r="O460" s="164"/>
      <c r="P460" s="164"/>
      <c r="Q460" s="164"/>
      <c r="R460" s="164"/>
      <c r="S460" s="164"/>
      <c r="T460" s="164"/>
      <c r="U460" s="164"/>
      <c r="V460" s="164"/>
      <c r="W460" s="164"/>
      <c r="X460" s="128"/>
      <c r="Y460" s="128"/>
      <c r="Z460" s="128"/>
    </row>
    <row r="461" spans="1:26" ht="15.75" customHeight="1">
      <c r="A461" s="128"/>
      <c r="B461" s="128"/>
      <c r="C461" s="128"/>
      <c r="D461" s="419"/>
      <c r="E461" s="419"/>
      <c r="F461" s="128"/>
      <c r="G461" s="128"/>
      <c r="H461" s="128"/>
      <c r="I461" s="128"/>
      <c r="J461" s="164"/>
      <c r="K461" s="164"/>
      <c r="L461" s="164"/>
      <c r="M461" s="164"/>
      <c r="N461" s="164"/>
      <c r="O461" s="164"/>
      <c r="P461" s="164"/>
      <c r="Q461" s="164"/>
      <c r="R461" s="164"/>
      <c r="S461" s="164"/>
      <c r="T461" s="164"/>
      <c r="U461" s="164"/>
      <c r="V461" s="164"/>
      <c r="W461" s="164"/>
      <c r="X461" s="128"/>
      <c r="Y461" s="128"/>
      <c r="Z461" s="128"/>
    </row>
    <row r="462" spans="1:26" ht="15.75" customHeight="1">
      <c r="A462" s="128"/>
      <c r="B462" s="128"/>
      <c r="C462" s="128"/>
      <c r="D462" s="419"/>
      <c r="E462" s="419"/>
      <c r="F462" s="128"/>
      <c r="G462" s="128"/>
      <c r="H462" s="128"/>
      <c r="I462" s="128"/>
      <c r="J462" s="164"/>
      <c r="K462" s="164"/>
      <c r="L462" s="164"/>
      <c r="M462" s="164"/>
      <c r="N462" s="164"/>
      <c r="O462" s="164"/>
      <c r="P462" s="164"/>
      <c r="Q462" s="164"/>
      <c r="R462" s="164"/>
      <c r="S462" s="164"/>
      <c r="T462" s="164"/>
      <c r="U462" s="164"/>
      <c r="V462" s="164"/>
      <c r="W462" s="164"/>
      <c r="X462" s="128"/>
      <c r="Y462" s="128"/>
      <c r="Z462" s="128"/>
    </row>
    <row r="463" spans="1:26" ht="15.75" customHeight="1">
      <c r="A463" s="128"/>
      <c r="B463" s="128"/>
      <c r="C463" s="128"/>
      <c r="D463" s="419"/>
      <c r="E463" s="419"/>
      <c r="F463" s="128"/>
      <c r="G463" s="128"/>
      <c r="H463" s="128"/>
      <c r="I463" s="128"/>
      <c r="J463" s="164"/>
      <c r="K463" s="164"/>
      <c r="L463" s="164"/>
      <c r="M463" s="164"/>
      <c r="N463" s="164"/>
      <c r="O463" s="164"/>
      <c r="P463" s="164"/>
      <c r="Q463" s="164"/>
      <c r="R463" s="164"/>
      <c r="S463" s="164"/>
      <c r="T463" s="164"/>
      <c r="U463" s="164"/>
      <c r="V463" s="164"/>
      <c r="W463" s="164"/>
      <c r="X463" s="128"/>
      <c r="Y463" s="128"/>
      <c r="Z463" s="128"/>
    </row>
    <row r="464" spans="1:26" ht="15.75" customHeight="1">
      <c r="A464" s="128"/>
      <c r="B464" s="128"/>
      <c r="C464" s="128"/>
      <c r="D464" s="419"/>
      <c r="E464" s="419"/>
      <c r="F464" s="128"/>
      <c r="G464" s="128"/>
      <c r="H464" s="128"/>
      <c r="I464" s="128"/>
      <c r="J464" s="164"/>
      <c r="K464" s="164"/>
      <c r="L464" s="164"/>
      <c r="M464" s="164"/>
      <c r="N464" s="164"/>
      <c r="O464" s="164"/>
      <c r="P464" s="164"/>
      <c r="Q464" s="164"/>
      <c r="R464" s="164"/>
      <c r="S464" s="164"/>
      <c r="T464" s="164"/>
      <c r="U464" s="164"/>
      <c r="V464" s="164"/>
      <c r="W464" s="164"/>
      <c r="X464" s="128"/>
      <c r="Y464" s="128"/>
      <c r="Z464" s="128"/>
    </row>
    <row r="465" spans="1:26" ht="15.75" customHeight="1">
      <c r="A465" s="128"/>
      <c r="B465" s="128"/>
      <c r="C465" s="128"/>
      <c r="D465" s="419"/>
      <c r="E465" s="419"/>
      <c r="F465" s="128"/>
      <c r="G465" s="128"/>
      <c r="H465" s="128"/>
      <c r="I465" s="128"/>
      <c r="J465" s="164"/>
      <c r="K465" s="164"/>
      <c r="L465" s="164"/>
      <c r="M465" s="164"/>
      <c r="N465" s="164"/>
      <c r="O465" s="164"/>
      <c r="P465" s="164"/>
      <c r="Q465" s="164"/>
      <c r="R465" s="164"/>
      <c r="S465" s="164"/>
      <c r="T465" s="164"/>
      <c r="U465" s="164"/>
      <c r="V465" s="164"/>
      <c r="W465" s="164"/>
      <c r="X465" s="128"/>
      <c r="Y465" s="128"/>
      <c r="Z465" s="128"/>
    </row>
    <row r="466" spans="1:26" ht="15.75" customHeight="1">
      <c r="A466" s="128"/>
      <c r="B466" s="128"/>
      <c r="C466" s="128"/>
      <c r="D466" s="419"/>
      <c r="E466" s="419"/>
      <c r="F466" s="128"/>
      <c r="G466" s="128"/>
      <c r="H466" s="128"/>
      <c r="I466" s="128"/>
      <c r="J466" s="164"/>
      <c r="K466" s="164"/>
      <c r="L466" s="164"/>
      <c r="M466" s="164"/>
      <c r="N466" s="164"/>
      <c r="O466" s="164"/>
      <c r="P466" s="164"/>
      <c r="Q466" s="164"/>
      <c r="R466" s="164"/>
      <c r="S466" s="164"/>
      <c r="T466" s="164"/>
      <c r="U466" s="164"/>
      <c r="V466" s="164"/>
      <c r="W466" s="164"/>
      <c r="X466" s="128"/>
      <c r="Y466" s="128"/>
      <c r="Z466" s="128"/>
    </row>
    <row r="467" spans="1:26" ht="15.75" customHeight="1">
      <c r="A467" s="128"/>
      <c r="B467" s="128"/>
      <c r="C467" s="128"/>
      <c r="D467" s="419"/>
      <c r="E467" s="419"/>
      <c r="F467" s="128"/>
      <c r="G467" s="128"/>
      <c r="H467" s="128"/>
      <c r="I467" s="128"/>
      <c r="J467" s="164"/>
      <c r="K467" s="164"/>
      <c r="L467" s="164"/>
      <c r="M467" s="164"/>
      <c r="N467" s="164"/>
      <c r="O467" s="164"/>
      <c r="P467" s="164"/>
      <c r="Q467" s="164"/>
      <c r="R467" s="164"/>
      <c r="S467" s="164"/>
      <c r="T467" s="164"/>
      <c r="U467" s="164"/>
      <c r="V467" s="164"/>
      <c r="W467" s="164"/>
      <c r="X467" s="128"/>
      <c r="Y467" s="128"/>
      <c r="Z467" s="128"/>
    </row>
    <row r="468" spans="1:26" ht="15.75" customHeight="1">
      <c r="A468" s="128"/>
      <c r="B468" s="128"/>
      <c r="C468" s="128"/>
      <c r="D468" s="419"/>
      <c r="E468" s="419"/>
      <c r="F468" s="128"/>
      <c r="G468" s="128"/>
      <c r="H468" s="128"/>
      <c r="I468" s="128"/>
      <c r="J468" s="164"/>
      <c r="K468" s="164"/>
      <c r="L468" s="164"/>
      <c r="M468" s="164"/>
      <c r="N468" s="164"/>
      <c r="O468" s="164"/>
      <c r="P468" s="164"/>
      <c r="Q468" s="164"/>
      <c r="R468" s="164"/>
      <c r="S468" s="164"/>
      <c r="T468" s="164"/>
      <c r="U468" s="164"/>
      <c r="V468" s="164"/>
      <c r="W468" s="164"/>
      <c r="X468" s="128"/>
      <c r="Y468" s="128"/>
      <c r="Z468" s="128"/>
    </row>
    <row r="469" spans="1:26" ht="15.75" customHeight="1">
      <c r="A469" s="128"/>
      <c r="B469" s="128"/>
      <c r="C469" s="128"/>
      <c r="D469" s="419"/>
      <c r="E469" s="419"/>
      <c r="F469" s="128"/>
      <c r="G469" s="128"/>
      <c r="H469" s="128"/>
      <c r="I469" s="128"/>
      <c r="J469" s="164"/>
      <c r="K469" s="164"/>
      <c r="L469" s="164"/>
      <c r="M469" s="164"/>
      <c r="N469" s="164"/>
      <c r="O469" s="164"/>
      <c r="P469" s="164"/>
      <c r="Q469" s="164"/>
      <c r="R469" s="164"/>
      <c r="S469" s="164"/>
      <c r="T469" s="164"/>
      <c r="U469" s="164"/>
      <c r="V469" s="164"/>
      <c r="W469" s="164"/>
      <c r="X469" s="128"/>
      <c r="Y469" s="128"/>
      <c r="Z469" s="128"/>
    </row>
    <row r="470" spans="1:26" ht="15.75" customHeight="1">
      <c r="A470" s="128"/>
      <c r="B470" s="128"/>
      <c r="C470" s="128"/>
      <c r="D470" s="419"/>
      <c r="E470" s="419"/>
      <c r="F470" s="128"/>
      <c r="G470" s="128"/>
      <c r="H470" s="128"/>
      <c r="I470" s="128"/>
      <c r="J470" s="164"/>
      <c r="K470" s="164"/>
      <c r="L470" s="164"/>
      <c r="M470" s="164"/>
      <c r="N470" s="164"/>
      <c r="O470" s="164"/>
      <c r="P470" s="164"/>
      <c r="Q470" s="164"/>
      <c r="R470" s="164"/>
      <c r="S470" s="164"/>
      <c r="T470" s="164"/>
      <c r="U470" s="164"/>
      <c r="V470" s="164"/>
      <c r="W470" s="164"/>
      <c r="X470" s="128"/>
      <c r="Y470" s="128"/>
      <c r="Z470" s="128"/>
    </row>
    <row r="471" spans="1:26" ht="15.75" customHeight="1">
      <c r="A471" s="128"/>
      <c r="B471" s="128"/>
      <c r="C471" s="128"/>
      <c r="D471" s="419"/>
      <c r="E471" s="419"/>
      <c r="F471" s="128"/>
      <c r="G471" s="128"/>
      <c r="H471" s="128"/>
      <c r="I471" s="128"/>
      <c r="J471" s="164"/>
      <c r="K471" s="164"/>
      <c r="L471" s="164"/>
      <c r="M471" s="164"/>
      <c r="N471" s="164"/>
      <c r="O471" s="164"/>
      <c r="P471" s="164"/>
      <c r="Q471" s="164"/>
      <c r="R471" s="164"/>
      <c r="S471" s="164"/>
      <c r="T471" s="164"/>
      <c r="U471" s="164"/>
      <c r="V471" s="164"/>
      <c r="W471" s="164"/>
      <c r="X471" s="128"/>
      <c r="Y471" s="128"/>
      <c r="Z471" s="128"/>
    </row>
    <row r="472" spans="1:26" ht="15.75" customHeight="1">
      <c r="A472" s="128"/>
      <c r="B472" s="128"/>
      <c r="C472" s="128"/>
      <c r="D472" s="419"/>
      <c r="E472" s="419"/>
      <c r="F472" s="128"/>
      <c r="G472" s="128"/>
      <c r="H472" s="128"/>
      <c r="I472" s="128"/>
      <c r="J472" s="164"/>
      <c r="K472" s="164"/>
      <c r="L472" s="164"/>
      <c r="M472" s="164"/>
      <c r="N472" s="164"/>
      <c r="O472" s="164"/>
      <c r="P472" s="164"/>
      <c r="Q472" s="164"/>
      <c r="R472" s="164"/>
      <c r="S472" s="164"/>
      <c r="T472" s="164"/>
      <c r="U472" s="164"/>
      <c r="V472" s="164"/>
      <c r="W472" s="164"/>
      <c r="X472" s="128"/>
      <c r="Y472" s="128"/>
      <c r="Z472" s="128"/>
    </row>
    <row r="473" spans="1:26" ht="15.75" customHeight="1">
      <c r="A473" s="128"/>
      <c r="B473" s="128"/>
      <c r="C473" s="128"/>
      <c r="D473" s="419"/>
      <c r="E473" s="419"/>
      <c r="F473" s="128"/>
      <c r="G473" s="128"/>
      <c r="H473" s="128"/>
      <c r="I473" s="128"/>
      <c r="J473" s="164"/>
      <c r="K473" s="164"/>
      <c r="L473" s="164"/>
      <c r="M473" s="164"/>
      <c r="N473" s="164"/>
      <c r="O473" s="164"/>
      <c r="P473" s="164"/>
      <c r="Q473" s="164"/>
      <c r="R473" s="164"/>
      <c r="S473" s="164"/>
      <c r="T473" s="164"/>
      <c r="U473" s="164"/>
      <c r="V473" s="164"/>
      <c r="W473" s="164"/>
      <c r="X473" s="128"/>
      <c r="Y473" s="128"/>
      <c r="Z473" s="128"/>
    </row>
    <row r="474" spans="1:26" ht="15.75" customHeight="1">
      <c r="A474" s="128"/>
      <c r="B474" s="128"/>
      <c r="C474" s="128"/>
      <c r="D474" s="419"/>
      <c r="E474" s="419"/>
      <c r="F474" s="128"/>
      <c r="G474" s="128"/>
      <c r="H474" s="128"/>
      <c r="I474" s="128"/>
      <c r="J474" s="164"/>
      <c r="K474" s="164"/>
      <c r="L474" s="164"/>
      <c r="M474" s="164"/>
      <c r="N474" s="164"/>
      <c r="O474" s="164"/>
      <c r="P474" s="164"/>
      <c r="Q474" s="164"/>
      <c r="R474" s="164"/>
      <c r="S474" s="164"/>
      <c r="T474" s="164"/>
      <c r="U474" s="164"/>
      <c r="V474" s="164"/>
      <c r="W474" s="164"/>
      <c r="X474" s="128"/>
      <c r="Y474" s="128"/>
      <c r="Z474" s="128"/>
    </row>
    <row r="475" spans="1:26" ht="15.75" customHeight="1">
      <c r="A475" s="128"/>
      <c r="B475" s="128"/>
      <c r="C475" s="128"/>
      <c r="D475" s="419"/>
      <c r="E475" s="419"/>
      <c r="F475" s="128"/>
      <c r="G475" s="128"/>
      <c r="H475" s="128"/>
      <c r="I475" s="128"/>
      <c r="J475" s="164"/>
      <c r="K475" s="164"/>
      <c r="L475" s="164"/>
      <c r="M475" s="164"/>
      <c r="N475" s="164"/>
      <c r="O475" s="164"/>
      <c r="P475" s="164"/>
      <c r="Q475" s="164"/>
      <c r="R475" s="164"/>
      <c r="S475" s="164"/>
      <c r="T475" s="164"/>
      <c r="U475" s="164"/>
      <c r="V475" s="164"/>
      <c r="W475" s="164"/>
      <c r="X475" s="128"/>
      <c r="Y475" s="128"/>
      <c r="Z475" s="128"/>
    </row>
    <row r="476" spans="1:26" ht="15.75" customHeight="1">
      <c r="A476" s="128"/>
      <c r="B476" s="128"/>
      <c r="C476" s="128"/>
      <c r="D476" s="419"/>
      <c r="E476" s="419"/>
      <c r="F476" s="128"/>
      <c r="G476" s="128"/>
      <c r="H476" s="128"/>
      <c r="I476" s="128"/>
      <c r="J476" s="164"/>
      <c r="K476" s="164"/>
      <c r="L476" s="164"/>
      <c r="M476" s="164"/>
      <c r="N476" s="164"/>
      <c r="O476" s="164"/>
      <c r="P476" s="164"/>
      <c r="Q476" s="164"/>
      <c r="R476" s="164"/>
      <c r="S476" s="164"/>
      <c r="T476" s="164"/>
      <c r="U476" s="164"/>
      <c r="V476" s="164"/>
      <c r="W476" s="164"/>
      <c r="X476" s="128"/>
      <c r="Y476" s="128"/>
      <c r="Z476" s="128"/>
    </row>
    <row r="477" spans="1:26" ht="15.75" customHeight="1">
      <c r="A477" s="128"/>
      <c r="B477" s="128"/>
      <c r="C477" s="128"/>
      <c r="D477" s="419"/>
      <c r="E477" s="419"/>
      <c r="F477" s="128"/>
      <c r="G477" s="128"/>
      <c r="H477" s="128"/>
      <c r="I477" s="128"/>
      <c r="J477" s="164"/>
      <c r="K477" s="164"/>
      <c r="L477" s="164"/>
      <c r="M477" s="164"/>
      <c r="N477" s="164"/>
      <c r="O477" s="164"/>
      <c r="P477" s="164"/>
      <c r="Q477" s="164"/>
      <c r="R477" s="164"/>
      <c r="S477" s="164"/>
      <c r="T477" s="164"/>
      <c r="U477" s="164"/>
      <c r="V477" s="164"/>
      <c r="W477" s="164"/>
      <c r="X477" s="128"/>
      <c r="Y477" s="128"/>
      <c r="Z477" s="128"/>
    </row>
    <row r="478" spans="1:26" ht="15.75" customHeight="1">
      <c r="A478" s="128"/>
      <c r="B478" s="128"/>
      <c r="C478" s="128"/>
      <c r="D478" s="419"/>
      <c r="E478" s="419"/>
      <c r="F478" s="128"/>
      <c r="G478" s="128"/>
      <c r="H478" s="128"/>
      <c r="I478" s="128"/>
      <c r="J478" s="164"/>
      <c r="K478" s="164"/>
      <c r="L478" s="164"/>
      <c r="M478" s="164"/>
      <c r="N478" s="164"/>
      <c r="O478" s="164"/>
      <c r="P478" s="164"/>
      <c r="Q478" s="164"/>
      <c r="R478" s="164"/>
      <c r="S478" s="164"/>
      <c r="T478" s="164"/>
      <c r="U478" s="164"/>
      <c r="V478" s="164"/>
      <c r="W478" s="164"/>
      <c r="X478" s="128"/>
      <c r="Y478" s="128"/>
      <c r="Z478" s="128"/>
    </row>
    <row r="479" spans="1:26" ht="15.75" customHeight="1">
      <c r="A479" s="128"/>
      <c r="B479" s="128"/>
      <c r="C479" s="128"/>
      <c r="D479" s="419"/>
      <c r="E479" s="419"/>
      <c r="F479" s="128"/>
      <c r="G479" s="128"/>
      <c r="H479" s="128"/>
      <c r="I479" s="128"/>
      <c r="J479" s="164"/>
      <c r="K479" s="164"/>
      <c r="L479" s="164"/>
      <c r="M479" s="164"/>
      <c r="N479" s="164"/>
      <c r="O479" s="164"/>
      <c r="P479" s="164"/>
      <c r="Q479" s="164"/>
      <c r="R479" s="164"/>
      <c r="S479" s="164"/>
      <c r="T479" s="164"/>
      <c r="U479" s="164"/>
      <c r="V479" s="164"/>
      <c r="W479" s="164"/>
      <c r="X479" s="128"/>
      <c r="Y479" s="128"/>
      <c r="Z479" s="128"/>
    </row>
    <row r="480" spans="1:26" ht="15.75" customHeight="1">
      <c r="A480" s="128"/>
      <c r="B480" s="128"/>
      <c r="C480" s="128"/>
      <c r="D480" s="419"/>
      <c r="E480" s="419"/>
      <c r="F480" s="128"/>
      <c r="G480" s="128"/>
      <c r="H480" s="128"/>
      <c r="I480" s="128"/>
      <c r="J480" s="164"/>
      <c r="K480" s="164"/>
      <c r="L480" s="164"/>
      <c r="M480" s="164"/>
      <c r="N480" s="164"/>
      <c r="O480" s="164"/>
      <c r="P480" s="164"/>
      <c r="Q480" s="164"/>
      <c r="R480" s="164"/>
      <c r="S480" s="164"/>
      <c r="T480" s="164"/>
      <c r="U480" s="164"/>
      <c r="V480" s="164"/>
      <c r="W480" s="164"/>
      <c r="X480" s="128"/>
      <c r="Y480" s="128"/>
      <c r="Z480" s="128"/>
    </row>
    <row r="481" spans="1:26" ht="15.75" customHeight="1">
      <c r="A481" s="128"/>
      <c r="B481" s="128"/>
      <c r="C481" s="128"/>
      <c r="D481" s="419"/>
      <c r="E481" s="419"/>
      <c r="F481" s="128"/>
      <c r="G481" s="128"/>
      <c r="H481" s="128"/>
      <c r="I481" s="128"/>
      <c r="J481" s="164"/>
      <c r="K481" s="164"/>
      <c r="L481" s="164"/>
      <c r="M481" s="164"/>
      <c r="N481" s="164"/>
      <c r="O481" s="164"/>
      <c r="P481" s="164"/>
      <c r="Q481" s="164"/>
      <c r="R481" s="164"/>
      <c r="S481" s="164"/>
      <c r="T481" s="164"/>
      <c r="U481" s="164"/>
      <c r="V481" s="164"/>
      <c r="W481" s="164"/>
      <c r="X481" s="128"/>
      <c r="Y481" s="128"/>
      <c r="Z481" s="128"/>
    </row>
    <row r="482" spans="1:26" ht="15.75" customHeight="1">
      <c r="A482" s="128"/>
      <c r="B482" s="128"/>
      <c r="C482" s="128"/>
      <c r="D482" s="419"/>
      <c r="E482" s="419"/>
      <c r="F482" s="128"/>
      <c r="G482" s="128"/>
      <c r="H482" s="128"/>
      <c r="I482" s="128"/>
      <c r="J482" s="164"/>
      <c r="K482" s="164"/>
      <c r="L482" s="164"/>
      <c r="M482" s="164"/>
      <c r="N482" s="164"/>
      <c r="O482" s="164"/>
      <c r="P482" s="164"/>
      <c r="Q482" s="164"/>
      <c r="R482" s="164"/>
      <c r="S482" s="164"/>
      <c r="T482" s="164"/>
      <c r="U482" s="164"/>
      <c r="V482" s="164"/>
      <c r="W482" s="164"/>
      <c r="X482" s="128"/>
      <c r="Y482" s="128"/>
      <c r="Z482" s="128"/>
    </row>
    <row r="483" spans="1:26" ht="15.75" customHeight="1">
      <c r="A483" s="128"/>
      <c r="B483" s="128"/>
      <c r="C483" s="128"/>
      <c r="D483" s="419"/>
      <c r="E483" s="419"/>
      <c r="F483" s="128"/>
      <c r="G483" s="128"/>
      <c r="H483" s="128"/>
      <c r="I483" s="128"/>
      <c r="J483" s="164"/>
      <c r="K483" s="164"/>
      <c r="L483" s="164"/>
      <c r="M483" s="164"/>
      <c r="N483" s="164"/>
      <c r="O483" s="164"/>
      <c r="P483" s="164"/>
      <c r="Q483" s="164"/>
      <c r="R483" s="164"/>
      <c r="S483" s="164"/>
      <c r="T483" s="164"/>
      <c r="U483" s="164"/>
      <c r="V483" s="164"/>
      <c r="W483" s="164"/>
      <c r="X483" s="128"/>
      <c r="Y483" s="128"/>
      <c r="Z483" s="128"/>
    </row>
    <row r="484" spans="1:26" ht="15.75" customHeight="1">
      <c r="A484" s="128"/>
      <c r="B484" s="128"/>
      <c r="C484" s="128"/>
      <c r="D484" s="419"/>
      <c r="E484" s="419"/>
      <c r="F484" s="128"/>
      <c r="G484" s="128"/>
      <c r="H484" s="128"/>
      <c r="I484" s="128"/>
      <c r="J484" s="164"/>
      <c r="K484" s="164"/>
      <c r="L484" s="164"/>
      <c r="M484" s="164"/>
      <c r="N484" s="164"/>
      <c r="O484" s="164"/>
      <c r="P484" s="164"/>
      <c r="Q484" s="164"/>
      <c r="R484" s="164"/>
      <c r="S484" s="164"/>
      <c r="T484" s="164"/>
      <c r="U484" s="164"/>
      <c r="V484" s="164"/>
      <c r="W484" s="164"/>
      <c r="X484" s="128"/>
      <c r="Y484" s="128"/>
      <c r="Z484" s="128"/>
    </row>
    <row r="485" spans="1:26" ht="15.75" customHeight="1">
      <c r="A485" s="128"/>
      <c r="B485" s="128"/>
      <c r="C485" s="128"/>
      <c r="D485" s="419"/>
      <c r="E485" s="419"/>
      <c r="F485" s="128"/>
      <c r="G485" s="128"/>
      <c r="H485" s="128"/>
      <c r="I485" s="128"/>
      <c r="J485" s="164"/>
      <c r="K485" s="164"/>
      <c r="L485" s="164"/>
      <c r="M485" s="164"/>
      <c r="N485" s="164"/>
      <c r="O485" s="164"/>
      <c r="P485" s="164"/>
      <c r="Q485" s="164"/>
      <c r="R485" s="164"/>
      <c r="S485" s="164"/>
      <c r="T485" s="164"/>
      <c r="U485" s="164"/>
      <c r="V485" s="164"/>
      <c r="W485" s="164"/>
      <c r="X485" s="128"/>
      <c r="Y485" s="128"/>
      <c r="Z485" s="128"/>
    </row>
    <row r="486" spans="1:26" ht="15.75" customHeight="1">
      <c r="A486" s="128"/>
      <c r="B486" s="128"/>
      <c r="C486" s="128"/>
      <c r="D486" s="419"/>
      <c r="E486" s="419"/>
      <c r="F486" s="128"/>
      <c r="G486" s="128"/>
      <c r="H486" s="128"/>
      <c r="I486" s="128"/>
      <c r="J486" s="164"/>
      <c r="K486" s="164"/>
      <c r="L486" s="164"/>
      <c r="M486" s="164"/>
      <c r="N486" s="164"/>
      <c r="O486" s="164"/>
      <c r="P486" s="164"/>
      <c r="Q486" s="164"/>
      <c r="R486" s="164"/>
      <c r="S486" s="164"/>
      <c r="T486" s="164"/>
      <c r="U486" s="164"/>
      <c r="V486" s="164"/>
      <c r="W486" s="164"/>
      <c r="X486" s="128"/>
      <c r="Y486" s="128"/>
      <c r="Z486" s="128"/>
    </row>
    <row r="487" spans="1:26" ht="15.75" customHeight="1">
      <c r="A487" s="128"/>
      <c r="B487" s="128"/>
      <c r="C487" s="128"/>
      <c r="D487" s="419"/>
      <c r="E487" s="419"/>
      <c r="F487" s="128"/>
      <c r="G487" s="128"/>
      <c r="H487" s="128"/>
      <c r="I487" s="128"/>
      <c r="J487" s="164"/>
      <c r="K487" s="164"/>
      <c r="L487" s="164"/>
      <c r="M487" s="164"/>
      <c r="N487" s="164"/>
      <c r="O487" s="164"/>
      <c r="P487" s="164"/>
      <c r="Q487" s="164"/>
      <c r="R487" s="164"/>
      <c r="S487" s="164"/>
      <c r="T487" s="164"/>
      <c r="U487" s="164"/>
      <c r="V487" s="164"/>
      <c r="W487" s="164"/>
      <c r="X487" s="128"/>
      <c r="Y487" s="128"/>
      <c r="Z487" s="128"/>
    </row>
    <row r="488" spans="1:26" ht="15.75" customHeight="1">
      <c r="A488" s="128"/>
      <c r="B488" s="128"/>
      <c r="C488" s="128"/>
      <c r="D488" s="419"/>
      <c r="E488" s="419"/>
      <c r="F488" s="128"/>
      <c r="G488" s="128"/>
      <c r="H488" s="128"/>
      <c r="I488" s="128"/>
      <c r="J488" s="164"/>
      <c r="K488" s="164"/>
      <c r="L488" s="164"/>
      <c r="M488" s="164"/>
      <c r="N488" s="164"/>
      <c r="O488" s="164"/>
      <c r="P488" s="164"/>
      <c r="Q488" s="164"/>
      <c r="R488" s="164"/>
      <c r="S488" s="164"/>
      <c r="T488" s="164"/>
      <c r="U488" s="164"/>
      <c r="V488" s="164"/>
      <c r="W488" s="164"/>
      <c r="X488" s="128"/>
      <c r="Y488" s="128"/>
      <c r="Z488" s="128"/>
    </row>
    <row r="489" spans="1:26" ht="15.75" customHeight="1">
      <c r="A489" s="128"/>
      <c r="B489" s="128"/>
      <c r="C489" s="128"/>
      <c r="D489" s="419"/>
      <c r="E489" s="419"/>
      <c r="F489" s="128"/>
      <c r="G489" s="128"/>
      <c r="H489" s="128"/>
      <c r="I489" s="128"/>
      <c r="J489" s="164"/>
      <c r="K489" s="164"/>
      <c r="L489" s="164"/>
      <c r="M489" s="164"/>
      <c r="N489" s="164"/>
      <c r="O489" s="164"/>
      <c r="P489" s="164"/>
      <c r="Q489" s="164"/>
      <c r="R489" s="164"/>
      <c r="S489" s="164"/>
      <c r="T489" s="164"/>
      <c r="U489" s="164"/>
      <c r="V489" s="164"/>
      <c r="W489" s="164"/>
      <c r="X489" s="128"/>
      <c r="Y489" s="128"/>
      <c r="Z489" s="128"/>
    </row>
    <row r="490" spans="1:26" ht="15.75" customHeight="1">
      <c r="A490" s="128"/>
      <c r="B490" s="128"/>
      <c r="C490" s="128"/>
      <c r="D490" s="419"/>
      <c r="E490" s="419"/>
      <c r="F490" s="128"/>
      <c r="G490" s="128"/>
      <c r="H490" s="128"/>
      <c r="I490" s="128"/>
      <c r="J490" s="164"/>
      <c r="K490" s="164"/>
      <c r="L490" s="164"/>
      <c r="M490" s="164"/>
      <c r="N490" s="164"/>
      <c r="O490" s="164"/>
      <c r="P490" s="164"/>
      <c r="Q490" s="164"/>
      <c r="R490" s="164"/>
      <c r="S490" s="164"/>
      <c r="T490" s="164"/>
      <c r="U490" s="164"/>
      <c r="V490" s="164"/>
      <c r="W490" s="164"/>
      <c r="X490" s="128"/>
      <c r="Y490" s="128"/>
      <c r="Z490" s="128"/>
    </row>
    <row r="491" spans="1:26" ht="15.75" customHeight="1">
      <c r="A491" s="128"/>
      <c r="B491" s="128"/>
      <c r="C491" s="128"/>
      <c r="D491" s="419"/>
      <c r="E491" s="419"/>
      <c r="F491" s="128"/>
      <c r="G491" s="128"/>
      <c r="H491" s="128"/>
      <c r="I491" s="128"/>
      <c r="J491" s="164"/>
      <c r="K491" s="164"/>
      <c r="L491" s="164"/>
      <c r="M491" s="164"/>
      <c r="N491" s="164"/>
      <c r="O491" s="164"/>
      <c r="P491" s="164"/>
      <c r="Q491" s="164"/>
      <c r="R491" s="164"/>
      <c r="S491" s="164"/>
      <c r="T491" s="164"/>
      <c r="U491" s="164"/>
      <c r="V491" s="164"/>
      <c r="W491" s="164"/>
      <c r="X491" s="128"/>
      <c r="Y491" s="128"/>
      <c r="Z491" s="128"/>
    </row>
    <row r="492" spans="1:26" ht="15.75" customHeight="1">
      <c r="A492" s="128"/>
      <c r="B492" s="128"/>
      <c r="C492" s="128"/>
      <c r="D492" s="419"/>
      <c r="E492" s="419"/>
      <c r="F492" s="128"/>
      <c r="G492" s="128"/>
      <c r="H492" s="128"/>
      <c r="I492" s="128"/>
      <c r="J492" s="164"/>
      <c r="K492" s="164"/>
      <c r="L492" s="164"/>
      <c r="M492" s="164"/>
      <c r="N492" s="164"/>
      <c r="O492" s="164"/>
      <c r="P492" s="164"/>
      <c r="Q492" s="164"/>
      <c r="R492" s="164"/>
      <c r="S492" s="164"/>
      <c r="T492" s="164"/>
      <c r="U492" s="164"/>
      <c r="V492" s="164"/>
      <c r="W492" s="164"/>
      <c r="X492" s="128"/>
      <c r="Y492" s="128"/>
      <c r="Z492" s="128"/>
    </row>
    <row r="493" spans="1:26" ht="15.75" customHeight="1">
      <c r="A493" s="128"/>
      <c r="B493" s="128"/>
      <c r="C493" s="128"/>
      <c r="D493" s="419"/>
      <c r="E493" s="419"/>
      <c r="F493" s="128"/>
      <c r="G493" s="128"/>
      <c r="H493" s="128"/>
      <c r="I493" s="128"/>
      <c r="J493" s="164"/>
      <c r="K493" s="164"/>
      <c r="L493" s="164"/>
      <c r="M493" s="164"/>
      <c r="N493" s="164"/>
      <c r="O493" s="164"/>
      <c r="P493" s="164"/>
      <c r="Q493" s="164"/>
      <c r="R493" s="164"/>
      <c r="S493" s="164"/>
      <c r="T493" s="164"/>
      <c r="U493" s="164"/>
      <c r="V493" s="164"/>
      <c r="W493" s="164"/>
      <c r="X493" s="128"/>
      <c r="Y493" s="128"/>
      <c r="Z493" s="128"/>
    </row>
    <row r="494" spans="1:26" ht="15.75" customHeight="1">
      <c r="A494" s="128"/>
      <c r="B494" s="128"/>
      <c r="C494" s="128"/>
      <c r="D494" s="419"/>
      <c r="E494" s="419"/>
      <c r="F494" s="128"/>
      <c r="G494" s="128"/>
      <c r="H494" s="128"/>
      <c r="I494" s="128"/>
      <c r="J494" s="164"/>
      <c r="K494" s="164"/>
      <c r="L494" s="164"/>
      <c r="M494" s="164"/>
      <c r="N494" s="164"/>
      <c r="O494" s="164"/>
      <c r="P494" s="164"/>
      <c r="Q494" s="164"/>
      <c r="R494" s="164"/>
      <c r="S494" s="164"/>
      <c r="T494" s="164"/>
      <c r="U494" s="164"/>
      <c r="V494" s="164"/>
      <c r="W494" s="164"/>
      <c r="X494" s="128"/>
      <c r="Y494" s="128"/>
      <c r="Z494" s="128"/>
    </row>
    <row r="495" spans="1:26" ht="15.75" customHeight="1">
      <c r="A495" s="128"/>
      <c r="B495" s="128"/>
      <c r="C495" s="128"/>
      <c r="D495" s="419"/>
      <c r="E495" s="419"/>
      <c r="F495" s="128"/>
      <c r="G495" s="128"/>
      <c r="H495" s="128"/>
      <c r="I495" s="128"/>
      <c r="J495" s="164"/>
      <c r="K495" s="164"/>
      <c r="L495" s="164"/>
      <c r="M495" s="164"/>
      <c r="N495" s="164"/>
      <c r="O495" s="164"/>
      <c r="P495" s="164"/>
      <c r="Q495" s="164"/>
      <c r="R495" s="164"/>
      <c r="S495" s="164"/>
      <c r="T495" s="164"/>
      <c r="U495" s="164"/>
      <c r="V495" s="164"/>
      <c r="W495" s="164"/>
      <c r="X495" s="128"/>
      <c r="Y495" s="128"/>
      <c r="Z495" s="128"/>
    </row>
    <row r="496" spans="1:26" ht="15.75" customHeight="1">
      <c r="A496" s="128"/>
      <c r="B496" s="128"/>
      <c r="C496" s="128"/>
      <c r="D496" s="419"/>
      <c r="E496" s="419"/>
      <c r="F496" s="128"/>
      <c r="G496" s="128"/>
      <c r="H496" s="128"/>
      <c r="I496" s="128"/>
      <c r="J496" s="164"/>
      <c r="K496" s="164"/>
      <c r="L496" s="164"/>
      <c r="M496" s="164"/>
      <c r="N496" s="164"/>
      <c r="O496" s="164"/>
      <c r="P496" s="164"/>
      <c r="Q496" s="164"/>
      <c r="R496" s="164"/>
      <c r="S496" s="164"/>
      <c r="T496" s="164"/>
      <c r="U496" s="164"/>
      <c r="V496" s="164"/>
      <c r="W496" s="164"/>
      <c r="X496" s="128"/>
      <c r="Y496" s="128"/>
      <c r="Z496" s="128"/>
    </row>
    <row r="497" spans="1:26" ht="15.75" customHeight="1">
      <c r="A497" s="128"/>
      <c r="B497" s="128"/>
      <c r="C497" s="128"/>
      <c r="D497" s="419"/>
      <c r="E497" s="419"/>
      <c r="F497" s="128"/>
      <c r="G497" s="128"/>
      <c r="H497" s="128"/>
      <c r="I497" s="128"/>
      <c r="J497" s="164"/>
      <c r="K497" s="164"/>
      <c r="L497" s="164"/>
      <c r="M497" s="164"/>
      <c r="N497" s="164"/>
      <c r="O497" s="164"/>
      <c r="P497" s="164"/>
      <c r="Q497" s="164"/>
      <c r="R497" s="164"/>
      <c r="S497" s="164"/>
      <c r="T497" s="164"/>
      <c r="U497" s="164"/>
      <c r="V497" s="164"/>
      <c r="W497" s="164"/>
      <c r="X497" s="128"/>
      <c r="Y497" s="128"/>
      <c r="Z497" s="128"/>
    </row>
    <row r="498" spans="1:26" ht="15.75" customHeight="1">
      <c r="A498" s="128"/>
      <c r="B498" s="128"/>
      <c r="C498" s="128"/>
      <c r="D498" s="419"/>
      <c r="E498" s="419"/>
      <c r="F498" s="128"/>
      <c r="G498" s="128"/>
      <c r="H498" s="128"/>
      <c r="I498" s="128"/>
      <c r="J498" s="164"/>
      <c r="K498" s="164"/>
      <c r="L498" s="164"/>
      <c r="M498" s="164"/>
      <c r="N498" s="164"/>
      <c r="O498" s="164"/>
      <c r="P498" s="164"/>
      <c r="Q498" s="164"/>
      <c r="R498" s="164"/>
      <c r="S498" s="164"/>
      <c r="T498" s="164"/>
      <c r="U498" s="164"/>
      <c r="V498" s="164"/>
      <c r="W498" s="164"/>
      <c r="X498" s="128"/>
      <c r="Y498" s="128"/>
      <c r="Z498" s="128"/>
    </row>
    <row r="499" spans="1:26" ht="15.75" customHeight="1">
      <c r="A499" s="128"/>
      <c r="B499" s="128"/>
      <c r="C499" s="128"/>
      <c r="D499" s="419"/>
      <c r="E499" s="419"/>
      <c r="F499" s="128"/>
      <c r="G499" s="128"/>
      <c r="H499" s="128"/>
      <c r="I499" s="128"/>
      <c r="J499" s="164"/>
      <c r="K499" s="164"/>
      <c r="L499" s="164"/>
      <c r="M499" s="164"/>
      <c r="N499" s="164"/>
      <c r="O499" s="164"/>
      <c r="P499" s="164"/>
      <c r="Q499" s="164"/>
      <c r="R499" s="164"/>
      <c r="S499" s="164"/>
      <c r="T499" s="164"/>
      <c r="U499" s="164"/>
      <c r="V499" s="164"/>
      <c r="W499" s="164"/>
      <c r="X499" s="128"/>
      <c r="Y499" s="128"/>
      <c r="Z499" s="128"/>
    </row>
    <row r="500" spans="1:26" ht="15.75" customHeight="1">
      <c r="A500" s="128"/>
      <c r="B500" s="128"/>
      <c r="C500" s="128"/>
      <c r="D500" s="419"/>
      <c r="E500" s="419"/>
      <c r="F500" s="128"/>
      <c r="G500" s="128"/>
      <c r="H500" s="128"/>
      <c r="I500" s="128"/>
      <c r="J500" s="164"/>
      <c r="K500" s="164"/>
      <c r="L500" s="164"/>
      <c r="M500" s="164"/>
      <c r="N500" s="164"/>
      <c r="O500" s="164"/>
      <c r="P500" s="164"/>
      <c r="Q500" s="164"/>
      <c r="R500" s="164"/>
      <c r="S500" s="164"/>
      <c r="T500" s="164"/>
      <c r="U500" s="164"/>
      <c r="V500" s="164"/>
      <c r="W500" s="164"/>
      <c r="X500" s="128"/>
      <c r="Y500" s="128"/>
      <c r="Z500" s="128"/>
    </row>
    <row r="501" spans="1:26" ht="15.75" customHeight="1">
      <c r="A501" s="128"/>
      <c r="B501" s="128"/>
      <c r="C501" s="128"/>
      <c r="D501" s="419"/>
      <c r="E501" s="419"/>
      <c r="F501" s="128"/>
      <c r="G501" s="128"/>
      <c r="H501" s="128"/>
      <c r="I501" s="128"/>
      <c r="J501" s="164"/>
      <c r="K501" s="164"/>
      <c r="L501" s="164"/>
      <c r="M501" s="164"/>
      <c r="N501" s="164"/>
      <c r="O501" s="164"/>
      <c r="P501" s="164"/>
      <c r="Q501" s="164"/>
      <c r="R501" s="164"/>
      <c r="S501" s="164"/>
      <c r="T501" s="164"/>
      <c r="U501" s="164"/>
      <c r="V501" s="164"/>
      <c r="W501" s="164"/>
      <c r="X501" s="128"/>
      <c r="Y501" s="128"/>
      <c r="Z501" s="128"/>
    </row>
    <row r="502" spans="1:26" ht="15.75" customHeight="1">
      <c r="A502" s="128"/>
      <c r="B502" s="128"/>
      <c r="C502" s="128"/>
      <c r="D502" s="419"/>
      <c r="E502" s="419"/>
      <c r="F502" s="128"/>
      <c r="G502" s="128"/>
      <c r="H502" s="128"/>
      <c r="I502" s="128"/>
      <c r="J502" s="164"/>
      <c r="K502" s="164"/>
      <c r="L502" s="164"/>
      <c r="M502" s="164"/>
      <c r="N502" s="164"/>
      <c r="O502" s="164"/>
      <c r="P502" s="164"/>
      <c r="Q502" s="164"/>
      <c r="R502" s="164"/>
      <c r="S502" s="164"/>
      <c r="T502" s="164"/>
      <c r="U502" s="164"/>
      <c r="V502" s="164"/>
      <c r="W502" s="164"/>
      <c r="X502" s="128"/>
      <c r="Y502" s="128"/>
      <c r="Z502" s="128"/>
    </row>
    <row r="503" spans="1:26" ht="15.75" customHeight="1">
      <c r="A503" s="128"/>
      <c r="B503" s="128"/>
      <c r="C503" s="128"/>
      <c r="D503" s="419"/>
      <c r="E503" s="419"/>
      <c r="F503" s="128"/>
      <c r="G503" s="128"/>
      <c r="H503" s="128"/>
      <c r="I503" s="128"/>
      <c r="J503" s="164"/>
      <c r="K503" s="164"/>
      <c r="L503" s="164"/>
      <c r="M503" s="164"/>
      <c r="N503" s="164"/>
      <c r="O503" s="164"/>
      <c r="P503" s="164"/>
      <c r="Q503" s="164"/>
      <c r="R503" s="164"/>
      <c r="S503" s="164"/>
      <c r="T503" s="164"/>
      <c r="U503" s="164"/>
      <c r="V503" s="164"/>
      <c r="W503" s="164"/>
      <c r="X503" s="128"/>
      <c r="Y503" s="128"/>
      <c r="Z503" s="128"/>
    </row>
    <row r="504" spans="1:26" ht="15.75" customHeight="1">
      <c r="A504" s="128"/>
      <c r="B504" s="128"/>
      <c r="C504" s="128"/>
      <c r="D504" s="419"/>
      <c r="E504" s="419"/>
      <c r="F504" s="128"/>
      <c r="G504" s="128"/>
      <c r="H504" s="128"/>
      <c r="I504" s="128"/>
      <c r="J504" s="164"/>
      <c r="K504" s="164"/>
      <c r="L504" s="164"/>
      <c r="M504" s="164"/>
      <c r="N504" s="164"/>
      <c r="O504" s="164"/>
      <c r="P504" s="164"/>
      <c r="Q504" s="164"/>
      <c r="R504" s="164"/>
      <c r="S504" s="164"/>
      <c r="T504" s="164"/>
      <c r="U504" s="164"/>
      <c r="V504" s="164"/>
      <c r="W504" s="164"/>
      <c r="X504" s="128"/>
      <c r="Y504" s="128"/>
      <c r="Z504" s="128"/>
    </row>
    <row r="505" spans="1:26" ht="15.75" customHeight="1">
      <c r="A505" s="128"/>
      <c r="B505" s="128"/>
      <c r="C505" s="128"/>
      <c r="D505" s="419"/>
      <c r="E505" s="419"/>
      <c r="F505" s="128"/>
      <c r="G505" s="128"/>
      <c r="H505" s="128"/>
      <c r="I505" s="128"/>
      <c r="J505" s="164"/>
      <c r="K505" s="164"/>
      <c r="L505" s="164"/>
      <c r="M505" s="164"/>
      <c r="N505" s="164"/>
      <c r="O505" s="164"/>
      <c r="P505" s="164"/>
      <c r="Q505" s="164"/>
      <c r="R505" s="164"/>
      <c r="S505" s="164"/>
      <c r="T505" s="164"/>
      <c r="U505" s="164"/>
      <c r="V505" s="164"/>
      <c r="W505" s="164"/>
      <c r="X505" s="128"/>
      <c r="Y505" s="128"/>
      <c r="Z505" s="128"/>
    </row>
    <row r="506" spans="1:26" ht="15.75" customHeight="1">
      <c r="A506" s="128"/>
      <c r="B506" s="128"/>
      <c r="C506" s="128"/>
      <c r="D506" s="419"/>
      <c r="E506" s="419"/>
      <c r="F506" s="128"/>
      <c r="G506" s="128"/>
      <c r="H506" s="128"/>
      <c r="I506" s="128"/>
      <c r="J506" s="164"/>
      <c r="K506" s="164"/>
      <c r="L506" s="164"/>
      <c r="M506" s="164"/>
      <c r="N506" s="164"/>
      <c r="O506" s="164"/>
      <c r="P506" s="164"/>
      <c r="Q506" s="164"/>
      <c r="R506" s="164"/>
      <c r="S506" s="164"/>
      <c r="T506" s="164"/>
      <c r="U506" s="164"/>
      <c r="V506" s="164"/>
      <c r="W506" s="164"/>
      <c r="X506" s="128"/>
      <c r="Y506" s="128"/>
      <c r="Z506" s="128"/>
    </row>
    <row r="507" spans="1:26" ht="15.75" customHeight="1">
      <c r="A507" s="128"/>
      <c r="B507" s="128"/>
      <c r="C507" s="128"/>
      <c r="D507" s="419"/>
      <c r="E507" s="419"/>
      <c r="F507" s="128"/>
      <c r="G507" s="128"/>
      <c r="H507" s="128"/>
      <c r="I507" s="128"/>
      <c r="J507" s="164"/>
      <c r="K507" s="164"/>
      <c r="L507" s="164"/>
      <c r="M507" s="164"/>
      <c r="N507" s="164"/>
      <c r="O507" s="164"/>
      <c r="P507" s="164"/>
      <c r="Q507" s="164"/>
      <c r="R507" s="164"/>
      <c r="S507" s="164"/>
      <c r="T507" s="164"/>
      <c r="U507" s="164"/>
      <c r="V507" s="164"/>
      <c r="W507" s="164"/>
      <c r="X507" s="128"/>
      <c r="Y507" s="128"/>
      <c r="Z507" s="128"/>
    </row>
    <row r="508" spans="1:26" ht="15.75" customHeight="1">
      <c r="A508" s="128"/>
      <c r="B508" s="128"/>
      <c r="C508" s="128"/>
      <c r="D508" s="419"/>
      <c r="E508" s="419"/>
      <c r="F508" s="128"/>
      <c r="G508" s="128"/>
      <c r="H508" s="128"/>
      <c r="I508" s="128"/>
      <c r="J508" s="164"/>
      <c r="K508" s="164"/>
      <c r="L508" s="164"/>
      <c r="M508" s="164"/>
      <c r="N508" s="164"/>
      <c r="O508" s="164"/>
      <c r="P508" s="164"/>
      <c r="Q508" s="164"/>
      <c r="R508" s="164"/>
      <c r="S508" s="164"/>
      <c r="T508" s="164"/>
      <c r="U508" s="164"/>
      <c r="V508" s="164"/>
      <c r="W508" s="164"/>
      <c r="X508" s="128"/>
      <c r="Y508" s="128"/>
      <c r="Z508" s="128"/>
    </row>
    <row r="509" spans="1:26" ht="15.75" customHeight="1">
      <c r="A509" s="128"/>
      <c r="B509" s="128"/>
      <c r="C509" s="128"/>
      <c r="D509" s="419"/>
      <c r="E509" s="419"/>
      <c r="F509" s="128"/>
      <c r="G509" s="128"/>
      <c r="H509" s="128"/>
      <c r="I509" s="128"/>
      <c r="J509" s="164"/>
      <c r="K509" s="164"/>
      <c r="L509" s="164"/>
      <c r="M509" s="164"/>
      <c r="N509" s="164"/>
      <c r="O509" s="164"/>
      <c r="P509" s="164"/>
      <c r="Q509" s="164"/>
      <c r="R509" s="164"/>
      <c r="S509" s="164"/>
      <c r="T509" s="164"/>
      <c r="U509" s="164"/>
      <c r="V509" s="164"/>
      <c r="W509" s="164"/>
      <c r="X509" s="128"/>
      <c r="Y509" s="128"/>
      <c r="Z509" s="128"/>
    </row>
    <row r="510" spans="1:26" ht="15.75" customHeight="1">
      <c r="A510" s="128"/>
      <c r="B510" s="128"/>
      <c r="C510" s="128"/>
      <c r="D510" s="419"/>
      <c r="E510" s="419"/>
      <c r="F510" s="128"/>
      <c r="G510" s="128"/>
      <c r="H510" s="128"/>
      <c r="I510" s="128"/>
      <c r="J510" s="164"/>
      <c r="K510" s="164"/>
      <c r="L510" s="164"/>
      <c r="M510" s="164"/>
      <c r="N510" s="164"/>
      <c r="O510" s="164"/>
      <c r="P510" s="164"/>
      <c r="Q510" s="164"/>
      <c r="R510" s="164"/>
      <c r="S510" s="164"/>
      <c r="T510" s="164"/>
      <c r="U510" s="164"/>
      <c r="V510" s="164"/>
      <c r="W510" s="164"/>
      <c r="X510" s="128"/>
      <c r="Y510" s="128"/>
      <c r="Z510" s="128"/>
    </row>
    <row r="511" spans="1:26" ht="15.75" customHeight="1">
      <c r="A511" s="128"/>
      <c r="B511" s="128"/>
      <c r="C511" s="128"/>
      <c r="D511" s="419"/>
      <c r="E511" s="419"/>
      <c r="F511" s="128"/>
      <c r="G511" s="128"/>
      <c r="H511" s="128"/>
      <c r="I511" s="128"/>
      <c r="J511" s="164"/>
      <c r="K511" s="164"/>
      <c r="L511" s="164"/>
      <c r="M511" s="164"/>
      <c r="N511" s="164"/>
      <c r="O511" s="164"/>
      <c r="P511" s="164"/>
      <c r="Q511" s="164"/>
      <c r="R511" s="164"/>
      <c r="S511" s="164"/>
      <c r="T511" s="164"/>
      <c r="U511" s="164"/>
      <c r="V511" s="164"/>
      <c r="W511" s="164"/>
      <c r="X511" s="128"/>
      <c r="Y511" s="128"/>
      <c r="Z511" s="128"/>
    </row>
    <row r="512" spans="1:26" ht="15.75" customHeight="1">
      <c r="A512" s="128"/>
      <c r="B512" s="128"/>
      <c r="C512" s="128"/>
      <c r="D512" s="419"/>
      <c r="E512" s="419"/>
      <c r="F512" s="128"/>
      <c r="G512" s="128"/>
      <c r="H512" s="128"/>
      <c r="I512" s="128"/>
      <c r="J512" s="164"/>
      <c r="K512" s="164"/>
      <c r="L512" s="164"/>
      <c r="M512" s="164"/>
      <c r="N512" s="164"/>
      <c r="O512" s="164"/>
      <c r="P512" s="164"/>
      <c r="Q512" s="164"/>
      <c r="R512" s="164"/>
      <c r="S512" s="164"/>
      <c r="T512" s="164"/>
      <c r="U512" s="164"/>
      <c r="V512" s="164"/>
      <c r="W512" s="164"/>
      <c r="X512" s="128"/>
      <c r="Y512" s="128"/>
      <c r="Z512" s="128"/>
    </row>
    <row r="513" spans="1:26" ht="15.75" customHeight="1">
      <c r="A513" s="128"/>
      <c r="B513" s="128"/>
      <c r="C513" s="128"/>
      <c r="D513" s="419"/>
      <c r="E513" s="419"/>
      <c r="F513" s="128"/>
      <c r="G513" s="128"/>
      <c r="H513" s="128"/>
      <c r="I513" s="128"/>
      <c r="J513" s="164"/>
      <c r="K513" s="164"/>
      <c r="L513" s="164"/>
      <c r="M513" s="164"/>
      <c r="N513" s="164"/>
      <c r="O513" s="164"/>
      <c r="P513" s="164"/>
      <c r="Q513" s="164"/>
      <c r="R513" s="164"/>
      <c r="S513" s="164"/>
      <c r="T513" s="164"/>
      <c r="U513" s="164"/>
      <c r="V513" s="164"/>
      <c r="W513" s="164"/>
      <c r="X513" s="128"/>
      <c r="Y513" s="128"/>
      <c r="Z513" s="128"/>
    </row>
    <row r="514" spans="1:26" ht="15.75" customHeight="1">
      <c r="A514" s="128"/>
      <c r="B514" s="128"/>
      <c r="C514" s="128"/>
      <c r="D514" s="419"/>
      <c r="E514" s="419"/>
      <c r="F514" s="128"/>
      <c r="G514" s="128"/>
      <c r="H514" s="128"/>
      <c r="I514" s="128"/>
      <c r="J514" s="164"/>
      <c r="K514" s="164"/>
      <c r="L514" s="164"/>
      <c r="M514" s="164"/>
      <c r="N514" s="164"/>
      <c r="O514" s="164"/>
      <c r="P514" s="164"/>
      <c r="Q514" s="164"/>
      <c r="R514" s="164"/>
      <c r="S514" s="164"/>
      <c r="T514" s="164"/>
      <c r="U514" s="164"/>
      <c r="V514" s="164"/>
      <c r="W514" s="164"/>
      <c r="X514" s="128"/>
      <c r="Y514" s="128"/>
      <c r="Z514" s="128"/>
    </row>
    <row r="515" spans="1:26" ht="15.75" customHeight="1">
      <c r="A515" s="128"/>
      <c r="B515" s="128"/>
      <c r="C515" s="128"/>
      <c r="D515" s="419"/>
      <c r="E515" s="419"/>
      <c r="F515" s="128"/>
      <c r="G515" s="128"/>
      <c r="H515" s="128"/>
      <c r="I515" s="128"/>
      <c r="J515" s="164"/>
      <c r="K515" s="164"/>
      <c r="L515" s="164"/>
      <c r="M515" s="164"/>
      <c r="N515" s="164"/>
      <c r="O515" s="164"/>
      <c r="P515" s="164"/>
      <c r="Q515" s="164"/>
      <c r="R515" s="164"/>
      <c r="S515" s="164"/>
      <c r="T515" s="164"/>
      <c r="U515" s="164"/>
      <c r="V515" s="164"/>
      <c r="W515" s="164"/>
      <c r="X515" s="128"/>
      <c r="Y515" s="128"/>
      <c r="Z515" s="128"/>
    </row>
    <row r="516" spans="1:26" ht="15.75" customHeight="1">
      <c r="A516" s="128"/>
      <c r="B516" s="128"/>
      <c r="C516" s="128"/>
      <c r="D516" s="419"/>
      <c r="E516" s="419"/>
      <c r="F516" s="128"/>
      <c r="G516" s="128"/>
      <c r="H516" s="128"/>
      <c r="I516" s="128"/>
      <c r="J516" s="164"/>
      <c r="K516" s="164"/>
      <c r="L516" s="164"/>
      <c r="M516" s="164"/>
      <c r="N516" s="164"/>
      <c r="O516" s="164"/>
      <c r="P516" s="164"/>
      <c r="Q516" s="164"/>
      <c r="R516" s="164"/>
      <c r="S516" s="164"/>
      <c r="T516" s="164"/>
      <c r="U516" s="164"/>
      <c r="V516" s="164"/>
      <c r="W516" s="164"/>
      <c r="X516" s="128"/>
      <c r="Y516" s="128"/>
      <c r="Z516" s="128"/>
    </row>
    <row r="517" spans="1:26" ht="15.75" customHeight="1">
      <c r="A517" s="128"/>
      <c r="B517" s="128"/>
      <c r="C517" s="128"/>
      <c r="D517" s="419"/>
      <c r="E517" s="419"/>
      <c r="F517" s="128"/>
      <c r="G517" s="128"/>
      <c r="H517" s="128"/>
      <c r="I517" s="128"/>
      <c r="J517" s="164"/>
      <c r="K517" s="164"/>
      <c r="L517" s="164"/>
      <c r="M517" s="164"/>
      <c r="N517" s="164"/>
      <c r="O517" s="164"/>
      <c r="P517" s="164"/>
      <c r="Q517" s="164"/>
      <c r="R517" s="164"/>
      <c r="S517" s="164"/>
      <c r="T517" s="164"/>
      <c r="U517" s="164"/>
      <c r="V517" s="164"/>
      <c r="W517" s="164"/>
      <c r="X517" s="128"/>
      <c r="Y517" s="128"/>
      <c r="Z517" s="128"/>
    </row>
    <row r="518" spans="1:26" ht="15.75" customHeight="1">
      <c r="A518" s="128"/>
      <c r="B518" s="128"/>
      <c r="C518" s="128"/>
      <c r="D518" s="419"/>
      <c r="E518" s="419"/>
      <c r="F518" s="128"/>
      <c r="G518" s="128"/>
      <c r="H518" s="128"/>
      <c r="I518" s="128"/>
      <c r="J518" s="164"/>
      <c r="K518" s="164"/>
      <c r="L518" s="164"/>
      <c r="M518" s="164"/>
      <c r="N518" s="164"/>
      <c r="O518" s="164"/>
      <c r="P518" s="164"/>
      <c r="Q518" s="164"/>
      <c r="R518" s="164"/>
      <c r="S518" s="164"/>
      <c r="T518" s="164"/>
      <c r="U518" s="164"/>
      <c r="V518" s="164"/>
      <c r="W518" s="164"/>
      <c r="X518" s="128"/>
      <c r="Y518" s="128"/>
      <c r="Z518" s="128"/>
    </row>
    <row r="519" spans="1:26" ht="15.75" customHeight="1">
      <c r="A519" s="128"/>
      <c r="B519" s="128"/>
      <c r="C519" s="128"/>
      <c r="D519" s="419"/>
      <c r="E519" s="419"/>
      <c r="F519" s="128"/>
      <c r="G519" s="128"/>
      <c r="H519" s="128"/>
      <c r="I519" s="128"/>
      <c r="J519" s="164"/>
      <c r="K519" s="164"/>
      <c r="L519" s="164"/>
      <c r="M519" s="164"/>
      <c r="N519" s="164"/>
      <c r="O519" s="164"/>
      <c r="P519" s="164"/>
      <c r="Q519" s="164"/>
      <c r="R519" s="164"/>
      <c r="S519" s="164"/>
      <c r="T519" s="164"/>
      <c r="U519" s="164"/>
      <c r="V519" s="164"/>
      <c r="W519" s="164"/>
      <c r="X519" s="128"/>
      <c r="Y519" s="128"/>
      <c r="Z519" s="128"/>
    </row>
    <row r="520" spans="1:26" ht="15.75" customHeight="1">
      <c r="A520" s="128"/>
      <c r="B520" s="128"/>
      <c r="C520" s="128"/>
      <c r="D520" s="419"/>
      <c r="E520" s="419"/>
      <c r="F520" s="128"/>
      <c r="G520" s="128"/>
      <c r="H520" s="128"/>
      <c r="I520" s="128"/>
      <c r="J520" s="164"/>
      <c r="K520" s="164"/>
      <c r="L520" s="164"/>
      <c r="M520" s="164"/>
      <c r="N520" s="164"/>
      <c r="O520" s="164"/>
      <c r="P520" s="164"/>
      <c r="Q520" s="164"/>
      <c r="R520" s="164"/>
      <c r="S520" s="164"/>
      <c r="T520" s="164"/>
      <c r="U520" s="164"/>
      <c r="V520" s="164"/>
      <c r="W520" s="164"/>
      <c r="X520" s="128"/>
      <c r="Y520" s="128"/>
      <c r="Z520" s="128"/>
    </row>
    <row r="521" spans="1:26" ht="15.75" customHeight="1">
      <c r="A521" s="128"/>
      <c r="B521" s="128"/>
      <c r="C521" s="128"/>
      <c r="D521" s="419"/>
      <c r="E521" s="419"/>
      <c r="F521" s="128"/>
      <c r="G521" s="128"/>
      <c r="H521" s="128"/>
      <c r="I521" s="128"/>
      <c r="J521" s="164"/>
      <c r="K521" s="164"/>
      <c r="L521" s="164"/>
      <c r="M521" s="164"/>
      <c r="N521" s="164"/>
      <c r="O521" s="164"/>
      <c r="P521" s="164"/>
      <c r="Q521" s="164"/>
      <c r="R521" s="164"/>
      <c r="S521" s="164"/>
      <c r="T521" s="164"/>
      <c r="U521" s="164"/>
      <c r="V521" s="164"/>
      <c r="W521" s="164"/>
      <c r="X521" s="128"/>
      <c r="Y521" s="128"/>
      <c r="Z521" s="128"/>
    </row>
    <row r="522" spans="1:26" ht="15.75" customHeight="1">
      <c r="A522" s="128"/>
      <c r="B522" s="128"/>
      <c r="C522" s="128"/>
      <c r="D522" s="419"/>
      <c r="E522" s="419"/>
      <c r="F522" s="128"/>
      <c r="G522" s="128"/>
      <c r="H522" s="128"/>
      <c r="I522" s="128"/>
      <c r="J522" s="164"/>
      <c r="K522" s="164"/>
      <c r="L522" s="164"/>
      <c r="M522" s="164"/>
      <c r="N522" s="164"/>
      <c r="O522" s="164"/>
      <c r="P522" s="164"/>
      <c r="Q522" s="164"/>
      <c r="R522" s="164"/>
      <c r="S522" s="164"/>
      <c r="T522" s="164"/>
      <c r="U522" s="164"/>
      <c r="V522" s="164"/>
      <c r="W522" s="164"/>
      <c r="X522" s="128"/>
      <c r="Y522" s="128"/>
      <c r="Z522" s="128"/>
    </row>
    <row r="523" spans="1:26" ht="15.75" customHeight="1">
      <c r="A523" s="128"/>
      <c r="B523" s="128"/>
      <c r="C523" s="128"/>
      <c r="D523" s="419"/>
      <c r="E523" s="419"/>
      <c r="F523" s="128"/>
      <c r="G523" s="128"/>
      <c r="H523" s="128"/>
      <c r="I523" s="128"/>
      <c r="J523" s="164"/>
      <c r="K523" s="164"/>
      <c r="L523" s="164"/>
      <c r="M523" s="164"/>
      <c r="N523" s="164"/>
      <c r="O523" s="164"/>
      <c r="P523" s="164"/>
      <c r="Q523" s="164"/>
      <c r="R523" s="164"/>
      <c r="S523" s="164"/>
      <c r="T523" s="164"/>
      <c r="U523" s="164"/>
      <c r="V523" s="164"/>
      <c r="W523" s="164"/>
      <c r="X523" s="128"/>
      <c r="Y523" s="128"/>
      <c r="Z523" s="128"/>
    </row>
    <row r="524" spans="1:26" ht="15.75" customHeight="1">
      <c r="A524" s="128"/>
      <c r="B524" s="128"/>
      <c r="C524" s="128"/>
      <c r="D524" s="419"/>
      <c r="E524" s="419"/>
      <c r="F524" s="128"/>
      <c r="G524" s="128"/>
      <c r="H524" s="128"/>
      <c r="I524" s="128"/>
      <c r="J524" s="164"/>
      <c r="K524" s="164"/>
      <c r="L524" s="164"/>
      <c r="M524" s="164"/>
      <c r="N524" s="164"/>
      <c r="O524" s="164"/>
      <c r="P524" s="164"/>
      <c r="Q524" s="164"/>
      <c r="R524" s="164"/>
      <c r="S524" s="164"/>
      <c r="T524" s="164"/>
      <c r="U524" s="164"/>
      <c r="V524" s="164"/>
      <c r="W524" s="164"/>
      <c r="X524" s="128"/>
      <c r="Y524" s="128"/>
      <c r="Z524" s="128"/>
    </row>
    <row r="525" spans="1:26" ht="15.75" customHeight="1">
      <c r="A525" s="128"/>
      <c r="B525" s="128"/>
      <c r="C525" s="128"/>
      <c r="D525" s="419"/>
      <c r="E525" s="419"/>
      <c r="F525" s="128"/>
      <c r="G525" s="128"/>
      <c r="H525" s="128"/>
      <c r="I525" s="128"/>
      <c r="J525" s="164"/>
      <c r="K525" s="164"/>
      <c r="L525" s="164"/>
      <c r="M525" s="164"/>
      <c r="N525" s="164"/>
      <c r="O525" s="164"/>
      <c r="P525" s="164"/>
      <c r="Q525" s="164"/>
      <c r="R525" s="164"/>
      <c r="S525" s="164"/>
      <c r="T525" s="164"/>
      <c r="U525" s="164"/>
      <c r="V525" s="164"/>
      <c r="W525" s="164"/>
      <c r="X525" s="128"/>
      <c r="Y525" s="128"/>
      <c r="Z525" s="128"/>
    </row>
    <row r="526" spans="1:26" ht="15.75" customHeight="1">
      <c r="A526" s="128"/>
      <c r="B526" s="128"/>
      <c r="C526" s="128"/>
      <c r="D526" s="419"/>
      <c r="E526" s="419"/>
      <c r="F526" s="128"/>
      <c r="G526" s="128"/>
      <c r="H526" s="128"/>
      <c r="I526" s="128"/>
      <c r="J526" s="164"/>
      <c r="K526" s="164"/>
      <c r="L526" s="164"/>
      <c r="M526" s="164"/>
      <c r="N526" s="164"/>
      <c r="O526" s="164"/>
      <c r="P526" s="164"/>
      <c r="Q526" s="164"/>
      <c r="R526" s="164"/>
      <c r="S526" s="164"/>
      <c r="T526" s="164"/>
      <c r="U526" s="164"/>
      <c r="V526" s="164"/>
      <c r="W526" s="164"/>
      <c r="X526" s="128"/>
      <c r="Y526" s="128"/>
      <c r="Z526" s="128"/>
    </row>
    <row r="527" spans="1:26" ht="15.75" customHeight="1">
      <c r="A527" s="128"/>
      <c r="B527" s="128"/>
      <c r="C527" s="128"/>
      <c r="D527" s="419"/>
      <c r="E527" s="419"/>
      <c r="F527" s="128"/>
      <c r="G527" s="128"/>
      <c r="H527" s="128"/>
      <c r="I527" s="128"/>
      <c r="J527" s="164"/>
      <c r="K527" s="164"/>
      <c r="L527" s="164"/>
      <c r="M527" s="164"/>
      <c r="N527" s="164"/>
      <c r="O527" s="164"/>
      <c r="P527" s="164"/>
      <c r="Q527" s="164"/>
      <c r="R527" s="164"/>
      <c r="S527" s="164"/>
      <c r="T527" s="164"/>
      <c r="U527" s="164"/>
      <c r="V527" s="164"/>
      <c r="W527" s="164"/>
      <c r="X527" s="128"/>
      <c r="Y527" s="128"/>
      <c r="Z527" s="128"/>
    </row>
    <row r="528" spans="1:26" ht="15.75" customHeight="1">
      <c r="A528" s="128"/>
      <c r="B528" s="128"/>
      <c r="C528" s="128"/>
      <c r="D528" s="419"/>
      <c r="E528" s="419"/>
      <c r="F528" s="128"/>
      <c r="G528" s="128"/>
      <c r="H528" s="128"/>
      <c r="I528" s="128"/>
      <c r="J528" s="164"/>
      <c r="K528" s="164"/>
      <c r="L528" s="164"/>
      <c r="M528" s="164"/>
      <c r="N528" s="164"/>
      <c r="O528" s="164"/>
      <c r="P528" s="164"/>
      <c r="Q528" s="164"/>
      <c r="R528" s="164"/>
      <c r="S528" s="164"/>
      <c r="T528" s="164"/>
      <c r="U528" s="164"/>
      <c r="V528" s="164"/>
      <c r="W528" s="164"/>
      <c r="X528" s="128"/>
      <c r="Y528" s="128"/>
      <c r="Z528" s="128"/>
    </row>
    <row r="529" spans="1:26" ht="15.75" customHeight="1">
      <c r="A529" s="128"/>
      <c r="B529" s="128"/>
      <c r="C529" s="128"/>
      <c r="D529" s="419"/>
      <c r="E529" s="419"/>
      <c r="F529" s="128"/>
      <c r="G529" s="128"/>
      <c r="H529" s="128"/>
      <c r="I529" s="128"/>
      <c r="J529" s="164"/>
      <c r="K529" s="164"/>
      <c r="L529" s="164"/>
      <c r="M529" s="164"/>
      <c r="N529" s="164"/>
      <c r="O529" s="164"/>
      <c r="P529" s="164"/>
      <c r="Q529" s="164"/>
      <c r="R529" s="164"/>
      <c r="S529" s="164"/>
      <c r="T529" s="164"/>
      <c r="U529" s="164"/>
      <c r="V529" s="164"/>
      <c r="W529" s="164"/>
      <c r="X529" s="128"/>
      <c r="Y529" s="128"/>
      <c r="Z529" s="128"/>
    </row>
    <row r="530" spans="1:26" ht="15.75" customHeight="1">
      <c r="A530" s="128"/>
      <c r="B530" s="128"/>
      <c r="C530" s="128"/>
      <c r="D530" s="419"/>
      <c r="E530" s="419"/>
      <c r="F530" s="128"/>
      <c r="G530" s="128"/>
      <c r="H530" s="128"/>
      <c r="I530" s="128"/>
      <c r="J530" s="164"/>
      <c r="K530" s="164"/>
      <c r="L530" s="164"/>
      <c r="M530" s="164"/>
      <c r="N530" s="164"/>
      <c r="O530" s="164"/>
      <c r="P530" s="164"/>
      <c r="Q530" s="164"/>
      <c r="R530" s="164"/>
      <c r="S530" s="164"/>
      <c r="T530" s="164"/>
      <c r="U530" s="164"/>
      <c r="V530" s="164"/>
      <c r="W530" s="164"/>
      <c r="X530" s="128"/>
      <c r="Y530" s="128"/>
      <c r="Z530" s="128"/>
    </row>
    <row r="531" spans="1:26" ht="15.75" customHeight="1">
      <c r="A531" s="128"/>
      <c r="B531" s="128"/>
      <c r="C531" s="128"/>
      <c r="D531" s="419"/>
      <c r="E531" s="419"/>
      <c r="F531" s="128"/>
      <c r="G531" s="128"/>
      <c r="H531" s="128"/>
      <c r="I531" s="128"/>
      <c r="J531" s="164"/>
      <c r="K531" s="164"/>
      <c r="L531" s="164"/>
      <c r="M531" s="164"/>
      <c r="N531" s="164"/>
      <c r="O531" s="164"/>
      <c r="P531" s="164"/>
      <c r="Q531" s="164"/>
      <c r="R531" s="164"/>
      <c r="S531" s="164"/>
      <c r="T531" s="164"/>
      <c r="U531" s="164"/>
      <c r="V531" s="164"/>
      <c r="W531" s="164"/>
      <c r="X531" s="128"/>
      <c r="Y531" s="128"/>
      <c r="Z531" s="128"/>
    </row>
    <row r="532" spans="1:26" ht="15.75" customHeight="1">
      <c r="A532" s="128"/>
      <c r="B532" s="128"/>
      <c r="C532" s="128"/>
      <c r="D532" s="419"/>
      <c r="E532" s="419"/>
      <c r="F532" s="128"/>
      <c r="G532" s="128"/>
      <c r="H532" s="128"/>
      <c r="I532" s="128"/>
      <c r="J532" s="164"/>
      <c r="K532" s="164"/>
      <c r="L532" s="164"/>
      <c r="M532" s="164"/>
      <c r="N532" s="164"/>
      <c r="O532" s="164"/>
      <c r="P532" s="164"/>
      <c r="Q532" s="164"/>
      <c r="R532" s="164"/>
      <c r="S532" s="164"/>
      <c r="T532" s="164"/>
      <c r="U532" s="164"/>
      <c r="V532" s="164"/>
      <c r="W532" s="164"/>
      <c r="X532" s="128"/>
      <c r="Y532" s="128"/>
      <c r="Z532" s="128"/>
    </row>
    <row r="533" spans="1:26" ht="15.75" customHeight="1">
      <c r="A533" s="128"/>
      <c r="B533" s="128"/>
      <c r="C533" s="128"/>
      <c r="D533" s="419"/>
      <c r="E533" s="419"/>
      <c r="F533" s="128"/>
      <c r="G533" s="128"/>
      <c r="H533" s="128"/>
      <c r="I533" s="128"/>
      <c r="J533" s="164"/>
      <c r="K533" s="164"/>
      <c r="L533" s="164"/>
      <c r="M533" s="164"/>
      <c r="N533" s="164"/>
      <c r="O533" s="164"/>
      <c r="P533" s="164"/>
      <c r="Q533" s="164"/>
      <c r="R533" s="164"/>
      <c r="S533" s="164"/>
      <c r="T533" s="164"/>
      <c r="U533" s="164"/>
      <c r="V533" s="164"/>
      <c r="W533" s="164"/>
      <c r="X533" s="128"/>
      <c r="Y533" s="128"/>
      <c r="Z533" s="128"/>
    </row>
    <row r="534" spans="1:26" ht="15.75" customHeight="1">
      <c r="A534" s="128"/>
      <c r="B534" s="128"/>
      <c r="C534" s="128"/>
      <c r="D534" s="419"/>
      <c r="E534" s="419"/>
      <c r="F534" s="128"/>
      <c r="G534" s="128"/>
      <c r="H534" s="128"/>
      <c r="I534" s="128"/>
      <c r="J534" s="164"/>
      <c r="K534" s="164"/>
      <c r="L534" s="164"/>
      <c r="M534" s="164"/>
      <c r="N534" s="164"/>
      <c r="O534" s="164"/>
      <c r="P534" s="164"/>
      <c r="Q534" s="164"/>
      <c r="R534" s="164"/>
      <c r="S534" s="164"/>
      <c r="T534" s="164"/>
      <c r="U534" s="164"/>
      <c r="V534" s="164"/>
      <c r="W534" s="164"/>
      <c r="X534" s="128"/>
      <c r="Y534" s="128"/>
      <c r="Z534" s="128"/>
    </row>
    <row r="535" spans="1:26" ht="15.75" customHeight="1">
      <c r="A535" s="128"/>
      <c r="B535" s="128"/>
      <c r="C535" s="128"/>
      <c r="D535" s="419"/>
      <c r="E535" s="419"/>
      <c r="F535" s="128"/>
      <c r="G535" s="128"/>
      <c r="H535" s="128"/>
      <c r="I535" s="128"/>
      <c r="J535" s="164"/>
      <c r="K535" s="164"/>
      <c r="L535" s="164"/>
      <c r="M535" s="164"/>
      <c r="N535" s="164"/>
      <c r="O535" s="164"/>
      <c r="P535" s="164"/>
      <c r="Q535" s="164"/>
      <c r="R535" s="164"/>
      <c r="S535" s="164"/>
      <c r="T535" s="164"/>
      <c r="U535" s="164"/>
      <c r="V535" s="164"/>
      <c r="W535" s="164"/>
      <c r="X535" s="128"/>
      <c r="Y535" s="128"/>
      <c r="Z535" s="128"/>
    </row>
    <row r="536" spans="1:26" ht="15.75" customHeight="1">
      <c r="A536" s="128"/>
      <c r="B536" s="128"/>
      <c r="C536" s="128"/>
      <c r="D536" s="419"/>
      <c r="E536" s="419"/>
      <c r="F536" s="128"/>
      <c r="G536" s="128"/>
      <c r="H536" s="128"/>
      <c r="I536" s="128"/>
      <c r="J536" s="164"/>
      <c r="K536" s="164"/>
      <c r="L536" s="164"/>
      <c r="M536" s="164"/>
      <c r="N536" s="164"/>
      <c r="O536" s="164"/>
      <c r="P536" s="164"/>
      <c r="Q536" s="164"/>
      <c r="R536" s="164"/>
      <c r="S536" s="164"/>
      <c r="T536" s="164"/>
      <c r="U536" s="164"/>
      <c r="V536" s="164"/>
      <c r="W536" s="164"/>
      <c r="X536" s="128"/>
      <c r="Y536" s="128"/>
      <c r="Z536" s="128"/>
    </row>
    <row r="537" spans="1:26" ht="15.75" customHeight="1">
      <c r="A537" s="128"/>
      <c r="B537" s="128"/>
      <c r="C537" s="128"/>
      <c r="D537" s="419"/>
      <c r="E537" s="419"/>
      <c r="F537" s="128"/>
      <c r="G537" s="128"/>
      <c r="H537" s="128"/>
      <c r="I537" s="128"/>
      <c r="J537" s="164"/>
      <c r="K537" s="164"/>
      <c r="L537" s="164"/>
      <c r="M537" s="164"/>
      <c r="N537" s="164"/>
      <c r="O537" s="164"/>
      <c r="P537" s="164"/>
      <c r="Q537" s="164"/>
      <c r="R537" s="164"/>
      <c r="S537" s="164"/>
      <c r="T537" s="164"/>
      <c r="U537" s="164"/>
      <c r="V537" s="164"/>
      <c r="W537" s="164"/>
      <c r="X537" s="128"/>
      <c r="Y537" s="128"/>
      <c r="Z537" s="128"/>
    </row>
    <row r="538" spans="1:26" ht="15.75" customHeight="1">
      <c r="A538" s="128"/>
      <c r="B538" s="128"/>
      <c r="C538" s="128"/>
      <c r="D538" s="419"/>
      <c r="E538" s="419"/>
      <c r="F538" s="128"/>
      <c r="G538" s="128"/>
      <c r="H538" s="128"/>
      <c r="I538" s="128"/>
      <c r="J538" s="164"/>
      <c r="K538" s="164"/>
      <c r="L538" s="164"/>
      <c r="M538" s="164"/>
      <c r="N538" s="164"/>
      <c r="O538" s="164"/>
      <c r="P538" s="164"/>
      <c r="Q538" s="164"/>
      <c r="R538" s="164"/>
      <c r="S538" s="164"/>
      <c r="T538" s="164"/>
      <c r="U538" s="164"/>
      <c r="V538" s="164"/>
      <c r="W538" s="164"/>
      <c r="X538" s="128"/>
      <c r="Y538" s="128"/>
      <c r="Z538" s="128"/>
    </row>
    <row r="539" spans="1:26" ht="15.75" customHeight="1">
      <c r="A539" s="128"/>
      <c r="B539" s="128"/>
      <c r="C539" s="128"/>
      <c r="D539" s="419"/>
      <c r="E539" s="419"/>
      <c r="F539" s="128"/>
      <c r="G539" s="128"/>
      <c r="H539" s="128"/>
      <c r="I539" s="128"/>
      <c r="J539" s="164"/>
      <c r="K539" s="164"/>
      <c r="L539" s="164"/>
      <c r="M539" s="164"/>
      <c r="N539" s="164"/>
      <c r="O539" s="164"/>
      <c r="P539" s="164"/>
      <c r="Q539" s="164"/>
      <c r="R539" s="164"/>
      <c r="S539" s="164"/>
      <c r="T539" s="164"/>
      <c r="U539" s="164"/>
      <c r="V539" s="164"/>
      <c r="W539" s="164"/>
      <c r="X539" s="128"/>
      <c r="Y539" s="128"/>
      <c r="Z539" s="128"/>
    </row>
    <row r="540" spans="1:26" ht="15.75" customHeight="1">
      <c r="A540" s="128"/>
      <c r="B540" s="128"/>
      <c r="C540" s="128"/>
      <c r="D540" s="419"/>
      <c r="E540" s="419"/>
      <c r="F540" s="128"/>
      <c r="G540" s="128"/>
      <c r="H540" s="128"/>
      <c r="I540" s="128"/>
      <c r="J540" s="164"/>
      <c r="K540" s="164"/>
      <c r="L540" s="164"/>
      <c r="M540" s="164"/>
      <c r="N540" s="164"/>
      <c r="O540" s="164"/>
      <c r="P540" s="164"/>
      <c r="Q540" s="164"/>
      <c r="R540" s="164"/>
      <c r="S540" s="164"/>
      <c r="T540" s="164"/>
      <c r="U540" s="164"/>
      <c r="V540" s="164"/>
      <c r="W540" s="164"/>
      <c r="X540" s="128"/>
      <c r="Y540" s="128"/>
      <c r="Z540" s="128"/>
    </row>
    <row r="541" spans="1:26" ht="15.75" customHeight="1">
      <c r="A541" s="128"/>
      <c r="B541" s="128"/>
      <c r="C541" s="128"/>
      <c r="D541" s="419"/>
      <c r="E541" s="419"/>
      <c r="F541" s="128"/>
      <c r="G541" s="128"/>
      <c r="H541" s="128"/>
      <c r="I541" s="128"/>
      <c r="J541" s="164"/>
      <c r="K541" s="164"/>
      <c r="L541" s="164"/>
      <c r="M541" s="164"/>
      <c r="N541" s="164"/>
      <c r="O541" s="164"/>
      <c r="P541" s="164"/>
      <c r="Q541" s="164"/>
      <c r="R541" s="164"/>
      <c r="S541" s="164"/>
      <c r="T541" s="164"/>
      <c r="U541" s="164"/>
      <c r="V541" s="164"/>
      <c r="W541" s="164"/>
      <c r="X541" s="128"/>
      <c r="Y541" s="128"/>
      <c r="Z541" s="128"/>
    </row>
    <row r="542" spans="1:26" ht="15.75" customHeight="1">
      <c r="A542" s="128"/>
      <c r="B542" s="128"/>
      <c r="C542" s="128"/>
      <c r="D542" s="419"/>
      <c r="E542" s="419"/>
      <c r="F542" s="128"/>
      <c r="G542" s="128"/>
      <c r="H542" s="128"/>
      <c r="I542" s="128"/>
      <c r="J542" s="164"/>
      <c r="K542" s="164"/>
      <c r="L542" s="164"/>
      <c r="M542" s="164"/>
      <c r="N542" s="164"/>
      <c r="O542" s="164"/>
      <c r="P542" s="164"/>
      <c r="Q542" s="164"/>
      <c r="R542" s="164"/>
      <c r="S542" s="164"/>
      <c r="T542" s="164"/>
      <c r="U542" s="164"/>
      <c r="V542" s="164"/>
      <c r="W542" s="164"/>
      <c r="X542" s="128"/>
      <c r="Y542" s="128"/>
      <c r="Z542" s="128"/>
    </row>
    <row r="543" spans="1:26" ht="15.75" customHeight="1">
      <c r="A543" s="128"/>
      <c r="B543" s="128"/>
      <c r="C543" s="128"/>
      <c r="D543" s="419"/>
      <c r="E543" s="419"/>
      <c r="F543" s="128"/>
      <c r="G543" s="128"/>
      <c r="H543" s="128"/>
      <c r="I543" s="128"/>
      <c r="J543" s="164"/>
      <c r="K543" s="164"/>
      <c r="L543" s="164"/>
      <c r="M543" s="164"/>
      <c r="N543" s="164"/>
      <c r="O543" s="164"/>
      <c r="P543" s="164"/>
      <c r="Q543" s="164"/>
      <c r="R543" s="164"/>
      <c r="S543" s="164"/>
      <c r="T543" s="164"/>
      <c r="U543" s="164"/>
      <c r="V543" s="164"/>
      <c r="W543" s="164"/>
      <c r="X543" s="128"/>
      <c r="Y543" s="128"/>
      <c r="Z543" s="128"/>
    </row>
    <row r="544" spans="1:26" ht="15.75" customHeight="1">
      <c r="A544" s="128"/>
      <c r="B544" s="128"/>
      <c r="C544" s="128"/>
      <c r="D544" s="419"/>
      <c r="E544" s="419"/>
      <c r="F544" s="128"/>
      <c r="G544" s="128"/>
      <c r="H544" s="128"/>
      <c r="I544" s="128"/>
      <c r="J544" s="164"/>
      <c r="K544" s="164"/>
      <c r="L544" s="164"/>
      <c r="M544" s="164"/>
      <c r="N544" s="164"/>
      <c r="O544" s="164"/>
      <c r="P544" s="164"/>
      <c r="Q544" s="164"/>
      <c r="R544" s="164"/>
      <c r="S544" s="164"/>
      <c r="T544" s="164"/>
      <c r="U544" s="164"/>
      <c r="V544" s="164"/>
      <c r="W544" s="164"/>
      <c r="X544" s="128"/>
      <c r="Y544" s="128"/>
      <c r="Z544" s="128"/>
    </row>
    <row r="545" spans="1:26" ht="15.75" customHeight="1">
      <c r="A545" s="128"/>
      <c r="B545" s="128"/>
      <c r="C545" s="128"/>
      <c r="D545" s="419"/>
      <c r="E545" s="419"/>
      <c r="F545" s="128"/>
      <c r="G545" s="128"/>
      <c r="H545" s="128"/>
      <c r="I545" s="128"/>
      <c r="J545" s="164"/>
      <c r="K545" s="164"/>
      <c r="L545" s="164"/>
      <c r="M545" s="164"/>
      <c r="N545" s="164"/>
      <c r="O545" s="164"/>
      <c r="P545" s="164"/>
      <c r="Q545" s="164"/>
      <c r="R545" s="164"/>
      <c r="S545" s="164"/>
      <c r="T545" s="164"/>
      <c r="U545" s="164"/>
      <c r="V545" s="164"/>
      <c r="W545" s="164"/>
      <c r="X545" s="128"/>
      <c r="Y545" s="128"/>
      <c r="Z545" s="128"/>
    </row>
    <row r="546" spans="1:26" ht="15.75" customHeight="1">
      <c r="A546" s="128"/>
      <c r="B546" s="128"/>
      <c r="C546" s="128"/>
      <c r="D546" s="419"/>
      <c r="E546" s="419"/>
      <c r="F546" s="128"/>
      <c r="G546" s="128"/>
      <c r="H546" s="128"/>
      <c r="I546" s="128"/>
      <c r="J546" s="164"/>
      <c r="K546" s="164"/>
      <c r="L546" s="164"/>
      <c r="M546" s="164"/>
      <c r="N546" s="164"/>
      <c r="O546" s="164"/>
      <c r="P546" s="164"/>
      <c r="Q546" s="164"/>
      <c r="R546" s="164"/>
      <c r="S546" s="164"/>
      <c r="T546" s="164"/>
      <c r="U546" s="164"/>
      <c r="V546" s="164"/>
      <c r="W546" s="164"/>
      <c r="X546" s="128"/>
      <c r="Y546" s="128"/>
      <c r="Z546" s="128"/>
    </row>
    <row r="547" spans="1:26" ht="15.75" customHeight="1">
      <c r="A547" s="128"/>
      <c r="B547" s="128"/>
      <c r="C547" s="128"/>
      <c r="D547" s="419"/>
      <c r="E547" s="419"/>
      <c r="F547" s="128"/>
      <c r="G547" s="128"/>
      <c r="H547" s="128"/>
      <c r="I547" s="128"/>
      <c r="J547" s="164"/>
      <c r="K547" s="164"/>
      <c r="L547" s="164"/>
      <c r="M547" s="164"/>
      <c r="N547" s="164"/>
      <c r="O547" s="164"/>
      <c r="P547" s="164"/>
      <c r="Q547" s="164"/>
      <c r="R547" s="164"/>
      <c r="S547" s="164"/>
      <c r="T547" s="164"/>
      <c r="U547" s="164"/>
      <c r="V547" s="164"/>
      <c r="W547" s="164"/>
      <c r="X547" s="128"/>
      <c r="Y547" s="128"/>
      <c r="Z547" s="128"/>
    </row>
    <row r="548" spans="1:26" ht="15.75" customHeight="1">
      <c r="A548" s="128"/>
      <c r="B548" s="128"/>
      <c r="C548" s="128"/>
      <c r="D548" s="419"/>
      <c r="E548" s="419"/>
      <c r="F548" s="128"/>
      <c r="G548" s="128"/>
      <c r="H548" s="128"/>
      <c r="I548" s="128"/>
      <c r="J548" s="164"/>
      <c r="K548" s="164"/>
      <c r="L548" s="164"/>
      <c r="M548" s="164"/>
      <c r="N548" s="164"/>
      <c r="O548" s="164"/>
      <c r="P548" s="164"/>
      <c r="Q548" s="164"/>
      <c r="R548" s="164"/>
      <c r="S548" s="164"/>
      <c r="T548" s="164"/>
      <c r="U548" s="164"/>
      <c r="V548" s="164"/>
      <c r="W548" s="164"/>
      <c r="X548" s="128"/>
      <c r="Y548" s="128"/>
      <c r="Z548" s="128"/>
    </row>
    <row r="549" spans="1:26" ht="15.75" customHeight="1">
      <c r="A549" s="128"/>
      <c r="B549" s="128"/>
      <c r="C549" s="128"/>
      <c r="D549" s="419"/>
      <c r="E549" s="419"/>
      <c r="F549" s="128"/>
      <c r="G549" s="128"/>
      <c r="H549" s="128"/>
      <c r="I549" s="128"/>
      <c r="J549" s="164"/>
      <c r="K549" s="164"/>
      <c r="L549" s="164"/>
      <c r="M549" s="164"/>
      <c r="N549" s="164"/>
      <c r="O549" s="164"/>
      <c r="P549" s="164"/>
      <c r="Q549" s="164"/>
      <c r="R549" s="164"/>
      <c r="S549" s="164"/>
      <c r="T549" s="164"/>
      <c r="U549" s="164"/>
      <c r="V549" s="164"/>
      <c r="W549" s="164"/>
      <c r="X549" s="128"/>
      <c r="Y549" s="128"/>
      <c r="Z549" s="128"/>
    </row>
    <row r="550" spans="1:26" ht="15.75" customHeight="1">
      <c r="A550" s="128"/>
      <c r="B550" s="128"/>
      <c r="C550" s="128"/>
      <c r="D550" s="419"/>
      <c r="E550" s="419"/>
      <c r="F550" s="128"/>
      <c r="G550" s="128"/>
      <c r="H550" s="128"/>
      <c r="I550" s="128"/>
      <c r="J550" s="164"/>
      <c r="K550" s="164"/>
      <c r="L550" s="164"/>
      <c r="M550" s="164"/>
      <c r="N550" s="164"/>
      <c r="O550" s="164"/>
      <c r="P550" s="164"/>
      <c r="Q550" s="164"/>
      <c r="R550" s="164"/>
      <c r="S550" s="164"/>
      <c r="T550" s="164"/>
      <c r="U550" s="164"/>
      <c r="V550" s="164"/>
      <c r="W550" s="164"/>
      <c r="X550" s="128"/>
      <c r="Y550" s="128"/>
      <c r="Z550" s="128"/>
    </row>
    <row r="551" spans="1:26" ht="15.75" customHeight="1">
      <c r="A551" s="128"/>
      <c r="B551" s="128"/>
      <c r="C551" s="128"/>
      <c r="D551" s="419"/>
      <c r="E551" s="419"/>
      <c r="F551" s="128"/>
      <c r="G551" s="128"/>
      <c r="H551" s="128"/>
      <c r="I551" s="128"/>
      <c r="J551" s="164"/>
      <c r="K551" s="164"/>
      <c r="L551" s="164"/>
      <c r="M551" s="164"/>
      <c r="N551" s="164"/>
      <c r="O551" s="164"/>
      <c r="P551" s="164"/>
      <c r="Q551" s="164"/>
      <c r="R551" s="164"/>
      <c r="S551" s="164"/>
      <c r="T551" s="164"/>
      <c r="U551" s="164"/>
      <c r="V551" s="164"/>
      <c r="W551" s="164"/>
      <c r="X551" s="128"/>
      <c r="Y551" s="128"/>
      <c r="Z551" s="128"/>
    </row>
    <row r="552" spans="1:26" ht="15.75" customHeight="1">
      <c r="A552" s="128"/>
      <c r="B552" s="128"/>
      <c r="C552" s="128"/>
      <c r="D552" s="419"/>
      <c r="E552" s="419"/>
      <c r="F552" s="128"/>
      <c r="G552" s="128"/>
      <c r="H552" s="128"/>
      <c r="I552" s="128"/>
      <c r="J552" s="164"/>
      <c r="K552" s="164"/>
      <c r="L552" s="164"/>
      <c r="M552" s="164"/>
      <c r="N552" s="164"/>
      <c r="O552" s="164"/>
      <c r="P552" s="164"/>
      <c r="Q552" s="164"/>
      <c r="R552" s="164"/>
      <c r="S552" s="164"/>
      <c r="T552" s="164"/>
      <c r="U552" s="164"/>
      <c r="V552" s="164"/>
      <c r="W552" s="164"/>
      <c r="X552" s="128"/>
      <c r="Y552" s="128"/>
      <c r="Z552" s="128"/>
    </row>
    <row r="553" spans="1:26" ht="15.75" customHeight="1">
      <c r="A553" s="128"/>
      <c r="B553" s="128"/>
      <c r="C553" s="128"/>
      <c r="D553" s="419"/>
      <c r="E553" s="419"/>
      <c r="F553" s="128"/>
      <c r="G553" s="128"/>
      <c r="H553" s="128"/>
      <c r="I553" s="128"/>
      <c r="J553" s="164"/>
      <c r="K553" s="164"/>
      <c r="L553" s="164"/>
      <c r="M553" s="164"/>
      <c r="N553" s="164"/>
      <c r="O553" s="164"/>
      <c r="P553" s="164"/>
      <c r="Q553" s="164"/>
      <c r="R553" s="164"/>
      <c r="S553" s="164"/>
      <c r="T553" s="164"/>
      <c r="U553" s="164"/>
      <c r="V553" s="164"/>
      <c r="W553" s="164"/>
      <c r="X553" s="128"/>
      <c r="Y553" s="128"/>
      <c r="Z553" s="128"/>
    </row>
    <row r="554" spans="1:26" ht="15.75" customHeight="1">
      <c r="A554" s="128"/>
      <c r="B554" s="128"/>
      <c r="C554" s="128"/>
      <c r="D554" s="419"/>
      <c r="E554" s="419"/>
      <c r="F554" s="128"/>
      <c r="G554" s="128"/>
      <c r="H554" s="128"/>
      <c r="I554" s="128"/>
      <c r="J554" s="164"/>
      <c r="K554" s="164"/>
      <c r="L554" s="164"/>
      <c r="M554" s="164"/>
      <c r="N554" s="164"/>
      <c r="O554" s="164"/>
      <c r="P554" s="164"/>
      <c r="Q554" s="164"/>
      <c r="R554" s="164"/>
      <c r="S554" s="164"/>
      <c r="T554" s="164"/>
      <c r="U554" s="164"/>
      <c r="V554" s="164"/>
      <c r="W554" s="164"/>
      <c r="X554" s="128"/>
      <c r="Y554" s="128"/>
      <c r="Z554" s="128"/>
    </row>
    <row r="555" spans="1:26" ht="15.75" customHeight="1">
      <c r="A555" s="128"/>
      <c r="B555" s="128"/>
      <c r="C555" s="128"/>
      <c r="D555" s="419"/>
      <c r="E555" s="419"/>
      <c r="F555" s="128"/>
      <c r="G555" s="128"/>
      <c r="H555" s="128"/>
      <c r="I555" s="128"/>
      <c r="J555" s="164"/>
      <c r="K555" s="164"/>
      <c r="L555" s="164"/>
      <c r="M555" s="164"/>
      <c r="N555" s="164"/>
      <c r="O555" s="164"/>
      <c r="P555" s="164"/>
      <c r="Q555" s="164"/>
      <c r="R555" s="164"/>
      <c r="S555" s="164"/>
      <c r="T555" s="164"/>
      <c r="U555" s="164"/>
      <c r="V555" s="164"/>
      <c r="W555" s="164"/>
      <c r="X555" s="128"/>
      <c r="Y555" s="128"/>
      <c r="Z555" s="128"/>
    </row>
    <row r="556" spans="1:26" ht="15.75" customHeight="1">
      <c r="A556" s="128"/>
      <c r="B556" s="128"/>
      <c r="C556" s="128"/>
      <c r="D556" s="419"/>
      <c r="E556" s="419"/>
      <c r="F556" s="128"/>
      <c r="G556" s="128"/>
      <c r="H556" s="128"/>
      <c r="I556" s="128"/>
      <c r="J556" s="164"/>
      <c r="K556" s="164"/>
      <c r="L556" s="164"/>
      <c r="M556" s="164"/>
      <c r="N556" s="164"/>
      <c r="O556" s="164"/>
      <c r="P556" s="164"/>
      <c r="Q556" s="164"/>
      <c r="R556" s="164"/>
      <c r="S556" s="164"/>
      <c r="T556" s="164"/>
      <c r="U556" s="164"/>
      <c r="V556" s="164"/>
      <c r="W556" s="164"/>
      <c r="X556" s="128"/>
      <c r="Y556" s="128"/>
      <c r="Z556" s="128"/>
    </row>
    <row r="557" spans="1:26" ht="15.75" customHeight="1">
      <c r="A557" s="128"/>
      <c r="B557" s="128"/>
      <c r="C557" s="128"/>
      <c r="D557" s="419"/>
      <c r="E557" s="419"/>
      <c r="F557" s="128"/>
      <c r="G557" s="128"/>
      <c r="H557" s="128"/>
      <c r="I557" s="128"/>
      <c r="J557" s="164"/>
      <c r="K557" s="164"/>
      <c r="L557" s="164"/>
      <c r="M557" s="164"/>
      <c r="N557" s="164"/>
      <c r="O557" s="164"/>
      <c r="P557" s="164"/>
      <c r="Q557" s="164"/>
      <c r="R557" s="164"/>
      <c r="S557" s="164"/>
      <c r="T557" s="164"/>
      <c r="U557" s="164"/>
      <c r="V557" s="164"/>
      <c r="W557" s="164"/>
      <c r="X557" s="128"/>
      <c r="Y557" s="128"/>
      <c r="Z557" s="128"/>
    </row>
    <row r="558" spans="1:26" ht="15.75" customHeight="1">
      <c r="A558" s="128"/>
      <c r="B558" s="128"/>
      <c r="C558" s="128"/>
      <c r="D558" s="419"/>
      <c r="E558" s="419"/>
      <c r="F558" s="128"/>
      <c r="G558" s="128"/>
      <c r="H558" s="128"/>
      <c r="I558" s="128"/>
      <c r="J558" s="164"/>
      <c r="K558" s="164"/>
      <c r="L558" s="164"/>
      <c r="M558" s="164"/>
      <c r="N558" s="164"/>
      <c r="O558" s="164"/>
      <c r="P558" s="164"/>
      <c r="Q558" s="164"/>
      <c r="R558" s="164"/>
      <c r="S558" s="164"/>
      <c r="T558" s="164"/>
      <c r="U558" s="164"/>
      <c r="V558" s="164"/>
      <c r="W558" s="164"/>
      <c r="X558" s="128"/>
      <c r="Y558" s="128"/>
      <c r="Z558" s="128"/>
    </row>
    <row r="559" spans="1:26" ht="15.75" customHeight="1">
      <c r="A559" s="128"/>
      <c r="B559" s="128"/>
      <c r="C559" s="128"/>
      <c r="D559" s="419"/>
      <c r="E559" s="419"/>
      <c r="F559" s="128"/>
      <c r="G559" s="128"/>
      <c r="H559" s="128"/>
      <c r="I559" s="128"/>
      <c r="J559" s="164"/>
      <c r="K559" s="164"/>
      <c r="L559" s="164"/>
      <c r="M559" s="164"/>
      <c r="N559" s="164"/>
      <c r="O559" s="164"/>
      <c r="P559" s="164"/>
      <c r="Q559" s="164"/>
      <c r="R559" s="164"/>
      <c r="S559" s="164"/>
      <c r="T559" s="164"/>
      <c r="U559" s="164"/>
      <c r="V559" s="164"/>
      <c r="W559" s="164"/>
      <c r="X559" s="128"/>
      <c r="Y559" s="128"/>
      <c r="Z559" s="128"/>
    </row>
    <row r="560" spans="1:26" ht="15.75" customHeight="1">
      <c r="A560" s="128"/>
      <c r="B560" s="128"/>
      <c r="C560" s="128"/>
      <c r="D560" s="419"/>
      <c r="E560" s="419"/>
      <c r="F560" s="128"/>
      <c r="G560" s="128"/>
      <c r="H560" s="128"/>
      <c r="I560" s="128"/>
      <c r="J560" s="164"/>
      <c r="K560" s="164"/>
      <c r="L560" s="164"/>
      <c r="M560" s="164"/>
      <c r="N560" s="164"/>
      <c r="O560" s="164"/>
      <c r="P560" s="164"/>
      <c r="Q560" s="164"/>
      <c r="R560" s="164"/>
      <c r="S560" s="164"/>
      <c r="T560" s="164"/>
      <c r="U560" s="164"/>
      <c r="V560" s="164"/>
      <c r="W560" s="164"/>
      <c r="X560" s="128"/>
      <c r="Y560" s="128"/>
      <c r="Z560" s="128"/>
    </row>
    <row r="561" spans="1:26" ht="15.75" customHeight="1">
      <c r="A561" s="128"/>
      <c r="B561" s="128"/>
      <c r="C561" s="128"/>
      <c r="D561" s="419"/>
      <c r="E561" s="419"/>
      <c r="F561" s="128"/>
      <c r="G561" s="128"/>
      <c r="H561" s="128"/>
      <c r="I561" s="128"/>
      <c r="J561" s="164"/>
      <c r="K561" s="164"/>
      <c r="L561" s="164"/>
      <c r="M561" s="164"/>
      <c r="N561" s="164"/>
      <c r="O561" s="164"/>
      <c r="P561" s="164"/>
      <c r="Q561" s="164"/>
      <c r="R561" s="164"/>
      <c r="S561" s="164"/>
      <c r="T561" s="164"/>
      <c r="U561" s="164"/>
      <c r="V561" s="164"/>
      <c r="W561" s="164"/>
      <c r="X561" s="128"/>
      <c r="Y561" s="128"/>
      <c r="Z561" s="128"/>
    </row>
    <row r="562" spans="1:26" ht="15.75" customHeight="1">
      <c r="A562" s="128"/>
      <c r="B562" s="128"/>
      <c r="C562" s="128"/>
      <c r="D562" s="419"/>
      <c r="E562" s="419"/>
      <c r="F562" s="128"/>
      <c r="G562" s="128"/>
      <c r="H562" s="128"/>
      <c r="I562" s="128"/>
      <c r="J562" s="164"/>
      <c r="K562" s="164"/>
      <c r="L562" s="164"/>
      <c r="M562" s="164"/>
      <c r="N562" s="164"/>
      <c r="O562" s="164"/>
      <c r="P562" s="164"/>
      <c r="Q562" s="164"/>
      <c r="R562" s="164"/>
      <c r="S562" s="164"/>
      <c r="T562" s="164"/>
      <c r="U562" s="164"/>
      <c r="V562" s="164"/>
      <c r="W562" s="164"/>
      <c r="X562" s="128"/>
      <c r="Y562" s="128"/>
      <c r="Z562" s="128"/>
    </row>
    <row r="563" spans="1:26" ht="15.75" customHeight="1">
      <c r="A563" s="128"/>
      <c r="B563" s="128"/>
      <c r="C563" s="128"/>
      <c r="D563" s="419"/>
      <c r="E563" s="419"/>
      <c r="F563" s="128"/>
      <c r="G563" s="128"/>
      <c r="H563" s="128"/>
      <c r="I563" s="128"/>
      <c r="J563" s="164"/>
      <c r="K563" s="164"/>
      <c r="L563" s="164"/>
      <c r="M563" s="164"/>
      <c r="N563" s="164"/>
      <c r="O563" s="164"/>
      <c r="P563" s="164"/>
      <c r="Q563" s="164"/>
      <c r="R563" s="164"/>
      <c r="S563" s="164"/>
      <c r="T563" s="164"/>
      <c r="U563" s="164"/>
      <c r="V563" s="164"/>
      <c r="W563" s="164"/>
      <c r="X563" s="128"/>
      <c r="Y563" s="128"/>
      <c r="Z563" s="128"/>
    </row>
    <row r="564" spans="1:26" ht="15.75" customHeight="1">
      <c r="A564" s="128"/>
      <c r="B564" s="128"/>
      <c r="C564" s="128"/>
      <c r="D564" s="419"/>
      <c r="E564" s="419"/>
      <c r="F564" s="128"/>
      <c r="G564" s="128"/>
      <c r="H564" s="128"/>
      <c r="I564" s="128"/>
      <c r="J564" s="164"/>
      <c r="K564" s="164"/>
      <c r="L564" s="164"/>
      <c r="M564" s="164"/>
      <c r="N564" s="164"/>
      <c r="O564" s="164"/>
      <c r="P564" s="164"/>
      <c r="Q564" s="164"/>
      <c r="R564" s="164"/>
      <c r="S564" s="164"/>
      <c r="T564" s="164"/>
      <c r="U564" s="164"/>
      <c r="V564" s="164"/>
      <c r="W564" s="164"/>
      <c r="X564" s="128"/>
      <c r="Y564" s="128"/>
      <c r="Z564" s="128"/>
    </row>
    <row r="565" spans="1:26" ht="15.75" customHeight="1">
      <c r="A565" s="128"/>
      <c r="B565" s="128"/>
      <c r="C565" s="128"/>
      <c r="D565" s="419"/>
      <c r="E565" s="419"/>
      <c r="F565" s="128"/>
      <c r="G565" s="128"/>
      <c r="H565" s="128"/>
      <c r="I565" s="128"/>
      <c r="J565" s="164"/>
      <c r="K565" s="164"/>
      <c r="L565" s="164"/>
      <c r="M565" s="164"/>
      <c r="N565" s="164"/>
      <c r="O565" s="164"/>
      <c r="P565" s="164"/>
      <c r="Q565" s="164"/>
      <c r="R565" s="164"/>
      <c r="S565" s="164"/>
      <c r="T565" s="164"/>
      <c r="U565" s="164"/>
      <c r="V565" s="164"/>
      <c r="W565" s="164"/>
      <c r="X565" s="128"/>
      <c r="Y565" s="128"/>
      <c r="Z565" s="128"/>
    </row>
    <row r="566" spans="1:26" ht="15.75" customHeight="1">
      <c r="A566" s="128"/>
      <c r="B566" s="128"/>
      <c r="C566" s="128"/>
      <c r="D566" s="419"/>
      <c r="E566" s="419"/>
      <c r="F566" s="128"/>
      <c r="G566" s="128"/>
      <c r="H566" s="128"/>
      <c r="I566" s="128"/>
      <c r="J566" s="164"/>
      <c r="K566" s="164"/>
      <c r="L566" s="164"/>
      <c r="M566" s="164"/>
      <c r="N566" s="164"/>
      <c r="O566" s="164"/>
      <c r="P566" s="164"/>
      <c r="Q566" s="164"/>
      <c r="R566" s="164"/>
      <c r="S566" s="164"/>
      <c r="T566" s="164"/>
      <c r="U566" s="164"/>
      <c r="V566" s="164"/>
      <c r="W566" s="164"/>
      <c r="X566" s="128"/>
      <c r="Y566" s="128"/>
      <c r="Z566" s="128"/>
    </row>
    <row r="567" spans="1:26" ht="15.75" customHeight="1">
      <c r="A567" s="128"/>
      <c r="B567" s="128"/>
      <c r="C567" s="128"/>
      <c r="D567" s="419"/>
      <c r="E567" s="419"/>
      <c r="F567" s="128"/>
      <c r="G567" s="128"/>
      <c r="H567" s="128"/>
      <c r="I567" s="128"/>
      <c r="J567" s="164"/>
      <c r="K567" s="164"/>
      <c r="L567" s="164"/>
      <c r="M567" s="164"/>
      <c r="N567" s="164"/>
      <c r="O567" s="164"/>
      <c r="P567" s="164"/>
      <c r="Q567" s="164"/>
      <c r="R567" s="164"/>
      <c r="S567" s="164"/>
      <c r="T567" s="164"/>
      <c r="U567" s="164"/>
      <c r="V567" s="164"/>
      <c r="W567" s="164"/>
      <c r="X567" s="128"/>
      <c r="Y567" s="128"/>
      <c r="Z567" s="128"/>
    </row>
    <row r="568" spans="1:26" ht="15.75" customHeight="1">
      <c r="A568" s="128"/>
      <c r="B568" s="128"/>
      <c r="C568" s="128"/>
      <c r="D568" s="419"/>
      <c r="E568" s="419"/>
      <c r="F568" s="128"/>
      <c r="G568" s="128"/>
      <c r="H568" s="128"/>
      <c r="I568" s="128"/>
      <c r="J568" s="164"/>
      <c r="K568" s="164"/>
      <c r="L568" s="164"/>
      <c r="M568" s="164"/>
      <c r="N568" s="164"/>
      <c r="O568" s="164"/>
      <c r="P568" s="164"/>
      <c r="Q568" s="164"/>
      <c r="R568" s="164"/>
      <c r="S568" s="164"/>
      <c r="T568" s="164"/>
      <c r="U568" s="164"/>
      <c r="V568" s="164"/>
      <c r="W568" s="164"/>
      <c r="X568" s="128"/>
      <c r="Y568" s="128"/>
      <c r="Z568" s="128"/>
    </row>
    <row r="569" spans="1:26" ht="15.75" customHeight="1">
      <c r="A569" s="128"/>
      <c r="B569" s="128"/>
      <c r="C569" s="128"/>
      <c r="D569" s="419"/>
      <c r="E569" s="419"/>
      <c r="F569" s="128"/>
      <c r="G569" s="128"/>
      <c r="H569" s="128"/>
      <c r="I569" s="128"/>
      <c r="J569" s="164"/>
      <c r="K569" s="164"/>
      <c r="L569" s="164"/>
      <c r="M569" s="164"/>
      <c r="N569" s="164"/>
      <c r="O569" s="164"/>
      <c r="P569" s="164"/>
      <c r="Q569" s="164"/>
      <c r="R569" s="164"/>
      <c r="S569" s="164"/>
      <c r="T569" s="164"/>
      <c r="U569" s="164"/>
      <c r="V569" s="164"/>
      <c r="W569" s="164"/>
      <c r="X569" s="128"/>
      <c r="Y569" s="128"/>
      <c r="Z569" s="128"/>
    </row>
    <row r="570" spans="1:26" ht="15.75" customHeight="1">
      <c r="A570" s="128"/>
      <c r="B570" s="128"/>
      <c r="C570" s="128"/>
      <c r="D570" s="419"/>
      <c r="E570" s="419"/>
      <c r="F570" s="128"/>
      <c r="G570" s="128"/>
      <c r="H570" s="128"/>
      <c r="I570" s="128"/>
      <c r="J570" s="164"/>
      <c r="K570" s="164"/>
      <c r="L570" s="164"/>
      <c r="M570" s="164"/>
      <c r="N570" s="164"/>
      <c r="O570" s="164"/>
      <c r="P570" s="164"/>
      <c r="Q570" s="164"/>
      <c r="R570" s="164"/>
      <c r="S570" s="164"/>
      <c r="T570" s="164"/>
      <c r="U570" s="164"/>
      <c r="V570" s="164"/>
      <c r="W570" s="164"/>
      <c r="X570" s="128"/>
      <c r="Y570" s="128"/>
      <c r="Z570" s="128"/>
    </row>
    <row r="571" spans="1:26" ht="15.75" customHeight="1">
      <c r="A571" s="128"/>
      <c r="B571" s="128"/>
      <c r="C571" s="128"/>
      <c r="D571" s="419"/>
      <c r="E571" s="419"/>
      <c r="F571" s="128"/>
      <c r="G571" s="128"/>
      <c r="H571" s="128"/>
      <c r="I571" s="128"/>
      <c r="J571" s="164"/>
      <c r="K571" s="164"/>
      <c r="L571" s="164"/>
      <c r="M571" s="164"/>
      <c r="N571" s="164"/>
      <c r="O571" s="164"/>
      <c r="P571" s="164"/>
      <c r="Q571" s="164"/>
      <c r="R571" s="164"/>
      <c r="S571" s="164"/>
      <c r="T571" s="164"/>
      <c r="U571" s="164"/>
      <c r="V571" s="164"/>
      <c r="W571" s="164"/>
      <c r="X571" s="128"/>
      <c r="Y571" s="128"/>
      <c r="Z571" s="128"/>
    </row>
    <row r="572" spans="1:26" ht="15.75" customHeight="1">
      <c r="A572" s="128"/>
      <c r="B572" s="128"/>
      <c r="C572" s="128"/>
      <c r="D572" s="419"/>
      <c r="E572" s="419"/>
      <c r="F572" s="128"/>
      <c r="G572" s="128"/>
      <c r="H572" s="128"/>
      <c r="I572" s="128"/>
      <c r="J572" s="164"/>
      <c r="K572" s="164"/>
      <c r="L572" s="164"/>
      <c r="M572" s="164"/>
      <c r="N572" s="164"/>
      <c r="O572" s="164"/>
      <c r="P572" s="164"/>
      <c r="Q572" s="164"/>
      <c r="R572" s="164"/>
      <c r="S572" s="164"/>
      <c r="T572" s="164"/>
      <c r="U572" s="164"/>
      <c r="V572" s="164"/>
      <c r="W572" s="164"/>
      <c r="X572" s="128"/>
      <c r="Y572" s="128"/>
      <c r="Z572" s="128"/>
    </row>
    <row r="573" spans="1:26" ht="15.75" customHeight="1">
      <c r="A573" s="128"/>
      <c r="B573" s="128"/>
      <c r="C573" s="128"/>
      <c r="D573" s="419"/>
      <c r="E573" s="419"/>
      <c r="F573" s="128"/>
      <c r="G573" s="128"/>
      <c r="H573" s="128"/>
      <c r="I573" s="128"/>
      <c r="J573" s="164"/>
      <c r="K573" s="164"/>
      <c r="L573" s="164"/>
      <c r="M573" s="164"/>
      <c r="N573" s="164"/>
      <c r="O573" s="164"/>
      <c r="P573" s="164"/>
      <c r="Q573" s="164"/>
      <c r="R573" s="164"/>
      <c r="S573" s="164"/>
      <c r="T573" s="164"/>
      <c r="U573" s="164"/>
      <c r="V573" s="164"/>
      <c r="W573" s="164"/>
      <c r="X573" s="128"/>
      <c r="Y573" s="128"/>
      <c r="Z573" s="128"/>
    </row>
    <row r="574" spans="1:26" ht="15.75" customHeight="1">
      <c r="A574" s="128"/>
      <c r="B574" s="128"/>
      <c r="C574" s="128"/>
      <c r="D574" s="419"/>
      <c r="E574" s="419"/>
      <c r="F574" s="128"/>
      <c r="G574" s="128"/>
      <c r="H574" s="128"/>
      <c r="I574" s="128"/>
      <c r="J574" s="164"/>
      <c r="K574" s="164"/>
      <c r="L574" s="164"/>
      <c r="M574" s="164"/>
      <c r="N574" s="164"/>
      <c r="O574" s="164"/>
      <c r="P574" s="164"/>
      <c r="Q574" s="164"/>
      <c r="R574" s="164"/>
      <c r="S574" s="164"/>
      <c r="T574" s="164"/>
      <c r="U574" s="164"/>
      <c r="V574" s="164"/>
      <c r="W574" s="164"/>
      <c r="X574" s="128"/>
      <c r="Y574" s="128"/>
      <c r="Z574" s="128"/>
    </row>
    <row r="575" spans="1:26" ht="15.75" customHeight="1">
      <c r="A575" s="128"/>
      <c r="B575" s="128"/>
      <c r="C575" s="128"/>
      <c r="D575" s="419"/>
      <c r="E575" s="419"/>
      <c r="F575" s="128"/>
      <c r="G575" s="128"/>
      <c r="H575" s="128"/>
      <c r="I575" s="128"/>
      <c r="J575" s="164"/>
      <c r="K575" s="164"/>
      <c r="L575" s="164"/>
      <c r="M575" s="164"/>
      <c r="N575" s="164"/>
      <c r="O575" s="164"/>
      <c r="P575" s="164"/>
      <c r="Q575" s="164"/>
      <c r="R575" s="164"/>
      <c r="S575" s="164"/>
      <c r="T575" s="164"/>
      <c r="U575" s="164"/>
      <c r="V575" s="164"/>
      <c r="W575" s="164"/>
      <c r="X575" s="128"/>
      <c r="Y575" s="128"/>
      <c r="Z575" s="128"/>
    </row>
    <row r="576" spans="1:26" ht="15.75" customHeight="1">
      <c r="A576" s="128"/>
      <c r="B576" s="128"/>
      <c r="C576" s="128"/>
      <c r="D576" s="419"/>
      <c r="E576" s="419"/>
      <c r="F576" s="128"/>
      <c r="G576" s="128"/>
      <c r="H576" s="128"/>
      <c r="I576" s="128"/>
      <c r="J576" s="164"/>
      <c r="K576" s="164"/>
      <c r="L576" s="164"/>
      <c r="M576" s="164"/>
      <c r="N576" s="164"/>
      <c r="O576" s="164"/>
      <c r="P576" s="164"/>
      <c r="Q576" s="164"/>
      <c r="R576" s="164"/>
      <c r="S576" s="164"/>
      <c r="T576" s="164"/>
      <c r="U576" s="164"/>
      <c r="V576" s="164"/>
      <c r="W576" s="164"/>
      <c r="X576" s="128"/>
      <c r="Y576" s="128"/>
      <c r="Z576" s="128"/>
    </row>
    <row r="577" spans="1:26" ht="15.75" customHeight="1">
      <c r="A577" s="128"/>
      <c r="B577" s="128"/>
      <c r="C577" s="128"/>
      <c r="D577" s="419"/>
      <c r="E577" s="419"/>
      <c r="F577" s="128"/>
      <c r="G577" s="128"/>
      <c r="H577" s="128"/>
      <c r="I577" s="128"/>
      <c r="J577" s="164"/>
      <c r="K577" s="164"/>
      <c r="L577" s="164"/>
      <c r="M577" s="164"/>
      <c r="N577" s="164"/>
      <c r="O577" s="164"/>
      <c r="P577" s="164"/>
      <c r="Q577" s="164"/>
      <c r="R577" s="164"/>
      <c r="S577" s="164"/>
      <c r="T577" s="164"/>
      <c r="U577" s="164"/>
      <c r="V577" s="164"/>
      <c r="W577" s="164"/>
      <c r="X577" s="128"/>
      <c r="Y577" s="128"/>
      <c r="Z577" s="128"/>
    </row>
    <row r="578" spans="1:26" ht="15.75" customHeight="1">
      <c r="A578" s="128"/>
      <c r="B578" s="128"/>
      <c r="C578" s="128"/>
      <c r="D578" s="419"/>
      <c r="E578" s="419"/>
      <c r="F578" s="128"/>
      <c r="G578" s="128"/>
      <c r="H578" s="128"/>
      <c r="I578" s="128"/>
      <c r="J578" s="164"/>
      <c r="K578" s="164"/>
      <c r="L578" s="164"/>
      <c r="M578" s="164"/>
      <c r="N578" s="164"/>
      <c r="O578" s="164"/>
      <c r="P578" s="164"/>
      <c r="Q578" s="164"/>
      <c r="R578" s="164"/>
      <c r="S578" s="164"/>
      <c r="T578" s="164"/>
      <c r="U578" s="164"/>
      <c r="V578" s="164"/>
      <c r="W578" s="164"/>
      <c r="X578" s="128"/>
      <c r="Y578" s="128"/>
      <c r="Z578" s="128"/>
    </row>
    <row r="579" spans="1:26" ht="15.75" customHeight="1">
      <c r="A579" s="128"/>
      <c r="B579" s="128"/>
      <c r="C579" s="128"/>
      <c r="D579" s="419"/>
      <c r="E579" s="419"/>
      <c r="F579" s="128"/>
      <c r="G579" s="128"/>
      <c r="H579" s="128"/>
      <c r="I579" s="128"/>
      <c r="J579" s="164"/>
      <c r="K579" s="164"/>
      <c r="L579" s="164"/>
      <c r="M579" s="164"/>
      <c r="N579" s="164"/>
      <c r="O579" s="164"/>
      <c r="P579" s="164"/>
      <c r="Q579" s="164"/>
      <c r="R579" s="164"/>
      <c r="S579" s="164"/>
      <c r="T579" s="164"/>
      <c r="U579" s="164"/>
      <c r="V579" s="164"/>
      <c r="W579" s="164"/>
      <c r="X579" s="128"/>
      <c r="Y579" s="128"/>
      <c r="Z579" s="128"/>
    </row>
    <row r="580" spans="1:26" ht="15.75" customHeight="1">
      <c r="A580" s="128"/>
      <c r="B580" s="128"/>
      <c r="C580" s="128"/>
      <c r="D580" s="419"/>
      <c r="E580" s="419"/>
      <c r="F580" s="128"/>
      <c r="G580" s="128"/>
      <c r="H580" s="128"/>
      <c r="I580" s="128"/>
      <c r="J580" s="164"/>
      <c r="K580" s="164"/>
      <c r="L580" s="164"/>
      <c r="M580" s="164"/>
      <c r="N580" s="164"/>
      <c r="O580" s="164"/>
      <c r="P580" s="164"/>
      <c r="Q580" s="164"/>
      <c r="R580" s="164"/>
      <c r="S580" s="164"/>
      <c r="T580" s="164"/>
      <c r="U580" s="164"/>
      <c r="V580" s="164"/>
      <c r="W580" s="164"/>
      <c r="X580" s="128"/>
      <c r="Y580" s="128"/>
      <c r="Z580" s="128"/>
    </row>
    <row r="581" spans="1:26" ht="15.75" customHeight="1">
      <c r="A581" s="128"/>
      <c r="B581" s="128"/>
      <c r="C581" s="128"/>
      <c r="D581" s="419"/>
      <c r="E581" s="419"/>
      <c r="F581" s="128"/>
      <c r="G581" s="128"/>
      <c r="H581" s="128"/>
      <c r="I581" s="128"/>
      <c r="J581" s="164"/>
      <c r="K581" s="164"/>
      <c r="L581" s="164"/>
      <c r="M581" s="164"/>
      <c r="N581" s="164"/>
      <c r="O581" s="164"/>
      <c r="P581" s="164"/>
      <c r="Q581" s="164"/>
      <c r="R581" s="164"/>
      <c r="S581" s="164"/>
      <c r="T581" s="164"/>
      <c r="U581" s="164"/>
      <c r="V581" s="164"/>
      <c r="W581" s="164"/>
      <c r="X581" s="128"/>
      <c r="Y581" s="128"/>
      <c r="Z581" s="128"/>
    </row>
    <row r="582" spans="1:26" ht="15.75" customHeight="1">
      <c r="A582" s="128"/>
      <c r="B582" s="128"/>
      <c r="C582" s="128"/>
      <c r="D582" s="419"/>
      <c r="E582" s="419"/>
      <c r="F582" s="128"/>
      <c r="G582" s="128"/>
      <c r="H582" s="128"/>
      <c r="I582" s="128"/>
      <c r="J582" s="164"/>
      <c r="K582" s="164"/>
      <c r="L582" s="164"/>
      <c r="M582" s="164"/>
      <c r="N582" s="164"/>
      <c r="O582" s="164"/>
      <c r="P582" s="164"/>
      <c r="Q582" s="164"/>
      <c r="R582" s="164"/>
      <c r="S582" s="164"/>
      <c r="T582" s="164"/>
      <c r="U582" s="164"/>
      <c r="V582" s="164"/>
      <c r="W582" s="164"/>
      <c r="X582" s="128"/>
      <c r="Y582" s="128"/>
      <c r="Z582" s="128"/>
    </row>
    <row r="583" spans="1:26" ht="15.75" customHeight="1">
      <c r="A583" s="128"/>
      <c r="B583" s="128"/>
      <c r="C583" s="128"/>
      <c r="D583" s="419"/>
      <c r="E583" s="419"/>
      <c r="F583" s="128"/>
      <c r="G583" s="128"/>
      <c r="H583" s="128"/>
      <c r="I583" s="128"/>
      <c r="J583" s="164"/>
      <c r="K583" s="164"/>
      <c r="L583" s="164"/>
      <c r="M583" s="164"/>
      <c r="N583" s="164"/>
      <c r="O583" s="164"/>
      <c r="P583" s="164"/>
      <c r="Q583" s="164"/>
      <c r="R583" s="164"/>
      <c r="S583" s="164"/>
      <c r="T583" s="164"/>
      <c r="U583" s="164"/>
      <c r="V583" s="164"/>
      <c r="W583" s="164"/>
      <c r="X583" s="128"/>
      <c r="Y583" s="128"/>
      <c r="Z583" s="128"/>
    </row>
    <row r="584" spans="1:26" ht="15.75" customHeight="1">
      <c r="A584" s="128"/>
      <c r="B584" s="128"/>
      <c r="C584" s="128"/>
      <c r="D584" s="419"/>
      <c r="E584" s="419"/>
      <c r="F584" s="128"/>
      <c r="G584" s="128"/>
      <c r="H584" s="128"/>
      <c r="I584" s="128"/>
      <c r="J584" s="164"/>
      <c r="K584" s="164"/>
      <c r="L584" s="164"/>
      <c r="M584" s="164"/>
      <c r="N584" s="164"/>
      <c r="O584" s="164"/>
      <c r="P584" s="164"/>
      <c r="Q584" s="164"/>
      <c r="R584" s="164"/>
      <c r="S584" s="164"/>
      <c r="T584" s="164"/>
      <c r="U584" s="164"/>
      <c r="V584" s="164"/>
      <c r="W584" s="164"/>
      <c r="X584" s="128"/>
      <c r="Y584" s="128"/>
      <c r="Z584" s="128"/>
    </row>
    <row r="585" spans="1:26" ht="15.75" customHeight="1">
      <c r="A585" s="128"/>
      <c r="B585" s="128"/>
      <c r="C585" s="128"/>
      <c r="D585" s="419"/>
      <c r="E585" s="419"/>
      <c r="F585" s="128"/>
      <c r="G585" s="128"/>
      <c r="H585" s="128"/>
      <c r="I585" s="128"/>
      <c r="J585" s="164"/>
      <c r="K585" s="164"/>
      <c r="L585" s="164"/>
      <c r="M585" s="164"/>
      <c r="N585" s="164"/>
      <c r="O585" s="164"/>
      <c r="P585" s="164"/>
      <c r="Q585" s="164"/>
      <c r="R585" s="164"/>
      <c r="S585" s="164"/>
      <c r="T585" s="164"/>
      <c r="U585" s="164"/>
      <c r="V585" s="164"/>
      <c r="W585" s="164"/>
      <c r="X585" s="128"/>
      <c r="Y585" s="128"/>
      <c r="Z585" s="128"/>
    </row>
    <row r="586" spans="1:26" ht="15.75" customHeight="1">
      <c r="A586" s="128"/>
      <c r="B586" s="128"/>
      <c r="C586" s="128"/>
      <c r="D586" s="419"/>
      <c r="E586" s="419"/>
      <c r="F586" s="128"/>
      <c r="G586" s="128"/>
      <c r="H586" s="128"/>
      <c r="I586" s="128"/>
      <c r="J586" s="164"/>
      <c r="K586" s="164"/>
      <c r="L586" s="164"/>
      <c r="M586" s="164"/>
      <c r="N586" s="164"/>
      <c r="O586" s="164"/>
      <c r="P586" s="164"/>
      <c r="Q586" s="164"/>
      <c r="R586" s="164"/>
      <c r="S586" s="164"/>
      <c r="T586" s="164"/>
      <c r="U586" s="164"/>
      <c r="V586" s="164"/>
      <c r="W586" s="164"/>
      <c r="X586" s="128"/>
      <c r="Y586" s="128"/>
      <c r="Z586" s="128"/>
    </row>
    <row r="587" spans="1:26" ht="15.75" customHeight="1">
      <c r="A587" s="128"/>
      <c r="B587" s="128"/>
      <c r="C587" s="128"/>
      <c r="D587" s="419"/>
      <c r="E587" s="419"/>
      <c r="F587" s="128"/>
      <c r="G587" s="128"/>
      <c r="H587" s="128"/>
      <c r="I587" s="128"/>
      <c r="J587" s="164"/>
      <c r="K587" s="164"/>
      <c r="L587" s="164"/>
      <c r="M587" s="164"/>
      <c r="N587" s="164"/>
      <c r="O587" s="164"/>
      <c r="P587" s="164"/>
      <c r="Q587" s="164"/>
      <c r="R587" s="164"/>
      <c r="S587" s="164"/>
      <c r="T587" s="164"/>
      <c r="U587" s="164"/>
      <c r="V587" s="164"/>
      <c r="W587" s="164"/>
      <c r="X587" s="128"/>
      <c r="Y587" s="128"/>
      <c r="Z587" s="128"/>
    </row>
    <row r="588" spans="1:26" ht="15.75" customHeight="1">
      <c r="A588" s="128"/>
      <c r="B588" s="128"/>
      <c r="C588" s="128"/>
      <c r="D588" s="419"/>
      <c r="E588" s="419"/>
      <c r="F588" s="128"/>
      <c r="G588" s="128"/>
      <c r="H588" s="128"/>
      <c r="I588" s="128"/>
      <c r="J588" s="164"/>
      <c r="K588" s="164"/>
      <c r="L588" s="164"/>
      <c r="M588" s="164"/>
      <c r="N588" s="164"/>
      <c r="O588" s="164"/>
      <c r="P588" s="164"/>
      <c r="Q588" s="164"/>
      <c r="R588" s="164"/>
      <c r="S588" s="164"/>
      <c r="T588" s="164"/>
      <c r="U588" s="164"/>
      <c r="V588" s="164"/>
      <c r="W588" s="164"/>
      <c r="X588" s="128"/>
      <c r="Y588" s="128"/>
      <c r="Z588" s="128"/>
    </row>
    <row r="589" spans="1:26" ht="15.75" customHeight="1">
      <c r="A589" s="128"/>
      <c r="B589" s="128"/>
      <c r="C589" s="128"/>
      <c r="D589" s="419"/>
      <c r="E589" s="419"/>
      <c r="F589" s="128"/>
      <c r="G589" s="128"/>
      <c r="H589" s="128"/>
      <c r="I589" s="128"/>
      <c r="J589" s="164"/>
      <c r="K589" s="164"/>
      <c r="L589" s="164"/>
      <c r="M589" s="164"/>
      <c r="N589" s="164"/>
      <c r="O589" s="164"/>
      <c r="P589" s="164"/>
      <c r="Q589" s="164"/>
      <c r="R589" s="164"/>
      <c r="S589" s="164"/>
      <c r="T589" s="164"/>
      <c r="U589" s="164"/>
      <c r="V589" s="164"/>
      <c r="W589" s="164"/>
      <c r="X589" s="128"/>
      <c r="Y589" s="128"/>
      <c r="Z589" s="128"/>
    </row>
    <row r="590" spans="1:26" ht="15.75" customHeight="1">
      <c r="A590" s="128"/>
      <c r="B590" s="128"/>
      <c r="C590" s="128"/>
      <c r="D590" s="419"/>
      <c r="E590" s="419"/>
      <c r="F590" s="128"/>
      <c r="G590" s="128"/>
      <c r="H590" s="128"/>
      <c r="I590" s="128"/>
      <c r="J590" s="164"/>
      <c r="K590" s="164"/>
      <c r="L590" s="164"/>
      <c r="M590" s="164"/>
      <c r="N590" s="164"/>
      <c r="O590" s="164"/>
      <c r="P590" s="164"/>
      <c r="Q590" s="164"/>
      <c r="R590" s="164"/>
      <c r="S590" s="164"/>
      <c r="T590" s="164"/>
      <c r="U590" s="164"/>
      <c r="V590" s="164"/>
      <c r="W590" s="164"/>
      <c r="X590" s="128"/>
      <c r="Y590" s="128"/>
      <c r="Z590" s="128"/>
    </row>
    <row r="591" spans="1:26" ht="15.75" customHeight="1">
      <c r="A591" s="128"/>
      <c r="B591" s="128"/>
      <c r="C591" s="128"/>
      <c r="D591" s="419"/>
      <c r="E591" s="419"/>
      <c r="F591" s="128"/>
      <c r="G591" s="128"/>
      <c r="H591" s="128"/>
      <c r="I591" s="128"/>
      <c r="J591" s="164"/>
      <c r="K591" s="164"/>
      <c r="L591" s="164"/>
      <c r="M591" s="164"/>
      <c r="N591" s="164"/>
      <c r="O591" s="164"/>
      <c r="P591" s="164"/>
      <c r="Q591" s="164"/>
      <c r="R591" s="164"/>
      <c r="S591" s="164"/>
      <c r="T591" s="164"/>
      <c r="U591" s="164"/>
      <c r="V591" s="164"/>
      <c r="W591" s="164"/>
      <c r="X591" s="128"/>
      <c r="Y591" s="128"/>
      <c r="Z591" s="128"/>
    </row>
    <row r="592" spans="1:26" ht="15.75" customHeight="1">
      <c r="A592" s="128"/>
      <c r="B592" s="128"/>
      <c r="C592" s="128"/>
      <c r="D592" s="419"/>
      <c r="E592" s="419"/>
      <c r="F592" s="128"/>
      <c r="G592" s="128"/>
      <c r="H592" s="128"/>
      <c r="I592" s="128"/>
      <c r="J592" s="164"/>
      <c r="K592" s="164"/>
      <c r="L592" s="164"/>
      <c r="M592" s="164"/>
      <c r="N592" s="164"/>
      <c r="O592" s="164"/>
      <c r="P592" s="164"/>
      <c r="Q592" s="164"/>
      <c r="R592" s="164"/>
      <c r="S592" s="164"/>
      <c r="T592" s="164"/>
      <c r="U592" s="164"/>
      <c r="V592" s="164"/>
      <c r="W592" s="164"/>
      <c r="X592" s="128"/>
      <c r="Y592" s="128"/>
      <c r="Z592" s="128"/>
    </row>
    <row r="593" spans="1:26" ht="15.75" customHeight="1">
      <c r="A593" s="128"/>
      <c r="B593" s="128"/>
      <c r="C593" s="128"/>
      <c r="D593" s="419"/>
      <c r="E593" s="419"/>
      <c r="F593" s="128"/>
      <c r="G593" s="128"/>
      <c r="H593" s="128"/>
      <c r="I593" s="128"/>
      <c r="J593" s="164"/>
      <c r="K593" s="164"/>
      <c r="L593" s="164"/>
      <c r="M593" s="164"/>
      <c r="N593" s="164"/>
      <c r="O593" s="164"/>
      <c r="P593" s="164"/>
      <c r="Q593" s="164"/>
      <c r="R593" s="164"/>
      <c r="S593" s="164"/>
      <c r="T593" s="164"/>
      <c r="U593" s="164"/>
      <c r="V593" s="164"/>
      <c r="W593" s="164"/>
      <c r="X593" s="128"/>
      <c r="Y593" s="128"/>
      <c r="Z593" s="128"/>
    </row>
    <row r="594" spans="1:26" ht="15.75" customHeight="1">
      <c r="A594" s="128"/>
      <c r="B594" s="128"/>
      <c r="C594" s="128"/>
      <c r="D594" s="419"/>
      <c r="E594" s="419"/>
      <c r="F594" s="128"/>
      <c r="G594" s="128"/>
      <c r="H594" s="128"/>
      <c r="I594" s="128"/>
      <c r="J594" s="164"/>
      <c r="K594" s="164"/>
      <c r="L594" s="164"/>
      <c r="M594" s="164"/>
      <c r="N594" s="164"/>
      <c r="O594" s="164"/>
      <c r="P594" s="164"/>
      <c r="Q594" s="164"/>
      <c r="R594" s="164"/>
      <c r="S594" s="164"/>
      <c r="T594" s="164"/>
      <c r="U594" s="164"/>
      <c r="V594" s="164"/>
      <c r="W594" s="164"/>
      <c r="X594" s="128"/>
      <c r="Y594" s="128"/>
      <c r="Z594" s="128"/>
    </row>
    <row r="595" spans="1:26" ht="15.75" customHeight="1">
      <c r="A595" s="128"/>
      <c r="B595" s="128"/>
      <c r="C595" s="128"/>
      <c r="D595" s="419"/>
      <c r="E595" s="419"/>
      <c r="F595" s="128"/>
      <c r="G595" s="128"/>
      <c r="H595" s="128"/>
      <c r="I595" s="128"/>
      <c r="J595" s="164"/>
      <c r="K595" s="164"/>
      <c r="L595" s="164"/>
      <c r="M595" s="164"/>
      <c r="N595" s="164"/>
      <c r="O595" s="164"/>
      <c r="P595" s="164"/>
      <c r="Q595" s="164"/>
      <c r="R595" s="164"/>
      <c r="S595" s="164"/>
      <c r="T595" s="164"/>
      <c r="U595" s="164"/>
      <c r="V595" s="164"/>
      <c r="W595" s="164"/>
      <c r="X595" s="128"/>
      <c r="Y595" s="128"/>
      <c r="Z595" s="128"/>
    </row>
    <row r="596" spans="1:26" ht="15.75" customHeight="1">
      <c r="A596" s="128"/>
      <c r="B596" s="128"/>
      <c r="C596" s="128"/>
      <c r="D596" s="419"/>
      <c r="E596" s="419"/>
      <c r="F596" s="128"/>
      <c r="G596" s="128"/>
      <c r="H596" s="128"/>
      <c r="I596" s="128"/>
      <c r="J596" s="164"/>
      <c r="K596" s="164"/>
      <c r="L596" s="164"/>
      <c r="M596" s="164"/>
      <c r="N596" s="164"/>
      <c r="O596" s="164"/>
      <c r="P596" s="164"/>
      <c r="Q596" s="164"/>
      <c r="R596" s="164"/>
      <c r="S596" s="164"/>
      <c r="T596" s="164"/>
      <c r="U596" s="164"/>
      <c r="V596" s="164"/>
      <c r="W596" s="164"/>
      <c r="X596" s="128"/>
      <c r="Y596" s="128"/>
      <c r="Z596" s="128"/>
    </row>
    <row r="597" spans="1:26" ht="15.75" customHeight="1">
      <c r="A597" s="128"/>
      <c r="B597" s="128"/>
      <c r="C597" s="128"/>
      <c r="D597" s="419"/>
      <c r="E597" s="419"/>
      <c r="F597" s="128"/>
      <c r="G597" s="128"/>
      <c r="H597" s="128"/>
      <c r="I597" s="128"/>
      <c r="J597" s="164"/>
      <c r="K597" s="164"/>
      <c r="L597" s="164"/>
      <c r="M597" s="164"/>
      <c r="N597" s="164"/>
      <c r="O597" s="164"/>
      <c r="P597" s="164"/>
      <c r="Q597" s="164"/>
      <c r="R597" s="164"/>
      <c r="S597" s="164"/>
      <c r="T597" s="164"/>
      <c r="U597" s="164"/>
      <c r="V597" s="164"/>
      <c r="W597" s="164"/>
      <c r="X597" s="128"/>
      <c r="Y597" s="128"/>
      <c r="Z597" s="128"/>
    </row>
    <row r="598" spans="1:26" ht="15.75" customHeight="1">
      <c r="A598" s="128"/>
      <c r="B598" s="128"/>
      <c r="C598" s="128"/>
      <c r="D598" s="419"/>
      <c r="E598" s="419"/>
      <c r="F598" s="128"/>
      <c r="G598" s="128"/>
      <c r="H598" s="128"/>
      <c r="I598" s="128"/>
      <c r="J598" s="164"/>
      <c r="K598" s="164"/>
      <c r="L598" s="164"/>
      <c r="M598" s="164"/>
      <c r="N598" s="164"/>
      <c r="O598" s="164"/>
      <c r="P598" s="164"/>
      <c r="Q598" s="164"/>
      <c r="R598" s="164"/>
      <c r="S598" s="164"/>
      <c r="T598" s="164"/>
      <c r="U598" s="164"/>
      <c r="V598" s="164"/>
      <c r="W598" s="164"/>
      <c r="X598" s="128"/>
      <c r="Y598" s="128"/>
      <c r="Z598" s="128"/>
    </row>
    <row r="599" spans="1:26" ht="15.75" customHeight="1">
      <c r="A599" s="128"/>
      <c r="B599" s="128"/>
      <c r="C599" s="128"/>
      <c r="D599" s="419"/>
      <c r="E599" s="419"/>
      <c r="F599" s="128"/>
      <c r="G599" s="128"/>
      <c r="H599" s="128"/>
      <c r="I599" s="128"/>
      <c r="J599" s="164"/>
      <c r="K599" s="164"/>
      <c r="L599" s="164"/>
      <c r="M599" s="164"/>
      <c r="N599" s="164"/>
      <c r="O599" s="164"/>
      <c r="P599" s="164"/>
      <c r="Q599" s="164"/>
      <c r="R599" s="164"/>
      <c r="S599" s="164"/>
      <c r="T599" s="164"/>
      <c r="U599" s="164"/>
      <c r="V599" s="164"/>
      <c r="W599" s="164"/>
      <c r="X599" s="128"/>
      <c r="Y599" s="128"/>
      <c r="Z599" s="128"/>
    </row>
    <row r="600" spans="1:26" ht="15.75" customHeight="1">
      <c r="A600" s="128"/>
      <c r="B600" s="128"/>
      <c r="C600" s="128"/>
      <c r="D600" s="419"/>
      <c r="E600" s="419"/>
      <c r="F600" s="128"/>
      <c r="G600" s="128"/>
      <c r="H600" s="128"/>
      <c r="I600" s="128"/>
      <c r="J600" s="164"/>
      <c r="K600" s="164"/>
      <c r="L600" s="164"/>
      <c r="M600" s="164"/>
      <c r="N600" s="164"/>
      <c r="O600" s="164"/>
      <c r="P600" s="164"/>
      <c r="Q600" s="164"/>
      <c r="R600" s="164"/>
      <c r="S600" s="164"/>
      <c r="T600" s="164"/>
      <c r="U600" s="164"/>
      <c r="V600" s="164"/>
      <c r="W600" s="164"/>
      <c r="X600" s="128"/>
      <c r="Y600" s="128"/>
      <c r="Z600" s="128"/>
    </row>
    <row r="601" spans="1:26" ht="15.75" customHeight="1">
      <c r="A601" s="128"/>
      <c r="B601" s="128"/>
      <c r="C601" s="128"/>
      <c r="D601" s="419"/>
      <c r="E601" s="419"/>
      <c r="F601" s="128"/>
      <c r="G601" s="128"/>
      <c r="H601" s="128"/>
      <c r="I601" s="128"/>
      <c r="J601" s="164"/>
      <c r="K601" s="164"/>
      <c r="L601" s="164"/>
      <c r="M601" s="164"/>
      <c r="N601" s="164"/>
      <c r="O601" s="164"/>
      <c r="P601" s="164"/>
      <c r="Q601" s="164"/>
      <c r="R601" s="164"/>
      <c r="S601" s="164"/>
      <c r="T601" s="164"/>
      <c r="U601" s="164"/>
      <c r="V601" s="164"/>
      <c r="W601" s="164"/>
      <c r="X601" s="128"/>
      <c r="Y601" s="128"/>
      <c r="Z601" s="128"/>
    </row>
    <row r="602" spans="1:26" ht="15.75" customHeight="1">
      <c r="A602" s="128"/>
      <c r="B602" s="128"/>
      <c r="C602" s="128"/>
      <c r="D602" s="419"/>
      <c r="E602" s="419"/>
      <c r="F602" s="128"/>
      <c r="G602" s="128"/>
      <c r="H602" s="128"/>
      <c r="I602" s="128"/>
      <c r="J602" s="164"/>
      <c r="K602" s="164"/>
      <c r="L602" s="164"/>
      <c r="M602" s="164"/>
      <c r="N602" s="164"/>
      <c r="O602" s="164"/>
      <c r="P602" s="164"/>
      <c r="Q602" s="164"/>
      <c r="R602" s="164"/>
      <c r="S602" s="164"/>
      <c r="T602" s="164"/>
      <c r="U602" s="164"/>
      <c r="V602" s="164"/>
      <c r="W602" s="164"/>
      <c r="X602" s="128"/>
      <c r="Y602" s="128"/>
      <c r="Z602" s="128"/>
    </row>
    <row r="603" spans="1:26" ht="15.75" customHeight="1">
      <c r="A603" s="128"/>
      <c r="B603" s="128"/>
      <c r="C603" s="128"/>
      <c r="D603" s="419"/>
      <c r="E603" s="419"/>
      <c r="F603" s="128"/>
      <c r="G603" s="128"/>
      <c r="H603" s="128"/>
      <c r="I603" s="128"/>
      <c r="J603" s="164"/>
      <c r="K603" s="164"/>
      <c r="L603" s="164"/>
      <c r="M603" s="164"/>
      <c r="N603" s="164"/>
      <c r="O603" s="164"/>
      <c r="P603" s="164"/>
      <c r="Q603" s="164"/>
      <c r="R603" s="164"/>
      <c r="S603" s="164"/>
      <c r="T603" s="164"/>
      <c r="U603" s="164"/>
      <c r="V603" s="164"/>
      <c r="W603" s="164"/>
      <c r="X603" s="128"/>
      <c r="Y603" s="128"/>
      <c r="Z603" s="128"/>
    </row>
    <row r="604" spans="1:26" ht="15.75" customHeight="1">
      <c r="A604" s="128"/>
      <c r="B604" s="128"/>
      <c r="C604" s="128"/>
      <c r="D604" s="419"/>
      <c r="E604" s="419"/>
      <c r="F604" s="128"/>
      <c r="G604" s="128"/>
      <c r="H604" s="128"/>
      <c r="I604" s="128"/>
      <c r="J604" s="164"/>
      <c r="K604" s="164"/>
      <c r="L604" s="164"/>
      <c r="M604" s="164"/>
      <c r="N604" s="164"/>
      <c r="O604" s="164"/>
      <c r="P604" s="164"/>
      <c r="Q604" s="164"/>
      <c r="R604" s="164"/>
      <c r="S604" s="164"/>
      <c r="T604" s="164"/>
      <c r="U604" s="164"/>
      <c r="V604" s="164"/>
      <c r="W604" s="164"/>
      <c r="X604" s="128"/>
      <c r="Y604" s="128"/>
      <c r="Z604" s="128"/>
    </row>
    <row r="605" spans="1:26" ht="15.75" customHeight="1">
      <c r="A605" s="128"/>
      <c r="B605" s="128"/>
      <c r="C605" s="128"/>
      <c r="D605" s="419"/>
      <c r="E605" s="419"/>
      <c r="F605" s="128"/>
      <c r="G605" s="128"/>
      <c r="H605" s="128"/>
      <c r="I605" s="128"/>
      <c r="J605" s="164"/>
      <c r="K605" s="164"/>
      <c r="L605" s="164"/>
      <c r="M605" s="164"/>
      <c r="N605" s="164"/>
      <c r="O605" s="164"/>
      <c r="P605" s="164"/>
      <c r="Q605" s="164"/>
      <c r="R605" s="164"/>
      <c r="S605" s="164"/>
      <c r="T605" s="164"/>
      <c r="U605" s="164"/>
      <c r="V605" s="164"/>
      <c r="W605" s="164"/>
      <c r="X605" s="128"/>
      <c r="Y605" s="128"/>
      <c r="Z605" s="128"/>
    </row>
    <row r="606" spans="1:26" ht="15.75" customHeight="1">
      <c r="A606" s="128"/>
      <c r="B606" s="128"/>
      <c r="C606" s="128"/>
      <c r="D606" s="419"/>
      <c r="E606" s="419"/>
      <c r="F606" s="128"/>
      <c r="G606" s="128"/>
      <c r="H606" s="128"/>
      <c r="I606" s="128"/>
      <c r="J606" s="164"/>
      <c r="K606" s="164"/>
      <c r="L606" s="164"/>
      <c r="M606" s="164"/>
      <c r="N606" s="164"/>
      <c r="O606" s="164"/>
      <c r="P606" s="164"/>
      <c r="Q606" s="164"/>
      <c r="R606" s="164"/>
      <c r="S606" s="164"/>
      <c r="T606" s="164"/>
      <c r="U606" s="164"/>
      <c r="V606" s="164"/>
      <c r="W606" s="164"/>
      <c r="X606" s="128"/>
      <c r="Y606" s="128"/>
      <c r="Z606" s="128"/>
    </row>
    <row r="607" spans="1:26" ht="15.75" customHeight="1">
      <c r="A607" s="128"/>
      <c r="B607" s="128"/>
      <c r="C607" s="128"/>
      <c r="D607" s="419"/>
      <c r="E607" s="419"/>
      <c r="F607" s="128"/>
      <c r="G607" s="128"/>
      <c r="H607" s="128"/>
      <c r="I607" s="128"/>
      <c r="J607" s="164"/>
      <c r="K607" s="164"/>
      <c r="L607" s="164"/>
      <c r="M607" s="164"/>
      <c r="N607" s="164"/>
      <c r="O607" s="164"/>
      <c r="P607" s="164"/>
      <c r="Q607" s="164"/>
      <c r="R607" s="164"/>
      <c r="S607" s="164"/>
      <c r="T607" s="164"/>
      <c r="U607" s="164"/>
      <c r="V607" s="164"/>
      <c r="W607" s="164"/>
      <c r="X607" s="128"/>
      <c r="Y607" s="128"/>
      <c r="Z607" s="128"/>
    </row>
    <row r="608" spans="1:26" ht="15.75" customHeight="1">
      <c r="A608" s="128"/>
      <c r="B608" s="128"/>
      <c r="C608" s="128"/>
      <c r="D608" s="419"/>
      <c r="E608" s="419"/>
      <c r="F608" s="128"/>
      <c r="G608" s="128"/>
      <c r="H608" s="128"/>
      <c r="I608" s="128"/>
      <c r="J608" s="164"/>
      <c r="K608" s="164"/>
      <c r="L608" s="164"/>
      <c r="M608" s="164"/>
      <c r="N608" s="164"/>
      <c r="O608" s="164"/>
      <c r="P608" s="164"/>
      <c r="Q608" s="164"/>
      <c r="R608" s="164"/>
      <c r="S608" s="164"/>
      <c r="T608" s="164"/>
      <c r="U608" s="164"/>
      <c r="V608" s="164"/>
      <c r="W608" s="164"/>
      <c r="X608" s="128"/>
      <c r="Y608" s="128"/>
      <c r="Z608" s="128"/>
    </row>
    <row r="609" spans="1:26" ht="15.75" customHeight="1">
      <c r="A609" s="128"/>
      <c r="B609" s="128"/>
      <c r="C609" s="128"/>
      <c r="D609" s="419"/>
      <c r="E609" s="419"/>
      <c r="F609" s="128"/>
      <c r="G609" s="128"/>
      <c r="H609" s="128"/>
      <c r="I609" s="128"/>
      <c r="J609" s="164"/>
      <c r="K609" s="164"/>
      <c r="L609" s="164"/>
      <c r="M609" s="164"/>
      <c r="N609" s="164"/>
      <c r="O609" s="164"/>
      <c r="P609" s="164"/>
      <c r="Q609" s="164"/>
      <c r="R609" s="164"/>
      <c r="S609" s="164"/>
      <c r="T609" s="164"/>
      <c r="U609" s="164"/>
      <c r="V609" s="164"/>
      <c r="W609" s="164"/>
      <c r="X609" s="128"/>
      <c r="Y609" s="128"/>
      <c r="Z609" s="128"/>
    </row>
    <row r="610" spans="1:26" ht="15.75" customHeight="1">
      <c r="A610" s="128"/>
      <c r="B610" s="128"/>
      <c r="C610" s="128"/>
      <c r="D610" s="419"/>
      <c r="E610" s="419"/>
      <c r="F610" s="128"/>
      <c r="G610" s="128"/>
      <c r="H610" s="128"/>
      <c r="I610" s="128"/>
      <c r="J610" s="164"/>
      <c r="K610" s="164"/>
      <c r="L610" s="164"/>
      <c r="M610" s="164"/>
      <c r="N610" s="164"/>
      <c r="O610" s="164"/>
      <c r="P610" s="164"/>
      <c r="Q610" s="164"/>
      <c r="R610" s="164"/>
      <c r="S610" s="164"/>
      <c r="T610" s="164"/>
      <c r="U610" s="164"/>
      <c r="V610" s="164"/>
      <c r="W610" s="164"/>
      <c r="X610" s="128"/>
      <c r="Y610" s="128"/>
      <c r="Z610" s="128"/>
    </row>
    <row r="611" spans="1:26" ht="15.75" customHeight="1">
      <c r="A611" s="128"/>
      <c r="B611" s="128"/>
      <c r="C611" s="128"/>
      <c r="D611" s="419"/>
      <c r="E611" s="419"/>
      <c r="F611" s="128"/>
      <c r="G611" s="128"/>
      <c r="H611" s="128"/>
      <c r="I611" s="128"/>
      <c r="J611" s="164"/>
      <c r="K611" s="164"/>
      <c r="L611" s="164"/>
      <c r="M611" s="164"/>
      <c r="N611" s="164"/>
      <c r="O611" s="164"/>
      <c r="P611" s="164"/>
      <c r="Q611" s="164"/>
      <c r="R611" s="164"/>
      <c r="S611" s="164"/>
      <c r="T611" s="164"/>
      <c r="U611" s="164"/>
      <c r="V611" s="164"/>
      <c r="W611" s="164"/>
      <c r="X611" s="128"/>
      <c r="Y611" s="128"/>
      <c r="Z611" s="128"/>
    </row>
    <row r="612" spans="1:26" ht="15.75" customHeight="1">
      <c r="A612" s="128"/>
      <c r="B612" s="128"/>
      <c r="C612" s="128"/>
      <c r="D612" s="419"/>
      <c r="E612" s="419"/>
      <c r="F612" s="128"/>
      <c r="G612" s="128"/>
      <c r="H612" s="128"/>
      <c r="I612" s="128"/>
      <c r="J612" s="164"/>
      <c r="K612" s="164"/>
      <c r="L612" s="164"/>
      <c r="M612" s="164"/>
      <c r="N612" s="164"/>
      <c r="O612" s="164"/>
      <c r="P612" s="164"/>
      <c r="Q612" s="164"/>
      <c r="R612" s="164"/>
      <c r="S612" s="164"/>
      <c r="T612" s="164"/>
      <c r="U612" s="164"/>
      <c r="V612" s="164"/>
      <c r="W612" s="164"/>
      <c r="X612" s="128"/>
      <c r="Y612" s="128"/>
      <c r="Z612" s="128"/>
    </row>
    <row r="613" spans="1:26" ht="15.75" customHeight="1">
      <c r="A613" s="128"/>
      <c r="B613" s="128"/>
      <c r="C613" s="128"/>
      <c r="D613" s="419"/>
      <c r="E613" s="419"/>
      <c r="F613" s="128"/>
      <c r="G613" s="128"/>
      <c r="H613" s="128"/>
      <c r="I613" s="128"/>
      <c r="J613" s="164"/>
      <c r="K613" s="164"/>
      <c r="L613" s="164"/>
      <c r="M613" s="164"/>
      <c r="N613" s="164"/>
      <c r="O613" s="164"/>
      <c r="P613" s="164"/>
      <c r="Q613" s="164"/>
      <c r="R613" s="164"/>
      <c r="S613" s="164"/>
      <c r="T613" s="164"/>
      <c r="U613" s="164"/>
      <c r="V613" s="164"/>
      <c r="W613" s="164"/>
      <c r="X613" s="128"/>
      <c r="Y613" s="128"/>
      <c r="Z613" s="128"/>
    </row>
    <row r="614" spans="1:26" ht="15.75" customHeight="1">
      <c r="A614" s="128"/>
      <c r="B614" s="128"/>
      <c r="C614" s="128"/>
      <c r="D614" s="419"/>
      <c r="E614" s="419"/>
      <c r="F614" s="128"/>
      <c r="G614" s="128"/>
      <c r="H614" s="128"/>
      <c r="I614" s="128"/>
      <c r="J614" s="164"/>
      <c r="K614" s="164"/>
      <c r="L614" s="164"/>
      <c r="M614" s="164"/>
      <c r="N614" s="164"/>
      <c r="O614" s="164"/>
      <c r="P614" s="164"/>
      <c r="Q614" s="164"/>
      <c r="R614" s="164"/>
      <c r="S614" s="164"/>
      <c r="T614" s="164"/>
      <c r="U614" s="164"/>
      <c r="V614" s="164"/>
      <c r="W614" s="164"/>
      <c r="X614" s="128"/>
      <c r="Y614" s="128"/>
      <c r="Z614" s="128"/>
    </row>
    <row r="615" spans="1:26" ht="15.75" customHeight="1">
      <c r="A615" s="128"/>
      <c r="B615" s="128"/>
      <c r="C615" s="128"/>
      <c r="D615" s="419"/>
      <c r="E615" s="419"/>
      <c r="F615" s="128"/>
      <c r="G615" s="128"/>
      <c r="H615" s="128"/>
      <c r="I615" s="128"/>
      <c r="J615" s="164"/>
      <c r="K615" s="164"/>
      <c r="L615" s="164"/>
      <c r="M615" s="164"/>
      <c r="N615" s="164"/>
      <c r="O615" s="164"/>
      <c r="P615" s="164"/>
      <c r="Q615" s="164"/>
      <c r="R615" s="164"/>
      <c r="S615" s="164"/>
      <c r="T615" s="164"/>
      <c r="U615" s="164"/>
      <c r="V615" s="164"/>
      <c r="W615" s="164"/>
      <c r="X615" s="128"/>
      <c r="Y615" s="128"/>
      <c r="Z615" s="128"/>
    </row>
    <row r="616" spans="1:26" ht="15.75" customHeight="1">
      <c r="A616" s="128"/>
      <c r="B616" s="128"/>
      <c r="C616" s="128"/>
      <c r="D616" s="419"/>
      <c r="E616" s="419"/>
      <c r="F616" s="128"/>
      <c r="G616" s="128"/>
      <c r="H616" s="128"/>
      <c r="I616" s="128"/>
      <c r="J616" s="164"/>
      <c r="K616" s="164"/>
      <c r="L616" s="164"/>
      <c r="M616" s="164"/>
      <c r="N616" s="164"/>
      <c r="O616" s="164"/>
      <c r="P616" s="164"/>
      <c r="Q616" s="164"/>
      <c r="R616" s="164"/>
      <c r="S616" s="164"/>
      <c r="T616" s="164"/>
      <c r="U616" s="164"/>
      <c r="V616" s="164"/>
      <c r="W616" s="164"/>
      <c r="X616" s="128"/>
      <c r="Y616" s="128"/>
      <c r="Z616" s="128"/>
    </row>
    <row r="617" spans="1:26" ht="15.75" customHeight="1">
      <c r="A617" s="128"/>
      <c r="B617" s="128"/>
      <c r="C617" s="128"/>
      <c r="D617" s="419"/>
      <c r="E617" s="419"/>
      <c r="F617" s="128"/>
      <c r="G617" s="128"/>
      <c r="H617" s="128"/>
      <c r="I617" s="128"/>
      <c r="J617" s="164"/>
      <c r="K617" s="164"/>
      <c r="L617" s="164"/>
      <c r="M617" s="164"/>
      <c r="N617" s="164"/>
      <c r="O617" s="164"/>
      <c r="P617" s="164"/>
      <c r="Q617" s="164"/>
      <c r="R617" s="164"/>
      <c r="S617" s="164"/>
      <c r="T617" s="164"/>
      <c r="U617" s="164"/>
      <c r="V617" s="164"/>
      <c r="W617" s="164"/>
      <c r="X617" s="128"/>
      <c r="Y617" s="128"/>
      <c r="Z617" s="128"/>
    </row>
    <row r="618" spans="1:26" ht="15.75" customHeight="1">
      <c r="A618" s="128"/>
      <c r="B618" s="128"/>
      <c r="C618" s="128"/>
      <c r="D618" s="419"/>
      <c r="E618" s="419"/>
      <c r="F618" s="128"/>
      <c r="G618" s="128"/>
      <c r="H618" s="128"/>
      <c r="I618" s="128"/>
      <c r="J618" s="164"/>
      <c r="K618" s="164"/>
      <c r="L618" s="164"/>
      <c r="M618" s="164"/>
      <c r="N618" s="164"/>
      <c r="O618" s="164"/>
      <c r="P618" s="164"/>
      <c r="Q618" s="164"/>
      <c r="R618" s="164"/>
      <c r="S618" s="164"/>
      <c r="T618" s="164"/>
      <c r="U618" s="164"/>
      <c r="V618" s="164"/>
      <c r="W618" s="164"/>
      <c r="X618" s="128"/>
      <c r="Y618" s="128"/>
      <c r="Z618" s="128"/>
    </row>
    <row r="619" spans="1:26" ht="15.75" customHeight="1">
      <c r="A619" s="128"/>
      <c r="B619" s="128"/>
      <c r="C619" s="128"/>
      <c r="D619" s="419"/>
      <c r="E619" s="419"/>
      <c r="F619" s="128"/>
      <c r="G619" s="128"/>
      <c r="H619" s="128"/>
      <c r="I619" s="128"/>
      <c r="J619" s="164"/>
      <c r="K619" s="164"/>
      <c r="L619" s="164"/>
      <c r="M619" s="164"/>
      <c r="N619" s="164"/>
      <c r="O619" s="164"/>
      <c r="P619" s="164"/>
      <c r="Q619" s="164"/>
      <c r="R619" s="164"/>
      <c r="S619" s="164"/>
      <c r="T619" s="164"/>
      <c r="U619" s="164"/>
      <c r="V619" s="164"/>
      <c r="W619" s="164"/>
      <c r="X619" s="128"/>
      <c r="Y619" s="128"/>
      <c r="Z619" s="128"/>
    </row>
    <row r="620" spans="1:26" ht="15.75" customHeight="1">
      <c r="A620" s="128"/>
      <c r="B620" s="128"/>
      <c r="C620" s="128"/>
      <c r="D620" s="419"/>
      <c r="E620" s="419"/>
      <c r="F620" s="128"/>
      <c r="G620" s="128"/>
      <c r="H620" s="128"/>
      <c r="I620" s="128"/>
      <c r="J620" s="164"/>
      <c r="K620" s="164"/>
      <c r="L620" s="164"/>
      <c r="M620" s="164"/>
      <c r="N620" s="164"/>
      <c r="O620" s="164"/>
      <c r="P620" s="164"/>
      <c r="Q620" s="164"/>
      <c r="R620" s="164"/>
      <c r="S620" s="164"/>
      <c r="T620" s="164"/>
      <c r="U620" s="164"/>
      <c r="V620" s="164"/>
      <c r="W620" s="164"/>
      <c r="X620" s="128"/>
      <c r="Y620" s="128"/>
      <c r="Z620" s="128"/>
    </row>
    <row r="621" spans="1:26" ht="15.75" customHeight="1">
      <c r="A621" s="128"/>
      <c r="B621" s="128"/>
      <c r="C621" s="128"/>
      <c r="D621" s="419"/>
      <c r="E621" s="419"/>
      <c r="F621" s="128"/>
      <c r="G621" s="128"/>
      <c r="H621" s="128"/>
      <c r="I621" s="128"/>
      <c r="J621" s="164"/>
      <c r="K621" s="164"/>
      <c r="L621" s="164"/>
      <c r="M621" s="164"/>
      <c r="N621" s="164"/>
      <c r="O621" s="164"/>
      <c r="P621" s="164"/>
      <c r="Q621" s="164"/>
      <c r="R621" s="164"/>
      <c r="S621" s="164"/>
      <c r="T621" s="164"/>
      <c r="U621" s="164"/>
      <c r="V621" s="164"/>
      <c r="W621" s="164"/>
      <c r="X621" s="128"/>
      <c r="Y621" s="128"/>
      <c r="Z621" s="128"/>
    </row>
    <row r="622" spans="1:26" ht="15.75" customHeight="1">
      <c r="A622" s="128"/>
      <c r="B622" s="128"/>
      <c r="C622" s="128"/>
      <c r="D622" s="419"/>
      <c r="E622" s="419"/>
      <c r="F622" s="128"/>
      <c r="G622" s="128"/>
      <c r="H622" s="128"/>
      <c r="I622" s="128"/>
      <c r="J622" s="164"/>
      <c r="K622" s="164"/>
      <c r="L622" s="164"/>
      <c r="M622" s="164"/>
      <c r="N622" s="164"/>
      <c r="O622" s="164"/>
      <c r="P622" s="164"/>
      <c r="Q622" s="164"/>
      <c r="R622" s="164"/>
      <c r="S622" s="164"/>
      <c r="T622" s="164"/>
      <c r="U622" s="164"/>
      <c r="V622" s="164"/>
      <c r="W622" s="164"/>
      <c r="X622" s="128"/>
      <c r="Y622" s="128"/>
      <c r="Z622" s="128"/>
    </row>
    <row r="623" spans="1:26" ht="15.75" customHeight="1">
      <c r="A623" s="128"/>
      <c r="B623" s="128"/>
      <c r="C623" s="128"/>
      <c r="D623" s="419"/>
      <c r="E623" s="419"/>
      <c r="F623" s="128"/>
      <c r="G623" s="128"/>
      <c r="H623" s="128"/>
      <c r="I623" s="128"/>
      <c r="J623" s="164"/>
      <c r="K623" s="164"/>
      <c r="L623" s="164"/>
      <c r="M623" s="164"/>
      <c r="N623" s="164"/>
      <c r="O623" s="164"/>
      <c r="P623" s="164"/>
      <c r="Q623" s="164"/>
      <c r="R623" s="164"/>
      <c r="S623" s="164"/>
      <c r="T623" s="164"/>
      <c r="U623" s="164"/>
      <c r="V623" s="164"/>
      <c r="W623" s="164"/>
      <c r="X623" s="128"/>
      <c r="Y623" s="128"/>
      <c r="Z623" s="128"/>
    </row>
    <row r="624" spans="1:26" ht="15.75" customHeight="1">
      <c r="A624" s="128"/>
      <c r="B624" s="128"/>
      <c r="C624" s="128"/>
      <c r="D624" s="419"/>
      <c r="E624" s="419"/>
      <c r="F624" s="128"/>
      <c r="G624" s="128"/>
      <c r="H624" s="128"/>
      <c r="I624" s="128"/>
      <c r="J624" s="164"/>
      <c r="K624" s="164"/>
      <c r="L624" s="164"/>
      <c r="M624" s="164"/>
      <c r="N624" s="164"/>
      <c r="O624" s="164"/>
      <c r="P624" s="164"/>
      <c r="Q624" s="164"/>
      <c r="R624" s="164"/>
      <c r="S624" s="164"/>
      <c r="T624" s="164"/>
      <c r="U624" s="164"/>
      <c r="V624" s="164"/>
      <c r="W624" s="164"/>
      <c r="X624" s="128"/>
      <c r="Y624" s="128"/>
      <c r="Z624" s="128"/>
    </row>
    <row r="625" spans="1:26" ht="15.75" customHeight="1">
      <c r="A625" s="128"/>
      <c r="B625" s="128"/>
      <c r="C625" s="128"/>
      <c r="D625" s="419"/>
      <c r="E625" s="419"/>
      <c r="F625" s="128"/>
      <c r="G625" s="128"/>
      <c r="H625" s="128"/>
      <c r="I625" s="128"/>
      <c r="J625" s="164"/>
      <c r="K625" s="164"/>
      <c r="L625" s="164"/>
      <c r="M625" s="164"/>
      <c r="N625" s="164"/>
      <c r="O625" s="164"/>
      <c r="P625" s="164"/>
      <c r="Q625" s="164"/>
      <c r="R625" s="164"/>
      <c r="S625" s="164"/>
      <c r="T625" s="164"/>
      <c r="U625" s="164"/>
      <c r="V625" s="164"/>
      <c r="W625" s="164"/>
      <c r="X625" s="128"/>
      <c r="Y625" s="128"/>
      <c r="Z625" s="128"/>
    </row>
    <row r="626" spans="1:26" ht="15.75" customHeight="1">
      <c r="A626" s="128"/>
      <c r="B626" s="128"/>
      <c r="C626" s="128"/>
      <c r="D626" s="419"/>
      <c r="E626" s="419"/>
      <c r="F626" s="128"/>
      <c r="G626" s="128"/>
      <c r="H626" s="128"/>
      <c r="I626" s="128"/>
      <c r="J626" s="164"/>
      <c r="K626" s="164"/>
      <c r="L626" s="164"/>
      <c r="M626" s="164"/>
      <c r="N626" s="164"/>
      <c r="O626" s="164"/>
      <c r="P626" s="164"/>
      <c r="Q626" s="164"/>
      <c r="R626" s="164"/>
      <c r="S626" s="164"/>
      <c r="T626" s="164"/>
      <c r="U626" s="164"/>
      <c r="V626" s="164"/>
      <c r="W626" s="164"/>
      <c r="X626" s="128"/>
      <c r="Y626" s="128"/>
      <c r="Z626" s="128"/>
    </row>
    <row r="627" spans="1:26" ht="15.75" customHeight="1">
      <c r="A627" s="128"/>
      <c r="B627" s="128"/>
      <c r="C627" s="128"/>
      <c r="D627" s="419"/>
      <c r="E627" s="419"/>
      <c r="F627" s="128"/>
      <c r="G627" s="128"/>
      <c r="H627" s="128"/>
      <c r="I627" s="128"/>
      <c r="J627" s="164"/>
      <c r="K627" s="164"/>
      <c r="L627" s="164"/>
      <c r="M627" s="164"/>
      <c r="N627" s="164"/>
      <c r="O627" s="164"/>
      <c r="P627" s="164"/>
      <c r="Q627" s="164"/>
      <c r="R627" s="164"/>
      <c r="S627" s="164"/>
      <c r="T627" s="164"/>
      <c r="U627" s="164"/>
      <c r="V627" s="164"/>
      <c r="W627" s="164"/>
      <c r="X627" s="128"/>
      <c r="Y627" s="128"/>
      <c r="Z627" s="128"/>
    </row>
    <row r="628" spans="1:26" ht="15.75" customHeight="1">
      <c r="A628" s="128"/>
      <c r="B628" s="128"/>
      <c r="C628" s="128"/>
      <c r="D628" s="419"/>
      <c r="E628" s="419"/>
      <c r="F628" s="128"/>
      <c r="G628" s="128"/>
      <c r="H628" s="128"/>
      <c r="I628" s="128"/>
      <c r="J628" s="164"/>
      <c r="K628" s="164"/>
      <c r="L628" s="164"/>
      <c r="M628" s="164"/>
      <c r="N628" s="164"/>
      <c r="O628" s="164"/>
      <c r="P628" s="164"/>
      <c r="Q628" s="164"/>
      <c r="R628" s="164"/>
      <c r="S628" s="164"/>
      <c r="T628" s="164"/>
      <c r="U628" s="164"/>
      <c r="V628" s="164"/>
      <c r="W628" s="164"/>
      <c r="X628" s="128"/>
      <c r="Y628" s="128"/>
      <c r="Z628" s="128"/>
    </row>
    <row r="629" spans="1:26" ht="15.75" customHeight="1">
      <c r="A629" s="128"/>
      <c r="B629" s="128"/>
      <c r="C629" s="128"/>
      <c r="D629" s="419"/>
      <c r="E629" s="419"/>
      <c r="F629" s="128"/>
      <c r="G629" s="128"/>
      <c r="H629" s="128"/>
      <c r="I629" s="128"/>
      <c r="J629" s="164"/>
      <c r="K629" s="164"/>
      <c r="L629" s="164"/>
      <c r="M629" s="164"/>
      <c r="N629" s="164"/>
      <c r="O629" s="164"/>
      <c r="P629" s="164"/>
      <c r="Q629" s="164"/>
      <c r="R629" s="164"/>
      <c r="S629" s="164"/>
      <c r="T629" s="164"/>
      <c r="U629" s="164"/>
      <c r="V629" s="164"/>
      <c r="W629" s="164"/>
      <c r="X629" s="128"/>
      <c r="Y629" s="128"/>
      <c r="Z629" s="128"/>
    </row>
    <row r="630" spans="1:26" ht="15.75" customHeight="1">
      <c r="A630" s="128"/>
      <c r="B630" s="128"/>
      <c r="C630" s="128"/>
      <c r="D630" s="419"/>
      <c r="E630" s="419"/>
      <c r="F630" s="128"/>
      <c r="G630" s="128"/>
      <c r="H630" s="128"/>
      <c r="I630" s="128"/>
      <c r="J630" s="164"/>
      <c r="K630" s="164"/>
      <c r="L630" s="164"/>
      <c r="M630" s="164"/>
      <c r="N630" s="164"/>
      <c r="O630" s="164"/>
      <c r="P630" s="164"/>
      <c r="Q630" s="164"/>
      <c r="R630" s="164"/>
      <c r="S630" s="164"/>
      <c r="T630" s="164"/>
      <c r="U630" s="164"/>
      <c r="V630" s="164"/>
      <c r="W630" s="164"/>
      <c r="X630" s="128"/>
      <c r="Y630" s="128"/>
      <c r="Z630" s="128"/>
    </row>
    <row r="631" spans="1:26" ht="15.75" customHeight="1">
      <c r="A631" s="128"/>
      <c r="B631" s="128"/>
      <c r="C631" s="128"/>
      <c r="D631" s="419"/>
      <c r="E631" s="419"/>
      <c r="F631" s="128"/>
      <c r="G631" s="128"/>
      <c r="H631" s="128"/>
      <c r="I631" s="128"/>
      <c r="J631" s="164"/>
      <c r="K631" s="164"/>
      <c r="L631" s="164"/>
      <c r="M631" s="164"/>
      <c r="N631" s="164"/>
      <c r="O631" s="164"/>
      <c r="P631" s="164"/>
      <c r="Q631" s="164"/>
      <c r="R631" s="164"/>
      <c r="S631" s="164"/>
      <c r="T631" s="164"/>
      <c r="U631" s="164"/>
      <c r="V631" s="164"/>
      <c r="W631" s="164"/>
      <c r="X631" s="128"/>
      <c r="Y631" s="128"/>
      <c r="Z631" s="128"/>
    </row>
    <row r="632" spans="1:26" ht="15.75" customHeight="1">
      <c r="A632" s="128"/>
      <c r="B632" s="128"/>
      <c r="C632" s="128"/>
      <c r="D632" s="419"/>
      <c r="E632" s="419"/>
      <c r="F632" s="128"/>
      <c r="G632" s="128"/>
      <c r="H632" s="128"/>
      <c r="I632" s="128"/>
      <c r="J632" s="164"/>
      <c r="K632" s="164"/>
      <c r="L632" s="164"/>
      <c r="M632" s="164"/>
      <c r="N632" s="164"/>
      <c r="O632" s="164"/>
      <c r="P632" s="164"/>
      <c r="Q632" s="164"/>
      <c r="R632" s="164"/>
      <c r="S632" s="164"/>
      <c r="T632" s="164"/>
      <c r="U632" s="164"/>
      <c r="V632" s="164"/>
      <c r="W632" s="164"/>
      <c r="X632" s="128"/>
      <c r="Y632" s="128"/>
      <c r="Z632" s="128"/>
    </row>
    <row r="633" spans="1:26" ht="15.75" customHeight="1">
      <c r="A633" s="128"/>
      <c r="B633" s="128"/>
      <c r="C633" s="128"/>
      <c r="D633" s="419"/>
      <c r="E633" s="419"/>
      <c r="F633" s="128"/>
      <c r="G633" s="128"/>
      <c r="H633" s="128"/>
      <c r="I633" s="128"/>
      <c r="J633" s="164"/>
      <c r="K633" s="164"/>
      <c r="L633" s="164"/>
      <c r="M633" s="164"/>
      <c r="N633" s="164"/>
      <c r="O633" s="164"/>
      <c r="P633" s="164"/>
      <c r="Q633" s="164"/>
      <c r="R633" s="164"/>
      <c r="S633" s="164"/>
      <c r="T633" s="164"/>
      <c r="U633" s="164"/>
      <c r="V633" s="164"/>
      <c r="W633" s="164"/>
      <c r="X633" s="128"/>
      <c r="Y633" s="128"/>
      <c r="Z633" s="128"/>
    </row>
    <row r="634" spans="1:26" ht="15.75" customHeight="1">
      <c r="A634" s="128"/>
      <c r="B634" s="128"/>
      <c r="C634" s="128"/>
      <c r="D634" s="419"/>
      <c r="E634" s="419"/>
      <c r="F634" s="128"/>
      <c r="G634" s="128"/>
      <c r="H634" s="128"/>
      <c r="I634" s="128"/>
      <c r="J634" s="164"/>
      <c r="K634" s="164"/>
      <c r="L634" s="164"/>
      <c r="M634" s="164"/>
      <c r="N634" s="164"/>
      <c r="O634" s="164"/>
      <c r="P634" s="164"/>
      <c r="Q634" s="164"/>
      <c r="R634" s="164"/>
      <c r="S634" s="164"/>
      <c r="T634" s="164"/>
      <c r="U634" s="164"/>
      <c r="V634" s="164"/>
      <c r="W634" s="164"/>
      <c r="X634" s="128"/>
      <c r="Y634" s="128"/>
      <c r="Z634" s="128"/>
    </row>
    <row r="635" spans="1:26" ht="15.75" customHeight="1">
      <c r="A635" s="128"/>
      <c r="B635" s="128"/>
      <c r="C635" s="128"/>
      <c r="D635" s="419"/>
      <c r="E635" s="419"/>
      <c r="F635" s="128"/>
      <c r="G635" s="128"/>
      <c r="H635" s="128"/>
      <c r="I635" s="128"/>
      <c r="J635" s="164"/>
      <c r="K635" s="164"/>
      <c r="L635" s="164"/>
      <c r="M635" s="164"/>
      <c r="N635" s="164"/>
      <c r="O635" s="164"/>
      <c r="P635" s="164"/>
      <c r="Q635" s="164"/>
      <c r="R635" s="164"/>
      <c r="S635" s="164"/>
      <c r="T635" s="164"/>
      <c r="U635" s="164"/>
      <c r="V635" s="164"/>
      <c r="W635" s="164"/>
      <c r="X635" s="128"/>
      <c r="Y635" s="128"/>
      <c r="Z635" s="128"/>
    </row>
    <row r="636" spans="1:26" ht="15.75" customHeight="1">
      <c r="A636" s="128"/>
      <c r="B636" s="128"/>
      <c r="C636" s="128"/>
      <c r="D636" s="419"/>
      <c r="E636" s="419"/>
      <c r="F636" s="128"/>
      <c r="G636" s="128"/>
      <c r="H636" s="128"/>
      <c r="I636" s="128"/>
      <c r="J636" s="164"/>
      <c r="K636" s="164"/>
      <c r="L636" s="164"/>
      <c r="M636" s="164"/>
      <c r="N636" s="164"/>
      <c r="O636" s="164"/>
      <c r="P636" s="164"/>
      <c r="Q636" s="164"/>
      <c r="R636" s="164"/>
      <c r="S636" s="164"/>
      <c r="T636" s="164"/>
      <c r="U636" s="164"/>
      <c r="V636" s="164"/>
      <c r="W636" s="164"/>
      <c r="X636" s="128"/>
      <c r="Y636" s="128"/>
      <c r="Z636" s="128"/>
    </row>
    <row r="637" spans="1:26" ht="15.75" customHeight="1">
      <c r="A637" s="128"/>
      <c r="B637" s="128"/>
      <c r="C637" s="128"/>
      <c r="D637" s="419"/>
      <c r="E637" s="419"/>
      <c r="F637" s="128"/>
      <c r="G637" s="128"/>
      <c r="H637" s="128"/>
      <c r="I637" s="128"/>
      <c r="J637" s="164"/>
      <c r="K637" s="164"/>
      <c r="L637" s="164"/>
      <c r="M637" s="164"/>
      <c r="N637" s="164"/>
      <c r="O637" s="164"/>
      <c r="P637" s="164"/>
      <c r="Q637" s="164"/>
      <c r="R637" s="164"/>
      <c r="S637" s="164"/>
      <c r="T637" s="164"/>
      <c r="U637" s="164"/>
      <c r="V637" s="164"/>
      <c r="W637" s="164"/>
      <c r="X637" s="128"/>
      <c r="Y637" s="128"/>
      <c r="Z637" s="128"/>
    </row>
    <row r="638" spans="1:26" ht="15.75" customHeight="1">
      <c r="A638" s="128"/>
      <c r="B638" s="128"/>
      <c r="C638" s="128"/>
      <c r="D638" s="419"/>
      <c r="E638" s="419"/>
      <c r="F638" s="128"/>
      <c r="G638" s="128"/>
      <c r="H638" s="128"/>
      <c r="I638" s="128"/>
      <c r="J638" s="164"/>
      <c r="K638" s="164"/>
      <c r="L638" s="164"/>
      <c r="M638" s="164"/>
      <c r="N638" s="164"/>
      <c r="O638" s="164"/>
      <c r="P638" s="164"/>
      <c r="Q638" s="164"/>
      <c r="R638" s="164"/>
      <c r="S638" s="164"/>
      <c r="T638" s="164"/>
      <c r="U638" s="164"/>
      <c r="V638" s="164"/>
      <c r="W638" s="164"/>
      <c r="X638" s="128"/>
      <c r="Y638" s="128"/>
      <c r="Z638" s="128"/>
    </row>
    <row r="639" spans="1:26" ht="15.75" customHeight="1">
      <c r="A639" s="128"/>
      <c r="B639" s="128"/>
      <c r="C639" s="128"/>
      <c r="D639" s="419"/>
      <c r="E639" s="419"/>
      <c r="F639" s="128"/>
      <c r="G639" s="128"/>
      <c r="H639" s="128"/>
      <c r="I639" s="128"/>
      <c r="J639" s="164"/>
      <c r="K639" s="164"/>
      <c r="L639" s="164"/>
      <c r="M639" s="164"/>
      <c r="N639" s="164"/>
      <c r="O639" s="164"/>
      <c r="P639" s="164"/>
      <c r="Q639" s="164"/>
      <c r="R639" s="164"/>
      <c r="S639" s="164"/>
      <c r="T639" s="164"/>
      <c r="U639" s="164"/>
      <c r="V639" s="164"/>
      <c r="W639" s="164"/>
      <c r="X639" s="128"/>
      <c r="Y639" s="128"/>
      <c r="Z639" s="128"/>
    </row>
    <row r="640" spans="1:26" ht="15.75" customHeight="1">
      <c r="A640" s="128"/>
      <c r="B640" s="128"/>
      <c r="C640" s="128"/>
      <c r="D640" s="419"/>
      <c r="E640" s="419"/>
      <c r="F640" s="128"/>
      <c r="G640" s="128"/>
      <c r="H640" s="128"/>
      <c r="I640" s="128"/>
      <c r="J640" s="164"/>
      <c r="K640" s="164"/>
      <c r="L640" s="164"/>
      <c r="M640" s="164"/>
      <c r="N640" s="164"/>
      <c r="O640" s="164"/>
      <c r="P640" s="164"/>
      <c r="Q640" s="164"/>
      <c r="R640" s="164"/>
      <c r="S640" s="164"/>
      <c r="T640" s="164"/>
      <c r="U640" s="164"/>
      <c r="V640" s="164"/>
      <c r="W640" s="164"/>
      <c r="X640" s="128"/>
      <c r="Y640" s="128"/>
      <c r="Z640" s="128"/>
    </row>
    <row r="641" spans="1:26" ht="15.75" customHeight="1">
      <c r="A641" s="128"/>
      <c r="B641" s="128"/>
      <c r="C641" s="128"/>
      <c r="D641" s="419"/>
      <c r="E641" s="419"/>
      <c r="F641" s="128"/>
      <c r="G641" s="128"/>
      <c r="H641" s="128"/>
      <c r="I641" s="128"/>
      <c r="J641" s="164"/>
      <c r="K641" s="164"/>
      <c r="L641" s="164"/>
      <c r="M641" s="164"/>
      <c r="N641" s="164"/>
      <c r="O641" s="164"/>
      <c r="P641" s="164"/>
      <c r="Q641" s="164"/>
      <c r="R641" s="164"/>
      <c r="S641" s="164"/>
      <c r="T641" s="164"/>
      <c r="U641" s="164"/>
      <c r="V641" s="164"/>
      <c r="W641" s="164"/>
      <c r="X641" s="128"/>
      <c r="Y641" s="128"/>
      <c r="Z641" s="128"/>
    </row>
    <row r="642" spans="1:26" ht="15.75" customHeight="1">
      <c r="A642" s="128"/>
      <c r="B642" s="128"/>
      <c r="C642" s="128"/>
      <c r="D642" s="419"/>
      <c r="E642" s="419"/>
      <c r="F642" s="128"/>
      <c r="G642" s="128"/>
      <c r="H642" s="128"/>
      <c r="I642" s="128"/>
      <c r="J642" s="164"/>
      <c r="K642" s="164"/>
      <c r="L642" s="164"/>
      <c r="M642" s="164"/>
      <c r="N642" s="164"/>
      <c r="O642" s="164"/>
      <c r="P642" s="164"/>
      <c r="Q642" s="164"/>
      <c r="R642" s="164"/>
      <c r="S642" s="164"/>
      <c r="T642" s="164"/>
      <c r="U642" s="164"/>
      <c r="V642" s="164"/>
      <c r="W642" s="164"/>
      <c r="X642" s="128"/>
      <c r="Y642" s="128"/>
      <c r="Z642" s="128"/>
    </row>
    <row r="643" spans="1:26" ht="15.75" customHeight="1">
      <c r="A643" s="128"/>
      <c r="B643" s="128"/>
      <c r="C643" s="128"/>
      <c r="D643" s="419"/>
      <c r="E643" s="419"/>
      <c r="F643" s="128"/>
      <c r="G643" s="128"/>
      <c r="H643" s="128"/>
      <c r="I643" s="128"/>
      <c r="J643" s="164"/>
      <c r="K643" s="164"/>
      <c r="L643" s="164"/>
      <c r="M643" s="164"/>
      <c r="N643" s="164"/>
      <c r="O643" s="164"/>
      <c r="P643" s="164"/>
      <c r="Q643" s="164"/>
      <c r="R643" s="164"/>
      <c r="S643" s="164"/>
      <c r="T643" s="164"/>
      <c r="U643" s="164"/>
      <c r="V643" s="164"/>
      <c r="W643" s="164"/>
      <c r="X643" s="128"/>
      <c r="Y643" s="128"/>
      <c r="Z643" s="128"/>
    </row>
    <row r="644" spans="1:26" ht="15.75" customHeight="1">
      <c r="A644" s="128"/>
      <c r="B644" s="128"/>
      <c r="C644" s="128"/>
      <c r="D644" s="419"/>
      <c r="E644" s="419"/>
      <c r="F644" s="128"/>
      <c r="G644" s="128"/>
      <c r="H644" s="128"/>
      <c r="I644" s="128"/>
      <c r="J644" s="164"/>
      <c r="K644" s="164"/>
      <c r="L644" s="164"/>
      <c r="M644" s="164"/>
      <c r="N644" s="164"/>
      <c r="O644" s="164"/>
      <c r="P644" s="164"/>
      <c r="Q644" s="164"/>
      <c r="R644" s="164"/>
      <c r="S644" s="164"/>
      <c r="T644" s="164"/>
      <c r="U644" s="164"/>
      <c r="V644" s="164"/>
      <c r="W644" s="164"/>
      <c r="X644" s="128"/>
      <c r="Y644" s="128"/>
      <c r="Z644" s="128"/>
    </row>
    <row r="645" spans="1:26" ht="15.75" customHeight="1">
      <c r="A645" s="128"/>
      <c r="B645" s="128"/>
      <c r="C645" s="128"/>
      <c r="D645" s="419"/>
      <c r="E645" s="419"/>
      <c r="F645" s="128"/>
      <c r="G645" s="128"/>
      <c r="H645" s="128"/>
      <c r="I645" s="128"/>
      <c r="J645" s="164"/>
      <c r="K645" s="164"/>
      <c r="L645" s="164"/>
      <c r="M645" s="164"/>
      <c r="N645" s="164"/>
      <c r="O645" s="164"/>
      <c r="P645" s="164"/>
      <c r="Q645" s="164"/>
      <c r="R645" s="164"/>
      <c r="S645" s="164"/>
      <c r="T645" s="164"/>
      <c r="U645" s="164"/>
      <c r="V645" s="164"/>
      <c r="W645" s="164"/>
      <c r="X645" s="128"/>
      <c r="Y645" s="128"/>
      <c r="Z645" s="128"/>
    </row>
    <row r="646" spans="1:26" ht="15.75" customHeight="1">
      <c r="A646" s="128"/>
      <c r="B646" s="128"/>
      <c r="C646" s="128"/>
      <c r="D646" s="419"/>
      <c r="E646" s="419"/>
      <c r="F646" s="128"/>
      <c r="G646" s="128"/>
      <c r="H646" s="128"/>
      <c r="I646" s="128"/>
      <c r="J646" s="164"/>
      <c r="K646" s="164"/>
      <c r="L646" s="164"/>
      <c r="M646" s="164"/>
      <c r="N646" s="164"/>
      <c r="O646" s="164"/>
      <c r="P646" s="164"/>
      <c r="Q646" s="164"/>
      <c r="R646" s="164"/>
      <c r="S646" s="164"/>
      <c r="T646" s="164"/>
      <c r="U646" s="164"/>
      <c r="V646" s="164"/>
      <c r="W646" s="164"/>
      <c r="X646" s="128"/>
      <c r="Y646" s="128"/>
      <c r="Z646" s="128"/>
    </row>
    <row r="647" spans="1:26" ht="15.75" customHeight="1">
      <c r="A647" s="128"/>
      <c r="B647" s="128"/>
      <c r="C647" s="128"/>
      <c r="D647" s="419"/>
      <c r="E647" s="419"/>
      <c r="F647" s="128"/>
      <c r="G647" s="128"/>
      <c r="H647" s="128"/>
      <c r="I647" s="128"/>
      <c r="J647" s="164"/>
      <c r="K647" s="164"/>
      <c r="L647" s="164"/>
      <c r="M647" s="164"/>
      <c r="N647" s="164"/>
      <c r="O647" s="164"/>
      <c r="P647" s="164"/>
      <c r="Q647" s="164"/>
      <c r="R647" s="164"/>
      <c r="S647" s="164"/>
      <c r="T647" s="164"/>
      <c r="U647" s="164"/>
      <c r="V647" s="164"/>
      <c r="W647" s="164"/>
      <c r="X647" s="128"/>
      <c r="Y647" s="128"/>
      <c r="Z647" s="128"/>
    </row>
    <row r="648" spans="1:26" ht="15.75" customHeight="1">
      <c r="A648" s="128"/>
      <c r="B648" s="128"/>
      <c r="C648" s="128"/>
      <c r="D648" s="419"/>
      <c r="E648" s="419"/>
      <c r="F648" s="128"/>
      <c r="G648" s="128"/>
      <c r="H648" s="128"/>
      <c r="I648" s="128"/>
      <c r="J648" s="164"/>
      <c r="K648" s="164"/>
      <c r="L648" s="164"/>
      <c r="M648" s="164"/>
      <c r="N648" s="164"/>
      <c r="O648" s="164"/>
      <c r="P648" s="164"/>
      <c r="Q648" s="164"/>
      <c r="R648" s="164"/>
      <c r="S648" s="164"/>
      <c r="T648" s="164"/>
      <c r="U648" s="164"/>
      <c r="V648" s="164"/>
      <c r="W648" s="164"/>
      <c r="X648" s="128"/>
      <c r="Y648" s="128"/>
      <c r="Z648" s="128"/>
    </row>
    <row r="649" spans="1:26" ht="15.75" customHeight="1">
      <c r="A649" s="128"/>
      <c r="B649" s="128"/>
      <c r="C649" s="128"/>
      <c r="D649" s="419"/>
      <c r="E649" s="419"/>
      <c r="F649" s="128"/>
      <c r="G649" s="128"/>
      <c r="H649" s="128"/>
      <c r="I649" s="128"/>
      <c r="J649" s="164"/>
      <c r="K649" s="164"/>
      <c r="L649" s="164"/>
      <c r="M649" s="164"/>
      <c r="N649" s="164"/>
      <c r="O649" s="164"/>
      <c r="P649" s="164"/>
      <c r="Q649" s="164"/>
      <c r="R649" s="164"/>
      <c r="S649" s="164"/>
      <c r="T649" s="164"/>
      <c r="U649" s="164"/>
      <c r="V649" s="164"/>
      <c r="W649" s="164"/>
      <c r="X649" s="128"/>
      <c r="Y649" s="128"/>
      <c r="Z649" s="128"/>
    </row>
    <row r="650" spans="1:26" ht="15.75" customHeight="1">
      <c r="A650" s="128"/>
      <c r="B650" s="128"/>
      <c r="C650" s="128"/>
      <c r="D650" s="419"/>
      <c r="E650" s="419"/>
      <c r="F650" s="128"/>
      <c r="G650" s="128"/>
      <c r="H650" s="128"/>
      <c r="I650" s="128"/>
      <c r="J650" s="164"/>
      <c r="K650" s="164"/>
      <c r="L650" s="164"/>
      <c r="M650" s="164"/>
      <c r="N650" s="164"/>
      <c r="O650" s="164"/>
      <c r="P650" s="164"/>
      <c r="Q650" s="164"/>
      <c r="R650" s="164"/>
      <c r="S650" s="164"/>
      <c r="T650" s="164"/>
      <c r="U650" s="164"/>
      <c r="V650" s="164"/>
      <c r="W650" s="164"/>
      <c r="X650" s="128"/>
      <c r="Y650" s="128"/>
      <c r="Z650" s="128"/>
    </row>
    <row r="651" spans="1:26" ht="15.75" customHeight="1">
      <c r="A651" s="128"/>
      <c r="B651" s="128"/>
      <c r="C651" s="128"/>
      <c r="D651" s="419"/>
      <c r="E651" s="419"/>
      <c r="F651" s="128"/>
      <c r="G651" s="128"/>
      <c r="H651" s="128"/>
      <c r="I651" s="128"/>
      <c r="J651" s="164"/>
      <c r="K651" s="164"/>
      <c r="L651" s="164"/>
      <c r="M651" s="164"/>
      <c r="N651" s="164"/>
      <c r="O651" s="164"/>
      <c r="P651" s="164"/>
      <c r="Q651" s="164"/>
      <c r="R651" s="164"/>
      <c r="S651" s="164"/>
      <c r="T651" s="164"/>
      <c r="U651" s="164"/>
      <c r="V651" s="164"/>
      <c r="W651" s="164"/>
      <c r="X651" s="128"/>
      <c r="Y651" s="128"/>
      <c r="Z651" s="128"/>
    </row>
    <row r="652" spans="1:26" ht="15.75" customHeight="1">
      <c r="A652" s="128"/>
      <c r="B652" s="128"/>
      <c r="C652" s="128"/>
      <c r="D652" s="419"/>
      <c r="E652" s="419"/>
      <c r="F652" s="128"/>
      <c r="G652" s="128"/>
      <c r="H652" s="128"/>
      <c r="I652" s="128"/>
      <c r="J652" s="164"/>
      <c r="K652" s="164"/>
      <c r="L652" s="164"/>
      <c r="M652" s="164"/>
      <c r="N652" s="164"/>
      <c r="O652" s="164"/>
      <c r="P652" s="164"/>
      <c r="Q652" s="164"/>
      <c r="R652" s="164"/>
      <c r="S652" s="164"/>
      <c r="T652" s="164"/>
      <c r="U652" s="164"/>
      <c r="V652" s="164"/>
      <c r="W652" s="164"/>
      <c r="X652" s="128"/>
      <c r="Y652" s="128"/>
      <c r="Z652" s="128"/>
    </row>
    <row r="653" spans="1:26" ht="15.75" customHeight="1">
      <c r="A653" s="128"/>
      <c r="B653" s="128"/>
      <c r="C653" s="128"/>
      <c r="D653" s="419"/>
      <c r="E653" s="419"/>
      <c r="F653" s="128"/>
      <c r="G653" s="128"/>
      <c r="H653" s="128"/>
      <c r="I653" s="128"/>
      <c r="J653" s="164"/>
      <c r="K653" s="164"/>
      <c r="L653" s="164"/>
      <c r="M653" s="164"/>
      <c r="N653" s="164"/>
      <c r="O653" s="164"/>
      <c r="P653" s="164"/>
      <c r="Q653" s="164"/>
      <c r="R653" s="164"/>
      <c r="S653" s="164"/>
      <c r="T653" s="164"/>
      <c r="U653" s="164"/>
      <c r="V653" s="164"/>
      <c r="W653" s="164"/>
      <c r="X653" s="128"/>
      <c r="Y653" s="128"/>
      <c r="Z653" s="128"/>
    </row>
    <row r="654" spans="1:26" ht="15.75" customHeight="1">
      <c r="A654" s="128"/>
      <c r="B654" s="128"/>
      <c r="C654" s="128"/>
      <c r="D654" s="419"/>
      <c r="E654" s="419"/>
      <c r="F654" s="128"/>
      <c r="G654" s="128"/>
      <c r="H654" s="128"/>
      <c r="I654" s="128"/>
      <c r="J654" s="164"/>
      <c r="K654" s="164"/>
      <c r="L654" s="164"/>
      <c r="M654" s="164"/>
      <c r="N654" s="164"/>
      <c r="O654" s="164"/>
      <c r="P654" s="164"/>
      <c r="Q654" s="164"/>
      <c r="R654" s="164"/>
      <c r="S654" s="164"/>
      <c r="T654" s="164"/>
      <c r="U654" s="164"/>
      <c r="V654" s="164"/>
      <c r="W654" s="164"/>
      <c r="X654" s="128"/>
      <c r="Y654" s="128"/>
      <c r="Z654" s="128"/>
    </row>
    <row r="655" spans="1:26" ht="15.75" customHeight="1">
      <c r="A655" s="128"/>
      <c r="B655" s="128"/>
      <c r="C655" s="128"/>
      <c r="D655" s="419"/>
      <c r="E655" s="419"/>
      <c r="F655" s="128"/>
      <c r="G655" s="128"/>
      <c r="H655" s="128"/>
      <c r="I655" s="128"/>
      <c r="J655" s="164"/>
      <c r="K655" s="164"/>
      <c r="L655" s="164"/>
      <c r="M655" s="164"/>
      <c r="N655" s="164"/>
      <c r="O655" s="164"/>
      <c r="P655" s="164"/>
      <c r="Q655" s="164"/>
      <c r="R655" s="164"/>
      <c r="S655" s="164"/>
      <c r="T655" s="164"/>
      <c r="U655" s="164"/>
      <c r="V655" s="164"/>
      <c r="W655" s="164"/>
      <c r="X655" s="128"/>
      <c r="Y655" s="128"/>
      <c r="Z655" s="128"/>
    </row>
    <row r="656" spans="1:26" ht="15.75" customHeight="1">
      <c r="A656" s="128"/>
      <c r="B656" s="128"/>
      <c r="C656" s="128"/>
      <c r="D656" s="419"/>
      <c r="E656" s="419"/>
      <c r="F656" s="128"/>
      <c r="G656" s="128"/>
      <c r="H656" s="128"/>
      <c r="I656" s="128"/>
      <c r="J656" s="164"/>
      <c r="K656" s="164"/>
      <c r="L656" s="164"/>
      <c r="M656" s="164"/>
      <c r="N656" s="164"/>
      <c r="O656" s="164"/>
      <c r="P656" s="164"/>
      <c r="Q656" s="164"/>
      <c r="R656" s="164"/>
      <c r="S656" s="164"/>
      <c r="T656" s="164"/>
      <c r="U656" s="164"/>
      <c r="V656" s="164"/>
      <c r="W656" s="164"/>
      <c r="X656" s="128"/>
      <c r="Y656" s="128"/>
      <c r="Z656" s="128"/>
    </row>
    <row r="657" spans="1:26" ht="15.75" customHeight="1">
      <c r="A657" s="128"/>
      <c r="B657" s="128"/>
      <c r="C657" s="128"/>
      <c r="D657" s="419"/>
      <c r="E657" s="419"/>
      <c r="F657" s="128"/>
      <c r="G657" s="128"/>
      <c r="H657" s="128"/>
      <c r="I657" s="128"/>
      <c r="J657" s="164"/>
      <c r="K657" s="164"/>
      <c r="L657" s="164"/>
      <c r="M657" s="164"/>
      <c r="N657" s="164"/>
      <c r="O657" s="164"/>
      <c r="P657" s="164"/>
      <c r="Q657" s="164"/>
      <c r="R657" s="164"/>
      <c r="S657" s="164"/>
      <c r="T657" s="164"/>
      <c r="U657" s="164"/>
      <c r="V657" s="164"/>
      <c r="W657" s="164"/>
      <c r="X657" s="128"/>
      <c r="Y657" s="128"/>
      <c r="Z657" s="128"/>
    </row>
    <row r="658" spans="1:26" ht="15.75" customHeight="1">
      <c r="A658" s="128"/>
      <c r="B658" s="128"/>
      <c r="C658" s="128"/>
      <c r="D658" s="419"/>
      <c r="E658" s="419"/>
      <c r="F658" s="128"/>
      <c r="G658" s="128"/>
      <c r="H658" s="128"/>
      <c r="I658" s="128"/>
      <c r="J658" s="164"/>
      <c r="K658" s="164"/>
      <c r="L658" s="164"/>
      <c r="M658" s="164"/>
      <c r="N658" s="164"/>
      <c r="O658" s="164"/>
      <c r="P658" s="164"/>
      <c r="Q658" s="164"/>
      <c r="R658" s="164"/>
      <c r="S658" s="164"/>
      <c r="T658" s="164"/>
      <c r="U658" s="164"/>
      <c r="V658" s="164"/>
      <c r="W658" s="164"/>
      <c r="X658" s="128"/>
      <c r="Y658" s="128"/>
      <c r="Z658" s="128"/>
    </row>
    <row r="659" spans="1:26" ht="15.75" customHeight="1">
      <c r="A659" s="128"/>
      <c r="B659" s="128"/>
      <c r="C659" s="128"/>
      <c r="D659" s="419"/>
      <c r="E659" s="419"/>
      <c r="F659" s="128"/>
      <c r="G659" s="128"/>
      <c r="H659" s="128"/>
      <c r="I659" s="128"/>
      <c r="J659" s="164"/>
      <c r="K659" s="164"/>
      <c r="L659" s="164"/>
      <c r="M659" s="164"/>
      <c r="N659" s="164"/>
      <c r="O659" s="164"/>
      <c r="P659" s="164"/>
      <c r="Q659" s="164"/>
      <c r="R659" s="164"/>
      <c r="S659" s="164"/>
      <c r="T659" s="164"/>
      <c r="U659" s="164"/>
      <c r="V659" s="164"/>
      <c r="W659" s="164"/>
      <c r="X659" s="128"/>
      <c r="Y659" s="128"/>
      <c r="Z659" s="128"/>
    </row>
    <row r="660" spans="1:26" ht="15.75" customHeight="1">
      <c r="A660" s="128"/>
      <c r="B660" s="128"/>
      <c r="C660" s="128"/>
      <c r="D660" s="419"/>
      <c r="E660" s="419"/>
      <c r="F660" s="128"/>
      <c r="G660" s="128"/>
      <c r="H660" s="128"/>
      <c r="I660" s="128"/>
      <c r="J660" s="164"/>
      <c r="K660" s="164"/>
      <c r="L660" s="164"/>
      <c r="M660" s="164"/>
      <c r="N660" s="164"/>
      <c r="O660" s="164"/>
      <c r="P660" s="164"/>
      <c r="Q660" s="164"/>
      <c r="R660" s="164"/>
      <c r="S660" s="164"/>
      <c r="T660" s="164"/>
      <c r="U660" s="164"/>
      <c r="V660" s="164"/>
      <c r="W660" s="164"/>
      <c r="X660" s="128"/>
      <c r="Y660" s="128"/>
      <c r="Z660" s="128"/>
    </row>
    <row r="661" spans="1:26" ht="15.75" customHeight="1">
      <c r="A661" s="128"/>
      <c r="B661" s="128"/>
      <c r="C661" s="128"/>
      <c r="D661" s="419"/>
      <c r="E661" s="419"/>
      <c r="F661" s="128"/>
      <c r="G661" s="128"/>
      <c r="H661" s="128"/>
      <c r="I661" s="128"/>
      <c r="J661" s="164"/>
      <c r="K661" s="164"/>
      <c r="L661" s="164"/>
      <c r="M661" s="164"/>
      <c r="N661" s="164"/>
      <c r="O661" s="164"/>
      <c r="P661" s="164"/>
      <c r="Q661" s="164"/>
      <c r="R661" s="164"/>
      <c r="S661" s="164"/>
      <c r="T661" s="164"/>
      <c r="U661" s="164"/>
      <c r="V661" s="164"/>
      <c r="W661" s="164"/>
      <c r="X661" s="128"/>
      <c r="Y661" s="128"/>
      <c r="Z661" s="128"/>
    </row>
    <row r="662" spans="1:26" ht="15.75" customHeight="1">
      <c r="A662" s="128"/>
      <c r="B662" s="128"/>
      <c r="C662" s="128"/>
      <c r="D662" s="419"/>
      <c r="E662" s="419"/>
      <c r="F662" s="128"/>
      <c r="G662" s="128"/>
      <c r="H662" s="128"/>
      <c r="I662" s="128"/>
      <c r="J662" s="164"/>
      <c r="K662" s="164"/>
      <c r="L662" s="164"/>
      <c r="M662" s="164"/>
      <c r="N662" s="164"/>
      <c r="O662" s="164"/>
      <c r="P662" s="164"/>
      <c r="Q662" s="164"/>
      <c r="R662" s="164"/>
      <c r="S662" s="164"/>
      <c r="T662" s="164"/>
      <c r="U662" s="164"/>
      <c r="V662" s="164"/>
      <c r="W662" s="164"/>
      <c r="X662" s="128"/>
      <c r="Y662" s="128"/>
      <c r="Z662" s="128"/>
    </row>
    <row r="663" spans="1:26" ht="15.75" customHeight="1">
      <c r="A663" s="128"/>
      <c r="B663" s="128"/>
      <c r="C663" s="128"/>
      <c r="D663" s="419"/>
      <c r="E663" s="419"/>
      <c r="F663" s="128"/>
      <c r="G663" s="128"/>
      <c r="H663" s="128"/>
      <c r="I663" s="128"/>
      <c r="J663" s="164"/>
      <c r="K663" s="164"/>
      <c r="L663" s="164"/>
      <c r="M663" s="164"/>
      <c r="N663" s="164"/>
      <c r="O663" s="164"/>
      <c r="P663" s="164"/>
      <c r="Q663" s="164"/>
      <c r="R663" s="164"/>
      <c r="S663" s="164"/>
      <c r="T663" s="164"/>
      <c r="U663" s="164"/>
      <c r="V663" s="164"/>
      <c r="W663" s="164"/>
      <c r="X663" s="128"/>
      <c r="Y663" s="128"/>
      <c r="Z663" s="128"/>
    </row>
    <row r="664" spans="1:26" ht="15.75" customHeight="1">
      <c r="A664" s="128"/>
      <c r="B664" s="128"/>
      <c r="C664" s="128"/>
      <c r="D664" s="419"/>
      <c r="E664" s="419"/>
      <c r="F664" s="128"/>
      <c r="G664" s="128"/>
      <c r="H664" s="128"/>
      <c r="I664" s="128"/>
      <c r="J664" s="164"/>
      <c r="K664" s="164"/>
      <c r="L664" s="164"/>
      <c r="M664" s="164"/>
      <c r="N664" s="164"/>
      <c r="O664" s="164"/>
      <c r="P664" s="164"/>
      <c r="Q664" s="164"/>
      <c r="R664" s="164"/>
      <c r="S664" s="164"/>
      <c r="T664" s="164"/>
      <c r="U664" s="164"/>
      <c r="V664" s="164"/>
      <c r="W664" s="164"/>
      <c r="X664" s="128"/>
      <c r="Y664" s="128"/>
      <c r="Z664" s="128"/>
    </row>
    <row r="665" spans="1:26" ht="15.75" customHeight="1">
      <c r="A665" s="128"/>
      <c r="B665" s="128"/>
      <c r="C665" s="128"/>
      <c r="D665" s="419"/>
      <c r="E665" s="419"/>
      <c r="F665" s="128"/>
      <c r="G665" s="128"/>
      <c r="H665" s="128"/>
      <c r="I665" s="128"/>
      <c r="J665" s="164"/>
      <c r="K665" s="164"/>
      <c r="L665" s="164"/>
      <c r="M665" s="164"/>
      <c r="N665" s="164"/>
      <c r="O665" s="164"/>
      <c r="P665" s="164"/>
      <c r="Q665" s="164"/>
      <c r="R665" s="164"/>
      <c r="S665" s="164"/>
      <c r="T665" s="164"/>
      <c r="U665" s="164"/>
      <c r="V665" s="164"/>
      <c r="W665" s="164"/>
      <c r="X665" s="128"/>
      <c r="Y665" s="128"/>
      <c r="Z665" s="128"/>
    </row>
    <row r="666" spans="1:26" ht="15.75" customHeight="1">
      <c r="A666" s="128"/>
      <c r="B666" s="128"/>
      <c r="C666" s="128"/>
      <c r="D666" s="419"/>
      <c r="E666" s="419"/>
      <c r="F666" s="128"/>
      <c r="G666" s="128"/>
      <c r="H666" s="128"/>
      <c r="I666" s="128"/>
      <c r="J666" s="164"/>
      <c r="K666" s="164"/>
      <c r="L666" s="164"/>
      <c r="M666" s="164"/>
      <c r="N666" s="164"/>
      <c r="O666" s="164"/>
      <c r="P666" s="164"/>
      <c r="Q666" s="164"/>
      <c r="R666" s="164"/>
      <c r="S666" s="164"/>
      <c r="T666" s="164"/>
      <c r="U666" s="164"/>
      <c r="V666" s="164"/>
      <c r="W666" s="164"/>
      <c r="X666" s="128"/>
      <c r="Y666" s="128"/>
      <c r="Z666" s="128"/>
    </row>
    <row r="667" spans="1:26" ht="15.75" customHeight="1">
      <c r="A667" s="128"/>
      <c r="B667" s="128"/>
      <c r="C667" s="128"/>
      <c r="D667" s="419"/>
      <c r="E667" s="419"/>
      <c r="F667" s="128"/>
      <c r="G667" s="128"/>
      <c r="H667" s="128"/>
      <c r="I667" s="128"/>
      <c r="J667" s="164"/>
      <c r="K667" s="164"/>
      <c r="L667" s="164"/>
      <c r="M667" s="164"/>
      <c r="N667" s="164"/>
      <c r="O667" s="164"/>
      <c r="P667" s="164"/>
      <c r="Q667" s="164"/>
      <c r="R667" s="164"/>
      <c r="S667" s="164"/>
      <c r="T667" s="164"/>
      <c r="U667" s="164"/>
      <c r="V667" s="164"/>
      <c r="W667" s="164"/>
      <c r="X667" s="128"/>
      <c r="Y667" s="128"/>
      <c r="Z667" s="128"/>
    </row>
    <row r="668" spans="1:26" ht="15.75" customHeight="1">
      <c r="A668" s="128"/>
      <c r="B668" s="128"/>
      <c r="C668" s="128"/>
      <c r="D668" s="419"/>
      <c r="E668" s="419"/>
      <c r="F668" s="128"/>
      <c r="G668" s="128"/>
      <c r="H668" s="128"/>
      <c r="I668" s="128"/>
      <c r="J668" s="164"/>
      <c r="K668" s="164"/>
      <c r="L668" s="164"/>
      <c r="M668" s="164"/>
      <c r="N668" s="164"/>
      <c r="O668" s="164"/>
      <c r="P668" s="164"/>
      <c r="Q668" s="164"/>
      <c r="R668" s="164"/>
      <c r="S668" s="164"/>
      <c r="T668" s="164"/>
      <c r="U668" s="164"/>
      <c r="V668" s="164"/>
      <c r="W668" s="164"/>
      <c r="X668" s="128"/>
      <c r="Y668" s="128"/>
      <c r="Z668" s="128"/>
    </row>
    <row r="669" spans="1:26" ht="15.75" customHeight="1">
      <c r="A669" s="128"/>
      <c r="B669" s="128"/>
      <c r="C669" s="128"/>
      <c r="D669" s="419"/>
      <c r="E669" s="419"/>
      <c r="F669" s="128"/>
      <c r="G669" s="128"/>
      <c r="H669" s="128"/>
      <c r="I669" s="128"/>
      <c r="J669" s="164"/>
      <c r="K669" s="164"/>
      <c r="L669" s="164"/>
      <c r="M669" s="164"/>
      <c r="N669" s="164"/>
      <c r="O669" s="164"/>
      <c r="P669" s="164"/>
      <c r="Q669" s="164"/>
      <c r="R669" s="164"/>
      <c r="S669" s="164"/>
      <c r="T669" s="164"/>
      <c r="U669" s="164"/>
      <c r="V669" s="164"/>
      <c r="W669" s="164"/>
      <c r="X669" s="128"/>
      <c r="Y669" s="128"/>
      <c r="Z669" s="128"/>
    </row>
    <row r="670" spans="1:26" ht="15.75" customHeight="1">
      <c r="A670" s="128"/>
      <c r="B670" s="128"/>
      <c r="C670" s="128"/>
      <c r="D670" s="419"/>
      <c r="E670" s="419"/>
      <c r="F670" s="128"/>
      <c r="G670" s="128"/>
      <c r="H670" s="128"/>
      <c r="I670" s="128"/>
      <c r="J670" s="164"/>
      <c r="K670" s="164"/>
      <c r="L670" s="164"/>
      <c r="M670" s="164"/>
      <c r="N670" s="164"/>
      <c r="O670" s="164"/>
      <c r="P670" s="164"/>
      <c r="Q670" s="164"/>
      <c r="R670" s="164"/>
      <c r="S670" s="164"/>
      <c r="T670" s="164"/>
      <c r="U670" s="164"/>
      <c r="V670" s="164"/>
      <c r="W670" s="164"/>
      <c r="X670" s="128"/>
      <c r="Y670" s="128"/>
      <c r="Z670" s="128"/>
    </row>
    <row r="671" spans="1:26" ht="15.75" customHeight="1">
      <c r="A671" s="128"/>
      <c r="B671" s="128"/>
      <c r="C671" s="128"/>
      <c r="D671" s="419"/>
      <c r="E671" s="419"/>
      <c r="F671" s="128"/>
      <c r="G671" s="128"/>
      <c r="H671" s="128"/>
      <c r="I671" s="128"/>
      <c r="J671" s="164"/>
      <c r="K671" s="164"/>
      <c r="L671" s="164"/>
      <c r="M671" s="164"/>
      <c r="N671" s="164"/>
      <c r="O671" s="164"/>
      <c r="P671" s="164"/>
      <c r="Q671" s="164"/>
      <c r="R671" s="164"/>
      <c r="S671" s="164"/>
      <c r="T671" s="164"/>
      <c r="U671" s="164"/>
      <c r="V671" s="164"/>
      <c r="W671" s="164"/>
      <c r="X671" s="128"/>
      <c r="Y671" s="128"/>
      <c r="Z671" s="128"/>
    </row>
    <row r="672" spans="1:26" ht="15.75" customHeight="1">
      <c r="A672" s="128"/>
      <c r="B672" s="128"/>
      <c r="C672" s="128"/>
      <c r="D672" s="419"/>
      <c r="E672" s="419"/>
      <c r="F672" s="128"/>
      <c r="G672" s="128"/>
      <c r="H672" s="128"/>
      <c r="I672" s="128"/>
      <c r="J672" s="164"/>
      <c r="K672" s="164"/>
      <c r="L672" s="164"/>
      <c r="M672" s="164"/>
      <c r="N672" s="164"/>
      <c r="O672" s="164"/>
      <c r="P672" s="164"/>
      <c r="Q672" s="164"/>
      <c r="R672" s="164"/>
      <c r="S672" s="164"/>
      <c r="T672" s="164"/>
      <c r="U672" s="164"/>
      <c r="V672" s="164"/>
      <c r="W672" s="164"/>
      <c r="X672" s="128"/>
      <c r="Y672" s="128"/>
      <c r="Z672" s="128"/>
    </row>
    <row r="673" spans="1:26" ht="15.75" customHeight="1">
      <c r="A673" s="128"/>
      <c r="B673" s="128"/>
      <c r="C673" s="128"/>
      <c r="D673" s="419"/>
      <c r="E673" s="419"/>
      <c r="F673" s="128"/>
      <c r="G673" s="128"/>
      <c r="H673" s="128"/>
      <c r="I673" s="128"/>
      <c r="J673" s="164"/>
      <c r="K673" s="164"/>
      <c r="L673" s="164"/>
      <c r="M673" s="164"/>
      <c r="N673" s="164"/>
      <c r="O673" s="164"/>
      <c r="P673" s="164"/>
      <c r="Q673" s="164"/>
      <c r="R673" s="164"/>
      <c r="S673" s="164"/>
      <c r="T673" s="164"/>
      <c r="U673" s="164"/>
      <c r="V673" s="164"/>
      <c r="W673" s="164"/>
      <c r="X673" s="128"/>
      <c r="Y673" s="128"/>
      <c r="Z673" s="128"/>
    </row>
    <row r="674" spans="1:26" ht="15.75" customHeight="1">
      <c r="A674" s="128"/>
      <c r="B674" s="128"/>
      <c r="C674" s="128"/>
      <c r="D674" s="419"/>
      <c r="E674" s="419"/>
      <c r="F674" s="128"/>
      <c r="G674" s="128"/>
      <c r="H674" s="128"/>
      <c r="I674" s="128"/>
      <c r="J674" s="164"/>
      <c r="K674" s="164"/>
      <c r="L674" s="164"/>
      <c r="M674" s="164"/>
      <c r="N674" s="164"/>
      <c r="O674" s="164"/>
      <c r="P674" s="164"/>
      <c r="Q674" s="164"/>
      <c r="R674" s="164"/>
      <c r="S674" s="164"/>
      <c r="T674" s="164"/>
      <c r="U674" s="164"/>
      <c r="V674" s="164"/>
      <c r="W674" s="164"/>
      <c r="X674" s="128"/>
      <c r="Y674" s="128"/>
      <c r="Z674" s="128"/>
    </row>
    <row r="675" spans="1:26" ht="15.75" customHeight="1">
      <c r="A675" s="128"/>
      <c r="B675" s="128"/>
      <c r="C675" s="128"/>
      <c r="D675" s="419"/>
      <c r="E675" s="419"/>
      <c r="F675" s="128"/>
      <c r="G675" s="128"/>
      <c r="H675" s="128"/>
      <c r="I675" s="128"/>
      <c r="J675" s="164"/>
      <c r="K675" s="164"/>
      <c r="L675" s="164"/>
      <c r="M675" s="164"/>
      <c r="N675" s="164"/>
      <c r="O675" s="164"/>
      <c r="P675" s="164"/>
      <c r="Q675" s="164"/>
      <c r="R675" s="164"/>
      <c r="S675" s="164"/>
      <c r="T675" s="164"/>
      <c r="U675" s="164"/>
      <c r="V675" s="164"/>
      <c r="W675" s="164"/>
      <c r="X675" s="128"/>
      <c r="Y675" s="128"/>
      <c r="Z675" s="128"/>
    </row>
    <row r="676" spans="1:26" ht="15.75" customHeight="1">
      <c r="A676" s="128"/>
      <c r="B676" s="128"/>
      <c r="C676" s="128"/>
      <c r="D676" s="419"/>
      <c r="E676" s="419"/>
      <c r="F676" s="128"/>
      <c r="G676" s="128"/>
      <c r="H676" s="128"/>
      <c r="I676" s="128"/>
      <c r="J676" s="164"/>
      <c r="K676" s="164"/>
      <c r="L676" s="164"/>
      <c r="M676" s="164"/>
      <c r="N676" s="164"/>
      <c r="O676" s="164"/>
      <c r="P676" s="164"/>
      <c r="Q676" s="164"/>
      <c r="R676" s="164"/>
      <c r="S676" s="164"/>
      <c r="T676" s="164"/>
      <c r="U676" s="164"/>
      <c r="V676" s="164"/>
      <c r="W676" s="164"/>
      <c r="X676" s="128"/>
      <c r="Y676" s="128"/>
      <c r="Z676" s="128"/>
    </row>
    <row r="677" spans="1:26" ht="15.75" customHeight="1">
      <c r="A677" s="128"/>
      <c r="B677" s="128"/>
      <c r="C677" s="128"/>
      <c r="D677" s="419"/>
      <c r="E677" s="419"/>
      <c r="F677" s="128"/>
      <c r="G677" s="128"/>
      <c r="H677" s="128"/>
      <c r="I677" s="128"/>
      <c r="J677" s="164"/>
      <c r="K677" s="164"/>
      <c r="L677" s="164"/>
      <c r="M677" s="164"/>
      <c r="N677" s="164"/>
      <c r="O677" s="164"/>
      <c r="P677" s="164"/>
      <c r="Q677" s="164"/>
      <c r="R677" s="164"/>
      <c r="S677" s="164"/>
      <c r="T677" s="164"/>
      <c r="U677" s="164"/>
      <c r="V677" s="164"/>
      <c r="W677" s="164"/>
      <c r="X677" s="128"/>
      <c r="Y677" s="128"/>
      <c r="Z677" s="128"/>
    </row>
    <row r="678" spans="1:26" ht="15.75" customHeight="1">
      <c r="A678" s="128"/>
      <c r="B678" s="128"/>
      <c r="C678" s="128"/>
      <c r="D678" s="419"/>
      <c r="E678" s="419"/>
      <c r="F678" s="128"/>
      <c r="G678" s="128"/>
      <c r="H678" s="128"/>
      <c r="I678" s="128"/>
      <c r="J678" s="164"/>
      <c r="K678" s="164"/>
      <c r="L678" s="164"/>
      <c r="M678" s="164"/>
      <c r="N678" s="164"/>
      <c r="O678" s="164"/>
      <c r="P678" s="164"/>
      <c r="Q678" s="164"/>
      <c r="R678" s="164"/>
      <c r="S678" s="164"/>
      <c r="T678" s="164"/>
      <c r="U678" s="164"/>
      <c r="V678" s="164"/>
      <c r="W678" s="164"/>
      <c r="X678" s="128"/>
      <c r="Y678" s="128"/>
      <c r="Z678" s="128"/>
    </row>
    <row r="679" spans="1:26" ht="15.75" customHeight="1">
      <c r="A679" s="128"/>
      <c r="B679" s="128"/>
      <c r="C679" s="128"/>
      <c r="D679" s="419"/>
      <c r="E679" s="419"/>
      <c r="F679" s="128"/>
      <c r="G679" s="128"/>
      <c r="H679" s="128"/>
      <c r="I679" s="128"/>
      <c r="J679" s="164"/>
      <c r="K679" s="164"/>
      <c r="L679" s="164"/>
      <c r="M679" s="164"/>
      <c r="N679" s="164"/>
      <c r="O679" s="164"/>
      <c r="P679" s="164"/>
      <c r="Q679" s="164"/>
      <c r="R679" s="164"/>
      <c r="S679" s="164"/>
      <c r="T679" s="164"/>
      <c r="U679" s="164"/>
      <c r="V679" s="164"/>
      <c r="W679" s="164"/>
      <c r="X679" s="128"/>
      <c r="Y679" s="128"/>
      <c r="Z679" s="128"/>
    </row>
    <row r="680" spans="1:26" ht="15.75" customHeight="1">
      <c r="A680" s="128"/>
      <c r="B680" s="128"/>
      <c r="C680" s="128"/>
      <c r="D680" s="419"/>
      <c r="E680" s="419"/>
      <c r="F680" s="128"/>
      <c r="G680" s="128"/>
      <c r="H680" s="128"/>
      <c r="I680" s="128"/>
      <c r="J680" s="164"/>
      <c r="K680" s="164"/>
      <c r="L680" s="164"/>
      <c r="M680" s="164"/>
      <c r="N680" s="164"/>
      <c r="O680" s="164"/>
      <c r="P680" s="164"/>
      <c r="Q680" s="164"/>
      <c r="R680" s="164"/>
      <c r="S680" s="164"/>
      <c r="T680" s="164"/>
      <c r="U680" s="164"/>
      <c r="V680" s="164"/>
      <c r="W680" s="164"/>
      <c r="X680" s="128"/>
      <c r="Y680" s="128"/>
      <c r="Z680" s="128"/>
    </row>
    <row r="681" spans="1:26" ht="15.75" customHeight="1">
      <c r="A681" s="128"/>
      <c r="B681" s="128"/>
      <c r="C681" s="128"/>
      <c r="D681" s="419"/>
      <c r="E681" s="419"/>
      <c r="F681" s="128"/>
      <c r="G681" s="128"/>
      <c r="H681" s="128"/>
      <c r="I681" s="128"/>
      <c r="J681" s="164"/>
      <c r="K681" s="164"/>
      <c r="L681" s="164"/>
      <c r="M681" s="164"/>
      <c r="N681" s="164"/>
      <c r="O681" s="164"/>
      <c r="P681" s="164"/>
      <c r="Q681" s="164"/>
      <c r="R681" s="164"/>
      <c r="S681" s="164"/>
      <c r="T681" s="164"/>
      <c r="U681" s="164"/>
      <c r="V681" s="164"/>
      <c r="W681" s="164"/>
      <c r="X681" s="128"/>
      <c r="Y681" s="128"/>
      <c r="Z681" s="128"/>
    </row>
    <row r="682" spans="1:26" ht="15.75" customHeight="1">
      <c r="A682" s="128"/>
      <c r="B682" s="128"/>
      <c r="C682" s="128"/>
      <c r="D682" s="419"/>
      <c r="E682" s="419"/>
      <c r="F682" s="128"/>
      <c r="G682" s="128"/>
      <c r="H682" s="128"/>
      <c r="I682" s="128"/>
      <c r="J682" s="164"/>
      <c r="K682" s="164"/>
      <c r="L682" s="164"/>
      <c r="M682" s="164"/>
      <c r="N682" s="164"/>
      <c r="O682" s="164"/>
      <c r="P682" s="164"/>
      <c r="Q682" s="164"/>
      <c r="R682" s="164"/>
      <c r="S682" s="164"/>
      <c r="T682" s="164"/>
      <c r="U682" s="164"/>
      <c r="V682" s="164"/>
      <c r="W682" s="164"/>
      <c r="X682" s="128"/>
      <c r="Y682" s="128"/>
      <c r="Z682" s="128"/>
    </row>
    <row r="683" spans="1:26" ht="15.75" customHeight="1">
      <c r="A683" s="128"/>
      <c r="B683" s="128"/>
      <c r="C683" s="128"/>
      <c r="D683" s="419"/>
      <c r="E683" s="419"/>
      <c r="F683" s="128"/>
      <c r="G683" s="128"/>
      <c r="H683" s="128"/>
      <c r="I683" s="128"/>
      <c r="J683" s="164"/>
      <c r="K683" s="164"/>
      <c r="L683" s="164"/>
      <c r="M683" s="164"/>
      <c r="N683" s="164"/>
      <c r="O683" s="164"/>
      <c r="P683" s="164"/>
      <c r="Q683" s="164"/>
      <c r="R683" s="164"/>
      <c r="S683" s="164"/>
      <c r="T683" s="164"/>
      <c r="U683" s="164"/>
      <c r="V683" s="164"/>
      <c r="W683" s="164"/>
      <c r="X683" s="128"/>
      <c r="Y683" s="128"/>
      <c r="Z683" s="128"/>
    </row>
    <row r="684" spans="1:26" ht="15.75" customHeight="1">
      <c r="A684" s="128"/>
      <c r="B684" s="128"/>
      <c r="C684" s="128"/>
      <c r="D684" s="419"/>
      <c r="E684" s="419"/>
      <c r="F684" s="128"/>
      <c r="G684" s="128"/>
      <c r="H684" s="128"/>
      <c r="I684" s="128"/>
      <c r="J684" s="164"/>
      <c r="K684" s="164"/>
      <c r="L684" s="164"/>
      <c r="M684" s="164"/>
      <c r="N684" s="164"/>
      <c r="O684" s="164"/>
      <c r="P684" s="164"/>
      <c r="Q684" s="164"/>
      <c r="R684" s="164"/>
      <c r="S684" s="164"/>
      <c r="T684" s="164"/>
      <c r="U684" s="164"/>
      <c r="V684" s="164"/>
      <c r="W684" s="164"/>
      <c r="X684" s="128"/>
      <c r="Y684" s="128"/>
      <c r="Z684" s="128"/>
    </row>
    <row r="685" spans="1:26" ht="15.75" customHeight="1">
      <c r="A685" s="128"/>
      <c r="B685" s="128"/>
      <c r="C685" s="128"/>
      <c r="D685" s="419"/>
      <c r="E685" s="419"/>
      <c r="F685" s="128"/>
      <c r="G685" s="128"/>
      <c r="H685" s="128"/>
      <c r="I685" s="128"/>
      <c r="J685" s="164"/>
      <c r="K685" s="164"/>
      <c r="L685" s="164"/>
      <c r="M685" s="164"/>
      <c r="N685" s="164"/>
      <c r="O685" s="164"/>
      <c r="P685" s="164"/>
      <c r="Q685" s="164"/>
      <c r="R685" s="164"/>
      <c r="S685" s="164"/>
      <c r="T685" s="164"/>
      <c r="U685" s="164"/>
      <c r="V685" s="164"/>
      <c r="W685" s="164"/>
      <c r="X685" s="128"/>
      <c r="Y685" s="128"/>
      <c r="Z685" s="128"/>
    </row>
    <row r="686" spans="1:26" ht="15.75" customHeight="1">
      <c r="A686" s="128"/>
      <c r="B686" s="128"/>
      <c r="C686" s="128"/>
      <c r="D686" s="419"/>
      <c r="E686" s="419"/>
      <c r="F686" s="128"/>
      <c r="G686" s="128"/>
      <c r="H686" s="128"/>
      <c r="I686" s="128"/>
      <c r="J686" s="164"/>
      <c r="K686" s="164"/>
      <c r="L686" s="164"/>
      <c r="M686" s="164"/>
      <c r="N686" s="164"/>
      <c r="O686" s="164"/>
      <c r="P686" s="164"/>
      <c r="Q686" s="164"/>
      <c r="R686" s="164"/>
      <c r="S686" s="164"/>
      <c r="T686" s="164"/>
      <c r="U686" s="164"/>
      <c r="V686" s="164"/>
      <c r="W686" s="164"/>
      <c r="X686" s="128"/>
      <c r="Y686" s="128"/>
      <c r="Z686" s="128"/>
    </row>
    <row r="687" spans="1:26" ht="15.75" customHeight="1">
      <c r="A687" s="128"/>
      <c r="B687" s="128"/>
      <c r="C687" s="128"/>
      <c r="D687" s="419"/>
      <c r="E687" s="419"/>
      <c r="F687" s="128"/>
      <c r="G687" s="128"/>
      <c r="H687" s="128"/>
      <c r="I687" s="128"/>
      <c r="J687" s="164"/>
      <c r="K687" s="164"/>
      <c r="L687" s="164"/>
      <c r="M687" s="164"/>
      <c r="N687" s="164"/>
      <c r="O687" s="164"/>
      <c r="P687" s="164"/>
      <c r="Q687" s="164"/>
      <c r="R687" s="164"/>
      <c r="S687" s="164"/>
      <c r="T687" s="164"/>
      <c r="U687" s="164"/>
      <c r="V687" s="164"/>
      <c r="W687" s="164"/>
      <c r="X687" s="128"/>
      <c r="Y687" s="128"/>
      <c r="Z687" s="128"/>
    </row>
    <row r="688" spans="1:26" ht="15.75" customHeight="1">
      <c r="A688" s="128"/>
      <c r="B688" s="128"/>
      <c r="C688" s="128"/>
      <c r="D688" s="419"/>
      <c r="E688" s="419"/>
      <c r="F688" s="128"/>
      <c r="G688" s="128"/>
      <c r="H688" s="128"/>
      <c r="I688" s="128"/>
      <c r="J688" s="164"/>
      <c r="K688" s="164"/>
      <c r="L688" s="164"/>
      <c r="M688" s="164"/>
      <c r="N688" s="164"/>
      <c r="O688" s="164"/>
      <c r="P688" s="164"/>
      <c r="Q688" s="164"/>
      <c r="R688" s="164"/>
      <c r="S688" s="164"/>
      <c r="T688" s="164"/>
      <c r="U688" s="164"/>
      <c r="V688" s="164"/>
      <c r="W688" s="164"/>
      <c r="X688" s="128"/>
      <c r="Y688" s="128"/>
      <c r="Z688" s="128"/>
    </row>
    <row r="689" spans="1:26" ht="15.75" customHeight="1">
      <c r="A689" s="128"/>
      <c r="B689" s="128"/>
      <c r="C689" s="128"/>
      <c r="D689" s="419"/>
      <c r="E689" s="419"/>
      <c r="F689" s="128"/>
      <c r="G689" s="128"/>
      <c r="H689" s="128"/>
      <c r="I689" s="128"/>
      <c r="J689" s="164"/>
      <c r="K689" s="164"/>
      <c r="L689" s="164"/>
      <c r="M689" s="164"/>
      <c r="N689" s="164"/>
      <c r="O689" s="164"/>
      <c r="P689" s="164"/>
      <c r="Q689" s="164"/>
      <c r="R689" s="164"/>
      <c r="S689" s="164"/>
      <c r="T689" s="164"/>
      <c r="U689" s="164"/>
      <c r="V689" s="164"/>
      <c r="W689" s="164"/>
      <c r="X689" s="128"/>
      <c r="Y689" s="128"/>
      <c r="Z689" s="128"/>
    </row>
    <row r="690" spans="1:26" ht="15.75" customHeight="1">
      <c r="A690" s="128"/>
      <c r="B690" s="128"/>
      <c r="C690" s="128"/>
      <c r="D690" s="419"/>
      <c r="E690" s="419"/>
      <c r="F690" s="128"/>
      <c r="G690" s="128"/>
      <c r="H690" s="128"/>
      <c r="I690" s="128"/>
      <c r="J690" s="164"/>
      <c r="K690" s="164"/>
      <c r="L690" s="164"/>
      <c r="M690" s="164"/>
      <c r="N690" s="164"/>
      <c r="O690" s="164"/>
      <c r="P690" s="164"/>
      <c r="Q690" s="164"/>
      <c r="R690" s="164"/>
      <c r="S690" s="164"/>
      <c r="T690" s="164"/>
      <c r="U690" s="164"/>
      <c r="V690" s="164"/>
      <c r="W690" s="164"/>
      <c r="X690" s="128"/>
      <c r="Y690" s="128"/>
      <c r="Z690" s="128"/>
    </row>
    <row r="691" spans="1:26" ht="15.75" customHeight="1">
      <c r="A691" s="128"/>
      <c r="B691" s="128"/>
      <c r="C691" s="128"/>
      <c r="D691" s="419"/>
      <c r="E691" s="419"/>
      <c r="F691" s="128"/>
      <c r="G691" s="128"/>
      <c r="H691" s="128"/>
      <c r="I691" s="128"/>
      <c r="J691" s="164"/>
      <c r="K691" s="164"/>
      <c r="L691" s="164"/>
      <c r="M691" s="164"/>
      <c r="N691" s="164"/>
      <c r="O691" s="164"/>
      <c r="P691" s="164"/>
      <c r="Q691" s="164"/>
      <c r="R691" s="164"/>
      <c r="S691" s="164"/>
      <c r="T691" s="164"/>
      <c r="U691" s="164"/>
      <c r="V691" s="164"/>
      <c r="W691" s="164"/>
      <c r="X691" s="128"/>
      <c r="Y691" s="128"/>
      <c r="Z691" s="128"/>
    </row>
    <row r="692" spans="1:26" ht="15.75" customHeight="1">
      <c r="A692" s="128"/>
      <c r="B692" s="128"/>
      <c r="C692" s="128"/>
      <c r="D692" s="419"/>
      <c r="E692" s="419"/>
      <c r="F692" s="128"/>
      <c r="G692" s="128"/>
      <c r="H692" s="128"/>
      <c r="I692" s="128"/>
      <c r="J692" s="164"/>
      <c r="K692" s="164"/>
      <c r="L692" s="164"/>
      <c r="M692" s="164"/>
      <c r="N692" s="164"/>
      <c r="O692" s="164"/>
      <c r="P692" s="164"/>
      <c r="Q692" s="164"/>
      <c r="R692" s="164"/>
      <c r="S692" s="164"/>
      <c r="T692" s="164"/>
      <c r="U692" s="164"/>
      <c r="V692" s="164"/>
      <c r="W692" s="164"/>
      <c r="X692" s="128"/>
      <c r="Y692" s="128"/>
      <c r="Z692" s="128"/>
    </row>
    <row r="693" spans="1:26" ht="15.75" customHeight="1">
      <c r="A693" s="128"/>
      <c r="B693" s="128"/>
      <c r="C693" s="128"/>
      <c r="D693" s="419"/>
      <c r="E693" s="419"/>
      <c r="F693" s="128"/>
      <c r="G693" s="128"/>
      <c r="H693" s="128"/>
      <c r="I693" s="128"/>
      <c r="J693" s="164"/>
      <c r="K693" s="164"/>
      <c r="L693" s="164"/>
      <c r="M693" s="164"/>
      <c r="N693" s="164"/>
      <c r="O693" s="164"/>
      <c r="P693" s="164"/>
      <c r="Q693" s="164"/>
      <c r="R693" s="164"/>
      <c r="S693" s="164"/>
      <c r="T693" s="164"/>
      <c r="U693" s="164"/>
      <c r="V693" s="164"/>
      <c r="W693" s="164"/>
      <c r="X693" s="128"/>
      <c r="Y693" s="128"/>
      <c r="Z693" s="128"/>
    </row>
    <row r="694" spans="1:26" ht="15.75" customHeight="1">
      <c r="A694" s="128"/>
      <c r="B694" s="128"/>
      <c r="C694" s="128"/>
      <c r="D694" s="419"/>
      <c r="E694" s="419"/>
      <c r="F694" s="128"/>
      <c r="G694" s="128"/>
      <c r="H694" s="128"/>
      <c r="I694" s="128"/>
      <c r="J694" s="164"/>
      <c r="K694" s="164"/>
      <c r="L694" s="164"/>
      <c r="M694" s="164"/>
      <c r="N694" s="164"/>
      <c r="O694" s="164"/>
      <c r="P694" s="164"/>
      <c r="Q694" s="164"/>
      <c r="R694" s="164"/>
      <c r="S694" s="164"/>
      <c r="T694" s="164"/>
      <c r="U694" s="164"/>
      <c r="V694" s="164"/>
      <c r="W694" s="164"/>
      <c r="X694" s="128"/>
      <c r="Y694" s="128"/>
      <c r="Z694" s="128"/>
    </row>
    <row r="695" spans="1:26" ht="15.75" customHeight="1">
      <c r="A695" s="128"/>
      <c r="B695" s="128"/>
      <c r="C695" s="128"/>
      <c r="D695" s="419"/>
      <c r="E695" s="419"/>
      <c r="F695" s="128"/>
      <c r="G695" s="128"/>
      <c r="H695" s="128"/>
      <c r="I695" s="128"/>
      <c r="J695" s="164"/>
      <c r="K695" s="164"/>
      <c r="L695" s="164"/>
      <c r="M695" s="164"/>
      <c r="N695" s="164"/>
      <c r="O695" s="164"/>
      <c r="P695" s="164"/>
      <c r="Q695" s="164"/>
      <c r="R695" s="164"/>
      <c r="S695" s="164"/>
      <c r="T695" s="164"/>
      <c r="U695" s="164"/>
      <c r="V695" s="164"/>
      <c r="W695" s="164"/>
      <c r="X695" s="128"/>
      <c r="Y695" s="128"/>
      <c r="Z695" s="128"/>
    </row>
    <row r="696" spans="1:26" ht="15.75" customHeight="1">
      <c r="A696" s="128"/>
      <c r="B696" s="128"/>
      <c r="C696" s="128"/>
      <c r="D696" s="419"/>
      <c r="E696" s="419"/>
      <c r="F696" s="128"/>
      <c r="G696" s="128"/>
      <c r="H696" s="128"/>
      <c r="I696" s="128"/>
      <c r="J696" s="164"/>
      <c r="K696" s="164"/>
      <c r="L696" s="164"/>
      <c r="M696" s="164"/>
      <c r="N696" s="164"/>
      <c r="O696" s="164"/>
      <c r="P696" s="164"/>
      <c r="Q696" s="164"/>
      <c r="R696" s="164"/>
      <c r="S696" s="164"/>
      <c r="T696" s="164"/>
      <c r="U696" s="164"/>
      <c r="V696" s="164"/>
      <c r="W696" s="164"/>
      <c r="X696" s="128"/>
      <c r="Y696" s="128"/>
      <c r="Z696" s="128"/>
    </row>
    <row r="697" spans="1:26" ht="15.75" customHeight="1">
      <c r="A697" s="128"/>
      <c r="B697" s="128"/>
      <c r="C697" s="128"/>
      <c r="D697" s="419"/>
      <c r="E697" s="419"/>
      <c r="F697" s="128"/>
      <c r="G697" s="128"/>
      <c r="H697" s="128"/>
      <c r="I697" s="128"/>
      <c r="J697" s="164"/>
      <c r="K697" s="164"/>
      <c r="L697" s="164"/>
      <c r="M697" s="164"/>
      <c r="N697" s="164"/>
      <c r="O697" s="164"/>
      <c r="P697" s="164"/>
      <c r="Q697" s="164"/>
      <c r="R697" s="164"/>
      <c r="S697" s="164"/>
      <c r="T697" s="164"/>
      <c r="U697" s="164"/>
      <c r="V697" s="164"/>
      <c r="W697" s="164"/>
      <c r="X697" s="128"/>
      <c r="Y697" s="128"/>
      <c r="Z697" s="128"/>
    </row>
    <row r="698" spans="1:26" ht="15.75" customHeight="1">
      <c r="A698" s="128"/>
      <c r="B698" s="128"/>
      <c r="C698" s="128"/>
      <c r="D698" s="419"/>
      <c r="E698" s="419"/>
      <c r="F698" s="128"/>
      <c r="G698" s="128"/>
      <c r="H698" s="128"/>
      <c r="I698" s="128"/>
      <c r="J698" s="164"/>
      <c r="K698" s="164"/>
      <c r="L698" s="164"/>
      <c r="M698" s="164"/>
      <c r="N698" s="164"/>
      <c r="O698" s="164"/>
      <c r="P698" s="164"/>
      <c r="Q698" s="164"/>
      <c r="R698" s="164"/>
      <c r="S698" s="164"/>
      <c r="T698" s="164"/>
      <c r="U698" s="164"/>
      <c r="V698" s="164"/>
      <c r="W698" s="164"/>
      <c r="X698" s="128"/>
      <c r="Y698" s="128"/>
      <c r="Z698" s="128"/>
    </row>
    <row r="699" spans="1:26" ht="15.75" customHeight="1">
      <c r="A699" s="128"/>
      <c r="B699" s="128"/>
      <c r="C699" s="128"/>
      <c r="D699" s="419"/>
      <c r="E699" s="419"/>
      <c r="F699" s="128"/>
      <c r="G699" s="128"/>
      <c r="H699" s="128"/>
      <c r="I699" s="128"/>
      <c r="J699" s="164"/>
      <c r="K699" s="164"/>
      <c r="L699" s="164"/>
      <c r="M699" s="164"/>
      <c r="N699" s="164"/>
      <c r="O699" s="164"/>
      <c r="P699" s="164"/>
      <c r="Q699" s="164"/>
      <c r="R699" s="164"/>
      <c r="S699" s="164"/>
      <c r="T699" s="164"/>
      <c r="U699" s="164"/>
      <c r="V699" s="164"/>
      <c r="W699" s="164"/>
      <c r="X699" s="128"/>
      <c r="Y699" s="128"/>
      <c r="Z699" s="128"/>
    </row>
    <row r="700" spans="1:26" ht="15.75" customHeight="1">
      <c r="A700" s="128"/>
      <c r="B700" s="128"/>
      <c r="C700" s="128"/>
      <c r="D700" s="419"/>
      <c r="E700" s="419"/>
      <c r="F700" s="128"/>
      <c r="G700" s="128"/>
      <c r="H700" s="128"/>
      <c r="I700" s="128"/>
      <c r="J700" s="164"/>
      <c r="K700" s="164"/>
      <c r="L700" s="164"/>
      <c r="M700" s="164"/>
      <c r="N700" s="164"/>
      <c r="O700" s="164"/>
      <c r="P700" s="164"/>
      <c r="Q700" s="164"/>
      <c r="R700" s="164"/>
      <c r="S700" s="164"/>
      <c r="T700" s="164"/>
      <c r="U700" s="164"/>
      <c r="V700" s="164"/>
      <c r="W700" s="164"/>
      <c r="X700" s="128"/>
      <c r="Y700" s="128"/>
      <c r="Z700" s="128"/>
    </row>
    <row r="701" spans="1:26" ht="15.75" customHeight="1">
      <c r="A701" s="128"/>
      <c r="B701" s="128"/>
      <c r="C701" s="128"/>
      <c r="D701" s="419"/>
      <c r="E701" s="419"/>
      <c r="F701" s="128"/>
      <c r="G701" s="128"/>
      <c r="H701" s="128"/>
      <c r="I701" s="128"/>
      <c r="J701" s="164"/>
      <c r="K701" s="164"/>
      <c r="L701" s="164"/>
      <c r="M701" s="164"/>
      <c r="N701" s="164"/>
      <c r="O701" s="164"/>
      <c r="P701" s="164"/>
      <c r="Q701" s="164"/>
      <c r="R701" s="164"/>
      <c r="S701" s="164"/>
      <c r="T701" s="164"/>
      <c r="U701" s="164"/>
      <c r="V701" s="164"/>
      <c r="W701" s="164"/>
      <c r="X701" s="128"/>
      <c r="Y701" s="128"/>
      <c r="Z701" s="128"/>
    </row>
    <row r="702" spans="1:26" ht="15.75" customHeight="1">
      <c r="A702" s="128"/>
      <c r="B702" s="128"/>
      <c r="C702" s="128"/>
      <c r="D702" s="419"/>
      <c r="E702" s="419"/>
      <c r="F702" s="128"/>
      <c r="G702" s="128"/>
      <c r="H702" s="128"/>
      <c r="I702" s="128"/>
      <c r="J702" s="164"/>
      <c r="K702" s="164"/>
      <c r="L702" s="164"/>
      <c r="M702" s="164"/>
      <c r="N702" s="164"/>
      <c r="O702" s="164"/>
      <c r="P702" s="164"/>
      <c r="Q702" s="164"/>
      <c r="R702" s="164"/>
      <c r="S702" s="164"/>
      <c r="T702" s="164"/>
      <c r="U702" s="164"/>
      <c r="V702" s="164"/>
      <c r="W702" s="164"/>
      <c r="X702" s="128"/>
      <c r="Y702" s="128"/>
      <c r="Z702" s="128"/>
    </row>
    <row r="703" spans="1:26" ht="15.75" customHeight="1">
      <c r="A703" s="128"/>
      <c r="B703" s="128"/>
      <c r="C703" s="128"/>
      <c r="D703" s="419"/>
      <c r="E703" s="419"/>
      <c r="F703" s="128"/>
      <c r="G703" s="128"/>
      <c r="H703" s="128"/>
      <c r="I703" s="128"/>
      <c r="J703" s="164"/>
      <c r="K703" s="164"/>
      <c r="L703" s="164"/>
      <c r="M703" s="164"/>
      <c r="N703" s="164"/>
      <c r="O703" s="164"/>
      <c r="P703" s="164"/>
      <c r="Q703" s="164"/>
      <c r="R703" s="164"/>
      <c r="S703" s="164"/>
      <c r="T703" s="164"/>
      <c r="U703" s="164"/>
      <c r="V703" s="164"/>
      <c r="W703" s="164"/>
      <c r="X703" s="128"/>
      <c r="Y703" s="128"/>
      <c r="Z703" s="128"/>
    </row>
    <row r="704" spans="1:26" ht="15.75" customHeight="1">
      <c r="A704" s="128"/>
      <c r="B704" s="128"/>
      <c r="C704" s="128"/>
      <c r="D704" s="419"/>
      <c r="E704" s="419"/>
      <c r="F704" s="128"/>
      <c r="G704" s="128"/>
      <c r="H704" s="128"/>
      <c r="I704" s="128"/>
      <c r="J704" s="164"/>
      <c r="K704" s="164"/>
      <c r="L704" s="164"/>
      <c r="M704" s="164"/>
      <c r="N704" s="164"/>
      <c r="O704" s="164"/>
      <c r="P704" s="164"/>
      <c r="Q704" s="164"/>
      <c r="R704" s="164"/>
      <c r="S704" s="164"/>
      <c r="T704" s="164"/>
      <c r="U704" s="164"/>
      <c r="V704" s="164"/>
      <c r="W704" s="164"/>
      <c r="X704" s="128"/>
      <c r="Y704" s="128"/>
      <c r="Z704" s="128"/>
    </row>
    <row r="705" spans="1:26" ht="15.75" customHeight="1">
      <c r="A705" s="128"/>
      <c r="B705" s="128"/>
      <c r="C705" s="128"/>
      <c r="D705" s="419"/>
      <c r="E705" s="419"/>
      <c r="F705" s="128"/>
      <c r="G705" s="128"/>
      <c r="H705" s="128"/>
      <c r="I705" s="128"/>
      <c r="J705" s="164"/>
      <c r="K705" s="164"/>
      <c r="L705" s="164"/>
      <c r="M705" s="164"/>
      <c r="N705" s="164"/>
      <c r="O705" s="164"/>
      <c r="P705" s="164"/>
      <c r="Q705" s="164"/>
      <c r="R705" s="164"/>
      <c r="S705" s="164"/>
      <c r="T705" s="164"/>
      <c r="U705" s="164"/>
      <c r="V705" s="164"/>
      <c r="W705" s="164"/>
      <c r="X705" s="128"/>
      <c r="Y705" s="128"/>
      <c r="Z705" s="128"/>
    </row>
    <row r="706" spans="1:26" ht="15.75" customHeight="1">
      <c r="A706" s="128"/>
      <c r="B706" s="128"/>
      <c r="C706" s="128"/>
      <c r="D706" s="419"/>
      <c r="E706" s="419"/>
      <c r="F706" s="128"/>
      <c r="G706" s="128"/>
      <c r="H706" s="128"/>
      <c r="I706" s="128"/>
      <c r="J706" s="164"/>
      <c r="K706" s="164"/>
      <c r="L706" s="164"/>
      <c r="M706" s="164"/>
      <c r="N706" s="164"/>
      <c r="O706" s="164"/>
      <c r="P706" s="164"/>
      <c r="Q706" s="164"/>
      <c r="R706" s="164"/>
      <c r="S706" s="164"/>
      <c r="T706" s="164"/>
      <c r="U706" s="164"/>
      <c r="V706" s="164"/>
      <c r="W706" s="164"/>
      <c r="X706" s="128"/>
      <c r="Y706" s="128"/>
      <c r="Z706" s="128"/>
    </row>
    <row r="707" spans="1:26" ht="15.75" customHeight="1">
      <c r="A707" s="128"/>
      <c r="B707" s="128"/>
      <c r="C707" s="128"/>
      <c r="D707" s="419"/>
      <c r="E707" s="419"/>
      <c r="F707" s="128"/>
      <c r="G707" s="128"/>
      <c r="H707" s="128"/>
      <c r="I707" s="128"/>
      <c r="J707" s="164"/>
      <c r="K707" s="164"/>
      <c r="L707" s="164"/>
      <c r="M707" s="164"/>
      <c r="N707" s="164"/>
      <c r="O707" s="164"/>
      <c r="P707" s="164"/>
      <c r="Q707" s="164"/>
      <c r="R707" s="164"/>
      <c r="S707" s="164"/>
      <c r="T707" s="164"/>
      <c r="U707" s="164"/>
      <c r="V707" s="164"/>
      <c r="W707" s="164"/>
      <c r="X707" s="128"/>
      <c r="Y707" s="128"/>
      <c r="Z707" s="128"/>
    </row>
    <row r="708" spans="1:26" ht="15.75" customHeight="1">
      <c r="A708" s="128"/>
      <c r="B708" s="128"/>
      <c r="C708" s="128"/>
      <c r="D708" s="419"/>
      <c r="E708" s="419"/>
      <c r="F708" s="128"/>
      <c r="G708" s="128"/>
      <c r="H708" s="128"/>
      <c r="I708" s="128"/>
      <c r="J708" s="164"/>
      <c r="K708" s="164"/>
      <c r="L708" s="164"/>
      <c r="M708" s="164"/>
      <c r="N708" s="164"/>
      <c r="O708" s="164"/>
      <c r="P708" s="164"/>
      <c r="Q708" s="164"/>
      <c r="R708" s="164"/>
      <c r="S708" s="164"/>
      <c r="T708" s="164"/>
      <c r="U708" s="164"/>
      <c r="V708" s="164"/>
      <c r="W708" s="164"/>
      <c r="X708" s="128"/>
      <c r="Y708" s="128"/>
      <c r="Z708" s="128"/>
    </row>
    <row r="709" spans="1:26" ht="15.75" customHeight="1">
      <c r="A709" s="128"/>
      <c r="B709" s="128"/>
      <c r="C709" s="128"/>
      <c r="D709" s="419"/>
      <c r="E709" s="419"/>
      <c r="F709" s="128"/>
      <c r="G709" s="128"/>
      <c r="H709" s="128"/>
      <c r="I709" s="128"/>
      <c r="J709" s="164"/>
      <c r="K709" s="164"/>
      <c r="L709" s="164"/>
      <c r="M709" s="164"/>
      <c r="N709" s="164"/>
      <c r="O709" s="164"/>
      <c r="P709" s="164"/>
      <c r="Q709" s="164"/>
      <c r="R709" s="164"/>
      <c r="S709" s="164"/>
      <c r="T709" s="164"/>
      <c r="U709" s="164"/>
      <c r="V709" s="164"/>
      <c r="W709" s="164"/>
      <c r="X709" s="128"/>
      <c r="Y709" s="128"/>
      <c r="Z709" s="128"/>
    </row>
    <row r="710" spans="1:26" ht="15.75" customHeight="1">
      <c r="A710" s="128"/>
      <c r="B710" s="128"/>
      <c r="C710" s="128"/>
      <c r="D710" s="419"/>
      <c r="E710" s="419"/>
      <c r="F710" s="128"/>
      <c r="G710" s="128"/>
      <c r="H710" s="128"/>
      <c r="I710" s="128"/>
      <c r="J710" s="164"/>
      <c r="K710" s="164"/>
      <c r="L710" s="164"/>
      <c r="M710" s="164"/>
      <c r="N710" s="164"/>
      <c r="O710" s="164"/>
      <c r="P710" s="164"/>
      <c r="Q710" s="164"/>
      <c r="R710" s="164"/>
      <c r="S710" s="164"/>
      <c r="T710" s="164"/>
      <c r="U710" s="164"/>
      <c r="V710" s="164"/>
      <c r="W710" s="164"/>
      <c r="X710" s="128"/>
      <c r="Y710" s="128"/>
      <c r="Z710" s="128"/>
    </row>
    <row r="711" spans="1:26" ht="15.75" customHeight="1">
      <c r="A711" s="128"/>
      <c r="B711" s="128"/>
      <c r="C711" s="128"/>
      <c r="D711" s="419"/>
      <c r="E711" s="419"/>
      <c r="F711" s="128"/>
      <c r="G711" s="128"/>
      <c r="H711" s="128"/>
      <c r="I711" s="128"/>
      <c r="J711" s="164"/>
      <c r="K711" s="164"/>
      <c r="L711" s="164"/>
      <c r="M711" s="164"/>
      <c r="N711" s="164"/>
      <c r="O711" s="164"/>
      <c r="P711" s="164"/>
      <c r="Q711" s="164"/>
      <c r="R711" s="164"/>
      <c r="S711" s="164"/>
      <c r="T711" s="164"/>
      <c r="U711" s="164"/>
      <c r="V711" s="164"/>
      <c r="W711" s="164"/>
      <c r="X711" s="128"/>
      <c r="Y711" s="128"/>
      <c r="Z711" s="128"/>
    </row>
    <row r="712" spans="1:26" ht="15.75" customHeight="1">
      <c r="A712" s="128"/>
      <c r="B712" s="128"/>
      <c r="C712" s="128"/>
      <c r="D712" s="419"/>
      <c r="E712" s="419"/>
      <c r="F712" s="128"/>
      <c r="G712" s="128"/>
      <c r="H712" s="128"/>
      <c r="I712" s="128"/>
      <c r="J712" s="164"/>
      <c r="K712" s="164"/>
      <c r="L712" s="164"/>
      <c r="M712" s="164"/>
      <c r="N712" s="164"/>
      <c r="O712" s="164"/>
      <c r="P712" s="164"/>
      <c r="Q712" s="164"/>
      <c r="R712" s="164"/>
      <c r="S712" s="164"/>
      <c r="T712" s="164"/>
      <c r="U712" s="164"/>
      <c r="V712" s="164"/>
      <c r="W712" s="164"/>
      <c r="X712" s="128"/>
      <c r="Y712" s="128"/>
      <c r="Z712" s="128"/>
    </row>
    <row r="713" spans="1:26" ht="15.75" customHeight="1">
      <c r="A713" s="128"/>
      <c r="B713" s="128"/>
      <c r="C713" s="128"/>
      <c r="D713" s="419"/>
      <c r="E713" s="419"/>
      <c r="F713" s="128"/>
      <c r="G713" s="128"/>
      <c r="H713" s="128"/>
      <c r="I713" s="128"/>
      <c r="J713" s="164"/>
      <c r="K713" s="164"/>
      <c r="L713" s="164"/>
      <c r="M713" s="164"/>
      <c r="N713" s="164"/>
      <c r="O713" s="164"/>
      <c r="P713" s="164"/>
      <c r="Q713" s="164"/>
      <c r="R713" s="164"/>
      <c r="S713" s="164"/>
      <c r="T713" s="164"/>
      <c r="U713" s="164"/>
      <c r="V713" s="164"/>
      <c r="W713" s="164"/>
      <c r="X713" s="128"/>
      <c r="Y713" s="128"/>
      <c r="Z713" s="128"/>
    </row>
    <row r="714" spans="1:26" ht="15.75" customHeight="1">
      <c r="A714" s="128"/>
      <c r="B714" s="128"/>
      <c r="C714" s="128"/>
      <c r="D714" s="419"/>
      <c r="E714" s="419"/>
      <c r="F714" s="128"/>
      <c r="G714" s="128"/>
      <c r="H714" s="128"/>
      <c r="I714" s="128"/>
      <c r="J714" s="164"/>
      <c r="K714" s="164"/>
      <c r="L714" s="164"/>
      <c r="M714" s="164"/>
      <c r="N714" s="164"/>
      <c r="O714" s="164"/>
      <c r="P714" s="164"/>
      <c r="Q714" s="164"/>
      <c r="R714" s="164"/>
      <c r="S714" s="164"/>
      <c r="T714" s="164"/>
      <c r="U714" s="164"/>
      <c r="V714" s="164"/>
      <c r="W714" s="164"/>
      <c r="X714" s="128"/>
      <c r="Y714" s="128"/>
      <c r="Z714" s="128"/>
    </row>
    <row r="715" spans="1:26" ht="15.75" customHeight="1">
      <c r="A715" s="128"/>
      <c r="B715" s="128"/>
      <c r="C715" s="128"/>
      <c r="D715" s="419"/>
      <c r="E715" s="419"/>
      <c r="F715" s="128"/>
      <c r="G715" s="128"/>
      <c r="H715" s="128"/>
      <c r="I715" s="128"/>
      <c r="J715" s="164"/>
      <c r="K715" s="164"/>
      <c r="L715" s="164"/>
      <c r="M715" s="164"/>
      <c r="N715" s="164"/>
      <c r="O715" s="164"/>
      <c r="P715" s="164"/>
      <c r="Q715" s="164"/>
      <c r="R715" s="164"/>
      <c r="S715" s="164"/>
      <c r="T715" s="164"/>
      <c r="U715" s="164"/>
      <c r="V715" s="164"/>
      <c r="W715" s="164"/>
      <c r="X715" s="128"/>
      <c r="Y715" s="128"/>
      <c r="Z715" s="128"/>
    </row>
    <row r="716" spans="1:26" ht="15.75" customHeight="1">
      <c r="A716" s="128"/>
      <c r="B716" s="128"/>
      <c r="C716" s="128"/>
      <c r="D716" s="419"/>
      <c r="E716" s="419"/>
      <c r="F716" s="128"/>
      <c r="G716" s="128"/>
      <c r="H716" s="128"/>
      <c r="I716" s="128"/>
      <c r="J716" s="164"/>
      <c r="K716" s="164"/>
      <c r="L716" s="164"/>
      <c r="M716" s="164"/>
      <c r="N716" s="164"/>
      <c r="O716" s="164"/>
      <c r="P716" s="164"/>
      <c r="Q716" s="164"/>
      <c r="R716" s="164"/>
      <c r="S716" s="164"/>
      <c r="T716" s="164"/>
      <c r="U716" s="164"/>
      <c r="V716" s="164"/>
      <c r="W716" s="164"/>
      <c r="X716" s="128"/>
      <c r="Y716" s="128"/>
      <c r="Z716" s="128"/>
    </row>
    <row r="717" spans="1:26" ht="15.75" customHeight="1">
      <c r="A717" s="128"/>
      <c r="B717" s="128"/>
      <c r="C717" s="128"/>
      <c r="D717" s="419"/>
      <c r="E717" s="419"/>
      <c r="F717" s="128"/>
      <c r="G717" s="128"/>
      <c r="H717" s="128"/>
      <c r="I717" s="128"/>
      <c r="J717" s="164"/>
      <c r="K717" s="164"/>
      <c r="L717" s="164"/>
      <c r="M717" s="164"/>
      <c r="N717" s="164"/>
      <c r="O717" s="164"/>
      <c r="P717" s="164"/>
      <c r="Q717" s="164"/>
      <c r="R717" s="164"/>
      <c r="S717" s="164"/>
      <c r="T717" s="164"/>
      <c r="U717" s="164"/>
      <c r="V717" s="164"/>
      <c r="W717" s="164"/>
      <c r="X717" s="128"/>
      <c r="Y717" s="128"/>
      <c r="Z717" s="128"/>
    </row>
    <row r="718" spans="1:26" ht="15.75" customHeight="1">
      <c r="A718" s="128"/>
      <c r="B718" s="128"/>
      <c r="C718" s="128"/>
      <c r="D718" s="419"/>
      <c r="E718" s="419"/>
      <c r="F718" s="128"/>
      <c r="G718" s="128"/>
      <c r="H718" s="128"/>
      <c r="I718" s="128"/>
      <c r="J718" s="164"/>
      <c r="K718" s="164"/>
      <c r="L718" s="164"/>
      <c r="M718" s="164"/>
      <c r="N718" s="164"/>
      <c r="O718" s="164"/>
      <c r="P718" s="164"/>
      <c r="Q718" s="164"/>
      <c r="R718" s="164"/>
      <c r="S718" s="164"/>
      <c r="T718" s="164"/>
      <c r="U718" s="164"/>
      <c r="V718" s="164"/>
      <c r="W718" s="164"/>
      <c r="X718" s="128"/>
      <c r="Y718" s="128"/>
      <c r="Z718" s="128"/>
    </row>
    <row r="719" spans="1:26" ht="15.75" customHeight="1">
      <c r="A719" s="128"/>
      <c r="B719" s="128"/>
      <c r="C719" s="128"/>
      <c r="D719" s="419"/>
      <c r="E719" s="419"/>
      <c r="F719" s="128"/>
      <c r="G719" s="128"/>
      <c r="H719" s="128"/>
      <c r="I719" s="128"/>
      <c r="J719" s="164"/>
      <c r="K719" s="164"/>
      <c r="L719" s="164"/>
      <c r="M719" s="164"/>
      <c r="N719" s="164"/>
      <c r="O719" s="164"/>
      <c r="P719" s="164"/>
      <c r="Q719" s="164"/>
      <c r="R719" s="164"/>
      <c r="S719" s="164"/>
      <c r="T719" s="164"/>
      <c r="U719" s="164"/>
      <c r="V719" s="164"/>
      <c r="W719" s="164"/>
      <c r="X719" s="128"/>
      <c r="Y719" s="128"/>
      <c r="Z719" s="128"/>
    </row>
    <row r="720" spans="1:26" ht="15.75" customHeight="1">
      <c r="A720" s="128"/>
      <c r="B720" s="128"/>
      <c r="C720" s="128"/>
      <c r="D720" s="419"/>
      <c r="E720" s="419"/>
      <c r="F720" s="128"/>
      <c r="G720" s="128"/>
      <c r="H720" s="128"/>
      <c r="I720" s="128"/>
      <c r="J720" s="164"/>
      <c r="K720" s="164"/>
      <c r="L720" s="164"/>
      <c r="M720" s="164"/>
      <c r="N720" s="164"/>
      <c r="O720" s="164"/>
      <c r="P720" s="164"/>
      <c r="Q720" s="164"/>
      <c r="R720" s="164"/>
      <c r="S720" s="164"/>
      <c r="T720" s="164"/>
      <c r="U720" s="164"/>
      <c r="V720" s="164"/>
      <c r="W720" s="164"/>
      <c r="X720" s="128"/>
      <c r="Y720" s="128"/>
      <c r="Z720" s="128"/>
    </row>
    <row r="721" spans="1:26" ht="15.75" customHeight="1">
      <c r="A721" s="128"/>
      <c r="B721" s="128"/>
      <c r="C721" s="128"/>
      <c r="D721" s="419"/>
      <c r="E721" s="419"/>
      <c r="F721" s="128"/>
      <c r="G721" s="128"/>
      <c r="H721" s="128"/>
      <c r="I721" s="128"/>
      <c r="J721" s="164"/>
      <c r="K721" s="164"/>
      <c r="L721" s="164"/>
      <c r="M721" s="164"/>
      <c r="N721" s="164"/>
      <c r="O721" s="164"/>
      <c r="P721" s="164"/>
      <c r="Q721" s="164"/>
      <c r="R721" s="164"/>
      <c r="S721" s="164"/>
      <c r="T721" s="164"/>
      <c r="U721" s="164"/>
      <c r="V721" s="164"/>
      <c r="W721" s="164"/>
      <c r="X721" s="128"/>
      <c r="Y721" s="128"/>
      <c r="Z721" s="128"/>
    </row>
    <row r="722" spans="1:26" ht="15.75" customHeight="1">
      <c r="A722" s="128"/>
      <c r="B722" s="128"/>
      <c r="C722" s="128"/>
      <c r="D722" s="419"/>
      <c r="E722" s="419"/>
      <c r="F722" s="128"/>
      <c r="G722" s="128"/>
      <c r="H722" s="128"/>
      <c r="I722" s="128"/>
      <c r="J722" s="164"/>
      <c r="K722" s="164"/>
      <c r="L722" s="164"/>
      <c r="M722" s="164"/>
      <c r="N722" s="164"/>
      <c r="O722" s="164"/>
      <c r="P722" s="164"/>
      <c r="Q722" s="164"/>
      <c r="R722" s="164"/>
      <c r="S722" s="164"/>
      <c r="T722" s="164"/>
      <c r="U722" s="164"/>
      <c r="V722" s="164"/>
      <c r="W722" s="164"/>
      <c r="X722" s="128"/>
      <c r="Y722" s="128"/>
      <c r="Z722" s="128"/>
    </row>
    <row r="723" spans="1:26" ht="15.75" customHeight="1">
      <c r="A723" s="128"/>
      <c r="B723" s="128"/>
      <c r="C723" s="128"/>
      <c r="D723" s="419"/>
      <c r="E723" s="419"/>
      <c r="F723" s="128"/>
      <c r="G723" s="128"/>
      <c r="H723" s="128"/>
      <c r="I723" s="128"/>
      <c r="J723" s="164"/>
      <c r="K723" s="164"/>
      <c r="L723" s="164"/>
      <c r="M723" s="164"/>
      <c r="N723" s="164"/>
      <c r="O723" s="164"/>
      <c r="P723" s="164"/>
      <c r="Q723" s="164"/>
      <c r="R723" s="164"/>
      <c r="S723" s="164"/>
      <c r="T723" s="164"/>
      <c r="U723" s="164"/>
      <c r="V723" s="164"/>
      <c r="W723" s="164"/>
      <c r="X723" s="128"/>
      <c r="Y723" s="128"/>
      <c r="Z723" s="128"/>
    </row>
    <row r="724" spans="1:26" ht="15.75" customHeight="1">
      <c r="A724" s="128"/>
      <c r="B724" s="128"/>
      <c r="C724" s="128"/>
      <c r="D724" s="419"/>
      <c r="E724" s="419"/>
      <c r="F724" s="128"/>
      <c r="G724" s="128"/>
      <c r="H724" s="128"/>
      <c r="I724" s="128"/>
      <c r="J724" s="164"/>
      <c r="K724" s="164"/>
      <c r="L724" s="164"/>
      <c r="M724" s="164"/>
      <c r="N724" s="164"/>
      <c r="O724" s="164"/>
      <c r="P724" s="164"/>
      <c r="Q724" s="164"/>
      <c r="R724" s="164"/>
      <c r="S724" s="164"/>
      <c r="T724" s="164"/>
      <c r="U724" s="164"/>
      <c r="V724" s="164"/>
      <c r="W724" s="164"/>
      <c r="X724" s="128"/>
      <c r="Y724" s="128"/>
      <c r="Z724" s="128"/>
    </row>
    <row r="725" spans="1:26" ht="15.75" customHeight="1">
      <c r="A725" s="128"/>
      <c r="B725" s="128"/>
      <c r="C725" s="128"/>
      <c r="D725" s="419"/>
      <c r="E725" s="419"/>
      <c r="F725" s="128"/>
      <c r="G725" s="128"/>
      <c r="H725" s="128"/>
      <c r="I725" s="128"/>
      <c r="J725" s="164"/>
      <c r="K725" s="164"/>
      <c r="L725" s="164"/>
      <c r="M725" s="164"/>
      <c r="N725" s="164"/>
      <c r="O725" s="164"/>
      <c r="P725" s="164"/>
      <c r="Q725" s="164"/>
      <c r="R725" s="164"/>
      <c r="S725" s="164"/>
      <c r="T725" s="164"/>
      <c r="U725" s="164"/>
      <c r="V725" s="164"/>
      <c r="W725" s="164"/>
      <c r="X725" s="128"/>
      <c r="Y725" s="128"/>
      <c r="Z725" s="128"/>
    </row>
    <row r="726" spans="1:26" ht="15.75" customHeight="1">
      <c r="A726" s="128"/>
      <c r="B726" s="128"/>
      <c r="C726" s="128"/>
      <c r="D726" s="419"/>
      <c r="E726" s="419"/>
      <c r="F726" s="128"/>
      <c r="G726" s="128"/>
      <c r="H726" s="128"/>
      <c r="I726" s="128"/>
      <c r="J726" s="164"/>
      <c r="K726" s="164"/>
      <c r="L726" s="164"/>
      <c r="M726" s="164"/>
      <c r="N726" s="164"/>
      <c r="O726" s="164"/>
      <c r="P726" s="164"/>
      <c r="Q726" s="164"/>
      <c r="R726" s="164"/>
      <c r="S726" s="164"/>
      <c r="T726" s="164"/>
      <c r="U726" s="164"/>
      <c r="V726" s="164"/>
      <c r="W726" s="164"/>
      <c r="X726" s="128"/>
      <c r="Y726" s="128"/>
      <c r="Z726" s="128"/>
    </row>
    <row r="727" spans="1:26" ht="15.75" customHeight="1">
      <c r="A727" s="128"/>
      <c r="B727" s="128"/>
      <c r="C727" s="128"/>
      <c r="D727" s="419"/>
      <c r="E727" s="419"/>
      <c r="F727" s="128"/>
      <c r="G727" s="128"/>
      <c r="H727" s="128"/>
      <c r="I727" s="128"/>
      <c r="J727" s="164"/>
      <c r="K727" s="164"/>
      <c r="L727" s="164"/>
      <c r="M727" s="164"/>
      <c r="N727" s="164"/>
      <c r="O727" s="164"/>
      <c r="P727" s="164"/>
      <c r="Q727" s="164"/>
      <c r="R727" s="164"/>
      <c r="S727" s="164"/>
      <c r="T727" s="164"/>
      <c r="U727" s="164"/>
      <c r="V727" s="164"/>
      <c r="W727" s="164"/>
      <c r="X727" s="128"/>
      <c r="Y727" s="128"/>
      <c r="Z727" s="128"/>
    </row>
    <row r="728" spans="1:26" ht="15.75" customHeight="1">
      <c r="A728" s="128"/>
      <c r="B728" s="128"/>
      <c r="C728" s="128"/>
      <c r="D728" s="419"/>
      <c r="E728" s="419"/>
      <c r="F728" s="128"/>
      <c r="G728" s="128"/>
      <c r="H728" s="128"/>
      <c r="I728" s="128"/>
      <c r="J728" s="164"/>
      <c r="K728" s="164"/>
      <c r="L728" s="164"/>
      <c r="M728" s="164"/>
      <c r="N728" s="164"/>
      <c r="O728" s="164"/>
      <c r="P728" s="164"/>
      <c r="Q728" s="164"/>
      <c r="R728" s="164"/>
      <c r="S728" s="164"/>
      <c r="T728" s="164"/>
      <c r="U728" s="164"/>
      <c r="V728" s="164"/>
      <c r="W728" s="164"/>
      <c r="X728" s="128"/>
      <c r="Y728" s="128"/>
      <c r="Z728" s="128"/>
    </row>
    <row r="729" spans="1:26" ht="15.75" customHeight="1">
      <c r="A729" s="128"/>
      <c r="B729" s="128"/>
      <c r="C729" s="128"/>
      <c r="D729" s="419"/>
      <c r="E729" s="419"/>
      <c r="F729" s="128"/>
      <c r="G729" s="128"/>
      <c r="H729" s="128"/>
      <c r="I729" s="128"/>
      <c r="J729" s="164"/>
      <c r="K729" s="164"/>
      <c r="L729" s="164"/>
      <c r="M729" s="164"/>
      <c r="N729" s="164"/>
      <c r="O729" s="164"/>
      <c r="P729" s="164"/>
      <c r="Q729" s="164"/>
      <c r="R729" s="164"/>
      <c r="S729" s="164"/>
      <c r="T729" s="164"/>
      <c r="U729" s="164"/>
      <c r="V729" s="164"/>
      <c r="W729" s="164"/>
      <c r="X729" s="128"/>
      <c r="Y729" s="128"/>
      <c r="Z729" s="128"/>
    </row>
    <row r="730" spans="1:26" ht="15.75" customHeight="1">
      <c r="A730" s="128"/>
      <c r="B730" s="128"/>
      <c r="C730" s="128"/>
      <c r="D730" s="419"/>
      <c r="E730" s="419"/>
      <c r="F730" s="128"/>
      <c r="G730" s="128"/>
      <c r="H730" s="128"/>
      <c r="I730" s="128"/>
      <c r="J730" s="164"/>
      <c r="K730" s="164"/>
      <c r="L730" s="164"/>
      <c r="M730" s="164"/>
      <c r="N730" s="164"/>
      <c r="O730" s="164"/>
      <c r="P730" s="164"/>
      <c r="Q730" s="164"/>
      <c r="R730" s="164"/>
      <c r="S730" s="164"/>
      <c r="T730" s="164"/>
      <c r="U730" s="164"/>
      <c r="V730" s="164"/>
      <c r="W730" s="164"/>
      <c r="X730" s="128"/>
      <c r="Y730" s="128"/>
      <c r="Z730" s="128"/>
    </row>
    <row r="731" spans="1:26" ht="15.75" customHeight="1">
      <c r="A731" s="128"/>
      <c r="B731" s="128"/>
      <c r="C731" s="128"/>
      <c r="D731" s="419"/>
      <c r="E731" s="419"/>
      <c r="F731" s="128"/>
      <c r="G731" s="128"/>
      <c r="H731" s="128"/>
      <c r="I731" s="128"/>
      <c r="J731" s="164"/>
      <c r="K731" s="164"/>
      <c r="L731" s="164"/>
      <c r="M731" s="164"/>
      <c r="N731" s="164"/>
      <c r="O731" s="164"/>
      <c r="P731" s="164"/>
      <c r="Q731" s="164"/>
      <c r="R731" s="164"/>
      <c r="S731" s="164"/>
      <c r="T731" s="164"/>
      <c r="U731" s="164"/>
      <c r="V731" s="164"/>
      <c r="W731" s="164"/>
      <c r="X731" s="128"/>
      <c r="Y731" s="128"/>
      <c r="Z731" s="128"/>
    </row>
    <row r="732" spans="1:26" ht="15.75" customHeight="1">
      <c r="A732" s="128"/>
      <c r="B732" s="128"/>
      <c r="C732" s="128"/>
      <c r="D732" s="419"/>
      <c r="E732" s="419"/>
      <c r="F732" s="128"/>
      <c r="G732" s="128"/>
      <c r="H732" s="128"/>
      <c r="I732" s="128"/>
      <c r="J732" s="164"/>
      <c r="K732" s="164"/>
      <c r="L732" s="164"/>
      <c r="M732" s="164"/>
      <c r="N732" s="164"/>
      <c r="O732" s="164"/>
      <c r="P732" s="164"/>
      <c r="Q732" s="164"/>
      <c r="R732" s="164"/>
      <c r="S732" s="164"/>
      <c r="T732" s="164"/>
      <c r="U732" s="164"/>
      <c r="V732" s="164"/>
      <c r="W732" s="164"/>
      <c r="X732" s="128"/>
      <c r="Y732" s="128"/>
      <c r="Z732" s="128"/>
    </row>
    <row r="733" spans="1:26" ht="15.75" customHeight="1">
      <c r="A733" s="128"/>
      <c r="B733" s="128"/>
      <c r="C733" s="128"/>
      <c r="D733" s="419"/>
      <c r="E733" s="419"/>
      <c r="F733" s="128"/>
      <c r="G733" s="128"/>
      <c r="H733" s="128"/>
      <c r="I733" s="128"/>
      <c r="J733" s="164"/>
      <c r="K733" s="164"/>
      <c r="L733" s="164"/>
      <c r="M733" s="164"/>
      <c r="N733" s="164"/>
      <c r="O733" s="164"/>
      <c r="P733" s="164"/>
      <c r="Q733" s="164"/>
      <c r="R733" s="164"/>
      <c r="S733" s="164"/>
      <c r="T733" s="164"/>
      <c r="U733" s="164"/>
      <c r="V733" s="164"/>
      <c r="W733" s="164"/>
      <c r="X733" s="128"/>
      <c r="Y733" s="128"/>
      <c r="Z733" s="128"/>
    </row>
    <row r="734" spans="1:26" ht="15.75" customHeight="1">
      <c r="A734" s="128"/>
      <c r="B734" s="128"/>
      <c r="C734" s="128"/>
      <c r="D734" s="419"/>
      <c r="E734" s="419"/>
      <c r="F734" s="128"/>
      <c r="G734" s="128"/>
      <c r="H734" s="128"/>
      <c r="I734" s="128"/>
      <c r="J734" s="164"/>
      <c r="K734" s="164"/>
      <c r="L734" s="164"/>
      <c r="M734" s="164"/>
      <c r="N734" s="164"/>
      <c r="O734" s="164"/>
      <c r="P734" s="164"/>
      <c r="Q734" s="164"/>
      <c r="R734" s="164"/>
      <c r="S734" s="164"/>
      <c r="T734" s="164"/>
      <c r="U734" s="164"/>
      <c r="V734" s="164"/>
      <c r="W734" s="164"/>
      <c r="X734" s="128"/>
      <c r="Y734" s="128"/>
      <c r="Z734" s="128"/>
    </row>
    <row r="735" spans="1:26" ht="15.75" customHeight="1">
      <c r="A735" s="128"/>
      <c r="B735" s="128"/>
      <c r="C735" s="128"/>
      <c r="D735" s="419"/>
      <c r="E735" s="419"/>
      <c r="F735" s="128"/>
      <c r="G735" s="128"/>
      <c r="H735" s="128"/>
      <c r="I735" s="128"/>
      <c r="J735" s="164"/>
      <c r="K735" s="164"/>
      <c r="L735" s="164"/>
      <c r="M735" s="164"/>
      <c r="N735" s="164"/>
      <c r="O735" s="164"/>
      <c r="P735" s="164"/>
      <c r="Q735" s="164"/>
      <c r="R735" s="164"/>
      <c r="S735" s="164"/>
      <c r="T735" s="164"/>
      <c r="U735" s="164"/>
      <c r="V735" s="164"/>
      <c r="W735" s="164"/>
      <c r="X735" s="128"/>
      <c r="Y735" s="128"/>
      <c r="Z735" s="128"/>
    </row>
    <row r="736" spans="1:26" ht="15.75" customHeight="1">
      <c r="A736" s="128"/>
      <c r="B736" s="128"/>
      <c r="C736" s="128"/>
      <c r="D736" s="419"/>
      <c r="E736" s="419"/>
      <c r="F736" s="128"/>
      <c r="G736" s="128"/>
      <c r="H736" s="128"/>
      <c r="I736" s="128"/>
      <c r="J736" s="164"/>
      <c r="K736" s="164"/>
      <c r="L736" s="164"/>
      <c r="M736" s="164"/>
      <c r="N736" s="164"/>
      <c r="O736" s="164"/>
      <c r="P736" s="164"/>
      <c r="Q736" s="164"/>
      <c r="R736" s="164"/>
      <c r="S736" s="164"/>
      <c r="T736" s="164"/>
      <c r="U736" s="164"/>
      <c r="V736" s="164"/>
      <c r="W736" s="164"/>
      <c r="X736" s="128"/>
      <c r="Y736" s="128"/>
      <c r="Z736" s="128"/>
    </row>
    <row r="737" spans="1:26" ht="15.75" customHeight="1">
      <c r="A737" s="128"/>
      <c r="B737" s="128"/>
      <c r="C737" s="128"/>
      <c r="D737" s="419"/>
      <c r="E737" s="419"/>
      <c r="F737" s="128"/>
      <c r="G737" s="128"/>
      <c r="H737" s="128"/>
      <c r="I737" s="128"/>
      <c r="J737" s="164"/>
      <c r="K737" s="164"/>
      <c r="L737" s="164"/>
      <c r="M737" s="164"/>
      <c r="N737" s="164"/>
      <c r="O737" s="164"/>
      <c r="P737" s="164"/>
      <c r="Q737" s="164"/>
      <c r="R737" s="164"/>
      <c r="S737" s="164"/>
      <c r="T737" s="164"/>
      <c r="U737" s="164"/>
      <c r="V737" s="164"/>
      <c r="W737" s="164"/>
      <c r="X737" s="128"/>
      <c r="Y737" s="128"/>
      <c r="Z737" s="128"/>
    </row>
    <row r="738" spans="1:26" ht="15.75" customHeight="1">
      <c r="A738" s="128"/>
      <c r="B738" s="128"/>
      <c r="C738" s="128"/>
      <c r="D738" s="419"/>
      <c r="E738" s="419"/>
      <c r="F738" s="128"/>
      <c r="G738" s="128"/>
      <c r="H738" s="128"/>
      <c r="I738" s="128"/>
      <c r="J738" s="164"/>
      <c r="K738" s="164"/>
      <c r="L738" s="164"/>
      <c r="M738" s="164"/>
      <c r="N738" s="164"/>
      <c r="O738" s="164"/>
      <c r="P738" s="164"/>
      <c r="Q738" s="164"/>
      <c r="R738" s="164"/>
      <c r="S738" s="164"/>
      <c r="T738" s="164"/>
      <c r="U738" s="164"/>
      <c r="V738" s="164"/>
      <c r="W738" s="164"/>
      <c r="X738" s="128"/>
      <c r="Y738" s="128"/>
      <c r="Z738" s="128"/>
    </row>
    <row r="739" spans="1:26" ht="15.75" customHeight="1">
      <c r="A739" s="128"/>
      <c r="B739" s="128"/>
      <c r="C739" s="128"/>
      <c r="D739" s="419"/>
      <c r="E739" s="419"/>
      <c r="F739" s="128"/>
      <c r="G739" s="128"/>
      <c r="H739" s="128"/>
      <c r="I739" s="128"/>
      <c r="J739" s="164"/>
      <c r="K739" s="164"/>
      <c r="L739" s="164"/>
      <c r="M739" s="164"/>
      <c r="N739" s="164"/>
      <c r="O739" s="164"/>
      <c r="P739" s="164"/>
      <c r="Q739" s="164"/>
      <c r="R739" s="164"/>
      <c r="S739" s="164"/>
      <c r="T739" s="164"/>
      <c r="U739" s="164"/>
      <c r="V739" s="164"/>
      <c r="W739" s="164"/>
      <c r="X739" s="128"/>
      <c r="Y739" s="128"/>
      <c r="Z739" s="128"/>
    </row>
    <row r="740" spans="1:26" ht="15.75" customHeight="1">
      <c r="A740" s="128"/>
      <c r="B740" s="128"/>
      <c r="C740" s="128"/>
      <c r="D740" s="419"/>
      <c r="E740" s="419"/>
      <c r="F740" s="128"/>
      <c r="G740" s="128"/>
      <c r="H740" s="128"/>
      <c r="I740" s="128"/>
      <c r="J740" s="164"/>
      <c r="K740" s="164"/>
      <c r="L740" s="164"/>
      <c r="M740" s="164"/>
      <c r="N740" s="164"/>
      <c r="O740" s="164"/>
      <c r="P740" s="164"/>
      <c r="Q740" s="164"/>
      <c r="R740" s="164"/>
      <c r="S740" s="164"/>
      <c r="T740" s="164"/>
      <c r="U740" s="164"/>
      <c r="V740" s="164"/>
      <c r="W740" s="164"/>
      <c r="X740" s="128"/>
      <c r="Y740" s="128"/>
      <c r="Z740" s="128"/>
    </row>
    <row r="741" spans="1:26" ht="15.75" customHeight="1">
      <c r="A741" s="128"/>
      <c r="B741" s="128"/>
      <c r="C741" s="128"/>
      <c r="D741" s="419"/>
      <c r="E741" s="419"/>
      <c r="F741" s="128"/>
      <c r="G741" s="128"/>
      <c r="H741" s="128"/>
      <c r="I741" s="128"/>
      <c r="J741" s="164"/>
      <c r="K741" s="164"/>
      <c r="L741" s="164"/>
      <c r="M741" s="164"/>
      <c r="N741" s="164"/>
      <c r="O741" s="164"/>
      <c r="P741" s="164"/>
      <c r="Q741" s="164"/>
      <c r="R741" s="164"/>
      <c r="S741" s="164"/>
      <c r="T741" s="164"/>
      <c r="U741" s="164"/>
      <c r="V741" s="164"/>
      <c r="W741" s="164"/>
      <c r="X741" s="128"/>
      <c r="Y741" s="128"/>
      <c r="Z741" s="128"/>
    </row>
    <row r="742" spans="1:26" ht="15.75" customHeight="1">
      <c r="A742" s="128"/>
      <c r="B742" s="128"/>
      <c r="C742" s="128"/>
      <c r="D742" s="419"/>
      <c r="E742" s="419"/>
      <c r="F742" s="128"/>
      <c r="G742" s="128"/>
      <c r="H742" s="128"/>
      <c r="I742" s="128"/>
      <c r="J742" s="164"/>
      <c r="K742" s="164"/>
      <c r="L742" s="164"/>
      <c r="M742" s="164"/>
      <c r="N742" s="164"/>
      <c r="O742" s="164"/>
      <c r="P742" s="164"/>
      <c r="Q742" s="164"/>
      <c r="R742" s="164"/>
      <c r="S742" s="164"/>
      <c r="T742" s="164"/>
      <c r="U742" s="164"/>
      <c r="V742" s="164"/>
      <c r="W742" s="164"/>
      <c r="X742" s="128"/>
      <c r="Y742" s="128"/>
      <c r="Z742" s="128"/>
    </row>
    <row r="743" spans="1:26" ht="15.75" customHeight="1">
      <c r="A743" s="128"/>
      <c r="B743" s="128"/>
      <c r="C743" s="128"/>
      <c r="D743" s="419"/>
      <c r="E743" s="419"/>
      <c r="F743" s="128"/>
      <c r="G743" s="128"/>
      <c r="H743" s="128"/>
      <c r="I743" s="128"/>
      <c r="J743" s="164"/>
      <c r="K743" s="164"/>
      <c r="L743" s="164"/>
      <c r="M743" s="164"/>
      <c r="N743" s="164"/>
      <c r="O743" s="164"/>
      <c r="P743" s="164"/>
      <c r="Q743" s="164"/>
      <c r="R743" s="164"/>
      <c r="S743" s="164"/>
      <c r="T743" s="164"/>
      <c r="U743" s="164"/>
      <c r="V743" s="164"/>
      <c r="W743" s="164"/>
      <c r="X743" s="128"/>
      <c r="Y743" s="128"/>
      <c r="Z743" s="128"/>
    </row>
    <row r="744" spans="1:26" ht="15.75" customHeight="1">
      <c r="A744" s="128"/>
      <c r="B744" s="128"/>
      <c r="C744" s="128"/>
      <c r="D744" s="419"/>
      <c r="E744" s="419"/>
      <c r="F744" s="128"/>
      <c r="G744" s="128"/>
      <c r="H744" s="128"/>
      <c r="I744" s="128"/>
      <c r="J744" s="164"/>
      <c r="K744" s="164"/>
      <c r="L744" s="164"/>
      <c r="M744" s="164"/>
      <c r="N744" s="164"/>
      <c r="O744" s="164"/>
      <c r="P744" s="164"/>
      <c r="Q744" s="164"/>
      <c r="R744" s="164"/>
      <c r="S744" s="164"/>
      <c r="T744" s="164"/>
      <c r="U744" s="164"/>
      <c r="V744" s="164"/>
      <c r="W744" s="164"/>
      <c r="X744" s="128"/>
      <c r="Y744" s="128"/>
      <c r="Z744" s="128"/>
    </row>
    <row r="745" spans="1:26" ht="15.75" customHeight="1">
      <c r="A745" s="128"/>
      <c r="B745" s="128"/>
      <c r="C745" s="128"/>
      <c r="D745" s="419"/>
      <c r="E745" s="419"/>
      <c r="F745" s="128"/>
      <c r="G745" s="128"/>
      <c r="H745" s="128"/>
      <c r="I745" s="128"/>
      <c r="J745" s="164"/>
      <c r="K745" s="164"/>
      <c r="L745" s="164"/>
      <c r="M745" s="164"/>
      <c r="N745" s="164"/>
      <c r="O745" s="164"/>
      <c r="P745" s="164"/>
      <c r="Q745" s="164"/>
      <c r="R745" s="164"/>
      <c r="S745" s="164"/>
      <c r="T745" s="164"/>
      <c r="U745" s="164"/>
      <c r="V745" s="164"/>
      <c r="W745" s="164"/>
      <c r="X745" s="128"/>
      <c r="Y745" s="128"/>
      <c r="Z745" s="128"/>
    </row>
    <row r="746" spans="1:26" ht="15.75" customHeight="1">
      <c r="A746" s="128"/>
      <c r="B746" s="128"/>
      <c r="C746" s="128"/>
      <c r="D746" s="419"/>
      <c r="E746" s="419"/>
      <c r="F746" s="128"/>
      <c r="G746" s="128"/>
      <c r="H746" s="128"/>
      <c r="I746" s="128"/>
      <c r="J746" s="164"/>
      <c r="K746" s="164"/>
      <c r="L746" s="164"/>
      <c r="M746" s="164"/>
      <c r="N746" s="164"/>
      <c r="O746" s="164"/>
      <c r="P746" s="164"/>
      <c r="Q746" s="164"/>
      <c r="R746" s="164"/>
      <c r="S746" s="164"/>
      <c r="T746" s="164"/>
      <c r="U746" s="164"/>
      <c r="V746" s="164"/>
      <c r="W746" s="164"/>
      <c r="X746" s="128"/>
      <c r="Y746" s="128"/>
      <c r="Z746" s="128"/>
    </row>
    <row r="747" spans="1:26" ht="15.75" customHeight="1">
      <c r="A747" s="128"/>
      <c r="B747" s="128"/>
      <c r="C747" s="128"/>
      <c r="D747" s="419"/>
      <c r="E747" s="419"/>
      <c r="F747" s="128"/>
      <c r="G747" s="128"/>
      <c r="H747" s="128"/>
      <c r="I747" s="128"/>
      <c r="J747" s="164"/>
      <c r="K747" s="164"/>
      <c r="L747" s="164"/>
      <c r="M747" s="164"/>
      <c r="N747" s="164"/>
      <c r="O747" s="164"/>
      <c r="P747" s="164"/>
      <c r="Q747" s="164"/>
      <c r="R747" s="164"/>
      <c r="S747" s="164"/>
      <c r="T747" s="164"/>
      <c r="U747" s="164"/>
      <c r="V747" s="164"/>
      <c r="W747" s="164"/>
      <c r="X747" s="128"/>
      <c r="Y747" s="128"/>
      <c r="Z747" s="128"/>
    </row>
    <row r="748" spans="1:26" ht="15.75" customHeight="1">
      <c r="A748" s="128"/>
      <c r="B748" s="128"/>
      <c r="C748" s="128"/>
      <c r="D748" s="419"/>
      <c r="E748" s="419"/>
      <c r="F748" s="128"/>
      <c r="G748" s="128"/>
      <c r="H748" s="128"/>
      <c r="I748" s="128"/>
      <c r="J748" s="164"/>
      <c r="K748" s="164"/>
      <c r="L748" s="164"/>
      <c r="M748" s="164"/>
      <c r="N748" s="164"/>
      <c r="O748" s="164"/>
      <c r="P748" s="164"/>
      <c r="Q748" s="164"/>
      <c r="R748" s="164"/>
      <c r="S748" s="164"/>
      <c r="T748" s="164"/>
      <c r="U748" s="164"/>
      <c r="V748" s="164"/>
      <c r="W748" s="164"/>
      <c r="X748" s="128"/>
      <c r="Y748" s="128"/>
      <c r="Z748" s="128"/>
    </row>
    <row r="749" spans="1:26" ht="15.75" customHeight="1">
      <c r="A749" s="128"/>
      <c r="B749" s="128"/>
      <c r="C749" s="128"/>
      <c r="D749" s="419"/>
      <c r="E749" s="419"/>
      <c r="F749" s="128"/>
      <c r="G749" s="128"/>
      <c r="H749" s="128"/>
      <c r="I749" s="128"/>
      <c r="J749" s="164"/>
      <c r="K749" s="164"/>
      <c r="L749" s="164"/>
      <c r="M749" s="164"/>
      <c r="N749" s="164"/>
      <c r="O749" s="164"/>
      <c r="P749" s="164"/>
      <c r="Q749" s="164"/>
      <c r="R749" s="164"/>
      <c r="S749" s="164"/>
      <c r="T749" s="164"/>
      <c r="U749" s="164"/>
      <c r="V749" s="164"/>
      <c r="W749" s="164"/>
      <c r="X749" s="128"/>
      <c r="Y749" s="128"/>
      <c r="Z749" s="128"/>
    </row>
    <row r="750" spans="1:26" ht="15.75" customHeight="1">
      <c r="A750" s="128"/>
      <c r="B750" s="128"/>
      <c r="C750" s="128"/>
      <c r="D750" s="419"/>
      <c r="E750" s="419"/>
      <c r="F750" s="128"/>
      <c r="G750" s="128"/>
      <c r="H750" s="128"/>
      <c r="I750" s="128"/>
      <c r="J750" s="164"/>
      <c r="K750" s="164"/>
      <c r="L750" s="164"/>
      <c r="M750" s="164"/>
      <c r="N750" s="164"/>
      <c r="O750" s="164"/>
      <c r="P750" s="164"/>
      <c r="Q750" s="164"/>
      <c r="R750" s="164"/>
      <c r="S750" s="164"/>
      <c r="T750" s="164"/>
      <c r="U750" s="164"/>
      <c r="V750" s="164"/>
      <c r="W750" s="164"/>
      <c r="X750" s="128"/>
      <c r="Y750" s="128"/>
      <c r="Z750" s="128"/>
    </row>
    <row r="751" spans="1:26" ht="15.75" customHeight="1">
      <c r="A751" s="128"/>
      <c r="B751" s="128"/>
      <c r="C751" s="128"/>
      <c r="D751" s="419"/>
      <c r="E751" s="419"/>
      <c r="F751" s="128"/>
      <c r="G751" s="128"/>
      <c r="H751" s="128"/>
      <c r="I751" s="128"/>
      <c r="J751" s="164"/>
      <c r="K751" s="164"/>
      <c r="L751" s="164"/>
      <c r="M751" s="164"/>
      <c r="N751" s="164"/>
      <c r="O751" s="164"/>
      <c r="P751" s="164"/>
      <c r="Q751" s="164"/>
      <c r="R751" s="164"/>
      <c r="S751" s="164"/>
      <c r="T751" s="164"/>
      <c r="U751" s="164"/>
      <c r="V751" s="164"/>
      <c r="W751" s="164"/>
      <c r="X751" s="128"/>
      <c r="Y751" s="128"/>
      <c r="Z751" s="128"/>
    </row>
    <row r="752" spans="1:26" ht="15.75" customHeight="1">
      <c r="A752" s="128"/>
      <c r="B752" s="128"/>
      <c r="C752" s="128"/>
      <c r="D752" s="419"/>
      <c r="E752" s="419"/>
      <c r="F752" s="128"/>
      <c r="G752" s="128"/>
      <c r="H752" s="128"/>
      <c r="I752" s="128"/>
      <c r="J752" s="164"/>
      <c r="K752" s="164"/>
      <c r="L752" s="164"/>
      <c r="M752" s="164"/>
      <c r="N752" s="164"/>
      <c r="O752" s="164"/>
      <c r="P752" s="164"/>
      <c r="Q752" s="164"/>
      <c r="R752" s="164"/>
      <c r="S752" s="164"/>
      <c r="T752" s="164"/>
      <c r="U752" s="164"/>
      <c r="V752" s="164"/>
      <c r="W752" s="164"/>
      <c r="X752" s="128"/>
      <c r="Y752" s="128"/>
      <c r="Z752" s="128"/>
    </row>
    <row r="753" spans="1:26" ht="15.75" customHeight="1">
      <c r="A753" s="128"/>
      <c r="B753" s="128"/>
      <c r="C753" s="128"/>
      <c r="D753" s="419"/>
      <c r="E753" s="419"/>
      <c r="F753" s="128"/>
      <c r="G753" s="128"/>
      <c r="H753" s="128"/>
      <c r="I753" s="128"/>
      <c r="J753" s="164"/>
      <c r="K753" s="164"/>
      <c r="L753" s="164"/>
      <c r="M753" s="164"/>
      <c r="N753" s="164"/>
      <c r="O753" s="164"/>
      <c r="P753" s="164"/>
      <c r="Q753" s="164"/>
      <c r="R753" s="164"/>
      <c r="S753" s="164"/>
      <c r="T753" s="164"/>
      <c r="U753" s="164"/>
      <c r="V753" s="164"/>
      <c r="W753" s="164"/>
      <c r="X753" s="128"/>
      <c r="Y753" s="128"/>
      <c r="Z753" s="128"/>
    </row>
    <row r="754" spans="1:26" ht="15.75" customHeight="1">
      <c r="A754" s="128"/>
      <c r="B754" s="128"/>
      <c r="C754" s="128"/>
      <c r="D754" s="419"/>
      <c r="E754" s="419"/>
      <c r="F754" s="128"/>
      <c r="G754" s="128"/>
      <c r="H754" s="128"/>
      <c r="I754" s="128"/>
      <c r="J754" s="164"/>
      <c r="K754" s="164"/>
      <c r="L754" s="164"/>
      <c r="M754" s="164"/>
      <c r="N754" s="164"/>
      <c r="O754" s="164"/>
      <c r="P754" s="164"/>
      <c r="Q754" s="164"/>
      <c r="R754" s="164"/>
      <c r="S754" s="164"/>
      <c r="T754" s="164"/>
      <c r="U754" s="164"/>
      <c r="V754" s="164"/>
      <c r="W754" s="164"/>
      <c r="X754" s="128"/>
      <c r="Y754" s="128"/>
      <c r="Z754" s="128"/>
    </row>
    <row r="755" spans="1:26" ht="15.75" customHeight="1">
      <c r="A755" s="128"/>
      <c r="B755" s="128"/>
      <c r="C755" s="128"/>
      <c r="D755" s="419"/>
      <c r="E755" s="419"/>
      <c r="F755" s="128"/>
      <c r="G755" s="128"/>
      <c r="H755" s="128"/>
      <c r="I755" s="128"/>
      <c r="J755" s="164"/>
      <c r="K755" s="164"/>
      <c r="L755" s="164"/>
      <c r="M755" s="164"/>
      <c r="N755" s="164"/>
      <c r="O755" s="164"/>
      <c r="P755" s="164"/>
      <c r="Q755" s="164"/>
      <c r="R755" s="164"/>
      <c r="S755" s="164"/>
      <c r="T755" s="164"/>
      <c r="U755" s="164"/>
      <c r="V755" s="164"/>
      <c r="W755" s="164"/>
      <c r="X755" s="128"/>
      <c r="Y755" s="128"/>
      <c r="Z755" s="128"/>
    </row>
    <row r="756" spans="1:26" ht="15.75" customHeight="1">
      <c r="A756" s="128"/>
      <c r="B756" s="128"/>
      <c r="C756" s="128"/>
      <c r="D756" s="419"/>
      <c r="E756" s="419"/>
      <c r="F756" s="128"/>
      <c r="G756" s="128"/>
      <c r="H756" s="128"/>
      <c r="I756" s="128"/>
      <c r="J756" s="164"/>
      <c r="K756" s="164"/>
      <c r="L756" s="164"/>
      <c r="M756" s="164"/>
      <c r="N756" s="164"/>
      <c r="O756" s="164"/>
      <c r="P756" s="164"/>
      <c r="Q756" s="164"/>
      <c r="R756" s="164"/>
      <c r="S756" s="164"/>
      <c r="T756" s="164"/>
      <c r="U756" s="164"/>
      <c r="V756" s="164"/>
      <c r="W756" s="164"/>
      <c r="X756" s="128"/>
      <c r="Y756" s="128"/>
      <c r="Z756" s="128"/>
    </row>
    <row r="757" spans="1:26" ht="15.75" customHeight="1">
      <c r="A757" s="128"/>
      <c r="B757" s="128"/>
      <c r="C757" s="128"/>
      <c r="D757" s="419"/>
      <c r="E757" s="419"/>
      <c r="F757" s="128"/>
      <c r="G757" s="128"/>
      <c r="H757" s="128"/>
      <c r="I757" s="128"/>
      <c r="J757" s="164"/>
      <c r="K757" s="164"/>
      <c r="L757" s="164"/>
      <c r="M757" s="164"/>
      <c r="N757" s="164"/>
      <c r="O757" s="164"/>
      <c r="P757" s="164"/>
      <c r="Q757" s="164"/>
      <c r="R757" s="164"/>
      <c r="S757" s="164"/>
      <c r="T757" s="164"/>
      <c r="U757" s="164"/>
      <c r="V757" s="164"/>
      <c r="W757" s="164"/>
      <c r="X757" s="128"/>
      <c r="Y757" s="128"/>
      <c r="Z757" s="128"/>
    </row>
    <row r="758" spans="1:26" ht="15.75" customHeight="1">
      <c r="A758" s="128"/>
      <c r="B758" s="128"/>
      <c r="C758" s="128"/>
      <c r="D758" s="419"/>
      <c r="E758" s="419"/>
      <c r="F758" s="128"/>
      <c r="G758" s="128"/>
      <c r="H758" s="128"/>
      <c r="I758" s="128"/>
      <c r="J758" s="164"/>
      <c r="K758" s="164"/>
      <c r="L758" s="164"/>
      <c r="M758" s="164"/>
      <c r="N758" s="164"/>
      <c r="O758" s="164"/>
      <c r="P758" s="164"/>
      <c r="Q758" s="164"/>
      <c r="R758" s="164"/>
      <c r="S758" s="164"/>
      <c r="T758" s="164"/>
      <c r="U758" s="164"/>
      <c r="V758" s="164"/>
      <c r="W758" s="164"/>
      <c r="X758" s="128"/>
      <c r="Y758" s="128"/>
      <c r="Z758" s="128"/>
    </row>
    <row r="759" spans="1:26" ht="15.75" customHeight="1">
      <c r="A759" s="128"/>
      <c r="B759" s="128"/>
      <c r="C759" s="128"/>
      <c r="D759" s="419"/>
      <c r="E759" s="419"/>
      <c r="F759" s="128"/>
      <c r="G759" s="128"/>
      <c r="H759" s="128"/>
      <c r="I759" s="128"/>
      <c r="J759" s="164"/>
      <c r="K759" s="164"/>
      <c r="L759" s="164"/>
      <c r="M759" s="164"/>
      <c r="N759" s="164"/>
      <c r="O759" s="164"/>
      <c r="P759" s="164"/>
      <c r="Q759" s="164"/>
      <c r="R759" s="164"/>
      <c r="S759" s="164"/>
      <c r="T759" s="164"/>
      <c r="U759" s="164"/>
      <c r="V759" s="164"/>
      <c r="W759" s="164"/>
      <c r="X759" s="128"/>
      <c r="Y759" s="128"/>
      <c r="Z759" s="128"/>
    </row>
    <row r="760" spans="1:26" ht="15.75" customHeight="1">
      <c r="A760" s="128"/>
      <c r="B760" s="128"/>
      <c r="C760" s="128"/>
      <c r="D760" s="419"/>
      <c r="E760" s="419"/>
      <c r="F760" s="128"/>
      <c r="G760" s="128"/>
      <c r="H760" s="128"/>
      <c r="I760" s="128"/>
      <c r="J760" s="164"/>
      <c r="K760" s="164"/>
      <c r="L760" s="164"/>
      <c r="M760" s="164"/>
      <c r="N760" s="164"/>
      <c r="O760" s="164"/>
      <c r="P760" s="164"/>
      <c r="Q760" s="164"/>
      <c r="R760" s="164"/>
      <c r="S760" s="164"/>
      <c r="T760" s="164"/>
      <c r="U760" s="164"/>
      <c r="V760" s="164"/>
      <c r="W760" s="164"/>
      <c r="X760" s="128"/>
      <c r="Y760" s="128"/>
      <c r="Z760" s="128"/>
    </row>
    <row r="761" spans="1:26" ht="15.75" customHeight="1">
      <c r="A761" s="128"/>
      <c r="B761" s="128"/>
      <c r="C761" s="128"/>
      <c r="D761" s="419"/>
      <c r="E761" s="419"/>
      <c r="F761" s="128"/>
      <c r="G761" s="128"/>
      <c r="H761" s="128"/>
      <c r="I761" s="128"/>
      <c r="J761" s="164"/>
      <c r="K761" s="164"/>
      <c r="L761" s="164"/>
      <c r="M761" s="164"/>
      <c r="N761" s="164"/>
      <c r="O761" s="164"/>
      <c r="P761" s="164"/>
      <c r="Q761" s="164"/>
      <c r="R761" s="164"/>
      <c r="S761" s="164"/>
      <c r="T761" s="164"/>
      <c r="U761" s="164"/>
      <c r="V761" s="164"/>
      <c r="W761" s="164"/>
      <c r="X761" s="128"/>
      <c r="Y761" s="128"/>
      <c r="Z761" s="128"/>
    </row>
    <row r="762" spans="1:26" ht="15.75" customHeight="1">
      <c r="A762" s="128"/>
      <c r="B762" s="128"/>
      <c r="C762" s="128"/>
      <c r="D762" s="419"/>
      <c r="E762" s="419"/>
      <c r="F762" s="128"/>
      <c r="G762" s="128"/>
      <c r="H762" s="128"/>
      <c r="I762" s="128"/>
      <c r="J762" s="164"/>
      <c r="K762" s="164"/>
      <c r="L762" s="164"/>
      <c r="M762" s="164"/>
      <c r="N762" s="164"/>
      <c r="O762" s="164"/>
      <c r="P762" s="164"/>
      <c r="Q762" s="164"/>
      <c r="R762" s="164"/>
      <c r="S762" s="164"/>
      <c r="T762" s="164"/>
      <c r="U762" s="164"/>
      <c r="V762" s="164"/>
      <c r="W762" s="164"/>
      <c r="X762" s="128"/>
      <c r="Y762" s="128"/>
      <c r="Z762" s="128"/>
    </row>
    <row r="763" spans="1:26" ht="15.75" customHeight="1">
      <c r="A763" s="128"/>
      <c r="B763" s="128"/>
      <c r="C763" s="128"/>
      <c r="D763" s="419"/>
      <c r="E763" s="419"/>
      <c r="F763" s="128"/>
      <c r="G763" s="128"/>
      <c r="H763" s="128"/>
      <c r="I763" s="128"/>
      <c r="J763" s="164"/>
      <c r="K763" s="164"/>
      <c r="L763" s="164"/>
      <c r="M763" s="164"/>
      <c r="N763" s="164"/>
      <c r="O763" s="164"/>
      <c r="P763" s="164"/>
      <c r="Q763" s="164"/>
      <c r="R763" s="164"/>
      <c r="S763" s="164"/>
      <c r="T763" s="164"/>
      <c r="U763" s="164"/>
      <c r="V763" s="164"/>
      <c r="W763" s="164"/>
      <c r="X763" s="128"/>
      <c r="Y763" s="128"/>
      <c r="Z763" s="128"/>
    </row>
    <row r="764" spans="1:26" ht="15.75" customHeight="1">
      <c r="A764" s="128"/>
      <c r="B764" s="128"/>
      <c r="C764" s="128"/>
      <c r="D764" s="419"/>
      <c r="E764" s="419"/>
      <c r="F764" s="128"/>
      <c r="G764" s="128"/>
      <c r="H764" s="128"/>
      <c r="I764" s="128"/>
      <c r="J764" s="164"/>
      <c r="K764" s="164"/>
      <c r="L764" s="164"/>
      <c r="M764" s="164"/>
      <c r="N764" s="164"/>
      <c r="O764" s="164"/>
      <c r="P764" s="164"/>
      <c r="Q764" s="164"/>
      <c r="R764" s="164"/>
      <c r="S764" s="164"/>
      <c r="T764" s="164"/>
      <c r="U764" s="164"/>
      <c r="V764" s="164"/>
      <c r="W764" s="164"/>
      <c r="X764" s="128"/>
      <c r="Y764" s="128"/>
      <c r="Z764" s="128"/>
    </row>
    <row r="765" spans="1:26" ht="15.75" customHeight="1">
      <c r="A765" s="128"/>
      <c r="B765" s="128"/>
      <c r="C765" s="128"/>
      <c r="D765" s="419"/>
      <c r="E765" s="419"/>
      <c r="F765" s="128"/>
      <c r="G765" s="128"/>
      <c r="H765" s="128"/>
      <c r="I765" s="128"/>
      <c r="J765" s="164"/>
      <c r="K765" s="164"/>
      <c r="L765" s="164"/>
      <c r="M765" s="164"/>
      <c r="N765" s="164"/>
      <c r="O765" s="164"/>
      <c r="P765" s="164"/>
      <c r="Q765" s="164"/>
      <c r="R765" s="164"/>
      <c r="S765" s="164"/>
      <c r="T765" s="164"/>
      <c r="U765" s="164"/>
      <c r="V765" s="164"/>
      <c r="W765" s="164"/>
      <c r="X765" s="128"/>
      <c r="Y765" s="128"/>
      <c r="Z765" s="128"/>
    </row>
    <row r="766" spans="1:26" ht="15.75" customHeight="1">
      <c r="A766" s="128"/>
      <c r="B766" s="128"/>
      <c r="C766" s="128"/>
      <c r="D766" s="419"/>
      <c r="E766" s="419"/>
      <c r="F766" s="128"/>
      <c r="G766" s="128"/>
      <c r="H766" s="128"/>
      <c r="I766" s="128"/>
      <c r="J766" s="164"/>
      <c r="K766" s="164"/>
      <c r="L766" s="164"/>
      <c r="M766" s="164"/>
      <c r="N766" s="164"/>
      <c r="O766" s="164"/>
      <c r="P766" s="164"/>
      <c r="Q766" s="164"/>
      <c r="R766" s="164"/>
      <c r="S766" s="164"/>
      <c r="T766" s="164"/>
      <c r="U766" s="164"/>
      <c r="V766" s="164"/>
      <c r="W766" s="164"/>
      <c r="X766" s="128"/>
      <c r="Y766" s="128"/>
      <c r="Z766" s="128"/>
    </row>
    <row r="767" spans="1:26" ht="15.75" customHeight="1">
      <c r="A767" s="128"/>
      <c r="B767" s="128"/>
      <c r="C767" s="128"/>
      <c r="D767" s="419"/>
      <c r="E767" s="419"/>
      <c r="F767" s="128"/>
      <c r="G767" s="128"/>
      <c r="H767" s="128"/>
      <c r="I767" s="128"/>
      <c r="J767" s="164"/>
      <c r="K767" s="164"/>
      <c r="L767" s="164"/>
      <c r="M767" s="164"/>
      <c r="N767" s="164"/>
      <c r="O767" s="164"/>
      <c r="P767" s="164"/>
      <c r="Q767" s="164"/>
      <c r="R767" s="164"/>
      <c r="S767" s="164"/>
      <c r="T767" s="164"/>
      <c r="U767" s="164"/>
      <c r="V767" s="164"/>
      <c r="W767" s="164"/>
      <c r="X767" s="128"/>
      <c r="Y767" s="128"/>
      <c r="Z767" s="128"/>
    </row>
    <row r="768" spans="1:26" ht="15.75" customHeight="1">
      <c r="A768" s="128"/>
      <c r="B768" s="128"/>
      <c r="C768" s="128"/>
      <c r="D768" s="419"/>
      <c r="E768" s="419"/>
      <c r="F768" s="128"/>
      <c r="G768" s="128"/>
      <c r="H768" s="128"/>
      <c r="I768" s="128"/>
      <c r="J768" s="164"/>
      <c r="K768" s="164"/>
      <c r="L768" s="164"/>
      <c r="M768" s="164"/>
      <c r="N768" s="164"/>
      <c r="O768" s="164"/>
      <c r="P768" s="164"/>
      <c r="Q768" s="164"/>
      <c r="R768" s="164"/>
      <c r="S768" s="164"/>
      <c r="T768" s="164"/>
      <c r="U768" s="164"/>
      <c r="V768" s="164"/>
      <c r="W768" s="164"/>
      <c r="X768" s="128"/>
      <c r="Y768" s="128"/>
      <c r="Z768" s="128"/>
    </row>
    <row r="769" spans="1:26" ht="15.75" customHeight="1">
      <c r="A769" s="128"/>
      <c r="B769" s="128"/>
      <c r="C769" s="128"/>
      <c r="D769" s="419"/>
      <c r="E769" s="419"/>
      <c r="F769" s="128"/>
      <c r="G769" s="128"/>
      <c r="H769" s="128"/>
      <c r="I769" s="128"/>
      <c r="J769" s="164"/>
      <c r="K769" s="164"/>
      <c r="L769" s="164"/>
      <c r="M769" s="164"/>
      <c r="N769" s="164"/>
      <c r="O769" s="164"/>
      <c r="P769" s="164"/>
      <c r="Q769" s="164"/>
      <c r="R769" s="164"/>
      <c r="S769" s="164"/>
      <c r="T769" s="164"/>
      <c r="U769" s="164"/>
      <c r="V769" s="164"/>
      <c r="W769" s="164"/>
      <c r="X769" s="128"/>
      <c r="Y769" s="128"/>
      <c r="Z769" s="128"/>
    </row>
    <row r="770" spans="1:26" ht="15.75" customHeight="1">
      <c r="A770" s="128"/>
      <c r="B770" s="128"/>
      <c r="C770" s="128"/>
      <c r="D770" s="419"/>
      <c r="E770" s="419"/>
      <c r="F770" s="128"/>
      <c r="G770" s="128"/>
      <c r="H770" s="128"/>
      <c r="I770" s="128"/>
      <c r="J770" s="164"/>
      <c r="K770" s="164"/>
      <c r="L770" s="164"/>
      <c r="M770" s="164"/>
      <c r="N770" s="164"/>
      <c r="O770" s="164"/>
      <c r="P770" s="164"/>
      <c r="Q770" s="164"/>
      <c r="R770" s="164"/>
      <c r="S770" s="164"/>
      <c r="T770" s="164"/>
      <c r="U770" s="164"/>
      <c r="V770" s="164"/>
      <c r="W770" s="164"/>
      <c r="X770" s="128"/>
      <c r="Y770" s="128"/>
      <c r="Z770" s="128"/>
    </row>
    <row r="771" spans="1:26" ht="15.75" customHeight="1">
      <c r="A771" s="128"/>
      <c r="B771" s="128"/>
      <c r="C771" s="128"/>
      <c r="D771" s="419"/>
      <c r="E771" s="419"/>
      <c r="F771" s="128"/>
      <c r="G771" s="128"/>
      <c r="H771" s="128"/>
      <c r="I771" s="128"/>
      <c r="J771" s="164"/>
      <c r="K771" s="164"/>
      <c r="L771" s="164"/>
      <c r="M771" s="164"/>
      <c r="N771" s="164"/>
      <c r="O771" s="164"/>
      <c r="P771" s="164"/>
      <c r="Q771" s="164"/>
      <c r="R771" s="164"/>
      <c r="S771" s="164"/>
      <c r="T771" s="164"/>
      <c r="U771" s="164"/>
      <c r="V771" s="164"/>
      <c r="W771" s="164"/>
      <c r="X771" s="128"/>
      <c r="Y771" s="128"/>
      <c r="Z771" s="128"/>
    </row>
    <row r="772" spans="1:26" ht="15.75" customHeight="1">
      <c r="A772" s="128"/>
      <c r="B772" s="128"/>
      <c r="C772" s="128"/>
      <c r="D772" s="419"/>
      <c r="E772" s="419"/>
      <c r="F772" s="128"/>
      <c r="G772" s="128"/>
      <c r="H772" s="128"/>
      <c r="I772" s="128"/>
      <c r="J772" s="164"/>
      <c r="K772" s="164"/>
      <c r="L772" s="164"/>
      <c r="M772" s="164"/>
      <c r="N772" s="164"/>
      <c r="O772" s="164"/>
      <c r="P772" s="164"/>
      <c r="Q772" s="164"/>
      <c r="R772" s="164"/>
      <c r="S772" s="164"/>
      <c r="T772" s="164"/>
      <c r="U772" s="164"/>
      <c r="V772" s="164"/>
      <c r="W772" s="164"/>
      <c r="X772" s="128"/>
      <c r="Y772" s="128"/>
      <c r="Z772" s="128"/>
    </row>
    <row r="773" spans="1:26" ht="15.75" customHeight="1">
      <c r="A773" s="128"/>
      <c r="B773" s="128"/>
      <c r="C773" s="128"/>
      <c r="D773" s="419"/>
      <c r="E773" s="419"/>
      <c r="F773" s="128"/>
      <c r="G773" s="128"/>
      <c r="H773" s="128"/>
      <c r="I773" s="128"/>
      <c r="J773" s="164"/>
      <c r="K773" s="164"/>
      <c r="L773" s="164"/>
      <c r="M773" s="164"/>
      <c r="N773" s="164"/>
      <c r="O773" s="164"/>
      <c r="P773" s="164"/>
      <c r="Q773" s="164"/>
      <c r="R773" s="164"/>
      <c r="S773" s="164"/>
      <c r="T773" s="164"/>
      <c r="U773" s="164"/>
      <c r="V773" s="164"/>
      <c r="W773" s="164"/>
      <c r="X773" s="128"/>
      <c r="Y773" s="128"/>
      <c r="Z773" s="128"/>
    </row>
    <row r="774" spans="1:26" ht="15.75" customHeight="1">
      <c r="A774" s="128"/>
      <c r="B774" s="128"/>
      <c r="C774" s="128"/>
      <c r="D774" s="419"/>
      <c r="E774" s="419"/>
      <c r="F774" s="128"/>
      <c r="G774" s="128"/>
      <c r="H774" s="128"/>
      <c r="I774" s="128"/>
      <c r="J774" s="164"/>
      <c r="K774" s="164"/>
      <c r="L774" s="164"/>
      <c r="M774" s="164"/>
      <c r="N774" s="164"/>
      <c r="O774" s="164"/>
      <c r="P774" s="164"/>
      <c r="Q774" s="164"/>
      <c r="R774" s="164"/>
      <c r="S774" s="164"/>
      <c r="T774" s="164"/>
      <c r="U774" s="164"/>
      <c r="V774" s="164"/>
      <c r="W774" s="164"/>
      <c r="X774" s="128"/>
      <c r="Y774" s="128"/>
      <c r="Z774" s="128"/>
    </row>
    <row r="775" spans="1:26" ht="15.75" customHeight="1">
      <c r="A775" s="128"/>
      <c r="B775" s="128"/>
      <c r="C775" s="128"/>
      <c r="D775" s="419"/>
      <c r="E775" s="419"/>
      <c r="F775" s="128"/>
      <c r="G775" s="128"/>
      <c r="H775" s="128"/>
      <c r="I775" s="128"/>
      <c r="J775" s="164"/>
      <c r="K775" s="164"/>
      <c r="L775" s="164"/>
      <c r="M775" s="164"/>
      <c r="N775" s="164"/>
      <c r="O775" s="164"/>
      <c r="P775" s="164"/>
      <c r="Q775" s="164"/>
      <c r="R775" s="164"/>
      <c r="S775" s="164"/>
      <c r="T775" s="164"/>
      <c r="U775" s="164"/>
      <c r="V775" s="164"/>
      <c r="W775" s="164"/>
      <c r="X775" s="128"/>
      <c r="Y775" s="128"/>
      <c r="Z775" s="128"/>
    </row>
    <row r="776" spans="1:26" ht="15.75" customHeight="1">
      <c r="A776" s="128"/>
      <c r="B776" s="128"/>
      <c r="C776" s="128"/>
      <c r="D776" s="419"/>
      <c r="E776" s="419"/>
      <c r="F776" s="128"/>
      <c r="G776" s="128"/>
      <c r="H776" s="128"/>
      <c r="I776" s="128"/>
      <c r="J776" s="164"/>
      <c r="K776" s="164"/>
      <c r="L776" s="164"/>
      <c r="M776" s="164"/>
      <c r="N776" s="164"/>
      <c r="O776" s="164"/>
      <c r="P776" s="164"/>
      <c r="Q776" s="164"/>
      <c r="R776" s="164"/>
      <c r="S776" s="164"/>
      <c r="T776" s="164"/>
      <c r="U776" s="164"/>
      <c r="V776" s="164"/>
      <c r="W776" s="164"/>
      <c r="X776" s="128"/>
      <c r="Y776" s="128"/>
      <c r="Z776" s="128"/>
    </row>
    <row r="777" spans="1:26" ht="15.75" customHeight="1">
      <c r="A777" s="128"/>
      <c r="B777" s="128"/>
      <c r="C777" s="128"/>
      <c r="D777" s="419"/>
      <c r="E777" s="419"/>
      <c r="F777" s="128"/>
      <c r="G777" s="128"/>
      <c r="H777" s="128"/>
      <c r="I777" s="128"/>
      <c r="J777" s="164"/>
      <c r="K777" s="164"/>
      <c r="L777" s="164"/>
      <c r="M777" s="164"/>
      <c r="N777" s="164"/>
      <c r="O777" s="164"/>
      <c r="P777" s="164"/>
      <c r="Q777" s="164"/>
      <c r="R777" s="164"/>
      <c r="S777" s="164"/>
      <c r="T777" s="164"/>
      <c r="U777" s="164"/>
      <c r="V777" s="164"/>
      <c r="W777" s="164"/>
      <c r="X777" s="128"/>
      <c r="Y777" s="128"/>
      <c r="Z777" s="128"/>
    </row>
    <row r="778" spans="1:26" ht="15.75" customHeight="1">
      <c r="A778" s="128"/>
      <c r="B778" s="128"/>
      <c r="C778" s="128"/>
      <c r="D778" s="419"/>
      <c r="E778" s="419"/>
      <c r="F778" s="128"/>
      <c r="G778" s="128"/>
      <c r="H778" s="128"/>
      <c r="I778" s="128"/>
      <c r="J778" s="164"/>
      <c r="K778" s="164"/>
      <c r="L778" s="164"/>
      <c r="M778" s="164"/>
      <c r="N778" s="164"/>
      <c r="O778" s="164"/>
      <c r="P778" s="164"/>
      <c r="Q778" s="164"/>
      <c r="R778" s="164"/>
      <c r="S778" s="164"/>
      <c r="T778" s="164"/>
      <c r="U778" s="164"/>
      <c r="V778" s="164"/>
      <c r="W778" s="164"/>
      <c r="X778" s="128"/>
      <c r="Y778" s="128"/>
      <c r="Z778" s="128"/>
    </row>
    <row r="779" spans="1:26" ht="15.75" customHeight="1">
      <c r="A779" s="128"/>
      <c r="B779" s="128"/>
      <c r="C779" s="128"/>
      <c r="D779" s="419"/>
      <c r="E779" s="419"/>
      <c r="F779" s="128"/>
      <c r="G779" s="128"/>
      <c r="H779" s="128"/>
      <c r="I779" s="128"/>
      <c r="J779" s="164"/>
      <c r="K779" s="164"/>
      <c r="L779" s="164"/>
      <c r="M779" s="164"/>
      <c r="N779" s="164"/>
      <c r="O779" s="164"/>
      <c r="P779" s="164"/>
      <c r="Q779" s="164"/>
      <c r="R779" s="164"/>
      <c r="S779" s="164"/>
      <c r="T779" s="164"/>
      <c r="U779" s="164"/>
      <c r="V779" s="164"/>
      <c r="W779" s="164"/>
      <c r="X779" s="128"/>
      <c r="Y779" s="128"/>
      <c r="Z779" s="128"/>
    </row>
    <row r="780" spans="1:26" ht="15.75" customHeight="1">
      <c r="A780" s="128"/>
      <c r="B780" s="128"/>
      <c r="C780" s="128"/>
      <c r="D780" s="419"/>
      <c r="E780" s="419"/>
      <c r="F780" s="128"/>
      <c r="G780" s="128"/>
      <c r="H780" s="128"/>
      <c r="I780" s="128"/>
      <c r="J780" s="164"/>
      <c r="K780" s="164"/>
      <c r="L780" s="164"/>
      <c r="M780" s="164"/>
      <c r="N780" s="164"/>
      <c r="O780" s="164"/>
      <c r="P780" s="164"/>
      <c r="Q780" s="164"/>
      <c r="R780" s="164"/>
      <c r="S780" s="164"/>
      <c r="T780" s="164"/>
      <c r="U780" s="164"/>
      <c r="V780" s="164"/>
      <c r="W780" s="164"/>
      <c r="X780" s="128"/>
      <c r="Y780" s="128"/>
      <c r="Z780" s="128"/>
    </row>
    <row r="781" spans="1:26" ht="15.75" customHeight="1">
      <c r="A781" s="128"/>
      <c r="B781" s="128"/>
      <c r="C781" s="128"/>
      <c r="D781" s="419"/>
      <c r="E781" s="419"/>
      <c r="F781" s="128"/>
      <c r="G781" s="128"/>
      <c r="H781" s="128"/>
      <c r="I781" s="128"/>
      <c r="J781" s="164"/>
      <c r="K781" s="164"/>
      <c r="L781" s="164"/>
      <c r="M781" s="164"/>
      <c r="N781" s="164"/>
      <c r="O781" s="164"/>
      <c r="P781" s="164"/>
      <c r="Q781" s="164"/>
      <c r="R781" s="164"/>
      <c r="S781" s="164"/>
      <c r="T781" s="164"/>
      <c r="U781" s="164"/>
      <c r="V781" s="164"/>
      <c r="W781" s="164"/>
      <c r="X781" s="128"/>
      <c r="Y781" s="128"/>
      <c r="Z781" s="128"/>
    </row>
    <row r="782" spans="1:26" ht="15.75" customHeight="1">
      <c r="A782" s="128"/>
      <c r="B782" s="128"/>
      <c r="C782" s="128"/>
      <c r="D782" s="419"/>
      <c r="E782" s="419"/>
      <c r="F782" s="128"/>
      <c r="G782" s="128"/>
      <c r="H782" s="128"/>
      <c r="I782" s="128"/>
      <c r="J782" s="164"/>
      <c r="K782" s="164"/>
      <c r="L782" s="164"/>
      <c r="M782" s="164"/>
      <c r="N782" s="164"/>
      <c r="O782" s="164"/>
      <c r="P782" s="164"/>
      <c r="Q782" s="164"/>
      <c r="R782" s="164"/>
      <c r="S782" s="164"/>
      <c r="T782" s="164"/>
      <c r="U782" s="164"/>
      <c r="V782" s="164"/>
      <c r="W782" s="164"/>
      <c r="X782" s="128"/>
      <c r="Y782" s="128"/>
      <c r="Z782" s="128"/>
    </row>
    <row r="783" spans="1:26" ht="15.75" customHeight="1">
      <c r="A783" s="128"/>
      <c r="B783" s="128"/>
      <c r="C783" s="128"/>
      <c r="D783" s="419"/>
      <c r="E783" s="419"/>
      <c r="F783" s="128"/>
      <c r="G783" s="128"/>
      <c r="H783" s="128"/>
      <c r="I783" s="128"/>
      <c r="J783" s="164"/>
      <c r="K783" s="164"/>
      <c r="L783" s="164"/>
      <c r="M783" s="164"/>
      <c r="N783" s="164"/>
      <c r="O783" s="164"/>
      <c r="P783" s="164"/>
      <c r="Q783" s="164"/>
      <c r="R783" s="164"/>
      <c r="S783" s="164"/>
      <c r="T783" s="164"/>
      <c r="U783" s="164"/>
      <c r="V783" s="164"/>
      <c r="W783" s="164"/>
      <c r="X783" s="128"/>
      <c r="Y783" s="128"/>
      <c r="Z783" s="128"/>
    </row>
    <row r="784" spans="1:26" ht="15.75" customHeight="1">
      <c r="A784" s="128"/>
      <c r="B784" s="128"/>
      <c r="C784" s="128"/>
      <c r="D784" s="419"/>
      <c r="E784" s="419"/>
      <c r="F784" s="128"/>
      <c r="G784" s="128"/>
      <c r="H784" s="128"/>
      <c r="I784" s="128"/>
      <c r="J784" s="164"/>
      <c r="K784" s="164"/>
      <c r="L784" s="164"/>
      <c r="M784" s="164"/>
      <c r="N784" s="164"/>
      <c r="O784" s="164"/>
      <c r="P784" s="164"/>
      <c r="Q784" s="164"/>
      <c r="R784" s="164"/>
      <c r="S784" s="164"/>
      <c r="T784" s="164"/>
      <c r="U784" s="164"/>
      <c r="V784" s="164"/>
      <c r="W784" s="164"/>
      <c r="X784" s="128"/>
      <c r="Y784" s="128"/>
      <c r="Z784" s="128"/>
    </row>
    <row r="785" spans="1:26" ht="15.75" customHeight="1">
      <c r="A785" s="128"/>
      <c r="B785" s="128"/>
      <c r="C785" s="128"/>
      <c r="D785" s="419"/>
      <c r="E785" s="419"/>
      <c r="F785" s="128"/>
      <c r="G785" s="128"/>
      <c r="H785" s="128"/>
      <c r="I785" s="128"/>
      <c r="J785" s="164"/>
      <c r="K785" s="164"/>
      <c r="L785" s="164"/>
      <c r="M785" s="164"/>
      <c r="N785" s="164"/>
      <c r="O785" s="164"/>
      <c r="P785" s="164"/>
      <c r="Q785" s="164"/>
      <c r="R785" s="164"/>
      <c r="S785" s="164"/>
      <c r="T785" s="164"/>
      <c r="U785" s="164"/>
      <c r="V785" s="164"/>
      <c r="W785" s="164"/>
      <c r="X785" s="128"/>
      <c r="Y785" s="128"/>
      <c r="Z785" s="128"/>
    </row>
    <row r="786" spans="1:26" ht="15.75" customHeight="1">
      <c r="A786" s="128"/>
      <c r="B786" s="128"/>
      <c r="C786" s="128"/>
      <c r="D786" s="419"/>
      <c r="E786" s="419"/>
      <c r="F786" s="128"/>
      <c r="G786" s="128"/>
      <c r="H786" s="128"/>
      <c r="I786" s="128"/>
      <c r="J786" s="164"/>
      <c r="K786" s="164"/>
      <c r="L786" s="164"/>
      <c r="M786" s="164"/>
      <c r="N786" s="164"/>
      <c r="O786" s="164"/>
      <c r="P786" s="164"/>
      <c r="Q786" s="164"/>
      <c r="R786" s="164"/>
      <c r="S786" s="164"/>
      <c r="T786" s="164"/>
      <c r="U786" s="164"/>
      <c r="V786" s="164"/>
      <c r="W786" s="164"/>
      <c r="X786" s="128"/>
      <c r="Y786" s="128"/>
      <c r="Z786" s="128"/>
    </row>
    <row r="787" spans="1:26" ht="15.75" customHeight="1">
      <c r="A787" s="128"/>
      <c r="B787" s="128"/>
      <c r="C787" s="128"/>
      <c r="D787" s="419"/>
      <c r="E787" s="419"/>
      <c r="F787" s="128"/>
      <c r="G787" s="128"/>
      <c r="H787" s="128"/>
      <c r="I787" s="128"/>
      <c r="J787" s="164"/>
      <c r="K787" s="164"/>
      <c r="L787" s="164"/>
      <c r="M787" s="164"/>
      <c r="N787" s="164"/>
      <c r="O787" s="164"/>
      <c r="P787" s="164"/>
      <c r="Q787" s="164"/>
      <c r="R787" s="164"/>
      <c r="S787" s="164"/>
      <c r="T787" s="164"/>
      <c r="U787" s="164"/>
      <c r="V787" s="164"/>
      <c r="W787" s="164"/>
      <c r="X787" s="128"/>
      <c r="Y787" s="128"/>
      <c r="Z787" s="128"/>
    </row>
    <row r="788" spans="1:26" ht="15.75" customHeight="1">
      <c r="A788" s="128"/>
      <c r="B788" s="128"/>
      <c r="C788" s="128"/>
      <c r="D788" s="419"/>
      <c r="E788" s="419"/>
      <c r="F788" s="128"/>
      <c r="G788" s="128"/>
      <c r="H788" s="128"/>
      <c r="I788" s="128"/>
      <c r="J788" s="164"/>
      <c r="K788" s="164"/>
      <c r="L788" s="164"/>
      <c r="M788" s="164"/>
      <c r="N788" s="164"/>
      <c r="O788" s="164"/>
      <c r="P788" s="164"/>
      <c r="Q788" s="164"/>
      <c r="R788" s="164"/>
      <c r="S788" s="164"/>
      <c r="T788" s="164"/>
      <c r="U788" s="164"/>
      <c r="V788" s="164"/>
      <c r="W788" s="164"/>
      <c r="X788" s="128"/>
      <c r="Y788" s="128"/>
      <c r="Z788" s="128"/>
    </row>
    <row r="789" spans="1:26" ht="15.75" customHeight="1">
      <c r="A789" s="128"/>
      <c r="B789" s="128"/>
      <c r="C789" s="128"/>
      <c r="D789" s="419"/>
      <c r="E789" s="419"/>
      <c r="F789" s="128"/>
      <c r="G789" s="128"/>
      <c r="H789" s="128"/>
      <c r="I789" s="128"/>
      <c r="J789" s="164"/>
      <c r="K789" s="164"/>
      <c r="L789" s="164"/>
      <c r="M789" s="164"/>
      <c r="N789" s="164"/>
      <c r="O789" s="164"/>
      <c r="P789" s="164"/>
      <c r="Q789" s="164"/>
      <c r="R789" s="164"/>
      <c r="S789" s="164"/>
      <c r="T789" s="164"/>
      <c r="U789" s="164"/>
      <c r="V789" s="164"/>
      <c r="W789" s="164"/>
      <c r="X789" s="128"/>
      <c r="Y789" s="128"/>
      <c r="Z789" s="128"/>
    </row>
    <row r="790" spans="1:26" ht="15.75" customHeight="1">
      <c r="A790" s="128"/>
      <c r="B790" s="128"/>
      <c r="C790" s="128"/>
      <c r="D790" s="419"/>
      <c r="E790" s="419"/>
      <c r="F790" s="128"/>
      <c r="G790" s="128"/>
      <c r="H790" s="128"/>
      <c r="I790" s="128"/>
      <c r="J790" s="164"/>
      <c r="K790" s="164"/>
      <c r="L790" s="164"/>
      <c r="M790" s="164"/>
      <c r="N790" s="164"/>
      <c r="O790" s="164"/>
      <c r="P790" s="164"/>
      <c r="Q790" s="164"/>
      <c r="R790" s="164"/>
      <c r="S790" s="164"/>
      <c r="T790" s="164"/>
      <c r="U790" s="164"/>
      <c r="V790" s="164"/>
      <c r="W790" s="164"/>
      <c r="X790" s="128"/>
      <c r="Y790" s="128"/>
      <c r="Z790" s="128"/>
    </row>
    <row r="791" spans="1:26" ht="15.75" customHeight="1">
      <c r="A791" s="128"/>
      <c r="B791" s="128"/>
      <c r="C791" s="128"/>
      <c r="D791" s="419"/>
      <c r="E791" s="419"/>
      <c r="F791" s="128"/>
      <c r="G791" s="128"/>
      <c r="H791" s="128"/>
      <c r="I791" s="128"/>
      <c r="J791" s="164"/>
      <c r="K791" s="164"/>
      <c r="L791" s="164"/>
      <c r="M791" s="164"/>
      <c r="N791" s="164"/>
      <c r="O791" s="164"/>
      <c r="P791" s="164"/>
      <c r="Q791" s="164"/>
      <c r="R791" s="164"/>
      <c r="S791" s="164"/>
      <c r="T791" s="164"/>
      <c r="U791" s="164"/>
      <c r="V791" s="164"/>
      <c r="W791" s="164"/>
      <c r="X791" s="128"/>
      <c r="Y791" s="128"/>
      <c r="Z791" s="128"/>
    </row>
    <row r="792" spans="1:26" ht="15.75" customHeight="1">
      <c r="A792" s="128"/>
      <c r="B792" s="128"/>
      <c r="C792" s="128"/>
      <c r="D792" s="419"/>
      <c r="E792" s="419"/>
      <c r="F792" s="128"/>
      <c r="G792" s="128"/>
      <c r="H792" s="128"/>
      <c r="I792" s="128"/>
      <c r="J792" s="164"/>
      <c r="K792" s="164"/>
      <c r="L792" s="164"/>
      <c r="M792" s="164"/>
      <c r="N792" s="164"/>
      <c r="O792" s="164"/>
      <c r="P792" s="164"/>
      <c r="Q792" s="164"/>
      <c r="R792" s="164"/>
      <c r="S792" s="164"/>
      <c r="T792" s="164"/>
      <c r="U792" s="164"/>
      <c r="V792" s="164"/>
      <c r="W792" s="164"/>
      <c r="X792" s="128"/>
      <c r="Y792" s="128"/>
      <c r="Z792" s="128"/>
    </row>
    <row r="793" spans="1:26" ht="15.75" customHeight="1">
      <c r="A793" s="128"/>
      <c r="B793" s="128"/>
      <c r="C793" s="128"/>
      <c r="D793" s="419"/>
      <c r="E793" s="419"/>
      <c r="F793" s="128"/>
      <c r="G793" s="128"/>
      <c r="H793" s="128"/>
      <c r="I793" s="128"/>
      <c r="J793" s="164"/>
      <c r="K793" s="164"/>
      <c r="L793" s="164"/>
      <c r="M793" s="164"/>
      <c r="N793" s="164"/>
      <c r="O793" s="164"/>
      <c r="P793" s="164"/>
      <c r="Q793" s="164"/>
      <c r="R793" s="164"/>
      <c r="S793" s="164"/>
      <c r="T793" s="164"/>
      <c r="U793" s="164"/>
      <c r="V793" s="164"/>
      <c r="W793" s="164"/>
      <c r="X793" s="128"/>
      <c r="Y793" s="128"/>
      <c r="Z793" s="128"/>
    </row>
    <row r="794" spans="1:26" ht="15.75" customHeight="1">
      <c r="A794" s="128"/>
      <c r="B794" s="128"/>
      <c r="C794" s="128"/>
      <c r="D794" s="419"/>
      <c r="E794" s="419"/>
      <c r="F794" s="128"/>
      <c r="G794" s="128"/>
      <c r="H794" s="128"/>
      <c r="I794" s="128"/>
      <c r="J794" s="164"/>
      <c r="K794" s="164"/>
      <c r="L794" s="164"/>
      <c r="M794" s="164"/>
      <c r="N794" s="164"/>
      <c r="O794" s="164"/>
      <c r="P794" s="164"/>
      <c r="Q794" s="164"/>
      <c r="R794" s="164"/>
      <c r="S794" s="164"/>
      <c r="T794" s="164"/>
      <c r="U794" s="164"/>
      <c r="V794" s="164"/>
      <c r="W794" s="164"/>
      <c r="X794" s="128"/>
      <c r="Y794" s="128"/>
      <c r="Z794" s="128"/>
    </row>
    <row r="795" spans="1:26" ht="15.75" customHeight="1">
      <c r="A795" s="128"/>
      <c r="B795" s="128"/>
      <c r="C795" s="128"/>
      <c r="D795" s="419"/>
      <c r="E795" s="419"/>
      <c r="F795" s="128"/>
      <c r="G795" s="128"/>
      <c r="H795" s="128"/>
      <c r="I795" s="128"/>
      <c r="J795" s="164"/>
      <c r="K795" s="164"/>
      <c r="L795" s="164"/>
      <c r="M795" s="164"/>
      <c r="N795" s="164"/>
      <c r="O795" s="164"/>
      <c r="P795" s="164"/>
      <c r="Q795" s="164"/>
      <c r="R795" s="164"/>
      <c r="S795" s="164"/>
      <c r="T795" s="164"/>
      <c r="U795" s="164"/>
      <c r="V795" s="164"/>
      <c r="W795" s="164"/>
      <c r="X795" s="128"/>
      <c r="Y795" s="128"/>
      <c r="Z795" s="128"/>
    </row>
    <row r="796" spans="1:26" ht="15.75" customHeight="1">
      <c r="A796" s="128"/>
      <c r="B796" s="128"/>
      <c r="C796" s="128"/>
      <c r="D796" s="419"/>
      <c r="E796" s="419"/>
      <c r="F796" s="128"/>
      <c r="G796" s="128"/>
      <c r="H796" s="128"/>
      <c r="I796" s="128"/>
      <c r="J796" s="164"/>
      <c r="K796" s="164"/>
      <c r="L796" s="164"/>
      <c r="M796" s="164"/>
      <c r="N796" s="164"/>
      <c r="O796" s="164"/>
      <c r="P796" s="164"/>
      <c r="Q796" s="164"/>
      <c r="R796" s="164"/>
      <c r="S796" s="164"/>
      <c r="T796" s="164"/>
      <c r="U796" s="164"/>
      <c r="V796" s="164"/>
      <c r="W796" s="164"/>
      <c r="X796" s="128"/>
      <c r="Y796" s="128"/>
      <c r="Z796" s="128"/>
    </row>
    <row r="797" spans="1:26" ht="15.75" customHeight="1">
      <c r="A797" s="128"/>
      <c r="B797" s="128"/>
      <c r="C797" s="128"/>
      <c r="D797" s="419"/>
      <c r="E797" s="419"/>
      <c r="F797" s="128"/>
      <c r="G797" s="128"/>
      <c r="H797" s="128"/>
      <c r="I797" s="128"/>
      <c r="J797" s="164"/>
      <c r="K797" s="164"/>
      <c r="L797" s="164"/>
      <c r="M797" s="164"/>
      <c r="N797" s="164"/>
      <c r="O797" s="164"/>
      <c r="P797" s="164"/>
      <c r="Q797" s="164"/>
      <c r="R797" s="164"/>
      <c r="S797" s="164"/>
      <c r="T797" s="164"/>
      <c r="U797" s="164"/>
      <c r="V797" s="164"/>
      <c r="W797" s="164"/>
      <c r="X797" s="128"/>
      <c r="Y797" s="128"/>
      <c r="Z797" s="128"/>
    </row>
    <row r="798" spans="1:26" ht="15.75" customHeight="1">
      <c r="A798" s="128"/>
      <c r="B798" s="128"/>
      <c r="C798" s="128"/>
      <c r="D798" s="419"/>
      <c r="E798" s="419"/>
      <c r="F798" s="128"/>
      <c r="G798" s="128"/>
      <c r="H798" s="128"/>
      <c r="I798" s="128"/>
      <c r="J798" s="164"/>
      <c r="K798" s="164"/>
      <c r="L798" s="164"/>
      <c r="M798" s="164"/>
      <c r="N798" s="164"/>
      <c r="O798" s="164"/>
      <c r="P798" s="164"/>
      <c r="Q798" s="164"/>
      <c r="R798" s="164"/>
      <c r="S798" s="164"/>
      <c r="T798" s="164"/>
      <c r="U798" s="164"/>
      <c r="V798" s="164"/>
      <c r="W798" s="164"/>
      <c r="X798" s="128"/>
      <c r="Y798" s="128"/>
      <c r="Z798" s="128"/>
    </row>
    <row r="799" spans="1:26" ht="15.75" customHeight="1">
      <c r="A799" s="128"/>
      <c r="B799" s="128"/>
      <c r="C799" s="128"/>
      <c r="D799" s="419"/>
      <c r="E799" s="419"/>
      <c r="F799" s="128"/>
      <c r="G799" s="128"/>
      <c r="H799" s="128"/>
      <c r="I799" s="128"/>
      <c r="J799" s="164"/>
      <c r="K799" s="164"/>
      <c r="L799" s="164"/>
      <c r="M799" s="164"/>
      <c r="N799" s="164"/>
      <c r="O799" s="164"/>
      <c r="P799" s="164"/>
      <c r="Q799" s="164"/>
      <c r="R799" s="164"/>
      <c r="S799" s="164"/>
      <c r="T799" s="164"/>
      <c r="U799" s="164"/>
      <c r="V799" s="164"/>
      <c r="W799" s="164"/>
      <c r="X799" s="128"/>
      <c r="Y799" s="128"/>
      <c r="Z799" s="128"/>
    </row>
    <row r="800" spans="1:26" ht="15.75" customHeight="1">
      <c r="A800" s="128"/>
      <c r="B800" s="128"/>
      <c r="C800" s="128"/>
      <c r="D800" s="419"/>
      <c r="E800" s="419"/>
      <c r="F800" s="128"/>
      <c r="G800" s="128"/>
      <c r="H800" s="128"/>
      <c r="I800" s="128"/>
      <c r="J800" s="164"/>
      <c r="K800" s="164"/>
      <c r="L800" s="164"/>
      <c r="M800" s="164"/>
      <c r="N800" s="164"/>
      <c r="O800" s="164"/>
      <c r="P800" s="164"/>
      <c r="Q800" s="164"/>
      <c r="R800" s="164"/>
      <c r="S800" s="164"/>
      <c r="T800" s="164"/>
      <c r="U800" s="164"/>
      <c r="V800" s="164"/>
      <c r="W800" s="164"/>
      <c r="X800" s="128"/>
      <c r="Y800" s="128"/>
      <c r="Z800" s="128"/>
    </row>
    <row r="801" spans="1:26" ht="15.75" customHeight="1">
      <c r="A801" s="128"/>
      <c r="B801" s="128"/>
      <c r="C801" s="128"/>
      <c r="D801" s="419"/>
      <c r="E801" s="419"/>
      <c r="F801" s="128"/>
      <c r="G801" s="128"/>
      <c r="H801" s="128"/>
      <c r="I801" s="128"/>
      <c r="J801" s="164"/>
      <c r="K801" s="164"/>
      <c r="L801" s="164"/>
      <c r="M801" s="164"/>
      <c r="N801" s="164"/>
      <c r="O801" s="164"/>
      <c r="P801" s="164"/>
      <c r="Q801" s="164"/>
      <c r="R801" s="164"/>
      <c r="S801" s="164"/>
      <c r="T801" s="164"/>
      <c r="U801" s="164"/>
      <c r="V801" s="164"/>
      <c r="W801" s="164"/>
      <c r="X801" s="128"/>
      <c r="Y801" s="128"/>
      <c r="Z801" s="128"/>
    </row>
    <row r="802" spans="1:26" ht="15.75" customHeight="1">
      <c r="A802" s="128"/>
      <c r="B802" s="128"/>
      <c r="C802" s="128"/>
      <c r="D802" s="419"/>
      <c r="E802" s="419"/>
      <c r="F802" s="128"/>
      <c r="G802" s="128"/>
      <c r="H802" s="128"/>
      <c r="I802" s="128"/>
      <c r="J802" s="164"/>
      <c r="K802" s="164"/>
      <c r="L802" s="164"/>
      <c r="M802" s="164"/>
      <c r="N802" s="164"/>
      <c r="O802" s="164"/>
      <c r="P802" s="164"/>
      <c r="Q802" s="164"/>
      <c r="R802" s="164"/>
      <c r="S802" s="164"/>
      <c r="T802" s="164"/>
      <c r="U802" s="164"/>
      <c r="V802" s="164"/>
      <c r="W802" s="164"/>
      <c r="X802" s="128"/>
      <c r="Y802" s="128"/>
      <c r="Z802" s="128"/>
    </row>
    <row r="803" spans="1:26" ht="15.75" customHeight="1">
      <c r="A803" s="128"/>
      <c r="B803" s="128"/>
      <c r="C803" s="128"/>
      <c r="D803" s="419"/>
      <c r="E803" s="419"/>
      <c r="F803" s="128"/>
      <c r="G803" s="128"/>
      <c r="H803" s="128"/>
      <c r="I803" s="128"/>
      <c r="J803" s="164"/>
      <c r="K803" s="164"/>
      <c r="L803" s="164"/>
      <c r="M803" s="164"/>
      <c r="N803" s="164"/>
      <c r="O803" s="164"/>
      <c r="P803" s="164"/>
      <c r="Q803" s="164"/>
      <c r="R803" s="164"/>
      <c r="S803" s="164"/>
      <c r="T803" s="164"/>
      <c r="U803" s="164"/>
      <c r="V803" s="164"/>
      <c r="W803" s="164"/>
      <c r="X803" s="128"/>
      <c r="Y803" s="128"/>
      <c r="Z803" s="128"/>
    </row>
    <row r="804" spans="1:26" ht="15.75" customHeight="1">
      <c r="A804" s="128"/>
      <c r="B804" s="128"/>
      <c r="C804" s="128"/>
      <c r="D804" s="419"/>
      <c r="E804" s="419"/>
      <c r="F804" s="128"/>
      <c r="G804" s="128"/>
      <c r="H804" s="128"/>
      <c r="I804" s="128"/>
      <c r="J804" s="164"/>
      <c r="K804" s="164"/>
      <c r="L804" s="164"/>
      <c r="M804" s="164"/>
      <c r="N804" s="164"/>
      <c r="O804" s="164"/>
      <c r="P804" s="164"/>
      <c r="Q804" s="164"/>
      <c r="R804" s="164"/>
      <c r="S804" s="164"/>
      <c r="T804" s="164"/>
      <c r="U804" s="164"/>
      <c r="V804" s="164"/>
      <c r="W804" s="164"/>
      <c r="X804" s="128"/>
      <c r="Y804" s="128"/>
      <c r="Z804" s="128"/>
    </row>
    <row r="805" spans="1:26" ht="15.75" customHeight="1">
      <c r="A805" s="128"/>
      <c r="B805" s="128"/>
      <c r="C805" s="128"/>
      <c r="D805" s="419"/>
      <c r="E805" s="419"/>
      <c r="F805" s="128"/>
      <c r="G805" s="128"/>
      <c r="H805" s="128"/>
      <c r="I805" s="128"/>
      <c r="J805" s="164"/>
      <c r="K805" s="164"/>
      <c r="L805" s="164"/>
      <c r="M805" s="164"/>
      <c r="N805" s="164"/>
      <c r="O805" s="164"/>
      <c r="P805" s="164"/>
      <c r="Q805" s="164"/>
      <c r="R805" s="164"/>
      <c r="S805" s="164"/>
      <c r="T805" s="164"/>
      <c r="U805" s="164"/>
      <c r="V805" s="164"/>
      <c r="W805" s="164"/>
      <c r="X805" s="128"/>
      <c r="Y805" s="128"/>
      <c r="Z805" s="128"/>
    </row>
    <row r="806" spans="1:26" ht="15.75" customHeight="1">
      <c r="A806" s="128"/>
      <c r="B806" s="128"/>
      <c r="C806" s="128"/>
      <c r="D806" s="419"/>
      <c r="E806" s="419"/>
      <c r="F806" s="128"/>
      <c r="G806" s="128"/>
      <c r="H806" s="128"/>
      <c r="I806" s="128"/>
      <c r="J806" s="164"/>
      <c r="K806" s="164"/>
      <c r="L806" s="164"/>
      <c r="M806" s="164"/>
      <c r="N806" s="164"/>
      <c r="O806" s="164"/>
      <c r="P806" s="164"/>
      <c r="Q806" s="164"/>
      <c r="R806" s="164"/>
      <c r="S806" s="164"/>
      <c r="T806" s="164"/>
      <c r="U806" s="164"/>
      <c r="V806" s="164"/>
      <c r="W806" s="164"/>
      <c r="X806" s="128"/>
      <c r="Y806" s="128"/>
      <c r="Z806" s="128"/>
    </row>
    <row r="807" spans="1:26" ht="15.75" customHeight="1">
      <c r="A807" s="128"/>
      <c r="B807" s="128"/>
      <c r="C807" s="128"/>
      <c r="D807" s="419"/>
      <c r="E807" s="419"/>
      <c r="F807" s="128"/>
      <c r="G807" s="128"/>
      <c r="H807" s="128"/>
      <c r="I807" s="128"/>
      <c r="J807" s="164"/>
      <c r="K807" s="164"/>
      <c r="L807" s="164"/>
      <c r="M807" s="164"/>
      <c r="N807" s="164"/>
      <c r="O807" s="164"/>
      <c r="P807" s="164"/>
      <c r="Q807" s="164"/>
      <c r="R807" s="164"/>
      <c r="S807" s="164"/>
      <c r="T807" s="164"/>
      <c r="U807" s="164"/>
      <c r="V807" s="164"/>
      <c r="W807" s="164"/>
      <c r="X807" s="128"/>
      <c r="Y807" s="128"/>
      <c r="Z807" s="128"/>
    </row>
    <row r="808" spans="1:26" ht="15.75" customHeight="1">
      <c r="A808" s="128"/>
      <c r="B808" s="128"/>
      <c r="C808" s="128"/>
      <c r="D808" s="419"/>
      <c r="E808" s="419"/>
      <c r="F808" s="128"/>
      <c r="G808" s="128"/>
      <c r="H808" s="128"/>
      <c r="I808" s="128"/>
      <c r="J808" s="164"/>
      <c r="K808" s="164"/>
      <c r="L808" s="164"/>
      <c r="M808" s="164"/>
      <c r="N808" s="164"/>
      <c r="O808" s="164"/>
      <c r="P808" s="164"/>
      <c r="Q808" s="164"/>
      <c r="R808" s="164"/>
      <c r="S808" s="164"/>
      <c r="T808" s="164"/>
      <c r="U808" s="164"/>
      <c r="V808" s="164"/>
      <c r="W808" s="164"/>
      <c r="X808" s="128"/>
      <c r="Y808" s="128"/>
      <c r="Z808" s="128"/>
    </row>
    <row r="809" spans="1:26" ht="15.75" customHeight="1">
      <c r="A809" s="128"/>
      <c r="B809" s="128"/>
      <c r="C809" s="128"/>
      <c r="D809" s="419"/>
      <c r="E809" s="419"/>
      <c r="F809" s="128"/>
      <c r="G809" s="128"/>
      <c r="H809" s="128"/>
      <c r="I809" s="128"/>
      <c r="J809" s="164"/>
      <c r="K809" s="164"/>
      <c r="L809" s="164"/>
      <c r="M809" s="164"/>
      <c r="N809" s="164"/>
      <c r="O809" s="164"/>
      <c r="P809" s="164"/>
      <c r="Q809" s="164"/>
      <c r="R809" s="164"/>
      <c r="S809" s="164"/>
      <c r="T809" s="164"/>
      <c r="U809" s="164"/>
      <c r="V809" s="164"/>
      <c r="W809" s="164"/>
      <c r="X809" s="128"/>
      <c r="Y809" s="128"/>
      <c r="Z809" s="128"/>
    </row>
    <row r="810" spans="1:26" ht="15.75" customHeight="1">
      <c r="A810" s="128"/>
      <c r="B810" s="128"/>
      <c r="C810" s="128"/>
      <c r="D810" s="419"/>
      <c r="E810" s="419"/>
      <c r="F810" s="128"/>
      <c r="G810" s="128"/>
      <c r="H810" s="128"/>
      <c r="I810" s="128"/>
      <c r="J810" s="164"/>
      <c r="K810" s="164"/>
      <c r="L810" s="164"/>
      <c r="M810" s="164"/>
      <c r="N810" s="164"/>
      <c r="O810" s="164"/>
      <c r="P810" s="164"/>
      <c r="Q810" s="164"/>
      <c r="R810" s="164"/>
      <c r="S810" s="164"/>
      <c r="T810" s="164"/>
      <c r="U810" s="164"/>
      <c r="V810" s="164"/>
      <c r="W810" s="164"/>
      <c r="X810" s="128"/>
      <c r="Y810" s="128"/>
      <c r="Z810" s="128"/>
    </row>
    <row r="811" spans="1:26" ht="15.75" customHeight="1">
      <c r="A811" s="128"/>
      <c r="B811" s="128"/>
      <c r="C811" s="128"/>
      <c r="D811" s="419"/>
      <c r="E811" s="419"/>
      <c r="F811" s="128"/>
      <c r="G811" s="128"/>
      <c r="H811" s="128"/>
      <c r="I811" s="128"/>
      <c r="J811" s="164"/>
      <c r="K811" s="164"/>
      <c r="L811" s="164"/>
      <c r="M811" s="164"/>
      <c r="N811" s="164"/>
      <c r="O811" s="164"/>
      <c r="P811" s="164"/>
      <c r="Q811" s="164"/>
      <c r="R811" s="164"/>
      <c r="S811" s="164"/>
      <c r="T811" s="164"/>
      <c r="U811" s="164"/>
      <c r="V811" s="164"/>
      <c r="W811" s="164"/>
      <c r="X811" s="128"/>
      <c r="Y811" s="128"/>
      <c r="Z811" s="128"/>
    </row>
    <row r="812" spans="1:26" ht="15.75" customHeight="1">
      <c r="A812" s="128"/>
      <c r="B812" s="128"/>
      <c r="C812" s="128"/>
      <c r="D812" s="419"/>
      <c r="E812" s="419"/>
      <c r="F812" s="128"/>
      <c r="G812" s="128"/>
      <c r="H812" s="128"/>
      <c r="I812" s="128"/>
      <c r="J812" s="164"/>
      <c r="K812" s="164"/>
      <c r="L812" s="164"/>
      <c r="M812" s="164"/>
      <c r="N812" s="164"/>
      <c r="O812" s="164"/>
      <c r="P812" s="164"/>
      <c r="Q812" s="164"/>
      <c r="R812" s="164"/>
      <c r="S812" s="164"/>
      <c r="T812" s="164"/>
      <c r="U812" s="164"/>
      <c r="V812" s="164"/>
      <c r="W812" s="164"/>
      <c r="X812" s="128"/>
      <c r="Y812" s="128"/>
      <c r="Z812" s="128"/>
    </row>
    <row r="813" spans="1:26" ht="15.75" customHeight="1">
      <c r="A813" s="128"/>
      <c r="B813" s="128"/>
      <c r="C813" s="128"/>
      <c r="D813" s="419"/>
      <c r="E813" s="419"/>
      <c r="F813" s="128"/>
      <c r="G813" s="128"/>
      <c r="H813" s="128"/>
      <c r="I813" s="128"/>
      <c r="J813" s="164"/>
      <c r="K813" s="164"/>
      <c r="L813" s="164"/>
      <c r="M813" s="164"/>
      <c r="N813" s="164"/>
      <c r="O813" s="164"/>
      <c r="P813" s="164"/>
      <c r="Q813" s="164"/>
      <c r="R813" s="164"/>
      <c r="S813" s="164"/>
      <c r="T813" s="164"/>
      <c r="U813" s="164"/>
      <c r="V813" s="164"/>
      <c r="W813" s="164"/>
      <c r="X813" s="128"/>
      <c r="Y813" s="128"/>
      <c r="Z813" s="128"/>
    </row>
    <row r="814" spans="1:26" ht="15.75" customHeight="1">
      <c r="A814" s="128"/>
      <c r="B814" s="128"/>
      <c r="C814" s="128"/>
      <c r="D814" s="419"/>
      <c r="E814" s="419"/>
      <c r="F814" s="128"/>
      <c r="G814" s="128"/>
      <c r="H814" s="128"/>
      <c r="I814" s="128"/>
      <c r="J814" s="164"/>
      <c r="K814" s="164"/>
      <c r="L814" s="164"/>
      <c r="M814" s="164"/>
      <c r="N814" s="164"/>
      <c r="O814" s="164"/>
      <c r="P814" s="164"/>
      <c r="Q814" s="164"/>
      <c r="R814" s="164"/>
      <c r="S814" s="164"/>
      <c r="T814" s="164"/>
      <c r="U814" s="164"/>
      <c r="V814" s="164"/>
      <c r="W814" s="164"/>
      <c r="X814" s="128"/>
      <c r="Y814" s="128"/>
      <c r="Z814" s="128"/>
    </row>
    <row r="815" spans="1:26" ht="15.75" customHeight="1">
      <c r="A815" s="128"/>
      <c r="B815" s="128"/>
      <c r="C815" s="128"/>
      <c r="D815" s="419"/>
      <c r="E815" s="419"/>
      <c r="F815" s="128"/>
      <c r="G815" s="128"/>
      <c r="H815" s="128"/>
      <c r="I815" s="128"/>
      <c r="J815" s="164"/>
      <c r="K815" s="164"/>
      <c r="L815" s="164"/>
      <c r="M815" s="164"/>
      <c r="N815" s="164"/>
      <c r="O815" s="164"/>
      <c r="P815" s="164"/>
      <c r="Q815" s="164"/>
      <c r="R815" s="164"/>
      <c r="S815" s="164"/>
      <c r="T815" s="164"/>
      <c r="U815" s="164"/>
      <c r="V815" s="164"/>
      <c r="W815" s="164"/>
      <c r="X815" s="128"/>
      <c r="Y815" s="128"/>
      <c r="Z815" s="128"/>
    </row>
    <row r="816" spans="1:26" ht="15.75" customHeight="1">
      <c r="A816" s="128"/>
      <c r="B816" s="128"/>
      <c r="C816" s="128"/>
      <c r="D816" s="419"/>
      <c r="E816" s="419"/>
      <c r="F816" s="128"/>
      <c r="G816" s="128"/>
      <c r="H816" s="128"/>
      <c r="I816" s="128"/>
      <c r="J816" s="164"/>
      <c r="K816" s="164"/>
      <c r="L816" s="164"/>
      <c r="M816" s="164"/>
      <c r="N816" s="164"/>
      <c r="O816" s="164"/>
      <c r="P816" s="164"/>
      <c r="Q816" s="164"/>
      <c r="R816" s="164"/>
      <c r="S816" s="164"/>
      <c r="T816" s="164"/>
      <c r="U816" s="164"/>
      <c r="V816" s="164"/>
      <c r="W816" s="164"/>
      <c r="X816" s="128"/>
      <c r="Y816" s="128"/>
      <c r="Z816" s="128"/>
    </row>
    <row r="817" spans="1:26" ht="15.75" customHeight="1">
      <c r="A817" s="128"/>
      <c r="B817" s="128"/>
      <c r="C817" s="128"/>
      <c r="D817" s="419"/>
      <c r="E817" s="419"/>
      <c r="F817" s="128"/>
      <c r="G817" s="128"/>
      <c r="H817" s="128"/>
      <c r="I817" s="128"/>
      <c r="J817" s="164"/>
      <c r="K817" s="164"/>
      <c r="L817" s="164"/>
      <c r="M817" s="164"/>
      <c r="N817" s="164"/>
      <c r="O817" s="164"/>
      <c r="P817" s="164"/>
      <c r="Q817" s="164"/>
      <c r="R817" s="164"/>
      <c r="S817" s="164"/>
      <c r="T817" s="164"/>
      <c r="U817" s="164"/>
      <c r="V817" s="164"/>
      <c r="W817" s="164"/>
      <c r="X817" s="128"/>
      <c r="Y817" s="128"/>
      <c r="Z817" s="128"/>
    </row>
    <row r="818" spans="1:26" ht="15.75" customHeight="1">
      <c r="A818" s="128"/>
      <c r="B818" s="128"/>
      <c r="C818" s="128"/>
      <c r="D818" s="419"/>
      <c r="E818" s="419"/>
      <c r="F818" s="128"/>
      <c r="G818" s="128"/>
      <c r="H818" s="128"/>
      <c r="I818" s="128"/>
      <c r="J818" s="164"/>
      <c r="K818" s="164"/>
      <c r="L818" s="164"/>
      <c r="M818" s="164"/>
      <c r="N818" s="164"/>
      <c r="O818" s="164"/>
      <c r="P818" s="164"/>
      <c r="Q818" s="164"/>
      <c r="R818" s="164"/>
      <c r="S818" s="164"/>
      <c r="T818" s="164"/>
      <c r="U818" s="164"/>
      <c r="V818" s="164"/>
      <c r="W818" s="164"/>
      <c r="X818" s="128"/>
      <c r="Y818" s="128"/>
      <c r="Z818" s="128"/>
    </row>
    <row r="819" spans="1:26" ht="15.75" customHeight="1">
      <c r="A819" s="128"/>
      <c r="B819" s="128"/>
      <c r="C819" s="128"/>
      <c r="D819" s="419"/>
      <c r="E819" s="419"/>
      <c r="F819" s="128"/>
      <c r="G819" s="128"/>
      <c r="H819" s="128"/>
      <c r="I819" s="128"/>
      <c r="J819" s="164"/>
      <c r="K819" s="164"/>
      <c r="L819" s="164"/>
      <c r="M819" s="164"/>
      <c r="N819" s="164"/>
      <c r="O819" s="164"/>
      <c r="P819" s="164"/>
      <c r="Q819" s="164"/>
      <c r="R819" s="164"/>
      <c r="S819" s="164"/>
      <c r="T819" s="164"/>
      <c r="U819" s="164"/>
      <c r="V819" s="164"/>
      <c r="W819" s="164"/>
      <c r="X819" s="128"/>
      <c r="Y819" s="128"/>
      <c r="Z819" s="128"/>
    </row>
    <row r="820" spans="1:26" ht="15.75" customHeight="1">
      <c r="A820" s="128"/>
      <c r="B820" s="128"/>
      <c r="C820" s="128"/>
      <c r="D820" s="419"/>
      <c r="E820" s="419"/>
      <c r="F820" s="128"/>
      <c r="G820" s="128"/>
      <c r="H820" s="128"/>
      <c r="I820" s="128"/>
      <c r="J820" s="164"/>
      <c r="K820" s="164"/>
      <c r="L820" s="164"/>
      <c r="M820" s="164"/>
      <c r="N820" s="164"/>
      <c r="O820" s="164"/>
      <c r="P820" s="164"/>
      <c r="Q820" s="164"/>
      <c r="R820" s="164"/>
      <c r="S820" s="164"/>
      <c r="T820" s="164"/>
      <c r="U820" s="164"/>
      <c r="V820" s="164"/>
      <c r="W820" s="164"/>
      <c r="X820" s="128"/>
      <c r="Y820" s="128"/>
      <c r="Z820" s="128"/>
    </row>
    <row r="821" spans="1:26" ht="15.75" customHeight="1">
      <c r="A821" s="128"/>
      <c r="B821" s="128"/>
      <c r="C821" s="128"/>
      <c r="D821" s="419"/>
      <c r="E821" s="419"/>
      <c r="F821" s="128"/>
      <c r="G821" s="128"/>
      <c r="H821" s="128"/>
      <c r="I821" s="128"/>
      <c r="J821" s="164"/>
      <c r="K821" s="164"/>
      <c r="L821" s="164"/>
      <c r="M821" s="164"/>
      <c r="N821" s="164"/>
      <c r="O821" s="164"/>
      <c r="P821" s="164"/>
      <c r="Q821" s="164"/>
      <c r="R821" s="164"/>
      <c r="S821" s="164"/>
      <c r="T821" s="164"/>
      <c r="U821" s="164"/>
      <c r="V821" s="164"/>
      <c r="W821" s="164"/>
      <c r="X821" s="128"/>
      <c r="Y821" s="128"/>
      <c r="Z821" s="128"/>
    </row>
    <row r="822" spans="1:26" ht="15.75" customHeight="1">
      <c r="A822" s="128"/>
      <c r="B822" s="128"/>
      <c r="C822" s="128"/>
      <c r="D822" s="419"/>
      <c r="E822" s="419"/>
      <c r="F822" s="128"/>
      <c r="G822" s="128"/>
      <c r="H822" s="128"/>
      <c r="I822" s="128"/>
      <c r="J822" s="164"/>
      <c r="K822" s="164"/>
      <c r="L822" s="164"/>
      <c r="M822" s="164"/>
      <c r="N822" s="164"/>
      <c r="O822" s="164"/>
      <c r="P822" s="164"/>
      <c r="Q822" s="164"/>
      <c r="R822" s="164"/>
      <c r="S822" s="164"/>
      <c r="T822" s="164"/>
      <c r="U822" s="164"/>
      <c r="V822" s="164"/>
      <c r="W822" s="164"/>
      <c r="X822" s="128"/>
      <c r="Y822" s="128"/>
      <c r="Z822" s="128"/>
    </row>
    <row r="823" spans="1:26" ht="15.75" customHeight="1">
      <c r="A823" s="128"/>
      <c r="B823" s="128"/>
      <c r="C823" s="128"/>
      <c r="D823" s="419"/>
      <c r="E823" s="419"/>
      <c r="F823" s="128"/>
      <c r="G823" s="128"/>
      <c r="H823" s="128"/>
      <c r="I823" s="128"/>
      <c r="J823" s="164"/>
      <c r="K823" s="164"/>
      <c r="L823" s="164"/>
      <c r="M823" s="164"/>
      <c r="N823" s="164"/>
      <c r="O823" s="164"/>
      <c r="P823" s="164"/>
      <c r="Q823" s="164"/>
      <c r="R823" s="164"/>
      <c r="S823" s="164"/>
      <c r="T823" s="164"/>
      <c r="U823" s="164"/>
      <c r="V823" s="164"/>
      <c r="W823" s="164"/>
      <c r="X823" s="128"/>
      <c r="Y823" s="128"/>
      <c r="Z823" s="128"/>
    </row>
    <row r="824" spans="1:26" ht="15.75" customHeight="1">
      <c r="A824" s="128"/>
      <c r="B824" s="128"/>
      <c r="C824" s="128"/>
      <c r="D824" s="419"/>
      <c r="E824" s="419"/>
      <c r="F824" s="128"/>
      <c r="G824" s="128"/>
      <c r="H824" s="128"/>
      <c r="I824" s="128"/>
      <c r="J824" s="164"/>
      <c r="K824" s="164"/>
      <c r="L824" s="164"/>
      <c r="M824" s="164"/>
      <c r="N824" s="164"/>
      <c r="O824" s="164"/>
      <c r="P824" s="164"/>
      <c r="Q824" s="164"/>
      <c r="R824" s="164"/>
      <c r="S824" s="164"/>
      <c r="T824" s="164"/>
      <c r="U824" s="164"/>
      <c r="V824" s="164"/>
      <c r="W824" s="164"/>
      <c r="X824" s="128"/>
      <c r="Y824" s="128"/>
      <c r="Z824" s="128"/>
    </row>
    <row r="825" spans="1:26" ht="15.75" customHeight="1">
      <c r="A825" s="128"/>
      <c r="B825" s="128"/>
      <c r="C825" s="128"/>
      <c r="D825" s="419"/>
      <c r="E825" s="419"/>
      <c r="F825" s="128"/>
      <c r="G825" s="128"/>
      <c r="H825" s="128"/>
      <c r="I825" s="128"/>
      <c r="J825" s="164"/>
      <c r="K825" s="164"/>
      <c r="L825" s="164"/>
      <c r="M825" s="164"/>
      <c r="N825" s="164"/>
      <c r="O825" s="164"/>
      <c r="P825" s="164"/>
      <c r="Q825" s="164"/>
      <c r="R825" s="164"/>
      <c r="S825" s="164"/>
      <c r="T825" s="164"/>
      <c r="U825" s="164"/>
      <c r="V825" s="164"/>
      <c r="W825" s="164"/>
      <c r="X825" s="128"/>
      <c r="Y825" s="128"/>
      <c r="Z825" s="128"/>
    </row>
    <row r="826" spans="1:26" ht="15.75" customHeight="1">
      <c r="A826" s="128"/>
      <c r="B826" s="128"/>
      <c r="C826" s="128"/>
      <c r="D826" s="419"/>
      <c r="E826" s="419"/>
      <c r="F826" s="128"/>
      <c r="G826" s="128"/>
      <c r="H826" s="128"/>
      <c r="I826" s="128"/>
      <c r="J826" s="164"/>
      <c r="K826" s="164"/>
      <c r="L826" s="164"/>
      <c r="M826" s="164"/>
      <c r="N826" s="164"/>
      <c r="O826" s="164"/>
      <c r="P826" s="164"/>
      <c r="Q826" s="164"/>
      <c r="R826" s="164"/>
      <c r="S826" s="164"/>
      <c r="T826" s="164"/>
      <c r="U826" s="164"/>
      <c r="V826" s="164"/>
      <c r="W826" s="164"/>
      <c r="X826" s="128"/>
      <c r="Y826" s="128"/>
      <c r="Z826" s="128"/>
    </row>
    <row r="827" spans="1:26" ht="15.75" customHeight="1">
      <c r="A827" s="128"/>
      <c r="B827" s="128"/>
      <c r="C827" s="128"/>
      <c r="D827" s="419"/>
      <c r="E827" s="419"/>
      <c r="F827" s="128"/>
      <c r="G827" s="128"/>
      <c r="H827" s="128"/>
      <c r="I827" s="128"/>
      <c r="J827" s="164"/>
      <c r="K827" s="164"/>
      <c r="L827" s="164"/>
      <c r="M827" s="164"/>
      <c r="N827" s="164"/>
      <c r="O827" s="164"/>
      <c r="P827" s="164"/>
      <c r="Q827" s="164"/>
      <c r="R827" s="164"/>
      <c r="S827" s="164"/>
      <c r="T827" s="164"/>
      <c r="U827" s="164"/>
      <c r="V827" s="164"/>
      <c r="W827" s="164"/>
      <c r="X827" s="128"/>
      <c r="Y827" s="128"/>
      <c r="Z827" s="128"/>
    </row>
    <row r="828" spans="1:26" ht="15.75" customHeight="1">
      <c r="A828" s="128"/>
      <c r="B828" s="128"/>
      <c r="C828" s="128"/>
      <c r="D828" s="419"/>
      <c r="E828" s="419"/>
      <c r="F828" s="128"/>
      <c r="G828" s="128"/>
      <c r="H828" s="128"/>
      <c r="I828" s="128"/>
      <c r="J828" s="164"/>
      <c r="K828" s="164"/>
      <c r="L828" s="164"/>
      <c r="M828" s="164"/>
      <c r="N828" s="164"/>
      <c r="O828" s="164"/>
      <c r="P828" s="164"/>
      <c r="Q828" s="164"/>
      <c r="R828" s="164"/>
      <c r="S828" s="164"/>
      <c r="T828" s="164"/>
      <c r="U828" s="164"/>
      <c r="V828" s="164"/>
      <c r="W828" s="164"/>
      <c r="X828" s="128"/>
      <c r="Y828" s="128"/>
      <c r="Z828" s="128"/>
    </row>
    <row r="829" spans="1:26" ht="15.75" customHeight="1">
      <c r="A829" s="128"/>
      <c r="B829" s="128"/>
      <c r="C829" s="128"/>
      <c r="D829" s="419"/>
      <c r="E829" s="419"/>
      <c r="F829" s="128"/>
      <c r="G829" s="128"/>
      <c r="H829" s="128"/>
      <c r="I829" s="128"/>
      <c r="J829" s="164"/>
      <c r="K829" s="164"/>
      <c r="L829" s="164"/>
      <c r="M829" s="164"/>
      <c r="N829" s="164"/>
      <c r="O829" s="164"/>
      <c r="P829" s="164"/>
      <c r="Q829" s="164"/>
      <c r="R829" s="164"/>
      <c r="S829" s="164"/>
      <c r="T829" s="164"/>
      <c r="U829" s="164"/>
      <c r="V829" s="164"/>
      <c r="W829" s="164"/>
      <c r="X829" s="128"/>
      <c r="Y829" s="128"/>
      <c r="Z829" s="128"/>
    </row>
    <row r="830" spans="1:26" ht="15.75" customHeight="1">
      <c r="A830" s="128"/>
      <c r="B830" s="128"/>
      <c r="C830" s="128"/>
      <c r="D830" s="419"/>
      <c r="E830" s="419"/>
      <c r="F830" s="128"/>
      <c r="G830" s="128"/>
      <c r="H830" s="128"/>
      <c r="I830" s="128"/>
      <c r="J830" s="164"/>
      <c r="K830" s="164"/>
      <c r="L830" s="164"/>
      <c r="M830" s="164"/>
      <c r="N830" s="164"/>
      <c r="O830" s="164"/>
      <c r="P830" s="164"/>
      <c r="Q830" s="164"/>
      <c r="R830" s="164"/>
      <c r="S830" s="164"/>
      <c r="T830" s="164"/>
      <c r="U830" s="164"/>
      <c r="V830" s="164"/>
      <c r="W830" s="164"/>
      <c r="X830" s="128"/>
      <c r="Y830" s="128"/>
      <c r="Z830" s="128"/>
    </row>
    <row r="831" spans="1:26" ht="15.75" customHeight="1">
      <c r="A831" s="128"/>
      <c r="B831" s="128"/>
      <c r="C831" s="128"/>
      <c r="D831" s="419"/>
      <c r="E831" s="419"/>
      <c r="F831" s="128"/>
      <c r="G831" s="128"/>
      <c r="H831" s="128"/>
      <c r="I831" s="128"/>
      <c r="J831" s="164"/>
      <c r="K831" s="164"/>
      <c r="L831" s="164"/>
      <c r="M831" s="164"/>
      <c r="N831" s="164"/>
      <c r="O831" s="164"/>
      <c r="P831" s="164"/>
      <c r="Q831" s="164"/>
      <c r="R831" s="164"/>
      <c r="S831" s="164"/>
      <c r="T831" s="164"/>
      <c r="U831" s="164"/>
      <c r="V831" s="164"/>
      <c r="W831" s="164"/>
      <c r="X831" s="128"/>
      <c r="Y831" s="128"/>
      <c r="Z831" s="128"/>
    </row>
    <row r="832" spans="1:26" ht="15.75" customHeight="1">
      <c r="A832" s="128"/>
      <c r="B832" s="128"/>
      <c r="C832" s="128"/>
      <c r="D832" s="419"/>
      <c r="E832" s="419"/>
      <c r="F832" s="128"/>
      <c r="G832" s="128"/>
      <c r="H832" s="128"/>
      <c r="I832" s="128"/>
      <c r="J832" s="164"/>
      <c r="K832" s="164"/>
      <c r="L832" s="164"/>
      <c r="M832" s="164"/>
      <c r="N832" s="164"/>
      <c r="O832" s="164"/>
      <c r="P832" s="164"/>
      <c r="Q832" s="164"/>
      <c r="R832" s="164"/>
      <c r="S832" s="164"/>
      <c r="T832" s="164"/>
      <c r="U832" s="164"/>
      <c r="V832" s="164"/>
      <c r="W832" s="164"/>
      <c r="X832" s="128"/>
      <c r="Y832" s="128"/>
      <c r="Z832" s="128"/>
    </row>
    <row r="833" spans="1:26" ht="15.75" customHeight="1">
      <c r="A833" s="128"/>
      <c r="B833" s="128"/>
      <c r="C833" s="128"/>
      <c r="D833" s="419"/>
      <c r="E833" s="419"/>
      <c r="F833" s="128"/>
      <c r="G833" s="128"/>
      <c r="H833" s="128"/>
      <c r="I833" s="128"/>
      <c r="J833" s="164"/>
      <c r="K833" s="164"/>
      <c r="L833" s="164"/>
      <c r="M833" s="164"/>
      <c r="N833" s="164"/>
      <c r="O833" s="164"/>
      <c r="P833" s="164"/>
      <c r="Q833" s="164"/>
      <c r="R833" s="164"/>
      <c r="S833" s="164"/>
      <c r="T833" s="164"/>
      <c r="U833" s="164"/>
      <c r="V833" s="164"/>
      <c r="W833" s="164"/>
      <c r="X833" s="128"/>
      <c r="Y833" s="128"/>
      <c r="Z833" s="128"/>
    </row>
    <row r="834" spans="1:26" ht="15.75" customHeight="1">
      <c r="A834" s="128"/>
      <c r="B834" s="128"/>
      <c r="C834" s="128"/>
      <c r="D834" s="419"/>
      <c r="E834" s="419"/>
      <c r="F834" s="128"/>
      <c r="G834" s="128"/>
      <c r="H834" s="128"/>
      <c r="I834" s="128"/>
      <c r="J834" s="164"/>
      <c r="K834" s="164"/>
      <c r="L834" s="164"/>
      <c r="M834" s="164"/>
      <c r="N834" s="164"/>
      <c r="O834" s="164"/>
      <c r="P834" s="164"/>
      <c r="Q834" s="164"/>
      <c r="R834" s="164"/>
      <c r="S834" s="164"/>
      <c r="T834" s="164"/>
      <c r="U834" s="164"/>
      <c r="V834" s="164"/>
      <c r="W834" s="164"/>
      <c r="X834" s="128"/>
      <c r="Y834" s="128"/>
      <c r="Z834" s="128"/>
    </row>
    <row r="835" spans="1:26" ht="15.75" customHeight="1">
      <c r="A835" s="128"/>
      <c r="B835" s="128"/>
      <c r="C835" s="128"/>
      <c r="D835" s="419"/>
      <c r="E835" s="419"/>
      <c r="F835" s="128"/>
      <c r="G835" s="128"/>
      <c r="H835" s="128"/>
      <c r="I835" s="128"/>
      <c r="J835" s="164"/>
      <c r="K835" s="164"/>
      <c r="L835" s="164"/>
      <c r="M835" s="164"/>
      <c r="N835" s="164"/>
      <c r="O835" s="164"/>
      <c r="P835" s="164"/>
      <c r="Q835" s="164"/>
      <c r="R835" s="164"/>
      <c r="S835" s="164"/>
      <c r="T835" s="164"/>
      <c r="U835" s="164"/>
      <c r="V835" s="164"/>
      <c r="W835" s="164"/>
      <c r="X835" s="128"/>
      <c r="Y835" s="128"/>
      <c r="Z835" s="128"/>
    </row>
    <row r="836" spans="1:26" ht="15.75" customHeight="1">
      <c r="A836" s="128"/>
      <c r="B836" s="128"/>
      <c r="C836" s="128"/>
      <c r="D836" s="419"/>
      <c r="E836" s="419"/>
      <c r="F836" s="128"/>
      <c r="G836" s="128"/>
      <c r="H836" s="128"/>
      <c r="I836" s="128"/>
      <c r="J836" s="164"/>
      <c r="K836" s="164"/>
      <c r="L836" s="164"/>
      <c r="M836" s="164"/>
      <c r="N836" s="164"/>
      <c r="O836" s="164"/>
      <c r="P836" s="164"/>
      <c r="Q836" s="164"/>
      <c r="R836" s="164"/>
      <c r="S836" s="164"/>
      <c r="T836" s="164"/>
      <c r="U836" s="164"/>
      <c r="V836" s="164"/>
      <c r="W836" s="164"/>
      <c r="X836" s="128"/>
      <c r="Y836" s="128"/>
      <c r="Z836" s="128"/>
    </row>
    <row r="837" spans="1:26" ht="15.75" customHeight="1">
      <c r="A837" s="128"/>
      <c r="B837" s="128"/>
      <c r="C837" s="128"/>
      <c r="D837" s="419"/>
      <c r="E837" s="419"/>
      <c r="F837" s="128"/>
      <c r="G837" s="128"/>
      <c r="H837" s="128"/>
      <c r="I837" s="128"/>
      <c r="J837" s="164"/>
      <c r="K837" s="164"/>
      <c r="L837" s="164"/>
      <c r="M837" s="164"/>
      <c r="N837" s="164"/>
      <c r="O837" s="164"/>
      <c r="P837" s="164"/>
      <c r="Q837" s="164"/>
      <c r="R837" s="164"/>
      <c r="S837" s="164"/>
      <c r="T837" s="164"/>
      <c r="U837" s="164"/>
      <c r="V837" s="164"/>
      <c r="W837" s="164"/>
      <c r="X837" s="128"/>
      <c r="Y837" s="128"/>
      <c r="Z837" s="128"/>
    </row>
    <row r="838" spans="1:26" ht="15.75" customHeight="1">
      <c r="A838" s="128"/>
      <c r="B838" s="128"/>
      <c r="C838" s="128"/>
      <c r="D838" s="419"/>
      <c r="E838" s="419"/>
      <c r="F838" s="128"/>
      <c r="G838" s="128"/>
      <c r="H838" s="128"/>
      <c r="I838" s="128"/>
      <c r="J838" s="164"/>
      <c r="K838" s="164"/>
      <c r="L838" s="164"/>
      <c r="M838" s="164"/>
      <c r="N838" s="164"/>
      <c r="O838" s="164"/>
      <c r="P838" s="164"/>
      <c r="Q838" s="164"/>
      <c r="R838" s="164"/>
      <c r="S838" s="164"/>
      <c r="T838" s="164"/>
      <c r="U838" s="164"/>
      <c r="V838" s="164"/>
      <c r="W838" s="164"/>
      <c r="X838" s="128"/>
      <c r="Y838" s="128"/>
      <c r="Z838" s="128"/>
    </row>
    <row r="839" spans="1:26" ht="15.75" customHeight="1">
      <c r="A839" s="128"/>
      <c r="B839" s="128"/>
      <c r="C839" s="128"/>
      <c r="D839" s="419"/>
      <c r="E839" s="419"/>
      <c r="F839" s="128"/>
      <c r="G839" s="128"/>
      <c r="H839" s="128"/>
      <c r="I839" s="128"/>
      <c r="J839" s="164"/>
      <c r="K839" s="164"/>
      <c r="L839" s="164"/>
      <c r="M839" s="164"/>
      <c r="N839" s="164"/>
      <c r="O839" s="164"/>
      <c r="P839" s="164"/>
      <c r="Q839" s="164"/>
      <c r="R839" s="164"/>
      <c r="S839" s="164"/>
      <c r="T839" s="164"/>
      <c r="U839" s="164"/>
      <c r="V839" s="164"/>
      <c r="W839" s="164"/>
      <c r="X839" s="128"/>
      <c r="Y839" s="128"/>
      <c r="Z839" s="128"/>
    </row>
    <row r="840" spans="1:26" ht="15.75" customHeight="1">
      <c r="A840" s="128"/>
      <c r="B840" s="128"/>
      <c r="C840" s="128"/>
      <c r="D840" s="419"/>
      <c r="E840" s="419"/>
      <c r="F840" s="128"/>
      <c r="G840" s="128"/>
      <c r="H840" s="128"/>
      <c r="I840" s="128"/>
      <c r="J840" s="164"/>
      <c r="K840" s="164"/>
      <c r="L840" s="164"/>
      <c r="M840" s="164"/>
      <c r="N840" s="164"/>
      <c r="O840" s="164"/>
      <c r="P840" s="164"/>
      <c r="Q840" s="164"/>
      <c r="R840" s="164"/>
      <c r="S840" s="164"/>
      <c r="T840" s="164"/>
      <c r="U840" s="164"/>
      <c r="V840" s="164"/>
      <c r="W840" s="164"/>
      <c r="X840" s="128"/>
      <c r="Y840" s="128"/>
      <c r="Z840" s="128"/>
    </row>
    <row r="841" spans="1:26" ht="15.75" customHeight="1">
      <c r="A841" s="128"/>
      <c r="B841" s="128"/>
      <c r="C841" s="128"/>
      <c r="D841" s="419"/>
      <c r="E841" s="419"/>
      <c r="F841" s="128"/>
      <c r="G841" s="128"/>
      <c r="H841" s="128"/>
      <c r="I841" s="128"/>
      <c r="J841" s="164"/>
      <c r="K841" s="164"/>
      <c r="L841" s="164"/>
      <c r="M841" s="164"/>
      <c r="N841" s="164"/>
      <c r="O841" s="164"/>
      <c r="P841" s="164"/>
      <c r="Q841" s="164"/>
      <c r="R841" s="164"/>
      <c r="S841" s="164"/>
      <c r="T841" s="164"/>
      <c r="U841" s="164"/>
      <c r="V841" s="164"/>
      <c r="W841" s="164"/>
      <c r="X841" s="128"/>
      <c r="Y841" s="128"/>
      <c r="Z841" s="128"/>
    </row>
    <row r="842" spans="1:26" ht="15.75" customHeight="1">
      <c r="A842" s="128"/>
      <c r="B842" s="128"/>
      <c r="C842" s="128"/>
      <c r="D842" s="419"/>
      <c r="E842" s="419"/>
      <c r="F842" s="128"/>
      <c r="G842" s="128"/>
      <c r="H842" s="128"/>
      <c r="I842" s="128"/>
      <c r="J842" s="164"/>
      <c r="K842" s="164"/>
      <c r="L842" s="164"/>
      <c r="M842" s="164"/>
      <c r="N842" s="164"/>
      <c r="O842" s="164"/>
      <c r="P842" s="164"/>
      <c r="Q842" s="164"/>
      <c r="R842" s="164"/>
      <c r="S842" s="164"/>
      <c r="T842" s="164"/>
      <c r="U842" s="164"/>
      <c r="V842" s="164"/>
      <c r="W842" s="164"/>
      <c r="X842" s="128"/>
      <c r="Y842" s="128"/>
      <c r="Z842" s="128"/>
    </row>
    <row r="843" spans="1:26" ht="15.75" customHeight="1">
      <c r="A843" s="128"/>
      <c r="B843" s="128"/>
      <c r="C843" s="128"/>
      <c r="D843" s="419"/>
      <c r="E843" s="419"/>
      <c r="F843" s="128"/>
      <c r="G843" s="128"/>
      <c r="H843" s="128"/>
      <c r="I843" s="128"/>
      <c r="J843" s="164"/>
      <c r="K843" s="164"/>
      <c r="L843" s="164"/>
      <c r="M843" s="164"/>
      <c r="N843" s="164"/>
      <c r="O843" s="164"/>
      <c r="P843" s="164"/>
      <c r="Q843" s="164"/>
      <c r="R843" s="164"/>
      <c r="S843" s="164"/>
      <c r="T843" s="164"/>
      <c r="U843" s="164"/>
      <c r="V843" s="164"/>
      <c r="W843" s="164"/>
      <c r="X843" s="128"/>
      <c r="Y843" s="128"/>
      <c r="Z843" s="128"/>
    </row>
    <row r="844" spans="1:26" ht="15.75" customHeight="1">
      <c r="A844" s="128"/>
      <c r="B844" s="128"/>
      <c r="C844" s="128"/>
      <c r="D844" s="419"/>
      <c r="E844" s="419"/>
      <c r="F844" s="128"/>
      <c r="G844" s="128"/>
      <c r="H844" s="128"/>
      <c r="I844" s="128"/>
      <c r="J844" s="164"/>
      <c r="K844" s="164"/>
      <c r="L844" s="164"/>
      <c r="M844" s="164"/>
      <c r="N844" s="164"/>
      <c r="O844" s="164"/>
      <c r="P844" s="164"/>
      <c r="Q844" s="164"/>
      <c r="R844" s="164"/>
      <c r="S844" s="164"/>
      <c r="T844" s="164"/>
      <c r="U844" s="164"/>
      <c r="V844" s="164"/>
      <c r="W844" s="164"/>
      <c r="X844" s="128"/>
      <c r="Y844" s="128"/>
      <c r="Z844" s="128"/>
    </row>
    <row r="845" spans="1:26" ht="15.75" customHeight="1">
      <c r="A845" s="128"/>
      <c r="B845" s="128"/>
      <c r="C845" s="128"/>
      <c r="D845" s="419"/>
      <c r="E845" s="419"/>
      <c r="F845" s="128"/>
      <c r="G845" s="128"/>
      <c r="H845" s="128"/>
      <c r="I845" s="128"/>
      <c r="J845" s="164"/>
      <c r="K845" s="164"/>
      <c r="L845" s="164"/>
      <c r="M845" s="164"/>
      <c r="N845" s="164"/>
      <c r="O845" s="164"/>
      <c r="P845" s="164"/>
      <c r="Q845" s="164"/>
      <c r="R845" s="164"/>
      <c r="S845" s="164"/>
      <c r="T845" s="164"/>
      <c r="U845" s="164"/>
      <c r="V845" s="164"/>
      <c r="W845" s="164"/>
      <c r="X845" s="128"/>
      <c r="Y845" s="128"/>
      <c r="Z845" s="128"/>
    </row>
    <row r="846" spans="1:26" ht="15.75" customHeight="1">
      <c r="A846" s="128"/>
      <c r="B846" s="128"/>
      <c r="C846" s="128"/>
      <c r="D846" s="419"/>
      <c r="E846" s="419"/>
      <c r="F846" s="128"/>
      <c r="G846" s="128"/>
      <c r="H846" s="128"/>
      <c r="I846" s="128"/>
      <c r="J846" s="164"/>
      <c r="K846" s="164"/>
      <c r="L846" s="164"/>
      <c r="M846" s="164"/>
      <c r="N846" s="164"/>
      <c r="O846" s="164"/>
      <c r="P846" s="164"/>
      <c r="Q846" s="164"/>
      <c r="R846" s="164"/>
      <c r="S846" s="164"/>
      <c r="T846" s="164"/>
      <c r="U846" s="164"/>
      <c r="V846" s="164"/>
      <c r="W846" s="164"/>
      <c r="X846" s="128"/>
      <c r="Y846" s="128"/>
      <c r="Z846" s="128"/>
    </row>
    <row r="847" spans="1:26" ht="15.75" customHeight="1">
      <c r="A847" s="128"/>
      <c r="B847" s="128"/>
      <c r="C847" s="128"/>
      <c r="D847" s="419"/>
      <c r="E847" s="419"/>
      <c r="F847" s="128"/>
      <c r="G847" s="128"/>
      <c r="H847" s="128"/>
      <c r="I847" s="128"/>
      <c r="J847" s="164"/>
      <c r="K847" s="164"/>
      <c r="L847" s="164"/>
      <c r="M847" s="164"/>
      <c r="N847" s="164"/>
      <c r="O847" s="164"/>
      <c r="P847" s="164"/>
      <c r="Q847" s="164"/>
      <c r="R847" s="164"/>
      <c r="S847" s="164"/>
      <c r="T847" s="164"/>
      <c r="U847" s="164"/>
      <c r="V847" s="164"/>
      <c r="W847" s="164"/>
      <c r="X847" s="128"/>
      <c r="Y847" s="128"/>
      <c r="Z847" s="128"/>
    </row>
    <row r="848" spans="1:26" ht="15.75" customHeight="1">
      <c r="A848" s="128"/>
      <c r="B848" s="128"/>
      <c r="C848" s="128"/>
      <c r="D848" s="419"/>
      <c r="E848" s="419"/>
      <c r="F848" s="128"/>
      <c r="G848" s="128"/>
      <c r="H848" s="128"/>
      <c r="I848" s="128"/>
      <c r="J848" s="164"/>
      <c r="K848" s="164"/>
      <c r="L848" s="164"/>
      <c r="M848" s="164"/>
      <c r="N848" s="164"/>
      <c r="O848" s="164"/>
      <c r="P848" s="164"/>
      <c r="Q848" s="164"/>
      <c r="R848" s="164"/>
      <c r="S848" s="164"/>
      <c r="T848" s="164"/>
      <c r="U848" s="164"/>
      <c r="V848" s="164"/>
      <c r="W848" s="164"/>
      <c r="X848" s="128"/>
      <c r="Y848" s="128"/>
      <c r="Z848" s="128"/>
    </row>
    <row r="849" spans="1:26" ht="15.75" customHeight="1">
      <c r="A849" s="128"/>
      <c r="B849" s="128"/>
      <c r="C849" s="128"/>
      <c r="D849" s="419"/>
      <c r="E849" s="419"/>
      <c r="F849" s="128"/>
      <c r="G849" s="128"/>
      <c r="H849" s="128"/>
      <c r="I849" s="128"/>
      <c r="J849" s="164"/>
      <c r="K849" s="164"/>
      <c r="L849" s="164"/>
      <c r="M849" s="164"/>
      <c r="N849" s="164"/>
      <c r="O849" s="164"/>
      <c r="P849" s="164"/>
      <c r="Q849" s="164"/>
      <c r="R849" s="164"/>
      <c r="S849" s="164"/>
      <c r="T849" s="164"/>
      <c r="U849" s="164"/>
      <c r="V849" s="164"/>
      <c r="W849" s="164"/>
      <c r="X849" s="128"/>
      <c r="Y849" s="128"/>
      <c r="Z849" s="128"/>
    </row>
    <row r="850" spans="1:26" ht="15.75" customHeight="1">
      <c r="A850" s="128"/>
      <c r="B850" s="128"/>
      <c r="C850" s="128"/>
      <c r="D850" s="419"/>
      <c r="E850" s="419"/>
      <c r="F850" s="128"/>
      <c r="G850" s="128"/>
      <c r="H850" s="128"/>
      <c r="I850" s="128"/>
      <c r="J850" s="164"/>
      <c r="K850" s="164"/>
      <c r="L850" s="164"/>
      <c r="M850" s="164"/>
      <c r="N850" s="164"/>
      <c r="O850" s="164"/>
      <c r="P850" s="164"/>
      <c r="Q850" s="164"/>
      <c r="R850" s="164"/>
      <c r="S850" s="164"/>
      <c r="T850" s="164"/>
      <c r="U850" s="164"/>
      <c r="V850" s="164"/>
      <c r="W850" s="164"/>
      <c r="X850" s="128"/>
      <c r="Y850" s="128"/>
      <c r="Z850" s="128"/>
    </row>
    <row r="851" spans="1:26" ht="15.75" customHeight="1">
      <c r="A851" s="128"/>
      <c r="B851" s="128"/>
      <c r="C851" s="128"/>
      <c r="D851" s="419"/>
      <c r="E851" s="419"/>
      <c r="F851" s="128"/>
      <c r="G851" s="128"/>
      <c r="H851" s="128"/>
      <c r="I851" s="128"/>
      <c r="J851" s="164"/>
      <c r="K851" s="164"/>
      <c r="L851" s="164"/>
      <c r="M851" s="164"/>
      <c r="N851" s="164"/>
      <c r="O851" s="164"/>
      <c r="P851" s="164"/>
      <c r="Q851" s="164"/>
      <c r="R851" s="164"/>
      <c r="S851" s="164"/>
      <c r="T851" s="164"/>
      <c r="U851" s="164"/>
      <c r="V851" s="164"/>
      <c r="W851" s="164"/>
      <c r="X851" s="128"/>
      <c r="Y851" s="128"/>
      <c r="Z851" s="128"/>
    </row>
    <row r="852" spans="1:26" ht="15.75" customHeight="1">
      <c r="A852" s="128"/>
      <c r="B852" s="128"/>
      <c r="C852" s="128"/>
      <c r="D852" s="419"/>
      <c r="E852" s="419"/>
      <c r="F852" s="128"/>
      <c r="G852" s="128"/>
      <c r="H852" s="128"/>
      <c r="I852" s="128"/>
      <c r="J852" s="164"/>
      <c r="K852" s="164"/>
      <c r="L852" s="164"/>
      <c r="M852" s="164"/>
      <c r="N852" s="164"/>
      <c r="O852" s="164"/>
      <c r="P852" s="164"/>
      <c r="Q852" s="164"/>
      <c r="R852" s="164"/>
      <c r="S852" s="164"/>
      <c r="T852" s="164"/>
      <c r="U852" s="164"/>
      <c r="V852" s="164"/>
      <c r="W852" s="164"/>
      <c r="X852" s="128"/>
      <c r="Y852" s="128"/>
      <c r="Z852" s="128"/>
    </row>
    <row r="853" spans="1:26" ht="15.75" customHeight="1">
      <c r="A853" s="128"/>
      <c r="B853" s="128"/>
      <c r="C853" s="128"/>
      <c r="D853" s="419"/>
      <c r="E853" s="419"/>
      <c r="F853" s="128"/>
      <c r="G853" s="128"/>
      <c r="H853" s="128"/>
      <c r="I853" s="128"/>
      <c r="J853" s="164"/>
      <c r="K853" s="164"/>
      <c r="L853" s="164"/>
      <c r="M853" s="164"/>
      <c r="N853" s="164"/>
      <c r="O853" s="164"/>
      <c r="P853" s="164"/>
      <c r="Q853" s="164"/>
      <c r="R853" s="164"/>
      <c r="S853" s="164"/>
      <c r="T853" s="164"/>
      <c r="U853" s="164"/>
      <c r="V853" s="164"/>
      <c r="W853" s="164"/>
      <c r="X853" s="128"/>
      <c r="Y853" s="128"/>
      <c r="Z853" s="128"/>
    </row>
    <row r="854" spans="1:26" ht="15.75" customHeight="1">
      <c r="A854" s="128"/>
      <c r="B854" s="128"/>
      <c r="C854" s="128"/>
      <c r="D854" s="419"/>
      <c r="E854" s="419"/>
      <c r="F854" s="128"/>
      <c r="G854" s="128"/>
      <c r="H854" s="128"/>
      <c r="I854" s="128"/>
      <c r="J854" s="164"/>
      <c r="K854" s="164"/>
      <c r="L854" s="164"/>
      <c r="M854" s="164"/>
      <c r="N854" s="164"/>
      <c r="O854" s="164"/>
      <c r="P854" s="164"/>
      <c r="Q854" s="164"/>
      <c r="R854" s="164"/>
      <c r="S854" s="164"/>
      <c r="T854" s="164"/>
      <c r="U854" s="164"/>
      <c r="V854" s="164"/>
      <c r="W854" s="164"/>
      <c r="X854" s="128"/>
      <c r="Y854" s="128"/>
      <c r="Z854" s="128"/>
    </row>
    <row r="855" spans="1:26" ht="15.75" customHeight="1">
      <c r="A855" s="128"/>
      <c r="B855" s="128"/>
      <c r="C855" s="128"/>
      <c r="D855" s="419"/>
      <c r="E855" s="419"/>
      <c r="F855" s="128"/>
      <c r="G855" s="128"/>
      <c r="H855" s="128"/>
      <c r="I855" s="128"/>
      <c r="J855" s="164"/>
      <c r="K855" s="164"/>
      <c r="L855" s="164"/>
      <c r="M855" s="164"/>
      <c r="N855" s="164"/>
      <c r="O855" s="164"/>
      <c r="P855" s="164"/>
      <c r="Q855" s="164"/>
      <c r="R855" s="164"/>
      <c r="S855" s="164"/>
      <c r="T855" s="164"/>
      <c r="U855" s="164"/>
      <c r="V855" s="164"/>
      <c r="W855" s="164"/>
      <c r="X855" s="128"/>
      <c r="Y855" s="128"/>
      <c r="Z855" s="128"/>
    </row>
    <row r="856" spans="1:26" ht="15.75" customHeight="1">
      <c r="A856" s="128"/>
      <c r="B856" s="128"/>
      <c r="C856" s="128"/>
      <c r="D856" s="419"/>
      <c r="E856" s="419"/>
      <c r="F856" s="128"/>
      <c r="G856" s="128"/>
      <c r="H856" s="128"/>
      <c r="I856" s="128"/>
      <c r="J856" s="164"/>
      <c r="K856" s="164"/>
      <c r="L856" s="164"/>
      <c r="M856" s="164"/>
      <c r="N856" s="164"/>
      <c r="O856" s="164"/>
      <c r="P856" s="164"/>
      <c r="Q856" s="164"/>
      <c r="R856" s="164"/>
      <c r="S856" s="164"/>
      <c r="T856" s="164"/>
      <c r="U856" s="164"/>
      <c r="V856" s="164"/>
      <c r="W856" s="164"/>
      <c r="X856" s="128"/>
      <c r="Y856" s="128"/>
      <c r="Z856" s="128"/>
    </row>
    <row r="857" spans="1:26" ht="15.75" customHeight="1">
      <c r="A857" s="128"/>
      <c r="B857" s="128"/>
      <c r="C857" s="128"/>
      <c r="D857" s="419"/>
      <c r="E857" s="419"/>
      <c r="F857" s="128"/>
      <c r="G857" s="128"/>
      <c r="H857" s="128"/>
      <c r="I857" s="128"/>
      <c r="J857" s="164"/>
      <c r="K857" s="164"/>
      <c r="L857" s="164"/>
      <c r="M857" s="164"/>
      <c r="N857" s="164"/>
      <c r="O857" s="164"/>
      <c r="P857" s="164"/>
      <c r="Q857" s="164"/>
      <c r="R857" s="164"/>
      <c r="S857" s="164"/>
      <c r="T857" s="164"/>
      <c r="U857" s="164"/>
      <c r="V857" s="164"/>
      <c r="W857" s="164"/>
      <c r="X857" s="128"/>
      <c r="Y857" s="128"/>
      <c r="Z857" s="128"/>
    </row>
    <row r="858" spans="1:26" ht="15.75" customHeight="1">
      <c r="A858" s="128"/>
      <c r="B858" s="128"/>
      <c r="C858" s="128"/>
      <c r="D858" s="419"/>
      <c r="E858" s="419"/>
      <c r="F858" s="128"/>
      <c r="G858" s="128"/>
      <c r="H858" s="128"/>
      <c r="I858" s="128"/>
      <c r="J858" s="164"/>
      <c r="K858" s="164"/>
      <c r="L858" s="164"/>
      <c r="M858" s="164"/>
      <c r="N858" s="164"/>
      <c r="O858" s="164"/>
      <c r="P858" s="164"/>
      <c r="Q858" s="164"/>
      <c r="R858" s="164"/>
      <c r="S858" s="164"/>
      <c r="T858" s="164"/>
      <c r="U858" s="164"/>
      <c r="V858" s="164"/>
      <c r="W858" s="164"/>
      <c r="X858" s="128"/>
      <c r="Y858" s="128"/>
      <c r="Z858" s="128"/>
    </row>
    <row r="859" spans="1:26" ht="15.75" customHeight="1">
      <c r="A859" s="128"/>
      <c r="B859" s="128"/>
      <c r="C859" s="128"/>
      <c r="D859" s="419"/>
      <c r="E859" s="419"/>
      <c r="F859" s="128"/>
      <c r="G859" s="128"/>
      <c r="H859" s="128"/>
      <c r="I859" s="128"/>
      <c r="J859" s="164"/>
      <c r="K859" s="164"/>
      <c r="L859" s="164"/>
      <c r="M859" s="164"/>
      <c r="N859" s="164"/>
      <c r="O859" s="164"/>
      <c r="P859" s="164"/>
      <c r="Q859" s="164"/>
      <c r="R859" s="164"/>
      <c r="S859" s="164"/>
      <c r="T859" s="164"/>
      <c r="U859" s="164"/>
      <c r="V859" s="164"/>
      <c r="W859" s="164"/>
      <c r="X859" s="128"/>
      <c r="Y859" s="128"/>
      <c r="Z859" s="128"/>
    </row>
    <row r="860" spans="1:26" ht="15.75" customHeight="1">
      <c r="A860" s="128"/>
      <c r="B860" s="128"/>
      <c r="C860" s="128"/>
      <c r="D860" s="419"/>
      <c r="E860" s="419"/>
      <c r="F860" s="128"/>
      <c r="G860" s="128"/>
      <c r="H860" s="128"/>
      <c r="I860" s="128"/>
      <c r="J860" s="164"/>
      <c r="K860" s="164"/>
      <c r="L860" s="164"/>
      <c r="M860" s="164"/>
      <c r="N860" s="164"/>
      <c r="O860" s="164"/>
      <c r="P860" s="164"/>
      <c r="Q860" s="164"/>
      <c r="R860" s="164"/>
      <c r="S860" s="164"/>
      <c r="T860" s="164"/>
      <c r="U860" s="164"/>
      <c r="V860" s="164"/>
      <c r="W860" s="164"/>
      <c r="X860" s="128"/>
      <c r="Y860" s="128"/>
      <c r="Z860" s="128"/>
    </row>
    <row r="861" spans="1:26" ht="15.75" customHeight="1">
      <c r="A861" s="128"/>
      <c r="B861" s="128"/>
      <c r="C861" s="128"/>
      <c r="D861" s="419"/>
      <c r="E861" s="419"/>
      <c r="F861" s="128"/>
      <c r="G861" s="128"/>
      <c r="H861" s="128"/>
      <c r="I861" s="128"/>
      <c r="J861" s="164"/>
      <c r="K861" s="164"/>
      <c r="L861" s="164"/>
      <c r="M861" s="164"/>
      <c r="N861" s="164"/>
      <c r="O861" s="164"/>
      <c r="P861" s="164"/>
      <c r="Q861" s="164"/>
      <c r="R861" s="164"/>
      <c r="S861" s="164"/>
      <c r="T861" s="164"/>
      <c r="U861" s="164"/>
      <c r="V861" s="164"/>
      <c r="W861" s="164"/>
      <c r="X861" s="128"/>
      <c r="Y861" s="128"/>
      <c r="Z861" s="128"/>
    </row>
    <row r="862" spans="1:26" ht="15.75" customHeight="1">
      <c r="A862" s="128"/>
      <c r="B862" s="128"/>
      <c r="C862" s="128"/>
      <c r="D862" s="419"/>
      <c r="E862" s="419"/>
      <c r="F862" s="128"/>
      <c r="G862" s="128"/>
      <c r="H862" s="128"/>
      <c r="I862" s="128"/>
      <c r="J862" s="164"/>
      <c r="K862" s="164"/>
      <c r="L862" s="164"/>
      <c r="M862" s="164"/>
      <c r="N862" s="164"/>
      <c r="O862" s="164"/>
      <c r="P862" s="164"/>
      <c r="Q862" s="164"/>
      <c r="R862" s="164"/>
      <c r="S862" s="164"/>
      <c r="T862" s="164"/>
      <c r="U862" s="164"/>
      <c r="V862" s="164"/>
      <c r="W862" s="164"/>
      <c r="X862" s="128"/>
      <c r="Y862" s="128"/>
      <c r="Z862" s="128"/>
    </row>
    <row r="863" spans="1:26" ht="15.75" customHeight="1">
      <c r="A863" s="128"/>
      <c r="B863" s="128"/>
      <c r="C863" s="128"/>
      <c r="D863" s="419"/>
      <c r="E863" s="419"/>
      <c r="F863" s="128"/>
      <c r="G863" s="128"/>
      <c r="H863" s="128"/>
      <c r="I863" s="128"/>
      <c r="J863" s="164"/>
      <c r="K863" s="164"/>
      <c r="L863" s="164"/>
      <c r="M863" s="164"/>
      <c r="N863" s="164"/>
      <c r="O863" s="164"/>
      <c r="P863" s="164"/>
      <c r="Q863" s="164"/>
      <c r="R863" s="164"/>
      <c r="S863" s="164"/>
      <c r="T863" s="164"/>
      <c r="U863" s="164"/>
      <c r="V863" s="164"/>
      <c r="W863" s="164"/>
      <c r="X863" s="128"/>
      <c r="Y863" s="128"/>
      <c r="Z863" s="128"/>
    </row>
    <row r="864" spans="1:26" ht="15.75" customHeight="1">
      <c r="A864" s="128"/>
      <c r="B864" s="128"/>
      <c r="C864" s="128"/>
      <c r="D864" s="419"/>
      <c r="E864" s="419"/>
      <c r="F864" s="128"/>
      <c r="G864" s="128"/>
      <c r="H864" s="128"/>
      <c r="I864" s="128"/>
      <c r="J864" s="164"/>
      <c r="K864" s="164"/>
      <c r="L864" s="164"/>
      <c r="M864" s="164"/>
      <c r="N864" s="164"/>
      <c r="O864" s="164"/>
      <c r="P864" s="164"/>
      <c r="Q864" s="164"/>
      <c r="R864" s="164"/>
      <c r="S864" s="164"/>
      <c r="T864" s="164"/>
      <c r="U864" s="164"/>
      <c r="V864" s="164"/>
      <c r="W864" s="164"/>
      <c r="X864" s="128"/>
      <c r="Y864" s="128"/>
      <c r="Z864" s="128"/>
    </row>
    <row r="865" spans="1:26" ht="15.75" customHeight="1">
      <c r="A865" s="128"/>
      <c r="B865" s="128"/>
      <c r="C865" s="128"/>
      <c r="D865" s="419"/>
      <c r="E865" s="419"/>
      <c r="F865" s="128"/>
      <c r="G865" s="128"/>
      <c r="H865" s="128"/>
      <c r="I865" s="128"/>
      <c r="J865" s="164"/>
      <c r="K865" s="164"/>
      <c r="L865" s="164"/>
      <c r="M865" s="164"/>
      <c r="N865" s="164"/>
      <c r="O865" s="164"/>
      <c r="P865" s="164"/>
      <c r="Q865" s="164"/>
      <c r="R865" s="164"/>
      <c r="S865" s="164"/>
      <c r="T865" s="164"/>
      <c r="U865" s="164"/>
      <c r="V865" s="164"/>
      <c r="W865" s="164"/>
      <c r="X865" s="128"/>
      <c r="Y865" s="128"/>
      <c r="Z865" s="128"/>
    </row>
    <row r="866" spans="1:26" ht="15.75" customHeight="1">
      <c r="A866" s="128"/>
      <c r="B866" s="128"/>
      <c r="C866" s="128"/>
      <c r="D866" s="419"/>
      <c r="E866" s="419"/>
      <c r="F866" s="128"/>
      <c r="G866" s="128"/>
      <c r="H866" s="128"/>
      <c r="I866" s="128"/>
      <c r="J866" s="164"/>
      <c r="K866" s="164"/>
      <c r="L866" s="164"/>
      <c r="M866" s="164"/>
      <c r="N866" s="164"/>
      <c r="O866" s="164"/>
      <c r="P866" s="164"/>
      <c r="Q866" s="164"/>
      <c r="R866" s="164"/>
      <c r="S866" s="164"/>
      <c r="T866" s="164"/>
      <c r="U866" s="164"/>
      <c r="V866" s="164"/>
      <c r="W866" s="164"/>
      <c r="X866" s="128"/>
      <c r="Y866" s="128"/>
      <c r="Z866" s="128"/>
    </row>
    <row r="867" spans="1:26" ht="15.75" customHeight="1">
      <c r="A867" s="128"/>
      <c r="B867" s="128"/>
      <c r="C867" s="128"/>
      <c r="D867" s="419"/>
      <c r="E867" s="419"/>
      <c r="F867" s="128"/>
      <c r="G867" s="128"/>
      <c r="H867" s="128"/>
      <c r="I867" s="128"/>
      <c r="J867" s="164"/>
      <c r="K867" s="164"/>
      <c r="L867" s="164"/>
      <c r="M867" s="164"/>
      <c r="N867" s="164"/>
      <c r="O867" s="164"/>
      <c r="P867" s="164"/>
      <c r="Q867" s="164"/>
      <c r="R867" s="164"/>
      <c r="S867" s="164"/>
      <c r="T867" s="164"/>
      <c r="U867" s="164"/>
      <c r="V867" s="164"/>
      <c r="W867" s="164"/>
      <c r="X867" s="128"/>
      <c r="Y867" s="128"/>
      <c r="Z867" s="128"/>
    </row>
    <row r="868" spans="1:26" ht="15.75" customHeight="1">
      <c r="A868" s="128"/>
      <c r="B868" s="128"/>
      <c r="C868" s="128"/>
      <c r="D868" s="419"/>
      <c r="E868" s="419"/>
      <c r="F868" s="128"/>
      <c r="G868" s="128"/>
      <c r="H868" s="128"/>
      <c r="I868" s="128"/>
      <c r="J868" s="164"/>
      <c r="K868" s="164"/>
      <c r="L868" s="164"/>
      <c r="M868" s="164"/>
      <c r="N868" s="164"/>
      <c r="O868" s="164"/>
      <c r="P868" s="164"/>
      <c r="Q868" s="164"/>
      <c r="R868" s="164"/>
      <c r="S868" s="164"/>
      <c r="T868" s="164"/>
      <c r="U868" s="164"/>
      <c r="V868" s="164"/>
      <c r="W868" s="164"/>
      <c r="X868" s="128"/>
      <c r="Y868" s="128"/>
      <c r="Z868" s="128"/>
    </row>
    <row r="869" spans="1:26" ht="15.75" customHeight="1">
      <c r="A869" s="128"/>
      <c r="B869" s="128"/>
      <c r="C869" s="128"/>
      <c r="D869" s="419"/>
      <c r="E869" s="419"/>
      <c r="F869" s="128"/>
      <c r="G869" s="128"/>
      <c r="H869" s="128"/>
      <c r="I869" s="128"/>
      <c r="J869" s="164"/>
      <c r="K869" s="164"/>
      <c r="L869" s="164"/>
      <c r="M869" s="164"/>
      <c r="N869" s="164"/>
      <c r="O869" s="164"/>
      <c r="P869" s="164"/>
      <c r="Q869" s="164"/>
      <c r="R869" s="164"/>
      <c r="S869" s="164"/>
      <c r="T869" s="164"/>
      <c r="U869" s="164"/>
      <c r="V869" s="164"/>
      <c r="W869" s="164"/>
      <c r="X869" s="128"/>
      <c r="Y869" s="128"/>
      <c r="Z869" s="128"/>
    </row>
    <row r="870" spans="1:26" ht="15.75" customHeight="1">
      <c r="A870" s="128"/>
      <c r="B870" s="128"/>
      <c r="C870" s="128"/>
      <c r="D870" s="419"/>
      <c r="E870" s="419"/>
      <c r="F870" s="128"/>
      <c r="G870" s="128"/>
      <c r="H870" s="128"/>
      <c r="I870" s="128"/>
      <c r="J870" s="164"/>
      <c r="K870" s="164"/>
      <c r="L870" s="164"/>
      <c r="M870" s="164"/>
      <c r="N870" s="164"/>
      <c r="O870" s="164"/>
      <c r="P870" s="164"/>
      <c r="Q870" s="164"/>
      <c r="R870" s="164"/>
      <c r="S870" s="164"/>
      <c r="T870" s="164"/>
      <c r="U870" s="164"/>
      <c r="V870" s="164"/>
      <c r="W870" s="164"/>
      <c r="X870" s="128"/>
      <c r="Y870" s="128"/>
      <c r="Z870" s="128"/>
    </row>
    <row r="871" spans="1:26" ht="15.75" customHeight="1">
      <c r="A871" s="128"/>
      <c r="B871" s="128"/>
      <c r="C871" s="128"/>
      <c r="D871" s="419"/>
      <c r="E871" s="419"/>
      <c r="F871" s="128"/>
      <c r="G871" s="128"/>
      <c r="H871" s="128"/>
      <c r="I871" s="128"/>
      <c r="J871" s="164"/>
      <c r="K871" s="164"/>
      <c r="L871" s="164"/>
      <c r="M871" s="164"/>
      <c r="N871" s="164"/>
      <c r="O871" s="164"/>
      <c r="P871" s="164"/>
      <c r="Q871" s="164"/>
      <c r="R871" s="164"/>
      <c r="S871" s="164"/>
      <c r="T871" s="164"/>
      <c r="U871" s="164"/>
      <c r="V871" s="164"/>
      <c r="W871" s="164"/>
      <c r="X871" s="128"/>
      <c r="Y871" s="128"/>
      <c r="Z871" s="128"/>
    </row>
    <row r="872" spans="1:26" ht="15.75" customHeight="1">
      <c r="A872" s="128"/>
      <c r="B872" s="128"/>
      <c r="C872" s="128"/>
      <c r="D872" s="419"/>
      <c r="E872" s="419"/>
      <c r="F872" s="128"/>
      <c r="G872" s="128"/>
      <c r="H872" s="128"/>
      <c r="I872" s="128"/>
      <c r="J872" s="164"/>
      <c r="K872" s="164"/>
      <c r="L872" s="164"/>
      <c r="M872" s="164"/>
      <c r="N872" s="164"/>
      <c r="O872" s="164"/>
      <c r="P872" s="164"/>
      <c r="Q872" s="164"/>
      <c r="R872" s="164"/>
      <c r="S872" s="164"/>
      <c r="T872" s="164"/>
      <c r="U872" s="164"/>
      <c r="V872" s="164"/>
      <c r="W872" s="164"/>
      <c r="X872" s="128"/>
      <c r="Y872" s="128"/>
      <c r="Z872" s="128"/>
    </row>
    <row r="873" spans="1:26" ht="15.75" customHeight="1">
      <c r="A873" s="128"/>
      <c r="B873" s="128"/>
      <c r="C873" s="128"/>
      <c r="D873" s="419"/>
      <c r="E873" s="419"/>
      <c r="F873" s="128"/>
      <c r="G873" s="128"/>
      <c r="H873" s="128"/>
      <c r="I873" s="128"/>
      <c r="J873" s="164"/>
      <c r="K873" s="164"/>
      <c r="L873" s="164"/>
      <c r="M873" s="164"/>
      <c r="N873" s="164"/>
      <c r="O873" s="164"/>
      <c r="P873" s="164"/>
      <c r="Q873" s="164"/>
      <c r="R873" s="164"/>
      <c r="S873" s="164"/>
      <c r="T873" s="164"/>
      <c r="U873" s="164"/>
      <c r="V873" s="164"/>
      <c r="W873" s="164"/>
      <c r="X873" s="128"/>
      <c r="Y873" s="128"/>
      <c r="Z873" s="128"/>
    </row>
    <row r="874" spans="1:26" ht="15.75" customHeight="1">
      <c r="A874" s="128"/>
      <c r="B874" s="128"/>
      <c r="C874" s="128"/>
      <c r="D874" s="419"/>
      <c r="E874" s="419"/>
      <c r="F874" s="128"/>
      <c r="G874" s="128"/>
      <c r="H874" s="128"/>
      <c r="I874" s="128"/>
      <c r="J874" s="164"/>
      <c r="K874" s="164"/>
      <c r="L874" s="164"/>
      <c r="M874" s="164"/>
      <c r="N874" s="164"/>
      <c r="O874" s="164"/>
      <c r="P874" s="164"/>
      <c r="Q874" s="164"/>
      <c r="R874" s="164"/>
      <c r="S874" s="164"/>
      <c r="T874" s="164"/>
      <c r="U874" s="164"/>
      <c r="V874" s="164"/>
      <c r="W874" s="164"/>
      <c r="X874" s="128"/>
      <c r="Y874" s="128"/>
      <c r="Z874" s="128"/>
    </row>
    <row r="875" spans="1:26" ht="15.75" customHeight="1">
      <c r="A875" s="128"/>
      <c r="B875" s="128"/>
      <c r="C875" s="128"/>
      <c r="D875" s="419"/>
      <c r="E875" s="419"/>
      <c r="F875" s="128"/>
      <c r="G875" s="128"/>
      <c r="H875" s="128"/>
      <c r="I875" s="128"/>
      <c r="J875" s="164"/>
      <c r="K875" s="164"/>
      <c r="L875" s="164"/>
      <c r="M875" s="164"/>
      <c r="N875" s="164"/>
      <c r="O875" s="164"/>
      <c r="P875" s="164"/>
      <c r="Q875" s="164"/>
      <c r="R875" s="164"/>
      <c r="S875" s="164"/>
      <c r="T875" s="164"/>
      <c r="U875" s="164"/>
      <c r="V875" s="164"/>
      <c r="W875" s="164"/>
      <c r="X875" s="128"/>
      <c r="Y875" s="128"/>
      <c r="Z875" s="128"/>
    </row>
    <row r="876" spans="1:26" ht="15.75" customHeight="1">
      <c r="A876" s="128"/>
      <c r="B876" s="128"/>
      <c r="C876" s="128"/>
      <c r="D876" s="419"/>
      <c r="E876" s="419"/>
      <c r="F876" s="128"/>
      <c r="G876" s="128"/>
      <c r="H876" s="128"/>
      <c r="I876" s="128"/>
      <c r="J876" s="164"/>
      <c r="K876" s="164"/>
      <c r="L876" s="164"/>
      <c r="M876" s="164"/>
      <c r="N876" s="164"/>
      <c r="O876" s="164"/>
      <c r="P876" s="164"/>
      <c r="Q876" s="164"/>
      <c r="R876" s="164"/>
      <c r="S876" s="164"/>
      <c r="T876" s="164"/>
      <c r="U876" s="164"/>
      <c r="V876" s="164"/>
      <c r="W876" s="164"/>
      <c r="X876" s="128"/>
      <c r="Y876" s="128"/>
      <c r="Z876" s="128"/>
    </row>
    <row r="877" spans="1:26" ht="15.75" customHeight="1">
      <c r="A877" s="128"/>
      <c r="B877" s="128"/>
      <c r="C877" s="128"/>
      <c r="D877" s="419"/>
      <c r="E877" s="419"/>
      <c r="F877" s="128"/>
      <c r="G877" s="128"/>
      <c r="H877" s="128"/>
      <c r="I877" s="128"/>
      <c r="J877" s="164"/>
      <c r="K877" s="164"/>
      <c r="L877" s="164"/>
      <c r="M877" s="164"/>
      <c r="N877" s="164"/>
      <c r="O877" s="164"/>
      <c r="P877" s="164"/>
      <c r="Q877" s="164"/>
      <c r="R877" s="164"/>
      <c r="S877" s="164"/>
      <c r="T877" s="164"/>
      <c r="U877" s="164"/>
      <c r="V877" s="164"/>
      <c r="W877" s="164"/>
      <c r="X877" s="128"/>
      <c r="Y877" s="128"/>
      <c r="Z877" s="128"/>
    </row>
    <row r="878" spans="1:26" ht="15.75" customHeight="1">
      <c r="A878" s="128"/>
      <c r="B878" s="128"/>
      <c r="C878" s="128"/>
      <c r="D878" s="419"/>
      <c r="E878" s="419"/>
      <c r="F878" s="128"/>
      <c r="G878" s="128"/>
      <c r="H878" s="128"/>
      <c r="I878" s="128"/>
      <c r="J878" s="164"/>
      <c r="K878" s="164"/>
      <c r="L878" s="164"/>
      <c r="M878" s="164"/>
      <c r="N878" s="164"/>
      <c r="O878" s="164"/>
      <c r="P878" s="164"/>
      <c r="Q878" s="164"/>
      <c r="R878" s="164"/>
      <c r="S878" s="164"/>
      <c r="T878" s="164"/>
      <c r="U878" s="164"/>
      <c r="V878" s="164"/>
      <c r="W878" s="164"/>
      <c r="X878" s="128"/>
      <c r="Y878" s="128"/>
      <c r="Z878" s="128"/>
    </row>
    <row r="879" spans="1:26" ht="15.75" customHeight="1">
      <c r="A879" s="128"/>
      <c r="B879" s="128"/>
      <c r="C879" s="128"/>
      <c r="D879" s="419"/>
      <c r="E879" s="419"/>
      <c r="F879" s="128"/>
      <c r="G879" s="128"/>
      <c r="H879" s="128"/>
      <c r="I879" s="128"/>
      <c r="J879" s="164"/>
      <c r="K879" s="164"/>
      <c r="L879" s="164"/>
      <c r="M879" s="164"/>
      <c r="N879" s="164"/>
      <c r="O879" s="164"/>
      <c r="P879" s="164"/>
      <c r="Q879" s="164"/>
      <c r="R879" s="164"/>
      <c r="S879" s="164"/>
      <c r="T879" s="164"/>
      <c r="U879" s="164"/>
      <c r="V879" s="164"/>
      <c r="W879" s="164"/>
      <c r="X879" s="128"/>
      <c r="Y879" s="128"/>
      <c r="Z879" s="128"/>
    </row>
    <row r="880" spans="1:26" ht="15.75" customHeight="1">
      <c r="A880" s="128"/>
      <c r="B880" s="128"/>
      <c r="C880" s="128"/>
      <c r="D880" s="419"/>
      <c r="E880" s="419"/>
      <c r="F880" s="128"/>
      <c r="G880" s="128"/>
      <c r="H880" s="128"/>
      <c r="I880" s="128"/>
      <c r="J880" s="164"/>
      <c r="K880" s="164"/>
      <c r="L880" s="164"/>
      <c r="M880" s="164"/>
      <c r="N880" s="164"/>
      <c r="O880" s="164"/>
      <c r="P880" s="164"/>
      <c r="Q880" s="164"/>
      <c r="R880" s="164"/>
      <c r="S880" s="164"/>
      <c r="T880" s="164"/>
      <c r="U880" s="164"/>
      <c r="V880" s="164"/>
      <c r="W880" s="164"/>
      <c r="X880" s="128"/>
      <c r="Y880" s="128"/>
      <c r="Z880" s="128"/>
    </row>
    <row r="881" spans="1:26" ht="15.75" customHeight="1">
      <c r="A881" s="128"/>
      <c r="B881" s="128"/>
      <c r="C881" s="128"/>
      <c r="D881" s="419"/>
      <c r="E881" s="419"/>
      <c r="F881" s="128"/>
      <c r="G881" s="128"/>
      <c r="H881" s="128"/>
      <c r="I881" s="128"/>
      <c r="J881" s="164"/>
      <c r="K881" s="164"/>
      <c r="L881" s="164"/>
      <c r="M881" s="164"/>
      <c r="N881" s="164"/>
      <c r="O881" s="164"/>
      <c r="P881" s="164"/>
      <c r="Q881" s="164"/>
      <c r="R881" s="164"/>
      <c r="S881" s="164"/>
      <c r="T881" s="164"/>
      <c r="U881" s="164"/>
      <c r="V881" s="164"/>
      <c r="W881" s="164"/>
      <c r="X881" s="128"/>
      <c r="Y881" s="128"/>
      <c r="Z881" s="128"/>
    </row>
    <row r="882" spans="1:26" ht="15.75" customHeight="1">
      <c r="A882" s="128"/>
      <c r="B882" s="128"/>
      <c r="C882" s="128"/>
      <c r="D882" s="419"/>
      <c r="E882" s="419"/>
      <c r="F882" s="128"/>
      <c r="G882" s="128"/>
      <c r="H882" s="128"/>
      <c r="I882" s="128"/>
      <c r="J882" s="164"/>
      <c r="K882" s="164"/>
      <c r="L882" s="164"/>
      <c r="M882" s="164"/>
      <c r="N882" s="164"/>
      <c r="O882" s="164"/>
      <c r="P882" s="164"/>
      <c r="Q882" s="164"/>
      <c r="R882" s="164"/>
      <c r="S882" s="164"/>
      <c r="T882" s="164"/>
      <c r="U882" s="164"/>
      <c r="V882" s="164"/>
      <c r="W882" s="164"/>
      <c r="X882" s="128"/>
      <c r="Y882" s="128"/>
      <c r="Z882" s="128"/>
    </row>
    <row r="883" spans="1:26" ht="15.75" customHeight="1">
      <c r="A883" s="128"/>
      <c r="B883" s="128"/>
      <c r="C883" s="128"/>
      <c r="D883" s="419"/>
      <c r="E883" s="419"/>
      <c r="F883" s="128"/>
      <c r="G883" s="128"/>
      <c r="H883" s="128"/>
      <c r="I883" s="128"/>
      <c r="J883" s="164"/>
      <c r="K883" s="164"/>
      <c r="L883" s="164"/>
      <c r="M883" s="164"/>
      <c r="N883" s="164"/>
      <c r="O883" s="164"/>
      <c r="P883" s="164"/>
      <c r="Q883" s="164"/>
      <c r="R883" s="164"/>
      <c r="S883" s="164"/>
      <c r="T883" s="164"/>
      <c r="U883" s="164"/>
      <c r="V883" s="164"/>
      <c r="W883" s="164"/>
      <c r="X883" s="128"/>
      <c r="Y883" s="128"/>
      <c r="Z883" s="128"/>
    </row>
    <row r="884" spans="1:26" ht="15.75" customHeight="1">
      <c r="A884" s="128"/>
      <c r="B884" s="128"/>
      <c r="C884" s="128"/>
      <c r="D884" s="419"/>
      <c r="E884" s="419"/>
      <c r="F884" s="128"/>
      <c r="G884" s="128"/>
      <c r="H884" s="128"/>
      <c r="I884" s="128"/>
      <c r="J884" s="164"/>
      <c r="K884" s="164"/>
      <c r="L884" s="164"/>
      <c r="M884" s="164"/>
      <c r="N884" s="164"/>
      <c r="O884" s="164"/>
      <c r="P884" s="164"/>
      <c r="Q884" s="164"/>
      <c r="R884" s="164"/>
      <c r="S884" s="164"/>
      <c r="T884" s="164"/>
      <c r="U884" s="164"/>
      <c r="V884" s="164"/>
      <c r="W884" s="164"/>
      <c r="X884" s="128"/>
      <c r="Y884" s="128"/>
      <c r="Z884" s="128"/>
    </row>
    <row r="885" spans="1:26" ht="15.75" customHeight="1">
      <c r="A885" s="128"/>
      <c r="B885" s="128"/>
      <c r="C885" s="128"/>
      <c r="D885" s="419"/>
      <c r="E885" s="419"/>
      <c r="F885" s="128"/>
      <c r="G885" s="128"/>
      <c r="H885" s="128"/>
      <c r="I885" s="128"/>
      <c r="J885" s="164"/>
      <c r="K885" s="164"/>
      <c r="L885" s="164"/>
      <c r="M885" s="164"/>
      <c r="N885" s="164"/>
      <c r="O885" s="164"/>
      <c r="P885" s="164"/>
      <c r="Q885" s="164"/>
      <c r="R885" s="164"/>
      <c r="S885" s="164"/>
      <c r="T885" s="164"/>
      <c r="U885" s="164"/>
      <c r="V885" s="164"/>
      <c r="W885" s="164"/>
      <c r="X885" s="128"/>
      <c r="Y885" s="128"/>
      <c r="Z885" s="128"/>
    </row>
    <row r="886" spans="1:26" ht="15.75" customHeight="1">
      <c r="A886" s="128"/>
      <c r="B886" s="128"/>
      <c r="C886" s="128"/>
      <c r="D886" s="419"/>
      <c r="E886" s="419"/>
      <c r="F886" s="128"/>
      <c r="G886" s="128"/>
      <c r="H886" s="128"/>
      <c r="I886" s="128"/>
      <c r="J886" s="164"/>
      <c r="K886" s="164"/>
      <c r="L886" s="164"/>
      <c r="M886" s="164"/>
      <c r="N886" s="164"/>
      <c r="O886" s="164"/>
      <c r="P886" s="164"/>
      <c r="Q886" s="164"/>
      <c r="R886" s="164"/>
      <c r="S886" s="164"/>
      <c r="T886" s="164"/>
      <c r="U886" s="164"/>
      <c r="V886" s="164"/>
      <c r="W886" s="164"/>
      <c r="X886" s="128"/>
      <c r="Y886" s="128"/>
      <c r="Z886" s="128"/>
    </row>
    <row r="887" spans="1:26" ht="15.75" customHeight="1">
      <c r="A887" s="128"/>
      <c r="B887" s="128"/>
      <c r="C887" s="128"/>
      <c r="D887" s="419"/>
      <c r="E887" s="419"/>
      <c r="F887" s="128"/>
      <c r="G887" s="128"/>
      <c r="H887" s="128"/>
      <c r="I887" s="128"/>
      <c r="J887" s="164"/>
      <c r="K887" s="164"/>
      <c r="L887" s="164"/>
      <c r="M887" s="164"/>
      <c r="N887" s="164"/>
      <c r="O887" s="164"/>
      <c r="P887" s="164"/>
      <c r="Q887" s="164"/>
      <c r="R887" s="164"/>
      <c r="S887" s="164"/>
      <c r="T887" s="164"/>
      <c r="U887" s="164"/>
      <c r="V887" s="164"/>
      <c r="W887" s="164"/>
      <c r="X887" s="128"/>
      <c r="Y887" s="128"/>
      <c r="Z887" s="128"/>
    </row>
    <row r="888" spans="1:26" ht="15.75" customHeight="1">
      <c r="A888" s="128"/>
      <c r="B888" s="128"/>
      <c r="C888" s="128"/>
      <c r="D888" s="419"/>
      <c r="E888" s="419"/>
      <c r="F888" s="128"/>
      <c r="G888" s="128"/>
      <c r="H888" s="128"/>
      <c r="I888" s="128"/>
      <c r="J888" s="164"/>
      <c r="K888" s="164"/>
      <c r="L888" s="164"/>
      <c r="M888" s="164"/>
      <c r="N888" s="164"/>
      <c r="O888" s="164"/>
      <c r="P888" s="164"/>
      <c r="Q888" s="164"/>
      <c r="R888" s="164"/>
      <c r="S888" s="164"/>
      <c r="T888" s="164"/>
      <c r="U888" s="164"/>
      <c r="V888" s="164"/>
      <c r="W888" s="164"/>
      <c r="X888" s="128"/>
      <c r="Y888" s="128"/>
      <c r="Z888" s="128"/>
    </row>
    <row r="889" spans="1:26" ht="15.75" customHeight="1">
      <c r="A889" s="128"/>
      <c r="B889" s="128"/>
      <c r="C889" s="128"/>
      <c r="D889" s="419"/>
      <c r="E889" s="419"/>
      <c r="F889" s="128"/>
      <c r="G889" s="128"/>
      <c r="H889" s="128"/>
      <c r="I889" s="128"/>
      <c r="J889" s="164"/>
      <c r="K889" s="164"/>
      <c r="L889" s="164"/>
      <c r="M889" s="164"/>
      <c r="N889" s="164"/>
      <c r="O889" s="164"/>
      <c r="P889" s="164"/>
      <c r="Q889" s="164"/>
      <c r="R889" s="164"/>
      <c r="S889" s="164"/>
      <c r="T889" s="164"/>
      <c r="U889" s="164"/>
      <c r="V889" s="164"/>
      <c r="W889" s="164"/>
      <c r="X889" s="128"/>
      <c r="Y889" s="128"/>
      <c r="Z889" s="128"/>
    </row>
    <row r="890" spans="1:26" ht="15.75" customHeight="1">
      <c r="A890" s="128"/>
      <c r="B890" s="128"/>
      <c r="C890" s="128"/>
      <c r="D890" s="419"/>
      <c r="E890" s="419"/>
      <c r="F890" s="128"/>
      <c r="G890" s="128"/>
      <c r="H890" s="128"/>
      <c r="I890" s="128"/>
      <c r="J890" s="164"/>
      <c r="K890" s="164"/>
      <c r="L890" s="164"/>
      <c r="M890" s="164"/>
      <c r="N890" s="164"/>
      <c r="O890" s="164"/>
      <c r="P890" s="164"/>
      <c r="Q890" s="164"/>
      <c r="R890" s="164"/>
      <c r="S890" s="164"/>
      <c r="T890" s="164"/>
      <c r="U890" s="164"/>
      <c r="V890" s="164"/>
      <c r="W890" s="164"/>
      <c r="X890" s="128"/>
      <c r="Y890" s="128"/>
      <c r="Z890" s="128"/>
    </row>
    <row r="891" spans="1:26" ht="15.75" customHeight="1">
      <c r="A891" s="128"/>
      <c r="B891" s="128"/>
      <c r="C891" s="128"/>
      <c r="D891" s="419"/>
      <c r="E891" s="419"/>
      <c r="F891" s="128"/>
      <c r="G891" s="128"/>
      <c r="H891" s="128"/>
      <c r="I891" s="128"/>
      <c r="J891" s="164"/>
      <c r="K891" s="164"/>
      <c r="L891" s="164"/>
      <c r="M891" s="164"/>
      <c r="N891" s="164"/>
      <c r="O891" s="164"/>
      <c r="P891" s="164"/>
      <c r="Q891" s="164"/>
      <c r="R891" s="164"/>
      <c r="S891" s="164"/>
      <c r="T891" s="164"/>
      <c r="U891" s="164"/>
      <c r="V891" s="164"/>
      <c r="W891" s="164"/>
      <c r="X891" s="128"/>
      <c r="Y891" s="128"/>
      <c r="Z891" s="128"/>
    </row>
    <row r="892" spans="1:26" ht="15.75" customHeight="1">
      <c r="A892" s="128"/>
      <c r="B892" s="128"/>
      <c r="C892" s="128"/>
      <c r="D892" s="419"/>
      <c r="E892" s="419"/>
      <c r="F892" s="128"/>
      <c r="G892" s="128"/>
      <c r="H892" s="128"/>
      <c r="I892" s="128"/>
      <c r="J892" s="164"/>
      <c r="K892" s="164"/>
      <c r="L892" s="164"/>
      <c r="M892" s="164"/>
      <c r="N892" s="164"/>
      <c r="O892" s="164"/>
      <c r="P892" s="164"/>
      <c r="Q892" s="164"/>
      <c r="R892" s="164"/>
      <c r="S892" s="164"/>
      <c r="T892" s="164"/>
      <c r="U892" s="164"/>
      <c r="V892" s="164"/>
      <c r="W892" s="164"/>
      <c r="X892" s="128"/>
      <c r="Y892" s="128"/>
      <c r="Z892" s="128"/>
    </row>
    <row r="893" spans="1:26" ht="15.75" customHeight="1">
      <c r="A893" s="128"/>
      <c r="B893" s="128"/>
      <c r="C893" s="128"/>
      <c r="D893" s="419"/>
      <c r="E893" s="419"/>
      <c r="F893" s="128"/>
      <c r="G893" s="128"/>
      <c r="H893" s="128"/>
      <c r="I893" s="128"/>
      <c r="J893" s="164"/>
      <c r="K893" s="164"/>
      <c r="L893" s="164"/>
      <c r="M893" s="164"/>
      <c r="N893" s="164"/>
      <c r="O893" s="164"/>
      <c r="P893" s="164"/>
      <c r="Q893" s="164"/>
      <c r="R893" s="164"/>
      <c r="S893" s="164"/>
      <c r="T893" s="164"/>
      <c r="U893" s="164"/>
      <c r="V893" s="164"/>
      <c r="W893" s="164"/>
      <c r="X893" s="128"/>
      <c r="Y893" s="128"/>
      <c r="Z893" s="128"/>
    </row>
    <row r="894" spans="1:26" ht="15.75" customHeight="1">
      <c r="A894" s="128"/>
      <c r="B894" s="128"/>
      <c r="C894" s="128"/>
      <c r="D894" s="419"/>
      <c r="E894" s="419"/>
      <c r="F894" s="128"/>
      <c r="G894" s="128"/>
      <c r="H894" s="128"/>
      <c r="I894" s="128"/>
      <c r="J894" s="164"/>
      <c r="K894" s="164"/>
      <c r="L894" s="164"/>
      <c r="M894" s="164"/>
      <c r="N894" s="164"/>
      <c r="O894" s="164"/>
      <c r="P894" s="164"/>
      <c r="Q894" s="164"/>
      <c r="R894" s="164"/>
      <c r="S894" s="164"/>
      <c r="T894" s="164"/>
      <c r="U894" s="164"/>
      <c r="V894" s="164"/>
      <c r="W894" s="164"/>
      <c r="X894" s="128"/>
      <c r="Y894" s="128"/>
      <c r="Z894" s="128"/>
    </row>
    <row r="895" spans="1:26" ht="15.75" customHeight="1">
      <c r="A895" s="128"/>
      <c r="B895" s="128"/>
      <c r="C895" s="128"/>
      <c r="D895" s="419"/>
      <c r="E895" s="419"/>
      <c r="F895" s="128"/>
      <c r="G895" s="128"/>
      <c r="H895" s="128"/>
      <c r="I895" s="128"/>
      <c r="J895" s="164"/>
      <c r="K895" s="164"/>
      <c r="L895" s="164"/>
      <c r="M895" s="164"/>
      <c r="N895" s="164"/>
      <c r="O895" s="164"/>
      <c r="P895" s="164"/>
      <c r="Q895" s="164"/>
      <c r="R895" s="164"/>
      <c r="S895" s="164"/>
      <c r="T895" s="164"/>
      <c r="U895" s="164"/>
      <c r="V895" s="164"/>
      <c r="W895" s="164"/>
      <c r="X895" s="128"/>
      <c r="Y895" s="128"/>
      <c r="Z895" s="128"/>
    </row>
    <row r="896" spans="1:26" ht="15.75" customHeight="1">
      <c r="A896" s="128"/>
      <c r="B896" s="128"/>
      <c r="C896" s="128"/>
      <c r="D896" s="419"/>
      <c r="E896" s="419"/>
      <c r="F896" s="128"/>
      <c r="G896" s="128"/>
      <c r="H896" s="128"/>
      <c r="I896" s="128"/>
      <c r="J896" s="164"/>
      <c r="K896" s="164"/>
      <c r="L896" s="164"/>
      <c r="M896" s="164"/>
      <c r="N896" s="164"/>
      <c r="O896" s="164"/>
      <c r="P896" s="164"/>
      <c r="Q896" s="164"/>
      <c r="R896" s="164"/>
      <c r="S896" s="164"/>
      <c r="T896" s="164"/>
      <c r="U896" s="164"/>
      <c r="V896" s="164"/>
      <c r="W896" s="164"/>
      <c r="X896" s="128"/>
      <c r="Y896" s="128"/>
      <c r="Z896" s="128"/>
    </row>
    <row r="897" spans="1:26" ht="15.75" customHeight="1">
      <c r="A897" s="128"/>
      <c r="B897" s="128"/>
      <c r="C897" s="128"/>
      <c r="D897" s="419"/>
      <c r="E897" s="419"/>
      <c r="F897" s="128"/>
      <c r="G897" s="128"/>
      <c r="H897" s="128"/>
      <c r="I897" s="128"/>
      <c r="J897" s="164"/>
      <c r="K897" s="164"/>
      <c r="L897" s="164"/>
      <c r="M897" s="164"/>
      <c r="N897" s="164"/>
      <c r="O897" s="164"/>
      <c r="P897" s="164"/>
      <c r="Q897" s="164"/>
      <c r="R897" s="164"/>
      <c r="S897" s="164"/>
      <c r="T897" s="164"/>
      <c r="U897" s="164"/>
      <c r="V897" s="164"/>
      <c r="W897" s="164"/>
      <c r="X897" s="128"/>
      <c r="Y897" s="128"/>
      <c r="Z897" s="128"/>
    </row>
    <row r="898" spans="1:26" ht="15.75" customHeight="1">
      <c r="A898" s="128"/>
      <c r="B898" s="128"/>
      <c r="C898" s="128"/>
      <c r="D898" s="419"/>
      <c r="E898" s="419"/>
      <c r="F898" s="128"/>
      <c r="G898" s="128"/>
      <c r="H898" s="128"/>
      <c r="I898" s="128"/>
      <c r="J898" s="164"/>
      <c r="K898" s="164"/>
      <c r="L898" s="164"/>
      <c r="M898" s="164"/>
      <c r="N898" s="164"/>
      <c r="O898" s="164"/>
      <c r="P898" s="164"/>
      <c r="Q898" s="164"/>
      <c r="R898" s="164"/>
      <c r="S898" s="164"/>
      <c r="T898" s="164"/>
      <c r="U898" s="164"/>
      <c r="V898" s="164"/>
      <c r="W898" s="164"/>
      <c r="X898" s="128"/>
      <c r="Y898" s="128"/>
      <c r="Z898" s="128"/>
    </row>
    <row r="899" spans="1:26" ht="15.75" customHeight="1">
      <c r="A899" s="128"/>
      <c r="B899" s="128"/>
      <c r="C899" s="128"/>
      <c r="D899" s="419"/>
      <c r="E899" s="419"/>
      <c r="F899" s="128"/>
      <c r="G899" s="128"/>
      <c r="H899" s="128"/>
      <c r="I899" s="128"/>
      <c r="J899" s="164"/>
      <c r="K899" s="164"/>
      <c r="L899" s="164"/>
      <c r="M899" s="164"/>
      <c r="N899" s="164"/>
      <c r="O899" s="164"/>
      <c r="P899" s="164"/>
      <c r="Q899" s="164"/>
      <c r="R899" s="164"/>
      <c r="S899" s="164"/>
      <c r="T899" s="164"/>
      <c r="U899" s="164"/>
      <c r="V899" s="164"/>
      <c r="W899" s="164"/>
      <c r="X899" s="128"/>
      <c r="Y899" s="128"/>
      <c r="Z899" s="128"/>
    </row>
    <row r="900" spans="1:26" ht="15.75" customHeight="1">
      <c r="A900" s="128"/>
      <c r="B900" s="128"/>
      <c r="C900" s="128"/>
      <c r="D900" s="419"/>
      <c r="E900" s="419"/>
      <c r="F900" s="128"/>
      <c r="G900" s="128"/>
      <c r="H900" s="128"/>
      <c r="I900" s="128"/>
      <c r="J900" s="164"/>
      <c r="K900" s="164"/>
      <c r="L900" s="164"/>
      <c r="M900" s="164"/>
      <c r="N900" s="164"/>
      <c r="O900" s="164"/>
      <c r="P900" s="164"/>
      <c r="Q900" s="164"/>
      <c r="R900" s="164"/>
      <c r="S900" s="164"/>
      <c r="T900" s="164"/>
      <c r="U900" s="164"/>
      <c r="V900" s="164"/>
      <c r="W900" s="164"/>
      <c r="X900" s="128"/>
      <c r="Y900" s="128"/>
      <c r="Z900" s="128"/>
    </row>
    <row r="901" spans="1:26" ht="15.75" customHeight="1">
      <c r="A901" s="128"/>
      <c r="B901" s="128"/>
      <c r="C901" s="128"/>
      <c r="D901" s="419"/>
      <c r="E901" s="419"/>
      <c r="F901" s="128"/>
      <c r="G901" s="128"/>
      <c r="H901" s="128"/>
      <c r="I901" s="128"/>
      <c r="J901" s="164"/>
      <c r="K901" s="164"/>
      <c r="L901" s="164"/>
      <c r="M901" s="164"/>
      <c r="N901" s="164"/>
      <c r="O901" s="164"/>
      <c r="P901" s="164"/>
      <c r="Q901" s="164"/>
      <c r="R901" s="164"/>
      <c r="S901" s="164"/>
      <c r="T901" s="164"/>
      <c r="U901" s="164"/>
      <c r="V901" s="164"/>
      <c r="W901" s="164"/>
      <c r="X901" s="128"/>
      <c r="Y901" s="128"/>
      <c r="Z901" s="128"/>
    </row>
    <row r="902" spans="1:26" ht="15.75" customHeight="1">
      <c r="A902" s="128"/>
      <c r="B902" s="128"/>
      <c r="C902" s="128"/>
      <c r="D902" s="419"/>
      <c r="E902" s="419"/>
      <c r="F902" s="128"/>
      <c r="G902" s="128"/>
      <c r="H902" s="128"/>
      <c r="I902" s="128"/>
      <c r="J902" s="164"/>
      <c r="K902" s="164"/>
      <c r="L902" s="164"/>
      <c r="M902" s="164"/>
      <c r="N902" s="164"/>
      <c r="O902" s="164"/>
      <c r="P902" s="164"/>
      <c r="Q902" s="164"/>
      <c r="R902" s="164"/>
      <c r="S902" s="164"/>
      <c r="T902" s="164"/>
      <c r="U902" s="164"/>
      <c r="V902" s="164"/>
      <c r="W902" s="164"/>
      <c r="X902" s="128"/>
      <c r="Y902" s="128"/>
      <c r="Z902" s="128"/>
    </row>
    <row r="903" spans="1:26" ht="15.75" customHeight="1">
      <c r="A903" s="128"/>
      <c r="B903" s="128"/>
      <c r="C903" s="128"/>
      <c r="D903" s="419"/>
      <c r="E903" s="419"/>
      <c r="F903" s="128"/>
      <c r="G903" s="128"/>
      <c r="H903" s="128"/>
      <c r="I903" s="128"/>
      <c r="J903" s="164"/>
      <c r="K903" s="164"/>
      <c r="L903" s="164"/>
      <c r="M903" s="164"/>
      <c r="N903" s="164"/>
      <c r="O903" s="164"/>
      <c r="P903" s="164"/>
      <c r="Q903" s="164"/>
      <c r="R903" s="164"/>
      <c r="S903" s="164"/>
      <c r="T903" s="164"/>
      <c r="U903" s="164"/>
      <c r="V903" s="164"/>
      <c r="W903" s="164"/>
      <c r="X903" s="128"/>
      <c r="Y903" s="128"/>
      <c r="Z903" s="128"/>
    </row>
    <row r="904" spans="1:26" ht="15.75" customHeight="1">
      <c r="A904" s="128"/>
      <c r="B904" s="128"/>
      <c r="C904" s="128"/>
      <c r="D904" s="419"/>
      <c r="E904" s="419"/>
      <c r="F904" s="128"/>
      <c r="G904" s="128"/>
      <c r="H904" s="128"/>
      <c r="I904" s="128"/>
      <c r="J904" s="164"/>
      <c r="K904" s="164"/>
      <c r="L904" s="164"/>
      <c r="M904" s="164"/>
      <c r="N904" s="164"/>
      <c r="O904" s="164"/>
      <c r="P904" s="164"/>
      <c r="Q904" s="164"/>
      <c r="R904" s="164"/>
      <c r="S904" s="164"/>
      <c r="T904" s="164"/>
      <c r="U904" s="164"/>
      <c r="V904" s="164"/>
      <c r="W904" s="164"/>
      <c r="X904" s="128"/>
      <c r="Y904" s="128"/>
      <c r="Z904" s="128"/>
    </row>
    <row r="905" spans="1:26" ht="15.75" customHeight="1">
      <c r="A905" s="128"/>
      <c r="B905" s="128"/>
      <c r="C905" s="128"/>
      <c r="D905" s="419"/>
      <c r="E905" s="419"/>
      <c r="F905" s="128"/>
      <c r="G905" s="128"/>
      <c r="H905" s="128"/>
      <c r="I905" s="128"/>
      <c r="J905" s="164"/>
      <c r="K905" s="164"/>
      <c r="L905" s="164"/>
      <c r="M905" s="164"/>
      <c r="N905" s="164"/>
      <c r="O905" s="164"/>
      <c r="P905" s="164"/>
      <c r="Q905" s="164"/>
      <c r="R905" s="164"/>
      <c r="S905" s="164"/>
      <c r="T905" s="164"/>
      <c r="U905" s="164"/>
      <c r="V905" s="164"/>
      <c r="W905" s="164"/>
      <c r="X905" s="128"/>
      <c r="Y905" s="128"/>
      <c r="Z905" s="128"/>
    </row>
    <row r="906" spans="1:26" ht="15.75" customHeight="1">
      <c r="A906" s="128"/>
      <c r="B906" s="128"/>
      <c r="C906" s="128"/>
      <c r="D906" s="419"/>
      <c r="E906" s="419"/>
      <c r="F906" s="128"/>
      <c r="G906" s="128"/>
      <c r="H906" s="128"/>
      <c r="I906" s="128"/>
      <c r="J906" s="164"/>
      <c r="K906" s="164"/>
      <c r="L906" s="164"/>
      <c r="M906" s="164"/>
      <c r="N906" s="164"/>
      <c r="O906" s="164"/>
      <c r="P906" s="164"/>
      <c r="Q906" s="164"/>
      <c r="R906" s="164"/>
      <c r="S906" s="164"/>
      <c r="T906" s="164"/>
      <c r="U906" s="164"/>
      <c r="V906" s="164"/>
      <c r="W906" s="164"/>
      <c r="X906" s="128"/>
      <c r="Y906" s="128"/>
      <c r="Z906" s="128"/>
    </row>
    <row r="907" spans="1:26" ht="15.75" customHeight="1">
      <c r="A907" s="128"/>
      <c r="B907" s="128"/>
      <c r="C907" s="128"/>
      <c r="D907" s="419"/>
      <c r="E907" s="419"/>
      <c r="F907" s="128"/>
      <c r="G907" s="128"/>
      <c r="H907" s="128"/>
      <c r="I907" s="128"/>
      <c r="J907" s="164"/>
      <c r="K907" s="164"/>
      <c r="L907" s="164"/>
      <c r="M907" s="164"/>
      <c r="N907" s="164"/>
      <c r="O907" s="164"/>
      <c r="P907" s="164"/>
      <c r="Q907" s="164"/>
      <c r="R907" s="164"/>
      <c r="S907" s="164"/>
      <c r="T907" s="164"/>
      <c r="U907" s="164"/>
      <c r="V907" s="164"/>
      <c r="W907" s="164"/>
      <c r="X907" s="128"/>
      <c r="Y907" s="128"/>
      <c r="Z907" s="128"/>
    </row>
    <row r="908" spans="1:26" ht="15.75" customHeight="1">
      <c r="A908" s="128"/>
      <c r="B908" s="128"/>
      <c r="C908" s="128"/>
      <c r="D908" s="419"/>
      <c r="E908" s="419"/>
      <c r="F908" s="128"/>
      <c r="G908" s="128"/>
      <c r="H908" s="128"/>
      <c r="I908" s="128"/>
      <c r="J908" s="164"/>
      <c r="K908" s="164"/>
      <c r="L908" s="164"/>
      <c r="M908" s="164"/>
      <c r="N908" s="164"/>
      <c r="O908" s="164"/>
      <c r="P908" s="164"/>
      <c r="Q908" s="164"/>
      <c r="R908" s="164"/>
      <c r="S908" s="164"/>
      <c r="T908" s="164"/>
      <c r="U908" s="164"/>
      <c r="V908" s="164"/>
      <c r="W908" s="164"/>
      <c r="X908" s="128"/>
      <c r="Y908" s="128"/>
      <c r="Z908" s="128"/>
    </row>
    <row r="909" spans="1:26" ht="15.75" customHeight="1">
      <c r="A909" s="128"/>
      <c r="B909" s="128"/>
      <c r="C909" s="128"/>
      <c r="D909" s="419"/>
      <c r="E909" s="419"/>
      <c r="F909" s="128"/>
      <c r="G909" s="128"/>
      <c r="H909" s="128"/>
      <c r="I909" s="128"/>
      <c r="J909" s="164"/>
      <c r="K909" s="164"/>
      <c r="L909" s="164"/>
      <c r="M909" s="164"/>
      <c r="N909" s="164"/>
      <c r="O909" s="164"/>
      <c r="P909" s="164"/>
      <c r="Q909" s="164"/>
      <c r="R909" s="164"/>
      <c r="S909" s="164"/>
      <c r="T909" s="164"/>
      <c r="U909" s="164"/>
      <c r="V909" s="164"/>
      <c r="W909" s="164"/>
      <c r="X909" s="128"/>
      <c r="Y909" s="128"/>
      <c r="Z909" s="128"/>
    </row>
    <row r="910" spans="1:26" ht="15.75" customHeight="1">
      <c r="A910" s="128"/>
      <c r="B910" s="128"/>
      <c r="C910" s="128"/>
      <c r="D910" s="419"/>
      <c r="E910" s="419"/>
      <c r="F910" s="128"/>
      <c r="G910" s="128"/>
      <c r="H910" s="128"/>
      <c r="I910" s="128"/>
      <c r="J910" s="164"/>
      <c r="K910" s="164"/>
      <c r="L910" s="164"/>
      <c r="M910" s="164"/>
      <c r="N910" s="164"/>
      <c r="O910" s="164"/>
      <c r="P910" s="164"/>
      <c r="Q910" s="164"/>
      <c r="R910" s="164"/>
      <c r="S910" s="164"/>
      <c r="T910" s="164"/>
      <c r="U910" s="164"/>
      <c r="V910" s="164"/>
      <c r="W910" s="164"/>
      <c r="X910" s="128"/>
      <c r="Y910" s="128"/>
      <c r="Z910" s="128"/>
    </row>
    <row r="911" spans="1:26" ht="15.75" customHeight="1">
      <c r="A911" s="128"/>
      <c r="B911" s="128"/>
      <c r="C911" s="128"/>
      <c r="D911" s="419"/>
      <c r="E911" s="419"/>
      <c r="F911" s="128"/>
      <c r="G911" s="128"/>
      <c r="H911" s="128"/>
      <c r="I911" s="128"/>
      <c r="J911" s="164"/>
      <c r="K911" s="164"/>
      <c r="L911" s="164"/>
      <c r="M911" s="164"/>
      <c r="N911" s="164"/>
      <c r="O911" s="164"/>
      <c r="P911" s="164"/>
      <c r="Q911" s="164"/>
      <c r="R911" s="164"/>
      <c r="S911" s="164"/>
      <c r="T911" s="164"/>
      <c r="U911" s="164"/>
      <c r="V911" s="164"/>
      <c r="W911" s="164"/>
      <c r="X911" s="128"/>
      <c r="Y911" s="128"/>
      <c r="Z911" s="128"/>
    </row>
    <row r="912" spans="1:26" ht="15.75" customHeight="1">
      <c r="A912" s="128"/>
      <c r="B912" s="128"/>
      <c r="C912" s="128"/>
      <c r="D912" s="419"/>
      <c r="E912" s="419"/>
      <c r="F912" s="128"/>
      <c r="G912" s="128"/>
      <c r="H912" s="128"/>
      <c r="I912" s="128"/>
      <c r="J912" s="164"/>
      <c r="K912" s="164"/>
      <c r="L912" s="164"/>
      <c r="M912" s="164"/>
      <c r="N912" s="164"/>
      <c r="O912" s="164"/>
      <c r="P912" s="164"/>
      <c r="Q912" s="164"/>
      <c r="R912" s="164"/>
      <c r="S912" s="164"/>
      <c r="T912" s="164"/>
      <c r="U912" s="164"/>
      <c r="V912" s="164"/>
      <c r="W912" s="164"/>
      <c r="X912" s="128"/>
      <c r="Y912" s="128"/>
      <c r="Z912" s="128"/>
    </row>
    <row r="913" spans="1:26" ht="15.75" customHeight="1">
      <c r="A913" s="128"/>
      <c r="B913" s="128"/>
      <c r="C913" s="128"/>
      <c r="D913" s="419"/>
      <c r="E913" s="419"/>
      <c r="F913" s="128"/>
      <c r="G913" s="128"/>
      <c r="H913" s="128"/>
      <c r="I913" s="128"/>
      <c r="J913" s="164"/>
      <c r="K913" s="164"/>
      <c r="L913" s="164"/>
      <c r="M913" s="164"/>
      <c r="N913" s="164"/>
      <c r="O913" s="164"/>
      <c r="P913" s="164"/>
      <c r="Q913" s="164"/>
      <c r="R913" s="164"/>
      <c r="S913" s="164"/>
      <c r="T913" s="164"/>
      <c r="U913" s="164"/>
      <c r="V913" s="164"/>
      <c r="W913" s="164"/>
      <c r="X913" s="128"/>
      <c r="Y913" s="128"/>
      <c r="Z913" s="128"/>
    </row>
    <row r="914" spans="1:26" ht="15.75" customHeight="1">
      <c r="A914" s="128"/>
      <c r="B914" s="128"/>
      <c r="C914" s="128"/>
      <c r="D914" s="419"/>
      <c r="E914" s="419"/>
      <c r="F914" s="128"/>
      <c r="G914" s="128"/>
      <c r="H914" s="128"/>
      <c r="I914" s="128"/>
      <c r="J914" s="164"/>
      <c r="K914" s="164"/>
      <c r="L914" s="164"/>
      <c r="M914" s="164"/>
      <c r="N914" s="164"/>
      <c r="O914" s="164"/>
      <c r="P914" s="164"/>
      <c r="Q914" s="164"/>
      <c r="R914" s="164"/>
      <c r="S914" s="164"/>
      <c r="T914" s="164"/>
      <c r="U914" s="164"/>
      <c r="V914" s="164"/>
      <c r="W914" s="164"/>
      <c r="X914" s="128"/>
      <c r="Y914" s="128"/>
      <c r="Z914" s="128"/>
    </row>
    <row r="915" spans="1:26" ht="15.75" customHeight="1">
      <c r="A915" s="128"/>
      <c r="B915" s="128"/>
      <c r="C915" s="128"/>
      <c r="D915" s="419"/>
      <c r="E915" s="419"/>
      <c r="F915" s="128"/>
      <c r="G915" s="128"/>
      <c r="H915" s="128"/>
      <c r="I915" s="128"/>
      <c r="J915" s="164"/>
      <c r="K915" s="164"/>
      <c r="L915" s="164"/>
      <c r="M915" s="164"/>
      <c r="N915" s="164"/>
      <c r="O915" s="164"/>
      <c r="P915" s="164"/>
      <c r="Q915" s="164"/>
      <c r="R915" s="164"/>
      <c r="S915" s="164"/>
      <c r="T915" s="164"/>
      <c r="U915" s="164"/>
      <c r="V915" s="164"/>
      <c r="W915" s="164"/>
      <c r="X915" s="128"/>
      <c r="Y915" s="128"/>
      <c r="Z915" s="128"/>
    </row>
    <row r="916" spans="1:26" ht="15.75" customHeight="1">
      <c r="A916" s="128"/>
      <c r="B916" s="128"/>
      <c r="C916" s="128"/>
      <c r="D916" s="419"/>
      <c r="E916" s="419"/>
      <c r="F916" s="128"/>
      <c r="G916" s="128"/>
      <c r="H916" s="128"/>
      <c r="I916" s="128"/>
      <c r="J916" s="164"/>
      <c r="K916" s="164"/>
      <c r="L916" s="164"/>
      <c r="M916" s="164"/>
      <c r="N916" s="164"/>
      <c r="O916" s="164"/>
      <c r="P916" s="164"/>
      <c r="Q916" s="164"/>
      <c r="R916" s="164"/>
      <c r="S916" s="164"/>
      <c r="T916" s="164"/>
      <c r="U916" s="164"/>
      <c r="V916" s="164"/>
      <c r="W916" s="164"/>
      <c r="X916" s="128"/>
      <c r="Y916" s="128"/>
      <c r="Z916" s="128"/>
    </row>
    <row r="917" spans="1:26" ht="15.75" customHeight="1">
      <c r="A917" s="128"/>
      <c r="B917" s="128"/>
      <c r="C917" s="128"/>
      <c r="D917" s="419"/>
      <c r="E917" s="419"/>
      <c r="F917" s="128"/>
      <c r="G917" s="128"/>
      <c r="H917" s="128"/>
      <c r="I917" s="128"/>
      <c r="J917" s="164"/>
      <c r="K917" s="164"/>
      <c r="L917" s="164"/>
      <c r="M917" s="164"/>
      <c r="N917" s="164"/>
      <c r="O917" s="164"/>
      <c r="P917" s="164"/>
      <c r="Q917" s="164"/>
      <c r="R917" s="164"/>
      <c r="S917" s="164"/>
      <c r="T917" s="164"/>
      <c r="U917" s="164"/>
      <c r="V917" s="164"/>
      <c r="W917" s="164"/>
      <c r="X917" s="128"/>
      <c r="Y917" s="128"/>
      <c r="Z917" s="128"/>
    </row>
    <row r="918" spans="1:26" ht="15.75" customHeight="1">
      <c r="A918" s="128"/>
      <c r="B918" s="128"/>
      <c r="C918" s="128"/>
      <c r="D918" s="419"/>
      <c r="E918" s="419"/>
      <c r="F918" s="128"/>
      <c r="G918" s="128"/>
      <c r="H918" s="128"/>
      <c r="I918" s="128"/>
      <c r="J918" s="164"/>
      <c r="K918" s="164"/>
      <c r="L918" s="164"/>
      <c r="M918" s="164"/>
      <c r="N918" s="164"/>
      <c r="O918" s="164"/>
      <c r="P918" s="164"/>
      <c r="Q918" s="164"/>
      <c r="R918" s="164"/>
      <c r="S918" s="164"/>
      <c r="T918" s="164"/>
      <c r="U918" s="164"/>
      <c r="V918" s="164"/>
      <c r="W918" s="164"/>
      <c r="X918" s="128"/>
      <c r="Y918" s="128"/>
      <c r="Z918" s="128"/>
    </row>
    <row r="919" spans="1:26" ht="15.75" customHeight="1">
      <c r="A919" s="128"/>
      <c r="B919" s="128"/>
      <c r="C919" s="128"/>
      <c r="D919" s="419"/>
      <c r="E919" s="419"/>
      <c r="F919" s="128"/>
      <c r="G919" s="128"/>
      <c r="H919" s="128"/>
      <c r="I919" s="128"/>
      <c r="J919" s="164"/>
      <c r="K919" s="164"/>
      <c r="L919" s="164"/>
      <c r="M919" s="164"/>
      <c r="N919" s="164"/>
      <c r="O919" s="164"/>
      <c r="P919" s="164"/>
      <c r="Q919" s="164"/>
      <c r="R919" s="164"/>
      <c r="S919" s="164"/>
      <c r="T919" s="164"/>
      <c r="U919" s="164"/>
      <c r="V919" s="164"/>
      <c r="W919" s="164"/>
      <c r="X919" s="128"/>
      <c r="Y919" s="128"/>
      <c r="Z919" s="128"/>
    </row>
    <row r="920" spans="1:26" ht="15.75" customHeight="1">
      <c r="A920" s="128"/>
      <c r="B920" s="128"/>
      <c r="C920" s="128"/>
      <c r="D920" s="419"/>
      <c r="E920" s="419"/>
      <c r="F920" s="128"/>
      <c r="G920" s="128"/>
      <c r="H920" s="128"/>
      <c r="I920" s="128"/>
      <c r="J920" s="164"/>
      <c r="K920" s="164"/>
      <c r="L920" s="164"/>
      <c r="M920" s="164"/>
      <c r="N920" s="164"/>
      <c r="O920" s="164"/>
      <c r="P920" s="164"/>
      <c r="Q920" s="164"/>
      <c r="R920" s="164"/>
      <c r="S920" s="164"/>
      <c r="T920" s="164"/>
      <c r="U920" s="164"/>
      <c r="V920" s="164"/>
      <c r="W920" s="164"/>
      <c r="X920" s="128"/>
      <c r="Y920" s="128"/>
      <c r="Z920" s="128"/>
    </row>
    <row r="921" spans="1:26" ht="15.75" customHeight="1">
      <c r="A921" s="128"/>
      <c r="B921" s="128"/>
      <c r="C921" s="128"/>
      <c r="D921" s="419"/>
      <c r="E921" s="419"/>
      <c r="F921" s="128"/>
      <c r="G921" s="128"/>
      <c r="H921" s="128"/>
      <c r="I921" s="128"/>
      <c r="J921" s="164"/>
      <c r="K921" s="164"/>
      <c r="L921" s="164"/>
      <c r="M921" s="164"/>
      <c r="N921" s="164"/>
      <c r="O921" s="164"/>
      <c r="P921" s="164"/>
      <c r="Q921" s="164"/>
      <c r="R921" s="164"/>
      <c r="S921" s="164"/>
      <c r="T921" s="164"/>
      <c r="U921" s="164"/>
      <c r="V921" s="164"/>
      <c r="W921" s="164"/>
      <c r="X921" s="128"/>
      <c r="Y921" s="128"/>
      <c r="Z921" s="128"/>
    </row>
    <row r="922" spans="1:26" ht="15.75" customHeight="1">
      <c r="A922" s="128"/>
      <c r="B922" s="128"/>
      <c r="C922" s="128"/>
      <c r="D922" s="419"/>
      <c r="E922" s="419"/>
      <c r="F922" s="128"/>
      <c r="G922" s="128"/>
      <c r="H922" s="128"/>
      <c r="I922" s="128"/>
      <c r="J922" s="164"/>
      <c r="K922" s="164"/>
      <c r="L922" s="164"/>
      <c r="M922" s="164"/>
      <c r="N922" s="164"/>
      <c r="O922" s="164"/>
      <c r="P922" s="164"/>
      <c r="Q922" s="164"/>
      <c r="R922" s="164"/>
      <c r="S922" s="164"/>
      <c r="T922" s="164"/>
      <c r="U922" s="164"/>
      <c r="V922" s="164"/>
      <c r="W922" s="164"/>
      <c r="X922" s="128"/>
      <c r="Y922" s="128"/>
      <c r="Z922" s="128"/>
    </row>
    <row r="923" spans="1:26" ht="15.75" customHeight="1">
      <c r="A923" s="128"/>
      <c r="B923" s="128"/>
      <c r="C923" s="128"/>
      <c r="D923" s="419"/>
      <c r="E923" s="419"/>
      <c r="F923" s="128"/>
      <c r="G923" s="128"/>
      <c r="H923" s="128"/>
      <c r="I923" s="128"/>
      <c r="J923" s="164"/>
      <c r="K923" s="164"/>
      <c r="L923" s="164"/>
      <c r="M923" s="164"/>
      <c r="N923" s="164"/>
      <c r="O923" s="164"/>
      <c r="P923" s="164"/>
      <c r="Q923" s="164"/>
      <c r="R923" s="164"/>
      <c r="S923" s="164"/>
      <c r="T923" s="164"/>
      <c r="U923" s="164"/>
      <c r="V923" s="164"/>
      <c r="W923" s="164"/>
      <c r="X923" s="128"/>
      <c r="Y923" s="128"/>
      <c r="Z923" s="128"/>
    </row>
    <row r="924" spans="1:26" ht="15.75" customHeight="1">
      <c r="A924" s="128"/>
      <c r="B924" s="128"/>
      <c r="C924" s="128"/>
      <c r="D924" s="419"/>
      <c r="E924" s="419"/>
      <c r="F924" s="128"/>
      <c r="G924" s="128"/>
      <c r="H924" s="128"/>
      <c r="I924" s="128"/>
      <c r="J924" s="164"/>
      <c r="K924" s="164"/>
      <c r="L924" s="164"/>
      <c r="M924" s="164"/>
      <c r="N924" s="164"/>
      <c r="O924" s="164"/>
      <c r="P924" s="164"/>
      <c r="Q924" s="164"/>
      <c r="R924" s="164"/>
      <c r="S924" s="164"/>
      <c r="T924" s="164"/>
      <c r="U924" s="164"/>
      <c r="V924" s="164"/>
      <c r="W924" s="164"/>
      <c r="X924" s="128"/>
      <c r="Y924" s="128"/>
      <c r="Z924" s="128"/>
    </row>
    <row r="925" spans="1:26" ht="15.75" customHeight="1">
      <c r="A925" s="128"/>
      <c r="B925" s="128"/>
      <c r="C925" s="128"/>
      <c r="D925" s="419"/>
      <c r="E925" s="419"/>
      <c r="F925" s="128"/>
      <c r="G925" s="128"/>
      <c r="H925" s="128"/>
      <c r="I925" s="128"/>
      <c r="J925" s="164"/>
      <c r="K925" s="164"/>
      <c r="L925" s="164"/>
      <c r="M925" s="164"/>
      <c r="N925" s="164"/>
      <c r="O925" s="164"/>
      <c r="P925" s="164"/>
      <c r="Q925" s="164"/>
      <c r="R925" s="164"/>
      <c r="S925" s="164"/>
      <c r="T925" s="164"/>
      <c r="U925" s="164"/>
      <c r="V925" s="164"/>
      <c r="W925" s="164"/>
      <c r="X925" s="128"/>
      <c r="Y925" s="128"/>
      <c r="Z925" s="128"/>
    </row>
    <row r="926" spans="1:26" ht="15.75" customHeight="1">
      <c r="A926" s="128"/>
      <c r="B926" s="128"/>
      <c r="C926" s="128"/>
      <c r="D926" s="419"/>
      <c r="E926" s="419"/>
      <c r="F926" s="128"/>
      <c r="G926" s="128"/>
      <c r="H926" s="128"/>
      <c r="I926" s="128"/>
      <c r="J926" s="164"/>
      <c r="K926" s="164"/>
      <c r="L926" s="164"/>
      <c r="M926" s="164"/>
      <c r="N926" s="164"/>
      <c r="O926" s="164"/>
      <c r="P926" s="164"/>
      <c r="Q926" s="164"/>
      <c r="R926" s="164"/>
      <c r="S926" s="164"/>
      <c r="T926" s="164"/>
      <c r="U926" s="164"/>
      <c r="V926" s="164"/>
      <c r="W926" s="164"/>
      <c r="X926" s="128"/>
      <c r="Y926" s="128"/>
      <c r="Z926" s="128"/>
    </row>
    <row r="927" spans="1:26" ht="15.75" customHeight="1">
      <c r="A927" s="128"/>
      <c r="B927" s="128"/>
      <c r="C927" s="128"/>
      <c r="D927" s="419"/>
      <c r="E927" s="419"/>
      <c r="F927" s="128"/>
      <c r="G927" s="128"/>
      <c r="H927" s="128"/>
      <c r="I927" s="128"/>
      <c r="J927" s="164"/>
      <c r="K927" s="164"/>
      <c r="L927" s="164"/>
      <c r="M927" s="164"/>
      <c r="N927" s="164"/>
      <c r="O927" s="164"/>
      <c r="P927" s="164"/>
      <c r="Q927" s="164"/>
      <c r="R927" s="164"/>
      <c r="S927" s="164"/>
      <c r="T927" s="164"/>
      <c r="U927" s="164"/>
      <c r="V927" s="164"/>
      <c r="W927" s="164"/>
      <c r="X927" s="128"/>
      <c r="Y927" s="128"/>
      <c r="Z927" s="128"/>
    </row>
    <row r="928" spans="1:26" ht="15.75" customHeight="1">
      <c r="A928" s="128"/>
      <c r="B928" s="128"/>
      <c r="C928" s="128"/>
      <c r="D928" s="419"/>
      <c r="E928" s="419"/>
      <c r="F928" s="128"/>
      <c r="G928" s="128"/>
      <c r="H928" s="128"/>
      <c r="I928" s="128"/>
      <c r="J928" s="164"/>
      <c r="K928" s="164"/>
      <c r="L928" s="164"/>
      <c r="M928" s="164"/>
      <c r="N928" s="164"/>
      <c r="O928" s="164"/>
      <c r="P928" s="164"/>
      <c r="Q928" s="164"/>
      <c r="R928" s="164"/>
      <c r="S928" s="164"/>
      <c r="T928" s="164"/>
      <c r="U928" s="164"/>
      <c r="V928" s="164"/>
      <c r="W928" s="164"/>
      <c r="X928" s="128"/>
      <c r="Y928" s="128"/>
      <c r="Z928" s="128"/>
    </row>
    <row r="929" spans="1:26" ht="15.75" customHeight="1">
      <c r="A929" s="128"/>
      <c r="B929" s="128"/>
      <c r="C929" s="128"/>
      <c r="D929" s="419"/>
      <c r="E929" s="419"/>
      <c r="F929" s="128"/>
      <c r="G929" s="128"/>
      <c r="H929" s="128"/>
      <c r="I929" s="128"/>
      <c r="J929" s="164"/>
      <c r="K929" s="164"/>
      <c r="L929" s="164"/>
      <c r="M929" s="164"/>
      <c r="N929" s="164"/>
      <c r="O929" s="164"/>
      <c r="P929" s="164"/>
      <c r="Q929" s="164"/>
      <c r="R929" s="164"/>
      <c r="S929" s="164"/>
      <c r="T929" s="164"/>
      <c r="U929" s="164"/>
      <c r="V929" s="164"/>
      <c r="W929" s="164"/>
      <c r="X929" s="128"/>
      <c r="Y929" s="128"/>
      <c r="Z929" s="128"/>
    </row>
    <row r="930" spans="1:26" ht="15.75" customHeight="1">
      <c r="A930" s="128"/>
      <c r="B930" s="128"/>
      <c r="C930" s="128"/>
      <c r="D930" s="419"/>
      <c r="E930" s="419"/>
      <c r="F930" s="128"/>
      <c r="G930" s="128"/>
      <c r="H930" s="128"/>
      <c r="I930" s="128"/>
      <c r="J930" s="164"/>
      <c r="K930" s="164"/>
      <c r="L930" s="164"/>
      <c r="M930" s="164"/>
      <c r="N930" s="164"/>
      <c r="O930" s="164"/>
      <c r="P930" s="164"/>
      <c r="Q930" s="164"/>
      <c r="R930" s="164"/>
      <c r="S930" s="164"/>
      <c r="T930" s="164"/>
      <c r="U930" s="164"/>
      <c r="V930" s="164"/>
      <c r="W930" s="164"/>
      <c r="X930" s="128"/>
      <c r="Y930" s="128"/>
      <c r="Z930" s="128"/>
    </row>
    <row r="931" spans="1:26" ht="15.75" customHeight="1">
      <c r="A931" s="128"/>
      <c r="B931" s="128"/>
      <c r="C931" s="128"/>
      <c r="D931" s="419"/>
      <c r="E931" s="419"/>
      <c r="F931" s="128"/>
      <c r="G931" s="128"/>
      <c r="H931" s="128"/>
      <c r="I931" s="128"/>
      <c r="J931" s="164"/>
      <c r="K931" s="164"/>
      <c r="L931" s="164"/>
      <c r="M931" s="164"/>
      <c r="N931" s="164"/>
      <c r="O931" s="164"/>
      <c r="P931" s="164"/>
      <c r="Q931" s="164"/>
      <c r="R931" s="164"/>
      <c r="S931" s="164"/>
      <c r="T931" s="164"/>
      <c r="U931" s="164"/>
      <c r="V931" s="164"/>
      <c r="W931" s="164"/>
      <c r="X931" s="128"/>
      <c r="Y931" s="128"/>
      <c r="Z931" s="128"/>
    </row>
    <row r="932" spans="1:26" ht="15.75" customHeight="1">
      <c r="A932" s="128"/>
      <c r="B932" s="128"/>
      <c r="C932" s="128"/>
      <c r="D932" s="419"/>
      <c r="E932" s="419"/>
      <c r="F932" s="128"/>
      <c r="G932" s="128"/>
      <c r="H932" s="128"/>
      <c r="I932" s="128"/>
      <c r="J932" s="164"/>
      <c r="K932" s="164"/>
      <c r="L932" s="164"/>
      <c r="M932" s="164"/>
      <c r="N932" s="164"/>
      <c r="O932" s="164"/>
      <c r="P932" s="164"/>
      <c r="Q932" s="164"/>
      <c r="R932" s="164"/>
      <c r="S932" s="164"/>
      <c r="T932" s="164"/>
      <c r="U932" s="164"/>
      <c r="V932" s="164"/>
      <c r="W932" s="164"/>
      <c r="X932" s="128"/>
      <c r="Y932" s="128"/>
      <c r="Z932" s="128"/>
    </row>
    <row r="933" spans="1:26" ht="15.75" customHeight="1">
      <c r="A933" s="128"/>
      <c r="B933" s="128"/>
      <c r="C933" s="128"/>
      <c r="D933" s="419"/>
      <c r="E933" s="419"/>
      <c r="F933" s="128"/>
      <c r="G933" s="128"/>
      <c r="H933" s="128"/>
      <c r="I933" s="128"/>
      <c r="J933" s="164"/>
      <c r="K933" s="164"/>
      <c r="L933" s="164"/>
      <c r="M933" s="164"/>
      <c r="N933" s="164"/>
      <c r="O933" s="164"/>
      <c r="P933" s="164"/>
      <c r="Q933" s="164"/>
      <c r="R933" s="164"/>
      <c r="S933" s="164"/>
      <c r="T933" s="164"/>
      <c r="U933" s="164"/>
      <c r="V933" s="164"/>
      <c r="W933" s="164"/>
      <c r="X933" s="128"/>
      <c r="Y933" s="128"/>
      <c r="Z933" s="128"/>
    </row>
    <row r="934" spans="1:26" ht="15.75" customHeight="1">
      <c r="A934" s="128"/>
      <c r="B934" s="128"/>
      <c r="C934" s="128"/>
      <c r="D934" s="419"/>
      <c r="E934" s="419"/>
      <c r="F934" s="128"/>
      <c r="G934" s="128"/>
      <c r="H934" s="128"/>
      <c r="I934" s="128"/>
      <c r="J934" s="164"/>
      <c r="K934" s="164"/>
      <c r="L934" s="164"/>
      <c r="M934" s="164"/>
      <c r="N934" s="164"/>
      <c r="O934" s="164"/>
      <c r="P934" s="164"/>
      <c r="Q934" s="164"/>
      <c r="R934" s="164"/>
      <c r="S934" s="164"/>
      <c r="T934" s="164"/>
      <c r="U934" s="164"/>
      <c r="V934" s="164"/>
      <c r="W934" s="164"/>
      <c r="X934" s="128"/>
      <c r="Y934" s="128"/>
      <c r="Z934" s="128"/>
    </row>
    <row r="935" spans="1:26" ht="15.75" customHeight="1">
      <c r="A935" s="128"/>
      <c r="B935" s="128"/>
      <c r="C935" s="128"/>
      <c r="D935" s="419"/>
      <c r="E935" s="419"/>
      <c r="F935" s="128"/>
      <c r="G935" s="128"/>
      <c r="H935" s="128"/>
      <c r="I935" s="128"/>
      <c r="J935" s="164"/>
      <c r="K935" s="164"/>
      <c r="L935" s="164"/>
      <c r="M935" s="164"/>
      <c r="N935" s="164"/>
      <c r="O935" s="164"/>
      <c r="P935" s="164"/>
      <c r="Q935" s="164"/>
      <c r="R935" s="164"/>
      <c r="S935" s="164"/>
      <c r="T935" s="164"/>
      <c r="U935" s="164"/>
      <c r="V935" s="164"/>
      <c r="W935" s="164"/>
      <c r="X935" s="128"/>
      <c r="Y935" s="128"/>
      <c r="Z935" s="128"/>
    </row>
    <row r="936" spans="1:26" ht="15.75" customHeight="1">
      <c r="A936" s="128"/>
      <c r="B936" s="128"/>
      <c r="C936" s="128"/>
      <c r="D936" s="419"/>
      <c r="E936" s="419"/>
      <c r="F936" s="128"/>
      <c r="G936" s="128"/>
      <c r="H936" s="128"/>
      <c r="I936" s="128"/>
      <c r="J936" s="164"/>
      <c r="K936" s="164"/>
      <c r="L936" s="164"/>
      <c r="M936" s="164"/>
      <c r="N936" s="164"/>
      <c r="O936" s="164"/>
      <c r="P936" s="164"/>
      <c r="Q936" s="164"/>
      <c r="R936" s="164"/>
      <c r="S936" s="164"/>
      <c r="T936" s="164"/>
      <c r="U936" s="164"/>
      <c r="V936" s="164"/>
      <c r="W936" s="164"/>
      <c r="X936" s="128"/>
      <c r="Y936" s="128"/>
      <c r="Z936" s="128"/>
    </row>
    <row r="937" spans="1:26" ht="15.75" customHeight="1">
      <c r="A937" s="128"/>
      <c r="B937" s="128"/>
      <c r="C937" s="128"/>
      <c r="D937" s="419"/>
      <c r="E937" s="419"/>
      <c r="F937" s="128"/>
      <c r="G937" s="128"/>
      <c r="H937" s="128"/>
      <c r="I937" s="128"/>
      <c r="J937" s="164"/>
      <c r="K937" s="164"/>
      <c r="L937" s="164"/>
      <c r="M937" s="164"/>
      <c r="N937" s="164"/>
      <c r="O937" s="164"/>
      <c r="P937" s="164"/>
      <c r="Q937" s="164"/>
      <c r="R937" s="164"/>
      <c r="S937" s="164"/>
      <c r="T937" s="164"/>
      <c r="U937" s="164"/>
      <c r="V937" s="164"/>
      <c r="W937" s="164"/>
      <c r="X937" s="128"/>
      <c r="Y937" s="128"/>
      <c r="Z937" s="128"/>
    </row>
    <row r="938" spans="1:26" ht="15.75" customHeight="1">
      <c r="A938" s="128"/>
      <c r="B938" s="128"/>
      <c r="C938" s="128"/>
      <c r="D938" s="419"/>
      <c r="E938" s="419"/>
      <c r="F938" s="128"/>
      <c r="G938" s="128"/>
      <c r="H938" s="128"/>
      <c r="I938" s="128"/>
      <c r="J938" s="164"/>
      <c r="K938" s="164"/>
      <c r="L938" s="164"/>
      <c r="M938" s="164"/>
      <c r="N938" s="164"/>
      <c r="O938" s="164"/>
      <c r="P938" s="164"/>
      <c r="Q938" s="164"/>
      <c r="R938" s="164"/>
      <c r="S938" s="164"/>
      <c r="T938" s="164"/>
      <c r="U938" s="164"/>
      <c r="V938" s="164"/>
      <c r="W938" s="164"/>
      <c r="X938" s="128"/>
      <c r="Y938" s="128"/>
      <c r="Z938" s="128"/>
    </row>
    <row r="939" spans="1:26" ht="15.75" customHeight="1">
      <c r="A939" s="128"/>
      <c r="B939" s="128"/>
      <c r="C939" s="128"/>
      <c r="D939" s="419"/>
      <c r="E939" s="419"/>
      <c r="F939" s="128"/>
      <c r="G939" s="128"/>
      <c r="H939" s="128"/>
      <c r="I939" s="128"/>
      <c r="J939" s="164"/>
      <c r="K939" s="164"/>
      <c r="L939" s="164"/>
      <c r="M939" s="164"/>
      <c r="N939" s="164"/>
      <c r="O939" s="164"/>
      <c r="P939" s="164"/>
      <c r="Q939" s="164"/>
      <c r="R939" s="164"/>
      <c r="S939" s="164"/>
      <c r="T939" s="164"/>
      <c r="U939" s="164"/>
      <c r="V939" s="164"/>
      <c r="W939" s="164"/>
      <c r="X939" s="128"/>
      <c r="Y939" s="128"/>
      <c r="Z939" s="128"/>
    </row>
    <row r="940" spans="1:26" ht="15.75" customHeight="1">
      <c r="A940" s="128"/>
      <c r="B940" s="128"/>
      <c r="C940" s="128"/>
      <c r="D940" s="419"/>
      <c r="E940" s="419"/>
      <c r="F940" s="128"/>
      <c r="G940" s="128"/>
      <c r="H940" s="128"/>
      <c r="I940" s="128"/>
      <c r="J940" s="164"/>
      <c r="K940" s="164"/>
      <c r="L940" s="164"/>
      <c r="M940" s="164"/>
      <c r="N940" s="164"/>
      <c r="O940" s="164"/>
      <c r="P940" s="164"/>
      <c r="Q940" s="164"/>
      <c r="R940" s="164"/>
      <c r="S940" s="164"/>
      <c r="T940" s="164"/>
      <c r="U940" s="164"/>
      <c r="V940" s="164"/>
      <c r="W940" s="164"/>
      <c r="X940" s="128"/>
      <c r="Y940" s="128"/>
      <c r="Z940" s="128"/>
    </row>
    <row r="941" spans="1:26" ht="15.75" customHeight="1">
      <c r="A941" s="128"/>
      <c r="B941" s="128"/>
      <c r="C941" s="128"/>
      <c r="D941" s="419"/>
      <c r="E941" s="419"/>
      <c r="F941" s="128"/>
      <c r="G941" s="128"/>
      <c r="H941" s="128"/>
      <c r="I941" s="128"/>
      <c r="J941" s="164"/>
      <c r="K941" s="164"/>
      <c r="L941" s="164"/>
      <c r="M941" s="164"/>
      <c r="N941" s="164"/>
      <c r="O941" s="164"/>
      <c r="P941" s="164"/>
      <c r="Q941" s="164"/>
      <c r="R941" s="164"/>
      <c r="S941" s="164"/>
      <c r="T941" s="164"/>
      <c r="U941" s="164"/>
      <c r="V941" s="164"/>
      <c r="W941" s="164"/>
      <c r="X941" s="128"/>
      <c r="Y941" s="128"/>
      <c r="Z941" s="128"/>
    </row>
    <row r="942" spans="1:26" ht="15.75" customHeight="1">
      <c r="A942" s="128"/>
      <c r="B942" s="128"/>
      <c r="C942" s="128"/>
      <c r="D942" s="419"/>
      <c r="E942" s="419"/>
      <c r="F942" s="128"/>
      <c r="G942" s="128"/>
      <c r="H942" s="128"/>
      <c r="I942" s="128"/>
      <c r="J942" s="164"/>
      <c r="K942" s="164"/>
      <c r="L942" s="164"/>
      <c r="M942" s="164"/>
      <c r="N942" s="164"/>
      <c r="O942" s="164"/>
      <c r="P942" s="164"/>
      <c r="Q942" s="164"/>
      <c r="R942" s="164"/>
      <c r="S942" s="164"/>
      <c r="T942" s="164"/>
      <c r="U942" s="164"/>
      <c r="V942" s="164"/>
      <c r="W942" s="164"/>
      <c r="X942" s="128"/>
      <c r="Y942" s="128"/>
      <c r="Z942" s="128"/>
    </row>
    <row r="943" spans="1:26" ht="15.75" customHeight="1">
      <c r="A943" s="128"/>
      <c r="B943" s="128"/>
      <c r="C943" s="128"/>
      <c r="D943" s="419"/>
      <c r="E943" s="419"/>
      <c r="F943" s="128"/>
      <c r="G943" s="128"/>
      <c r="H943" s="128"/>
      <c r="I943" s="128"/>
      <c r="J943" s="164"/>
      <c r="K943" s="164"/>
      <c r="L943" s="164"/>
      <c r="M943" s="164"/>
      <c r="N943" s="164"/>
      <c r="O943" s="164"/>
      <c r="P943" s="164"/>
      <c r="Q943" s="164"/>
      <c r="R943" s="164"/>
      <c r="S943" s="164"/>
      <c r="T943" s="164"/>
      <c r="U943" s="164"/>
      <c r="V943" s="164"/>
      <c r="W943" s="164"/>
      <c r="X943" s="128"/>
      <c r="Y943" s="128"/>
      <c r="Z943" s="128"/>
    </row>
    <row r="944" spans="1:26" ht="15.75" customHeight="1">
      <c r="A944" s="128"/>
      <c r="B944" s="128"/>
      <c r="C944" s="128"/>
      <c r="D944" s="419"/>
      <c r="E944" s="419"/>
      <c r="F944" s="128"/>
      <c r="G944" s="128"/>
      <c r="H944" s="128"/>
      <c r="I944" s="128"/>
      <c r="J944" s="164"/>
      <c r="K944" s="164"/>
      <c r="L944" s="164"/>
      <c r="M944" s="164"/>
      <c r="N944" s="164"/>
      <c r="O944" s="164"/>
      <c r="P944" s="164"/>
      <c r="Q944" s="164"/>
      <c r="R944" s="164"/>
      <c r="S944" s="164"/>
      <c r="T944" s="164"/>
      <c r="U944" s="164"/>
      <c r="V944" s="164"/>
      <c r="W944" s="164"/>
      <c r="X944" s="128"/>
      <c r="Y944" s="128"/>
      <c r="Z944" s="128"/>
    </row>
    <row r="945" spans="1:26" ht="15.75" customHeight="1">
      <c r="A945" s="128"/>
      <c r="B945" s="128"/>
      <c r="C945" s="128"/>
      <c r="D945" s="419"/>
      <c r="E945" s="419"/>
      <c r="F945" s="128"/>
      <c r="G945" s="128"/>
      <c r="H945" s="128"/>
      <c r="I945" s="128"/>
      <c r="J945" s="164"/>
      <c r="K945" s="164"/>
      <c r="L945" s="164"/>
      <c r="M945" s="164"/>
      <c r="N945" s="164"/>
      <c r="O945" s="164"/>
      <c r="P945" s="164"/>
      <c r="Q945" s="164"/>
      <c r="R945" s="164"/>
      <c r="S945" s="164"/>
      <c r="T945" s="164"/>
      <c r="U945" s="164"/>
      <c r="V945" s="164"/>
      <c r="W945" s="164"/>
      <c r="X945" s="128"/>
      <c r="Y945" s="128"/>
      <c r="Z945" s="128"/>
    </row>
    <row r="946" spans="1:26" ht="15.75" customHeight="1">
      <c r="A946" s="128"/>
      <c r="B946" s="128"/>
      <c r="C946" s="128"/>
      <c r="D946" s="419"/>
      <c r="E946" s="419"/>
      <c r="F946" s="128"/>
      <c r="G946" s="128"/>
      <c r="H946" s="128"/>
      <c r="I946" s="128"/>
      <c r="J946" s="164"/>
      <c r="K946" s="164"/>
      <c r="L946" s="164"/>
      <c r="M946" s="164"/>
      <c r="N946" s="164"/>
      <c r="O946" s="164"/>
      <c r="P946" s="164"/>
      <c r="Q946" s="164"/>
      <c r="R946" s="164"/>
      <c r="S946" s="164"/>
      <c r="T946" s="164"/>
      <c r="U946" s="164"/>
      <c r="V946" s="164"/>
      <c r="W946" s="164"/>
      <c r="X946" s="128"/>
      <c r="Y946" s="128"/>
      <c r="Z946" s="128"/>
    </row>
    <row r="947" spans="1:26" ht="15.75" customHeight="1">
      <c r="A947" s="128"/>
      <c r="B947" s="128"/>
      <c r="C947" s="128"/>
      <c r="D947" s="419"/>
      <c r="E947" s="419"/>
      <c r="F947" s="128"/>
      <c r="G947" s="128"/>
      <c r="H947" s="128"/>
      <c r="I947" s="128"/>
      <c r="J947" s="164"/>
      <c r="K947" s="164"/>
      <c r="L947" s="164"/>
      <c r="M947" s="164"/>
      <c r="N947" s="164"/>
      <c r="O947" s="164"/>
      <c r="P947" s="164"/>
      <c r="Q947" s="164"/>
      <c r="R947" s="164"/>
      <c r="S947" s="164"/>
      <c r="T947" s="164"/>
      <c r="U947" s="164"/>
      <c r="V947" s="164"/>
      <c r="W947" s="164"/>
      <c r="X947" s="128"/>
      <c r="Y947" s="128"/>
      <c r="Z947" s="128"/>
    </row>
    <row r="948" spans="1:26" ht="15.75" customHeight="1">
      <c r="A948" s="128"/>
      <c r="B948" s="128"/>
      <c r="C948" s="128"/>
      <c r="D948" s="419"/>
      <c r="E948" s="419"/>
      <c r="F948" s="128"/>
      <c r="G948" s="128"/>
      <c r="H948" s="128"/>
      <c r="I948" s="128"/>
      <c r="J948" s="164"/>
      <c r="K948" s="164"/>
      <c r="L948" s="164"/>
      <c r="M948" s="164"/>
      <c r="N948" s="164"/>
      <c r="O948" s="164"/>
      <c r="P948" s="164"/>
      <c r="Q948" s="164"/>
      <c r="R948" s="164"/>
      <c r="S948" s="164"/>
      <c r="T948" s="164"/>
      <c r="U948" s="164"/>
      <c r="V948" s="164"/>
      <c r="W948" s="164"/>
      <c r="X948" s="128"/>
      <c r="Y948" s="128"/>
      <c r="Z948" s="128"/>
    </row>
    <row r="949" spans="1:26" ht="15.75" customHeight="1">
      <c r="A949" s="128"/>
      <c r="B949" s="128"/>
      <c r="C949" s="128"/>
      <c r="D949" s="419"/>
      <c r="E949" s="419"/>
      <c r="F949" s="128"/>
      <c r="G949" s="128"/>
      <c r="H949" s="128"/>
      <c r="I949" s="128"/>
      <c r="J949" s="164"/>
      <c r="K949" s="164"/>
      <c r="L949" s="164"/>
      <c r="M949" s="164"/>
      <c r="N949" s="164"/>
      <c r="O949" s="164"/>
      <c r="P949" s="164"/>
      <c r="Q949" s="164"/>
      <c r="R949" s="164"/>
      <c r="S949" s="164"/>
      <c r="T949" s="164"/>
      <c r="U949" s="164"/>
      <c r="V949" s="164"/>
      <c r="W949" s="164"/>
      <c r="X949" s="128"/>
      <c r="Y949" s="128"/>
      <c r="Z949" s="128"/>
    </row>
    <row r="950" spans="1:26" ht="15.75" customHeight="1">
      <c r="A950" s="128"/>
      <c r="B950" s="128"/>
      <c r="C950" s="128"/>
      <c r="D950" s="419"/>
      <c r="E950" s="419"/>
      <c r="F950" s="128"/>
      <c r="G950" s="128"/>
      <c r="H950" s="128"/>
      <c r="I950" s="128"/>
      <c r="J950" s="164"/>
      <c r="K950" s="164"/>
      <c r="L950" s="164"/>
      <c r="M950" s="164"/>
      <c r="N950" s="164"/>
      <c r="O950" s="164"/>
      <c r="P950" s="164"/>
      <c r="Q950" s="164"/>
      <c r="R950" s="164"/>
      <c r="S950" s="164"/>
      <c r="T950" s="164"/>
      <c r="U950" s="164"/>
      <c r="V950" s="164"/>
      <c r="W950" s="164"/>
      <c r="X950" s="128"/>
      <c r="Y950" s="128"/>
      <c r="Z950" s="128"/>
    </row>
    <row r="951" spans="1:26" ht="15.75" customHeight="1">
      <c r="A951" s="128"/>
      <c r="B951" s="128"/>
      <c r="C951" s="128"/>
      <c r="D951" s="419"/>
      <c r="E951" s="419"/>
      <c r="F951" s="128"/>
      <c r="G951" s="128"/>
      <c r="H951" s="128"/>
      <c r="I951" s="128"/>
      <c r="J951" s="164"/>
      <c r="K951" s="164"/>
      <c r="L951" s="164"/>
      <c r="M951" s="164"/>
      <c r="N951" s="164"/>
      <c r="O951" s="164"/>
      <c r="P951" s="164"/>
      <c r="Q951" s="164"/>
      <c r="R951" s="164"/>
      <c r="S951" s="164"/>
      <c r="T951" s="164"/>
      <c r="U951" s="164"/>
      <c r="V951" s="164"/>
      <c r="W951" s="164"/>
      <c r="X951" s="128"/>
      <c r="Y951" s="128"/>
      <c r="Z951" s="128"/>
    </row>
    <row r="952" spans="1:26" ht="15.75" customHeight="1">
      <c r="A952" s="128"/>
      <c r="B952" s="128"/>
      <c r="C952" s="128"/>
      <c r="D952" s="419"/>
      <c r="E952" s="419"/>
      <c r="F952" s="128"/>
      <c r="G952" s="128"/>
      <c r="H952" s="128"/>
      <c r="I952" s="128"/>
      <c r="J952" s="164"/>
      <c r="K952" s="164"/>
      <c r="L952" s="164"/>
      <c r="M952" s="164"/>
      <c r="N952" s="164"/>
      <c r="O952" s="164"/>
      <c r="P952" s="164"/>
      <c r="Q952" s="164"/>
      <c r="R952" s="164"/>
      <c r="S952" s="164"/>
      <c r="T952" s="164"/>
      <c r="U952" s="164"/>
      <c r="V952" s="164"/>
      <c r="W952" s="164"/>
      <c r="X952" s="128"/>
      <c r="Y952" s="128"/>
      <c r="Z952" s="128"/>
    </row>
    <row r="953" spans="1:26" ht="15.75" customHeight="1">
      <c r="A953" s="128"/>
      <c r="B953" s="128"/>
      <c r="C953" s="128"/>
      <c r="D953" s="419"/>
      <c r="E953" s="419"/>
      <c r="F953" s="128"/>
      <c r="G953" s="128"/>
      <c r="H953" s="128"/>
      <c r="I953" s="128"/>
      <c r="J953" s="164"/>
      <c r="K953" s="164"/>
      <c r="L953" s="164"/>
      <c r="M953" s="164"/>
      <c r="N953" s="164"/>
      <c r="O953" s="164"/>
      <c r="P953" s="164"/>
      <c r="Q953" s="164"/>
      <c r="R953" s="164"/>
      <c r="S953" s="164"/>
      <c r="T953" s="164"/>
      <c r="U953" s="164"/>
      <c r="V953" s="164"/>
      <c r="W953" s="164"/>
      <c r="X953" s="128"/>
      <c r="Y953" s="128"/>
      <c r="Z953" s="128"/>
    </row>
    <row r="954" spans="1:26" ht="15.75" customHeight="1">
      <c r="A954" s="128"/>
      <c r="B954" s="128"/>
      <c r="C954" s="128"/>
      <c r="D954" s="419"/>
      <c r="E954" s="419"/>
      <c r="F954" s="128"/>
      <c r="G954" s="128"/>
      <c r="H954" s="128"/>
      <c r="I954" s="128"/>
      <c r="J954" s="164"/>
      <c r="K954" s="164"/>
      <c r="L954" s="164"/>
      <c r="M954" s="164"/>
      <c r="N954" s="164"/>
      <c r="O954" s="164"/>
      <c r="P954" s="164"/>
      <c r="Q954" s="164"/>
      <c r="R954" s="164"/>
      <c r="S954" s="164"/>
      <c r="T954" s="164"/>
      <c r="U954" s="164"/>
      <c r="V954" s="164"/>
      <c r="W954" s="164"/>
      <c r="X954" s="128"/>
      <c r="Y954" s="128"/>
      <c r="Z954" s="128"/>
    </row>
    <row r="955" spans="1:26" ht="15.75" customHeight="1">
      <c r="A955" s="128"/>
      <c r="B955" s="128"/>
      <c r="C955" s="128"/>
      <c r="D955" s="419"/>
      <c r="E955" s="419"/>
      <c r="F955" s="128"/>
      <c r="G955" s="128"/>
      <c r="H955" s="128"/>
      <c r="I955" s="128"/>
      <c r="J955" s="164"/>
      <c r="K955" s="164"/>
      <c r="L955" s="164"/>
      <c r="M955" s="164"/>
      <c r="N955" s="164"/>
      <c r="O955" s="164"/>
      <c r="P955" s="164"/>
      <c r="Q955" s="164"/>
      <c r="R955" s="164"/>
      <c r="S955" s="164"/>
      <c r="T955" s="164"/>
      <c r="U955" s="164"/>
      <c r="V955" s="164"/>
      <c r="W955" s="164"/>
      <c r="X955" s="128"/>
      <c r="Y955" s="128"/>
      <c r="Z955" s="128"/>
    </row>
    <row r="956" spans="1:26" ht="15.75" customHeight="1">
      <c r="A956" s="128"/>
      <c r="B956" s="128"/>
      <c r="C956" s="128"/>
      <c r="D956" s="419"/>
      <c r="E956" s="419"/>
      <c r="F956" s="128"/>
      <c r="G956" s="128"/>
      <c r="H956" s="128"/>
      <c r="I956" s="128"/>
      <c r="J956" s="164"/>
      <c r="K956" s="164"/>
      <c r="L956" s="164"/>
      <c r="M956" s="164"/>
      <c r="N956" s="164"/>
      <c r="O956" s="164"/>
      <c r="P956" s="164"/>
      <c r="Q956" s="164"/>
      <c r="R956" s="164"/>
      <c r="S956" s="164"/>
      <c r="T956" s="164"/>
      <c r="U956" s="164"/>
      <c r="V956" s="164"/>
      <c r="W956" s="164"/>
      <c r="X956" s="128"/>
      <c r="Y956" s="128"/>
      <c r="Z956" s="128"/>
    </row>
    <row r="957" spans="1:26" ht="15.75" customHeight="1">
      <c r="A957" s="128"/>
      <c r="B957" s="128"/>
      <c r="C957" s="128"/>
      <c r="D957" s="419"/>
      <c r="E957" s="419"/>
      <c r="F957" s="128"/>
      <c r="G957" s="128"/>
      <c r="H957" s="128"/>
      <c r="I957" s="128"/>
      <c r="J957" s="164"/>
      <c r="K957" s="164"/>
      <c r="L957" s="164"/>
      <c r="M957" s="164"/>
      <c r="N957" s="164"/>
      <c r="O957" s="164"/>
      <c r="P957" s="164"/>
      <c r="Q957" s="164"/>
      <c r="R957" s="164"/>
      <c r="S957" s="164"/>
      <c r="T957" s="164"/>
      <c r="U957" s="164"/>
      <c r="V957" s="164"/>
      <c r="W957" s="164"/>
      <c r="X957" s="128"/>
      <c r="Y957" s="128"/>
      <c r="Z957" s="128"/>
    </row>
    <row r="958" spans="1:26" ht="15.75" customHeight="1">
      <c r="A958" s="128"/>
      <c r="B958" s="128"/>
      <c r="C958" s="128"/>
      <c r="D958" s="419"/>
      <c r="E958" s="419"/>
      <c r="F958" s="128"/>
      <c r="G958" s="128"/>
      <c r="H958" s="128"/>
      <c r="I958" s="128"/>
      <c r="J958" s="164"/>
      <c r="K958" s="164"/>
      <c r="L958" s="164"/>
      <c r="M958" s="164"/>
      <c r="N958" s="164"/>
      <c r="O958" s="164"/>
      <c r="P958" s="164"/>
      <c r="Q958" s="164"/>
      <c r="R958" s="164"/>
      <c r="S958" s="164"/>
      <c r="T958" s="164"/>
      <c r="U958" s="164"/>
      <c r="V958" s="164"/>
      <c r="W958" s="164"/>
      <c r="X958" s="128"/>
      <c r="Y958" s="128"/>
      <c r="Z958" s="128"/>
    </row>
    <row r="959" spans="1:26" ht="15.75" customHeight="1">
      <c r="A959" s="128"/>
      <c r="B959" s="128"/>
      <c r="C959" s="128"/>
      <c r="D959" s="419"/>
      <c r="E959" s="419"/>
      <c r="F959" s="128"/>
      <c r="G959" s="128"/>
      <c r="H959" s="128"/>
      <c r="I959" s="128"/>
      <c r="J959" s="164"/>
      <c r="K959" s="164"/>
      <c r="L959" s="164"/>
      <c r="M959" s="164"/>
      <c r="N959" s="164"/>
      <c r="O959" s="164"/>
      <c r="P959" s="164"/>
      <c r="Q959" s="164"/>
      <c r="R959" s="164"/>
      <c r="S959" s="164"/>
      <c r="T959" s="164"/>
      <c r="U959" s="164"/>
      <c r="V959" s="164"/>
      <c r="W959" s="164"/>
      <c r="X959" s="128"/>
      <c r="Y959" s="128"/>
      <c r="Z959" s="128"/>
    </row>
    <row r="960" spans="1:26" ht="15.75" customHeight="1">
      <c r="A960" s="128"/>
      <c r="B960" s="128"/>
      <c r="C960" s="128"/>
      <c r="D960" s="419"/>
      <c r="E960" s="419"/>
      <c r="F960" s="128"/>
      <c r="G960" s="128"/>
      <c r="H960" s="128"/>
      <c r="I960" s="128"/>
      <c r="J960" s="164"/>
      <c r="K960" s="164"/>
      <c r="L960" s="164"/>
      <c r="M960" s="164"/>
      <c r="N960" s="164"/>
      <c r="O960" s="164"/>
      <c r="P960" s="164"/>
      <c r="Q960" s="164"/>
      <c r="R960" s="164"/>
      <c r="S960" s="164"/>
      <c r="T960" s="164"/>
      <c r="U960" s="164"/>
      <c r="V960" s="164"/>
      <c r="W960" s="164"/>
      <c r="X960" s="128"/>
      <c r="Y960" s="128"/>
      <c r="Z960" s="128"/>
    </row>
    <row r="961" spans="1:26" ht="15.75" customHeight="1">
      <c r="A961" s="128"/>
      <c r="B961" s="128"/>
      <c r="C961" s="128"/>
      <c r="D961" s="419"/>
      <c r="E961" s="419"/>
      <c r="F961" s="128"/>
      <c r="G961" s="128"/>
      <c r="H961" s="128"/>
      <c r="I961" s="128"/>
      <c r="J961" s="164"/>
      <c r="K961" s="164"/>
      <c r="L961" s="164"/>
      <c r="M961" s="164"/>
      <c r="N961" s="164"/>
      <c r="O961" s="164"/>
      <c r="P961" s="164"/>
      <c r="Q961" s="164"/>
      <c r="R961" s="164"/>
      <c r="S961" s="164"/>
      <c r="T961" s="164"/>
      <c r="U961" s="164"/>
      <c r="V961" s="164"/>
      <c r="W961" s="164"/>
      <c r="X961" s="128"/>
      <c r="Y961" s="128"/>
      <c r="Z961" s="128"/>
    </row>
    <row r="962" spans="1:26" ht="15.75" customHeight="1">
      <c r="A962" s="128"/>
      <c r="B962" s="128"/>
      <c r="C962" s="128"/>
      <c r="D962" s="419"/>
      <c r="E962" s="419"/>
      <c r="F962" s="128"/>
      <c r="G962" s="128"/>
      <c r="H962" s="128"/>
      <c r="I962" s="128"/>
      <c r="J962" s="164"/>
      <c r="K962" s="164"/>
      <c r="L962" s="164"/>
      <c r="M962" s="164"/>
      <c r="N962" s="164"/>
      <c r="O962" s="164"/>
      <c r="P962" s="164"/>
      <c r="Q962" s="164"/>
      <c r="R962" s="164"/>
      <c r="S962" s="164"/>
      <c r="T962" s="164"/>
      <c r="U962" s="164"/>
      <c r="V962" s="164"/>
      <c r="W962" s="164"/>
      <c r="X962" s="128"/>
      <c r="Y962" s="128"/>
      <c r="Z962" s="128"/>
    </row>
    <row r="963" spans="1:26" ht="15.75" customHeight="1">
      <c r="A963" s="128"/>
      <c r="B963" s="128"/>
      <c r="C963" s="128"/>
      <c r="D963" s="419"/>
      <c r="E963" s="419"/>
      <c r="F963" s="128"/>
      <c r="G963" s="128"/>
      <c r="H963" s="128"/>
      <c r="I963" s="128"/>
      <c r="J963" s="164"/>
      <c r="K963" s="164"/>
      <c r="L963" s="164"/>
      <c r="M963" s="164"/>
      <c r="N963" s="164"/>
      <c r="O963" s="164"/>
      <c r="P963" s="164"/>
      <c r="Q963" s="164"/>
      <c r="R963" s="164"/>
      <c r="S963" s="164"/>
      <c r="T963" s="164"/>
      <c r="U963" s="164"/>
      <c r="V963" s="164"/>
      <c r="W963" s="164"/>
      <c r="X963" s="128"/>
      <c r="Y963" s="128"/>
      <c r="Z963" s="128"/>
    </row>
    <row r="964" spans="1:26" ht="15.75" customHeight="1">
      <c r="A964" s="128"/>
      <c r="B964" s="128"/>
      <c r="C964" s="128"/>
      <c r="D964" s="419"/>
      <c r="E964" s="419"/>
      <c r="F964" s="128"/>
      <c r="G964" s="128"/>
      <c r="H964" s="128"/>
      <c r="I964" s="128"/>
      <c r="J964" s="164"/>
      <c r="K964" s="164"/>
      <c r="L964" s="164"/>
      <c r="M964" s="164"/>
      <c r="N964" s="164"/>
      <c r="O964" s="164"/>
      <c r="P964" s="164"/>
      <c r="Q964" s="164"/>
      <c r="R964" s="164"/>
      <c r="S964" s="164"/>
      <c r="T964" s="164"/>
      <c r="U964" s="164"/>
      <c r="V964" s="164"/>
      <c r="W964" s="164"/>
      <c r="X964" s="128"/>
      <c r="Y964" s="128"/>
      <c r="Z964" s="128"/>
    </row>
    <row r="965" spans="1:26" ht="15.75" customHeight="1">
      <c r="A965" s="128"/>
      <c r="B965" s="128"/>
      <c r="C965" s="128"/>
      <c r="D965" s="419"/>
      <c r="E965" s="419"/>
      <c r="F965" s="128"/>
      <c r="G965" s="128"/>
      <c r="H965" s="128"/>
      <c r="I965" s="128"/>
      <c r="J965" s="164"/>
      <c r="K965" s="164"/>
      <c r="L965" s="164"/>
      <c r="M965" s="164"/>
      <c r="N965" s="164"/>
      <c r="O965" s="164"/>
      <c r="P965" s="164"/>
      <c r="Q965" s="164"/>
      <c r="R965" s="164"/>
      <c r="S965" s="164"/>
      <c r="T965" s="164"/>
      <c r="U965" s="164"/>
      <c r="V965" s="164"/>
      <c r="W965" s="164"/>
      <c r="X965" s="128"/>
      <c r="Y965" s="128"/>
      <c r="Z965" s="128"/>
    </row>
    <row r="966" spans="1:26" ht="15.75" customHeight="1">
      <c r="A966" s="128"/>
      <c r="B966" s="128"/>
      <c r="C966" s="128"/>
      <c r="D966" s="419"/>
      <c r="E966" s="419"/>
      <c r="F966" s="128"/>
      <c r="G966" s="128"/>
      <c r="H966" s="128"/>
      <c r="I966" s="128"/>
      <c r="J966" s="164"/>
      <c r="K966" s="164"/>
      <c r="L966" s="164"/>
      <c r="M966" s="164"/>
      <c r="N966" s="164"/>
      <c r="O966" s="164"/>
      <c r="P966" s="164"/>
      <c r="Q966" s="164"/>
      <c r="R966" s="164"/>
      <c r="S966" s="164"/>
      <c r="T966" s="164"/>
      <c r="U966" s="164"/>
      <c r="V966" s="164"/>
      <c r="W966" s="164"/>
      <c r="X966" s="128"/>
      <c r="Y966" s="128"/>
      <c r="Z966" s="128"/>
    </row>
    <row r="967" spans="1:26" ht="15.75" customHeight="1">
      <c r="A967" s="128"/>
      <c r="B967" s="128"/>
      <c r="C967" s="128"/>
      <c r="D967" s="419"/>
      <c r="E967" s="419"/>
      <c r="F967" s="128"/>
      <c r="G967" s="128"/>
      <c r="H967" s="128"/>
      <c r="I967" s="128"/>
      <c r="J967" s="164"/>
      <c r="K967" s="164"/>
      <c r="L967" s="164"/>
      <c r="M967" s="164"/>
      <c r="N967" s="164"/>
      <c r="O967" s="164"/>
      <c r="P967" s="164"/>
      <c r="Q967" s="164"/>
      <c r="R967" s="164"/>
      <c r="S967" s="164"/>
      <c r="T967" s="164"/>
      <c r="U967" s="164"/>
      <c r="V967" s="164"/>
      <c r="W967" s="164"/>
      <c r="X967" s="128"/>
      <c r="Y967" s="128"/>
      <c r="Z967" s="128"/>
    </row>
    <row r="968" spans="1:26" ht="15.75" customHeight="1">
      <c r="A968" s="128"/>
      <c r="B968" s="128"/>
      <c r="C968" s="128"/>
      <c r="D968" s="419"/>
      <c r="E968" s="419"/>
      <c r="F968" s="128"/>
      <c r="G968" s="128"/>
      <c r="H968" s="128"/>
      <c r="I968" s="128"/>
      <c r="J968" s="164"/>
      <c r="K968" s="164"/>
      <c r="L968" s="164"/>
      <c r="M968" s="164"/>
      <c r="N968" s="164"/>
      <c r="O968" s="164"/>
      <c r="P968" s="164"/>
      <c r="Q968" s="164"/>
      <c r="R968" s="164"/>
      <c r="S968" s="164"/>
      <c r="T968" s="164"/>
      <c r="U968" s="164"/>
      <c r="V968" s="164"/>
      <c r="W968" s="164"/>
      <c r="X968" s="128"/>
      <c r="Y968" s="128"/>
      <c r="Z968" s="128"/>
    </row>
    <row r="969" spans="1:26" ht="15.75" customHeight="1">
      <c r="A969" s="128"/>
      <c r="B969" s="128"/>
      <c r="C969" s="128"/>
      <c r="D969" s="419"/>
      <c r="E969" s="419"/>
      <c r="F969" s="128"/>
      <c r="G969" s="128"/>
      <c r="H969" s="128"/>
      <c r="I969" s="128"/>
      <c r="J969" s="164"/>
      <c r="K969" s="164"/>
      <c r="L969" s="164"/>
      <c r="M969" s="164"/>
      <c r="N969" s="164"/>
      <c r="O969" s="164"/>
      <c r="P969" s="164"/>
      <c r="Q969" s="164"/>
      <c r="R969" s="164"/>
      <c r="S969" s="164"/>
      <c r="T969" s="164"/>
      <c r="U969" s="164"/>
      <c r="V969" s="164"/>
      <c r="W969" s="164"/>
      <c r="X969" s="128"/>
      <c r="Y969" s="128"/>
      <c r="Z969" s="128"/>
    </row>
    <row r="970" spans="1:26" ht="15.75" customHeight="1">
      <c r="A970" s="128"/>
      <c r="B970" s="128"/>
      <c r="C970" s="128"/>
      <c r="D970" s="419"/>
      <c r="E970" s="419"/>
      <c r="F970" s="128"/>
      <c r="G970" s="128"/>
      <c r="H970" s="128"/>
      <c r="I970" s="128"/>
      <c r="J970" s="164"/>
      <c r="K970" s="164"/>
      <c r="L970" s="164"/>
      <c r="M970" s="164"/>
      <c r="N970" s="164"/>
      <c r="O970" s="164"/>
      <c r="P970" s="164"/>
      <c r="Q970" s="164"/>
      <c r="R970" s="164"/>
      <c r="S970" s="164"/>
      <c r="T970" s="164"/>
      <c r="U970" s="164"/>
      <c r="V970" s="164"/>
      <c r="W970" s="164"/>
      <c r="X970" s="128"/>
      <c r="Y970" s="128"/>
      <c r="Z970" s="128"/>
    </row>
    <row r="971" spans="1:26" ht="15.75" customHeight="1">
      <c r="A971" s="128"/>
      <c r="B971" s="128"/>
      <c r="C971" s="128"/>
      <c r="D971" s="419"/>
      <c r="E971" s="419"/>
      <c r="F971" s="128"/>
      <c r="G971" s="128"/>
      <c r="H971" s="128"/>
      <c r="I971" s="128"/>
      <c r="J971" s="164"/>
      <c r="K971" s="164"/>
      <c r="L971" s="164"/>
      <c r="M971" s="164"/>
      <c r="N971" s="164"/>
      <c r="O971" s="164"/>
      <c r="P971" s="164"/>
      <c r="Q971" s="164"/>
      <c r="R971" s="164"/>
      <c r="S971" s="164"/>
      <c r="T971" s="164"/>
      <c r="U971" s="164"/>
      <c r="V971" s="164"/>
      <c r="W971" s="164"/>
      <c r="X971" s="128"/>
      <c r="Y971" s="128"/>
      <c r="Z971" s="128"/>
    </row>
    <row r="972" spans="1:26" ht="15.75" customHeight="1">
      <c r="A972" s="128"/>
      <c r="B972" s="128"/>
      <c r="C972" s="128"/>
      <c r="D972" s="419"/>
      <c r="E972" s="419"/>
      <c r="F972" s="128"/>
      <c r="G972" s="128"/>
      <c r="H972" s="128"/>
      <c r="I972" s="128"/>
      <c r="J972" s="164"/>
      <c r="K972" s="164"/>
      <c r="L972" s="164"/>
      <c r="M972" s="164"/>
      <c r="N972" s="164"/>
      <c r="O972" s="164"/>
      <c r="P972" s="164"/>
      <c r="Q972" s="164"/>
      <c r="R972" s="164"/>
      <c r="S972" s="164"/>
      <c r="T972" s="164"/>
      <c r="U972" s="164"/>
      <c r="V972" s="164"/>
      <c r="W972" s="164"/>
      <c r="X972" s="128"/>
      <c r="Y972" s="128"/>
      <c r="Z972" s="128"/>
    </row>
    <row r="973" spans="1:26" ht="15.75" customHeight="1">
      <c r="A973" s="128"/>
      <c r="B973" s="128"/>
      <c r="C973" s="128"/>
      <c r="D973" s="419"/>
      <c r="E973" s="419"/>
      <c r="F973" s="128"/>
      <c r="G973" s="128"/>
      <c r="H973" s="128"/>
      <c r="I973" s="128"/>
      <c r="J973" s="164"/>
      <c r="K973" s="164"/>
      <c r="L973" s="164"/>
      <c r="M973" s="164"/>
      <c r="N973" s="164"/>
      <c r="O973" s="164"/>
      <c r="P973" s="164"/>
      <c r="Q973" s="164"/>
      <c r="R973" s="164"/>
      <c r="S973" s="164"/>
      <c r="T973" s="164"/>
      <c r="U973" s="164"/>
      <c r="V973" s="164"/>
      <c r="W973" s="164"/>
      <c r="X973" s="128"/>
      <c r="Y973" s="128"/>
      <c r="Z973" s="128"/>
    </row>
    <row r="974" spans="1:26" ht="15.75" customHeight="1">
      <c r="A974" s="128"/>
      <c r="B974" s="128"/>
      <c r="C974" s="128"/>
      <c r="D974" s="419"/>
      <c r="E974" s="419"/>
      <c r="F974" s="128"/>
      <c r="G974" s="128"/>
      <c r="H974" s="128"/>
      <c r="I974" s="128"/>
      <c r="J974" s="164"/>
      <c r="K974" s="164"/>
      <c r="L974" s="164"/>
      <c r="M974" s="164"/>
      <c r="N974" s="164"/>
      <c r="O974" s="164"/>
      <c r="P974" s="164"/>
      <c r="Q974" s="164"/>
      <c r="R974" s="164"/>
      <c r="S974" s="164"/>
      <c r="T974" s="164"/>
      <c r="U974" s="164"/>
      <c r="V974" s="164"/>
      <c r="W974" s="164"/>
      <c r="X974" s="128"/>
      <c r="Y974" s="128"/>
      <c r="Z974" s="128"/>
    </row>
    <row r="975" spans="1:26" ht="15.75" customHeight="1">
      <c r="A975" s="128"/>
      <c r="B975" s="128"/>
      <c r="C975" s="128"/>
      <c r="D975" s="419"/>
      <c r="E975" s="419"/>
      <c r="F975" s="128"/>
      <c r="G975" s="128"/>
      <c r="H975" s="128"/>
      <c r="I975" s="128"/>
      <c r="J975" s="164"/>
      <c r="K975" s="164"/>
      <c r="L975" s="164"/>
      <c r="M975" s="164"/>
      <c r="N975" s="164"/>
      <c r="O975" s="164"/>
      <c r="P975" s="164"/>
      <c r="Q975" s="164"/>
      <c r="R975" s="164"/>
      <c r="S975" s="164"/>
      <c r="T975" s="164"/>
      <c r="U975" s="164"/>
      <c r="V975" s="164"/>
      <c r="W975" s="164"/>
      <c r="X975" s="128"/>
      <c r="Y975" s="128"/>
      <c r="Z975" s="128"/>
    </row>
    <row r="976" spans="1:26" ht="15.75" customHeight="1">
      <c r="A976" s="128"/>
      <c r="B976" s="128"/>
      <c r="C976" s="128"/>
      <c r="D976" s="419"/>
      <c r="E976" s="419"/>
      <c r="F976" s="128"/>
      <c r="G976" s="128"/>
      <c r="H976" s="128"/>
      <c r="I976" s="128"/>
      <c r="J976" s="164"/>
      <c r="K976" s="164"/>
      <c r="L976" s="164"/>
      <c r="M976" s="164"/>
      <c r="N976" s="164"/>
      <c r="O976" s="164"/>
      <c r="P976" s="164"/>
      <c r="Q976" s="164"/>
      <c r="R976" s="164"/>
      <c r="S976" s="164"/>
      <c r="T976" s="164"/>
      <c r="U976" s="164"/>
      <c r="V976" s="164"/>
      <c r="W976" s="164"/>
      <c r="X976" s="128"/>
      <c r="Y976" s="128"/>
      <c r="Z976" s="128"/>
    </row>
    <row r="977" spans="1:26" ht="15.75" customHeight="1">
      <c r="A977" s="128"/>
      <c r="B977" s="128"/>
      <c r="C977" s="128"/>
      <c r="D977" s="419"/>
      <c r="E977" s="419"/>
      <c r="F977" s="128"/>
      <c r="G977" s="128"/>
      <c r="H977" s="128"/>
      <c r="I977" s="128"/>
      <c r="J977" s="164"/>
      <c r="K977" s="164"/>
      <c r="L977" s="164"/>
      <c r="M977" s="164"/>
      <c r="N977" s="164"/>
      <c r="O977" s="164"/>
      <c r="P977" s="164"/>
      <c r="Q977" s="164"/>
      <c r="R977" s="164"/>
      <c r="S977" s="164"/>
      <c r="T977" s="164"/>
      <c r="U977" s="164"/>
      <c r="V977" s="164"/>
      <c r="W977" s="164"/>
      <c r="X977" s="128"/>
      <c r="Y977" s="128"/>
      <c r="Z977" s="128"/>
    </row>
    <row r="978" spans="1:26" ht="15.75" customHeight="1">
      <c r="A978" s="128"/>
      <c r="B978" s="128"/>
      <c r="C978" s="128"/>
      <c r="D978" s="419"/>
      <c r="E978" s="419"/>
      <c r="F978" s="128"/>
      <c r="G978" s="128"/>
      <c r="H978" s="128"/>
      <c r="I978" s="128"/>
      <c r="J978" s="164"/>
      <c r="K978" s="164"/>
      <c r="L978" s="164"/>
      <c r="M978" s="164"/>
      <c r="N978" s="164"/>
      <c r="O978" s="164"/>
      <c r="P978" s="164"/>
      <c r="Q978" s="164"/>
      <c r="R978" s="164"/>
      <c r="S978" s="164"/>
      <c r="T978" s="164"/>
      <c r="U978" s="164"/>
      <c r="V978" s="164"/>
      <c r="W978" s="164"/>
      <c r="X978" s="128"/>
      <c r="Y978" s="128"/>
      <c r="Z978" s="128"/>
    </row>
    <row r="979" spans="1:26" ht="15.75" customHeight="1">
      <c r="A979" s="128"/>
      <c r="B979" s="128"/>
      <c r="C979" s="128"/>
      <c r="D979" s="419"/>
      <c r="E979" s="419"/>
      <c r="F979" s="128"/>
      <c r="G979" s="128"/>
      <c r="H979" s="128"/>
      <c r="I979" s="128"/>
      <c r="J979" s="164"/>
      <c r="K979" s="164"/>
      <c r="L979" s="164"/>
      <c r="M979" s="164"/>
      <c r="N979" s="164"/>
      <c r="O979" s="164"/>
      <c r="P979" s="164"/>
      <c r="Q979" s="164"/>
      <c r="R979" s="164"/>
      <c r="S979" s="164"/>
      <c r="T979" s="164"/>
      <c r="U979" s="164"/>
      <c r="V979" s="164"/>
      <c r="W979" s="164"/>
      <c r="X979" s="128"/>
      <c r="Y979" s="128"/>
      <c r="Z979" s="128"/>
    </row>
    <row r="980" spans="1:26" ht="15.75" customHeight="1">
      <c r="A980" s="128"/>
      <c r="B980" s="128"/>
      <c r="C980" s="128"/>
      <c r="D980" s="419"/>
      <c r="E980" s="419"/>
      <c r="F980" s="128"/>
      <c r="G980" s="128"/>
      <c r="H980" s="128"/>
      <c r="I980" s="128"/>
      <c r="J980" s="164"/>
      <c r="K980" s="164"/>
      <c r="L980" s="164"/>
      <c r="M980" s="164"/>
      <c r="N980" s="164"/>
      <c r="O980" s="164"/>
      <c r="P980" s="164"/>
      <c r="Q980" s="164"/>
      <c r="R980" s="164"/>
      <c r="S980" s="164"/>
      <c r="T980" s="164"/>
      <c r="U980" s="164"/>
      <c r="V980" s="164"/>
      <c r="W980" s="164"/>
      <c r="X980" s="128"/>
      <c r="Y980" s="128"/>
      <c r="Z980" s="128"/>
    </row>
    <row r="981" spans="1:26" ht="15.75" customHeight="1">
      <c r="A981" s="128"/>
      <c r="B981" s="128"/>
      <c r="C981" s="128"/>
      <c r="D981" s="419"/>
      <c r="E981" s="419"/>
      <c r="F981" s="128"/>
      <c r="G981" s="128"/>
      <c r="H981" s="128"/>
      <c r="I981" s="128"/>
      <c r="J981" s="164"/>
      <c r="K981" s="164"/>
      <c r="L981" s="164"/>
      <c r="M981" s="164"/>
      <c r="N981" s="164"/>
      <c r="O981" s="164"/>
      <c r="P981" s="164"/>
      <c r="Q981" s="164"/>
      <c r="R981" s="164"/>
      <c r="S981" s="164"/>
      <c r="T981" s="164"/>
      <c r="U981" s="164"/>
      <c r="V981" s="164"/>
      <c r="W981" s="164"/>
      <c r="X981" s="128"/>
      <c r="Y981" s="128"/>
      <c r="Z981" s="128"/>
    </row>
    <row r="982" spans="1:26" ht="15.75" customHeight="1">
      <c r="A982" s="128"/>
      <c r="B982" s="128"/>
      <c r="C982" s="128"/>
      <c r="D982" s="419"/>
      <c r="E982" s="419"/>
      <c r="F982" s="128"/>
      <c r="G982" s="128"/>
      <c r="H982" s="128"/>
      <c r="I982" s="128"/>
      <c r="J982" s="164"/>
      <c r="K982" s="164"/>
      <c r="L982" s="164"/>
      <c r="M982" s="164"/>
      <c r="N982" s="164"/>
      <c r="O982" s="164"/>
      <c r="P982" s="164"/>
      <c r="Q982" s="164"/>
      <c r="R982" s="164"/>
      <c r="S982" s="164"/>
      <c r="T982" s="164"/>
      <c r="U982" s="164"/>
      <c r="V982" s="164"/>
      <c r="W982" s="164"/>
      <c r="X982" s="128"/>
      <c r="Y982" s="128"/>
      <c r="Z982" s="128"/>
    </row>
    <row r="983" spans="1:26" ht="15.75" customHeight="1">
      <c r="A983" s="128"/>
      <c r="B983" s="128"/>
      <c r="C983" s="128"/>
      <c r="D983" s="419"/>
      <c r="E983" s="419"/>
      <c r="F983" s="128"/>
      <c r="G983" s="128"/>
      <c r="H983" s="128"/>
      <c r="I983" s="128"/>
      <c r="J983" s="164"/>
      <c r="K983" s="164"/>
      <c r="L983" s="164"/>
      <c r="M983" s="164"/>
      <c r="N983" s="164"/>
      <c r="O983" s="164"/>
      <c r="P983" s="164"/>
      <c r="Q983" s="164"/>
      <c r="R983" s="164"/>
      <c r="S983" s="164"/>
      <c r="T983" s="164"/>
      <c r="U983" s="164"/>
      <c r="V983" s="164"/>
      <c r="W983" s="164"/>
      <c r="X983" s="128"/>
      <c r="Y983" s="128"/>
      <c r="Z983" s="128"/>
    </row>
    <row r="984" spans="1:26" ht="15.75" customHeight="1">
      <c r="A984" s="128"/>
      <c r="B984" s="128"/>
      <c r="C984" s="128"/>
      <c r="D984" s="419"/>
      <c r="E984" s="419"/>
      <c r="F984" s="128"/>
      <c r="G984" s="128"/>
      <c r="H984" s="128"/>
      <c r="I984" s="128"/>
      <c r="J984" s="164"/>
      <c r="K984" s="164"/>
      <c r="L984" s="164"/>
      <c r="M984" s="164"/>
      <c r="N984" s="164"/>
      <c r="O984" s="164"/>
      <c r="P984" s="164"/>
      <c r="Q984" s="164"/>
      <c r="R984" s="164"/>
      <c r="S984" s="164"/>
      <c r="T984" s="164"/>
      <c r="U984" s="164"/>
      <c r="V984" s="164"/>
      <c r="W984" s="164"/>
      <c r="X984" s="128"/>
      <c r="Y984" s="128"/>
      <c r="Z984" s="128"/>
    </row>
    <row r="985" spans="1:26" ht="15.75" customHeight="1">
      <c r="A985" s="128"/>
      <c r="B985" s="128"/>
      <c r="C985" s="128"/>
      <c r="D985" s="419"/>
      <c r="E985" s="419"/>
      <c r="F985" s="128"/>
      <c r="G985" s="128"/>
      <c r="H985" s="128"/>
      <c r="I985" s="128"/>
      <c r="J985" s="164"/>
      <c r="K985" s="164"/>
      <c r="L985" s="164"/>
      <c r="M985" s="164"/>
      <c r="N985" s="164"/>
      <c r="O985" s="164"/>
      <c r="P985" s="164"/>
      <c r="Q985" s="164"/>
      <c r="R985" s="164"/>
      <c r="S985" s="164"/>
      <c r="T985" s="164"/>
      <c r="U985" s="164"/>
      <c r="V985" s="164"/>
      <c r="W985" s="164"/>
      <c r="X985" s="128"/>
      <c r="Y985" s="128"/>
      <c r="Z985" s="128"/>
    </row>
    <row r="986" spans="1:26" ht="15.75" customHeight="1">
      <c r="A986" s="128"/>
      <c r="B986" s="128"/>
      <c r="C986" s="128"/>
      <c r="D986" s="419"/>
      <c r="E986" s="419"/>
      <c r="F986" s="128"/>
      <c r="G986" s="128"/>
      <c r="H986" s="128"/>
      <c r="I986" s="128"/>
      <c r="J986" s="164"/>
      <c r="K986" s="164"/>
      <c r="L986" s="164"/>
      <c r="M986" s="164"/>
      <c r="N986" s="164"/>
      <c r="O986" s="164"/>
      <c r="P986" s="164"/>
      <c r="Q986" s="164"/>
      <c r="R986" s="164"/>
      <c r="S986" s="164"/>
      <c r="T986" s="164"/>
      <c r="U986" s="164"/>
      <c r="V986" s="164"/>
      <c r="W986" s="164"/>
      <c r="X986" s="128"/>
      <c r="Y986" s="128"/>
      <c r="Z986" s="128"/>
    </row>
    <row r="987" spans="1:26" ht="15.75" customHeight="1">
      <c r="A987" s="128"/>
      <c r="B987" s="128"/>
      <c r="C987" s="128"/>
      <c r="D987" s="419"/>
      <c r="E987" s="419"/>
      <c r="F987" s="128"/>
      <c r="G987" s="128"/>
      <c r="H987" s="128"/>
      <c r="I987" s="128"/>
      <c r="J987" s="164"/>
      <c r="K987" s="164"/>
      <c r="L987" s="164"/>
      <c r="M987" s="164"/>
      <c r="N987" s="164"/>
      <c r="O987" s="164"/>
      <c r="P987" s="164"/>
      <c r="Q987" s="164"/>
      <c r="R987" s="164"/>
      <c r="S987" s="164"/>
      <c r="T987" s="164"/>
      <c r="U987" s="164"/>
      <c r="V987" s="164"/>
      <c r="W987" s="164"/>
      <c r="X987" s="128"/>
      <c r="Y987" s="128"/>
      <c r="Z987" s="128"/>
    </row>
    <row r="988" spans="1:26" ht="15.75" customHeight="1">
      <c r="A988" s="128"/>
      <c r="B988" s="128"/>
      <c r="C988" s="128"/>
      <c r="D988" s="419"/>
      <c r="E988" s="419"/>
      <c r="F988" s="128"/>
      <c r="G988" s="128"/>
      <c r="H988" s="128"/>
      <c r="I988" s="128"/>
      <c r="J988" s="164"/>
      <c r="K988" s="164"/>
      <c r="L988" s="164"/>
      <c r="M988" s="164"/>
      <c r="N988" s="164"/>
      <c r="O988" s="164"/>
      <c r="P988" s="164"/>
      <c r="Q988" s="164"/>
      <c r="R988" s="164"/>
      <c r="S988" s="164"/>
      <c r="T988" s="164"/>
      <c r="U988" s="164"/>
      <c r="V988" s="164"/>
      <c r="W988" s="164"/>
      <c r="X988" s="128"/>
      <c r="Y988" s="128"/>
      <c r="Z988" s="128"/>
    </row>
    <row r="989" spans="1:26" ht="15.75" customHeight="1">
      <c r="A989" s="128"/>
      <c r="B989" s="128"/>
      <c r="C989" s="128"/>
      <c r="D989" s="419"/>
      <c r="E989" s="419"/>
      <c r="F989" s="128"/>
      <c r="G989" s="128"/>
      <c r="H989" s="128"/>
      <c r="I989" s="128"/>
      <c r="J989" s="164"/>
      <c r="K989" s="164"/>
      <c r="L989" s="164"/>
      <c r="M989" s="164"/>
      <c r="N989" s="164"/>
      <c r="O989" s="164"/>
      <c r="P989" s="164"/>
      <c r="Q989" s="164"/>
      <c r="R989" s="164"/>
      <c r="S989" s="164"/>
      <c r="T989" s="164"/>
      <c r="U989" s="164"/>
      <c r="V989" s="164"/>
      <c r="W989" s="164"/>
      <c r="X989" s="128"/>
      <c r="Y989" s="128"/>
      <c r="Z989" s="128"/>
    </row>
    <row r="990" spans="1:26" ht="15.75" customHeight="1">
      <c r="A990" s="128"/>
      <c r="B990" s="128"/>
      <c r="C990" s="128"/>
      <c r="D990" s="419"/>
      <c r="E990" s="419"/>
      <c r="F990" s="128"/>
      <c r="G990" s="128"/>
      <c r="H990" s="128"/>
      <c r="I990" s="128"/>
      <c r="J990" s="164"/>
      <c r="K990" s="164"/>
      <c r="L990" s="164"/>
      <c r="M990" s="164"/>
      <c r="N990" s="164"/>
      <c r="O990" s="164"/>
      <c r="P990" s="164"/>
      <c r="Q990" s="164"/>
      <c r="R990" s="164"/>
      <c r="S990" s="164"/>
      <c r="T990" s="164"/>
      <c r="U990" s="164"/>
      <c r="V990" s="164"/>
      <c r="W990" s="164"/>
      <c r="X990" s="128"/>
      <c r="Y990" s="128"/>
      <c r="Z990" s="128"/>
    </row>
    <row r="991" spans="1:26" ht="15.75" customHeight="1">
      <c r="A991" s="128"/>
      <c r="B991" s="128"/>
      <c r="C991" s="128"/>
      <c r="D991" s="419"/>
      <c r="E991" s="419"/>
      <c r="F991" s="128"/>
      <c r="G991" s="128"/>
      <c r="H991" s="128"/>
      <c r="I991" s="128"/>
      <c r="J991" s="164"/>
      <c r="K991" s="164"/>
      <c r="L991" s="164"/>
      <c r="M991" s="164"/>
      <c r="N991" s="164"/>
      <c r="O991" s="164"/>
      <c r="P991" s="164"/>
      <c r="Q991" s="164"/>
      <c r="R991" s="164"/>
      <c r="S991" s="164"/>
      <c r="T991" s="164"/>
      <c r="U991" s="164"/>
      <c r="V991" s="164"/>
      <c r="W991" s="164"/>
      <c r="X991" s="128"/>
      <c r="Y991" s="128"/>
      <c r="Z991" s="128"/>
    </row>
    <row r="992" spans="1:26" ht="15.75" customHeight="1">
      <c r="A992" s="128"/>
      <c r="B992" s="128"/>
      <c r="C992" s="128"/>
      <c r="D992" s="419"/>
      <c r="E992" s="419"/>
      <c r="F992" s="128"/>
      <c r="G992" s="128"/>
      <c r="H992" s="128"/>
      <c r="I992" s="128"/>
      <c r="J992" s="164"/>
      <c r="K992" s="164"/>
      <c r="L992" s="164"/>
      <c r="M992" s="164"/>
      <c r="N992" s="164"/>
      <c r="O992" s="164"/>
      <c r="P992" s="164"/>
      <c r="Q992" s="164"/>
      <c r="R992" s="164"/>
      <c r="S992" s="164"/>
      <c r="T992" s="164"/>
      <c r="U992" s="164"/>
      <c r="V992" s="164"/>
      <c r="W992" s="164"/>
      <c r="X992" s="128"/>
      <c r="Y992" s="128"/>
      <c r="Z992" s="128"/>
    </row>
    <row r="993" spans="1:26" ht="15.75" customHeight="1">
      <c r="A993" s="128"/>
      <c r="B993" s="128"/>
      <c r="C993" s="128"/>
      <c r="D993" s="419"/>
      <c r="E993" s="419"/>
      <c r="F993" s="128"/>
      <c r="G993" s="128"/>
      <c r="H993" s="128"/>
      <c r="I993" s="128"/>
      <c r="J993" s="164"/>
      <c r="K993" s="164"/>
      <c r="L993" s="164"/>
      <c r="M993" s="164"/>
      <c r="N993" s="164"/>
      <c r="O993" s="164"/>
      <c r="P993" s="164"/>
      <c r="Q993" s="164"/>
      <c r="R993" s="164"/>
      <c r="S993" s="164"/>
      <c r="T993" s="164"/>
      <c r="U993" s="164"/>
      <c r="V993" s="164"/>
      <c r="W993" s="164"/>
      <c r="X993" s="128"/>
      <c r="Y993" s="128"/>
      <c r="Z993" s="128"/>
    </row>
    <row r="994" spans="1:26" ht="15.75" customHeight="1">
      <c r="A994" s="128"/>
      <c r="B994" s="128"/>
      <c r="C994" s="128"/>
      <c r="D994" s="419"/>
      <c r="E994" s="419"/>
      <c r="F994" s="128"/>
      <c r="G994" s="128"/>
      <c r="H994" s="128"/>
      <c r="I994" s="128"/>
      <c r="J994" s="164"/>
      <c r="K994" s="164"/>
      <c r="L994" s="164"/>
      <c r="M994" s="164"/>
      <c r="N994" s="164"/>
      <c r="O994" s="164"/>
      <c r="P994" s="164"/>
      <c r="Q994" s="164"/>
      <c r="R994" s="164"/>
      <c r="S994" s="164"/>
      <c r="T994" s="164"/>
      <c r="U994" s="164"/>
      <c r="V994" s="164"/>
      <c r="W994" s="164"/>
      <c r="X994" s="128"/>
      <c r="Y994" s="128"/>
      <c r="Z994" s="128"/>
    </row>
    <row r="995" spans="1:26" ht="15.75" customHeight="1">
      <c r="A995" s="128"/>
      <c r="B995" s="128"/>
      <c r="C995" s="128"/>
      <c r="D995" s="419"/>
      <c r="E995" s="419"/>
      <c r="F995" s="128"/>
      <c r="G995" s="128"/>
      <c r="H995" s="128"/>
      <c r="I995" s="128"/>
      <c r="J995" s="164"/>
      <c r="K995" s="164"/>
      <c r="L995" s="164"/>
      <c r="M995" s="164"/>
      <c r="N995" s="164"/>
      <c r="O995" s="164"/>
      <c r="P995" s="164"/>
      <c r="Q995" s="164"/>
      <c r="R995" s="164"/>
      <c r="S995" s="164"/>
      <c r="T995" s="164"/>
      <c r="U995" s="164"/>
      <c r="V995" s="164"/>
      <c r="W995" s="164"/>
      <c r="X995" s="128"/>
      <c r="Y995" s="128"/>
      <c r="Z995" s="128"/>
    </row>
    <row r="996" spans="1:26" ht="15.75" customHeight="1">
      <c r="A996" s="128"/>
      <c r="B996" s="128"/>
      <c r="C996" s="128"/>
      <c r="D996" s="419"/>
      <c r="E996" s="419"/>
      <c r="F996" s="128"/>
      <c r="G996" s="128"/>
      <c r="H996" s="128"/>
      <c r="I996" s="128"/>
      <c r="J996" s="164"/>
      <c r="K996" s="164"/>
      <c r="L996" s="164"/>
      <c r="M996" s="164"/>
      <c r="N996" s="164"/>
      <c r="O996" s="164"/>
      <c r="P996" s="164"/>
      <c r="Q996" s="164"/>
      <c r="R996" s="164"/>
      <c r="S996" s="164"/>
      <c r="T996" s="164"/>
      <c r="U996" s="164"/>
      <c r="V996" s="164"/>
      <c r="W996" s="164"/>
      <c r="X996" s="128"/>
      <c r="Y996" s="128"/>
      <c r="Z996" s="128"/>
    </row>
    <row r="997" spans="1:26" ht="15.75" customHeight="1">
      <c r="A997" s="128"/>
      <c r="B997" s="128"/>
      <c r="C997" s="128"/>
      <c r="D997" s="419"/>
      <c r="E997" s="419"/>
      <c r="F997" s="128"/>
      <c r="G997" s="128"/>
      <c r="H997" s="128"/>
      <c r="I997" s="128"/>
      <c r="J997" s="164"/>
      <c r="K997" s="164"/>
      <c r="L997" s="164"/>
      <c r="M997" s="164"/>
      <c r="N997" s="164"/>
      <c r="O997" s="164"/>
      <c r="P997" s="164"/>
      <c r="Q997" s="164"/>
      <c r="R997" s="164"/>
      <c r="S997" s="164"/>
      <c r="T997" s="164"/>
      <c r="U997" s="164"/>
      <c r="V997" s="164"/>
      <c r="W997" s="164"/>
      <c r="X997" s="128"/>
      <c r="Y997" s="128"/>
      <c r="Z997" s="128"/>
    </row>
    <row r="998" spans="1:26" ht="15.75" customHeight="1">
      <c r="A998" s="128"/>
      <c r="B998" s="128"/>
      <c r="C998" s="128"/>
      <c r="D998" s="419"/>
      <c r="E998" s="419"/>
      <c r="F998" s="128"/>
      <c r="G998" s="128"/>
      <c r="H998" s="128"/>
      <c r="I998" s="128"/>
      <c r="J998" s="164"/>
      <c r="K998" s="164"/>
      <c r="L998" s="164"/>
      <c r="M998" s="164"/>
      <c r="N998" s="164"/>
      <c r="O998" s="164"/>
      <c r="P998" s="164"/>
      <c r="Q998" s="164"/>
      <c r="R998" s="164"/>
      <c r="S998" s="164"/>
      <c r="T998" s="164"/>
      <c r="U998" s="164"/>
      <c r="V998" s="164"/>
      <c r="W998" s="164"/>
      <c r="X998" s="128"/>
      <c r="Y998" s="128"/>
      <c r="Z998" s="128"/>
    </row>
    <row r="999" spans="1:26" ht="15.75" customHeight="1">
      <c r="A999" s="128"/>
      <c r="B999" s="128"/>
      <c r="C999" s="128"/>
      <c r="D999" s="419"/>
      <c r="E999" s="419"/>
      <c r="F999" s="128"/>
      <c r="G999" s="128"/>
      <c r="H999" s="128"/>
      <c r="I999" s="128"/>
      <c r="J999" s="164"/>
      <c r="K999" s="164"/>
      <c r="L999" s="164"/>
      <c r="M999" s="164"/>
      <c r="N999" s="164"/>
      <c r="O999" s="164"/>
      <c r="P999" s="164"/>
      <c r="Q999" s="164"/>
      <c r="R999" s="164"/>
      <c r="S999" s="164"/>
      <c r="T999" s="164"/>
      <c r="U999" s="164"/>
      <c r="V999" s="164"/>
      <c r="W999" s="164"/>
      <c r="X999" s="128"/>
      <c r="Y999" s="128"/>
      <c r="Z999" s="128"/>
    </row>
    <row r="1000" spans="1:26" ht="15.75" customHeight="1">
      <c r="A1000" s="128"/>
      <c r="B1000" s="128"/>
      <c r="C1000" s="128"/>
      <c r="D1000" s="419"/>
      <c r="E1000" s="419"/>
      <c r="F1000" s="128"/>
      <c r="G1000" s="128"/>
      <c r="H1000" s="128"/>
      <c r="I1000" s="128"/>
      <c r="J1000" s="164"/>
      <c r="K1000" s="164"/>
      <c r="L1000" s="164"/>
      <c r="M1000" s="164"/>
      <c r="N1000" s="164"/>
      <c r="O1000" s="164"/>
      <c r="P1000" s="164"/>
      <c r="Q1000" s="164"/>
      <c r="R1000" s="164"/>
      <c r="S1000" s="164"/>
      <c r="T1000" s="164"/>
      <c r="U1000" s="164"/>
      <c r="V1000" s="164"/>
      <c r="W1000" s="164"/>
      <c r="X1000" s="128"/>
      <c r="Y1000" s="128"/>
      <c r="Z1000" s="128"/>
    </row>
    <row r="1001" spans="1:26" ht="15.75" customHeight="1">
      <c r="A1001" s="128"/>
      <c r="B1001" s="128"/>
      <c r="C1001" s="128"/>
      <c r="D1001" s="419"/>
      <c r="E1001" s="419"/>
      <c r="F1001" s="128"/>
      <c r="G1001" s="128"/>
      <c r="H1001" s="128"/>
      <c r="I1001" s="128"/>
      <c r="J1001" s="164"/>
      <c r="K1001" s="164"/>
      <c r="L1001" s="164"/>
      <c r="M1001" s="164"/>
      <c r="N1001" s="164"/>
      <c r="O1001" s="164"/>
      <c r="P1001" s="164"/>
      <c r="Q1001" s="164"/>
      <c r="R1001" s="164"/>
      <c r="S1001" s="164"/>
      <c r="T1001" s="164"/>
      <c r="U1001" s="164"/>
      <c r="V1001" s="164"/>
      <c r="W1001" s="164"/>
      <c r="X1001" s="128"/>
      <c r="Y1001" s="128"/>
      <c r="Z1001" s="128"/>
    </row>
    <row r="1002" spans="1:26" ht="15.75" customHeight="1">
      <c r="A1002" s="128"/>
      <c r="B1002" s="128"/>
      <c r="C1002" s="128"/>
      <c r="D1002" s="419"/>
      <c r="E1002" s="419"/>
      <c r="F1002" s="128"/>
      <c r="G1002" s="128"/>
      <c r="H1002" s="128"/>
      <c r="I1002" s="128"/>
      <c r="J1002" s="164"/>
      <c r="K1002" s="164"/>
      <c r="L1002" s="164"/>
      <c r="M1002" s="164"/>
      <c r="N1002" s="164"/>
      <c r="O1002" s="164"/>
      <c r="P1002" s="164"/>
      <c r="Q1002" s="164"/>
      <c r="R1002" s="164"/>
      <c r="S1002" s="164"/>
      <c r="T1002" s="164"/>
      <c r="U1002" s="164"/>
      <c r="V1002" s="164"/>
      <c r="W1002" s="164"/>
      <c r="X1002" s="128"/>
      <c r="Y1002" s="128"/>
      <c r="Z1002" s="128"/>
    </row>
    <row r="1003" spans="1:26" ht="15.75" customHeight="1">
      <c r="A1003" s="128"/>
      <c r="B1003" s="128"/>
      <c r="C1003" s="128"/>
      <c r="D1003" s="419"/>
      <c r="E1003" s="419"/>
      <c r="F1003" s="128"/>
      <c r="G1003" s="128"/>
      <c r="H1003" s="128"/>
      <c r="I1003" s="128"/>
      <c r="J1003" s="164"/>
      <c r="K1003" s="164"/>
      <c r="L1003" s="164"/>
      <c r="M1003" s="164"/>
      <c r="N1003" s="164"/>
      <c r="O1003" s="164"/>
      <c r="P1003" s="164"/>
      <c r="Q1003" s="164"/>
      <c r="R1003" s="164"/>
      <c r="S1003" s="164"/>
      <c r="T1003" s="164"/>
      <c r="U1003" s="164"/>
      <c r="V1003" s="164"/>
      <c r="W1003" s="164"/>
      <c r="X1003" s="128"/>
      <c r="Y1003" s="128"/>
      <c r="Z1003" s="128"/>
    </row>
    <row r="1004" spans="1:26" ht="15.75" customHeight="1">
      <c r="A1004" s="128"/>
      <c r="B1004" s="128"/>
      <c r="C1004" s="128"/>
      <c r="D1004" s="419"/>
      <c r="E1004" s="419"/>
      <c r="F1004" s="128"/>
      <c r="G1004" s="128"/>
      <c r="H1004" s="128"/>
      <c r="I1004" s="128"/>
      <c r="J1004" s="164"/>
      <c r="K1004" s="164"/>
      <c r="L1004" s="164"/>
      <c r="M1004" s="164"/>
      <c r="N1004" s="164"/>
      <c r="O1004" s="164"/>
      <c r="P1004" s="164"/>
      <c r="Q1004" s="164"/>
      <c r="R1004" s="164"/>
      <c r="S1004" s="164"/>
      <c r="T1004" s="164"/>
      <c r="U1004" s="164"/>
      <c r="V1004" s="164"/>
      <c r="W1004" s="164"/>
      <c r="X1004" s="128"/>
      <c r="Y1004" s="128"/>
      <c r="Z1004" s="128"/>
    </row>
    <row r="1005" spans="1:26" ht="15.75" customHeight="1">
      <c r="A1005" s="128"/>
      <c r="B1005" s="128"/>
      <c r="C1005" s="128"/>
      <c r="D1005" s="419"/>
      <c r="E1005" s="419"/>
      <c r="F1005" s="128"/>
      <c r="G1005" s="128"/>
      <c r="H1005" s="128"/>
      <c r="I1005" s="128"/>
      <c r="J1005" s="164"/>
      <c r="K1005" s="164"/>
      <c r="L1005" s="164"/>
      <c r="M1005" s="164"/>
      <c r="N1005" s="164"/>
      <c r="O1005" s="164"/>
      <c r="P1005" s="164"/>
      <c r="Q1005" s="164"/>
      <c r="R1005" s="164"/>
      <c r="S1005" s="164"/>
      <c r="T1005" s="164"/>
      <c r="U1005" s="164"/>
      <c r="V1005" s="164"/>
      <c r="W1005" s="164"/>
      <c r="X1005" s="128"/>
      <c r="Y1005" s="128"/>
      <c r="Z1005" s="128"/>
    </row>
    <row r="1006" spans="1:26" ht="15.75" customHeight="1">
      <c r="A1006" s="128"/>
      <c r="B1006" s="128"/>
      <c r="C1006" s="128"/>
      <c r="D1006" s="419"/>
      <c r="E1006" s="419"/>
      <c r="F1006" s="128"/>
      <c r="G1006" s="128"/>
      <c r="H1006" s="128"/>
      <c r="I1006" s="128"/>
      <c r="J1006" s="164"/>
      <c r="K1006" s="164"/>
      <c r="L1006" s="164"/>
      <c r="M1006" s="164"/>
      <c r="N1006" s="164"/>
      <c r="O1006" s="164"/>
      <c r="P1006" s="164"/>
      <c r="Q1006" s="164"/>
      <c r="R1006" s="164"/>
      <c r="S1006" s="164"/>
      <c r="T1006" s="164"/>
      <c r="U1006" s="164"/>
      <c r="V1006" s="164"/>
      <c r="W1006" s="164"/>
      <c r="X1006" s="128"/>
      <c r="Y1006" s="128"/>
      <c r="Z1006" s="128"/>
    </row>
    <row r="1007" spans="1:26" ht="15.75" customHeight="1">
      <c r="A1007" s="128"/>
      <c r="B1007" s="128"/>
      <c r="C1007" s="128"/>
      <c r="D1007" s="419"/>
      <c r="E1007" s="419"/>
      <c r="F1007" s="128"/>
      <c r="G1007" s="128"/>
      <c r="H1007" s="128"/>
      <c r="I1007" s="128"/>
      <c r="J1007" s="164"/>
      <c r="K1007" s="164"/>
      <c r="L1007" s="164"/>
      <c r="M1007" s="164"/>
      <c r="N1007" s="164"/>
      <c r="O1007" s="164"/>
      <c r="P1007" s="164"/>
      <c r="Q1007" s="164"/>
      <c r="R1007" s="164"/>
      <c r="S1007" s="164"/>
      <c r="T1007" s="164"/>
      <c r="U1007" s="164"/>
      <c r="V1007" s="164"/>
      <c r="W1007" s="164"/>
      <c r="X1007" s="128"/>
      <c r="Y1007" s="128"/>
      <c r="Z1007" s="128"/>
    </row>
    <row r="1008" spans="1:26" ht="15.75" customHeight="1">
      <c r="A1008" s="128"/>
      <c r="B1008" s="128"/>
      <c r="C1008" s="128"/>
      <c r="D1008" s="419"/>
      <c r="E1008" s="419"/>
      <c r="F1008" s="128"/>
      <c r="G1008" s="128"/>
      <c r="H1008" s="128"/>
      <c r="I1008" s="128"/>
      <c r="J1008" s="164"/>
      <c r="K1008" s="164"/>
      <c r="L1008" s="164"/>
      <c r="M1008" s="164"/>
      <c r="N1008" s="164"/>
      <c r="O1008" s="164"/>
      <c r="P1008" s="164"/>
      <c r="Q1008" s="164"/>
      <c r="R1008" s="164"/>
      <c r="S1008" s="164"/>
      <c r="T1008" s="164"/>
      <c r="U1008" s="164"/>
      <c r="V1008" s="164"/>
      <c r="W1008" s="164"/>
      <c r="X1008" s="128"/>
      <c r="Y1008" s="128"/>
      <c r="Z1008" s="128"/>
    </row>
    <row r="1009" spans="1:26" ht="15.75" customHeight="1">
      <c r="A1009" s="128"/>
      <c r="B1009" s="128"/>
      <c r="C1009" s="128"/>
      <c r="D1009" s="419"/>
      <c r="E1009" s="419"/>
      <c r="F1009" s="128"/>
      <c r="G1009" s="128"/>
      <c r="H1009" s="128"/>
      <c r="I1009" s="128"/>
      <c r="J1009" s="164"/>
      <c r="K1009" s="164"/>
      <c r="L1009" s="164"/>
      <c r="M1009" s="164"/>
      <c r="N1009" s="164"/>
      <c r="O1009" s="164"/>
      <c r="P1009" s="164"/>
      <c r="Q1009" s="164"/>
      <c r="R1009" s="164"/>
      <c r="S1009" s="164"/>
      <c r="T1009" s="164"/>
      <c r="U1009" s="164"/>
      <c r="V1009" s="164"/>
      <c r="W1009" s="164"/>
      <c r="X1009" s="128"/>
      <c r="Y1009" s="128"/>
      <c r="Z1009" s="128"/>
    </row>
    <row r="1010" spans="1:26" ht="15.75" customHeight="1">
      <c r="A1010" s="128"/>
      <c r="B1010" s="128"/>
      <c r="C1010" s="128"/>
      <c r="D1010" s="419"/>
      <c r="E1010" s="419"/>
      <c r="F1010" s="128"/>
      <c r="G1010" s="128"/>
      <c r="H1010" s="128"/>
      <c r="I1010" s="128"/>
      <c r="J1010" s="164"/>
      <c r="K1010" s="164"/>
      <c r="L1010" s="164"/>
      <c r="M1010" s="164"/>
      <c r="N1010" s="164"/>
      <c r="O1010" s="164"/>
      <c r="P1010" s="164"/>
      <c r="Q1010" s="164"/>
      <c r="R1010" s="164"/>
      <c r="S1010" s="164"/>
      <c r="T1010" s="164"/>
      <c r="U1010" s="164"/>
      <c r="V1010" s="164"/>
      <c r="W1010" s="164"/>
      <c r="X1010" s="128"/>
      <c r="Y1010" s="128"/>
      <c r="Z1010" s="128"/>
    </row>
    <row r="1011" spans="1:26" ht="15.75" customHeight="1">
      <c r="A1011" s="128"/>
      <c r="B1011" s="128"/>
      <c r="C1011" s="128"/>
      <c r="D1011" s="419"/>
      <c r="E1011" s="419"/>
      <c r="F1011" s="128"/>
      <c r="G1011" s="128"/>
      <c r="H1011" s="128"/>
      <c r="I1011" s="128"/>
      <c r="J1011" s="164"/>
      <c r="K1011" s="164"/>
      <c r="L1011" s="164"/>
      <c r="M1011" s="164"/>
      <c r="N1011" s="164"/>
      <c r="O1011" s="164"/>
      <c r="P1011" s="164"/>
      <c r="Q1011" s="164"/>
      <c r="R1011" s="164"/>
      <c r="S1011" s="164"/>
      <c r="T1011" s="164"/>
      <c r="U1011" s="164"/>
      <c r="V1011" s="164"/>
      <c r="W1011" s="164"/>
      <c r="X1011" s="128"/>
      <c r="Y1011" s="128"/>
      <c r="Z1011" s="128"/>
    </row>
    <row r="1012" spans="1:26" ht="15.75" customHeight="1">
      <c r="A1012" s="128"/>
      <c r="B1012" s="128"/>
      <c r="C1012" s="128"/>
      <c r="D1012" s="419"/>
      <c r="E1012" s="419"/>
      <c r="F1012" s="128"/>
      <c r="G1012" s="128"/>
      <c r="H1012" s="128"/>
      <c r="I1012" s="128"/>
      <c r="J1012" s="164"/>
      <c r="K1012" s="164"/>
      <c r="L1012" s="164"/>
      <c r="M1012" s="164"/>
      <c r="N1012" s="164"/>
      <c r="O1012" s="164"/>
      <c r="P1012" s="164"/>
      <c r="Q1012" s="164"/>
      <c r="R1012" s="164"/>
      <c r="S1012" s="164"/>
      <c r="T1012" s="164"/>
      <c r="U1012" s="164"/>
      <c r="V1012" s="164"/>
      <c r="W1012" s="164"/>
      <c r="X1012" s="128"/>
      <c r="Y1012" s="128"/>
      <c r="Z1012" s="128"/>
    </row>
    <row r="1013" spans="1:26" ht="15.75" customHeight="1">
      <c r="A1013" s="128"/>
      <c r="B1013" s="128"/>
      <c r="C1013" s="128"/>
      <c r="D1013" s="419"/>
      <c r="E1013" s="419"/>
      <c r="F1013" s="128"/>
      <c r="G1013" s="128"/>
      <c r="H1013" s="128"/>
      <c r="I1013" s="128"/>
      <c r="J1013" s="164"/>
      <c r="K1013" s="164"/>
      <c r="L1013" s="164"/>
      <c r="M1013" s="164"/>
      <c r="N1013" s="164"/>
      <c r="O1013" s="164"/>
      <c r="P1013" s="164"/>
      <c r="Q1013" s="164"/>
      <c r="R1013" s="164"/>
      <c r="S1013" s="164"/>
      <c r="T1013" s="164"/>
      <c r="U1013" s="164"/>
      <c r="V1013" s="164"/>
      <c r="W1013" s="164"/>
      <c r="X1013" s="128"/>
      <c r="Y1013" s="128"/>
      <c r="Z1013" s="128"/>
    </row>
    <row r="1014" spans="1:26" ht="15.75" customHeight="1">
      <c r="A1014" s="128"/>
      <c r="B1014" s="128"/>
      <c r="C1014" s="128"/>
      <c r="D1014" s="419"/>
      <c r="E1014" s="419"/>
      <c r="F1014" s="128"/>
      <c r="G1014" s="128"/>
      <c r="H1014" s="128"/>
      <c r="I1014" s="128"/>
      <c r="J1014" s="164"/>
      <c r="K1014" s="164"/>
      <c r="L1014" s="164"/>
      <c r="M1014" s="164"/>
      <c r="N1014" s="164"/>
      <c r="O1014" s="164"/>
      <c r="P1014" s="164"/>
      <c r="Q1014" s="164"/>
      <c r="R1014" s="164"/>
      <c r="S1014" s="164"/>
      <c r="T1014" s="164"/>
      <c r="U1014" s="164"/>
      <c r="V1014" s="164"/>
      <c r="W1014" s="164"/>
      <c r="X1014" s="128"/>
      <c r="Y1014" s="128"/>
      <c r="Z1014" s="128"/>
    </row>
    <row r="1015" spans="1:26" ht="15.75" customHeight="1">
      <c r="A1015" s="128"/>
      <c r="B1015" s="128"/>
      <c r="C1015" s="128"/>
      <c r="D1015" s="419"/>
      <c r="E1015" s="419"/>
      <c r="F1015" s="128"/>
      <c r="G1015" s="128"/>
      <c r="H1015" s="128"/>
      <c r="I1015" s="128"/>
      <c r="J1015" s="164"/>
      <c r="K1015" s="164"/>
      <c r="L1015" s="164"/>
      <c r="M1015" s="164"/>
      <c r="N1015" s="164"/>
      <c r="O1015" s="164"/>
      <c r="P1015" s="164"/>
      <c r="Q1015" s="164"/>
      <c r="R1015" s="164"/>
      <c r="S1015" s="164"/>
      <c r="T1015" s="164"/>
      <c r="U1015" s="164"/>
      <c r="V1015" s="164"/>
      <c r="W1015" s="164"/>
      <c r="X1015" s="128"/>
      <c r="Y1015" s="128"/>
      <c r="Z1015" s="128"/>
    </row>
    <row r="1016" spans="1:26" ht="15.75" customHeight="1">
      <c r="A1016" s="128"/>
      <c r="B1016" s="128"/>
      <c r="C1016" s="128"/>
      <c r="D1016" s="419"/>
      <c r="E1016" s="419"/>
      <c r="F1016" s="128"/>
      <c r="G1016" s="128"/>
      <c r="H1016" s="128"/>
      <c r="I1016" s="128"/>
      <c r="J1016" s="164"/>
      <c r="K1016" s="164"/>
      <c r="L1016" s="164"/>
      <c r="M1016" s="164"/>
      <c r="N1016" s="164"/>
      <c r="O1016" s="164"/>
      <c r="P1016" s="164"/>
      <c r="Q1016" s="164"/>
      <c r="R1016" s="164"/>
      <c r="S1016" s="164"/>
      <c r="T1016" s="164"/>
      <c r="U1016" s="164"/>
      <c r="V1016" s="164"/>
      <c r="W1016" s="164"/>
      <c r="X1016" s="128"/>
      <c r="Y1016" s="128"/>
      <c r="Z1016" s="128"/>
    </row>
    <row r="1017" spans="1:26" ht="15.75" customHeight="1">
      <c r="A1017" s="128"/>
      <c r="B1017" s="128"/>
      <c r="C1017" s="128"/>
      <c r="D1017" s="419"/>
      <c r="E1017" s="419"/>
      <c r="F1017" s="128"/>
      <c r="G1017" s="128"/>
      <c r="H1017" s="128"/>
      <c r="I1017" s="128"/>
      <c r="J1017" s="164"/>
      <c r="K1017" s="164"/>
      <c r="L1017" s="164"/>
      <c r="M1017" s="164"/>
      <c r="N1017" s="164"/>
      <c r="O1017" s="164"/>
      <c r="P1017" s="164"/>
      <c r="Q1017" s="164"/>
      <c r="R1017" s="164"/>
      <c r="S1017" s="164"/>
      <c r="T1017" s="164"/>
      <c r="U1017" s="164"/>
      <c r="V1017" s="164"/>
      <c r="W1017" s="164"/>
      <c r="X1017" s="128"/>
      <c r="Y1017" s="128"/>
      <c r="Z1017" s="128"/>
    </row>
    <row r="1018" spans="1:26" ht="15.75" customHeight="1">
      <c r="A1018" s="128"/>
      <c r="B1018" s="128"/>
      <c r="C1018" s="128"/>
      <c r="D1018" s="419"/>
      <c r="E1018" s="419"/>
      <c r="F1018" s="128"/>
      <c r="G1018" s="128"/>
      <c r="H1018" s="128"/>
      <c r="I1018" s="128"/>
      <c r="J1018" s="164"/>
      <c r="K1018" s="164"/>
      <c r="L1018" s="164"/>
      <c r="M1018" s="164"/>
      <c r="N1018" s="164"/>
      <c r="O1018" s="164"/>
      <c r="P1018" s="164"/>
      <c r="Q1018" s="164"/>
      <c r="R1018" s="164"/>
      <c r="S1018" s="164"/>
      <c r="T1018" s="164"/>
      <c r="U1018" s="164"/>
      <c r="V1018" s="164"/>
      <c r="W1018" s="164"/>
      <c r="X1018" s="128"/>
      <c r="Y1018" s="128"/>
      <c r="Z1018" s="128"/>
    </row>
    <row r="1019" spans="1:26" ht="15.75" customHeight="1">
      <c r="A1019" s="128"/>
      <c r="B1019" s="128"/>
      <c r="C1019" s="128"/>
      <c r="D1019" s="419"/>
      <c r="E1019" s="419"/>
      <c r="F1019" s="128"/>
      <c r="G1019" s="128"/>
      <c r="H1019" s="128"/>
      <c r="I1019" s="128"/>
      <c r="J1019" s="164"/>
      <c r="K1019" s="164"/>
      <c r="L1019" s="164"/>
      <c r="M1019" s="164"/>
      <c r="N1019" s="164"/>
      <c r="O1019" s="164"/>
      <c r="P1019" s="164"/>
      <c r="Q1019" s="164"/>
      <c r="R1019" s="164"/>
      <c r="S1019" s="164"/>
      <c r="T1019" s="164"/>
      <c r="U1019" s="164"/>
      <c r="V1019" s="164"/>
      <c r="W1019" s="164"/>
      <c r="X1019" s="128"/>
      <c r="Y1019" s="128"/>
      <c r="Z1019" s="128"/>
    </row>
    <row r="1020" spans="1:26" ht="15.75" customHeight="1">
      <c r="A1020" s="128"/>
      <c r="B1020" s="128"/>
      <c r="C1020" s="128"/>
      <c r="D1020" s="419"/>
      <c r="E1020" s="419"/>
      <c r="F1020" s="128"/>
      <c r="G1020" s="128"/>
      <c r="H1020" s="128"/>
      <c r="I1020" s="128"/>
      <c r="J1020" s="164"/>
      <c r="K1020" s="164"/>
      <c r="L1020" s="164"/>
      <c r="M1020" s="164"/>
      <c r="N1020" s="164"/>
      <c r="O1020" s="164"/>
      <c r="P1020" s="164"/>
      <c r="Q1020" s="164"/>
      <c r="R1020" s="164"/>
      <c r="S1020" s="164"/>
      <c r="T1020" s="164"/>
      <c r="U1020" s="164"/>
      <c r="V1020" s="164"/>
      <c r="W1020" s="164"/>
      <c r="X1020" s="128"/>
      <c r="Y1020" s="128"/>
      <c r="Z1020" s="128"/>
    </row>
    <row r="1021" spans="1:26" ht="15.75" customHeight="1">
      <c r="A1021" s="128"/>
      <c r="B1021" s="128"/>
      <c r="C1021" s="128"/>
      <c r="D1021" s="419"/>
      <c r="E1021" s="419"/>
      <c r="F1021" s="128"/>
      <c r="G1021" s="128"/>
      <c r="H1021" s="128"/>
      <c r="I1021" s="128"/>
      <c r="J1021" s="164"/>
      <c r="K1021" s="164"/>
      <c r="L1021" s="164"/>
      <c r="M1021" s="164"/>
      <c r="N1021" s="164"/>
      <c r="O1021" s="164"/>
      <c r="P1021" s="164"/>
      <c r="Q1021" s="164"/>
      <c r="R1021" s="164"/>
      <c r="S1021" s="164"/>
      <c r="T1021" s="164"/>
      <c r="U1021" s="164"/>
      <c r="V1021" s="164"/>
      <c r="W1021" s="164"/>
      <c r="X1021" s="128"/>
      <c r="Y1021" s="128"/>
      <c r="Z1021" s="128"/>
    </row>
    <row r="1022" spans="1:26" ht="15.75" customHeight="1">
      <c r="A1022" s="128"/>
      <c r="B1022" s="128"/>
      <c r="C1022" s="128"/>
      <c r="D1022" s="419"/>
      <c r="E1022" s="419"/>
      <c r="F1022" s="128"/>
      <c r="G1022" s="128"/>
      <c r="H1022" s="128"/>
      <c r="I1022" s="128"/>
      <c r="J1022" s="164"/>
      <c r="K1022" s="164"/>
      <c r="L1022" s="164"/>
      <c r="M1022" s="164"/>
      <c r="N1022" s="164"/>
      <c r="O1022" s="164"/>
      <c r="P1022" s="164"/>
      <c r="Q1022" s="164"/>
      <c r="R1022" s="164"/>
      <c r="S1022" s="164"/>
      <c r="T1022" s="164"/>
      <c r="U1022" s="164"/>
      <c r="V1022" s="164"/>
      <c r="W1022" s="164"/>
      <c r="X1022" s="128"/>
      <c r="Y1022" s="128"/>
      <c r="Z1022" s="128"/>
    </row>
    <row r="1023" spans="1:26" ht="15.75" customHeight="1">
      <c r="A1023" s="128"/>
      <c r="B1023" s="128"/>
      <c r="C1023" s="128"/>
      <c r="D1023" s="419"/>
      <c r="E1023" s="419"/>
      <c r="F1023" s="128"/>
      <c r="G1023" s="128"/>
      <c r="H1023" s="128"/>
      <c r="I1023" s="128"/>
      <c r="J1023" s="164"/>
      <c r="K1023" s="164"/>
      <c r="L1023" s="164"/>
      <c r="M1023" s="164"/>
      <c r="N1023" s="164"/>
      <c r="O1023" s="164"/>
      <c r="P1023" s="164"/>
      <c r="Q1023" s="164"/>
      <c r="R1023" s="164"/>
      <c r="S1023" s="164"/>
      <c r="T1023" s="164"/>
      <c r="U1023" s="164"/>
      <c r="V1023" s="164"/>
      <c r="W1023" s="164"/>
      <c r="X1023" s="128"/>
      <c r="Y1023" s="128"/>
      <c r="Z1023" s="128"/>
    </row>
    <row r="1024" spans="1:26" ht="15.75" customHeight="1">
      <c r="A1024" s="128"/>
      <c r="B1024" s="128"/>
      <c r="C1024" s="128"/>
      <c r="D1024" s="419"/>
      <c r="E1024" s="419"/>
      <c r="F1024" s="128"/>
      <c r="G1024" s="128"/>
      <c r="H1024" s="128"/>
      <c r="I1024" s="128"/>
      <c r="J1024" s="164"/>
      <c r="K1024" s="164"/>
      <c r="L1024" s="164"/>
      <c r="M1024" s="164"/>
      <c r="N1024" s="164"/>
      <c r="O1024" s="164"/>
      <c r="P1024" s="164"/>
      <c r="Q1024" s="164"/>
      <c r="R1024" s="164"/>
      <c r="S1024" s="164"/>
      <c r="T1024" s="164"/>
      <c r="U1024" s="164"/>
      <c r="V1024" s="164"/>
      <c r="W1024" s="164"/>
      <c r="X1024" s="128"/>
      <c r="Y1024" s="128"/>
      <c r="Z1024" s="128"/>
    </row>
    <row r="1025" spans="1:26" ht="15.75" customHeight="1">
      <c r="A1025" s="128"/>
      <c r="B1025" s="128"/>
      <c r="C1025" s="128"/>
      <c r="D1025" s="419"/>
      <c r="E1025" s="419"/>
      <c r="F1025" s="128"/>
      <c r="G1025" s="128"/>
      <c r="H1025" s="128"/>
      <c r="I1025" s="128"/>
      <c r="J1025" s="164"/>
      <c r="K1025" s="164"/>
      <c r="L1025" s="164"/>
      <c r="M1025" s="164"/>
      <c r="N1025" s="164"/>
      <c r="O1025" s="164"/>
      <c r="P1025" s="164"/>
      <c r="Q1025" s="164"/>
      <c r="R1025" s="164"/>
      <c r="S1025" s="164"/>
      <c r="T1025" s="164"/>
      <c r="U1025" s="164"/>
      <c r="V1025" s="164"/>
      <c r="W1025" s="164"/>
      <c r="X1025" s="128"/>
      <c r="Y1025" s="128"/>
      <c r="Z1025" s="128"/>
    </row>
    <row r="1026" spans="1:26" ht="15.75" customHeight="1">
      <c r="A1026" s="128"/>
      <c r="B1026" s="128"/>
      <c r="C1026" s="128"/>
      <c r="D1026" s="419"/>
      <c r="E1026" s="419"/>
      <c r="F1026" s="128"/>
      <c r="G1026" s="128"/>
      <c r="H1026" s="128"/>
      <c r="I1026" s="128"/>
      <c r="J1026" s="164"/>
      <c r="K1026" s="164"/>
      <c r="L1026" s="164"/>
      <c r="M1026" s="164"/>
      <c r="N1026" s="164"/>
      <c r="O1026" s="164"/>
      <c r="P1026" s="164"/>
      <c r="Q1026" s="164"/>
      <c r="R1026" s="164"/>
      <c r="S1026" s="164"/>
      <c r="T1026" s="164"/>
      <c r="U1026" s="164"/>
      <c r="V1026" s="164"/>
      <c r="W1026" s="164"/>
      <c r="X1026" s="128"/>
      <c r="Y1026" s="128"/>
      <c r="Z1026" s="128"/>
    </row>
    <row r="1027" spans="1:26" ht="15.75" customHeight="1">
      <c r="A1027" s="128"/>
      <c r="B1027" s="128"/>
      <c r="C1027" s="128"/>
      <c r="D1027" s="419"/>
      <c r="E1027" s="419"/>
      <c r="F1027" s="128"/>
      <c r="G1027" s="128"/>
      <c r="H1027" s="128"/>
      <c r="I1027" s="128"/>
      <c r="J1027" s="164"/>
      <c r="K1027" s="164"/>
      <c r="L1027" s="164"/>
      <c r="M1027" s="164"/>
      <c r="N1027" s="164"/>
      <c r="O1027" s="164"/>
      <c r="P1027" s="164"/>
      <c r="Q1027" s="164"/>
      <c r="R1027" s="164"/>
      <c r="S1027" s="164"/>
      <c r="T1027" s="164"/>
      <c r="U1027" s="164"/>
      <c r="V1027" s="164"/>
      <c r="W1027" s="164"/>
      <c r="X1027" s="128"/>
      <c r="Y1027" s="128"/>
      <c r="Z1027" s="128"/>
    </row>
    <row r="1028" spans="1:26" ht="15.75" customHeight="1">
      <c r="A1028" s="128"/>
      <c r="B1028" s="128"/>
      <c r="C1028" s="128"/>
      <c r="D1028" s="419"/>
      <c r="E1028" s="419"/>
      <c r="F1028" s="128"/>
      <c r="G1028" s="128"/>
      <c r="H1028" s="128"/>
      <c r="I1028" s="128"/>
      <c r="J1028" s="164"/>
      <c r="K1028" s="164"/>
      <c r="L1028" s="164"/>
      <c r="M1028" s="164"/>
      <c r="N1028" s="164"/>
      <c r="O1028" s="164"/>
      <c r="P1028" s="164"/>
      <c r="Q1028" s="164"/>
      <c r="R1028" s="164"/>
      <c r="S1028" s="164"/>
      <c r="T1028" s="164"/>
      <c r="U1028" s="164"/>
      <c r="V1028" s="164"/>
      <c r="W1028" s="164"/>
      <c r="X1028" s="128"/>
      <c r="Y1028" s="128"/>
      <c r="Z1028" s="128"/>
    </row>
    <row r="1029" spans="1:26" ht="15.75" customHeight="1">
      <c r="A1029" s="128"/>
      <c r="B1029" s="128"/>
      <c r="C1029" s="128"/>
      <c r="D1029" s="419"/>
      <c r="E1029" s="419"/>
      <c r="F1029" s="128"/>
      <c r="G1029" s="128"/>
      <c r="H1029" s="128"/>
      <c r="I1029" s="128"/>
      <c r="J1029" s="164"/>
      <c r="K1029" s="164"/>
      <c r="L1029" s="164"/>
      <c r="M1029" s="164"/>
      <c r="N1029" s="164"/>
      <c r="O1029" s="164"/>
      <c r="P1029" s="164"/>
      <c r="Q1029" s="164"/>
      <c r="R1029" s="164"/>
      <c r="S1029" s="164"/>
      <c r="T1029" s="164"/>
      <c r="U1029" s="164"/>
      <c r="V1029" s="164"/>
      <c r="W1029" s="164"/>
      <c r="X1029" s="128"/>
      <c r="Y1029" s="128"/>
      <c r="Z1029" s="128"/>
    </row>
    <row r="1030" spans="1:26" ht="15.75" customHeight="1">
      <c r="A1030" s="128"/>
      <c r="B1030" s="128"/>
      <c r="C1030" s="128"/>
      <c r="D1030" s="419"/>
      <c r="E1030" s="419"/>
      <c r="F1030" s="128"/>
      <c r="G1030" s="128"/>
      <c r="H1030" s="128"/>
      <c r="I1030" s="128"/>
      <c r="J1030" s="164"/>
      <c r="K1030" s="164"/>
      <c r="L1030" s="164"/>
      <c r="M1030" s="164"/>
      <c r="N1030" s="164"/>
      <c r="O1030" s="164"/>
      <c r="P1030" s="164"/>
      <c r="Q1030" s="164"/>
      <c r="R1030" s="164"/>
      <c r="S1030" s="164"/>
      <c r="T1030" s="164"/>
      <c r="U1030" s="164"/>
      <c r="V1030" s="164"/>
      <c r="W1030" s="164"/>
      <c r="X1030" s="128"/>
      <c r="Y1030" s="128"/>
      <c r="Z1030" s="128"/>
    </row>
    <row r="1031" spans="1:26" ht="15.75" customHeight="1">
      <c r="A1031" s="128"/>
      <c r="B1031" s="128"/>
      <c r="C1031" s="128"/>
      <c r="D1031" s="419"/>
      <c r="E1031" s="419"/>
      <c r="F1031" s="128"/>
      <c r="G1031" s="128"/>
      <c r="H1031" s="128"/>
      <c r="I1031" s="128"/>
      <c r="J1031" s="164"/>
      <c r="K1031" s="164"/>
      <c r="L1031" s="164"/>
      <c r="M1031" s="164"/>
      <c r="N1031" s="164"/>
      <c r="O1031" s="164"/>
      <c r="P1031" s="164"/>
      <c r="Q1031" s="164"/>
      <c r="R1031" s="164"/>
      <c r="S1031" s="164"/>
      <c r="T1031" s="164"/>
      <c r="U1031" s="164"/>
      <c r="V1031" s="164"/>
      <c r="W1031" s="164"/>
      <c r="X1031" s="128"/>
      <c r="Y1031" s="128"/>
      <c r="Z1031" s="128"/>
    </row>
    <row r="1032" spans="1:26" ht="15.75" customHeight="1">
      <c r="A1032" s="128"/>
      <c r="B1032" s="128"/>
      <c r="C1032" s="128"/>
      <c r="D1032" s="419"/>
      <c r="E1032" s="419"/>
      <c r="F1032" s="128"/>
      <c r="G1032" s="128"/>
      <c r="H1032" s="128"/>
      <c r="I1032" s="128"/>
      <c r="J1032" s="164"/>
      <c r="K1032" s="164"/>
      <c r="L1032" s="164"/>
      <c r="M1032" s="164"/>
      <c r="N1032" s="164"/>
      <c r="O1032" s="164"/>
      <c r="P1032" s="164"/>
      <c r="Q1032" s="164"/>
      <c r="R1032" s="164"/>
      <c r="S1032" s="164"/>
      <c r="T1032" s="164"/>
      <c r="U1032" s="164"/>
      <c r="V1032" s="164"/>
      <c r="W1032" s="164"/>
      <c r="X1032" s="128"/>
      <c r="Y1032" s="128"/>
      <c r="Z1032" s="128"/>
    </row>
    <row r="1033" spans="1:26" ht="15.75" customHeight="1">
      <c r="A1033" s="128"/>
      <c r="B1033" s="128"/>
      <c r="C1033" s="128"/>
      <c r="D1033" s="419"/>
      <c r="E1033" s="419"/>
      <c r="F1033" s="128"/>
      <c r="G1033" s="128"/>
      <c r="H1033" s="128"/>
      <c r="I1033" s="128"/>
      <c r="J1033" s="164"/>
      <c r="K1033" s="164"/>
      <c r="L1033" s="164"/>
      <c r="M1033" s="164"/>
      <c r="N1033" s="164"/>
      <c r="O1033" s="164"/>
      <c r="P1033" s="164"/>
      <c r="Q1033" s="164"/>
      <c r="R1033" s="164"/>
      <c r="S1033" s="164"/>
      <c r="T1033" s="164"/>
      <c r="U1033" s="164"/>
      <c r="V1033" s="164"/>
      <c r="W1033" s="164"/>
      <c r="X1033" s="128"/>
      <c r="Y1033" s="128"/>
      <c r="Z1033" s="128"/>
    </row>
    <row r="1034" spans="1:26" ht="15.75" customHeight="1">
      <c r="A1034" s="128"/>
      <c r="B1034" s="128"/>
      <c r="C1034" s="128"/>
      <c r="D1034" s="419"/>
      <c r="E1034" s="419"/>
      <c r="F1034" s="128"/>
      <c r="G1034" s="128"/>
      <c r="H1034" s="128"/>
      <c r="I1034" s="128"/>
      <c r="J1034" s="164"/>
      <c r="K1034" s="164"/>
      <c r="L1034" s="164"/>
      <c r="M1034" s="164"/>
      <c r="N1034" s="164"/>
      <c r="O1034" s="164"/>
      <c r="P1034" s="164"/>
      <c r="Q1034" s="164"/>
      <c r="R1034" s="164"/>
      <c r="S1034" s="164"/>
      <c r="T1034" s="164"/>
      <c r="U1034" s="164"/>
      <c r="V1034" s="164"/>
      <c r="W1034" s="164"/>
      <c r="X1034" s="128"/>
      <c r="Y1034" s="128"/>
      <c r="Z1034" s="128"/>
    </row>
    <row r="1035" spans="1:26" ht="15.75" customHeight="1">
      <c r="A1035" s="128"/>
      <c r="B1035" s="128"/>
      <c r="C1035" s="128"/>
      <c r="D1035" s="419"/>
      <c r="E1035" s="419"/>
      <c r="F1035" s="128"/>
      <c r="G1035" s="128"/>
      <c r="H1035" s="128"/>
      <c r="I1035" s="128"/>
      <c r="J1035" s="164"/>
      <c r="K1035" s="164"/>
      <c r="L1035" s="164"/>
      <c r="M1035" s="164"/>
      <c r="N1035" s="164"/>
      <c r="O1035" s="164"/>
      <c r="P1035" s="164"/>
      <c r="Q1035" s="164"/>
      <c r="R1035" s="164"/>
      <c r="S1035" s="164"/>
      <c r="T1035" s="164"/>
      <c r="U1035" s="164"/>
      <c r="V1035" s="164"/>
      <c r="W1035" s="164"/>
      <c r="X1035" s="128"/>
      <c r="Y1035" s="128"/>
      <c r="Z1035" s="128"/>
    </row>
    <row r="1036" spans="1:26" ht="15.75" customHeight="1">
      <c r="A1036" s="128"/>
      <c r="B1036" s="128"/>
      <c r="C1036" s="128"/>
      <c r="D1036" s="419"/>
      <c r="E1036" s="419"/>
      <c r="F1036" s="128"/>
      <c r="G1036" s="128"/>
      <c r="H1036" s="128"/>
      <c r="I1036" s="128"/>
      <c r="J1036" s="164"/>
      <c r="K1036" s="164"/>
      <c r="L1036" s="164"/>
      <c r="M1036" s="164"/>
      <c r="N1036" s="164"/>
      <c r="O1036" s="164"/>
      <c r="P1036" s="164"/>
      <c r="Q1036" s="164"/>
      <c r="R1036" s="164"/>
      <c r="S1036" s="164"/>
      <c r="T1036" s="164"/>
      <c r="U1036" s="164"/>
      <c r="V1036" s="164"/>
      <c r="W1036" s="164"/>
      <c r="X1036" s="128"/>
      <c r="Y1036" s="128"/>
      <c r="Z1036" s="128"/>
    </row>
    <row r="1037" spans="1:26" ht="15.75" customHeight="1">
      <c r="A1037" s="128"/>
      <c r="B1037" s="128"/>
      <c r="C1037" s="128"/>
      <c r="D1037" s="419"/>
      <c r="E1037" s="419"/>
      <c r="F1037" s="128"/>
      <c r="G1037" s="128"/>
      <c r="H1037" s="128"/>
      <c r="I1037" s="128"/>
      <c r="J1037" s="164"/>
      <c r="K1037" s="164"/>
      <c r="L1037" s="164"/>
      <c r="M1037" s="164"/>
      <c r="N1037" s="164"/>
      <c r="O1037" s="164"/>
      <c r="P1037" s="164"/>
      <c r="Q1037" s="164"/>
      <c r="R1037" s="164"/>
      <c r="S1037" s="164"/>
      <c r="T1037" s="164"/>
      <c r="U1037" s="164"/>
      <c r="V1037" s="164"/>
      <c r="W1037" s="164"/>
      <c r="X1037" s="128"/>
      <c r="Y1037" s="128"/>
      <c r="Z1037" s="128"/>
    </row>
    <row r="1038" spans="1:26" ht="15.75" customHeight="1">
      <c r="A1038" s="128"/>
      <c r="B1038" s="128"/>
      <c r="C1038" s="128"/>
      <c r="D1038" s="419"/>
      <c r="E1038" s="419"/>
      <c r="F1038" s="128"/>
      <c r="G1038" s="128"/>
      <c r="H1038" s="128"/>
      <c r="I1038" s="128"/>
      <c r="J1038" s="164"/>
      <c r="K1038" s="164"/>
      <c r="L1038" s="164"/>
      <c r="M1038" s="164"/>
      <c r="N1038" s="164"/>
      <c r="O1038" s="164"/>
      <c r="P1038" s="164"/>
      <c r="Q1038" s="164"/>
      <c r="R1038" s="164"/>
      <c r="S1038" s="164"/>
      <c r="T1038" s="164"/>
      <c r="U1038" s="164"/>
      <c r="V1038" s="164"/>
      <c r="W1038" s="164"/>
      <c r="X1038" s="128"/>
      <c r="Y1038" s="128"/>
      <c r="Z1038" s="128"/>
    </row>
    <row r="1039" spans="1:26" ht="15.75" customHeight="1">
      <c r="A1039" s="128"/>
      <c r="B1039" s="128"/>
      <c r="C1039" s="128"/>
      <c r="D1039" s="419"/>
      <c r="E1039" s="419"/>
      <c r="F1039" s="128"/>
      <c r="G1039" s="128"/>
      <c r="H1039" s="128"/>
      <c r="I1039" s="128"/>
      <c r="J1039" s="164"/>
      <c r="K1039" s="164"/>
      <c r="L1039" s="164"/>
      <c r="M1039" s="164"/>
      <c r="N1039" s="164"/>
      <c r="O1039" s="164"/>
      <c r="P1039" s="164"/>
      <c r="Q1039" s="164"/>
      <c r="R1039" s="164"/>
      <c r="S1039" s="164"/>
      <c r="T1039" s="164"/>
      <c r="U1039" s="164"/>
      <c r="V1039" s="164"/>
      <c r="W1039" s="164"/>
      <c r="X1039" s="128"/>
      <c r="Y1039" s="128"/>
      <c r="Z1039" s="128"/>
    </row>
    <row r="1040" spans="1:26" ht="15.75" customHeight="1">
      <c r="A1040" s="128"/>
      <c r="B1040" s="128"/>
      <c r="C1040" s="128"/>
      <c r="D1040" s="419"/>
      <c r="E1040" s="419"/>
      <c r="F1040" s="128"/>
      <c r="G1040" s="128"/>
      <c r="H1040" s="128"/>
      <c r="I1040" s="128"/>
      <c r="J1040" s="164"/>
      <c r="K1040" s="164"/>
      <c r="L1040" s="164"/>
      <c r="M1040" s="164"/>
      <c r="N1040" s="164"/>
      <c r="O1040" s="164"/>
      <c r="P1040" s="164"/>
      <c r="Q1040" s="164"/>
      <c r="R1040" s="164"/>
      <c r="S1040" s="164"/>
      <c r="T1040" s="164"/>
      <c r="U1040" s="164"/>
      <c r="V1040" s="164"/>
      <c r="W1040" s="164"/>
      <c r="X1040" s="128"/>
      <c r="Y1040" s="128"/>
      <c r="Z1040" s="128"/>
    </row>
    <row r="1041" spans="1:26" ht="15.75" customHeight="1">
      <c r="A1041" s="128"/>
      <c r="B1041" s="128"/>
      <c r="C1041" s="128"/>
      <c r="D1041" s="419"/>
      <c r="E1041" s="419"/>
      <c r="F1041" s="128"/>
      <c r="G1041" s="128"/>
      <c r="H1041" s="128"/>
      <c r="I1041" s="128"/>
      <c r="J1041" s="164"/>
      <c r="K1041" s="164"/>
      <c r="L1041" s="164"/>
      <c r="M1041" s="164"/>
      <c r="N1041" s="164"/>
      <c r="O1041" s="164"/>
      <c r="P1041" s="164"/>
      <c r="Q1041" s="164"/>
      <c r="R1041" s="164"/>
      <c r="S1041" s="164"/>
      <c r="T1041" s="164"/>
      <c r="U1041" s="164"/>
      <c r="V1041" s="164"/>
      <c r="W1041" s="164"/>
      <c r="X1041" s="128"/>
      <c r="Y1041" s="128"/>
      <c r="Z1041" s="128"/>
    </row>
    <row r="1042" spans="1:26" ht="15.75" customHeight="1">
      <c r="A1042" s="128"/>
      <c r="B1042" s="128"/>
      <c r="C1042" s="128"/>
      <c r="D1042" s="419"/>
      <c r="E1042" s="419"/>
      <c r="F1042" s="128"/>
      <c r="G1042" s="128"/>
      <c r="H1042" s="128"/>
      <c r="I1042" s="128"/>
      <c r="J1042" s="164"/>
      <c r="K1042" s="164"/>
      <c r="L1042" s="164"/>
      <c r="M1042" s="164"/>
      <c r="N1042" s="164"/>
      <c r="O1042" s="164"/>
      <c r="P1042" s="164"/>
      <c r="Q1042" s="164"/>
      <c r="R1042" s="164"/>
      <c r="S1042" s="164"/>
      <c r="T1042" s="164"/>
      <c r="U1042" s="164"/>
      <c r="V1042" s="164"/>
      <c r="W1042" s="164"/>
      <c r="X1042" s="128"/>
      <c r="Y1042" s="128"/>
      <c r="Z1042" s="128"/>
    </row>
    <row r="1043" spans="1:26" ht="15.75" customHeight="1">
      <c r="A1043" s="128"/>
      <c r="B1043" s="128"/>
      <c r="C1043" s="128"/>
      <c r="D1043" s="419"/>
      <c r="E1043" s="419"/>
      <c r="F1043" s="128"/>
      <c r="G1043" s="128"/>
      <c r="H1043" s="128"/>
      <c r="I1043" s="128"/>
      <c r="J1043" s="164"/>
      <c r="K1043" s="164"/>
      <c r="L1043" s="164"/>
      <c r="M1043" s="164"/>
      <c r="N1043" s="164"/>
      <c r="O1043" s="164"/>
      <c r="P1043" s="164"/>
      <c r="Q1043" s="164"/>
      <c r="R1043" s="164"/>
      <c r="S1043" s="164"/>
      <c r="T1043" s="164"/>
      <c r="U1043" s="164"/>
      <c r="V1043" s="164"/>
      <c r="W1043" s="164"/>
      <c r="X1043" s="128"/>
      <c r="Y1043" s="128"/>
      <c r="Z1043" s="128"/>
    </row>
    <row r="1044" spans="1:26" ht="15.75" customHeight="1">
      <c r="A1044" s="128"/>
      <c r="B1044" s="128"/>
      <c r="C1044" s="128"/>
      <c r="D1044" s="419"/>
      <c r="E1044" s="419"/>
      <c r="F1044" s="128"/>
      <c r="G1044" s="128"/>
      <c r="H1044" s="128"/>
      <c r="I1044" s="128"/>
      <c r="J1044" s="164"/>
      <c r="K1044" s="164"/>
      <c r="L1044" s="164"/>
      <c r="M1044" s="164"/>
      <c r="N1044" s="164"/>
      <c r="O1044" s="164"/>
      <c r="P1044" s="164"/>
      <c r="Q1044" s="164"/>
      <c r="R1044" s="164"/>
      <c r="S1044" s="164"/>
      <c r="T1044" s="164"/>
      <c r="U1044" s="164"/>
      <c r="V1044" s="164"/>
      <c r="W1044" s="164"/>
      <c r="X1044" s="128"/>
      <c r="Y1044" s="128"/>
      <c r="Z1044" s="128"/>
    </row>
    <row r="1045" spans="1:26" ht="15.75" customHeight="1">
      <c r="A1045" s="128"/>
      <c r="B1045" s="128"/>
      <c r="C1045" s="128"/>
      <c r="D1045" s="419"/>
      <c r="E1045" s="419"/>
      <c r="F1045" s="128"/>
      <c r="G1045" s="128"/>
      <c r="H1045" s="128"/>
      <c r="I1045" s="128"/>
      <c r="J1045" s="164"/>
      <c r="K1045" s="164"/>
      <c r="L1045" s="164"/>
      <c r="M1045" s="164"/>
      <c r="N1045" s="164"/>
      <c r="O1045" s="164"/>
      <c r="P1045" s="164"/>
      <c r="Q1045" s="164"/>
      <c r="R1045" s="164"/>
      <c r="S1045" s="164"/>
      <c r="T1045" s="164"/>
      <c r="U1045" s="164"/>
      <c r="V1045" s="164"/>
      <c r="W1045" s="164"/>
      <c r="X1045" s="128"/>
      <c r="Y1045" s="128"/>
      <c r="Z1045" s="128"/>
    </row>
    <row r="1046" spans="1:26" ht="15.75" customHeight="1">
      <c r="A1046" s="128"/>
      <c r="B1046" s="128"/>
      <c r="C1046" s="128"/>
      <c r="D1046" s="419"/>
      <c r="E1046" s="419"/>
      <c r="F1046" s="128"/>
      <c r="G1046" s="128"/>
      <c r="H1046" s="128"/>
      <c r="I1046" s="128"/>
      <c r="J1046" s="164"/>
      <c r="K1046" s="164"/>
      <c r="L1046" s="164"/>
      <c r="M1046" s="164"/>
      <c r="N1046" s="164"/>
      <c r="O1046" s="164"/>
      <c r="P1046" s="164"/>
      <c r="Q1046" s="164"/>
      <c r="R1046" s="164"/>
      <c r="S1046" s="164"/>
      <c r="T1046" s="164"/>
      <c r="U1046" s="164"/>
      <c r="V1046" s="164"/>
      <c r="W1046" s="164"/>
      <c r="X1046" s="128"/>
      <c r="Y1046" s="128"/>
      <c r="Z1046" s="128"/>
    </row>
    <row r="1047" spans="1:26" ht="15.75" customHeight="1">
      <c r="A1047" s="128"/>
      <c r="B1047" s="128"/>
      <c r="C1047" s="128"/>
      <c r="D1047" s="419"/>
      <c r="E1047" s="419"/>
      <c r="F1047" s="128"/>
      <c r="G1047" s="128"/>
      <c r="H1047" s="128"/>
      <c r="I1047" s="128"/>
      <c r="J1047" s="164"/>
      <c r="K1047" s="164"/>
      <c r="L1047" s="164"/>
      <c r="M1047" s="164"/>
      <c r="N1047" s="164"/>
      <c r="O1047" s="164"/>
      <c r="P1047" s="164"/>
      <c r="Q1047" s="164"/>
      <c r="R1047" s="164"/>
      <c r="S1047" s="164"/>
      <c r="T1047" s="164"/>
      <c r="U1047" s="164"/>
      <c r="V1047" s="164"/>
      <c r="W1047" s="164"/>
      <c r="X1047" s="128"/>
      <c r="Y1047" s="128"/>
      <c r="Z1047" s="128"/>
    </row>
    <row r="1048" spans="1:26" ht="15.75" customHeight="1">
      <c r="A1048" s="128"/>
      <c r="B1048" s="128"/>
      <c r="C1048" s="128"/>
      <c r="D1048" s="419"/>
      <c r="E1048" s="419"/>
      <c r="F1048" s="128"/>
      <c r="G1048" s="128"/>
      <c r="H1048" s="128"/>
      <c r="I1048" s="128"/>
      <c r="J1048" s="164"/>
      <c r="K1048" s="164"/>
      <c r="L1048" s="164"/>
      <c r="M1048" s="164"/>
      <c r="N1048" s="164"/>
      <c r="O1048" s="164"/>
      <c r="P1048" s="164"/>
      <c r="Q1048" s="164"/>
      <c r="R1048" s="164"/>
      <c r="S1048" s="164"/>
      <c r="T1048" s="164"/>
      <c r="U1048" s="164"/>
      <c r="V1048" s="164"/>
      <c r="W1048" s="164"/>
      <c r="X1048" s="128"/>
      <c r="Y1048" s="128"/>
      <c r="Z1048" s="128"/>
    </row>
    <row r="1049" spans="1:26" ht="15.75" customHeight="1">
      <c r="A1049" s="128"/>
      <c r="B1049" s="128"/>
      <c r="C1049" s="128"/>
      <c r="D1049" s="419"/>
      <c r="E1049" s="419"/>
      <c r="F1049" s="128"/>
      <c r="G1049" s="128"/>
      <c r="H1049" s="128"/>
      <c r="I1049" s="128"/>
      <c r="J1049" s="164"/>
      <c r="K1049" s="164"/>
      <c r="L1049" s="164"/>
      <c r="M1049" s="164"/>
      <c r="N1049" s="164"/>
      <c r="O1049" s="164"/>
      <c r="P1049" s="164"/>
      <c r="Q1049" s="164"/>
      <c r="R1049" s="164"/>
      <c r="S1049" s="164"/>
      <c r="T1049" s="164"/>
      <c r="U1049" s="164"/>
      <c r="V1049" s="164"/>
      <c r="W1049" s="164"/>
      <c r="X1049" s="128"/>
      <c r="Y1049" s="128"/>
      <c r="Z1049" s="128"/>
    </row>
    <row r="1050" spans="1:26" ht="15.75" customHeight="1">
      <c r="A1050" s="128"/>
      <c r="B1050" s="128"/>
      <c r="C1050" s="128"/>
      <c r="D1050" s="419"/>
      <c r="E1050" s="419"/>
      <c r="F1050" s="128"/>
      <c r="G1050" s="128"/>
      <c r="H1050" s="128"/>
      <c r="I1050" s="128"/>
      <c r="J1050" s="164"/>
      <c r="K1050" s="164"/>
      <c r="L1050" s="164"/>
      <c r="M1050" s="164"/>
      <c r="N1050" s="164"/>
      <c r="O1050" s="164"/>
      <c r="P1050" s="164"/>
      <c r="Q1050" s="164"/>
      <c r="R1050" s="164"/>
      <c r="S1050" s="164"/>
      <c r="T1050" s="164"/>
      <c r="U1050" s="164"/>
      <c r="V1050" s="164"/>
      <c r="W1050" s="164"/>
      <c r="X1050" s="128"/>
      <c r="Y1050" s="128"/>
      <c r="Z1050" s="128"/>
    </row>
    <row r="1051" spans="1:26" ht="15.75" customHeight="1">
      <c r="A1051" s="128"/>
      <c r="B1051" s="128"/>
      <c r="C1051" s="128"/>
      <c r="D1051" s="419"/>
      <c r="E1051" s="419"/>
      <c r="F1051" s="128"/>
      <c r="G1051" s="128"/>
      <c r="H1051" s="128"/>
      <c r="I1051" s="128"/>
      <c r="J1051" s="164"/>
      <c r="K1051" s="164"/>
      <c r="L1051" s="164"/>
      <c r="M1051" s="164"/>
      <c r="N1051" s="164"/>
      <c r="O1051" s="164"/>
      <c r="P1051" s="164"/>
      <c r="Q1051" s="164"/>
      <c r="R1051" s="164"/>
      <c r="S1051" s="164"/>
      <c r="T1051" s="164"/>
      <c r="U1051" s="164"/>
      <c r="V1051" s="164"/>
      <c r="W1051" s="164"/>
      <c r="X1051" s="128"/>
      <c r="Y1051" s="128"/>
      <c r="Z1051" s="128"/>
    </row>
    <row r="1052" spans="1:26" ht="15.75" customHeight="1">
      <c r="A1052" s="128"/>
      <c r="B1052" s="128"/>
      <c r="C1052" s="128"/>
      <c r="D1052" s="419"/>
      <c r="E1052" s="419"/>
      <c r="F1052" s="128"/>
      <c r="G1052" s="128"/>
      <c r="H1052" s="128"/>
      <c r="I1052" s="128"/>
      <c r="J1052" s="164"/>
      <c r="K1052" s="164"/>
      <c r="L1052" s="164"/>
      <c r="M1052" s="164"/>
      <c r="N1052" s="164"/>
      <c r="O1052" s="164"/>
      <c r="P1052" s="164"/>
      <c r="Q1052" s="164"/>
      <c r="R1052" s="164"/>
      <c r="S1052" s="164"/>
      <c r="T1052" s="164"/>
      <c r="U1052" s="164"/>
      <c r="V1052" s="164"/>
      <c r="W1052" s="164"/>
      <c r="X1052" s="128"/>
      <c r="Y1052" s="128"/>
      <c r="Z1052" s="128"/>
    </row>
    <row r="1053" spans="1:26" ht="15.75" customHeight="1">
      <c r="A1053" s="128"/>
      <c r="B1053" s="128"/>
      <c r="C1053" s="128"/>
      <c r="D1053" s="419"/>
      <c r="E1053" s="419"/>
      <c r="F1053" s="128"/>
      <c r="G1053" s="128"/>
      <c r="H1053" s="128"/>
      <c r="I1053" s="128"/>
      <c r="J1053" s="164"/>
      <c r="K1053" s="164"/>
      <c r="L1053" s="164"/>
      <c r="M1053" s="164"/>
      <c r="N1053" s="164"/>
      <c r="O1053" s="164"/>
      <c r="P1053" s="164"/>
      <c r="Q1053" s="164"/>
      <c r="R1053" s="164"/>
      <c r="S1053" s="164"/>
      <c r="T1053" s="164"/>
      <c r="U1053" s="164"/>
      <c r="V1053" s="164"/>
      <c r="W1053" s="164"/>
      <c r="X1053" s="128"/>
      <c r="Y1053" s="128"/>
      <c r="Z1053" s="128"/>
    </row>
    <row r="1054" spans="1:26" ht="15.75" customHeight="1">
      <c r="A1054" s="128"/>
      <c r="B1054" s="128"/>
      <c r="C1054" s="128"/>
      <c r="D1054" s="419"/>
      <c r="E1054" s="419"/>
      <c r="F1054" s="128"/>
      <c r="G1054" s="128"/>
      <c r="H1054" s="128"/>
      <c r="I1054" s="128"/>
      <c r="J1054" s="164"/>
      <c r="K1054" s="164"/>
      <c r="L1054" s="164"/>
      <c r="M1054" s="164"/>
      <c r="N1054" s="164"/>
      <c r="O1054" s="164"/>
      <c r="P1054" s="164"/>
      <c r="Q1054" s="164"/>
      <c r="R1054" s="164"/>
      <c r="S1054" s="164"/>
      <c r="T1054" s="164"/>
      <c r="U1054" s="164"/>
      <c r="V1054" s="164"/>
      <c r="W1054" s="164"/>
      <c r="X1054" s="128"/>
      <c r="Y1054" s="128"/>
      <c r="Z1054" s="128"/>
    </row>
    <row r="1055" spans="1:26" ht="15.75" customHeight="1">
      <c r="A1055" s="128"/>
      <c r="B1055" s="128"/>
      <c r="C1055" s="128"/>
      <c r="D1055" s="419"/>
      <c r="E1055" s="419"/>
      <c r="F1055" s="128"/>
      <c r="G1055" s="128"/>
      <c r="H1055" s="128"/>
      <c r="I1055" s="128"/>
      <c r="J1055" s="164"/>
      <c r="K1055" s="164"/>
      <c r="L1055" s="164"/>
      <c r="M1055" s="164"/>
      <c r="N1055" s="164"/>
      <c r="O1055" s="164"/>
      <c r="P1055" s="164"/>
      <c r="Q1055" s="164"/>
      <c r="R1055" s="164"/>
      <c r="S1055" s="164"/>
      <c r="T1055" s="164"/>
      <c r="U1055" s="164"/>
      <c r="V1055" s="164"/>
      <c r="W1055" s="164"/>
      <c r="X1055" s="128"/>
      <c r="Y1055" s="128"/>
      <c r="Z1055" s="128"/>
    </row>
    <row r="1056" spans="1:26" ht="15.75" customHeight="1">
      <c r="A1056" s="128"/>
      <c r="B1056" s="128"/>
      <c r="C1056" s="128"/>
      <c r="D1056" s="419"/>
      <c r="E1056" s="419"/>
      <c r="F1056" s="128"/>
      <c r="G1056" s="128"/>
      <c r="H1056" s="128"/>
      <c r="I1056" s="128"/>
      <c r="J1056" s="164"/>
      <c r="K1056" s="164"/>
      <c r="L1056" s="164"/>
      <c r="M1056" s="164"/>
      <c r="N1056" s="164"/>
      <c r="O1056" s="164"/>
      <c r="P1056" s="164"/>
      <c r="Q1056" s="164"/>
      <c r="R1056" s="164"/>
      <c r="S1056" s="164"/>
      <c r="T1056" s="164"/>
      <c r="U1056" s="164"/>
      <c r="V1056" s="164"/>
      <c r="W1056" s="164"/>
      <c r="X1056" s="128"/>
      <c r="Y1056" s="128"/>
      <c r="Z1056" s="128"/>
    </row>
    <row r="1057" spans="1:26" ht="15.75" customHeight="1">
      <c r="A1057" s="128"/>
      <c r="B1057" s="128"/>
      <c r="C1057" s="128"/>
      <c r="D1057" s="419"/>
      <c r="E1057" s="419"/>
      <c r="F1057" s="128"/>
      <c r="G1057" s="128"/>
      <c r="H1057" s="128"/>
      <c r="I1057" s="128"/>
      <c r="J1057" s="164"/>
      <c r="K1057" s="164"/>
      <c r="L1057" s="164"/>
      <c r="M1057" s="164"/>
      <c r="N1057" s="164"/>
      <c r="O1057" s="164"/>
      <c r="P1057" s="164"/>
      <c r="Q1057" s="164"/>
      <c r="R1057" s="164"/>
      <c r="S1057" s="164"/>
      <c r="T1057" s="164"/>
      <c r="U1057" s="164"/>
      <c r="V1057" s="164"/>
      <c r="W1057" s="164"/>
      <c r="X1057" s="128"/>
      <c r="Y1057" s="128"/>
      <c r="Z1057" s="128"/>
    </row>
    <row r="1058" spans="1:26" ht="15.75" customHeight="1">
      <c r="A1058" s="128"/>
      <c r="B1058" s="128"/>
      <c r="C1058" s="128"/>
      <c r="D1058" s="419"/>
      <c r="E1058" s="419"/>
      <c r="F1058" s="128"/>
      <c r="G1058" s="128"/>
      <c r="H1058" s="128"/>
      <c r="I1058" s="128"/>
      <c r="J1058" s="164"/>
      <c r="K1058" s="164"/>
      <c r="L1058" s="164"/>
      <c r="M1058" s="164"/>
      <c r="N1058" s="164"/>
      <c r="O1058" s="164"/>
      <c r="P1058" s="164"/>
      <c r="Q1058" s="164"/>
      <c r="R1058" s="164"/>
      <c r="S1058" s="164"/>
      <c r="T1058" s="164"/>
      <c r="U1058" s="164"/>
      <c r="V1058" s="164"/>
      <c r="W1058" s="164"/>
      <c r="X1058" s="128"/>
      <c r="Y1058" s="128"/>
      <c r="Z1058" s="128"/>
    </row>
    <row r="1059" spans="1:26" ht="15.75" customHeight="1">
      <c r="A1059" s="128"/>
      <c r="B1059" s="128"/>
      <c r="C1059" s="128"/>
      <c r="D1059" s="419"/>
      <c r="E1059" s="419"/>
      <c r="F1059" s="128"/>
      <c r="G1059" s="128"/>
      <c r="H1059" s="128"/>
      <c r="I1059" s="128"/>
      <c r="J1059" s="164"/>
      <c r="K1059" s="164"/>
      <c r="L1059" s="164"/>
      <c r="M1059" s="164"/>
      <c r="N1059" s="164"/>
      <c r="O1059" s="164"/>
      <c r="P1059" s="164"/>
      <c r="Q1059" s="164"/>
      <c r="R1059" s="164"/>
      <c r="S1059" s="164"/>
      <c r="T1059" s="164"/>
      <c r="U1059" s="164"/>
      <c r="V1059" s="164"/>
      <c r="W1059" s="164"/>
      <c r="X1059" s="128"/>
      <c r="Y1059" s="128"/>
      <c r="Z1059" s="128"/>
    </row>
    <row r="1060" spans="1:26" ht="15.75" customHeight="1">
      <c r="A1060" s="128"/>
      <c r="B1060" s="128"/>
      <c r="C1060" s="128"/>
      <c r="D1060" s="419"/>
      <c r="E1060" s="419"/>
      <c r="F1060" s="128"/>
      <c r="G1060" s="128"/>
      <c r="H1060" s="128"/>
      <c r="I1060" s="128"/>
      <c r="J1060" s="164"/>
      <c r="K1060" s="164"/>
      <c r="L1060" s="164"/>
      <c r="M1060" s="164"/>
      <c r="N1060" s="164"/>
      <c r="O1060" s="164"/>
      <c r="P1060" s="164"/>
      <c r="Q1060" s="164"/>
      <c r="R1060" s="164"/>
      <c r="S1060" s="164"/>
      <c r="T1060" s="164"/>
      <c r="U1060" s="164"/>
      <c r="V1060" s="164"/>
      <c r="W1060" s="164"/>
      <c r="X1060" s="128"/>
      <c r="Y1060" s="128"/>
      <c r="Z1060" s="128"/>
    </row>
    <row r="1061" spans="1:26" ht="15.75" customHeight="1">
      <c r="A1061" s="128"/>
      <c r="B1061" s="128"/>
      <c r="C1061" s="128"/>
      <c r="D1061" s="419"/>
      <c r="E1061" s="419"/>
      <c r="F1061" s="128"/>
      <c r="G1061" s="128"/>
      <c r="H1061" s="128"/>
      <c r="I1061" s="128"/>
      <c r="J1061" s="164"/>
      <c r="K1061" s="164"/>
      <c r="L1061" s="164"/>
      <c r="M1061" s="164"/>
      <c r="N1061" s="164"/>
      <c r="O1061" s="164"/>
      <c r="P1061" s="164"/>
      <c r="Q1061" s="164"/>
      <c r="R1061" s="164"/>
      <c r="S1061" s="164"/>
      <c r="T1061" s="164"/>
      <c r="U1061" s="164"/>
      <c r="V1061" s="164"/>
      <c r="W1061" s="164"/>
      <c r="X1061" s="128"/>
      <c r="Y1061" s="128"/>
      <c r="Z1061" s="128"/>
    </row>
    <row r="1062" spans="1:26" ht="15.75" customHeight="1">
      <c r="A1062" s="128"/>
      <c r="B1062" s="128"/>
      <c r="C1062" s="128"/>
      <c r="D1062" s="419"/>
      <c r="E1062" s="419"/>
      <c r="F1062" s="128"/>
      <c r="G1062" s="128"/>
      <c r="H1062" s="128"/>
      <c r="I1062" s="128"/>
      <c r="J1062" s="164"/>
      <c r="K1062" s="164"/>
      <c r="L1062" s="164"/>
      <c r="M1062" s="164"/>
      <c r="N1062" s="164"/>
      <c r="O1062" s="164"/>
      <c r="P1062" s="164"/>
      <c r="Q1062" s="164"/>
      <c r="R1062" s="164"/>
      <c r="S1062" s="164"/>
      <c r="T1062" s="164"/>
      <c r="U1062" s="164"/>
      <c r="V1062" s="164"/>
      <c r="W1062" s="164"/>
      <c r="X1062" s="128"/>
      <c r="Y1062" s="128"/>
      <c r="Z1062" s="128"/>
    </row>
    <row r="1063" spans="1:26" ht="15.75" customHeight="1">
      <c r="A1063" s="128"/>
      <c r="B1063" s="128"/>
      <c r="C1063" s="128"/>
      <c r="D1063" s="419"/>
      <c r="E1063" s="419"/>
      <c r="F1063" s="128"/>
      <c r="G1063" s="128"/>
      <c r="H1063" s="128"/>
      <c r="I1063" s="128"/>
      <c r="J1063" s="164"/>
      <c r="K1063" s="164"/>
      <c r="L1063" s="164"/>
      <c r="M1063" s="164"/>
      <c r="N1063" s="164"/>
      <c r="O1063" s="164"/>
      <c r="P1063" s="164"/>
      <c r="Q1063" s="164"/>
      <c r="R1063" s="164"/>
      <c r="S1063" s="164"/>
      <c r="T1063" s="164"/>
      <c r="U1063" s="164"/>
      <c r="V1063" s="164"/>
      <c r="W1063" s="164"/>
      <c r="X1063" s="128"/>
      <c r="Y1063" s="128"/>
      <c r="Z1063" s="128"/>
    </row>
    <row r="1064" spans="1:26" ht="15.75" customHeight="1">
      <c r="A1064" s="128"/>
      <c r="B1064" s="128"/>
      <c r="C1064" s="128"/>
      <c r="D1064" s="419"/>
      <c r="E1064" s="419"/>
      <c r="F1064" s="128"/>
      <c r="G1064" s="128"/>
      <c r="H1064" s="128"/>
      <c r="I1064" s="128"/>
      <c r="J1064" s="164"/>
      <c r="K1064" s="164"/>
      <c r="L1064" s="164"/>
      <c r="M1064" s="164"/>
      <c r="N1064" s="164"/>
      <c r="O1064" s="164"/>
      <c r="P1064" s="164"/>
      <c r="Q1064" s="164"/>
      <c r="R1064" s="164"/>
      <c r="S1064" s="164"/>
      <c r="T1064" s="164"/>
      <c r="U1064" s="164"/>
      <c r="V1064" s="164"/>
      <c r="W1064" s="164"/>
      <c r="X1064" s="128"/>
      <c r="Y1064" s="128"/>
      <c r="Z1064" s="128"/>
    </row>
    <row r="1065" spans="1:26" ht="15.75" customHeight="1">
      <c r="A1065" s="128"/>
      <c r="B1065" s="128"/>
      <c r="C1065" s="128"/>
      <c r="D1065" s="419"/>
      <c r="E1065" s="419"/>
      <c r="F1065" s="128"/>
      <c r="G1065" s="128"/>
      <c r="H1065" s="128"/>
      <c r="I1065" s="128"/>
      <c r="J1065" s="164"/>
      <c r="K1065" s="164"/>
      <c r="L1065" s="164"/>
      <c r="M1065" s="164"/>
      <c r="N1065" s="164"/>
      <c r="O1065" s="164"/>
      <c r="P1065" s="164"/>
      <c r="Q1065" s="164"/>
      <c r="R1065" s="164"/>
      <c r="S1065" s="164"/>
      <c r="T1065" s="164"/>
      <c r="U1065" s="164"/>
      <c r="V1065" s="164"/>
      <c r="W1065" s="164"/>
      <c r="X1065" s="128"/>
      <c r="Y1065" s="128"/>
      <c r="Z1065" s="128"/>
    </row>
    <row r="1066" spans="1:26" ht="15.75" customHeight="1">
      <c r="A1066" s="128"/>
      <c r="B1066" s="128"/>
      <c r="C1066" s="128"/>
      <c r="D1066" s="419"/>
      <c r="E1066" s="419"/>
      <c r="F1066" s="128"/>
      <c r="G1066" s="128"/>
      <c r="H1066" s="128"/>
      <c r="I1066" s="128"/>
      <c r="J1066" s="164"/>
      <c r="K1066" s="164"/>
      <c r="L1066" s="164"/>
      <c r="M1066" s="164"/>
      <c r="N1066" s="164"/>
      <c r="O1066" s="164"/>
      <c r="P1066" s="164"/>
      <c r="Q1066" s="164"/>
      <c r="R1066" s="164"/>
      <c r="S1066" s="164"/>
      <c r="T1066" s="164"/>
      <c r="U1066" s="164"/>
      <c r="V1066" s="164"/>
      <c r="W1066" s="164"/>
      <c r="X1066" s="128"/>
      <c r="Y1066" s="128"/>
      <c r="Z1066" s="128"/>
    </row>
    <row r="1067" spans="1:26" ht="15.75" customHeight="1">
      <c r="A1067" s="128"/>
      <c r="B1067" s="128"/>
      <c r="C1067" s="128"/>
      <c r="D1067" s="419"/>
      <c r="E1067" s="419"/>
      <c r="F1067" s="128"/>
      <c r="G1067" s="128"/>
      <c r="H1067" s="128"/>
      <c r="I1067" s="128"/>
      <c r="J1067" s="164"/>
      <c r="K1067" s="164"/>
      <c r="L1067" s="164"/>
      <c r="M1067" s="164"/>
      <c r="N1067" s="164"/>
      <c r="O1067" s="164"/>
      <c r="P1067" s="164"/>
      <c r="Q1067" s="164"/>
      <c r="R1067" s="164"/>
      <c r="S1067" s="164"/>
      <c r="T1067" s="164"/>
      <c r="U1067" s="164"/>
      <c r="V1067" s="164"/>
      <c r="W1067" s="164"/>
      <c r="X1067" s="128"/>
      <c r="Y1067" s="128"/>
      <c r="Z1067" s="128"/>
    </row>
  </sheetData>
  <mergeCells count="52">
    <mergeCell ref="A1:S1"/>
    <mergeCell ref="K3:W3"/>
    <mergeCell ref="A7:A14"/>
    <mergeCell ref="B7:B14"/>
    <mergeCell ref="C7:C14"/>
    <mergeCell ref="D7:D14"/>
    <mergeCell ref="E7:E14"/>
    <mergeCell ref="B18:B19"/>
    <mergeCell ref="C18:C19"/>
    <mergeCell ref="D18:D19"/>
    <mergeCell ref="E18:E19"/>
    <mergeCell ref="B15:B16"/>
    <mergeCell ref="C15:C16"/>
    <mergeCell ref="D15:D16"/>
    <mergeCell ref="E15:E16"/>
    <mergeCell ref="B29:B30"/>
    <mergeCell ref="C29:C30"/>
    <mergeCell ref="D29:D30"/>
    <mergeCell ref="E29:E30"/>
    <mergeCell ref="A21:A26"/>
    <mergeCell ref="B21:B26"/>
    <mergeCell ref="C21:C26"/>
    <mergeCell ref="D21:D26"/>
    <mergeCell ref="E21:E26"/>
    <mergeCell ref="E35:E36"/>
    <mergeCell ref="B31:B32"/>
    <mergeCell ref="C31:C32"/>
    <mergeCell ref="D31:D32"/>
    <mergeCell ref="E31:E32"/>
    <mergeCell ref="A38:A45"/>
    <mergeCell ref="A48:A89"/>
    <mergeCell ref="B35:B36"/>
    <mergeCell ref="C35:C36"/>
    <mergeCell ref="D35:D36"/>
    <mergeCell ref="B38:B45"/>
    <mergeCell ref="C38:C45"/>
    <mergeCell ref="D38:D45"/>
    <mergeCell ref="E38:E45"/>
    <mergeCell ref="B48:B89"/>
    <mergeCell ref="C48:C89"/>
    <mergeCell ref="D48:D89"/>
    <mergeCell ref="E48:E89"/>
    <mergeCell ref="E91:E92"/>
    <mergeCell ref="B94:B95"/>
    <mergeCell ref="C94:C95"/>
    <mergeCell ref="D94:D95"/>
    <mergeCell ref="E94:E95"/>
    <mergeCell ref="A91:A92"/>
    <mergeCell ref="A94:A95"/>
    <mergeCell ref="B91:B92"/>
    <mergeCell ref="C91:C92"/>
    <mergeCell ref="D91:D92"/>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zoomScale="80" zoomScaleNormal="80" workbookViewId="0">
      <selection activeCell="A2" sqref="A2:XFD2"/>
    </sheetView>
  </sheetViews>
  <sheetFormatPr baseColWidth="10" defaultColWidth="14.42578125" defaultRowHeight="15"/>
  <cols>
    <col min="1" max="3" width="32.7109375" style="115" customWidth="1"/>
    <col min="4" max="5" width="20.7109375" style="116" customWidth="1"/>
    <col min="6" max="6" width="21.42578125" style="115" bestFit="1" customWidth="1"/>
    <col min="7" max="7" width="23" style="115" bestFit="1" customWidth="1"/>
    <col min="8" max="8" width="12" style="115" bestFit="1" customWidth="1"/>
    <col min="9" max="9" width="64.85546875" style="115" customWidth="1"/>
    <col min="10" max="10" width="14.5703125" style="116" bestFit="1" customWidth="1"/>
    <col min="11" max="11" width="13.28515625" style="116" bestFit="1" customWidth="1"/>
    <col min="12" max="12" width="15.42578125" style="116" bestFit="1" customWidth="1"/>
    <col min="13" max="13" width="14.42578125" style="116" bestFit="1" customWidth="1"/>
    <col min="14" max="14" width="13.7109375" style="116" bestFit="1" customWidth="1"/>
    <col min="15" max="15" width="12.5703125" style="116" bestFit="1" customWidth="1"/>
    <col min="16" max="17" width="13.5703125" style="116" bestFit="1" customWidth="1"/>
    <col min="18" max="18" width="14.7109375" style="116" bestFit="1" customWidth="1"/>
    <col min="19" max="19" width="18.28515625" style="116" bestFit="1" customWidth="1"/>
    <col min="20" max="20" width="15.7109375" style="116" bestFit="1" customWidth="1"/>
    <col min="21" max="21" width="18.140625" style="116" bestFit="1" customWidth="1"/>
    <col min="22" max="22" width="17.140625" style="116" bestFit="1" customWidth="1"/>
    <col min="23" max="23" width="17.5703125" style="116" bestFit="1" customWidth="1"/>
    <col min="24" max="24" width="13.5703125" style="116" bestFit="1" customWidth="1"/>
    <col min="25" max="25" width="12" style="116" bestFit="1" customWidth="1"/>
    <col min="26" max="26" width="10.7109375" style="115" customWidth="1"/>
    <col min="27" max="16384" width="14.42578125" style="115"/>
  </cols>
  <sheetData>
    <row r="1" spans="1:26" s="658" customFormat="1" ht="64.5" customHeight="1">
      <c r="A1" s="803" t="s">
        <v>2143</v>
      </c>
      <c r="B1" s="804"/>
      <c r="C1" s="804"/>
      <c r="D1" s="804"/>
      <c r="E1" s="804"/>
      <c r="F1" s="804"/>
      <c r="G1" s="804"/>
      <c r="H1" s="804"/>
      <c r="I1" s="804"/>
      <c r="J1" s="804"/>
      <c r="K1" s="804"/>
      <c r="L1" s="804"/>
      <c r="M1" s="804"/>
      <c r="N1" s="804"/>
      <c r="O1" s="804"/>
      <c r="P1" s="804"/>
      <c r="Q1" s="804"/>
      <c r="R1" s="804"/>
      <c r="S1" s="804"/>
      <c r="T1" s="804"/>
      <c r="U1" s="804"/>
      <c r="V1" s="804"/>
      <c r="W1" s="804"/>
      <c r="X1" s="656"/>
      <c r="Y1" s="656"/>
      <c r="Z1" s="657"/>
    </row>
    <row r="2" spans="1:26" ht="32.1" customHeight="1">
      <c r="A2" s="15" t="s">
        <v>2144</v>
      </c>
      <c r="B2" s="807" t="s">
        <v>3420</v>
      </c>
      <c r="C2" s="807"/>
      <c r="D2" s="807"/>
      <c r="E2" s="118"/>
      <c r="F2" s="15"/>
      <c r="G2" s="15"/>
      <c r="H2" s="15"/>
      <c r="I2" s="15"/>
      <c r="J2" s="118"/>
      <c r="K2" s="118"/>
      <c r="L2" s="118"/>
      <c r="M2" s="118"/>
      <c r="N2" s="118"/>
      <c r="O2" s="118"/>
      <c r="P2" s="118"/>
      <c r="Q2" s="118"/>
      <c r="R2" s="118"/>
      <c r="S2" s="118"/>
    </row>
    <row r="3" spans="1:26" ht="60">
      <c r="A3" s="73" t="s">
        <v>2145</v>
      </c>
      <c r="B3" s="73" t="s">
        <v>2146</v>
      </c>
      <c r="C3" s="73" t="s">
        <v>2147</v>
      </c>
      <c r="D3" s="104" t="s">
        <v>2148</v>
      </c>
      <c r="E3" s="104" t="s">
        <v>2149</v>
      </c>
      <c r="F3" s="74" t="s">
        <v>2150</v>
      </c>
      <c r="G3" s="74" t="s">
        <v>2151</v>
      </c>
      <c r="H3" s="74" t="s">
        <v>2152</v>
      </c>
      <c r="I3" s="74" t="s">
        <v>2153</v>
      </c>
      <c r="J3" s="129" t="s">
        <v>2154</v>
      </c>
      <c r="K3" s="733" t="s">
        <v>2155</v>
      </c>
      <c r="L3" s="805"/>
      <c r="M3" s="805"/>
      <c r="N3" s="805"/>
      <c r="O3" s="805"/>
      <c r="P3" s="805"/>
      <c r="Q3" s="805"/>
      <c r="R3" s="805"/>
      <c r="S3" s="805"/>
      <c r="T3" s="805"/>
      <c r="U3" s="805"/>
      <c r="V3" s="806"/>
      <c r="W3" s="109"/>
      <c r="X3" s="127"/>
      <c r="Y3" s="127"/>
      <c r="Z3" s="78"/>
    </row>
    <row r="4" spans="1:26">
      <c r="A4" s="73"/>
      <c r="B4" s="73"/>
      <c r="C4" s="73"/>
      <c r="D4" s="104"/>
      <c r="E4" s="104"/>
      <c r="F4" s="74"/>
      <c r="G4" s="74"/>
      <c r="H4" s="74"/>
      <c r="I4" s="74"/>
      <c r="J4" s="129"/>
      <c r="K4" s="109" t="s">
        <v>2156</v>
      </c>
      <c r="L4" s="109" t="s">
        <v>2157</v>
      </c>
      <c r="M4" s="109" t="s">
        <v>2158</v>
      </c>
      <c r="N4" s="109" t="s">
        <v>2159</v>
      </c>
      <c r="O4" s="109" t="s">
        <v>2160</v>
      </c>
      <c r="P4" s="110" t="s">
        <v>2161</v>
      </c>
      <c r="Q4" s="110" t="s">
        <v>2162</v>
      </c>
      <c r="R4" s="110" t="s">
        <v>2163</v>
      </c>
      <c r="S4" s="110" t="s">
        <v>2164</v>
      </c>
      <c r="T4" s="110" t="s">
        <v>2165</v>
      </c>
      <c r="U4" s="110" t="s">
        <v>2166</v>
      </c>
      <c r="V4" s="110" t="s">
        <v>2167</v>
      </c>
      <c r="W4" s="111" t="s">
        <v>2168</v>
      </c>
      <c r="X4" s="178"/>
      <c r="Y4" s="178"/>
      <c r="Z4" s="81"/>
    </row>
    <row r="5" spans="1:26" s="343" customFormat="1" ht="63.75">
      <c r="A5" s="295" t="s">
        <v>838</v>
      </c>
      <c r="B5" s="296" t="s">
        <v>842</v>
      </c>
      <c r="C5" s="296" t="s">
        <v>843</v>
      </c>
      <c r="D5" s="298">
        <v>5000000</v>
      </c>
      <c r="E5" s="298">
        <v>2128067.52</v>
      </c>
      <c r="F5" s="296" t="s">
        <v>3421</v>
      </c>
      <c r="G5" s="297">
        <v>45035</v>
      </c>
      <c r="H5" s="297">
        <v>45291</v>
      </c>
      <c r="I5" s="296" t="s">
        <v>3422</v>
      </c>
      <c r="J5" s="479">
        <v>5000000</v>
      </c>
      <c r="K5" s="479" t="s">
        <v>2181</v>
      </c>
      <c r="L5" s="479" t="s">
        <v>2181</v>
      </c>
      <c r="M5" s="479" t="s">
        <v>2181</v>
      </c>
      <c r="N5" s="479">
        <v>2128067.52</v>
      </c>
      <c r="O5" s="479" t="s">
        <v>2181</v>
      </c>
      <c r="P5" s="479">
        <v>410276.07</v>
      </c>
      <c r="Q5" s="479">
        <v>410276.07</v>
      </c>
      <c r="R5" s="479">
        <v>410276.07</v>
      </c>
      <c r="S5" s="479">
        <v>410276.07</v>
      </c>
      <c r="T5" s="479">
        <v>410276.07</v>
      </c>
      <c r="U5" s="479">
        <v>410276.07</v>
      </c>
      <c r="V5" s="479">
        <v>410276.07</v>
      </c>
      <c r="W5" s="479">
        <f t="shared" ref="W5:W11" si="0">SUM(K5:V5)</f>
        <v>5000000.01</v>
      </c>
      <c r="X5" s="342"/>
      <c r="Y5" s="342"/>
      <c r="Z5" s="299"/>
    </row>
    <row r="6" spans="1:26" s="343" customFormat="1" ht="89.25">
      <c r="A6" s="337" t="s">
        <v>1074</v>
      </c>
      <c r="B6" s="296" t="s">
        <v>1076</v>
      </c>
      <c r="C6" s="296" t="s">
        <v>355</v>
      </c>
      <c r="D6" s="298">
        <v>484545.34</v>
      </c>
      <c r="E6" s="298">
        <v>0</v>
      </c>
      <c r="F6" s="296" t="s">
        <v>3423</v>
      </c>
      <c r="G6" s="297">
        <v>44939</v>
      </c>
      <c r="H6" s="297">
        <v>45291</v>
      </c>
      <c r="I6" s="296" t="s">
        <v>3424</v>
      </c>
      <c r="J6" s="479">
        <v>484545.34</v>
      </c>
      <c r="K6" s="479">
        <v>0</v>
      </c>
      <c r="L6" s="479">
        <v>0</v>
      </c>
      <c r="M6" s="479">
        <v>0</v>
      </c>
      <c r="N6" s="479">
        <v>0</v>
      </c>
      <c r="O6" s="479">
        <v>0</v>
      </c>
      <c r="P6" s="479">
        <v>69220.759999999995</v>
      </c>
      <c r="Q6" s="479">
        <v>69220.759999999995</v>
      </c>
      <c r="R6" s="479">
        <v>69220.77</v>
      </c>
      <c r="S6" s="479">
        <v>69220.759999999995</v>
      </c>
      <c r="T6" s="479">
        <v>69220.759999999995</v>
      </c>
      <c r="U6" s="479">
        <v>69220.77</v>
      </c>
      <c r="V6" s="479">
        <v>69220.759999999995</v>
      </c>
      <c r="W6" s="479">
        <f t="shared" si="0"/>
        <v>484545.34</v>
      </c>
      <c r="X6" s="342"/>
      <c r="Y6" s="342"/>
      <c r="Z6" s="299"/>
    </row>
    <row r="7" spans="1:26" s="343" customFormat="1" ht="89.25">
      <c r="A7" s="337" t="s">
        <v>1074</v>
      </c>
      <c r="B7" s="296" t="s">
        <v>1076</v>
      </c>
      <c r="C7" s="296" t="s">
        <v>393</v>
      </c>
      <c r="D7" s="298">
        <v>1729804.25</v>
      </c>
      <c r="E7" s="298">
        <v>553587.4</v>
      </c>
      <c r="F7" s="296" t="s">
        <v>3423</v>
      </c>
      <c r="G7" s="297">
        <v>44939</v>
      </c>
      <c r="H7" s="297">
        <v>45291</v>
      </c>
      <c r="I7" s="296" t="s">
        <v>3424</v>
      </c>
      <c r="J7" s="479">
        <v>1729804.25</v>
      </c>
      <c r="K7" s="479">
        <v>0</v>
      </c>
      <c r="L7" s="479">
        <v>0</v>
      </c>
      <c r="M7" s="479">
        <v>0</v>
      </c>
      <c r="N7" s="416">
        <v>553587.4</v>
      </c>
      <c r="O7" s="479">
        <v>0</v>
      </c>
      <c r="P7" s="479">
        <v>168030.98</v>
      </c>
      <c r="Q7" s="479">
        <v>168030.98</v>
      </c>
      <c r="R7" s="479">
        <v>168030.98</v>
      </c>
      <c r="S7" s="479">
        <v>168030.98</v>
      </c>
      <c r="T7" s="479">
        <v>168030.98</v>
      </c>
      <c r="U7" s="479">
        <v>168030.98</v>
      </c>
      <c r="V7" s="479">
        <v>168030.97</v>
      </c>
      <c r="W7" s="479">
        <f t="shared" si="0"/>
        <v>1729804.25</v>
      </c>
      <c r="X7" s="342"/>
      <c r="Y7" s="342"/>
      <c r="Z7" s="299"/>
    </row>
    <row r="8" spans="1:26" s="343" customFormat="1" ht="89.25">
      <c r="A8" s="295" t="s">
        <v>1080</v>
      </c>
      <c r="B8" s="296" t="s">
        <v>1082</v>
      </c>
      <c r="C8" s="296" t="s">
        <v>393</v>
      </c>
      <c r="D8" s="298">
        <v>3475000</v>
      </c>
      <c r="E8" s="298">
        <v>1158333.33</v>
      </c>
      <c r="F8" s="296" t="s">
        <v>3425</v>
      </c>
      <c r="G8" s="297">
        <v>44938</v>
      </c>
      <c r="H8" s="297">
        <v>45291</v>
      </c>
      <c r="I8" s="296" t="s">
        <v>3426</v>
      </c>
      <c r="J8" s="479">
        <v>3475000</v>
      </c>
      <c r="K8" s="479">
        <v>0</v>
      </c>
      <c r="L8" s="479">
        <v>0</v>
      </c>
      <c r="M8" s="479">
        <v>579166.66</v>
      </c>
      <c r="N8" s="479">
        <v>0</v>
      </c>
      <c r="O8" s="479">
        <v>579166.67000000004</v>
      </c>
      <c r="P8" s="479">
        <v>330952.38</v>
      </c>
      <c r="Q8" s="479">
        <v>330952.38</v>
      </c>
      <c r="R8" s="479">
        <v>330952.38</v>
      </c>
      <c r="S8" s="479">
        <v>330952.39</v>
      </c>
      <c r="T8" s="479">
        <v>330952.38</v>
      </c>
      <c r="U8" s="479">
        <v>330952.38</v>
      </c>
      <c r="V8" s="479">
        <v>330952.38</v>
      </c>
      <c r="W8" s="479">
        <f t="shared" si="0"/>
        <v>3474999.9999999995</v>
      </c>
      <c r="X8" s="342"/>
      <c r="Y8" s="342"/>
      <c r="Z8" s="299"/>
    </row>
    <row r="9" spans="1:26" s="343" customFormat="1" ht="102">
      <c r="A9" s="337" t="s">
        <v>1110</v>
      </c>
      <c r="B9" s="296" t="s">
        <v>1112</v>
      </c>
      <c r="C9" s="296" t="s">
        <v>355</v>
      </c>
      <c r="D9" s="298">
        <v>2131931.4500000002</v>
      </c>
      <c r="E9" s="298">
        <v>495907.65</v>
      </c>
      <c r="F9" s="296" t="s">
        <v>3427</v>
      </c>
      <c r="G9" s="297">
        <v>44938</v>
      </c>
      <c r="H9" s="297">
        <v>45291</v>
      </c>
      <c r="I9" s="296" t="s">
        <v>3428</v>
      </c>
      <c r="J9" s="479">
        <v>2131931.4500000002</v>
      </c>
      <c r="K9" s="479">
        <v>0</v>
      </c>
      <c r="L9" s="479">
        <v>0</v>
      </c>
      <c r="M9" s="479">
        <v>265887.76</v>
      </c>
      <c r="N9" s="479">
        <v>230019.89</v>
      </c>
      <c r="O9" s="479">
        <v>0</v>
      </c>
      <c r="P9" s="479">
        <v>233717.69</v>
      </c>
      <c r="Q9" s="479">
        <v>233717.69</v>
      </c>
      <c r="R9" s="479">
        <v>233717.66</v>
      </c>
      <c r="S9" s="479">
        <v>233717.69</v>
      </c>
      <c r="T9" s="479">
        <v>233717.69</v>
      </c>
      <c r="U9" s="479">
        <v>233717.69</v>
      </c>
      <c r="V9" s="479">
        <v>233717.69</v>
      </c>
      <c r="W9" s="479">
        <f t="shared" si="0"/>
        <v>2131931.4499999997</v>
      </c>
      <c r="X9" s="342"/>
      <c r="Y9" s="342"/>
      <c r="Z9" s="299"/>
    </row>
    <row r="10" spans="1:26" s="343" customFormat="1" ht="102">
      <c r="A10" s="337" t="s">
        <v>1110</v>
      </c>
      <c r="B10" s="296" t="s">
        <v>1112</v>
      </c>
      <c r="C10" s="296" t="s">
        <v>393</v>
      </c>
      <c r="D10" s="298">
        <v>628307.23</v>
      </c>
      <c r="E10" s="298">
        <v>194152.02</v>
      </c>
      <c r="F10" s="296" t="s">
        <v>3427</v>
      </c>
      <c r="G10" s="297">
        <v>44938</v>
      </c>
      <c r="H10" s="297">
        <v>45291</v>
      </c>
      <c r="I10" s="296" t="s">
        <v>3428</v>
      </c>
      <c r="J10" s="479">
        <v>628307.23</v>
      </c>
      <c r="K10" s="479">
        <v>0</v>
      </c>
      <c r="L10" s="479">
        <v>0</v>
      </c>
      <c r="M10" s="479">
        <v>194152.02</v>
      </c>
      <c r="N10" s="479">
        <v>0</v>
      </c>
      <c r="O10" s="479">
        <v>0</v>
      </c>
      <c r="P10" s="479">
        <v>62022.17</v>
      </c>
      <c r="Q10" s="479">
        <v>62022.17</v>
      </c>
      <c r="R10" s="479">
        <v>62022.17</v>
      </c>
      <c r="S10" s="479">
        <v>62022.17</v>
      </c>
      <c r="T10" s="479">
        <v>62022.17</v>
      </c>
      <c r="U10" s="479">
        <v>62022.17</v>
      </c>
      <c r="V10" s="479">
        <v>62022.19</v>
      </c>
      <c r="W10" s="479">
        <f t="shared" si="0"/>
        <v>628307.23</v>
      </c>
      <c r="X10" s="342"/>
      <c r="Y10" s="342"/>
      <c r="Z10" s="299"/>
    </row>
    <row r="11" spans="1:26" s="300" customFormat="1" ht="38.25">
      <c r="A11" s="337" t="s">
        <v>1654</v>
      </c>
      <c r="B11" s="296" t="s">
        <v>1672</v>
      </c>
      <c r="C11" s="296" t="s">
        <v>843</v>
      </c>
      <c r="D11" s="298">
        <v>4000</v>
      </c>
      <c r="E11" s="298">
        <v>4000</v>
      </c>
      <c r="F11" s="296" t="s">
        <v>5114</v>
      </c>
      <c r="G11" s="296"/>
      <c r="H11" s="296"/>
      <c r="I11" s="296" t="s">
        <v>5113</v>
      </c>
      <c r="J11" s="479">
        <v>4000</v>
      </c>
      <c r="K11" s="479"/>
      <c r="L11" s="479"/>
      <c r="M11" s="479">
        <v>4000</v>
      </c>
      <c r="N11" s="479"/>
      <c r="O11" s="479"/>
      <c r="P11" s="479"/>
      <c r="Q11" s="479"/>
      <c r="R11" s="479"/>
      <c r="S11" s="479"/>
      <c r="T11" s="479"/>
      <c r="U11" s="479"/>
      <c r="V11" s="479"/>
      <c r="W11" s="479">
        <f t="shared" si="0"/>
        <v>4000</v>
      </c>
      <c r="X11" s="342"/>
      <c r="Y11" s="342"/>
      <c r="Z11" s="299"/>
    </row>
    <row r="12" spans="1:26" customFormat="1">
      <c r="A12" s="76"/>
      <c r="B12" s="76"/>
      <c r="C12" s="76"/>
      <c r="D12" s="105">
        <f t="shared" ref="D12:E12" si="1">SUM(D5:D11)</f>
        <v>13453588.27</v>
      </c>
      <c r="E12" s="105">
        <f t="shared" si="1"/>
        <v>4534047.92</v>
      </c>
      <c r="F12" s="76"/>
      <c r="G12" s="76"/>
      <c r="H12" s="76"/>
      <c r="I12" s="76"/>
      <c r="J12" s="480">
        <f t="shared" ref="J12:W12" si="2">SUM(J5:J11)</f>
        <v>13453588.27</v>
      </c>
      <c r="K12" s="480">
        <f t="shared" si="2"/>
        <v>0</v>
      </c>
      <c r="L12" s="480">
        <f t="shared" si="2"/>
        <v>0</v>
      </c>
      <c r="M12" s="480">
        <f t="shared" si="2"/>
        <v>1043206.4400000001</v>
      </c>
      <c r="N12" s="480">
        <f t="shared" si="2"/>
        <v>2911674.81</v>
      </c>
      <c r="O12" s="480">
        <f t="shared" si="2"/>
        <v>579166.67000000004</v>
      </c>
      <c r="P12" s="480">
        <f t="shared" si="2"/>
        <v>1274220.05</v>
      </c>
      <c r="Q12" s="480">
        <f t="shared" si="2"/>
        <v>1274220.05</v>
      </c>
      <c r="R12" s="480">
        <f t="shared" si="2"/>
        <v>1274220.03</v>
      </c>
      <c r="S12" s="480">
        <f t="shared" si="2"/>
        <v>1274220.06</v>
      </c>
      <c r="T12" s="480">
        <f t="shared" si="2"/>
        <v>1274220.05</v>
      </c>
      <c r="U12" s="480">
        <f t="shared" si="2"/>
        <v>1274220.06</v>
      </c>
      <c r="V12" s="480">
        <f t="shared" si="2"/>
        <v>1274220.06</v>
      </c>
      <c r="W12" s="480">
        <f t="shared" si="2"/>
        <v>13453588.279999999</v>
      </c>
      <c r="X12" s="106"/>
      <c r="Y12" s="106"/>
      <c r="Z12" s="71"/>
    </row>
    <row r="13" spans="1:26">
      <c r="D13" s="112"/>
      <c r="E13" s="112"/>
    </row>
    <row r="14" spans="1:26">
      <c r="D14" s="112"/>
      <c r="E14" s="112"/>
    </row>
    <row r="15" spans="1:26">
      <c r="D15" s="112"/>
      <c r="E15" s="112"/>
    </row>
    <row r="16" spans="1:26">
      <c r="D16" s="112"/>
      <c r="E16" s="112"/>
    </row>
    <row r="17" spans="4:5">
      <c r="D17" s="112"/>
      <c r="E17" s="112"/>
    </row>
    <row r="18" spans="4:5">
      <c r="D18" s="112"/>
      <c r="E18" s="112"/>
    </row>
    <row r="19" spans="4:5">
      <c r="D19" s="112"/>
      <c r="E19" s="112"/>
    </row>
    <row r="20" spans="4:5">
      <c r="D20" s="112"/>
      <c r="E20" s="112"/>
    </row>
    <row r="21" spans="4:5">
      <c r="D21" s="112"/>
      <c r="E21" s="112"/>
    </row>
    <row r="22" spans="4:5">
      <c r="D22" s="112"/>
      <c r="E22" s="112"/>
    </row>
    <row r="23" spans="4:5">
      <c r="D23" s="112"/>
      <c r="E23" s="112"/>
    </row>
    <row r="24" spans="4:5">
      <c r="D24" s="112"/>
      <c r="E24" s="112"/>
    </row>
    <row r="25" spans="4:5">
      <c r="D25" s="112"/>
      <c r="E25" s="112"/>
    </row>
    <row r="26" spans="4:5">
      <c r="D26" s="112"/>
      <c r="E26" s="112"/>
    </row>
    <row r="27" spans="4:5">
      <c r="D27" s="112"/>
      <c r="E27" s="112"/>
    </row>
    <row r="28" spans="4:5">
      <c r="D28" s="112"/>
      <c r="E28" s="112"/>
    </row>
    <row r="29" spans="4:5">
      <c r="D29" s="112"/>
      <c r="E29" s="112"/>
    </row>
    <row r="30" spans="4:5">
      <c r="D30" s="112"/>
      <c r="E30" s="112"/>
    </row>
    <row r="31" spans="4:5">
      <c r="D31" s="112"/>
      <c r="E31" s="112"/>
    </row>
    <row r="32" spans="4:5">
      <c r="D32" s="112"/>
      <c r="E32" s="112"/>
    </row>
    <row r="33" spans="4:5">
      <c r="D33" s="112"/>
      <c r="E33" s="112"/>
    </row>
    <row r="34" spans="4:5">
      <c r="D34" s="112"/>
      <c r="E34" s="112"/>
    </row>
    <row r="35" spans="4:5">
      <c r="D35" s="112"/>
      <c r="E35" s="112"/>
    </row>
    <row r="36" spans="4:5">
      <c r="D36" s="112"/>
      <c r="E36" s="112"/>
    </row>
    <row r="37" spans="4:5">
      <c r="D37" s="112"/>
      <c r="E37" s="112"/>
    </row>
    <row r="38" spans="4:5">
      <c r="D38" s="112"/>
      <c r="E38" s="112"/>
    </row>
    <row r="39" spans="4:5">
      <c r="D39" s="112"/>
      <c r="E39" s="112"/>
    </row>
    <row r="40" spans="4:5">
      <c r="D40" s="112"/>
      <c r="E40" s="112"/>
    </row>
    <row r="41" spans="4:5">
      <c r="D41" s="112"/>
      <c r="E41" s="112"/>
    </row>
    <row r="42" spans="4:5">
      <c r="D42" s="112"/>
      <c r="E42" s="112"/>
    </row>
    <row r="43" spans="4:5">
      <c r="D43" s="112"/>
      <c r="E43" s="112"/>
    </row>
    <row r="44" spans="4:5">
      <c r="D44" s="112"/>
      <c r="E44" s="112"/>
    </row>
    <row r="45" spans="4:5">
      <c r="D45" s="112"/>
      <c r="E45" s="112"/>
    </row>
    <row r="46" spans="4:5">
      <c r="D46" s="112"/>
      <c r="E46" s="112"/>
    </row>
    <row r="47" spans="4:5">
      <c r="D47" s="112"/>
      <c r="E47" s="112"/>
    </row>
    <row r="48" spans="4:5">
      <c r="D48" s="112"/>
      <c r="E48" s="112"/>
    </row>
    <row r="49" spans="4:5">
      <c r="D49" s="112"/>
      <c r="E49" s="112"/>
    </row>
    <row r="50" spans="4:5">
      <c r="D50" s="112"/>
      <c r="E50" s="112"/>
    </row>
    <row r="51" spans="4:5">
      <c r="D51" s="112"/>
      <c r="E51" s="112"/>
    </row>
    <row r="52" spans="4:5">
      <c r="D52" s="112"/>
      <c r="E52" s="112"/>
    </row>
    <row r="53" spans="4:5">
      <c r="D53" s="112"/>
      <c r="E53" s="112"/>
    </row>
    <row r="54" spans="4:5">
      <c r="D54" s="112"/>
      <c r="E54" s="112"/>
    </row>
    <row r="55" spans="4:5">
      <c r="D55" s="112"/>
      <c r="E55" s="112"/>
    </row>
    <row r="56" spans="4:5">
      <c r="D56" s="112"/>
      <c r="E56" s="112"/>
    </row>
    <row r="57" spans="4:5">
      <c r="D57" s="112"/>
      <c r="E57" s="112"/>
    </row>
    <row r="58" spans="4:5">
      <c r="D58" s="112"/>
      <c r="E58" s="112"/>
    </row>
    <row r="59" spans="4:5">
      <c r="D59" s="112"/>
      <c r="E59" s="112"/>
    </row>
    <row r="60" spans="4:5">
      <c r="D60" s="112"/>
      <c r="E60" s="112"/>
    </row>
    <row r="61" spans="4:5">
      <c r="D61" s="112"/>
      <c r="E61" s="112"/>
    </row>
    <row r="62" spans="4:5">
      <c r="D62" s="112"/>
      <c r="E62" s="112"/>
    </row>
    <row r="63" spans="4:5">
      <c r="D63" s="112"/>
      <c r="E63" s="112"/>
    </row>
    <row r="64" spans="4:5">
      <c r="D64" s="112"/>
      <c r="E64" s="112"/>
    </row>
    <row r="65" spans="4:5">
      <c r="D65" s="112"/>
      <c r="E65" s="112"/>
    </row>
    <row r="66" spans="4:5">
      <c r="D66" s="112"/>
      <c r="E66" s="112"/>
    </row>
    <row r="67" spans="4:5">
      <c r="D67" s="112"/>
      <c r="E67" s="112"/>
    </row>
    <row r="68" spans="4:5">
      <c r="D68" s="112"/>
      <c r="E68" s="112"/>
    </row>
    <row r="69" spans="4:5">
      <c r="D69" s="112"/>
      <c r="E69" s="112"/>
    </row>
    <row r="70" spans="4:5">
      <c r="D70" s="112"/>
      <c r="E70" s="112"/>
    </row>
    <row r="71" spans="4:5">
      <c r="D71" s="112"/>
      <c r="E71" s="112"/>
    </row>
    <row r="72" spans="4:5">
      <c r="D72" s="112"/>
      <c r="E72" s="112"/>
    </row>
    <row r="73" spans="4:5">
      <c r="D73" s="112"/>
      <c r="E73" s="112"/>
    </row>
    <row r="74" spans="4:5">
      <c r="D74" s="112"/>
      <c r="E74" s="112"/>
    </row>
    <row r="75" spans="4:5">
      <c r="D75" s="112"/>
      <c r="E75" s="112"/>
    </row>
    <row r="76" spans="4:5">
      <c r="D76" s="112"/>
      <c r="E76" s="112"/>
    </row>
    <row r="77" spans="4:5">
      <c r="D77" s="112"/>
      <c r="E77" s="112"/>
    </row>
    <row r="78" spans="4:5">
      <c r="D78" s="112"/>
      <c r="E78" s="112"/>
    </row>
    <row r="79" spans="4:5">
      <c r="D79" s="112"/>
      <c r="E79" s="112"/>
    </row>
    <row r="80" spans="4:5">
      <c r="D80" s="112"/>
      <c r="E80" s="112"/>
    </row>
    <row r="81" spans="4:5">
      <c r="D81" s="112"/>
      <c r="E81" s="112"/>
    </row>
    <row r="82" spans="4:5">
      <c r="D82" s="112"/>
      <c r="E82" s="112"/>
    </row>
    <row r="83" spans="4:5">
      <c r="D83" s="112"/>
      <c r="E83" s="112"/>
    </row>
    <row r="84" spans="4:5">
      <c r="D84" s="112"/>
      <c r="E84" s="112"/>
    </row>
    <row r="85" spans="4:5">
      <c r="D85" s="112"/>
      <c r="E85" s="112"/>
    </row>
    <row r="86" spans="4:5">
      <c r="D86" s="112"/>
      <c r="E86" s="112"/>
    </row>
    <row r="87" spans="4:5">
      <c r="D87" s="112"/>
      <c r="E87" s="112"/>
    </row>
    <row r="88" spans="4:5">
      <c r="D88" s="112"/>
      <c r="E88" s="112"/>
    </row>
    <row r="89" spans="4:5">
      <c r="D89" s="112"/>
      <c r="E89" s="112"/>
    </row>
    <row r="90" spans="4:5">
      <c r="D90" s="112"/>
      <c r="E90" s="112"/>
    </row>
    <row r="91" spans="4:5">
      <c r="D91" s="112"/>
      <c r="E91" s="112"/>
    </row>
    <row r="92" spans="4:5">
      <c r="D92" s="112"/>
      <c r="E92" s="112"/>
    </row>
    <row r="93" spans="4:5">
      <c r="D93" s="112"/>
      <c r="E93" s="112"/>
    </row>
    <row r="94" spans="4:5">
      <c r="D94" s="112"/>
      <c r="E94" s="112"/>
    </row>
    <row r="95" spans="4:5">
      <c r="D95" s="112"/>
      <c r="E95" s="112"/>
    </row>
    <row r="96" spans="4:5">
      <c r="D96" s="112"/>
      <c r="E96" s="112"/>
    </row>
    <row r="97" spans="4:5">
      <c r="D97" s="112"/>
      <c r="E97" s="112"/>
    </row>
    <row r="98" spans="4:5">
      <c r="D98" s="112"/>
      <c r="E98" s="112"/>
    </row>
    <row r="99" spans="4:5">
      <c r="D99" s="112"/>
      <c r="E99" s="112"/>
    </row>
    <row r="100" spans="4:5">
      <c r="D100" s="112"/>
      <c r="E100" s="112"/>
    </row>
    <row r="101" spans="4:5">
      <c r="D101" s="112"/>
      <c r="E101" s="112"/>
    </row>
    <row r="102" spans="4:5">
      <c r="D102" s="112"/>
      <c r="E102" s="112"/>
    </row>
    <row r="103" spans="4:5">
      <c r="D103" s="112"/>
      <c r="E103" s="112"/>
    </row>
    <row r="104" spans="4:5">
      <c r="D104" s="112"/>
      <c r="E104" s="112"/>
    </row>
    <row r="105" spans="4:5">
      <c r="D105" s="112"/>
      <c r="E105" s="112"/>
    </row>
    <row r="106" spans="4:5">
      <c r="D106" s="112"/>
      <c r="E106" s="112"/>
    </row>
    <row r="107" spans="4:5">
      <c r="D107" s="112"/>
      <c r="E107" s="112"/>
    </row>
    <row r="108" spans="4:5">
      <c r="D108" s="112"/>
      <c r="E108" s="112"/>
    </row>
    <row r="109" spans="4:5">
      <c r="D109" s="112"/>
      <c r="E109" s="112"/>
    </row>
    <row r="110" spans="4:5">
      <c r="D110" s="112"/>
      <c r="E110" s="112"/>
    </row>
    <row r="111" spans="4:5">
      <c r="D111" s="112"/>
      <c r="E111" s="112"/>
    </row>
    <row r="112" spans="4:5">
      <c r="D112" s="112"/>
      <c r="E112" s="112"/>
    </row>
    <row r="113" spans="4:5">
      <c r="D113" s="112"/>
      <c r="E113" s="112"/>
    </row>
    <row r="114" spans="4:5">
      <c r="D114" s="112"/>
      <c r="E114" s="112"/>
    </row>
    <row r="115" spans="4:5">
      <c r="D115" s="112"/>
      <c r="E115" s="112"/>
    </row>
    <row r="116" spans="4:5">
      <c r="D116" s="112"/>
      <c r="E116" s="112"/>
    </row>
    <row r="117" spans="4:5">
      <c r="D117" s="112"/>
      <c r="E117" s="112"/>
    </row>
    <row r="118" spans="4:5">
      <c r="D118" s="112"/>
      <c r="E118" s="112"/>
    </row>
    <row r="119" spans="4:5">
      <c r="D119" s="112"/>
      <c r="E119" s="112"/>
    </row>
    <row r="120" spans="4:5">
      <c r="D120" s="112"/>
      <c r="E120" s="112"/>
    </row>
    <row r="121" spans="4:5">
      <c r="D121" s="112"/>
      <c r="E121" s="112"/>
    </row>
    <row r="122" spans="4:5">
      <c r="D122" s="112"/>
      <c r="E122" s="112"/>
    </row>
    <row r="123" spans="4:5">
      <c r="D123" s="112"/>
      <c r="E123" s="112"/>
    </row>
    <row r="124" spans="4:5">
      <c r="D124" s="112"/>
      <c r="E124" s="112"/>
    </row>
    <row r="125" spans="4:5">
      <c r="D125" s="112"/>
      <c r="E125" s="112"/>
    </row>
    <row r="126" spans="4:5">
      <c r="D126" s="112"/>
      <c r="E126" s="112"/>
    </row>
    <row r="127" spans="4:5">
      <c r="D127" s="112"/>
      <c r="E127" s="112"/>
    </row>
    <row r="128" spans="4:5">
      <c r="D128" s="112"/>
      <c r="E128" s="112"/>
    </row>
    <row r="129" spans="4:5">
      <c r="D129" s="112"/>
      <c r="E129" s="112"/>
    </row>
    <row r="130" spans="4:5">
      <c r="D130" s="112"/>
      <c r="E130" s="112"/>
    </row>
    <row r="131" spans="4:5">
      <c r="D131" s="112"/>
      <c r="E131" s="112"/>
    </row>
    <row r="132" spans="4:5">
      <c r="D132" s="112"/>
      <c r="E132" s="112"/>
    </row>
    <row r="133" spans="4:5">
      <c r="D133" s="112"/>
      <c r="E133" s="112"/>
    </row>
    <row r="134" spans="4:5">
      <c r="D134" s="112"/>
      <c r="E134" s="112"/>
    </row>
    <row r="135" spans="4:5">
      <c r="D135" s="112"/>
      <c r="E135" s="112"/>
    </row>
    <row r="136" spans="4:5">
      <c r="D136" s="112"/>
      <c r="E136" s="112"/>
    </row>
    <row r="137" spans="4:5">
      <c r="D137" s="112"/>
      <c r="E137" s="112"/>
    </row>
    <row r="138" spans="4:5">
      <c r="D138" s="112"/>
      <c r="E138" s="112"/>
    </row>
    <row r="139" spans="4:5">
      <c r="D139" s="112"/>
      <c r="E139" s="112"/>
    </row>
    <row r="140" spans="4:5">
      <c r="D140" s="112"/>
      <c r="E140" s="112"/>
    </row>
    <row r="141" spans="4:5">
      <c r="D141" s="112"/>
      <c r="E141" s="112"/>
    </row>
    <row r="142" spans="4:5">
      <c r="D142" s="112"/>
      <c r="E142" s="112"/>
    </row>
    <row r="143" spans="4:5">
      <c r="D143" s="112"/>
      <c r="E143" s="112"/>
    </row>
    <row r="144" spans="4:5">
      <c r="D144" s="112"/>
      <c r="E144" s="112"/>
    </row>
    <row r="145" spans="4:5">
      <c r="D145" s="112"/>
      <c r="E145" s="112"/>
    </row>
    <row r="146" spans="4:5">
      <c r="D146" s="112"/>
      <c r="E146" s="112"/>
    </row>
    <row r="147" spans="4:5">
      <c r="D147" s="112"/>
      <c r="E147" s="112"/>
    </row>
    <row r="148" spans="4:5">
      <c r="D148" s="112"/>
      <c r="E148" s="112"/>
    </row>
    <row r="149" spans="4:5">
      <c r="D149" s="112"/>
      <c r="E149" s="112"/>
    </row>
    <row r="150" spans="4:5">
      <c r="D150" s="112"/>
      <c r="E150" s="112"/>
    </row>
    <row r="151" spans="4:5">
      <c r="D151" s="112"/>
      <c r="E151" s="112"/>
    </row>
    <row r="152" spans="4:5">
      <c r="D152" s="112"/>
      <c r="E152" s="112"/>
    </row>
    <row r="153" spans="4:5">
      <c r="D153" s="112"/>
      <c r="E153" s="112"/>
    </row>
    <row r="154" spans="4:5">
      <c r="D154" s="112"/>
      <c r="E154" s="112"/>
    </row>
    <row r="155" spans="4:5">
      <c r="D155" s="112"/>
      <c r="E155" s="112"/>
    </row>
    <row r="156" spans="4:5">
      <c r="D156" s="112"/>
      <c r="E156" s="112"/>
    </row>
    <row r="157" spans="4:5">
      <c r="D157" s="112"/>
      <c r="E157" s="112"/>
    </row>
    <row r="158" spans="4:5">
      <c r="D158" s="112"/>
      <c r="E158" s="112"/>
    </row>
    <row r="159" spans="4:5">
      <c r="D159" s="112"/>
      <c r="E159" s="112"/>
    </row>
    <row r="160" spans="4:5">
      <c r="D160" s="112"/>
      <c r="E160" s="112"/>
    </row>
    <row r="161" spans="4:5">
      <c r="D161" s="112"/>
      <c r="E161" s="112"/>
    </row>
    <row r="162" spans="4:5">
      <c r="D162" s="112"/>
      <c r="E162" s="112"/>
    </row>
    <row r="163" spans="4:5">
      <c r="D163" s="112"/>
      <c r="E163" s="112"/>
    </row>
    <row r="164" spans="4:5">
      <c r="D164" s="112"/>
      <c r="E164" s="112"/>
    </row>
    <row r="165" spans="4:5">
      <c r="D165" s="112"/>
      <c r="E165" s="112"/>
    </row>
    <row r="166" spans="4:5">
      <c r="D166" s="112"/>
      <c r="E166" s="112"/>
    </row>
    <row r="167" spans="4:5">
      <c r="D167" s="112"/>
      <c r="E167" s="112"/>
    </row>
    <row r="168" spans="4:5">
      <c r="D168" s="112"/>
      <c r="E168" s="112"/>
    </row>
    <row r="169" spans="4:5">
      <c r="D169" s="112"/>
      <c r="E169" s="112"/>
    </row>
    <row r="170" spans="4:5">
      <c r="D170" s="112"/>
      <c r="E170" s="112"/>
    </row>
    <row r="171" spans="4:5">
      <c r="D171" s="112"/>
      <c r="E171" s="112"/>
    </row>
    <row r="172" spans="4:5">
      <c r="D172" s="112"/>
      <c r="E172" s="112"/>
    </row>
    <row r="173" spans="4:5">
      <c r="D173" s="112"/>
      <c r="E173" s="112"/>
    </row>
    <row r="174" spans="4:5">
      <c r="D174" s="112"/>
      <c r="E174" s="112"/>
    </row>
    <row r="175" spans="4:5">
      <c r="D175" s="112"/>
      <c r="E175" s="112"/>
    </row>
    <row r="176" spans="4:5">
      <c r="D176" s="112"/>
      <c r="E176" s="112"/>
    </row>
    <row r="177" spans="4:5">
      <c r="D177" s="112"/>
      <c r="E177" s="112"/>
    </row>
    <row r="178" spans="4:5">
      <c r="D178" s="112"/>
      <c r="E178" s="112"/>
    </row>
    <row r="179" spans="4:5">
      <c r="D179" s="112"/>
      <c r="E179" s="112"/>
    </row>
    <row r="180" spans="4:5">
      <c r="D180" s="112"/>
      <c r="E180" s="112"/>
    </row>
    <row r="181" spans="4:5">
      <c r="D181" s="112"/>
      <c r="E181" s="112"/>
    </row>
    <row r="182" spans="4:5">
      <c r="D182" s="112"/>
      <c r="E182" s="112"/>
    </row>
    <row r="183" spans="4:5">
      <c r="D183" s="112"/>
      <c r="E183" s="112"/>
    </row>
    <row r="184" spans="4:5">
      <c r="D184" s="112"/>
      <c r="E184" s="112"/>
    </row>
    <row r="185" spans="4:5">
      <c r="D185" s="112"/>
      <c r="E185" s="112"/>
    </row>
    <row r="186" spans="4:5">
      <c r="D186" s="112"/>
      <c r="E186" s="112"/>
    </row>
    <row r="187" spans="4:5">
      <c r="D187" s="112"/>
      <c r="E187" s="112"/>
    </row>
    <row r="188" spans="4:5">
      <c r="D188" s="112"/>
      <c r="E188" s="112"/>
    </row>
    <row r="189" spans="4:5">
      <c r="D189" s="112"/>
      <c r="E189" s="112"/>
    </row>
    <row r="190" spans="4:5">
      <c r="D190" s="112"/>
      <c r="E190" s="112"/>
    </row>
    <row r="191" spans="4:5">
      <c r="D191" s="112"/>
      <c r="E191" s="112"/>
    </row>
    <row r="192" spans="4:5">
      <c r="D192" s="112"/>
      <c r="E192" s="112"/>
    </row>
    <row r="193" spans="4:5">
      <c r="D193" s="112"/>
      <c r="E193" s="112"/>
    </row>
    <row r="194" spans="4:5">
      <c r="D194" s="112"/>
      <c r="E194" s="112"/>
    </row>
    <row r="195" spans="4:5">
      <c r="D195" s="112"/>
      <c r="E195" s="112"/>
    </row>
    <row r="196" spans="4:5">
      <c r="D196" s="112"/>
      <c r="E196" s="112"/>
    </row>
    <row r="197" spans="4:5">
      <c r="D197" s="112"/>
      <c r="E197" s="112"/>
    </row>
    <row r="198" spans="4:5">
      <c r="D198" s="112"/>
      <c r="E198" s="112"/>
    </row>
    <row r="199" spans="4:5">
      <c r="D199" s="112"/>
      <c r="E199" s="112"/>
    </row>
    <row r="200" spans="4:5">
      <c r="D200" s="112"/>
      <c r="E200" s="112"/>
    </row>
    <row r="201" spans="4:5">
      <c r="D201" s="112"/>
      <c r="E201" s="112"/>
    </row>
    <row r="202" spans="4:5">
      <c r="D202" s="112"/>
      <c r="E202" s="112"/>
    </row>
    <row r="203" spans="4:5">
      <c r="D203" s="112"/>
      <c r="E203" s="112"/>
    </row>
    <row r="204" spans="4:5">
      <c r="D204" s="112"/>
      <c r="E204" s="112"/>
    </row>
    <row r="205" spans="4:5">
      <c r="D205" s="112"/>
      <c r="E205" s="112"/>
    </row>
    <row r="206" spans="4:5">
      <c r="D206" s="112"/>
      <c r="E206" s="112"/>
    </row>
    <row r="207" spans="4:5">
      <c r="D207" s="112"/>
      <c r="E207" s="112"/>
    </row>
    <row r="208" spans="4:5">
      <c r="D208" s="112"/>
      <c r="E208" s="112"/>
    </row>
    <row r="209" spans="4:5">
      <c r="D209" s="112"/>
      <c r="E209" s="112"/>
    </row>
    <row r="210" spans="4:5">
      <c r="D210" s="112"/>
      <c r="E210" s="112"/>
    </row>
    <row r="211" spans="4:5">
      <c r="D211" s="112"/>
      <c r="E211" s="112"/>
    </row>
    <row r="212" spans="4:5">
      <c r="D212" s="112"/>
      <c r="E212" s="112"/>
    </row>
    <row r="213" spans="4:5">
      <c r="D213" s="112"/>
      <c r="E213" s="112"/>
    </row>
    <row r="214" spans="4:5">
      <c r="D214" s="112"/>
      <c r="E214" s="112"/>
    </row>
    <row r="215" spans="4:5">
      <c r="D215" s="112"/>
      <c r="E215" s="112"/>
    </row>
    <row r="216" spans="4:5">
      <c r="D216" s="112"/>
      <c r="E216" s="112"/>
    </row>
    <row r="217" spans="4:5">
      <c r="D217" s="112"/>
      <c r="E217" s="112"/>
    </row>
    <row r="218" spans="4:5">
      <c r="D218" s="112"/>
      <c r="E218" s="112"/>
    </row>
    <row r="219" spans="4:5">
      <c r="D219" s="112"/>
      <c r="E219" s="112"/>
    </row>
    <row r="220" spans="4:5">
      <c r="D220" s="112"/>
      <c r="E220" s="112"/>
    </row>
    <row r="221" spans="4:5">
      <c r="D221" s="112"/>
      <c r="E221" s="112"/>
    </row>
    <row r="222" spans="4:5">
      <c r="D222" s="112"/>
      <c r="E222" s="112"/>
    </row>
    <row r="223" spans="4:5">
      <c r="D223" s="112"/>
      <c r="E223" s="112"/>
    </row>
    <row r="224" spans="4:5">
      <c r="D224" s="112"/>
      <c r="E224" s="112"/>
    </row>
    <row r="225" spans="4:5">
      <c r="D225" s="112"/>
      <c r="E225" s="112"/>
    </row>
    <row r="226" spans="4:5">
      <c r="D226" s="112"/>
      <c r="E226" s="112"/>
    </row>
    <row r="227" spans="4:5">
      <c r="D227" s="112"/>
      <c r="E227" s="112"/>
    </row>
    <row r="228" spans="4:5">
      <c r="D228" s="112"/>
      <c r="E228" s="112"/>
    </row>
    <row r="229" spans="4:5">
      <c r="D229" s="112"/>
      <c r="E229" s="112"/>
    </row>
    <row r="230" spans="4:5">
      <c r="D230" s="112"/>
      <c r="E230" s="112"/>
    </row>
    <row r="231" spans="4:5">
      <c r="D231" s="112"/>
      <c r="E231" s="112"/>
    </row>
    <row r="232" spans="4:5">
      <c r="D232" s="112"/>
      <c r="E232" s="112"/>
    </row>
    <row r="233" spans="4:5">
      <c r="D233" s="112"/>
      <c r="E233" s="112"/>
    </row>
    <row r="234" spans="4:5">
      <c r="D234" s="112"/>
      <c r="E234" s="112"/>
    </row>
    <row r="235" spans="4:5">
      <c r="D235" s="112"/>
      <c r="E235" s="112"/>
    </row>
    <row r="236" spans="4:5">
      <c r="D236" s="112"/>
      <c r="E236" s="112"/>
    </row>
    <row r="237" spans="4:5">
      <c r="D237" s="112"/>
      <c r="E237" s="112"/>
    </row>
    <row r="238" spans="4:5">
      <c r="D238" s="112"/>
      <c r="E238" s="112"/>
    </row>
    <row r="239" spans="4:5">
      <c r="D239" s="112"/>
      <c r="E239" s="112"/>
    </row>
    <row r="240" spans="4:5">
      <c r="D240" s="112"/>
      <c r="E240" s="112"/>
    </row>
    <row r="241" spans="4:5">
      <c r="D241" s="112"/>
      <c r="E241" s="112"/>
    </row>
    <row r="242" spans="4:5">
      <c r="D242" s="112"/>
      <c r="E242" s="112"/>
    </row>
    <row r="243" spans="4:5">
      <c r="D243" s="112"/>
      <c r="E243" s="112"/>
    </row>
    <row r="244" spans="4:5">
      <c r="D244" s="112"/>
      <c r="E244" s="112"/>
    </row>
    <row r="245" spans="4:5">
      <c r="D245" s="112"/>
      <c r="E245" s="112"/>
    </row>
    <row r="246" spans="4:5">
      <c r="D246" s="112"/>
      <c r="E246" s="112"/>
    </row>
    <row r="247" spans="4:5">
      <c r="D247" s="112"/>
      <c r="E247" s="112"/>
    </row>
    <row r="248" spans="4:5">
      <c r="D248" s="112"/>
      <c r="E248" s="112"/>
    </row>
    <row r="249" spans="4:5">
      <c r="D249" s="112"/>
      <c r="E249" s="112"/>
    </row>
    <row r="250" spans="4:5">
      <c r="D250" s="112"/>
      <c r="E250" s="112"/>
    </row>
    <row r="251" spans="4:5">
      <c r="D251" s="112"/>
      <c r="E251" s="112"/>
    </row>
    <row r="252" spans="4:5">
      <c r="D252" s="112"/>
      <c r="E252" s="112"/>
    </row>
    <row r="253" spans="4:5">
      <c r="D253" s="112"/>
      <c r="E253" s="112"/>
    </row>
    <row r="254" spans="4:5">
      <c r="D254" s="112"/>
      <c r="E254" s="112"/>
    </row>
    <row r="255" spans="4:5">
      <c r="D255" s="112"/>
      <c r="E255" s="112"/>
    </row>
    <row r="256" spans="4:5">
      <c r="D256" s="112"/>
      <c r="E256" s="112"/>
    </row>
    <row r="257" spans="4:5">
      <c r="D257" s="112"/>
      <c r="E257" s="112"/>
    </row>
    <row r="258" spans="4:5">
      <c r="D258" s="112"/>
      <c r="E258" s="112"/>
    </row>
    <row r="259" spans="4:5">
      <c r="D259" s="112"/>
      <c r="E259" s="112"/>
    </row>
    <row r="260" spans="4:5">
      <c r="D260" s="112"/>
      <c r="E260" s="112"/>
    </row>
    <row r="261" spans="4:5">
      <c r="D261" s="112"/>
      <c r="E261" s="112"/>
    </row>
    <row r="262" spans="4:5">
      <c r="D262" s="112"/>
      <c r="E262" s="112"/>
    </row>
    <row r="263" spans="4:5">
      <c r="D263" s="112"/>
      <c r="E263" s="112"/>
    </row>
    <row r="264" spans="4:5">
      <c r="D264" s="112"/>
      <c r="E264" s="112"/>
    </row>
    <row r="265" spans="4:5">
      <c r="D265" s="112"/>
      <c r="E265" s="112"/>
    </row>
    <row r="266" spans="4:5">
      <c r="D266" s="112"/>
      <c r="E266" s="112"/>
    </row>
    <row r="267" spans="4:5">
      <c r="D267" s="112"/>
      <c r="E267" s="112"/>
    </row>
    <row r="268" spans="4:5">
      <c r="D268" s="112"/>
      <c r="E268" s="112"/>
    </row>
    <row r="269" spans="4:5">
      <c r="D269" s="112"/>
      <c r="E269" s="112"/>
    </row>
    <row r="270" spans="4:5">
      <c r="D270" s="112"/>
      <c r="E270" s="112"/>
    </row>
    <row r="271" spans="4:5">
      <c r="D271" s="112"/>
      <c r="E271" s="112"/>
    </row>
    <row r="272" spans="4:5">
      <c r="D272" s="112"/>
      <c r="E272" s="112"/>
    </row>
    <row r="273" spans="4:5">
      <c r="D273" s="112"/>
      <c r="E273" s="112"/>
    </row>
    <row r="274" spans="4:5">
      <c r="D274" s="112"/>
      <c r="E274" s="112"/>
    </row>
    <row r="275" spans="4:5">
      <c r="D275" s="112"/>
      <c r="E275" s="112"/>
    </row>
    <row r="276" spans="4:5">
      <c r="D276" s="112"/>
      <c r="E276" s="112"/>
    </row>
    <row r="277" spans="4:5">
      <c r="D277" s="112"/>
      <c r="E277" s="112"/>
    </row>
    <row r="278" spans="4:5">
      <c r="D278" s="112"/>
      <c r="E278" s="112"/>
    </row>
    <row r="279" spans="4:5">
      <c r="D279" s="112"/>
      <c r="E279" s="112"/>
    </row>
    <row r="280" spans="4:5">
      <c r="D280" s="112"/>
      <c r="E280" s="112"/>
    </row>
    <row r="281" spans="4:5">
      <c r="D281" s="112"/>
      <c r="E281" s="112"/>
    </row>
    <row r="282" spans="4:5">
      <c r="D282" s="112"/>
      <c r="E282" s="112"/>
    </row>
    <row r="283" spans="4:5">
      <c r="D283" s="112"/>
      <c r="E283" s="112"/>
    </row>
    <row r="284" spans="4:5">
      <c r="D284" s="112"/>
      <c r="E284" s="112"/>
    </row>
    <row r="285" spans="4:5">
      <c r="D285" s="112"/>
      <c r="E285" s="112"/>
    </row>
    <row r="286" spans="4:5">
      <c r="D286" s="112"/>
      <c r="E286" s="112"/>
    </row>
    <row r="287" spans="4:5">
      <c r="D287" s="112"/>
      <c r="E287" s="112"/>
    </row>
    <row r="288" spans="4:5">
      <c r="D288" s="112"/>
      <c r="E288" s="112"/>
    </row>
    <row r="289" spans="4:5">
      <c r="D289" s="112"/>
      <c r="E289" s="112"/>
    </row>
    <row r="290" spans="4:5">
      <c r="D290" s="112"/>
      <c r="E290" s="112"/>
    </row>
    <row r="291" spans="4:5">
      <c r="D291" s="112"/>
      <c r="E291" s="112"/>
    </row>
    <row r="292" spans="4:5">
      <c r="D292" s="112"/>
      <c r="E292" s="112"/>
    </row>
    <row r="293" spans="4:5">
      <c r="D293" s="112"/>
      <c r="E293" s="112"/>
    </row>
    <row r="294" spans="4:5">
      <c r="D294" s="112"/>
      <c r="E294" s="112"/>
    </row>
    <row r="295" spans="4:5">
      <c r="D295" s="112"/>
      <c r="E295" s="112"/>
    </row>
    <row r="296" spans="4:5">
      <c r="D296" s="112"/>
      <c r="E296" s="112"/>
    </row>
    <row r="297" spans="4:5">
      <c r="D297" s="112"/>
      <c r="E297" s="112"/>
    </row>
    <row r="298" spans="4:5">
      <c r="D298" s="112"/>
      <c r="E298" s="112"/>
    </row>
    <row r="299" spans="4:5">
      <c r="D299" s="112"/>
      <c r="E299" s="112"/>
    </row>
    <row r="300" spans="4:5">
      <c r="D300" s="112"/>
      <c r="E300" s="112"/>
    </row>
    <row r="301" spans="4:5">
      <c r="D301" s="112"/>
      <c r="E301" s="112"/>
    </row>
    <row r="302" spans="4:5">
      <c r="D302" s="112"/>
      <c r="E302" s="112"/>
    </row>
    <row r="303" spans="4:5">
      <c r="D303" s="112"/>
      <c r="E303" s="112"/>
    </row>
    <row r="304" spans="4:5">
      <c r="D304" s="112"/>
      <c r="E304" s="112"/>
    </row>
    <row r="305" spans="4:5">
      <c r="D305" s="112"/>
      <c r="E305" s="112"/>
    </row>
    <row r="306" spans="4:5">
      <c r="D306" s="112"/>
      <c r="E306" s="112"/>
    </row>
    <row r="307" spans="4:5">
      <c r="D307" s="112"/>
      <c r="E307" s="112"/>
    </row>
    <row r="308" spans="4:5">
      <c r="D308" s="112"/>
      <c r="E308" s="112"/>
    </row>
    <row r="309" spans="4:5">
      <c r="D309" s="112"/>
      <c r="E309" s="112"/>
    </row>
    <row r="310" spans="4:5">
      <c r="D310" s="112"/>
      <c r="E310" s="112"/>
    </row>
    <row r="311" spans="4:5">
      <c r="D311" s="112"/>
      <c r="E311" s="112"/>
    </row>
    <row r="312" spans="4:5">
      <c r="D312" s="112"/>
      <c r="E312" s="112"/>
    </row>
    <row r="313" spans="4:5">
      <c r="D313" s="112"/>
      <c r="E313" s="112"/>
    </row>
    <row r="314" spans="4:5">
      <c r="D314" s="112"/>
      <c r="E314" s="112"/>
    </row>
    <row r="315" spans="4:5">
      <c r="D315" s="112"/>
      <c r="E315" s="112"/>
    </row>
    <row r="316" spans="4:5">
      <c r="D316" s="112"/>
      <c r="E316" s="112"/>
    </row>
    <row r="317" spans="4:5">
      <c r="D317" s="112"/>
      <c r="E317" s="112"/>
    </row>
    <row r="318" spans="4:5">
      <c r="D318" s="112"/>
      <c r="E318" s="112"/>
    </row>
    <row r="319" spans="4:5">
      <c r="D319" s="112"/>
      <c r="E319" s="112"/>
    </row>
    <row r="320" spans="4:5">
      <c r="D320" s="112"/>
      <c r="E320" s="112"/>
    </row>
    <row r="321" spans="4:5">
      <c r="D321" s="112"/>
      <c r="E321" s="112"/>
    </row>
    <row r="322" spans="4:5">
      <c r="D322" s="112"/>
      <c r="E322" s="112"/>
    </row>
    <row r="323" spans="4:5">
      <c r="D323" s="112"/>
      <c r="E323" s="112"/>
    </row>
    <row r="324" spans="4:5">
      <c r="D324" s="112"/>
      <c r="E324" s="112"/>
    </row>
    <row r="325" spans="4:5">
      <c r="D325" s="112"/>
      <c r="E325" s="112"/>
    </row>
    <row r="326" spans="4:5">
      <c r="D326" s="112"/>
      <c r="E326" s="112"/>
    </row>
    <row r="327" spans="4:5">
      <c r="D327" s="112"/>
      <c r="E327" s="112"/>
    </row>
    <row r="328" spans="4:5">
      <c r="D328" s="112"/>
      <c r="E328" s="112"/>
    </row>
    <row r="329" spans="4:5">
      <c r="D329" s="112"/>
      <c r="E329" s="112"/>
    </row>
    <row r="330" spans="4:5">
      <c r="D330" s="112"/>
      <c r="E330" s="112"/>
    </row>
    <row r="331" spans="4:5">
      <c r="D331" s="112"/>
      <c r="E331" s="112"/>
    </row>
    <row r="332" spans="4:5">
      <c r="D332" s="112"/>
      <c r="E332" s="112"/>
    </row>
    <row r="333" spans="4:5">
      <c r="D333" s="112"/>
      <c r="E333" s="112"/>
    </row>
    <row r="334" spans="4:5">
      <c r="D334" s="112"/>
      <c r="E334" s="112"/>
    </row>
    <row r="335" spans="4:5">
      <c r="D335" s="112"/>
      <c r="E335" s="112"/>
    </row>
    <row r="336" spans="4:5">
      <c r="D336" s="112"/>
      <c r="E336" s="112"/>
    </row>
    <row r="337" spans="4:5">
      <c r="D337" s="112"/>
      <c r="E337" s="112"/>
    </row>
    <row r="338" spans="4:5">
      <c r="D338" s="112"/>
      <c r="E338" s="112"/>
    </row>
    <row r="339" spans="4:5">
      <c r="D339" s="112"/>
      <c r="E339" s="112"/>
    </row>
    <row r="340" spans="4:5">
      <c r="D340" s="112"/>
      <c r="E340" s="112"/>
    </row>
    <row r="341" spans="4:5">
      <c r="D341" s="112"/>
      <c r="E341" s="112"/>
    </row>
    <row r="342" spans="4:5">
      <c r="D342" s="112"/>
      <c r="E342" s="112"/>
    </row>
    <row r="343" spans="4:5">
      <c r="D343" s="112"/>
      <c r="E343" s="112"/>
    </row>
    <row r="344" spans="4:5">
      <c r="D344" s="112"/>
      <c r="E344" s="112"/>
    </row>
    <row r="345" spans="4:5">
      <c r="D345" s="112"/>
      <c r="E345" s="112"/>
    </row>
    <row r="346" spans="4:5">
      <c r="D346" s="112"/>
      <c r="E346" s="112"/>
    </row>
    <row r="347" spans="4:5">
      <c r="D347" s="112"/>
      <c r="E347" s="112"/>
    </row>
    <row r="348" spans="4:5">
      <c r="D348" s="112"/>
      <c r="E348" s="112"/>
    </row>
    <row r="349" spans="4:5">
      <c r="D349" s="112"/>
      <c r="E349" s="112"/>
    </row>
    <row r="350" spans="4:5">
      <c r="D350" s="112"/>
      <c r="E350" s="112"/>
    </row>
    <row r="351" spans="4:5">
      <c r="D351" s="112"/>
      <c r="E351" s="112"/>
    </row>
    <row r="352" spans="4:5">
      <c r="D352" s="112"/>
      <c r="E352" s="112"/>
    </row>
    <row r="353" spans="4:5">
      <c r="D353" s="112"/>
      <c r="E353" s="112"/>
    </row>
    <row r="354" spans="4:5">
      <c r="D354" s="112"/>
      <c r="E354" s="112"/>
    </row>
    <row r="355" spans="4:5">
      <c r="D355" s="112"/>
      <c r="E355" s="112"/>
    </row>
    <row r="356" spans="4:5">
      <c r="D356" s="112"/>
      <c r="E356" s="112"/>
    </row>
    <row r="357" spans="4:5">
      <c r="D357" s="112"/>
      <c r="E357" s="112"/>
    </row>
    <row r="358" spans="4:5">
      <c r="D358" s="112"/>
      <c r="E358" s="112"/>
    </row>
    <row r="359" spans="4:5">
      <c r="D359" s="112"/>
      <c r="E359" s="112"/>
    </row>
    <row r="360" spans="4:5">
      <c r="D360" s="112"/>
      <c r="E360" s="112"/>
    </row>
    <row r="361" spans="4:5">
      <c r="D361" s="112"/>
      <c r="E361" s="112"/>
    </row>
    <row r="362" spans="4:5">
      <c r="D362" s="112"/>
      <c r="E362" s="112"/>
    </row>
    <row r="363" spans="4:5">
      <c r="D363" s="112"/>
      <c r="E363" s="112"/>
    </row>
    <row r="364" spans="4:5">
      <c r="D364" s="112"/>
      <c r="E364" s="112"/>
    </row>
    <row r="365" spans="4:5">
      <c r="D365" s="112"/>
      <c r="E365" s="112"/>
    </row>
    <row r="366" spans="4:5">
      <c r="D366" s="112"/>
      <c r="E366" s="112"/>
    </row>
    <row r="367" spans="4:5">
      <c r="D367" s="112"/>
      <c r="E367" s="112"/>
    </row>
    <row r="368" spans="4:5">
      <c r="D368" s="112"/>
      <c r="E368" s="112"/>
    </row>
    <row r="369" spans="4:5">
      <c r="D369" s="112"/>
      <c r="E369" s="112"/>
    </row>
    <row r="370" spans="4:5">
      <c r="D370" s="112"/>
      <c r="E370" s="112"/>
    </row>
    <row r="371" spans="4:5">
      <c r="D371" s="112"/>
      <c r="E371" s="112"/>
    </row>
    <row r="372" spans="4:5">
      <c r="D372" s="112"/>
      <c r="E372" s="112"/>
    </row>
    <row r="373" spans="4:5">
      <c r="D373" s="112"/>
      <c r="E373" s="112"/>
    </row>
    <row r="374" spans="4:5">
      <c r="D374" s="112"/>
      <c r="E374" s="112"/>
    </row>
    <row r="375" spans="4:5">
      <c r="D375" s="112"/>
      <c r="E375" s="112"/>
    </row>
    <row r="376" spans="4:5">
      <c r="D376" s="112"/>
      <c r="E376" s="112"/>
    </row>
    <row r="377" spans="4:5">
      <c r="D377" s="112"/>
      <c r="E377" s="112"/>
    </row>
    <row r="378" spans="4:5">
      <c r="D378" s="112"/>
      <c r="E378" s="112"/>
    </row>
    <row r="379" spans="4:5">
      <c r="D379" s="112"/>
      <c r="E379" s="112"/>
    </row>
    <row r="380" spans="4:5">
      <c r="D380" s="112"/>
      <c r="E380" s="112"/>
    </row>
    <row r="381" spans="4:5">
      <c r="D381" s="112"/>
      <c r="E381" s="112"/>
    </row>
    <row r="382" spans="4:5">
      <c r="D382" s="112"/>
      <c r="E382" s="112"/>
    </row>
    <row r="383" spans="4:5">
      <c r="D383" s="112"/>
      <c r="E383" s="112"/>
    </row>
    <row r="384" spans="4:5">
      <c r="D384" s="112"/>
      <c r="E384" s="112"/>
    </row>
    <row r="385" spans="4:5">
      <c r="D385" s="112"/>
      <c r="E385" s="112"/>
    </row>
    <row r="386" spans="4:5">
      <c r="D386" s="112"/>
      <c r="E386" s="112"/>
    </row>
    <row r="387" spans="4:5">
      <c r="D387" s="112"/>
      <c r="E387" s="112"/>
    </row>
    <row r="388" spans="4:5">
      <c r="D388" s="112"/>
      <c r="E388" s="112"/>
    </row>
    <row r="389" spans="4:5">
      <c r="D389" s="112"/>
      <c r="E389" s="112"/>
    </row>
    <row r="390" spans="4:5">
      <c r="D390" s="112"/>
      <c r="E390" s="112"/>
    </row>
    <row r="391" spans="4:5">
      <c r="D391" s="112"/>
      <c r="E391" s="112"/>
    </row>
    <row r="392" spans="4:5">
      <c r="D392" s="112"/>
      <c r="E392" s="112"/>
    </row>
    <row r="393" spans="4:5">
      <c r="D393" s="112"/>
      <c r="E393" s="112"/>
    </row>
    <row r="394" spans="4:5">
      <c r="D394" s="112"/>
      <c r="E394" s="112"/>
    </row>
    <row r="395" spans="4:5">
      <c r="D395" s="112"/>
      <c r="E395" s="112"/>
    </row>
    <row r="396" spans="4:5">
      <c r="D396" s="112"/>
      <c r="E396" s="112"/>
    </row>
    <row r="397" spans="4:5">
      <c r="D397" s="112"/>
      <c r="E397" s="112"/>
    </row>
    <row r="398" spans="4:5">
      <c r="D398" s="112"/>
      <c r="E398" s="112"/>
    </row>
    <row r="399" spans="4:5">
      <c r="D399" s="112"/>
      <c r="E399" s="112"/>
    </row>
    <row r="400" spans="4:5">
      <c r="D400" s="112"/>
      <c r="E400" s="112"/>
    </row>
    <row r="401" spans="4:5">
      <c r="D401" s="112"/>
      <c r="E401" s="112"/>
    </row>
    <row r="402" spans="4:5">
      <c r="D402" s="112"/>
      <c r="E402" s="112"/>
    </row>
    <row r="403" spans="4:5">
      <c r="D403" s="112"/>
      <c r="E403" s="112"/>
    </row>
    <row r="404" spans="4:5">
      <c r="D404" s="112"/>
      <c r="E404" s="112"/>
    </row>
    <row r="405" spans="4:5">
      <c r="D405" s="112"/>
      <c r="E405" s="112"/>
    </row>
    <row r="406" spans="4:5">
      <c r="D406" s="112"/>
      <c r="E406" s="112"/>
    </row>
    <row r="407" spans="4:5">
      <c r="D407" s="112"/>
      <c r="E407" s="112"/>
    </row>
    <row r="408" spans="4:5">
      <c r="D408" s="112"/>
      <c r="E408" s="112"/>
    </row>
    <row r="409" spans="4:5">
      <c r="D409" s="112"/>
      <c r="E409" s="112"/>
    </row>
    <row r="410" spans="4:5">
      <c r="D410" s="112"/>
      <c r="E410" s="112"/>
    </row>
    <row r="411" spans="4:5">
      <c r="D411" s="112"/>
      <c r="E411" s="112"/>
    </row>
    <row r="412" spans="4:5">
      <c r="D412" s="112"/>
      <c r="E412" s="112"/>
    </row>
    <row r="413" spans="4:5">
      <c r="D413" s="112"/>
      <c r="E413" s="112"/>
    </row>
    <row r="414" spans="4:5">
      <c r="D414" s="112"/>
      <c r="E414" s="112"/>
    </row>
    <row r="415" spans="4:5">
      <c r="D415" s="112"/>
      <c r="E415" s="112"/>
    </row>
    <row r="416" spans="4:5">
      <c r="D416" s="112"/>
      <c r="E416" s="112"/>
    </row>
    <row r="417" spans="4:5">
      <c r="D417" s="112"/>
      <c r="E417" s="112"/>
    </row>
    <row r="418" spans="4:5">
      <c r="D418" s="112"/>
      <c r="E418" s="112"/>
    </row>
    <row r="419" spans="4:5">
      <c r="D419" s="112"/>
      <c r="E419" s="112"/>
    </row>
    <row r="420" spans="4:5">
      <c r="D420" s="112"/>
      <c r="E420" s="112"/>
    </row>
    <row r="421" spans="4:5">
      <c r="D421" s="112"/>
      <c r="E421" s="112"/>
    </row>
    <row r="422" spans="4:5">
      <c r="D422" s="112"/>
      <c r="E422" s="112"/>
    </row>
    <row r="423" spans="4:5">
      <c r="D423" s="112"/>
      <c r="E423" s="112"/>
    </row>
    <row r="424" spans="4:5">
      <c r="D424" s="112"/>
      <c r="E424" s="112"/>
    </row>
    <row r="425" spans="4:5">
      <c r="D425" s="112"/>
      <c r="E425" s="112"/>
    </row>
    <row r="426" spans="4:5">
      <c r="D426" s="112"/>
      <c r="E426" s="112"/>
    </row>
    <row r="427" spans="4:5">
      <c r="D427" s="112"/>
      <c r="E427" s="112"/>
    </row>
    <row r="428" spans="4:5">
      <c r="D428" s="112"/>
      <c r="E428" s="112"/>
    </row>
    <row r="429" spans="4:5">
      <c r="D429" s="112"/>
      <c r="E429" s="112"/>
    </row>
    <row r="430" spans="4:5">
      <c r="D430" s="112"/>
      <c r="E430" s="112"/>
    </row>
    <row r="431" spans="4:5">
      <c r="D431" s="112"/>
      <c r="E431" s="112"/>
    </row>
    <row r="432" spans="4:5">
      <c r="D432" s="112"/>
      <c r="E432" s="112"/>
    </row>
    <row r="433" spans="4:5">
      <c r="D433" s="112"/>
      <c r="E433" s="112"/>
    </row>
    <row r="434" spans="4:5">
      <c r="D434" s="112"/>
      <c r="E434" s="112"/>
    </row>
    <row r="435" spans="4:5">
      <c r="D435" s="112"/>
      <c r="E435" s="112"/>
    </row>
    <row r="436" spans="4:5">
      <c r="D436" s="112"/>
      <c r="E436" s="112"/>
    </row>
    <row r="437" spans="4:5">
      <c r="D437" s="112"/>
      <c r="E437" s="112"/>
    </row>
    <row r="438" spans="4:5">
      <c r="D438" s="112"/>
      <c r="E438" s="112"/>
    </row>
    <row r="439" spans="4:5">
      <c r="D439" s="112"/>
      <c r="E439" s="112"/>
    </row>
    <row r="440" spans="4:5">
      <c r="D440" s="112"/>
      <c r="E440" s="112"/>
    </row>
    <row r="441" spans="4:5">
      <c r="D441" s="112"/>
      <c r="E441" s="112"/>
    </row>
    <row r="442" spans="4:5">
      <c r="D442" s="112"/>
      <c r="E442" s="112"/>
    </row>
    <row r="443" spans="4:5">
      <c r="D443" s="112"/>
      <c r="E443" s="112"/>
    </row>
    <row r="444" spans="4:5">
      <c r="D444" s="112"/>
      <c r="E444" s="112"/>
    </row>
    <row r="445" spans="4:5">
      <c r="D445" s="112"/>
      <c r="E445" s="112"/>
    </row>
    <row r="446" spans="4:5">
      <c r="D446" s="112"/>
      <c r="E446" s="112"/>
    </row>
    <row r="447" spans="4:5">
      <c r="D447" s="112"/>
      <c r="E447" s="112"/>
    </row>
    <row r="448" spans="4:5">
      <c r="D448" s="112"/>
      <c r="E448" s="112"/>
    </row>
    <row r="449" spans="4:5">
      <c r="D449" s="112"/>
      <c r="E449" s="112"/>
    </row>
    <row r="450" spans="4:5">
      <c r="D450" s="112"/>
      <c r="E450" s="112"/>
    </row>
    <row r="451" spans="4:5">
      <c r="D451" s="112"/>
      <c r="E451" s="112"/>
    </row>
    <row r="452" spans="4:5">
      <c r="D452" s="112"/>
      <c r="E452" s="112"/>
    </row>
    <row r="453" spans="4:5">
      <c r="D453" s="112"/>
      <c r="E453" s="112"/>
    </row>
    <row r="454" spans="4:5">
      <c r="D454" s="112"/>
      <c r="E454" s="112"/>
    </row>
    <row r="455" spans="4:5">
      <c r="D455" s="112"/>
      <c r="E455" s="112"/>
    </row>
    <row r="456" spans="4:5">
      <c r="D456" s="112"/>
      <c r="E456" s="112"/>
    </row>
    <row r="457" spans="4:5">
      <c r="D457" s="112"/>
      <c r="E457" s="112"/>
    </row>
    <row r="458" spans="4:5">
      <c r="D458" s="112"/>
      <c r="E458" s="112"/>
    </row>
    <row r="459" spans="4:5">
      <c r="D459" s="112"/>
      <c r="E459" s="112"/>
    </row>
    <row r="460" spans="4:5">
      <c r="D460" s="112"/>
      <c r="E460" s="112"/>
    </row>
    <row r="461" spans="4:5">
      <c r="D461" s="112"/>
      <c r="E461" s="112"/>
    </row>
    <row r="462" spans="4:5">
      <c r="D462" s="112"/>
      <c r="E462" s="112"/>
    </row>
    <row r="463" spans="4:5">
      <c r="D463" s="112"/>
      <c r="E463" s="112"/>
    </row>
    <row r="464" spans="4:5">
      <c r="D464" s="112"/>
      <c r="E464" s="112"/>
    </row>
    <row r="465" spans="4:5">
      <c r="D465" s="112"/>
      <c r="E465" s="112"/>
    </row>
    <row r="466" spans="4:5">
      <c r="D466" s="112"/>
      <c r="E466" s="112"/>
    </row>
    <row r="467" spans="4:5">
      <c r="D467" s="112"/>
      <c r="E467" s="112"/>
    </row>
    <row r="468" spans="4:5">
      <c r="D468" s="112"/>
      <c r="E468" s="112"/>
    </row>
    <row r="469" spans="4:5">
      <c r="D469" s="112"/>
      <c r="E469" s="112"/>
    </row>
    <row r="470" spans="4:5">
      <c r="D470" s="112"/>
      <c r="E470" s="112"/>
    </row>
    <row r="471" spans="4:5">
      <c r="D471" s="112"/>
      <c r="E471" s="112"/>
    </row>
    <row r="472" spans="4:5">
      <c r="D472" s="112"/>
      <c r="E472" s="112"/>
    </row>
    <row r="473" spans="4:5">
      <c r="D473" s="112"/>
      <c r="E473" s="112"/>
    </row>
    <row r="474" spans="4:5">
      <c r="D474" s="112"/>
      <c r="E474" s="112"/>
    </row>
    <row r="475" spans="4:5">
      <c r="D475" s="112"/>
      <c r="E475" s="112"/>
    </row>
    <row r="476" spans="4:5">
      <c r="D476" s="112"/>
      <c r="E476" s="112"/>
    </row>
    <row r="477" spans="4:5">
      <c r="D477" s="112"/>
      <c r="E477" s="112"/>
    </row>
    <row r="478" spans="4:5">
      <c r="D478" s="112"/>
      <c r="E478" s="112"/>
    </row>
    <row r="479" spans="4:5">
      <c r="D479" s="112"/>
      <c r="E479" s="112"/>
    </row>
    <row r="480" spans="4:5">
      <c r="D480" s="112"/>
      <c r="E480" s="112"/>
    </row>
    <row r="481" spans="4:5">
      <c r="D481" s="112"/>
      <c r="E481" s="112"/>
    </row>
    <row r="482" spans="4:5">
      <c r="D482" s="112"/>
      <c r="E482" s="112"/>
    </row>
    <row r="483" spans="4:5">
      <c r="D483" s="112"/>
      <c r="E483" s="112"/>
    </row>
    <row r="484" spans="4:5">
      <c r="D484" s="112"/>
      <c r="E484" s="112"/>
    </row>
    <row r="485" spans="4:5">
      <c r="D485" s="112"/>
      <c r="E485" s="112"/>
    </row>
    <row r="486" spans="4:5">
      <c r="D486" s="112"/>
      <c r="E486" s="112"/>
    </row>
    <row r="487" spans="4:5">
      <c r="D487" s="112"/>
      <c r="E487" s="112"/>
    </row>
    <row r="488" spans="4:5">
      <c r="D488" s="112"/>
      <c r="E488" s="112"/>
    </row>
    <row r="489" spans="4:5">
      <c r="D489" s="112"/>
      <c r="E489" s="112"/>
    </row>
    <row r="490" spans="4:5">
      <c r="D490" s="112"/>
      <c r="E490" s="112"/>
    </row>
    <row r="491" spans="4:5">
      <c r="D491" s="112"/>
      <c r="E491" s="112"/>
    </row>
    <row r="492" spans="4:5">
      <c r="D492" s="112"/>
      <c r="E492" s="112"/>
    </row>
    <row r="493" spans="4:5">
      <c r="D493" s="112"/>
      <c r="E493" s="112"/>
    </row>
    <row r="494" spans="4:5">
      <c r="D494" s="112"/>
      <c r="E494" s="112"/>
    </row>
    <row r="495" spans="4:5">
      <c r="D495" s="112"/>
      <c r="E495" s="112"/>
    </row>
    <row r="496" spans="4:5">
      <c r="D496" s="112"/>
      <c r="E496" s="112"/>
    </row>
    <row r="497" spans="4:5">
      <c r="D497" s="112"/>
      <c r="E497" s="112"/>
    </row>
    <row r="498" spans="4:5">
      <c r="D498" s="112"/>
      <c r="E498" s="112"/>
    </row>
    <row r="499" spans="4:5">
      <c r="D499" s="112"/>
      <c r="E499" s="112"/>
    </row>
    <row r="500" spans="4:5">
      <c r="D500" s="112"/>
      <c r="E500" s="112"/>
    </row>
    <row r="501" spans="4:5">
      <c r="D501" s="112"/>
      <c r="E501" s="112"/>
    </row>
    <row r="502" spans="4:5">
      <c r="D502" s="112"/>
      <c r="E502" s="112"/>
    </row>
    <row r="503" spans="4:5">
      <c r="D503" s="112"/>
      <c r="E503" s="112"/>
    </row>
    <row r="504" spans="4:5">
      <c r="D504" s="112"/>
      <c r="E504" s="112"/>
    </row>
    <row r="505" spans="4:5">
      <c r="D505" s="112"/>
      <c r="E505" s="112"/>
    </row>
    <row r="506" spans="4:5">
      <c r="D506" s="112"/>
      <c r="E506" s="112"/>
    </row>
    <row r="507" spans="4:5">
      <c r="D507" s="112"/>
      <c r="E507" s="112"/>
    </row>
    <row r="508" spans="4:5">
      <c r="D508" s="112"/>
      <c r="E508" s="112"/>
    </row>
    <row r="509" spans="4:5">
      <c r="D509" s="112"/>
      <c r="E509" s="112"/>
    </row>
    <row r="510" spans="4:5">
      <c r="D510" s="112"/>
      <c r="E510" s="112"/>
    </row>
    <row r="511" spans="4:5">
      <c r="D511" s="112"/>
      <c r="E511" s="112"/>
    </row>
    <row r="512" spans="4:5">
      <c r="D512" s="112"/>
      <c r="E512" s="112"/>
    </row>
    <row r="513" spans="4:5">
      <c r="D513" s="112"/>
      <c r="E513" s="112"/>
    </row>
    <row r="514" spans="4:5">
      <c r="D514" s="112"/>
      <c r="E514" s="112"/>
    </row>
    <row r="515" spans="4:5">
      <c r="D515" s="112"/>
      <c r="E515" s="112"/>
    </row>
    <row r="516" spans="4:5">
      <c r="D516" s="112"/>
      <c r="E516" s="112"/>
    </row>
    <row r="517" spans="4:5">
      <c r="D517" s="112"/>
      <c r="E517" s="112"/>
    </row>
    <row r="518" spans="4:5">
      <c r="D518" s="112"/>
      <c r="E518" s="112"/>
    </row>
    <row r="519" spans="4:5">
      <c r="D519" s="112"/>
      <c r="E519" s="112"/>
    </row>
    <row r="520" spans="4:5">
      <c r="D520" s="112"/>
      <c r="E520" s="112"/>
    </row>
    <row r="521" spans="4:5">
      <c r="D521" s="112"/>
      <c r="E521" s="112"/>
    </row>
    <row r="522" spans="4:5">
      <c r="D522" s="112"/>
      <c r="E522" s="112"/>
    </row>
    <row r="523" spans="4:5">
      <c r="D523" s="112"/>
      <c r="E523" s="112"/>
    </row>
    <row r="524" spans="4:5">
      <c r="D524" s="112"/>
      <c r="E524" s="112"/>
    </row>
    <row r="525" spans="4:5">
      <c r="D525" s="112"/>
      <c r="E525" s="112"/>
    </row>
    <row r="526" spans="4:5">
      <c r="D526" s="112"/>
      <c r="E526" s="112"/>
    </row>
    <row r="527" spans="4:5">
      <c r="D527" s="112"/>
      <c r="E527" s="112"/>
    </row>
    <row r="528" spans="4:5">
      <c r="D528" s="112"/>
      <c r="E528" s="112"/>
    </row>
    <row r="529" spans="4:5">
      <c r="D529" s="112"/>
      <c r="E529" s="112"/>
    </row>
    <row r="530" spans="4:5">
      <c r="D530" s="112"/>
      <c r="E530" s="112"/>
    </row>
    <row r="531" spans="4:5">
      <c r="D531" s="112"/>
      <c r="E531" s="112"/>
    </row>
    <row r="532" spans="4:5">
      <c r="D532" s="112"/>
      <c r="E532" s="112"/>
    </row>
    <row r="533" spans="4:5">
      <c r="D533" s="112"/>
      <c r="E533" s="112"/>
    </row>
    <row r="534" spans="4:5">
      <c r="D534" s="112"/>
      <c r="E534" s="112"/>
    </row>
    <row r="535" spans="4:5">
      <c r="D535" s="112"/>
      <c r="E535" s="112"/>
    </row>
    <row r="536" spans="4:5">
      <c r="D536" s="112"/>
      <c r="E536" s="112"/>
    </row>
    <row r="537" spans="4:5">
      <c r="D537" s="112"/>
      <c r="E537" s="112"/>
    </row>
    <row r="538" spans="4:5">
      <c r="D538" s="112"/>
      <c r="E538" s="112"/>
    </row>
    <row r="539" spans="4:5">
      <c r="D539" s="112"/>
      <c r="E539" s="112"/>
    </row>
    <row r="540" spans="4:5">
      <c r="D540" s="112"/>
      <c r="E540" s="112"/>
    </row>
    <row r="541" spans="4:5">
      <c r="D541" s="112"/>
      <c r="E541" s="112"/>
    </row>
    <row r="542" spans="4:5">
      <c r="D542" s="112"/>
      <c r="E542" s="112"/>
    </row>
    <row r="543" spans="4:5">
      <c r="D543" s="112"/>
      <c r="E543" s="112"/>
    </row>
    <row r="544" spans="4:5">
      <c r="D544" s="112"/>
      <c r="E544" s="112"/>
    </row>
    <row r="545" spans="4:5">
      <c r="D545" s="112"/>
      <c r="E545" s="112"/>
    </row>
    <row r="546" spans="4:5">
      <c r="D546" s="112"/>
      <c r="E546" s="112"/>
    </row>
    <row r="547" spans="4:5">
      <c r="D547" s="112"/>
      <c r="E547" s="112"/>
    </row>
    <row r="548" spans="4:5">
      <c r="D548" s="112"/>
      <c r="E548" s="112"/>
    </row>
    <row r="549" spans="4:5">
      <c r="D549" s="112"/>
      <c r="E549" s="112"/>
    </row>
    <row r="550" spans="4:5">
      <c r="D550" s="112"/>
      <c r="E550" s="112"/>
    </row>
    <row r="551" spans="4:5">
      <c r="D551" s="112"/>
      <c r="E551" s="112"/>
    </row>
    <row r="552" spans="4:5">
      <c r="D552" s="112"/>
      <c r="E552" s="112"/>
    </row>
    <row r="553" spans="4:5">
      <c r="D553" s="112"/>
      <c r="E553" s="112"/>
    </row>
    <row r="554" spans="4:5">
      <c r="D554" s="112"/>
      <c r="E554" s="112"/>
    </row>
    <row r="555" spans="4:5">
      <c r="D555" s="112"/>
      <c r="E555" s="112"/>
    </row>
    <row r="556" spans="4:5">
      <c r="D556" s="112"/>
      <c r="E556" s="112"/>
    </row>
    <row r="557" spans="4:5">
      <c r="D557" s="112"/>
      <c r="E557" s="112"/>
    </row>
    <row r="558" spans="4:5">
      <c r="D558" s="112"/>
      <c r="E558" s="112"/>
    </row>
    <row r="559" spans="4:5">
      <c r="D559" s="112"/>
      <c r="E559" s="112"/>
    </row>
    <row r="560" spans="4:5">
      <c r="D560" s="112"/>
      <c r="E560" s="112"/>
    </row>
    <row r="561" spans="4:5">
      <c r="D561" s="112"/>
      <c r="E561" s="112"/>
    </row>
    <row r="562" spans="4:5">
      <c r="D562" s="112"/>
      <c r="E562" s="112"/>
    </row>
    <row r="563" spans="4:5">
      <c r="D563" s="112"/>
      <c r="E563" s="112"/>
    </row>
    <row r="564" spans="4:5">
      <c r="D564" s="112"/>
      <c r="E564" s="112"/>
    </row>
    <row r="565" spans="4:5">
      <c r="D565" s="112"/>
      <c r="E565" s="112"/>
    </row>
    <row r="566" spans="4:5">
      <c r="D566" s="112"/>
      <c r="E566" s="112"/>
    </row>
    <row r="567" spans="4:5">
      <c r="D567" s="112"/>
      <c r="E567" s="112"/>
    </row>
    <row r="568" spans="4:5">
      <c r="D568" s="112"/>
      <c r="E568" s="112"/>
    </row>
    <row r="569" spans="4:5">
      <c r="D569" s="112"/>
      <c r="E569" s="112"/>
    </row>
    <row r="570" spans="4:5">
      <c r="D570" s="112"/>
      <c r="E570" s="112"/>
    </row>
    <row r="571" spans="4:5">
      <c r="D571" s="112"/>
      <c r="E571" s="112"/>
    </row>
    <row r="572" spans="4:5">
      <c r="D572" s="112"/>
      <c r="E572" s="112"/>
    </row>
    <row r="573" spans="4:5">
      <c r="D573" s="112"/>
      <c r="E573" s="112"/>
    </row>
    <row r="574" spans="4:5">
      <c r="D574" s="112"/>
      <c r="E574" s="112"/>
    </row>
    <row r="575" spans="4:5">
      <c r="D575" s="112"/>
      <c r="E575" s="112"/>
    </row>
    <row r="576" spans="4:5">
      <c r="D576" s="112"/>
      <c r="E576" s="112"/>
    </row>
    <row r="577" spans="4:5">
      <c r="D577" s="112"/>
      <c r="E577" s="112"/>
    </row>
    <row r="578" spans="4:5">
      <c r="D578" s="112"/>
      <c r="E578" s="112"/>
    </row>
    <row r="579" spans="4:5">
      <c r="D579" s="112"/>
      <c r="E579" s="112"/>
    </row>
    <row r="580" spans="4:5">
      <c r="D580" s="112"/>
      <c r="E580" s="112"/>
    </row>
    <row r="581" spans="4:5">
      <c r="D581" s="112"/>
      <c r="E581" s="112"/>
    </row>
    <row r="582" spans="4:5">
      <c r="D582" s="112"/>
      <c r="E582" s="112"/>
    </row>
    <row r="583" spans="4:5">
      <c r="D583" s="112"/>
      <c r="E583" s="112"/>
    </row>
    <row r="584" spans="4:5">
      <c r="D584" s="112"/>
      <c r="E584" s="112"/>
    </row>
    <row r="585" spans="4:5">
      <c r="D585" s="112"/>
      <c r="E585" s="112"/>
    </row>
    <row r="586" spans="4:5">
      <c r="D586" s="112"/>
      <c r="E586" s="112"/>
    </row>
    <row r="587" spans="4:5">
      <c r="D587" s="112"/>
      <c r="E587" s="112"/>
    </row>
    <row r="588" spans="4:5">
      <c r="D588" s="112"/>
      <c r="E588" s="112"/>
    </row>
    <row r="589" spans="4:5">
      <c r="D589" s="112"/>
      <c r="E589" s="112"/>
    </row>
    <row r="590" spans="4:5">
      <c r="D590" s="112"/>
      <c r="E590" s="112"/>
    </row>
    <row r="591" spans="4:5">
      <c r="D591" s="112"/>
      <c r="E591" s="112"/>
    </row>
    <row r="592" spans="4:5">
      <c r="D592" s="112"/>
      <c r="E592" s="112"/>
    </row>
    <row r="593" spans="4:5">
      <c r="D593" s="112"/>
      <c r="E593" s="112"/>
    </row>
    <row r="594" spans="4:5">
      <c r="D594" s="112"/>
      <c r="E594" s="112"/>
    </row>
    <row r="595" spans="4:5">
      <c r="D595" s="112"/>
      <c r="E595" s="112"/>
    </row>
    <row r="596" spans="4:5">
      <c r="D596" s="112"/>
      <c r="E596" s="112"/>
    </row>
    <row r="597" spans="4:5">
      <c r="D597" s="112"/>
      <c r="E597" s="112"/>
    </row>
    <row r="598" spans="4:5">
      <c r="D598" s="112"/>
      <c r="E598" s="112"/>
    </row>
    <row r="599" spans="4:5">
      <c r="D599" s="112"/>
      <c r="E599" s="112"/>
    </row>
    <row r="600" spans="4:5">
      <c r="D600" s="112"/>
      <c r="E600" s="112"/>
    </row>
    <row r="601" spans="4:5">
      <c r="D601" s="112"/>
      <c r="E601" s="112"/>
    </row>
    <row r="602" spans="4:5">
      <c r="D602" s="112"/>
      <c r="E602" s="112"/>
    </row>
    <row r="603" spans="4:5">
      <c r="D603" s="112"/>
      <c r="E603" s="112"/>
    </row>
    <row r="604" spans="4:5">
      <c r="D604" s="112"/>
      <c r="E604" s="112"/>
    </row>
    <row r="605" spans="4:5">
      <c r="D605" s="112"/>
      <c r="E605" s="112"/>
    </row>
    <row r="606" spans="4:5">
      <c r="D606" s="112"/>
      <c r="E606" s="112"/>
    </row>
    <row r="607" spans="4:5">
      <c r="D607" s="112"/>
      <c r="E607" s="112"/>
    </row>
    <row r="608" spans="4:5">
      <c r="D608" s="112"/>
      <c r="E608" s="112"/>
    </row>
    <row r="609" spans="4:5">
      <c r="D609" s="112"/>
      <c r="E609" s="112"/>
    </row>
    <row r="610" spans="4:5">
      <c r="D610" s="112"/>
      <c r="E610" s="112"/>
    </row>
    <row r="611" spans="4:5">
      <c r="D611" s="112"/>
      <c r="E611" s="112"/>
    </row>
    <row r="612" spans="4:5">
      <c r="D612" s="112"/>
      <c r="E612" s="112"/>
    </row>
    <row r="613" spans="4:5">
      <c r="D613" s="112"/>
      <c r="E613" s="112"/>
    </row>
    <row r="614" spans="4:5">
      <c r="D614" s="112"/>
      <c r="E614" s="112"/>
    </row>
    <row r="615" spans="4:5">
      <c r="D615" s="112"/>
      <c r="E615" s="112"/>
    </row>
    <row r="616" spans="4:5">
      <c r="D616" s="112"/>
      <c r="E616" s="112"/>
    </row>
    <row r="617" spans="4:5">
      <c r="D617" s="112"/>
      <c r="E617" s="112"/>
    </row>
    <row r="618" spans="4:5">
      <c r="D618" s="112"/>
      <c r="E618" s="112"/>
    </row>
    <row r="619" spans="4:5">
      <c r="D619" s="112"/>
      <c r="E619" s="112"/>
    </row>
    <row r="620" spans="4:5">
      <c r="D620" s="112"/>
      <c r="E620" s="112"/>
    </row>
    <row r="621" spans="4:5">
      <c r="D621" s="112"/>
      <c r="E621" s="112"/>
    </row>
    <row r="622" spans="4:5">
      <c r="D622" s="112"/>
      <c r="E622" s="112"/>
    </row>
    <row r="623" spans="4:5">
      <c r="D623" s="112"/>
      <c r="E623" s="112"/>
    </row>
    <row r="624" spans="4:5">
      <c r="D624" s="112"/>
      <c r="E624" s="112"/>
    </row>
    <row r="625" spans="4:5">
      <c r="D625" s="112"/>
      <c r="E625" s="112"/>
    </row>
    <row r="626" spans="4:5">
      <c r="D626" s="112"/>
      <c r="E626" s="112"/>
    </row>
    <row r="627" spans="4:5">
      <c r="D627" s="112"/>
      <c r="E627" s="112"/>
    </row>
    <row r="628" spans="4:5">
      <c r="D628" s="112"/>
      <c r="E628" s="112"/>
    </row>
    <row r="629" spans="4:5">
      <c r="D629" s="112"/>
      <c r="E629" s="112"/>
    </row>
    <row r="630" spans="4:5">
      <c r="D630" s="112"/>
      <c r="E630" s="112"/>
    </row>
    <row r="631" spans="4:5">
      <c r="D631" s="112"/>
      <c r="E631" s="112"/>
    </row>
    <row r="632" spans="4:5">
      <c r="D632" s="112"/>
      <c r="E632" s="112"/>
    </row>
    <row r="633" spans="4:5">
      <c r="D633" s="112"/>
      <c r="E633" s="112"/>
    </row>
    <row r="634" spans="4:5">
      <c r="D634" s="112"/>
      <c r="E634" s="112"/>
    </row>
    <row r="635" spans="4:5">
      <c r="D635" s="112"/>
      <c r="E635" s="112"/>
    </row>
    <row r="636" spans="4:5">
      <c r="D636" s="112"/>
      <c r="E636" s="112"/>
    </row>
    <row r="637" spans="4:5">
      <c r="D637" s="112"/>
      <c r="E637" s="112"/>
    </row>
    <row r="638" spans="4:5">
      <c r="D638" s="112"/>
      <c r="E638" s="112"/>
    </row>
    <row r="639" spans="4:5">
      <c r="D639" s="112"/>
      <c r="E639" s="112"/>
    </row>
    <row r="640" spans="4:5">
      <c r="D640" s="112"/>
      <c r="E640" s="112"/>
    </row>
    <row r="641" spans="4:5">
      <c r="D641" s="112"/>
      <c r="E641" s="112"/>
    </row>
    <row r="642" spans="4:5">
      <c r="D642" s="112"/>
      <c r="E642" s="112"/>
    </row>
    <row r="643" spans="4:5">
      <c r="D643" s="112"/>
      <c r="E643" s="112"/>
    </row>
    <row r="644" spans="4:5">
      <c r="D644" s="112"/>
      <c r="E644" s="112"/>
    </row>
    <row r="645" spans="4:5">
      <c r="D645" s="112"/>
      <c r="E645" s="112"/>
    </row>
    <row r="646" spans="4:5">
      <c r="D646" s="112"/>
      <c r="E646" s="112"/>
    </row>
    <row r="647" spans="4:5">
      <c r="D647" s="112"/>
      <c r="E647" s="112"/>
    </row>
    <row r="648" spans="4:5">
      <c r="D648" s="112"/>
      <c r="E648" s="112"/>
    </row>
    <row r="649" spans="4:5">
      <c r="D649" s="112"/>
      <c r="E649" s="112"/>
    </row>
    <row r="650" spans="4:5">
      <c r="D650" s="112"/>
      <c r="E650" s="112"/>
    </row>
    <row r="651" spans="4:5">
      <c r="D651" s="112"/>
      <c r="E651" s="112"/>
    </row>
    <row r="652" spans="4:5">
      <c r="D652" s="112"/>
      <c r="E652" s="112"/>
    </row>
    <row r="653" spans="4:5">
      <c r="D653" s="112"/>
      <c r="E653" s="112"/>
    </row>
    <row r="654" spans="4:5">
      <c r="D654" s="112"/>
      <c r="E654" s="112"/>
    </row>
    <row r="655" spans="4:5">
      <c r="D655" s="112"/>
      <c r="E655" s="112"/>
    </row>
    <row r="656" spans="4:5">
      <c r="D656" s="112"/>
      <c r="E656" s="112"/>
    </row>
    <row r="657" spans="4:5">
      <c r="D657" s="112"/>
      <c r="E657" s="112"/>
    </row>
    <row r="658" spans="4:5">
      <c r="D658" s="112"/>
      <c r="E658" s="112"/>
    </row>
    <row r="659" spans="4:5">
      <c r="D659" s="112"/>
      <c r="E659" s="112"/>
    </row>
    <row r="660" spans="4:5">
      <c r="D660" s="112"/>
      <c r="E660" s="112"/>
    </row>
    <row r="661" spans="4:5">
      <c r="D661" s="112"/>
      <c r="E661" s="112"/>
    </row>
    <row r="662" spans="4:5">
      <c r="D662" s="112"/>
      <c r="E662" s="112"/>
    </row>
    <row r="663" spans="4:5">
      <c r="D663" s="112"/>
      <c r="E663" s="112"/>
    </row>
    <row r="664" spans="4:5">
      <c r="D664" s="112"/>
      <c r="E664" s="112"/>
    </row>
    <row r="665" spans="4:5">
      <c r="D665" s="112"/>
      <c r="E665" s="112"/>
    </row>
    <row r="666" spans="4:5">
      <c r="D666" s="112"/>
      <c r="E666" s="112"/>
    </row>
    <row r="667" spans="4:5">
      <c r="D667" s="112"/>
      <c r="E667" s="112"/>
    </row>
    <row r="668" spans="4:5">
      <c r="D668" s="112"/>
      <c r="E668" s="112"/>
    </row>
    <row r="669" spans="4:5">
      <c r="D669" s="112"/>
      <c r="E669" s="112"/>
    </row>
    <row r="670" spans="4:5">
      <c r="D670" s="112"/>
      <c r="E670" s="112"/>
    </row>
    <row r="671" spans="4:5">
      <c r="D671" s="112"/>
      <c r="E671" s="112"/>
    </row>
    <row r="672" spans="4:5">
      <c r="D672" s="112"/>
      <c r="E672" s="112"/>
    </row>
    <row r="673" spans="4:5">
      <c r="D673" s="112"/>
      <c r="E673" s="112"/>
    </row>
    <row r="674" spans="4:5">
      <c r="D674" s="112"/>
      <c r="E674" s="112"/>
    </row>
    <row r="675" spans="4:5">
      <c r="D675" s="112"/>
      <c r="E675" s="112"/>
    </row>
    <row r="676" spans="4:5">
      <c r="D676" s="112"/>
      <c r="E676" s="112"/>
    </row>
    <row r="677" spans="4:5">
      <c r="D677" s="112"/>
      <c r="E677" s="112"/>
    </row>
    <row r="678" spans="4:5">
      <c r="D678" s="112"/>
      <c r="E678" s="112"/>
    </row>
    <row r="679" spans="4:5">
      <c r="D679" s="112"/>
      <c r="E679" s="112"/>
    </row>
    <row r="680" spans="4:5">
      <c r="D680" s="112"/>
      <c r="E680" s="112"/>
    </row>
    <row r="681" spans="4:5">
      <c r="D681" s="112"/>
      <c r="E681" s="112"/>
    </row>
    <row r="682" spans="4:5">
      <c r="D682" s="112"/>
      <c r="E682" s="112"/>
    </row>
    <row r="683" spans="4:5">
      <c r="D683" s="112"/>
      <c r="E683" s="112"/>
    </row>
    <row r="684" spans="4:5">
      <c r="D684" s="112"/>
      <c r="E684" s="112"/>
    </row>
    <row r="685" spans="4:5">
      <c r="D685" s="112"/>
      <c r="E685" s="112"/>
    </row>
    <row r="686" spans="4:5">
      <c r="D686" s="112"/>
      <c r="E686" s="112"/>
    </row>
    <row r="687" spans="4:5">
      <c r="D687" s="112"/>
      <c r="E687" s="112"/>
    </row>
    <row r="688" spans="4:5">
      <c r="D688" s="112"/>
      <c r="E688" s="112"/>
    </row>
    <row r="689" spans="4:5">
      <c r="D689" s="112"/>
      <c r="E689" s="112"/>
    </row>
    <row r="690" spans="4:5">
      <c r="D690" s="112"/>
      <c r="E690" s="112"/>
    </row>
    <row r="691" spans="4:5">
      <c r="D691" s="112"/>
      <c r="E691" s="112"/>
    </row>
    <row r="692" spans="4:5">
      <c r="D692" s="112"/>
      <c r="E692" s="112"/>
    </row>
    <row r="693" spans="4:5">
      <c r="D693" s="112"/>
      <c r="E693" s="112"/>
    </row>
    <row r="694" spans="4:5">
      <c r="D694" s="112"/>
      <c r="E694" s="112"/>
    </row>
    <row r="695" spans="4:5">
      <c r="D695" s="112"/>
      <c r="E695" s="112"/>
    </row>
    <row r="696" spans="4:5">
      <c r="D696" s="112"/>
      <c r="E696" s="112"/>
    </row>
    <row r="697" spans="4:5">
      <c r="D697" s="112"/>
      <c r="E697" s="112"/>
    </row>
    <row r="698" spans="4:5">
      <c r="D698" s="112"/>
      <c r="E698" s="112"/>
    </row>
    <row r="699" spans="4:5">
      <c r="D699" s="112"/>
      <c r="E699" s="112"/>
    </row>
    <row r="700" spans="4:5">
      <c r="D700" s="112"/>
      <c r="E700" s="112"/>
    </row>
    <row r="701" spans="4:5">
      <c r="D701" s="112"/>
      <c r="E701" s="112"/>
    </row>
    <row r="702" spans="4:5">
      <c r="D702" s="112"/>
      <c r="E702" s="112"/>
    </row>
    <row r="703" spans="4:5">
      <c r="D703" s="112"/>
      <c r="E703" s="112"/>
    </row>
    <row r="704" spans="4:5">
      <c r="D704" s="112"/>
      <c r="E704" s="112"/>
    </row>
    <row r="705" spans="4:5">
      <c r="D705" s="112"/>
      <c r="E705" s="112"/>
    </row>
    <row r="706" spans="4:5">
      <c r="D706" s="112"/>
      <c r="E706" s="112"/>
    </row>
    <row r="707" spans="4:5">
      <c r="D707" s="112"/>
      <c r="E707" s="112"/>
    </row>
    <row r="708" spans="4:5">
      <c r="D708" s="112"/>
      <c r="E708" s="112"/>
    </row>
    <row r="709" spans="4:5">
      <c r="D709" s="112"/>
      <c r="E709" s="112"/>
    </row>
    <row r="710" spans="4:5">
      <c r="D710" s="112"/>
      <c r="E710" s="112"/>
    </row>
    <row r="711" spans="4:5">
      <c r="D711" s="112"/>
      <c r="E711" s="112"/>
    </row>
    <row r="712" spans="4:5">
      <c r="D712" s="112"/>
      <c r="E712" s="112"/>
    </row>
    <row r="713" spans="4:5">
      <c r="D713" s="112"/>
      <c r="E713" s="112"/>
    </row>
    <row r="714" spans="4:5">
      <c r="D714" s="112"/>
      <c r="E714" s="112"/>
    </row>
    <row r="715" spans="4:5">
      <c r="D715" s="112"/>
      <c r="E715" s="112"/>
    </row>
    <row r="716" spans="4:5">
      <c r="D716" s="112"/>
      <c r="E716" s="112"/>
    </row>
    <row r="717" spans="4:5">
      <c r="D717" s="112"/>
      <c r="E717" s="112"/>
    </row>
    <row r="718" spans="4:5">
      <c r="D718" s="112"/>
      <c r="E718" s="112"/>
    </row>
    <row r="719" spans="4:5">
      <c r="D719" s="112"/>
      <c r="E719" s="112"/>
    </row>
    <row r="720" spans="4:5">
      <c r="D720" s="112"/>
      <c r="E720" s="112"/>
    </row>
    <row r="721" spans="4:5">
      <c r="D721" s="112"/>
      <c r="E721" s="112"/>
    </row>
    <row r="722" spans="4:5">
      <c r="D722" s="112"/>
      <c r="E722" s="112"/>
    </row>
    <row r="723" spans="4:5">
      <c r="D723" s="112"/>
      <c r="E723" s="112"/>
    </row>
    <row r="724" spans="4:5">
      <c r="D724" s="112"/>
      <c r="E724" s="112"/>
    </row>
    <row r="725" spans="4:5">
      <c r="D725" s="112"/>
      <c r="E725" s="112"/>
    </row>
    <row r="726" spans="4:5">
      <c r="D726" s="112"/>
      <c r="E726" s="112"/>
    </row>
    <row r="727" spans="4:5">
      <c r="D727" s="112"/>
      <c r="E727" s="112"/>
    </row>
    <row r="728" spans="4:5">
      <c r="D728" s="112"/>
      <c r="E728" s="112"/>
    </row>
    <row r="729" spans="4:5">
      <c r="D729" s="112"/>
      <c r="E729" s="112"/>
    </row>
    <row r="730" spans="4:5">
      <c r="D730" s="112"/>
      <c r="E730" s="112"/>
    </row>
    <row r="731" spans="4:5">
      <c r="D731" s="112"/>
      <c r="E731" s="112"/>
    </row>
    <row r="732" spans="4:5">
      <c r="D732" s="112"/>
      <c r="E732" s="112"/>
    </row>
    <row r="733" spans="4:5">
      <c r="D733" s="112"/>
      <c r="E733" s="112"/>
    </row>
    <row r="734" spans="4:5">
      <c r="D734" s="112"/>
      <c r="E734" s="112"/>
    </row>
    <row r="735" spans="4:5">
      <c r="D735" s="112"/>
      <c r="E735" s="112"/>
    </row>
    <row r="736" spans="4:5">
      <c r="D736" s="112"/>
      <c r="E736" s="112"/>
    </row>
    <row r="737" spans="4:5">
      <c r="D737" s="112"/>
      <c r="E737" s="112"/>
    </row>
    <row r="738" spans="4:5">
      <c r="D738" s="112"/>
      <c r="E738" s="112"/>
    </row>
    <row r="739" spans="4:5">
      <c r="D739" s="112"/>
      <c r="E739" s="112"/>
    </row>
    <row r="740" spans="4:5">
      <c r="D740" s="112"/>
      <c r="E740" s="112"/>
    </row>
    <row r="741" spans="4:5">
      <c r="D741" s="112"/>
      <c r="E741" s="112"/>
    </row>
    <row r="742" spans="4:5">
      <c r="D742" s="112"/>
      <c r="E742" s="112"/>
    </row>
    <row r="743" spans="4:5">
      <c r="D743" s="112"/>
      <c r="E743" s="112"/>
    </row>
    <row r="744" spans="4:5">
      <c r="D744" s="112"/>
      <c r="E744" s="112"/>
    </row>
    <row r="745" spans="4:5">
      <c r="D745" s="112"/>
      <c r="E745" s="112"/>
    </row>
    <row r="746" spans="4:5">
      <c r="D746" s="112"/>
      <c r="E746" s="112"/>
    </row>
    <row r="747" spans="4:5">
      <c r="D747" s="112"/>
      <c r="E747" s="112"/>
    </row>
    <row r="748" spans="4:5">
      <c r="D748" s="112"/>
      <c r="E748" s="112"/>
    </row>
    <row r="749" spans="4:5">
      <c r="D749" s="112"/>
      <c r="E749" s="112"/>
    </row>
    <row r="750" spans="4:5">
      <c r="D750" s="112"/>
      <c r="E750" s="112"/>
    </row>
    <row r="751" spans="4:5">
      <c r="D751" s="112"/>
      <c r="E751" s="112"/>
    </row>
    <row r="752" spans="4:5">
      <c r="D752" s="112"/>
      <c r="E752" s="112"/>
    </row>
    <row r="753" spans="4:5">
      <c r="D753" s="112"/>
      <c r="E753" s="112"/>
    </row>
    <row r="754" spans="4:5">
      <c r="D754" s="112"/>
      <c r="E754" s="112"/>
    </row>
    <row r="755" spans="4:5">
      <c r="D755" s="112"/>
      <c r="E755" s="112"/>
    </row>
    <row r="756" spans="4:5">
      <c r="D756" s="112"/>
      <c r="E756" s="112"/>
    </row>
    <row r="757" spans="4:5">
      <c r="D757" s="112"/>
      <c r="E757" s="112"/>
    </row>
    <row r="758" spans="4:5">
      <c r="D758" s="112"/>
      <c r="E758" s="112"/>
    </row>
    <row r="759" spans="4:5">
      <c r="D759" s="112"/>
      <c r="E759" s="112"/>
    </row>
    <row r="760" spans="4:5">
      <c r="D760" s="112"/>
      <c r="E760" s="112"/>
    </row>
    <row r="761" spans="4:5">
      <c r="D761" s="112"/>
      <c r="E761" s="112"/>
    </row>
    <row r="762" spans="4:5">
      <c r="D762" s="112"/>
      <c r="E762" s="112"/>
    </row>
    <row r="763" spans="4:5">
      <c r="D763" s="112"/>
      <c r="E763" s="112"/>
    </row>
    <row r="764" spans="4:5">
      <c r="D764" s="112"/>
      <c r="E764" s="112"/>
    </row>
    <row r="765" spans="4:5">
      <c r="D765" s="112"/>
      <c r="E765" s="112"/>
    </row>
    <row r="766" spans="4:5">
      <c r="D766" s="112"/>
      <c r="E766" s="112"/>
    </row>
    <row r="767" spans="4:5">
      <c r="D767" s="112"/>
      <c r="E767" s="112"/>
    </row>
    <row r="768" spans="4:5">
      <c r="D768" s="112"/>
      <c r="E768" s="112"/>
    </row>
    <row r="769" spans="4:5">
      <c r="D769" s="112"/>
      <c r="E769" s="112"/>
    </row>
    <row r="770" spans="4:5">
      <c r="D770" s="112"/>
      <c r="E770" s="112"/>
    </row>
    <row r="771" spans="4:5">
      <c r="D771" s="112"/>
      <c r="E771" s="112"/>
    </row>
    <row r="772" spans="4:5">
      <c r="D772" s="112"/>
      <c r="E772" s="112"/>
    </row>
    <row r="773" spans="4:5">
      <c r="D773" s="112"/>
      <c r="E773" s="112"/>
    </row>
    <row r="774" spans="4:5">
      <c r="D774" s="112"/>
      <c r="E774" s="112"/>
    </row>
    <row r="775" spans="4:5">
      <c r="D775" s="112"/>
      <c r="E775" s="112"/>
    </row>
    <row r="776" spans="4:5">
      <c r="D776" s="112"/>
      <c r="E776" s="112"/>
    </row>
    <row r="777" spans="4:5">
      <c r="D777" s="112"/>
      <c r="E777" s="112"/>
    </row>
    <row r="778" spans="4:5">
      <c r="D778" s="112"/>
      <c r="E778" s="112"/>
    </row>
    <row r="779" spans="4:5">
      <c r="D779" s="112"/>
      <c r="E779" s="112"/>
    </row>
    <row r="780" spans="4:5">
      <c r="D780" s="112"/>
      <c r="E780" s="112"/>
    </row>
    <row r="781" spans="4:5">
      <c r="D781" s="112"/>
      <c r="E781" s="112"/>
    </row>
    <row r="782" spans="4:5">
      <c r="D782" s="112"/>
      <c r="E782" s="112"/>
    </row>
    <row r="783" spans="4:5">
      <c r="D783" s="112"/>
      <c r="E783" s="112"/>
    </row>
    <row r="784" spans="4:5">
      <c r="D784" s="112"/>
      <c r="E784" s="112"/>
    </row>
    <row r="785" spans="4:5">
      <c r="D785" s="112"/>
      <c r="E785" s="112"/>
    </row>
    <row r="786" spans="4:5">
      <c r="D786" s="112"/>
      <c r="E786" s="112"/>
    </row>
    <row r="787" spans="4:5">
      <c r="D787" s="112"/>
      <c r="E787" s="112"/>
    </row>
    <row r="788" spans="4:5">
      <c r="D788" s="112"/>
      <c r="E788" s="112"/>
    </row>
    <row r="789" spans="4:5">
      <c r="D789" s="112"/>
      <c r="E789" s="112"/>
    </row>
    <row r="790" spans="4:5">
      <c r="D790" s="112"/>
      <c r="E790" s="112"/>
    </row>
    <row r="791" spans="4:5">
      <c r="D791" s="112"/>
      <c r="E791" s="112"/>
    </row>
    <row r="792" spans="4:5">
      <c r="D792" s="112"/>
      <c r="E792" s="112"/>
    </row>
    <row r="793" spans="4:5">
      <c r="D793" s="112"/>
      <c r="E793" s="112"/>
    </row>
    <row r="794" spans="4:5">
      <c r="D794" s="112"/>
      <c r="E794" s="112"/>
    </row>
    <row r="795" spans="4:5">
      <c r="D795" s="112"/>
      <c r="E795" s="112"/>
    </row>
    <row r="796" spans="4:5">
      <c r="D796" s="112"/>
      <c r="E796" s="112"/>
    </row>
    <row r="797" spans="4:5">
      <c r="D797" s="112"/>
      <c r="E797" s="112"/>
    </row>
    <row r="798" spans="4:5">
      <c r="D798" s="112"/>
      <c r="E798" s="112"/>
    </row>
    <row r="799" spans="4:5">
      <c r="D799" s="112"/>
      <c r="E799" s="112"/>
    </row>
    <row r="800" spans="4:5">
      <c r="D800" s="112"/>
      <c r="E800" s="112"/>
    </row>
    <row r="801" spans="4:5">
      <c r="D801" s="112"/>
      <c r="E801" s="112"/>
    </row>
    <row r="802" spans="4:5">
      <c r="D802" s="112"/>
      <c r="E802" s="112"/>
    </row>
    <row r="803" spans="4:5">
      <c r="D803" s="112"/>
      <c r="E803" s="112"/>
    </row>
    <row r="804" spans="4:5">
      <c r="D804" s="112"/>
      <c r="E804" s="112"/>
    </row>
    <row r="805" spans="4:5">
      <c r="D805" s="112"/>
      <c r="E805" s="112"/>
    </row>
    <row r="806" spans="4:5">
      <c r="D806" s="112"/>
      <c r="E806" s="112"/>
    </row>
    <row r="807" spans="4:5">
      <c r="D807" s="112"/>
      <c r="E807" s="112"/>
    </row>
    <row r="808" spans="4:5">
      <c r="D808" s="112"/>
      <c r="E808" s="112"/>
    </row>
    <row r="809" spans="4:5">
      <c r="D809" s="112"/>
      <c r="E809" s="112"/>
    </row>
    <row r="810" spans="4:5">
      <c r="D810" s="112"/>
      <c r="E810" s="112"/>
    </row>
    <row r="811" spans="4:5">
      <c r="D811" s="112"/>
      <c r="E811" s="112"/>
    </row>
    <row r="812" spans="4:5">
      <c r="D812" s="112"/>
      <c r="E812" s="112"/>
    </row>
    <row r="813" spans="4:5">
      <c r="D813" s="112"/>
      <c r="E813" s="112"/>
    </row>
    <row r="814" spans="4:5">
      <c r="D814" s="112"/>
      <c r="E814" s="112"/>
    </row>
    <row r="815" spans="4:5">
      <c r="D815" s="112"/>
      <c r="E815" s="112"/>
    </row>
    <row r="816" spans="4:5">
      <c r="D816" s="112"/>
      <c r="E816" s="112"/>
    </row>
    <row r="817" spans="4:5">
      <c r="D817" s="112"/>
      <c r="E817" s="112"/>
    </row>
    <row r="818" spans="4:5">
      <c r="D818" s="112"/>
      <c r="E818" s="112"/>
    </row>
    <row r="819" spans="4:5">
      <c r="D819" s="112"/>
      <c r="E819" s="112"/>
    </row>
    <row r="820" spans="4:5">
      <c r="D820" s="112"/>
      <c r="E820" s="112"/>
    </row>
    <row r="821" spans="4:5">
      <c r="D821" s="112"/>
      <c r="E821" s="112"/>
    </row>
    <row r="822" spans="4:5">
      <c r="D822" s="112"/>
      <c r="E822" s="112"/>
    </row>
    <row r="823" spans="4:5">
      <c r="D823" s="112"/>
      <c r="E823" s="112"/>
    </row>
    <row r="824" spans="4:5">
      <c r="D824" s="112"/>
      <c r="E824" s="112"/>
    </row>
    <row r="825" spans="4:5">
      <c r="D825" s="112"/>
      <c r="E825" s="112"/>
    </row>
    <row r="826" spans="4:5">
      <c r="D826" s="112"/>
      <c r="E826" s="112"/>
    </row>
    <row r="827" spans="4:5">
      <c r="D827" s="112"/>
      <c r="E827" s="112"/>
    </row>
    <row r="828" spans="4:5">
      <c r="D828" s="112"/>
      <c r="E828" s="112"/>
    </row>
    <row r="829" spans="4:5">
      <c r="D829" s="112"/>
      <c r="E829" s="112"/>
    </row>
    <row r="830" spans="4:5">
      <c r="D830" s="112"/>
      <c r="E830" s="112"/>
    </row>
    <row r="831" spans="4:5">
      <c r="D831" s="112"/>
      <c r="E831" s="112"/>
    </row>
    <row r="832" spans="4:5">
      <c r="D832" s="112"/>
      <c r="E832" s="112"/>
    </row>
    <row r="833" spans="4:5">
      <c r="D833" s="112"/>
      <c r="E833" s="112"/>
    </row>
    <row r="834" spans="4:5">
      <c r="D834" s="112"/>
      <c r="E834" s="112"/>
    </row>
    <row r="835" spans="4:5">
      <c r="D835" s="112"/>
      <c r="E835" s="112"/>
    </row>
    <row r="836" spans="4:5">
      <c r="D836" s="112"/>
      <c r="E836" s="112"/>
    </row>
    <row r="837" spans="4:5">
      <c r="D837" s="112"/>
      <c r="E837" s="112"/>
    </row>
    <row r="838" spans="4:5">
      <c r="D838" s="112"/>
      <c r="E838" s="112"/>
    </row>
    <row r="839" spans="4:5">
      <c r="D839" s="112"/>
      <c r="E839" s="112"/>
    </row>
    <row r="840" spans="4:5">
      <c r="D840" s="112"/>
      <c r="E840" s="112"/>
    </row>
    <row r="841" spans="4:5">
      <c r="D841" s="112"/>
      <c r="E841" s="112"/>
    </row>
    <row r="842" spans="4:5">
      <c r="D842" s="112"/>
      <c r="E842" s="112"/>
    </row>
    <row r="843" spans="4:5">
      <c r="D843" s="112"/>
      <c r="E843" s="112"/>
    </row>
    <row r="844" spans="4:5">
      <c r="D844" s="112"/>
      <c r="E844" s="112"/>
    </row>
    <row r="845" spans="4:5">
      <c r="D845" s="112"/>
      <c r="E845" s="112"/>
    </row>
    <row r="846" spans="4:5">
      <c r="D846" s="112"/>
      <c r="E846" s="112"/>
    </row>
    <row r="847" spans="4:5">
      <c r="D847" s="112"/>
      <c r="E847" s="112"/>
    </row>
    <row r="848" spans="4:5">
      <c r="D848" s="112"/>
      <c r="E848" s="112"/>
    </row>
    <row r="849" spans="4:5">
      <c r="D849" s="112"/>
      <c r="E849" s="112"/>
    </row>
    <row r="850" spans="4:5">
      <c r="D850" s="112"/>
      <c r="E850" s="112"/>
    </row>
    <row r="851" spans="4:5">
      <c r="D851" s="112"/>
      <c r="E851" s="112"/>
    </row>
    <row r="852" spans="4:5">
      <c r="D852" s="112"/>
      <c r="E852" s="112"/>
    </row>
    <row r="853" spans="4:5">
      <c r="D853" s="112"/>
      <c r="E853" s="112"/>
    </row>
    <row r="854" spans="4:5">
      <c r="D854" s="112"/>
      <c r="E854" s="112"/>
    </row>
    <row r="855" spans="4:5">
      <c r="D855" s="112"/>
      <c r="E855" s="112"/>
    </row>
    <row r="856" spans="4:5">
      <c r="D856" s="112"/>
      <c r="E856" s="112"/>
    </row>
    <row r="857" spans="4:5">
      <c r="D857" s="112"/>
      <c r="E857" s="112"/>
    </row>
    <row r="858" spans="4:5">
      <c r="D858" s="112"/>
      <c r="E858" s="112"/>
    </row>
    <row r="859" spans="4:5">
      <c r="D859" s="112"/>
      <c r="E859" s="112"/>
    </row>
    <row r="860" spans="4:5">
      <c r="D860" s="112"/>
      <c r="E860" s="112"/>
    </row>
    <row r="861" spans="4:5">
      <c r="D861" s="112"/>
      <c r="E861" s="112"/>
    </row>
    <row r="862" spans="4:5">
      <c r="D862" s="112"/>
      <c r="E862" s="112"/>
    </row>
    <row r="863" spans="4:5">
      <c r="D863" s="112"/>
      <c r="E863" s="112"/>
    </row>
    <row r="864" spans="4:5">
      <c r="D864" s="112"/>
      <c r="E864" s="112"/>
    </row>
    <row r="865" spans="4:5">
      <c r="D865" s="112"/>
      <c r="E865" s="112"/>
    </row>
    <row r="866" spans="4:5">
      <c r="D866" s="112"/>
      <c r="E866" s="112"/>
    </row>
    <row r="867" spans="4:5">
      <c r="D867" s="112"/>
      <c r="E867" s="112"/>
    </row>
    <row r="868" spans="4:5">
      <c r="D868" s="112"/>
      <c r="E868" s="112"/>
    </row>
    <row r="869" spans="4:5">
      <c r="D869" s="112"/>
      <c r="E869" s="112"/>
    </row>
    <row r="870" spans="4:5">
      <c r="D870" s="112"/>
      <c r="E870" s="112"/>
    </row>
    <row r="871" spans="4:5">
      <c r="D871" s="112"/>
      <c r="E871" s="112"/>
    </row>
    <row r="872" spans="4:5">
      <c r="D872" s="112"/>
      <c r="E872" s="112"/>
    </row>
    <row r="873" spans="4:5">
      <c r="D873" s="112"/>
      <c r="E873" s="112"/>
    </row>
    <row r="874" spans="4:5">
      <c r="D874" s="112"/>
      <c r="E874" s="112"/>
    </row>
    <row r="875" spans="4:5">
      <c r="D875" s="112"/>
      <c r="E875" s="112"/>
    </row>
    <row r="876" spans="4:5">
      <c r="D876" s="112"/>
      <c r="E876" s="112"/>
    </row>
    <row r="877" spans="4:5">
      <c r="D877" s="112"/>
      <c r="E877" s="112"/>
    </row>
    <row r="878" spans="4:5">
      <c r="D878" s="112"/>
      <c r="E878" s="112"/>
    </row>
    <row r="879" spans="4:5">
      <c r="D879" s="112"/>
      <c r="E879" s="112"/>
    </row>
    <row r="880" spans="4:5">
      <c r="D880" s="112"/>
      <c r="E880" s="112"/>
    </row>
    <row r="881" spans="4:5">
      <c r="D881" s="112"/>
      <c r="E881" s="112"/>
    </row>
    <row r="882" spans="4:5">
      <c r="D882" s="112"/>
      <c r="E882" s="112"/>
    </row>
    <row r="883" spans="4:5">
      <c r="D883" s="112"/>
      <c r="E883" s="112"/>
    </row>
    <row r="884" spans="4:5">
      <c r="D884" s="112"/>
      <c r="E884" s="112"/>
    </row>
    <row r="885" spans="4:5">
      <c r="D885" s="112"/>
      <c r="E885" s="112"/>
    </row>
    <row r="886" spans="4:5">
      <c r="D886" s="112"/>
      <c r="E886" s="112"/>
    </row>
    <row r="887" spans="4:5">
      <c r="D887" s="112"/>
      <c r="E887" s="112"/>
    </row>
    <row r="888" spans="4:5">
      <c r="D888" s="112"/>
      <c r="E888" s="112"/>
    </row>
    <row r="889" spans="4:5">
      <c r="D889" s="112"/>
      <c r="E889" s="112"/>
    </row>
    <row r="890" spans="4:5">
      <c r="D890" s="112"/>
      <c r="E890" s="112"/>
    </row>
    <row r="891" spans="4:5">
      <c r="D891" s="112"/>
      <c r="E891" s="112"/>
    </row>
    <row r="892" spans="4:5">
      <c r="D892" s="112"/>
      <c r="E892" s="112"/>
    </row>
    <row r="893" spans="4:5">
      <c r="D893" s="112"/>
      <c r="E893" s="112"/>
    </row>
    <row r="894" spans="4:5">
      <c r="D894" s="112"/>
      <c r="E894" s="112"/>
    </row>
    <row r="895" spans="4:5">
      <c r="D895" s="112"/>
      <c r="E895" s="112"/>
    </row>
    <row r="896" spans="4:5">
      <c r="D896" s="112"/>
      <c r="E896" s="112"/>
    </row>
    <row r="897" spans="4:5">
      <c r="D897" s="112"/>
      <c r="E897" s="112"/>
    </row>
    <row r="898" spans="4:5">
      <c r="D898" s="112"/>
      <c r="E898" s="112"/>
    </row>
    <row r="899" spans="4:5">
      <c r="D899" s="112"/>
      <c r="E899" s="112"/>
    </row>
    <row r="900" spans="4:5">
      <c r="D900" s="112"/>
      <c r="E900" s="112"/>
    </row>
    <row r="901" spans="4:5">
      <c r="D901" s="112"/>
      <c r="E901" s="112"/>
    </row>
    <row r="902" spans="4:5">
      <c r="D902" s="112"/>
      <c r="E902" s="112"/>
    </row>
    <row r="903" spans="4:5">
      <c r="D903" s="112"/>
      <c r="E903" s="112"/>
    </row>
    <row r="904" spans="4:5">
      <c r="D904" s="112"/>
      <c r="E904" s="112"/>
    </row>
    <row r="905" spans="4:5">
      <c r="D905" s="112"/>
      <c r="E905" s="112"/>
    </row>
    <row r="906" spans="4:5">
      <c r="D906" s="112"/>
      <c r="E906" s="112"/>
    </row>
    <row r="907" spans="4:5">
      <c r="D907" s="112"/>
      <c r="E907" s="112"/>
    </row>
    <row r="908" spans="4:5">
      <c r="D908" s="112"/>
      <c r="E908" s="112"/>
    </row>
    <row r="909" spans="4:5">
      <c r="D909" s="112"/>
      <c r="E909" s="112"/>
    </row>
    <row r="910" spans="4:5">
      <c r="D910" s="112"/>
      <c r="E910" s="112"/>
    </row>
    <row r="911" spans="4:5">
      <c r="D911" s="112"/>
      <c r="E911" s="112"/>
    </row>
    <row r="912" spans="4:5">
      <c r="D912" s="112"/>
      <c r="E912" s="112"/>
    </row>
    <row r="913" spans="4:5">
      <c r="D913" s="112"/>
      <c r="E913" s="112"/>
    </row>
    <row r="914" spans="4:5">
      <c r="D914" s="112"/>
      <c r="E914" s="112"/>
    </row>
    <row r="915" spans="4:5">
      <c r="D915" s="112"/>
      <c r="E915" s="112"/>
    </row>
    <row r="916" spans="4:5">
      <c r="D916" s="112"/>
      <c r="E916" s="112"/>
    </row>
    <row r="917" spans="4:5">
      <c r="D917" s="112"/>
      <c r="E917" s="112"/>
    </row>
    <row r="918" spans="4:5">
      <c r="D918" s="112"/>
      <c r="E918" s="112"/>
    </row>
    <row r="919" spans="4:5">
      <c r="D919" s="112"/>
      <c r="E919" s="112"/>
    </row>
    <row r="920" spans="4:5">
      <c r="D920" s="112"/>
      <c r="E920" s="112"/>
    </row>
    <row r="921" spans="4:5">
      <c r="D921" s="112"/>
      <c r="E921" s="112"/>
    </row>
    <row r="922" spans="4:5">
      <c r="D922" s="112"/>
      <c r="E922" s="112"/>
    </row>
    <row r="923" spans="4:5">
      <c r="D923" s="112"/>
      <c r="E923" s="112"/>
    </row>
    <row r="924" spans="4:5">
      <c r="D924" s="112"/>
      <c r="E924" s="112"/>
    </row>
    <row r="925" spans="4:5">
      <c r="D925" s="112"/>
      <c r="E925" s="112"/>
    </row>
    <row r="926" spans="4:5">
      <c r="D926" s="112"/>
      <c r="E926" s="112"/>
    </row>
    <row r="927" spans="4:5">
      <c r="D927" s="112"/>
      <c r="E927" s="112"/>
    </row>
    <row r="928" spans="4:5">
      <c r="D928" s="112"/>
      <c r="E928" s="112"/>
    </row>
    <row r="929" spans="4:5">
      <c r="D929" s="112"/>
      <c r="E929" s="112"/>
    </row>
    <row r="930" spans="4:5">
      <c r="D930" s="112"/>
      <c r="E930" s="112"/>
    </row>
    <row r="931" spans="4:5">
      <c r="D931" s="112"/>
      <c r="E931" s="112"/>
    </row>
    <row r="932" spans="4:5">
      <c r="D932" s="112"/>
      <c r="E932" s="112"/>
    </row>
    <row r="933" spans="4:5">
      <c r="D933" s="112"/>
      <c r="E933" s="112"/>
    </row>
    <row r="934" spans="4:5">
      <c r="D934" s="112"/>
      <c r="E934" s="112"/>
    </row>
    <row r="935" spans="4:5">
      <c r="D935" s="112"/>
      <c r="E935" s="112"/>
    </row>
    <row r="936" spans="4:5">
      <c r="D936" s="112"/>
      <c r="E936" s="112"/>
    </row>
    <row r="937" spans="4:5">
      <c r="D937" s="112"/>
      <c r="E937" s="112"/>
    </row>
    <row r="938" spans="4:5">
      <c r="D938" s="112"/>
      <c r="E938" s="112"/>
    </row>
    <row r="939" spans="4:5">
      <c r="D939" s="112"/>
      <c r="E939" s="112"/>
    </row>
    <row r="940" spans="4:5">
      <c r="D940" s="112"/>
      <c r="E940" s="112"/>
    </row>
    <row r="941" spans="4:5">
      <c r="D941" s="112"/>
      <c r="E941" s="112"/>
    </row>
    <row r="942" spans="4:5">
      <c r="D942" s="112"/>
      <c r="E942" s="112"/>
    </row>
    <row r="943" spans="4:5">
      <c r="D943" s="112"/>
      <c r="E943" s="112"/>
    </row>
    <row r="944" spans="4:5">
      <c r="D944" s="112"/>
      <c r="E944" s="112"/>
    </row>
    <row r="945" spans="4:5">
      <c r="D945" s="112"/>
      <c r="E945" s="112"/>
    </row>
    <row r="946" spans="4:5">
      <c r="D946" s="112"/>
      <c r="E946" s="112"/>
    </row>
    <row r="947" spans="4:5">
      <c r="D947" s="112"/>
      <c r="E947" s="112"/>
    </row>
    <row r="948" spans="4:5">
      <c r="D948" s="112"/>
      <c r="E948" s="112"/>
    </row>
    <row r="949" spans="4:5">
      <c r="D949" s="112"/>
      <c r="E949" s="112"/>
    </row>
    <row r="950" spans="4:5">
      <c r="D950" s="112"/>
      <c r="E950" s="112"/>
    </row>
    <row r="951" spans="4:5">
      <c r="D951" s="112"/>
      <c r="E951" s="112"/>
    </row>
    <row r="952" spans="4:5">
      <c r="D952" s="112"/>
      <c r="E952" s="112"/>
    </row>
    <row r="953" spans="4:5">
      <c r="D953" s="112"/>
      <c r="E953" s="112"/>
    </row>
    <row r="954" spans="4:5">
      <c r="D954" s="112"/>
      <c r="E954" s="112"/>
    </row>
    <row r="955" spans="4:5">
      <c r="D955" s="112"/>
      <c r="E955" s="112"/>
    </row>
    <row r="956" spans="4:5">
      <c r="D956" s="112"/>
      <c r="E956" s="112"/>
    </row>
    <row r="957" spans="4:5">
      <c r="D957" s="112"/>
      <c r="E957" s="112"/>
    </row>
    <row r="958" spans="4:5">
      <c r="D958" s="112"/>
      <c r="E958" s="112"/>
    </row>
    <row r="959" spans="4:5">
      <c r="D959" s="112"/>
      <c r="E959" s="112"/>
    </row>
    <row r="960" spans="4:5">
      <c r="D960" s="112"/>
      <c r="E960" s="112"/>
    </row>
    <row r="961" spans="4:5">
      <c r="D961" s="112"/>
      <c r="E961" s="112"/>
    </row>
    <row r="962" spans="4:5">
      <c r="D962" s="112"/>
      <c r="E962" s="112"/>
    </row>
    <row r="963" spans="4:5">
      <c r="D963" s="112"/>
      <c r="E963" s="112"/>
    </row>
    <row r="964" spans="4:5">
      <c r="D964" s="112"/>
      <c r="E964" s="112"/>
    </row>
    <row r="965" spans="4:5">
      <c r="D965" s="112"/>
      <c r="E965" s="112"/>
    </row>
    <row r="966" spans="4:5">
      <c r="D966" s="112"/>
      <c r="E966" s="112"/>
    </row>
    <row r="967" spans="4:5">
      <c r="D967" s="112"/>
      <c r="E967" s="112"/>
    </row>
    <row r="968" spans="4:5">
      <c r="D968" s="112"/>
      <c r="E968" s="112"/>
    </row>
    <row r="969" spans="4:5">
      <c r="D969" s="112"/>
      <c r="E969" s="112"/>
    </row>
    <row r="970" spans="4:5">
      <c r="D970" s="112"/>
      <c r="E970" s="112"/>
    </row>
    <row r="971" spans="4:5">
      <c r="D971" s="112"/>
      <c r="E971" s="112"/>
    </row>
    <row r="972" spans="4:5">
      <c r="D972" s="112"/>
      <c r="E972" s="112"/>
    </row>
    <row r="973" spans="4:5">
      <c r="D973" s="112"/>
      <c r="E973" s="112"/>
    </row>
    <row r="974" spans="4:5">
      <c r="D974" s="112"/>
      <c r="E974" s="112"/>
    </row>
    <row r="975" spans="4:5">
      <c r="D975" s="112"/>
      <c r="E975" s="112"/>
    </row>
    <row r="976" spans="4:5">
      <c r="D976" s="112"/>
      <c r="E976" s="112"/>
    </row>
    <row r="977" spans="4:5">
      <c r="D977" s="112"/>
      <c r="E977" s="112"/>
    </row>
    <row r="978" spans="4:5">
      <c r="D978" s="112"/>
      <c r="E978" s="112"/>
    </row>
    <row r="979" spans="4:5">
      <c r="D979" s="112"/>
      <c r="E979" s="112"/>
    </row>
    <row r="980" spans="4:5">
      <c r="D980" s="112"/>
      <c r="E980" s="112"/>
    </row>
    <row r="981" spans="4:5">
      <c r="D981" s="112"/>
      <c r="E981" s="112"/>
    </row>
    <row r="982" spans="4:5">
      <c r="D982" s="112"/>
      <c r="E982" s="112"/>
    </row>
    <row r="983" spans="4:5">
      <c r="D983" s="112"/>
      <c r="E983" s="112"/>
    </row>
    <row r="984" spans="4:5">
      <c r="D984" s="112"/>
      <c r="E984" s="112"/>
    </row>
    <row r="985" spans="4:5">
      <c r="D985" s="112"/>
      <c r="E985" s="112"/>
    </row>
    <row r="986" spans="4:5">
      <c r="D986" s="112"/>
      <c r="E986" s="112"/>
    </row>
    <row r="987" spans="4:5">
      <c r="D987" s="112"/>
      <c r="E987" s="112"/>
    </row>
    <row r="988" spans="4:5">
      <c r="D988" s="112"/>
      <c r="E988" s="112"/>
    </row>
    <row r="989" spans="4:5">
      <c r="D989" s="112"/>
      <c r="E989" s="112"/>
    </row>
    <row r="990" spans="4:5">
      <c r="D990" s="112"/>
      <c r="E990" s="112"/>
    </row>
    <row r="991" spans="4:5">
      <c r="D991" s="112"/>
      <c r="E991" s="112"/>
    </row>
    <row r="992" spans="4:5">
      <c r="D992" s="112"/>
      <c r="E992" s="112"/>
    </row>
    <row r="993" spans="4:5">
      <c r="D993" s="112"/>
      <c r="E993" s="112"/>
    </row>
    <row r="994" spans="4:5">
      <c r="D994" s="112"/>
      <c r="E994" s="112"/>
    </row>
    <row r="995" spans="4:5">
      <c r="D995" s="112"/>
      <c r="E995" s="112"/>
    </row>
    <row r="996" spans="4:5">
      <c r="D996" s="112"/>
      <c r="E996" s="112"/>
    </row>
    <row r="997" spans="4:5">
      <c r="D997" s="112"/>
      <c r="E997" s="112"/>
    </row>
    <row r="998" spans="4:5">
      <c r="D998" s="112"/>
      <c r="E998" s="112"/>
    </row>
    <row r="999" spans="4:5">
      <c r="D999" s="112"/>
      <c r="E999" s="112"/>
    </row>
    <row r="1000" spans="4:5">
      <c r="D1000" s="112"/>
      <c r="E1000" s="112"/>
    </row>
  </sheetData>
  <autoFilter ref="A4:W12"/>
  <mergeCells count="3">
    <mergeCell ref="A1:W1"/>
    <mergeCell ref="K3:V3"/>
    <mergeCell ref="B2:D2"/>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29"/>
  <sheetViews>
    <sheetView zoomScale="80" zoomScaleNormal="80" workbookViewId="0">
      <selection activeCell="A2" sqref="A2:XFD2"/>
    </sheetView>
  </sheetViews>
  <sheetFormatPr baseColWidth="10" defaultColWidth="14.42578125" defaultRowHeight="15"/>
  <cols>
    <col min="1" max="3" width="32.7109375" style="113" customWidth="1"/>
    <col min="4" max="5" width="20.7109375" style="141" customWidth="1"/>
    <col min="6" max="6" width="27" style="113" bestFit="1" customWidth="1"/>
    <col min="7" max="7" width="27.7109375" style="113" customWidth="1"/>
    <col min="8" max="8" width="16.7109375" style="113" bestFit="1" customWidth="1"/>
    <col min="9" max="9" width="35" style="113" customWidth="1"/>
    <col min="10" max="10" width="14.5703125" style="486" bestFit="1" customWidth="1"/>
    <col min="11" max="11" width="12.5703125" style="486" bestFit="1" customWidth="1"/>
    <col min="12" max="14" width="11.85546875" style="486" bestFit="1" customWidth="1"/>
    <col min="15" max="15" width="13.42578125" style="486" bestFit="1" customWidth="1"/>
    <col min="16" max="16" width="11.85546875" style="486" bestFit="1" customWidth="1"/>
    <col min="17" max="18" width="10.7109375" style="486" bestFit="1" customWidth="1"/>
    <col min="19" max="19" width="13" style="486" bestFit="1" customWidth="1"/>
    <col min="20" max="20" width="10.85546875" style="486" bestFit="1" customWidth="1"/>
    <col min="21" max="21" width="12.85546875" style="486" bestFit="1" customWidth="1"/>
    <col min="22" max="22" width="11.7109375" style="486" bestFit="1" customWidth="1"/>
    <col min="23" max="23" width="13.42578125" style="486" bestFit="1" customWidth="1"/>
    <col min="24" max="26" width="10.7109375" style="661" customWidth="1"/>
    <col min="27" max="16384" width="14.42578125" style="661"/>
  </cols>
  <sheetData>
    <row r="1" spans="1:26" s="659" customFormat="1" ht="54.95" customHeight="1">
      <c r="A1" s="748" t="s">
        <v>2143</v>
      </c>
      <c r="B1" s="809"/>
      <c r="C1" s="809"/>
      <c r="D1" s="809"/>
      <c r="E1" s="809"/>
      <c r="F1" s="809"/>
      <c r="G1" s="809"/>
      <c r="H1" s="809"/>
      <c r="I1" s="809"/>
      <c r="J1" s="809"/>
      <c r="K1" s="809"/>
      <c r="L1" s="809"/>
      <c r="M1" s="809"/>
      <c r="N1" s="809"/>
      <c r="O1" s="809"/>
      <c r="P1" s="809"/>
      <c r="Q1" s="809"/>
      <c r="R1" s="809"/>
      <c r="S1" s="809"/>
      <c r="T1" s="652"/>
      <c r="U1" s="652"/>
      <c r="V1" s="652"/>
      <c r="W1" s="652"/>
      <c r="X1" s="653"/>
      <c r="Y1" s="653"/>
      <c r="Z1" s="653"/>
    </row>
    <row r="2" spans="1:26" ht="32.1" customHeight="1">
      <c r="A2" s="133" t="s">
        <v>2144</v>
      </c>
      <c r="B2" s="790" t="s">
        <v>748</v>
      </c>
      <c r="C2" s="810"/>
      <c r="D2" s="810"/>
      <c r="E2" s="143"/>
      <c r="F2" s="133"/>
      <c r="G2" s="133"/>
      <c r="H2" s="133"/>
      <c r="I2" s="133"/>
      <c r="J2" s="143"/>
      <c r="K2" s="143"/>
      <c r="L2" s="143"/>
      <c r="M2" s="143"/>
      <c r="N2" s="143"/>
      <c r="O2" s="143"/>
      <c r="P2" s="143"/>
      <c r="Q2" s="143"/>
      <c r="R2" s="143"/>
      <c r="S2" s="143"/>
      <c r="T2" s="164"/>
      <c r="U2" s="164"/>
      <c r="V2" s="164"/>
      <c r="W2" s="164"/>
      <c r="X2" s="660"/>
      <c r="Y2" s="660"/>
      <c r="Z2" s="660"/>
    </row>
    <row r="3" spans="1:26" ht="60" customHeight="1">
      <c r="A3" s="134" t="s">
        <v>2145</v>
      </c>
      <c r="B3" s="134" t="s">
        <v>2146</v>
      </c>
      <c r="C3" s="134" t="s">
        <v>2147</v>
      </c>
      <c r="D3" s="144" t="s">
        <v>2148</v>
      </c>
      <c r="E3" s="144" t="s">
        <v>2149</v>
      </c>
      <c r="F3" s="136" t="s">
        <v>2150</v>
      </c>
      <c r="G3" s="136" t="s">
        <v>2151</v>
      </c>
      <c r="H3" s="136" t="s">
        <v>2152</v>
      </c>
      <c r="I3" s="136" t="s">
        <v>2153</v>
      </c>
      <c r="J3" s="166" t="s">
        <v>2154</v>
      </c>
      <c r="K3" s="811" t="s">
        <v>2155</v>
      </c>
      <c r="L3" s="812"/>
      <c r="M3" s="812"/>
      <c r="N3" s="812"/>
      <c r="O3" s="812"/>
      <c r="P3" s="812"/>
      <c r="Q3" s="812"/>
      <c r="R3" s="812"/>
      <c r="S3" s="812"/>
      <c r="T3" s="812"/>
      <c r="U3" s="812"/>
      <c r="V3" s="812"/>
      <c r="W3" s="813"/>
      <c r="X3" s="660"/>
      <c r="Y3" s="660"/>
      <c r="Z3" s="660"/>
    </row>
    <row r="4" spans="1:26">
      <c r="A4" s="146"/>
      <c r="B4" s="146"/>
      <c r="C4" s="146"/>
      <c r="D4" s="145"/>
      <c r="E4" s="145"/>
      <c r="F4" s="149"/>
      <c r="G4" s="149"/>
      <c r="H4" s="149"/>
      <c r="I4" s="149"/>
      <c r="J4" s="413"/>
      <c r="K4" s="169" t="s">
        <v>2156</v>
      </c>
      <c r="L4" s="169" t="s">
        <v>2157</v>
      </c>
      <c r="M4" s="169" t="s">
        <v>2158</v>
      </c>
      <c r="N4" s="169" t="s">
        <v>2159</v>
      </c>
      <c r="O4" s="169" t="s">
        <v>2160</v>
      </c>
      <c r="P4" s="170" t="s">
        <v>2161</v>
      </c>
      <c r="Q4" s="170" t="s">
        <v>2162</v>
      </c>
      <c r="R4" s="170" t="s">
        <v>2163</v>
      </c>
      <c r="S4" s="170" t="s">
        <v>2164</v>
      </c>
      <c r="T4" s="170" t="s">
        <v>2165</v>
      </c>
      <c r="U4" s="170" t="s">
        <v>2166</v>
      </c>
      <c r="V4" s="170" t="s">
        <v>2167</v>
      </c>
      <c r="W4" s="401" t="s">
        <v>2168</v>
      </c>
      <c r="X4" s="662"/>
      <c r="Y4" s="662"/>
      <c r="Z4" s="662"/>
    </row>
    <row r="5" spans="1:26" s="326" customFormat="1" ht="30" customHeight="1">
      <c r="A5" s="238" t="s">
        <v>814</v>
      </c>
      <c r="B5" s="238" t="s">
        <v>68</v>
      </c>
      <c r="C5" s="238" t="s">
        <v>70</v>
      </c>
      <c r="D5" s="255">
        <v>2552.5700000000002</v>
      </c>
      <c r="E5" s="255">
        <v>725.07</v>
      </c>
      <c r="F5" s="386" t="s">
        <v>3429</v>
      </c>
      <c r="G5" s="312">
        <v>44945</v>
      </c>
      <c r="H5" s="385" t="s">
        <v>3430</v>
      </c>
      <c r="I5" s="386" t="s">
        <v>3431</v>
      </c>
      <c r="J5" s="389">
        <v>2552.5700000000002</v>
      </c>
      <c r="K5" s="389">
        <v>209.88</v>
      </c>
      <c r="L5" s="389">
        <v>82.14</v>
      </c>
      <c r="M5" s="389">
        <v>105.21</v>
      </c>
      <c r="N5" s="389">
        <v>60.08</v>
      </c>
      <c r="O5" s="389">
        <v>267.76</v>
      </c>
      <c r="P5" s="389">
        <v>261.07</v>
      </c>
      <c r="Q5" s="389">
        <v>261.07</v>
      </c>
      <c r="R5" s="389">
        <v>261.07</v>
      </c>
      <c r="S5" s="389">
        <v>261.07</v>
      </c>
      <c r="T5" s="389">
        <v>261.07</v>
      </c>
      <c r="U5" s="389">
        <v>261.07</v>
      </c>
      <c r="V5" s="389">
        <v>261.08</v>
      </c>
      <c r="W5" s="389">
        <f t="shared" ref="W5:W7" si="0">K5+L5+M5+N5+O5+P5+Q5+R5+S5+T5+U5+V5</f>
        <v>2552.5699999999997</v>
      </c>
      <c r="X5" s="309"/>
      <c r="Y5" s="309"/>
      <c r="Z5" s="309"/>
    </row>
    <row r="6" spans="1:26" s="326" customFormat="1" ht="30" customHeight="1">
      <c r="A6" s="238" t="s">
        <v>814</v>
      </c>
      <c r="B6" s="238" t="s">
        <v>68</v>
      </c>
      <c r="C6" s="238" t="s">
        <v>72</v>
      </c>
      <c r="D6" s="255">
        <v>10375.18</v>
      </c>
      <c r="E6" s="255">
        <v>6769.5</v>
      </c>
      <c r="F6" s="386" t="s">
        <v>3429</v>
      </c>
      <c r="G6" s="312">
        <v>44945</v>
      </c>
      <c r="H6" s="385" t="s">
        <v>3430</v>
      </c>
      <c r="I6" s="386" t="s">
        <v>3431</v>
      </c>
      <c r="J6" s="389">
        <v>10375.18</v>
      </c>
      <c r="K6" s="389">
        <v>1297.05</v>
      </c>
      <c r="L6" s="389">
        <v>1437.89</v>
      </c>
      <c r="M6" s="389">
        <v>1484.47</v>
      </c>
      <c r="N6" s="389">
        <v>1424.71</v>
      </c>
      <c r="O6" s="389">
        <v>1125.3800000000001</v>
      </c>
      <c r="P6" s="389">
        <v>1233.22</v>
      </c>
      <c r="Q6" s="389">
        <v>1233.22</v>
      </c>
      <c r="R6" s="389">
        <v>1233.22</v>
      </c>
      <c r="S6" s="389">
        <v>1233.22</v>
      </c>
      <c r="T6" s="389">
        <v>1233.22</v>
      </c>
      <c r="U6" s="389">
        <v>1233.22</v>
      </c>
      <c r="V6" s="389">
        <v>1233.22</v>
      </c>
      <c r="W6" s="389">
        <f t="shared" si="0"/>
        <v>15402.039999999997</v>
      </c>
      <c r="X6" s="309"/>
      <c r="Y6" s="309"/>
      <c r="Z6" s="309"/>
    </row>
    <row r="7" spans="1:26" s="326" customFormat="1" ht="38.25">
      <c r="A7" s="238" t="s">
        <v>814</v>
      </c>
      <c r="B7" s="238" t="s">
        <v>68</v>
      </c>
      <c r="C7" s="238" t="s">
        <v>74</v>
      </c>
      <c r="D7" s="255">
        <v>2520</v>
      </c>
      <c r="E7" s="255">
        <v>1031.2</v>
      </c>
      <c r="F7" s="386" t="s">
        <v>3432</v>
      </c>
      <c r="G7" s="385" t="s">
        <v>3433</v>
      </c>
      <c r="H7" s="385" t="s">
        <v>3430</v>
      </c>
      <c r="I7" s="386" t="s">
        <v>3434</v>
      </c>
      <c r="J7" s="389">
        <v>2531.6999999999998</v>
      </c>
      <c r="K7" s="389">
        <v>34.68</v>
      </c>
      <c r="L7" s="389">
        <v>248.2</v>
      </c>
      <c r="M7" s="389">
        <v>262.27999999999997</v>
      </c>
      <c r="N7" s="389">
        <v>261.04000000000002</v>
      </c>
      <c r="O7" s="389">
        <v>225</v>
      </c>
      <c r="P7" s="389">
        <v>214.28</v>
      </c>
      <c r="Q7" s="389">
        <v>214.28</v>
      </c>
      <c r="R7" s="389">
        <v>214.28</v>
      </c>
      <c r="S7" s="389">
        <v>214.28</v>
      </c>
      <c r="T7" s="389">
        <v>214.28</v>
      </c>
      <c r="U7" s="389">
        <v>214.28</v>
      </c>
      <c r="V7" s="389">
        <v>214.27</v>
      </c>
      <c r="W7" s="389">
        <f t="shared" si="0"/>
        <v>2531.15</v>
      </c>
      <c r="X7" s="309"/>
      <c r="Y7" s="309"/>
      <c r="Z7" s="309"/>
    </row>
    <row r="8" spans="1:26" s="326" customFormat="1" ht="135" customHeight="1">
      <c r="A8" s="238" t="s">
        <v>814</v>
      </c>
      <c r="B8" s="238" t="s">
        <v>68</v>
      </c>
      <c r="C8" s="238" t="s">
        <v>82</v>
      </c>
      <c r="D8" s="255">
        <v>96176.29</v>
      </c>
      <c r="E8" s="255">
        <v>42925.46</v>
      </c>
      <c r="F8" s="386" t="s">
        <v>3435</v>
      </c>
      <c r="G8" s="385" t="s">
        <v>3436</v>
      </c>
      <c r="H8" s="385" t="s">
        <v>3437</v>
      </c>
      <c r="I8" s="386" t="s">
        <v>3438</v>
      </c>
      <c r="J8" s="389" t="s">
        <v>3439</v>
      </c>
      <c r="K8" s="389"/>
      <c r="L8" s="389">
        <v>10731.37</v>
      </c>
      <c r="M8" s="389">
        <v>10731.37</v>
      </c>
      <c r="N8" s="389">
        <v>10731.36</v>
      </c>
      <c r="O8" s="389">
        <v>10731.36</v>
      </c>
      <c r="P8" s="389" t="s">
        <v>3440</v>
      </c>
      <c r="Q8" s="389" t="s">
        <v>3440</v>
      </c>
      <c r="R8" s="389" t="s">
        <v>3440</v>
      </c>
      <c r="S8" s="389" t="s">
        <v>3440</v>
      </c>
      <c r="T8" s="389">
        <v>0</v>
      </c>
      <c r="U8" s="389">
        <v>0</v>
      </c>
      <c r="V8" s="389">
        <v>0</v>
      </c>
      <c r="W8" s="389">
        <v>96176.29</v>
      </c>
      <c r="X8" s="309"/>
      <c r="Y8" s="309"/>
      <c r="Z8" s="309"/>
    </row>
    <row r="9" spans="1:26" s="326" customFormat="1" ht="25.5">
      <c r="A9" s="238" t="s">
        <v>814</v>
      </c>
      <c r="B9" s="238" t="s">
        <v>68</v>
      </c>
      <c r="C9" s="238" t="s">
        <v>84</v>
      </c>
      <c r="D9" s="255">
        <v>79920</v>
      </c>
      <c r="E9" s="255">
        <v>26640</v>
      </c>
      <c r="F9" s="386" t="s">
        <v>3441</v>
      </c>
      <c r="G9" s="313">
        <v>44924</v>
      </c>
      <c r="H9" s="385" t="s">
        <v>3430</v>
      </c>
      <c r="I9" s="386" t="s">
        <v>3442</v>
      </c>
      <c r="J9" s="389">
        <v>79920</v>
      </c>
      <c r="K9" s="389"/>
      <c r="L9" s="389">
        <v>6660</v>
      </c>
      <c r="M9" s="389">
        <v>6660</v>
      </c>
      <c r="N9" s="389">
        <v>6660</v>
      </c>
      <c r="O9" s="389">
        <v>6660</v>
      </c>
      <c r="P9" s="389">
        <v>6660</v>
      </c>
      <c r="Q9" s="389">
        <v>6660</v>
      </c>
      <c r="R9" s="389">
        <v>6660</v>
      </c>
      <c r="S9" s="389">
        <v>6660</v>
      </c>
      <c r="T9" s="389">
        <v>6660</v>
      </c>
      <c r="U9" s="389">
        <v>6660</v>
      </c>
      <c r="V9" s="389">
        <v>13320</v>
      </c>
      <c r="W9" s="389">
        <f t="shared" ref="W9:W11" si="1">K9+L9+M9+N9+O9+P9+Q9+R9+S9+T9+U9+V9</f>
        <v>79920</v>
      </c>
      <c r="X9" s="309"/>
      <c r="Y9" s="309"/>
      <c r="Z9" s="309"/>
    </row>
    <row r="10" spans="1:26" s="326" customFormat="1" ht="38.25">
      <c r="A10" s="238" t="s">
        <v>814</v>
      </c>
      <c r="B10" s="238" t="s">
        <v>68</v>
      </c>
      <c r="C10" s="238" t="s">
        <v>86</v>
      </c>
      <c r="D10" s="255">
        <v>3823.37</v>
      </c>
      <c r="E10" s="255">
        <v>239.51</v>
      </c>
      <c r="F10" s="386" t="s">
        <v>5584</v>
      </c>
      <c r="G10" s="312">
        <v>45051</v>
      </c>
      <c r="H10" s="385" t="s">
        <v>3443</v>
      </c>
      <c r="I10" s="386" t="s">
        <v>3444</v>
      </c>
      <c r="J10" s="389">
        <v>3823.37</v>
      </c>
      <c r="K10" s="389">
        <v>0</v>
      </c>
      <c r="L10" s="389">
        <v>0</v>
      </c>
      <c r="M10" s="389">
        <v>0</v>
      </c>
      <c r="N10" s="389">
        <v>0</v>
      </c>
      <c r="O10" s="389">
        <v>239.51</v>
      </c>
      <c r="P10" s="389">
        <v>511.98</v>
      </c>
      <c r="Q10" s="389">
        <v>511.98</v>
      </c>
      <c r="R10" s="389">
        <v>511.98</v>
      </c>
      <c r="S10" s="389">
        <v>511.98</v>
      </c>
      <c r="T10" s="389">
        <v>511.98</v>
      </c>
      <c r="U10" s="389">
        <v>511.98</v>
      </c>
      <c r="V10" s="389">
        <v>511.98</v>
      </c>
      <c r="W10" s="389">
        <f t="shared" si="1"/>
        <v>3823.3700000000003</v>
      </c>
      <c r="X10" s="309"/>
      <c r="Y10" s="309"/>
      <c r="Z10" s="309"/>
    </row>
    <row r="11" spans="1:26" s="326" customFormat="1" ht="25.5">
      <c r="A11" s="238" t="s">
        <v>814</v>
      </c>
      <c r="B11" s="238" t="s">
        <v>68</v>
      </c>
      <c r="C11" s="238" t="s">
        <v>116</v>
      </c>
      <c r="D11" s="255">
        <v>488.28</v>
      </c>
      <c r="E11" s="255">
        <v>488.28</v>
      </c>
      <c r="F11" s="386" t="s">
        <v>3445</v>
      </c>
      <c r="G11" s="308">
        <v>44945</v>
      </c>
      <c r="H11" s="385" t="s">
        <v>3446</v>
      </c>
      <c r="I11" s="386" t="s">
        <v>3447</v>
      </c>
      <c r="J11" s="389">
        <v>490</v>
      </c>
      <c r="K11" s="389">
        <v>478.56</v>
      </c>
      <c r="L11" s="389"/>
      <c r="M11" s="389">
        <v>9.7200000000000006</v>
      </c>
      <c r="N11" s="389"/>
      <c r="O11" s="389"/>
      <c r="P11" s="389"/>
      <c r="Q11" s="389"/>
      <c r="R11" s="389"/>
      <c r="S11" s="389"/>
      <c r="T11" s="389"/>
      <c r="U11" s="389"/>
      <c r="V11" s="389">
        <v>1.72</v>
      </c>
      <c r="W11" s="389">
        <f t="shared" si="1"/>
        <v>490.00000000000006</v>
      </c>
      <c r="X11" s="309"/>
      <c r="Y11" s="309"/>
      <c r="Z11" s="309"/>
    </row>
    <row r="12" spans="1:26" s="326" customFormat="1" ht="51">
      <c r="A12" s="238" t="s">
        <v>1680</v>
      </c>
      <c r="B12" s="238" t="s">
        <v>68</v>
      </c>
      <c r="C12" s="238" t="s">
        <v>88</v>
      </c>
      <c r="D12" s="723">
        <v>7685.14</v>
      </c>
      <c r="E12" s="723">
        <v>1195.1199999999999</v>
      </c>
      <c r="F12" s="234" t="s">
        <v>3448</v>
      </c>
      <c r="G12" s="482">
        <v>44763</v>
      </c>
      <c r="H12" s="250">
        <v>180</v>
      </c>
      <c r="I12" s="234" t="s">
        <v>3449</v>
      </c>
      <c r="J12" s="414" t="s">
        <v>3450</v>
      </c>
      <c r="K12" s="389"/>
      <c r="L12" s="389"/>
      <c r="M12" s="389"/>
      <c r="N12" s="389"/>
      <c r="O12" s="389"/>
      <c r="P12" s="389"/>
      <c r="Q12" s="389"/>
      <c r="R12" s="389"/>
      <c r="S12" s="389"/>
      <c r="T12" s="389"/>
      <c r="U12" s="389"/>
      <c r="V12" s="389"/>
      <c r="W12" s="389"/>
      <c r="X12" s="309"/>
      <c r="Y12" s="309"/>
      <c r="Z12" s="309"/>
    </row>
    <row r="13" spans="1:26" s="326" customFormat="1" ht="60" customHeight="1">
      <c r="A13" s="238" t="s">
        <v>1680</v>
      </c>
      <c r="B13" s="238" t="s">
        <v>68</v>
      </c>
      <c r="C13" s="238" t="s">
        <v>88</v>
      </c>
      <c r="D13" s="723"/>
      <c r="E13" s="723"/>
      <c r="F13" s="344" t="s">
        <v>3451</v>
      </c>
      <c r="G13" s="482">
        <v>44805</v>
      </c>
      <c r="H13" s="250">
        <v>90</v>
      </c>
      <c r="I13" s="234" t="s">
        <v>3452</v>
      </c>
      <c r="J13" s="414" t="s">
        <v>3453</v>
      </c>
      <c r="K13" s="389"/>
      <c r="L13" s="389"/>
      <c r="M13" s="389">
        <v>1195.1199999999999</v>
      </c>
      <c r="N13" s="389"/>
      <c r="O13" s="389"/>
      <c r="P13" s="389"/>
      <c r="Q13" s="389"/>
      <c r="R13" s="389"/>
      <c r="S13" s="389"/>
      <c r="T13" s="389"/>
      <c r="U13" s="389"/>
      <c r="V13" s="389"/>
      <c r="W13" s="389"/>
      <c r="X13" s="309"/>
      <c r="Y13" s="309"/>
      <c r="Z13" s="309"/>
    </row>
    <row r="14" spans="1:26" s="326" customFormat="1" ht="60" customHeight="1">
      <c r="A14" s="238" t="s">
        <v>1680</v>
      </c>
      <c r="B14" s="238" t="s">
        <v>68</v>
      </c>
      <c r="C14" s="238" t="s">
        <v>92</v>
      </c>
      <c r="D14" s="255">
        <v>7350.06</v>
      </c>
      <c r="E14" s="255">
        <v>0</v>
      </c>
      <c r="F14" s="234" t="s">
        <v>3454</v>
      </c>
      <c r="G14" s="483">
        <v>44540</v>
      </c>
      <c r="H14" s="250">
        <v>8</v>
      </c>
      <c r="I14" s="234" t="s">
        <v>3455</v>
      </c>
      <c r="J14" s="414" t="s">
        <v>3456</v>
      </c>
      <c r="K14" s="389"/>
      <c r="L14" s="389"/>
      <c r="M14" s="389"/>
      <c r="N14" s="389"/>
      <c r="O14" s="389"/>
      <c r="P14" s="389"/>
      <c r="Q14" s="389"/>
      <c r="R14" s="389"/>
      <c r="S14" s="389"/>
      <c r="T14" s="389"/>
      <c r="U14" s="389"/>
      <c r="V14" s="389"/>
      <c r="W14" s="389"/>
      <c r="X14" s="309"/>
      <c r="Y14" s="309"/>
      <c r="Z14" s="309"/>
    </row>
    <row r="15" spans="1:26" s="326" customFormat="1" ht="45" customHeight="1">
      <c r="A15" s="238" t="s">
        <v>1680</v>
      </c>
      <c r="B15" s="238" t="s">
        <v>68</v>
      </c>
      <c r="C15" s="238" t="s">
        <v>92</v>
      </c>
      <c r="D15" s="255"/>
      <c r="E15" s="255"/>
      <c r="F15" s="234" t="s">
        <v>3457</v>
      </c>
      <c r="G15" s="483">
        <v>44540</v>
      </c>
      <c r="H15" s="250">
        <v>8</v>
      </c>
      <c r="I15" s="234" t="s">
        <v>3458</v>
      </c>
      <c r="J15" s="414" t="s">
        <v>3459</v>
      </c>
      <c r="K15" s="389"/>
      <c r="L15" s="389"/>
      <c r="M15" s="389"/>
      <c r="N15" s="389"/>
      <c r="O15" s="389"/>
      <c r="P15" s="389"/>
      <c r="Q15" s="389"/>
      <c r="R15" s="389"/>
      <c r="S15" s="389"/>
      <c r="T15" s="389"/>
      <c r="U15" s="389"/>
      <c r="V15" s="389"/>
      <c r="W15" s="389"/>
      <c r="X15" s="309"/>
      <c r="Y15" s="309"/>
      <c r="Z15" s="309"/>
    </row>
    <row r="16" spans="1:26" s="326" customFormat="1" ht="38.25">
      <c r="A16" s="238" t="s">
        <v>1680</v>
      </c>
      <c r="B16" s="238" t="s">
        <v>1687</v>
      </c>
      <c r="C16" s="238" t="s">
        <v>332</v>
      </c>
      <c r="D16" s="255">
        <v>303405.5</v>
      </c>
      <c r="E16" s="255">
        <v>143877.70000000001</v>
      </c>
      <c r="F16" s="344" t="s">
        <v>3460</v>
      </c>
      <c r="G16" s="482">
        <v>44711</v>
      </c>
      <c r="H16" s="250">
        <v>210</v>
      </c>
      <c r="I16" s="234" t="s">
        <v>3461</v>
      </c>
      <c r="J16" s="414" t="s">
        <v>3462</v>
      </c>
      <c r="K16" s="389"/>
      <c r="L16" s="389"/>
      <c r="M16" s="389"/>
      <c r="N16" s="389"/>
      <c r="O16" s="389">
        <v>143877.70000000001</v>
      </c>
      <c r="P16" s="389"/>
      <c r="Q16" s="389"/>
      <c r="R16" s="389"/>
      <c r="S16" s="389"/>
      <c r="T16" s="389"/>
      <c r="U16" s="389"/>
      <c r="V16" s="389"/>
      <c r="W16" s="389"/>
      <c r="X16" s="309"/>
      <c r="Y16" s="309"/>
      <c r="Z16" s="309"/>
    </row>
    <row r="17" spans="1:26" s="326" customFormat="1" ht="60" customHeight="1">
      <c r="A17" s="238" t="s">
        <v>1680</v>
      </c>
      <c r="B17" s="238" t="s">
        <v>1691</v>
      </c>
      <c r="C17" s="238" t="s">
        <v>169</v>
      </c>
      <c r="D17" s="255">
        <v>276775.08</v>
      </c>
      <c r="E17" s="255">
        <v>0</v>
      </c>
      <c r="F17" s="344" t="s">
        <v>3463</v>
      </c>
      <c r="G17" s="483">
        <v>44881</v>
      </c>
      <c r="H17" s="250">
        <v>45</v>
      </c>
      <c r="I17" s="234" t="s">
        <v>3464</v>
      </c>
      <c r="J17" s="414" t="s">
        <v>3465</v>
      </c>
      <c r="K17" s="389"/>
      <c r="L17" s="389"/>
      <c r="M17" s="389"/>
      <c r="N17" s="389"/>
      <c r="O17" s="389"/>
      <c r="P17" s="389"/>
      <c r="Q17" s="389"/>
      <c r="R17" s="389"/>
      <c r="S17" s="389"/>
      <c r="T17" s="389"/>
      <c r="U17" s="389"/>
      <c r="V17" s="389"/>
      <c r="W17" s="389"/>
      <c r="X17" s="309"/>
      <c r="Y17" s="309"/>
      <c r="Z17" s="309"/>
    </row>
    <row r="18" spans="1:26" s="326" customFormat="1" ht="25.5">
      <c r="A18" s="238" t="s">
        <v>1680</v>
      </c>
      <c r="B18" s="238" t="s">
        <v>1691</v>
      </c>
      <c r="C18" s="238" t="s">
        <v>140</v>
      </c>
      <c r="D18" s="723">
        <v>299558.37</v>
      </c>
      <c r="E18" s="723">
        <v>121294.72</v>
      </c>
      <c r="F18" s="234" t="s">
        <v>3466</v>
      </c>
      <c r="G18" s="482">
        <v>44642</v>
      </c>
      <c r="H18" s="250" t="s">
        <v>2923</v>
      </c>
      <c r="I18" s="234" t="s">
        <v>3467</v>
      </c>
      <c r="J18" s="414" t="s">
        <v>3468</v>
      </c>
      <c r="K18" s="389"/>
      <c r="L18" s="389"/>
      <c r="M18" s="389">
        <v>1543</v>
      </c>
      <c r="N18" s="389"/>
      <c r="O18" s="389"/>
      <c r="P18" s="389"/>
      <c r="Q18" s="389"/>
      <c r="R18" s="389"/>
      <c r="S18" s="389"/>
      <c r="T18" s="389"/>
      <c r="U18" s="389"/>
      <c r="V18" s="389"/>
      <c r="W18" s="389"/>
      <c r="X18" s="309"/>
      <c r="Y18" s="309"/>
      <c r="Z18" s="309"/>
    </row>
    <row r="19" spans="1:26" s="326" customFormat="1" ht="25.5">
      <c r="A19" s="238" t="s">
        <v>1680</v>
      </c>
      <c r="B19" s="238" t="s">
        <v>1691</v>
      </c>
      <c r="C19" s="238" t="s">
        <v>140</v>
      </c>
      <c r="D19" s="723"/>
      <c r="E19" s="723"/>
      <c r="F19" s="234" t="s">
        <v>3469</v>
      </c>
      <c r="G19" s="482">
        <v>44642</v>
      </c>
      <c r="H19" s="250" t="s">
        <v>2923</v>
      </c>
      <c r="I19" s="234" t="s">
        <v>3467</v>
      </c>
      <c r="J19" s="414" t="s">
        <v>3470</v>
      </c>
      <c r="K19" s="389"/>
      <c r="L19" s="389"/>
      <c r="M19" s="389">
        <v>918</v>
      </c>
      <c r="N19" s="389"/>
      <c r="O19" s="389"/>
      <c r="P19" s="389"/>
      <c r="Q19" s="389"/>
      <c r="R19" s="389"/>
      <c r="S19" s="389"/>
      <c r="T19" s="389"/>
      <c r="U19" s="389"/>
      <c r="V19" s="389"/>
      <c r="W19" s="389"/>
      <c r="X19" s="309"/>
      <c r="Y19" s="309"/>
      <c r="Z19" s="309"/>
    </row>
    <row r="20" spans="1:26" s="326" customFormat="1" ht="25.5">
      <c r="A20" s="238" t="s">
        <v>1680</v>
      </c>
      <c r="B20" s="238" t="s">
        <v>1691</v>
      </c>
      <c r="C20" s="238" t="s">
        <v>140</v>
      </c>
      <c r="D20" s="723"/>
      <c r="E20" s="723"/>
      <c r="F20" s="234" t="s">
        <v>3471</v>
      </c>
      <c r="G20" s="482">
        <v>44642</v>
      </c>
      <c r="H20" s="250" t="s">
        <v>2923</v>
      </c>
      <c r="I20" s="234" t="s">
        <v>3467</v>
      </c>
      <c r="J20" s="414" t="s">
        <v>3472</v>
      </c>
      <c r="K20" s="389"/>
      <c r="L20" s="389"/>
      <c r="M20" s="389">
        <v>1740</v>
      </c>
      <c r="N20" s="389"/>
      <c r="O20" s="389"/>
      <c r="P20" s="389"/>
      <c r="Q20" s="389"/>
      <c r="R20" s="389"/>
      <c r="S20" s="389"/>
      <c r="T20" s="389"/>
      <c r="U20" s="389"/>
      <c r="V20" s="389"/>
      <c r="W20" s="389"/>
      <c r="X20" s="309"/>
      <c r="Y20" s="309"/>
      <c r="Z20" s="309"/>
    </row>
    <row r="21" spans="1:26" s="326" customFormat="1" ht="25.5">
      <c r="A21" s="238" t="s">
        <v>1680</v>
      </c>
      <c r="B21" s="238" t="s">
        <v>1691</v>
      </c>
      <c r="C21" s="238" t="s">
        <v>140</v>
      </c>
      <c r="D21" s="723"/>
      <c r="E21" s="723"/>
      <c r="F21" s="234" t="s">
        <v>3473</v>
      </c>
      <c r="G21" s="482">
        <v>44642</v>
      </c>
      <c r="H21" s="250" t="s">
        <v>3143</v>
      </c>
      <c r="I21" s="234" t="s">
        <v>3474</v>
      </c>
      <c r="J21" s="414" t="s">
        <v>3475</v>
      </c>
      <c r="K21" s="389"/>
      <c r="L21" s="389"/>
      <c r="M21" s="389"/>
      <c r="N21" s="389"/>
      <c r="O21" s="389"/>
      <c r="P21" s="389"/>
      <c r="Q21" s="389"/>
      <c r="R21" s="389"/>
      <c r="S21" s="389"/>
      <c r="T21" s="389"/>
      <c r="U21" s="389"/>
      <c r="V21" s="389"/>
      <c r="W21" s="389"/>
      <c r="X21" s="309"/>
      <c r="Y21" s="309"/>
      <c r="Z21" s="309"/>
    </row>
    <row r="22" spans="1:26" s="326" customFormat="1" ht="25.5">
      <c r="A22" s="238" t="s">
        <v>1680</v>
      </c>
      <c r="B22" s="238" t="s">
        <v>1691</v>
      </c>
      <c r="C22" s="238" t="s">
        <v>140</v>
      </c>
      <c r="D22" s="723"/>
      <c r="E22" s="723"/>
      <c r="F22" s="234" t="s">
        <v>3476</v>
      </c>
      <c r="G22" s="483">
        <v>44852</v>
      </c>
      <c r="H22" s="250" t="s">
        <v>3143</v>
      </c>
      <c r="I22" s="234" t="s">
        <v>3477</v>
      </c>
      <c r="J22" s="414" t="s">
        <v>3478</v>
      </c>
      <c r="K22" s="389"/>
      <c r="L22" s="389"/>
      <c r="M22" s="389">
        <v>2571.6</v>
      </c>
      <c r="N22" s="389"/>
      <c r="O22" s="389"/>
      <c r="P22" s="389"/>
      <c r="Q22" s="389"/>
      <c r="R22" s="389"/>
      <c r="S22" s="389"/>
      <c r="T22" s="389"/>
      <c r="U22" s="389"/>
      <c r="V22" s="389"/>
      <c r="W22" s="389"/>
      <c r="X22" s="309"/>
      <c r="Y22" s="309"/>
      <c r="Z22" s="309"/>
    </row>
    <row r="23" spans="1:26" s="326" customFormat="1" ht="25.5">
      <c r="A23" s="238" t="s">
        <v>1680</v>
      </c>
      <c r="B23" s="238" t="s">
        <v>1691</v>
      </c>
      <c r="C23" s="238" t="s">
        <v>140</v>
      </c>
      <c r="D23" s="723"/>
      <c r="E23" s="723"/>
      <c r="F23" s="234" t="s">
        <v>3479</v>
      </c>
      <c r="G23" s="482">
        <v>44713</v>
      </c>
      <c r="H23" s="250" t="s">
        <v>3196</v>
      </c>
      <c r="I23" s="234" t="s">
        <v>3467</v>
      </c>
      <c r="J23" s="414" t="s">
        <v>3468</v>
      </c>
      <c r="K23" s="389"/>
      <c r="L23" s="389">
        <v>1543</v>
      </c>
      <c r="M23" s="389"/>
      <c r="N23" s="389"/>
      <c r="O23" s="389"/>
      <c r="P23" s="389"/>
      <c r="Q23" s="389"/>
      <c r="R23" s="389"/>
      <c r="S23" s="389"/>
      <c r="T23" s="389"/>
      <c r="U23" s="389"/>
      <c r="V23" s="389"/>
      <c r="W23" s="389"/>
      <c r="X23" s="309"/>
      <c r="Y23" s="309"/>
      <c r="Z23" s="309"/>
    </row>
    <row r="24" spans="1:26" s="326" customFormat="1" ht="25.5">
      <c r="A24" s="238" t="s">
        <v>1680</v>
      </c>
      <c r="B24" s="238" t="s">
        <v>1691</v>
      </c>
      <c r="C24" s="238" t="s">
        <v>140</v>
      </c>
      <c r="D24" s="723"/>
      <c r="E24" s="723"/>
      <c r="F24" s="234" t="s">
        <v>3480</v>
      </c>
      <c r="G24" s="482">
        <v>44642</v>
      </c>
      <c r="H24" s="250" t="s">
        <v>2923</v>
      </c>
      <c r="I24" s="234" t="s">
        <v>3467</v>
      </c>
      <c r="J24" s="414" t="s">
        <v>3468</v>
      </c>
      <c r="K24" s="389"/>
      <c r="L24" s="389">
        <v>1543</v>
      </c>
      <c r="M24" s="389"/>
      <c r="N24" s="389"/>
      <c r="O24" s="389"/>
      <c r="P24" s="389"/>
      <c r="Q24" s="389"/>
      <c r="R24" s="389"/>
      <c r="S24" s="389"/>
      <c r="T24" s="389"/>
      <c r="U24" s="389"/>
      <c r="V24" s="389"/>
      <c r="W24" s="389"/>
      <c r="X24" s="309"/>
      <c r="Y24" s="309"/>
      <c r="Z24" s="309"/>
    </row>
    <row r="25" spans="1:26" s="326" customFormat="1" ht="25.5">
      <c r="A25" s="238" t="s">
        <v>1680</v>
      </c>
      <c r="B25" s="238" t="s">
        <v>1691</v>
      </c>
      <c r="C25" s="238" t="s">
        <v>140</v>
      </c>
      <c r="D25" s="723"/>
      <c r="E25" s="723"/>
      <c r="F25" s="234" t="s">
        <v>3481</v>
      </c>
      <c r="G25" s="482">
        <v>44642</v>
      </c>
      <c r="H25" s="250" t="s">
        <v>2923</v>
      </c>
      <c r="I25" s="234" t="s">
        <v>3467</v>
      </c>
      <c r="J25" s="414" t="s">
        <v>3472</v>
      </c>
      <c r="K25" s="389"/>
      <c r="L25" s="389"/>
      <c r="M25" s="389">
        <v>1740</v>
      </c>
      <c r="N25" s="389"/>
      <c r="O25" s="389"/>
      <c r="P25" s="389"/>
      <c r="Q25" s="389"/>
      <c r="R25" s="389"/>
      <c r="S25" s="389"/>
      <c r="T25" s="389"/>
      <c r="U25" s="389"/>
      <c r="V25" s="389"/>
      <c r="W25" s="389"/>
      <c r="X25" s="309"/>
      <c r="Y25" s="309"/>
      <c r="Z25" s="309"/>
    </row>
    <row r="26" spans="1:26" s="326" customFormat="1" ht="45" customHeight="1">
      <c r="A26" s="238" t="s">
        <v>1680</v>
      </c>
      <c r="B26" s="238" t="s">
        <v>1691</v>
      </c>
      <c r="C26" s="238" t="s">
        <v>140</v>
      </c>
      <c r="D26" s="723"/>
      <c r="E26" s="723"/>
      <c r="F26" s="234" t="s">
        <v>3482</v>
      </c>
      <c r="G26" s="482">
        <v>44642</v>
      </c>
      <c r="H26" s="250" t="s">
        <v>2923</v>
      </c>
      <c r="I26" s="234" t="s">
        <v>3467</v>
      </c>
      <c r="J26" s="414" t="s">
        <v>3468</v>
      </c>
      <c r="K26" s="389"/>
      <c r="L26" s="389">
        <v>1543</v>
      </c>
      <c r="M26" s="389"/>
      <c r="N26" s="389"/>
      <c r="O26" s="389"/>
      <c r="P26" s="389"/>
      <c r="Q26" s="389"/>
      <c r="R26" s="389"/>
      <c r="S26" s="389"/>
      <c r="T26" s="389"/>
      <c r="U26" s="389"/>
      <c r="V26" s="389"/>
      <c r="W26" s="389"/>
      <c r="X26" s="309"/>
      <c r="Y26" s="309"/>
      <c r="Z26" s="309"/>
    </row>
    <row r="27" spans="1:26" s="326" customFormat="1" ht="25.5">
      <c r="A27" s="238" t="s">
        <v>1680</v>
      </c>
      <c r="B27" s="238" t="s">
        <v>1691</v>
      </c>
      <c r="C27" s="238" t="s">
        <v>140</v>
      </c>
      <c r="D27" s="723"/>
      <c r="E27" s="723"/>
      <c r="F27" s="234" t="s">
        <v>3483</v>
      </c>
      <c r="G27" s="482">
        <v>44642</v>
      </c>
      <c r="H27" s="250" t="s">
        <v>2923</v>
      </c>
      <c r="I27" s="234" t="s">
        <v>3467</v>
      </c>
      <c r="J27" s="414" t="s">
        <v>3468</v>
      </c>
      <c r="K27" s="389"/>
      <c r="L27" s="389"/>
      <c r="M27" s="389">
        <v>1543</v>
      </c>
      <c r="N27" s="389"/>
      <c r="O27" s="389"/>
      <c r="P27" s="389"/>
      <c r="Q27" s="389"/>
      <c r="R27" s="389"/>
      <c r="S27" s="389"/>
      <c r="T27" s="389"/>
      <c r="U27" s="389"/>
      <c r="V27" s="389"/>
      <c r="W27" s="389"/>
      <c r="X27" s="309"/>
      <c r="Y27" s="309"/>
      <c r="Z27" s="309"/>
    </row>
    <row r="28" spans="1:26" s="326" customFormat="1" ht="25.5">
      <c r="A28" s="238" t="s">
        <v>1680</v>
      </c>
      <c r="B28" s="238" t="s">
        <v>1691</v>
      </c>
      <c r="C28" s="238" t="s">
        <v>140</v>
      </c>
      <c r="D28" s="723"/>
      <c r="E28" s="723"/>
      <c r="F28" s="234" t="s">
        <v>3484</v>
      </c>
      <c r="G28" s="482">
        <v>44642</v>
      </c>
      <c r="H28" s="250" t="s">
        <v>2923</v>
      </c>
      <c r="I28" s="234" t="s">
        <v>3467</v>
      </c>
      <c r="J28" s="414" t="s">
        <v>3468</v>
      </c>
      <c r="K28" s="389"/>
      <c r="L28" s="389"/>
      <c r="M28" s="389">
        <v>1543</v>
      </c>
      <c r="N28" s="389"/>
      <c r="O28" s="389"/>
      <c r="P28" s="389"/>
      <c r="Q28" s="389"/>
      <c r="R28" s="389"/>
      <c r="S28" s="389"/>
      <c r="T28" s="389"/>
      <c r="U28" s="389"/>
      <c r="V28" s="389"/>
      <c r="W28" s="389"/>
      <c r="X28" s="309"/>
      <c r="Y28" s="309"/>
      <c r="Z28" s="309"/>
    </row>
    <row r="29" spans="1:26" s="326" customFormat="1" ht="25.5">
      <c r="A29" s="238" t="s">
        <v>1680</v>
      </c>
      <c r="B29" s="238" t="s">
        <v>1691</v>
      </c>
      <c r="C29" s="238" t="s">
        <v>140</v>
      </c>
      <c r="D29" s="723"/>
      <c r="E29" s="723"/>
      <c r="F29" s="234" t="s">
        <v>3485</v>
      </c>
      <c r="G29" s="482">
        <v>44642</v>
      </c>
      <c r="H29" s="250" t="s">
        <v>2923</v>
      </c>
      <c r="I29" s="234" t="s">
        <v>3467</v>
      </c>
      <c r="J29" s="414" t="s">
        <v>3486</v>
      </c>
      <c r="K29" s="389"/>
      <c r="L29" s="389">
        <v>1333</v>
      </c>
      <c r="M29" s="389"/>
      <c r="N29" s="389"/>
      <c r="O29" s="389"/>
      <c r="P29" s="389"/>
      <c r="Q29" s="389"/>
      <c r="R29" s="389"/>
      <c r="S29" s="389"/>
      <c r="T29" s="389"/>
      <c r="U29" s="389"/>
      <c r="V29" s="389"/>
      <c r="W29" s="389"/>
      <c r="X29" s="309"/>
      <c r="Y29" s="309"/>
      <c r="Z29" s="309"/>
    </row>
    <row r="30" spans="1:26" s="326" customFormat="1" ht="25.5">
      <c r="A30" s="238" t="s">
        <v>1680</v>
      </c>
      <c r="B30" s="238" t="s">
        <v>1691</v>
      </c>
      <c r="C30" s="238" t="s">
        <v>140</v>
      </c>
      <c r="D30" s="723"/>
      <c r="E30" s="723"/>
      <c r="F30" s="234" t="s">
        <v>3487</v>
      </c>
      <c r="G30" s="482">
        <v>44642</v>
      </c>
      <c r="H30" s="250" t="s">
        <v>3488</v>
      </c>
      <c r="I30" s="234" t="s">
        <v>3489</v>
      </c>
      <c r="J30" s="414" t="s">
        <v>3468</v>
      </c>
      <c r="K30" s="389"/>
      <c r="L30" s="389"/>
      <c r="M30" s="389">
        <v>1543</v>
      </c>
      <c r="N30" s="389"/>
      <c r="O30" s="389"/>
      <c r="P30" s="389"/>
      <c r="Q30" s="389"/>
      <c r="R30" s="389"/>
      <c r="S30" s="389"/>
      <c r="T30" s="389"/>
      <c r="U30" s="389"/>
      <c r="V30" s="389"/>
      <c r="W30" s="389"/>
      <c r="X30" s="309"/>
      <c r="Y30" s="309"/>
      <c r="Z30" s="309"/>
    </row>
    <row r="31" spans="1:26" s="326" customFormat="1" ht="45" customHeight="1">
      <c r="A31" s="238" t="s">
        <v>1680</v>
      </c>
      <c r="B31" s="238" t="s">
        <v>1691</v>
      </c>
      <c r="C31" s="238" t="s">
        <v>140</v>
      </c>
      <c r="D31" s="723"/>
      <c r="E31" s="723"/>
      <c r="F31" s="234" t="s">
        <v>3490</v>
      </c>
      <c r="G31" s="483">
        <v>44852</v>
      </c>
      <c r="H31" s="250" t="s">
        <v>3143</v>
      </c>
      <c r="I31" s="234" t="s">
        <v>3491</v>
      </c>
      <c r="J31" s="414" t="s">
        <v>3492</v>
      </c>
      <c r="K31" s="389"/>
      <c r="L31" s="389"/>
      <c r="M31" s="389"/>
      <c r="N31" s="389"/>
      <c r="O31" s="389"/>
      <c r="P31" s="389"/>
      <c r="Q31" s="389"/>
      <c r="R31" s="389"/>
      <c r="S31" s="389"/>
      <c r="T31" s="389"/>
      <c r="U31" s="389"/>
      <c r="V31" s="389"/>
      <c r="W31" s="389"/>
      <c r="X31" s="309"/>
      <c r="Y31" s="309"/>
      <c r="Z31" s="309"/>
    </row>
    <row r="32" spans="1:26" s="326" customFormat="1" ht="45" customHeight="1">
      <c r="A32" s="238" t="s">
        <v>1680</v>
      </c>
      <c r="B32" s="238" t="s">
        <v>1691</v>
      </c>
      <c r="C32" s="238" t="s">
        <v>140</v>
      </c>
      <c r="D32" s="723"/>
      <c r="E32" s="723"/>
      <c r="F32" s="234" t="s">
        <v>3493</v>
      </c>
      <c r="G32" s="482">
        <v>44642</v>
      </c>
      <c r="H32" s="250" t="s">
        <v>2923</v>
      </c>
      <c r="I32" s="234" t="s">
        <v>3494</v>
      </c>
      <c r="J32" s="414" t="s">
        <v>3495</v>
      </c>
      <c r="K32" s="389"/>
      <c r="L32" s="389"/>
      <c r="M32" s="389"/>
      <c r="N32" s="389"/>
      <c r="O32" s="389"/>
      <c r="P32" s="389"/>
      <c r="Q32" s="389"/>
      <c r="R32" s="389"/>
      <c r="S32" s="389"/>
      <c r="T32" s="389"/>
      <c r="U32" s="389"/>
      <c r="V32" s="389"/>
      <c r="W32" s="389"/>
      <c r="X32" s="309"/>
      <c r="Y32" s="309"/>
      <c r="Z32" s="309"/>
    </row>
    <row r="33" spans="1:26" s="326" customFormat="1" ht="45" customHeight="1">
      <c r="A33" s="238" t="s">
        <v>1680</v>
      </c>
      <c r="B33" s="238" t="s">
        <v>1691</v>
      </c>
      <c r="C33" s="238" t="s">
        <v>140</v>
      </c>
      <c r="D33" s="723"/>
      <c r="E33" s="723"/>
      <c r="F33" s="234" t="s">
        <v>3496</v>
      </c>
      <c r="G33" s="482">
        <v>44642</v>
      </c>
      <c r="H33" s="250" t="s">
        <v>3497</v>
      </c>
      <c r="I33" s="234" t="s">
        <v>3498</v>
      </c>
      <c r="J33" s="414" t="s">
        <v>3499</v>
      </c>
      <c r="K33" s="389"/>
      <c r="L33" s="389"/>
      <c r="M33" s="389"/>
      <c r="N33" s="389"/>
      <c r="O33" s="389"/>
      <c r="P33" s="389"/>
      <c r="Q33" s="389"/>
      <c r="R33" s="389"/>
      <c r="S33" s="389"/>
      <c r="T33" s="389"/>
      <c r="U33" s="389"/>
      <c r="V33" s="389"/>
      <c r="W33" s="389"/>
      <c r="X33" s="309"/>
      <c r="Y33" s="309"/>
      <c r="Z33" s="309"/>
    </row>
    <row r="34" spans="1:26" s="326" customFormat="1" ht="25.5">
      <c r="A34" s="238" t="s">
        <v>1680</v>
      </c>
      <c r="B34" s="238" t="s">
        <v>1691</v>
      </c>
      <c r="C34" s="238" t="s">
        <v>140</v>
      </c>
      <c r="D34" s="723"/>
      <c r="E34" s="723"/>
      <c r="F34" s="234" t="s">
        <v>3500</v>
      </c>
      <c r="G34" s="482">
        <v>44835</v>
      </c>
      <c r="H34" s="250" t="s">
        <v>3143</v>
      </c>
      <c r="I34" s="234" t="s">
        <v>3467</v>
      </c>
      <c r="J34" s="414" t="s">
        <v>3468</v>
      </c>
      <c r="K34" s="389"/>
      <c r="L34" s="389"/>
      <c r="M34" s="389">
        <v>1543</v>
      </c>
      <c r="N34" s="389"/>
      <c r="O34" s="389"/>
      <c r="P34" s="389"/>
      <c r="Q34" s="389"/>
      <c r="R34" s="389"/>
      <c r="S34" s="389"/>
      <c r="T34" s="389"/>
      <c r="U34" s="389"/>
      <c r="V34" s="389"/>
      <c r="W34" s="389"/>
      <c r="X34" s="309"/>
      <c r="Y34" s="309"/>
      <c r="Z34" s="309"/>
    </row>
    <row r="35" spans="1:26" s="326" customFormat="1" ht="45" customHeight="1">
      <c r="A35" s="238" t="s">
        <v>1680</v>
      </c>
      <c r="B35" s="238" t="s">
        <v>1691</v>
      </c>
      <c r="C35" s="238" t="s">
        <v>140</v>
      </c>
      <c r="D35" s="723"/>
      <c r="E35" s="723"/>
      <c r="F35" s="234" t="s">
        <v>3501</v>
      </c>
      <c r="G35" s="482">
        <v>44805</v>
      </c>
      <c r="H35" s="250" t="s">
        <v>3502</v>
      </c>
      <c r="I35" s="234" t="s">
        <v>3503</v>
      </c>
      <c r="J35" s="414" t="s">
        <v>3504</v>
      </c>
      <c r="K35" s="389"/>
      <c r="L35" s="389"/>
      <c r="M35" s="389"/>
      <c r="N35" s="389"/>
      <c r="O35" s="389"/>
      <c r="P35" s="389"/>
      <c r="Q35" s="389"/>
      <c r="R35" s="389"/>
      <c r="S35" s="389"/>
      <c r="T35" s="389"/>
      <c r="U35" s="389"/>
      <c r="V35" s="389"/>
      <c r="W35" s="389"/>
      <c r="X35" s="309"/>
      <c r="Y35" s="309"/>
      <c r="Z35" s="309"/>
    </row>
    <row r="36" spans="1:26" s="326" customFormat="1" ht="25.5">
      <c r="A36" s="238" t="s">
        <v>1680</v>
      </c>
      <c r="B36" s="238" t="s">
        <v>1691</v>
      </c>
      <c r="C36" s="238" t="s">
        <v>140</v>
      </c>
      <c r="D36" s="723"/>
      <c r="E36" s="723"/>
      <c r="F36" s="234" t="s">
        <v>3505</v>
      </c>
      <c r="G36" s="482">
        <v>44713</v>
      </c>
      <c r="H36" s="250" t="s">
        <v>3143</v>
      </c>
      <c r="I36" s="234" t="s">
        <v>3506</v>
      </c>
      <c r="J36" s="414" t="s">
        <v>3507</v>
      </c>
      <c r="K36" s="389"/>
      <c r="L36" s="389"/>
      <c r="M36" s="389"/>
      <c r="N36" s="389">
        <v>4629</v>
      </c>
      <c r="O36" s="389"/>
      <c r="P36" s="389"/>
      <c r="Q36" s="389"/>
      <c r="R36" s="389"/>
      <c r="S36" s="389"/>
      <c r="T36" s="389"/>
      <c r="U36" s="389"/>
      <c r="V36" s="389"/>
      <c r="W36" s="389"/>
      <c r="X36" s="309"/>
      <c r="Y36" s="309"/>
      <c r="Z36" s="309"/>
    </row>
    <row r="37" spans="1:26" s="326" customFormat="1" ht="25.5">
      <c r="A37" s="238" t="s">
        <v>1680</v>
      </c>
      <c r="B37" s="238" t="s">
        <v>1691</v>
      </c>
      <c r="C37" s="238" t="s">
        <v>140</v>
      </c>
      <c r="D37" s="723"/>
      <c r="E37" s="723"/>
      <c r="F37" s="234" t="s">
        <v>3508</v>
      </c>
      <c r="G37" s="482">
        <v>44642</v>
      </c>
      <c r="H37" s="250" t="s">
        <v>3143</v>
      </c>
      <c r="I37" s="234" t="s">
        <v>3509</v>
      </c>
      <c r="J37" s="414" t="s">
        <v>3510</v>
      </c>
      <c r="K37" s="389"/>
      <c r="L37" s="389"/>
      <c r="M37" s="389"/>
      <c r="N37" s="389"/>
      <c r="O37" s="389"/>
      <c r="P37" s="389"/>
      <c r="Q37" s="389"/>
      <c r="R37" s="389"/>
      <c r="S37" s="389"/>
      <c r="T37" s="389"/>
      <c r="U37" s="389"/>
      <c r="V37" s="389"/>
      <c r="W37" s="389"/>
      <c r="X37" s="309"/>
      <c r="Y37" s="309"/>
      <c r="Z37" s="309"/>
    </row>
    <row r="38" spans="1:26" s="326" customFormat="1" ht="25.5">
      <c r="A38" s="238" t="s">
        <v>1680</v>
      </c>
      <c r="B38" s="238" t="s">
        <v>1691</v>
      </c>
      <c r="C38" s="238" t="s">
        <v>140</v>
      </c>
      <c r="D38" s="723"/>
      <c r="E38" s="723"/>
      <c r="F38" s="234" t="s">
        <v>3511</v>
      </c>
      <c r="G38" s="482">
        <v>44729</v>
      </c>
      <c r="H38" s="250" t="s">
        <v>2568</v>
      </c>
      <c r="I38" s="234" t="s">
        <v>3512</v>
      </c>
      <c r="J38" s="414" t="s">
        <v>3513</v>
      </c>
      <c r="K38" s="389"/>
      <c r="L38" s="389"/>
      <c r="M38" s="389"/>
      <c r="N38" s="389"/>
      <c r="O38" s="389"/>
      <c r="P38" s="389"/>
      <c r="Q38" s="389"/>
      <c r="R38" s="389"/>
      <c r="S38" s="389"/>
      <c r="T38" s="389"/>
      <c r="U38" s="389"/>
      <c r="V38" s="389"/>
      <c r="W38" s="389"/>
      <c r="X38" s="309"/>
      <c r="Y38" s="309"/>
      <c r="Z38" s="309"/>
    </row>
    <row r="39" spans="1:26" s="326" customFormat="1" ht="25.5">
      <c r="A39" s="238" t="s">
        <v>1680</v>
      </c>
      <c r="B39" s="238" t="s">
        <v>1691</v>
      </c>
      <c r="C39" s="238" t="s">
        <v>140</v>
      </c>
      <c r="D39" s="723"/>
      <c r="E39" s="723"/>
      <c r="F39" s="234" t="s">
        <v>3514</v>
      </c>
      <c r="G39" s="482">
        <v>44643</v>
      </c>
      <c r="H39" s="250" t="s">
        <v>3143</v>
      </c>
      <c r="I39" s="234" t="s">
        <v>3515</v>
      </c>
      <c r="J39" s="414" t="s">
        <v>3516</v>
      </c>
      <c r="K39" s="389"/>
      <c r="L39" s="389"/>
      <c r="M39" s="389"/>
      <c r="N39" s="389"/>
      <c r="O39" s="389"/>
      <c r="P39" s="389"/>
      <c r="Q39" s="389"/>
      <c r="R39" s="389"/>
      <c r="S39" s="389"/>
      <c r="T39" s="389"/>
      <c r="U39" s="389"/>
      <c r="V39" s="389"/>
      <c r="W39" s="389"/>
      <c r="X39" s="309"/>
      <c r="Y39" s="309"/>
      <c r="Z39" s="309"/>
    </row>
    <row r="40" spans="1:26" s="326" customFormat="1" ht="25.5">
      <c r="A40" s="238" t="s">
        <v>1680</v>
      </c>
      <c r="B40" s="238" t="s">
        <v>1691</v>
      </c>
      <c r="C40" s="238" t="s">
        <v>140</v>
      </c>
      <c r="D40" s="723"/>
      <c r="E40" s="723"/>
      <c r="F40" s="234" t="s">
        <v>3514</v>
      </c>
      <c r="G40" s="482">
        <v>44722</v>
      </c>
      <c r="H40" s="250" t="s">
        <v>3143</v>
      </c>
      <c r="I40" s="234" t="s">
        <v>3517</v>
      </c>
      <c r="J40" s="414" t="s">
        <v>3518</v>
      </c>
      <c r="K40" s="389"/>
      <c r="L40" s="389"/>
      <c r="M40" s="389"/>
      <c r="N40" s="389"/>
      <c r="O40" s="389"/>
      <c r="P40" s="389"/>
      <c r="Q40" s="389"/>
      <c r="R40" s="389"/>
      <c r="S40" s="389"/>
      <c r="T40" s="389"/>
      <c r="U40" s="389"/>
      <c r="V40" s="389"/>
      <c r="W40" s="389"/>
      <c r="X40" s="309"/>
      <c r="Y40" s="309"/>
      <c r="Z40" s="309"/>
    </row>
    <row r="41" spans="1:26" s="326" customFormat="1" ht="25.5">
      <c r="A41" s="238" t="s">
        <v>1680</v>
      </c>
      <c r="B41" s="238" t="s">
        <v>1691</v>
      </c>
      <c r="C41" s="238" t="s">
        <v>140</v>
      </c>
      <c r="D41" s="723"/>
      <c r="E41" s="723"/>
      <c r="F41" s="234" t="s">
        <v>3466</v>
      </c>
      <c r="G41" s="482">
        <v>44927</v>
      </c>
      <c r="H41" s="250" t="s">
        <v>3488</v>
      </c>
      <c r="I41" s="234" t="s">
        <v>2803</v>
      </c>
      <c r="J41" s="414" t="s">
        <v>3519</v>
      </c>
      <c r="K41" s="389"/>
      <c r="L41" s="389"/>
      <c r="M41" s="389">
        <v>3086</v>
      </c>
      <c r="N41" s="389"/>
      <c r="O41" s="389">
        <v>3086</v>
      </c>
      <c r="P41" s="389"/>
      <c r="Q41" s="389"/>
      <c r="R41" s="389"/>
      <c r="S41" s="389"/>
      <c r="T41" s="389"/>
      <c r="U41" s="389"/>
      <c r="V41" s="389"/>
      <c r="W41" s="389"/>
      <c r="X41" s="309"/>
      <c r="Y41" s="309"/>
      <c r="Z41" s="309"/>
    </row>
    <row r="42" spans="1:26" s="326" customFormat="1" ht="25.5">
      <c r="A42" s="238" t="s">
        <v>1680</v>
      </c>
      <c r="B42" s="238" t="s">
        <v>1691</v>
      </c>
      <c r="C42" s="238" t="s">
        <v>140</v>
      </c>
      <c r="D42" s="723"/>
      <c r="E42" s="723"/>
      <c r="F42" s="234" t="s">
        <v>3469</v>
      </c>
      <c r="G42" s="482">
        <v>44927</v>
      </c>
      <c r="H42" s="250" t="s">
        <v>3488</v>
      </c>
      <c r="I42" s="234" t="s">
        <v>2803</v>
      </c>
      <c r="J42" s="414" t="s">
        <v>3520</v>
      </c>
      <c r="K42" s="389"/>
      <c r="L42" s="389"/>
      <c r="M42" s="389">
        <v>1836</v>
      </c>
      <c r="N42" s="389"/>
      <c r="O42" s="389">
        <v>1836</v>
      </c>
      <c r="P42" s="389"/>
      <c r="Q42" s="389"/>
      <c r="R42" s="389"/>
      <c r="S42" s="389"/>
      <c r="T42" s="389"/>
      <c r="U42" s="389"/>
      <c r="V42" s="389"/>
      <c r="W42" s="389"/>
      <c r="X42" s="309"/>
      <c r="Y42" s="309"/>
      <c r="Z42" s="309"/>
    </row>
    <row r="43" spans="1:26" s="326" customFormat="1" ht="25.5">
      <c r="A43" s="238" t="s">
        <v>1680</v>
      </c>
      <c r="B43" s="238" t="s">
        <v>1691</v>
      </c>
      <c r="C43" s="238" t="s">
        <v>140</v>
      </c>
      <c r="D43" s="723"/>
      <c r="E43" s="723"/>
      <c r="F43" s="234" t="s">
        <v>3521</v>
      </c>
      <c r="G43" s="482">
        <v>44944</v>
      </c>
      <c r="H43" s="250" t="s">
        <v>3488</v>
      </c>
      <c r="I43" s="234" t="s">
        <v>2803</v>
      </c>
      <c r="J43" s="414" t="s">
        <v>3522</v>
      </c>
      <c r="K43" s="389"/>
      <c r="L43" s="389"/>
      <c r="M43" s="389">
        <v>2571.67</v>
      </c>
      <c r="N43" s="389"/>
      <c r="O43" s="389">
        <v>3086</v>
      </c>
      <c r="P43" s="389"/>
      <c r="Q43" s="389"/>
      <c r="R43" s="389"/>
      <c r="S43" s="389"/>
      <c r="T43" s="389"/>
      <c r="U43" s="389"/>
      <c r="V43" s="389"/>
      <c r="W43" s="389"/>
      <c r="X43" s="309"/>
      <c r="Y43" s="309"/>
      <c r="Z43" s="309"/>
    </row>
    <row r="44" spans="1:26" s="326" customFormat="1" ht="25.5">
      <c r="A44" s="238" t="s">
        <v>1680</v>
      </c>
      <c r="B44" s="238" t="s">
        <v>1691</v>
      </c>
      <c r="C44" s="238" t="s">
        <v>140</v>
      </c>
      <c r="D44" s="723"/>
      <c r="E44" s="723"/>
      <c r="F44" s="234" t="s">
        <v>3471</v>
      </c>
      <c r="G44" s="482">
        <v>44927</v>
      </c>
      <c r="H44" s="250" t="s">
        <v>3488</v>
      </c>
      <c r="I44" s="234" t="s">
        <v>2803</v>
      </c>
      <c r="J44" s="414" t="s">
        <v>3523</v>
      </c>
      <c r="K44" s="389"/>
      <c r="L44" s="389"/>
      <c r="M44" s="389">
        <v>1740</v>
      </c>
      <c r="N44" s="389">
        <v>3480</v>
      </c>
      <c r="O44" s="389">
        <v>1740</v>
      </c>
      <c r="P44" s="389"/>
      <c r="Q44" s="389"/>
      <c r="R44" s="389"/>
      <c r="S44" s="389"/>
      <c r="T44" s="389"/>
      <c r="U44" s="389"/>
      <c r="V44" s="389"/>
      <c r="W44" s="389"/>
      <c r="X44" s="309"/>
      <c r="Y44" s="309"/>
      <c r="Z44" s="309"/>
    </row>
    <row r="45" spans="1:26" s="326" customFormat="1" ht="45" customHeight="1">
      <c r="A45" s="238" t="s">
        <v>1680</v>
      </c>
      <c r="B45" s="238" t="s">
        <v>1691</v>
      </c>
      <c r="C45" s="238" t="s">
        <v>140</v>
      </c>
      <c r="D45" s="723"/>
      <c r="E45" s="723"/>
      <c r="F45" s="234" t="s">
        <v>3476</v>
      </c>
      <c r="G45" s="482">
        <v>44927</v>
      </c>
      <c r="H45" s="250" t="s">
        <v>3488</v>
      </c>
      <c r="I45" s="234" t="s">
        <v>2803</v>
      </c>
      <c r="J45" s="414" t="s">
        <v>3519</v>
      </c>
      <c r="K45" s="389"/>
      <c r="L45" s="389"/>
      <c r="M45" s="389">
        <v>3086</v>
      </c>
      <c r="N45" s="389"/>
      <c r="O45" s="389">
        <v>1543</v>
      </c>
      <c r="P45" s="389"/>
      <c r="Q45" s="389"/>
      <c r="R45" s="389"/>
      <c r="S45" s="389"/>
      <c r="T45" s="389"/>
      <c r="U45" s="389"/>
      <c r="V45" s="389"/>
      <c r="W45" s="389"/>
      <c r="X45" s="309"/>
      <c r="Y45" s="309"/>
      <c r="Z45" s="309"/>
    </row>
    <row r="46" spans="1:26" s="326" customFormat="1" ht="25.5">
      <c r="A46" s="238" t="s">
        <v>1680</v>
      </c>
      <c r="B46" s="238" t="s">
        <v>1691</v>
      </c>
      <c r="C46" s="238" t="s">
        <v>140</v>
      </c>
      <c r="D46" s="723"/>
      <c r="E46" s="723"/>
      <c r="F46" s="234" t="s">
        <v>3479</v>
      </c>
      <c r="G46" s="482">
        <v>44927</v>
      </c>
      <c r="H46" s="250" t="s">
        <v>3488</v>
      </c>
      <c r="I46" s="234" t="s">
        <v>2803</v>
      </c>
      <c r="J46" s="414" t="s">
        <v>3519</v>
      </c>
      <c r="K46" s="389"/>
      <c r="L46" s="389"/>
      <c r="M46" s="389">
        <v>3086</v>
      </c>
      <c r="N46" s="389"/>
      <c r="O46" s="389">
        <v>3086</v>
      </c>
      <c r="P46" s="389"/>
      <c r="Q46" s="389"/>
      <c r="R46" s="389"/>
      <c r="S46" s="389"/>
      <c r="T46" s="389"/>
      <c r="U46" s="389"/>
      <c r="V46" s="389"/>
      <c r="W46" s="389"/>
      <c r="X46" s="309"/>
      <c r="Y46" s="309"/>
      <c r="Z46" s="309"/>
    </row>
    <row r="47" spans="1:26" s="326" customFormat="1" ht="25.5">
      <c r="A47" s="238" t="s">
        <v>1680</v>
      </c>
      <c r="B47" s="238" t="s">
        <v>1691</v>
      </c>
      <c r="C47" s="238" t="s">
        <v>140</v>
      </c>
      <c r="D47" s="723"/>
      <c r="E47" s="723"/>
      <c r="F47" s="234" t="s">
        <v>3480</v>
      </c>
      <c r="G47" s="482">
        <v>44927</v>
      </c>
      <c r="H47" s="250" t="s">
        <v>3488</v>
      </c>
      <c r="I47" s="234" t="s">
        <v>2803</v>
      </c>
      <c r="J47" s="414" t="s">
        <v>3519</v>
      </c>
      <c r="K47" s="389"/>
      <c r="L47" s="389"/>
      <c r="M47" s="389">
        <v>3086</v>
      </c>
      <c r="N47" s="389"/>
      <c r="O47" s="389">
        <v>3086</v>
      </c>
      <c r="P47" s="389"/>
      <c r="Q47" s="389"/>
      <c r="R47" s="389"/>
      <c r="S47" s="389"/>
      <c r="T47" s="389"/>
      <c r="U47" s="389"/>
      <c r="V47" s="389"/>
      <c r="W47" s="389"/>
      <c r="X47" s="309"/>
      <c r="Y47" s="309"/>
      <c r="Z47" s="309"/>
    </row>
    <row r="48" spans="1:26" s="326" customFormat="1" ht="25.5">
      <c r="A48" s="238" t="s">
        <v>1680</v>
      </c>
      <c r="B48" s="238" t="s">
        <v>1691</v>
      </c>
      <c r="C48" s="238" t="s">
        <v>140</v>
      </c>
      <c r="D48" s="723"/>
      <c r="E48" s="723"/>
      <c r="F48" s="234" t="s">
        <v>3481</v>
      </c>
      <c r="G48" s="482">
        <v>44927</v>
      </c>
      <c r="H48" s="250" t="s">
        <v>3488</v>
      </c>
      <c r="I48" s="234" t="s">
        <v>2803</v>
      </c>
      <c r="J48" s="414" t="s">
        <v>3523</v>
      </c>
      <c r="K48" s="389"/>
      <c r="L48" s="389"/>
      <c r="M48" s="389">
        <v>1740</v>
      </c>
      <c r="N48" s="389">
        <v>3480</v>
      </c>
      <c r="O48" s="389"/>
      <c r="P48" s="389"/>
      <c r="Q48" s="389"/>
      <c r="R48" s="389"/>
      <c r="S48" s="389"/>
      <c r="T48" s="389"/>
      <c r="U48" s="389"/>
      <c r="V48" s="389"/>
      <c r="W48" s="389"/>
      <c r="X48" s="309"/>
      <c r="Y48" s="309"/>
      <c r="Z48" s="309"/>
    </row>
    <row r="49" spans="1:26" s="326" customFormat="1" ht="45" customHeight="1">
      <c r="A49" s="238" t="s">
        <v>1680</v>
      </c>
      <c r="B49" s="238" t="s">
        <v>1691</v>
      </c>
      <c r="C49" s="238" t="s">
        <v>140</v>
      </c>
      <c r="D49" s="723"/>
      <c r="E49" s="723"/>
      <c r="F49" s="234" t="s">
        <v>3482</v>
      </c>
      <c r="G49" s="482">
        <v>44927</v>
      </c>
      <c r="H49" s="250" t="s">
        <v>3488</v>
      </c>
      <c r="I49" s="234" t="s">
        <v>2803</v>
      </c>
      <c r="J49" s="414" t="s">
        <v>3519</v>
      </c>
      <c r="K49" s="389"/>
      <c r="L49" s="389"/>
      <c r="M49" s="389">
        <v>3086</v>
      </c>
      <c r="N49" s="389">
        <v>1543</v>
      </c>
      <c r="O49" s="389">
        <v>1543</v>
      </c>
      <c r="P49" s="389"/>
      <c r="Q49" s="389"/>
      <c r="R49" s="389"/>
      <c r="S49" s="389"/>
      <c r="T49" s="389"/>
      <c r="U49" s="389"/>
      <c r="V49" s="389"/>
      <c r="W49" s="389"/>
      <c r="X49" s="309"/>
      <c r="Y49" s="309"/>
      <c r="Z49" s="309"/>
    </row>
    <row r="50" spans="1:26" s="326" customFormat="1" ht="25.5">
      <c r="A50" s="238" t="s">
        <v>1680</v>
      </c>
      <c r="B50" s="238" t="s">
        <v>1691</v>
      </c>
      <c r="C50" s="238" t="s">
        <v>140</v>
      </c>
      <c r="D50" s="723"/>
      <c r="E50" s="723"/>
      <c r="F50" s="234" t="s">
        <v>3483</v>
      </c>
      <c r="G50" s="482">
        <v>44927</v>
      </c>
      <c r="H50" s="250" t="s">
        <v>3488</v>
      </c>
      <c r="I50" s="234" t="s">
        <v>2803</v>
      </c>
      <c r="J50" s="414" t="s">
        <v>3519</v>
      </c>
      <c r="K50" s="389"/>
      <c r="L50" s="389"/>
      <c r="M50" s="389">
        <v>3086</v>
      </c>
      <c r="N50" s="389">
        <v>1543</v>
      </c>
      <c r="O50" s="389">
        <v>1543</v>
      </c>
      <c r="P50" s="389"/>
      <c r="Q50" s="389"/>
      <c r="R50" s="389"/>
      <c r="S50" s="389"/>
      <c r="T50" s="389"/>
      <c r="U50" s="389"/>
      <c r="V50" s="389"/>
      <c r="W50" s="389"/>
      <c r="X50" s="309"/>
      <c r="Y50" s="309"/>
      <c r="Z50" s="309"/>
    </row>
    <row r="51" spans="1:26" s="326" customFormat="1" ht="25.5">
      <c r="A51" s="238" t="s">
        <v>1680</v>
      </c>
      <c r="B51" s="238" t="s">
        <v>1691</v>
      </c>
      <c r="C51" s="238" t="s">
        <v>140</v>
      </c>
      <c r="D51" s="723"/>
      <c r="E51" s="723"/>
      <c r="F51" s="234" t="s">
        <v>3484</v>
      </c>
      <c r="G51" s="482">
        <v>44927</v>
      </c>
      <c r="H51" s="250" t="s">
        <v>3488</v>
      </c>
      <c r="I51" s="234" t="s">
        <v>2803</v>
      </c>
      <c r="J51" s="414" t="s">
        <v>3519</v>
      </c>
      <c r="K51" s="389"/>
      <c r="L51" s="389"/>
      <c r="M51" s="389">
        <v>3086</v>
      </c>
      <c r="N51" s="389"/>
      <c r="O51" s="389">
        <v>3086</v>
      </c>
      <c r="P51" s="389"/>
      <c r="Q51" s="389"/>
      <c r="R51" s="389"/>
      <c r="S51" s="389"/>
      <c r="T51" s="389"/>
      <c r="U51" s="389"/>
      <c r="V51" s="389"/>
      <c r="W51" s="389"/>
      <c r="X51" s="309"/>
      <c r="Y51" s="309"/>
      <c r="Z51" s="309"/>
    </row>
    <row r="52" spans="1:26" s="326" customFormat="1" ht="25.5">
      <c r="A52" s="238" t="s">
        <v>1680</v>
      </c>
      <c r="B52" s="238" t="s">
        <v>1691</v>
      </c>
      <c r="C52" s="238" t="s">
        <v>140</v>
      </c>
      <c r="D52" s="723"/>
      <c r="E52" s="723"/>
      <c r="F52" s="234" t="s">
        <v>3485</v>
      </c>
      <c r="G52" s="482">
        <v>44927</v>
      </c>
      <c r="H52" s="250" t="s">
        <v>3488</v>
      </c>
      <c r="I52" s="234" t="s">
        <v>2803</v>
      </c>
      <c r="J52" s="414" t="s">
        <v>3524</v>
      </c>
      <c r="K52" s="389"/>
      <c r="L52" s="389"/>
      <c r="M52" s="389">
        <v>2666</v>
      </c>
      <c r="N52" s="389"/>
      <c r="O52" s="389">
        <v>2666</v>
      </c>
      <c r="P52" s="389"/>
      <c r="Q52" s="389"/>
      <c r="R52" s="389"/>
      <c r="S52" s="389"/>
      <c r="T52" s="389"/>
      <c r="U52" s="389"/>
      <c r="V52" s="389"/>
      <c r="W52" s="389"/>
      <c r="X52" s="309"/>
      <c r="Y52" s="309"/>
      <c r="Z52" s="309"/>
    </row>
    <row r="53" spans="1:26" s="326" customFormat="1" ht="25.5">
      <c r="A53" s="238" t="s">
        <v>1680</v>
      </c>
      <c r="B53" s="238" t="s">
        <v>1691</v>
      </c>
      <c r="C53" s="238" t="s">
        <v>140</v>
      </c>
      <c r="D53" s="723"/>
      <c r="E53" s="723"/>
      <c r="F53" s="234" t="s">
        <v>3525</v>
      </c>
      <c r="G53" s="482">
        <v>44927</v>
      </c>
      <c r="H53" s="250" t="s">
        <v>3488</v>
      </c>
      <c r="I53" s="234" t="s">
        <v>2803</v>
      </c>
      <c r="J53" s="414" t="s">
        <v>3519</v>
      </c>
      <c r="K53" s="389"/>
      <c r="L53" s="389"/>
      <c r="M53" s="389">
        <v>1543</v>
      </c>
      <c r="N53" s="389">
        <v>3086</v>
      </c>
      <c r="O53" s="389"/>
      <c r="P53" s="389"/>
      <c r="Q53" s="389"/>
      <c r="R53" s="389"/>
      <c r="S53" s="389"/>
      <c r="T53" s="389"/>
      <c r="U53" s="389"/>
      <c r="V53" s="389"/>
      <c r="W53" s="389"/>
      <c r="X53" s="309"/>
      <c r="Y53" s="309"/>
      <c r="Z53" s="309"/>
    </row>
    <row r="54" spans="1:26" s="326" customFormat="1" ht="25.5">
      <c r="A54" s="238" t="s">
        <v>1680</v>
      </c>
      <c r="B54" s="238" t="s">
        <v>1691</v>
      </c>
      <c r="C54" s="238" t="s">
        <v>140</v>
      </c>
      <c r="D54" s="723"/>
      <c r="E54" s="723"/>
      <c r="F54" s="234" t="s">
        <v>3500</v>
      </c>
      <c r="G54" s="482">
        <v>44927</v>
      </c>
      <c r="H54" s="250" t="s">
        <v>3488</v>
      </c>
      <c r="I54" s="234" t="s">
        <v>2803</v>
      </c>
      <c r="J54" s="414" t="s">
        <v>3519</v>
      </c>
      <c r="K54" s="389"/>
      <c r="L54" s="389"/>
      <c r="M54" s="389">
        <v>3086</v>
      </c>
      <c r="N54" s="389"/>
      <c r="O54" s="389">
        <v>3086</v>
      </c>
      <c r="P54" s="389"/>
      <c r="Q54" s="389"/>
      <c r="R54" s="389"/>
      <c r="S54" s="389"/>
      <c r="T54" s="389"/>
      <c r="U54" s="389"/>
      <c r="V54" s="389"/>
      <c r="W54" s="389"/>
      <c r="X54" s="309"/>
      <c r="Y54" s="309"/>
      <c r="Z54" s="309"/>
    </row>
    <row r="55" spans="1:26" s="326" customFormat="1" ht="25.5">
      <c r="A55" s="238" t="s">
        <v>1680</v>
      </c>
      <c r="B55" s="238" t="s">
        <v>1691</v>
      </c>
      <c r="C55" s="238" t="s">
        <v>140</v>
      </c>
      <c r="D55" s="723"/>
      <c r="E55" s="723"/>
      <c r="F55" s="234" t="s">
        <v>3526</v>
      </c>
      <c r="G55" s="482">
        <v>44927</v>
      </c>
      <c r="H55" s="250" t="s">
        <v>3488</v>
      </c>
      <c r="I55" s="234" t="s">
        <v>2803</v>
      </c>
      <c r="J55" s="414" t="s">
        <v>3527</v>
      </c>
      <c r="K55" s="389"/>
      <c r="L55" s="389"/>
      <c r="M55" s="389">
        <v>2983.04</v>
      </c>
      <c r="N55" s="389"/>
      <c r="O55" s="389">
        <v>1543</v>
      </c>
      <c r="P55" s="389"/>
      <c r="Q55" s="389"/>
      <c r="R55" s="389"/>
      <c r="S55" s="389"/>
      <c r="T55" s="389"/>
      <c r="U55" s="389"/>
      <c r="V55" s="389"/>
      <c r="W55" s="389"/>
      <c r="X55" s="309"/>
      <c r="Y55" s="309"/>
      <c r="Z55" s="309"/>
    </row>
    <row r="56" spans="1:26" s="326" customFormat="1" ht="25.5">
      <c r="A56" s="238" t="s">
        <v>1680</v>
      </c>
      <c r="B56" s="238" t="s">
        <v>1691</v>
      </c>
      <c r="C56" s="238" t="s">
        <v>140</v>
      </c>
      <c r="D56" s="723"/>
      <c r="E56" s="723"/>
      <c r="F56" s="234" t="s">
        <v>3528</v>
      </c>
      <c r="G56" s="482">
        <v>44927</v>
      </c>
      <c r="H56" s="250" t="s">
        <v>3488</v>
      </c>
      <c r="I56" s="234" t="s">
        <v>2803</v>
      </c>
      <c r="J56" s="414" t="s">
        <v>3529</v>
      </c>
      <c r="K56" s="389"/>
      <c r="L56" s="389"/>
      <c r="M56" s="389">
        <v>1028.5999999999999</v>
      </c>
      <c r="N56" s="389">
        <v>1543</v>
      </c>
      <c r="O56" s="389">
        <v>1543</v>
      </c>
      <c r="P56" s="389"/>
      <c r="Q56" s="389"/>
      <c r="R56" s="389"/>
      <c r="S56" s="389"/>
      <c r="T56" s="389"/>
      <c r="U56" s="389"/>
      <c r="V56" s="389"/>
      <c r="W56" s="389"/>
      <c r="X56" s="309"/>
      <c r="Y56" s="309"/>
      <c r="Z56" s="309"/>
    </row>
    <row r="57" spans="1:26" s="326" customFormat="1" ht="25.5">
      <c r="A57" s="238" t="s">
        <v>1680</v>
      </c>
      <c r="B57" s="238" t="s">
        <v>1691</v>
      </c>
      <c r="C57" s="238" t="s">
        <v>140</v>
      </c>
      <c r="D57" s="723"/>
      <c r="E57" s="723"/>
      <c r="F57" s="234" t="s">
        <v>3505</v>
      </c>
      <c r="G57" s="482">
        <v>44927</v>
      </c>
      <c r="H57" s="250" t="s">
        <v>3488</v>
      </c>
      <c r="I57" s="234" t="s">
        <v>2803</v>
      </c>
      <c r="J57" s="414" t="s">
        <v>3523</v>
      </c>
      <c r="K57" s="389"/>
      <c r="L57" s="389"/>
      <c r="M57" s="389"/>
      <c r="N57" s="389"/>
      <c r="O57" s="389"/>
      <c r="P57" s="389"/>
      <c r="Q57" s="389"/>
      <c r="R57" s="389"/>
      <c r="S57" s="389"/>
      <c r="T57" s="389"/>
      <c r="U57" s="389"/>
      <c r="V57" s="389"/>
      <c r="W57" s="389"/>
      <c r="X57" s="309"/>
      <c r="Y57" s="309"/>
      <c r="Z57" s="309"/>
    </row>
    <row r="58" spans="1:26" s="326" customFormat="1" ht="25.5">
      <c r="A58" s="238" t="s">
        <v>1680</v>
      </c>
      <c r="B58" s="238" t="s">
        <v>1691</v>
      </c>
      <c r="C58" s="238" t="s">
        <v>140</v>
      </c>
      <c r="D58" s="723"/>
      <c r="E58" s="723"/>
      <c r="F58" s="234" t="s">
        <v>3530</v>
      </c>
      <c r="G58" s="482">
        <v>44927</v>
      </c>
      <c r="H58" s="250" t="s">
        <v>3488</v>
      </c>
      <c r="I58" s="234" t="s">
        <v>2803</v>
      </c>
      <c r="J58" s="414" t="s">
        <v>3531</v>
      </c>
      <c r="K58" s="389"/>
      <c r="L58" s="389"/>
      <c r="M58" s="389"/>
      <c r="N58" s="389">
        <v>2468.7399999999998</v>
      </c>
      <c r="O58" s="389">
        <v>1543</v>
      </c>
      <c r="P58" s="389"/>
      <c r="Q58" s="389"/>
      <c r="R58" s="389"/>
      <c r="S58" s="389"/>
      <c r="T58" s="389"/>
      <c r="U58" s="389"/>
      <c r="V58" s="389"/>
      <c r="W58" s="389"/>
      <c r="X58" s="309"/>
      <c r="Y58" s="309"/>
      <c r="Z58" s="309"/>
    </row>
    <row r="59" spans="1:26" s="326" customFormat="1" ht="25.5">
      <c r="A59" s="238" t="s">
        <v>1680</v>
      </c>
      <c r="B59" s="238" t="s">
        <v>1691</v>
      </c>
      <c r="C59" s="238" t="s">
        <v>140</v>
      </c>
      <c r="D59" s="723"/>
      <c r="E59" s="723"/>
      <c r="F59" s="234" t="s">
        <v>3508</v>
      </c>
      <c r="G59" s="482">
        <v>44564</v>
      </c>
      <c r="H59" s="250" t="s">
        <v>3143</v>
      </c>
      <c r="I59" s="234" t="s">
        <v>3532</v>
      </c>
      <c r="J59" s="414" t="s">
        <v>3533</v>
      </c>
      <c r="K59" s="389"/>
      <c r="L59" s="389"/>
      <c r="M59" s="389">
        <v>4063.07</v>
      </c>
      <c r="N59" s="389"/>
      <c r="O59" s="389"/>
      <c r="P59" s="389"/>
      <c r="Q59" s="389"/>
      <c r="R59" s="389"/>
      <c r="S59" s="389"/>
      <c r="T59" s="389"/>
      <c r="U59" s="389"/>
      <c r="V59" s="389"/>
      <c r="W59" s="389"/>
      <c r="X59" s="309"/>
      <c r="Y59" s="309"/>
      <c r="Z59" s="309"/>
    </row>
    <row r="60" spans="1:26" s="326" customFormat="1" ht="25.5">
      <c r="A60" s="238" t="s">
        <v>1680</v>
      </c>
      <c r="B60" s="238" t="s">
        <v>1691</v>
      </c>
      <c r="C60" s="238" t="s">
        <v>241</v>
      </c>
      <c r="D60" s="723">
        <v>1308446.49</v>
      </c>
      <c r="E60" s="723">
        <v>153779.63</v>
      </c>
      <c r="F60" s="387" t="s">
        <v>3534</v>
      </c>
      <c r="G60" s="482">
        <v>45035</v>
      </c>
      <c r="H60" s="250">
        <v>45</v>
      </c>
      <c r="I60" s="344" t="s">
        <v>3535</v>
      </c>
      <c r="J60" s="414" t="s">
        <v>3536</v>
      </c>
      <c r="K60" s="389"/>
      <c r="L60" s="389"/>
      <c r="M60" s="389"/>
      <c r="N60" s="389"/>
      <c r="O60" s="389"/>
      <c r="P60" s="389"/>
      <c r="Q60" s="389"/>
      <c r="R60" s="389"/>
      <c r="S60" s="389"/>
      <c r="T60" s="389"/>
      <c r="U60" s="389"/>
      <c r="V60" s="389"/>
      <c r="W60" s="389"/>
      <c r="X60" s="309"/>
      <c r="Y60" s="309"/>
      <c r="Z60" s="309"/>
    </row>
    <row r="61" spans="1:26" s="326" customFormat="1" ht="75" customHeight="1">
      <c r="A61" s="238" t="s">
        <v>1680</v>
      </c>
      <c r="B61" s="238" t="s">
        <v>1691</v>
      </c>
      <c r="C61" s="238" t="s">
        <v>241</v>
      </c>
      <c r="D61" s="723"/>
      <c r="E61" s="723"/>
      <c r="F61" s="387" t="s">
        <v>3537</v>
      </c>
      <c r="G61" s="482">
        <v>45050</v>
      </c>
      <c r="H61" s="250">
        <v>45</v>
      </c>
      <c r="I61" s="234" t="s">
        <v>3538</v>
      </c>
      <c r="J61" s="414" t="s">
        <v>3539</v>
      </c>
      <c r="K61" s="389"/>
      <c r="L61" s="389"/>
      <c r="M61" s="389"/>
      <c r="N61" s="389"/>
      <c r="O61" s="389"/>
      <c r="P61" s="389"/>
      <c r="Q61" s="389"/>
      <c r="R61" s="389"/>
      <c r="S61" s="389"/>
      <c r="T61" s="389"/>
      <c r="U61" s="389"/>
      <c r="V61" s="389"/>
      <c r="W61" s="389"/>
      <c r="X61" s="309"/>
      <c r="Y61" s="309"/>
      <c r="Z61" s="309"/>
    </row>
    <row r="62" spans="1:26" s="326" customFormat="1" ht="75" customHeight="1">
      <c r="A62" s="238" t="s">
        <v>1680</v>
      </c>
      <c r="B62" s="238" t="s">
        <v>1691</v>
      </c>
      <c r="C62" s="238" t="s">
        <v>241</v>
      </c>
      <c r="D62" s="723"/>
      <c r="E62" s="723"/>
      <c r="F62" s="387" t="s">
        <v>3540</v>
      </c>
      <c r="G62" s="483">
        <v>44847</v>
      </c>
      <c r="H62" s="250">
        <v>60</v>
      </c>
      <c r="I62" s="234" t="s">
        <v>3541</v>
      </c>
      <c r="J62" s="414" t="s">
        <v>3542</v>
      </c>
      <c r="K62" s="389"/>
      <c r="L62" s="389"/>
      <c r="M62" s="389"/>
      <c r="N62" s="389"/>
      <c r="O62" s="389"/>
      <c r="P62" s="389"/>
      <c r="Q62" s="389"/>
      <c r="R62" s="389"/>
      <c r="S62" s="389"/>
      <c r="T62" s="389"/>
      <c r="U62" s="389"/>
      <c r="V62" s="389"/>
      <c r="W62" s="389"/>
      <c r="X62" s="309"/>
      <c r="Y62" s="309"/>
      <c r="Z62" s="309"/>
    </row>
    <row r="63" spans="1:26" s="326" customFormat="1" ht="51">
      <c r="A63" s="238" t="s">
        <v>1680</v>
      </c>
      <c r="B63" s="238" t="s">
        <v>1691</v>
      </c>
      <c r="C63" s="238" t="s">
        <v>241</v>
      </c>
      <c r="D63" s="723"/>
      <c r="E63" s="723"/>
      <c r="F63" s="387" t="s">
        <v>3543</v>
      </c>
      <c r="G63" s="482">
        <v>44841</v>
      </c>
      <c r="H63" s="250">
        <v>60</v>
      </c>
      <c r="I63" s="234" t="s">
        <v>3544</v>
      </c>
      <c r="J63" s="414" t="s">
        <v>3545</v>
      </c>
      <c r="K63" s="389"/>
      <c r="L63" s="389"/>
      <c r="M63" s="389">
        <v>84936.27</v>
      </c>
      <c r="N63" s="389"/>
      <c r="O63" s="389"/>
      <c r="P63" s="389"/>
      <c r="Q63" s="389"/>
      <c r="R63" s="389"/>
      <c r="S63" s="389"/>
      <c r="T63" s="389"/>
      <c r="U63" s="389"/>
      <c r="V63" s="389"/>
      <c r="W63" s="389"/>
      <c r="X63" s="309"/>
      <c r="Y63" s="309"/>
      <c r="Z63" s="309"/>
    </row>
    <row r="64" spans="1:26" s="326" customFormat="1" ht="51">
      <c r="A64" s="238" t="s">
        <v>1680</v>
      </c>
      <c r="B64" s="238" t="s">
        <v>1691</v>
      </c>
      <c r="C64" s="238" t="s">
        <v>241</v>
      </c>
      <c r="D64" s="723"/>
      <c r="E64" s="723"/>
      <c r="F64" s="387" t="s">
        <v>3546</v>
      </c>
      <c r="G64" s="483">
        <v>44924</v>
      </c>
      <c r="H64" s="250">
        <v>60</v>
      </c>
      <c r="I64" s="234" t="s">
        <v>3547</v>
      </c>
      <c r="J64" s="414" t="s">
        <v>3548</v>
      </c>
      <c r="K64" s="389"/>
      <c r="L64" s="389"/>
      <c r="M64" s="389"/>
      <c r="N64" s="389"/>
      <c r="O64" s="389">
        <v>68843.360000000001</v>
      </c>
      <c r="P64" s="389"/>
      <c r="Q64" s="389"/>
      <c r="R64" s="389"/>
      <c r="S64" s="389"/>
      <c r="T64" s="389"/>
      <c r="U64" s="389"/>
      <c r="V64" s="389"/>
      <c r="W64" s="389"/>
      <c r="X64" s="309"/>
      <c r="Y64" s="309"/>
      <c r="Z64" s="309"/>
    </row>
    <row r="65" spans="1:26" s="326" customFormat="1" ht="90" customHeight="1">
      <c r="A65" s="238" t="s">
        <v>1680</v>
      </c>
      <c r="B65" s="238" t="s">
        <v>1691</v>
      </c>
      <c r="C65" s="238" t="s">
        <v>241</v>
      </c>
      <c r="D65" s="723"/>
      <c r="E65" s="723"/>
      <c r="F65" s="387" t="s">
        <v>3549</v>
      </c>
      <c r="G65" s="483">
        <v>44924</v>
      </c>
      <c r="H65" s="250">
        <v>60</v>
      </c>
      <c r="I65" s="234" t="s">
        <v>3550</v>
      </c>
      <c r="J65" s="414" t="s">
        <v>3551</v>
      </c>
      <c r="K65" s="389"/>
      <c r="L65" s="389"/>
      <c r="M65" s="389"/>
      <c r="N65" s="389"/>
      <c r="O65" s="389"/>
      <c r="P65" s="389"/>
      <c r="Q65" s="389"/>
      <c r="R65" s="389"/>
      <c r="S65" s="389"/>
      <c r="T65" s="389"/>
      <c r="U65" s="389"/>
      <c r="V65" s="389"/>
      <c r="W65" s="389"/>
      <c r="X65" s="309"/>
      <c r="Y65" s="309"/>
      <c r="Z65" s="309"/>
    </row>
    <row r="66" spans="1:26" s="326" customFormat="1" ht="75" customHeight="1">
      <c r="A66" s="238" t="s">
        <v>1680</v>
      </c>
      <c r="B66" s="238" t="s">
        <v>1691</v>
      </c>
      <c r="C66" s="238" t="s">
        <v>241</v>
      </c>
      <c r="D66" s="723"/>
      <c r="E66" s="723"/>
      <c r="F66" s="387" t="s">
        <v>3552</v>
      </c>
      <c r="G66" s="482">
        <v>44938</v>
      </c>
      <c r="H66" s="250">
        <v>30</v>
      </c>
      <c r="I66" s="234" t="s">
        <v>3553</v>
      </c>
      <c r="J66" s="414" t="s">
        <v>3554</v>
      </c>
      <c r="K66" s="389"/>
      <c r="L66" s="389"/>
      <c r="M66" s="389"/>
      <c r="N66" s="389"/>
      <c r="O66" s="389"/>
      <c r="P66" s="389"/>
      <c r="Q66" s="389"/>
      <c r="R66" s="389"/>
      <c r="S66" s="389"/>
      <c r="T66" s="389"/>
      <c r="U66" s="389"/>
      <c r="V66" s="389"/>
      <c r="W66" s="389"/>
      <c r="X66" s="309"/>
      <c r="Y66" s="309"/>
      <c r="Z66" s="309"/>
    </row>
    <row r="67" spans="1:26" s="326" customFormat="1" ht="75" customHeight="1">
      <c r="A67" s="238" t="s">
        <v>1680</v>
      </c>
      <c r="B67" s="238" t="s">
        <v>1691</v>
      </c>
      <c r="C67" s="238" t="s">
        <v>241</v>
      </c>
      <c r="D67" s="723"/>
      <c r="E67" s="723"/>
      <c r="F67" s="387" t="s">
        <v>3555</v>
      </c>
      <c r="G67" s="482">
        <v>44938</v>
      </c>
      <c r="H67" s="250">
        <v>45</v>
      </c>
      <c r="I67" s="234" t="s">
        <v>3556</v>
      </c>
      <c r="J67" s="414" t="s">
        <v>3557</v>
      </c>
      <c r="K67" s="389"/>
      <c r="L67" s="389"/>
      <c r="M67" s="389"/>
      <c r="N67" s="389"/>
      <c r="O67" s="389"/>
      <c r="P67" s="389"/>
      <c r="Q67" s="389"/>
      <c r="R67" s="389"/>
      <c r="S67" s="389"/>
      <c r="T67" s="389"/>
      <c r="U67" s="389"/>
      <c r="V67" s="389"/>
      <c r="W67" s="389"/>
      <c r="X67" s="309"/>
      <c r="Y67" s="309"/>
      <c r="Z67" s="309"/>
    </row>
    <row r="68" spans="1:26" s="326" customFormat="1" ht="75" customHeight="1">
      <c r="A68" s="238" t="s">
        <v>1680</v>
      </c>
      <c r="B68" s="238" t="s">
        <v>1691</v>
      </c>
      <c r="C68" s="238" t="s">
        <v>241</v>
      </c>
      <c r="D68" s="723"/>
      <c r="E68" s="723"/>
      <c r="F68" s="387" t="s">
        <v>3558</v>
      </c>
      <c r="G68" s="482">
        <v>44971</v>
      </c>
      <c r="H68" s="250">
        <v>60</v>
      </c>
      <c r="I68" s="234" t="s">
        <v>3559</v>
      </c>
      <c r="J68" s="414" t="s">
        <v>3560</v>
      </c>
      <c r="K68" s="389"/>
      <c r="L68" s="389"/>
      <c r="M68" s="389"/>
      <c r="N68" s="389"/>
      <c r="O68" s="389"/>
      <c r="P68" s="389"/>
      <c r="Q68" s="389"/>
      <c r="R68" s="389"/>
      <c r="S68" s="389"/>
      <c r="T68" s="389"/>
      <c r="U68" s="389"/>
      <c r="V68" s="389"/>
      <c r="W68" s="389"/>
      <c r="X68" s="309"/>
      <c r="Y68" s="309"/>
      <c r="Z68" s="309"/>
    </row>
    <row r="69" spans="1:26" s="326" customFormat="1" ht="75" customHeight="1">
      <c r="A69" s="238" t="s">
        <v>1680</v>
      </c>
      <c r="B69" s="238" t="s">
        <v>1691</v>
      </c>
      <c r="C69" s="238" t="s">
        <v>241</v>
      </c>
      <c r="D69" s="723"/>
      <c r="E69" s="723"/>
      <c r="F69" s="387" t="s">
        <v>3561</v>
      </c>
      <c r="G69" s="482">
        <v>44974</v>
      </c>
      <c r="H69" s="250">
        <v>30</v>
      </c>
      <c r="I69" s="234" t="s">
        <v>3562</v>
      </c>
      <c r="J69" s="414" t="s">
        <v>3563</v>
      </c>
      <c r="K69" s="389"/>
      <c r="L69" s="389"/>
      <c r="M69" s="389"/>
      <c r="N69" s="389"/>
      <c r="O69" s="389"/>
      <c r="P69" s="389"/>
      <c r="Q69" s="389"/>
      <c r="R69" s="389"/>
      <c r="S69" s="389"/>
      <c r="T69" s="389"/>
      <c r="U69" s="389"/>
      <c r="V69" s="389"/>
      <c r="W69" s="389"/>
      <c r="X69" s="309"/>
      <c r="Y69" s="309"/>
      <c r="Z69" s="309"/>
    </row>
    <row r="70" spans="1:26" s="326" customFormat="1" ht="75" customHeight="1">
      <c r="A70" s="238" t="s">
        <v>1680</v>
      </c>
      <c r="B70" s="238" t="s">
        <v>1691</v>
      </c>
      <c r="C70" s="238" t="s">
        <v>241</v>
      </c>
      <c r="D70" s="723"/>
      <c r="E70" s="723"/>
      <c r="F70" s="387" t="s">
        <v>3564</v>
      </c>
      <c r="G70" s="482">
        <v>44971</v>
      </c>
      <c r="H70" s="250">
        <v>45</v>
      </c>
      <c r="I70" s="234" t="s">
        <v>3565</v>
      </c>
      <c r="J70" s="414" t="s">
        <v>3566</v>
      </c>
      <c r="K70" s="389"/>
      <c r="L70" s="389"/>
      <c r="M70" s="389"/>
      <c r="N70" s="389"/>
      <c r="O70" s="389"/>
      <c r="P70" s="389"/>
      <c r="Q70" s="389"/>
      <c r="R70" s="389"/>
      <c r="S70" s="389"/>
      <c r="T70" s="389"/>
      <c r="U70" s="389"/>
      <c r="V70" s="389"/>
      <c r="W70" s="389"/>
      <c r="X70" s="309"/>
      <c r="Y70" s="309"/>
      <c r="Z70" s="309"/>
    </row>
    <row r="71" spans="1:26" s="326" customFormat="1" ht="60" customHeight="1">
      <c r="A71" s="238" t="s">
        <v>1680</v>
      </c>
      <c r="B71" s="238" t="s">
        <v>1699</v>
      </c>
      <c r="C71" s="238" t="s">
        <v>332</v>
      </c>
      <c r="D71" s="255">
        <v>5297</v>
      </c>
      <c r="E71" s="255">
        <v>5297</v>
      </c>
      <c r="F71" s="344" t="s">
        <v>3567</v>
      </c>
      <c r="G71" s="482">
        <v>45027</v>
      </c>
      <c r="H71" s="250">
        <v>1</v>
      </c>
      <c r="I71" s="234" t="s">
        <v>3568</v>
      </c>
      <c r="J71" s="414" t="s">
        <v>3569</v>
      </c>
      <c r="K71" s="389"/>
      <c r="L71" s="389"/>
      <c r="M71" s="389"/>
      <c r="N71" s="389"/>
      <c r="O71" s="389">
        <v>5297</v>
      </c>
      <c r="P71" s="389"/>
      <c r="Q71" s="389"/>
      <c r="R71" s="389"/>
      <c r="S71" s="389"/>
      <c r="T71" s="389"/>
      <c r="U71" s="389"/>
      <c r="V71" s="389"/>
      <c r="W71" s="389"/>
      <c r="X71" s="309"/>
      <c r="Y71" s="309"/>
      <c r="Z71" s="309"/>
    </row>
    <row r="72" spans="1:26" s="326" customFormat="1" ht="38.25">
      <c r="A72" s="238" t="s">
        <v>1680</v>
      </c>
      <c r="B72" s="238" t="s">
        <v>1704</v>
      </c>
      <c r="C72" s="238" t="s">
        <v>169</v>
      </c>
      <c r="D72" s="723">
        <v>874350.73</v>
      </c>
      <c r="E72" s="723">
        <v>363142.7</v>
      </c>
      <c r="F72" s="387" t="s">
        <v>3570</v>
      </c>
      <c r="G72" s="483">
        <v>43810</v>
      </c>
      <c r="H72" s="250">
        <v>100</v>
      </c>
      <c r="I72" s="234" t="s">
        <v>3571</v>
      </c>
      <c r="J72" s="414" t="s">
        <v>3572</v>
      </c>
      <c r="K72" s="389"/>
      <c r="L72" s="389"/>
      <c r="M72" s="389"/>
      <c r="N72" s="389"/>
      <c r="O72" s="389"/>
      <c r="P72" s="389"/>
      <c r="Q72" s="389"/>
      <c r="R72" s="389"/>
      <c r="S72" s="389"/>
      <c r="T72" s="389"/>
      <c r="U72" s="389"/>
      <c r="V72" s="389"/>
      <c r="W72" s="389"/>
      <c r="X72" s="309"/>
      <c r="Y72" s="309"/>
      <c r="Z72" s="309"/>
    </row>
    <row r="73" spans="1:26" s="326" customFormat="1" ht="60" customHeight="1">
      <c r="A73" s="238" t="s">
        <v>1680</v>
      </c>
      <c r="B73" s="238" t="s">
        <v>1704</v>
      </c>
      <c r="C73" s="238" t="s">
        <v>169</v>
      </c>
      <c r="D73" s="723"/>
      <c r="E73" s="723"/>
      <c r="F73" s="387" t="s">
        <v>3573</v>
      </c>
      <c r="G73" s="482">
        <v>44781</v>
      </c>
      <c r="H73" s="250">
        <v>120</v>
      </c>
      <c r="I73" s="234" t="s">
        <v>3574</v>
      </c>
      <c r="J73" s="414" t="s">
        <v>3575</v>
      </c>
      <c r="K73" s="389"/>
      <c r="L73" s="389"/>
      <c r="M73" s="389">
        <v>24171.74</v>
      </c>
      <c r="N73" s="389">
        <v>10290.09</v>
      </c>
      <c r="O73" s="389">
        <v>4101.3100000000004</v>
      </c>
      <c r="P73" s="389"/>
      <c r="Q73" s="389"/>
      <c r="R73" s="389"/>
      <c r="S73" s="389"/>
      <c r="T73" s="389"/>
      <c r="U73" s="389"/>
      <c r="V73" s="389"/>
      <c r="W73" s="389"/>
      <c r="X73" s="309"/>
      <c r="Y73" s="309"/>
      <c r="Z73" s="309"/>
    </row>
    <row r="74" spans="1:26" s="326" customFormat="1" ht="38.25">
      <c r="A74" s="238" t="s">
        <v>1680</v>
      </c>
      <c r="B74" s="238" t="s">
        <v>1704</v>
      </c>
      <c r="C74" s="238" t="s">
        <v>169</v>
      </c>
      <c r="D74" s="723"/>
      <c r="E74" s="723"/>
      <c r="F74" s="387" t="s">
        <v>3576</v>
      </c>
      <c r="G74" s="482">
        <v>44776</v>
      </c>
      <c r="H74" s="250">
        <v>120</v>
      </c>
      <c r="I74" s="234" t="s">
        <v>3577</v>
      </c>
      <c r="J74" s="414" t="s">
        <v>3578</v>
      </c>
      <c r="K74" s="389"/>
      <c r="L74" s="389"/>
      <c r="M74" s="389"/>
      <c r="N74" s="389"/>
      <c r="O74" s="389">
        <v>47761.65</v>
      </c>
      <c r="P74" s="389"/>
      <c r="Q74" s="389"/>
      <c r="R74" s="389"/>
      <c r="S74" s="389"/>
      <c r="T74" s="389"/>
      <c r="U74" s="389"/>
      <c r="V74" s="389"/>
      <c r="W74" s="389"/>
      <c r="X74" s="309"/>
      <c r="Y74" s="309"/>
      <c r="Z74" s="309"/>
    </row>
    <row r="75" spans="1:26" s="326" customFormat="1" ht="75" customHeight="1">
      <c r="A75" s="238" t="s">
        <v>1680</v>
      </c>
      <c r="B75" s="238" t="s">
        <v>1704</v>
      </c>
      <c r="C75" s="238" t="s">
        <v>169</v>
      </c>
      <c r="D75" s="723"/>
      <c r="E75" s="723"/>
      <c r="F75" s="387" t="s">
        <v>3579</v>
      </c>
      <c r="G75" s="482">
        <v>44937</v>
      </c>
      <c r="H75" s="250">
        <v>90</v>
      </c>
      <c r="I75" s="234" t="s">
        <v>3580</v>
      </c>
      <c r="J75" s="414" t="s">
        <v>3581</v>
      </c>
      <c r="K75" s="389"/>
      <c r="L75" s="389"/>
      <c r="M75" s="389"/>
      <c r="N75" s="389"/>
      <c r="O75" s="389">
        <v>64956.35</v>
      </c>
      <c r="P75" s="389"/>
      <c r="Q75" s="389"/>
      <c r="R75" s="389"/>
      <c r="S75" s="389"/>
      <c r="T75" s="389"/>
      <c r="U75" s="389"/>
      <c r="V75" s="389"/>
      <c r="W75" s="389"/>
      <c r="X75" s="309"/>
      <c r="Y75" s="309"/>
      <c r="Z75" s="309"/>
    </row>
    <row r="76" spans="1:26" s="326" customFormat="1" ht="38.25">
      <c r="A76" s="238" t="s">
        <v>1680</v>
      </c>
      <c r="B76" s="238" t="s">
        <v>1704</v>
      </c>
      <c r="C76" s="238" t="s">
        <v>169</v>
      </c>
      <c r="D76" s="723"/>
      <c r="E76" s="723"/>
      <c r="F76" s="387" t="s">
        <v>3582</v>
      </c>
      <c r="G76" s="482">
        <v>44819</v>
      </c>
      <c r="H76" s="250">
        <v>120</v>
      </c>
      <c r="I76" s="234" t="s">
        <v>3583</v>
      </c>
      <c r="J76" s="414" t="s">
        <v>3584</v>
      </c>
      <c r="K76" s="389"/>
      <c r="L76" s="389"/>
      <c r="M76" s="389"/>
      <c r="N76" s="389">
        <v>166915.51999999999</v>
      </c>
      <c r="O76" s="389"/>
      <c r="P76" s="389"/>
      <c r="Q76" s="389"/>
      <c r="R76" s="389"/>
      <c r="S76" s="389"/>
      <c r="T76" s="389"/>
      <c r="U76" s="389"/>
      <c r="V76" s="389"/>
      <c r="W76" s="389"/>
      <c r="X76" s="309"/>
      <c r="Y76" s="309"/>
      <c r="Z76" s="309"/>
    </row>
    <row r="77" spans="1:26" s="326" customFormat="1" ht="38.25">
      <c r="A77" s="238" t="s">
        <v>1680</v>
      </c>
      <c r="B77" s="238" t="s">
        <v>1704</v>
      </c>
      <c r="C77" s="238" t="s">
        <v>169</v>
      </c>
      <c r="D77" s="723"/>
      <c r="E77" s="723"/>
      <c r="F77" s="387" t="s">
        <v>3585</v>
      </c>
      <c r="G77" s="483">
        <v>44910</v>
      </c>
      <c r="H77" s="250">
        <v>154</v>
      </c>
      <c r="I77" s="234" t="s">
        <v>3586</v>
      </c>
      <c r="J77" s="414" t="s">
        <v>3587</v>
      </c>
      <c r="K77" s="389"/>
      <c r="L77" s="389"/>
      <c r="M77" s="389"/>
      <c r="N77" s="389">
        <v>20976.35</v>
      </c>
      <c r="O77" s="389">
        <v>23969.69</v>
      </c>
      <c r="P77" s="389"/>
      <c r="Q77" s="389"/>
      <c r="R77" s="389"/>
      <c r="S77" s="389"/>
      <c r="T77" s="389"/>
      <c r="U77" s="389"/>
      <c r="V77" s="389"/>
      <c r="W77" s="389"/>
      <c r="X77" s="309"/>
      <c r="Y77" s="309"/>
      <c r="Z77" s="309"/>
    </row>
    <row r="78" spans="1:26" s="326" customFormat="1" ht="63" customHeight="1">
      <c r="A78" s="238" t="s">
        <v>1680</v>
      </c>
      <c r="B78" s="238" t="s">
        <v>1704</v>
      </c>
      <c r="C78" s="238" t="s">
        <v>382</v>
      </c>
      <c r="D78" s="255">
        <v>11905</v>
      </c>
      <c r="E78" s="255">
        <v>11905</v>
      </c>
      <c r="F78" s="344" t="s">
        <v>3588</v>
      </c>
      <c r="G78" s="482">
        <v>42240</v>
      </c>
      <c r="H78" s="250">
        <v>180</v>
      </c>
      <c r="I78" s="234" t="s">
        <v>3589</v>
      </c>
      <c r="J78" s="414" t="s">
        <v>3590</v>
      </c>
      <c r="K78" s="389"/>
      <c r="L78" s="389">
        <v>11905</v>
      </c>
      <c r="M78" s="389"/>
      <c r="N78" s="389"/>
      <c r="O78" s="389"/>
      <c r="P78" s="389"/>
      <c r="Q78" s="389"/>
      <c r="R78" s="389"/>
      <c r="S78" s="389"/>
      <c r="T78" s="389"/>
      <c r="U78" s="389"/>
      <c r="V78" s="389"/>
      <c r="W78" s="389"/>
      <c r="X78" s="309"/>
      <c r="Y78" s="309"/>
      <c r="Z78" s="309"/>
    </row>
    <row r="79" spans="1:26" s="326" customFormat="1" ht="90" customHeight="1">
      <c r="A79" s="238" t="s">
        <v>1680</v>
      </c>
      <c r="B79" s="238" t="s">
        <v>1704</v>
      </c>
      <c r="C79" s="238" t="s">
        <v>156</v>
      </c>
      <c r="D79" s="255">
        <v>69720</v>
      </c>
      <c r="E79" s="255">
        <v>0</v>
      </c>
      <c r="F79" s="344" t="s">
        <v>3591</v>
      </c>
      <c r="G79" s="482">
        <v>44697</v>
      </c>
      <c r="H79" s="250">
        <v>120</v>
      </c>
      <c r="I79" s="234" t="s">
        <v>3592</v>
      </c>
      <c r="J79" s="414" t="s">
        <v>3593</v>
      </c>
      <c r="K79" s="389"/>
      <c r="L79" s="389"/>
      <c r="M79" s="389"/>
      <c r="N79" s="389"/>
      <c r="O79" s="389"/>
      <c r="P79" s="389"/>
      <c r="Q79" s="389"/>
      <c r="R79" s="389"/>
      <c r="S79" s="389"/>
      <c r="T79" s="389"/>
      <c r="U79" s="389"/>
      <c r="V79" s="389"/>
      <c r="W79" s="389"/>
      <c r="X79" s="309"/>
      <c r="Y79" s="309"/>
      <c r="Z79" s="309"/>
    </row>
    <row r="80" spans="1:26" s="326" customFormat="1" ht="45" customHeight="1">
      <c r="A80" s="238" t="s">
        <v>1680</v>
      </c>
      <c r="B80" s="238" t="s">
        <v>1704</v>
      </c>
      <c r="C80" s="238" t="s">
        <v>140</v>
      </c>
      <c r="D80" s="723">
        <v>8327.8799999999992</v>
      </c>
      <c r="E80" s="723">
        <v>1333</v>
      </c>
      <c r="F80" s="234" t="s">
        <v>3594</v>
      </c>
      <c r="G80" s="482">
        <v>44790</v>
      </c>
      <c r="H80" s="250">
        <v>139</v>
      </c>
      <c r="I80" s="234" t="s">
        <v>2803</v>
      </c>
      <c r="J80" s="414" t="s">
        <v>3486</v>
      </c>
      <c r="K80" s="389"/>
      <c r="L80" s="389"/>
      <c r="M80" s="389"/>
      <c r="N80" s="389">
        <v>1333</v>
      </c>
      <c r="O80" s="389"/>
      <c r="P80" s="389"/>
      <c r="Q80" s="389"/>
      <c r="R80" s="389"/>
      <c r="S80" s="389"/>
      <c r="T80" s="389"/>
      <c r="U80" s="389"/>
      <c r="V80" s="389"/>
      <c r="W80" s="389"/>
      <c r="X80" s="309"/>
      <c r="Y80" s="309"/>
      <c r="Z80" s="309"/>
    </row>
    <row r="81" spans="1:26" s="326" customFormat="1" ht="45" customHeight="1">
      <c r="A81" s="238" t="s">
        <v>1680</v>
      </c>
      <c r="B81" s="238" t="s">
        <v>1704</v>
      </c>
      <c r="C81" s="238" t="s">
        <v>140</v>
      </c>
      <c r="D81" s="723"/>
      <c r="E81" s="723"/>
      <c r="F81" s="234" t="s">
        <v>3595</v>
      </c>
      <c r="G81" s="482">
        <v>44789</v>
      </c>
      <c r="H81" s="250">
        <v>138</v>
      </c>
      <c r="I81" s="234" t="s">
        <v>2803</v>
      </c>
      <c r="J81" s="414" t="s">
        <v>3596</v>
      </c>
      <c r="K81" s="389"/>
      <c r="L81" s="389"/>
      <c r="M81" s="389"/>
      <c r="N81" s="389"/>
      <c r="O81" s="389"/>
      <c r="P81" s="389"/>
      <c r="Q81" s="389"/>
      <c r="R81" s="389"/>
      <c r="S81" s="389"/>
      <c r="T81" s="389"/>
      <c r="U81" s="389"/>
      <c r="V81" s="389"/>
      <c r="W81" s="389"/>
      <c r="X81" s="309"/>
      <c r="Y81" s="309"/>
      <c r="Z81" s="309"/>
    </row>
    <row r="82" spans="1:26" s="326" customFormat="1" ht="63.75">
      <c r="A82" s="238" t="s">
        <v>1680</v>
      </c>
      <c r="B82" s="238" t="s">
        <v>1708</v>
      </c>
      <c r="C82" s="238" t="s">
        <v>332</v>
      </c>
      <c r="D82" s="255">
        <v>6290</v>
      </c>
      <c r="E82" s="255">
        <v>6290</v>
      </c>
      <c r="F82" s="344" t="s">
        <v>3567</v>
      </c>
      <c r="G82" s="482">
        <v>45027</v>
      </c>
      <c r="H82" s="250">
        <v>2</v>
      </c>
      <c r="I82" s="234" t="s">
        <v>3597</v>
      </c>
      <c r="J82" s="414" t="s">
        <v>3598</v>
      </c>
      <c r="K82" s="389"/>
      <c r="L82" s="389"/>
      <c r="M82" s="389"/>
      <c r="N82" s="389"/>
      <c r="O82" s="389">
        <v>6290</v>
      </c>
      <c r="P82" s="389"/>
      <c r="Q82" s="389"/>
      <c r="R82" s="389"/>
      <c r="S82" s="389"/>
      <c r="T82" s="389"/>
      <c r="U82" s="389"/>
      <c r="V82" s="389"/>
      <c r="W82" s="389"/>
      <c r="X82" s="309"/>
      <c r="Y82" s="309"/>
      <c r="Z82" s="309"/>
    </row>
    <row r="83" spans="1:26" s="326" customFormat="1" ht="75" customHeight="1">
      <c r="A83" s="238" t="s">
        <v>1680</v>
      </c>
      <c r="B83" s="238" t="s">
        <v>1708</v>
      </c>
      <c r="C83" s="238" t="s">
        <v>148</v>
      </c>
      <c r="D83" s="723">
        <v>1001280</v>
      </c>
      <c r="E83" s="723">
        <v>273215.34000000003</v>
      </c>
      <c r="F83" s="234" t="s">
        <v>3599</v>
      </c>
      <c r="G83" s="483">
        <v>45247</v>
      </c>
      <c r="H83" s="250">
        <v>325</v>
      </c>
      <c r="I83" s="234" t="s">
        <v>3600</v>
      </c>
      <c r="J83" s="414" t="s">
        <v>3601</v>
      </c>
      <c r="K83" s="389"/>
      <c r="L83" s="389"/>
      <c r="M83" s="389">
        <v>49238.54</v>
      </c>
      <c r="N83" s="389"/>
      <c r="O83" s="389">
        <v>45129.120000000003</v>
      </c>
      <c r="P83" s="389"/>
      <c r="Q83" s="389"/>
      <c r="R83" s="389"/>
      <c r="S83" s="389"/>
      <c r="T83" s="389"/>
      <c r="U83" s="389"/>
      <c r="V83" s="389"/>
      <c r="W83" s="389"/>
      <c r="X83" s="309"/>
      <c r="Y83" s="309"/>
      <c r="Z83" s="309"/>
    </row>
    <row r="84" spans="1:26" s="326" customFormat="1" ht="75" customHeight="1">
      <c r="A84" s="238" t="s">
        <v>1680</v>
      </c>
      <c r="B84" s="238" t="s">
        <v>1708</v>
      </c>
      <c r="C84" s="238" t="s">
        <v>148</v>
      </c>
      <c r="D84" s="723"/>
      <c r="E84" s="723"/>
      <c r="F84" s="234" t="s">
        <v>3602</v>
      </c>
      <c r="G84" s="482">
        <v>44896</v>
      </c>
      <c r="H84" s="250">
        <v>288</v>
      </c>
      <c r="I84" s="234" t="s">
        <v>3600</v>
      </c>
      <c r="J84" s="414" t="s">
        <v>3603</v>
      </c>
      <c r="K84" s="389"/>
      <c r="L84" s="389"/>
      <c r="M84" s="389"/>
      <c r="N84" s="389">
        <v>15966.84</v>
      </c>
      <c r="O84" s="389">
        <v>8996.6200000000008</v>
      </c>
      <c r="P84" s="389"/>
      <c r="Q84" s="389"/>
      <c r="R84" s="389"/>
      <c r="S84" s="389"/>
      <c r="T84" s="389"/>
      <c r="U84" s="389"/>
      <c r="V84" s="389"/>
      <c r="W84" s="389"/>
      <c r="X84" s="309"/>
      <c r="Y84" s="309"/>
      <c r="Z84" s="309"/>
    </row>
    <row r="85" spans="1:26" s="326" customFormat="1" ht="75" customHeight="1">
      <c r="A85" s="238" t="s">
        <v>1680</v>
      </c>
      <c r="B85" s="238" t="s">
        <v>1708</v>
      </c>
      <c r="C85" s="238" t="s">
        <v>148</v>
      </c>
      <c r="D85" s="723"/>
      <c r="E85" s="723"/>
      <c r="F85" s="234" t="s">
        <v>3604</v>
      </c>
      <c r="G85" s="483">
        <v>44882</v>
      </c>
      <c r="H85" s="250">
        <v>325</v>
      </c>
      <c r="I85" s="234" t="s">
        <v>3600</v>
      </c>
      <c r="J85" s="414" t="s">
        <v>3605</v>
      </c>
      <c r="K85" s="389"/>
      <c r="L85" s="389"/>
      <c r="M85" s="389">
        <v>41106.120000000003</v>
      </c>
      <c r="N85" s="389"/>
      <c r="O85" s="389">
        <v>44080.160000000003</v>
      </c>
      <c r="P85" s="389"/>
      <c r="Q85" s="389"/>
      <c r="R85" s="389"/>
      <c r="S85" s="389"/>
      <c r="T85" s="389"/>
      <c r="U85" s="389"/>
      <c r="V85" s="389"/>
      <c r="W85" s="389"/>
      <c r="X85" s="309"/>
      <c r="Y85" s="309"/>
      <c r="Z85" s="309"/>
    </row>
    <row r="86" spans="1:26" s="326" customFormat="1" ht="75" customHeight="1">
      <c r="A86" s="238" t="s">
        <v>1680</v>
      </c>
      <c r="B86" s="238" t="s">
        <v>1708</v>
      </c>
      <c r="C86" s="238" t="s">
        <v>148</v>
      </c>
      <c r="D86" s="723"/>
      <c r="E86" s="723"/>
      <c r="F86" s="234" t="s">
        <v>3606</v>
      </c>
      <c r="G86" s="483">
        <v>44887</v>
      </c>
      <c r="H86" s="250">
        <v>325</v>
      </c>
      <c r="I86" s="234" t="s">
        <v>3600</v>
      </c>
      <c r="J86" s="414" t="s">
        <v>3607</v>
      </c>
      <c r="K86" s="389"/>
      <c r="L86" s="389"/>
      <c r="M86" s="389">
        <v>68697.94</v>
      </c>
      <c r="N86" s="389"/>
      <c r="O86" s="389"/>
      <c r="P86" s="389"/>
      <c r="Q86" s="389"/>
      <c r="R86" s="389"/>
      <c r="S86" s="389"/>
      <c r="T86" s="389"/>
      <c r="U86" s="389"/>
      <c r="V86" s="389"/>
      <c r="W86" s="389"/>
      <c r="X86" s="309"/>
      <c r="Y86" s="309"/>
      <c r="Z86" s="309"/>
    </row>
    <row r="87" spans="1:26" s="326" customFormat="1" ht="45" customHeight="1">
      <c r="A87" s="238" t="s">
        <v>1680</v>
      </c>
      <c r="B87" s="238" t="s">
        <v>1708</v>
      </c>
      <c r="C87" s="238" t="s">
        <v>160</v>
      </c>
      <c r="D87" s="723">
        <v>147266.46</v>
      </c>
      <c r="E87" s="723">
        <v>120105.9</v>
      </c>
      <c r="F87" s="344" t="s">
        <v>3608</v>
      </c>
      <c r="G87" s="482">
        <v>44904</v>
      </c>
      <c r="H87" s="250">
        <v>90</v>
      </c>
      <c r="I87" s="234" t="s">
        <v>3609</v>
      </c>
      <c r="J87" s="414" t="s">
        <v>3610</v>
      </c>
      <c r="K87" s="389"/>
      <c r="L87" s="389"/>
      <c r="M87" s="389"/>
      <c r="N87" s="389"/>
      <c r="O87" s="389">
        <v>29258.1</v>
      </c>
      <c r="P87" s="389"/>
      <c r="Q87" s="389"/>
      <c r="R87" s="389"/>
      <c r="S87" s="389"/>
      <c r="T87" s="389"/>
      <c r="U87" s="389"/>
      <c r="V87" s="389"/>
      <c r="W87" s="389"/>
      <c r="X87" s="309"/>
      <c r="Y87" s="309"/>
      <c r="Z87" s="309"/>
    </row>
    <row r="88" spans="1:26" s="326" customFormat="1" ht="45" customHeight="1">
      <c r="A88" s="238" t="s">
        <v>1680</v>
      </c>
      <c r="B88" s="238" t="s">
        <v>1708</v>
      </c>
      <c r="C88" s="238" t="s">
        <v>160</v>
      </c>
      <c r="D88" s="723"/>
      <c r="E88" s="723"/>
      <c r="F88" s="344" t="s">
        <v>3611</v>
      </c>
      <c r="G88" s="482">
        <v>44904</v>
      </c>
      <c r="H88" s="250">
        <v>90</v>
      </c>
      <c r="I88" s="234" t="s">
        <v>3609</v>
      </c>
      <c r="J88" s="414" t="s">
        <v>3612</v>
      </c>
      <c r="K88" s="389"/>
      <c r="L88" s="389"/>
      <c r="M88" s="389"/>
      <c r="N88" s="389"/>
      <c r="O88" s="389">
        <v>33293.699999999997</v>
      </c>
      <c r="P88" s="389"/>
      <c r="Q88" s="389"/>
      <c r="R88" s="389"/>
      <c r="S88" s="389"/>
      <c r="T88" s="389"/>
      <c r="U88" s="389"/>
      <c r="V88" s="389"/>
      <c r="W88" s="389"/>
      <c r="X88" s="309"/>
      <c r="Y88" s="309"/>
      <c r="Z88" s="309"/>
    </row>
    <row r="89" spans="1:26" s="326" customFormat="1" ht="45" customHeight="1">
      <c r="A89" s="238" t="s">
        <v>1680</v>
      </c>
      <c r="B89" s="238" t="s">
        <v>1708</v>
      </c>
      <c r="C89" s="238" t="s">
        <v>160</v>
      </c>
      <c r="D89" s="723"/>
      <c r="E89" s="723"/>
      <c r="F89" s="344" t="s">
        <v>3613</v>
      </c>
      <c r="G89" s="482">
        <v>44904</v>
      </c>
      <c r="H89" s="250">
        <v>90</v>
      </c>
      <c r="I89" s="234" t="s">
        <v>3614</v>
      </c>
      <c r="J89" s="414" t="s">
        <v>3615</v>
      </c>
      <c r="K89" s="389"/>
      <c r="L89" s="389"/>
      <c r="M89" s="389"/>
      <c r="N89" s="389"/>
      <c r="O89" s="389"/>
      <c r="P89" s="389"/>
      <c r="Q89" s="389"/>
      <c r="R89" s="389"/>
      <c r="S89" s="389"/>
      <c r="T89" s="389"/>
      <c r="U89" s="389"/>
      <c r="V89" s="389"/>
      <c r="W89" s="389"/>
      <c r="X89" s="309"/>
      <c r="Y89" s="309"/>
      <c r="Z89" s="309"/>
    </row>
    <row r="90" spans="1:26" s="326" customFormat="1" ht="45" customHeight="1">
      <c r="A90" s="238" t="s">
        <v>1680</v>
      </c>
      <c r="B90" s="238" t="s">
        <v>1708</v>
      </c>
      <c r="C90" s="238" t="s">
        <v>160</v>
      </c>
      <c r="D90" s="723"/>
      <c r="E90" s="723"/>
      <c r="F90" s="344" t="s">
        <v>3616</v>
      </c>
      <c r="G90" s="482">
        <v>44904</v>
      </c>
      <c r="H90" s="250">
        <v>90</v>
      </c>
      <c r="I90" s="234" t="s">
        <v>3617</v>
      </c>
      <c r="J90" s="414" t="s">
        <v>3618</v>
      </c>
      <c r="K90" s="389"/>
      <c r="L90" s="389"/>
      <c r="M90" s="389"/>
      <c r="N90" s="389"/>
      <c r="O90" s="389">
        <v>28130.58</v>
      </c>
      <c r="P90" s="389"/>
      <c r="Q90" s="389"/>
      <c r="R90" s="389"/>
      <c r="S90" s="389"/>
      <c r="T90" s="389"/>
      <c r="U90" s="389"/>
      <c r="V90" s="389"/>
      <c r="W90" s="389"/>
      <c r="X90" s="309"/>
      <c r="Y90" s="309"/>
      <c r="Z90" s="309"/>
    </row>
    <row r="91" spans="1:26" s="326" customFormat="1" ht="45" customHeight="1">
      <c r="A91" s="238" t="s">
        <v>1680</v>
      </c>
      <c r="B91" s="238" t="s">
        <v>1708</v>
      </c>
      <c r="C91" s="238" t="s">
        <v>160</v>
      </c>
      <c r="D91" s="723"/>
      <c r="E91" s="723"/>
      <c r="F91" s="344" t="s">
        <v>3619</v>
      </c>
      <c r="G91" s="482">
        <v>44904</v>
      </c>
      <c r="H91" s="250">
        <v>90</v>
      </c>
      <c r="I91" s="234" t="s">
        <v>3620</v>
      </c>
      <c r="J91" s="414" t="s">
        <v>3621</v>
      </c>
      <c r="K91" s="389"/>
      <c r="L91" s="389"/>
      <c r="M91" s="389"/>
      <c r="N91" s="389"/>
      <c r="O91" s="389">
        <v>29423.52</v>
      </c>
      <c r="P91" s="389"/>
      <c r="Q91" s="389"/>
      <c r="R91" s="389"/>
      <c r="S91" s="389"/>
      <c r="T91" s="389"/>
      <c r="U91" s="389"/>
      <c r="V91" s="389"/>
      <c r="W91" s="389"/>
      <c r="X91" s="309"/>
      <c r="Y91" s="309"/>
      <c r="Z91" s="309"/>
    </row>
    <row r="92" spans="1:26" s="326" customFormat="1" ht="45" customHeight="1">
      <c r="A92" s="238" t="s">
        <v>1680</v>
      </c>
      <c r="B92" s="238" t="s">
        <v>1708</v>
      </c>
      <c r="C92" s="238" t="s">
        <v>245</v>
      </c>
      <c r="D92" s="723">
        <v>153708.53</v>
      </c>
      <c r="E92" s="723">
        <v>144780.09</v>
      </c>
      <c r="F92" s="344" t="s">
        <v>3622</v>
      </c>
      <c r="G92" s="482">
        <v>44904</v>
      </c>
      <c r="H92" s="250">
        <v>90</v>
      </c>
      <c r="I92" s="234" t="s">
        <v>3623</v>
      </c>
      <c r="J92" s="414" t="s">
        <v>3624</v>
      </c>
      <c r="K92" s="389"/>
      <c r="L92" s="389"/>
      <c r="M92" s="389"/>
      <c r="N92" s="389"/>
      <c r="O92" s="389">
        <v>95097.600000000006</v>
      </c>
      <c r="P92" s="389"/>
      <c r="Q92" s="389"/>
      <c r="R92" s="389"/>
      <c r="S92" s="389"/>
      <c r="T92" s="389"/>
      <c r="U92" s="389"/>
      <c r="V92" s="389"/>
      <c r="W92" s="389"/>
      <c r="X92" s="309"/>
      <c r="Y92" s="309"/>
      <c r="Z92" s="309"/>
    </row>
    <row r="93" spans="1:26" s="326" customFormat="1" ht="45" customHeight="1">
      <c r="A93" s="238" t="s">
        <v>1680</v>
      </c>
      <c r="B93" s="238" t="s">
        <v>1708</v>
      </c>
      <c r="C93" s="238" t="s">
        <v>245</v>
      </c>
      <c r="D93" s="723"/>
      <c r="E93" s="723"/>
      <c r="F93" s="344" t="s">
        <v>3625</v>
      </c>
      <c r="G93" s="484">
        <v>44904</v>
      </c>
      <c r="H93" s="250">
        <v>90</v>
      </c>
      <c r="I93" s="234" t="s">
        <v>3626</v>
      </c>
      <c r="J93" s="414" t="s">
        <v>3627</v>
      </c>
      <c r="K93" s="389"/>
      <c r="L93" s="389"/>
      <c r="M93" s="389"/>
      <c r="N93" s="389"/>
      <c r="O93" s="389">
        <v>35772.35</v>
      </c>
      <c r="P93" s="389"/>
      <c r="Q93" s="389"/>
      <c r="R93" s="389"/>
      <c r="S93" s="389"/>
      <c r="T93" s="389"/>
      <c r="U93" s="389"/>
      <c r="V93" s="389"/>
      <c r="W93" s="389"/>
      <c r="X93" s="309"/>
      <c r="Y93" s="309"/>
      <c r="Z93" s="309"/>
    </row>
    <row r="94" spans="1:26" s="326" customFormat="1" ht="45" customHeight="1">
      <c r="A94" s="238" t="s">
        <v>1680</v>
      </c>
      <c r="B94" s="238" t="s">
        <v>1708</v>
      </c>
      <c r="C94" s="238" t="s">
        <v>245</v>
      </c>
      <c r="D94" s="723"/>
      <c r="E94" s="723"/>
      <c r="F94" s="344" t="s">
        <v>3628</v>
      </c>
      <c r="G94" s="484">
        <v>44904</v>
      </c>
      <c r="H94" s="250">
        <v>30</v>
      </c>
      <c r="I94" s="234" t="s">
        <v>3629</v>
      </c>
      <c r="J94" s="414" t="s">
        <v>3630</v>
      </c>
      <c r="K94" s="389"/>
      <c r="L94" s="389"/>
      <c r="M94" s="389"/>
      <c r="N94" s="389"/>
      <c r="O94" s="389">
        <v>8102</v>
      </c>
      <c r="P94" s="389"/>
      <c r="Q94" s="389"/>
      <c r="R94" s="389"/>
      <c r="S94" s="389"/>
      <c r="T94" s="389"/>
      <c r="U94" s="389"/>
      <c r="V94" s="389"/>
      <c r="W94" s="389"/>
      <c r="X94" s="309"/>
      <c r="Y94" s="309"/>
      <c r="Z94" s="309"/>
    </row>
    <row r="95" spans="1:26" s="326" customFormat="1" ht="45" customHeight="1">
      <c r="A95" s="238" t="s">
        <v>1680</v>
      </c>
      <c r="B95" s="238" t="s">
        <v>1708</v>
      </c>
      <c r="C95" s="238" t="s">
        <v>245</v>
      </c>
      <c r="D95" s="723"/>
      <c r="E95" s="723"/>
      <c r="F95" s="344" t="s">
        <v>3631</v>
      </c>
      <c r="G95" s="484">
        <v>44907</v>
      </c>
      <c r="H95" s="250">
        <v>30</v>
      </c>
      <c r="I95" s="234" t="s">
        <v>3632</v>
      </c>
      <c r="J95" s="414" t="s">
        <v>3633</v>
      </c>
      <c r="K95" s="389"/>
      <c r="L95" s="389"/>
      <c r="M95" s="389"/>
      <c r="N95" s="389"/>
      <c r="O95" s="389">
        <v>1375.6</v>
      </c>
      <c r="P95" s="389"/>
      <c r="Q95" s="389"/>
      <c r="R95" s="389"/>
      <c r="S95" s="389"/>
      <c r="T95" s="389"/>
      <c r="U95" s="389"/>
      <c r="V95" s="389"/>
      <c r="W95" s="389"/>
      <c r="X95" s="309"/>
      <c r="Y95" s="309"/>
      <c r="Z95" s="309"/>
    </row>
    <row r="96" spans="1:26" s="326" customFormat="1" ht="45" customHeight="1">
      <c r="A96" s="238" t="s">
        <v>1680</v>
      </c>
      <c r="B96" s="238" t="s">
        <v>1708</v>
      </c>
      <c r="C96" s="238" t="s">
        <v>245</v>
      </c>
      <c r="D96" s="723"/>
      <c r="E96" s="723"/>
      <c r="F96" s="344" t="s">
        <v>3634</v>
      </c>
      <c r="G96" s="484">
        <v>44904</v>
      </c>
      <c r="H96" s="250">
        <v>30</v>
      </c>
      <c r="I96" s="234" t="s">
        <v>3635</v>
      </c>
      <c r="J96" s="414" t="s">
        <v>3636</v>
      </c>
      <c r="K96" s="389"/>
      <c r="L96" s="389"/>
      <c r="M96" s="389"/>
      <c r="N96" s="389"/>
      <c r="O96" s="389"/>
      <c r="P96" s="389"/>
      <c r="Q96" s="389"/>
      <c r="R96" s="389"/>
      <c r="S96" s="389"/>
      <c r="T96" s="389"/>
      <c r="U96" s="389"/>
      <c r="V96" s="389"/>
      <c r="W96" s="389"/>
      <c r="X96" s="309"/>
      <c r="Y96" s="309"/>
      <c r="Z96" s="309"/>
    </row>
    <row r="97" spans="1:26" s="326" customFormat="1" ht="45" customHeight="1">
      <c r="A97" s="238" t="s">
        <v>1680</v>
      </c>
      <c r="B97" s="238" t="s">
        <v>1708</v>
      </c>
      <c r="C97" s="238" t="s">
        <v>245</v>
      </c>
      <c r="D97" s="723"/>
      <c r="E97" s="723"/>
      <c r="F97" s="344" t="s">
        <v>3637</v>
      </c>
      <c r="G97" s="484">
        <v>44904</v>
      </c>
      <c r="H97" s="250">
        <v>30</v>
      </c>
      <c r="I97" s="234" t="s">
        <v>3638</v>
      </c>
      <c r="J97" s="414" t="s">
        <v>3639</v>
      </c>
      <c r="K97" s="389"/>
      <c r="L97" s="389"/>
      <c r="M97" s="389"/>
      <c r="N97" s="389"/>
      <c r="O97" s="389">
        <v>4432.54</v>
      </c>
      <c r="P97" s="389"/>
      <c r="Q97" s="389"/>
      <c r="R97" s="389"/>
      <c r="S97" s="389"/>
      <c r="T97" s="389"/>
      <c r="U97" s="389"/>
      <c r="V97" s="389"/>
      <c r="W97" s="389"/>
      <c r="X97" s="309"/>
      <c r="Y97" s="309"/>
      <c r="Z97" s="309"/>
    </row>
    <row r="98" spans="1:26" s="326" customFormat="1" ht="45" customHeight="1">
      <c r="A98" s="238" t="s">
        <v>1680</v>
      </c>
      <c r="B98" s="238" t="s">
        <v>1708</v>
      </c>
      <c r="C98" s="238" t="s">
        <v>245</v>
      </c>
      <c r="D98" s="723"/>
      <c r="E98" s="723"/>
      <c r="F98" s="344" t="s">
        <v>3640</v>
      </c>
      <c r="G98" s="484">
        <v>44904</v>
      </c>
      <c r="H98" s="250">
        <v>30</v>
      </c>
      <c r="I98" s="234" t="s">
        <v>3641</v>
      </c>
      <c r="J98" s="414" t="s">
        <v>3642</v>
      </c>
      <c r="K98" s="389"/>
      <c r="L98" s="389"/>
      <c r="M98" s="389"/>
      <c r="N98" s="389"/>
      <c r="O98" s="389"/>
      <c r="P98" s="389"/>
      <c r="Q98" s="389"/>
      <c r="R98" s="389"/>
      <c r="S98" s="389"/>
      <c r="T98" s="389"/>
      <c r="U98" s="389"/>
      <c r="V98" s="389"/>
      <c r="W98" s="389"/>
      <c r="X98" s="309"/>
      <c r="Y98" s="309"/>
      <c r="Z98" s="309"/>
    </row>
    <row r="99" spans="1:26" s="326" customFormat="1" ht="30" customHeight="1">
      <c r="A99" s="238" t="s">
        <v>1921</v>
      </c>
      <c r="B99" s="238" t="s">
        <v>68</v>
      </c>
      <c r="C99" s="238" t="s">
        <v>70</v>
      </c>
      <c r="D99" s="255">
        <v>12000</v>
      </c>
      <c r="E99" s="255">
        <v>8753.73</v>
      </c>
      <c r="F99" s="386" t="s">
        <v>3429</v>
      </c>
      <c r="G99" s="385">
        <v>44938</v>
      </c>
      <c r="H99" s="385" t="s">
        <v>3430</v>
      </c>
      <c r="I99" s="386" t="s">
        <v>3431</v>
      </c>
      <c r="J99" s="389">
        <v>12000</v>
      </c>
      <c r="K99" s="389">
        <v>1097.9100000000001</v>
      </c>
      <c r="L99" s="389">
        <v>1690.67</v>
      </c>
      <c r="M99" s="389">
        <v>1865.31</v>
      </c>
      <c r="N99" s="389">
        <v>2438.11</v>
      </c>
      <c r="O99" s="389">
        <v>1661.73</v>
      </c>
      <c r="P99" s="389"/>
      <c r="Q99" s="389"/>
      <c r="R99" s="389"/>
      <c r="S99" s="389"/>
      <c r="T99" s="389"/>
      <c r="U99" s="389"/>
      <c r="V99" s="389"/>
      <c r="W99" s="389"/>
      <c r="X99" s="309"/>
      <c r="Y99" s="309"/>
      <c r="Z99" s="309"/>
    </row>
    <row r="100" spans="1:26" s="326" customFormat="1" ht="30" customHeight="1">
      <c r="A100" s="238" t="s">
        <v>1921</v>
      </c>
      <c r="B100" s="238" t="s">
        <v>68</v>
      </c>
      <c r="C100" s="238" t="s">
        <v>72</v>
      </c>
      <c r="D100" s="255">
        <v>15600</v>
      </c>
      <c r="E100" s="255">
        <v>6847.63</v>
      </c>
      <c r="F100" s="386" t="s">
        <v>3429</v>
      </c>
      <c r="G100" s="385">
        <v>44938</v>
      </c>
      <c r="H100" s="385" t="s">
        <v>3430</v>
      </c>
      <c r="I100" s="386" t="s">
        <v>3431</v>
      </c>
      <c r="J100" s="389">
        <v>15600</v>
      </c>
      <c r="K100" s="389">
        <v>1343.43</v>
      </c>
      <c r="L100" s="389">
        <v>1334.55</v>
      </c>
      <c r="M100" s="389">
        <v>1406.34</v>
      </c>
      <c r="N100" s="389">
        <v>1337.39</v>
      </c>
      <c r="O100" s="389">
        <v>1425.92</v>
      </c>
      <c r="P100" s="389"/>
      <c r="Q100" s="389"/>
      <c r="R100" s="389"/>
      <c r="S100" s="389"/>
      <c r="T100" s="389"/>
      <c r="U100" s="389"/>
      <c r="V100" s="389"/>
      <c r="W100" s="389"/>
      <c r="X100" s="309"/>
      <c r="Y100" s="309"/>
      <c r="Z100" s="309"/>
    </row>
    <row r="101" spans="1:26" s="326" customFormat="1" ht="30" customHeight="1">
      <c r="A101" s="238" t="s">
        <v>1921</v>
      </c>
      <c r="B101" s="238" t="s">
        <v>68</v>
      </c>
      <c r="C101" s="238" t="s">
        <v>74</v>
      </c>
      <c r="D101" s="255">
        <v>1300</v>
      </c>
      <c r="E101" s="255">
        <v>378.43</v>
      </c>
      <c r="F101" s="386" t="s">
        <v>3429</v>
      </c>
      <c r="G101" s="308">
        <v>44938</v>
      </c>
      <c r="H101" s="385" t="s">
        <v>3430</v>
      </c>
      <c r="I101" s="386" t="s">
        <v>3431</v>
      </c>
      <c r="J101" s="389">
        <v>1300</v>
      </c>
      <c r="K101" s="389">
        <v>0</v>
      </c>
      <c r="L101" s="389">
        <v>126.77</v>
      </c>
      <c r="M101" s="389">
        <v>63.49</v>
      </c>
      <c r="N101" s="389">
        <v>55.32</v>
      </c>
      <c r="O101" s="389">
        <v>132.85</v>
      </c>
      <c r="P101" s="389"/>
      <c r="Q101" s="389"/>
      <c r="R101" s="389"/>
      <c r="S101" s="389"/>
      <c r="T101" s="389"/>
      <c r="U101" s="389"/>
      <c r="V101" s="389"/>
      <c r="W101" s="389"/>
      <c r="X101" s="309"/>
      <c r="Y101" s="309"/>
      <c r="Z101" s="309"/>
    </row>
    <row r="102" spans="1:26" s="326" customFormat="1" ht="25.5">
      <c r="A102" s="238" t="s">
        <v>1921</v>
      </c>
      <c r="B102" s="238" t="s">
        <v>68</v>
      </c>
      <c r="C102" s="238" t="s">
        <v>82</v>
      </c>
      <c r="D102" s="255">
        <v>150960.60999999999</v>
      </c>
      <c r="E102" s="255">
        <v>65975.41</v>
      </c>
      <c r="F102" s="386" t="s">
        <v>3643</v>
      </c>
      <c r="G102" s="308">
        <v>44929</v>
      </c>
      <c r="H102" s="385" t="s">
        <v>3644</v>
      </c>
      <c r="I102" s="386" t="s">
        <v>3645</v>
      </c>
      <c r="J102" s="389">
        <v>150960.60999999999</v>
      </c>
      <c r="K102" s="389"/>
      <c r="L102" s="389">
        <v>15655.15</v>
      </c>
      <c r="M102" s="389">
        <v>16773.419999999998</v>
      </c>
      <c r="N102" s="389">
        <v>16773.419999999998</v>
      </c>
      <c r="O102" s="389">
        <v>16773.419999999998</v>
      </c>
      <c r="P102" s="389"/>
      <c r="Q102" s="389"/>
      <c r="R102" s="389"/>
      <c r="S102" s="389"/>
      <c r="T102" s="389"/>
      <c r="U102" s="389"/>
      <c r="V102" s="389"/>
      <c r="W102" s="389"/>
      <c r="X102" s="309"/>
      <c r="Y102" s="309"/>
      <c r="Z102" s="309"/>
    </row>
    <row r="103" spans="1:26" s="326" customFormat="1" ht="25.5">
      <c r="A103" s="238" t="s">
        <v>1921</v>
      </c>
      <c r="B103" s="238" t="s">
        <v>68</v>
      </c>
      <c r="C103" s="238" t="s">
        <v>84</v>
      </c>
      <c r="D103" s="255">
        <v>93240</v>
      </c>
      <c r="E103" s="255">
        <v>52392</v>
      </c>
      <c r="F103" s="386" t="s">
        <v>3646</v>
      </c>
      <c r="G103" s="394">
        <v>44914</v>
      </c>
      <c r="H103" s="385" t="s">
        <v>3647</v>
      </c>
      <c r="I103" s="386" t="s">
        <v>3648</v>
      </c>
      <c r="J103" s="389">
        <v>93240</v>
      </c>
      <c r="K103" s="389"/>
      <c r="L103" s="389">
        <v>12432</v>
      </c>
      <c r="M103" s="389">
        <v>13320</v>
      </c>
      <c r="N103" s="389">
        <v>13320</v>
      </c>
      <c r="O103" s="389">
        <v>13320</v>
      </c>
      <c r="P103" s="389"/>
      <c r="Q103" s="389"/>
      <c r="R103" s="389"/>
      <c r="S103" s="389"/>
      <c r="T103" s="389"/>
      <c r="U103" s="389"/>
      <c r="V103" s="389"/>
      <c r="W103" s="389"/>
      <c r="X103" s="309"/>
      <c r="Y103" s="309"/>
      <c r="Z103" s="309"/>
    </row>
    <row r="104" spans="1:26" s="326" customFormat="1" ht="30" customHeight="1">
      <c r="A104" s="238" t="s">
        <v>1921</v>
      </c>
      <c r="B104" s="238" t="s">
        <v>68</v>
      </c>
      <c r="C104" s="238" t="s">
        <v>290</v>
      </c>
      <c r="D104" s="255">
        <v>450</v>
      </c>
      <c r="E104" s="255">
        <v>450</v>
      </c>
      <c r="F104" s="386" t="s">
        <v>3649</v>
      </c>
      <c r="G104" s="308">
        <v>44973</v>
      </c>
      <c r="H104" s="385" t="s">
        <v>2913</v>
      </c>
      <c r="I104" s="386" t="s">
        <v>3650</v>
      </c>
      <c r="J104" s="389">
        <v>450</v>
      </c>
      <c r="K104" s="389"/>
      <c r="L104" s="389"/>
      <c r="M104" s="389">
        <v>450</v>
      </c>
      <c r="N104" s="389"/>
      <c r="O104" s="389"/>
      <c r="P104" s="389"/>
      <c r="Q104" s="389"/>
      <c r="R104" s="389"/>
      <c r="S104" s="389"/>
      <c r="T104" s="389"/>
      <c r="U104" s="389"/>
      <c r="V104" s="389"/>
      <c r="W104" s="389"/>
      <c r="X104" s="309"/>
      <c r="Y104" s="309"/>
      <c r="Z104" s="309"/>
    </row>
    <row r="105" spans="1:26" s="326" customFormat="1" ht="30" customHeight="1">
      <c r="A105" s="238" t="s">
        <v>1921</v>
      </c>
      <c r="B105" s="238" t="s">
        <v>68</v>
      </c>
      <c r="C105" s="238" t="s">
        <v>86</v>
      </c>
      <c r="D105" s="255">
        <v>712.5</v>
      </c>
      <c r="E105" s="255">
        <v>127.68</v>
      </c>
      <c r="F105" s="386">
        <v>4700021081</v>
      </c>
      <c r="G105" s="308">
        <v>44991</v>
      </c>
      <c r="H105" s="385" t="s">
        <v>3651</v>
      </c>
      <c r="I105" s="386" t="s">
        <v>3652</v>
      </c>
      <c r="J105" s="389">
        <v>712.5</v>
      </c>
      <c r="K105" s="389"/>
      <c r="L105" s="389"/>
      <c r="M105" s="389">
        <v>114.29</v>
      </c>
      <c r="N105" s="389">
        <v>13.39</v>
      </c>
      <c r="O105" s="389">
        <v>0</v>
      </c>
      <c r="P105" s="389"/>
      <c r="Q105" s="389"/>
      <c r="R105" s="389"/>
      <c r="S105" s="389"/>
      <c r="T105" s="389"/>
      <c r="U105" s="389"/>
      <c r="V105" s="389"/>
      <c r="W105" s="389"/>
      <c r="X105" s="309"/>
      <c r="Y105" s="309"/>
      <c r="Z105" s="309"/>
    </row>
    <row r="106" spans="1:26" s="326" customFormat="1" ht="12.75">
      <c r="A106" s="721" t="s">
        <v>1921</v>
      </c>
      <c r="B106" s="721" t="s">
        <v>68</v>
      </c>
      <c r="C106" s="721" t="s">
        <v>106</v>
      </c>
      <c r="D106" s="723">
        <v>1893.58</v>
      </c>
      <c r="E106" s="723">
        <v>1893.58</v>
      </c>
      <c r="F106" s="344" t="s">
        <v>3653</v>
      </c>
      <c r="G106" s="308">
        <v>45001</v>
      </c>
      <c r="H106" s="385" t="s">
        <v>3654</v>
      </c>
      <c r="I106" s="386" t="s">
        <v>3655</v>
      </c>
      <c r="J106" s="389">
        <v>1893.58</v>
      </c>
      <c r="K106" s="389"/>
      <c r="L106" s="389"/>
      <c r="M106" s="389"/>
      <c r="N106" s="389"/>
      <c r="O106" s="389"/>
      <c r="P106" s="389"/>
      <c r="Q106" s="389"/>
      <c r="R106" s="389"/>
      <c r="S106" s="389"/>
      <c r="T106" s="389"/>
      <c r="U106" s="389"/>
      <c r="V106" s="389"/>
      <c r="W106" s="389"/>
      <c r="X106" s="309"/>
      <c r="Y106" s="309"/>
      <c r="Z106" s="309"/>
    </row>
    <row r="107" spans="1:26" s="326" customFormat="1" ht="12.75">
      <c r="A107" s="721"/>
      <c r="B107" s="721"/>
      <c r="C107" s="721"/>
      <c r="D107" s="723"/>
      <c r="E107" s="723"/>
      <c r="F107" s="344" t="s">
        <v>3656</v>
      </c>
      <c r="G107" s="308">
        <v>45001</v>
      </c>
      <c r="H107" s="385" t="s">
        <v>3654</v>
      </c>
      <c r="I107" s="386" t="s">
        <v>3655</v>
      </c>
      <c r="J107" s="389"/>
      <c r="K107" s="389"/>
      <c r="L107" s="389"/>
      <c r="M107" s="389"/>
      <c r="N107" s="389"/>
      <c r="O107" s="389">
        <v>36</v>
      </c>
      <c r="P107" s="389"/>
      <c r="Q107" s="389"/>
      <c r="R107" s="389"/>
      <c r="S107" s="389"/>
      <c r="T107" s="389"/>
      <c r="U107" s="389"/>
      <c r="V107" s="389"/>
      <c r="W107" s="389"/>
      <c r="X107" s="309"/>
      <c r="Y107" s="309"/>
      <c r="Z107" s="309"/>
    </row>
    <row r="108" spans="1:26" s="326" customFormat="1" ht="12.75">
      <c r="A108" s="721"/>
      <c r="B108" s="721"/>
      <c r="C108" s="721"/>
      <c r="D108" s="723"/>
      <c r="E108" s="723"/>
      <c r="F108" s="344" t="s">
        <v>3657</v>
      </c>
      <c r="G108" s="308">
        <v>45001</v>
      </c>
      <c r="H108" s="385" t="s">
        <v>3654</v>
      </c>
      <c r="I108" s="386" t="s">
        <v>3655</v>
      </c>
      <c r="J108" s="389"/>
      <c r="K108" s="389"/>
      <c r="L108" s="389"/>
      <c r="M108" s="389"/>
      <c r="N108" s="389"/>
      <c r="O108" s="389">
        <v>36</v>
      </c>
      <c r="P108" s="389"/>
      <c r="Q108" s="389"/>
      <c r="R108" s="389"/>
      <c r="S108" s="389"/>
      <c r="T108" s="389"/>
      <c r="U108" s="389"/>
      <c r="V108" s="389"/>
      <c r="W108" s="389"/>
      <c r="X108" s="309"/>
      <c r="Y108" s="309"/>
      <c r="Z108" s="309"/>
    </row>
    <row r="109" spans="1:26" s="326" customFormat="1" ht="12.75">
      <c r="A109" s="721"/>
      <c r="B109" s="721"/>
      <c r="C109" s="721"/>
      <c r="D109" s="723"/>
      <c r="E109" s="723"/>
      <c r="F109" s="344" t="s">
        <v>3658</v>
      </c>
      <c r="G109" s="308">
        <v>45001</v>
      </c>
      <c r="H109" s="385" t="s">
        <v>3654</v>
      </c>
      <c r="I109" s="386" t="s">
        <v>3655</v>
      </c>
      <c r="J109" s="389"/>
      <c r="K109" s="389"/>
      <c r="L109" s="389"/>
      <c r="M109" s="389"/>
      <c r="N109" s="389"/>
      <c r="O109" s="389">
        <v>36</v>
      </c>
      <c r="P109" s="389"/>
      <c r="Q109" s="389"/>
      <c r="R109" s="389"/>
      <c r="S109" s="389"/>
      <c r="T109" s="389"/>
      <c r="U109" s="389"/>
      <c r="V109" s="389"/>
      <c r="W109" s="389"/>
      <c r="X109" s="309"/>
      <c r="Y109" s="309"/>
      <c r="Z109" s="309"/>
    </row>
    <row r="110" spans="1:26" s="326" customFormat="1" ht="12.75">
      <c r="A110" s="721"/>
      <c r="B110" s="721"/>
      <c r="C110" s="721"/>
      <c r="D110" s="723"/>
      <c r="E110" s="723"/>
      <c r="F110" s="344" t="s">
        <v>3659</v>
      </c>
      <c r="G110" s="308">
        <v>45001</v>
      </c>
      <c r="H110" s="385" t="s">
        <v>3654</v>
      </c>
      <c r="I110" s="386" t="s">
        <v>3655</v>
      </c>
      <c r="J110" s="389"/>
      <c r="K110" s="389"/>
      <c r="L110" s="389"/>
      <c r="M110" s="389"/>
      <c r="N110" s="389"/>
      <c r="O110" s="389">
        <v>11.7</v>
      </c>
      <c r="P110" s="389"/>
      <c r="Q110" s="389"/>
      <c r="R110" s="389"/>
      <c r="S110" s="389"/>
      <c r="T110" s="389"/>
      <c r="U110" s="389"/>
      <c r="V110" s="389"/>
      <c r="W110" s="389"/>
      <c r="X110" s="309"/>
      <c r="Y110" s="309"/>
      <c r="Z110" s="309"/>
    </row>
    <row r="111" spans="1:26" s="326" customFormat="1" ht="12.75">
      <c r="A111" s="721"/>
      <c r="B111" s="721"/>
      <c r="C111" s="721"/>
      <c r="D111" s="723"/>
      <c r="E111" s="723"/>
      <c r="F111" s="344" t="s">
        <v>3660</v>
      </c>
      <c r="G111" s="308">
        <v>45001</v>
      </c>
      <c r="H111" s="385" t="s">
        <v>3654</v>
      </c>
      <c r="I111" s="386" t="s">
        <v>3655</v>
      </c>
      <c r="J111" s="389"/>
      <c r="K111" s="389"/>
      <c r="L111" s="389"/>
      <c r="M111" s="389"/>
      <c r="N111" s="389"/>
      <c r="O111" s="389">
        <v>7.9</v>
      </c>
      <c r="P111" s="389"/>
      <c r="Q111" s="389"/>
      <c r="R111" s="389"/>
      <c r="S111" s="389"/>
      <c r="T111" s="389"/>
      <c r="U111" s="389"/>
      <c r="V111" s="389"/>
      <c r="W111" s="389"/>
      <c r="X111" s="309"/>
      <c r="Y111" s="309"/>
      <c r="Z111" s="309"/>
    </row>
    <row r="112" spans="1:26" s="326" customFormat="1" ht="12.75">
      <c r="A112" s="721"/>
      <c r="B112" s="721"/>
      <c r="C112" s="721"/>
      <c r="D112" s="723"/>
      <c r="E112" s="723"/>
      <c r="F112" s="344" t="s">
        <v>3661</v>
      </c>
      <c r="G112" s="308">
        <v>45001</v>
      </c>
      <c r="H112" s="385" t="s">
        <v>3654</v>
      </c>
      <c r="I112" s="386" t="s">
        <v>3655</v>
      </c>
      <c r="J112" s="389"/>
      <c r="K112" s="389"/>
      <c r="L112" s="389"/>
      <c r="M112" s="389"/>
      <c r="N112" s="389"/>
      <c r="O112" s="389">
        <v>40</v>
      </c>
      <c r="P112" s="389"/>
      <c r="Q112" s="389"/>
      <c r="R112" s="389"/>
      <c r="S112" s="389"/>
      <c r="T112" s="389"/>
      <c r="U112" s="389"/>
      <c r="V112" s="389"/>
      <c r="W112" s="389"/>
      <c r="X112" s="309"/>
      <c r="Y112" s="309"/>
      <c r="Z112" s="309"/>
    </row>
    <row r="113" spans="1:26" s="326" customFormat="1" ht="12.75">
      <c r="A113" s="721"/>
      <c r="B113" s="721"/>
      <c r="C113" s="721"/>
      <c r="D113" s="723"/>
      <c r="E113" s="723"/>
      <c r="F113" s="344" t="s">
        <v>3662</v>
      </c>
      <c r="G113" s="308">
        <v>45001</v>
      </c>
      <c r="H113" s="385" t="s">
        <v>3654</v>
      </c>
      <c r="I113" s="386" t="s">
        <v>3655</v>
      </c>
      <c r="J113" s="389"/>
      <c r="K113" s="389"/>
      <c r="L113" s="389"/>
      <c r="M113" s="389"/>
      <c r="N113" s="389"/>
      <c r="O113" s="389">
        <v>292.5</v>
      </c>
      <c r="P113" s="389"/>
      <c r="Q113" s="389"/>
      <c r="R113" s="389"/>
      <c r="S113" s="389"/>
      <c r="T113" s="389"/>
      <c r="U113" s="389"/>
      <c r="V113" s="389"/>
      <c r="W113" s="389"/>
      <c r="X113" s="309"/>
      <c r="Y113" s="309"/>
      <c r="Z113" s="309"/>
    </row>
    <row r="114" spans="1:26" s="326" customFormat="1" ht="12.75">
      <c r="A114" s="721"/>
      <c r="B114" s="721"/>
      <c r="C114" s="721"/>
      <c r="D114" s="723"/>
      <c r="E114" s="723"/>
      <c r="F114" s="344" t="s">
        <v>3663</v>
      </c>
      <c r="G114" s="308">
        <v>45001</v>
      </c>
      <c r="H114" s="385" t="s">
        <v>3654</v>
      </c>
      <c r="I114" s="386" t="s">
        <v>3655</v>
      </c>
      <c r="J114" s="389"/>
      <c r="K114" s="389"/>
      <c r="L114" s="389"/>
      <c r="M114" s="389"/>
      <c r="N114" s="389"/>
      <c r="O114" s="389">
        <v>72.5</v>
      </c>
      <c r="P114" s="389"/>
      <c r="Q114" s="389"/>
      <c r="R114" s="389"/>
      <c r="S114" s="389"/>
      <c r="T114" s="389"/>
      <c r="U114" s="389"/>
      <c r="V114" s="389"/>
      <c r="W114" s="389"/>
      <c r="X114" s="309"/>
      <c r="Y114" s="309"/>
      <c r="Z114" s="309"/>
    </row>
    <row r="115" spans="1:26" s="326" customFormat="1" ht="12.75">
      <c r="A115" s="721"/>
      <c r="B115" s="721"/>
      <c r="C115" s="721"/>
      <c r="D115" s="723"/>
      <c r="E115" s="723"/>
      <c r="F115" s="344" t="s">
        <v>3664</v>
      </c>
      <c r="G115" s="308">
        <v>45001</v>
      </c>
      <c r="H115" s="385" t="s">
        <v>3654</v>
      </c>
      <c r="I115" s="386" t="s">
        <v>3655</v>
      </c>
      <c r="J115" s="389"/>
      <c r="K115" s="389"/>
      <c r="L115" s="389"/>
      <c r="M115" s="389"/>
      <c r="N115" s="389"/>
      <c r="O115" s="389">
        <v>38</v>
      </c>
      <c r="P115" s="389"/>
      <c r="Q115" s="389"/>
      <c r="R115" s="389"/>
      <c r="S115" s="389"/>
      <c r="T115" s="389"/>
      <c r="U115" s="389"/>
      <c r="V115" s="389"/>
      <c r="W115" s="389"/>
      <c r="X115" s="309"/>
      <c r="Y115" s="309"/>
      <c r="Z115" s="309"/>
    </row>
    <row r="116" spans="1:26" s="326" customFormat="1" ht="12.75">
      <c r="A116" s="721"/>
      <c r="B116" s="721"/>
      <c r="C116" s="721"/>
      <c r="D116" s="723"/>
      <c r="E116" s="723"/>
      <c r="F116" s="344" t="s">
        <v>3665</v>
      </c>
      <c r="G116" s="308">
        <v>45001</v>
      </c>
      <c r="H116" s="385" t="s">
        <v>3654</v>
      </c>
      <c r="I116" s="386" t="s">
        <v>3655</v>
      </c>
      <c r="J116" s="389"/>
      <c r="K116" s="389"/>
      <c r="L116" s="389"/>
      <c r="M116" s="389"/>
      <c r="N116" s="389"/>
      <c r="O116" s="389">
        <v>18</v>
      </c>
      <c r="P116" s="389"/>
      <c r="Q116" s="389"/>
      <c r="R116" s="389"/>
      <c r="S116" s="389"/>
      <c r="T116" s="389"/>
      <c r="U116" s="389"/>
      <c r="V116" s="389"/>
      <c r="W116" s="389"/>
      <c r="X116" s="309"/>
      <c r="Y116" s="309"/>
      <c r="Z116" s="309"/>
    </row>
    <row r="117" spans="1:26" s="326" customFormat="1" ht="12.75">
      <c r="A117" s="721"/>
      <c r="B117" s="721"/>
      <c r="C117" s="721"/>
      <c r="D117" s="723"/>
      <c r="E117" s="723"/>
      <c r="F117" s="344" t="s">
        <v>3666</v>
      </c>
      <c r="G117" s="308">
        <v>45001</v>
      </c>
      <c r="H117" s="385" t="s">
        <v>3654</v>
      </c>
      <c r="I117" s="386" t="s">
        <v>3655</v>
      </c>
      <c r="J117" s="389"/>
      <c r="K117" s="389"/>
      <c r="L117" s="389"/>
      <c r="M117" s="389"/>
      <c r="N117" s="389"/>
      <c r="O117" s="389">
        <v>10.5</v>
      </c>
      <c r="P117" s="389"/>
      <c r="Q117" s="389"/>
      <c r="R117" s="389"/>
      <c r="S117" s="389"/>
      <c r="T117" s="389"/>
      <c r="U117" s="389"/>
      <c r="V117" s="389"/>
      <c r="W117" s="389"/>
      <c r="X117" s="309"/>
      <c r="Y117" s="309"/>
      <c r="Z117" s="309"/>
    </row>
    <row r="118" spans="1:26" s="326" customFormat="1" ht="12.75">
      <c r="A118" s="721"/>
      <c r="B118" s="721"/>
      <c r="C118" s="721"/>
      <c r="D118" s="723"/>
      <c r="E118" s="723"/>
      <c r="F118" s="344" t="s">
        <v>3667</v>
      </c>
      <c r="G118" s="308">
        <v>45001</v>
      </c>
      <c r="H118" s="385" t="s">
        <v>3654</v>
      </c>
      <c r="I118" s="386" t="s">
        <v>3655</v>
      </c>
      <c r="J118" s="389"/>
      <c r="K118" s="389"/>
      <c r="L118" s="389"/>
      <c r="M118" s="389"/>
      <c r="N118" s="389"/>
      <c r="O118" s="389">
        <v>21</v>
      </c>
      <c r="P118" s="389"/>
      <c r="Q118" s="389"/>
      <c r="R118" s="389"/>
      <c r="S118" s="389"/>
      <c r="T118" s="389"/>
      <c r="U118" s="389"/>
      <c r="V118" s="389"/>
      <c r="W118" s="389"/>
      <c r="X118" s="309"/>
      <c r="Y118" s="309"/>
      <c r="Z118" s="309"/>
    </row>
    <row r="119" spans="1:26" s="326" customFormat="1" ht="12.75">
      <c r="A119" s="721"/>
      <c r="B119" s="721"/>
      <c r="C119" s="721"/>
      <c r="D119" s="723"/>
      <c r="E119" s="723"/>
      <c r="F119" s="344" t="s">
        <v>3668</v>
      </c>
      <c r="G119" s="308">
        <v>45001</v>
      </c>
      <c r="H119" s="385" t="s">
        <v>3654</v>
      </c>
      <c r="I119" s="386" t="s">
        <v>3655</v>
      </c>
      <c r="J119" s="389"/>
      <c r="K119" s="389"/>
      <c r="L119" s="389"/>
      <c r="M119" s="389"/>
      <c r="N119" s="389"/>
      <c r="O119" s="389">
        <v>59.8</v>
      </c>
      <c r="P119" s="389"/>
      <c r="Q119" s="389"/>
      <c r="R119" s="389"/>
      <c r="S119" s="389"/>
      <c r="T119" s="389"/>
      <c r="U119" s="389"/>
      <c r="V119" s="389"/>
      <c r="W119" s="389"/>
      <c r="X119" s="309"/>
      <c r="Y119" s="309"/>
      <c r="Z119" s="309"/>
    </row>
    <row r="120" spans="1:26" s="326" customFormat="1" ht="12.75">
      <c r="A120" s="721"/>
      <c r="B120" s="721"/>
      <c r="C120" s="721"/>
      <c r="D120" s="723"/>
      <c r="E120" s="723"/>
      <c r="F120" s="344" t="s">
        <v>3669</v>
      </c>
      <c r="G120" s="308">
        <v>45001</v>
      </c>
      <c r="H120" s="385" t="s">
        <v>3654</v>
      </c>
      <c r="I120" s="386" t="s">
        <v>3655</v>
      </c>
      <c r="J120" s="389"/>
      <c r="K120" s="389"/>
      <c r="L120" s="389"/>
      <c r="M120" s="389"/>
      <c r="N120" s="389"/>
      <c r="O120" s="389">
        <v>164</v>
      </c>
      <c r="P120" s="389"/>
      <c r="Q120" s="389"/>
      <c r="R120" s="389"/>
      <c r="S120" s="389"/>
      <c r="T120" s="389"/>
      <c r="U120" s="389"/>
      <c r="V120" s="389"/>
      <c r="W120" s="389"/>
      <c r="X120" s="309"/>
      <c r="Y120" s="309"/>
      <c r="Z120" s="309"/>
    </row>
    <row r="121" spans="1:26" s="326" customFormat="1" ht="12.75">
      <c r="A121" s="721"/>
      <c r="B121" s="721"/>
      <c r="C121" s="721"/>
      <c r="D121" s="723"/>
      <c r="E121" s="723"/>
      <c r="F121" s="344" t="s">
        <v>3670</v>
      </c>
      <c r="G121" s="308">
        <v>45001</v>
      </c>
      <c r="H121" s="385" t="s">
        <v>3654</v>
      </c>
      <c r="I121" s="386" t="s">
        <v>3655</v>
      </c>
      <c r="J121" s="389"/>
      <c r="K121" s="389"/>
      <c r="L121" s="389"/>
      <c r="M121" s="389"/>
      <c r="N121" s="389"/>
      <c r="O121" s="389">
        <v>37.9</v>
      </c>
      <c r="P121" s="389"/>
      <c r="Q121" s="389"/>
      <c r="R121" s="389"/>
      <c r="S121" s="389"/>
      <c r="T121" s="389"/>
      <c r="U121" s="389"/>
      <c r="V121" s="389"/>
      <c r="W121" s="389"/>
      <c r="X121" s="309"/>
      <c r="Y121" s="309"/>
      <c r="Z121" s="309"/>
    </row>
    <row r="122" spans="1:26" s="326" customFormat="1" ht="12.75">
      <c r="A122" s="721"/>
      <c r="B122" s="721"/>
      <c r="C122" s="721"/>
      <c r="D122" s="723"/>
      <c r="E122" s="723"/>
      <c r="F122" s="344" t="s">
        <v>3671</v>
      </c>
      <c r="G122" s="308">
        <v>45001</v>
      </c>
      <c r="H122" s="385" t="s">
        <v>3654</v>
      </c>
      <c r="I122" s="386" t="s">
        <v>3655</v>
      </c>
      <c r="J122" s="389"/>
      <c r="K122" s="389"/>
      <c r="L122" s="389"/>
      <c r="M122" s="389"/>
      <c r="N122" s="389"/>
      <c r="O122" s="389">
        <v>56.55</v>
      </c>
      <c r="P122" s="389"/>
      <c r="Q122" s="389"/>
      <c r="R122" s="389"/>
      <c r="S122" s="389"/>
      <c r="T122" s="389"/>
      <c r="U122" s="389"/>
      <c r="V122" s="389"/>
      <c r="W122" s="389"/>
      <c r="X122" s="309"/>
      <c r="Y122" s="309"/>
      <c r="Z122" s="309"/>
    </row>
    <row r="123" spans="1:26" s="326" customFormat="1" ht="12.75">
      <c r="A123" s="721"/>
      <c r="B123" s="721"/>
      <c r="C123" s="721"/>
      <c r="D123" s="723"/>
      <c r="E123" s="723"/>
      <c r="F123" s="344" t="s">
        <v>3672</v>
      </c>
      <c r="G123" s="308">
        <v>45001</v>
      </c>
      <c r="H123" s="385" t="s">
        <v>3654</v>
      </c>
      <c r="I123" s="386" t="s">
        <v>3655</v>
      </c>
      <c r="J123" s="389"/>
      <c r="K123" s="389"/>
      <c r="L123" s="389"/>
      <c r="M123" s="389"/>
      <c r="N123" s="389"/>
      <c r="O123" s="389">
        <v>124.99</v>
      </c>
      <c r="P123" s="389"/>
      <c r="Q123" s="389"/>
      <c r="R123" s="389"/>
      <c r="S123" s="389"/>
      <c r="T123" s="389"/>
      <c r="U123" s="389"/>
      <c r="V123" s="389"/>
      <c r="W123" s="389"/>
      <c r="X123" s="309"/>
      <c r="Y123" s="309"/>
      <c r="Z123" s="309"/>
    </row>
    <row r="124" spans="1:26" s="326" customFormat="1" ht="12.75">
      <c r="A124" s="721"/>
      <c r="B124" s="721"/>
      <c r="C124" s="721"/>
      <c r="D124" s="723"/>
      <c r="E124" s="723"/>
      <c r="F124" s="344" t="s">
        <v>3673</v>
      </c>
      <c r="G124" s="308">
        <v>45001</v>
      </c>
      <c r="H124" s="385" t="s">
        <v>3654</v>
      </c>
      <c r="I124" s="386" t="s">
        <v>3655</v>
      </c>
      <c r="J124" s="389"/>
      <c r="K124" s="389"/>
      <c r="L124" s="389"/>
      <c r="M124" s="389"/>
      <c r="N124" s="389"/>
      <c r="O124" s="389">
        <v>30</v>
      </c>
      <c r="P124" s="389"/>
      <c r="Q124" s="389"/>
      <c r="R124" s="389"/>
      <c r="S124" s="389"/>
      <c r="T124" s="389"/>
      <c r="U124" s="389"/>
      <c r="V124" s="389"/>
      <c r="W124" s="389"/>
      <c r="X124" s="309"/>
      <c r="Y124" s="309"/>
      <c r="Z124" s="309"/>
    </row>
    <row r="125" spans="1:26" s="326" customFormat="1" ht="12.75">
      <c r="A125" s="721"/>
      <c r="B125" s="721"/>
      <c r="C125" s="721"/>
      <c r="D125" s="723"/>
      <c r="E125" s="723"/>
      <c r="F125" s="344" t="s">
        <v>3674</v>
      </c>
      <c r="G125" s="308">
        <v>45001</v>
      </c>
      <c r="H125" s="385" t="s">
        <v>3654</v>
      </c>
      <c r="I125" s="386" t="s">
        <v>3655</v>
      </c>
      <c r="J125" s="389"/>
      <c r="K125" s="389"/>
      <c r="L125" s="389"/>
      <c r="M125" s="389"/>
      <c r="N125" s="389"/>
      <c r="O125" s="389">
        <v>16.5</v>
      </c>
      <c r="P125" s="389"/>
      <c r="Q125" s="389"/>
      <c r="R125" s="389"/>
      <c r="S125" s="389"/>
      <c r="T125" s="389"/>
      <c r="U125" s="389"/>
      <c r="V125" s="389"/>
      <c r="W125" s="389"/>
      <c r="X125" s="309"/>
      <c r="Y125" s="309"/>
      <c r="Z125" s="309"/>
    </row>
    <row r="126" spans="1:26" s="326" customFormat="1" ht="12.75">
      <c r="A126" s="721"/>
      <c r="B126" s="721"/>
      <c r="C126" s="721"/>
      <c r="D126" s="723"/>
      <c r="E126" s="723"/>
      <c r="F126" s="344" t="s">
        <v>3675</v>
      </c>
      <c r="G126" s="308">
        <v>45001</v>
      </c>
      <c r="H126" s="385" t="s">
        <v>3654</v>
      </c>
      <c r="I126" s="386" t="s">
        <v>3655</v>
      </c>
      <c r="J126" s="389"/>
      <c r="K126" s="389"/>
      <c r="L126" s="389"/>
      <c r="M126" s="389"/>
      <c r="N126" s="389"/>
      <c r="O126" s="389">
        <v>8.74</v>
      </c>
      <c r="P126" s="389"/>
      <c r="Q126" s="389"/>
      <c r="R126" s="389"/>
      <c r="S126" s="389"/>
      <c r="T126" s="389"/>
      <c r="U126" s="389"/>
      <c r="V126" s="389"/>
      <c r="W126" s="389"/>
      <c r="X126" s="309"/>
      <c r="Y126" s="309"/>
      <c r="Z126" s="309"/>
    </row>
    <row r="127" spans="1:26" s="326" customFormat="1" ht="12.75">
      <c r="A127" s="721"/>
      <c r="B127" s="721"/>
      <c r="C127" s="721"/>
      <c r="D127" s="723"/>
      <c r="E127" s="723"/>
      <c r="F127" s="344" t="s">
        <v>3676</v>
      </c>
      <c r="G127" s="308">
        <v>45001</v>
      </c>
      <c r="H127" s="385" t="s">
        <v>3654</v>
      </c>
      <c r="I127" s="386" t="s">
        <v>3655</v>
      </c>
      <c r="J127" s="389"/>
      <c r="K127" s="389"/>
      <c r="L127" s="389"/>
      <c r="M127" s="389"/>
      <c r="N127" s="389"/>
      <c r="O127" s="389">
        <v>20.6</v>
      </c>
      <c r="P127" s="389"/>
      <c r="Q127" s="389"/>
      <c r="R127" s="389"/>
      <c r="S127" s="389"/>
      <c r="T127" s="389"/>
      <c r="U127" s="389"/>
      <c r="V127" s="389"/>
      <c r="W127" s="389"/>
      <c r="X127" s="309"/>
      <c r="Y127" s="309"/>
      <c r="Z127" s="309"/>
    </row>
    <row r="128" spans="1:26" s="326" customFormat="1" ht="12.75">
      <c r="A128" s="721"/>
      <c r="B128" s="721"/>
      <c r="C128" s="721"/>
      <c r="D128" s="723"/>
      <c r="E128" s="723"/>
      <c r="F128" s="344" t="s">
        <v>3677</v>
      </c>
      <c r="G128" s="308">
        <v>45001</v>
      </c>
      <c r="H128" s="385" t="s">
        <v>3654</v>
      </c>
      <c r="I128" s="386" t="s">
        <v>3655</v>
      </c>
      <c r="J128" s="389"/>
      <c r="K128" s="389"/>
      <c r="L128" s="389"/>
      <c r="M128" s="389"/>
      <c r="N128" s="389"/>
      <c r="O128" s="389">
        <v>46.5</v>
      </c>
      <c r="P128" s="389"/>
      <c r="Q128" s="389"/>
      <c r="R128" s="389"/>
      <c r="S128" s="389"/>
      <c r="T128" s="389"/>
      <c r="U128" s="389"/>
      <c r="V128" s="389"/>
      <c r="W128" s="389"/>
      <c r="X128" s="309"/>
      <c r="Y128" s="309"/>
      <c r="Z128" s="309"/>
    </row>
    <row r="129" spans="1:26" s="326" customFormat="1" ht="12.75">
      <c r="A129" s="721"/>
      <c r="B129" s="721"/>
      <c r="C129" s="721"/>
      <c r="D129" s="723"/>
      <c r="E129" s="723"/>
      <c r="F129" s="344" t="s">
        <v>3678</v>
      </c>
      <c r="G129" s="308">
        <v>45001</v>
      </c>
      <c r="H129" s="385" t="s">
        <v>3654</v>
      </c>
      <c r="I129" s="386" t="s">
        <v>3655</v>
      </c>
      <c r="J129" s="389"/>
      <c r="K129" s="389"/>
      <c r="L129" s="389"/>
      <c r="M129" s="389"/>
      <c r="N129" s="389"/>
      <c r="O129" s="389">
        <v>52.4</v>
      </c>
      <c r="P129" s="389"/>
      <c r="Q129" s="389"/>
      <c r="R129" s="389"/>
      <c r="S129" s="389"/>
      <c r="T129" s="389"/>
      <c r="U129" s="389"/>
      <c r="V129" s="389"/>
      <c r="W129" s="389"/>
      <c r="X129" s="309"/>
      <c r="Y129" s="309"/>
      <c r="Z129" s="309"/>
    </row>
    <row r="130" spans="1:26" s="326" customFormat="1" ht="12.75">
      <c r="A130" s="721"/>
      <c r="B130" s="721"/>
      <c r="C130" s="721"/>
      <c r="D130" s="723"/>
      <c r="E130" s="723"/>
      <c r="F130" s="344" t="s">
        <v>3679</v>
      </c>
      <c r="G130" s="308">
        <v>45001</v>
      </c>
      <c r="H130" s="385" t="s">
        <v>3654</v>
      </c>
      <c r="I130" s="386" t="s">
        <v>3655</v>
      </c>
      <c r="J130" s="389"/>
      <c r="K130" s="389"/>
      <c r="L130" s="389"/>
      <c r="M130" s="389"/>
      <c r="N130" s="389"/>
      <c r="O130" s="389">
        <v>32</v>
      </c>
      <c r="P130" s="389"/>
      <c r="Q130" s="389"/>
      <c r="R130" s="389"/>
      <c r="S130" s="389"/>
      <c r="T130" s="389"/>
      <c r="U130" s="389"/>
      <c r="V130" s="389"/>
      <c r="W130" s="389"/>
      <c r="X130" s="309"/>
      <c r="Y130" s="309"/>
      <c r="Z130" s="309"/>
    </row>
    <row r="131" spans="1:26" s="326" customFormat="1" ht="12.75">
      <c r="A131" s="721"/>
      <c r="B131" s="721"/>
      <c r="C131" s="721"/>
      <c r="D131" s="723"/>
      <c r="E131" s="723"/>
      <c r="F131" s="344" t="s">
        <v>3680</v>
      </c>
      <c r="G131" s="308">
        <v>45001</v>
      </c>
      <c r="H131" s="385" t="s">
        <v>3654</v>
      </c>
      <c r="I131" s="386" t="s">
        <v>3655</v>
      </c>
      <c r="J131" s="389"/>
      <c r="K131" s="389"/>
      <c r="L131" s="389"/>
      <c r="M131" s="389"/>
      <c r="N131" s="389"/>
      <c r="O131" s="389">
        <v>39.5</v>
      </c>
      <c r="P131" s="389"/>
      <c r="Q131" s="389"/>
      <c r="R131" s="389"/>
      <c r="S131" s="389"/>
      <c r="T131" s="389"/>
      <c r="U131" s="389"/>
      <c r="V131" s="389"/>
      <c r="W131" s="389"/>
      <c r="X131" s="309"/>
      <c r="Y131" s="309"/>
      <c r="Z131" s="309"/>
    </row>
    <row r="132" spans="1:26" s="326" customFormat="1" ht="12.75">
      <c r="A132" s="721"/>
      <c r="B132" s="721"/>
      <c r="C132" s="721"/>
      <c r="D132" s="723"/>
      <c r="E132" s="723"/>
      <c r="F132" s="344" t="s">
        <v>3653</v>
      </c>
      <c r="G132" s="308">
        <v>45001</v>
      </c>
      <c r="H132" s="385" t="s">
        <v>3654</v>
      </c>
      <c r="I132" s="386" t="s">
        <v>3655</v>
      </c>
      <c r="J132" s="389"/>
      <c r="K132" s="389"/>
      <c r="L132" s="389"/>
      <c r="M132" s="389"/>
      <c r="N132" s="389"/>
      <c r="O132" s="389">
        <v>584</v>
      </c>
      <c r="P132" s="389"/>
      <c r="Q132" s="389"/>
      <c r="R132" s="389"/>
      <c r="S132" s="389"/>
      <c r="T132" s="389"/>
      <c r="U132" s="389"/>
      <c r="V132" s="389"/>
      <c r="W132" s="389"/>
      <c r="X132" s="309"/>
      <c r="Y132" s="309"/>
      <c r="Z132" s="309"/>
    </row>
    <row r="133" spans="1:26" s="326" customFormat="1" ht="30" customHeight="1">
      <c r="A133" s="808" t="s">
        <v>1921</v>
      </c>
      <c r="B133" s="808" t="s">
        <v>68</v>
      </c>
      <c r="C133" s="808" t="s">
        <v>108</v>
      </c>
      <c r="D133" s="723">
        <v>5230.6000000000004</v>
      </c>
      <c r="E133" s="723">
        <v>5230.6000000000004</v>
      </c>
      <c r="F133" s="344" t="s">
        <v>3681</v>
      </c>
      <c r="G133" s="308">
        <v>45036</v>
      </c>
      <c r="H133" s="385" t="s">
        <v>3654</v>
      </c>
      <c r="I133" s="386" t="s">
        <v>3682</v>
      </c>
      <c r="J133" s="389"/>
      <c r="K133" s="389"/>
      <c r="L133" s="389"/>
      <c r="M133" s="389"/>
      <c r="N133" s="389"/>
      <c r="O133" s="389">
        <v>270</v>
      </c>
      <c r="P133" s="389"/>
      <c r="Q133" s="389"/>
      <c r="R133" s="389"/>
      <c r="S133" s="389"/>
      <c r="T133" s="389"/>
      <c r="U133" s="389"/>
      <c r="V133" s="389"/>
      <c r="W133" s="389"/>
      <c r="X133" s="309"/>
      <c r="Y133" s="309"/>
      <c r="Z133" s="309"/>
    </row>
    <row r="134" spans="1:26" s="326" customFormat="1" ht="30" customHeight="1">
      <c r="A134" s="808"/>
      <c r="B134" s="808"/>
      <c r="C134" s="808"/>
      <c r="D134" s="723"/>
      <c r="E134" s="723"/>
      <c r="F134" s="344" t="s">
        <v>3683</v>
      </c>
      <c r="G134" s="308">
        <v>45036</v>
      </c>
      <c r="H134" s="385" t="s">
        <v>3654</v>
      </c>
      <c r="I134" s="386" t="s">
        <v>3682</v>
      </c>
      <c r="J134" s="389"/>
      <c r="K134" s="389"/>
      <c r="L134" s="389"/>
      <c r="M134" s="389"/>
      <c r="N134" s="389"/>
      <c r="O134" s="389">
        <v>300</v>
      </c>
      <c r="P134" s="389"/>
      <c r="Q134" s="389"/>
      <c r="R134" s="389"/>
      <c r="S134" s="389"/>
      <c r="T134" s="389"/>
      <c r="U134" s="389"/>
      <c r="V134" s="389"/>
      <c r="W134" s="389"/>
      <c r="X134" s="309"/>
      <c r="Y134" s="309"/>
      <c r="Z134" s="309"/>
    </row>
    <row r="135" spans="1:26" s="326" customFormat="1" ht="30" customHeight="1">
      <c r="A135" s="808"/>
      <c r="B135" s="808"/>
      <c r="C135" s="808"/>
      <c r="D135" s="723"/>
      <c r="E135" s="723"/>
      <c r="F135" s="344" t="s">
        <v>3684</v>
      </c>
      <c r="G135" s="308">
        <v>45036</v>
      </c>
      <c r="H135" s="385" t="s">
        <v>3654</v>
      </c>
      <c r="I135" s="386" t="s">
        <v>3682</v>
      </c>
      <c r="J135" s="389"/>
      <c r="K135" s="389"/>
      <c r="L135" s="389"/>
      <c r="M135" s="389"/>
      <c r="N135" s="389"/>
      <c r="O135" s="389">
        <v>163</v>
      </c>
      <c r="P135" s="389"/>
      <c r="Q135" s="389"/>
      <c r="R135" s="389"/>
      <c r="S135" s="389"/>
      <c r="T135" s="389"/>
      <c r="U135" s="389"/>
      <c r="V135" s="389"/>
      <c r="W135" s="389"/>
      <c r="X135" s="309"/>
      <c r="Y135" s="309"/>
      <c r="Z135" s="309"/>
    </row>
    <row r="136" spans="1:26" s="326" customFormat="1" ht="30" customHeight="1">
      <c r="A136" s="808"/>
      <c r="B136" s="808"/>
      <c r="C136" s="808"/>
      <c r="D136" s="723"/>
      <c r="E136" s="723"/>
      <c r="F136" s="344" t="s">
        <v>3685</v>
      </c>
      <c r="G136" s="308">
        <v>45036</v>
      </c>
      <c r="H136" s="385" t="s">
        <v>3654</v>
      </c>
      <c r="I136" s="386" t="s">
        <v>3682</v>
      </c>
      <c r="J136" s="389"/>
      <c r="K136" s="389"/>
      <c r="L136" s="389"/>
      <c r="M136" s="389"/>
      <c r="N136" s="389"/>
      <c r="O136" s="389">
        <v>825</v>
      </c>
      <c r="P136" s="389"/>
      <c r="Q136" s="389"/>
      <c r="R136" s="389"/>
      <c r="S136" s="389"/>
      <c r="T136" s="389"/>
      <c r="U136" s="389"/>
      <c r="V136" s="389"/>
      <c r="W136" s="389"/>
      <c r="X136" s="309"/>
      <c r="Y136" s="309"/>
      <c r="Z136" s="309"/>
    </row>
    <row r="137" spans="1:26" s="326" customFormat="1" ht="30" customHeight="1">
      <c r="A137" s="808"/>
      <c r="B137" s="808"/>
      <c r="C137" s="808"/>
      <c r="D137" s="723"/>
      <c r="E137" s="723"/>
      <c r="F137" s="344" t="s">
        <v>3686</v>
      </c>
      <c r="G137" s="308">
        <v>45036</v>
      </c>
      <c r="H137" s="385" t="s">
        <v>3654</v>
      </c>
      <c r="I137" s="386" t="s">
        <v>3682</v>
      </c>
      <c r="J137" s="389"/>
      <c r="K137" s="389"/>
      <c r="L137" s="389"/>
      <c r="M137" s="389"/>
      <c r="N137" s="389"/>
      <c r="O137" s="389">
        <v>859.6</v>
      </c>
      <c r="P137" s="389"/>
      <c r="Q137" s="389"/>
      <c r="R137" s="389"/>
      <c r="S137" s="389"/>
      <c r="T137" s="389"/>
      <c r="U137" s="389"/>
      <c r="V137" s="389"/>
      <c r="W137" s="389"/>
      <c r="X137" s="309"/>
      <c r="Y137" s="309"/>
      <c r="Z137" s="309"/>
    </row>
    <row r="138" spans="1:26" s="326" customFormat="1" ht="30" customHeight="1">
      <c r="A138" s="808"/>
      <c r="B138" s="808"/>
      <c r="C138" s="808"/>
      <c r="D138" s="723"/>
      <c r="E138" s="723"/>
      <c r="F138" s="344" t="s">
        <v>3687</v>
      </c>
      <c r="G138" s="308">
        <v>45036</v>
      </c>
      <c r="H138" s="385" t="s">
        <v>3654</v>
      </c>
      <c r="I138" s="386" t="s">
        <v>3682</v>
      </c>
      <c r="J138" s="389"/>
      <c r="K138" s="389"/>
      <c r="L138" s="389"/>
      <c r="M138" s="389"/>
      <c r="N138" s="389"/>
      <c r="O138" s="389">
        <v>2813</v>
      </c>
      <c r="P138" s="389"/>
      <c r="Q138" s="389"/>
      <c r="R138" s="389"/>
      <c r="S138" s="389"/>
      <c r="T138" s="389"/>
      <c r="U138" s="389"/>
      <c r="V138" s="389"/>
      <c r="W138" s="389"/>
      <c r="X138" s="309"/>
      <c r="Y138" s="309"/>
      <c r="Z138" s="309"/>
    </row>
    <row r="139" spans="1:26" s="326" customFormat="1" ht="45" customHeight="1">
      <c r="A139" s="238" t="s">
        <v>1921</v>
      </c>
      <c r="B139" s="238" t="s">
        <v>791</v>
      </c>
      <c r="C139" s="238" t="s">
        <v>169</v>
      </c>
      <c r="D139" s="255">
        <v>140572.54999999999</v>
      </c>
      <c r="E139" s="255">
        <v>118428.56</v>
      </c>
      <c r="F139" s="387" t="s">
        <v>3688</v>
      </c>
      <c r="G139" s="308">
        <v>44942</v>
      </c>
      <c r="H139" s="385" t="s">
        <v>3689</v>
      </c>
      <c r="I139" s="386" t="s">
        <v>3690</v>
      </c>
      <c r="J139" s="389">
        <v>140572.54999999999</v>
      </c>
      <c r="K139" s="389"/>
      <c r="L139" s="389"/>
      <c r="M139" s="389"/>
      <c r="N139" s="389">
        <v>45714.95</v>
      </c>
      <c r="O139" s="389">
        <v>72713.61</v>
      </c>
      <c r="P139" s="389"/>
      <c r="Q139" s="389"/>
      <c r="R139" s="389"/>
      <c r="S139" s="389"/>
      <c r="T139" s="389"/>
      <c r="U139" s="389"/>
      <c r="V139" s="389"/>
      <c r="W139" s="389"/>
      <c r="X139" s="309"/>
      <c r="Y139" s="309"/>
      <c r="Z139" s="309"/>
    </row>
    <row r="140" spans="1:26" s="326" customFormat="1" ht="15" customHeight="1">
      <c r="A140" s="808" t="s">
        <v>1921</v>
      </c>
      <c r="B140" s="808" t="s">
        <v>791</v>
      </c>
      <c r="C140" s="808" t="s">
        <v>160</v>
      </c>
      <c r="D140" s="723">
        <v>3822.68</v>
      </c>
      <c r="E140" s="723">
        <v>0</v>
      </c>
      <c r="F140" s="344" t="s">
        <v>3691</v>
      </c>
      <c r="G140" s="308">
        <v>45048</v>
      </c>
      <c r="H140" s="385" t="s">
        <v>3654</v>
      </c>
      <c r="I140" s="386" t="s">
        <v>3692</v>
      </c>
      <c r="J140" s="389">
        <v>3822.68</v>
      </c>
      <c r="K140" s="389"/>
      <c r="L140" s="389"/>
      <c r="M140" s="389"/>
      <c r="N140" s="389"/>
      <c r="O140" s="389"/>
      <c r="P140" s="389"/>
      <c r="Q140" s="389"/>
      <c r="R140" s="389"/>
      <c r="S140" s="389"/>
      <c r="T140" s="389"/>
      <c r="U140" s="389"/>
      <c r="V140" s="389"/>
      <c r="W140" s="389"/>
      <c r="X140" s="309"/>
      <c r="Y140" s="309"/>
      <c r="Z140" s="309"/>
    </row>
    <row r="141" spans="1:26" s="326" customFormat="1" ht="12.75">
      <c r="A141" s="808"/>
      <c r="B141" s="808"/>
      <c r="C141" s="808"/>
      <c r="D141" s="723"/>
      <c r="E141" s="723"/>
      <c r="F141" s="344" t="s">
        <v>3693</v>
      </c>
      <c r="G141" s="308">
        <v>45048</v>
      </c>
      <c r="H141" s="385" t="s">
        <v>3654</v>
      </c>
      <c r="I141" s="386" t="s">
        <v>3692</v>
      </c>
      <c r="J141" s="389"/>
      <c r="K141" s="389"/>
      <c r="L141" s="389"/>
      <c r="M141" s="389"/>
      <c r="N141" s="389"/>
      <c r="O141" s="389"/>
      <c r="P141" s="389"/>
      <c r="Q141" s="389"/>
      <c r="R141" s="389"/>
      <c r="S141" s="389"/>
      <c r="T141" s="389"/>
      <c r="U141" s="389"/>
      <c r="V141" s="389"/>
      <c r="W141" s="389"/>
      <c r="X141" s="309"/>
      <c r="Y141" s="309"/>
      <c r="Z141" s="309"/>
    </row>
    <row r="142" spans="1:26" s="326" customFormat="1" ht="12.75">
      <c r="A142" s="808"/>
      <c r="B142" s="808"/>
      <c r="C142" s="808"/>
      <c r="D142" s="723"/>
      <c r="E142" s="723"/>
      <c r="F142" s="344" t="s">
        <v>3694</v>
      </c>
      <c r="G142" s="308">
        <v>45048</v>
      </c>
      <c r="H142" s="385" t="s">
        <v>3654</v>
      </c>
      <c r="I142" s="386" t="s">
        <v>3692</v>
      </c>
      <c r="J142" s="389"/>
      <c r="K142" s="389"/>
      <c r="L142" s="389"/>
      <c r="M142" s="389"/>
      <c r="N142" s="389"/>
      <c r="O142" s="389"/>
      <c r="P142" s="389"/>
      <c r="Q142" s="389"/>
      <c r="R142" s="389"/>
      <c r="S142" s="389"/>
      <c r="T142" s="389"/>
      <c r="U142" s="389"/>
      <c r="V142" s="389"/>
      <c r="W142" s="389"/>
      <c r="X142" s="309"/>
      <c r="Y142" s="309"/>
      <c r="Z142" s="309"/>
    </row>
    <row r="143" spans="1:26" s="326" customFormat="1" ht="12.75">
      <c r="A143" s="808"/>
      <c r="B143" s="808"/>
      <c r="C143" s="808"/>
      <c r="D143" s="723"/>
      <c r="E143" s="723"/>
      <c r="F143" s="344" t="s">
        <v>3695</v>
      </c>
      <c r="G143" s="308">
        <v>45048</v>
      </c>
      <c r="H143" s="385" t="s">
        <v>3654</v>
      </c>
      <c r="I143" s="386" t="s">
        <v>3692</v>
      </c>
      <c r="J143" s="389"/>
      <c r="K143" s="389"/>
      <c r="L143" s="389"/>
      <c r="M143" s="389"/>
      <c r="N143" s="389"/>
      <c r="O143" s="389"/>
      <c r="P143" s="389"/>
      <c r="Q143" s="389"/>
      <c r="R143" s="389"/>
      <c r="S143" s="389"/>
      <c r="T143" s="389"/>
      <c r="U143" s="389"/>
      <c r="V143" s="389"/>
      <c r="W143" s="389"/>
      <c r="X143" s="309"/>
      <c r="Y143" s="309"/>
      <c r="Z143" s="309"/>
    </row>
    <row r="144" spans="1:26" s="326" customFormat="1" ht="12.75">
      <c r="A144" s="808" t="s">
        <v>1921</v>
      </c>
      <c r="B144" s="808" t="s">
        <v>791</v>
      </c>
      <c r="C144" s="808" t="s">
        <v>245</v>
      </c>
      <c r="D144" s="723">
        <v>11633.34</v>
      </c>
      <c r="E144" s="723">
        <v>0</v>
      </c>
      <c r="F144" s="344" t="s">
        <v>3696</v>
      </c>
      <c r="G144" s="308">
        <v>45048</v>
      </c>
      <c r="H144" s="385" t="s">
        <v>3654</v>
      </c>
      <c r="I144" s="386" t="s">
        <v>3692</v>
      </c>
      <c r="J144" s="389">
        <v>11633.34</v>
      </c>
      <c r="K144" s="389"/>
      <c r="L144" s="389"/>
      <c r="M144" s="389"/>
      <c r="N144" s="389"/>
      <c r="O144" s="389"/>
      <c r="P144" s="389"/>
      <c r="Q144" s="389"/>
      <c r="R144" s="389"/>
      <c r="S144" s="389"/>
      <c r="T144" s="389"/>
      <c r="U144" s="389"/>
      <c r="V144" s="389"/>
      <c r="W144" s="389"/>
      <c r="X144" s="309"/>
      <c r="Y144" s="309"/>
      <c r="Z144" s="309"/>
    </row>
    <row r="145" spans="1:26" s="326" customFormat="1" ht="12.75">
      <c r="A145" s="808"/>
      <c r="B145" s="808"/>
      <c r="C145" s="808"/>
      <c r="D145" s="723"/>
      <c r="E145" s="723"/>
      <c r="F145" s="344" t="s">
        <v>3697</v>
      </c>
      <c r="G145" s="308">
        <v>45048</v>
      </c>
      <c r="H145" s="385" t="s">
        <v>3654</v>
      </c>
      <c r="I145" s="386" t="s">
        <v>3692</v>
      </c>
      <c r="J145" s="389"/>
      <c r="K145" s="389"/>
      <c r="L145" s="389"/>
      <c r="M145" s="389"/>
      <c r="N145" s="389"/>
      <c r="O145" s="389"/>
      <c r="P145" s="389"/>
      <c r="Q145" s="389"/>
      <c r="R145" s="389"/>
      <c r="S145" s="389"/>
      <c r="T145" s="389"/>
      <c r="U145" s="389"/>
      <c r="V145" s="389"/>
      <c r="W145" s="389"/>
      <c r="X145" s="309"/>
      <c r="Y145" s="309"/>
      <c r="Z145" s="309"/>
    </row>
    <row r="146" spans="1:26" s="326" customFormat="1" ht="12.75">
      <c r="A146" s="808"/>
      <c r="B146" s="808"/>
      <c r="C146" s="808"/>
      <c r="D146" s="723"/>
      <c r="E146" s="723"/>
      <c r="F146" s="344" t="s">
        <v>3698</v>
      </c>
      <c r="G146" s="308">
        <v>45048</v>
      </c>
      <c r="H146" s="385" t="s">
        <v>3654</v>
      </c>
      <c r="I146" s="386" t="s">
        <v>3692</v>
      </c>
      <c r="J146" s="389"/>
      <c r="K146" s="389"/>
      <c r="L146" s="389"/>
      <c r="M146" s="389"/>
      <c r="N146" s="389"/>
      <c r="O146" s="389"/>
      <c r="P146" s="389"/>
      <c r="Q146" s="389"/>
      <c r="R146" s="389"/>
      <c r="S146" s="389"/>
      <c r="T146" s="389"/>
      <c r="U146" s="389"/>
      <c r="V146" s="389"/>
      <c r="W146" s="389"/>
      <c r="X146" s="309"/>
      <c r="Y146" s="309"/>
      <c r="Z146" s="309"/>
    </row>
    <row r="147" spans="1:26" s="326" customFormat="1" ht="25.5">
      <c r="A147" s="238" t="s">
        <v>1929</v>
      </c>
      <c r="B147" s="238" t="s">
        <v>68</v>
      </c>
      <c r="C147" s="238" t="s">
        <v>70</v>
      </c>
      <c r="D147" s="255">
        <v>11369.47</v>
      </c>
      <c r="E147" s="255">
        <v>6544.93</v>
      </c>
      <c r="F147" s="344" t="s">
        <v>2842</v>
      </c>
      <c r="G147" s="385"/>
      <c r="H147" s="385"/>
      <c r="I147" s="386" t="s">
        <v>5176</v>
      </c>
      <c r="J147" s="389">
        <f>+D147</f>
        <v>11369.47</v>
      </c>
      <c r="K147" s="389">
        <v>4309.3999999999996</v>
      </c>
      <c r="L147" s="389">
        <v>768.67</v>
      </c>
      <c r="M147" s="389">
        <v>678.23</v>
      </c>
      <c r="N147" s="389">
        <v>788.63</v>
      </c>
      <c r="O147" s="389">
        <v>0</v>
      </c>
      <c r="P147" s="389"/>
      <c r="Q147" s="389"/>
      <c r="R147" s="389"/>
      <c r="S147" s="389"/>
      <c r="T147" s="389"/>
      <c r="U147" s="389"/>
      <c r="V147" s="389"/>
      <c r="W147" s="389"/>
      <c r="X147" s="309"/>
      <c r="Y147" s="309"/>
      <c r="Z147" s="309"/>
    </row>
    <row r="148" spans="1:26" s="326" customFormat="1" ht="25.5">
      <c r="A148" s="238" t="s">
        <v>1929</v>
      </c>
      <c r="B148" s="238" t="s">
        <v>68</v>
      </c>
      <c r="C148" s="238" t="s">
        <v>72</v>
      </c>
      <c r="D148" s="255">
        <v>4500</v>
      </c>
      <c r="E148" s="255">
        <v>2276.7199999999998</v>
      </c>
      <c r="F148" s="344" t="s">
        <v>2842</v>
      </c>
      <c r="G148" s="385"/>
      <c r="H148" s="385"/>
      <c r="I148" s="386" t="s">
        <v>5177</v>
      </c>
      <c r="J148" s="389">
        <f>+D148</f>
        <v>4500</v>
      </c>
      <c r="K148" s="389">
        <v>690.99</v>
      </c>
      <c r="L148" s="389">
        <v>391.65</v>
      </c>
      <c r="M148" s="389">
        <v>389.1</v>
      </c>
      <c r="N148" s="389">
        <v>410.45</v>
      </c>
      <c r="O148" s="389">
        <v>394.53</v>
      </c>
      <c r="P148" s="389"/>
      <c r="Q148" s="389"/>
      <c r="R148" s="389"/>
      <c r="S148" s="389"/>
      <c r="T148" s="389"/>
      <c r="U148" s="389"/>
      <c r="V148" s="389"/>
      <c r="W148" s="389"/>
      <c r="X148" s="309"/>
      <c r="Y148" s="309"/>
      <c r="Z148" s="309"/>
    </row>
    <row r="149" spans="1:26" s="326" customFormat="1" ht="25.5">
      <c r="A149" s="238" t="s">
        <v>1929</v>
      </c>
      <c r="B149" s="238" t="s">
        <v>68</v>
      </c>
      <c r="C149" s="238" t="s">
        <v>82</v>
      </c>
      <c r="D149" s="255">
        <v>68287.509999999995</v>
      </c>
      <c r="E149" s="255">
        <v>33163.360000000001</v>
      </c>
      <c r="F149" s="344"/>
      <c r="G149" s="385"/>
      <c r="H149" s="385"/>
      <c r="I149" s="386"/>
      <c r="J149" s="389"/>
      <c r="K149" s="389">
        <v>0</v>
      </c>
      <c r="L149" s="389">
        <v>6890.84</v>
      </c>
      <c r="M149" s="389">
        <v>6890.84</v>
      </c>
      <c r="N149" s="389">
        <v>13781.68</v>
      </c>
      <c r="O149" s="389">
        <v>5600</v>
      </c>
      <c r="P149" s="389"/>
      <c r="Q149" s="389"/>
      <c r="R149" s="389"/>
      <c r="S149" s="389"/>
      <c r="T149" s="389"/>
      <c r="U149" s="389"/>
      <c r="V149" s="389"/>
      <c r="W149" s="389"/>
      <c r="X149" s="309"/>
      <c r="Y149" s="309"/>
      <c r="Z149" s="309"/>
    </row>
    <row r="150" spans="1:26" s="326" customFormat="1" ht="25.5">
      <c r="A150" s="238" t="s">
        <v>1929</v>
      </c>
      <c r="B150" s="238" t="s">
        <v>68</v>
      </c>
      <c r="C150" s="238" t="s">
        <v>84</v>
      </c>
      <c r="D150" s="255">
        <v>72843.75</v>
      </c>
      <c r="E150" s="255">
        <v>32883.75</v>
      </c>
      <c r="F150" s="344"/>
      <c r="G150" s="385"/>
      <c r="H150" s="385"/>
      <c r="I150" s="386"/>
      <c r="J150" s="389"/>
      <c r="K150" s="389">
        <v>0</v>
      </c>
      <c r="L150" s="389">
        <v>8741.25</v>
      </c>
      <c r="M150" s="389">
        <v>8741.25</v>
      </c>
      <c r="N150" s="389">
        <v>8741.25</v>
      </c>
      <c r="O150" s="389">
        <v>6660</v>
      </c>
      <c r="P150" s="389"/>
      <c r="Q150" s="389"/>
      <c r="R150" s="389"/>
      <c r="S150" s="389"/>
      <c r="T150" s="389"/>
      <c r="U150" s="389"/>
      <c r="V150" s="389"/>
      <c r="W150" s="389"/>
      <c r="X150" s="309"/>
      <c r="Y150" s="309"/>
      <c r="Z150" s="309"/>
    </row>
    <row r="151" spans="1:26" s="326" customFormat="1" ht="25.5">
      <c r="A151" s="238" t="s">
        <v>1929</v>
      </c>
      <c r="B151" s="238" t="s">
        <v>68</v>
      </c>
      <c r="C151" s="238" t="s">
        <v>106</v>
      </c>
      <c r="D151" s="255">
        <v>998.31</v>
      </c>
      <c r="E151" s="255">
        <v>998.31</v>
      </c>
      <c r="F151" s="234" t="s">
        <v>2336</v>
      </c>
      <c r="G151" s="385"/>
      <c r="H151" s="385"/>
      <c r="I151" s="386" t="s">
        <v>5408</v>
      </c>
      <c r="J151" s="389"/>
      <c r="K151" s="389">
        <v>0</v>
      </c>
      <c r="L151" s="389">
        <v>0</v>
      </c>
      <c r="M151" s="389">
        <v>0</v>
      </c>
      <c r="N151" s="389">
        <v>0</v>
      </c>
      <c r="O151" s="389">
        <v>998.31</v>
      </c>
      <c r="P151" s="389"/>
      <c r="Q151" s="389"/>
      <c r="R151" s="389"/>
      <c r="S151" s="389"/>
      <c r="T151" s="389"/>
      <c r="U151" s="389"/>
      <c r="V151" s="389"/>
      <c r="W151" s="389"/>
      <c r="X151" s="309"/>
      <c r="Y151" s="309"/>
      <c r="Z151" s="309"/>
    </row>
    <row r="152" spans="1:26" s="326" customFormat="1" ht="25.5">
      <c r="A152" s="238" t="s">
        <v>1929</v>
      </c>
      <c r="B152" s="238" t="s">
        <v>68</v>
      </c>
      <c r="C152" s="238" t="s">
        <v>108</v>
      </c>
      <c r="D152" s="255">
        <v>884.86</v>
      </c>
      <c r="E152" s="255">
        <v>884.86</v>
      </c>
      <c r="F152" s="234" t="s">
        <v>2336</v>
      </c>
      <c r="G152" s="385"/>
      <c r="H152" s="385"/>
      <c r="I152" s="386" t="s">
        <v>5407</v>
      </c>
      <c r="J152" s="389"/>
      <c r="K152" s="389">
        <v>0</v>
      </c>
      <c r="L152" s="389">
        <v>0</v>
      </c>
      <c r="M152" s="389">
        <v>0</v>
      </c>
      <c r="N152" s="389">
        <v>0</v>
      </c>
      <c r="O152" s="389">
        <v>884.86</v>
      </c>
      <c r="P152" s="389"/>
      <c r="Q152" s="389"/>
      <c r="R152" s="389"/>
      <c r="S152" s="389"/>
      <c r="T152" s="389"/>
      <c r="U152" s="389"/>
      <c r="V152" s="389"/>
      <c r="W152" s="389"/>
      <c r="X152" s="309"/>
      <c r="Y152" s="309"/>
      <c r="Z152" s="309"/>
    </row>
    <row r="153" spans="1:26" s="326" customFormat="1" ht="25.5">
      <c r="A153" s="238" t="s">
        <v>1929</v>
      </c>
      <c r="B153" s="238" t="s">
        <v>68</v>
      </c>
      <c r="C153" s="238" t="s">
        <v>110</v>
      </c>
      <c r="D153" s="255">
        <v>4822.3599999999997</v>
      </c>
      <c r="E153" s="255">
        <v>4822.3599999999997</v>
      </c>
      <c r="F153" s="234" t="s">
        <v>2336</v>
      </c>
      <c r="G153" s="385"/>
      <c r="H153" s="385"/>
      <c r="I153" s="386" t="s">
        <v>5406</v>
      </c>
      <c r="J153" s="389"/>
      <c r="K153" s="389">
        <v>0</v>
      </c>
      <c r="L153" s="389">
        <v>0</v>
      </c>
      <c r="M153" s="389">
        <v>0</v>
      </c>
      <c r="N153" s="389">
        <v>0</v>
      </c>
      <c r="O153" s="389">
        <v>4822.3599999999997</v>
      </c>
      <c r="P153" s="389"/>
      <c r="Q153" s="389"/>
      <c r="R153" s="389"/>
      <c r="S153" s="389"/>
      <c r="T153" s="389"/>
      <c r="U153" s="389"/>
      <c r="V153" s="389"/>
      <c r="W153" s="389"/>
      <c r="X153" s="309"/>
      <c r="Y153" s="309"/>
      <c r="Z153" s="309"/>
    </row>
    <row r="154" spans="1:26" s="326" customFormat="1" ht="25.5">
      <c r="A154" s="234" t="s">
        <v>1934</v>
      </c>
      <c r="B154" s="234" t="s">
        <v>68</v>
      </c>
      <c r="C154" s="234" t="s">
        <v>74</v>
      </c>
      <c r="D154" s="310">
        <v>500</v>
      </c>
      <c r="E154" s="310">
        <v>162.19999999999999</v>
      </c>
      <c r="F154" s="344"/>
      <c r="G154" s="476">
        <v>44927</v>
      </c>
      <c r="H154" s="390" t="s">
        <v>2293</v>
      </c>
      <c r="I154" s="234" t="s">
        <v>3699</v>
      </c>
      <c r="J154" s="395">
        <v>500</v>
      </c>
      <c r="K154" s="395">
        <v>32.44</v>
      </c>
      <c r="L154" s="395">
        <v>32.44</v>
      </c>
      <c r="M154" s="395">
        <v>32.44</v>
      </c>
      <c r="N154" s="395">
        <v>32.44</v>
      </c>
      <c r="O154" s="395">
        <v>32.44</v>
      </c>
      <c r="P154" s="395">
        <v>45</v>
      </c>
      <c r="Q154" s="395">
        <v>45</v>
      </c>
      <c r="R154" s="395">
        <v>45</v>
      </c>
      <c r="S154" s="395">
        <v>45</v>
      </c>
      <c r="T154" s="395">
        <v>45</v>
      </c>
      <c r="U154" s="395">
        <v>45</v>
      </c>
      <c r="V154" s="395">
        <v>67.8</v>
      </c>
      <c r="W154" s="395">
        <f>SUM(K154:V154)</f>
        <v>500</v>
      </c>
      <c r="X154" s="309"/>
      <c r="Y154" s="309"/>
      <c r="Z154" s="309"/>
    </row>
    <row r="155" spans="1:26" s="326" customFormat="1" ht="25.5">
      <c r="A155" s="234" t="s">
        <v>1934</v>
      </c>
      <c r="B155" s="234" t="s">
        <v>68</v>
      </c>
      <c r="C155" s="234" t="s">
        <v>82</v>
      </c>
      <c r="D155" s="727">
        <v>199677.6</v>
      </c>
      <c r="E155" s="727">
        <v>59181.15</v>
      </c>
      <c r="F155" s="344"/>
      <c r="G155" s="476">
        <v>44586</v>
      </c>
      <c r="H155" s="390" t="s">
        <v>2527</v>
      </c>
      <c r="I155" s="234" t="s">
        <v>3700</v>
      </c>
      <c r="J155" s="395">
        <v>6495</v>
      </c>
      <c r="K155" s="395"/>
      <c r="L155" s="395">
        <v>6495</v>
      </c>
      <c r="M155" s="414"/>
      <c r="N155" s="414"/>
      <c r="O155" s="414"/>
      <c r="P155" s="414"/>
      <c r="Q155" s="395"/>
      <c r="R155" s="395"/>
      <c r="S155" s="395"/>
      <c r="T155" s="395"/>
      <c r="U155" s="395"/>
      <c r="V155" s="395"/>
      <c r="W155" s="395">
        <v>6495</v>
      </c>
      <c r="X155" s="309"/>
      <c r="Y155" s="309"/>
      <c r="Z155" s="309"/>
    </row>
    <row r="156" spans="1:26" s="326" customFormat="1" ht="25.5">
      <c r="A156" s="234" t="s">
        <v>1934</v>
      </c>
      <c r="B156" s="234" t="s">
        <v>68</v>
      </c>
      <c r="C156" s="234" t="s">
        <v>82</v>
      </c>
      <c r="D156" s="727"/>
      <c r="E156" s="727"/>
      <c r="F156" s="344"/>
      <c r="G156" s="390" t="s">
        <v>3701</v>
      </c>
      <c r="H156" s="390" t="s">
        <v>3702</v>
      </c>
      <c r="I156" s="234" t="s">
        <v>3700</v>
      </c>
      <c r="J156" s="395">
        <v>193182.6</v>
      </c>
      <c r="K156" s="395"/>
      <c r="L156" s="414"/>
      <c r="M156" s="395">
        <v>17562.05</v>
      </c>
      <c r="N156" s="395">
        <v>17562.05</v>
      </c>
      <c r="O156" s="395">
        <v>17562.05</v>
      </c>
      <c r="P156" s="395">
        <v>17562.05</v>
      </c>
      <c r="Q156" s="395">
        <v>17562.05</v>
      </c>
      <c r="R156" s="395">
        <v>17562.05</v>
      </c>
      <c r="S156" s="395">
        <v>17562.05</v>
      </c>
      <c r="T156" s="395">
        <v>17562.05</v>
      </c>
      <c r="U156" s="395">
        <v>17562.05</v>
      </c>
      <c r="V156" s="395">
        <v>35124.1</v>
      </c>
      <c r="W156" s="395">
        <v>193182.55</v>
      </c>
      <c r="X156" s="309"/>
      <c r="Y156" s="309"/>
      <c r="Z156" s="309"/>
    </row>
    <row r="157" spans="1:26" s="326" customFormat="1" ht="25.5">
      <c r="A157" s="234" t="s">
        <v>1934</v>
      </c>
      <c r="B157" s="234" t="s">
        <v>68</v>
      </c>
      <c r="C157" s="234" t="s">
        <v>84</v>
      </c>
      <c r="D157" s="727">
        <v>51282</v>
      </c>
      <c r="E157" s="727">
        <v>33448</v>
      </c>
      <c r="F157" s="344"/>
      <c r="G157" s="476">
        <v>44922</v>
      </c>
      <c r="H157" s="390" t="s">
        <v>3196</v>
      </c>
      <c r="I157" s="234" t="s">
        <v>3703</v>
      </c>
      <c r="J157" s="395">
        <v>49950</v>
      </c>
      <c r="K157" s="395"/>
      <c r="L157" s="395">
        <v>8325</v>
      </c>
      <c r="M157" s="395">
        <v>8325</v>
      </c>
      <c r="N157" s="395">
        <v>8325</v>
      </c>
      <c r="O157" s="395">
        <v>8325</v>
      </c>
      <c r="P157" s="395">
        <v>8325</v>
      </c>
      <c r="Q157" s="395">
        <v>8325</v>
      </c>
      <c r="R157" s="395"/>
      <c r="S157" s="395"/>
      <c r="T157" s="395"/>
      <c r="U157" s="395"/>
      <c r="V157" s="395"/>
      <c r="W157" s="395">
        <v>49950</v>
      </c>
      <c r="X157" s="309"/>
      <c r="Y157" s="309"/>
      <c r="Z157" s="309"/>
    </row>
    <row r="158" spans="1:26" s="326" customFormat="1" ht="25.5">
      <c r="A158" s="234" t="s">
        <v>1934</v>
      </c>
      <c r="B158" s="234" t="s">
        <v>68</v>
      </c>
      <c r="C158" s="234" t="s">
        <v>84</v>
      </c>
      <c r="D158" s="727"/>
      <c r="E158" s="727"/>
      <c r="F158" s="344"/>
      <c r="G158" s="483">
        <v>45036</v>
      </c>
      <c r="H158" s="250" t="s">
        <v>2565</v>
      </c>
      <c r="I158" s="234" t="s">
        <v>3704</v>
      </c>
      <c r="J158" s="395">
        <v>1332</v>
      </c>
      <c r="K158" s="395"/>
      <c r="L158" s="414"/>
      <c r="M158" s="414"/>
      <c r="N158" s="414"/>
      <c r="O158" s="395">
        <v>148</v>
      </c>
      <c r="P158" s="395">
        <v>148</v>
      </c>
      <c r="Q158" s="395">
        <v>148</v>
      </c>
      <c r="R158" s="395">
        <v>148</v>
      </c>
      <c r="S158" s="395">
        <v>148</v>
      </c>
      <c r="T158" s="395">
        <v>148</v>
      </c>
      <c r="U158" s="395">
        <v>148</v>
      </c>
      <c r="V158" s="395">
        <v>296</v>
      </c>
      <c r="W158" s="395">
        <v>1332</v>
      </c>
      <c r="X158" s="309"/>
      <c r="Y158" s="309"/>
      <c r="Z158" s="309"/>
    </row>
    <row r="159" spans="1:26" s="326" customFormat="1" ht="25.5">
      <c r="A159" s="234" t="s">
        <v>1934</v>
      </c>
      <c r="B159" s="234" t="s">
        <v>68</v>
      </c>
      <c r="C159" s="234" t="s">
        <v>86</v>
      </c>
      <c r="D159" s="310">
        <v>900</v>
      </c>
      <c r="E159" s="310">
        <v>67.739999999999995</v>
      </c>
      <c r="F159" s="344"/>
      <c r="G159" s="476">
        <v>44992</v>
      </c>
      <c r="H159" s="390" t="s">
        <v>2923</v>
      </c>
      <c r="I159" s="234" t="s">
        <v>3705</v>
      </c>
      <c r="J159" s="395">
        <v>900</v>
      </c>
      <c r="K159" s="395"/>
      <c r="L159" s="395"/>
      <c r="M159" s="395"/>
      <c r="N159" s="395">
        <v>38.58</v>
      </c>
      <c r="O159" s="395">
        <v>29.16</v>
      </c>
      <c r="P159" s="395">
        <v>100</v>
      </c>
      <c r="Q159" s="395">
        <v>100</v>
      </c>
      <c r="R159" s="395">
        <v>100</v>
      </c>
      <c r="S159" s="395">
        <v>100</v>
      </c>
      <c r="T159" s="395">
        <v>100</v>
      </c>
      <c r="U159" s="395">
        <v>100</v>
      </c>
      <c r="V159" s="414">
        <v>232.26</v>
      </c>
      <c r="W159" s="395">
        <v>900</v>
      </c>
      <c r="X159" s="309"/>
      <c r="Y159" s="309"/>
      <c r="Z159" s="309"/>
    </row>
    <row r="160" spans="1:26" s="326" customFormat="1" ht="45" customHeight="1">
      <c r="A160" s="234" t="s">
        <v>1934</v>
      </c>
      <c r="B160" s="234" t="s">
        <v>791</v>
      </c>
      <c r="C160" s="234" t="s">
        <v>792</v>
      </c>
      <c r="D160" s="310">
        <v>1030.8499999999999</v>
      </c>
      <c r="E160" s="310">
        <v>977.35</v>
      </c>
      <c r="F160" s="344"/>
      <c r="G160" s="476">
        <v>45037</v>
      </c>
      <c r="H160" s="390" t="s">
        <v>2530</v>
      </c>
      <c r="I160" s="234" t="s">
        <v>3706</v>
      </c>
      <c r="J160" s="395">
        <v>977.35</v>
      </c>
      <c r="K160" s="395"/>
      <c r="L160" s="395"/>
      <c r="M160" s="395"/>
      <c r="N160" s="395"/>
      <c r="O160" s="395">
        <v>977.35</v>
      </c>
      <c r="P160" s="395"/>
      <c r="Q160" s="395"/>
      <c r="R160" s="395"/>
      <c r="S160" s="395"/>
      <c r="T160" s="395"/>
      <c r="U160" s="395"/>
      <c r="V160" s="395"/>
      <c r="W160" s="395">
        <v>977.35</v>
      </c>
      <c r="X160" s="309"/>
      <c r="Y160" s="309"/>
      <c r="Z160" s="309"/>
    </row>
    <row r="161" spans="1:26" s="326" customFormat="1" ht="45" customHeight="1">
      <c r="A161" s="234" t="s">
        <v>1934</v>
      </c>
      <c r="B161" s="234" t="s">
        <v>791</v>
      </c>
      <c r="C161" s="234" t="s">
        <v>169</v>
      </c>
      <c r="D161" s="727">
        <v>6412.65</v>
      </c>
      <c r="E161" s="727">
        <v>4172.6499999999996</v>
      </c>
      <c r="F161" s="344"/>
      <c r="G161" s="476">
        <v>44988</v>
      </c>
      <c r="H161" s="390" t="s">
        <v>3707</v>
      </c>
      <c r="I161" s="234" t="s">
        <v>3708</v>
      </c>
      <c r="J161" s="395">
        <v>4172.6499999999996</v>
      </c>
      <c r="K161" s="395"/>
      <c r="L161" s="395"/>
      <c r="M161" s="395">
        <v>4172.6499999999996</v>
      </c>
      <c r="N161" s="395"/>
      <c r="O161" s="395"/>
      <c r="P161" s="395"/>
      <c r="Q161" s="395"/>
      <c r="R161" s="395"/>
      <c r="S161" s="395"/>
      <c r="T161" s="395"/>
      <c r="U161" s="395"/>
      <c r="V161" s="395"/>
      <c r="W161" s="395">
        <v>4172.6499999999996</v>
      </c>
      <c r="X161" s="309"/>
      <c r="Y161" s="309"/>
      <c r="Z161" s="309"/>
    </row>
    <row r="162" spans="1:26" s="326" customFormat="1" ht="45" customHeight="1">
      <c r="A162" s="234" t="s">
        <v>1934</v>
      </c>
      <c r="B162" s="234" t="s">
        <v>791</v>
      </c>
      <c r="C162" s="234" t="s">
        <v>169</v>
      </c>
      <c r="D162" s="727"/>
      <c r="E162" s="727"/>
      <c r="F162" s="344"/>
      <c r="G162" s="483">
        <v>45022</v>
      </c>
      <c r="H162" s="250" t="s">
        <v>3196</v>
      </c>
      <c r="I162" s="344" t="s">
        <v>3709</v>
      </c>
      <c r="J162" s="414">
        <v>2240</v>
      </c>
      <c r="K162" s="395"/>
      <c r="L162" s="395"/>
      <c r="M162" s="414"/>
      <c r="N162" s="395"/>
      <c r="O162" s="395"/>
      <c r="P162" s="395"/>
      <c r="Q162" s="395">
        <v>2240</v>
      </c>
      <c r="R162" s="395"/>
      <c r="S162" s="395"/>
      <c r="T162" s="395"/>
      <c r="U162" s="395"/>
      <c r="V162" s="395"/>
      <c r="W162" s="395">
        <v>2240</v>
      </c>
      <c r="X162" s="309"/>
      <c r="Y162" s="309"/>
      <c r="Z162" s="309"/>
    </row>
    <row r="163" spans="1:26" s="326" customFormat="1" ht="45" customHeight="1">
      <c r="A163" s="234" t="s">
        <v>1934</v>
      </c>
      <c r="B163" s="234" t="s">
        <v>791</v>
      </c>
      <c r="C163" s="234" t="s">
        <v>618</v>
      </c>
      <c r="D163" s="310">
        <v>4900</v>
      </c>
      <c r="E163" s="310">
        <v>0</v>
      </c>
      <c r="F163" s="344"/>
      <c r="G163" s="476">
        <v>45002</v>
      </c>
      <c r="H163" s="390" t="s">
        <v>3143</v>
      </c>
      <c r="I163" s="234" t="s">
        <v>3710</v>
      </c>
      <c r="J163" s="395">
        <v>4900</v>
      </c>
      <c r="K163" s="395"/>
      <c r="L163" s="395"/>
      <c r="M163" s="395"/>
      <c r="N163" s="395"/>
      <c r="O163" s="395"/>
      <c r="P163" s="395">
        <v>4900</v>
      </c>
      <c r="Q163" s="395"/>
      <c r="R163" s="395"/>
      <c r="S163" s="395"/>
      <c r="T163" s="395"/>
      <c r="U163" s="395"/>
      <c r="V163" s="395"/>
      <c r="W163" s="395">
        <v>4900</v>
      </c>
      <c r="X163" s="309"/>
      <c r="Y163" s="309"/>
      <c r="Z163" s="309"/>
    </row>
    <row r="164" spans="1:26" s="326" customFormat="1" ht="45" customHeight="1">
      <c r="A164" s="234" t="s">
        <v>1934</v>
      </c>
      <c r="B164" s="234" t="s">
        <v>791</v>
      </c>
      <c r="C164" s="234" t="s">
        <v>142</v>
      </c>
      <c r="D164" s="310">
        <v>1839</v>
      </c>
      <c r="E164" s="310">
        <v>1839</v>
      </c>
      <c r="F164" s="344"/>
      <c r="G164" s="476">
        <v>45012</v>
      </c>
      <c r="H164" s="390" t="s">
        <v>2530</v>
      </c>
      <c r="I164" s="234" t="s">
        <v>3711</v>
      </c>
      <c r="J164" s="395">
        <v>1839</v>
      </c>
      <c r="K164" s="395"/>
      <c r="L164" s="395"/>
      <c r="M164" s="395"/>
      <c r="N164" s="395"/>
      <c r="O164" s="395">
        <v>1839</v>
      </c>
      <c r="P164" s="395"/>
      <c r="Q164" s="395"/>
      <c r="R164" s="395"/>
      <c r="S164" s="395"/>
      <c r="T164" s="395"/>
      <c r="U164" s="395"/>
      <c r="V164" s="395"/>
      <c r="W164" s="395">
        <v>1839</v>
      </c>
      <c r="X164" s="309"/>
      <c r="Y164" s="309"/>
      <c r="Z164" s="309"/>
    </row>
    <row r="165" spans="1:26" s="326" customFormat="1" ht="45" customHeight="1">
      <c r="A165" s="234" t="s">
        <v>1934</v>
      </c>
      <c r="B165" s="234" t="s">
        <v>791</v>
      </c>
      <c r="C165" s="234" t="s">
        <v>328</v>
      </c>
      <c r="D165" s="310">
        <v>189.15</v>
      </c>
      <c r="E165" s="310">
        <v>189.15</v>
      </c>
      <c r="F165" s="344"/>
      <c r="G165" s="476">
        <v>45262</v>
      </c>
      <c r="H165" s="390" t="s">
        <v>3217</v>
      </c>
      <c r="I165" s="234" t="s">
        <v>3712</v>
      </c>
      <c r="J165" s="395">
        <v>189.15</v>
      </c>
      <c r="K165" s="414"/>
      <c r="L165" s="395"/>
      <c r="M165" s="395">
        <v>189.15</v>
      </c>
      <c r="N165" s="395"/>
      <c r="O165" s="395"/>
      <c r="P165" s="395"/>
      <c r="Q165" s="395"/>
      <c r="R165" s="395"/>
      <c r="S165" s="395"/>
      <c r="T165" s="395"/>
      <c r="U165" s="395"/>
      <c r="V165" s="395"/>
      <c r="W165" s="395">
        <v>189.15</v>
      </c>
      <c r="X165" s="309"/>
      <c r="Y165" s="309"/>
      <c r="Z165" s="309"/>
    </row>
    <row r="166" spans="1:26" s="326" customFormat="1" ht="45" customHeight="1">
      <c r="A166" s="234" t="s">
        <v>1934</v>
      </c>
      <c r="B166" s="234" t="s">
        <v>791</v>
      </c>
      <c r="C166" s="234" t="s">
        <v>160</v>
      </c>
      <c r="D166" s="310">
        <v>196.68</v>
      </c>
      <c r="E166" s="310">
        <v>196.68</v>
      </c>
      <c r="F166" s="344"/>
      <c r="G166" s="476">
        <v>44944</v>
      </c>
      <c r="H166" s="390" t="s">
        <v>3171</v>
      </c>
      <c r="I166" s="234" t="s">
        <v>3713</v>
      </c>
      <c r="J166" s="395">
        <v>196.68</v>
      </c>
      <c r="K166" s="395"/>
      <c r="L166" s="395"/>
      <c r="M166" s="395">
        <v>196.68</v>
      </c>
      <c r="N166" s="395"/>
      <c r="O166" s="395"/>
      <c r="P166" s="395"/>
      <c r="Q166" s="395"/>
      <c r="R166" s="395"/>
      <c r="S166" s="395"/>
      <c r="T166" s="395"/>
      <c r="U166" s="395"/>
      <c r="V166" s="395"/>
      <c r="W166" s="395">
        <v>196.68</v>
      </c>
      <c r="X166" s="309"/>
      <c r="Y166" s="309"/>
      <c r="Z166" s="309"/>
    </row>
    <row r="167" spans="1:26" s="326" customFormat="1" ht="45" customHeight="1">
      <c r="A167" s="234" t="s">
        <v>1934</v>
      </c>
      <c r="B167" s="234" t="s">
        <v>791</v>
      </c>
      <c r="C167" s="234" t="s">
        <v>324</v>
      </c>
      <c r="D167" s="310">
        <v>1763.91</v>
      </c>
      <c r="E167" s="310">
        <v>1763.91</v>
      </c>
      <c r="F167" s="344"/>
      <c r="G167" s="476">
        <v>45255</v>
      </c>
      <c r="H167" s="390" t="s">
        <v>3171</v>
      </c>
      <c r="I167" s="234" t="s">
        <v>3714</v>
      </c>
      <c r="J167" s="395">
        <v>1763.91</v>
      </c>
      <c r="K167" s="395"/>
      <c r="L167" s="395"/>
      <c r="M167" s="395">
        <v>1763.91</v>
      </c>
      <c r="N167" s="395"/>
      <c r="O167" s="395"/>
      <c r="P167" s="395"/>
      <c r="Q167" s="395"/>
      <c r="R167" s="395"/>
      <c r="S167" s="395"/>
      <c r="T167" s="395"/>
      <c r="U167" s="395"/>
      <c r="V167" s="395"/>
      <c r="W167" s="395">
        <v>1763.91</v>
      </c>
      <c r="X167" s="309"/>
      <c r="Y167" s="309"/>
      <c r="Z167" s="309"/>
    </row>
    <row r="168" spans="1:26" s="326" customFormat="1" ht="45" customHeight="1">
      <c r="A168" s="234" t="s">
        <v>1934</v>
      </c>
      <c r="B168" s="234" t="s">
        <v>791</v>
      </c>
      <c r="C168" s="234" t="s">
        <v>639</v>
      </c>
      <c r="D168" s="310">
        <v>14905</v>
      </c>
      <c r="E168" s="310">
        <v>0</v>
      </c>
      <c r="F168" s="344"/>
      <c r="G168" s="390"/>
      <c r="H168" s="390"/>
      <c r="I168" s="234"/>
      <c r="J168" s="395"/>
      <c r="K168" s="395"/>
      <c r="L168" s="395"/>
      <c r="M168" s="395"/>
      <c r="N168" s="395"/>
      <c r="O168" s="395"/>
      <c r="P168" s="395"/>
      <c r="Q168" s="395">
        <v>14905</v>
      </c>
      <c r="R168" s="395"/>
      <c r="S168" s="395"/>
      <c r="T168" s="395"/>
      <c r="U168" s="395"/>
      <c r="V168" s="395"/>
      <c r="W168" s="395">
        <v>14905</v>
      </c>
      <c r="X168" s="309"/>
      <c r="Y168" s="309"/>
      <c r="Z168" s="309"/>
    </row>
    <row r="169" spans="1:26" s="326" customFormat="1" ht="45" customHeight="1">
      <c r="A169" s="234" t="s">
        <v>1934</v>
      </c>
      <c r="B169" s="234" t="s">
        <v>791</v>
      </c>
      <c r="C169" s="234" t="s">
        <v>245</v>
      </c>
      <c r="D169" s="727">
        <v>1386.26</v>
      </c>
      <c r="E169" s="727">
        <v>1386.26</v>
      </c>
      <c r="F169" s="344"/>
      <c r="G169" s="476">
        <v>44971</v>
      </c>
      <c r="H169" s="390" t="s">
        <v>3171</v>
      </c>
      <c r="I169" s="234" t="s">
        <v>3715</v>
      </c>
      <c r="J169" s="395">
        <v>285.77999999999997</v>
      </c>
      <c r="K169" s="414"/>
      <c r="L169" s="395"/>
      <c r="M169" s="395"/>
      <c r="N169" s="395">
        <v>285.77999999999997</v>
      </c>
      <c r="O169" s="414"/>
      <c r="P169" s="395"/>
      <c r="Q169" s="395"/>
      <c r="R169" s="395"/>
      <c r="S169" s="395"/>
      <c r="T169" s="395"/>
      <c r="U169" s="395"/>
      <c r="V169" s="395"/>
      <c r="W169" s="395">
        <f t="shared" ref="W169:W171" si="2">SUM(K169:V169)</f>
        <v>285.77999999999997</v>
      </c>
      <c r="X169" s="309"/>
      <c r="Y169" s="309"/>
      <c r="Z169" s="309"/>
    </row>
    <row r="170" spans="1:26" s="326" customFormat="1" ht="45" customHeight="1">
      <c r="A170" s="234" t="s">
        <v>1934</v>
      </c>
      <c r="B170" s="234" t="s">
        <v>791</v>
      </c>
      <c r="C170" s="234" t="s">
        <v>245</v>
      </c>
      <c r="D170" s="727"/>
      <c r="E170" s="727"/>
      <c r="F170" s="234" t="s">
        <v>3716</v>
      </c>
      <c r="G170" s="476">
        <v>44945</v>
      </c>
      <c r="H170" s="390" t="s">
        <v>3171</v>
      </c>
      <c r="I170" s="234" t="s">
        <v>3717</v>
      </c>
      <c r="J170" s="395">
        <v>698.63</v>
      </c>
      <c r="K170" s="414"/>
      <c r="L170" s="395"/>
      <c r="M170" s="395"/>
      <c r="N170" s="395">
        <v>698.63</v>
      </c>
      <c r="O170" s="414"/>
      <c r="P170" s="395"/>
      <c r="Q170" s="395"/>
      <c r="R170" s="395"/>
      <c r="S170" s="395"/>
      <c r="T170" s="395"/>
      <c r="U170" s="395"/>
      <c r="V170" s="395"/>
      <c r="W170" s="395">
        <f t="shared" si="2"/>
        <v>698.63</v>
      </c>
      <c r="X170" s="309"/>
      <c r="Y170" s="309"/>
      <c r="Z170" s="309"/>
    </row>
    <row r="171" spans="1:26" s="326" customFormat="1" ht="45" customHeight="1">
      <c r="A171" s="234" t="s">
        <v>1934</v>
      </c>
      <c r="B171" s="234" t="s">
        <v>791</v>
      </c>
      <c r="C171" s="234" t="s">
        <v>245</v>
      </c>
      <c r="D171" s="727"/>
      <c r="E171" s="727"/>
      <c r="F171" s="344" t="s">
        <v>3718</v>
      </c>
      <c r="G171" s="483">
        <v>44999</v>
      </c>
      <c r="H171" s="250" t="s">
        <v>3171</v>
      </c>
      <c r="I171" s="344" t="s">
        <v>3719</v>
      </c>
      <c r="J171" s="414">
        <v>401.85</v>
      </c>
      <c r="K171" s="414"/>
      <c r="L171" s="414"/>
      <c r="M171" s="414"/>
      <c r="N171" s="414"/>
      <c r="O171" s="414">
        <v>401.85</v>
      </c>
      <c r="P171" s="414"/>
      <c r="Q171" s="414"/>
      <c r="R171" s="414"/>
      <c r="S171" s="414"/>
      <c r="T171" s="414"/>
      <c r="U171" s="414"/>
      <c r="V171" s="414"/>
      <c r="W171" s="395">
        <f t="shared" si="2"/>
        <v>401.85</v>
      </c>
      <c r="X171" s="309"/>
      <c r="Y171" s="309"/>
      <c r="Z171" s="309"/>
    </row>
    <row r="172" spans="1:26" s="326" customFormat="1" ht="45" customHeight="1">
      <c r="A172" s="234" t="s">
        <v>1934</v>
      </c>
      <c r="B172" s="234" t="s">
        <v>791</v>
      </c>
      <c r="C172" s="234" t="s">
        <v>250</v>
      </c>
      <c r="D172" s="310">
        <v>62760</v>
      </c>
      <c r="E172" s="310">
        <v>62760</v>
      </c>
      <c r="F172" s="234" t="s">
        <v>3720</v>
      </c>
      <c r="G172" s="476">
        <v>44907</v>
      </c>
      <c r="H172" s="390" t="s">
        <v>3721</v>
      </c>
      <c r="I172" s="234" t="s">
        <v>3722</v>
      </c>
      <c r="J172" s="395">
        <v>62760</v>
      </c>
      <c r="K172" s="414"/>
      <c r="L172" s="395">
        <v>62760</v>
      </c>
      <c r="M172" s="395"/>
      <c r="N172" s="395"/>
      <c r="O172" s="395"/>
      <c r="P172" s="395"/>
      <c r="Q172" s="395"/>
      <c r="R172" s="395"/>
      <c r="S172" s="395"/>
      <c r="T172" s="395"/>
      <c r="U172" s="395"/>
      <c r="V172" s="395"/>
      <c r="W172" s="395">
        <v>62760</v>
      </c>
      <c r="X172" s="309"/>
      <c r="Y172" s="309"/>
      <c r="Z172" s="309"/>
    </row>
    <row r="173" spans="1:26" s="326" customFormat="1" ht="25.5">
      <c r="A173" s="238" t="s">
        <v>1944</v>
      </c>
      <c r="B173" s="238" t="s">
        <v>68</v>
      </c>
      <c r="C173" s="238" t="s">
        <v>70</v>
      </c>
      <c r="D173" s="255">
        <v>2500</v>
      </c>
      <c r="E173" s="255">
        <v>376.1</v>
      </c>
      <c r="F173" s="386"/>
      <c r="G173" s="385"/>
      <c r="H173" s="385"/>
      <c r="I173" s="386" t="s">
        <v>5176</v>
      </c>
      <c r="J173" s="389"/>
      <c r="K173" s="393">
        <v>81.03</v>
      </c>
      <c r="L173" s="393">
        <v>12.17</v>
      </c>
      <c r="M173" s="393">
        <v>98.9</v>
      </c>
      <c r="N173" s="393">
        <v>101.98</v>
      </c>
      <c r="O173" s="393">
        <v>82.02</v>
      </c>
      <c r="P173" s="389"/>
      <c r="Q173" s="389"/>
      <c r="R173" s="389"/>
      <c r="S173" s="389"/>
      <c r="T173" s="389"/>
      <c r="U173" s="389"/>
      <c r="V173" s="389"/>
      <c r="W173" s="389"/>
      <c r="X173" s="309"/>
      <c r="Y173" s="309"/>
      <c r="Z173" s="309"/>
    </row>
    <row r="174" spans="1:26" s="326" customFormat="1" ht="25.5">
      <c r="A174" s="238" t="s">
        <v>1944</v>
      </c>
      <c r="B174" s="238" t="s">
        <v>68</v>
      </c>
      <c r="C174" s="238" t="s">
        <v>72</v>
      </c>
      <c r="D174" s="255">
        <v>5000</v>
      </c>
      <c r="E174" s="255">
        <v>2313.92</v>
      </c>
      <c r="F174" s="386"/>
      <c r="G174" s="385"/>
      <c r="H174" s="385"/>
      <c r="I174" s="386" t="s">
        <v>5177</v>
      </c>
      <c r="J174" s="389"/>
      <c r="K174" s="393">
        <v>436.7</v>
      </c>
      <c r="L174" s="393">
        <v>466.9</v>
      </c>
      <c r="M174" s="393">
        <v>473.11</v>
      </c>
      <c r="N174" s="393">
        <v>468.19</v>
      </c>
      <c r="O174" s="393">
        <v>469.02</v>
      </c>
      <c r="P174" s="389"/>
      <c r="Q174" s="389"/>
      <c r="R174" s="389"/>
      <c r="S174" s="389"/>
      <c r="T174" s="389"/>
      <c r="U174" s="389"/>
      <c r="V174" s="389"/>
      <c r="W174" s="389"/>
      <c r="X174" s="309"/>
      <c r="Y174" s="309"/>
      <c r="Z174" s="309"/>
    </row>
    <row r="175" spans="1:26" s="326" customFormat="1" ht="45" customHeight="1">
      <c r="A175" s="238" t="s">
        <v>1944</v>
      </c>
      <c r="B175" s="238" t="s">
        <v>68</v>
      </c>
      <c r="C175" s="238" t="s">
        <v>74</v>
      </c>
      <c r="D175" s="255">
        <v>800</v>
      </c>
      <c r="E175" s="255">
        <v>125.52</v>
      </c>
      <c r="F175" s="386"/>
      <c r="G175" s="385"/>
      <c r="H175" s="385"/>
      <c r="I175" s="386" t="s">
        <v>5178</v>
      </c>
      <c r="J175" s="389"/>
      <c r="K175" s="393">
        <v>24.88</v>
      </c>
      <c r="L175" s="393">
        <v>24.8</v>
      </c>
      <c r="M175" s="393">
        <v>24.8</v>
      </c>
      <c r="N175" s="393">
        <v>26.21</v>
      </c>
      <c r="O175" s="393">
        <v>24.83</v>
      </c>
      <c r="P175" s="389"/>
      <c r="Q175" s="389"/>
      <c r="R175" s="389"/>
      <c r="S175" s="389"/>
      <c r="T175" s="389"/>
      <c r="U175" s="389"/>
      <c r="V175" s="389"/>
      <c r="W175" s="389"/>
      <c r="X175" s="309"/>
      <c r="Y175" s="309"/>
      <c r="Z175" s="309"/>
    </row>
    <row r="176" spans="1:26" s="326" customFormat="1" ht="165" customHeight="1">
      <c r="A176" s="238" t="s">
        <v>1944</v>
      </c>
      <c r="B176" s="238" t="s">
        <v>68</v>
      </c>
      <c r="C176" s="238" t="s">
        <v>772</v>
      </c>
      <c r="D176" s="255">
        <v>2803</v>
      </c>
      <c r="E176" s="255">
        <v>2803</v>
      </c>
      <c r="F176" s="386" t="s">
        <v>3723</v>
      </c>
      <c r="G176" s="308">
        <v>45056</v>
      </c>
      <c r="H176" s="385" t="s">
        <v>2309</v>
      </c>
      <c r="I176" s="386" t="s">
        <v>3724</v>
      </c>
      <c r="J176" s="389">
        <v>2803</v>
      </c>
      <c r="K176" s="393"/>
      <c r="L176" s="393"/>
      <c r="M176" s="393"/>
      <c r="N176" s="393"/>
      <c r="O176" s="393">
        <v>2803</v>
      </c>
      <c r="P176" s="389"/>
      <c r="Q176" s="389"/>
      <c r="R176" s="389"/>
      <c r="S176" s="389"/>
      <c r="T176" s="389"/>
      <c r="U176" s="389"/>
      <c r="V176" s="389"/>
      <c r="W176" s="389">
        <f t="shared" ref="W176:W178" si="3">SUM(K176:V176)</f>
        <v>2803</v>
      </c>
      <c r="X176" s="309"/>
      <c r="Y176" s="309"/>
      <c r="Z176" s="309"/>
    </row>
    <row r="177" spans="1:26" s="326" customFormat="1" ht="38.25">
      <c r="A177" s="238" t="s">
        <v>1944</v>
      </c>
      <c r="B177" s="238" t="s">
        <v>68</v>
      </c>
      <c r="C177" s="238" t="s">
        <v>82</v>
      </c>
      <c r="D177" s="255">
        <v>42968.53</v>
      </c>
      <c r="E177" s="255">
        <v>9399.99</v>
      </c>
      <c r="F177" s="386" t="s">
        <v>3725</v>
      </c>
      <c r="G177" s="308">
        <v>45054</v>
      </c>
      <c r="H177" s="385" t="s">
        <v>3726</v>
      </c>
      <c r="I177" s="386" t="s">
        <v>2820</v>
      </c>
      <c r="J177" s="389">
        <v>28346.32</v>
      </c>
      <c r="K177" s="389">
        <v>0</v>
      </c>
      <c r="L177" s="389" t="s">
        <v>2182</v>
      </c>
      <c r="M177" s="389">
        <v>3133.33</v>
      </c>
      <c r="N177" s="389">
        <v>3133.33</v>
      </c>
      <c r="O177" s="389">
        <v>3133.33</v>
      </c>
      <c r="P177" s="389">
        <v>6266.66</v>
      </c>
      <c r="Q177" s="389">
        <v>7086.58</v>
      </c>
      <c r="R177" s="389">
        <v>7086.58</v>
      </c>
      <c r="S177" s="389">
        <v>7086.58</v>
      </c>
      <c r="T177" s="389">
        <v>7086.58</v>
      </c>
      <c r="U177" s="389">
        <v>7086.58</v>
      </c>
      <c r="V177" s="389">
        <v>7086.58</v>
      </c>
      <c r="W177" s="389">
        <f t="shared" si="3"/>
        <v>58186.130000000005</v>
      </c>
      <c r="X177" s="309"/>
      <c r="Y177" s="309"/>
      <c r="Z177" s="309"/>
    </row>
    <row r="178" spans="1:26" s="326" customFormat="1" ht="25.5">
      <c r="A178" s="238" t="s">
        <v>1944</v>
      </c>
      <c r="B178" s="238" t="s">
        <v>68</v>
      </c>
      <c r="C178" s="238" t="s">
        <v>84</v>
      </c>
      <c r="D178" s="255">
        <v>31635</v>
      </c>
      <c r="E178" s="255">
        <v>19980</v>
      </c>
      <c r="F178" s="386" t="s">
        <v>3727</v>
      </c>
      <c r="G178" s="308">
        <v>44747</v>
      </c>
      <c r="H178" s="385" t="s">
        <v>2293</v>
      </c>
      <c r="I178" s="386" t="s">
        <v>3728</v>
      </c>
      <c r="J178" s="389">
        <v>59940</v>
      </c>
      <c r="K178" s="389">
        <v>0</v>
      </c>
      <c r="L178" s="389">
        <v>4995</v>
      </c>
      <c r="M178" s="389">
        <v>4995</v>
      </c>
      <c r="N178" s="389">
        <v>4995</v>
      </c>
      <c r="O178" s="389">
        <v>4995</v>
      </c>
      <c r="P178" s="389">
        <v>4995</v>
      </c>
      <c r="Q178" s="389">
        <v>1665</v>
      </c>
      <c r="R178" s="389">
        <v>4995</v>
      </c>
      <c r="S178" s="389">
        <v>4995</v>
      </c>
      <c r="T178" s="389">
        <v>4995</v>
      </c>
      <c r="U178" s="389">
        <v>4995</v>
      </c>
      <c r="V178" s="389">
        <v>4995</v>
      </c>
      <c r="W178" s="389">
        <f t="shared" si="3"/>
        <v>51615</v>
      </c>
      <c r="X178" s="309"/>
      <c r="Y178" s="309"/>
      <c r="Z178" s="309"/>
    </row>
    <row r="179" spans="1:26" s="326" customFormat="1" ht="25.5">
      <c r="A179" s="238" t="s">
        <v>1946</v>
      </c>
      <c r="B179" s="238" t="s">
        <v>68</v>
      </c>
      <c r="C179" s="238" t="s">
        <v>70</v>
      </c>
      <c r="D179" s="255">
        <v>14700</v>
      </c>
      <c r="E179" s="255">
        <v>8191.77</v>
      </c>
      <c r="F179" s="386"/>
      <c r="G179" s="385"/>
      <c r="H179" s="385"/>
      <c r="I179" s="386" t="s">
        <v>5176</v>
      </c>
      <c r="J179" s="389"/>
      <c r="K179" s="389">
        <v>1638.35</v>
      </c>
      <c r="L179" s="415">
        <v>1638.35</v>
      </c>
      <c r="M179" s="389">
        <v>1638.35</v>
      </c>
      <c r="N179" s="389">
        <v>1638.35</v>
      </c>
      <c r="O179" s="389">
        <v>1638.37</v>
      </c>
      <c r="P179" s="389"/>
      <c r="Q179" s="389"/>
      <c r="R179" s="389"/>
      <c r="S179" s="389"/>
      <c r="T179" s="389"/>
      <c r="U179" s="389"/>
      <c r="V179" s="389"/>
      <c r="W179" s="389"/>
      <c r="X179" s="309"/>
      <c r="Y179" s="309"/>
      <c r="Z179" s="309"/>
    </row>
    <row r="180" spans="1:26" s="326" customFormat="1" ht="25.5">
      <c r="A180" s="238" t="s">
        <v>1946</v>
      </c>
      <c r="B180" s="238" t="s">
        <v>68</v>
      </c>
      <c r="C180" s="238" t="s">
        <v>72</v>
      </c>
      <c r="D180" s="255">
        <v>8000</v>
      </c>
      <c r="E180" s="255">
        <v>2550.41</v>
      </c>
      <c r="F180" s="386"/>
      <c r="G180" s="385"/>
      <c r="H180" s="385"/>
      <c r="I180" s="386" t="s">
        <v>5177</v>
      </c>
      <c r="J180" s="389"/>
      <c r="K180" s="389">
        <v>510.08</v>
      </c>
      <c r="L180" s="389">
        <v>510.08</v>
      </c>
      <c r="M180" s="389">
        <v>510.08</v>
      </c>
      <c r="N180" s="389">
        <v>510.08</v>
      </c>
      <c r="O180" s="389">
        <v>510.09</v>
      </c>
      <c r="P180" s="389"/>
      <c r="Q180" s="389"/>
      <c r="R180" s="389"/>
      <c r="S180" s="389"/>
      <c r="T180" s="389"/>
      <c r="U180" s="389"/>
      <c r="V180" s="389"/>
      <c r="W180" s="389"/>
      <c r="X180" s="309"/>
      <c r="Y180" s="309"/>
      <c r="Z180" s="309"/>
    </row>
    <row r="181" spans="1:26" s="326" customFormat="1" ht="45" customHeight="1">
      <c r="A181" s="238" t="s">
        <v>1946</v>
      </c>
      <c r="B181" s="238" t="s">
        <v>68</v>
      </c>
      <c r="C181" s="238" t="s">
        <v>74</v>
      </c>
      <c r="D181" s="255">
        <v>1500</v>
      </c>
      <c r="E181" s="255">
        <v>261.10000000000002</v>
      </c>
      <c r="F181" s="386"/>
      <c r="G181" s="385"/>
      <c r="H181" s="385"/>
      <c r="I181" s="386" t="s">
        <v>5178</v>
      </c>
      <c r="J181" s="389"/>
      <c r="K181" s="389">
        <v>52.22</v>
      </c>
      <c r="L181" s="389">
        <v>52.22</v>
      </c>
      <c r="M181" s="389">
        <v>52.22</v>
      </c>
      <c r="N181" s="389">
        <v>52.22</v>
      </c>
      <c r="O181" s="389">
        <v>52.22</v>
      </c>
      <c r="P181" s="389"/>
      <c r="Q181" s="389"/>
      <c r="R181" s="389"/>
      <c r="S181" s="389"/>
      <c r="T181" s="389"/>
      <c r="U181" s="389"/>
      <c r="V181" s="389"/>
      <c r="W181" s="389"/>
      <c r="X181" s="309"/>
      <c r="Y181" s="309"/>
      <c r="Z181" s="309"/>
    </row>
    <row r="182" spans="1:26" s="326" customFormat="1" ht="25.5">
      <c r="A182" s="238" t="s">
        <v>1946</v>
      </c>
      <c r="B182" s="238" t="s">
        <v>68</v>
      </c>
      <c r="C182" s="238" t="s">
        <v>78</v>
      </c>
      <c r="D182" s="255">
        <v>2999.5</v>
      </c>
      <c r="E182" s="255">
        <v>2999.5</v>
      </c>
      <c r="F182" s="386" t="s">
        <v>3729</v>
      </c>
      <c r="G182" s="308">
        <v>45037</v>
      </c>
      <c r="H182" s="385" t="s">
        <v>3654</v>
      </c>
      <c r="I182" s="386" t="s">
        <v>3730</v>
      </c>
      <c r="J182" s="389">
        <v>2999.5</v>
      </c>
      <c r="K182" s="389"/>
      <c r="L182" s="389"/>
      <c r="M182" s="389"/>
      <c r="N182" s="389">
        <v>2999.5</v>
      </c>
      <c r="O182" s="389"/>
      <c r="P182" s="389"/>
      <c r="Q182" s="389"/>
      <c r="R182" s="389"/>
      <c r="S182" s="389"/>
      <c r="T182" s="389"/>
      <c r="U182" s="389"/>
      <c r="V182" s="389"/>
      <c r="W182" s="389">
        <v>2999.5</v>
      </c>
      <c r="X182" s="309"/>
      <c r="Y182" s="309"/>
      <c r="Z182" s="309"/>
    </row>
    <row r="183" spans="1:26" s="326" customFormat="1" ht="60" customHeight="1">
      <c r="A183" s="238" t="s">
        <v>1946</v>
      </c>
      <c r="B183" s="238" t="s">
        <v>68</v>
      </c>
      <c r="C183" s="238" t="s">
        <v>82</v>
      </c>
      <c r="D183" s="255">
        <v>64235.63</v>
      </c>
      <c r="E183" s="255">
        <v>50411.68</v>
      </c>
      <c r="F183" s="386" t="s">
        <v>3731</v>
      </c>
      <c r="G183" s="308">
        <v>44722</v>
      </c>
      <c r="H183" s="385" t="s">
        <v>3732</v>
      </c>
      <c r="I183" s="386" t="s">
        <v>3733</v>
      </c>
      <c r="J183" s="389">
        <v>151235</v>
      </c>
      <c r="K183" s="389">
        <v>10082.33</v>
      </c>
      <c r="L183" s="389">
        <v>10082.33</v>
      </c>
      <c r="M183" s="389">
        <v>10082.33</v>
      </c>
      <c r="N183" s="389">
        <v>10082.33</v>
      </c>
      <c r="O183" s="389">
        <v>10082.36</v>
      </c>
      <c r="P183" s="389"/>
      <c r="Q183" s="389"/>
      <c r="R183" s="389"/>
      <c r="S183" s="389"/>
      <c r="T183" s="389"/>
      <c r="U183" s="389"/>
      <c r="V183" s="389"/>
      <c r="W183" s="389">
        <v>63014.58</v>
      </c>
      <c r="X183" s="309"/>
      <c r="Y183" s="309"/>
      <c r="Z183" s="309"/>
    </row>
    <row r="184" spans="1:26" s="326" customFormat="1" ht="51">
      <c r="A184" s="238" t="s">
        <v>1946</v>
      </c>
      <c r="B184" s="238" t="s">
        <v>68</v>
      </c>
      <c r="C184" s="238" t="s">
        <v>84</v>
      </c>
      <c r="D184" s="255">
        <v>73260</v>
      </c>
      <c r="E184" s="255">
        <v>31635</v>
      </c>
      <c r="F184" s="386" t="s">
        <v>3734</v>
      </c>
      <c r="G184" s="385" t="s">
        <v>3735</v>
      </c>
      <c r="H184" s="385" t="s">
        <v>3736</v>
      </c>
      <c r="I184" s="386" t="s">
        <v>3737</v>
      </c>
      <c r="J184" s="389">
        <v>73260</v>
      </c>
      <c r="K184" s="389">
        <v>6327</v>
      </c>
      <c r="L184" s="389">
        <v>6327</v>
      </c>
      <c r="M184" s="389">
        <v>6327</v>
      </c>
      <c r="N184" s="389">
        <v>6327</v>
      </c>
      <c r="O184" s="389">
        <v>6327</v>
      </c>
      <c r="P184" s="389"/>
      <c r="Q184" s="389"/>
      <c r="R184" s="389"/>
      <c r="S184" s="389"/>
      <c r="T184" s="389"/>
      <c r="U184" s="389"/>
      <c r="V184" s="389"/>
      <c r="W184" s="389">
        <v>39960</v>
      </c>
      <c r="X184" s="309"/>
      <c r="Y184" s="309"/>
      <c r="Z184" s="309"/>
    </row>
    <row r="185" spans="1:26" s="326" customFormat="1" ht="25.5">
      <c r="A185" s="238" t="s">
        <v>1946</v>
      </c>
      <c r="B185" s="238" t="s">
        <v>68</v>
      </c>
      <c r="C185" s="238" t="s">
        <v>106</v>
      </c>
      <c r="D185" s="255">
        <v>303.3</v>
      </c>
      <c r="E185" s="255">
        <v>303.3</v>
      </c>
      <c r="F185" s="386" t="s">
        <v>3738</v>
      </c>
      <c r="G185" s="308">
        <v>45042</v>
      </c>
      <c r="H185" s="385" t="s">
        <v>3654</v>
      </c>
      <c r="I185" s="386" t="s">
        <v>3739</v>
      </c>
      <c r="J185" s="389">
        <v>303.3</v>
      </c>
      <c r="K185" s="389"/>
      <c r="L185" s="389"/>
      <c r="M185" s="389"/>
      <c r="N185" s="389"/>
      <c r="O185" s="389">
        <v>303.3</v>
      </c>
      <c r="P185" s="389"/>
      <c r="Q185" s="389"/>
      <c r="R185" s="389"/>
      <c r="S185" s="389"/>
      <c r="T185" s="389"/>
      <c r="U185" s="389"/>
      <c r="V185" s="389"/>
      <c r="W185" s="389">
        <v>303.3</v>
      </c>
      <c r="X185" s="309"/>
      <c r="Y185" s="309"/>
      <c r="Z185" s="309"/>
    </row>
    <row r="186" spans="1:26" s="326" customFormat="1" ht="60" customHeight="1">
      <c r="A186" s="238" t="s">
        <v>1946</v>
      </c>
      <c r="B186" s="238" t="s">
        <v>791</v>
      </c>
      <c r="C186" s="238" t="s">
        <v>169</v>
      </c>
      <c r="D186" s="255">
        <v>150000</v>
      </c>
      <c r="E186" s="255">
        <v>120603.88</v>
      </c>
      <c r="F186" s="386" t="s">
        <v>3740</v>
      </c>
      <c r="G186" s="308">
        <v>44904</v>
      </c>
      <c r="H186" s="385" t="s">
        <v>3741</v>
      </c>
      <c r="I186" s="386" t="s">
        <v>3742</v>
      </c>
      <c r="J186" s="389">
        <v>149998.17000000001</v>
      </c>
      <c r="K186" s="389"/>
      <c r="L186" s="389"/>
      <c r="M186" s="389">
        <v>22649.43</v>
      </c>
      <c r="N186" s="389"/>
      <c r="O186" s="389">
        <v>97954.45</v>
      </c>
      <c r="P186" s="389"/>
      <c r="Q186" s="389"/>
      <c r="R186" s="389"/>
      <c r="S186" s="389"/>
      <c r="T186" s="389"/>
      <c r="U186" s="389"/>
      <c r="V186" s="389"/>
      <c r="W186" s="389">
        <v>120603.88</v>
      </c>
      <c r="X186" s="309"/>
      <c r="Y186" s="309"/>
      <c r="Z186" s="309"/>
    </row>
    <row r="187" spans="1:26" s="326" customFormat="1" ht="25.5">
      <c r="A187" s="238" t="s">
        <v>1948</v>
      </c>
      <c r="B187" s="238" t="s">
        <v>68</v>
      </c>
      <c r="C187" s="238" t="s">
        <v>70</v>
      </c>
      <c r="D187" s="255">
        <v>5000</v>
      </c>
      <c r="E187" s="255">
        <v>1229.5899999999999</v>
      </c>
      <c r="F187" s="386" t="s">
        <v>3743</v>
      </c>
      <c r="G187" s="317">
        <v>44956</v>
      </c>
      <c r="H187" s="385" t="s">
        <v>2293</v>
      </c>
      <c r="I187" s="386" t="s">
        <v>3237</v>
      </c>
      <c r="J187" s="389">
        <v>5000</v>
      </c>
      <c r="K187" s="389">
        <v>245.75</v>
      </c>
      <c r="L187" s="389">
        <v>246.59</v>
      </c>
      <c r="M187" s="389">
        <v>245.75</v>
      </c>
      <c r="N187" s="389">
        <v>245.75</v>
      </c>
      <c r="O187" s="389">
        <v>245.75</v>
      </c>
      <c r="P187" s="389">
        <v>245.75</v>
      </c>
      <c r="Q187" s="389">
        <v>245.75</v>
      </c>
      <c r="R187" s="389">
        <v>245.75</v>
      </c>
      <c r="S187" s="389">
        <v>245.75</v>
      </c>
      <c r="T187" s="389">
        <v>245.75</v>
      </c>
      <c r="U187" s="389">
        <v>245.75</v>
      </c>
      <c r="V187" s="389">
        <v>245.75</v>
      </c>
      <c r="W187" s="389"/>
      <c r="X187" s="309"/>
      <c r="Y187" s="309"/>
      <c r="Z187" s="309"/>
    </row>
    <row r="188" spans="1:26" s="326" customFormat="1" ht="38.25">
      <c r="A188" s="238" t="s">
        <v>1948</v>
      </c>
      <c r="B188" s="238" t="s">
        <v>68</v>
      </c>
      <c r="C188" s="238" t="s">
        <v>72</v>
      </c>
      <c r="D188" s="255">
        <v>5800</v>
      </c>
      <c r="E188" s="255">
        <v>1767.76</v>
      </c>
      <c r="F188" s="386" t="s">
        <v>3744</v>
      </c>
      <c r="G188" s="317">
        <v>44956</v>
      </c>
      <c r="H188" s="385" t="s">
        <v>2293</v>
      </c>
      <c r="I188" s="386" t="s">
        <v>3745</v>
      </c>
      <c r="J188" s="389">
        <v>5800</v>
      </c>
      <c r="K188" s="389">
        <v>360.09</v>
      </c>
      <c r="L188" s="389">
        <v>327.71</v>
      </c>
      <c r="M188" s="389">
        <v>347.05</v>
      </c>
      <c r="N188" s="389">
        <v>362.94</v>
      </c>
      <c r="O188" s="389">
        <v>369.97</v>
      </c>
      <c r="P188" s="389">
        <v>370</v>
      </c>
      <c r="Q188" s="389">
        <v>370</v>
      </c>
      <c r="R188" s="389">
        <v>370</v>
      </c>
      <c r="S188" s="389">
        <v>370</v>
      </c>
      <c r="T188" s="389">
        <v>370</v>
      </c>
      <c r="U188" s="389">
        <v>370</v>
      </c>
      <c r="V188" s="389">
        <v>370</v>
      </c>
      <c r="W188" s="389"/>
      <c r="X188" s="309"/>
      <c r="Y188" s="309"/>
      <c r="Z188" s="309"/>
    </row>
    <row r="189" spans="1:26" s="326" customFormat="1" ht="25.5">
      <c r="A189" s="238" t="s">
        <v>1948</v>
      </c>
      <c r="B189" s="238" t="s">
        <v>68</v>
      </c>
      <c r="C189" s="238" t="s">
        <v>74</v>
      </c>
      <c r="D189" s="255">
        <v>550</v>
      </c>
      <c r="E189" s="255">
        <v>155.33000000000001</v>
      </c>
      <c r="F189" s="386" t="s">
        <v>3746</v>
      </c>
      <c r="G189" s="317">
        <v>44956</v>
      </c>
      <c r="H189" s="385" t="s">
        <v>2293</v>
      </c>
      <c r="I189" s="386" t="s">
        <v>3239</v>
      </c>
      <c r="J189" s="389">
        <v>550</v>
      </c>
      <c r="K189" s="389">
        <v>31</v>
      </c>
      <c r="L189" s="389">
        <v>31</v>
      </c>
      <c r="M189" s="389">
        <v>31.33</v>
      </c>
      <c r="N189" s="389">
        <v>31</v>
      </c>
      <c r="O189" s="389">
        <v>31</v>
      </c>
      <c r="P189" s="389">
        <v>31</v>
      </c>
      <c r="Q189" s="389">
        <v>31</v>
      </c>
      <c r="R189" s="389">
        <v>31</v>
      </c>
      <c r="S189" s="389">
        <v>31</v>
      </c>
      <c r="T189" s="389">
        <v>31</v>
      </c>
      <c r="U189" s="389">
        <v>31</v>
      </c>
      <c r="V189" s="389">
        <v>31</v>
      </c>
      <c r="W189" s="389"/>
      <c r="X189" s="309"/>
      <c r="Y189" s="309"/>
      <c r="Z189" s="309"/>
    </row>
    <row r="190" spans="1:26" s="326" customFormat="1" ht="38.25">
      <c r="A190" s="238" t="s">
        <v>1948</v>
      </c>
      <c r="B190" s="238" t="s">
        <v>68</v>
      </c>
      <c r="C190" s="238" t="s">
        <v>82</v>
      </c>
      <c r="D190" s="255">
        <v>37790.480000000003</v>
      </c>
      <c r="E190" s="255">
        <v>25193.68</v>
      </c>
      <c r="F190" s="386" t="s">
        <v>2336</v>
      </c>
      <c r="G190" s="308">
        <v>45108</v>
      </c>
      <c r="H190" s="385" t="s">
        <v>3747</v>
      </c>
      <c r="I190" s="386" t="s">
        <v>3748</v>
      </c>
      <c r="J190" s="389">
        <v>85038.97</v>
      </c>
      <c r="K190" s="389"/>
      <c r="L190" s="389">
        <v>6298.42</v>
      </c>
      <c r="M190" s="389">
        <v>6298.42</v>
      </c>
      <c r="N190" s="389">
        <v>6298.42</v>
      </c>
      <c r="O190" s="389">
        <v>6298.42</v>
      </c>
      <c r="P190" s="389">
        <v>6298.42</v>
      </c>
      <c r="Q190" s="389">
        <v>7086.58</v>
      </c>
      <c r="R190" s="389">
        <v>7086.58</v>
      </c>
      <c r="S190" s="389">
        <v>7086.58</v>
      </c>
      <c r="T190" s="389">
        <v>7086.58</v>
      </c>
      <c r="U190" s="389">
        <v>7086.58</v>
      </c>
      <c r="V190" s="389">
        <v>7086.58</v>
      </c>
      <c r="W190" s="389"/>
      <c r="X190" s="309"/>
      <c r="Y190" s="309"/>
      <c r="Z190" s="309"/>
    </row>
    <row r="191" spans="1:26" s="326" customFormat="1" ht="38.25">
      <c r="A191" s="238" t="s">
        <v>1948</v>
      </c>
      <c r="B191" s="238" t="s">
        <v>68</v>
      </c>
      <c r="C191" s="238" t="s">
        <v>84</v>
      </c>
      <c r="D191" s="255">
        <v>56268.58</v>
      </c>
      <c r="E191" s="255">
        <v>18754.560000000001</v>
      </c>
      <c r="F191" s="386" t="s">
        <v>2336</v>
      </c>
      <c r="G191" s="308">
        <v>45017</v>
      </c>
      <c r="H191" s="385" t="s">
        <v>3749</v>
      </c>
      <c r="I191" s="386" t="s">
        <v>3703</v>
      </c>
      <c r="J191" s="389">
        <v>56263.98</v>
      </c>
      <c r="K191" s="389"/>
      <c r="L191" s="389">
        <v>4688.6400000000003</v>
      </c>
      <c r="M191" s="389">
        <v>4688.6400000000003</v>
      </c>
      <c r="N191" s="389">
        <v>4688.6400000000003</v>
      </c>
      <c r="O191" s="389">
        <v>4688.6400000000003</v>
      </c>
      <c r="P191" s="389">
        <v>4688.6400000000003</v>
      </c>
      <c r="Q191" s="389">
        <v>4688.6400000000003</v>
      </c>
      <c r="R191" s="389">
        <v>4688.6400000000003</v>
      </c>
      <c r="S191" s="389">
        <v>4688.6400000000003</v>
      </c>
      <c r="T191" s="389">
        <v>4688.6400000000003</v>
      </c>
      <c r="U191" s="389">
        <v>4688.6400000000003</v>
      </c>
      <c r="V191" s="389">
        <v>4688.6400000000003</v>
      </c>
      <c r="W191" s="389"/>
      <c r="X191" s="309"/>
      <c r="Y191" s="309"/>
      <c r="Z191" s="309"/>
    </row>
    <row r="192" spans="1:26" s="326" customFormat="1" ht="25.5">
      <c r="A192" s="238" t="s">
        <v>1950</v>
      </c>
      <c r="B192" s="238" t="s">
        <v>68</v>
      </c>
      <c r="C192" s="238" t="s">
        <v>70</v>
      </c>
      <c r="D192" s="255">
        <v>14500</v>
      </c>
      <c r="E192" s="255">
        <v>6447.87</v>
      </c>
      <c r="F192" s="386"/>
      <c r="G192" s="385"/>
      <c r="H192" s="385"/>
      <c r="I192" s="386" t="s">
        <v>5176</v>
      </c>
      <c r="J192" s="389"/>
      <c r="K192" s="389">
        <v>1358</v>
      </c>
      <c r="L192" s="389">
        <v>1263.4100000000001</v>
      </c>
      <c r="M192" s="389">
        <v>1282.3599999999999</v>
      </c>
      <c r="N192" s="389">
        <v>1252.53</v>
      </c>
      <c r="O192" s="389">
        <v>1291.57</v>
      </c>
      <c r="P192" s="389">
        <v>1254.43</v>
      </c>
      <c r="Q192" s="389"/>
      <c r="R192" s="389"/>
      <c r="S192" s="389"/>
      <c r="T192" s="389"/>
      <c r="U192" s="389"/>
      <c r="V192" s="389"/>
      <c r="W192" s="389"/>
      <c r="X192" s="309"/>
      <c r="Y192" s="309"/>
      <c r="Z192" s="309"/>
    </row>
    <row r="193" spans="1:26" s="326" customFormat="1" ht="25.5">
      <c r="A193" s="238" t="s">
        <v>1950</v>
      </c>
      <c r="B193" s="238" t="s">
        <v>68</v>
      </c>
      <c r="C193" s="238" t="s">
        <v>72</v>
      </c>
      <c r="D193" s="255">
        <v>17200</v>
      </c>
      <c r="E193" s="255">
        <v>6610.62</v>
      </c>
      <c r="F193" s="386"/>
      <c r="G193" s="385"/>
      <c r="H193" s="385"/>
      <c r="I193" s="386" t="s">
        <v>5177</v>
      </c>
      <c r="J193" s="389"/>
      <c r="K193" s="389">
        <v>847.5</v>
      </c>
      <c r="L193" s="389">
        <v>1441.22</v>
      </c>
      <c r="M193" s="389">
        <v>1270.0999999999999</v>
      </c>
      <c r="N193" s="389">
        <v>1566.05</v>
      </c>
      <c r="O193" s="389">
        <v>1485.75</v>
      </c>
      <c r="P193" s="389">
        <v>1630.58</v>
      </c>
      <c r="Q193" s="389"/>
      <c r="R193" s="389"/>
      <c r="S193" s="389"/>
      <c r="T193" s="389"/>
      <c r="U193" s="389"/>
      <c r="V193" s="389"/>
      <c r="W193" s="389"/>
      <c r="X193" s="309"/>
      <c r="Y193" s="309"/>
      <c r="Z193" s="309"/>
    </row>
    <row r="194" spans="1:26" s="326" customFormat="1" ht="45" customHeight="1">
      <c r="A194" s="238" t="s">
        <v>1950</v>
      </c>
      <c r="B194" s="238" t="s">
        <v>68</v>
      </c>
      <c r="C194" s="238" t="s">
        <v>74</v>
      </c>
      <c r="D194" s="255">
        <v>5500</v>
      </c>
      <c r="E194" s="255">
        <v>1624.2</v>
      </c>
      <c r="F194" s="386"/>
      <c r="G194" s="385"/>
      <c r="H194" s="385"/>
      <c r="I194" s="386" t="s">
        <v>5178</v>
      </c>
      <c r="J194" s="389"/>
      <c r="K194" s="389">
        <v>324.83999999999997</v>
      </c>
      <c r="L194" s="389">
        <v>324.82</v>
      </c>
      <c r="M194" s="389">
        <v>324.89999999999998</v>
      </c>
      <c r="N194" s="389">
        <v>324.82</v>
      </c>
      <c r="O194" s="389">
        <v>324.82</v>
      </c>
      <c r="P194" s="389">
        <v>363.9</v>
      </c>
      <c r="Q194" s="389"/>
      <c r="R194" s="389"/>
      <c r="S194" s="389"/>
      <c r="T194" s="389"/>
      <c r="U194" s="389"/>
      <c r="V194" s="389"/>
      <c r="W194" s="389"/>
      <c r="X194" s="309"/>
      <c r="Y194" s="309"/>
      <c r="Z194" s="309"/>
    </row>
    <row r="195" spans="1:26" s="326" customFormat="1" ht="25.5">
      <c r="A195" s="238" t="s">
        <v>1950</v>
      </c>
      <c r="B195" s="238" t="s">
        <v>68</v>
      </c>
      <c r="C195" s="238" t="s">
        <v>304</v>
      </c>
      <c r="D195" s="255">
        <v>505</v>
      </c>
      <c r="E195" s="255">
        <v>0</v>
      </c>
      <c r="F195" s="386" t="s">
        <v>3750</v>
      </c>
      <c r="G195" s="308">
        <v>45035</v>
      </c>
      <c r="H195" s="385" t="s">
        <v>2198</v>
      </c>
      <c r="I195" s="386" t="s">
        <v>3751</v>
      </c>
      <c r="J195" s="389">
        <v>645</v>
      </c>
      <c r="K195" s="389"/>
      <c r="L195" s="389"/>
      <c r="M195" s="389"/>
      <c r="N195" s="389"/>
      <c r="O195" s="389"/>
      <c r="P195" s="389">
        <v>645</v>
      </c>
      <c r="Q195" s="389"/>
      <c r="R195" s="389"/>
      <c r="S195" s="389"/>
      <c r="T195" s="389"/>
      <c r="U195" s="389"/>
      <c r="V195" s="389"/>
      <c r="W195" s="389"/>
      <c r="X195" s="309"/>
      <c r="Y195" s="309"/>
      <c r="Z195" s="309"/>
    </row>
    <row r="196" spans="1:26" s="326" customFormat="1" ht="25.5">
      <c r="A196" s="238" t="s">
        <v>1950</v>
      </c>
      <c r="B196" s="238" t="s">
        <v>68</v>
      </c>
      <c r="C196" s="238" t="s">
        <v>78</v>
      </c>
      <c r="D196" s="255">
        <v>6224</v>
      </c>
      <c r="E196" s="255">
        <v>6224</v>
      </c>
      <c r="F196" s="387"/>
      <c r="G196" s="388"/>
      <c r="H196" s="388"/>
      <c r="I196" s="386"/>
      <c r="J196" s="389"/>
      <c r="K196" s="389"/>
      <c r="L196" s="389"/>
      <c r="M196" s="389"/>
      <c r="N196" s="389"/>
      <c r="O196" s="389">
        <v>6224</v>
      </c>
      <c r="P196" s="389"/>
      <c r="Q196" s="389"/>
      <c r="R196" s="389"/>
      <c r="S196" s="389"/>
      <c r="T196" s="389"/>
      <c r="U196" s="389"/>
      <c r="V196" s="389"/>
      <c r="W196" s="389"/>
      <c r="X196" s="309"/>
      <c r="Y196" s="309"/>
      <c r="Z196" s="309"/>
    </row>
    <row r="197" spans="1:26" s="326" customFormat="1" ht="127.5">
      <c r="A197" s="238" t="s">
        <v>1950</v>
      </c>
      <c r="B197" s="238" t="s">
        <v>68</v>
      </c>
      <c r="C197" s="238" t="s">
        <v>772</v>
      </c>
      <c r="D197" s="255">
        <v>12098</v>
      </c>
      <c r="E197" s="255">
        <v>8348</v>
      </c>
      <c r="F197" s="386" t="s">
        <v>3752</v>
      </c>
      <c r="G197" s="312" t="s">
        <v>3753</v>
      </c>
      <c r="H197" s="385" t="s">
        <v>3754</v>
      </c>
      <c r="I197" s="386" t="s">
        <v>3755</v>
      </c>
      <c r="J197" s="389" t="s">
        <v>3756</v>
      </c>
      <c r="K197" s="389">
        <v>0</v>
      </c>
      <c r="L197" s="389">
        <v>0</v>
      </c>
      <c r="M197" s="389">
        <v>0</v>
      </c>
      <c r="N197" s="389">
        <v>1275</v>
      </c>
      <c r="O197" s="389">
        <v>7073</v>
      </c>
      <c r="P197" s="389">
        <v>6417</v>
      </c>
      <c r="Q197" s="389"/>
      <c r="R197" s="389"/>
      <c r="S197" s="389"/>
      <c r="T197" s="389"/>
      <c r="U197" s="389"/>
      <c r="V197" s="389"/>
      <c r="W197" s="389"/>
      <c r="X197" s="309"/>
      <c r="Y197" s="309"/>
      <c r="Z197" s="309"/>
    </row>
    <row r="198" spans="1:26" s="326" customFormat="1" ht="38.25">
      <c r="A198" s="238" t="s">
        <v>1950</v>
      </c>
      <c r="B198" s="238" t="s">
        <v>68</v>
      </c>
      <c r="C198" s="238" t="s">
        <v>82</v>
      </c>
      <c r="D198" s="255">
        <v>154491</v>
      </c>
      <c r="E198" s="255">
        <v>77245.119999999995</v>
      </c>
      <c r="F198" s="386" t="s">
        <v>3757</v>
      </c>
      <c r="G198" s="312">
        <v>44929</v>
      </c>
      <c r="H198" s="385" t="s">
        <v>3758</v>
      </c>
      <c r="I198" s="386" t="s">
        <v>3759</v>
      </c>
      <c r="J198" s="389">
        <v>154490.236</v>
      </c>
      <c r="K198" s="389">
        <v>15449.02</v>
      </c>
      <c r="L198" s="389">
        <v>15449.02</v>
      </c>
      <c r="M198" s="389">
        <v>15449.02</v>
      </c>
      <c r="N198" s="389">
        <v>15449.02</v>
      </c>
      <c r="O198" s="389">
        <v>15449.04</v>
      </c>
      <c r="P198" s="389"/>
      <c r="Q198" s="389"/>
      <c r="R198" s="389"/>
      <c r="S198" s="389"/>
      <c r="T198" s="389"/>
      <c r="U198" s="389"/>
      <c r="V198" s="389"/>
      <c r="W198" s="389"/>
      <c r="X198" s="309"/>
      <c r="Y198" s="309"/>
      <c r="Z198" s="309"/>
    </row>
    <row r="199" spans="1:26" s="326" customFormat="1" ht="38.25">
      <c r="A199" s="238" t="s">
        <v>1950</v>
      </c>
      <c r="B199" s="238" t="s">
        <v>68</v>
      </c>
      <c r="C199" s="238" t="s">
        <v>84</v>
      </c>
      <c r="D199" s="255">
        <v>138195</v>
      </c>
      <c r="E199" s="255">
        <v>53280</v>
      </c>
      <c r="F199" s="386" t="s">
        <v>3760</v>
      </c>
      <c r="G199" s="312">
        <v>44981</v>
      </c>
      <c r="H199" s="385" t="s">
        <v>3488</v>
      </c>
      <c r="I199" s="386" t="s">
        <v>3761</v>
      </c>
      <c r="J199" s="389">
        <v>113220</v>
      </c>
      <c r="K199" s="389">
        <v>10656</v>
      </c>
      <c r="L199" s="389">
        <v>10656</v>
      </c>
      <c r="M199" s="389">
        <v>10656</v>
      </c>
      <c r="N199" s="389">
        <v>10656</v>
      </c>
      <c r="O199" s="389">
        <v>10656</v>
      </c>
      <c r="P199" s="389"/>
      <c r="Q199" s="389"/>
      <c r="R199" s="389"/>
      <c r="S199" s="389"/>
      <c r="T199" s="389"/>
      <c r="U199" s="389"/>
      <c r="V199" s="389"/>
      <c r="W199" s="389"/>
      <c r="X199" s="309"/>
      <c r="Y199" s="309"/>
      <c r="Z199" s="309"/>
    </row>
    <row r="200" spans="1:26" s="326" customFormat="1" ht="60" customHeight="1">
      <c r="A200" s="238" t="s">
        <v>1950</v>
      </c>
      <c r="B200" s="238" t="s">
        <v>68</v>
      </c>
      <c r="C200" s="238" t="s">
        <v>290</v>
      </c>
      <c r="D200" s="255">
        <v>2891.25</v>
      </c>
      <c r="E200" s="255">
        <v>2891.25</v>
      </c>
      <c r="F200" s="386" t="s">
        <v>3762</v>
      </c>
      <c r="G200" s="312">
        <v>45085</v>
      </c>
      <c r="H200" s="385" t="s">
        <v>3763</v>
      </c>
      <c r="I200" s="386" t="s">
        <v>3764</v>
      </c>
      <c r="J200" s="389">
        <v>337.5</v>
      </c>
      <c r="K200" s="389"/>
      <c r="L200" s="389">
        <v>441</v>
      </c>
      <c r="M200" s="389"/>
      <c r="N200" s="389"/>
      <c r="O200" s="389">
        <v>2450.25</v>
      </c>
      <c r="P200" s="389">
        <v>337.5</v>
      </c>
      <c r="Q200" s="389"/>
      <c r="R200" s="389"/>
      <c r="S200" s="389"/>
      <c r="T200" s="389"/>
      <c r="U200" s="389"/>
      <c r="V200" s="389"/>
      <c r="W200" s="389"/>
      <c r="X200" s="309"/>
      <c r="Y200" s="309"/>
      <c r="Z200" s="309"/>
    </row>
    <row r="201" spans="1:26" s="326" customFormat="1" ht="63.75">
      <c r="A201" s="238" t="s">
        <v>1950</v>
      </c>
      <c r="B201" s="238" t="s">
        <v>68</v>
      </c>
      <c r="C201" s="238" t="s">
        <v>92</v>
      </c>
      <c r="D201" s="255">
        <v>6189.8</v>
      </c>
      <c r="E201" s="255">
        <v>0</v>
      </c>
      <c r="F201" s="386" t="s">
        <v>3765</v>
      </c>
      <c r="G201" s="312">
        <v>45077</v>
      </c>
      <c r="H201" s="385">
        <v>15</v>
      </c>
      <c r="I201" s="386" t="s">
        <v>3766</v>
      </c>
      <c r="J201" s="389">
        <v>6189.8</v>
      </c>
      <c r="K201" s="389"/>
      <c r="L201" s="389"/>
      <c r="M201" s="389"/>
      <c r="N201" s="389"/>
      <c r="O201" s="389"/>
      <c r="P201" s="389">
        <v>6189.8</v>
      </c>
      <c r="Q201" s="389"/>
      <c r="R201" s="389"/>
      <c r="S201" s="389"/>
      <c r="T201" s="389"/>
      <c r="U201" s="389"/>
      <c r="V201" s="389"/>
      <c r="W201" s="389"/>
      <c r="X201" s="309"/>
      <c r="Y201" s="309"/>
      <c r="Z201" s="309"/>
    </row>
    <row r="202" spans="1:26" s="326" customFormat="1" ht="51">
      <c r="A202" s="238" t="s">
        <v>1950</v>
      </c>
      <c r="B202" s="238" t="s">
        <v>68</v>
      </c>
      <c r="C202" s="238" t="s">
        <v>573</v>
      </c>
      <c r="D202" s="255">
        <v>5225.6499999999996</v>
      </c>
      <c r="E202" s="255">
        <v>150</v>
      </c>
      <c r="F202" s="386" t="s">
        <v>3767</v>
      </c>
      <c r="G202" s="312">
        <v>45035</v>
      </c>
      <c r="H202" s="385" t="s">
        <v>3768</v>
      </c>
      <c r="I202" s="386" t="s">
        <v>3769</v>
      </c>
      <c r="J202" s="389">
        <v>5225.6499999999996</v>
      </c>
      <c r="K202" s="389">
        <v>0</v>
      </c>
      <c r="L202" s="389">
        <v>0</v>
      </c>
      <c r="M202" s="389">
        <v>0</v>
      </c>
      <c r="N202" s="389">
        <v>150</v>
      </c>
      <c r="O202" s="389">
        <v>0</v>
      </c>
      <c r="P202" s="389"/>
      <c r="Q202" s="389"/>
      <c r="R202" s="389"/>
      <c r="S202" s="389"/>
      <c r="T202" s="389"/>
      <c r="U202" s="389"/>
      <c r="V202" s="389"/>
      <c r="W202" s="389"/>
      <c r="X202" s="309"/>
      <c r="Y202" s="309"/>
      <c r="Z202" s="309"/>
    </row>
    <row r="203" spans="1:26" s="326" customFormat="1" ht="30" customHeight="1">
      <c r="A203" s="238" t="s">
        <v>1950</v>
      </c>
      <c r="B203" s="238" t="s">
        <v>68</v>
      </c>
      <c r="C203" s="238" t="s">
        <v>106</v>
      </c>
      <c r="D203" s="255">
        <v>2244.4699999999998</v>
      </c>
      <c r="E203" s="255">
        <v>2244.4699999999998</v>
      </c>
      <c r="F203" s="386"/>
      <c r="G203" s="385"/>
      <c r="H203" s="385"/>
      <c r="I203" s="386"/>
      <c r="J203" s="389"/>
      <c r="K203" s="389"/>
      <c r="L203" s="389"/>
      <c r="M203" s="389">
        <v>2244.4699999999998</v>
      </c>
      <c r="N203" s="389"/>
      <c r="O203" s="389"/>
      <c r="P203" s="389"/>
      <c r="Q203" s="389"/>
      <c r="R203" s="389"/>
      <c r="S203" s="389"/>
      <c r="T203" s="389"/>
      <c r="U203" s="389"/>
      <c r="V203" s="389"/>
      <c r="W203" s="389"/>
      <c r="X203" s="309"/>
      <c r="Y203" s="309"/>
      <c r="Z203" s="309"/>
    </row>
    <row r="204" spans="1:26" s="326" customFormat="1" ht="25.5">
      <c r="A204" s="238" t="s">
        <v>1950</v>
      </c>
      <c r="B204" s="238" t="s">
        <v>68</v>
      </c>
      <c r="C204" s="238" t="s">
        <v>110</v>
      </c>
      <c r="D204" s="255">
        <v>35585.9</v>
      </c>
      <c r="E204" s="255">
        <v>35585.9</v>
      </c>
      <c r="F204" s="386"/>
      <c r="G204" s="385"/>
      <c r="H204" s="385"/>
      <c r="I204" s="386"/>
      <c r="J204" s="389"/>
      <c r="K204" s="389"/>
      <c r="L204" s="389"/>
      <c r="M204" s="389">
        <v>25100.560000000001</v>
      </c>
      <c r="N204" s="389">
        <v>10485.34</v>
      </c>
      <c r="O204" s="389"/>
      <c r="P204" s="389"/>
      <c r="Q204" s="389"/>
      <c r="R204" s="389"/>
      <c r="S204" s="389"/>
      <c r="T204" s="389"/>
      <c r="U204" s="389"/>
      <c r="V204" s="389"/>
      <c r="W204" s="389"/>
      <c r="X204" s="309"/>
      <c r="Y204" s="309"/>
      <c r="Z204" s="309"/>
    </row>
    <row r="205" spans="1:26" s="326" customFormat="1" ht="25.5">
      <c r="A205" s="238" t="s">
        <v>1950</v>
      </c>
      <c r="B205" s="238" t="s">
        <v>68</v>
      </c>
      <c r="C205" s="238" t="s">
        <v>310</v>
      </c>
      <c r="D205" s="255">
        <v>4872.54</v>
      </c>
      <c r="E205" s="255">
        <v>4732.54</v>
      </c>
      <c r="F205" s="386"/>
      <c r="G205" s="385"/>
      <c r="H205" s="385"/>
      <c r="I205" s="386"/>
      <c r="J205" s="389"/>
      <c r="K205" s="389"/>
      <c r="L205" s="389"/>
      <c r="M205" s="389"/>
      <c r="N205" s="389"/>
      <c r="O205" s="389">
        <v>4732.54</v>
      </c>
      <c r="P205" s="389"/>
      <c r="Q205" s="389"/>
      <c r="R205" s="389"/>
      <c r="S205" s="389"/>
      <c r="T205" s="389"/>
      <c r="U205" s="389"/>
      <c r="V205" s="389"/>
      <c r="W205" s="389"/>
      <c r="X205" s="309"/>
      <c r="Y205" s="309"/>
      <c r="Z205" s="309"/>
    </row>
    <row r="206" spans="1:26" s="326" customFormat="1" ht="30" customHeight="1">
      <c r="A206" s="238" t="s">
        <v>1950</v>
      </c>
      <c r="B206" s="238" t="s">
        <v>68</v>
      </c>
      <c r="C206" s="238" t="s">
        <v>581</v>
      </c>
      <c r="D206" s="255">
        <v>75.5</v>
      </c>
      <c r="E206" s="255">
        <v>75.5</v>
      </c>
      <c r="F206" s="386"/>
      <c r="G206" s="385"/>
      <c r="H206" s="385"/>
      <c r="I206" s="386"/>
      <c r="J206" s="389"/>
      <c r="K206" s="389"/>
      <c r="L206" s="389"/>
      <c r="M206" s="389"/>
      <c r="N206" s="389"/>
      <c r="O206" s="389">
        <v>75.5</v>
      </c>
      <c r="P206" s="389"/>
      <c r="Q206" s="389"/>
      <c r="R206" s="389"/>
      <c r="S206" s="389"/>
      <c r="T206" s="389"/>
      <c r="U206" s="389"/>
      <c r="V206" s="389"/>
      <c r="W206" s="389"/>
      <c r="X206" s="309"/>
      <c r="Y206" s="309"/>
      <c r="Z206" s="309"/>
    </row>
    <row r="207" spans="1:26" s="326" customFormat="1" ht="30" customHeight="1">
      <c r="A207" s="238" t="s">
        <v>1950</v>
      </c>
      <c r="B207" s="238" t="s">
        <v>68</v>
      </c>
      <c r="C207" s="238" t="s">
        <v>112</v>
      </c>
      <c r="D207" s="255">
        <v>385.2</v>
      </c>
      <c r="E207" s="255">
        <v>385.2</v>
      </c>
      <c r="F207" s="386"/>
      <c r="G207" s="385"/>
      <c r="H207" s="385"/>
      <c r="I207" s="386"/>
      <c r="J207" s="389"/>
      <c r="K207" s="389"/>
      <c r="L207" s="389"/>
      <c r="M207" s="389"/>
      <c r="N207" s="389"/>
      <c r="O207" s="389">
        <v>385.2</v>
      </c>
      <c r="P207" s="389"/>
      <c r="Q207" s="389"/>
      <c r="R207" s="389"/>
      <c r="S207" s="389"/>
      <c r="T207" s="389"/>
      <c r="U207" s="389"/>
      <c r="V207" s="389"/>
      <c r="W207" s="389"/>
      <c r="X207" s="309"/>
      <c r="Y207" s="309"/>
      <c r="Z207" s="309"/>
    </row>
    <row r="208" spans="1:26" s="326" customFormat="1" ht="51">
      <c r="A208" s="238" t="s">
        <v>1950</v>
      </c>
      <c r="B208" s="238" t="s">
        <v>68</v>
      </c>
      <c r="C208" s="238" t="s">
        <v>585</v>
      </c>
      <c r="D208" s="255">
        <v>572</v>
      </c>
      <c r="E208" s="255">
        <v>0</v>
      </c>
      <c r="F208" s="386" t="s">
        <v>3767</v>
      </c>
      <c r="G208" s="312">
        <v>45035</v>
      </c>
      <c r="H208" s="385" t="s">
        <v>3768</v>
      </c>
      <c r="I208" s="386" t="s">
        <v>3769</v>
      </c>
      <c r="J208" s="389">
        <v>572</v>
      </c>
      <c r="K208" s="389"/>
      <c r="L208" s="389"/>
      <c r="M208" s="389"/>
      <c r="N208" s="389"/>
      <c r="O208" s="389"/>
      <c r="P208" s="389">
        <v>572</v>
      </c>
      <c r="Q208" s="389"/>
      <c r="R208" s="389"/>
      <c r="S208" s="389"/>
      <c r="T208" s="389"/>
      <c r="U208" s="389"/>
      <c r="V208" s="389"/>
      <c r="W208" s="389"/>
      <c r="X208" s="309"/>
      <c r="Y208" s="309"/>
      <c r="Z208" s="309"/>
    </row>
    <row r="209" spans="1:26" s="326" customFormat="1" ht="105" customHeight="1">
      <c r="A209" s="238" t="s">
        <v>1950</v>
      </c>
      <c r="B209" s="238" t="s">
        <v>68</v>
      </c>
      <c r="C209" s="238" t="s">
        <v>742</v>
      </c>
      <c r="D209" s="255">
        <v>3410</v>
      </c>
      <c r="E209" s="255">
        <v>0</v>
      </c>
      <c r="F209" s="386" t="s">
        <v>3770</v>
      </c>
      <c r="G209" s="312">
        <v>45077</v>
      </c>
      <c r="H209" s="385" t="s">
        <v>3771</v>
      </c>
      <c r="I209" s="386" t="s">
        <v>3772</v>
      </c>
      <c r="J209" s="389">
        <v>3410</v>
      </c>
      <c r="K209" s="389"/>
      <c r="L209" s="389"/>
      <c r="M209" s="389"/>
      <c r="N209" s="389"/>
      <c r="O209" s="389"/>
      <c r="P209" s="389">
        <v>3410</v>
      </c>
      <c r="Q209" s="389"/>
      <c r="R209" s="389"/>
      <c r="S209" s="389"/>
      <c r="T209" s="389"/>
      <c r="U209" s="389"/>
      <c r="V209" s="389"/>
      <c r="W209" s="389"/>
      <c r="X209" s="309"/>
      <c r="Y209" s="309"/>
      <c r="Z209" s="309"/>
    </row>
    <row r="210" spans="1:26" s="326" customFormat="1" ht="38.25">
      <c r="A210" s="238" t="s">
        <v>1950</v>
      </c>
      <c r="B210" s="238" t="s">
        <v>791</v>
      </c>
      <c r="C210" s="238" t="s">
        <v>1194</v>
      </c>
      <c r="D210" s="255">
        <v>14500.53</v>
      </c>
      <c r="E210" s="255">
        <v>14068.77</v>
      </c>
      <c r="F210" s="386" t="s">
        <v>3773</v>
      </c>
      <c r="G210" s="312">
        <v>44964</v>
      </c>
      <c r="H210" s="385" t="s">
        <v>2952</v>
      </c>
      <c r="I210" s="386" t="s">
        <v>3774</v>
      </c>
      <c r="J210" s="389">
        <v>14500.53</v>
      </c>
      <c r="K210" s="389"/>
      <c r="L210" s="389"/>
      <c r="M210" s="389">
        <v>4447.3100000000004</v>
      </c>
      <c r="N210" s="389">
        <v>5927.86</v>
      </c>
      <c r="O210" s="389">
        <v>3693.6</v>
      </c>
      <c r="P210" s="389">
        <v>431.76</v>
      </c>
      <c r="Q210" s="389"/>
      <c r="R210" s="389"/>
      <c r="S210" s="389"/>
      <c r="T210" s="389"/>
      <c r="U210" s="389"/>
      <c r="V210" s="389"/>
      <c r="W210" s="389"/>
      <c r="X210" s="309"/>
      <c r="Y210" s="309"/>
      <c r="Z210" s="309"/>
    </row>
    <row r="211" spans="1:26" s="326" customFormat="1" ht="25.5">
      <c r="A211" s="238" t="s">
        <v>1950</v>
      </c>
      <c r="B211" s="238" t="s">
        <v>791</v>
      </c>
      <c r="C211" s="238" t="s">
        <v>241</v>
      </c>
      <c r="D211" s="255">
        <v>241517.2</v>
      </c>
      <c r="E211" s="255">
        <v>229764.25</v>
      </c>
      <c r="F211" s="386" t="s">
        <v>3775</v>
      </c>
      <c r="G211" s="481" t="s">
        <v>5583</v>
      </c>
      <c r="H211" s="385" t="s">
        <v>2952</v>
      </c>
      <c r="I211" s="386" t="s">
        <v>3776</v>
      </c>
      <c r="J211" s="389">
        <v>236816.16</v>
      </c>
      <c r="K211" s="389"/>
      <c r="L211" s="389"/>
      <c r="M211" s="389">
        <v>72630.64</v>
      </c>
      <c r="N211" s="389">
        <v>96811.36</v>
      </c>
      <c r="O211" s="389">
        <v>60322.25</v>
      </c>
      <c r="P211" s="389">
        <v>11752.95</v>
      </c>
      <c r="Q211" s="389"/>
      <c r="R211" s="389"/>
      <c r="S211" s="389"/>
      <c r="T211" s="389"/>
      <c r="U211" s="389"/>
      <c r="V211" s="389"/>
      <c r="W211" s="389"/>
      <c r="X211" s="309"/>
      <c r="Y211" s="309"/>
      <c r="Z211" s="309"/>
    </row>
    <row r="212" spans="1:26" s="326" customFormat="1" ht="30" customHeight="1">
      <c r="A212" s="238" t="s">
        <v>750</v>
      </c>
      <c r="B212" s="238" t="s">
        <v>68</v>
      </c>
      <c r="C212" s="238" t="s">
        <v>70</v>
      </c>
      <c r="D212" s="245">
        <v>10819.75</v>
      </c>
      <c r="E212" s="245">
        <v>5095.01</v>
      </c>
      <c r="F212" s="386"/>
      <c r="G212" s="385"/>
      <c r="H212" s="385">
        <v>365</v>
      </c>
      <c r="I212" s="386"/>
      <c r="J212" s="389">
        <f>+D212</f>
        <v>10819.75</v>
      </c>
      <c r="K212" s="389">
        <v>856.85</v>
      </c>
      <c r="L212" s="389">
        <v>1104.32</v>
      </c>
      <c r="M212" s="389">
        <v>1066.57</v>
      </c>
      <c r="N212" s="389">
        <v>848.02</v>
      </c>
      <c r="O212" s="389">
        <v>1219.25</v>
      </c>
      <c r="P212" s="389">
        <v>1062.5899999999999</v>
      </c>
      <c r="Q212" s="389" t="s">
        <v>2182</v>
      </c>
      <c r="R212" s="389" t="s">
        <v>2182</v>
      </c>
      <c r="S212" s="389" t="s">
        <v>2182</v>
      </c>
      <c r="T212" s="389" t="s">
        <v>2182</v>
      </c>
      <c r="U212" s="389" t="s">
        <v>2182</v>
      </c>
      <c r="V212" s="389" t="s">
        <v>2182</v>
      </c>
      <c r="W212" s="415">
        <f>SUM(K212:V212)</f>
        <v>6157.6</v>
      </c>
    </row>
    <row r="213" spans="1:26" s="326" customFormat="1" ht="30" customHeight="1">
      <c r="A213" s="238" t="s">
        <v>750</v>
      </c>
      <c r="B213" s="238" t="s">
        <v>68</v>
      </c>
      <c r="C213" s="238" t="s">
        <v>72</v>
      </c>
      <c r="D213" s="245">
        <v>24856.41</v>
      </c>
      <c r="E213" s="245">
        <v>13809.97</v>
      </c>
      <c r="F213" s="386"/>
      <c r="G213" s="385"/>
      <c r="H213" s="385">
        <v>365</v>
      </c>
      <c r="I213" s="386"/>
      <c r="J213" s="389">
        <f t="shared" ref="J213:J227" si="4">+D213</f>
        <v>24856.41</v>
      </c>
      <c r="K213" s="389">
        <v>2560.71</v>
      </c>
      <c r="L213" s="389">
        <v>2828.78</v>
      </c>
      <c r="M213" s="389">
        <v>2406.63</v>
      </c>
      <c r="N213" s="389">
        <v>3004.15</v>
      </c>
      <c r="O213" s="389">
        <v>3009.7</v>
      </c>
      <c r="P213" s="389"/>
      <c r="Q213" s="389" t="s">
        <v>2182</v>
      </c>
      <c r="R213" s="389" t="s">
        <v>2182</v>
      </c>
      <c r="S213" s="389" t="s">
        <v>2182</v>
      </c>
      <c r="T213" s="389" t="s">
        <v>2182</v>
      </c>
      <c r="U213" s="389" t="s">
        <v>2182</v>
      </c>
      <c r="V213" s="389" t="s">
        <v>2182</v>
      </c>
      <c r="W213" s="415">
        <f t="shared" ref="W213:W227" si="5">SUM(K213:V213)</f>
        <v>13809.970000000001</v>
      </c>
    </row>
    <row r="214" spans="1:26" s="326" customFormat="1" ht="30" customHeight="1">
      <c r="A214" s="238" t="s">
        <v>750</v>
      </c>
      <c r="B214" s="238" t="s">
        <v>68</v>
      </c>
      <c r="C214" s="238" t="s">
        <v>74</v>
      </c>
      <c r="D214" s="245">
        <v>1330.25</v>
      </c>
      <c r="E214" s="245">
        <v>450.94</v>
      </c>
      <c r="F214" s="386"/>
      <c r="G214" s="385"/>
      <c r="H214" s="385">
        <v>365</v>
      </c>
      <c r="I214" s="386"/>
      <c r="J214" s="389">
        <f t="shared" si="4"/>
        <v>1330.25</v>
      </c>
      <c r="K214" s="389">
        <v>94.71</v>
      </c>
      <c r="L214" s="389">
        <v>89.1</v>
      </c>
      <c r="M214" s="389">
        <v>87.4</v>
      </c>
      <c r="N214" s="389">
        <v>88.93</v>
      </c>
      <c r="O214" s="389">
        <v>90.8</v>
      </c>
      <c r="P214" s="389">
        <v>88.16</v>
      </c>
      <c r="Q214" s="389" t="s">
        <v>2182</v>
      </c>
      <c r="R214" s="389" t="s">
        <v>2182</v>
      </c>
      <c r="S214" s="389" t="s">
        <v>2182</v>
      </c>
      <c r="T214" s="389" t="s">
        <v>2182</v>
      </c>
      <c r="U214" s="389" t="s">
        <v>2182</v>
      </c>
      <c r="V214" s="389" t="s">
        <v>2182</v>
      </c>
      <c r="W214" s="415">
        <f t="shared" si="5"/>
        <v>539.1</v>
      </c>
    </row>
    <row r="215" spans="1:26" s="326" customFormat="1" ht="120" customHeight="1">
      <c r="A215" s="238" t="s">
        <v>750</v>
      </c>
      <c r="B215" s="238" t="s">
        <v>68</v>
      </c>
      <c r="C215" s="238" t="s">
        <v>82</v>
      </c>
      <c r="D215" s="245">
        <v>103052.92</v>
      </c>
      <c r="E215" s="245">
        <v>30925.78</v>
      </c>
      <c r="F215" s="386" t="s">
        <v>5179</v>
      </c>
      <c r="G215" s="394" t="s">
        <v>5180</v>
      </c>
      <c r="H215" s="385">
        <v>365</v>
      </c>
      <c r="I215" s="386" t="s">
        <v>5181</v>
      </c>
      <c r="J215" s="389">
        <f t="shared" si="4"/>
        <v>103052.92</v>
      </c>
      <c r="K215" s="389" t="s">
        <v>2182</v>
      </c>
      <c r="L215" s="389">
        <v>5339.72</v>
      </c>
      <c r="M215" s="389">
        <v>7820.03</v>
      </c>
      <c r="N215" s="389">
        <v>8883.01</v>
      </c>
      <c r="O215" s="389">
        <v>8883.02</v>
      </c>
      <c r="P215" s="389">
        <v>8883.02</v>
      </c>
      <c r="Q215" s="389" t="s">
        <v>2182</v>
      </c>
      <c r="R215" s="389" t="s">
        <v>2182</v>
      </c>
      <c r="S215" s="389" t="s">
        <v>2182</v>
      </c>
      <c r="T215" s="389" t="s">
        <v>2182</v>
      </c>
      <c r="U215" s="389" t="s">
        <v>2182</v>
      </c>
      <c r="V215" s="389" t="s">
        <v>2182</v>
      </c>
      <c r="W215" s="415">
        <f t="shared" si="5"/>
        <v>39808.800000000003</v>
      </c>
    </row>
    <row r="216" spans="1:26" s="326" customFormat="1" ht="45" customHeight="1">
      <c r="A216" s="238" t="s">
        <v>750</v>
      </c>
      <c r="B216" s="238" t="s">
        <v>68</v>
      </c>
      <c r="C216" s="238" t="s">
        <v>84</v>
      </c>
      <c r="D216" s="245">
        <v>106560</v>
      </c>
      <c r="E216" s="245">
        <v>35520</v>
      </c>
      <c r="F216" s="386" t="s">
        <v>5182</v>
      </c>
      <c r="G216" s="394">
        <v>44918</v>
      </c>
      <c r="H216" s="385">
        <v>365</v>
      </c>
      <c r="I216" s="386" t="s">
        <v>5183</v>
      </c>
      <c r="J216" s="389">
        <f t="shared" si="4"/>
        <v>106560</v>
      </c>
      <c r="K216" s="389" t="s">
        <v>2182</v>
      </c>
      <c r="L216" s="389">
        <v>8880</v>
      </c>
      <c r="M216" s="389">
        <v>8880</v>
      </c>
      <c r="N216" s="389">
        <v>8880</v>
      </c>
      <c r="O216" s="389">
        <v>8880</v>
      </c>
      <c r="P216" s="389">
        <v>8880</v>
      </c>
      <c r="Q216" s="389" t="s">
        <v>2182</v>
      </c>
      <c r="R216" s="389" t="s">
        <v>2182</v>
      </c>
      <c r="S216" s="389" t="s">
        <v>2182</v>
      </c>
      <c r="T216" s="389" t="s">
        <v>2182</v>
      </c>
      <c r="U216" s="389" t="s">
        <v>2182</v>
      </c>
      <c r="V216" s="389" t="s">
        <v>2182</v>
      </c>
      <c r="W216" s="415">
        <f t="shared" si="5"/>
        <v>44400</v>
      </c>
    </row>
    <row r="217" spans="1:26" s="326" customFormat="1" ht="63.75">
      <c r="A217" s="238" t="s">
        <v>750</v>
      </c>
      <c r="B217" s="238" t="s">
        <v>68</v>
      </c>
      <c r="C217" s="238" t="s">
        <v>88</v>
      </c>
      <c r="D217" s="245">
        <v>18999.05</v>
      </c>
      <c r="E217" s="245">
        <v>3799.81</v>
      </c>
      <c r="F217" s="386" t="s">
        <v>5184</v>
      </c>
      <c r="G217" s="394">
        <v>44998</v>
      </c>
      <c r="H217" s="385">
        <v>306</v>
      </c>
      <c r="I217" s="386" t="s">
        <v>5185</v>
      </c>
      <c r="J217" s="389">
        <f t="shared" si="4"/>
        <v>18999.05</v>
      </c>
      <c r="K217" s="389" t="s">
        <v>2182</v>
      </c>
      <c r="L217" s="389" t="s">
        <v>2182</v>
      </c>
      <c r="M217" s="389" t="s">
        <v>2182</v>
      </c>
      <c r="N217" s="389">
        <v>1899.91</v>
      </c>
      <c r="O217" s="389">
        <v>1899.9</v>
      </c>
      <c r="P217" s="389">
        <v>1899.91</v>
      </c>
      <c r="Q217" s="389" t="s">
        <v>2182</v>
      </c>
      <c r="R217" s="389" t="s">
        <v>2182</v>
      </c>
      <c r="S217" s="389" t="s">
        <v>2182</v>
      </c>
      <c r="T217" s="389" t="s">
        <v>2182</v>
      </c>
      <c r="U217" s="389" t="s">
        <v>2182</v>
      </c>
      <c r="V217" s="389" t="s">
        <v>2182</v>
      </c>
      <c r="W217" s="415">
        <f t="shared" si="5"/>
        <v>5699.72</v>
      </c>
    </row>
    <row r="218" spans="1:26" s="326" customFormat="1" ht="60" customHeight="1">
      <c r="A218" s="238" t="s">
        <v>750</v>
      </c>
      <c r="B218" s="238" t="s">
        <v>68</v>
      </c>
      <c r="C218" s="238" t="s">
        <v>94</v>
      </c>
      <c r="D218" s="245">
        <v>3694</v>
      </c>
      <c r="E218" s="245">
        <v>3527</v>
      </c>
      <c r="F218" s="386" t="s">
        <v>5186</v>
      </c>
      <c r="G218" s="394">
        <v>44966</v>
      </c>
      <c r="H218" s="385">
        <v>328</v>
      </c>
      <c r="I218" s="386" t="s">
        <v>5187</v>
      </c>
      <c r="J218" s="389">
        <f t="shared" si="4"/>
        <v>3694</v>
      </c>
      <c r="K218" s="389" t="s">
        <v>2182</v>
      </c>
      <c r="L218" s="389">
        <v>1194</v>
      </c>
      <c r="M218" s="389" t="s">
        <v>2182</v>
      </c>
      <c r="N218" s="389">
        <v>2333</v>
      </c>
      <c r="O218" s="389" t="s">
        <v>2182</v>
      </c>
      <c r="P218" s="389" t="s">
        <v>2182</v>
      </c>
      <c r="Q218" s="389" t="s">
        <v>2182</v>
      </c>
      <c r="R218" s="389" t="s">
        <v>2182</v>
      </c>
      <c r="S218" s="389" t="s">
        <v>2182</v>
      </c>
      <c r="T218" s="389" t="s">
        <v>2182</v>
      </c>
      <c r="U218" s="389" t="s">
        <v>2182</v>
      </c>
      <c r="V218" s="389" t="s">
        <v>2182</v>
      </c>
      <c r="W218" s="415">
        <f t="shared" si="5"/>
        <v>3527</v>
      </c>
    </row>
    <row r="219" spans="1:26" s="326" customFormat="1" ht="60" customHeight="1">
      <c r="A219" s="238" t="s">
        <v>750</v>
      </c>
      <c r="B219" s="238" t="s">
        <v>68</v>
      </c>
      <c r="C219" s="238" t="s">
        <v>104</v>
      </c>
      <c r="D219" s="245">
        <v>1000</v>
      </c>
      <c r="E219" s="245">
        <v>558.5</v>
      </c>
      <c r="F219" s="386" t="s">
        <v>5186</v>
      </c>
      <c r="G219" s="394">
        <v>44966</v>
      </c>
      <c r="H219" s="385">
        <v>328</v>
      </c>
      <c r="I219" s="386" t="s">
        <v>5187</v>
      </c>
      <c r="J219" s="389">
        <f t="shared" si="4"/>
        <v>1000</v>
      </c>
      <c r="K219" s="389" t="s">
        <v>2182</v>
      </c>
      <c r="L219" s="389" t="s">
        <v>2182</v>
      </c>
      <c r="M219" s="389" t="s">
        <v>2182</v>
      </c>
      <c r="N219" s="389">
        <v>558.5</v>
      </c>
      <c r="O219" s="389" t="s">
        <v>2182</v>
      </c>
      <c r="P219" s="389" t="s">
        <v>2182</v>
      </c>
      <c r="Q219" s="389" t="s">
        <v>2182</v>
      </c>
      <c r="R219" s="389" t="s">
        <v>2182</v>
      </c>
      <c r="S219" s="389" t="s">
        <v>2182</v>
      </c>
      <c r="T219" s="389" t="s">
        <v>2182</v>
      </c>
      <c r="U219" s="389" t="s">
        <v>2182</v>
      </c>
      <c r="V219" s="389" t="s">
        <v>2182</v>
      </c>
      <c r="W219" s="415">
        <f t="shared" si="5"/>
        <v>558.5</v>
      </c>
    </row>
    <row r="220" spans="1:26" s="326" customFormat="1" ht="30" customHeight="1">
      <c r="A220" s="238" t="s">
        <v>750</v>
      </c>
      <c r="B220" s="238" t="s">
        <v>68</v>
      </c>
      <c r="C220" s="238" t="s">
        <v>106</v>
      </c>
      <c r="D220" s="245">
        <v>314.42</v>
      </c>
      <c r="E220" s="245">
        <v>314.42</v>
      </c>
      <c r="F220" s="386"/>
      <c r="G220" s="385"/>
      <c r="H220" s="385"/>
      <c r="I220" s="386"/>
      <c r="J220" s="389">
        <f t="shared" si="4"/>
        <v>314.42</v>
      </c>
      <c r="K220" s="389" t="s">
        <v>2182</v>
      </c>
      <c r="L220" s="389" t="s">
        <v>2182</v>
      </c>
      <c r="M220" s="389" t="s">
        <v>2182</v>
      </c>
      <c r="N220" s="389">
        <v>314.42</v>
      </c>
      <c r="O220" s="389" t="s">
        <v>2182</v>
      </c>
      <c r="P220" s="389" t="s">
        <v>2182</v>
      </c>
      <c r="Q220" s="389" t="s">
        <v>2182</v>
      </c>
      <c r="R220" s="389" t="s">
        <v>2182</v>
      </c>
      <c r="S220" s="389" t="s">
        <v>2182</v>
      </c>
      <c r="T220" s="389" t="s">
        <v>2182</v>
      </c>
      <c r="U220" s="389" t="s">
        <v>2182</v>
      </c>
      <c r="V220" s="389" t="s">
        <v>2182</v>
      </c>
      <c r="W220" s="415">
        <f t="shared" si="5"/>
        <v>314.42</v>
      </c>
    </row>
    <row r="221" spans="1:26" s="326" customFormat="1" ht="60" customHeight="1">
      <c r="A221" s="238" t="s">
        <v>750</v>
      </c>
      <c r="B221" s="238" t="s">
        <v>68</v>
      </c>
      <c r="C221" s="238" t="s">
        <v>112</v>
      </c>
      <c r="D221" s="245">
        <v>1500</v>
      </c>
      <c r="E221" s="245">
        <v>339.5</v>
      </c>
      <c r="F221" s="386" t="s">
        <v>5186</v>
      </c>
      <c r="G221" s="394">
        <v>44966</v>
      </c>
      <c r="H221" s="385">
        <v>328</v>
      </c>
      <c r="I221" s="386" t="s">
        <v>5187</v>
      </c>
      <c r="J221" s="389">
        <f t="shared" si="4"/>
        <v>1500</v>
      </c>
      <c r="K221" s="389" t="s">
        <v>2182</v>
      </c>
      <c r="L221" s="389" t="s">
        <v>2182</v>
      </c>
      <c r="M221" s="389" t="s">
        <v>2182</v>
      </c>
      <c r="N221" s="389">
        <v>339.5</v>
      </c>
      <c r="O221" s="389" t="s">
        <v>2182</v>
      </c>
      <c r="P221" s="389" t="s">
        <v>2182</v>
      </c>
      <c r="Q221" s="389" t="s">
        <v>2182</v>
      </c>
      <c r="R221" s="389" t="s">
        <v>2182</v>
      </c>
      <c r="S221" s="389" t="s">
        <v>2182</v>
      </c>
      <c r="T221" s="389" t="s">
        <v>2182</v>
      </c>
      <c r="U221" s="389" t="s">
        <v>2182</v>
      </c>
      <c r="V221" s="389" t="s">
        <v>2182</v>
      </c>
      <c r="W221" s="415">
        <f t="shared" si="5"/>
        <v>339.5</v>
      </c>
    </row>
    <row r="222" spans="1:26" s="326" customFormat="1" ht="25.5">
      <c r="A222" s="238" t="s">
        <v>750</v>
      </c>
      <c r="B222" s="238" t="s">
        <v>68</v>
      </c>
      <c r="C222" s="238" t="s">
        <v>116</v>
      </c>
      <c r="D222" s="245">
        <v>935.01</v>
      </c>
      <c r="E222" s="245">
        <v>935.01</v>
      </c>
      <c r="F222" s="386"/>
      <c r="G222" s="385"/>
      <c r="H222" s="385"/>
      <c r="I222" s="386"/>
      <c r="J222" s="389">
        <f t="shared" si="4"/>
        <v>935.01</v>
      </c>
      <c r="K222" s="389">
        <v>935.01</v>
      </c>
      <c r="L222" s="389" t="s">
        <v>2182</v>
      </c>
      <c r="M222" s="389" t="s">
        <v>2182</v>
      </c>
      <c r="N222" s="389" t="s">
        <v>2182</v>
      </c>
      <c r="O222" s="389" t="s">
        <v>2182</v>
      </c>
      <c r="P222" s="389" t="s">
        <v>2182</v>
      </c>
      <c r="Q222" s="389" t="s">
        <v>2182</v>
      </c>
      <c r="R222" s="389" t="s">
        <v>2182</v>
      </c>
      <c r="S222" s="389" t="s">
        <v>2182</v>
      </c>
      <c r="T222" s="389" t="s">
        <v>2182</v>
      </c>
      <c r="U222" s="389" t="s">
        <v>2182</v>
      </c>
      <c r="V222" s="389" t="s">
        <v>2182</v>
      </c>
      <c r="W222" s="415">
        <f t="shared" si="5"/>
        <v>935.01</v>
      </c>
    </row>
    <row r="223" spans="1:26" s="326" customFormat="1" ht="75" customHeight="1">
      <c r="A223" s="238" t="s">
        <v>750</v>
      </c>
      <c r="B223" s="238" t="s">
        <v>791</v>
      </c>
      <c r="C223" s="238" t="s">
        <v>178</v>
      </c>
      <c r="D223" s="245">
        <v>3213</v>
      </c>
      <c r="E223" s="245">
        <v>3213</v>
      </c>
      <c r="F223" s="386" t="s">
        <v>5188</v>
      </c>
      <c r="G223" s="394">
        <v>45068</v>
      </c>
      <c r="H223" s="385">
        <v>15</v>
      </c>
      <c r="I223" s="386" t="s">
        <v>5189</v>
      </c>
      <c r="J223" s="389">
        <f t="shared" si="4"/>
        <v>3213</v>
      </c>
      <c r="K223" s="389"/>
      <c r="L223" s="389"/>
      <c r="M223" s="389"/>
      <c r="N223" s="389">
        <v>3213</v>
      </c>
      <c r="O223" s="389"/>
      <c r="P223" s="389"/>
      <c r="Q223" s="389"/>
      <c r="R223" s="389"/>
      <c r="S223" s="389"/>
      <c r="T223" s="389"/>
      <c r="U223" s="389"/>
      <c r="V223" s="389"/>
      <c r="W223" s="415">
        <f t="shared" si="5"/>
        <v>3213</v>
      </c>
    </row>
    <row r="224" spans="1:26" s="326" customFormat="1" ht="45" customHeight="1">
      <c r="A224" s="238" t="s">
        <v>750</v>
      </c>
      <c r="B224" s="238" t="s">
        <v>791</v>
      </c>
      <c r="C224" s="238" t="s">
        <v>795</v>
      </c>
      <c r="D224" s="245">
        <v>410</v>
      </c>
      <c r="E224" s="245">
        <v>410</v>
      </c>
      <c r="F224" s="386"/>
      <c r="G224" s="385"/>
      <c r="H224" s="385"/>
      <c r="I224" s="386"/>
      <c r="J224" s="389">
        <f t="shared" si="4"/>
        <v>410</v>
      </c>
      <c r="K224" s="389"/>
      <c r="L224" s="389"/>
      <c r="M224" s="389"/>
      <c r="N224" s="389"/>
      <c r="O224" s="389">
        <v>410</v>
      </c>
      <c r="P224" s="389"/>
      <c r="Q224" s="389"/>
      <c r="R224" s="389"/>
      <c r="S224" s="389"/>
      <c r="T224" s="389"/>
      <c r="U224" s="389"/>
      <c r="V224" s="389"/>
      <c r="W224" s="415">
        <f t="shared" si="5"/>
        <v>410</v>
      </c>
    </row>
    <row r="225" spans="1:23" s="326" customFormat="1" ht="45" customHeight="1">
      <c r="A225" s="238" t="s">
        <v>750</v>
      </c>
      <c r="B225" s="238" t="s">
        <v>791</v>
      </c>
      <c r="C225" s="238" t="s">
        <v>245</v>
      </c>
      <c r="D225" s="245">
        <v>6280</v>
      </c>
      <c r="E225" s="245">
        <v>6280</v>
      </c>
      <c r="F225" s="386"/>
      <c r="G225" s="385"/>
      <c r="H225" s="385"/>
      <c r="I225" s="386"/>
      <c r="J225" s="389">
        <f t="shared" si="4"/>
        <v>6280</v>
      </c>
      <c r="K225" s="389"/>
      <c r="L225" s="389"/>
      <c r="M225" s="389"/>
      <c r="N225" s="389">
        <v>6280</v>
      </c>
      <c r="O225" s="389"/>
      <c r="P225" s="389"/>
      <c r="Q225" s="389"/>
      <c r="R225" s="389"/>
      <c r="S225" s="389"/>
      <c r="T225" s="389"/>
      <c r="U225" s="389"/>
      <c r="V225" s="389"/>
      <c r="W225" s="415">
        <f t="shared" si="5"/>
        <v>6280</v>
      </c>
    </row>
    <row r="226" spans="1:23" s="326" customFormat="1" ht="45" customHeight="1">
      <c r="A226" s="238" t="s">
        <v>750</v>
      </c>
      <c r="B226" s="238" t="s">
        <v>791</v>
      </c>
      <c r="C226" s="238" t="s">
        <v>248</v>
      </c>
      <c r="D226" s="245">
        <v>4128</v>
      </c>
      <c r="E226" s="245">
        <v>4128</v>
      </c>
      <c r="F226" s="386"/>
      <c r="G226" s="385"/>
      <c r="H226" s="385"/>
      <c r="I226" s="386"/>
      <c r="J226" s="389">
        <f t="shared" si="4"/>
        <v>4128</v>
      </c>
      <c r="K226" s="389"/>
      <c r="L226" s="389"/>
      <c r="M226" s="389">
        <v>4128</v>
      </c>
      <c r="N226" s="389"/>
      <c r="O226" s="389"/>
      <c r="P226" s="389"/>
      <c r="Q226" s="389"/>
      <c r="R226" s="389"/>
      <c r="S226" s="389"/>
      <c r="T226" s="389"/>
      <c r="U226" s="389"/>
      <c r="V226" s="389"/>
      <c r="W226" s="415">
        <f t="shared" si="5"/>
        <v>4128</v>
      </c>
    </row>
    <row r="227" spans="1:23" s="326" customFormat="1" ht="51">
      <c r="A227" s="238" t="s">
        <v>750</v>
      </c>
      <c r="B227" s="238" t="s">
        <v>791</v>
      </c>
      <c r="C227" s="238" t="s">
        <v>250</v>
      </c>
      <c r="D227" s="245">
        <v>13896</v>
      </c>
      <c r="E227" s="245">
        <v>13896</v>
      </c>
      <c r="F227" s="386" t="s">
        <v>5190</v>
      </c>
      <c r="G227" s="394">
        <v>45030</v>
      </c>
      <c r="H227" s="385">
        <v>15</v>
      </c>
      <c r="I227" s="386" t="s">
        <v>5191</v>
      </c>
      <c r="J227" s="389">
        <f t="shared" si="4"/>
        <v>13896</v>
      </c>
      <c r="K227" s="389"/>
      <c r="L227" s="389"/>
      <c r="M227" s="389"/>
      <c r="N227" s="389"/>
      <c r="O227" s="389">
        <v>13896</v>
      </c>
      <c r="P227" s="389"/>
      <c r="Q227" s="389"/>
      <c r="R227" s="389"/>
      <c r="S227" s="389"/>
      <c r="T227" s="389"/>
      <c r="U227" s="389"/>
      <c r="V227" s="389"/>
      <c r="W227" s="415">
        <f t="shared" si="5"/>
        <v>13896</v>
      </c>
    </row>
    <row r="228" spans="1:23" s="663" customFormat="1" ht="15.75" thickBot="1">
      <c r="A228" s="199"/>
      <c r="B228" s="199"/>
      <c r="C228" s="199"/>
      <c r="D228" s="412">
        <f>SUM(D5:D227)</f>
        <v>7099373.0199999996</v>
      </c>
      <c r="E228" s="412">
        <f>SUM(E5:E227)</f>
        <v>2805167.94</v>
      </c>
      <c r="F228" s="199"/>
      <c r="G228" s="199"/>
      <c r="H228" s="199"/>
      <c r="I228" s="199"/>
      <c r="J228" s="485">
        <f t="shared" ref="J228:W228" si="6">SUM(J5:J227)</f>
        <v>2338466.0759999994</v>
      </c>
      <c r="K228" s="485">
        <f t="shared" si="6"/>
        <v>62366.41</v>
      </c>
      <c r="L228" s="485">
        <f t="shared" si="6"/>
        <v>247383.18999999997</v>
      </c>
      <c r="M228" s="485">
        <f t="shared" si="6"/>
        <v>650466.64</v>
      </c>
      <c r="N228" s="485">
        <f t="shared" si="6"/>
        <v>609210.16000000027</v>
      </c>
      <c r="O228" s="485">
        <f t="shared" si="6"/>
        <v>1235741.5399999998</v>
      </c>
      <c r="P228" s="485">
        <f t="shared" si="6"/>
        <v>116674.66999999998</v>
      </c>
      <c r="Q228" s="485">
        <f t="shared" si="6"/>
        <v>73379.149999999994</v>
      </c>
      <c r="R228" s="485">
        <f t="shared" si="6"/>
        <v>51239.15</v>
      </c>
      <c r="S228" s="485">
        <f t="shared" si="6"/>
        <v>51239.15</v>
      </c>
      <c r="T228" s="485">
        <f t="shared" si="6"/>
        <v>51239.15</v>
      </c>
      <c r="U228" s="485">
        <f t="shared" si="6"/>
        <v>51239.15</v>
      </c>
      <c r="V228" s="485">
        <f t="shared" si="6"/>
        <v>75765.98</v>
      </c>
      <c r="W228" s="485">
        <f t="shared" si="6"/>
        <v>1032086.98</v>
      </c>
    </row>
    <row r="229" spans="1:23" ht="15.75" thickTop="1"/>
  </sheetData>
  <autoFilter ref="A1:W211"/>
  <mergeCells count="47">
    <mergeCell ref="A1:S1"/>
    <mergeCell ref="B2:D2"/>
    <mergeCell ref="K3:W3"/>
    <mergeCell ref="D12:D13"/>
    <mergeCell ref="E12:E13"/>
    <mergeCell ref="D18:D59"/>
    <mergeCell ref="E18:E59"/>
    <mergeCell ref="D60:D70"/>
    <mergeCell ref="E60:E70"/>
    <mergeCell ref="D72:D77"/>
    <mergeCell ref="E72:E77"/>
    <mergeCell ref="A106:A132"/>
    <mergeCell ref="B106:B132"/>
    <mergeCell ref="C106:C132"/>
    <mergeCell ref="D106:D132"/>
    <mergeCell ref="E106:E132"/>
    <mergeCell ref="A133:A138"/>
    <mergeCell ref="B133:B138"/>
    <mergeCell ref="C133:C138"/>
    <mergeCell ref="D133:D138"/>
    <mergeCell ref="E133:E138"/>
    <mergeCell ref="A140:A143"/>
    <mergeCell ref="B140:B143"/>
    <mergeCell ref="C140:C143"/>
    <mergeCell ref="D140:D143"/>
    <mergeCell ref="E140:E143"/>
    <mergeCell ref="A144:A146"/>
    <mergeCell ref="B144:B146"/>
    <mergeCell ref="C144:C146"/>
    <mergeCell ref="D144:D146"/>
    <mergeCell ref="E144:E146"/>
    <mergeCell ref="D169:D171"/>
    <mergeCell ref="E169:E171"/>
    <mergeCell ref="D155:D156"/>
    <mergeCell ref="E155:E156"/>
    <mergeCell ref="D157:D158"/>
    <mergeCell ref="E157:E158"/>
    <mergeCell ref="D161:D162"/>
    <mergeCell ref="E161:E162"/>
    <mergeCell ref="D92:D98"/>
    <mergeCell ref="E92:E98"/>
    <mergeCell ref="D80:D81"/>
    <mergeCell ref="E80:E81"/>
    <mergeCell ref="D83:D86"/>
    <mergeCell ref="E83:E86"/>
    <mergeCell ref="D87:D91"/>
    <mergeCell ref="E87:E91"/>
  </mergeCells>
  <hyperlinks>
    <hyperlink ref="F10" r:id="rId1"/>
  </hyperlink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W505"/>
  <sheetViews>
    <sheetView zoomScale="80" zoomScaleNormal="80" workbookViewId="0">
      <selection activeCell="A2" sqref="A2:XFD2"/>
    </sheetView>
  </sheetViews>
  <sheetFormatPr baseColWidth="10" defaultColWidth="14.42578125" defaultRowHeight="15"/>
  <cols>
    <col min="1" max="3" width="32.7109375" style="670" customWidth="1"/>
    <col min="4" max="5" width="20.7109375" style="689" customWidth="1"/>
    <col min="6" max="6" width="41.7109375" style="670" bestFit="1" customWidth="1"/>
    <col min="7" max="7" width="20.28515625" style="690" customWidth="1"/>
    <col min="8" max="8" width="30.7109375" style="670" bestFit="1" customWidth="1"/>
    <col min="9" max="9" width="82.28515625" style="670" customWidth="1"/>
    <col min="10" max="10" width="19.28515625" style="689" bestFit="1" customWidth="1"/>
    <col min="11" max="11" width="16.85546875" style="689" bestFit="1" customWidth="1"/>
    <col min="12" max="12" width="20" style="689" bestFit="1" customWidth="1"/>
    <col min="13" max="15" width="17.42578125" style="689" bestFit="1" customWidth="1"/>
    <col min="16" max="16" width="15.85546875" style="691" bestFit="1" customWidth="1"/>
    <col min="17" max="17" width="16" style="691" bestFit="1" customWidth="1"/>
    <col min="18" max="18" width="19.140625" style="691" bestFit="1" customWidth="1"/>
    <col min="19" max="19" width="23.5703125" style="691" bestFit="1" customWidth="1"/>
    <col min="20" max="20" width="20.140625" style="691" bestFit="1" customWidth="1"/>
    <col min="21" max="21" width="22" style="691" bestFit="1" customWidth="1"/>
    <col min="22" max="22" width="20.7109375" style="691" bestFit="1" customWidth="1"/>
    <col min="23" max="23" width="23" style="689" bestFit="1" customWidth="1"/>
    <col min="24" max="16384" width="14.42578125" style="670"/>
  </cols>
  <sheetData>
    <row r="1" spans="1:23" s="665" customFormat="1" ht="54.95" customHeight="1">
      <c r="A1" s="817" t="s">
        <v>2143</v>
      </c>
      <c r="B1" s="818"/>
      <c r="C1" s="818"/>
      <c r="D1" s="818"/>
      <c r="E1" s="818"/>
      <c r="F1" s="818"/>
      <c r="G1" s="818"/>
      <c r="H1" s="818"/>
      <c r="I1" s="818"/>
      <c r="J1" s="818"/>
      <c r="K1" s="818"/>
      <c r="L1" s="818"/>
      <c r="M1" s="818"/>
      <c r="N1" s="818"/>
      <c r="O1" s="818"/>
      <c r="P1" s="818"/>
      <c r="Q1" s="818"/>
      <c r="R1" s="818"/>
      <c r="S1" s="818"/>
      <c r="T1" s="664"/>
      <c r="U1" s="664"/>
      <c r="V1" s="664"/>
      <c r="W1" s="664"/>
    </row>
    <row r="2" spans="1:23" ht="32.1" customHeight="1">
      <c r="A2" s="666" t="s">
        <v>2144</v>
      </c>
      <c r="B2" s="666" t="s">
        <v>3777</v>
      </c>
      <c r="C2" s="666"/>
      <c r="D2" s="667"/>
      <c r="E2" s="667"/>
      <c r="F2" s="666"/>
      <c r="G2" s="668"/>
      <c r="H2" s="666"/>
      <c r="I2" s="666"/>
      <c r="J2" s="667"/>
      <c r="K2" s="667"/>
      <c r="L2" s="667"/>
      <c r="M2" s="667"/>
      <c r="N2" s="667"/>
      <c r="O2" s="667"/>
      <c r="P2" s="667"/>
      <c r="Q2" s="667"/>
      <c r="R2" s="667"/>
      <c r="S2" s="667"/>
      <c r="T2" s="669"/>
      <c r="U2" s="669"/>
      <c r="V2" s="669"/>
      <c r="W2" s="669"/>
    </row>
    <row r="3" spans="1:23" ht="57.75" customHeight="1">
      <c r="A3" s="671" t="s">
        <v>2145</v>
      </c>
      <c r="B3" s="671" t="s">
        <v>2146</v>
      </c>
      <c r="C3" s="671" t="s">
        <v>2147</v>
      </c>
      <c r="D3" s="672" t="s">
        <v>2148</v>
      </c>
      <c r="E3" s="672" t="s">
        <v>2149</v>
      </c>
      <c r="F3" s="673" t="s">
        <v>2150</v>
      </c>
      <c r="G3" s="674" t="s">
        <v>2151</v>
      </c>
      <c r="H3" s="673" t="s">
        <v>2152</v>
      </c>
      <c r="I3" s="673" t="s">
        <v>2153</v>
      </c>
      <c r="J3" s="675" t="s">
        <v>2154</v>
      </c>
      <c r="K3" s="819" t="s">
        <v>2155</v>
      </c>
      <c r="L3" s="820"/>
      <c r="M3" s="820"/>
      <c r="N3" s="820"/>
      <c r="O3" s="820"/>
      <c r="P3" s="820"/>
      <c r="Q3" s="820"/>
      <c r="R3" s="820"/>
      <c r="S3" s="820"/>
      <c r="T3" s="820"/>
      <c r="U3" s="820"/>
      <c r="V3" s="820"/>
      <c r="W3" s="821"/>
    </row>
    <row r="4" spans="1:23">
      <c r="A4" s="676"/>
      <c r="B4" s="676"/>
      <c r="C4" s="676"/>
      <c r="D4" s="677"/>
      <c r="E4" s="677"/>
      <c r="F4" s="678"/>
      <c r="G4" s="679"/>
      <c r="H4" s="678"/>
      <c r="I4" s="678"/>
      <c r="J4" s="680"/>
      <c r="K4" s="681" t="s">
        <v>2156</v>
      </c>
      <c r="L4" s="681" t="s">
        <v>2157</v>
      </c>
      <c r="M4" s="681" t="s">
        <v>2158</v>
      </c>
      <c r="N4" s="681" t="s">
        <v>2159</v>
      </c>
      <c r="O4" s="681" t="s">
        <v>2160</v>
      </c>
      <c r="P4" s="682" t="s">
        <v>2161</v>
      </c>
      <c r="Q4" s="682" t="s">
        <v>2162</v>
      </c>
      <c r="R4" s="682" t="s">
        <v>2163</v>
      </c>
      <c r="S4" s="682" t="s">
        <v>2164</v>
      </c>
      <c r="T4" s="682" t="s">
        <v>2165</v>
      </c>
      <c r="U4" s="682" t="s">
        <v>2166</v>
      </c>
      <c r="V4" s="682" t="s">
        <v>2167</v>
      </c>
      <c r="W4" s="683" t="s">
        <v>2168</v>
      </c>
    </row>
    <row r="5" spans="1:23" s="300" customFormat="1" ht="30" customHeight="1">
      <c r="A5" s="303" t="s">
        <v>1436</v>
      </c>
      <c r="B5" s="303" t="s">
        <v>1487</v>
      </c>
      <c r="C5" s="303" t="s">
        <v>169</v>
      </c>
      <c r="D5" s="639">
        <v>6249.9</v>
      </c>
      <c r="E5" s="639">
        <v>6249.9</v>
      </c>
      <c r="F5" s="303" t="s">
        <v>3778</v>
      </c>
      <c r="G5" s="346">
        <v>44964</v>
      </c>
      <c r="H5" s="303" t="s">
        <v>2309</v>
      </c>
      <c r="I5" s="303" t="s">
        <v>3779</v>
      </c>
      <c r="J5" s="639">
        <v>6249.9</v>
      </c>
      <c r="K5" s="641"/>
      <c r="L5" s="641"/>
      <c r="M5" s="641"/>
      <c r="N5" s="641">
        <v>6249.9</v>
      </c>
      <c r="O5" s="641"/>
      <c r="P5" s="641"/>
      <c r="Q5" s="641"/>
      <c r="R5" s="641"/>
      <c r="S5" s="641"/>
      <c r="T5" s="641"/>
      <c r="U5" s="641"/>
      <c r="V5" s="641"/>
      <c r="W5" s="639">
        <v>6249.9</v>
      </c>
    </row>
    <row r="6" spans="1:23" s="300" customFormat="1" ht="158.25" customHeight="1">
      <c r="A6" s="303" t="s">
        <v>1436</v>
      </c>
      <c r="B6" s="303" t="s">
        <v>1487</v>
      </c>
      <c r="C6" s="303" t="s">
        <v>1493</v>
      </c>
      <c r="D6" s="639">
        <v>107939.25</v>
      </c>
      <c r="E6" s="639">
        <v>41333.25</v>
      </c>
      <c r="F6" s="303" t="s">
        <v>3780</v>
      </c>
      <c r="G6" s="346" t="s">
        <v>3781</v>
      </c>
      <c r="H6" s="303" t="s">
        <v>3782</v>
      </c>
      <c r="I6" s="303" t="s">
        <v>3783</v>
      </c>
      <c r="J6" s="639">
        <v>107939.25</v>
      </c>
      <c r="K6" s="640">
        <v>7447.5</v>
      </c>
      <c r="L6" s="640">
        <v>2085.75</v>
      </c>
      <c r="M6" s="640">
        <v>14997</v>
      </c>
      <c r="N6" s="640">
        <v>8401.5</v>
      </c>
      <c r="O6" s="640">
        <v>8401.5</v>
      </c>
      <c r="P6" s="640">
        <v>8401.5</v>
      </c>
      <c r="Q6" s="640">
        <v>8401.5</v>
      </c>
      <c r="R6" s="640">
        <v>8401.5</v>
      </c>
      <c r="S6" s="641">
        <v>8401.5</v>
      </c>
      <c r="T6" s="641">
        <v>8401.5</v>
      </c>
      <c r="U6" s="641">
        <v>8401.5</v>
      </c>
      <c r="V6" s="641">
        <v>16197</v>
      </c>
      <c r="W6" s="639">
        <f>SUM(K6:V6)</f>
        <v>107939.25</v>
      </c>
    </row>
    <row r="7" spans="1:23" s="300" customFormat="1" ht="30" customHeight="1">
      <c r="A7" s="303" t="s">
        <v>1436</v>
      </c>
      <c r="B7" s="303" t="s">
        <v>1487</v>
      </c>
      <c r="C7" s="303" t="s">
        <v>245</v>
      </c>
      <c r="D7" s="639">
        <v>3252</v>
      </c>
      <c r="E7" s="639">
        <v>3252</v>
      </c>
      <c r="F7" s="303" t="s">
        <v>3784</v>
      </c>
      <c r="G7" s="346">
        <v>44894</v>
      </c>
      <c r="H7" s="303" t="s">
        <v>3785</v>
      </c>
      <c r="I7" s="303" t="s">
        <v>3786</v>
      </c>
      <c r="J7" s="639">
        <v>3252</v>
      </c>
      <c r="K7" s="640"/>
      <c r="L7" s="640"/>
      <c r="M7" s="640"/>
      <c r="N7" s="640">
        <v>1518</v>
      </c>
      <c r="O7" s="640">
        <v>1734</v>
      </c>
      <c r="P7" s="640"/>
      <c r="Q7" s="640"/>
      <c r="R7" s="640"/>
      <c r="S7" s="641"/>
      <c r="T7" s="641"/>
      <c r="U7" s="641"/>
      <c r="V7" s="641"/>
      <c r="W7" s="639">
        <v>3252</v>
      </c>
    </row>
    <row r="8" spans="1:23" s="300" customFormat="1" ht="45" customHeight="1">
      <c r="A8" s="303" t="s">
        <v>1436</v>
      </c>
      <c r="B8" s="303" t="s">
        <v>1475</v>
      </c>
      <c r="C8" s="303" t="s">
        <v>148</v>
      </c>
      <c r="D8" s="639">
        <v>5904</v>
      </c>
      <c r="E8" s="639">
        <v>0</v>
      </c>
      <c r="F8" s="303" t="s">
        <v>3778</v>
      </c>
      <c r="G8" s="346">
        <v>44859</v>
      </c>
      <c r="H8" s="303" t="s">
        <v>3787</v>
      </c>
      <c r="I8" s="303" t="s">
        <v>3788</v>
      </c>
      <c r="J8" s="639">
        <v>5904</v>
      </c>
      <c r="K8" s="641"/>
      <c r="L8" s="641"/>
      <c r="M8" s="641"/>
      <c r="N8" s="641"/>
      <c r="O8" s="641"/>
      <c r="P8" s="641"/>
      <c r="Q8" s="641"/>
      <c r="R8" s="641"/>
      <c r="S8" s="641"/>
      <c r="T8" s="641"/>
      <c r="U8" s="641"/>
      <c r="V8" s="641"/>
      <c r="W8" s="639"/>
    </row>
    <row r="9" spans="1:23" s="300" customFormat="1" ht="30" customHeight="1">
      <c r="A9" s="303" t="s">
        <v>1436</v>
      </c>
      <c r="B9" s="303" t="s">
        <v>1475</v>
      </c>
      <c r="C9" s="303" t="s">
        <v>132</v>
      </c>
      <c r="D9" s="639">
        <v>646.25</v>
      </c>
      <c r="E9" s="639">
        <v>646.25</v>
      </c>
      <c r="F9" s="303" t="s">
        <v>3778</v>
      </c>
      <c r="G9" s="346">
        <v>44901</v>
      </c>
      <c r="H9" s="303" t="s">
        <v>2827</v>
      </c>
      <c r="I9" s="303" t="s">
        <v>3789</v>
      </c>
      <c r="J9" s="639">
        <v>646.25</v>
      </c>
      <c r="K9" s="641"/>
      <c r="L9" s="641"/>
      <c r="M9" s="641"/>
      <c r="N9" s="641"/>
      <c r="O9" s="641">
        <v>646.25</v>
      </c>
      <c r="P9" s="641"/>
      <c r="Q9" s="641"/>
      <c r="R9" s="641"/>
      <c r="S9" s="641"/>
      <c r="T9" s="641"/>
      <c r="U9" s="641"/>
      <c r="V9" s="641"/>
      <c r="W9" s="639">
        <v>646.25</v>
      </c>
    </row>
    <row r="10" spans="1:23" s="300" customFormat="1" ht="45" customHeight="1">
      <c r="A10" s="303" t="s">
        <v>1436</v>
      </c>
      <c r="B10" s="303" t="s">
        <v>1475</v>
      </c>
      <c r="C10" s="303" t="s">
        <v>359</v>
      </c>
      <c r="D10" s="639">
        <v>252.53</v>
      </c>
      <c r="E10" s="639">
        <v>252.53</v>
      </c>
      <c r="F10" s="303" t="s">
        <v>3778</v>
      </c>
      <c r="G10" s="346">
        <v>44901</v>
      </c>
      <c r="H10" s="303" t="s">
        <v>2309</v>
      </c>
      <c r="I10" s="303" t="s">
        <v>3790</v>
      </c>
      <c r="J10" s="639">
        <v>252.53</v>
      </c>
      <c r="K10" s="641"/>
      <c r="L10" s="641"/>
      <c r="M10" s="641"/>
      <c r="N10" s="641"/>
      <c r="O10" s="641">
        <v>252.53</v>
      </c>
      <c r="P10" s="641"/>
      <c r="Q10" s="641"/>
      <c r="R10" s="641"/>
      <c r="S10" s="641"/>
      <c r="T10" s="641"/>
      <c r="U10" s="641"/>
      <c r="V10" s="641"/>
      <c r="W10" s="639">
        <v>252.53</v>
      </c>
    </row>
    <row r="11" spans="1:23" s="300" customFormat="1" ht="30" customHeight="1">
      <c r="A11" s="303" t="s">
        <v>1436</v>
      </c>
      <c r="B11" s="303" t="s">
        <v>1475</v>
      </c>
      <c r="C11" s="303" t="s">
        <v>174</v>
      </c>
      <c r="D11" s="639">
        <v>45.64</v>
      </c>
      <c r="E11" s="639">
        <v>45.64</v>
      </c>
      <c r="F11" s="303" t="s">
        <v>3778</v>
      </c>
      <c r="G11" s="346">
        <v>44901</v>
      </c>
      <c r="H11" s="303" t="s">
        <v>2827</v>
      </c>
      <c r="I11" s="303" t="s">
        <v>3789</v>
      </c>
      <c r="J11" s="639">
        <v>45.64</v>
      </c>
      <c r="K11" s="641"/>
      <c r="L11" s="641"/>
      <c r="M11" s="641"/>
      <c r="N11" s="641"/>
      <c r="O11" s="641">
        <v>45.64</v>
      </c>
      <c r="P11" s="641"/>
      <c r="Q11" s="641"/>
      <c r="R11" s="641"/>
      <c r="S11" s="641"/>
      <c r="T11" s="641"/>
      <c r="U11" s="641"/>
      <c r="V11" s="641"/>
      <c r="W11" s="639">
        <v>45.64</v>
      </c>
    </row>
    <row r="12" spans="1:23" s="300" customFormat="1" ht="45" customHeight="1">
      <c r="A12" s="303" t="s">
        <v>1436</v>
      </c>
      <c r="B12" s="303" t="s">
        <v>1475</v>
      </c>
      <c r="C12" s="303" t="s">
        <v>803</v>
      </c>
      <c r="D12" s="639">
        <v>162</v>
      </c>
      <c r="E12" s="639">
        <v>162</v>
      </c>
      <c r="F12" s="303" t="s">
        <v>3778</v>
      </c>
      <c r="G12" s="346">
        <v>44901</v>
      </c>
      <c r="H12" s="303" t="s">
        <v>2309</v>
      </c>
      <c r="I12" s="303" t="s">
        <v>3790</v>
      </c>
      <c r="J12" s="639">
        <v>162</v>
      </c>
      <c r="K12" s="641"/>
      <c r="L12" s="641"/>
      <c r="M12" s="641"/>
      <c r="N12" s="641"/>
      <c r="O12" s="641">
        <v>162</v>
      </c>
      <c r="P12" s="641"/>
      <c r="Q12" s="641"/>
      <c r="R12" s="641"/>
      <c r="S12" s="641"/>
      <c r="T12" s="641"/>
      <c r="U12" s="641"/>
      <c r="V12" s="641"/>
      <c r="W12" s="639">
        <v>162</v>
      </c>
    </row>
    <row r="13" spans="1:23" s="300" customFormat="1" ht="45" customHeight="1">
      <c r="A13" s="303" t="s">
        <v>1436</v>
      </c>
      <c r="B13" s="303" t="s">
        <v>1475</v>
      </c>
      <c r="C13" s="303" t="s">
        <v>938</v>
      </c>
      <c r="D13" s="639">
        <v>44.6</v>
      </c>
      <c r="E13" s="639">
        <v>44.6</v>
      </c>
      <c r="F13" s="303" t="s">
        <v>3778</v>
      </c>
      <c r="G13" s="346">
        <v>44901</v>
      </c>
      <c r="H13" s="303" t="s">
        <v>2309</v>
      </c>
      <c r="I13" s="303" t="s">
        <v>3790</v>
      </c>
      <c r="J13" s="639">
        <v>44.6</v>
      </c>
      <c r="K13" s="641"/>
      <c r="L13" s="641"/>
      <c r="M13" s="641"/>
      <c r="N13" s="641"/>
      <c r="O13" s="641">
        <v>44.6</v>
      </c>
      <c r="P13" s="641"/>
      <c r="Q13" s="641"/>
      <c r="R13" s="641"/>
      <c r="S13" s="641"/>
      <c r="T13" s="641"/>
      <c r="U13" s="641"/>
      <c r="V13" s="641"/>
      <c r="W13" s="639">
        <v>44.6</v>
      </c>
    </row>
    <row r="14" spans="1:23" s="300" customFormat="1" ht="60" customHeight="1">
      <c r="A14" s="303" t="s">
        <v>1436</v>
      </c>
      <c r="B14" s="303" t="s">
        <v>1468</v>
      </c>
      <c r="C14" s="303" t="s">
        <v>332</v>
      </c>
      <c r="D14" s="639">
        <v>11280</v>
      </c>
      <c r="E14" s="639">
        <v>11280</v>
      </c>
      <c r="F14" s="303" t="s">
        <v>3791</v>
      </c>
      <c r="G14" s="346">
        <v>44897</v>
      </c>
      <c r="H14" s="303" t="s">
        <v>2309</v>
      </c>
      <c r="I14" s="303" t="s">
        <v>3792</v>
      </c>
      <c r="J14" s="639">
        <v>11280</v>
      </c>
      <c r="K14" s="641">
        <v>0</v>
      </c>
      <c r="L14" s="641">
        <v>0</v>
      </c>
      <c r="M14" s="641">
        <v>11280</v>
      </c>
      <c r="N14" s="641">
        <v>0</v>
      </c>
      <c r="O14" s="641">
        <v>0</v>
      </c>
      <c r="P14" s="641">
        <v>0</v>
      </c>
      <c r="Q14" s="641">
        <v>0</v>
      </c>
      <c r="R14" s="641">
        <v>0</v>
      </c>
      <c r="S14" s="641">
        <v>0</v>
      </c>
      <c r="T14" s="641">
        <v>0</v>
      </c>
      <c r="U14" s="641">
        <v>0</v>
      </c>
      <c r="V14" s="641">
        <v>0</v>
      </c>
      <c r="W14" s="639">
        <f t="shared" ref="W14:W19" si="0">SUM(K14:V14)</f>
        <v>11280</v>
      </c>
    </row>
    <row r="15" spans="1:23" s="300" customFormat="1" ht="30" customHeight="1">
      <c r="A15" s="303" t="s">
        <v>1436</v>
      </c>
      <c r="B15" s="303" t="s">
        <v>1468</v>
      </c>
      <c r="C15" s="303" t="s">
        <v>382</v>
      </c>
      <c r="D15" s="639">
        <v>11150</v>
      </c>
      <c r="E15" s="639">
        <v>11150</v>
      </c>
      <c r="F15" s="303" t="s">
        <v>3793</v>
      </c>
      <c r="G15" s="346">
        <v>44848</v>
      </c>
      <c r="H15" s="303" t="s">
        <v>3794</v>
      </c>
      <c r="I15" s="303" t="s">
        <v>3795</v>
      </c>
      <c r="J15" s="639">
        <v>11150</v>
      </c>
      <c r="K15" s="641">
        <v>0</v>
      </c>
      <c r="L15" s="641">
        <v>0</v>
      </c>
      <c r="M15" s="641">
        <v>11150</v>
      </c>
      <c r="N15" s="641">
        <v>0</v>
      </c>
      <c r="O15" s="641">
        <v>0</v>
      </c>
      <c r="P15" s="641">
        <v>0</v>
      </c>
      <c r="Q15" s="641">
        <v>0</v>
      </c>
      <c r="R15" s="641">
        <v>0</v>
      </c>
      <c r="S15" s="641">
        <v>0</v>
      </c>
      <c r="T15" s="641">
        <v>0</v>
      </c>
      <c r="U15" s="641">
        <v>0</v>
      </c>
      <c r="V15" s="641">
        <v>0</v>
      </c>
      <c r="W15" s="639">
        <f t="shared" si="0"/>
        <v>11150</v>
      </c>
    </row>
    <row r="16" spans="1:23" s="300" customFormat="1" ht="75" customHeight="1">
      <c r="A16" s="303" t="s">
        <v>1436</v>
      </c>
      <c r="B16" s="303" t="s">
        <v>209</v>
      </c>
      <c r="C16" s="303" t="s">
        <v>516</v>
      </c>
      <c r="D16" s="639">
        <v>57458.720000000001</v>
      </c>
      <c r="E16" s="639">
        <v>57458.720000000001</v>
      </c>
      <c r="F16" s="303" t="s">
        <v>3791</v>
      </c>
      <c r="G16" s="346">
        <v>44986</v>
      </c>
      <c r="H16" s="303" t="s">
        <v>2948</v>
      </c>
      <c r="I16" s="303" t="s">
        <v>3796</v>
      </c>
      <c r="J16" s="639">
        <v>57458.720000000001</v>
      </c>
      <c r="K16" s="641">
        <v>0</v>
      </c>
      <c r="L16" s="641">
        <v>0</v>
      </c>
      <c r="M16" s="641">
        <v>0</v>
      </c>
      <c r="N16" s="641">
        <v>0</v>
      </c>
      <c r="O16" s="641">
        <v>57458.720000000001</v>
      </c>
      <c r="P16" s="641">
        <v>0</v>
      </c>
      <c r="Q16" s="641">
        <v>0</v>
      </c>
      <c r="R16" s="641">
        <v>0</v>
      </c>
      <c r="S16" s="641">
        <v>0</v>
      </c>
      <c r="T16" s="641">
        <v>0</v>
      </c>
      <c r="U16" s="641">
        <v>0</v>
      </c>
      <c r="V16" s="641">
        <v>0</v>
      </c>
      <c r="W16" s="639">
        <f t="shared" si="0"/>
        <v>57458.720000000001</v>
      </c>
    </row>
    <row r="17" spans="1:23" s="300" customFormat="1" ht="60" customHeight="1">
      <c r="A17" s="303" t="s">
        <v>1436</v>
      </c>
      <c r="B17" s="303" t="s">
        <v>209</v>
      </c>
      <c r="C17" s="303" t="s">
        <v>382</v>
      </c>
      <c r="D17" s="639">
        <v>62800</v>
      </c>
      <c r="E17" s="639">
        <v>62800</v>
      </c>
      <c r="F17" s="303" t="s">
        <v>3793</v>
      </c>
      <c r="G17" s="346">
        <v>45001</v>
      </c>
      <c r="H17" s="303" t="s">
        <v>3797</v>
      </c>
      <c r="I17" s="303" t="s">
        <v>3798</v>
      </c>
      <c r="J17" s="639">
        <v>62800</v>
      </c>
      <c r="K17" s="641">
        <v>0</v>
      </c>
      <c r="L17" s="641">
        <v>0</v>
      </c>
      <c r="M17" s="641">
        <v>0</v>
      </c>
      <c r="N17" s="641">
        <v>25120</v>
      </c>
      <c r="O17" s="641">
        <f>18840+18840</f>
        <v>37680</v>
      </c>
      <c r="P17" s="641"/>
      <c r="Q17" s="641">
        <v>0</v>
      </c>
      <c r="R17" s="641">
        <v>0</v>
      </c>
      <c r="S17" s="641">
        <v>0</v>
      </c>
      <c r="T17" s="641">
        <v>0</v>
      </c>
      <c r="U17" s="641">
        <v>0</v>
      </c>
      <c r="V17" s="641">
        <v>0</v>
      </c>
      <c r="W17" s="639">
        <f t="shared" si="0"/>
        <v>62800</v>
      </c>
    </row>
    <row r="18" spans="1:23" s="300" customFormat="1" ht="30" customHeight="1">
      <c r="A18" s="303" t="s">
        <v>1436</v>
      </c>
      <c r="B18" s="303" t="s">
        <v>209</v>
      </c>
      <c r="C18" s="303" t="s">
        <v>843</v>
      </c>
      <c r="D18" s="639">
        <v>2250</v>
      </c>
      <c r="E18" s="639">
        <v>2250</v>
      </c>
      <c r="F18" s="303" t="s">
        <v>3799</v>
      </c>
      <c r="G18" s="346">
        <v>45002</v>
      </c>
      <c r="H18" s="348">
        <v>45022</v>
      </c>
      <c r="I18" s="303" t="s">
        <v>3800</v>
      </c>
      <c r="J18" s="639">
        <v>2250</v>
      </c>
      <c r="K18" s="641">
        <v>0</v>
      </c>
      <c r="L18" s="641">
        <v>0</v>
      </c>
      <c r="M18" s="641">
        <v>0</v>
      </c>
      <c r="N18" s="641">
        <v>2250</v>
      </c>
      <c r="O18" s="641">
        <v>0</v>
      </c>
      <c r="P18" s="641">
        <v>0</v>
      </c>
      <c r="Q18" s="641">
        <v>0</v>
      </c>
      <c r="R18" s="641">
        <v>0</v>
      </c>
      <c r="S18" s="641">
        <v>0</v>
      </c>
      <c r="T18" s="641">
        <v>0</v>
      </c>
      <c r="U18" s="641">
        <v>0</v>
      </c>
      <c r="V18" s="641">
        <v>0</v>
      </c>
      <c r="W18" s="639">
        <f t="shared" si="0"/>
        <v>2250</v>
      </c>
    </row>
    <row r="19" spans="1:23" s="300" customFormat="1" ht="60" customHeight="1">
      <c r="A19" s="303" t="s">
        <v>1436</v>
      </c>
      <c r="B19" s="303" t="s">
        <v>1456</v>
      </c>
      <c r="C19" s="303" t="s">
        <v>843</v>
      </c>
      <c r="D19" s="639">
        <v>43200</v>
      </c>
      <c r="E19" s="639">
        <v>43200</v>
      </c>
      <c r="F19" s="303" t="s">
        <v>3799</v>
      </c>
      <c r="G19" s="346" t="s">
        <v>3801</v>
      </c>
      <c r="H19" s="349">
        <v>45046</v>
      </c>
      <c r="I19" s="303" t="s">
        <v>3802</v>
      </c>
      <c r="J19" s="639">
        <v>43200</v>
      </c>
      <c r="K19" s="641">
        <v>0</v>
      </c>
      <c r="L19" s="641">
        <v>0</v>
      </c>
      <c r="M19" s="641">
        <v>0</v>
      </c>
      <c r="N19" s="641">
        <v>0</v>
      </c>
      <c r="O19" s="641">
        <v>43200</v>
      </c>
      <c r="P19" s="641">
        <v>0</v>
      </c>
      <c r="Q19" s="641">
        <v>0</v>
      </c>
      <c r="R19" s="641">
        <v>0</v>
      </c>
      <c r="S19" s="641">
        <v>0</v>
      </c>
      <c r="T19" s="641">
        <v>0</v>
      </c>
      <c r="U19" s="641">
        <v>0</v>
      </c>
      <c r="V19" s="641">
        <v>0</v>
      </c>
      <c r="W19" s="639">
        <f t="shared" si="0"/>
        <v>43200</v>
      </c>
    </row>
    <row r="20" spans="1:23" s="300" customFormat="1" ht="60" customHeight="1">
      <c r="A20" s="303" t="s">
        <v>1436</v>
      </c>
      <c r="B20" s="303" t="s">
        <v>1456</v>
      </c>
      <c r="C20" s="303" t="s">
        <v>1496</v>
      </c>
      <c r="D20" s="639">
        <v>171275</v>
      </c>
      <c r="E20" s="639">
        <v>171275</v>
      </c>
      <c r="F20" s="303" t="s">
        <v>3799</v>
      </c>
      <c r="G20" s="346" t="s">
        <v>3803</v>
      </c>
      <c r="H20" s="303" t="s">
        <v>3804</v>
      </c>
      <c r="I20" s="303" t="s">
        <v>3805</v>
      </c>
      <c r="J20" s="639">
        <v>171275</v>
      </c>
      <c r="K20" s="641">
        <v>0</v>
      </c>
      <c r="L20" s="641">
        <v>0</v>
      </c>
      <c r="M20" s="641">
        <v>0</v>
      </c>
      <c r="N20" s="641">
        <v>5950</v>
      </c>
      <c r="O20" s="641">
        <v>165325</v>
      </c>
      <c r="P20" s="641">
        <v>0</v>
      </c>
      <c r="Q20" s="641">
        <v>0</v>
      </c>
      <c r="R20" s="641">
        <v>0</v>
      </c>
      <c r="S20" s="641">
        <v>0</v>
      </c>
      <c r="T20" s="641">
        <v>0</v>
      </c>
      <c r="U20" s="641">
        <v>0</v>
      </c>
      <c r="V20" s="641">
        <v>0</v>
      </c>
      <c r="W20" s="639">
        <v>171275</v>
      </c>
    </row>
    <row r="21" spans="1:23" s="300" customFormat="1" ht="120" customHeight="1">
      <c r="A21" s="303" t="s">
        <v>847</v>
      </c>
      <c r="B21" s="303" t="s">
        <v>849</v>
      </c>
      <c r="C21" s="303" t="s">
        <v>850</v>
      </c>
      <c r="D21" s="639">
        <v>750000</v>
      </c>
      <c r="E21" s="639">
        <v>250000</v>
      </c>
      <c r="F21" s="303" t="s">
        <v>5111</v>
      </c>
      <c r="G21" s="346">
        <v>44938</v>
      </c>
      <c r="H21" s="349">
        <v>45291</v>
      </c>
      <c r="I21" s="303" t="s">
        <v>5112</v>
      </c>
      <c r="J21" s="639">
        <f>+D21</f>
        <v>750000</v>
      </c>
      <c r="K21" s="641">
        <v>0</v>
      </c>
      <c r="L21" s="641">
        <v>62500</v>
      </c>
      <c r="M21" s="641">
        <v>62500</v>
      </c>
      <c r="N21" s="641">
        <v>62500</v>
      </c>
      <c r="O21" s="641">
        <v>62500</v>
      </c>
      <c r="P21" s="641">
        <v>62500</v>
      </c>
      <c r="Q21" s="641">
        <v>62500</v>
      </c>
      <c r="R21" s="641">
        <v>62500</v>
      </c>
      <c r="S21" s="641">
        <f>62500*2</f>
        <v>125000</v>
      </c>
      <c r="T21" s="641">
        <v>62500</v>
      </c>
      <c r="U21" s="641">
        <v>62500</v>
      </c>
      <c r="V21" s="641">
        <v>62500</v>
      </c>
      <c r="W21" s="639">
        <f>SUM(K21:V21)</f>
        <v>750000</v>
      </c>
    </row>
    <row r="22" spans="1:23" s="300" customFormat="1" ht="25.5">
      <c r="A22" s="303" t="s">
        <v>1974</v>
      </c>
      <c r="B22" s="638" t="s">
        <v>68</v>
      </c>
      <c r="C22" s="638" t="s">
        <v>70</v>
      </c>
      <c r="D22" s="639">
        <v>1142.18</v>
      </c>
      <c r="E22" s="639">
        <v>1142.18</v>
      </c>
      <c r="F22" s="303" t="s">
        <v>4641</v>
      </c>
      <c r="G22" s="346" t="s">
        <v>4641</v>
      </c>
      <c r="H22" s="303" t="s">
        <v>4642</v>
      </c>
      <c r="I22" s="303" t="s">
        <v>2814</v>
      </c>
      <c r="J22" s="639">
        <v>1142.18</v>
      </c>
      <c r="K22" s="641">
        <v>183.2</v>
      </c>
      <c r="L22" s="641">
        <v>244.28</v>
      </c>
      <c r="M22" s="641">
        <v>197.68</v>
      </c>
      <c r="N22" s="641">
        <v>308.2</v>
      </c>
      <c r="O22" s="641">
        <v>208.82</v>
      </c>
      <c r="P22" s="641">
        <v>0</v>
      </c>
      <c r="Q22" s="641">
        <v>0</v>
      </c>
      <c r="R22" s="641">
        <v>0</v>
      </c>
      <c r="S22" s="641">
        <v>0</v>
      </c>
      <c r="T22" s="641">
        <v>0</v>
      </c>
      <c r="U22" s="641">
        <v>0</v>
      </c>
      <c r="V22" s="641">
        <v>0</v>
      </c>
      <c r="W22" s="639">
        <v>1142.18</v>
      </c>
    </row>
    <row r="23" spans="1:23" s="300" customFormat="1" ht="25.5">
      <c r="A23" s="303" t="s">
        <v>1974</v>
      </c>
      <c r="B23" s="638" t="s">
        <v>68</v>
      </c>
      <c r="C23" s="638" t="s">
        <v>72</v>
      </c>
      <c r="D23" s="639">
        <v>2895.36</v>
      </c>
      <c r="E23" s="639">
        <v>2895.36</v>
      </c>
      <c r="F23" s="303" t="s">
        <v>4641</v>
      </c>
      <c r="G23" s="346" t="s">
        <v>4641</v>
      </c>
      <c r="H23" s="303" t="s">
        <v>4642</v>
      </c>
      <c r="I23" s="303" t="s">
        <v>2814</v>
      </c>
      <c r="J23" s="639">
        <v>2895.36</v>
      </c>
      <c r="K23" s="641">
        <v>577.80999999999995</v>
      </c>
      <c r="L23" s="641">
        <v>623.95000000000005</v>
      </c>
      <c r="M23" s="641">
        <v>513.55999999999995</v>
      </c>
      <c r="N23" s="641">
        <v>580.15</v>
      </c>
      <c r="O23" s="641">
        <v>599.89</v>
      </c>
      <c r="P23" s="641">
        <v>0</v>
      </c>
      <c r="Q23" s="641">
        <v>0</v>
      </c>
      <c r="R23" s="641">
        <v>0</v>
      </c>
      <c r="S23" s="641">
        <v>0</v>
      </c>
      <c r="T23" s="641">
        <v>0</v>
      </c>
      <c r="U23" s="641">
        <v>0</v>
      </c>
      <c r="V23" s="641">
        <v>0</v>
      </c>
      <c r="W23" s="639">
        <v>2895.3599999999997</v>
      </c>
    </row>
    <row r="24" spans="1:23" s="300" customFormat="1" ht="12.75">
      <c r="A24" s="814" t="s">
        <v>1974</v>
      </c>
      <c r="B24" s="815" t="s">
        <v>68</v>
      </c>
      <c r="C24" s="815" t="s">
        <v>74</v>
      </c>
      <c r="D24" s="816">
        <v>9163.58</v>
      </c>
      <c r="E24" s="816">
        <v>3864.28</v>
      </c>
      <c r="F24" s="303" t="s">
        <v>4643</v>
      </c>
      <c r="G24" s="346">
        <v>44890</v>
      </c>
      <c r="H24" s="303" t="s">
        <v>2261</v>
      </c>
      <c r="I24" s="303" t="s">
        <v>4644</v>
      </c>
      <c r="J24" s="639">
        <v>5980.8700000000008</v>
      </c>
      <c r="K24" s="641">
        <v>0</v>
      </c>
      <c r="L24" s="641">
        <v>0</v>
      </c>
      <c r="M24" s="641">
        <v>1062.08</v>
      </c>
      <c r="N24" s="641">
        <v>722.08</v>
      </c>
      <c r="O24" s="641">
        <v>722.08</v>
      </c>
      <c r="P24" s="641">
        <v>722.08</v>
      </c>
      <c r="Q24" s="641">
        <v>722.08</v>
      </c>
      <c r="R24" s="641">
        <v>722.08</v>
      </c>
      <c r="S24" s="641">
        <v>722.08</v>
      </c>
      <c r="T24" s="641">
        <v>722.08</v>
      </c>
      <c r="U24" s="641">
        <v>722.08</v>
      </c>
      <c r="V24" s="641">
        <v>0</v>
      </c>
      <c r="W24" s="639">
        <v>9163.5800000000017</v>
      </c>
    </row>
    <row r="25" spans="1:23" s="300" customFormat="1" ht="30" customHeight="1">
      <c r="A25" s="814"/>
      <c r="B25" s="814"/>
      <c r="C25" s="814"/>
      <c r="D25" s="816"/>
      <c r="E25" s="816"/>
      <c r="F25" s="303" t="s">
        <v>4645</v>
      </c>
      <c r="G25" s="346">
        <v>44858</v>
      </c>
      <c r="H25" s="303" t="s">
        <v>2293</v>
      </c>
      <c r="I25" s="303" t="s">
        <v>4646</v>
      </c>
      <c r="J25" s="639">
        <v>1824.67</v>
      </c>
      <c r="K25" s="641">
        <v>0</v>
      </c>
      <c r="L25" s="641">
        <v>0</v>
      </c>
      <c r="M25" s="641">
        <v>0</v>
      </c>
      <c r="N25" s="641">
        <v>0</v>
      </c>
      <c r="O25" s="641">
        <v>0</v>
      </c>
      <c r="P25" s="641">
        <v>138.12</v>
      </c>
      <c r="Q25" s="641">
        <v>138.12</v>
      </c>
      <c r="R25" s="641">
        <v>138.12</v>
      </c>
      <c r="S25" s="641">
        <v>138.12</v>
      </c>
      <c r="T25" s="641">
        <v>138.12</v>
      </c>
      <c r="U25" s="641">
        <v>138.12</v>
      </c>
      <c r="V25" s="641">
        <v>138.1</v>
      </c>
      <c r="W25" s="639"/>
    </row>
    <row r="26" spans="1:23" s="300" customFormat="1" ht="15" customHeight="1">
      <c r="A26" s="814"/>
      <c r="B26" s="814"/>
      <c r="C26" s="814"/>
      <c r="D26" s="816"/>
      <c r="E26" s="816"/>
      <c r="F26" s="303" t="s">
        <v>3331</v>
      </c>
      <c r="G26" s="346" t="s">
        <v>3331</v>
      </c>
      <c r="H26" s="303" t="s">
        <v>4642</v>
      </c>
      <c r="I26" s="303" t="s">
        <v>2814</v>
      </c>
      <c r="J26" s="639">
        <v>1358.04</v>
      </c>
      <c r="K26" s="641">
        <v>1230.03</v>
      </c>
      <c r="L26" s="641">
        <v>33.450000000000003</v>
      </c>
      <c r="M26" s="641">
        <v>32.020000000000003</v>
      </c>
      <c r="N26" s="641">
        <v>31.26</v>
      </c>
      <c r="O26" s="641">
        <v>31.28</v>
      </c>
      <c r="P26" s="641">
        <v>0</v>
      </c>
      <c r="Q26" s="641">
        <v>0</v>
      </c>
      <c r="R26" s="641">
        <v>0</v>
      </c>
      <c r="S26" s="641">
        <v>0</v>
      </c>
      <c r="T26" s="641">
        <v>0</v>
      </c>
      <c r="U26" s="641">
        <v>0</v>
      </c>
      <c r="V26" s="641">
        <v>0</v>
      </c>
      <c r="W26" s="639"/>
    </row>
    <row r="27" spans="1:23" s="300" customFormat="1" ht="25.5">
      <c r="A27" s="303" t="s">
        <v>1974</v>
      </c>
      <c r="B27" s="638" t="s">
        <v>68</v>
      </c>
      <c r="C27" s="638" t="s">
        <v>78</v>
      </c>
      <c r="D27" s="639">
        <v>721.1</v>
      </c>
      <c r="E27" s="639">
        <v>721.1</v>
      </c>
      <c r="F27" s="303" t="s">
        <v>2939</v>
      </c>
      <c r="G27" s="346" t="s">
        <v>4641</v>
      </c>
      <c r="H27" s="303" t="s">
        <v>4641</v>
      </c>
      <c r="I27" s="303" t="s">
        <v>2674</v>
      </c>
      <c r="J27" s="639">
        <v>721.1</v>
      </c>
      <c r="K27" s="641">
        <v>107</v>
      </c>
      <c r="L27" s="641">
        <v>167</v>
      </c>
      <c r="M27" s="641">
        <v>224.82</v>
      </c>
      <c r="N27" s="641">
        <v>30</v>
      </c>
      <c r="O27" s="641">
        <v>192.28</v>
      </c>
      <c r="P27" s="641">
        <v>0</v>
      </c>
      <c r="Q27" s="641">
        <v>0</v>
      </c>
      <c r="R27" s="641">
        <v>0</v>
      </c>
      <c r="S27" s="641">
        <v>0</v>
      </c>
      <c r="T27" s="641">
        <v>0</v>
      </c>
      <c r="U27" s="641">
        <v>0</v>
      </c>
      <c r="V27" s="641">
        <v>0</v>
      </c>
      <c r="W27" s="639">
        <v>721.09999999999991</v>
      </c>
    </row>
    <row r="28" spans="1:23" s="300" customFormat="1" ht="12.75">
      <c r="A28" s="814" t="s">
        <v>1974</v>
      </c>
      <c r="B28" s="815" t="s">
        <v>68</v>
      </c>
      <c r="C28" s="815" t="s">
        <v>82</v>
      </c>
      <c r="D28" s="816">
        <v>1291542.1499999999</v>
      </c>
      <c r="E28" s="816">
        <v>371467.67</v>
      </c>
      <c r="F28" s="303" t="s">
        <v>4647</v>
      </c>
      <c r="G28" s="346">
        <v>44929</v>
      </c>
      <c r="H28" s="303" t="s">
        <v>2934</v>
      </c>
      <c r="I28" s="303" t="s">
        <v>4648</v>
      </c>
      <c r="J28" s="639">
        <v>1211805.3119999999</v>
      </c>
      <c r="K28" s="641">
        <v>0</v>
      </c>
      <c r="L28" s="641">
        <v>0</v>
      </c>
      <c r="M28" s="641">
        <v>26929.01</v>
      </c>
      <c r="N28" s="641">
        <v>130156.87</v>
      </c>
      <c r="O28" s="641">
        <v>134645.04</v>
      </c>
      <c r="P28" s="641">
        <v>269290.17</v>
      </c>
      <c r="Q28" s="641">
        <v>246849.19</v>
      </c>
      <c r="R28" s="641">
        <v>134645.04</v>
      </c>
      <c r="S28" s="641">
        <v>134645.04</v>
      </c>
      <c r="T28" s="641">
        <v>134645.04</v>
      </c>
      <c r="U28" s="641">
        <v>0</v>
      </c>
      <c r="V28" s="641">
        <v>0</v>
      </c>
      <c r="W28" s="639">
        <v>1291542.1500000001</v>
      </c>
    </row>
    <row r="29" spans="1:23" s="300" customFormat="1" ht="45" customHeight="1">
      <c r="A29" s="814"/>
      <c r="B29" s="814"/>
      <c r="C29" s="814"/>
      <c r="D29" s="816"/>
      <c r="E29" s="816"/>
      <c r="F29" s="303" t="s">
        <v>4649</v>
      </c>
      <c r="G29" s="346">
        <v>44685</v>
      </c>
      <c r="H29" s="303" t="s">
        <v>4650</v>
      </c>
      <c r="I29" s="303" t="s">
        <v>4651</v>
      </c>
      <c r="J29" s="639">
        <v>79736.75</v>
      </c>
      <c r="K29" s="641">
        <v>0</v>
      </c>
      <c r="L29" s="641">
        <v>79736.75</v>
      </c>
      <c r="M29" s="641">
        <v>0</v>
      </c>
      <c r="N29" s="641">
        <v>0</v>
      </c>
      <c r="O29" s="641">
        <v>0</v>
      </c>
      <c r="P29" s="641">
        <v>0</v>
      </c>
      <c r="Q29" s="641">
        <v>0</v>
      </c>
      <c r="R29" s="641">
        <v>0</v>
      </c>
      <c r="S29" s="641">
        <v>0</v>
      </c>
      <c r="T29" s="641">
        <v>0</v>
      </c>
      <c r="U29" s="641">
        <v>0</v>
      </c>
      <c r="V29" s="641">
        <v>0</v>
      </c>
      <c r="W29" s="639"/>
    </row>
    <row r="30" spans="1:23" s="300" customFormat="1" ht="25.5">
      <c r="A30" s="814" t="s">
        <v>1974</v>
      </c>
      <c r="B30" s="815" t="s">
        <v>68</v>
      </c>
      <c r="C30" s="815" t="s">
        <v>84</v>
      </c>
      <c r="D30" s="816">
        <v>891648</v>
      </c>
      <c r="E30" s="816">
        <v>301860</v>
      </c>
      <c r="F30" s="303" t="s">
        <v>4652</v>
      </c>
      <c r="G30" s="346">
        <v>44879</v>
      </c>
      <c r="H30" s="303" t="s">
        <v>3758</v>
      </c>
      <c r="I30" s="303" t="s">
        <v>4653</v>
      </c>
      <c r="J30" s="639">
        <v>157896</v>
      </c>
      <c r="K30" s="641">
        <v>0</v>
      </c>
      <c r="L30" s="641">
        <v>19737</v>
      </c>
      <c r="M30" s="641">
        <v>19737</v>
      </c>
      <c r="N30" s="641">
        <v>19737</v>
      </c>
      <c r="O30" s="641">
        <v>19737</v>
      </c>
      <c r="P30" s="641">
        <v>19737</v>
      </c>
      <c r="Q30" s="641">
        <v>19737</v>
      </c>
      <c r="R30" s="641">
        <v>19737</v>
      </c>
      <c r="S30" s="641">
        <v>19737</v>
      </c>
      <c r="T30" s="641">
        <v>0</v>
      </c>
      <c r="U30" s="641">
        <v>0</v>
      </c>
      <c r="V30" s="641">
        <v>0</v>
      </c>
      <c r="W30" s="639">
        <v>891648</v>
      </c>
    </row>
    <row r="31" spans="1:23" s="300" customFormat="1" ht="45" customHeight="1">
      <c r="A31" s="814"/>
      <c r="B31" s="814"/>
      <c r="C31" s="814"/>
      <c r="D31" s="816"/>
      <c r="E31" s="816"/>
      <c r="F31" s="303" t="s">
        <v>4654</v>
      </c>
      <c r="G31" s="346">
        <v>44879</v>
      </c>
      <c r="H31" s="303" t="s">
        <v>3758</v>
      </c>
      <c r="I31" s="303" t="s">
        <v>4653</v>
      </c>
      <c r="J31" s="639">
        <v>232200</v>
      </c>
      <c r="K31" s="641">
        <v>0</v>
      </c>
      <c r="L31" s="641">
        <v>29025</v>
      </c>
      <c r="M31" s="641">
        <v>29025</v>
      </c>
      <c r="N31" s="641">
        <v>29025</v>
      </c>
      <c r="O31" s="641">
        <v>29025</v>
      </c>
      <c r="P31" s="641">
        <v>29025</v>
      </c>
      <c r="Q31" s="641">
        <v>29025</v>
      </c>
      <c r="R31" s="641">
        <v>29025</v>
      </c>
      <c r="S31" s="641">
        <v>29025</v>
      </c>
      <c r="T31" s="641">
        <v>0</v>
      </c>
      <c r="U31" s="641">
        <v>0</v>
      </c>
      <c r="V31" s="641">
        <v>0</v>
      </c>
      <c r="W31" s="639"/>
    </row>
    <row r="32" spans="1:23" s="300" customFormat="1" ht="45" customHeight="1">
      <c r="A32" s="814"/>
      <c r="B32" s="814"/>
      <c r="C32" s="814"/>
      <c r="D32" s="816"/>
      <c r="E32" s="816"/>
      <c r="F32" s="303" t="s">
        <v>4655</v>
      </c>
      <c r="G32" s="346">
        <v>44879</v>
      </c>
      <c r="H32" s="303" t="s">
        <v>3758</v>
      </c>
      <c r="I32" s="303" t="s">
        <v>4653</v>
      </c>
      <c r="J32" s="639">
        <v>213624</v>
      </c>
      <c r="K32" s="641">
        <v>0</v>
      </c>
      <c r="L32" s="641">
        <v>26703</v>
      </c>
      <c r="M32" s="641">
        <v>26703</v>
      </c>
      <c r="N32" s="641">
        <v>26703</v>
      </c>
      <c r="O32" s="641">
        <v>26703</v>
      </c>
      <c r="P32" s="641">
        <v>26703</v>
      </c>
      <c r="Q32" s="641">
        <v>26703</v>
      </c>
      <c r="R32" s="641">
        <v>26703</v>
      </c>
      <c r="S32" s="641">
        <v>26703</v>
      </c>
      <c r="T32" s="641">
        <v>0</v>
      </c>
      <c r="U32" s="641">
        <v>0</v>
      </c>
      <c r="V32" s="641">
        <v>0</v>
      </c>
      <c r="W32" s="639"/>
    </row>
    <row r="33" spans="1:23" s="300" customFormat="1" ht="45" customHeight="1">
      <c r="A33" s="814"/>
      <c r="B33" s="814"/>
      <c r="C33" s="814"/>
      <c r="D33" s="816"/>
      <c r="E33" s="816"/>
      <c r="F33" s="303" t="s">
        <v>4656</v>
      </c>
      <c r="G33" s="346">
        <v>45050</v>
      </c>
      <c r="H33" s="303" t="s">
        <v>2952</v>
      </c>
      <c r="I33" s="303" t="s">
        <v>4657</v>
      </c>
      <c r="J33" s="639">
        <v>46440</v>
      </c>
      <c r="K33" s="641">
        <v>0</v>
      </c>
      <c r="L33" s="641">
        <v>0</v>
      </c>
      <c r="M33" s="641">
        <v>0</v>
      </c>
      <c r="N33" s="641">
        <v>0</v>
      </c>
      <c r="O33" s="641">
        <v>0</v>
      </c>
      <c r="P33" s="641">
        <v>0</v>
      </c>
      <c r="Q33" s="641">
        <v>0</v>
      </c>
      <c r="R33" s="641">
        <v>0</v>
      </c>
      <c r="S33" s="641">
        <v>0</v>
      </c>
      <c r="T33" s="641">
        <v>11610</v>
      </c>
      <c r="U33" s="641">
        <v>11610</v>
      </c>
      <c r="V33" s="641">
        <v>23220</v>
      </c>
      <c r="W33" s="639"/>
    </row>
    <row r="34" spans="1:23" s="300" customFormat="1" ht="45" customHeight="1">
      <c r="A34" s="814"/>
      <c r="B34" s="814"/>
      <c r="C34" s="814"/>
      <c r="D34" s="816"/>
      <c r="E34" s="816"/>
      <c r="F34" s="303" t="s">
        <v>4658</v>
      </c>
      <c r="G34" s="346">
        <v>45050</v>
      </c>
      <c r="H34" s="303" t="s">
        <v>3143</v>
      </c>
      <c r="I34" s="303" t="s">
        <v>4657</v>
      </c>
      <c r="J34" s="639">
        <v>241488</v>
      </c>
      <c r="K34" s="641">
        <v>0</v>
      </c>
      <c r="L34" s="641">
        <v>0</v>
      </c>
      <c r="M34" s="641">
        <v>0</v>
      </c>
      <c r="N34" s="641">
        <v>0</v>
      </c>
      <c r="O34" s="641">
        <v>0</v>
      </c>
      <c r="P34" s="641">
        <v>0</v>
      </c>
      <c r="Q34" s="641">
        <v>0</v>
      </c>
      <c r="R34" s="641">
        <v>0</v>
      </c>
      <c r="S34" s="641">
        <v>0</v>
      </c>
      <c r="T34" s="641">
        <v>60372</v>
      </c>
      <c r="U34" s="641">
        <v>60372</v>
      </c>
      <c r="V34" s="641">
        <v>120744</v>
      </c>
      <c r="W34" s="639"/>
    </row>
    <row r="35" spans="1:23" s="300" customFormat="1" ht="25.5">
      <c r="A35" s="303" t="s">
        <v>1974</v>
      </c>
      <c r="B35" s="638" t="s">
        <v>68</v>
      </c>
      <c r="C35" s="638" t="s">
        <v>86</v>
      </c>
      <c r="D35" s="639">
        <v>6300.54</v>
      </c>
      <c r="E35" s="639">
        <v>6300.54</v>
      </c>
      <c r="F35" s="303" t="s">
        <v>4659</v>
      </c>
      <c r="G35" s="346">
        <v>45007</v>
      </c>
      <c r="H35" s="303" t="s">
        <v>4660</v>
      </c>
      <c r="I35" s="303" t="s">
        <v>4661</v>
      </c>
      <c r="J35" s="639">
        <v>6300.54</v>
      </c>
      <c r="K35" s="641">
        <v>0</v>
      </c>
      <c r="L35" s="641">
        <v>0</v>
      </c>
      <c r="M35" s="641">
        <v>6300.54</v>
      </c>
      <c r="N35" s="641">
        <v>0</v>
      </c>
      <c r="O35" s="641">
        <v>0</v>
      </c>
      <c r="P35" s="641">
        <v>0</v>
      </c>
      <c r="Q35" s="641">
        <v>0</v>
      </c>
      <c r="R35" s="641">
        <v>0</v>
      </c>
      <c r="S35" s="641">
        <v>0</v>
      </c>
      <c r="T35" s="641">
        <v>0</v>
      </c>
      <c r="U35" s="641">
        <v>0</v>
      </c>
      <c r="V35" s="641">
        <v>0</v>
      </c>
      <c r="W35" s="639">
        <v>6300.54</v>
      </c>
    </row>
    <row r="36" spans="1:23" s="300" customFormat="1" ht="38.25">
      <c r="A36" s="814" t="s">
        <v>1974</v>
      </c>
      <c r="B36" s="815" t="s">
        <v>68</v>
      </c>
      <c r="C36" s="815" t="s">
        <v>94</v>
      </c>
      <c r="D36" s="816">
        <v>30744.69</v>
      </c>
      <c r="E36" s="816">
        <v>11476.4</v>
      </c>
      <c r="F36" s="303" t="s">
        <v>4662</v>
      </c>
      <c r="G36" s="346">
        <v>45012</v>
      </c>
      <c r="H36" s="303">
        <v>45291</v>
      </c>
      <c r="I36" s="303" t="s">
        <v>4663</v>
      </c>
      <c r="J36" s="639">
        <v>2015.78</v>
      </c>
      <c r="K36" s="641">
        <v>0</v>
      </c>
      <c r="L36" s="641">
        <v>0</v>
      </c>
      <c r="M36" s="641">
        <v>0</v>
      </c>
      <c r="N36" s="641">
        <v>0</v>
      </c>
      <c r="O36" s="641">
        <v>0</v>
      </c>
      <c r="P36" s="641">
        <v>600.03</v>
      </c>
      <c r="Q36" s="641">
        <v>202.25</v>
      </c>
      <c r="R36" s="641">
        <v>202.25</v>
      </c>
      <c r="S36" s="641">
        <v>202.25</v>
      </c>
      <c r="T36" s="641">
        <v>202.25</v>
      </c>
      <c r="U36" s="641">
        <v>202.25</v>
      </c>
      <c r="V36" s="641">
        <v>404.5</v>
      </c>
      <c r="W36" s="639">
        <v>30744.690000000002</v>
      </c>
    </row>
    <row r="37" spans="1:23" s="300" customFormat="1" ht="75" customHeight="1">
      <c r="A37" s="814"/>
      <c r="B37" s="814"/>
      <c r="C37" s="814"/>
      <c r="D37" s="816"/>
      <c r="E37" s="816"/>
      <c r="F37" s="303" t="s">
        <v>4664</v>
      </c>
      <c r="G37" s="346">
        <v>44945</v>
      </c>
      <c r="H37" s="303" t="s">
        <v>4665</v>
      </c>
      <c r="I37" s="303" t="s">
        <v>4666</v>
      </c>
      <c r="J37" s="639">
        <v>28717.91</v>
      </c>
      <c r="K37" s="641">
        <v>0</v>
      </c>
      <c r="L37" s="641">
        <v>0</v>
      </c>
      <c r="M37" s="641">
        <v>5860.57</v>
      </c>
      <c r="N37" s="641">
        <v>0</v>
      </c>
      <c r="O37" s="641">
        <v>5604.83</v>
      </c>
      <c r="P37" s="641">
        <v>2156.5700000000002</v>
      </c>
      <c r="Q37" s="641">
        <v>2156.5700000000002</v>
      </c>
      <c r="R37" s="641">
        <v>2156.5700000000002</v>
      </c>
      <c r="S37" s="641">
        <v>2156.56</v>
      </c>
      <c r="T37" s="641">
        <v>2156.56</v>
      </c>
      <c r="U37" s="641">
        <v>2156.56</v>
      </c>
      <c r="V37" s="641">
        <v>4313.12</v>
      </c>
      <c r="W37" s="639"/>
    </row>
    <row r="38" spans="1:23" s="300" customFormat="1" ht="15" customHeight="1">
      <c r="A38" s="814"/>
      <c r="B38" s="814"/>
      <c r="C38" s="814"/>
      <c r="D38" s="816"/>
      <c r="E38" s="816"/>
      <c r="F38" s="303" t="s">
        <v>2939</v>
      </c>
      <c r="G38" s="346" t="s">
        <v>4641</v>
      </c>
      <c r="H38" s="303" t="s">
        <v>4641</v>
      </c>
      <c r="I38" s="303" t="s">
        <v>2674</v>
      </c>
      <c r="J38" s="639">
        <v>11</v>
      </c>
      <c r="K38" s="641">
        <v>0</v>
      </c>
      <c r="L38" s="641">
        <v>3</v>
      </c>
      <c r="M38" s="641">
        <v>8</v>
      </c>
      <c r="N38" s="641">
        <v>0</v>
      </c>
      <c r="O38" s="641">
        <v>0</v>
      </c>
      <c r="P38" s="641">
        <v>0</v>
      </c>
      <c r="Q38" s="641">
        <v>0</v>
      </c>
      <c r="R38" s="641">
        <v>0</v>
      </c>
      <c r="S38" s="641">
        <v>0</v>
      </c>
      <c r="T38" s="641">
        <v>0</v>
      </c>
      <c r="U38" s="641">
        <v>0</v>
      </c>
      <c r="V38" s="641">
        <v>0</v>
      </c>
      <c r="W38" s="639"/>
    </row>
    <row r="39" spans="1:23" s="300" customFormat="1" ht="25.5">
      <c r="A39" s="814" t="s">
        <v>1974</v>
      </c>
      <c r="B39" s="815" t="s">
        <v>68</v>
      </c>
      <c r="C39" s="815" t="s">
        <v>566</v>
      </c>
      <c r="D39" s="816">
        <v>24601.74</v>
      </c>
      <c r="E39" s="816">
        <v>13588.17</v>
      </c>
      <c r="F39" s="303" t="s">
        <v>4667</v>
      </c>
      <c r="G39" s="346">
        <v>44972</v>
      </c>
      <c r="H39" s="303" t="s">
        <v>2952</v>
      </c>
      <c r="I39" s="303" t="s">
        <v>4668</v>
      </c>
      <c r="J39" s="639">
        <v>1798.14</v>
      </c>
      <c r="K39" s="641">
        <v>0</v>
      </c>
      <c r="L39" s="641">
        <v>0</v>
      </c>
      <c r="M39" s="641">
        <v>286.07</v>
      </c>
      <c r="N39" s="641">
        <v>613</v>
      </c>
      <c r="O39" s="641">
        <v>613</v>
      </c>
      <c r="P39" s="641">
        <v>286.07000000000016</v>
      </c>
      <c r="Q39" s="641">
        <v>0</v>
      </c>
      <c r="R39" s="641">
        <v>0</v>
      </c>
      <c r="S39" s="641">
        <v>0</v>
      </c>
      <c r="T39" s="641">
        <v>0</v>
      </c>
      <c r="U39" s="641">
        <v>0</v>
      </c>
      <c r="V39" s="641">
        <v>0</v>
      </c>
      <c r="W39" s="639">
        <v>24601.739999999998</v>
      </c>
    </row>
    <row r="40" spans="1:23" s="300" customFormat="1" ht="45" customHeight="1">
      <c r="A40" s="814"/>
      <c r="B40" s="814"/>
      <c r="C40" s="814"/>
      <c r="D40" s="816"/>
      <c r="E40" s="816"/>
      <c r="F40" s="303" t="s">
        <v>4669</v>
      </c>
      <c r="G40" s="346">
        <v>44972</v>
      </c>
      <c r="H40" s="303" t="s">
        <v>2952</v>
      </c>
      <c r="I40" s="303" t="s">
        <v>4670</v>
      </c>
      <c r="J40" s="639">
        <v>1798.14</v>
      </c>
      <c r="K40" s="641">
        <v>0</v>
      </c>
      <c r="L40" s="641">
        <v>0</v>
      </c>
      <c r="M40" s="641">
        <v>286.07</v>
      </c>
      <c r="N40" s="641">
        <v>613</v>
      </c>
      <c r="O40" s="641">
        <v>899.06999999999994</v>
      </c>
      <c r="P40" s="641">
        <v>0</v>
      </c>
      <c r="Q40" s="641">
        <v>0</v>
      </c>
      <c r="R40" s="641">
        <v>0</v>
      </c>
      <c r="S40" s="641">
        <v>0</v>
      </c>
      <c r="T40" s="641">
        <v>0</v>
      </c>
      <c r="U40" s="641">
        <v>0</v>
      </c>
      <c r="V40" s="641">
        <v>0</v>
      </c>
      <c r="W40" s="639"/>
    </row>
    <row r="41" spans="1:23" s="300" customFormat="1" ht="30" customHeight="1">
      <c r="A41" s="814"/>
      <c r="B41" s="814"/>
      <c r="C41" s="814"/>
      <c r="D41" s="816"/>
      <c r="E41" s="816"/>
      <c r="F41" s="303" t="s">
        <v>4671</v>
      </c>
      <c r="G41" s="346">
        <v>44972</v>
      </c>
      <c r="H41" s="303" t="s">
        <v>2249</v>
      </c>
      <c r="I41" s="303" t="s">
        <v>4672</v>
      </c>
      <c r="J41" s="639">
        <v>3065</v>
      </c>
      <c r="K41" s="641">
        <v>0</v>
      </c>
      <c r="L41" s="641">
        <v>0</v>
      </c>
      <c r="M41" s="641">
        <v>306.5</v>
      </c>
      <c r="N41" s="641">
        <v>613</v>
      </c>
      <c r="O41" s="641">
        <v>613</v>
      </c>
      <c r="P41" s="641">
        <v>613</v>
      </c>
      <c r="Q41" s="641">
        <v>613</v>
      </c>
      <c r="R41" s="641">
        <v>306.5</v>
      </c>
      <c r="S41" s="641">
        <v>0</v>
      </c>
      <c r="T41" s="641">
        <v>0</v>
      </c>
      <c r="U41" s="641">
        <v>0</v>
      </c>
      <c r="V41" s="641">
        <v>0</v>
      </c>
      <c r="W41" s="639"/>
    </row>
    <row r="42" spans="1:23" s="300" customFormat="1" ht="30" customHeight="1">
      <c r="A42" s="814"/>
      <c r="B42" s="814"/>
      <c r="C42" s="814"/>
      <c r="D42" s="816"/>
      <c r="E42" s="816"/>
      <c r="F42" s="303" t="s">
        <v>4673</v>
      </c>
      <c r="G42" s="346">
        <v>44972</v>
      </c>
      <c r="H42" s="303" t="s">
        <v>2249</v>
      </c>
      <c r="I42" s="303" t="s">
        <v>4674</v>
      </c>
      <c r="J42" s="639">
        <v>3065</v>
      </c>
      <c r="K42" s="641">
        <v>0</v>
      </c>
      <c r="L42" s="641">
        <v>0</v>
      </c>
      <c r="M42" s="641">
        <v>306.5</v>
      </c>
      <c r="N42" s="641">
        <v>613</v>
      </c>
      <c r="O42" s="641">
        <v>613</v>
      </c>
      <c r="P42" s="641">
        <v>613</v>
      </c>
      <c r="Q42" s="641">
        <v>613</v>
      </c>
      <c r="R42" s="641">
        <v>306.5</v>
      </c>
      <c r="S42" s="641">
        <v>0</v>
      </c>
      <c r="T42" s="641">
        <v>0</v>
      </c>
      <c r="U42" s="641">
        <v>0</v>
      </c>
      <c r="V42" s="641">
        <v>0</v>
      </c>
      <c r="W42" s="639"/>
    </row>
    <row r="43" spans="1:23" s="300" customFormat="1" ht="30" customHeight="1">
      <c r="A43" s="814"/>
      <c r="B43" s="814"/>
      <c r="C43" s="814"/>
      <c r="D43" s="816"/>
      <c r="E43" s="816"/>
      <c r="F43" s="303" t="s">
        <v>4675</v>
      </c>
      <c r="G43" s="346">
        <v>44972</v>
      </c>
      <c r="H43" s="303" t="s">
        <v>2249</v>
      </c>
      <c r="I43" s="303" t="s">
        <v>4676</v>
      </c>
      <c r="J43" s="639">
        <v>2574.6</v>
      </c>
      <c r="K43" s="641">
        <v>0</v>
      </c>
      <c r="L43" s="641">
        <v>0</v>
      </c>
      <c r="M43" s="641">
        <v>0</v>
      </c>
      <c r="N43" s="641">
        <v>429.1</v>
      </c>
      <c r="O43" s="641">
        <v>613</v>
      </c>
      <c r="P43" s="641">
        <v>613</v>
      </c>
      <c r="Q43" s="641">
        <v>613</v>
      </c>
      <c r="R43" s="641">
        <v>306.5</v>
      </c>
      <c r="S43" s="641">
        <v>0</v>
      </c>
      <c r="T43" s="641">
        <v>0</v>
      </c>
      <c r="U43" s="641">
        <v>0</v>
      </c>
      <c r="V43" s="641">
        <v>0</v>
      </c>
      <c r="W43" s="639"/>
    </row>
    <row r="44" spans="1:23" s="300" customFormat="1" ht="30" customHeight="1">
      <c r="A44" s="814"/>
      <c r="B44" s="814"/>
      <c r="C44" s="814"/>
      <c r="D44" s="816"/>
      <c r="E44" s="816"/>
      <c r="F44" s="303" t="s">
        <v>4677</v>
      </c>
      <c r="G44" s="346">
        <v>44972</v>
      </c>
      <c r="H44" s="303" t="s">
        <v>2249</v>
      </c>
      <c r="I44" s="303" t="s">
        <v>4678</v>
      </c>
      <c r="J44" s="639">
        <v>3065</v>
      </c>
      <c r="K44" s="641">
        <v>0</v>
      </c>
      <c r="L44" s="641">
        <v>0</v>
      </c>
      <c r="M44" s="641">
        <v>306.5</v>
      </c>
      <c r="N44" s="641">
        <v>613</v>
      </c>
      <c r="O44" s="641">
        <v>613</v>
      </c>
      <c r="P44" s="641">
        <v>613</v>
      </c>
      <c r="Q44" s="641">
        <v>613</v>
      </c>
      <c r="R44" s="641">
        <v>306.5</v>
      </c>
      <c r="S44" s="641">
        <v>0</v>
      </c>
      <c r="T44" s="641">
        <v>0</v>
      </c>
      <c r="U44" s="641">
        <v>0</v>
      </c>
      <c r="V44" s="641">
        <v>0</v>
      </c>
      <c r="W44" s="639"/>
    </row>
    <row r="45" spans="1:23" s="300" customFormat="1" ht="30" customHeight="1">
      <c r="A45" s="814"/>
      <c r="B45" s="814"/>
      <c r="C45" s="814"/>
      <c r="D45" s="816"/>
      <c r="E45" s="816"/>
      <c r="F45" s="303" t="s">
        <v>4679</v>
      </c>
      <c r="G45" s="346">
        <v>44972</v>
      </c>
      <c r="H45" s="303" t="s">
        <v>2249</v>
      </c>
      <c r="I45" s="303" t="s">
        <v>4680</v>
      </c>
      <c r="J45" s="639">
        <v>3065</v>
      </c>
      <c r="K45" s="641">
        <v>0</v>
      </c>
      <c r="L45" s="641">
        <v>0</v>
      </c>
      <c r="M45" s="641">
        <v>306.5</v>
      </c>
      <c r="N45" s="641">
        <v>613</v>
      </c>
      <c r="O45" s="641">
        <v>613</v>
      </c>
      <c r="P45" s="641">
        <v>613</v>
      </c>
      <c r="Q45" s="641">
        <v>613</v>
      </c>
      <c r="R45" s="641">
        <v>306.5</v>
      </c>
      <c r="S45" s="641">
        <v>0</v>
      </c>
      <c r="T45" s="641">
        <v>0</v>
      </c>
      <c r="U45" s="641">
        <v>0</v>
      </c>
      <c r="V45" s="641">
        <v>0</v>
      </c>
      <c r="W45" s="639"/>
    </row>
    <row r="46" spans="1:23" s="300" customFormat="1" ht="30" customHeight="1">
      <c r="A46" s="814"/>
      <c r="B46" s="814"/>
      <c r="C46" s="814"/>
      <c r="D46" s="816"/>
      <c r="E46" s="816"/>
      <c r="F46" s="303" t="s">
        <v>4681</v>
      </c>
      <c r="G46" s="346">
        <v>44972</v>
      </c>
      <c r="H46" s="303" t="s">
        <v>2249</v>
      </c>
      <c r="I46" s="303" t="s">
        <v>4682</v>
      </c>
      <c r="J46" s="639">
        <v>3065</v>
      </c>
      <c r="K46" s="641">
        <v>0</v>
      </c>
      <c r="L46" s="641">
        <v>0</v>
      </c>
      <c r="M46" s="641">
        <v>306.5</v>
      </c>
      <c r="N46" s="641">
        <v>613</v>
      </c>
      <c r="O46" s="641">
        <v>613</v>
      </c>
      <c r="P46" s="641">
        <v>613</v>
      </c>
      <c r="Q46" s="641">
        <v>613</v>
      </c>
      <c r="R46" s="641">
        <v>306.5</v>
      </c>
      <c r="S46" s="641">
        <v>0</v>
      </c>
      <c r="T46" s="641">
        <v>0</v>
      </c>
      <c r="U46" s="641">
        <v>0</v>
      </c>
      <c r="V46" s="641">
        <v>0</v>
      </c>
      <c r="W46" s="639"/>
    </row>
    <row r="47" spans="1:23" s="300" customFormat="1" ht="30" customHeight="1">
      <c r="A47" s="814"/>
      <c r="B47" s="814"/>
      <c r="C47" s="814"/>
      <c r="D47" s="816"/>
      <c r="E47" s="816"/>
      <c r="F47" s="303" t="s">
        <v>4683</v>
      </c>
      <c r="G47" s="346">
        <v>44972</v>
      </c>
      <c r="H47" s="303" t="s">
        <v>2249</v>
      </c>
      <c r="I47" s="303" t="s">
        <v>4684</v>
      </c>
      <c r="J47" s="639">
        <v>2574.6</v>
      </c>
      <c r="K47" s="641">
        <v>0</v>
      </c>
      <c r="L47" s="641">
        <v>0</v>
      </c>
      <c r="M47" s="641">
        <v>0</v>
      </c>
      <c r="N47" s="641">
        <v>429.1</v>
      </c>
      <c r="O47" s="641">
        <v>613</v>
      </c>
      <c r="P47" s="641">
        <v>613</v>
      </c>
      <c r="Q47" s="641">
        <v>613</v>
      </c>
      <c r="R47" s="641">
        <v>306.5</v>
      </c>
      <c r="S47" s="641">
        <v>0</v>
      </c>
      <c r="T47" s="641">
        <v>0</v>
      </c>
      <c r="U47" s="641">
        <v>0</v>
      </c>
      <c r="V47" s="641">
        <v>0</v>
      </c>
      <c r="W47" s="639"/>
    </row>
    <row r="48" spans="1:23" s="300" customFormat="1" ht="30" customHeight="1">
      <c r="A48" s="814"/>
      <c r="B48" s="814"/>
      <c r="C48" s="814"/>
      <c r="D48" s="816"/>
      <c r="E48" s="816"/>
      <c r="F48" s="303" t="s">
        <v>4685</v>
      </c>
      <c r="G48" s="346">
        <v>44972</v>
      </c>
      <c r="H48" s="303" t="s">
        <v>3052</v>
      </c>
      <c r="I48" s="303" t="s">
        <v>4686</v>
      </c>
      <c r="J48" s="639">
        <v>265.63</v>
      </c>
      <c r="K48" s="641">
        <v>0</v>
      </c>
      <c r="L48" s="641">
        <v>0</v>
      </c>
      <c r="M48" s="641">
        <v>265.63</v>
      </c>
      <c r="N48" s="641">
        <v>0</v>
      </c>
      <c r="O48" s="641">
        <v>0</v>
      </c>
      <c r="P48" s="641">
        <v>0</v>
      </c>
      <c r="Q48" s="641">
        <v>0</v>
      </c>
      <c r="R48" s="641">
        <v>0</v>
      </c>
      <c r="S48" s="641">
        <v>0</v>
      </c>
      <c r="T48" s="641">
        <v>0</v>
      </c>
      <c r="U48" s="641">
        <v>0</v>
      </c>
      <c r="V48" s="641">
        <v>0</v>
      </c>
      <c r="W48" s="639"/>
    </row>
    <row r="49" spans="1:23" s="300" customFormat="1" ht="30" customHeight="1">
      <c r="A49" s="814"/>
      <c r="B49" s="814"/>
      <c r="C49" s="814"/>
      <c r="D49" s="816"/>
      <c r="E49" s="816"/>
      <c r="F49" s="303" t="s">
        <v>4687</v>
      </c>
      <c r="G49" s="346">
        <v>44972</v>
      </c>
      <c r="H49" s="303" t="s">
        <v>3052</v>
      </c>
      <c r="I49" s="303" t="s">
        <v>4688</v>
      </c>
      <c r="J49" s="639">
        <v>265.63</v>
      </c>
      <c r="K49" s="641">
        <v>0</v>
      </c>
      <c r="L49" s="641">
        <v>0</v>
      </c>
      <c r="M49" s="641">
        <v>265.63</v>
      </c>
      <c r="N49" s="641">
        <v>0</v>
      </c>
      <c r="O49" s="641">
        <v>0</v>
      </c>
      <c r="P49" s="641">
        <v>0</v>
      </c>
      <c r="Q49" s="641">
        <v>0</v>
      </c>
      <c r="R49" s="641">
        <v>0</v>
      </c>
      <c r="S49" s="641">
        <v>0</v>
      </c>
      <c r="T49" s="641">
        <v>0</v>
      </c>
      <c r="U49" s="641">
        <v>0</v>
      </c>
      <c r="V49" s="641">
        <v>0</v>
      </c>
      <c r="W49" s="639"/>
    </row>
    <row r="50" spans="1:23" s="300" customFormat="1" ht="25.5">
      <c r="A50" s="303" t="s">
        <v>1974</v>
      </c>
      <c r="B50" s="638" t="s">
        <v>68</v>
      </c>
      <c r="C50" s="638" t="s">
        <v>100</v>
      </c>
      <c r="D50" s="639">
        <v>695.88</v>
      </c>
      <c r="E50" s="639">
        <v>695.88</v>
      </c>
      <c r="F50" s="303" t="s">
        <v>4689</v>
      </c>
      <c r="G50" s="346">
        <v>45030</v>
      </c>
      <c r="H50" s="303" t="s">
        <v>4690</v>
      </c>
      <c r="I50" s="303" t="s">
        <v>4691</v>
      </c>
      <c r="J50" s="639">
        <v>695.88</v>
      </c>
      <c r="K50" s="641">
        <v>0</v>
      </c>
      <c r="L50" s="641">
        <v>0</v>
      </c>
      <c r="M50" s="641">
        <v>0</v>
      </c>
      <c r="N50" s="641">
        <v>695.88</v>
      </c>
      <c r="O50" s="641">
        <v>0</v>
      </c>
      <c r="P50" s="641">
        <v>0</v>
      </c>
      <c r="Q50" s="641">
        <v>0</v>
      </c>
      <c r="R50" s="641">
        <v>0</v>
      </c>
      <c r="S50" s="641">
        <v>0</v>
      </c>
      <c r="T50" s="641">
        <v>0</v>
      </c>
      <c r="U50" s="641">
        <v>0</v>
      </c>
      <c r="V50" s="641">
        <v>0</v>
      </c>
      <c r="W50" s="639">
        <v>695.88</v>
      </c>
    </row>
    <row r="51" spans="1:23" s="300" customFormat="1" ht="25.5">
      <c r="A51" s="303" t="s">
        <v>1974</v>
      </c>
      <c r="B51" s="638" t="s">
        <v>68</v>
      </c>
      <c r="C51" s="638" t="s">
        <v>102</v>
      </c>
      <c r="D51" s="639">
        <v>50</v>
      </c>
      <c r="E51" s="639">
        <v>50</v>
      </c>
      <c r="F51" s="303" t="s">
        <v>4692</v>
      </c>
      <c r="G51" s="346">
        <v>44860</v>
      </c>
      <c r="H51" s="303" t="s">
        <v>4693</v>
      </c>
      <c r="I51" s="303" t="s">
        <v>4694</v>
      </c>
      <c r="J51" s="639">
        <v>50</v>
      </c>
      <c r="K51" s="641">
        <v>0</v>
      </c>
      <c r="L51" s="641">
        <v>0</v>
      </c>
      <c r="M51" s="641">
        <v>50</v>
      </c>
      <c r="N51" s="641">
        <v>0</v>
      </c>
      <c r="O51" s="641">
        <v>0</v>
      </c>
      <c r="P51" s="641">
        <v>0</v>
      </c>
      <c r="Q51" s="641">
        <v>0</v>
      </c>
      <c r="R51" s="641">
        <v>0</v>
      </c>
      <c r="S51" s="641">
        <v>0</v>
      </c>
      <c r="T51" s="641">
        <v>0</v>
      </c>
      <c r="U51" s="641">
        <v>0</v>
      </c>
      <c r="V51" s="641">
        <v>0</v>
      </c>
      <c r="W51" s="639">
        <v>50</v>
      </c>
    </row>
    <row r="52" spans="1:23" s="300" customFormat="1" ht="25.5">
      <c r="A52" s="303" t="s">
        <v>1974</v>
      </c>
      <c r="B52" s="638" t="s">
        <v>68</v>
      </c>
      <c r="C52" s="638" t="s">
        <v>493</v>
      </c>
      <c r="D52" s="639">
        <v>23.26</v>
      </c>
      <c r="E52" s="639">
        <v>23.25</v>
      </c>
      <c r="F52" s="303" t="s">
        <v>2939</v>
      </c>
      <c r="G52" s="346" t="s">
        <v>4641</v>
      </c>
      <c r="H52" s="303" t="s">
        <v>4641</v>
      </c>
      <c r="I52" s="303" t="s">
        <v>2674</v>
      </c>
      <c r="J52" s="639">
        <v>23.25</v>
      </c>
      <c r="K52" s="641">
        <v>0</v>
      </c>
      <c r="L52" s="641">
        <v>8.01</v>
      </c>
      <c r="M52" s="641">
        <v>15.24</v>
      </c>
      <c r="N52" s="641">
        <v>0</v>
      </c>
      <c r="O52" s="641">
        <v>0</v>
      </c>
      <c r="P52" s="641">
        <v>0.01</v>
      </c>
      <c r="Q52" s="641">
        <v>0</v>
      </c>
      <c r="R52" s="641">
        <v>0</v>
      </c>
      <c r="S52" s="641">
        <v>0</v>
      </c>
      <c r="T52" s="641">
        <v>0</v>
      </c>
      <c r="U52" s="641">
        <v>0</v>
      </c>
      <c r="V52" s="641">
        <v>0</v>
      </c>
      <c r="W52" s="639">
        <v>23.26</v>
      </c>
    </row>
    <row r="53" spans="1:23" s="300" customFormat="1" ht="38.25">
      <c r="A53" s="814" t="s">
        <v>1974</v>
      </c>
      <c r="B53" s="815" t="s">
        <v>68</v>
      </c>
      <c r="C53" s="815" t="s">
        <v>104</v>
      </c>
      <c r="D53" s="816">
        <v>8077.3</v>
      </c>
      <c r="E53" s="816">
        <v>1177.82</v>
      </c>
      <c r="F53" s="303" t="s">
        <v>4662</v>
      </c>
      <c r="G53" s="346">
        <v>45012</v>
      </c>
      <c r="H53" s="303">
        <v>45291</v>
      </c>
      <c r="I53" s="303" t="s">
        <v>4663</v>
      </c>
      <c r="J53" s="639">
        <v>1408.99</v>
      </c>
      <c r="K53" s="641">
        <v>0</v>
      </c>
      <c r="L53" s="641">
        <v>0</v>
      </c>
      <c r="M53" s="641">
        <v>0</v>
      </c>
      <c r="N53" s="641">
        <v>0</v>
      </c>
      <c r="O53" s="641">
        <v>0</v>
      </c>
      <c r="P53" s="641">
        <v>200.02</v>
      </c>
      <c r="Q53" s="641">
        <v>172.71</v>
      </c>
      <c r="R53" s="641">
        <v>172.71</v>
      </c>
      <c r="S53" s="641">
        <v>172.71</v>
      </c>
      <c r="T53" s="641">
        <v>172.71</v>
      </c>
      <c r="U53" s="641">
        <v>172.71</v>
      </c>
      <c r="V53" s="641">
        <v>345.42</v>
      </c>
      <c r="W53" s="639">
        <v>8077.3000000000011</v>
      </c>
    </row>
    <row r="54" spans="1:23" s="300" customFormat="1" ht="75" customHeight="1">
      <c r="A54" s="814"/>
      <c r="B54" s="814"/>
      <c r="C54" s="814"/>
      <c r="D54" s="816"/>
      <c r="E54" s="816"/>
      <c r="F54" s="303" t="s">
        <v>4664</v>
      </c>
      <c r="G54" s="346">
        <v>44945</v>
      </c>
      <c r="H54" s="303" t="s">
        <v>4665</v>
      </c>
      <c r="I54" s="303" t="s">
        <v>4695</v>
      </c>
      <c r="J54" s="639">
        <v>6668.31</v>
      </c>
      <c r="K54" s="641">
        <v>0</v>
      </c>
      <c r="L54" s="641">
        <v>0</v>
      </c>
      <c r="M54" s="641">
        <v>781.98</v>
      </c>
      <c r="N54" s="641">
        <v>0</v>
      </c>
      <c r="O54" s="641">
        <v>395.84</v>
      </c>
      <c r="P54" s="641">
        <v>693.55</v>
      </c>
      <c r="Q54" s="641">
        <v>693.55</v>
      </c>
      <c r="R54" s="641">
        <v>693.55</v>
      </c>
      <c r="S54" s="641">
        <v>693.55</v>
      </c>
      <c r="T54" s="641">
        <v>693.55</v>
      </c>
      <c r="U54" s="641">
        <v>693.55</v>
      </c>
      <c r="V54" s="641">
        <v>1329.19</v>
      </c>
      <c r="W54" s="639"/>
    </row>
    <row r="55" spans="1:23" s="300" customFormat="1" ht="25.5">
      <c r="A55" s="814" t="s">
        <v>1974</v>
      </c>
      <c r="B55" s="815" t="s">
        <v>68</v>
      </c>
      <c r="C55" s="815" t="s">
        <v>106</v>
      </c>
      <c r="D55" s="816">
        <v>5049.71</v>
      </c>
      <c r="E55" s="816">
        <v>5049.71</v>
      </c>
      <c r="F55" s="303" t="s">
        <v>4696</v>
      </c>
      <c r="G55" s="346">
        <v>44974</v>
      </c>
      <c r="H55" s="303" t="s">
        <v>4307</v>
      </c>
      <c r="I55" s="303" t="s">
        <v>4697</v>
      </c>
      <c r="J55" s="639">
        <v>6</v>
      </c>
      <c r="K55" s="641">
        <v>0</v>
      </c>
      <c r="L55" s="641">
        <v>0</v>
      </c>
      <c r="M55" s="641">
        <v>0</v>
      </c>
      <c r="N55" s="641">
        <v>6</v>
      </c>
      <c r="O55" s="641">
        <v>0</v>
      </c>
      <c r="P55" s="641">
        <v>0</v>
      </c>
      <c r="Q55" s="641">
        <v>0</v>
      </c>
      <c r="R55" s="641">
        <v>0</v>
      </c>
      <c r="S55" s="641">
        <v>0</v>
      </c>
      <c r="T55" s="641">
        <v>0</v>
      </c>
      <c r="U55" s="641">
        <v>0</v>
      </c>
      <c r="V55" s="641">
        <v>0</v>
      </c>
      <c r="W55" s="639">
        <v>5049.7060000000001</v>
      </c>
    </row>
    <row r="56" spans="1:23" s="300" customFormat="1" ht="30" customHeight="1">
      <c r="A56" s="814"/>
      <c r="B56" s="814"/>
      <c r="C56" s="814"/>
      <c r="D56" s="816"/>
      <c r="E56" s="816"/>
      <c r="F56" s="303" t="s">
        <v>4698</v>
      </c>
      <c r="G56" s="346">
        <v>44974</v>
      </c>
      <c r="H56" s="303" t="s">
        <v>4307</v>
      </c>
      <c r="I56" s="303" t="s">
        <v>4697</v>
      </c>
      <c r="J56" s="639">
        <v>24.6</v>
      </c>
      <c r="K56" s="641">
        <v>0</v>
      </c>
      <c r="L56" s="641">
        <v>0</v>
      </c>
      <c r="M56" s="641">
        <v>0</v>
      </c>
      <c r="N56" s="641">
        <v>24.6</v>
      </c>
      <c r="O56" s="641">
        <v>0</v>
      </c>
      <c r="P56" s="641">
        <v>0</v>
      </c>
      <c r="Q56" s="641">
        <v>0</v>
      </c>
      <c r="R56" s="641">
        <v>0</v>
      </c>
      <c r="S56" s="641">
        <v>0</v>
      </c>
      <c r="T56" s="641">
        <v>0</v>
      </c>
      <c r="U56" s="641">
        <v>0</v>
      </c>
      <c r="V56" s="641">
        <v>0</v>
      </c>
      <c r="W56" s="639"/>
    </row>
    <row r="57" spans="1:23" s="300" customFormat="1" ht="30" customHeight="1">
      <c r="A57" s="814"/>
      <c r="B57" s="814"/>
      <c r="C57" s="814"/>
      <c r="D57" s="816"/>
      <c r="E57" s="816"/>
      <c r="F57" s="303" t="s">
        <v>4699</v>
      </c>
      <c r="G57" s="346">
        <v>44974</v>
      </c>
      <c r="H57" s="303" t="s">
        <v>4307</v>
      </c>
      <c r="I57" s="303" t="s">
        <v>4697</v>
      </c>
      <c r="J57" s="639">
        <v>1.4159999999999999</v>
      </c>
      <c r="K57" s="641">
        <v>0</v>
      </c>
      <c r="L57" s="641">
        <v>0</v>
      </c>
      <c r="M57" s="641">
        <v>0</v>
      </c>
      <c r="N57" s="641">
        <v>1.4159999999999999</v>
      </c>
      <c r="O57" s="641">
        <v>0</v>
      </c>
      <c r="P57" s="641">
        <v>0</v>
      </c>
      <c r="Q57" s="641">
        <v>0</v>
      </c>
      <c r="R57" s="641">
        <v>0</v>
      </c>
      <c r="S57" s="641">
        <v>0</v>
      </c>
      <c r="T57" s="641">
        <v>0</v>
      </c>
      <c r="U57" s="641">
        <v>0</v>
      </c>
      <c r="V57" s="641">
        <v>0</v>
      </c>
      <c r="W57" s="639"/>
    </row>
    <row r="58" spans="1:23" s="300" customFormat="1" ht="30" customHeight="1">
      <c r="A58" s="814"/>
      <c r="B58" s="814"/>
      <c r="C58" s="814"/>
      <c r="D58" s="816"/>
      <c r="E58" s="816"/>
      <c r="F58" s="303" t="s">
        <v>4700</v>
      </c>
      <c r="G58" s="346">
        <v>44974</v>
      </c>
      <c r="H58" s="303" t="s">
        <v>4307</v>
      </c>
      <c r="I58" s="303" t="s">
        <v>4697</v>
      </c>
      <c r="J58" s="639">
        <v>1.8</v>
      </c>
      <c r="K58" s="641">
        <v>0</v>
      </c>
      <c r="L58" s="641">
        <v>0</v>
      </c>
      <c r="M58" s="641">
        <v>0</v>
      </c>
      <c r="N58" s="641">
        <v>1.8</v>
      </c>
      <c r="O58" s="641">
        <v>0</v>
      </c>
      <c r="P58" s="641">
        <v>0</v>
      </c>
      <c r="Q58" s="641">
        <v>0</v>
      </c>
      <c r="R58" s="641">
        <v>0</v>
      </c>
      <c r="S58" s="641">
        <v>0</v>
      </c>
      <c r="T58" s="641">
        <v>0</v>
      </c>
      <c r="U58" s="641">
        <v>0</v>
      </c>
      <c r="V58" s="641">
        <v>0</v>
      </c>
      <c r="W58" s="639"/>
    </row>
    <row r="59" spans="1:23" s="300" customFormat="1" ht="30" customHeight="1">
      <c r="A59" s="814"/>
      <c r="B59" s="814"/>
      <c r="C59" s="814"/>
      <c r="D59" s="816"/>
      <c r="E59" s="816"/>
      <c r="F59" s="303" t="s">
        <v>4701</v>
      </c>
      <c r="G59" s="346">
        <v>44974</v>
      </c>
      <c r="H59" s="303" t="s">
        <v>4307</v>
      </c>
      <c r="I59" s="303" t="s">
        <v>4697</v>
      </c>
      <c r="J59" s="639">
        <v>26.5</v>
      </c>
      <c r="K59" s="641">
        <v>0</v>
      </c>
      <c r="L59" s="641">
        <v>0</v>
      </c>
      <c r="M59" s="641">
        <v>0</v>
      </c>
      <c r="N59" s="641">
        <v>26.5</v>
      </c>
      <c r="O59" s="641">
        <v>0</v>
      </c>
      <c r="P59" s="641">
        <v>0</v>
      </c>
      <c r="Q59" s="641">
        <v>0</v>
      </c>
      <c r="R59" s="641">
        <v>0</v>
      </c>
      <c r="S59" s="641">
        <v>0</v>
      </c>
      <c r="T59" s="641">
        <v>0</v>
      </c>
      <c r="U59" s="641">
        <v>0</v>
      </c>
      <c r="V59" s="641">
        <v>0</v>
      </c>
      <c r="W59" s="639"/>
    </row>
    <row r="60" spans="1:23" s="300" customFormat="1" ht="30" customHeight="1">
      <c r="A60" s="814"/>
      <c r="B60" s="814"/>
      <c r="C60" s="814"/>
      <c r="D60" s="816"/>
      <c r="E60" s="816"/>
      <c r="F60" s="303" t="s">
        <v>4702</v>
      </c>
      <c r="G60" s="346">
        <v>44974</v>
      </c>
      <c r="H60" s="303" t="s">
        <v>4307</v>
      </c>
      <c r="I60" s="303" t="s">
        <v>4697</v>
      </c>
      <c r="J60" s="639">
        <v>7.02</v>
      </c>
      <c r="K60" s="641">
        <v>0</v>
      </c>
      <c r="L60" s="641">
        <v>0</v>
      </c>
      <c r="M60" s="641">
        <v>0</v>
      </c>
      <c r="N60" s="641">
        <v>7.02</v>
      </c>
      <c r="O60" s="641">
        <v>0</v>
      </c>
      <c r="P60" s="641">
        <v>0</v>
      </c>
      <c r="Q60" s="641">
        <v>0</v>
      </c>
      <c r="R60" s="641">
        <v>0</v>
      </c>
      <c r="S60" s="641">
        <v>0</v>
      </c>
      <c r="T60" s="641">
        <v>0</v>
      </c>
      <c r="U60" s="641">
        <v>0</v>
      </c>
      <c r="V60" s="641">
        <v>0</v>
      </c>
      <c r="W60" s="639"/>
    </row>
    <row r="61" spans="1:23" s="300" customFormat="1" ht="30" customHeight="1">
      <c r="A61" s="814"/>
      <c r="B61" s="814"/>
      <c r="C61" s="814"/>
      <c r="D61" s="816"/>
      <c r="E61" s="816"/>
      <c r="F61" s="303" t="s">
        <v>4703</v>
      </c>
      <c r="G61" s="346">
        <v>44974</v>
      </c>
      <c r="H61" s="303" t="s">
        <v>4307</v>
      </c>
      <c r="I61" s="303" t="s">
        <v>4697</v>
      </c>
      <c r="J61" s="639">
        <v>24.635000000000002</v>
      </c>
      <c r="K61" s="641">
        <v>0</v>
      </c>
      <c r="L61" s="641">
        <v>0</v>
      </c>
      <c r="M61" s="641">
        <v>0</v>
      </c>
      <c r="N61" s="641">
        <v>24.64</v>
      </c>
      <c r="O61" s="641">
        <v>0</v>
      </c>
      <c r="P61" s="641">
        <v>0</v>
      </c>
      <c r="Q61" s="641">
        <v>0</v>
      </c>
      <c r="R61" s="641">
        <v>0</v>
      </c>
      <c r="S61" s="641">
        <v>0</v>
      </c>
      <c r="T61" s="641">
        <v>0</v>
      </c>
      <c r="U61" s="641">
        <v>0</v>
      </c>
      <c r="V61" s="641">
        <v>0</v>
      </c>
      <c r="W61" s="639"/>
    </row>
    <row r="62" spans="1:23" s="300" customFormat="1" ht="30" customHeight="1">
      <c r="A62" s="814"/>
      <c r="B62" s="814"/>
      <c r="C62" s="814"/>
      <c r="D62" s="816"/>
      <c r="E62" s="816"/>
      <c r="F62" s="303" t="s">
        <v>4704</v>
      </c>
      <c r="G62" s="346">
        <v>44974</v>
      </c>
      <c r="H62" s="303" t="s">
        <v>4307</v>
      </c>
      <c r="I62" s="303" t="s">
        <v>4697</v>
      </c>
      <c r="J62" s="639">
        <v>0.69</v>
      </c>
      <c r="K62" s="641">
        <v>0</v>
      </c>
      <c r="L62" s="641">
        <v>0</v>
      </c>
      <c r="M62" s="641">
        <v>0</v>
      </c>
      <c r="N62" s="641">
        <v>0.69</v>
      </c>
      <c r="O62" s="641">
        <v>0</v>
      </c>
      <c r="P62" s="641">
        <v>0</v>
      </c>
      <c r="Q62" s="641">
        <v>0</v>
      </c>
      <c r="R62" s="641">
        <v>0</v>
      </c>
      <c r="S62" s="641">
        <v>0</v>
      </c>
      <c r="T62" s="641">
        <v>0</v>
      </c>
      <c r="U62" s="641">
        <v>0</v>
      </c>
      <c r="V62" s="641">
        <v>0</v>
      </c>
      <c r="W62" s="639"/>
    </row>
    <row r="63" spans="1:23" s="300" customFormat="1" ht="30" customHeight="1">
      <c r="A63" s="814"/>
      <c r="B63" s="814"/>
      <c r="C63" s="814"/>
      <c r="D63" s="816"/>
      <c r="E63" s="816"/>
      <c r="F63" s="303" t="s">
        <v>4705</v>
      </c>
      <c r="G63" s="346">
        <v>44974</v>
      </c>
      <c r="H63" s="303" t="s">
        <v>4307</v>
      </c>
      <c r="I63" s="303" t="s">
        <v>4697</v>
      </c>
      <c r="J63" s="639">
        <v>39</v>
      </c>
      <c r="K63" s="641">
        <v>0</v>
      </c>
      <c r="L63" s="641">
        <v>0</v>
      </c>
      <c r="M63" s="641">
        <v>0</v>
      </c>
      <c r="N63" s="641">
        <v>39</v>
      </c>
      <c r="O63" s="641">
        <v>0</v>
      </c>
      <c r="P63" s="641">
        <v>0</v>
      </c>
      <c r="Q63" s="641">
        <v>0</v>
      </c>
      <c r="R63" s="641">
        <v>0</v>
      </c>
      <c r="S63" s="641">
        <v>0</v>
      </c>
      <c r="T63" s="641">
        <v>0</v>
      </c>
      <c r="U63" s="641">
        <v>0</v>
      </c>
      <c r="V63" s="641">
        <v>0</v>
      </c>
      <c r="W63" s="639"/>
    </row>
    <row r="64" spans="1:23" s="300" customFormat="1" ht="30" customHeight="1">
      <c r="A64" s="814"/>
      <c r="B64" s="814"/>
      <c r="C64" s="814"/>
      <c r="D64" s="816"/>
      <c r="E64" s="816"/>
      <c r="F64" s="303" t="s">
        <v>4706</v>
      </c>
      <c r="G64" s="346">
        <v>44974</v>
      </c>
      <c r="H64" s="303" t="s">
        <v>4307</v>
      </c>
      <c r="I64" s="303" t="s">
        <v>4697</v>
      </c>
      <c r="J64" s="639">
        <v>10.5</v>
      </c>
      <c r="K64" s="641">
        <v>0</v>
      </c>
      <c r="L64" s="641">
        <v>0</v>
      </c>
      <c r="M64" s="641">
        <v>0</v>
      </c>
      <c r="N64" s="641">
        <v>10.5</v>
      </c>
      <c r="O64" s="641">
        <v>0</v>
      </c>
      <c r="P64" s="641">
        <v>0</v>
      </c>
      <c r="Q64" s="641">
        <v>0</v>
      </c>
      <c r="R64" s="641">
        <v>0</v>
      </c>
      <c r="S64" s="641">
        <v>0</v>
      </c>
      <c r="T64" s="641">
        <v>0</v>
      </c>
      <c r="U64" s="641">
        <v>0</v>
      </c>
      <c r="V64" s="641">
        <v>0</v>
      </c>
      <c r="W64" s="639"/>
    </row>
    <row r="65" spans="1:23" s="300" customFormat="1" ht="30" customHeight="1">
      <c r="A65" s="814"/>
      <c r="B65" s="814"/>
      <c r="C65" s="814"/>
      <c r="D65" s="816"/>
      <c r="E65" s="816"/>
      <c r="F65" s="303" t="s">
        <v>4707</v>
      </c>
      <c r="G65" s="346">
        <v>44974</v>
      </c>
      <c r="H65" s="303" t="s">
        <v>4307</v>
      </c>
      <c r="I65" s="303" t="s">
        <v>4697</v>
      </c>
      <c r="J65" s="639">
        <v>15.4</v>
      </c>
      <c r="K65" s="641">
        <v>0</v>
      </c>
      <c r="L65" s="641">
        <v>0</v>
      </c>
      <c r="M65" s="641">
        <v>0</v>
      </c>
      <c r="N65" s="641">
        <v>15.4</v>
      </c>
      <c r="O65" s="641">
        <v>0</v>
      </c>
      <c r="P65" s="641">
        <v>0</v>
      </c>
      <c r="Q65" s="641">
        <v>0</v>
      </c>
      <c r="R65" s="641">
        <v>0</v>
      </c>
      <c r="S65" s="641">
        <v>0</v>
      </c>
      <c r="T65" s="641">
        <v>0</v>
      </c>
      <c r="U65" s="641">
        <v>0</v>
      </c>
      <c r="V65" s="641">
        <v>0</v>
      </c>
      <c r="W65" s="639"/>
    </row>
    <row r="66" spans="1:23" s="300" customFormat="1" ht="30" customHeight="1">
      <c r="A66" s="814"/>
      <c r="B66" s="814"/>
      <c r="C66" s="814"/>
      <c r="D66" s="816"/>
      <c r="E66" s="816"/>
      <c r="F66" s="303" t="s">
        <v>4708</v>
      </c>
      <c r="G66" s="346">
        <v>44974</v>
      </c>
      <c r="H66" s="303" t="s">
        <v>4307</v>
      </c>
      <c r="I66" s="303" t="s">
        <v>4697</v>
      </c>
      <c r="J66" s="639">
        <v>99</v>
      </c>
      <c r="K66" s="641">
        <v>0</v>
      </c>
      <c r="L66" s="641">
        <v>0</v>
      </c>
      <c r="M66" s="641">
        <v>0</v>
      </c>
      <c r="N66" s="641">
        <v>99</v>
      </c>
      <c r="O66" s="641">
        <v>0</v>
      </c>
      <c r="P66" s="641">
        <v>0</v>
      </c>
      <c r="Q66" s="641">
        <v>0</v>
      </c>
      <c r="R66" s="641">
        <v>0</v>
      </c>
      <c r="S66" s="641">
        <v>0</v>
      </c>
      <c r="T66" s="641">
        <v>0</v>
      </c>
      <c r="U66" s="641">
        <v>0</v>
      </c>
      <c r="V66" s="641">
        <v>0</v>
      </c>
      <c r="W66" s="639"/>
    </row>
    <row r="67" spans="1:23" s="300" customFormat="1" ht="30" customHeight="1">
      <c r="A67" s="814"/>
      <c r="B67" s="814"/>
      <c r="C67" s="814"/>
      <c r="D67" s="816"/>
      <c r="E67" s="816"/>
      <c r="F67" s="303" t="s">
        <v>4709</v>
      </c>
      <c r="G67" s="346">
        <v>44974</v>
      </c>
      <c r="H67" s="303" t="s">
        <v>4307</v>
      </c>
      <c r="I67" s="303" t="s">
        <v>4697</v>
      </c>
      <c r="J67" s="639">
        <v>11.01</v>
      </c>
      <c r="K67" s="641">
        <v>0</v>
      </c>
      <c r="L67" s="641">
        <v>0</v>
      </c>
      <c r="M67" s="641">
        <v>0</v>
      </c>
      <c r="N67" s="641">
        <v>11.01</v>
      </c>
      <c r="O67" s="641">
        <v>0</v>
      </c>
      <c r="P67" s="641">
        <v>0</v>
      </c>
      <c r="Q67" s="641">
        <v>0</v>
      </c>
      <c r="R67" s="641">
        <v>0</v>
      </c>
      <c r="S67" s="641">
        <v>0</v>
      </c>
      <c r="T67" s="641">
        <v>0</v>
      </c>
      <c r="U67" s="641">
        <v>0</v>
      </c>
      <c r="V67" s="641">
        <v>0</v>
      </c>
      <c r="W67" s="639"/>
    </row>
    <row r="68" spans="1:23" s="300" customFormat="1" ht="30" customHeight="1">
      <c r="A68" s="814"/>
      <c r="B68" s="814"/>
      <c r="C68" s="814"/>
      <c r="D68" s="816"/>
      <c r="E68" s="816"/>
      <c r="F68" s="303" t="s">
        <v>4710</v>
      </c>
      <c r="G68" s="346">
        <v>44974</v>
      </c>
      <c r="H68" s="303" t="s">
        <v>4307</v>
      </c>
      <c r="I68" s="303" t="s">
        <v>4697</v>
      </c>
      <c r="J68" s="639">
        <v>25.92</v>
      </c>
      <c r="K68" s="641">
        <v>0</v>
      </c>
      <c r="L68" s="641">
        <v>0</v>
      </c>
      <c r="M68" s="641">
        <v>0</v>
      </c>
      <c r="N68" s="641">
        <v>25.92</v>
      </c>
      <c r="O68" s="641">
        <v>0</v>
      </c>
      <c r="P68" s="641">
        <v>0</v>
      </c>
      <c r="Q68" s="641">
        <v>0</v>
      </c>
      <c r="R68" s="641">
        <v>0</v>
      </c>
      <c r="S68" s="641">
        <v>0</v>
      </c>
      <c r="T68" s="641">
        <v>0</v>
      </c>
      <c r="U68" s="641">
        <v>0</v>
      </c>
      <c r="V68" s="641">
        <v>0</v>
      </c>
      <c r="W68" s="639"/>
    </row>
    <row r="69" spans="1:23" s="300" customFormat="1" ht="30" customHeight="1">
      <c r="A69" s="814"/>
      <c r="B69" s="814"/>
      <c r="C69" s="814"/>
      <c r="D69" s="816"/>
      <c r="E69" s="816"/>
      <c r="F69" s="303" t="s">
        <v>4711</v>
      </c>
      <c r="G69" s="346">
        <v>44974</v>
      </c>
      <c r="H69" s="303" t="s">
        <v>4307</v>
      </c>
      <c r="I69" s="303" t="s">
        <v>4697</v>
      </c>
      <c r="J69" s="639">
        <v>7.44</v>
      </c>
      <c r="K69" s="641">
        <v>0</v>
      </c>
      <c r="L69" s="641">
        <v>0</v>
      </c>
      <c r="M69" s="641">
        <v>0</v>
      </c>
      <c r="N69" s="641">
        <v>7.44</v>
      </c>
      <c r="O69" s="641">
        <v>0</v>
      </c>
      <c r="P69" s="641">
        <v>0</v>
      </c>
      <c r="Q69" s="641">
        <v>0</v>
      </c>
      <c r="R69" s="641">
        <v>0</v>
      </c>
      <c r="S69" s="641">
        <v>0</v>
      </c>
      <c r="T69" s="641">
        <v>0</v>
      </c>
      <c r="U69" s="641">
        <v>0</v>
      </c>
      <c r="V69" s="641">
        <v>0</v>
      </c>
      <c r="W69" s="639"/>
    </row>
    <row r="70" spans="1:23" s="300" customFormat="1" ht="30" customHeight="1">
      <c r="A70" s="814"/>
      <c r="B70" s="814"/>
      <c r="C70" s="814"/>
      <c r="D70" s="816"/>
      <c r="E70" s="816"/>
      <c r="F70" s="303" t="s">
        <v>4712</v>
      </c>
      <c r="G70" s="346">
        <v>44974</v>
      </c>
      <c r="H70" s="303" t="s">
        <v>4307</v>
      </c>
      <c r="I70" s="303" t="s">
        <v>4697</v>
      </c>
      <c r="J70" s="639">
        <v>50.4</v>
      </c>
      <c r="K70" s="641">
        <v>0</v>
      </c>
      <c r="L70" s="641">
        <v>0</v>
      </c>
      <c r="M70" s="641">
        <v>0</v>
      </c>
      <c r="N70" s="641">
        <v>50.4</v>
      </c>
      <c r="O70" s="641">
        <v>0</v>
      </c>
      <c r="P70" s="641">
        <v>0</v>
      </c>
      <c r="Q70" s="641">
        <v>0</v>
      </c>
      <c r="R70" s="641">
        <v>0</v>
      </c>
      <c r="S70" s="641">
        <v>0</v>
      </c>
      <c r="T70" s="641">
        <v>0</v>
      </c>
      <c r="U70" s="641">
        <v>0</v>
      </c>
      <c r="V70" s="641">
        <v>0</v>
      </c>
      <c r="W70" s="639"/>
    </row>
    <row r="71" spans="1:23" s="300" customFormat="1" ht="30" customHeight="1">
      <c r="A71" s="814"/>
      <c r="B71" s="814"/>
      <c r="C71" s="814"/>
      <c r="D71" s="816"/>
      <c r="E71" s="816"/>
      <c r="F71" s="303" t="s">
        <v>4713</v>
      </c>
      <c r="G71" s="346">
        <v>44974</v>
      </c>
      <c r="H71" s="303" t="s">
        <v>4307</v>
      </c>
      <c r="I71" s="303" t="s">
        <v>4697</v>
      </c>
      <c r="J71" s="639">
        <v>2.4</v>
      </c>
      <c r="K71" s="641">
        <v>0</v>
      </c>
      <c r="L71" s="641">
        <v>0</v>
      </c>
      <c r="M71" s="641">
        <v>0</v>
      </c>
      <c r="N71" s="641">
        <v>2.4</v>
      </c>
      <c r="O71" s="641">
        <v>0</v>
      </c>
      <c r="P71" s="641">
        <v>0</v>
      </c>
      <c r="Q71" s="641">
        <v>0</v>
      </c>
      <c r="R71" s="641">
        <v>0</v>
      </c>
      <c r="S71" s="641">
        <v>0</v>
      </c>
      <c r="T71" s="641">
        <v>0</v>
      </c>
      <c r="U71" s="641">
        <v>0</v>
      </c>
      <c r="V71" s="641">
        <v>0</v>
      </c>
      <c r="W71" s="639"/>
    </row>
    <row r="72" spans="1:23" s="300" customFormat="1" ht="30" customHeight="1">
      <c r="A72" s="814"/>
      <c r="B72" s="814"/>
      <c r="C72" s="814"/>
      <c r="D72" s="816"/>
      <c r="E72" s="816"/>
      <c r="F72" s="303" t="s">
        <v>4714</v>
      </c>
      <c r="G72" s="346">
        <v>44974</v>
      </c>
      <c r="H72" s="303" t="s">
        <v>4307</v>
      </c>
      <c r="I72" s="303" t="s">
        <v>4697</v>
      </c>
      <c r="J72" s="639">
        <v>164.39500000000001</v>
      </c>
      <c r="K72" s="641">
        <v>0</v>
      </c>
      <c r="L72" s="641">
        <v>0</v>
      </c>
      <c r="M72" s="641">
        <v>0</v>
      </c>
      <c r="N72" s="641">
        <v>164.39</v>
      </c>
      <c r="O72" s="641">
        <v>0</v>
      </c>
      <c r="P72" s="641">
        <v>0</v>
      </c>
      <c r="Q72" s="641">
        <v>0</v>
      </c>
      <c r="R72" s="641">
        <v>0</v>
      </c>
      <c r="S72" s="641">
        <v>0</v>
      </c>
      <c r="T72" s="641">
        <v>0</v>
      </c>
      <c r="U72" s="641">
        <v>0</v>
      </c>
      <c r="V72" s="641">
        <v>0</v>
      </c>
      <c r="W72" s="639"/>
    </row>
    <row r="73" spans="1:23" s="300" customFormat="1" ht="30" customHeight="1">
      <c r="A73" s="814"/>
      <c r="B73" s="814"/>
      <c r="C73" s="814"/>
      <c r="D73" s="816"/>
      <c r="E73" s="816"/>
      <c r="F73" s="303" t="s">
        <v>4715</v>
      </c>
      <c r="G73" s="346">
        <v>44974</v>
      </c>
      <c r="H73" s="303" t="s">
        <v>4307</v>
      </c>
      <c r="I73" s="303" t="s">
        <v>4697</v>
      </c>
      <c r="J73" s="639">
        <v>48</v>
      </c>
      <c r="K73" s="641">
        <v>0</v>
      </c>
      <c r="L73" s="641">
        <v>0</v>
      </c>
      <c r="M73" s="641">
        <v>0</v>
      </c>
      <c r="N73" s="641">
        <v>48</v>
      </c>
      <c r="O73" s="641">
        <v>0</v>
      </c>
      <c r="P73" s="641">
        <v>0</v>
      </c>
      <c r="Q73" s="641">
        <v>0</v>
      </c>
      <c r="R73" s="641">
        <v>0</v>
      </c>
      <c r="S73" s="641">
        <v>0</v>
      </c>
      <c r="T73" s="641">
        <v>0</v>
      </c>
      <c r="U73" s="641">
        <v>0</v>
      </c>
      <c r="V73" s="641">
        <v>0</v>
      </c>
      <c r="W73" s="639"/>
    </row>
    <row r="74" spans="1:23" s="300" customFormat="1" ht="30" customHeight="1">
      <c r="A74" s="814"/>
      <c r="B74" s="814"/>
      <c r="C74" s="814"/>
      <c r="D74" s="816"/>
      <c r="E74" s="816"/>
      <c r="F74" s="303" t="s">
        <v>4716</v>
      </c>
      <c r="G74" s="346">
        <v>44974</v>
      </c>
      <c r="H74" s="303" t="s">
        <v>4307</v>
      </c>
      <c r="I74" s="303" t="s">
        <v>4697</v>
      </c>
      <c r="J74" s="639">
        <v>10.75</v>
      </c>
      <c r="K74" s="641">
        <v>0</v>
      </c>
      <c r="L74" s="641">
        <v>0</v>
      </c>
      <c r="M74" s="641">
        <v>0</v>
      </c>
      <c r="N74" s="641">
        <v>10.75</v>
      </c>
      <c r="O74" s="641">
        <v>0</v>
      </c>
      <c r="P74" s="641">
        <v>0</v>
      </c>
      <c r="Q74" s="641">
        <v>0</v>
      </c>
      <c r="R74" s="641">
        <v>0</v>
      </c>
      <c r="S74" s="641">
        <v>0</v>
      </c>
      <c r="T74" s="641">
        <v>0</v>
      </c>
      <c r="U74" s="641">
        <v>0</v>
      </c>
      <c r="V74" s="641">
        <v>0</v>
      </c>
      <c r="W74" s="639"/>
    </row>
    <row r="75" spans="1:23" s="300" customFormat="1" ht="30" customHeight="1">
      <c r="A75" s="814"/>
      <c r="B75" s="814"/>
      <c r="C75" s="814"/>
      <c r="D75" s="816"/>
      <c r="E75" s="816"/>
      <c r="F75" s="303" t="s">
        <v>4717</v>
      </c>
      <c r="G75" s="346">
        <v>44974</v>
      </c>
      <c r="H75" s="303" t="s">
        <v>4307</v>
      </c>
      <c r="I75" s="303" t="s">
        <v>4697</v>
      </c>
      <c r="J75" s="639">
        <v>81</v>
      </c>
      <c r="K75" s="641">
        <v>0</v>
      </c>
      <c r="L75" s="641">
        <v>0</v>
      </c>
      <c r="M75" s="641">
        <v>0</v>
      </c>
      <c r="N75" s="641">
        <v>81</v>
      </c>
      <c r="O75" s="641">
        <v>0</v>
      </c>
      <c r="P75" s="641">
        <v>0</v>
      </c>
      <c r="Q75" s="641">
        <v>0</v>
      </c>
      <c r="R75" s="641">
        <v>0</v>
      </c>
      <c r="S75" s="641">
        <v>0</v>
      </c>
      <c r="T75" s="641">
        <v>0</v>
      </c>
      <c r="U75" s="641">
        <v>0</v>
      </c>
      <c r="V75" s="641">
        <v>0</v>
      </c>
      <c r="W75" s="639"/>
    </row>
    <row r="76" spans="1:23" s="300" customFormat="1" ht="30" customHeight="1">
      <c r="A76" s="814"/>
      <c r="B76" s="814"/>
      <c r="C76" s="814"/>
      <c r="D76" s="816"/>
      <c r="E76" s="816"/>
      <c r="F76" s="303" t="s">
        <v>4718</v>
      </c>
      <c r="G76" s="346">
        <v>44974</v>
      </c>
      <c r="H76" s="303" t="s">
        <v>4307</v>
      </c>
      <c r="I76" s="303" t="s">
        <v>4697</v>
      </c>
      <c r="J76" s="639">
        <v>977.5</v>
      </c>
      <c r="K76" s="641">
        <v>0</v>
      </c>
      <c r="L76" s="641">
        <v>0</v>
      </c>
      <c r="M76" s="641">
        <v>0</v>
      </c>
      <c r="N76" s="641">
        <v>977.5</v>
      </c>
      <c r="O76" s="641">
        <v>0</v>
      </c>
      <c r="P76" s="641">
        <v>0</v>
      </c>
      <c r="Q76" s="641">
        <v>0</v>
      </c>
      <c r="R76" s="641">
        <v>0</v>
      </c>
      <c r="S76" s="641">
        <v>0</v>
      </c>
      <c r="T76" s="641">
        <v>0</v>
      </c>
      <c r="U76" s="641">
        <v>0</v>
      </c>
      <c r="V76" s="641">
        <v>0</v>
      </c>
      <c r="W76" s="639"/>
    </row>
    <row r="77" spans="1:23" s="300" customFormat="1" ht="30" customHeight="1">
      <c r="A77" s="814"/>
      <c r="B77" s="814"/>
      <c r="C77" s="814"/>
      <c r="D77" s="816"/>
      <c r="E77" s="816"/>
      <c r="F77" s="303" t="s">
        <v>4719</v>
      </c>
      <c r="G77" s="346">
        <v>44974</v>
      </c>
      <c r="H77" s="303" t="s">
        <v>4307</v>
      </c>
      <c r="I77" s="303" t="s">
        <v>4697</v>
      </c>
      <c r="J77" s="639">
        <v>17.28</v>
      </c>
      <c r="K77" s="641">
        <v>0</v>
      </c>
      <c r="L77" s="641">
        <v>0</v>
      </c>
      <c r="M77" s="641">
        <v>0</v>
      </c>
      <c r="N77" s="641">
        <v>17.28</v>
      </c>
      <c r="O77" s="641">
        <v>0</v>
      </c>
      <c r="P77" s="641">
        <v>0</v>
      </c>
      <c r="Q77" s="641">
        <v>0</v>
      </c>
      <c r="R77" s="641">
        <v>0</v>
      </c>
      <c r="S77" s="641">
        <v>0</v>
      </c>
      <c r="T77" s="641">
        <v>0</v>
      </c>
      <c r="U77" s="641">
        <v>0</v>
      </c>
      <c r="V77" s="641">
        <v>0</v>
      </c>
      <c r="W77" s="639"/>
    </row>
    <row r="78" spans="1:23" s="300" customFormat="1" ht="30" customHeight="1">
      <c r="A78" s="814"/>
      <c r="B78" s="814"/>
      <c r="C78" s="814"/>
      <c r="D78" s="816"/>
      <c r="E78" s="816"/>
      <c r="F78" s="303" t="s">
        <v>4720</v>
      </c>
      <c r="G78" s="346">
        <v>44974</v>
      </c>
      <c r="H78" s="303" t="s">
        <v>4307</v>
      </c>
      <c r="I78" s="303" t="s">
        <v>4697</v>
      </c>
      <c r="J78" s="639">
        <v>35.200000000000003</v>
      </c>
      <c r="K78" s="641">
        <v>0</v>
      </c>
      <c r="L78" s="641">
        <v>0</v>
      </c>
      <c r="M78" s="641">
        <v>0</v>
      </c>
      <c r="N78" s="641">
        <v>35.200000000000003</v>
      </c>
      <c r="O78" s="641">
        <v>0</v>
      </c>
      <c r="P78" s="641">
        <v>0</v>
      </c>
      <c r="Q78" s="641">
        <v>0</v>
      </c>
      <c r="R78" s="641">
        <v>0</v>
      </c>
      <c r="S78" s="641">
        <v>0</v>
      </c>
      <c r="T78" s="641">
        <v>0</v>
      </c>
      <c r="U78" s="641">
        <v>0</v>
      </c>
      <c r="V78" s="641">
        <v>0</v>
      </c>
      <c r="W78" s="639"/>
    </row>
    <row r="79" spans="1:23" s="300" customFormat="1" ht="30" customHeight="1">
      <c r="A79" s="814"/>
      <c r="B79" s="814"/>
      <c r="C79" s="814"/>
      <c r="D79" s="816"/>
      <c r="E79" s="816"/>
      <c r="F79" s="303" t="s">
        <v>4721</v>
      </c>
      <c r="G79" s="346">
        <v>44991</v>
      </c>
      <c r="H79" s="303" t="s">
        <v>4722</v>
      </c>
      <c r="I79" s="303" t="s">
        <v>4723</v>
      </c>
      <c r="J79" s="639">
        <v>3361.85</v>
      </c>
      <c r="K79" s="641">
        <v>0</v>
      </c>
      <c r="L79" s="641">
        <v>0</v>
      </c>
      <c r="M79" s="641">
        <v>0</v>
      </c>
      <c r="N79" s="641">
        <v>3361.85</v>
      </c>
      <c r="O79" s="641">
        <v>0</v>
      </c>
      <c r="P79" s="641">
        <v>0</v>
      </c>
      <c r="Q79" s="641">
        <v>0</v>
      </c>
      <c r="R79" s="641">
        <v>0</v>
      </c>
      <c r="S79" s="641">
        <v>0</v>
      </c>
      <c r="T79" s="641">
        <v>0</v>
      </c>
      <c r="U79" s="641">
        <v>0</v>
      </c>
      <c r="V79" s="641">
        <v>0</v>
      </c>
      <c r="W79" s="639"/>
    </row>
    <row r="80" spans="1:23" s="300" customFormat="1" ht="25.5">
      <c r="A80" s="814" t="s">
        <v>1974</v>
      </c>
      <c r="B80" s="815" t="s">
        <v>68</v>
      </c>
      <c r="C80" s="815" t="s">
        <v>108</v>
      </c>
      <c r="D80" s="816">
        <v>641.24</v>
      </c>
      <c r="E80" s="816">
        <v>641.24</v>
      </c>
      <c r="F80" s="303" t="s">
        <v>4724</v>
      </c>
      <c r="G80" s="346">
        <v>44972</v>
      </c>
      <c r="H80" s="303" t="s">
        <v>4307</v>
      </c>
      <c r="I80" s="303" t="s">
        <v>4725</v>
      </c>
      <c r="J80" s="639">
        <v>127.35</v>
      </c>
      <c r="K80" s="641">
        <v>0</v>
      </c>
      <c r="L80" s="641">
        <v>0</v>
      </c>
      <c r="M80" s="641">
        <v>0</v>
      </c>
      <c r="N80" s="641">
        <v>127.35</v>
      </c>
      <c r="O80" s="641">
        <v>0</v>
      </c>
      <c r="P80" s="641">
        <v>0</v>
      </c>
      <c r="Q80" s="641">
        <v>0</v>
      </c>
      <c r="R80" s="641">
        <v>0</v>
      </c>
      <c r="S80" s="641">
        <v>0</v>
      </c>
      <c r="T80" s="641">
        <v>0</v>
      </c>
      <c r="U80" s="641">
        <v>0</v>
      </c>
      <c r="V80" s="641">
        <v>0</v>
      </c>
      <c r="W80" s="639">
        <v>641.24</v>
      </c>
    </row>
    <row r="81" spans="1:23" s="300" customFormat="1" ht="30" customHeight="1">
      <c r="A81" s="814"/>
      <c r="B81" s="814"/>
      <c r="C81" s="814"/>
      <c r="D81" s="816"/>
      <c r="E81" s="816"/>
      <c r="F81" s="303" t="s">
        <v>4726</v>
      </c>
      <c r="G81" s="346">
        <v>44972</v>
      </c>
      <c r="H81" s="303" t="s">
        <v>4307</v>
      </c>
      <c r="I81" s="303" t="s">
        <v>4725</v>
      </c>
      <c r="J81" s="639">
        <v>10</v>
      </c>
      <c r="K81" s="641">
        <v>0</v>
      </c>
      <c r="L81" s="641">
        <v>0</v>
      </c>
      <c r="M81" s="641">
        <v>0</v>
      </c>
      <c r="N81" s="641">
        <v>10</v>
      </c>
      <c r="O81" s="641">
        <v>0</v>
      </c>
      <c r="P81" s="641">
        <v>0</v>
      </c>
      <c r="Q81" s="641">
        <v>0</v>
      </c>
      <c r="R81" s="641">
        <v>0</v>
      </c>
      <c r="S81" s="641">
        <v>0</v>
      </c>
      <c r="T81" s="641">
        <v>0</v>
      </c>
      <c r="U81" s="641">
        <v>0</v>
      </c>
      <c r="V81" s="641">
        <v>0</v>
      </c>
      <c r="W81" s="639"/>
    </row>
    <row r="82" spans="1:23" s="300" customFormat="1" ht="30" customHeight="1">
      <c r="A82" s="814"/>
      <c r="B82" s="814"/>
      <c r="C82" s="814"/>
      <c r="D82" s="816"/>
      <c r="E82" s="816"/>
      <c r="F82" s="303" t="s">
        <v>4727</v>
      </c>
      <c r="G82" s="346">
        <v>44972</v>
      </c>
      <c r="H82" s="303" t="s">
        <v>4307</v>
      </c>
      <c r="I82" s="303" t="s">
        <v>4725</v>
      </c>
      <c r="J82" s="639">
        <v>13.75</v>
      </c>
      <c r="K82" s="641">
        <v>0</v>
      </c>
      <c r="L82" s="641">
        <v>0</v>
      </c>
      <c r="M82" s="641">
        <v>0</v>
      </c>
      <c r="N82" s="641">
        <v>13.75</v>
      </c>
      <c r="O82" s="641">
        <v>0</v>
      </c>
      <c r="P82" s="641">
        <v>0</v>
      </c>
      <c r="Q82" s="641">
        <v>0</v>
      </c>
      <c r="R82" s="641">
        <v>0</v>
      </c>
      <c r="S82" s="641">
        <v>0</v>
      </c>
      <c r="T82" s="641">
        <v>0</v>
      </c>
      <c r="U82" s="641">
        <v>0</v>
      </c>
      <c r="V82" s="641">
        <v>0</v>
      </c>
      <c r="W82" s="639"/>
    </row>
    <row r="83" spans="1:23" s="300" customFormat="1" ht="30" customHeight="1">
      <c r="A83" s="814"/>
      <c r="B83" s="814"/>
      <c r="C83" s="814"/>
      <c r="D83" s="816"/>
      <c r="E83" s="816"/>
      <c r="F83" s="303" t="s">
        <v>4728</v>
      </c>
      <c r="G83" s="346">
        <v>44972</v>
      </c>
      <c r="H83" s="303" t="s">
        <v>4307</v>
      </c>
      <c r="I83" s="303" t="s">
        <v>4725</v>
      </c>
      <c r="J83" s="639">
        <v>13.6</v>
      </c>
      <c r="K83" s="641">
        <v>0</v>
      </c>
      <c r="L83" s="641">
        <v>0</v>
      </c>
      <c r="M83" s="641">
        <v>0</v>
      </c>
      <c r="N83" s="641">
        <v>13.6</v>
      </c>
      <c r="O83" s="641">
        <v>0</v>
      </c>
      <c r="P83" s="641">
        <v>0</v>
      </c>
      <c r="Q83" s="641">
        <v>0</v>
      </c>
      <c r="R83" s="641">
        <v>0</v>
      </c>
      <c r="S83" s="641">
        <v>0</v>
      </c>
      <c r="T83" s="641">
        <v>0</v>
      </c>
      <c r="U83" s="641">
        <v>0</v>
      </c>
      <c r="V83" s="641">
        <v>0</v>
      </c>
      <c r="W83" s="639"/>
    </row>
    <row r="84" spans="1:23" s="300" customFormat="1" ht="30" customHeight="1">
      <c r="A84" s="814"/>
      <c r="B84" s="814"/>
      <c r="C84" s="814"/>
      <c r="D84" s="816"/>
      <c r="E84" s="816"/>
      <c r="F84" s="303" t="s">
        <v>4729</v>
      </c>
      <c r="G84" s="346">
        <v>44972</v>
      </c>
      <c r="H84" s="303" t="s">
        <v>4307</v>
      </c>
      <c r="I84" s="303" t="s">
        <v>4725</v>
      </c>
      <c r="J84" s="639">
        <v>6.4530000000000003</v>
      </c>
      <c r="K84" s="641">
        <v>0</v>
      </c>
      <c r="L84" s="641">
        <v>0</v>
      </c>
      <c r="M84" s="641">
        <v>0</v>
      </c>
      <c r="N84" s="641">
        <v>6.45</v>
      </c>
      <c r="O84" s="641">
        <v>0</v>
      </c>
      <c r="P84" s="641">
        <v>0</v>
      </c>
      <c r="Q84" s="641">
        <v>0</v>
      </c>
      <c r="R84" s="641">
        <v>0</v>
      </c>
      <c r="S84" s="641">
        <v>0</v>
      </c>
      <c r="T84" s="641">
        <v>0</v>
      </c>
      <c r="U84" s="641">
        <v>0</v>
      </c>
      <c r="V84" s="641">
        <v>0</v>
      </c>
      <c r="W84" s="639"/>
    </row>
    <row r="85" spans="1:23" s="300" customFormat="1" ht="30" customHeight="1">
      <c r="A85" s="814"/>
      <c r="B85" s="814"/>
      <c r="C85" s="814"/>
      <c r="D85" s="816"/>
      <c r="E85" s="816"/>
      <c r="F85" s="303" t="s">
        <v>4730</v>
      </c>
      <c r="G85" s="346">
        <v>44972</v>
      </c>
      <c r="H85" s="303" t="s">
        <v>4307</v>
      </c>
      <c r="I85" s="303" t="s">
        <v>4725</v>
      </c>
      <c r="J85" s="639">
        <v>53.9</v>
      </c>
      <c r="K85" s="641">
        <v>0</v>
      </c>
      <c r="L85" s="641">
        <v>0</v>
      </c>
      <c r="M85" s="641">
        <v>0</v>
      </c>
      <c r="N85" s="641">
        <v>53.9</v>
      </c>
      <c r="O85" s="641">
        <v>0</v>
      </c>
      <c r="P85" s="641">
        <v>0</v>
      </c>
      <c r="Q85" s="641">
        <v>0</v>
      </c>
      <c r="R85" s="641">
        <v>0</v>
      </c>
      <c r="S85" s="641">
        <v>0</v>
      </c>
      <c r="T85" s="641">
        <v>0</v>
      </c>
      <c r="U85" s="641">
        <v>0</v>
      </c>
      <c r="V85" s="641">
        <v>0</v>
      </c>
      <c r="W85" s="639"/>
    </row>
    <row r="86" spans="1:23" s="300" customFormat="1" ht="30" customHeight="1">
      <c r="A86" s="814"/>
      <c r="B86" s="814"/>
      <c r="C86" s="814"/>
      <c r="D86" s="816"/>
      <c r="E86" s="816"/>
      <c r="F86" s="303" t="s">
        <v>4731</v>
      </c>
      <c r="G86" s="346">
        <v>44972</v>
      </c>
      <c r="H86" s="303" t="s">
        <v>4307</v>
      </c>
      <c r="I86" s="303" t="s">
        <v>4725</v>
      </c>
      <c r="J86" s="639">
        <v>338.04</v>
      </c>
      <c r="K86" s="641">
        <v>0</v>
      </c>
      <c r="L86" s="641">
        <v>0</v>
      </c>
      <c r="M86" s="641">
        <v>0</v>
      </c>
      <c r="N86" s="641">
        <v>338.04</v>
      </c>
      <c r="O86" s="641">
        <v>0</v>
      </c>
      <c r="P86" s="641">
        <v>0</v>
      </c>
      <c r="Q86" s="641">
        <v>0</v>
      </c>
      <c r="R86" s="641">
        <v>0</v>
      </c>
      <c r="S86" s="641">
        <v>0</v>
      </c>
      <c r="T86" s="641">
        <v>0</v>
      </c>
      <c r="U86" s="641">
        <v>0</v>
      </c>
      <c r="V86" s="641">
        <v>0</v>
      </c>
      <c r="W86" s="639"/>
    </row>
    <row r="87" spans="1:23" s="300" customFormat="1" ht="30" customHeight="1">
      <c r="A87" s="814"/>
      <c r="B87" s="814"/>
      <c r="C87" s="814"/>
      <c r="D87" s="816"/>
      <c r="E87" s="816"/>
      <c r="F87" s="303" t="s">
        <v>4732</v>
      </c>
      <c r="G87" s="346">
        <v>44972</v>
      </c>
      <c r="H87" s="303" t="s">
        <v>4307</v>
      </c>
      <c r="I87" s="303" t="s">
        <v>4725</v>
      </c>
      <c r="J87" s="639">
        <v>16.149999999999999</v>
      </c>
      <c r="K87" s="641">
        <v>0</v>
      </c>
      <c r="L87" s="641">
        <v>0</v>
      </c>
      <c r="M87" s="641">
        <v>0</v>
      </c>
      <c r="N87" s="641">
        <v>16.149999999999999</v>
      </c>
      <c r="O87" s="641">
        <v>0</v>
      </c>
      <c r="P87" s="641">
        <v>0</v>
      </c>
      <c r="Q87" s="641">
        <v>0</v>
      </c>
      <c r="R87" s="641">
        <v>0</v>
      </c>
      <c r="S87" s="641">
        <v>0</v>
      </c>
      <c r="T87" s="641">
        <v>0</v>
      </c>
      <c r="U87" s="641">
        <v>0</v>
      </c>
      <c r="V87" s="641">
        <v>0</v>
      </c>
      <c r="W87" s="639"/>
    </row>
    <row r="88" spans="1:23" s="300" customFormat="1" ht="30" customHeight="1">
      <c r="A88" s="814"/>
      <c r="B88" s="814"/>
      <c r="C88" s="814"/>
      <c r="D88" s="816"/>
      <c r="E88" s="816"/>
      <c r="F88" s="303" t="s">
        <v>4733</v>
      </c>
      <c r="G88" s="346">
        <v>44972</v>
      </c>
      <c r="H88" s="303" t="s">
        <v>4307</v>
      </c>
      <c r="I88" s="303" t="s">
        <v>4725</v>
      </c>
      <c r="J88" s="639">
        <v>24.2</v>
      </c>
      <c r="K88" s="641">
        <v>0</v>
      </c>
      <c r="L88" s="641">
        <v>0</v>
      </c>
      <c r="M88" s="641">
        <v>0</v>
      </c>
      <c r="N88" s="641">
        <v>24.2</v>
      </c>
      <c r="O88" s="641">
        <v>0</v>
      </c>
      <c r="P88" s="641">
        <v>0</v>
      </c>
      <c r="Q88" s="641">
        <v>0</v>
      </c>
      <c r="R88" s="641">
        <v>0</v>
      </c>
      <c r="S88" s="641">
        <v>0</v>
      </c>
      <c r="T88" s="641">
        <v>0</v>
      </c>
      <c r="U88" s="641">
        <v>0</v>
      </c>
      <c r="V88" s="641">
        <v>0</v>
      </c>
      <c r="W88" s="639"/>
    </row>
    <row r="89" spans="1:23" s="300" customFormat="1" ht="30" customHeight="1">
      <c r="A89" s="814"/>
      <c r="B89" s="814"/>
      <c r="C89" s="814"/>
      <c r="D89" s="816"/>
      <c r="E89" s="816"/>
      <c r="F89" s="303" t="s">
        <v>4734</v>
      </c>
      <c r="G89" s="346">
        <v>44972</v>
      </c>
      <c r="H89" s="303" t="s">
        <v>4307</v>
      </c>
      <c r="I89" s="303" t="s">
        <v>4725</v>
      </c>
      <c r="J89" s="639">
        <v>37.799999999999997</v>
      </c>
      <c r="K89" s="641">
        <v>0</v>
      </c>
      <c r="L89" s="641">
        <v>0</v>
      </c>
      <c r="M89" s="641">
        <v>0</v>
      </c>
      <c r="N89" s="641">
        <v>37.799999999999997</v>
      </c>
      <c r="O89" s="641">
        <v>0</v>
      </c>
      <c r="P89" s="641">
        <v>0</v>
      </c>
      <c r="Q89" s="641">
        <v>0</v>
      </c>
      <c r="R89" s="641">
        <v>0</v>
      </c>
      <c r="S89" s="641">
        <v>0</v>
      </c>
      <c r="T89" s="641">
        <v>0</v>
      </c>
      <c r="U89" s="641">
        <v>0</v>
      </c>
      <c r="V89" s="641">
        <v>0</v>
      </c>
      <c r="W89" s="639"/>
    </row>
    <row r="90" spans="1:23" s="300" customFormat="1" ht="12.75">
      <c r="A90" s="814" t="s">
        <v>1974</v>
      </c>
      <c r="B90" s="815" t="s">
        <v>68</v>
      </c>
      <c r="C90" s="815" t="s">
        <v>310</v>
      </c>
      <c r="D90" s="816">
        <v>5954.62</v>
      </c>
      <c r="E90" s="816">
        <v>92.21</v>
      </c>
      <c r="F90" s="303" t="s">
        <v>4735</v>
      </c>
      <c r="G90" s="346">
        <v>45055</v>
      </c>
      <c r="H90" s="303" t="s">
        <v>4736</v>
      </c>
      <c r="I90" s="303" t="s">
        <v>4737</v>
      </c>
      <c r="J90" s="639">
        <v>5862.41</v>
      </c>
      <c r="K90" s="641">
        <v>0</v>
      </c>
      <c r="L90" s="641">
        <v>0</v>
      </c>
      <c r="M90" s="641">
        <v>0</v>
      </c>
      <c r="N90" s="641">
        <v>0</v>
      </c>
      <c r="O90" s="641">
        <v>0</v>
      </c>
      <c r="P90" s="641">
        <v>5862.41</v>
      </c>
      <c r="Q90" s="641">
        <v>0</v>
      </c>
      <c r="R90" s="641">
        <v>0</v>
      </c>
      <c r="S90" s="641">
        <v>0</v>
      </c>
      <c r="T90" s="641">
        <v>0</v>
      </c>
      <c r="U90" s="641">
        <v>0</v>
      </c>
      <c r="V90" s="641">
        <v>0</v>
      </c>
      <c r="W90" s="639">
        <v>5954.62</v>
      </c>
    </row>
    <row r="91" spans="1:23" s="300" customFormat="1" ht="15" customHeight="1">
      <c r="A91" s="814"/>
      <c r="B91" s="814"/>
      <c r="C91" s="814"/>
      <c r="D91" s="816"/>
      <c r="E91" s="816"/>
      <c r="F91" s="303" t="s">
        <v>2939</v>
      </c>
      <c r="G91" s="346" t="s">
        <v>4641</v>
      </c>
      <c r="H91" s="303" t="s">
        <v>4641</v>
      </c>
      <c r="I91" s="303" t="s">
        <v>2674</v>
      </c>
      <c r="J91" s="639">
        <v>92.21</v>
      </c>
      <c r="K91" s="641">
        <v>46.67</v>
      </c>
      <c r="L91" s="641">
        <v>9.9600000000000009</v>
      </c>
      <c r="M91" s="641">
        <v>7.5</v>
      </c>
      <c r="N91" s="641">
        <v>9.82</v>
      </c>
      <c r="O91" s="641">
        <v>18.260000000000002</v>
      </c>
      <c r="P91" s="641">
        <v>0</v>
      </c>
      <c r="Q91" s="641">
        <v>0</v>
      </c>
      <c r="R91" s="641">
        <v>0</v>
      </c>
      <c r="S91" s="641">
        <v>0</v>
      </c>
      <c r="T91" s="641">
        <v>0</v>
      </c>
      <c r="U91" s="641">
        <v>0</v>
      </c>
      <c r="V91" s="641">
        <v>0</v>
      </c>
      <c r="W91" s="639"/>
    </row>
    <row r="92" spans="1:23" s="300" customFormat="1" ht="38.25">
      <c r="A92" s="814" t="s">
        <v>1974</v>
      </c>
      <c r="B92" s="815" t="s">
        <v>68</v>
      </c>
      <c r="C92" s="815" t="s">
        <v>112</v>
      </c>
      <c r="D92" s="816">
        <v>37807.65</v>
      </c>
      <c r="E92" s="816">
        <v>24789.97</v>
      </c>
      <c r="F92" s="303" t="s">
        <v>4662</v>
      </c>
      <c r="G92" s="346">
        <v>45012</v>
      </c>
      <c r="H92" s="303">
        <v>45291</v>
      </c>
      <c r="I92" s="303" t="s">
        <v>4663</v>
      </c>
      <c r="J92" s="639">
        <v>1483.27</v>
      </c>
      <c r="K92" s="641">
        <v>0</v>
      </c>
      <c r="L92" s="641">
        <v>0</v>
      </c>
      <c r="M92" s="641">
        <v>0</v>
      </c>
      <c r="N92" s="641">
        <v>0</v>
      </c>
      <c r="O92" s="641">
        <v>0</v>
      </c>
      <c r="P92" s="641">
        <v>399.98</v>
      </c>
      <c r="Q92" s="641">
        <v>154.76</v>
      </c>
      <c r="R92" s="641">
        <v>154.76</v>
      </c>
      <c r="S92" s="641">
        <v>154.76</v>
      </c>
      <c r="T92" s="641">
        <v>154.76</v>
      </c>
      <c r="U92" s="641">
        <v>154.76</v>
      </c>
      <c r="V92" s="641">
        <v>309.49</v>
      </c>
      <c r="W92" s="639">
        <v>37807.65</v>
      </c>
    </row>
    <row r="93" spans="1:23" s="300" customFormat="1" ht="15" customHeight="1">
      <c r="A93" s="814"/>
      <c r="B93" s="814"/>
      <c r="C93" s="814"/>
      <c r="D93" s="816"/>
      <c r="E93" s="816"/>
      <c r="F93" s="303" t="s">
        <v>4735</v>
      </c>
      <c r="G93" s="346">
        <v>45055</v>
      </c>
      <c r="H93" s="303" t="s">
        <v>4736</v>
      </c>
      <c r="I93" s="303" t="s">
        <v>4737</v>
      </c>
      <c r="J93" s="639">
        <v>47</v>
      </c>
      <c r="K93" s="641">
        <v>0</v>
      </c>
      <c r="L93" s="641">
        <v>0</v>
      </c>
      <c r="M93" s="641">
        <v>0</v>
      </c>
      <c r="N93" s="641">
        <v>0</v>
      </c>
      <c r="O93" s="641">
        <v>0</v>
      </c>
      <c r="P93" s="641">
        <v>47</v>
      </c>
      <c r="Q93" s="641">
        <v>0</v>
      </c>
      <c r="R93" s="641">
        <v>0</v>
      </c>
      <c r="S93" s="641">
        <v>0</v>
      </c>
      <c r="T93" s="641">
        <v>0</v>
      </c>
      <c r="U93" s="641">
        <v>0</v>
      </c>
      <c r="V93" s="641">
        <v>0</v>
      </c>
      <c r="W93" s="639"/>
    </row>
    <row r="94" spans="1:23" s="300" customFormat="1" ht="75" customHeight="1">
      <c r="A94" s="814"/>
      <c r="B94" s="814"/>
      <c r="C94" s="814"/>
      <c r="D94" s="816"/>
      <c r="E94" s="816"/>
      <c r="F94" s="303" t="s">
        <v>4664</v>
      </c>
      <c r="G94" s="346">
        <v>44945</v>
      </c>
      <c r="H94" s="303" t="s">
        <v>4665</v>
      </c>
      <c r="I94" s="303" t="s">
        <v>4666</v>
      </c>
      <c r="J94" s="639">
        <v>35719.99</v>
      </c>
      <c r="K94" s="641">
        <v>0</v>
      </c>
      <c r="L94" s="641">
        <v>0</v>
      </c>
      <c r="M94" s="641">
        <v>15273.48</v>
      </c>
      <c r="N94" s="641">
        <v>0</v>
      </c>
      <c r="O94" s="641">
        <v>8959.1</v>
      </c>
      <c r="P94" s="641">
        <v>2156.56</v>
      </c>
      <c r="Q94" s="641">
        <v>2156.56</v>
      </c>
      <c r="R94" s="641">
        <v>2156.56</v>
      </c>
      <c r="S94" s="641">
        <v>2156.56</v>
      </c>
      <c r="T94" s="641">
        <v>2156.56</v>
      </c>
      <c r="U94" s="641">
        <v>704.61</v>
      </c>
      <c r="V94" s="641">
        <v>0</v>
      </c>
      <c r="W94" s="639"/>
    </row>
    <row r="95" spans="1:23" s="300" customFormat="1" ht="15" customHeight="1">
      <c r="A95" s="814"/>
      <c r="B95" s="814"/>
      <c r="C95" s="814"/>
      <c r="D95" s="816"/>
      <c r="E95" s="816"/>
      <c r="F95" s="303" t="s">
        <v>2939</v>
      </c>
      <c r="G95" s="346" t="s">
        <v>4641</v>
      </c>
      <c r="H95" s="303" t="s">
        <v>4641</v>
      </c>
      <c r="I95" s="303" t="s">
        <v>2674</v>
      </c>
      <c r="J95" s="639">
        <v>205.39</v>
      </c>
      <c r="K95" s="641">
        <v>0</v>
      </c>
      <c r="L95" s="641">
        <v>57.67</v>
      </c>
      <c r="M95" s="641">
        <v>22.55</v>
      </c>
      <c r="N95" s="641">
        <v>0</v>
      </c>
      <c r="O95" s="641">
        <v>125.17</v>
      </c>
      <c r="P95" s="641">
        <v>0</v>
      </c>
      <c r="Q95" s="641">
        <v>0</v>
      </c>
      <c r="R95" s="641">
        <v>0</v>
      </c>
      <c r="S95" s="641">
        <v>0</v>
      </c>
      <c r="T95" s="641">
        <v>0</v>
      </c>
      <c r="U95" s="641">
        <v>0</v>
      </c>
      <c r="V95" s="641">
        <v>0</v>
      </c>
      <c r="W95" s="639"/>
    </row>
    <row r="96" spans="1:23" s="300" customFormat="1" ht="30" customHeight="1">
      <c r="A96" s="814"/>
      <c r="B96" s="814"/>
      <c r="C96" s="814"/>
      <c r="D96" s="816"/>
      <c r="E96" s="816"/>
      <c r="F96" s="303" t="s">
        <v>4692</v>
      </c>
      <c r="G96" s="346">
        <v>44860</v>
      </c>
      <c r="H96" s="303" t="s">
        <v>4693</v>
      </c>
      <c r="I96" s="303" t="s">
        <v>4694</v>
      </c>
      <c r="J96" s="639">
        <v>352</v>
      </c>
      <c r="K96" s="641">
        <v>0</v>
      </c>
      <c r="L96" s="641">
        <v>0</v>
      </c>
      <c r="M96" s="641">
        <v>352</v>
      </c>
      <c r="N96" s="641">
        <v>0</v>
      </c>
      <c r="O96" s="641">
        <v>0</v>
      </c>
      <c r="P96" s="641">
        <v>0</v>
      </c>
      <c r="Q96" s="641">
        <v>0</v>
      </c>
      <c r="R96" s="641">
        <v>0</v>
      </c>
      <c r="S96" s="641">
        <v>0</v>
      </c>
      <c r="T96" s="641">
        <v>0</v>
      </c>
      <c r="U96" s="641">
        <v>0</v>
      </c>
      <c r="V96" s="641">
        <v>0</v>
      </c>
      <c r="W96" s="639"/>
    </row>
    <row r="97" spans="1:23" s="300" customFormat="1" ht="25.5">
      <c r="A97" s="303" t="s">
        <v>1974</v>
      </c>
      <c r="B97" s="638" t="s">
        <v>68</v>
      </c>
      <c r="C97" s="638" t="s">
        <v>116</v>
      </c>
      <c r="D97" s="639">
        <v>4194.28</v>
      </c>
      <c r="E97" s="639">
        <v>4194.28</v>
      </c>
      <c r="F97" s="303" t="s">
        <v>4738</v>
      </c>
      <c r="G97" s="346" t="s">
        <v>4641</v>
      </c>
      <c r="H97" s="303" t="s">
        <v>4641</v>
      </c>
      <c r="I97" s="303" t="s">
        <v>4739</v>
      </c>
      <c r="J97" s="639">
        <v>4194.28</v>
      </c>
      <c r="K97" s="641">
        <v>4194.28</v>
      </c>
      <c r="L97" s="641">
        <v>0</v>
      </c>
      <c r="M97" s="641">
        <v>0</v>
      </c>
      <c r="N97" s="641">
        <v>0</v>
      </c>
      <c r="O97" s="641">
        <v>0</v>
      </c>
      <c r="P97" s="641">
        <v>0</v>
      </c>
      <c r="Q97" s="641">
        <v>0</v>
      </c>
      <c r="R97" s="641">
        <v>0</v>
      </c>
      <c r="S97" s="641">
        <v>0</v>
      </c>
      <c r="T97" s="641">
        <v>0</v>
      </c>
      <c r="U97" s="641">
        <v>0</v>
      </c>
      <c r="V97" s="641">
        <v>0</v>
      </c>
      <c r="W97" s="639">
        <v>4194.28</v>
      </c>
    </row>
    <row r="98" spans="1:23" s="300" customFormat="1" ht="25.5">
      <c r="A98" s="303" t="s">
        <v>1974</v>
      </c>
      <c r="B98" s="638" t="s">
        <v>2004</v>
      </c>
      <c r="C98" s="638" t="s">
        <v>2005</v>
      </c>
      <c r="D98" s="639">
        <v>10.5</v>
      </c>
      <c r="E98" s="639">
        <v>10.5</v>
      </c>
      <c r="F98" s="303" t="s">
        <v>4641</v>
      </c>
      <c r="G98" s="346" t="s">
        <v>4641</v>
      </c>
      <c r="H98" s="303" t="s">
        <v>4642</v>
      </c>
      <c r="I98" s="303" t="s">
        <v>2814</v>
      </c>
      <c r="J98" s="639">
        <v>10.5</v>
      </c>
      <c r="K98" s="641">
        <v>2.1</v>
      </c>
      <c r="L98" s="641">
        <v>2.1</v>
      </c>
      <c r="M98" s="641">
        <v>2.1</v>
      </c>
      <c r="N98" s="641">
        <v>2.1</v>
      </c>
      <c r="O98" s="641">
        <v>2.1</v>
      </c>
      <c r="P98" s="641">
        <v>0</v>
      </c>
      <c r="Q98" s="641">
        <v>0</v>
      </c>
      <c r="R98" s="641">
        <v>0</v>
      </c>
      <c r="S98" s="641">
        <v>0</v>
      </c>
      <c r="T98" s="641">
        <v>0</v>
      </c>
      <c r="U98" s="641">
        <v>0</v>
      </c>
      <c r="V98" s="641">
        <v>0</v>
      </c>
      <c r="W98" s="639">
        <v>10.5</v>
      </c>
    </row>
    <row r="99" spans="1:23" s="300" customFormat="1" ht="25.5">
      <c r="A99" s="303" t="s">
        <v>1974</v>
      </c>
      <c r="B99" s="638" t="s">
        <v>2004</v>
      </c>
      <c r="C99" s="638" t="s">
        <v>2007</v>
      </c>
      <c r="D99" s="639">
        <v>1030.8</v>
      </c>
      <c r="E99" s="639">
        <v>1030.8</v>
      </c>
      <c r="F99" s="303" t="s">
        <v>4641</v>
      </c>
      <c r="G99" s="346" t="s">
        <v>4641</v>
      </c>
      <c r="H99" s="303" t="s">
        <v>4642</v>
      </c>
      <c r="I99" s="303" t="s">
        <v>2814</v>
      </c>
      <c r="J99" s="639">
        <v>1030.8</v>
      </c>
      <c r="K99" s="641">
        <v>554.48</v>
      </c>
      <c r="L99" s="641">
        <v>148.34</v>
      </c>
      <c r="M99" s="641">
        <v>141.26</v>
      </c>
      <c r="N99" s="641">
        <v>101.01</v>
      </c>
      <c r="O99" s="641">
        <v>85.71</v>
      </c>
      <c r="P99" s="641">
        <v>0</v>
      </c>
      <c r="Q99" s="641">
        <v>0</v>
      </c>
      <c r="R99" s="641">
        <v>0</v>
      </c>
      <c r="S99" s="641">
        <v>0</v>
      </c>
      <c r="T99" s="641">
        <v>0</v>
      </c>
      <c r="U99" s="641">
        <v>0</v>
      </c>
      <c r="V99" s="641">
        <v>0</v>
      </c>
      <c r="W99" s="639">
        <v>1030.8</v>
      </c>
    </row>
    <row r="100" spans="1:23" s="300" customFormat="1" ht="25.5">
      <c r="A100" s="303" t="s">
        <v>1974</v>
      </c>
      <c r="B100" s="638" t="s">
        <v>2004</v>
      </c>
      <c r="C100" s="638" t="s">
        <v>513</v>
      </c>
      <c r="D100" s="639">
        <v>2992.6</v>
      </c>
      <c r="E100" s="639">
        <v>736.64</v>
      </c>
      <c r="F100" s="303" t="s">
        <v>4643</v>
      </c>
      <c r="G100" s="346">
        <v>44890</v>
      </c>
      <c r="H100" s="303" t="s">
        <v>4740</v>
      </c>
      <c r="I100" s="303" t="s">
        <v>4741</v>
      </c>
      <c r="J100" s="639">
        <v>2992.6</v>
      </c>
      <c r="K100" s="641">
        <v>0</v>
      </c>
      <c r="L100" s="641">
        <v>184.16</v>
      </c>
      <c r="M100" s="641">
        <v>184.16</v>
      </c>
      <c r="N100" s="641">
        <v>184.16</v>
      </c>
      <c r="O100" s="641">
        <v>184.16</v>
      </c>
      <c r="P100" s="641">
        <v>322.27999999999997</v>
      </c>
      <c r="Q100" s="641">
        <v>322.27999999999997</v>
      </c>
      <c r="R100" s="641">
        <v>322.27999999999997</v>
      </c>
      <c r="S100" s="641">
        <v>322.27999999999997</v>
      </c>
      <c r="T100" s="641">
        <v>322.27999999999997</v>
      </c>
      <c r="U100" s="641">
        <v>322.27999999999997</v>
      </c>
      <c r="V100" s="641">
        <v>322.27999999999997</v>
      </c>
      <c r="W100" s="639">
        <v>2992.5999999999995</v>
      </c>
    </row>
    <row r="101" spans="1:23" s="300" customFormat="1" ht="25.5">
      <c r="A101" s="303" t="s">
        <v>1974</v>
      </c>
      <c r="B101" s="638" t="s">
        <v>2004</v>
      </c>
      <c r="C101" s="638" t="s">
        <v>148</v>
      </c>
      <c r="D101" s="639">
        <v>379428</v>
      </c>
      <c r="E101" s="639">
        <v>165396</v>
      </c>
      <c r="F101" s="303" t="s">
        <v>4742</v>
      </c>
      <c r="G101" s="346">
        <v>44790</v>
      </c>
      <c r="H101" s="303" t="s">
        <v>2293</v>
      </c>
      <c r="I101" s="303" t="s">
        <v>4743</v>
      </c>
      <c r="J101" s="639">
        <v>621936</v>
      </c>
      <c r="K101" s="641">
        <v>0</v>
      </c>
      <c r="L101" s="641">
        <v>30072</v>
      </c>
      <c r="M101" s="641">
        <v>45108</v>
      </c>
      <c r="N101" s="641">
        <v>45108</v>
      </c>
      <c r="O101" s="641">
        <v>45108</v>
      </c>
      <c r="P101" s="641">
        <v>45108</v>
      </c>
      <c r="Q101" s="641">
        <v>45108</v>
      </c>
      <c r="R101" s="641">
        <v>45108</v>
      </c>
      <c r="S101" s="641">
        <v>45108</v>
      </c>
      <c r="T101" s="641">
        <v>33600</v>
      </c>
      <c r="U101" s="641">
        <v>0</v>
      </c>
      <c r="V101" s="641">
        <v>0</v>
      </c>
      <c r="W101" s="639">
        <v>379428</v>
      </c>
    </row>
    <row r="102" spans="1:23" s="300" customFormat="1" ht="38.25">
      <c r="A102" s="814" t="s">
        <v>1974</v>
      </c>
      <c r="B102" s="815" t="s">
        <v>2004</v>
      </c>
      <c r="C102" s="815" t="s">
        <v>140</v>
      </c>
      <c r="D102" s="816">
        <v>83286.27</v>
      </c>
      <c r="E102" s="816">
        <v>24438.27</v>
      </c>
      <c r="F102" s="303" t="s">
        <v>4744</v>
      </c>
      <c r="G102" s="346">
        <v>44942</v>
      </c>
      <c r="H102" s="303" t="s">
        <v>2830</v>
      </c>
      <c r="I102" s="303" t="s">
        <v>4745</v>
      </c>
      <c r="J102" s="639">
        <v>7049.5</v>
      </c>
      <c r="K102" s="641">
        <v>0</v>
      </c>
      <c r="L102" s="641">
        <v>306.5</v>
      </c>
      <c r="M102" s="641">
        <v>613</v>
      </c>
      <c r="N102" s="641">
        <v>613</v>
      </c>
      <c r="O102" s="641">
        <v>613</v>
      </c>
      <c r="P102" s="641">
        <v>613</v>
      </c>
      <c r="Q102" s="641">
        <v>613</v>
      </c>
      <c r="R102" s="641">
        <v>613</v>
      </c>
      <c r="S102" s="641">
        <v>613</v>
      </c>
      <c r="T102" s="641">
        <v>613</v>
      </c>
      <c r="U102" s="641">
        <v>613</v>
      </c>
      <c r="V102" s="641">
        <v>1226</v>
      </c>
      <c r="W102" s="639">
        <v>83286.26999999999</v>
      </c>
    </row>
    <row r="103" spans="1:23" s="300" customFormat="1" ht="90" customHeight="1">
      <c r="A103" s="814"/>
      <c r="B103" s="814"/>
      <c r="C103" s="814"/>
      <c r="D103" s="816"/>
      <c r="E103" s="816"/>
      <c r="F103" s="303" t="s">
        <v>4746</v>
      </c>
      <c r="G103" s="346">
        <v>44942</v>
      </c>
      <c r="H103" s="303" t="s">
        <v>2830</v>
      </c>
      <c r="I103" s="303" t="s">
        <v>4747</v>
      </c>
      <c r="J103" s="639">
        <v>7049.5</v>
      </c>
      <c r="K103" s="641">
        <v>0</v>
      </c>
      <c r="L103" s="641">
        <v>306.5</v>
      </c>
      <c r="M103" s="641">
        <v>613</v>
      </c>
      <c r="N103" s="641">
        <v>613</v>
      </c>
      <c r="O103" s="641">
        <v>613</v>
      </c>
      <c r="P103" s="641">
        <v>613</v>
      </c>
      <c r="Q103" s="641">
        <v>613</v>
      </c>
      <c r="R103" s="641">
        <v>613</v>
      </c>
      <c r="S103" s="641">
        <v>613</v>
      </c>
      <c r="T103" s="641">
        <v>613</v>
      </c>
      <c r="U103" s="641">
        <v>613</v>
      </c>
      <c r="V103" s="641">
        <v>1226</v>
      </c>
      <c r="W103" s="639"/>
    </row>
    <row r="104" spans="1:23" s="300" customFormat="1" ht="60" customHeight="1">
      <c r="A104" s="814"/>
      <c r="B104" s="814"/>
      <c r="C104" s="814"/>
      <c r="D104" s="816"/>
      <c r="E104" s="816"/>
      <c r="F104" s="303" t="s">
        <v>4748</v>
      </c>
      <c r="G104" s="346">
        <v>44942</v>
      </c>
      <c r="H104" s="303" t="s">
        <v>2830</v>
      </c>
      <c r="I104" s="303" t="s">
        <v>4745</v>
      </c>
      <c r="J104" s="639">
        <v>7049.5</v>
      </c>
      <c r="K104" s="641">
        <v>0</v>
      </c>
      <c r="L104" s="641">
        <v>306.5</v>
      </c>
      <c r="M104" s="641">
        <v>613</v>
      </c>
      <c r="N104" s="641">
        <v>613</v>
      </c>
      <c r="O104" s="641">
        <v>613</v>
      </c>
      <c r="P104" s="641">
        <v>613</v>
      </c>
      <c r="Q104" s="641">
        <v>613</v>
      </c>
      <c r="R104" s="641">
        <v>613</v>
      </c>
      <c r="S104" s="641">
        <v>613</v>
      </c>
      <c r="T104" s="641">
        <v>613</v>
      </c>
      <c r="U104" s="641">
        <v>613</v>
      </c>
      <c r="V104" s="641">
        <v>1226</v>
      </c>
      <c r="W104" s="639"/>
    </row>
    <row r="105" spans="1:23" s="300" customFormat="1" ht="90" customHeight="1">
      <c r="A105" s="814"/>
      <c r="B105" s="814"/>
      <c r="C105" s="814"/>
      <c r="D105" s="816"/>
      <c r="E105" s="816"/>
      <c r="F105" s="303" t="s">
        <v>4749</v>
      </c>
      <c r="G105" s="346">
        <v>44942</v>
      </c>
      <c r="H105" s="303" t="s">
        <v>2830</v>
      </c>
      <c r="I105" s="303" t="s">
        <v>4747</v>
      </c>
      <c r="J105" s="639">
        <v>7049.5</v>
      </c>
      <c r="K105" s="641">
        <v>0</v>
      </c>
      <c r="L105" s="641">
        <v>306.5</v>
      </c>
      <c r="M105" s="641">
        <v>613</v>
      </c>
      <c r="N105" s="641">
        <v>613</v>
      </c>
      <c r="O105" s="641">
        <v>613</v>
      </c>
      <c r="P105" s="641">
        <v>613</v>
      </c>
      <c r="Q105" s="641">
        <v>613</v>
      </c>
      <c r="R105" s="641">
        <v>613</v>
      </c>
      <c r="S105" s="641">
        <v>613</v>
      </c>
      <c r="T105" s="641">
        <v>613</v>
      </c>
      <c r="U105" s="641">
        <v>613</v>
      </c>
      <c r="V105" s="641">
        <v>1226</v>
      </c>
      <c r="W105" s="639"/>
    </row>
    <row r="106" spans="1:23" s="300" customFormat="1" ht="60" customHeight="1">
      <c r="A106" s="814"/>
      <c r="B106" s="814"/>
      <c r="C106" s="814"/>
      <c r="D106" s="816"/>
      <c r="E106" s="816"/>
      <c r="F106" s="303" t="s">
        <v>4750</v>
      </c>
      <c r="G106" s="346">
        <v>44942</v>
      </c>
      <c r="H106" s="303" t="s">
        <v>2830</v>
      </c>
      <c r="I106" s="303" t="s">
        <v>4745</v>
      </c>
      <c r="J106" s="639">
        <v>7049.5</v>
      </c>
      <c r="K106" s="641">
        <v>0</v>
      </c>
      <c r="L106" s="641">
        <v>306.5</v>
      </c>
      <c r="M106" s="641">
        <v>613</v>
      </c>
      <c r="N106" s="641">
        <v>613</v>
      </c>
      <c r="O106" s="641">
        <v>613</v>
      </c>
      <c r="P106" s="641">
        <v>613</v>
      </c>
      <c r="Q106" s="641">
        <v>613</v>
      </c>
      <c r="R106" s="641">
        <v>613</v>
      </c>
      <c r="S106" s="641">
        <v>613</v>
      </c>
      <c r="T106" s="641">
        <v>613</v>
      </c>
      <c r="U106" s="641">
        <v>613</v>
      </c>
      <c r="V106" s="641">
        <v>1226</v>
      </c>
      <c r="W106" s="639"/>
    </row>
    <row r="107" spans="1:23" s="300" customFormat="1" ht="60" customHeight="1">
      <c r="A107" s="814"/>
      <c r="B107" s="814"/>
      <c r="C107" s="814"/>
      <c r="D107" s="816"/>
      <c r="E107" s="816"/>
      <c r="F107" s="303" t="s">
        <v>4751</v>
      </c>
      <c r="G107" s="346">
        <v>44942</v>
      </c>
      <c r="H107" s="303" t="s">
        <v>2830</v>
      </c>
      <c r="I107" s="303" t="s">
        <v>4745</v>
      </c>
      <c r="J107" s="639">
        <v>7049.5</v>
      </c>
      <c r="K107" s="641">
        <v>0</v>
      </c>
      <c r="L107" s="641">
        <v>306.5</v>
      </c>
      <c r="M107" s="641">
        <v>613</v>
      </c>
      <c r="N107" s="641">
        <v>613</v>
      </c>
      <c r="O107" s="641">
        <v>613</v>
      </c>
      <c r="P107" s="641">
        <v>613</v>
      </c>
      <c r="Q107" s="641">
        <v>613</v>
      </c>
      <c r="R107" s="641">
        <v>613</v>
      </c>
      <c r="S107" s="641">
        <v>613</v>
      </c>
      <c r="T107" s="641">
        <v>613</v>
      </c>
      <c r="U107" s="641">
        <v>613</v>
      </c>
      <c r="V107" s="641">
        <v>1226</v>
      </c>
      <c r="W107" s="639"/>
    </row>
    <row r="108" spans="1:23" s="300" customFormat="1" ht="60" customHeight="1">
      <c r="A108" s="814"/>
      <c r="B108" s="814"/>
      <c r="C108" s="814"/>
      <c r="D108" s="816"/>
      <c r="E108" s="816"/>
      <c r="F108" s="303" t="s">
        <v>4752</v>
      </c>
      <c r="G108" s="346">
        <v>44942</v>
      </c>
      <c r="H108" s="303" t="s">
        <v>2830</v>
      </c>
      <c r="I108" s="303" t="s">
        <v>4745</v>
      </c>
      <c r="J108" s="639">
        <v>7049.5</v>
      </c>
      <c r="K108" s="641">
        <v>0</v>
      </c>
      <c r="L108" s="641">
        <v>306.5</v>
      </c>
      <c r="M108" s="641">
        <v>613</v>
      </c>
      <c r="N108" s="641">
        <v>613</v>
      </c>
      <c r="O108" s="641">
        <v>613</v>
      </c>
      <c r="P108" s="641">
        <v>613</v>
      </c>
      <c r="Q108" s="641">
        <v>613</v>
      </c>
      <c r="R108" s="641">
        <v>613</v>
      </c>
      <c r="S108" s="641">
        <v>613</v>
      </c>
      <c r="T108" s="641">
        <v>613</v>
      </c>
      <c r="U108" s="641">
        <v>613</v>
      </c>
      <c r="V108" s="641">
        <v>1226</v>
      </c>
      <c r="W108" s="639"/>
    </row>
    <row r="109" spans="1:23" s="300" customFormat="1" ht="60" customHeight="1">
      <c r="A109" s="814"/>
      <c r="B109" s="814"/>
      <c r="C109" s="814"/>
      <c r="D109" s="816"/>
      <c r="E109" s="816"/>
      <c r="F109" s="303" t="s">
        <v>4753</v>
      </c>
      <c r="G109" s="346">
        <v>44942</v>
      </c>
      <c r="H109" s="303" t="s">
        <v>2830</v>
      </c>
      <c r="I109" s="303" t="s">
        <v>4745</v>
      </c>
      <c r="J109" s="639">
        <v>7049.5</v>
      </c>
      <c r="K109" s="641">
        <v>0</v>
      </c>
      <c r="L109" s="641">
        <v>306.5</v>
      </c>
      <c r="M109" s="641">
        <v>613</v>
      </c>
      <c r="N109" s="641">
        <v>613</v>
      </c>
      <c r="O109" s="641">
        <v>613</v>
      </c>
      <c r="P109" s="641">
        <v>613</v>
      </c>
      <c r="Q109" s="641">
        <v>613</v>
      </c>
      <c r="R109" s="641">
        <v>613</v>
      </c>
      <c r="S109" s="641">
        <v>613</v>
      </c>
      <c r="T109" s="641">
        <v>613</v>
      </c>
      <c r="U109" s="641">
        <v>613</v>
      </c>
      <c r="V109" s="641">
        <v>1226</v>
      </c>
      <c r="W109" s="639"/>
    </row>
    <row r="110" spans="1:23" s="300" customFormat="1" ht="60" customHeight="1">
      <c r="A110" s="814"/>
      <c r="B110" s="814"/>
      <c r="C110" s="814"/>
      <c r="D110" s="816"/>
      <c r="E110" s="816"/>
      <c r="F110" s="303" t="s">
        <v>4754</v>
      </c>
      <c r="G110" s="346">
        <v>44942</v>
      </c>
      <c r="H110" s="303" t="s">
        <v>2830</v>
      </c>
      <c r="I110" s="303" t="s">
        <v>4745</v>
      </c>
      <c r="J110" s="639">
        <v>7049.5</v>
      </c>
      <c r="K110" s="641">
        <v>0</v>
      </c>
      <c r="L110" s="641">
        <v>306.5</v>
      </c>
      <c r="M110" s="641">
        <v>613</v>
      </c>
      <c r="N110" s="641">
        <v>613</v>
      </c>
      <c r="O110" s="641">
        <v>613</v>
      </c>
      <c r="P110" s="641">
        <v>613</v>
      </c>
      <c r="Q110" s="641">
        <v>613</v>
      </c>
      <c r="R110" s="641">
        <v>613</v>
      </c>
      <c r="S110" s="641">
        <v>613</v>
      </c>
      <c r="T110" s="641">
        <v>613</v>
      </c>
      <c r="U110" s="641">
        <v>613</v>
      </c>
      <c r="V110" s="641">
        <v>1226</v>
      </c>
      <c r="W110" s="639"/>
    </row>
    <row r="111" spans="1:23" s="300" customFormat="1" ht="60" customHeight="1">
      <c r="A111" s="814"/>
      <c r="B111" s="814"/>
      <c r="C111" s="814"/>
      <c r="D111" s="816"/>
      <c r="E111" s="816"/>
      <c r="F111" s="303" t="s">
        <v>4755</v>
      </c>
      <c r="G111" s="346">
        <v>45005</v>
      </c>
      <c r="H111" s="303" t="s">
        <v>2934</v>
      </c>
      <c r="I111" s="303" t="s">
        <v>4745</v>
      </c>
      <c r="J111" s="639">
        <v>5741.77</v>
      </c>
      <c r="K111" s="641">
        <v>0</v>
      </c>
      <c r="L111" s="641">
        <v>0</v>
      </c>
      <c r="M111" s="641">
        <v>0</v>
      </c>
      <c r="N111" s="641">
        <v>224.77</v>
      </c>
      <c r="O111" s="641">
        <v>613</v>
      </c>
      <c r="P111" s="641">
        <v>613</v>
      </c>
      <c r="Q111" s="641">
        <v>613</v>
      </c>
      <c r="R111" s="641">
        <v>613</v>
      </c>
      <c r="S111" s="641">
        <v>613</v>
      </c>
      <c r="T111" s="641">
        <v>613</v>
      </c>
      <c r="U111" s="641">
        <v>613</v>
      </c>
      <c r="V111" s="641">
        <v>1226</v>
      </c>
      <c r="W111" s="639"/>
    </row>
    <row r="112" spans="1:23" s="300" customFormat="1" ht="60" customHeight="1">
      <c r="A112" s="814"/>
      <c r="B112" s="814"/>
      <c r="C112" s="814"/>
      <c r="D112" s="816"/>
      <c r="E112" s="816"/>
      <c r="F112" s="303" t="s">
        <v>4756</v>
      </c>
      <c r="G112" s="346">
        <v>44942</v>
      </c>
      <c r="H112" s="303" t="s">
        <v>2952</v>
      </c>
      <c r="I112" s="303" t="s">
        <v>4745</v>
      </c>
      <c r="J112" s="639">
        <v>7049.5</v>
      </c>
      <c r="K112" s="641">
        <v>0</v>
      </c>
      <c r="L112" s="641">
        <v>306.5</v>
      </c>
      <c r="M112" s="641">
        <v>613</v>
      </c>
      <c r="N112" s="641">
        <v>613</v>
      </c>
      <c r="O112" s="641">
        <v>613</v>
      </c>
      <c r="P112" s="641">
        <v>613</v>
      </c>
      <c r="Q112" s="641">
        <v>613</v>
      </c>
      <c r="R112" s="641">
        <v>613</v>
      </c>
      <c r="S112" s="641">
        <v>613</v>
      </c>
      <c r="T112" s="641">
        <v>613</v>
      </c>
      <c r="U112" s="641">
        <v>613</v>
      </c>
      <c r="V112" s="641">
        <v>1226</v>
      </c>
      <c r="W112" s="639"/>
    </row>
    <row r="113" spans="1:23" s="300" customFormat="1" ht="60" customHeight="1">
      <c r="A113" s="814"/>
      <c r="B113" s="814"/>
      <c r="C113" s="814"/>
      <c r="D113" s="816"/>
      <c r="E113" s="816"/>
      <c r="F113" s="303" t="s">
        <v>4757</v>
      </c>
      <c r="G113" s="346">
        <v>44942</v>
      </c>
      <c r="H113" s="303" t="s">
        <v>2830</v>
      </c>
      <c r="I113" s="303" t="s">
        <v>4745</v>
      </c>
      <c r="J113" s="639">
        <v>7049.5</v>
      </c>
      <c r="K113" s="641">
        <v>0</v>
      </c>
      <c r="L113" s="641">
        <v>306.5</v>
      </c>
      <c r="M113" s="641">
        <v>613</v>
      </c>
      <c r="N113" s="641">
        <v>613</v>
      </c>
      <c r="O113" s="641">
        <v>613</v>
      </c>
      <c r="P113" s="641">
        <v>613</v>
      </c>
      <c r="Q113" s="641">
        <v>613</v>
      </c>
      <c r="R113" s="641">
        <v>613</v>
      </c>
      <c r="S113" s="641">
        <v>613</v>
      </c>
      <c r="T113" s="641">
        <v>613</v>
      </c>
      <c r="U113" s="641">
        <v>613</v>
      </c>
      <c r="V113" s="641">
        <v>1226</v>
      </c>
      <c r="W113" s="639"/>
    </row>
    <row r="114" spans="1:23" s="300" customFormat="1" ht="25.5">
      <c r="A114" s="303" t="s">
        <v>1974</v>
      </c>
      <c r="B114" s="638" t="s">
        <v>2004</v>
      </c>
      <c r="C114" s="638" t="s">
        <v>359</v>
      </c>
      <c r="D114" s="639">
        <v>3284.05</v>
      </c>
      <c r="E114" s="639">
        <v>3284.05</v>
      </c>
      <c r="F114" s="303" t="s">
        <v>4758</v>
      </c>
      <c r="G114" s="346">
        <v>44914</v>
      </c>
      <c r="H114" s="303" t="s">
        <v>4307</v>
      </c>
      <c r="I114" s="303" t="s">
        <v>4759</v>
      </c>
      <c r="J114" s="639">
        <v>3284.05</v>
      </c>
      <c r="K114" s="641">
        <v>0</v>
      </c>
      <c r="L114" s="641">
        <v>0</v>
      </c>
      <c r="M114" s="641">
        <v>3284.05</v>
      </c>
      <c r="N114" s="641">
        <v>0</v>
      </c>
      <c r="O114" s="641">
        <v>0</v>
      </c>
      <c r="P114" s="641">
        <v>0</v>
      </c>
      <c r="Q114" s="641">
        <v>0</v>
      </c>
      <c r="R114" s="641">
        <v>0</v>
      </c>
      <c r="S114" s="641">
        <v>0</v>
      </c>
      <c r="T114" s="641">
        <v>0</v>
      </c>
      <c r="U114" s="641">
        <v>0</v>
      </c>
      <c r="V114" s="641">
        <v>0</v>
      </c>
      <c r="W114" s="639">
        <v>3284.05</v>
      </c>
    </row>
    <row r="115" spans="1:23" s="300" customFormat="1" ht="25.5">
      <c r="A115" s="303" t="s">
        <v>1974</v>
      </c>
      <c r="B115" s="638" t="s">
        <v>2004</v>
      </c>
      <c r="C115" s="638" t="s">
        <v>174</v>
      </c>
      <c r="D115" s="639">
        <v>2064</v>
      </c>
      <c r="E115" s="639">
        <v>2064</v>
      </c>
      <c r="F115" s="303" t="s">
        <v>4760</v>
      </c>
      <c r="G115" s="346">
        <v>44923</v>
      </c>
      <c r="H115" s="303" t="s">
        <v>4761</v>
      </c>
      <c r="I115" s="303" t="s">
        <v>4762</v>
      </c>
      <c r="J115" s="639">
        <v>2064</v>
      </c>
      <c r="K115" s="641">
        <v>0</v>
      </c>
      <c r="L115" s="641">
        <v>0</v>
      </c>
      <c r="M115" s="641">
        <v>0</v>
      </c>
      <c r="N115" s="641">
        <v>0</v>
      </c>
      <c r="O115" s="641">
        <v>2064</v>
      </c>
      <c r="P115" s="641">
        <v>0</v>
      </c>
      <c r="Q115" s="641">
        <v>0</v>
      </c>
      <c r="R115" s="641">
        <v>0</v>
      </c>
      <c r="S115" s="641">
        <v>0</v>
      </c>
      <c r="T115" s="641">
        <v>0</v>
      </c>
      <c r="U115" s="641">
        <v>0</v>
      </c>
      <c r="V115" s="641">
        <v>0</v>
      </c>
      <c r="W115" s="639">
        <v>2064</v>
      </c>
    </row>
    <row r="116" spans="1:23" s="300" customFormat="1" ht="25.5">
      <c r="A116" s="814" t="s">
        <v>1974</v>
      </c>
      <c r="B116" s="815" t="s">
        <v>2017</v>
      </c>
      <c r="C116" s="815" t="s">
        <v>140</v>
      </c>
      <c r="D116" s="816">
        <v>62632.5</v>
      </c>
      <c r="E116" s="816">
        <v>32657.5</v>
      </c>
      <c r="F116" s="303" t="s">
        <v>4763</v>
      </c>
      <c r="G116" s="346">
        <v>45005</v>
      </c>
      <c r="H116" s="303" t="s">
        <v>3726</v>
      </c>
      <c r="I116" s="303" t="s">
        <v>4764</v>
      </c>
      <c r="J116" s="639">
        <v>4781.5</v>
      </c>
      <c r="K116" s="641">
        <v>0</v>
      </c>
      <c r="L116" s="641">
        <v>0</v>
      </c>
      <c r="M116" s="641">
        <v>0</v>
      </c>
      <c r="N116" s="641">
        <v>401.5</v>
      </c>
      <c r="O116" s="641">
        <v>1095</v>
      </c>
      <c r="P116" s="641">
        <v>1095</v>
      </c>
      <c r="Q116" s="641">
        <v>1095</v>
      </c>
      <c r="R116" s="641">
        <v>1095</v>
      </c>
      <c r="S116" s="641">
        <v>0</v>
      </c>
      <c r="T116" s="641">
        <v>0</v>
      </c>
      <c r="U116" s="641">
        <v>0</v>
      </c>
      <c r="V116" s="641">
        <v>0</v>
      </c>
      <c r="W116" s="639">
        <v>62632.5</v>
      </c>
    </row>
    <row r="117" spans="1:23" s="300" customFormat="1" ht="30" customHeight="1">
      <c r="A117" s="814"/>
      <c r="B117" s="814"/>
      <c r="C117" s="814"/>
      <c r="D117" s="816"/>
      <c r="E117" s="816"/>
      <c r="F117" s="303" t="s">
        <v>4765</v>
      </c>
      <c r="G117" s="346">
        <v>44942</v>
      </c>
      <c r="H117" s="303" t="s">
        <v>2249</v>
      </c>
      <c r="I117" s="303" t="s">
        <v>4764</v>
      </c>
      <c r="J117" s="639">
        <v>6036</v>
      </c>
      <c r="K117" s="641">
        <v>0</v>
      </c>
      <c r="L117" s="641">
        <v>503</v>
      </c>
      <c r="M117" s="641">
        <v>1006</v>
      </c>
      <c r="N117" s="641">
        <v>1006</v>
      </c>
      <c r="O117" s="641">
        <v>1006</v>
      </c>
      <c r="P117" s="641">
        <v>1006</v>
      </c>
      <c r="Q117" s="641">
        <v>1006</v>
      </c>
      <c r="R117" s="641">
        <v>503</v>
      </c>
      <c r="S117" s="641">
        <v>0</v>
      </c>
      <c r="T117" s="641">
        <v>0</v>
      </c>
      <c r="U117" s="641">
        <v>0</v>
      </c>
      <c r="V117" s="641">
        <v>0</v>
      </c>
      <c r="W117" s="639"/>
    </row>
    <row r="118" spans="1:23" s="300" customFormat="1" ht="30" customHeight="1">
      <c r="A118" s="814"/>
      <c r="B118" s="814"/>
      <c r="C118" s="814"/>
      <c r="D118" s="816"/>
      <c r="E118" s="816"/>
      <c r="F118" s="303" t="s">
        <v>4766</v>
      </c>
      <c r="G118" s="346">
        <v>45005</v>
      </c>
      <c r="H118" s="303" t="s">
        <v>3726</v>
      </c>
      <c r="I118" s="303" t="s">
        <v>4764</v>
      </c>
      <c r="J118" s="639">
        <v>4781.5</v>
      </c>
      <c r="K118" s="641">
        <v>0</v>
      </c>
      <c r="L118" s="641">
        <v>0</v>
      </c>
      <c r="M118" s="641">
        <v>0</v>
      </c>
      <c r="N118" s="641">
        <v>401.5</v>
      </c>
      <c r="O118" s="641">
        <v>1095</v>
      </c>
      <c r="P118" s="641">
        <v>1095</v>
      </c>
      <c r="Q118" s="641">
        <v>1095</v>
      </c>
      <c r="R118" s="641">
        <v>1095</v>
      </c>
      <c r="S118" s="641">
        <v>0</v>
      </c>
      <c r="T118" s="641">
        <v>0</v>
      </c>
      <c r="U118" s="641">
        <v>0</v>
      </c>
      <c r="V118" s="641">
        <v>0</v>
      </c>
      <c r="W118" s="639"/>
    </row>
    <row r="119" spans="1:23" s="300" customFormat="1" ht="30" customHeight="1">
      <c r="A119" s="814"/>
      <c r="B119" s="814"/>
      <c r="C119" s="814"/>
      <c r="D119" s="816"/>
      <c r="E119" s="816"/>
      <c r="F119" s="303" t="s">
        <v>4767</v>
      </c>
      <c r="G119" s="346">
        <v>44942</v>
      </c>
      <c r="H119" s="303" t="s">
        <v>2249</v>
      </c>
      <c r="I119" s="303" t="s">
        <v>4764</v>
      </c>
      <c r="J119" s="639">
        <v>6036</v>
      </c>
      <c r="K119" s="641">
        <v>0</v>
      </c>
      <c r="L119" s="641">
        <v>503</v>
      </c>
      <c r="M119" s="641">
        <v>1006</v>
      </c>
      <c r="N119" s="641">
        <v>1006</v>
      </c>
      <c r="O119" s="641">
        <v>1006</v>
      </c>
      <c r="P119" s="641">
        <v>1006</v>
      </c>
      <c r="Q119" s="641">
        <v>1006</v>
      </c>
      <c r="R119" s="641">
        <v>503</v>
      </c>
      <c r="S119" s="641">
        <v>0</v>
      </c>
      <c r="T119" s="641">
        <v>0</v>
      </c>
      <c r="U119" s="641">
        <v>0</v>
      </c>
      <c r="V119" s="641">
        <v>0</v>
      </c>
      <c r="W119" s="639"/>
    </row>
    <row r="120" spans="1:23" s="300" customFormat="1" ht="30" customHeight="1">
      <c r="A120" s="814"/>
      <c r="B120" s="814"/>
      <c r="C120" s="814"/>
      <c r="D120" s="816"/>
      <c r="E120" s="816"/>
      <c r="F120" s="303" t="s">
        <v>4768</v>
      </c>
      <c r="G120" s="346">
        <v>44942</v>
      </c>
      <c r="H120" s="303" t="s">
        <v>2249</v>
      </c>
      <c r="I120" s="303" t="s">
        <v>4764</v>
      </c>
      <c r="J120" s="639">
        <v>6036</v>
      </c>
      <c r="K120" s="641">
        <v>0</v>
      </c>
      <c r="L120" s="641">
        <v>503</v>
      </c>
      <c r="M120" s="641">
        <v>1006</v>
      </c>
      <c r="N120" s="641">
        <v>1006</v>
      </c>
      <c r="O120" s="641">
        <v>1006</v>
      </c>
      <c r="P120" s="641">
        <v>1006</v>
      </c>
      <c r="Q120" s="641">
        <v>1006</v>
      </c>
      <c r="R120" s="641">
        <v>503</v>
      </c>
      <c r="S120" s="641">
        <v>0</v>
      </c>
      <c r="T120" s="641">
        <v>0</v>
      </c>
      <c r="U120" s="641">
        <v>0</v>
      </c>
      <c r="V120" s="641">
        <v>0</v>
      </c>
      <c r="W120" s="639"/>
    </row>
    <row r="121" spans="1:23" s="300" customFormat="1" ht="30" customHeight="1">
      <c r="A121" s="814"/>
      <c r="B121" s="814"/>
      <c r="C121" s="814"/>
      <c r="D121" s="816"/>
      <c r="E121" s="816"/>
      <c r="F121" s="303" t="s">
        <v>4769</v>
      </c>
      <c r="G121" s="346">
        <v>44942</v>
      </c>
      <c r="H121" s="303" t="s">
        <v>2249</v>
      </c>
      <c r="I121" s="303" t="s">
        <v>4764</v>
      </c>
      <c r="J121" s="639">
        <v>6036</v>
      </c>
      <c r="K121" s="641">
        <v>0</v>
      </c>
      <c r="L121" s="641">
        <v>503</v>
      </c>
      <c r="M121" s="641">
        <v>1006</v>
      </c>
      <c r="N121" s="641">
        <v>1006</v>
      </c>
      <c r="O121" s="641">
        <v>1006</v>
      </c>
      <c r="P121" s="641">
        <v>1006</v>
      </c>
      <c r="Q121" s="641">
        <v>1006</v>
      </c>
      <c r="R121" s="641">
        <v>503</v>
      </c>
      <c r="S121" s="641">
        <v>0</v>
      </c>
      <c r="T121" s="641">
        <v>0</v>
      </c>
      <c r="U121" s="641">
        <v>0</v>
      </c>
      <c r="V121" s="641">
        <v>0</v>
      </c>
      <c r="W121" s="639"/>
    </row>
    <row r="122" spans="1:23" s="300" customFormat="1" ht="30" customHeight="1">
      <c r="A122" s="814"/>
      <c r="B122" s="814"/>
      <c r="C122" s="814"/>
      <c r="D122" s="816"/>
      <c r="E122" s="816"/>
      <c r="F122" s="303" t="s">
        <v>4770</v>
      </c>
      <c r="G122" s="346">
        <v>44942</v>
      </c>
      <c r="H122" s="303" t="s">
        <v>2249</v>
      </c>
      <c r="I122" s="303" t="s">
        <v>4764</v>
      </c>
      <c r="J122" s="639">
        <v>6036</v>
      </c>
      <c r="K122" s="641">
        <v>0</v>
      </c>
      <c r="L122" s="641">
        <v>503</v>
      </c>
      <c r="M122" s="641">
        <v>1006</v>
      </c>
      <c r="N122" s="641">
        <v>1006</v>
      </c>
      <c r="O122" s="641">
        <v>1006</v>
      </c>
      <c r="P122" s="641">
        <v>1006</v>
      </c>
      <c r="Q122" s="641">
        <v>1006</v>
      </c>
      <c r="R122" s="641">
        <v>503</v>
      </c>
      <c r="S122" s="641">
        <v>0</v>
      </c>
      <c r="T122" s="641">
        <v>0</v>
      </c>
      <c r="U122" s="641">
        <v>0</v>
      </c>
      <c r="V122" s="641">
        <v>0</v>
      </c>
      <c r="W122" s="639"/>
    </row>
    <row r="123" spans="1:23" s="300" customFormat="1" ht="30" customHeight="1">
      <c r="A123" s="814"/>
      <c r="B123" s="814"/>
      <c r="C123" s="814"/>
      <c r="D123" s="816"/>
      <c r="E123" s="816"/>
      <c r="F123" s="303" t="s">
        <v>4771</v>
      </c>
      <c r="G123" s="346">
        <v>44942</v>
      </c>
      <c r="H123" s="303" t="s">
        <v>2249</v>
      </c>
      <c r="I123" s="303" t="s">
        <v>4764</v>
      </c>
      <c r="J123" s="639">
        <v>6036</v>
      </c>
      <c r="K123" s="641">
        <v>0</v>
      </c>
      <c r="L123" s="641">
        <v>503</v>
      </c>
      <c r="M123" s="641">
        <v>1006</v>
      </c>
      <c r="N123" s="641">
        <v>1006</v>
      </c>
      <c r="O123" s="641">
        <v>1006</v>
      </c>
      <c r="P123" s="641">
        <v>1006</v>
      </c>
      <c r="Q123" s="641">
        <v>1006</v>
      </c>
      <c r="R123" s="641">
        <v>503</v>
      </c>
      <c r="S123" s="641">
        <v>0</v>
      </c>
      <c r="T123" s="641">
        <v>0</v>
      </c>
      <c r="U123" s="641">
        <v>0</v>
      </c>
      <c r="V123" s="641">
        <v>0</v>
      </c>
      <c r="W123" s="639"/>
    </row>
    <row r="124" spans="1:23" s="300" customFormat="1" ht="30" customHeight="1">
      <c r="A124" s="814"/>
      <c r="B124" s="814"/>
      <c r="C124" s="814"/>
      <c r="D124" s="816"/>
      <c r="E124" s="816"/>
      <c r="F124" s="303" t="s">
        <v>4772</v>
      </c>
      <c r="G124" s="346">
        <v>45005</v>
      </c>
      <c r="H124" s="303" t="s">
        <v>3726</v>
      </c>
      <c r="I124" s="303" t="s">
        <v>4764</v>
      </c>
      <c r="J124" s="639">
        <v>4781.5</v>
      </c>
      <c r="K124" s="641">
        <v>0</v>
      </c>
      <c r="L124" s="641">
        <v>0</v>
      </c>
      <c r="M124" s="641">
        <v>0</v>
      </c>
      <c r="N124" s="641">
        <v>401.5</v>
      </c>
      <c r="O124" s="641">
        <v>1095</v>
      </c>
      <c r="P124" s="641">
        <v>1095</v>
      </c>
      <c r="Q124" s="641">
        <v>1095</v>
      </c>
      <c r="R124" s="641">
        <v>1095</v>
      </c>
      <c r="S124" s="641">
        <v>0</v>
      </c>
      <c r="T124" s="641">
        <v>0</v>
      </c>
      <c r="U124" s="641">
        <v>0</v>
      </c>
      <c r="V124" s="641">
        <v>0</v>
      </c>
      <c r="W124" s="639"/>
    </row>
    <row r="125" spans="1:23" s="300" customFormat="1" ht="30" customHeight="1">
      <c r="A125" s="814"/>
      <c r="B125" s="814"/>
      <c r="C125" s="814"/>
      <c r="D125" s="816"/>
      <c r="E125" s="816"/>
      <c r="F125" s="303" t="s">
        <v>4773</v>
      </c>
      <c r="G125" s="346">
        <v>44942</v>
      </c>
      <c r="H125" s="303" t="s">
        <v>2249</v>
      </c>
      <c r="I125" s="303" t="s">
        <v>4764</v>
      </c>
      <c r="J125" s="639">
        <v>6036</v>
      </c>
      <c r="K125" s="641">
        <v>0</v>
      </c>
      <c r="L125" s="641">
        <v>503</v>
      </c>
      <c r="M125" s="641">
        <v>1006</v>
      </c>
      <c r="N125" s="641">
        <v>1006</v>
      </c>
      <c r="O125" s="641">
        <v>1006</v>
      </c>
      <c r="P125" s="641">
        <v>1006</v>
      </c>
      <c r="Q125" s="641">
        <v>1006</v>
      </c>
      <c r="R125" s="641">
        <v>503</v>
      </c>
      <c r="S125" s="641">
        <v>0</v>
      </c>
      <c r="T125" s="641">
        <v>0</v>
      </c>
      <c r="U125" s="641">
        <v>0</v>
      </c>
      <c r="V125" s="641">
        <v>0</v>
      </c>
      <c r="W125" s="639"/>
    </row>
    <row r="126" spans="1:23" s="300" customFormat="1" ht="30" customHeight="1">
      <c r="A126" s="814"/>
      <c r="B126" s="814"/>
      <c r="C126" s="814"/>
      <c r="D126" s="816"/>
      <c r="E126" s="816"/>
      <c r="F126" s="350" t="s">
        <v>4774</v>
      </c>
      <c r="G126" s="346">
        <v>44942</v>
      </c>
      <c r="H126" s="303" t="s">
        <v>2249</v>
      </c>
      <c r="I126" s="303" t="s">
        <v>4764</v>
      </c>
      <c r="J126" s="639">
        <v>6036</v>
      </c>
      <c r="K126" s="641">
        <v>0</v>
      </c>
      <c r="L126" s="641">
        <v>503</v>
      </c>
      <c r="M126" s="641">
        <v>1006</v>
      </c>
      <c r="N126" s="641">
        <v>1006</v>
      </c>
      <c r="O126" s="641">
        <v>1006</v>
      </c>
      <c r="P126" s="641">
        <v>1006</v>
      </c>
      <c r="Q126" s="641">
        <v>1006</v>
      </c>
      <c r="R126" s="641">
        <v>503</v>
      </c>
      <c r="S126" s="641">
        <v>0</v>
      </c>
      <c r="T126" s="641">
        <v>0</v>
      </c>
      <c r="U126" s="641">
        <v>0</v>
      </c>
      <c r="V126" s="641">
        <v>0</v>
      </c>
      <c r="W126" s="639"/>
    </row>
    <row r="127" spans="1:23" s="300" customFormat="1" ht="25.5">
      <c r="A127" s="303" t="s">
        <v>1974</v>
      </c>
      <c r="B127" s="638" t="s">
        <v>2017</v>
      </c>
      <c r="C127" s="638" t="s">
        <v>174</v>
      </c>
      <c r="D127" s="639">
        <v>15791.6</v>
      </c>
      <c r="E127" s="639">
        <v>15791.6</v>
      </c>
      <c r="F127" s="303" t="s">
        <v>4760</v>
      </c>
      <c r="G127" s="346">
        <v>44923</v>
      </c>
      <c r="H127" s="303" t="s">
        <v>4761</v>
      </c>
      <c r="I127" s="303" t="s">
        <v>4762</v>
      </c>
      <c r="J127" s="639">
        <v>15791.6</v>
      </c>
      <c r="K127" s="641">
        <v>0</v>
      </c>
      <c r="L127" s="641">
        <v>0</v>
      </c>
      <c r="M127" s="641">
        <v>0</v>
      </c>
      <c r="N127" s="641">
        <v>0</v>
      </c>
      <c r="O127" s="641">
        <v>15791.6</v>
      </c>
      <c r="P127" s="641">
        <v>0</v>
      </c>
      <c r="Q127" s="641">
        <v>0</v>
      </c>
      <c r="R127" s="641">
        <v>0</v>
      </c>
      <c r="S127" s="641">
        <v>0</v>
      </c>
      <c r="T127" s="641">
        <v>0</v>
      </c>
      <c r="U127" s="641">
        <v>0</v>
      </c>
      <c r="V127" s="641">
        <v>0</v>
      </c>
      <c r="W127" s="639">
        <v>15791.6</v>
      </c>
    </row>
    <row r="128" spans="1:23" s="300" customFormat="1" ht="25.5">
      <c r="A128" s="303" t="s">
        <v>1974</v>
      </c>
      <c r="B128" s="638" t="s">
        <v>2017</v>
      </c>
      <c r="C128" s="638" t="s">
        <v>850</v>
      </c>
      <c r="D128" s="639">
        <v>3897.5</v>
      </c>
      <c r="E128" s="639">
        <v>3897.5</v>
      </c>
      <c r="F128" s="303" t="s">
        <v>4775</v>
      </c>
      <c r="G128" s="346">
        <v>44901</v>
      </c>
      <c r="H128" s="303">
        <v>45077</v>
      </c>
      <c r="I128" s="303" t="s">
        <v>4776</v>
      </c>
      <c r="J128" s="639">
        <v>60012.93</v>
      </c>
      <c r="K128" s="641">
        <v>0</v>
      </c>
      <c r="L128" s="641">
        <v>0</v>
      </c>
      <c r="M128" s="641">
        <v>0</v>
      </c>
      <c r="N128" s="641">
        <v>0</v>
      </c>
      <c r="O128" s="641">
        <v>3897.5</v>
      </c>
      <c r="P128" s="641">
        <v>0</v>
      </c>
      <c r="Q128" s="641">
        <v>0</v>
      </c>
      <c r="R128" s="641">
        <v>0</v>
      </c>
      <c r="S128" s="641">
        <v>0</v>
      </c>
      <c r="T128" s="641">
        <v>0</v>
      </c>
      <c r="U128" s="641">
        <v>0</v>
      </c>
      <c r="V128" s="641">
        <v>0</v>
      </c>
      <c r="W128" s="639">
        <v>3897.5</v>
      </c>
    </row>
    <row r="129" spans="1:23" s="300" customFormat="1" ht="12.75">
      <c r="A129" s="814" t="s">
        <v>1974</v>
      </c>
      <c r="B129" s="815" t="s">
        <v>2017</v>
      </c>
      <c r="C129" s="815" t="s">
        <v>843</v>
      </c>
      <c r="D129" s="816">
        <v>2498968.29</v>
      </c>
      <c r="E129" s="816">
        <v>2476069.4</v>
      </c>
      <c r="F129" s="303" t="s">
        <v>4777</v>
      </c>
      <c r="G129" s="346">
        <v>44805</v>
      </c>
      <c r="H129" s="303">
        <v>45077</v>
      </c>
      <c r="I129" s="303" t="s">
        <v>4776</v>
      </c>
      <c r="J129" s="639">
        <v>51300.83</v>
      </c>
      <c r="K129" s="641">
        <v>12500.11</v>
      </c>
      <c r="L129" s="641">
        <v>12524.71</v>
      </c>
      <c r="M129" s="641">
        <v>8036.03</v>
      </c>
      <c r="N129" s="641">
        <v>18239.98</v>
      </c>
      <c r="O129" s="641">
        <v>0</v>
      </c>
      <c r="P129" s="641">
        <v>0</v>
      </c>
      <c r="Q129" s="641">
        <v>0</v>
      </c>
      <c r="R129" s="641">
        <v>0</v>
      </c>
      <c r="S129" s="641">
        <v>0</v>
      </c>
      <c r="T129" s="641">
        <v>0</v>
      </c>
      <c r="U129" s="641">
        <v>0</v>
      </c>
      <c r="V129" s="641">
        <v>0</v>
      </c>
      <c r="W129" s="639">
        <v>51300.83</v>
      </c>
    </row>
    <row r="130" spans="1:23" s="300" customFormat="1" ht="30" customHeight="1">
      <c r="A130" s="814"/>
      <c r="B130" s="814"/>
      <c r="C130" s="814"/>
      <c r="D130" s="816"/>
      <c r="E130" s="816"/>
      <c r="F130" s="303" t="s">
        <v>4778</v>
      </c>
      <c r="G130" s="346">
        <v>44805</v>
      </c>
      <c r="H130" s="303">
        <v>45077</v>
      </c>
      <c r="I130" s="303" t="s">
        <v>4776</v>
      </c>
      <c r="J130" s="639">
        <v>51428.44</v>
      </c>
      <c r="K130" s="641">
        <v>6205.66</v>
      </c>
      <c r="L130" s="641">
        <v>18715.04</v>
      </c>
      <c r="M130" s="641">
        <v>8018.18</v>
      </c>
      <c r="N130" s="641">
        <v>8890.25</v>
      </c>
      <c r="O130" s="641">
        <v>9599.31</v>
      </c>
      <c r="P130" s="641">
        <v>0</v>
      </c>
      <c r="Q130" s="641">
        <v>0</v>
      </c>
      <c r="R130" s="641">
        <v>0</v>
      </c>
      <c r="S130" s="641">
        <v>0</v>
      </c>
      <c r="T130" s="641">
        <v>0</v>
      </c>
      <c r="U130" s="641">
        <v>0</v>
      </c>
      <c r="V130" s="641">
        <v>0</v>
      </c>
      <c r="W130" s="639">
        <v>51428.44</v>
      </c>
    </row>
    <row r="131" spans="1:23" s="300" customFormat="1" ht="30" customHeight="1">
      <c r="A131" s="814"/>
      <c r="B131" s="814"/>
      <c r="C131" s="814"/>
      <c r="D131" s="816"/>
      <c r="E131" s="816"/>
      <c r="F131" s="303" t="s">
        <v>4779</v>
      </c>
      <c r="G131" s="346">
        <v>44805</v>
      </c>
      <c r="H131" s="303">
        <v>45077</v>
      </c>
      <c r="I131" s="303" t="s">
        <v>4776</v>
      </c>
      <c r="J131" s="639">
        <v>50354.2</v>
      </c>
      <c r="K131" s="641">
        <v>6221.78</v>
      </c>
      <c r="L131" s="641">
        <v>18710.690000000002</v>
      </c>
      <c r="M131" s="641">
        <v>7308.33</v>
      </c>
      <c r="N131" s="641">
        <v>8697.09</v>
      </c>
      <c r="O131" s="641">
        <v>9416.31</v>
      </c>
      <c r="P131" s="641">
        <v>0</v>
      </c>
      <c r="Q131" s="641">
        <v>0</v>
      </c>
      <c r="R131" s="641">
        <v>0</v>
      </c>
      <c r="S131" s="641">
        <v>0</v>
      </c>
      <c r="T131" s="641">
        <v>0</v>
      </c>
      <c r="U131" s="641">
        <v>0</v>
      </c>
      <c r="V131" s="641">
        <v>0</v>
      </c>
      <c r="W131" s="639">
        <v>50354.2</v>
      </c>
    </row>
    <row r="132" spans="1:23" s="300" customFormat="1" ht="30" customHeight="1">
      <c r="A132" s="814"/>
      <c r="B132" s="814"/>
      <c r="C132" s="814"/>
      <c r="D132" s="816"/>
      <c r="E132" s="816"/>
      <c r="F132" s="303" t="s">
        <v>4780</v>
      </c>
      <c r="G132" s="346">
        <v>44805</v>
      </c>
      <c r="H132" s="303">
        <v>45077</v>
      </c>
      <c r="I132" s="303" t="s">
        <v>4776</v>
      </c>
      <c r="J132" s="639">
        <v>41011.949999999997</v>
      </c>
      <c r="K132" s="641">
        <v>6223.67</v>
      </c>
      <c r="L132" s="641">
        <v>12447.46</v>
      </c>
      <c r="M132" s="641">
        <v>6232.96</v>
      </c>
      <c r="N132" s="641">
        <v>7279.09</v>
      </c>
      <c r="O132" s="641">
        <v>8828.77</v>
      </c>
      <c r="P132" s="641">
        <v>0</v>
      </c>
      <c r="Q132" s="641">
        <v>0</v>
      </c>
      <c r="R132" s="641">
        <v>0</v>
      </c>
      <c r="S132" s="641">
        <v>0</v>
      </c>
      <c r="T132" s="641">
        <v>0</v>
      </c>
      <c r="U132" s="641">
        <v>0</v>
      </c>
      <c r="V132" s="641">
        <v>0</v>
      </c>
      <c r="W132" s="639">
        <v>41011.949999999997</v>
      </c>
    </row>
    <row r="133" spans="1:23" s="300" customFormat="1" ht="30" customHeight="1">
      <c r="A133" s="814"/>
      <c r="B133" s="814"/>
      <c r="C133" s="814"/>
      <c r="D133" s="816"/>
      <c r="E133" s="816"/>
      <c r="F133" s="303" t="s">
        <v>4781</v>
      </c>
      <c r="G133" s="346">
        <v>44805</v>
      </c>
      <c r="H133" s="303">
        <v>45077</v>
      </c>
      <c r="I133" s="303" t="s">
        <v>4776</v>
      </c>
      <c r="J133" s="639">
        <v>51014.25</v>
      </c>
      <c r="K133" s="641">
        <v>12456.67</v>
      </c>
      <c r="L133" s="641">
        <v>12464.26</v>
      </c>
      <c r="M133" s="641">
        <v>16765.22</v>
      </c>
      <c r="N133" s="641">
        <v>9328.1</v>
      </c>
      <c r="O133" s="641">
        <v>0</v>
      </c>
      <c r="P133" s="641">
        <v>0</v>
      </c>
      <c r="Q133" s="641">
        <v>0</v>
      </c>
      <c r="R133" s="641">
        <v>0</v>
      </c>
      <c r="S133" s="641">
        <v>0</v>
      </c>
      <c r="T133" s="641">
        <v>0</v>
      </c>
      <c r="U133" s="641">
        <v>0</v>
      </c>
      <c r="V133" s="641">
        <v>0</v>
      </c>
      <c r="W133" s="639">
        <v>51014.25</v>
      </c>
    </row>
    <row r="134" spans="1:23" s="300" customFormat="1" ht="30" customHeight="1">
      <c r="A134" s="814"/>
      <c r="B134" s="814"/>
      <c r="C134" s="814"/>
      <c r="D134" s="816"/>
      <c r="E134" s="816"/>
      <c r="F134" s="303" t="s">
        <v>4782</v>
      </c>
      <c r="G134" s="346">
        <v>44805</v>
      </c>
      <c r="H134" s="303">
        <v>45077</v>
      </c>
      <c r="I134" s="303" t="s">
        <v>4776</v>
      </c>
      <c r="J134" s="639">
        <v>51171.99</v>
      </c>
      <c r="K134" s="641">
        <v>6242.39</v>
      </c>
      <c r="L134" s="641">
        <v>12488.150000000001</v>
      </c>
      <c r="M134" s="641">
        <v>14237.029999999999</v>
      </c>
      <c r="N134" s="641">
        <v>8812.24</v>
      </c>
      <c r="O134" s="641">
        <v>9392.18</v>
      </c>
      <c r="P134" s="641">
        <v>0</v>
      </c>
      <c r="Q134" s="641">
        <v>0</v>
      </c>
      <c r="R134" s="641">
        <v>0</v>
      </c>
      <c r="S134" s="641">
        <v>0</v>
      </c>
      <c r="T134" s="641">
        <v>0</v>
      </c>
      <c r="U134" s="641">
        <v>0</v>
      </c>
      <c r="V134" s="641">
        <v>0</v>
      </c>
      <c r="W134" s="639">
        <v>51171.99</v>
      </c>
    </row>
    <row r="135" spans="1:23" s="300" customFormat="1" ht="30" customHeight="1">
      <c r="A135" s="814"/>
      <c r="B135" s="814"/>
      <c r="C135" s="814"/>
      <c r="D135" s="816"/>
      <c r="E135" s="816"/>
      <c r="F135" s="303" t="s">
        <v>4783</v>
      </c>
      <c r="G135" s="346">
        <v>44805</v>
      </c>
      <c r="H135" s="303">
        <v>45077</v>
      </c>
      <c r="I135" s="303" t="s">
        <v>4776</v>
      </c>
      <c r="J135" s="639">
        <v>45489.42</v>
      </c>
      <c r="K135" s="641">
        <v>7990.18</v>
      </c>
      <c r="L135" s="641">
        <v>9316.74</v>
      </c>
      <c r="M135" s="641">
        <v>18692.2</v>
      </c>
      <c r="N135" s="641">
        <v>9490.2999999999993</v>
      </c>
      <c r="O135" s="641">
        <v>0</v>
      </c>
      <c r="P135" s="641">
        <v>0</v>
      </c>
      <c r="Q135" s="641">
        <v>0</v>
      </c>
      <c r="R135" s="641">
        <v>0</v>
      </c>
      <c r="S135" s="641">
        <v>0</v>
      </c>
      <c r="T135" s="641">
        <v>0</v>
      </c>
      <c r="U135" s="641">
        <v>0</v>
      </c>
      <c r="V135" s="641">
        <v>0</v>
      </c>
      <c r="W135" s="639">
        <v>45489.42</v>
      </c>
    </row>
    <row r="136" spans="1:23" s="300" customFormat="1" ht="30" customHeight="1">
      <c r="A136" s="814"/>
      <c r="B136" s="814"/>
      <c r="C136" s="814"/>
      <c r="D136" s="816"/>
      <c r="E136" s="816"/>
      <c r="F136" s="303" t="s">
        <v>4784</v>
      </c>
      <c r="G136" s="346">
        <v>44805</v>
      </c>
      <c r="H136" s="303">
        <v>45077</v>
      </c>
      <c r="I136" s="303" t="s">
        <v>4776</v>
      </c>
      <c r="J136" s="639">
        <v>45399.399999999994</v>
      </c>
      <c r="K136" s="641">
        <v>0</v>
      </c>
      <c r="L136" s="641">
        <v>17304.09</v>
      </c>
      <c r="M136" s="641">
        <v>18699.53</v>
      </c>
      <c r="N136" s="641">
        <v>9395.7800000000007</v>
      </c>
      <c r="O136" s="641">
        <v>0</v>
      </c>
      <c r="P136" s="641">
        <v>0</v>
      </c>
      <c r="Q136" s="641">
        <v>0</v>
      </c>
      <c r="R136" s="641">
        <v>0</v>
      </c>
      <c r="S136" s="641">
        <v>0</v>
      </c>
      <c r="T136" s="641">
        <v>0</v>
      </c>
      <c r="U136" s="641">
        <v>0</v>
      </c>
      <c r="V136" s="641">
        <v>0</v>
      </c>
      <c r="W136" s="639">
        <v>45399.399999999994</v>
      </c>
    </row>
    <row r="137" spans="1:23" s="300" customFormat="1" ht="30" customHeight="1">
      <c r="A137" s="814"/>
      <c r="B137" s="814"/>
      <c r="C137" s="814"/>
      <c r="D137" s="816"/>
      <c r="E137" s="816"/>
      <c r="F137" s="303" t="s">
        <v>4785</v>
      </c>
      <c r="G137" s="346">
        <v>44805</v>
      </c>
      <c r="H137" s="303">
        <v>45077</v>
      </c>
      <c r="I137" s="303" t="s">
        <v>4776</v>
      </c>
      <c r="J137" s="639">
        <v>27309.16</v>
      </c>
      <c r="K137" s="641">
        <v>0</v>
      </c>
      <c r="L137" s="641">
        <v>3952.87</v>
      </c>
      <c r="M137" s="641">
        <v>6259.36</v>
      </c>
      <c r="N137" s="641">
        <v>8451.36</v>
      </c>
      <c r="O137" s="641">
        <v>0</v>
      </c>
      <c r="P137" s="641">
        <v>8645.57</v>
      </c>
      <c r="Q137" s="641">
        <v>0</v>
      </c>
      <c r="R137" s="641">
        <v>0</v>
      </c>
      <c r="S137" s="641">
        <v>0</v>
      </c>
      <c r="T137" s="641">
        <v>0</v>
      </c>
      <c r="U137" s="641">
        <v>0</v>
      </c>
      <c r="V137" s="641">
        <v>0</v>
      </c>
      <c r="W137" s="639">
        <v>27309.16</v>
      </c>
    </row>
    <row r="138" spans="1:23" s="300" customFormat="1" ht="30" customHeight="1">
      <c r="A138" s="814"/>
      <c r="B138" s="814"/>
      <c r="C138" s="814"/>
      <c r="D138" s="816"/>
      <c r="E138" s="816"/>
      <c r="F138" s="303" t="s">
        <v>4786</v>
      </c>
      <c r="G138" s="346">
        <v>44832</v>
      </c>
      <c r="H138" s="303">
        <v>45077</v>
      </c>
      <c r="I138" s="303" t="s">
        <v>4776</v>
      </c>
      <c r="J138" s="639">
        <v>11379.18</v>
      </c>
      <c r="K138" s="641">
        <v>0</v>
      </c>
      <c r="L138" s="641">
        <v>0</v>
      </c>
      <c r="M138" s="641">
        <v>11379.18</v>
      </c>
      <c r="N138" s="641">
        <v>0</v>
      </c>
      <c r="O138" s="641">
        <v>0</v>
      </c>
      <c r="P138" s="641">
        <v>0</v>
      </c>
      <c r="Q138" s="641">
        <v>0</v>
      </c>
      <c r="R138" s="641">
        <v>0</v>
      </c>
      <c r="S138" s="641">
        <v>0</v>
      </c>
      <c r="T138" s="641">
        <v>0</v>
      </c>
      <c r="U138" s="641">
        <v>0</v>
      </c>
      <c r="V138" s="641">
        <v>0</v>
      </c>
      <c r="W138" s="639">
        <v>11379.18</v>
      </c>
    </row>
    <row r="139" spans="1:23" s="300" customFormat="1" ht="30" customHeight="1">
      <c r="A139" s="814"/>
      <c r="B139" s="814"/>
      <c r="C139" s="814"/>
      <c r="D139" s="816"/>
      <c r="E139" s="816"/>
      <c r="F139" s="303" t="s">
        <v>4787</v>
      </c>
      <c r="G139" s="346">
        <v>44832</v>
      </c>
      <c r="H139" s="303">
        <v>45077</v>
      </c>
      <c r="I139" s="303" t="s">
        <v>4776</v>
      </c>
      <c r="J139" s="639">
        <v>22046.379999999997</v>
      </c>
      <c r="K139" s="641">
        <v>4203.83</v>
      </c>
      <c r="L139" s="641">
        <v>8757.17</v>
      </c>
      <c r="M139" s="641">
        <v>0</v>
      </c>
      <c r="N139" s="641">
        <v>9085.3799999999992</v>
      </c>
      <c r="O139" s="641">
        <v>0</v>
      </c>
      <c r="P139" s="641">
        <v>0</v>
      </c>
      <c r="Q139" s="641">
        <v>0</v>
      </c>
      <c r="R139" s="641">
        <v>0</v>
      </c>
      <c r="S139" s="641">
        <v>0</v>
      </c>
      <c r="T139" s="641">
        <v>0</v>
      </c>
      <c r="U139" s="641">
        <v>0</v>
      </c>
      <c r="V139" s="641">
        <v>0</v>
      </c>
      <c r="W139" s="639">
        <v>22046.379999999997</v>
      </c>
    </row>
    <row r="140" spans="1:23" s="300" customFormat="1" ht="30" customHeight="1">
      <c r="A140" s="814"/>
      <c r="B140" s="814"/>
      <c r="C140" s="814"/>
      <c r="D140" s="816"/>
      <c r="E140" s="816"/>
      <c r="F140" s="303" t="s">
        <v>4788</v>
      </c>
      <c r="G140" s="346">
        <v>44832</v>
      </c>
      <c r="H140" s="303">
        <v>45077</v>
      </c>
      <c r="I140" s="303" t="s">
        <v>4776</v>
      </c>
      <c r="J140" s="639">
        <v>11379.18</v>
      </c>
      <c r="K140" s="641">
        <v>0</v>
      </c>
      <c r="L140" s="641">
        <v>0</v>
      </c>
      <c r="M140" s="641">
        <v>11379.18</v>
      </c>
      <c r="N140" s="641">
        <v>0</v>
      </c>
      <c r="O140" s="641">
        <v>0</v>
      </c>
      <c r="P140" s="641">
        <v>0</v>
      </c>
      <c r="Q140" s="641">
        <v>0</v>
      </c>
      <c r="R140" s="641">
        <v>0</v>
      </c>
      <c r="S140" s="641">
        <v>0</v>
      </c>
      <c r="T140" s="641">
        <v>0</v>
      </c>
      <c r="U140" s="641">
        <v>0</v>
      </c>
      <c r="V140" s="641">
        <v>0</v>
      </c>
      <c r="W140" s="639">
        <v>11379.18</v>
      </c>
    </row>
    <row r="141" spans="1:23" s="300" customFormat="1" ht="30" customHeight="1">
      <c r="A141" s="814"/>
      <c r="B141" s="814"/>
      <c r="C141" s="814"/>
      <c r="D141" s="816"/>
      <c r="E141" s="816"/>
      <c r="F141" s="303" t="s">
        <v>4789</v>
      </c>
      <c r="G141" s="346">
        <v>44832</v>
      </c>
      <c r="H141" s="303">
        <v>45077</v>
      </c>
      <c r="I141" s="303" t="s">
        <v>4776</v>
      </c>
      <c r="J141" s="639">
        <v>30752.32</v>
      </c>
      <c r="K141" s="641">
        <v>0</v>
      </c>
      <c r="L141" s="641">
        <v>12775.77</v>
      </c>
      <c r="M141" s="641">
        <v>0</v>
      </c>
      <c r="N141" s="641">
        <v>8883.73</v>
      </c>
      <c r="O141" s="641">
        <v>9092.82</v>
      </c>
      <c r="P141" s="641">
        <v>0</v>
      </c>
      <c r="Q141" s="641">
        <v>0</v>
      </c>
      <c r="R141" s="641">
        <v>0</v>
      </c>
      <c r="S141" s="641">
        <v>0</v>
      </c>
      <c r="T141" s="641">
        <v>0</v>
      </c>
      <c r="U141" s="641">
        <v>0</v>
      </c>
      <c r="V141" s="641">
        <v>0</v>
      </c>
      <c r="W141" s="639">
        <v>30752.32</v>
      </c>
    </row>
    <row r="142" spans="1:23" s="300" customFormat="1" ht="30" customHeight="1">
      <c r="A142" s="814"/>
      <c r="B142" s="814"/>
      <c r="C142" s="814"/>
      <c r="D142" s="816"/>
      <c r="E142" s="816"/>
      <c r="F142" s="303" t="s">
        <v>4790</v>
      </c>
      <c r="G142" s="346">
        <v>44832</v>
      </c>
      <c r="H142" s="303">
        <v>45077</v>
      </c>
      <c r="I142" s="303" t="s">
        <v>4776</v>
      </c>
      <c r="J142" s="639">
        <v>31390.23</v>
      </c>
      <c r="K142" s="641">
        <v>4203.83</v>
      </c>
      <c r="L142" s="641">
        <v>8757.17</v>
      </c>
      <c r="M142" s="641">
        <v>0</v>
      </c>
      <c r="N142" s="641">
        <v>9033.82</v>
      </c>
      <c r="O142" s="641">
        <v>9395.41</v>
      </c>
      <c r="P142" s="641">
        <v>0</v>
      </c>
      <c r="Q142" s="641">
        <v>0</v>
      </c>
      <c r="R142" s="641">
        <v>0</v>
      </c>
      <c r="S142" s="641">
        <v>0</v>
      </c>
      <c r="T142" s="641">
        <v>0</v>
      </c>
      <c r="U142" s="641">
        <v>0</v>
      </c>
      <c r="V142" s="641">
        <v>0</v>
      </c>
      <c r="W142" s="639">
        <v>31390.23</v>
      </c>
    </row>
    <row r="143" spans="1:23" s="300" customFormat="1" ht="30" customHeight="1">
      <c r="A143" s="814"/>
      <c r="B143" s="814"/>
      <c r="C143" s="814"/>
      <c r="D143" s="816"/>
      <c r="E143" s="816"/>
      <c r="F143" s="303" t="s">
        <v>4791</v>
      </c>
      <c r="G143" s="346">
        <v>44832</v>
      </c>
      <c r="H143" s="303">
        <v>45077</v>
      </c>
      <c r="I143" s="303" t="s">
        <v>4776</v>
      </c>
      <c r="J143" s="639">
        <v>22046.39</v>
      </c>
      <c r="K143" s="641">
        <v>4203.83</v>
      </c>
      <c r="L143" s="641">
        <v>8757.17</v>
      </c>
      <c r="M143" s="641">
        <v>0</v>
      </c>
      <c r="N143" s="641">
        <v>9085.39</v>
      </c>
      <c r="O143" s="641">
        <v>0</v>
      </c>
      <c r="P143" s="641">
        <v>0</v>
      </c>
      <c r="Q143" s="641">
        <v>0</v>
      </c>
      <c r="R143" s="641">
        <v>0</v>
      </c>
      <c r="S143" s="641">
        <v>0</v>
      </c>
      <c r="T143" s="641">
        <v>0</v>
      </c>
      <c r="U143" s="641">
        <v>0</v>
      </c>
      <c r="V143" s="641">
        <v>0</v>
      </c>
      <c r="W143" s="639">
        <v>22046.39</v>
      </c>
    </row>
    <row r="144" spans="1:23" s="300" customFormat="1" ht="30" customHeight="1">
      <c r="A144" s="814"/>
      <c r="B144" s="814"/>
      <c r="C144" s="814"/>
      <c r="D144" s="816"/>
      <c r="E144" s="816"/>
      <c r="F144" s="303" t="s">
        <v>4792</v>
      </c>
      <c r="G144" s="346">
        <v>44832</v>
      </c>
      <c r="H144" s="303">
        <v>45077</v>
      </c>
      <c r="I144" s="303" t="s">
        <v>4776</v>
      </c>
      <c r="J144" s="639">
        <v>40527.380000000005</v>
      </c>
      <c r="K144" s="641">
        <v>3935.36</v>
      </c>
      <c r="L144" s="641">
        <v>9025.27</v>
      </c>
      <c r="M144" s="641">
        <v>9327.11</v>
      </c>
      <c r="N144" s="641">
        <v>9476.86</v>
      </c>
      <c r="O144" s="641">
        <v>8762.7800000000007</v>
      </c>
      <c r="P144" s="641">
        <v>0</v>
      </c>
      <c r="Q144" s="641">
        <v>0</v>
      </c>
      <c r="R144" s="641">
        <v>0</v>
      </c>
      <c r="S144" s="641">
        <v>0</v>
      </c>
      <c r="T144" s="641">
        <v>0</v>
      </c>
      <c r="U144" s="641">
        <v>0</v>
      </c>
      <c r="V144" s="641">
        <v>0</v>
      </c>
      <c r="W144" s="639">
        <v>40527.380000000005</v>
      </c>
    </row>
    <row r="145" spans="1:23" s="300" customFormat="1" ht="30" customHeight="1">
      <c r="A145" s="814"/>
      <c r="B145" s="814"/>
      <c r="C145" s="814"/>
      <c r="D145" s="816"/>
      <c r="E145" s="816"/>
      <c r="F145" s="303" t="s">
        <v>4793</v>
      </c>
      <c r="G145" s="346">
        <v>44832</v>
      </c>
      <c r="H145" s="303">
        <v>45077</v>
      </c>
      <c r="I145" s="303" t="s">
        <v>4776</v>
      </c>
      <c r="J145" s="639">
        <v>40301.230000000003</v>
      </c>
      <c r="K145" s="641">
        <v>0</v>
      </c>
      <c r="L145" s="641">
        <v>12984.09</v>
      </c>
      <c r="M145" s="641">
        <v>9220.76</v>
      </c>
      <c r="N145" s="641">
        <v>9336.3700000000008</v>
      </c>
      <c r="O145" s="641">
        <v>8760.01</v>
      </c>
      <c r="P145" s="641">
        <v>0</v>
      </c>
      <c r="Q145" s="641">
        <v>0</v>
      </c>
      <c r="R145" s="641">
        <v>0</v>
      </c>
      <c r="S145" s="641">
        <v>0</v>
      </c>
      <c r="T145" s="641">
        <v>0</v>
      </c>
      <c r="U145" s="641">
        <v>0</v>
      </c>
      <c r="V145" s="641">
        <v>0</v>
      </c>
      <c r="W145" s="639">
        <v>40301.230000000003</v>
      </c>
    </row>
    <row r="146" spans="1:23" s="300" customFormat="1" ht="30" customHeight="1">
      <c r="A146" s="814"/>
      <c r="B146" s="814"/>
      <c r="C146" s="814"/>
      <c r="D146" s="816"/>
      <c r="E146" s="816"/>
      <c r="F146" s="303" t="s">
        <v>4794</v>
      </c>
      <c r="G146" s="346">
        <v>44832</v>
      </c>
      <c r="H146" s="303">
        <v>45077</v>
      </c>
      <c r="I146" s="303" t="s">
        <v>4776</v>
      </c>
      <c r="J146" s="639">
        <v>39081.360000000001</v>
      </c>
      <c r="K146" s="641">
        <v>0</v>
      </c>
      <c r="L146" s="641">
        <v>3518.27</v>
      </c>
      <c r="M146" s="641">
        <v>8775.17</v>
      </c>
      <c r="N146" s="641">
        <v>8882.2800000000007</v>
      </c>
      <c r="O146" s="641">
        <v>9282.4500000000007</v>
      </c>
      <c r="P146" s="641">
        <v>8623.19</v>
      </c>
      <c r="Q146" s="641">
        <v>0</v>
      </c>
      <c r="R146" s="641">
        <v>0</v>
      </c>
      <c r="S146" s="641">
        <v>0</v>
      </c>
      <c r="T146" s="641">
        <v>0</v>
      </c>
      <c r="U146" s="641">
        <v>0</v>
      </c>
      <c r="V146" s="641">
        <v>0</v>
      </c>
      <c r="W146" s="639">
        <v>39081.360000000001</v>
      </c>
    </row>
    <row r="147" spans="1:23" s="300" customFormat="1" ht="30" customHeight="1">
      <c r="A147" s="814"/>
      <c r="B147" s="814"/>
      <c r="C147" s="814"/>
      <c r="D147" s="816"/>
      <c r="E147" s="816"/>
      <c r="F147" s="303" t="s">
        <v>4795</v>
      </c>
      <c r="G147" s="346">
        <v>44832</v>
      </c>
      <c r="H147" s="303">
        <v>45077</v>
      </c>
      <c r="I147" s="303" t="s">
        <v>4776</v>
      </c>
      <c r="J147" s="639">
        <v>51485.71</v>
      </c>
      <c r="K147" s="641">
        <v>0</v>
      </c>
      <c r="L147" s="641">
        <v>12411.32</v>
      </c>
      <c r="M147" s="641">
        <v>5412.48</v>
      </c>
      <c r="N147" s="641">
        <v>15629.01</v>
      </c>
      <c r="O147" s="641">
        <v>18032.900000000001</v>
      </c>
      <c r="P147" s="641">
        <v>0</v>
      </c>
      <c r="Q147" s="641">
        <v>0</v>
      </c>
      <c r="R147" s="641">
        <v>0</v>
      </c>
      <c r="S147" s="641">
        <v>0</v>
      </c>
      <c r="T147" s="641">
        <v>0</v>
      </c>
      <c r="U147" s="641">
        <v>0</v>
      </c>
      <c r="V147" s="641">
        <v>0</v>
      </c>
      <c r="W147" s="639">
        <v>51485.71</v>
      </c>
    </row>
    <row r="148" spans="1:23" s="300" customFormat="1" ht="30" customHeight="1">
      <c r="A148" s="814"/>
      <c r="B148" s="814"/>
      <c r="C148" s="814"/>
      <c r="D148" s="816"/>
      <c r="E148" s="816"/>
      <c r="F148" s="303" t="s">
        <v>4796</v>
      </c>
      <c r="G148" s="346">
        <v>44832</v>
      </c>
      <c r="H148" s="303">
        <v>45077</v>
      </c>
      <c r="I148" s="303" t="s">
        <v>4776</v>
      </c>
      <c r="J148" s="639">
        <v>23828.399999999998</v>
      </c>
      <c r="K148" s="641">
        <v>0</v>
      </c>
      <c r="L148" s="641">
        <v>3930.27</v>
      </c>
      <c r="M148" s="641">
        <v>7646.96</v>
      </c>
      <c r="N148" s="641">
        <v>6185.76</v>
      </c>
      <c r="O148" s="641">
        <v>6065.41</v>
      </c>
      <c r="P148" s="641">
        <v>0</v>
      </c>
      <c r="Q148" s="641">
        <v>0</v>
      </c>
      <c r="R148" s="641">
        <v>0</v>
      </c>
      <c r="S148" s="641">
        <v>0</v>
      </c>
      <c r="T148" s="641">
        <v>0</v>
      </c>
      <c r="U148" s="641">
        <v>0</v>
      </c>
      <c r="V148" s="641">
        <v>0</v>
      </c>
      <c r="W148" s="639">
        <v>23828.399999999998</v>
      </c>
    </row>
    <row r="149" spans="1:23" s="300" customFormat="1" ht="30" customHeight="1">
      <c r="A149" s="814"/>
      <c r="B149" s="814"/>
      <c r="C149" s="814"/>
      <c r="D149" s="816"/>
      <c r="E149" s="816"/>
      <c r="F149" s="303" t="s">
        <v>4797</v>
      </c>
      <c r="G149" s="346">
        <v>44832</v>
      </c>
      <c r="H149" s="303">
        <v>45077</v>
      </c>
      <c r="I149" s="303" t="s">
        <v>4776</v>
      </c>
      <c r="J149" s="639">
        <v>31153.65</v>
      </c>
      <c r="K149" s="641">
        <v>3724.82</v>
      </c>
      <c r="L149" s="641">
        <v>8800.7099999999991</v>
      </c>
      <c r="M149" s="641">
        <v>9245.09</v>
      </c>
      <c r="N149" s="641">
        <v>0</v>
      </c>
      <c r="O149" s="641">
        <v>9383.0300000000007</v>
      </c>
      <c r="P149" s="641">
        <v>0</v>
      </c>
      <c r="Q149" s="641">
        <v>0</v>
      </c>
      <c r="R149" s="641">
        <v>0</v>
      </c>
      <c r="S149" s="641">
        <v>0</v>
      </c>
      <c r="T149" s="641">
        <v>0</v>
      </c>
      <c r="U149" s="641">
        <v>0</v>
      </c>
      <c r="V149" s="641">
        <v>0</v>
      </c>
      <c r="W149" s="639">
        <v>31153.65</v>
      </c>
    </row>
    <row r="150" spans="1:23" s="300" customFormat="1" ht="30" customHeight="1">
      <c r="A150" s="814"/>
      <c r="B150" s="814"/>
      <c r="C150" s="814"/>
      <c r="D150" s="816"/>
      <c r="E150" s="816"/>
      <c r="F150" s="303" t="s">
        <v>4798</v>
      </c>
      <c r="G150" s="346">
        <v>44832</v>
      </c>
      <c r="H150" s="303">
        <v>45077</v>
      </c>
      <c r="I150" s="303" t="s">
        <v>4776</v>
      </c>
      <c r="J150" s="639">
        <v>40598.710000000006</v>
      </c>
      <c r="K150" s="641">
        <v>4139.1000000000004</v>
      </c>
      <c r="L150" s="641">
        <v>9039.68</v>
      </c>
      <c r="M150" s="641">
        <v>9345.73</v>
      </c>
      <c r="N150" s="641">
        <v>9428.44</v>
      </c>
      <c r="O150" s="641">
        <v>8645.76</v>
      </c>
      <c r="P150" s="641">
        <v>0</v>
      </c>
      <c r="Q150" s="641">
        <v>0</v>
      </c>
      <c r="R150" s="641">
        <v>0</v>
      </c>
      <c r="S150" s="641">
        <v>0</v>
      </c>
      <c r="T150" s="641">
        <v>0</v>
      </c>
      <c r="U150" s="641">
        <v>0</v>
      </c>
      <c r="V150" s="641">
        <v>0</v>
      </c>
      <c r="W150" s="639">
        <v>40598.710000000006</v>
      </c>
    </row>
    <row r="151" spans="1:23" s="300" customFormat="1" ht="30" customHeight="1">
      <c r="A151" s="814"/>
      <c r="B151" s="814"/>
      <c r="C151" s="814"/>
      <c r="D151" s="816"/>
      <c r="E151" s="816"/>
      <c r="F151" s="303" t="s">
        <v>4799</v>
      </c>
      <c r="G151" s="346">
        <v>44832</v>
      </c>
      <c r="H151" s="303">
        <v>45077</v>
      </c>
      <c r="I151" s="303" t="s">
        <v>4776</v>
      </c>
      <c r="J151" s="639">
        <v>38868.61</v>
      </c>
      <c r="K151" s="641">
        <v>0</v>
      </c>
      <c r="L151" s="641">
        <v>12475.82</v>
      </c>
      <c r="M151" s="641">
        <v>9038.84</v>
      </c>
      <c r="N151" s="641">
        <v>9127.7999999999993</v>
      </c>
      <c r="O151" s="641">
        <v>8226.15</v>
      </c>
      <c r="P151" s="641">
        <v>0</v>
      </c>
      <c r="Q151" s="641">
        <v>0</v>
      </c>
      <c r="R151" s="641">
        <v>0</v>
      </c>
      <c r="S151" s="641">
        <v>0</v>
      </c>
      <c r="T151" s="641">
        <v>0</v>
      </c>
      <c r="U151" s="641">
        <v>0</v>
      </c>
      <c r="V151" s="641">
        <v>0</v>
      </c>
      <c r="W151" s="639">
        <v>38868.61</v>
      </c>
    </row>
    <row r="152" spans="1:23" s="300" customFormat="1" ht="30" customHeight="1">
      <c r="A152" s="814"/>
      <c r="B152" s="814"/>
      <c r="C152" s="814"/>
      <c r="D152" s="816"/>
      <c r="E152" s="816"/>
      <c r="F152" s="303" t="s">
        <v>4800</v>
      </c>
      <c r="G152" s="346">
        <v>44832</v>
      </c>
      <c r="H152" s="303">
        <v>45077</v>
      </c>
      <c r="I152" s="303" t="s">
        <v>4776</v>
      </c>
      <c r="J152" s="639">
        <v>26572.53</v>
      </c>
      <c r="K152" s="641">
        <v>3724.49</v>
      </c>
      <c r="L152" s="641">
        <v>0</v>
      </c>
      <c r="M152" s="641">
        <v>15965.599999999999</v>
      </c>
      <c r="N152" s="641">
        <v>0</v>
      </c>
      <c r="O152" s="641">
        <v>6882.44</v>
      </c>
      <c r="P152" s="641">
        <v>0</v>
      </c>
      <c r="Q152" s="641">
        <v>0</v>
      </c>
      <c r="R152" s="641">
        <v>0</v>
      </c>
      <c r="S152" s="641">
        <v>0</v>
      </c>
      <c r="T152" s="641">
        <v>0</v>
      </c>
      <c r="U152" s="641">
        <v>0</v>
      </c>
      <c r="V152" s="641">
        <v>0</v>
      </c>
      <c r="W152" s="639">
        <v>26572.529999999995</v>
      </c>
    </row>
    <row r="153" spans="1:23" s="300" customFormat="1" ht="30" customHeight="1">
      <c r="A153" s="814"/>
      <c r="B153" s="814"/>
      <c r="C153" s="814"/>
      <c r="D153" s="816"/>
      <c r="E153" s="816"/>
      <c r="F153" s="303" t="s">
        <v>4801</v>
      </c>
      <c r="G153" s="346">
        <v>44832</v>
      </c>
      <c r="H153" s="303">
        <v>45077</v>
      </c>
      <c r="I153" s="303" t="s">
        <v>4776</v>
      </c>
      <c r="J153" s="639">
        <v>40342.869999999995</v>
      </c>
      <c r="K153" s="641">
        <v>3938.89</v>
      </c>
      <c r="L153" s="641">
        <v>9032.7900000000009</v>
      </c>
      <c r="M153" s="641">
        <v>9365.9599999999991</v>
      </c>
      <c r="N153" s="641">
        <v>9419.66</v>
      </c>
      <c r="O153" s="641">
        <v>8585.57</v>
      </c>
      <c r="P153" s="641">
        <v>0</v>
      </c>
      <c r="Q153" s="641">
        <v>0</v>
      </c>
      <c r="R153" s="641">
        <v>0</v>
      </c>
      <c r="S153" s="641">
        <v>0</v>
      </c>
      <c r="T153" s="641">
        <v>0</v>
      </c>
      <c r="U153" s="641">
        <v>0</v>
      </c>
      <c r="V153" s="641">
        <v>0</v>
      </c>
      <c r="W153" s="639">
        <v>40342.869999999995</v>
      </c>
    </row>
    <row r="154" spans="1:23" s="300" customFormat="1" ht="30" customHeight="1">
      <c r="A154" s="814"/>
      <c r="B154" s="814"/>
      <c r="C154" s="814"/>
      <c r="D154" s="816"/>
      <c r="E154" s="816"/>
      <c r="F154" s="303" t="s">
        <v>4802</v>
      </c>
      <c r="G154" s="346">
        <v>44832</v>
      </c>
      <c r="H154" s="303">
        <v>45077</v>
      </c>
      <c r="I154" s="303" t="s">
        <v>4776</v>
      </c>
      <c r="J154" s="639">
        <v>25054.65</v>
      </c>
      <c r="K154" s="641">
        <v>0</v>
      </c>
      <c r="L154" s="641">
        <v>0</v>
      </c>
      <c r="M154" s="641">
        <v>7427.6</v>
      </c>
      <c r="N154" s="641">
        <v>8848.74</v>
      </c>
      <c r="O154" s="641">
        <v>8778.31</v>
      </c>
      <c r="P154" s="641">
        <v>0</v>
      </c>
      <c r="Q154" s="641">
        <v>0</v>
      </c>
      <c r="R154" s="641">
        <v>0</v>
      </c>
      <c r="S154" s="641">
        <v>0</v>
      </c>
      <c r="T154" s="641">
        <v>0</v>
      </c>
      <c r="U154" s="641">
        <v>0</v>
      </c>
      <c r="V154" s="641">
        <v>0</v>
      </c>
      <c r="W154" s="639">
        <v>25054.65</v>
      </c>
    </row>
    <row r="155" spans="1:23" s="300" customFormat="1" ht="30" customHeight="1">
      <c r="A155" s="814"/>
      <c r="B155" s="814"/>
      <c r="C155" s="814"/>
      <c r="D155" s="816"/>
      <c r="E155" s="816"/>
      <c r="F155" s="303" t="s">
        <v>4803</v>
      </c>
      <c r="G155" s="346">
        <v>44832</v>
      </c>
      <c r="H155" s="303">
        <v>45077</v>
      </c>
      <c r="I155" s="303" t="s">
        <v>4776</v>
      </c>
      <c r="J155" s="639">
        <v>57068.4</v>
      </c>
      <c r="K155" s="641">
        <v>6227.55</v>
      </c>
      <c r="L155" s="641">
        <v>6270.2</v>
      </c>
      <c r="M155" s="641">
        <v>18015.71</v>
      </c>
      <c r="N155" s="641">
        <v>17369.650000000001</v>
      </c>
      <c r="O155" s="641">
        <v>9185.2900000000009</v>
      </c>
      <c r="P155" s="641">
        <v>0</v>
      </c>
      <c r="Q155" s="641">
        <v>0</v>
      </c>
      <c r="R155" s="641">
        <v>0</v>
      </c>
      <c r="S155" s="641">
        <v>0</v>
      </c>
      <c r="T155" s="641">
        <v>0</v>
      </c>
      <c r="U155" s="641">
        <v>0</v>
      </c>
      <c r="V155" s="641">
        <v>0</v>
      </c>
      <c r="W155" s="639">
        <v>57068.4</v>
      </c>
    </row>
    <row r="156" spans="1:23" s="300" customFormat="1" ht="30" customHeight="1">
      <c r="A156" s="814"/>
      <c r="B156" s="814"/>
      <c r="C156" s="814"/>
      <c r="D156" s="816"/>
      <c r="E156" s="816"/>
      <c r="F156" s="303" t="s">
        <v>4804</v>
      </c>
      <c r="G156" s="346">
        <v>44832</v>
      </c>
      <c r="H156" s="303">
        <v>45077</v>
      </c>
      <c r="I156" s="303" t="s">
        <v>4776</v>
      </c>
      <c r="J156" s="639">
        <v>40455.96</v>
      </c>
      <c r="K156" s="641">
        <v>0</v>
      </c>
      <c r="L156" s="641">
        <v>4147.3500000000004</v>
      </c>
      <c r="M156" s="641">
        <v>18278.04</v>
      </c>
      <c r="N156" s="641">
        <v>9321.5300000000007</v>
      </c>
      <c r="O156" s="641">
        <v>8709.0400000000009</v>
      </c>
      <c r="P156" s="641">
        <v>0</v>
      </c>
      <c r="Q156" s="641">
        <v>0</v>
      </c>
      <c r="R156" s="641">
        <v>0</v>
      </c>
      <c r="S156" s="641">
        <v>0</v>
      </c>
      <c r="T156" s="641">
        <v>0</v>
      </c>
      <c r="U156" s="641">
        <v>0</v>
      </c>
      <c r="V156" s="641">
        <v>0</v>
      </c>
      <c r="W156" s="639">
        <v>40455.96</v>
      </c>
    </row>
    <row r="157" spans="1:23" s="300" customFormat="1" ht="30" customHeight="1">
      <c r="A157" s="814"/>
      <c r="B157" s="814"/>
      <c r="C157" s="814"/>
      <c r="D157" s="816"/>
      <c r="E157" s="816"/>
      <c r="F157" s="303" t="s">
        <v>4805</v>
      </c>
      <c r="G157" s="346">
        <v>44832</v>
      </c>
      <c r="H157" s="303">
        <v>45077</v>
      </c>
      <c r="I157" s="303" t="s">
        <v>4776</v>
      </c>
      <c r="J157" s="639">
        <v>22753.3</v>
      </c>
      <c r="K157" s="641">
        <v>0</v>
      </c>
      <c r="L157" s="641">
        <v>0</v>
      </c>
      <c r="M157" s="641">
        <v>10342.06</v>
      </c>
      <c r="N157" s="641">
        <v>6205.62</v>
      </c>
      <c r="O157" s="641">
        <v>6205.62</v>
      </c>
      <c r="P157" s="641">
        <v>0</v>
      </c>
      <c r="Q157" s="641">
        <v>0</v>
      </c>
      <c r="R157" s="641">
        <v>0</v>
      </c>
      <c r="S157" s="641">
        <v>0</v>
      </c>
      <c r="T157" s="641">
        <v>0</v>
      </c>
      <c r="U157" s="641">
        <v>0</v>
      </c>
      <c r="V157" s="641">
        <v>0</v>
      </c>
      <c r="W157" s="639">
        <v>22753.3</v>
      </c>
    </row>
    <row r="158" spans="1:23" s="300" customFormat="1" ht="30" customHeight="1">
      <c r="A158" s="814"/>
      <c r="B158" s="814"/>
      <c r="C158" s="814"/>
      <c r="D158" s="816"/>
      <c r="E158" s="816"/>
      <c r="F158" s="303" t="s">
        <v>4806</v>
      </c>
      <c r="G158" s="346">
        <v>44832</v>
      </c>
      <c r="H158" s="303">
        <v>45077</v>
      </c>
      <c r="I158" s="303" t="s">
        <v>4776</v>
      </c>
      <c r="J158" s="639">
        <v>9154.5</v>
      </c>
      <c r="K158" s="641">
        <v>0</v>
      </c>
      <c r="L158" s="641">
        <v>0</v>
      </c>
      <c r="M158" s="641">
        <v>2948.84</v>
      </c>
      <c r="N158" s="641">
        <v>0</v>
      </c>
      <c r="O158" s="641">
        <v>6205.66</v>
      </c>
      <c r="P158" s="641">
        <v>0</v>
      </c>
      <c r="Q158" s="641">
        <v>0</v>
      </c>
      <c r="R158" s="641">
        <v>0</v>
      </c>
      <c r="S158" s="641">
        <v>0</v>
      </c>
      <c r="T158" s="641">
        <v>0</v>
      </c>
      <c r="U158" s="641">
        <v>0</v>
      </c>
      <c r="V158" s="641">
        <v>0</v>
      </c>
      <c r="W158" s="639">
        <v>9154.5</v>
      </c>
    </row>
    <row r="159" spans="1:23" s="300" customFormat="1" ht="30" customHeight="1">
      <c r="A159" s="814"/>
      <c r="B159" s="814"/>
      <c r="C159" s="814"/>
      <c r="D159" s="816"/>
      <c r="E159" s="816"/>
      <c r="F159" s="303" t="s">
        <v>4807</v>
      </c>
      <c r="G159" s="346">
        <v>44832</v>
      </c>
      <c r="H159" s="303">
        <v>45077</v>
      </c>
      <c r="I159" s="303" t="s">
        <v>4776</v>
      </c>
      <c r="J159" s="639">
        <v>16024.55</v>
      </c>
      <c r="K159" s="641">
        <v>0</v>
      </c>
      <c r="L159" s="641">
        <v>0</v>
      </c>
      <c r="M159" s="641">
        <v>3542.64</v>
      </c>
      <c r="N159" s="641">
        <v>6236.23</v>
      </c>
      <c r="O159" s="641">
        <v>6245.68</v>
      </c>
      <c r="P159" s="641">
        <v>0</v>
      </c>
      <c r="Q159" s="641">
        <v>0</v>
      </c>
      <c r="R159" s="641">
        <v>0</v>
      </c>
      <c r="S159" s="641">
        <v>0</v>
      </c>
      <c r="T159" s="641">
        <v>0</v>
      </c>
      <c r="U159" s="641">
        <v>0</v>
      </c>
      <c r="V159" s="641">
        <v>0</v>
      </c>
      <c r="W159" s="639">
        <v>16024.55</v>
      </c>
    </row>
    <row r="160" spans="1:23" s="300" customFormat="1" ht="30" customHeight="1">
      <c r="A160" s="814"/>
      <c r="B160" s="814"/>
      <c r="C160" s="814"/>
      <c r="D160" s="816"/>
      <c r="E160" s="816"/>
      <c r="F160" s="303" t="s">
        <v>4808</v>
      </c>
      <c r="G160" s="346">
        <v>44832</v>
      </c>
      <c r="H160" s="303">
        <v>45077</v>
      </c>
      <c r="I160" s="303" t="s">
        <v>4776</v>
      </c>
      <c r="J160" s="639">
        <v>28681.879999999997</v>
      </c>
      <c r="K160" s="641">
        <v>0</v>
      </c>
      <c r="L160" s="641">
        <v>2969.51</v>
      </c>
      <c r="M160" s="641">
        <v>9748.4000000000015</v>
      </c>
      <c r="N160" s="641">
        <v>5320.63</v>
      </c>
      <c r="O160" s="641">
        <v>5320.67</v>
      </c>
      <c r="P160" s="641">
        <v>5320.67</v>
      </c>
      <c r="Q160" s="641">
        <v>0</v>
      </c>
      <c r="R160" s="641">
        <v>0</v>
      </c>
      <c r="S160" s="641">
        <v>0</v>
      </c>
      <c r="T160" s="641">
        <v>0</v>
      </c>
      <c r="U160" s="641">
        <v>0</v>
      </c>
      <c r="V160" s="641">
        <v>0</v>
      </c>
      <c r="W160" s="639">
        <v>28679.879999999997</v>
      </c>
    </row>
    <row r="161" spans="1:23" s="300" customFormat="1" ht="30" customHeight="1">
      <c r="A161" s="814"/>
      <c r="B161" s="814"/>
      <c r="C161" s="814"/>
      <c r="D161" s="816"/>
      <c r="E161" s="816"/>
      <c r="F161" s="303" t="s">
        <v>4809</v>
      </c>
      <c r="G161" s="346">
        <v>44832</v>
      </c>
      <c r="H161" s="303">
        <v>45077</v>
      </c>
      <c r="I161" s="303" t="s">
        <v>4776</v>
      </c>
      <c r="J161" s="639">
        <v>13469.34</v>
      </c>
      <c r="K161" s="641">
        <v>0</v>
      </c>
      <c r="L161" s="641">
        <v>0</v>
      </c>
      <c r="M161" s="641">
        <v>3542.64</v>
      </c>
      <c r="N161" s="641">
        <v>5314.75</v>
      </c>
      <c r="O161" s="641">
        <v>4611.95</v>
      </c>
      <c r="P161" s="641">
        <v>0</v>
      </c>
      <c r="Q161" s="641">
        <v>0</v>
      </c>
      <c r="R161" s="641">
        <v>0</v>
      </c>
      <c r="S161" s="641">
        <v>0</v>
      </c>
      <c r="T161" s="641">
        <v>0</v>
      </c>
      <c r="U161" s="641">
        <v>0</v>
      </c>
      <c r="V161" s="641">
        <v>0</v>
      </c>
      <c r="W161" s="639">
        <v>13469.34</v>
      </c>
    </row>
    <row r="162" spans="1:23" s="300" customFormat="1" ht="30" customHeight="1">
      <c r="A162" s="814"/>
      <c r="B162" s="814"/>
      <c r="C162" s="814"/>
      <c r="D162" s="816"/>
      <c r="E162" s="816"/>
      <c r="F162" s="303" t="s">
        <v>4810</v>
      </c>
      <c r="G162" s="346">
        <v>44832</v>
      </c>
      <c r="H162" s="303">
        <v>45077</v>
      </c>
      <c r="I162" s="303" t="s">
        <v>4776</v>
      </c>
      <c r="J162" s="639">
        <v>22159.5</v>
      </c>
      <c r="K162" s="641">
        <v>0</v>
      </c>
      <c r="L162" s="641">
        <v>0</v>
      </c>
      <c r="M162" s="641">
        <v>3542.64</v>
      </c>
      <c r="N162" s="641">
        <v>12411.24</v>
      </c>
      <c r="O162" s="641">
        <v>6205.62</v>
      </c>
      <c r="P162" s="641">
        <v>0</v>
      </c>
      <c r="Q162" s="641">
        <v>0</v>
      </c>
      <c r="R162" s="641">
        <v>0</v>
      </c>
      <c r="S162" s="641">
        <v>0</v>
      </c>
      <c r="T162" s="641">
        <v>0</v>
      </c>
      <c r="U162" s="641">
        <v>0</v>
      </c>
      <c r="V162" s="641">
        <v>0</v>
      </c>
      <c r="W162" s="639">
        <v>22159.5</v>
      </c>
    </row>
    <row r="163" spans="1:23" s="300" customFormat="1" ht="30" customHeight="1">
      <c r="A163" s="814"/>
      <c r="B163" s="814"/>
      <c r="C163" s="814"/>
      <c r="D163" s="816"/>
      <c r="E163" s="816"/>
      <c r="F163" s="303" t="s">
        <v>4811</v>
      </c>
      <c r="G163" s="346">
        <v>44832</v>
      </c>
      <c r="H163" s="303">
        <v>45077</v>
      </c>
      <c r="I163" s="303" t="s">
        <v>4776</v>
      </c>
      <c r="J163" s="639">
        <v>10364.01</v>
      </c>
      <c r="K163" s="641">
        <v>0</v>
      </c>
      <c r="L163" s="641">
        <v>0</v>
      </c>
      <c r="M163" s="641">
        <v>4144.83</v>
      </c>
      <c r="N163" s="641">
        <v>6219.18</v>
      </c>
      <c r="O163" s="641">
        <v>0</v>
      </c>
      <c r="P163" s="641">
        <v>0</v>
      </c>
      <c r="Q163" s="641">
        <v>0</v>
      </c>
      <c r="R163" s="641">
        <v>0</v>
      </c>
      <c r="S163" s="641">
        <v>0</v>
      </c>
      <c r="T163" s="641">
        <v>0</v>
      </c>
      <c r="U163" s="641">
        <v>0</v>
      </c>
      <c r="V163" s="641">
        <v>0</v>
      </c>
      <c r="W163" s="639">
        <v>10364.01</v>
      </c>
    </row>
    <row r="164" spans="1:23" s="300" customFormat="1" ht="30" customHeight="1">
      <c r="A164" s="814"/>
      <c r="B164" s="814"/>
      <c r="C164" s="814"/>
      <c r="D164" s="816"/>
      <c r="E164" s="816"/>
      <c r="F164" s="303" t="s">
        <v>4812</v>
      </c>
      <c r="G164" s="346">
        <v>44832</v>
      </c>
      <c r="H164" s="303">
        <v>45077</v>
      </c>
      <c r="I164" s="303" t="s">
        <v>4776</v>
      </c>
      <c r="J164" s="639">
        <v>34406.699999999997</v>
      </c>
      <c r="K164" s="641">
        <v>0</v>
      </c>
      <c r="L164" s="641">
        <v>6205.66</v>
      </c>
      <c r="M164" s="641">
        <v>18702.54</v>
      </c>
      <c r="N164" s="641">
        <v>9189.0400000000009</v>
      </c>
      <c r="O164" s="641">
        <v>0</v>
      </c>
      <c r="P164" s="641">
        <v>309.45999999999998</v>
      </c>
      <c r="Q164" s="641">
        <v>0</v>
      </c>
      <c r="R164" s="641">
        <v>0</v>
      </c>
      <c r="S164" s="641">
        <v>0</v>
      </c>
      <c r="T164" s="641">
        <v>0</v>
      </c>
      <c r="U164" s="641">
        <v>0</v>
      </c>
      <c r="V164" s="641">
        <v>0</v>
      </c>
      <c r="W164" s="639">
        <v>34406.700000000004</v>
      </c>
    </row>
    <row r="165" spans="1:23" s="300" customFormat="1" ht="30" customHeight="1">
      <c r="A165" s="814"/>
      <c r="B165" s="814"/>
      <c r="C165" s="814"/>
      <c r="D165" s="816"/>
      <c r="E165" s="816"/>
      <c r="F165" s="303" t="s">
        <v>4813</v>
      </c>
      <c r="G165" s="346">
        <v>44832</v>
      </c>
      <c r="H165" s="303">
        <v>45077</v>
      </c>
      <c r="I165" s="303" t="s">
        <v>4776</v>
      </c>
      <c r="J165" s="639">
        <v>34566.979999999996</v>
      </c>
      <c r="K165" s="641">
        <v>6205.66</v>
      </c>
      <c r="L165" s="641">
        <v>9609.68</v>
      </c>
      <c r="M165" s="641">
        <v>9658.93</v>
      </c>
      <c r="N165" s="641">
        <v>9092.7099999999991</v>
      </c>
      <c r="O165" s="641">
        <v>0</v>
      </c>
      <c r="P165" s="641">
        <v>0</v>
      </c>
      <c r="Q165" s="641">
        <v>0</v>
      </c>
      <c r="R165" s="641">
        <v>0</v>
      </c>
      <c r="S165" s="641">
        <v>0</v>
      </c>
      <c r="T165" s="641">
        <v>0</v>
      </c>
      <c r="U165" s="641">
        <v>0</v>
      </c>
      <c r="V165" s="641">
        <v>0</v>
      </c>
      <c r="W165" s="639">
        <v>34566.979999999996</v>
      </c>
    </row>
    <row r="166" spans="1:23" s="300" customFormat="1" ht="30" customHeight="1">
      <c r="A166" s="814"/>
      <c r="B166" s="814"/>
      <c r="C166" s="814"/>
      <c r="D166" s="816"/>
      <c r="E166" s="816"/>
      <c r="F166" s="303" t="s">
        <v>4814</v>
      </c>
      <c r="G166" s="346">
        <v>44832</v>
      </c>
      <c r="H166" s="303">
        <v>45077</v>
      </c>
      <c r="I166" s="303" t="s">
        <v>4776</v>
      </c>
      <c r="J166" s="639">
        <v>42796.729999999996</v>
      </c>
      <c r="K166" s="641">
        <v>6211.66</v>
      </c>
      <c r="L166" s="641">
        <v>9635.77</v>
      </c>
      <c r="M166" s="641">
        <v>9354.64</v>
      </c>
      <c r="N166" s="641">
        <v>8935.8799999999992</v>
      </c>
      <c r="O166" s="641">
        <v>8658.7800000000007</v>
      </c>
      <c r="P166" s="641">
        <v>0</v>
      </c>
      <c r="Q166" s="641">
        <v>0</v>
      </c>
      <c r="R166" s="641">
        <v>0</v>
      </c>
      <c r="S166" s="641">
        <v>0</v>
      </c>
      <c r="T166" s="641">
        <v>0</v>
      </c>
      <c r="U166" s="641">
        <v>0</v>
      </c>
      <c r="V166" s="641">
        <v>0</v>
      </c>
      <c r="W166" s="639">
        <v>42796.729999999996</v>
      </c>
    </row>
    <row r="167" spans="1:23" s="300" customFormat="1" ht="30" customHeight="1">
      <c r="A167" s="814"/>
      <c r="B167" s="814"/>
      <c r="C167" s="814"/>
      <c r="D167" s="816"/>
      <c r="E167" s="816"/>
      <c r="F167" s="303" t="s">
        <v>4815</v>
      </c>
      <c r="G167" s="346">
        <v>44832</v>
      </c>
      <c r="H167" s="303">
        <v>45077</v>
      </c>
      <c r="I167" s="303" t="s">
        <v>4776</v>
      </c>
      <c r="J167" s="639">
        <v>43156.95</v>
      </c>
      <c r="K167" s="641">
        <v>6205.66</v>
      </c>
      <c r="L167" s="641">
        <v>9609.68</v>
      </c>
      <c r="M167" s="641">
        <v>9342.69</v>
      </c>
      <c r="N167" s="641">
        <v>9126.74</v>
      </c>
      <c r="O167" s="641">
        <v>8872.18</v>
      </c>
      <c r="P167" s="641">
        <v>0</v>
      </c>
      <c r="Q167" s="641">
        <v>0</v>
      </c>
      <c r="R167" s="641">
        <v>0</v>
      </c>
      <c r="S167" s="641">
        <v>0</v>
      </c>
      <c r="T167" s="641">
        <v>0</v>
      </c>
      <c r="U167" s="641">
        <v>0</v>
      </c>
      <c r="V167" s="641">
        <v>0</v>
      </c>
      <c r="W167" s="639">
        <v>43156.95</v>
      </c>
    </row>
    <row r="168" spans="1:23" s="300" customFormat="1" ht="30" customHeight="1">
      <c r="A168" s="814"/>
      <c r="B168" s="814"/>
      <c r="C168" s="814"/>
      <c r="D168" s="816"/>
      <c r="E168" s="816"/>
      <c r="F168" s="303" t="s">
        <v>4816</v>
      </c>
      <c r="G168" s="346">
        <v>44832</v>
      </c>
      <c r="H168" s="303">
        <v>45077</v>
      </c>
      <c r="I168" s="303" t="s">
        <v>4776</v>
      </c>
      <c r="J168" s="639">
        <v>34058.28</v>
      </c>
      <c r="K168" s="641">
        <v>6205.66</v>
      </c>
      <c r="L168" s="641">
        <v>9609.68</v>
      </c>
      <c r="M168" s="641">
        <v>9350.2199999999993</v>
      </c>
      <c r="N168" s="641">
        <v>0</v>
      </c>
      <c r="O168" s="641">
        <v>8892.7199999999993</v>
      </c>
      <c r="P168" s="641">
        <v>0</v>
      </c>
      <c r="Q168" s="641">
        <v>0</v>
      </c>
      <c r="R168" s="641">
        <v>0</v>
      </c>
      <c r="S168" s="641">
        <v>0</v>
      </c>
      <c r="T168" s="641">
        <v>0</v>
      </c>
      <c r="U168" s="641">
        <v>0</v>
      </c>
      <c r="V168" s="641">
        <v>0</v>
      </c>
      <c r="W168" s="639">
        <v>34058.28</v>
      </c>
    </row>
    <row r="169" spans="1:23" s="300" customFormat="1" ht="30" customHeight="1">
      <c r="A169" s="814"/>
      <c r="B169" s="814"/>
      <c r="C169" s="814"/>
      <c r="D169" s="816"/>
      <c r="E169" s="816"/>
      <c r="F169" s="303" t="s">
        <v>4817</v>
      </c>
      <c r="G169" s="346">
        <v>44832</v>
      </c>
      <c r="H169" s="303">
        <v>45077</v>
      </c>
      <c r="I169" s="303" t="s">
        <v>4776</v>
      </c>
      <c r="J169" s="639">
        <v>43157.760000000002</v>
      </c>
      <c r="K169" s="641">
        <v>6205.66</v>
      </c>
      <c r="L169" s="641">
        <v>9617.9699999999993</v>
      </c>
      <c r="M169" s="641">
        <v>9354.41</v>
      </c>
      <c r="N169" s="641">
        <v>9163.14</v>
      </c>
      <c r="O169" s="641">
        <v>8816.58</v>
      </c>
      <c r="P169" s="641">
        <v>0</v>
      </c>
      <c r="Q169" s="641">
        <v>0</v>
      </c>
      <c r="R169" s="641">
        <v>0</v>
      </c>
      <c r="S169" s="641">
        <v>0</v>
      </c>
      <c r="T169" s="641">
        <v>0</v>
      </c>
      <c r="U169" s="641">
        <v>0</v>
      </c>
      <c r="V169" s="641">
        <v>0</v>
      </c>
      <c r="W169" s="639">
        <v>43157.760000000002</v>
      </c>
    </row>
    <row r="170" spans="1:23" s="300" customFormat="1" ht="30" customHeight="1">
      <c r="A170" s="814"/>
      <c r="B170" s="814"/>
      <c r="C170" s="814"/>
      <c r="D170" s="816"/>
      <c r="E170" s="816"/>
      <c r="F170" s="303" t="s">
        <v>4818</v>
      </c>
      <c r="G170" s="346">
        <v>44832</v>
      </c>
      <c r="H170" s="303">
        <v>45077</v>
      </c>
      <c r="I170" s="303" t="s">
        <v>4776</v>
      </c>
      <c r="J170" s="639">
        <v>37895.42</v>
      </c>
      <c r="K170" s="641">
        <v>0</v>
      </c>
      <c r="L170" s="641">
        <v>5028.3900000000003</v>
      </c>
      <c r="M170" s="641">
        <v>16282.61</v>
      </c>
      <c r="N170" s="641">
        <v>7699.21</v>
      </c>
      <c r="O170" s="641">
        <v>8885.2099999999991</v>
      </c>
      <c r="P170" s="641">
        <v>0</v>
      </c>
      <c r="Q170" s="641">
        <v>0</v>
      </c>
      <c r="R170" s="641">
        <v>0</v>
      </c>
      <c r="S170" s="641">
        <v>0</v>
      </c>
      <c r="T170" s="641">
        <v>0</v>
      </c>
      <c r="U170" s="641">
        <v>0</v>
      </c>
      <c r="V170" s="641">
        <v>0</v>
      </c>
      <c r="W170" s="639">
        <v>37895.42</v>
      </c>
    </row>
    <row r="171" spans="1:23" s="300" customFormat="1" ht="30" customHeight="1">
      <c r="A171" s="814"/>
      <c r="B171" s="814"/>
      <c r="C171" s="814"/>
      <c r="D171" s="816"/>
      <c r="E171" s="816"/>
      <c r="F171" s="303" t="s">
        <v>4819</v>
      </c>
      <c r="G171" s="346">
        <v>44832</v>
      </c>
      <c r="H171" s="303">
        <v>45077</v>
      </c>
      <c r="I171" s="303" t="s">
        <v>4776</v>
      </c>
      <c r="J171" s="639">
        <v>43095.92</v>
      </c>
      <c r="K171" s="641">
        <v>6209.61</v>
      </c>
      <c r="L171" s="641">
        <v>9631.07</v>
      </c>
      <c r="M171" s="641">
        <v>9330.86</v>
      </c>
      <c r="N171" s="641">
        <v>9090.4599999999991</v>
      </c>
      <c r="O171" s="641">
        <v>8833.92</v>
      </c>
      <c r="P171" s="641">
        <v>0</v>
      </c>
      <c r="Q171" s="641">
        <v>0</v>
      </c>
      <c r="R171" s="641">
        <v>0</v>
      </c>
      <c r="S171" s="641">
        <v>0</v>
      </c>
      <c r="T171" s="641">
        <v>0</v>
      </c>
      <c r="U171" s="641">
        <v>0</v>
      </c>
      <c r="V171" s="641">
        <v>0</v>
      </c>
      <c r="W171" s="639">
        <v>43095.92</v>
      </c>
    </row>
    <row r="172" spans="1:23" s="300" customFormat="1" ht="30" customHeight="1">
      <c r="A172" s="814"/>
      <c r="B172" s="814"/>
      <c r="C172" s="814"/>
      <c r="D172" s="816"/>
      <c r="E172" s="816"/>
      <c r="F172" s="303" t="s">
        <v>4820</v>
      </c>
      <c r="G172" s="346">
        <v>44832</v>
      </c>
      <c r="H172" s="303">
        <v>45077</v>
      </c>
      <c r="I172" s="303" t="s">
        <v>4776</v>
      </c>
      <c r="J172" s="639">
        <v>33887.229999999996</v>
      </c>
      <c r="K172" s="641">
        <v>0</v>
      </c>
      <c r="L172" s="641">
        <v>6243.59</v>
      </c>
      <c r="M172" s="641">
        <v>18456.91</v>
      </c>
      <c r="N172" s="641">
        <v>9186.73</v>
      </c>
      <c r="O172" s="641">
        <v>0</v>
      </c>
      <c r="P172" s="641">
        <v>0</v>
      </c>
      <c r="Q172" s="641">
        <v>0</v>
      </c>
      <c r="R172" s="641">
        <v>0</v>
      </c>
      <c r="S172" s="641">
        <v>0</v>
      </c>
      <c r="T172" s="641">
        <v>0</v>
      </c>
      <c r="U172" s="641">
        <v>0</v>
      </c>
      <c r="V172" s="641">
        <v>0</v>
      </c>
      <c r="W172" s="639">
        <v>33887.229999999996</v>
      </c>
    </row>
    <row r="173" spans="1:23" s="300" customFormat="1" ht="30" customHeight="1">
      <c r="A173" s="814"/>
      <c r="B173" s="814"/>
      <c r="C173" s="814"/>
      <c r="D173" s="816"/>
      <c r="E173" s="816"/>
      <c r="F173" s="303" t="s">
        <v>4821</v>
      </c>
      <c r="G173" s="346">
        <v>44832</v>
      </c>
      <c r="H173" s="303">
        <v>45077</v>
      </c>
      <c r="I173" s="303" t="s">
        <v>4776</v>
      </c>
      <c r="J173" s="639">
        <v>42763.16</v>
      </c>
      <c r="K173" s="641">
        <v>6215.31</v>
      </c>
      <c r="L173" s="641">
        <v>9635.69</v>
      </c>
      <c r="M173" s="641">
        <v>9251.2800000000007</v>
      </c>
      <c r="N173" s="641">
        <v>8945.18</v>
      </c>
      <c r="O173" s="641">
        <v>8715.7000000000007</v>
      </c>
      <c r="P173" s="641">
        <v>0</v>
      </c>
      <c r="Q173" s="641">
        <v>0</v>
      </c>
      <c r="R173" s="641">
        <v>0</v>
      </c>
      <c r="S173" s="641">
        <v>0</v>
      </c>
      <c r="T173" s="641">
        <v>0</v>
      </c>
      <c r="U173" s="641">
        <v>0</v>
      </c>
      <c r="V173" s="641">
        <v>0</v>
      </c>
      <c r="W173" s="639">
        <v>42763.16</v>
      </c>
    </row>
    <row r="174" spans="1:23" s="300" customFormat="1" ht="30" customHeight="1">
      <c r="A174" s="814"/>
      <c r="B174" s="814"/>
      <c r="C174" s="814"/>
      <c r="D174" s="816"/>
      <c r="E174" s="816"/>
      <c r="F174" s="303" t="s">
        <v>4822</v>
      </c>
      <c r="G174" s="346">
        <v>44832</v>
      </c>
      <c r="H174" s="303">
        <v>45077</v>
      </c>
      <c r="I174" s="303" t="s">
        <v>4776</v>
      </c>
      <c r="J174" s="639">
        <v>40950.85</v>
      </c>
      <c r="K174" s="641">
        <v>0</v>
      </c>
      <c r="L174" s="641">
        <v>5635.56</v>
      </c>
      <c r="M174" s="641">
        <v>17435.64</v>
      </c>
      <c r="N174" s="641">
        <v>9104.19</v>
      </c>
      <c r="O174" s="641">
        <v>8775.4599999999991</v>
      </c>
      <c r="P174" s="641">
        <v>0</v>
      </c>
      <c r="Q174" s="641">
        <v>0</v>
      </c>
      <c r="R174" s="641">
        <v>0</v>
      </c>
      <c r="S174" s="641">
        <v>0</v>
      </c>
      <c r="T174" s="641">
        <v>0</v>
      </c>
      <c r="U174" s="641">
        <v>0</v>
      </c>
      <c r="V174" s="641">
        <v>0</v>
      </c>
      <c r="W174" s="639">
        <v>40950.85</v>
      </c>
    </row>
    <row r="175" spans="1:23" s="300" customFormat="1" ht="30" customHeight="1">
      <c r="A175" s="814"/>
      <c r="B175" s="814"/>
      <c r="C175" s="814"/>
      <c r="D175" s="816"/>
      <c r="E175" s="816"/>
      <c r="F175" s="303" t="s">
        <v>4823</v>
      </c>
      <c r="G175" s="346">
        <v>44832</v>
      </c>
      <c r="H175" s="303">
        <v>45077</v>
      </c>
      <c r="I175" s="303" t="s">
        <v>4776</v>
      </c>
      <c r="J175" s="639">
        <v>42765.7</v>
      </c>
      <c r="K175" s="641">
        <v>6243.03</v>
      </c>
      <c r="L175" s="641">
        <v>9572.08</v>
      </c>
      <c r="M175" s="641">
        <v>9300.2000000000007</v>
      </c>
      <c r="N175" s="641">
        <v>8894.91</v>
      </c>
      <c r="O175" s="641">
        <v>8755.48</v>
      </c>
      <c r="P175" s="641">
        <v>0</v>
      </c>
      <c r="Q175" s="641">
        <v>0</v>
      </c>
      <c r="R175" s="641">
        <v>0</v>
      </c>
      <c r="S175" s="641">
        <v>0</v>
      </c>
      <c r="T175" s="641">
        <v>0</v>
      </c>
      <c r="U175" s="641">
        <v>0</v>
      </c>
      <c r="V175" s="641">
        <v>0</v>
      </c>
      <c r="W175" s="639">
        <v>42765.7</v>
      </c>
    </row>
    <row r="176" spans="1:23" s="300" customFormat="1" ht="30" customHeight="1">
      <c r="A176" s="814"/>
      <c r="B176" s="814"/>
      <c r="C176" s="814"/>
      <c r="D176" s="816"/>
      <c r="E176" s="816"/>
      <c r="F176" s="303" t="s">
        <v>4824</v>
      </c>
      <c r="G176" s="346">
        <v>44832</v>
      </c>
      <c r="H176" s="303">
        <v>45077</v>
      </c>
      <c r="I176" s="303" t="s">
        <v>4776</v>
      </c>
      <c r="J176" s="639">
        <v>34023.230000000003</v>
      </c>
      <c r="K176" s="641">
        <v>6208.75</v>
      </c>
      <c r="L176" s="641">
        <v>9609.68</v>
      </c>
      <c r="M176" s="641">
        <v>9163.18</v>
      </c>
      <c r="N176" s="641">
        <v>9041.6200000000008</v>
      </c>
      <c r="O176" s="641">
        <v>0</v>
      </c>
      <c r="P176" s="641">
        <v>0</v>
      </c>
      <c r="Q176" s="641">
        <v>0</v>
      </c>
      <c r="R176" s="641">
        <v>0</v>
      </c>
      <c r="S176" s="641">
        <v>0</v>
      </c>
      <c r="T176" s="641">
        <v>0</v>
      </c>
      <c r="U176" s="641">
        <v>0</v>
      </c>
      <c r="V176" s="641">
        <v>0</v>
      </c>
      <c r="W176" s="639">
        <v>34023.230000000003</v>
      </c>
    </row>
    <row r="177" spans="1:23" s="300" customFormat="1" ht="30" customHeight="1">
      <c r="A177" s="814"/>
      <c r="B177" s="814"/>
      <c r="C177" s="814"/>
      <c r="D177" s="816"/>
      <c r="E177" s="816"/>
      <c r="F177" s="303" t="s">
        <v>4825</v>
      </c>
      <c r="G177" s="346">
        <v>44832</v>
      </c>
      <c r="H177" s="303">
        <v>45077</v>
      </c>
      <c r="I177" s="303" t="s">
        <v>4776</v>
      </c>
      <c r="J177" s="639">
        <v>43090.880000000005</v>
      </c>
      <c r="K177" s="641">
        <v>6205.66</v>
      </c>
      <c r="L177" s="641">
        <v>9609.68</v>
      </c>
      <c r="M177" s="641">
        <v>9354.92</v>
      </c>
      <c r="N177" s="641">
        <v>9076.42</v>
      </c>
      <c r="O177" s="641">
        <v>8844.2000000000007</v>
      </c>
      <c r="P177" s="641">
        <v>0</v>
      </c>
      <c r="Q177" s="641">
        <v>0</v>
      </c>
      <c r="R177" s="641">
        <v>0</v>
      </c>
      <c r="S177" s="641">
        <v>0</v>
      </c>
      <c r="T177" s="641">
        <v>0</v>
      </c>
      <c r="U177" s="641">
        <v>0</v>
      </c>
      <c r="V177" s="641">
        <v>0</v>
      </c>
      <c r="W177" s="639">
        <v>43090.880000000005</v>
      </c>
    </row>
    <row r="178" spans="1:23" s="300" customFormat="1" ht="30" customHeight="1">
      <c r="A178" s="814"/>
      <c r="B178" s="814"/>
      <c r="C178" s="814"/>
      <c r="D178" s="816"/>
      <c r="E178" s="816"/>
      <c r="F178" s="303" t="s">
        <v>4826</v>
      </c>
      <c r="G178" s="346">
        <v>44832</v>
      </c>
      <c r="H178" s="303">
        <v>45077</v>
      </c>
      <c r="I178" s="303" t="s">
        <v>4776</v>
      </c>
      <c r="J178" s="639">
        <v>42754.9</v>
      </c>
      <c r="K178" s="641">
        <v>6208.66</v>
      </c>
      <c r="L178" s="641">
        <v>9504.09</v>
      </c>
      <c r="M178" s="641">
        <v>9141.27</v>
      </c>
      <c r="N178" s="641">
        <v>9060.23</v>
      </c>
      <c r="O178" s="641">
        <v>8840.65</v>
      </c>
      <c r="P178" s="641">
        <v>0</v>
      </c>
      <c r="Q178" s="641">
        <v>0</v>
      </c>
      <c r="R178" s="641">
        <v>0</v>
      </c>
      <c r="S178" s="641">
        <v>0</v>
      </c>
      <c r="T178" s="641">
        <v>0</v>
      </c>
      <c r="U178" s="641">
        <v>0</v>
      </c>
      <c r="V178" s="641">
        <v>0</v>
      </c>
      <c r="W178" s="639">
        <v>42754.9</v>
      </c>
    </row>
    <row r="179" spans="1:23" s="300" customFormat="1" ht="30" customHeight="1">
      <c r="A179" s="814"/>
      <c r="B179" s="814"/>
      <c r="C179" s="814"/>
      <c r="D179" s="816"/>
      <c r="E179" s="816"/>
      <c r="F179" s="303" t="s">
        <v>4827</v>
      </c>
      <c r="G179" s="346">
        <v>44832</v>
      </c>
      <c r="H179" s="303">
        <v>45077</v>
      </c>
      <c r="I179" s="303" t="s">
        <v>4776</v>
      </c>
      <c r="J179" s="639">
        <v>43000.65</v>
      </c>
      <c r="K179" s="641">
        <v>6237.62</v>
      </c>
      <c r="L179" s="641">
        <v>9609.67</v>
      </c>
      <c r="M179" s="641">
        <v>9216.2199999999993</v>
      </c>
      <c r="N179" s="641">
        <v>9119.11</v>
      </c>
      <c r="O179" s="641">
        <v>8818.0300000000007</v>
      </c>
      <c r="P179" s="641">
        <v>0</v>
      </c>
      <c r="Q179" s="641">
        <v>0</v>
      </c>
      <c r="R179" s="641">
        <v>0</v>
      </c>
      <c r="S179" s="641">
        <v>0</v>
      </c>
      <c r="T179" s="641">
        <v>0</v>
      </c>
      <c r="U179" s="641">
        <v>0</v>
      </c>
      <c r="V179" s="641">
        <v>0</v>
      </c>
      <c r="W179" s="639">
        <v>43000.65</v>
      </c>
    </row>
    <row r="180" spans="1:23" s="300" customFormat="1" ht="30" customHeight="1">
      <c r="A180" s="814"/>
      <c r="B180" s="814"/>
      <c r="C180" s="814"/>
      <c r="D180" s="816"/>
      <c r="E180" s="816"/>
      <c r="F180" s="303" t="s">
        <v>4828</v>
      </c>
      <c r="G180" s="346">
        <v>44832</v>
      </c>
      <c r="H180" s="303">
        <v>45077</v>
      </c>
      <c r="I180" s="303" t="s">
        <v>4776</v>
      </c>
      <c r="J180" s="639">
        <v>32331.749999999996</v>
      </c>
      <c r="K180" s="641">
        <v>0</v>
      </c>
      <c r="L180" s="641">
        <v>10719.98</v>
      </c>
      <c r="M180" s="641">
        <v>0</v>
      </c>
      <c r="N180" s="641">
        <v>14244.2</v>
      </c>
      <c r="O180" s="641">
        <v>7367.57</v>
      </c>
      <c r="P180" s="641">
        <v>0</v>
      </c>
      <c r="Q180" s="641">
        <v>0</v>
      </c>
      <c r="R180" s="641">
        <v>0</v>
      </c>
      <c r="S180" s="641">
        <v>0</v>
      </c>
      <c r="T180" s="641">
        <v>0</v>
      </c>
      <c r="U180" s="641">
        <v>0</v>
      </c>
      <c r="V180" s="641">
        <v>0</v>
      </c>
      <c r="W180" s="639">
        <v>32331.75</v>
      </c>
    </row>
    <row r="181" spans="1:23" s="300" customFormat="1" ht="30" customHeight="1">
      <c r="A181" s="814"/>
      <c r="B181" s="814"/>
      <c r="C181" s="814"/>
      <c r="D181" s="816"/>
      <c r="E181" s="816"/>
      <c r="F181" s="303" t="s">
        <v>4829</v>
      </c>
      <c r="G181" s="346">
        <v>44832</v>
      </c>
      <c r="H181" s="303">
        <v>45077</v>
      </c>
      <c r="I181" s="303" t="s">
        <v>4776</v>
      </c>
      <c r="J181" s="639">
        <v>20064.75</v>
      </c>
      <c r="K181" s="641">
        <v>0</v>
      </c>
      <c r="L181" s="641">
        <v>5314.8</v>
      </c>
      <c r="M181" s="641">
        <v>6311.94</v>
      </c>
      <c r="N181" s="641">
        <v>8438.01</v>
      </c>
      <c r="O181" s="641">
        <v>0</v>
      </c>
      <c r="P181" s="641">
        <v>0</v>
      </c>
      <c r="Q181" s="641">
        <v>0</v>
      </c>
      <c r="R181" s="641">
        <v>0</v>
      </c>
      <c r="S181" s="641">
        <v>0</v>
      </c>
      <c r="T181" s="641">
        <v>0</v>
      </c>
      <c r="U181" s="641">
        <v>0</v>
      </c>
      <c r="V181" s="641">
        <v>0</v>
      </c>
      <c r="W181" s="639">
        <v>20064.75</v>
      </c>
    </row>
    <row r="182" spans="1:23" s="300" customFormat="1" ht="30" customHeight="1">
      <c r="A182" s="814"/>
      <c r="B182" s="814"/>
      <c r="C182" s="814"/>
      <c r="D182" s="816"/>
      <c r="E182" s="816"/>
      <c r="F182" s="303" t="s">
        <v>4830</v>
      </c>
      <c r="G182" s="346">
        <v>44832</v>
      </c>
      <c r="H182" s="303">
        <v>45077</v>
      </c>
      <c r="I182" s="303" t="s">
        <v>4776</v>
      </c>
      <c r="J182" s="639">
        <v>21022.03</v>
      </c>
      <c r="K182" s="641">
        <v>0</v>
      </c>
      <c r="L182" s="641">
        <v>6205.66</v>
      </c>
      <c r="M182" s="641">
        <v>6373.83</v>
      </c>
      <c r="N182" s="641">
        <v>8442.5400000000009</v>
      </c>
      <c r="O182" s="641">
        <v>0</v>
      </c>
      <c r="P182" s="641">
        <v>0</v>
      </c>
      <c r="Q182" s="641">
        <v>0</v>
      </c>
      <c r="R182" s="641">
        <v>0</v>
      </c>
      <c r="S182" s="641">
        <v>0</v>
      </c>
      <c r="T182" s="641">
        <v>0</v>
      </c>
      <c r="U182" s="641">
        <v>0</v>
      </c>
      <c r="V182" s="641">
        <v>0</v>
      </c>
      <c r="W182" s="639">
        <v>21022.03</v>
      </c>
    </row>
    <row r="183" spans="1:23" s="300" customFormat="1" ht="30" customHeight="1">
      <c r="A183" s="814"/>
      <c r="B183" s="814"/>
      <c r="C183" s="814"/>
      <c r="D183" s="816"/>
      <c r="E183" s="816"/>
      <c r="F183" s="303" t="s">
        <v>4831</v>
      </c>
      <c r="G183" s="346">
        <v>44832</v>
      </c>
      <c r="H183" s="303">
        <v>45077</v>
      </c>
      <c r="I183" s="303" t="s">
        <v>4776</v>
      </c>
      <c r="J183" s="639">
        <v>21726.799999999999</v>
      </c>
      <c r="K183" s="641">
        <v>0</v>
      </c>
      <c r="L183" s="641">
        <v>6205.66</v>
      </c>
      <c r="M183" s="641">
        <v>0</v>
      </c>
      <c r="N183" s="641">
        <v>7228.37</v>
      </c>
      <c r="O183" s="641">
        <v>8292.77</v>
      </c>
      <c r="P183" s="641">
        <v>0</v>
      </c>
      <c r="Q183" s="641">
        <v>0</v>
      </c>
      <c r="R183" s="641">
        <v>0</v>
      </c>
      <c r="S183" s="641">
        <v>0</v>
      </c>
      <c r="T183" s="641">
        <v>0</v>
      </c>
      <c r="U183" s="641">
        <v>0</v>
      </c>
      <c r="V183" s="641">
        <v>0</v>
      </c>
      <c r="W183" s="639">
        <v>21726.799999999999</v>
      </c>
    </row>
    <row r="184" spans="1:23" s="300" customFormat="1" ht="30" customHeight="1">
      <c r="A184" s="814"/>
      <c r="B184" s="814"/>
      <c r="C184" s="814"/>
      <c r="D184" s="816"/>
      <c r="E184" s="816"/>
      <c r="F184" s="303" t="s">
        <v>4832</v>
      </c>
      <c r="G184" s="346">
        <v>44832</v>
      </c>
      <c r="H184" s="303">
        <v>45077</v>
      </c>
      <c r="I184" s="303" t="s">
        <v>4776</v>
      </c>
      <c r="J184" s="639">
        <v>31084.629999999997</v>
      </c>
      <c r="K184" s="641">
        <v>0</v>
      </c>
      <c r="L184" s="641">
        <v>6215.2</v>
      </c>
      <c r="M184" s="641">
        <v>7299.06</v>
      </c>
      <c r="N184" s="641">
        <v>8286.41</v>
      </c>
      <c r="O184" s="641">
        <v>9283.9599999999991</v>
      </c>
      <c r="P184" s="641">
        <v>0</v>
      </c>
      <c r="Q184" s="641">
        <v>0</v>
      </c>
      <c r="R184" s="641">
        <v>0</v>
      </c>
      <c r="S184" s="641">
        <v>0</v>
      </c>
      <c r="T184" s="641">
        <v>0</v>
      </c>
      <c r="U184" s="641">
        <v>0</v>
      </c>
      <c r="V184" s="641">
        <v>0</v>
      </c>
      <c r="W184" s="639">
        <v>31084.629999999997</v>
      </c>
    </row>
    <row r="185" spans="1:23" s="300" customFormat="1" ht="30" customHeight="1">
      <c r="A185" s="814"/>
      <c r="B185" s="814"/>
      <c r="C185" s="814"/>
      <c r="D185" s="816"/>
      <c r="E185" s="816"/>
      <c r="F185" s="303" t="s">
        <v>4833</v>
      </c>
      <c r="G185" s="346">
        <v>44832</v>
      </c>
      <c r="H185" s="303">
        <v>45077</v>
      </c>
      <c r="I185" s="303" t="s">
        <v>4776</v>
      </c>
      <c r="J185" s="639">
        <v>21997.86</v>
      </c>
      <c r="K185" s="641">
        <v>0</v>
      </c>
      <c r="L185" s="641">
        <v>6205.66</v>
      </c>
      <c r="M185" s="641">
        <v>7264.69</v>
      </c>
      <c r="N185" s="641">
        <v>8527.51</v>
      </c>
      <c r="O185" s="641">
        <v>0</v>
      </c>
      <c r="P185" s="641">
        <v>0</v>
      </c>
      <c r="Q185" s="641">
        <v>0</v>
      </c>
      <c r="R185" s="641">
        <v>0</v>
      </c>
      <c r="S185" s="641">
        <v>0</v>
      </c>
      <c r="T185" s="641">
        <v>0</v>
      </c>
      <c r="U185" s="641">
        <v>0</v>
      </c>
      <c r="V185" s="641">
        <v>0</v>
      </c>
      <c r="W185" s="639">
        <v>21997.86</v>
      </c>
    </row>
    <row r="186" spans="1:23" s="300" customFormat="1" ht="30" customHeight="1">
      <c r="A186" s="814"/>
      <c r="B186" s="814"/>
      <c r="C186" s="814"/>
      <c r="D186" s="816"/>
      <c r="E186" s="816"/>
      <c r="F186" s="303" t="s">
        <v>4834</v>
      </c>
      <c r="G186" s="346">
        <v>44832</v>
      </c>
      <c r="H186" s="303">
        <v>45077</v>
      </c>
      <c r="I186" s="303" t="s">
        <v>4776</v>
      </c>
      <c r="J186" s="639">
        <v>21925.66</v>
      </c>
      <c r="K186" s="641">
        <v>0</v>
      </c>
      <c r="L186" s="641">
        <v>6205.66</v>
      </c>
      <c r="M186" s="641">
        <v>7288.76</v>
      </c>
      <c r="N186" s="641">
        <v>8431.24</v>
      </c>
      <c r="O186" s="641">
        <v>0</v>
      </c>
      <c r="P186" s="641">
        <v>0</v>
      </c>
      <c r="Q186" s="641">
        <v>0</v>
      </c>
      <c r="R186" s="641">
        <v>0</v>
      </c>
      <c r="S186" s="641">
        <v>0</v>
      </c>
      <c r="T186" s="641">
        <v>0</v>
      </c>
      <c r="U186" s="641">
        <v>0</v>
      </c>
      <c r="V186" s="641">
        <v>0</v>
      </c>
      <c r="W186" s="639">
        <v>21925.66</v>
      </c>
    </row>
    <row r="187" spans="1:23" s="300" customFormat="1" ht="30" customHeight="1">
      <c r="A187" s="814"/>
      <c r="B187" s="814"/>
      <c r="C187" s="814"/>
      <c r="D187" s="816"/>
      <c r="E187" s="816"/>
      <c r="F187" s="303" t="s">
        <v>4835</v>
      </c>
      <c r="G187" s="346">
        <v>44832</v>
      </c>
      <c r="H187" s="303">
        <v>45077</v>
      </c>
      <c r="I187" s="303" t="s">
        <v>4776</v>
      </c>
      <c r="J187" s="639">
        <v>8872.64</v>
      </c>
      <c r="K187" s="641">
        <v>0</v>
      </c>
      <c r="L187" s="641">
        <v>0</v>
      </c>
      <c r="M187" s="641">
        <v>0</v>
      </c>
      <c r="N187" s="641">
        <v>8872.64</v>
      </c>
      <c r="O187" s="641">
        <v>0</v>
      </c>
      <c r="P187" s="641">
        <v>0</v>
      </c>
      <c r="Q187" s="641">
        <v>0</v>
      </c>
      <c r="R187" s="641">
        <v>0</v>
      </c>
      <c r="S187" s="641">
        <v>0</v>
      </c>
      <c r="T187" s="641">
        <v>0</v>
      </c>
      <c r="U187" s="641">
        <v>0</v>
      </c>
      <c r="V187" s="641">
        <v>0</v>
      </c>
      <c r="W187" s="639">
        <v>8872.64</v>
      </c>
    </row>
    <row r="188" spans="1:23" s="300" customFormat="1" ht="30" customHeight="1">
      <c r="A188" s="814"/>
      <c r="B188" s="814"/>
      <c r="C188" s="814"/>
      <c r="D188" s="816"/>
      <c r="E188" s="816"/>
      <c r="F188" s="303" t="s">
        <v>4836</v>
      </c>
      <c r="G188" s="346">
        <v>44832</v>
      </c>
      <c r="H188" s="303">
        <v>45077</v>
      </c>
      <c r="I188" s="303" t="s">
        <v>4776</v>
      </c>
      <c r="J188" s="639">
        <v>18764.77</v>
      </c>
      <c r="K188" s="641">
        <v>0</v>
      </c>
      <c r="L188" s="641">
        <v>6235.86</v>
      </c>
      <c r="M188" s="641">
        <v>6257.71</v>
      </c>
      <c r="N188" s="641">
        <v>0</v>
      </c>
      <c r="O188" s="641">
        <v>6271.2</v>
      </c>
      <c r="P188" s="641">
        <v>0</v>
      </c>
      <c r="Q188" s="641">
        <v>0</v>
      </c>
      <c r="R188" s="641">
        <v>0</v>
      </c>
      <c r="S188" s="641">
        <v>0</v>
      </c>
      <c r="T188" s="641">
        <v>0</v>
      </c>
      <c r="U188" s="641">
        <v>0</v>
      </c>
      <c r="V188" s="641">
        <v>0</v>
      </c>
      <c r="W188" s="639">
        <v>18764.77</v>
      </c>
    </row>
    <row r="189" spans="1:23" s="300" customFormat="1" ht="30" customHeight="1">
      <c r="A189" s="814"/>
      <c r="B189" s="814"/>
      <c r="C189" s="814"/>
      <c r="D189" s="816"/>
      <c r="E189" s="816"/>
      <c r="F189" s="303" t="s">
        <v>4837</v>
      </c>
      <c r="G189" s="346">
        <v>44832</v>
      </c>
      <c r="H189" s="303">
        <v>45077</v>
      </c>
      <c r="I189" s="303" t="s">
        <v>4776</v>
      </c>
      <c r="J189" s="639">
        <v>19682.989999999998</v>
      </c>
      <c r="K189" s="641">
        <v>0</v>
      </c>
      <c r="L189" s="641">
        <v>6205.62</v>
      </c>
      <c r="M189" s="641">
        <v>6229.63</v>
      </c>
      <c r="N189" s="641">
        <v>0</v>
      </c>
      <c r="O189" s="641">
        <v>7247.74</v>
      </c>
      <c r="P189" s="641">
        <v>0</v>
      </c>
      <c r="Q189" s="641">
        <v>0</v>
      </c>
      <c r="R189" s="641">
        <v>0</v>
      </c>
      <c r="S189" s="641">
        <v>0</v>
      </c>
      <c r="T189" s="641">
        <v>0</v>
      </c>
      <c r="U189" s="641">
        <v>0</v>
      </c>
      <c r="V189" s="641">
        <v>0</v>
      </c>
      <c r="W189" s="639">
        <v>19682.989999999998</v>
      </c>
    </row>
    <row r="190" spans="1:23" s="300" customFormat="1" ht="30" customHeight="1">
      <c r="A190" s="814"/>
      <c r="B190" s="814"/>
      <c r="C190" s="814"/>
      <c r="D190" s="816"/>
      <c r="E190" s="816"/>
      <c r="F190" s="303" t="s">
        <v>4838</v>
      </c>
      <c r="G190" s="346">
        <v>44832</v>
      </c>
      <c r="H190" s="303">
        <v>45077</v>
      </c>
      <c r="I190" s="303" t="s">
        <v>4776</v>
      </c>
      <c r="J190" s="639">
        <v>17390.18</v>
      </c>
      <c r="K190" s="641">
        <v>0</v>
      </c>
      <c r="L190" s="641">
        <v>2947.77</v>
      </c>
      <c r="M190" s="641">
        <v>14442.41</v>
      </c>
      <c r="N190" s="641">
        <v>0</v>
      </c>
      <c r="O190" s="641">
        <v>0</v>
      </c>
      <c r="P190" s="641">
        <v>0</v>
      </c>
      <c r="Q190" s="641">
        <v>0</v>
      </c>
      <c r="R190" s="641">
        <v>0</v>
      </c>
      <c r="S190" s="641">
        <v>0</v>
      </c>
      <c r="T190" s="641">
        <v>0</v>
      </c>
      <c r="U190" s="641">
        <v>0</v>
      </c>
      <c r="V190" s="641">
        <v>0</v>
      </c>
      <c r="W190" s="639">
        <v>17390.18</v>
      </c>
    </row>
    <row r="191" spans="1:23" s="300" customFormat="1" ht="30" customHeight="1">
      <c r="A191" s="814"/>
      <c r="B191" s="814"/>
      <c r="C191" s="814"/>
      <c r="D191" s="816"/>
      <c r="E191" s="816"/>
      <c r="F191" s="303" t="s">
        <v>4839</v>
      </c>
      <c r="G191" s="346">
        <v>44832</v>
      </c>
      <c r="H191" s="303">
        <v>45077</v>
      </c>
      <c r="I191" s="303" t="s">
        <v>4776</v>
      </c>
      <c r="J191" s="639">
        <v>17326.379999999997</v>
      </c>
      <c r="K191" s="641">
        <v>0</v>
      </c>
      <c r="L191" s="641">
        <v>9136.7999999999993</v>
      </c>
      <c r="M191" s="641">
        <v>8189.58</v>
      </c>
      <c r="N191" s="641">
        <v>0</v>
      </c>
      <c r="O191" s="641">
        <v>0</v>
      </c>
      <c r="P191" s="641">
        <v>0</v>
      </c>
      <c r="Q191" s="641">
        <v>0</v>
      </c>
      <c r="R191" s="641">
        <v>0</v>
      </c>
      <c r="S191" s="641">
        <v>0</v>
      </c>
      <c r="T191" s="641">
        <v>0</v>
      </c>
      <c r="U191" s="641">
        <v>0</v>
      </c>
      <c r="V191" s="641">
        <v>0</v>
      </c>
      <c r="W191" s="639">
        <v>17326.379999999997</v>
      </c>
    </row>
    <row r="192" spans="1:23" s="300" customFormat="1" ht="30" customHeight="1">
      <c r="A192" s="814"/>
      <c r="B192" s="814"/>
      <c r="C192" s="814"/>
      <c r="D192" s="816"/>
      <c r="E192" s="816"/>
      <c r="F192" s="303" t="s">
        <v>4840</v>
      </c>
      <c r="G192" s="346">
        <v>44832</v>
      </c>
      <c r="H192" s="303">
        <v>45077</v>
      </c>
      <c r="I192" s="303" t="s">
        <v>4776</v>
      </c>
      <c r="J192" s="639">
        <v>17266.050000000003</v>
      </c>
      <c r="K192" s="641">
        <v>1246.29</v>
      </c>
      <c r="L192" s="641">
        <v>0</v>
      </c>
      <c r="M192" s="641">
        <v>16019.76</v>
      </c>
      <c r="N192" s="641">
        <v>0</v>
      </c>
      <c r="O192" s="641">
        <v>0</v>
      </c>
      <c r="P192" s="641">
        <v>0</v>
      </c>
      <c r="Q192" s="641">
        <v>0</v>
      </c>
      <c r="R192" s="641">
        <v>0</v>
      </c>
      <c r="S192" s="641">
        <v>0</v>
      </c>
      <c r="T192" s="641">
        <v>0</v>
      </c>
      <c r="U192" s="641">
        <v>0</v>
      </c>
      <c r="V192" s="641">
        <v>0</v>
      </c>
      <c r="W192" s="639">
        <v>17266.05</v>
      </c>
    </row>
    <row r="193" spans="1:23" s="300" customFormat="1" ht="30" customHeight="1">
      <c r="A193" s="814"/>
      <c r="B193" s="814"/>
      <c r="C193" s="814"/>
      <c r="D193" s="816"/>
      <c r="E193" s="816"/>
      <c r="F193" s="303" t="s">
        <v>4841</v>
      </c>
      <c r="G193" s="346">
        <v>44901</v>
      </c>
      <c r="H193" s="303">
        <v>45077</v>
      </c>
      <c r="I193" s="303" t="s">
        <v>4776</v>
      </c>
      <c r="J193" s="639">
        <v>17668.18</v>
      </c>
      <c r="K193" s="641">
        <v>0</v>
      </c>
      <c r="L193" s="641">
        <v>5182.82</v>
      </c>
      <c r="M193" s="641">
        <v>6242.29</v>
      </c>
      <c r="N193" s="641">
        <v>6243.07</v>
      </c>
      <c r="O193" s="641">
        <v>0</v>
      </c>
      <c r="P193" s="641">
        <v>0</v>
      </c>
      <c r="Q193" s="641">
        <v>0</v>
      </c>
      <c r="R193" s="641">
        <v>0</v>
      </c>
      <c r="S193" s="641">
        <v>0</v>
      </c>
      <c r="T193" s="641">
        <v>0</v>
      </c>
      <c r="U193" s="641">
        <v>0</v>
      </c>
      <c r="V193" s="641">
        <v>0</v>
      </c>
      <c r="W193" s="639">
        <v>17668.18</v>
      </c>
    </row>
    <row r="194" spans="1:23" s="300" customFormat="1" ht="30" customHeight="1">
      <c r="A194" s="814"/>
      <c r="B194" s="814"/>
      <c r="C194" s="814"/>
      <c r="D194" s="816"/>
      <c r="E194" s="816"/>
      <c r="F194" s="303" t="s">
        <v>4842</v>
      </c>
      <c r="G194" s="346">
        <v>44890</v>
      </c>
      <c r="H194" s="303">
        <v>45077</v>
      </c>
      <c r="I194" s="303" t="s">
        <v>4776</v>
      </c>
      <c r="J194" s="639">
        <v>17637.73</v>
      </c>
      <c r="K194" s="641">
        <v>0</v>
      </c>
      <c r="L194" s="641">
        <v>5178.8999999999996</v>
      </c>
      <c r="M194" s="641">
        <v>6228.24</v>
      </c>
      <c r="N194" s="641">
        <v>6230.59</v>
      </c>
      <c r="O194" s="641">
        <v>0</v>
      </c>
      <c r="P194" s="641">
        <v>0</v>
      </c>
      <c r="Q194" s="641">
        <v>0</v>
      </c>
      <c r="R194" s="641">
        <v>0</v>
      </c>
      <c r="S194" s="641">
        <v>0</v>
      </c>
      <c r="T194" s="641">
        <v>0</v>
      </c>
      <c r="U194" s="641">
        <v>0</v>
      </c>
      <c r="V194" s="641">
        <v>0</v>
      </c>
      <c r="W194" s="639">
        <v>17637.73</v>
      </c>
    </row>
    <row r="195" spans="1:23" s="300" customFormat="1" ht="30" customHeight="1">
      <c r="A195" s="814"/>
      <c r="B195" s="814"/>
      <c r="C195" s="814"/>
      <c r="D195" s="816"/>
      <c r="E195" s="816"/>
      <c r="F195" s="303" t="s">
        <v>4843</v>
      </c>
      <c r="G195" s="346">
        <v>44890</v>
      </c>
      <c r="H195" s="303">
        <v>45077</v>
      </c>
      <c r="I195" s="303" t="s">
        <v>4776</v>
      </c>
      <c r="J195" s="639">
        <v>17641.34</v>
      </c>
      <c r="K195" s="641">
        <v>0</v>
      </c>
      <c r="L195" s="641">
        <v>5175.33</v>
      </c>
      <c r="M195" s="641">
        <v>6232.08</v>
      </c>
      <c r="N195" s="641">
        <v>6233.93</v>
      </c>
      <c r="O195" s="641">
        <v>0</v>
      </c>
      <c r="P195" s="641">
        <v>0</v>
      </c>
      <c r="Q195" s="641">
        <v>0</v>
      </c>
      <c r="R195" s="641">
        <v>0</v>
      </c>
      <c r="S195" s="641">
        <v>0</v>
      </c>
      <c r="T195" s="641">
        <v>0</v>
      </c>
      <c r="U195" s="641">
        <v>0</v>
      </c>
      <c r="V195" s="641">
        <v>0</v>
      </c>
      <c r="W195" s="639">
        <v>17641.34</v>
      </c>
    </row>
    <row r="196" spans="1:23" s="300" customFormat="1" ht="30" customHeight="1">
      <c r="A196" s="814"/>
      <c r="B196" s="814"/>
      <c r="C196" s="814"/>
      <c r="D196" s="816"/>
      <c r="E196" s="816"/>
      <c r="F196" s="303" t="s">
        <v>4844</v>
      </c>
      <c r="G196" s="346">
        <v>44890</v>
      </c>
      <c r="H196" s="303">
        <v>45077</v>
      </c>
      <c r="I196" s="303" t="s">
        <v>4776</v>
      </c>
      <c r="J196" s="639">
        <v>17616.77</v>
      </c>
      <c r="K196" s="641">
        <v>0</v>
      </c>
      <c r="L196" s="641">
        <v>5175.3599999999997</v>
      </c>
      <c r="M196" s="641">
        <v>6226.39</v>
      </c>
      <c r="N196" s="641">
        <v>6215.02</v>
      </c>
      <c r="O196" s="641">
        <v>0</v>
      </c>
      <c r="P196" s="641">
        <v>0</v>
      </c>
      <c r="Q196" s="641">
        <v>0</v>
      </c>
      <c r="R196" s="641">
        <v>0</v>
      </c>
      <c r="S196" s="641">
        <v>0</v>
      </c>
      <c r="T196" s="641">
        <v>0</v>
      </c>
      <c r="U196" s="641">
        <v>0</v>
      </c>
      <c r="V196" s="641">
        <v>0</v>
      </c>
      <c r="W196" s="639">
        <v>17616.77</v>
      </c>
    </row>
    <row r="197" spans="1:23" s="300" customFormat="1" ht="30" customHeight="1">
      <c r="A197" s="814"/>
      <c r="B197" s="814"/>
      <c r="C197" s="814"/>
      <c r="D197" s="816"/>
      <c r="E197" s="816"/>
      <c r="F197" s="303" t="s">
        <v>4845</v>
      </c>
      <c r="G197" s="346">
        <v>44890</v>
      </c>
      <c r="H197" s="303">
        <v>45077</v>
      </c>
      <c r="I197" s="303" t="s">
        <v>4776</v>
      </c>
      <c r="J197" s="639">
        <v>5345.14</v>
      </c>
      <c r="K197" s="641">
        <v>0</v>
      </c>
      <c r="L197" s="641">
        <v>0</v>
      </c>
      <c r="M197" s="641">
        <v>0</v>
      </c>
      <c r="N197" s="641">
        <v>5345.14</v>
      </c>
      <c r="O197" s="641">
        <v>0</v>
      </c>
      <c r="P197" s="641">
        <v>0</v>
      </c>
      <c r="Q197" s="641">
        <v>0</v>
      </c>
      <c r="R197" s="641">
        <v>0</v>
      </c>
      <c r="S197" s="641">
        <v>0</v>
      </c>
      <c r="T197" s="641">
        <v>0</v>
      </c>
      <c r="U197" s="641">
        <v>0</v>
      </c>
      <c r="V197" s="641">
        <v>0</v>
      </c>
      <c r="W197" s="639">
        <v>5345.14</v>
      </c>
    </row>
    <row r="198" spans="1:23" s="300" customFormat="1" ht="30" customHeight="1">
      <c r="A198" s="814"/>
      <c r="B198" s="814"/>
      <c r="C198" s="814"/>
      <c r="D198" s="816"/>
      <c r="E198" s="816"/>
      <c r="F198" s="303" t="s">
        <v>4846</v>
      </c>
      <c r="G198" s="346">
        <v>44890</v>
      </c>
      <c r="H198" s="303">
        <v>45077</v>
      </c>
      <c r="I198" s="303" t="s">
        <v>4776</v>
      </c>
      <c r="J198" s="639">
        <v>11207.599999999999</v>
      </c>
      <c r="K198" s="641">
        <v>0</v>
      </c>
      <c r="L198" s="641">
        <v>0</v>
      </c>
      <c r="M198" s="641">
        <v>4975.9399999999996</v>
      </c>
      <c r="N198" s="641">
        <v>6231.66</v>
      </c>
      <c r="O198" s="641">
        <v>0</v>
      </c>
      <c r="P198" s="641">
        <v>0</v>
      </c>
      <c r="Q198" s="641">
        <v>0</v>
      </c>
      <c r="R198" s="641">
        <v>0</v>
      </c>
      <c r="S198" s="641">
        <v>0</v>
      </c>
      <c r="T198" s="641">
        <v>0</v>
      </c>
      <c r="U198" s="641">
        <v>0</v>
      </c>
      <c r="V198" s="641">
        <v>0</v>
      </c>
      <c r="W198" s="639">
        <v>11207.599999999999</v>
      </c>
    </row>
    <row r="199" spans="1:23" s="300" customFormat="1" ht="30" customHeight="1">
      <c r="A199" s="814"/>
      <c r="B199" s="814"/>
      <c r="C199" s="814"/>
      <c r="D199" s="816"/>
      <c r="E199" s="816"/>
      <c r="F199" s="303" t="s">
        <v>4847</v>
      </c>
      <c r="G199" s="346">
        <v>44890</v>
      </c>
      <c r="H199" s="303">
        <v>45077</v>
      </c>
      <c r="I199" s="303" t="s">
        <v>4776</v>
      </c>
      <c r="J199" s="639">
        <v>17617.649999999998</v>
      </c>
      <c r="K199" s="641">
        <v>0</v>
      </c>
      <c r="L199" s="641">
        <v>5175.34</v>
      </c>
      <c r="M199" s="641">
        <v>6209.94</v>
      </c>
      <c r="N199" s="641">
        <v>0</v>
      </c>
      <c r="O199" s="641">
        <v>6232.37</v>
      </c>
      <c r="P199" s="641">
        <v>0</v>
      </c>
      <c r="Q199" s="641">
        <v>0</v>
      </c>
      <c r="R199" s="641">
        <v>0</v>
      </c>
      <c r="S199" s="641">
        <v>0</v>
      </c>
      <c r="T199" s="641">
        <v>0</v>
      </c>
      <c r="U199" s="641">
        <v>0</v>
      </c>
      <c r="V199" s="641">
        <v>0</v>
      </c>
      <c r="W199" s="639">
        <v>17617.649999999998</v>
      </c>
    </row>
    <row r="200" spans="1:23" s="300" customFormat="1" ht="30" customHeight="1">
      <c r="A200" s="814"/>
      <c r="B200" s="814"/>
      <c r="C200" s="814"/>
      <c r="D200" s="816"/>
      <c r="E200" s="816"/>
      <c r="F200" s="303" t="s">
        <v>4848</v>
      </c>
      <c r="G200" s="346">
        <v>44890</v>
      </c>
      <c r="H200" s="303">
        <v>45077</v>
      </c>
      <c r="I200" s="303" t="s">
        <v>4776</v>
      </c>
      <c r="J200" s="639">
        <v>17416.269999999997</v>
      </c>
      <c r="K200" s="641">
        <v>0</v>
      </c>
      <c r="L200" s="641">
        <v>0</v>
      </c>
      <c r="M200" s="641">
        <v>4977</v>
      </c>
      <c r="N200" s="641">
        <v>6218.87</v>
      </c>
      <c r="O200" s="641">
        <v>6220.4</v>
      </c>
      <c r="P200" s="641">
        <v>0</v>
      </c>
      <c r="Q200" s="641">
        <v>0</v>
      </c>
      <c r="R200" s="641">
        <v>0</v>
      </c>
      <c r="S200" s="641">
        <v>0</v>
      </c>
      <c r="T200" s="641">
        <v>0</v>
      </c>
      <c r="U200" s="641">
        <v>0</v>
      </c>
      <c r="V200" s="641">
        <v>0</v>
      </c>
      <c r="W200" s="639">
        <v>17416.269999999997</v>
      </c>
    </row>
    <row r="201" spans="1:23" s="300" customFormat="1" ht="30" customHeight="1">
      <c r="A201" s="814"/>
      <c r="B201" s="814"/>
      <c r="C201" s="814"/>
      <c r="D201" s="816"/>
      <c r="E201" s="816"/>
      <c r="F201" s="303" t="s">
        <v>4849</v>
      </c>
      <c r="G201" s="346">
        <v>44890</v>
      </c>
      <c r="H201" s="303">
        <v>45077</v>
      </c>
      <c r="I201" s="303" t="s">
        <v>4776</v>
      </c>
      <c r="J201" s="639">
        <v>17411.900000000001</v>
      </c>
      <c r="K201" s="641">
        <v>0</v>
      </c>
      <c r="L201" s="641">
        <v>4965.3100000000004</v>
      </c>
      <c r="M201" s="641">
        <v>6220.47</v>
      </c>
      <c r="N201" s="641">
        <v>6226.12</v>
      </c>
      <c r="O201" s="641">
        <v>0</v>
      </c>
      <c r="P201" s="641">
        <v>0</v>
      </c>
      <c r="Q201" s="641">
        <v>0</v>
      </c>
      <c r="R201" s="641">
        <v>0</v>
      </c>
      <c r="S201" s="641">
        <v>0</v>
      </c>
      <c r="T201" s="641">
        <v>0</v>
      </c>
      <c r="U201" s="641">
        <v>0</v>
      </c>
      <c r="V201" s="641">
        <v>0</v>
      </c>
      <c r="W201" s="639">
        <v>17411.900000000001</v>
      </c>
    </row>
    <row r="202" spans="1:23" s="300" customFormat="1" ht="30" customHeight="1">
      <c r="A202" s="814"/>
      <c r="B202" s="814"/>
      <c r="C202" s="814"/>
      <c r="D202" s="816"/>
      <c r="E202" s="816"/>
      <c r="F202" s="303" t="s">
        <v>4850</v>
      </c>
      <c r="G202" s="346">
        <v>44890</v>
      </c>
      <c r="H202" s="303">
        <v>45077</v>
      </c>
      <c r="I202" s="303" t="s">
        <v>4776</v>
      </c>
      <c r="J202" s="639">
        <v>17416.48</v>
      </c>
      <c r="K202" s="641">
        <v>0</v>
      </c>
      <c r="L202" s="641">
        <v>4964.49</v>
      </c>
      <c r="M202" s="641">
        <v>12453.99</v>
      </c>
      <c r="N202" s="641">
        <v>0</v>
      </c>
      <c r="O202" s="641">
        <v>0</v>
      </c>
      <c r="P202" s="641">
        <v>0</v>
      </c>
      <c r="Q202" s="641">
        <v>0</v>
      </c>
      <c r="R202" s="641">
        <v>0</v>
      </c>
      <c r="S202" s="641">
        <v>0</v>
      </c>
      <c r="T202" s="641">
        <v>0</v>
      </c>
      <c r="U202" s="641">
        <v>0</v>
      </c>
      <c r="V202" s="641">
        <v>0</v>
      </c>
      <c r="W202" s="639">
        <v>17418.48</v>
      </c>
    </row>
    <row r="203" spans="1:23" s="300" customFormat="1" ht="30" customHeight="1">
      <c r="A203" s="814"/>
      <c r="B203" s="814"/>
      <c r="C203" s="814"/>
      <c r="D203" s="816"/>
      <c r="E203" s="816"/>
      <c r="F203" s="303" t="s">
        <v>4851</v>
      </c>
      <c r="G203" s="346">
        <v>44890</v>
      </c>
      <c r="H203" s="303">
        <v>45077</v>
      </c>
      <c r="I203" s="303" t="s">
        <v>4776</v>
      </c>
      <c r="J203" s="639">
        <v>0</v>
      </c>
      <c r="K203" s="641">
        <v>0</v>
      </c>
      <c r="L203" s="641">
        <v>0</v>
      </c>
      <c r="M203" s="641">
        <v>0</v>
      </c>
      <c r="N203" s="641">
        <v>0</v>
      </c>
      <c r="O203" s="641">
        <v>0</v>
      </c>
      <c r="P203" s="641">
        <v>0</v>
      </c>
      <c r="Q203" s="641">
        <v>0</v>
      </c>
      <c r="R203" s="641">
        <v>0</v>
      </c>
      <c r="S203" s="641">
        <v>0</v>
      </c>
      <c r="T203" s="641">
        <v>0</v>
      </c>
      <c r="U203" s="641">
        <v>0</v>
      </c>
      <c r="V203" s="641">
        <v>0</v>
      </c>
      <c r="W203" s="639">
        <v>0</v>
      </c>
    </row>
    <row r="204" spans="1:23" s="300" customFormat="1" ht="30" customHeight="1">
      <c r="A204" s="814"/>
      <c r="B204" s="814"/>
      <c r="C204" s="814"/>
      <c r="D204" s="816"/>
      <c r="E204" s="816"/>
      <c r="F204" s="303" t="s">
        <v>4852</v>
      </c>
      <c r="G204" s="346">
        <v>44890</v>
      </c>
      <c r="H204" s="303">
        <v>45077</v>
      </c>
      <c r="I204" s="303" t="s">
        <v>4776</v>
      </c>
      <c r="J204" s="639">
        <v>22955.98</v>
      </c>
      <c r="K204" s="641">
        <v>0</v>
      </c>
      <c r="L204" s="641">
        <v>6216.67</v>
      </c>
      <c r="M204" s="641">
        <v>8118.15</v>
      </c>
      <c r="N204" s="641">
        <v>8621.16</v>
      </c>
      <c r="O204" s="641">
        <v>0</v>
      </c>
      <c r="P204" s="641">
        <v>0</v>
      </c>
      <c r="Q204" s="641">
        <v>0</v>
      </c>
      <c r="R204" s="641">
        <v>0</v>
      </c>
      <c r="S204" s="641">
        <v>0</v>
      </c>
      <c r="T204" s="641">
        <v>0</v>
      </c>
      <c r="U204" s="641">
        <v>0</v>
      </c>
      <c r="V204" s="641">
        <v>0</v>
      </c>
      <c r="W204" s="639">
        <v>22955.98</v>
      </c>
    </row>
    <row r="205" spans="1:23" s="300" customFormat="1" ht="30" customHeight="1">
      <c r="A205" s="814"/>
      <c r="B205" s="814"/>
      <c r="C205" s="814"/>
      <c r="D205" s="816"/>
      <c r="E205" s="816"/>
      <c r="F205" s="303" t="s">
        <v>4853</v>
      </c>
      <c r="G205" s="346">
        <v>44890</v>
      </c>
      <c r="H205" s="303">
        <v>45077</v>
      </c>
      <c r="I205" s="303" t="s">
        <v>4776</v>
      </c>
      <c r="J205" s="639">
        <v>14335.25</v>
      </c>
      <c r="K205" s="641">
        <v>0</v>
      </c>
      <c r="L205" s="641">
        <v>6230.66</v>
      </c>
      <c r="M205" s="641">
        <v>8104.59</v>
      </c>
      <c r="N205" s="641">
        <v>0</v>
      </c>
      <c r="O205" s="641">
        <v>0</v>
      </c>
      <c r="P205" s="641">
        <v>0</v>
      </c>
      <c r="Q205" s="641">
        <v>0</v>
      </c>
      <c r="R205" s="641">
        <v>0</v>
      </c>
      <c r="S205" s="641">
        <v>0</v>
      </c>
      <c r="T205" s="641">
        <v>0</v>
      </c>
      <c r="U205" s="641">
        <v>0</v>
      </c>
      <c r="V205" s="641">
        <v>0</v>
      </c>
      <c r="W205" s="639">
        <v>14335.25</v>
      </c>
    </row>
    <row r="206" spans="1:23" s="300" customFormat="1" ht="30" customHeight="1">
      <c r="A206" s="814"/>
      <c r="B206" s="814"/>
      <c r="C206" s="814"/>
      <c r="D206" s="816"/>
      <c r="E206" s="816"/>
      <c r="F206" s="303" t="s">
        <v>4854</v>
      </c>
      <c r="G206" s="346">
        <v>44890</v>
      </c>
      <c r="H206" s="303">
        <v>45077</v>
      </c>
      <c r="I206" s="303" t="s">
        <v>4776</v>
      </c>
      <c r="J206" s="639">
        <v>23533.589999999997</v>
      </c>
      <c r="K206" s="641">
        <v>0</v>
      </c>
      <c r="L206" s="641">
        <v>0</v>
      </c>
      <c r="M206" s="641">
        <v>14854.21</v>
      </c>
      <c r="N206" s="641">
        <v>0</v>
      </c>
      <c r="O206" s="641">
        <v>8679.3799999999992</v>
      </c>
      <c r="P206" s="641">
        <v>0</v>
      </c>
      <c r="Q206" s="641">
        <v>0</v>
      </c>
      <c r="R206" s="641">
        <v>0</v>
      </c>
      <c r="S206" s="641">
        <v>0</v>
      </c>
      <c r="T206" s="641">
        <v>0</v>
      </c>
      <c r="U206" s="641">
        <v>0</v>
      </c>
      <c r="V206" s="641">
        <v>0</v>
      </c>
      <c r="W206" s="639">
        <v>23533.589999999997</v>
      </c>
    </row>
    <row r="207" spans="1:23" s="300" customFormat="1" ht="30" customHeight="1">
      <c r="A207" s="814"/>
      <c r="B207" s="814"/>
      <c r="C207" s="814"/>
      <c r="D207" s="816"/>
      <c r="E207" s="816"/>
      <c r="F207" s="303" t="s">
        <v>4855</v>
      </c>
      <c r="G207" s="346">
        <v>44890</v>
      </c>
      <c r="H207" s="303">
        <v>45077</v>
      </c>
      <c r="I207" s="303" t="s">
        <v>4776</v>
      </c>
      <c r="J207" s="639">
        <v>14829.49</v>
      </c>
      <c r="K207" s="641">
        <v>0</v>
      </c>
      <c r="L207" s="641">
        <v>6235.67</v>
      </c>
      <c r="M207" s="641">
        <v>0</v>
      </c>
      <c r="N207" s="641">
        <v>8593.82</v>
      </c>
      <c r="O207" s="641">
        <v>0</v>
      </c>
      <c r="P207" s="641">
        <v>0</v>
      </c>
      <c r="Q207" s="641">
        <v>0</v>
      </c>
      <c r="R207" s="641">
        <v>0</v>
      </c>
      <c r="S207" s="641">
        <v>0</v>
      </c>
      <c r="T207" s="641">
        <v>0</v>
      </c>
      <c r="U207" s="641">
        <v>0</v>
      </c>
      <c r="V207" s="641">
        <v>0</v>
      </c>
      <c r="W207" s="639">
        <v>14829.49</v>
      </c>
    </row>
    <row r="208" spans="1:23" s="300" customFormat="1" ht="30" customHeight="1">
      <c r="A208" s="814"/>
      <c r="B208" s="814"/>
      <c r="C208" s="814"/>
      <c r="D208" s="816"/>
      <c r="E208" s="816"/>
      <c r="F208" s="303" t="s">
        <v>4856</v>
      </c>
      <c r="G208" s="346">
        <v>44890</v>
      </c>
      <c r="H208" s="303">
        <v>45077</v>
      </c>
      <c r="I208" s="303" t="s">
        <v>4776</v>
      </c>
      <c r="J208" s="639">
        <v>0</v>
      </c>
      <c r="K208" s="641">
        <v>0</v>
      </c>
      <c r="L208" s="641">
        <v>0</v>
      </c>
      <c r="M208" s="641">
        <v>0</v>
      </c>
      <c r="N208" s="641">
        <v>0</v>
      </c>
      <c r="O208" s="641">
        <v>0</v>
      </c>
      <c r="P208" s="641">
        <v>0</v>
      </c>
      <c r="Q208" s="641">
        <v>0</v>
      </c>
      <c r="R208" s="641">
        <v>0</v>
      </c>
      <c r="S208" s="641">
        <v>0</v>
      </c>
      <c r="T208" s="641">
        <v>0</v>
      </c>
      <c r="U208" s="641">
        <v>0</v>
      </c>
      <c r="V208" s="641">
        <v>0</v>
      </c>
      <c r="W208" s="639">
        <v>0</v>
      </c>
    </row>
    <row r="209" spans="1:23" s="300" customFormat="1" ht="30" customHeight="1">
      <c r="A209" s="814"/>
      <c r="B209" s="814"/>
      <c r="C209" s="814"/>
      <c r="D209" s="816"/>
      <c r="E209" s="816"/>
      <c r="F209" s="303" t="s">
        <v>4857</v>
      </c>
      <c r="G209" s="346">
        <v>44890</v>
      </c>
      <c r="H209" s="303">
        <v>45077</v>
      </c>
      <c r="I209" s="303" t="s">
        <v>4776</v>
      </c>
      <c r="J209" s="639">
        <v>16839.400000000001</v>
      </c>
      <c r="K209" s="641">
        <v>0</v>
      </c>
      <c r="L209" s="641">
        <v>0</v>
      </c>
      <c r="M209" s="641">
        <v>11379.18</v>
      </c>
      <c r="N209" s="641">
        <v>0</v>
      </c>
      <c r="O209" s="641">
        <v>5460.22</v>
      </c>
      <c r="P209" s="641">
        <v>0</v>
      </c>
      <c r="Q209" s="641">
        <v>0</v>
      </c>
      <c r="R209" s="641">
        <v>0</v>
      </c>
      <c r="S209" s="641">
        <v>0</v>
      </c>
      <c r="T209" s="641">
        <v>0</v>
      </c>
      <c r="U209" s="641">
        <v>0</v>
      </c>
      <c r="V209" s="641">
        <v>0</v>
      </c>
      <c r="W209" s="639">
        <v>16839.400000000001</v>
      </c>
    </row>
    <row r="210" spans="1:23" s="300" customFormat="1" ht="30" customHeight="1">
      <c r="A210" s="814"/>
      <c r="B210" s="814"/>
      <c r="C210" s="814"/>
      <c r="D210" s="816"/>
      <c r="E210" s="816"/>
      <c r="F210" s="303" t="s">
        <v>4858</v>
      </c>
      <c r="G210" s="346">
        <v>44890</v>
      </c>
      <c r="H210" s="303">
        <v>45077</v>
      </c>
      <c r="I210" s="303" t="s">
        <v>4776</v>
      </c>
      <c r="J210" s="639">
        <v>16859.87</v>
      </c>
      <c r="K210" s="641">
        <v>0</v>
      </c>
      <c r="L210" s="641">
        <v>11379.18</v>
      </c>
      <c r="M210" s="641">
        <v>0</v>
      </c>
      <c r="N210" s="641">
        <v>0</v>
      </c>
      <c r="O210" s="641">
        <v>5480.69</v>
      </c>
      <c r="P210" s="641">
        <v>0</v>
      </c>
      <c r="Q210" s="641">
        <v>0</v>
      </c>
      <c r="R210" s="641">
        <v>0</v>
      </c>
      <c r="S210" s="641">
        <v>0</v>
      </c>
      <c r="T210" s="641">
        <v>0</v>
      </c>
      <c r="U210" s="641">
        <v>0</v>
      </c>
      <c r="V210" s="641">
        <v>0</v>
      </c>
      <c r="W210" s="639">
        <v>16859.87</v>
      </c>
    </row>
    <row r="211" spans="1:23" s="300" customFormat="1" ht="30" customHeight="1">
      <c r="A211" s="814"/>
      <c r="B211" s="814"/>
      <c r="C211" s="814"/>
      <c r="D211" s="816"/>
      <c r="E211" s="816"/>
      <c r="F211" s="303" t="s">
        <v>4859</v>
      </c>
      <c r="G211" s="346">
        <v>44890</v>
      </c>
      <c r="H211" s="303">
        <v>45077</v>
      </c>
      <c r="I211" s="303" t="s">
        <v>4776</v>
      </c>
      <c r="J211" s="639">
        <v>16891.940000000002</v>
      </c>
      <c r="K211" s="641">
        <v>0</v>
      </c>
      <c r="L211" s="641">
        <v>0</v>
      </c>
      <c r="M211" s="641">
        <v>11379.18</v>
      </c>
      <c r="N211" s="641">
        <v>0</v>
      </c>
      <c r="O211" s="641">
        <v>5512.76</v>
      </c>
      <c r="P211" s="641">
        <v>0</v>
      </c>
      <c r="Q211" s="641">
        <v>0</v>
      </c>
      <c r="R211" s="641">
        <v>0</v>
      </c>
      <c r="S211" s="641">
        <v>0</v>
      </c>
      <c r="T211" s="641">
        <v>0</v>
      </c>
      <c r="U211" s="641">
        <v>0</v>
      </c>
      <c r="V211" s="641">
        <v>0</v>
      </c>
      <c r="W211" s="639">
        <v>16891.940000000002</v>
      </c>
    </row>
    <row r="212" spans="1:23" s="300" customFormat="1" ht="30" customHeight="1">
      <c r="A212" s="814"/>
      <c r="B212" s="814"/>
      <c r="C212" s="814"/>
      <c r="D212" s="816"/>
      <c r="E212" s="816"/>
      <c r="F212" s="303" t="s">
        <v>4860</v>
      </c>
      <c r="G212" s="346">
        <v>44890</v>
      </c>
      <c r="H212" s="303">
        <v>45077</v>
      </c>
      <c r="I212" s="303" t="s">
        <v>4776</v>
      </c>
      <c r="J212" s="639">
        <v>16912.72</v>
      </c>
      <c r="K212" s="641">
        <v>0</v>
      </c>
      <c r="L212" s="641">
        <v>11379.18</v>
      </c>
      <c r="M212" s="641">
        <v>0</v>
      </c>
      <c r="N212" s="641">
        <v>0</v>
      </c>
      <c r="O212" s="641">
        <v>5533.54</v>
      </c>
      <c r="P212" s="641">
        <v>0</v>
      </c>
      <c r="Q212" s="641">
        <v>0</v>
      </c>
      <c r="R212" s="641">
        <v>0</v>
      </c>
      <c r="S212" s="641">
        <v>0</v>
      </c>
      <c r="T212" s="641">
        <v>0</v>
      </c>
      <c r="U212" s="641">
        <v>0</v>
      </c>
      <c r="V212" s="641">
        <v>0</v>
      </c>
      <c r="W212" s="639">
        <v>16912.72</v>
      </c>
    </row>
    <row r="213" spans="1:23" s="300" customFormat="1" ht="30" customHeight="1">
      <c r="A213" s="814"/>
      <c r="B213" s="814"/>
      <c r="C213" s="814"/>
      <c r="D213" s="816"/>
      <c r="E213" s="816"/>
      <c r="F213" s="303" t="s">
        <v>4861</v>
      </c>
      <c r="G213" s="346">
        <v>44897</v>
      </c>
      <c r="H213" s="303">
        <v>45077</v>
      </c>
      <c r="I213" s="303" t="s">
        <v>4776</v>
      </c>
      <c r="J213" s="639">
        <v>20711.309999999998</v>
      </c>
      <c r="K213" s="641">
        <v>0</v>
      </c>
      <c r="L213" s="641">
        <v>11379.18</v>
      </c>
      <c r="M213" s="641">
        <v>3116.87</v>
      </c>
      <c r="N213" s="641">
        <v>6215.26</v>
      </c>
      <c r="O213" s="641">
        <v>0</v>
      </c>
      <c r="P213" s="641">
        <v>0</v>
      </c>
      <c r="Q213" s="641">
        <v>0</v>
      </c>
      <c r="R213" s="641">
        <v>0</v>
      </c>
      <c r="S213" s="641">
        <v>0</v>
      </c>
      <c r="T213" s="641">
        <v>0</v>
      </c>
      <c r="U213" s="641">
        <v>0</v>
      </c>
      <c r="V213" s="641">
        <v>0</v>
      </c>
      <c r="W213" s="639">
        <v>20711.309999999998</v>
      </c>
    </row>
    <row r="214" spans="1:23" s="300" customFormat="1" ht="30" customHeight="1">
      <c r="A214" s="814"/>
      <c r="B214" s="814"/>
      <c r="C214" s="814"/>
      <c r="D214" s="816"/>
      <c r="E214" s="816"/>
      <c r="F214" s="303" t="s">
        <v>4862</v>
      </c>
      <c r="G214" s="346">
        <v>44897</v>
      </c>
      <c r="H214" s="303">
        <v>45077</v>
      </c>
      <c r="I214" s="303" t="s">
        <v>4776</v>
      </c>
      <c r="J214" s="639">
        <v>20700.010000000002</v>
      </c>
      <c r="K214" s="641">
        <v>0</v>
      </c>
      <c r="L214" s="641">
        <v>11379.18</v>
      </c>
      <c r="M214" s="641">
        <v>3108.92</v>
      </c>
      <c r="N214" s="641">
        <v>6211.91</v>
      </c>
      <c r="O214" s="641">
        <v>0</v>
      </c>
      <c r="P214" s="641">
        <v>0</v>
      </c>
      <c r="Q214" s="641">
        <v>0</v>
      </c>
      <c r="R214" s="641">
        <v>0</v>
      </c>
      <c r="S214" s="641">
        <v>0</v>
      </c>
      <c r="T214" s="641">
        <v>0</v>
      </c>
      <c r="U214" s="641">
        <v>0</v>
      </c>
      <c r="V214" s="641">
        <v>0</v>
      </c>
      <c r="W214" s="639">
        <v>20700.010000000002</v>
      </c>
    </row>
    <row r="215" spans="1:23" s="300" customFormat="1" ht="30" customHeight="1">
      <c r="A215" s="814"/>
      <c r="B215" s="814"/>
      <c r="C215" s="814"/>
      <c r="D215" s="816"/>
      <c r="E215" s="816"/>
      <c r="F215" s="303" t="s">
        <v>4863</v>
      </c>
      <c r="G215" s="346">
        <v>44897</v>
      </c>
      <c r="H215" s="303">
        <v>45077</v>
      </c>
      <c r="I215" s="303" t="s">
        <v>4776</v>
      </c>
      <c r="J215" s="639">
        <v>20755.64</v>
      </c>
      <c r="K215" s="641">
        <v>0</v>
      </c>
      <c r="L215" s="641">
        <v>11379.18</v>
      </c>
      <c r="M215" s="641">
        <v>3135.69</v>
      </c>
      <c r="N215" s="641">
        <v>0</v>
      </c>
      <c r="O215" s="641">
        <v>6240.77</v>
      </c>
      <c r="P215" s="641">
        <v>0</v>
      </c>
      <c r="Q215" s="641">
        <v>0</v>
      </c>
      <c r="R215" s="641">
        <v>0</v>
      </c>
      <c r="S215" s="641">
        <v>0</v>
      </c>
      <c r="T215" s="641">
        <v>0</v>
      </c>
      <c r="U215" s="641">
        <v>0</v>
      </c>
      <c r="V215" s="641">
        <v>0</v>
      </c>
      <c r="W215" s="639">
        <v>20755.64</v>
      </c>
    </row>
    <row r="216" spans="1:23" s="300" customFormat="1" ht="30" customHeight="1">
      <c r="A216" s="814"/>
      <c r="B216" s="814"/>
      <c r="C216" s="814"/>
      <c r="D216" s="816"/>
      <c r="E216" s="816"/>
      <c r="F216" s="303" t="s">
        <v>4864</v>
      </c>
      <c r="G216" s="346">
        <v>44901</v>
      </c>
      <c r="H216" s="303">
        <v>45077</v>
      </c>
      <c r="I216" s="303" t="s">
        <v>4776</v>
      </c>
      <c r="J216" s="639">
        <v>2882.46</v>
      </c>
      <c r="K216" s="641">
        <v>0</v>
      </c>
      <c r="L216" s="641">
        <v>0</v>
      </c>
      <c r="M216" s="641">
        <v>0</v>
      </c>
      <c r="N216" s="641">
        <v>0</v>
      </c>
      <c r="O216" s="641">
        <v>2882.46</v>
      </c>
      <c r="P216" s="641">
        <v>0</v>
      </c>
      <c r="Q216" s="641">
        <v>0</v>
      </c>
      <c r="R216" s="641">
        <v>0</v>
      </c>
      <c r="S216" s="641">
        <v>0</v>
      </c>
      <c r="T216" s="641">
        <v>0</v>
      </c>
      <c r="U216" s="641">
        <v>0</v>
      </c>
      <c r="V216" s="641">
        <v>0</v>
      </c>
      <c r="W216" s="639">
        <v>2882.46</v>
      </c>
    </row>
    <row r="217" spans="1:23" s="300" customFormat="1" ht="30" customHeight="1">
      <c r="A217" s="814"/>
      <c r="B217" s="814"/>
      <c r="C217" s="814"/>
      <c r="D217" s="816"/>
      <c r="E217" s="816"/>
      <c r="F217" s="303" t="s">
        <v>4865</v>
      </c>
      <c r="G217" s="346">
        <v>44992</v>
      </c>
      <c r="H217" s="303">
        <v>45077</v>
      </c>
      <c r="I217" s="303" t="s">
        <v>4776</v>
      </c>
      <c r="J217" s="639">
        <v>11379.18</v>
      </c>
      <c r="K217" s="641">
        <v>0</v>
      </c>
      <c r="L217" s="641">
        <v>0</v>
      </c>
      <c r="M217" s="641">
        <v>11379.18</v>
      </c>
      <c r="N217" s="641">
        <v>0</v>
      </c>
      <c r="O217" s="641">
        <v>0</v>
      </c>
      <c r="P217" s="641">
        <v>0</v>
      </c>
      <c r="Q217" s="641">
        <v>0</v>
      </c>
      <c r="R217" s="641">
        <v>0</v>
      </c>
      <c r="S217" s="641">
        <v>0</v>
      </c>
      <c r="T217" s="641">
        <v>0</v>
      </c>
      <c r="U217" s="641">
        <v>0</v>
      </c>
      <c r="V217" s="641">
        <v>0</v>
      </c>
      <c r="W217" s="639">
        <v>11379.18</v>
      </c>
    </row>
    <row r="218" spans="1:23" s="300" customFormat="1" ht="30" customHeight="1">
      <c r="A218" s="814"/>
      <c r="B218" s="814"/>
      <c r="C218" s="814"/>
      <c r="D218" s="816"/>
      <c r="E218" s="816"/>
      <c r="F218" s="303" t="s">
        <v>4866</v>
      </c>
      <c r="G218" s="346">
        <v>45034</v>
      </c>
      <c r="H218" s="303">
        <v>45077</v>
      </c>
      <c r="I218" s="303" t="s">
        <v>4776</v>
      </c>
      <c r="J218" s="639">
        <v>11379.18</v>
      </c>
      <c r="K218" s="641">
        <v>0</v>
      </c>
      <c r="L218" s="641">
        <v>0</v>
      </c>
      <c r="M218" s="641">
        <v>0</v>
      </c>
      <c r="N218" s="641">
        <v>0</v>
      </c>
      <c r="O218" s="641">
        <v>11379.18</v>
      </c>
      <c r="P218" s="641">
        <v>0</v>
      </c>
      <c r="Q218" s="641">
        <v>0</v>
      </c>
      <c r="R218" s="641">
        <v>0</v>
      </c>
      <c r="S218" s="641">
        <v>0</v>
      </c>
      <c r="T218" s="641">
        <v>0</v>
      </c>
      <c r="U218" s="641">
        <v>0</v>
      </c>
      <c r="V218" s="641">
        <v>0</v>
      </c>
      <c r="W218" s="639">
        <v>11379.18</v>
      </c>
    </row>
    <row r="219" spans="1:23" s="300" customFormat="1" ht="30" customHeight="1">
      <c r="A219" s="814"/>
      <c r="B219" s="814"/>
      <c r="C219" s="814"/>
      <c r="D219" s="816"/>
      <c r="E219" s="816"/>
      <c r="F219" s="303" t="s">
        <v>4867</v>
      </c>
      <c r="G219" s="346">
        <v>45034</v>
      </c>
      <c r="H219" s="303">
        <v>45077</v>
      </c>
      <c r="I219" s="303" t="s">
        <v>4776</v>
      </c>
      <c r="J219" s="639">
        <v>11379.18</v>
      </c>
      <c r="K219" s="641">
        <v>0</v>
      </c>
      <c r="L219" s="641">
        <v>0</v>
      </c>
      <c r="M219" s="641">
        <v>0</v>
      </c>
      <c r="N219" s="641">
        <v>0</v>
      </c>
      <c r="O219" s="641">
        <v>11379.18</v>
      </c>
      <c r="P219" s="641">
        <v>0</v>
      </c>
      <c r="Q219" s="641">
        <v>0</v>
      </c>
      <c r="R219" s="641">
        <v>0</v>
      </c>
      <c r="S219" s="641">
        <v>0</v>
      </c>
      <c r="T219" s="641">
        <v>0</v>
      </c>
      <c r="U219" s="641">
        <v>0</v>
      </c>
      <c r="V219" s="641">
        <v>0</v>
      </c>
      <c r="W219" s="639">
        <v>11379.18</v>
      </c>
    </row>
    <row r="220" spans="1:23" s="300" customFormat="1" ht="30" customHeight="1">
      <c r="A220" s="814"/>
      <c r="B220" s="814"/>
      <c r="C220" s="814"/>
      <c r="D220" s="816"/>
      <c r="E220" s="816"/>
      <c r="F220" s="303" t="s">
        <v>4868</v>
      </c>
      <c r="G220" s="346">
        <v>45041</v>
      </c>
      <c r="H220" s="303">
        <v>45077</v>
      </c>
      <c r="I220" s="303" t="s">
        <v>4776</v>
      </c>
      <c r="J220" s="639">
        <v>11379.18</v>
      </c>
      <c r="K220" s="641">
        <v>0</v>
      </c>
      <c r="L220" s="641">
        <v>0</v>
      </c>
      <c r="M220" s="641">
        <v>0</v>
      </c>
      <c r="N220" s="641">
        <v>0</v>
      </c>
      <c r="O220" s="641">
        <v>11379.18</v>
      </c>
      <c r="P220" s="641">
        <v>0</v>
      </c>
      <c r="Q220" s="641">
        <v>0</v>
      </c>
      <c r="R220" s="641">
        <v>0</v>
      </c>
      <c r="S220" s="641">
        <v>0</v>
      </c>
      <c r="T220" s="641">
        <v>0</v>
      </c>
      <c r="U220" s="641">
        <v>0</v>
      </c>
      <c r="V220" s="641">
        <v>0</v>
      </c>
      <c r="W220" s="639">
        <v>11379.18</v>
      </c>
    </row>
    <row r="221" spans="1:23" s="300" customFormat="1" ht="30" customHeight="1">
      <c r="A221" s="814"/>
      <c r="B221" s="814"/>
      <c r="C221" s="814"/>
      <c r="D221" s="816"/>
      <c r="E221" s="816"/>
      <c r="F221" s="303" t="s">
        <v>4866</v>
      </c>
      <c r="G221" s="346">
        <v>45041</v>
      </c>
      <c r="H221" s="303">
        <v>45077</v>
      </c>
      <c r="I221" s="303" t="s">
        <v>4776</v>
      </c>
      <c r="J221" s="639">
        <v>11379.18</v>
      </c>
      <c r="K221" s="641">
        <v>0</v>
      </c>
      <c r="L221" s="641">
        <v>0</v>
      </c>
      <c r="M221" s="641">
        <v>0</v>
      </c>
      <c r="N221" s="641">
        <v>0</v>
      </c>
      <c r="O221" s="641">
        <v>11379.18</v>
      </c>
      <c r="P221" s="641">
        <v>0</v>
      </c>
      <c r="Q221" s="641">
        <v>0</v>
      </c>
      <c r="R221" s="641">
        <v>0</v>
      </c>
      <c r="S221" s="641">
        <v>0</v>
      </c>
      <c r="T221" s="641">
        <v>0</v>
      </c>
      <c r="U221" s="641">
        <v>0</v>
      </c>
      <c r="V221" s="641">
        <v>0</v>
      </c>
      <c r="W221" s="639">
        <v>11379.18</v>
      </c>
    </row>
    <row r="222" spans="1:23" s="300" customFormat="1" ht="30" customHeight="1">
      <c r="A222" s="814"/>
      <c r="B222" s="814"/>
      <c r="C222" s="814"/>
      <c r="D222" s="816"/>
      <c r="E222" s="816"/>
      <c r="F222" s="303" t="s">
        <v>4869</v>
      </c>
      <c r="G222" s="346">
        <v>45197</v>
      </c>
      <c r="H222" s="303">
        <v>45077</v>
      </c>
      <c r="I222" s="303" t="s">
        <v>4776</v>
      </c>
      <c r="J222" s="639">
        <v>9637.98</v>
      </c>
      <c r="K222" s="641">
        <v>0</v>
      </c>
      <c r="L222" s="641">
        <v>0</v>
      </c>
      <c r="M222" s="641">
        <v>0</v>
      </c>
      <c r="N222" s="641">
        <v>3017.45</v>
      </c>
      <c r="O222" s="641">
        <v>6620.53</v>
      </c>
      <c r="P222" s="641">
        <v>0</v>
      </c>
      <c r="Q222" s="641">
        <v>0</v>
      </c>
      <c r="R222" s="641">
        <v>0</v>
      </c>
      <c r="S222" s="641">
        <v>0</v>
      </c>
      <c r="T222" s="641">
        <v>0</v>
      </c>
      <c r="U222" s="641">
        <v>0</v>
      </c>
      <c r="V222" s="641">
        <v>0</v>
      </c>
      <c r="W222" s="639">
        <v>9637.98</v>
      </c>
    </row>
    <row r="223" spans="1:23" s="300" customFormat="1" ht="25.5">
      <c r="A223" s="303" t="s">
        <v>1974</v>
      </c>
      <c r="B223" s="638" t="s">
        <v>2019</v>
      </c>
      <c r="C223" s="638" t="s">
        <v>2005</v>
      </c>
      <c r="D223" s="639">
        <v>2652.19</v>
      </c>
      <c r="E223" s="639">
        <v>2652.19</v>
      </c>
      <c r="F223" s="303" t="s">
        <v>4641</v>
      </c>
      <c r="G223" s="346" t="s">
        <v>4641</v>
      </c>
      <c r="H223" s="303" t="s">
        <v>4642</v>
      </c>
      <c r="I223" s="303" t="s">
        <v>2814</v>
      </c>
      <c r="J223" s="639">
        <v>2652.19</v>
      </c>
      <c r="K223" s="641">
        <v>420.5</v>
      </c>
      <c r="L223" s="641">
        <v>369.6</v>
      </c>
      <c r="M223" s="641">
        <v>376.6</v>
      </c>
      <c r="N223" s="641">
        <v>959.38</v>
      </c>
      <c r="O223" s="641">
        <v>526.11</v>
      </c>
      <c r="P223" s="641">
        <v>0</v>
      </c>
      <c r="Q223" s="641">
        <v>0</v>
      </c>
      <c r="R223" s="641">
        <v>0</v>
      </c>
      <c r="S223" s="641">
        <v>0</v>
      </c>
      <c r="T223" s="641">
        <v>0</v>
      </c>
      <c r="U223" s="641">
        <v>0</v>
      </c>
      <c r="V223" s="641">
        <v>0</v>
      </c>
      <c r="W223" s="639">
        <v>2652.19</v>
      </c>
    </row>
    <row r="224" spans="1:23" s="300" customFormat="1" ht="25.5">
      <c r="A224" s="303" t="s">
        <v>1974</v>
      </c>
      <c r="B224" s="638" t="s">
        <v>2019</v>
      </c>
      <c r="C224" s="638" t="s">
        <v>2007</v>
      </c>
      <c r="D224" s="639">
        <v>1397.85</v>
      </c>
      <c r="E224" s="639">
        <v>1397.85</v>
      </c>
      <c r="F224" s="303" t="s">
        <v>4641</v>
      </c>
      <c r="G224" s="346" t="s">
        <v>4641</v>
      </c>
      <c r="H224" s="303" t="s">
        <v>4642</v>
      </c>
      <c r="I224" s="303" t="s">
        <v>2814</v>
      </c>
      <c r="J224" s="639">
        <v>1397.85</v>
      </c>
      <c r="K224" s="641">
        <v>0</v>
      </c>
      <c r="L224" s="641">
        <v>341.41</v>
      </c>
      <c r="M224" s="641">
        <v>345.95</v>
      </c>
      <c r="N224" s="641">
        <v>340.39</v>
      </c>
      <c r="O224" s="641">
        <v>370.1</v>
      </c>
      <c r="P224" s="641">
        <v>0</v>
      </c>
      <c r="Q224" s="641">
        <v>0</v>
      </c>
      <c r="R224" s="641">
        <v>0</v>
      </c>
      <c r="S224" s="641">
        <v>0</v>
      </c>
      <c r="T224" s="641">
        <v>0</v>
      </c>
      <c r="U224" s="641">
        <v>0</v>
      </c>
      <c r="V224" s="641">
        <v>0</v>
      </c>
      <c r="W224" s="639">
        <v>1397.85</v>
      </c>
    </row>
    <row r="225" spans="1:23" s="300" customFormat="1" ht="12.75">
      <c r="A225" s="814" t="s">
        <v>1974</v>
      </c>
      <c r="B225" s="815" t="s">
        <v>2019</v>
      </c>
      <c r="C225" s="815" t="s">
        <v>513</v>
      </c>
      <c r="D225" s="816">
        <v>1116.9100000000001</v>
      </c>
      <c r="E225" s="816">
        <v>487.7</v>
      </c>
      <c r="F225" s="303" t="s">
        <v>4641</v>
      </c>
      <c r="G225" s="346" t="s">
        <v>4641</v>
      </c>
      <c r="H225" s="303" t="s">
        <v>4642</v>
      </c>
      <c r="I225" s="303" t="s">
        <v>2814</v>
      </c>
      <c r="J225" s="639">
        <v>119.38</v>
      </c>
      <c r="K225" s="641">
        <v>24.82</v>
      </c>
      <c r="L225" s="641">
        <v>18.63</v>
      </c>
      <c r="M225" s="641">
        <v>25.32</v>
      </c>
      <c r="N225" s="641">
        <v>25.75</v>
      </c>
      <c r="O225" s="641">
        <v>24.86</v>
      </c>
      <c r="P225" s="641">
        <v>0</v>
      </c>
      <c r="Q225" s="641">
        <v>0</v>
      </c>
      <c r="R225" s="641">
        <v>0</v>
      </c>
      <c r="S225" s="641">
        <v>0</v>
      </c>
      <c r="T225" s="641">
        <v>0</v>
      </c>
      <c r="U225" s="641">
        <v>0</v>
      </c>
      <c r="V225" s="641">
        <v>0</v>
      </c>
      <c r="W225" s="639">
        <v>1116.9099999999999</v>
      </c>
    </row>
    <row r="226" spans="1:23" s="300" customFormat="1" ht="30" customHeight="1">
      <c r="A226" s="814"/>
      <c r="B226" s="814"/>
      <c r="C226" s="814"/>
      <c r="D226" s="816"/>
      <c r="E226" s="816"/>
      <c r="F226" s="303" t="s">
        <v>4643</v>
      </c>
      <c r="G226" s="346">
        <v>44890</v>
      </c>
      <c r="H226" s="303" t="s">
        <v>4740</v>
      </c>
      <c r="I226" s="303" t="s">
        <v>4741</v>
      </c>
      <c r="J226" s="639">
        <v>997.53</v>
      </c>
      <c r="K226" s="641">
        <v>0</v>
      </c>
      <c r="L226" s="641">
        <v>92.08</v>
      </c>
      <c r="M226" s="641">
        <v>92.080000000000013</v>
      </c>
      <c r="N226" s="641">
        <v>92.08</v>
      </c>
      <c r="O226" s="641">
        <v>92.08</v>
      </c>
      <c r="P226" s="641">
        <v>89.89</v>
      </c>
      <c r="Q226" s="641">
        <v>89.89</v>
      </c>
      <c r="R226" s="641">
        <v>89.89</v>
      </c>
      <c r="S226" s="641">
        <v>89.89</v>
      </c>
      <c r="T226" s="641">
        <v>89.89</v>
      </c>
      <c r="U226" s="641">
        <v>89.89</v>
      </c>
      <c r="V226" s="641">
        <v>89.87</v>
      </c>
      <c r="W226" s="639"/>
    </row>
    <row r="227" spans="1:23" s="300" customFormat="1" ht="25.5">
      <c r="A227" s="303" t="s">
        <v>1974</v>
      </c>
      <c r="B227" s="638" t="s">
        <v>2019</v>
      </c>
      <c r="C227" s="638" t="s">
        <v>607</v>
      </c>
      <c r="D227" s="639">
        <v>185.5</v>
      </c>
      <c r="E227" s="639">
        <v>55.65</v>
      </c>
      <c r="F227" s="303" t="s">
        <v>4870</v>
      </c>
      <c r="G227" s="346">
        <v>44904</v>
      </c>
      <c r="H227" s="303" t="s">
        <v>4871</v>
      </c>
      <c r="I227" s="303" t="s">
        <v>4872</v>
      </c>
      <c r="J227" s="639">
        <v>238.5</v>
      </c>
      <c r="K227" s="641">
        <v>0</v>
      </c>
      <c r="L227" s="641">
        <v>0</v>
      </c>
      <c r="M227" s="641">
        <v>0</v>
      </c>
      <c r="N227" s="641">
        <v>23.85</v>
      </c>
      <c r="O227" s="641">
        <v>31.8</v>
      </c>
      <c r="P227" s="641">
        <v>25.97</v>
      </c>
      <c r="Q227" s="641">
        <v>25.97</v>
      </c>
      <c r="R227" s="641">
        <v>25.97</v>
      </c>
      <c r="S227" s="641">
        <v>25.97</v>
      </c>
      <c r="T227" s="641">
        <v>25.97</v>
      </c>
      <c r="U227" s="641">
        <v>0</v>
      </c>
      <c r="V227" s="641">
        <v>0</v>
      </c>
      <c r="W227" s="639">
        <v>185.5</v>
      </c>
    </row>
    <row r="228" spans="1:23" s="300" customFormat="1" ht="25.5">
      <c r="A228" s="303" t="s">
        <v>1974</v>
      </c>
      <c r="B228" s="638" t="s">
        <v>2019</v>
      </c>
      <c r="C228" s="638" t="s">
        <v>148</v>
      </c>
      <c r="D228" s="639">
        <v>105756.54</v>
      </c>
      <c r="E228" s="639">
        <v>30477.91</v>
      </c>
      <c r="F228" s="303" t="s">
        <v>4873</v>
      </c>
      <c r="G228" s="346">
        <v>44777</v>
      </c>
      <c r="H228" s="303" t="s">
        <v>2293</v>
      </c>
      <c r="I228" s="303" t="s">
        <v>4874</v>
      </c>
      <c r="J228" s="639">
        <v>199908</v>
      </c>
      <c r="K228" s="641">
        <v>0</v>
      </c>
      <c r="L228" s="641">
        <v>5858.81</v>
      </c>
      <c r="M228" s="641">
        <v>8606.2000000000007</v>
      </c>
      <c r="N228" s="641">
        <v>7996.53</v>
      </c>
      <c r="O228" s="641">
        <v>8016.37</v>
      </c>
      <c r="P228" s="641">
        <v>16659</v>
      </c>
      <c r="Q228" s="641">
        <v>16659</v>
      </c>
      <c r="R228" s="641">
        <v>16659</v>
      </c>
      <c r="S228" s="641">
        <v>25301.629999999997</v>
      </c>
      <c r="T228" s="641">
        <v>0</v>
      </c>
      <c r="U228" s="641">
        <v>0</v>
      </c>
      <c r="V228" s="641">
        <v>0</v>
      </c>
      <c r="W228" s="639">
        <v>105756.54000000001</v>
      </c>
    </row>
    <row r="229" spans="1:23" s="300" customFormat="1" ht="25.5">
      <c r="A229" s="303" t="s">
        <v>1974</v>
      </c>
      <c r="B229" s="638" t="s">
        <v>2019</v>
      </c>
      <c r="C229" s="638" t="s">
        <v>2021</v>
      </c>
      <c r="D229" s="639">
        <v>100.1</v>
      </c>
      <c r="E229" s="639">
        <v>30.03</v>
      </c>
      <c r="F229" s="303" t="s">
        <v>4870</v>
      </c>
      <c r="G229" s="346">
        <v>44904</v>
      </c>
      <c r="H229" s="303" t="s">
        <v>4871</v>
      </c>
      <c r="I229" s="303" t="s">
        <v>4872</v>
      </c>
      <c r="J229" s="639">
        <v>128.69999999999999</v>
      </c>
      <c r="K229" s="641">
        <v>0</v>
      </c>
      <c r="L229" s="641">
        <v>0</v>
      </c>
      <c r="M229" s="641">
        <v>0</v>
      </c>
      <c r="N229" s="641">
        <v>12.87</v>
      </c>
      <c r="O229" s="641">
        <v>17.16</v>
      </c>
      <c r="P229" s="641">
        <v>17.510000000000002</v>
      </c>
      <c r="Q229" s="641">
        <v>17.510000000000002</v>
      </c>
      <c r="R229" s="641">
        <v>17.510000000000002</v>
      </c>
      <c r="S229" s="641">
        <v>17.54</v>
      </c>
      <c r="T229" s="641">
        <v>0</v>
      </c>
      <c r="U229" s="641">
        <v>0</v>
      </c>
      <c r="V229" s="641">
        <v>0</v>
      </c>
      <c r="W229" s="639">
        <v>100.10000000000002</v>
      </c>
    </row>
    <row r="230" spans="1:23" s="300" customFormat="1" ht="12.75">
      <c r="A230" s="814" t="s">
        <v>1974</v>
      </c>
      <c r="B230" s="815" t="s">
        <v>2019</v>
      </c>
      <c r="C230" s="815" t="s">
        <v>140</v>
      </c>
      <c r="D230" s="816">
        <v>26689.96</v>
      </c>
      <c r="E230" s="816">
        <v>3873.96</v>
      </c>
      <c r="F230" s="303" t="s">
        <v>4875</v>
      </c>
      <c r="G230" s="346">
        <v>45005</v>
      </c>
      <c r="H230" s="303" t="s">
        <v>2934</v>
      </c>
      <c r="I230" s="303" t="s">
        <v>4876</v>
      </c>
      <c r="J230" s="639">
        <v>6678.43</v>
      </c>
      <c r="K230" s="641">
        <v>0</v>
      </c>
      <c r="L230" s="641">
        <v>0</v>
      </c>
      <c r="M230" s="641">
        <v>0</v>
      </c>
      <c r="N230" s="641">
        <v>261.43</v>
      </c>
      <c r="O230" s="641">
        <v>713</v>
      </c>
      <c r="P230" s="641">
        <v>713</v>
      </c>
      <c r="Q230" s="641">
        <v>713</v>
      </c>
      <c r="R230" s="641">
        <v>713</v>
      </c>
      <c r="S230" s="641">
        <v>713</v>
      </c>
      <c r="T230" s="641">
        <v>713</v>
      </c>
      <c r="U230" s="641">
        <v>713</v>
      </c>
      <c r="V230" s="641">
        <v>1426</v>
      </c>
      <c r="W230" s="639">
        <v>26689.96</v>
      </c>
    </row>
    <row r="231" spans="1:23" s="300" customFormat="1" ht="15" customHeight="1">
      <c r="A231" s="814"/>
      <c r="B231" s="814"/>
      <c r="C231" s="814"/>
      <c r="D231" s="816"/>
      <c r="E231" s="816"/>
      <c r="F231" s="303" t="s">
        <v>4877</v>
      </c>
      <c r="G231" s="346">
        <v>45006</v>
      </c>
      <c r="H231" s="303" t="s">
        <v>2934</v>
      </c>
      <c r="I231" s="303" t="s">
        <v>4876</v>
      </c>
      <c r="J231" s="639">
        <v>6654.67</v>
      </c>
      <c r="K231" s="641">
        <v>0</v>
      </c>
      <c r="L231" s="641">
        <v>0</v>
      </c>
      <c r="M231" s="641">
        <v>0</v>
      </c>
      <c r="N231" s="641">
        <v>237.67</v>
      </c>
      <c r="O231" s="641">
        <v>713</v>
      </c>
      <c r="P231" s="641">
        <v>713</v>
      </c>
      <c r="Q231" s="641">
        <v>713</v>
      </c>
      <c r="R231" s="641">
        <v>713</v>
      </c>
      <c r="S231" s="641">
        <v>713</v>
      </c>
      <c r="T231" s="641">
        <v>713</v>
      </c>
      <c r="U231" s="641">
        <v>713</v>
      </c>
      <c r="V231" s="641">
        <v>1426</v>
      </c>
      <c r="W231" s="639"/>
    </row>
    <row r="232" spans="1:23" s="300" customFormat="1" ht="30" customHeight="1">
      <c r="A232" s="814"/>
      <c r="B232" s="814"/>
      <c r="C232" s="814"/>
      <c r="D232" s="816"/>
      <c r="E232" s="816"/>
      <c r="F232" s="303" t="s">
        <v>4878</v>
      </c>
      <c r="G232" s="346">
        <v>45005</v>
      </c>
      <c r="H232" s="303" t="s">
        <v>2934</v>
      </c>
      <c r="I232" s="303" t="s">
        <v>4876</v>
      </c>
      <c r="J232" s="639">
        <v>6678.43</v>
      </c>
      <c r="K232" s="641">
        <v>0</v>
      </c>
      <c r="L232" s="641">
        <v>0</v>
      </c>
      <c r="M232" s="641">
        <v>0</v>
      </c>
      <c r="N232" s="641">
        <v>261.43</v>
      </c>
      <c r="O232" s="641">
        <v>713</v>
      </c>
      <c r="P232" s="641">
        <v>713</v>
      </c>
      <c r="Q232" s="641">
        <v>713</v>
      </c>
      <c r="R232" s="641">
        <v>713</v>
      </c>
      <c r="S232" s="641">
        <v>713</v>
      </c>
      <c r="T232" s="641">
        <v>713</v>
      </c>
      <c r="U232" s="641">
        <v>713</v>
      </c>
      <c r="V232" s="641">
        <v>1426</v>
      </c>
      <c r="W232" s="639"/>
    </row>
    <row r="233" spans="1:23" s="300" customFormat="1" ht="30" customHeight="1">
      <c r="A233" s="814"/>
      <c r="B233" s="814"/>
      <c r="C233" s="814"/>
      <c r="D233" s="816"/>
      <c r="E233" s="816"/>
      <c r="F233" s="303" t="s">
        <v>4879</v>
      </c>
      <c r="G233" s="346">
        <v>45005</v>
      </c>
      <c r="H233" s="303" t="s">
        <v>2934</v>
      </c>
      <c r="I233" s="303" t="s">
        <v>4876</v>
      </c>
      <c r="J233" s="639">
        <v>6678.43</v>
      </c>
      <c r="K233" s="641">
        <v>0</v>
      </c>
      <c r="L233" s="641">
        <v>0</v>
      </c>
      <c r="M233" s="641">
        <v>0</v>
      </c>
      <c r="N233" s="641">
        <v>261.43</v>
      </c>
      <c r="O233" s="641">
        <v>713</v>
      </c>
      <c r="P233" s="641">
        <v>713</v>
      </c>
      <c r="Q233" s="641">
        <v>713</v>
      </c>
      <c r="R233" s="641">
        <v>713</v>
      </c>
      <c r="S233" s="641">
        <v>713</v>
      </c>
      <c r="T233" s="641">
        <v>713</v>
      </c>
      <c r="U233" s="641">
        <v>713</v>
      </c>
      <c r="V233" s="641">
        <v>1426</v>
      </c>
      <c r="W233" s="639"/>
    </row>
    <row r="234" spans="1:23" s="300" customFormat="1" ht="25.5">
      <c r="A234" s="303" t="s">
        <v>1974</v>
      </c>
      <c r="B234" s="638" t="s">
        <v>2019</v>
      </c>
      <c r="C234" s="638" t="s">
        <v>359</v>
      </c>
      <c r="D234" s="639">
        <v>115.74</v>
      </c>
      <c r="E234" s="639">
        <v>11.34</v>
      </c>
      <c r="F234" s="303" t="s">
        <v>4880</v>
      </c>
      <c r="G234" s="346">
        <v>44914</v>
      </c>
      <c r="H234" s="303" t="s">
        <v>4307</v>
      </c>
      <c r="I234" s="303" t="s">
        <v>4759</v>
      </c>
      <c r="J234" s="639">
        <v>115.74</v>
      </c>
      <c r="K234" s="641">
        <v>0</v>
      </c>
      <c r="L234" s="641">
        <v>0</v>
      </c>
      <c r="M234" s="641">
        <v>11.34</v>
      </c>
      <c r="N234" s="641">
        <v>0</v>
      </c>
      <c r="O234" s="641">
        <v>0</v>
      </c>
      <c r="P234" s="641">
        <v>0</v>
      </c>
      <c r="Q234" s="641">
        <v>0</v>
      </c>
      <c r="R234" s="641">
        <v>104.39999999999999</v>
      </c>
      <c r="S234" s="641">
        <v>0</v>
      </c>
      <c r="T234" s="641">
        <v>0</v>
      </c>
      <c r="U234" s="641">
        <v>0</v>
      </c>
      <c r="V234" s="641">
        <v>0</v>
      </c>
      <c r="W234" s="639">
        <v>115.74</v>
      </c>
    </row>
    <row r="235" spans="1:23" s="300" customFormat="1" ht="25.5">
      <c r="A235" s="303" t="s">
        <v>1974</v>
      </c>
      <c r="B235" s="638" t="s">
        <v>2019</v>
      </c>
      <c r="C235" s="638" t="s">
        <v>174</v>
      </c>
      <c r="D235" s="639">
        <v>813.52</v>
      </c>
      <c r="E235" s="639">
        <v>813.52</v>
      </c>
      <c r="F235" s="303" t="s">
        <v>4760</v>
      </c>
      <c r="G235" s="346">
        <v>44923</v>
      </c>
      <c r="H235" s="303" t="s">
        <v>4761</v>
      </c>
      <c r="I235" s="303" t="s">
        <v>4762</v>
      </c>
      <c r="J235" s="639">
        <v>813.52</v>
      </c>
      <c r="K235" s="641">
        <v>0</v>
      </c>
      <c r="L235" s="641">
        <v>0</v>
      </c>
      <c r="M235" s="641">
        <v>0</v>
      </c>
      <c r="N235" s="641">
        <v>0</v>
      </c>
      <c r="O235" s="641">
        <v>813.52</v>
      </c>
      <c r="P235" s="641">
        <v>0</v>
      </c>
      <c r="Q235" s="641">
        <v>0</v>
      </c>
      <c r="R235" s="641">
        <v>0</v>
      </c>
      <c r="S235" s="641">
        <v>0</v>
      </c>
      <c r="T235" s="641">
        <v>0</v>
      </c>
      <c r="U235" s="641">
        <v>0</v>
      </c>
      <c r="V235" s="641">
        <v>0</v>
      </c>
      <c r="W235" s="639">
        <v>813.52</v>
      </c>
    </row>
    <row r="236" spans="1:23" s="300" customFormat="1" ht="25.5">
      <c r="A236" s="303" t="s">
        <v>1974</v>
      </c>
      <c r="B236" s="638" t="s">
        <v>2026</v>
      </c>
      <c r="C236" s="638" t="s">
        <v>2005</v>
      </c>
      <c r="D236" s="639">
        <v>180.75</v>
      </c>
      <c r="E236" s="639">
        <v>180.75</v>
      </c>
      <c r="F236" s="303" t="s">
        <v>4641</v>
      </c>
      <c r="G236" s="346" t="s">
        <v>4641</v>
      </c>
      <c r="H236" s="303" t="s">
        <v>4642</v>
      </c>
      <c r="I236" s="303" t="s">
        <v>2814</v>
      </c>
      <c r="J236" s="639">
        <v>180.75</v>
      </c>
      <c r="K236" s="641">
        <v>44.18</v>
      </c>
      <c r="L236" s="641">
        <v>34.200000000000003</v>
      </c>
      <c r="M236" s="641">
        <v>33.21</v>
      </c>
      <c r="N236" s="641">
        <v>32.04</v>
      </c>
      <c r="O236" s="641">
        <v>37.119999999999997</v>
      </c>
      <c r="P236" s="641">
        <v>0</v>
      </c>
      <c r="Q236" s="641">
        <v>0</v>
      </c>
      <c r="R236" s="641">
        <v>0</v>
      </c>
      <c r="S236" s="641">
        <v>0</v>
      </c>
      <c r="T236" s="641">
        <v>0</v>
      </c>
      <c r="U236" s="641">
        <v>0</v>
      </c>
      <c r="V236" s="641">
        <v>0</v>
      </c>
      <c r="W236" s="639">
        <v>180.75</v>
      </c>
    </row>
    <row r="237" spans="1:23" s="300" customFormat="1" ht="25.5">
      <c r="A237" s="303" t="s">
        <v>1974</v>
      </c>
      <c r="B237" s="638" t="s">
        <v>2026</v>
      </c>
      <c r="C237" s="638" t="s">
        <v>2007</v>
      </c>
      <c r="D237" s="639">
        <v>650.61</v>
      </c>
      <c r="E237" s="639">
        <v>650.61</v>
      </c>
      <c r="F237" s="303" t="s">
        <v>4641</v>
      </c>
      <c r="G237" s="346" t="s">
        <v>4641</v>
      </c>
      <c r="H237" s="303" t="s">
        <v>4642</v>
      </c>
      <c r="I237" s="303" t="s">
        <v>2814</v>
      </c>
      <c r="J237" s="639">
        <v>650.61</v>
      </c>
      <c r="K237" s="641">
        <v>125.4</v>
      </c>
      <c r="L237" s="641">
        <v>160.05000000000001</v>
      </c>
      <c r="M237" s="641">
        <v>111.49</v>
      </c>
      <c r="N237" s="641">
        <v>127.55</v>
      </c>
      <c r="O237" s="641">
        <v>126.12</v>
      </c>
      <c r="P237" s="641">
        <v>0</v>
      </c>
      <c r="Q237" s="641">
        <v>0</v>
      </c>
      <c r="R237" s="641">
        <v>0</v>
      </c>
      <c r="S237" s="641">
        <v>0</v>
      </c>
      <c r="T237" s="641">
        <v>0</v>
      </c>
      <c r="U237" s="641">
        <v>0</v>
      </c>
      <c r="V237" s="641">
        <v>0</v>
      </c>
      <c r="W237" s="639">
        <v>650.61</v>
      </c>
    </row>
    <row r="238" spans="1:23" s="300" customFormat="1" ht="25.5">
      <c r="A238" s="303" t="s">
        <v>1974</v>
      </c>
      <c r="B238" s="638" t="s">
        <v>2026</v>
      </c>
      <c r="C238" s="638" t="s">
        <v>513</v>
      </c>
      <c r="D238" s="639">
        <v>997.53</v>
      </c>
      <c r="E238" s="639">
        <v>368.32</v>
      </c>
      <c r="F238" s="303" t="s">
        <v>4643</v>
      </c>
      <c r="G238" s="346">
        <v>44890</v>
      </c>
      <c r="H238" s="303" t="s">
        <v>4740</v>
      </c>
      <c r="I238" s="303" t="s">
        <v>4741</v>
      </c>
      <c r="J238" s="639">
        <v>997.53</v>
      </c>
      <c r="K238" s="641">
        <v>0</v>
      </c>
      <c r="L238" s="641">
        <v>92.08</v>
      </c>
      <c r="M238" s="641">
        <v>92.08</v>
      </c>
      <c r="N238" s="641">
        <v>92.08</v>
      </c>
      <c r="O238" s="641">
        <v>92.08</v>
      </c>
      <c r="P238" s="641">
        <v>89.88</v>
      </c>
      <c r="Q238" s="641">
        <v>89.88</v>
      </c>
      <c r="R238" s="641">
        <v>89.88</v>
      </c>
      <c r="S238" s="641">
        <v>89.88</v>
      </c>
      <c r="T238" s="641">
        <v>89.88</v>
      </c>
      <c r="U238" s="641">
        <v>89.88</v>
      </c>
      <c r="V238" s="641">
        <v>89.93</v>
      </c>
      <c r="W238" s="639">
        <v>997.53</v>
      </c>
    </row>
    <row r="239" spans="1:23" s="300" customFormat="1" ht="25.5">
      <c r="A239" s="303" t="s">
        <v>1974</v>
      </c>
      <c r="B239" s="638" t="s">
        <v>2026</v>
      </c>
      <c r="C239" s="638" t="s">
        <v>148</v>
      </c>
      <c r="D239" s="639">
        <v>38422.57</v>
      </c>
      <c r="E239" s="639">
        <v>15994.05</v>
      </c>
      <c r="F239" s="303" t="s">
        <v>4881</v>
      </c>
      <c r="G239" s="346">
        <v>44789</v>
      </c>
      <c r="H239" s="303" t="s">
        <v>2527</v>
      </c>
      <c r="I239" s="303" t="s">
        <v>4882</v>
      </c>
      <c r="J239" s="639">
        <v>38422.57</v>
      </c>
      <c r="K239" s="641">
        <v>0</v>
      </c>
      <c r="L239" s="641">
        <v>2668.95</v>
      </c>
      <c r="M239" s="641">
        <v>4145.8</v>
      </c>
      <c r="N239" s="641">
        <v>4492.82</v>
      </c>
      <c r="O239" s="641">
        <v>4686.4799999999996</v>
      </c>
      <c r="P239" s="641">
        <v>5607.13</v>
      </c>
      <c r="Q239" s="641">
        <v>5607.13</v>
      </c>
      <c r="R239" s="641">
        <v>5607.13</v>
      </c>
      <c r="S239" s="641">
        <v>5607.13</v>
      </c>
      <c r="T239" s="641">
        <v>0</v>
      </c>
      <c r="U239" s="641">
        <v>0</v>
      </c>
      <c r="V239" s="641">
        <v>0</v>
      </c>
      <c r="W239" s="639">
        <v>38422.57</v>
      </c>
    </row>
    <row r="240" spans="1:23" s="300" customFormat="1" ht="38.25">
      <c r="A240" s="814" t="s">
        <v>1974</v>
      </c>
      <c r="B240" s="815" t="s">
        <v>2026</v>
      </c>
      <c r="C240" s="815" t="s">
        <v>140</v>
      </c>
      <c r="D240" s="816">
        <v>27339.8</v>
      </c>
      <c r="E240" s="816">
        <v>7723.8</v>
      </c>
      <c r="F240" s="303" t="s">
        <v>4883</v>
      </c>
      <c r="G240" s="346">
        <v>44942</v>
      </c>
      <c r="H240" s="303" t="s">
        <v>2830</v>
      </c>
      <c r="I240" s="303" t="s">
        <v>4884</v>
      </c>
      <c r="J240" s="639">
        <v>7049.5</v>
      </c>
      <c r="K240" s="641">
        <v>0</v>
      </c>
      <c r="L240" s="641">
        <v>306.5</v>
      </c>
      <c r="M240" s="641">
        <v>613</v>
      </c>
      <c r="N240" s="641">
        <v>613</v>
      </c>
      <c r="O240" s="641">
        <v>613</v>
      </c>
      <c r="P240" s="641">
        <v>613</v>
      </c>
      <c r="Q240" s="641">
        <v>613</v>
      </c>
      <c r="R240" s="641">
        <v>613</v>
      </c>
      <c r="S240" s="641">
        <v>613</v>
      </c>
      <c r="T240" s="641">
        <v>613</v>
      </c>
      <c r="U240" s="641">
        <v>613</v>
      </c>
      <c r="V240" s="641">
        <v>1226</v>
      </c>
      <c r="W240" s="639">
        <v>27339.8</v>
      </c>
    </row>
    <row r="241" spans="1:23" s="300" customFormat="1" ht="45" customHeight="1">
      <c r="A241" s="814"/>
      <c r="B241" s="814"/>
      <c r="C241" s="814"/>
      <c r="D241" s="816"/>
      <c r="E241" s="816"/>
      <c r="F241" s="303" t="s">
        <v>4885</v>
      </c>
      <c r="G241" s="346">
        <v>44942</v>
      </c>
      <c r="H241" s="303" t="s">
        <v>4886</v>
      </c>
      <c r="I241" s="303" t="s">
        <v>4884</v>
      </c>
      <c r="J241" s="639">
        <v>306.5</v>
      </c>
      <c r="K241" s="641">
        <v>0</v>
      </c>
      <c r="L241" s="641">
        <v>0</v>
      </c>
      <c r="M241" s="641">
        <v>306.5</v>
      </c>
      <c r="N241" s="641">
        <v>0</v>
      </c>
      <c r="O241" s="641">
        <v>0</v>
      </c>
      <c r="P241" s="641">
        <v>0</v>
      </c>
      <c r="Q241" s="641">
        <v>0</v>
      </c>
      <c r="R241" s="641">
        <v>0</v>
      </c>
      <c r="S241" s="641">
        <v>0</v>
      </c>
      <c r="T241" s="641">
        <v>0</v>
      </c>
      <c r="U241" s="641">
        <v>0</v>
      </c>
      <c r="V241" s="641">
        <v>0</v>
      </c>
      <c r="W241" s="639"/>
    </row>
    <row r="242" spans="1:23" s="300" customFormat="1" ht="45" customHeight="1">
      <c r="A242" s="814"/>
      <c r="B242" s="814"/>
      <c r="C242" s="814"/>
      <c r="D242" s="816"/>
      <c r="E242" s="816"/>
      <c r="F242" s="303" t="s">
        <v>4887</v>
      </c>
      <c r="G242" s="346">
        <v>44942</v>
      </c>
      <c r="H242" s="303" t="s">
        <v>2830</v>
      </c>
      <c r="I242" s="303" t="s">
        <v>4884</v>
      </c>
      <c r="J242" s="639">
        <v>7049.5</v>
      </c>
      <c r="K242" s="641">
        <v>0</v>
      </c>
      <c r="L242" s="641">
        <v>306.5</v>
      </c>
      <c r="M242" s="641">
        <v>613</v>
      </c>
      <c r="N242" s="641">
        <v>613</v>
      </c>
      <c r="O242" s="641">
        <v>613</v>
      </c>
      <c r="P242" s="641">
        <v>613</v>
      </c>
      <c r="Q242" s="641">
        <v>613</v>
      </c>
      <c r="R242" s="641">
        <v>613</v>
      </c>
      <c r="S242" s="641">
        <v>613</v>
      </c>
      <c r="T242" s="641">
        <v>613</v>
      </c>
      <c r="U242" s="641">
        <v>613</v>
      </c>
      <c r="V242" s="641">
        <v>1226</v>
      </c>
      <c r="W242" s="639"/>
    </row>
    <row r="243" spans="1:23" s="300" customFormat="1" ht="45" customHeight="1">
      <c r="A243" s="814"/>
      <c r="B243" s="814"/>
      <c r="C243" s="814"/>
      <c r="D243" s="816"/>
      <c r="E243" s="816"/>
      <c r="F243" s="303" t="s">
        <v>4888</v>
      </c>
      <c r="G243" s="346">
        <v>44942</v>
      </c>
      <c r="H243" s="303" t="s">
        <v>2830</v>
      </c>
      <c r="I243" s="303" t="s">
        <v>4884</v>
      </c>
      <c r="J243" s="639">
        <v>7049.5</v>
      </c>
      <c r="K243" s="641">
        <v>0</v>
      </c>
      <c r="L243" s="641">
        <v>306.5</v>
      </c>
      <c r="M243" s="641">
        <v>613</v>
      </c>
      <c r="N243" s="641">
        <v>613</v>
      </c>
      <c r="O243" s="641">
        <v>613</v>
      </c>
      <c r="P243" s="641">
        <v>613</v>
      </c>
      <c r="Q243" s="641">
        <v>613</v>
      </c>
      <c r="R243" s="641">
        <v>613</v>
      </c>
      <c r="S243" s="641">
        <v>613</v>
      </c>
      <c r="T243" s="641">
        <v>613</v>
      </c>
      <c r="U243" s="641">
        <v>613</v>
      </c>
      <c r="V243" s="641">
        <v>1226</v>
      </c>
      <c r="W243" s="639"/>
    </row>
    <row r="244" spans="1:23" s="300" customFormat="1" ht="45" customHeight="1">
      <c r="A244" s="814"/>
      <c r="B244" s="814"/>
      <c r="C244" s="814"/>
      <c r="D244" s="816"/>
      <c r="E244" s="816"/>
      <c r="F244" s="303" t="s">
        <v>4889</v>
      </c>
      <c r="G244" s="346">
        <v>44998</v>
      </c>
      <c r="H244" s="303" t="s">
        <v>2934</v>
      </c>
      <c r="I244" s="303" t="s">
        <v>4884</v>
      </c>
      <c r="J244" s="639">
        <v>5884.8</v>
      </c>
      <c r="K244" s="641">
        <v>0</v>
      </c>
      <c r="L244" s="641">
        <v>0</v>
      </c>
      <c r="M244" s="641">
        <v>0</v>
      </c>
      <c r="N244" s="641">
        <v>367.8</v>
      </c>
      <c r="O244" s="641">
        <v>613</v>
      </c>
      <c r="P244" s="641">
        <v>613</v>
      </c>
      <c r="Q244" s="641">
        <v>613</v>
      </c>
      <c r="R244" s="641">
        <v>613</v>
      </c>
      <c r="S244" s="641">
        <v>613</v>
      </c>
      <c r="T244" s="641">
        <v>613</v>
      </c>
      <c r="U244" s="641">
        <v>613</v>
      </c>
      <c r="V244" s="641">
        <v>1226</v>
      </c>
      <c r="W244" s="639"/>
    </row>
    <row r="245" spans="1:23" s="300" customFormat="1" ht="25.5">
      <c r="A245" s="303" t="s">
        <v>1974</v>
      </c>
      <c r="B245" s="638" t="s">
        <v>2026</v>
      </c>
      <c r="C245" s="638" t="s">
        <v>324</v>
      </c>
      <c r="D245" s="639">
        <v>112.8</v>
      </c>
      <c r="E245" s="639">
        <v>112.8</v>
      </c>
      <c r="F245" s="303" t="s">
        <v>4890</v>
      </c>
      <c r="G245" s="346">
        <v>44888</v>
      </c>
      <c r="H245" s="303" t="s">
        <v>4307</v>
      </c>
      <c r="I245" s="303" t="s">
        <v>4891</v>
      </c>
      <c r="J245" s="639">
        <v>112.8</v>
      </c>
      <c r="K245" s="641">
        <v>0</v>
      </c>
      <c r="L245" s="641">
        <v>0</v>
      </c>
      <c r="M245" s="641">
        <v>0</v>
      </c>
      <c r="N245" s="641">
        <v>0</v>
      </c>
      <c r="O245" s="641">
        <v>112.8</v>
      </c>
      <c r="P245" s="641">
        <v>0</v>
      </c>
      <c r="Q245" s="641">
        <v>0</v>
      </c>
      <c r="R245" s="641">
        <v>0</v>
      </c>
      <c r="S245" s="641">
        <v>0</v>
      </c>
      <c r="T245" s="641">
        <v>0</v>
      </c>
      <c r="U245" s="641">
        <v>0</v>
      </c>
      <c r="V245" s="641">
        <v>0</v>
      </c>
      <c r="W245" s="639">
        <v>112.8</v>
      </c>
    </row>
    <row r="246" spans="1:23" s="300" customFormat="1" ht="25.5">
      <c r="A246" s="303" t="s">
        <v>1974</v>
      </c>
      <c r="B246" s="638" t="s">
        <v>2026</v>
      </c>
      <c r="C246" s="638" t="s">
        <v>248</v>
      </c>
      <c r="D246" s="639">
        <v>5500</v>
      </c>
      <c r="E246" s="639">
        <v>5500</v>
      </c>
      <c r="F246" s="303" t="s">
        <v>4892</v>
      </c>
      <c r="G246" s="346">
        <v>44966</v>
      </c>
      <c r="H246" s="303" t="s">
        <v>4761</v>
      </c>
      <c r="I246" s="303" t="s">
        <v>4893</v>
      </c>
      <c r="J246" s="639">
        <v>5500</v>
      </c>
      <c r="K246" s="641">
        <v>0</v>
      </c>
      <c r="L246" s="641">
        <v>0</v>
      </c>
      <c r="M246" s="641">
        <v>5500</v>
      </c>
      <c r="N246" s="641">
        <v>0</v>
      </c>
      <c r="O246" s="641">
        <v>0</v>
      </c>
      <c r="P246" s="641">
        <v>0</v>
      </c>
      <c r="Q246" s="641">
        <v>0</v>
      </c>
      <c r="R246" s="641">
        <v>0</v>
      </c>
      <c r="S246" s="641">
        <v>0</v>
      </c>
      <c r="T246" s="641">
        <v>0</v>
      </c>
      <c r="U246" s="641">
        <v>0</v>
      </c>
      <c r="V246" s="641">
        <v>0</v>
      </c>
      <c r="W246" s="639">
        <v>5500</v>
      </c>
    </row>
    <row r="247" spans="1:23" s="300" customFormat="1" ht="25.5">
      <c r="A247" s="303" t="s">
        <v>1974</v>
      </c>
      <c r="B247" s="638" t="s">
        <v>2026</v>
      </c>
      <c r="C247" s="638" t="s">
        <v>1610</v>
      </c>
      <c r="D247" s="639">
        <v>3048.59</v>
      </c>
      <c r="E247" s="639">
        <v>3048.59</v>
      </c>
      <c r="F247" s="303" t="s">
        <v>4890</v>
      </c>
      <c r="G247" s="346">
        <v>44888</v>
      </c>
      <c r="H247" s="303" t="s">
        <v>4307</v>
      </c>
      <c r="I247" s="303" t="s">
        <v>4891</v>
      </c>
      <c r="J247" s="639">
        <v>3048.59</v>
      </c>
      <c r="K247" s="641">
        <v>0</v>
      </c>
      <c r="L247" s="641">
        <v>0</v>
      </c>
      <c r="M247" s="641">
        <v>0</v>
      </c>
      <c r="N247" s="641">
        <v>0</v>
      </c>
      <c r="O247" s="641">
        <v>3048.59</v>
      </c>
      <c r="P247" s="641">
        <v>0</v>
      </c>
      <c r="Q247" s="641">
        <v>0</v>
      </c>
      <c r="R247" s="641">
        <v>0</v>
      </c>
      <c r="S247" s="641">
        <v>0</v>
      </c>
      <c r="T247" s="641">
        <v>0</v>
      </c>
      <c r="U247" s="641">
        <v>0</v>
      </c>
      <c r="V247" s="641">
        <v>0</v>
      </c>
      <c r="W247" s="639">
        <v>3048.59</v>
      </c>
    </row>
    <row r="248" spans="1:23" s="300" customFormat="1" ht="25.5">
      <c r="A248" s="303" t="s">
        <v>1974</v>
      </c>
      <c r="B248" s="638" t="s">
        <v>2031</v>
      </c>
      <c r="C248" s="638" t="s">
        <v>2005</v>
      </c>
      <c r="D248" s="639">
        <v>5781.93</v>
      </c>
      <c r="E248" s="639">
        <v>5781.93</v>
      </c>
      <c r="F248" s="303" t="s">
        <v>4641</v>
      </c>
      <c r="G248" s="346" t="s">
        <v>4641</v>
      </c>
      <c r="H248" s="303" t="s">
        <v>4642</v>
      </c>
      <c r="I248" s="303" t="s">
        <v>2814</v>
      </c>
      <c r="J248" s="639">
        <v>5781.93</v>
      </c>
      <c r="K248" s="641">
        <v>1205.54</v>
      </c>
      <c r="L248" s="641">
        <v>1049.98</v>
      </c>
      <c r="M248" s="641">
        <v>1225.79</v>
      </c>
      <c r="N248" s="641">
        <v>1010.08</v>
      </c>
      <c r="O248" s="641">
        <v>1290.54</v>
      </c>
      <c r="P248" s="641">
        <v>0</v>
      </c>
      <c r="Q248" s="641">
        <v>0</v>
      </c>
      <c r="R248" s="641">
        <v>0</v>
      </c>
      <c r="S248" s="641">
        <v>0</v>
      </c>
      <c r="T248" s="641">
        <v>0</v>
      </c>
      <c r="U248" s="641">
        <v>0</v>
      </c>
      <c r="V248" s="641">
        <v>0</v>
      </c>
      <c r="W248" s="639">
        <v>5781.93</v>
      </c>
    </row>
    <row r="249" spans="1:23" s="300" customFormat="1" ht="25.5">
      <c r="A249" s="303" t="s">
        <v>1974</v>
      </c>
      <c r="B249" s="638" t="s">
        <v>2031</v>
      </c>
      <c r="C249" s="638" t="s">
        <v>2007</v>
      </c>
      <c r="D249" s="639">
        <v>2401.8000000000002</v>
      </c>
      <c r="E249" s="639">
        <v>2401.8000000000002</v>
      </c>
      <c r="F249" s="303" t="s">
        <v>4641</v>
      </c>
      <c r="G249" s="346" t="s">
        <v>4641</v>
      </c>
      <c r="H249" s="303" t="s">
        <v>4642</v>
      </c>
      <c r="I249" s="303" t="s">
        <v>2814</v>
      </c>
      <c r="J249" s="639">
        <v>2401.8000000000002</v>
      </c>
      <c r="K249" s="641">
        <v>424.49</v>
      </c>
      <c r="L249" s="641">
        <v>491.48</v>
      </c>
      <c r="M249" s="641">
        <v>482.66</v>
      </c>
      <c r="N249" s="641">
        <v>500.87</v>
      </c>
      <c r="O249" s="641">
        <v>502.3</v>
      </c>
      <c r="P249" s="641">
        <v>0</v>
      </c>
      <c r="Q249" s="641">
        <v>0</v>
      </c>
      <c r="R249" s="641">
        <v>0</v>
      </c>
      <c r="S249" s="641">
        <v>0</v>
      </c>
      <c r="T249" s="641">
        <v>0</v>
      </c>
      <c r="U249" s="641">
        <v>0</v>
      </c>
      <c r="V249" s="641">
        <v>0</v>
      </c>
      <c r="W249" s="639">
        <v>2401.8000000000002</v>
      </c>
    </row>
    <row r="250" spans="1:23" s="300" customFormat="1" ht="12.75">
      <c r="A250" s="814" t="s">
        <v>1974</v>
      </c>
      <c r="B250" s="815" t="s">
        <v>2031</v>
      </c>
      <c r="C250" s="815" t="s">
        <v>513</v>
      </c>
      <c r="D250" s="816">
        <v>10781.09</v>
      </c>
      <c r="E250" s="816">
        <v>4894.1899999999996</v>
      </c>
      <c r="F250" s="303" t="s">
        <v>4641</v>
      </c>
      <c r="G250" s="346" t="s">
        <v>4641</v>
      </c>
      <c r="H250" s="303" t="s">
        <v>4642</v>
      </c>
      <c r="I250" s="303" t="s">
        <v>2814</v>
      </c>
      <c r="J250" s="639">
        <v>805.76000000000022</v>
      </c>
      <c r="K250" s="641">
        <v>410.86</v>
      </c>
      <c r="L250" s="641">
        <v>80.33</v>
      </c>
      <c r="M250" s="641">
        <v>152.81</v>
      </c>
      <c r="N250" s="641">
        <v>82.32</v>
      </c>
      <c r="O250" s="641">
        <v>79.44</v>
      </c>
      <c r="P250" s="641">
        <v>0</v>
      </c>
      <c r="Q250" s="641">
        <v>0</v>
      </c>
      <c r="R250" s="641">
        <v>0</v>
      </c>
      <c r="S250" s="641">
        <v>0</v>
      </c>
      <c r="T250" s="641">
        <v>0</v>
      </c>
      <c r="U250" s="641">
        <v>0</v>
      </c>
      <c r="V250" s="641">
        <v>0</v>
      </c>
      <c r="W250" s="639">
        <v>10781.09</v>
      </c>
    </row>
    <row r="251" spans="1:23" s="300" customFormat="1" ht="30" customHeight="1">
      <c r="A251" s="814"/>
      <c r="B251" s="814"/>
      <c r="C251" s="814"/>
      <c r="D251" s="816"/>
      <c r="E251" s="816"/>
      <c r="F251" s="303" t="s">
        <v>4643</v>
      </c>
      <c r="G251" s="346">
        <v>44890</v>
      </c>
      <c r="H251" s="303" t="s">
        <v>4740</v>
      </c>
      <c r="I251" s="303" t="s">
        <v>4741</v>
      </c>
      <c r="J251" s="639">
        <v>9975.33</v>
      </c>
      <c r="K251" s="641">
        <v>0</v>
      </c>
      <c r="L251" s="641">
        <v>1049.79</v>
      </c>
      <c r="M251" s="641">
        <v>1012.8800000000001</v>
      </c>
      <c r="N251" s="641">
        <v>1012.8800000000001</v>
      </c>
      <c r="O251" s="641">
        <v>1012.8799999999999</v>
      </c>
      <c r="P251" s="641">
        <v>840.99</v>
      </c>
      <c r="Q251" s="641">
        <v>840.99</v>
      </c>
      <c r="R251" s="641">
        <v>840.99</v>
      </c>
      <c r="S251" s="641">
        <v>840.99</v>
      </c>
      <c r="T251" s="641">
        <v>840.99</v>
      </c>
      <c r="U251" s="641">
        <v>840.99</v>
      </c>
      <c r="V251" s="641">
        <v>840.96</v>
      </c>
      <c r="W251" s="639"/>
    </row>
    <row r="252" spans="1:23" s="300" customFormat="1" ht="25.5">
      <c r="A252" s="303" t="s">
        <v>1974</v>
      </c>
      <c r="B252" s="638" t="s">
        <v>2031</v>
      </c>
      <c r="C252" s="638" t="s">
        <v>148</v>
      </c>
      <c r="D252" s="639">
        <v>263055</v>
      </c>
      <c r="E252" s="639">
        <v>112361.25</v>
      </c>
      <c r="F252" s="303" t="s">
        <v>4894</v>
      </c>
      <c r="G252" s="346">
        <v>44860</v>
      </c>
      <c r="H252" s="303" t="s">
        <v>2830</v>
      </c>
      <c r="I252" s="303" t="s">
        <v>4895</v>
      </c>
      <c r="J252" s="639">
        <v>359100</v>
      </c>
      <c r="K252" s="641">
        <v>0</v>
      </c>
      <c r="L252" s="641">
        <v>23940</v>
      </c>
      <c r="M252" s="641">
        <v>29640</v>
      </c>
      <c r="N252" s="641">
        <v>29925</v>
      </c>
      <c r="O252" s="641">
        <v>28856.25</v>
      </c>
      <c r="P252" s="641">
        <v>30138.75</v>
      </c>
      <c r="Q252" s="641">
        <v>30138.75</v>
      </c>
      <c r="R252" s="641">
        <v>30138.75</v>
      </c>
      <c r="S252" s="641">
        <v>30138.75</v>
      </c>
      <c r="T252" s="641">
        <v>30138.75</v>
      </c>
      <c r="U252" s="641">
        <v>0</v>
      </c>
      <c r="V252" s="641">
        <v>0</v>
      </c>
      <c r="W252" s="639">
        <v>263055</v>
      </c>
    </row>
    <row r="253" spans="1:23" s="300" customFormat="1" ht="12.75">
      <c r="A253" s="814" t="s">
        <v>1974</v>
      </c>
      <c r="B253" s="815" t="s">
        <v>2031</v>
      </c>
      <c r="C253" s="815" t="s">
        <v>140</v>
      </c>
      <c r="D253" s="816">
        <v>960979.07</v>
      </c>
      <c r="E253" s="816">
        <v>279323.07</v>
      </c>
      <c r="F253" s="303" t="s">
        <v>4896</v>
      </c>
      <c r="G253" s="346">
        <v>44942</v>
      </c>
      <c r="H253" s="303" t="s">
        <v>2830</v>
      </c>
      <c r="I253" s="303" t="s">
        <v>4897</v>
      </c>
      <c r="J253" s="639">
        <v>7049.5</v>
      </c>
      <c r="K253" s="641">
        <v>0</v>
      </c>
      <c r="L253" s="641">
        <v>306.5</v>
      </c>
      <c r="M253" s="641">
        <v>613</v>
      </c>
      <c r="N253" s="641">
        <v>613</v>
      </c>
      <c r="O253" s="641">
        <v>613</v>
      </c>
      <c r="P253" s="641">
        <v>613</v>
      </c>
      <c r="Q253" s="641">
        <v>613</v>
      </c>
      <c r="R253" s="641">
        <v>613</v>
      </c>
      <c r="S253" s="641">
        <v>613</v>
      </c>
      <c r="T253" s="641">
        <v>613</v>
      </c>
      <c r="U253" s="641">
        <v>613</v>
      </c>
      <c r="V253" s="641">
        <v>1226</v>
      </c>
      <c r="W253" s="639">
        <v>960979.06999999972</v>
      </c>
    </row>
    <row r="254" spans="1:23" s="300" customFormat="1" ht="30" customHeight="1">
      <c r="A254" s="814"/>
      <c r="B254" s="814"/>
      <c r="C254" s="814"/>
      <c r="D254" s="816"/>
      <c r="E254" s="816"/>
      <c r="F254" s="303" t="s">
        <v>4898</v>
      </c>
      <c r="G254" s="346">
        <v>45002</v>
      </c>
      <c r="H254" s="303" t="s">
        <v>2934</v>
      </c>
      <c r="I254" s="303" t="s">
        <v>4897</v>
      </c>
      <c r="J254" s="639">
        <v>5803.07</v>
      </c>
      <c r="K254" s="641">
        <v>0</v>
      </c>
      <c r="L254" s="641">
        <v>0</v>
      </c>
      <c r="M254" s="641">
        <v>0</v>
      </c>
      <c r="N254" s="641">
        <v>286.07</v>
      </c>
      <c r="O254" s="641">
        <v>613</v>
      </c>
      <c r="P254" s="641">
        <v>613</v>
      </c>
      <c r="Q254" s="641">
        <v>613</v>
      </c>
      <c r="R254" s="641">
        <v>613</v>
      </c>
      <c r="S254" s="641">
        <v>613</v>
      </c>
      <c r="T254" s="641">
        <v>613</v>
      </c>
      <c r="U254" s="641">
        <v>613</v>
      </c>
      <c r="V254" s="641">
        <v>1226</v>
      </c>
      <c r="W254" s="639"/>
    </row>
    <row r="255" spans="1:23" s="300" customFormat="1" ht="30" customHeight="1">
      <c r="A255" s="814"/>
      <c r="B255" s="814"/>
      <c r="C255" s="814"/>
      <c r="D255" s="816"/>
      <c r="E255" s="816"/>
      <c r="F255" s="303" t="s">
        <v>4899</v>
      </c>
      <c r="G255" s="346">
        <v>45015</v>
      </c>
      <c r="H255" s="303" t="s">
        <v>2934</v>
      </c>
      <c r="I255" s="303" t="s">
        <v>4897</v>
      </c>
      <c r="J255" s="639">
        <v>5537.43</v>
      </c>
      <c r="K255" s="641">
        <v>0</v>
      </c>
      <c r="L255" s="641">
        <v>0</v>
      </c>
      <c r="M255" s="641">
        <v>0</v>
      </c>
      <c r="N255" s="641">
        <v>20.43</v>
      </c>
      <c r="O255" s="641">
        <v>613</v>
      </c>
      <c r="P255" s="641">
        <v>613</v>
      </c>
      <c r="Q255" s="641">
        <v>613</v>
      </c>
      <c r="R255" s="641">
        <v>613</v>
      </c>
      <c r="S255" s="641">
        <v>613</v>
      </c>
      <c r="T255" s="641">
        <v>613</v>
      </c>
      <c r="U255" s="641">
        <v>613</v>
      </c>
      <c r="V255" s="641">
        <v>1226</v>
      </c>
      <c r="W255" s="639"/>
    </row>
    <row r="256" spans="1:23" s="300" customFormat="1" ht="30" customHeight="1">
      <c r="A256" s="814"/>
      <c r="B256" s="814"/>
      <c r="C256" s="814"/>
      <c r="D256" s="816"/>
      <c r="E256" s="816"/>
      <c r="F256" s="303" t="s">
        <v>4900</v>
      </c>
      <c r="G256" s="346">
        <v>44942</v>
      </c>
      <c r="H256" s="303" t="s">
        <v>2830</v>
      </c>
      <c r="I256" s="303" t="s">
        <v>4897</v>
      </c>
      <c r="J256" s="639">
        <v>7049.5</v>
      </c>
      <c r="K256" s="641">
        <v>0</v>
      </c>
      <c r="L256" s="641">
        <v>306.5</v>
      </c>
      <c r="M256" s="641">
        <v>613</v>
      </c>
      <c r="N256" s="641">
        <v>613</v>
      </c>
      <c r="O256" s="641">
        <v>613</v>
      </c>
      <c r="P256" s="641">
        <v>613</v>
      </c>
      <c r="Q256" s="641">
        <v>613</v>
      </c>
      <c r="R256" s="641">
        <v>613</v>
      </c>
      <c r="S256" s="641">
        <v>613</v>
      </c>
      <c r="T256" s="641">
        <v>613</v>
      </c>
      <c r="U256" s="641">
        <v>613</v>
      </c>
      <c r="V256" s="641">
        <v>1226</v>
      </c>
      <c r="W256" s="639"/>
    </row>
    <row r="257" spans="1:23" s="300" customFormat="1" ht="30" customHeight="1">
      <c r="A257" s="814"/>
      <c r="B257" s="814"/>
      <c r="C257" s="814"/>
      <c r="D257" s="816"/>
      <c r="E257" s="816"/>
      <c r="F257" s="303" t="s">
        <v>4901</v>
      </c>
      <c r="G257" s="346">
        <v>44942</v>
      </c>
      <c r="H257" s="303" t="s">
        <v>2830</v>
      </c>
      <c r="I257" s="303" t="s">
        <v>4897</v>
      </c>
      <c r="J257" s="639">
        <v>7049.5</v>
      </c>
      <c r="K257" s="641">
        <v>0</v>
      </c>
      <c r="L257" s="641">
        <v>306.5</v>
      </c>
      <c r="M257" s="641">
        <v>613</v>
      </c>
      <c r="N257" s="641">
        <v>613</v>
      </c>
      <c r="O257" s="641">
        <v>613</v>
      </c>
      <c r="P257" s="641">
        <v>613</v>
      </c>
      <c r="Q257" s="641">
        <v>613</v>
      </c>
      <c r="R257" s="641">
        <v>613</v>
      </c>
      <c r="S257" s="641">
        <v>613</v>
      </c>
      <c r="T257" s="641">
        <v>613</v>
      </c>
      <c r="U257" s="641">
        <v>613</v>
      </c>
      <c r="V257" s="641">
        <v>1226</v>
      </c>
      <c r="W257" s="639"/>
    </row>
    <row r="258" spans="1:23" s="300" customFormat="1" ht="30" customHeight="1">
      <c r="A258" s="814"/>
      <c r="B258" s="814"/>
      <c r="C258" s="814"/>
      <c r="D258" s="816"/>
      <c r="E258" s="816"/>
      <c r="F258" s="303" t="s">
        <v>4902</v>
      </c>
      <c r="G258" s="346">
        <v>45033</v>
      </c>
      <c r="H258" s="303" t="s">
        <v>3758</v>
      </c>
      <c r="I258" s="303" t="s">
        <v>4897</v>
      </c>
      <c r="J258" s="639">
        <v>5190.07</v>
      </c>
      <c r="K258" s="641">
        <v>0</v>
      </c>
      <c r="L258" s="641">
        <v>0</v>
      </c>
      <c r="M258" s="641">
        <v>0</v>
      </c>
      <c r="N258" s="641">
        <v>0</v>
      </c>
      <c r="O258" s="641">
        <v>286.07</v>
      </c>
      <c r="P258" s="641">
        <v>613</v>
      </c>
      <c r="Q258" s="641">
        <v>613</v>
      </c>
      <c r="R258" s="641">
        <v>613</v>
      </c>
      <c r="S258" s="641">
        <v>613</v>
      </c>
      <c r="T258" s="641">
        <v>613</v>
      </c>
      <c r="U258" s="641">
        <v>613</v>
      </c>
      <c r="V258" s="641">
        <v>1226</v>
      </c>
      <c r="W258" s="639"/>
    </row>
    <row r="259" spans="1:23" s="300" customFormat="1" ht="30" customHeight="1">
      <c r="A259" s="814"/>
      <c r="B259" s="814"/>
      <c r="C259" s="814"/>
      <c r="D259" s="816"/>
      <c r="E259" s="816"/>
      <c r="F259" s="303" t="s">
        <v>4903</v>
      </c>
      <c r="G259" s="346">
        <v>44942</v>
      </c>
      <c r="H259" s="303" t="s">
        <v>2830</v>
      </c>
      <c r="I259" s="303" t="s">
        <v>4897</v>
      </c>
      <c r="J259" s="639">
        <v>7049.5</v>
      </c>
      <c r="K259" s="641">
        <v>0</v>
      </c>
      <c r="L259" s="641">
        <v>306.5</v>
      </c>
      <c r="M259" s="641">
        <v>613</v>
      </c>
      <c r="N259" s="641">
        <v>613</v>
      </c>
      <c r="O259" s="641">
        <v>613</v>
      </c>
      <c r="P259" s="641">
        <v>613</v>
      </c>
      <c r="Q259" s="641">
        <v>613</v>
      </c>
      <c r="R259" s="641">
        <v>613</v>
      </c>
      <c r="S259" s="641">
        <v>613</v>
      </c>
      <c r="T259" s="641">
        <v>613</v>
      </c>
      <c r="U259" s="641">
        <v>613</v>
      </c>
      <c r="V259" s="641">
        <v>1226</v>
      </c>
      <c r="W259" s="639"/>
    </row>
    <row r="260" spans="1:23" s="300" customFormat="1" ht="30" customHeight="1">
      <c r="A260" s="814"/>
      <c r="B260" s="814"/>
      <c r="C260" s="814"/>
      <c r="D260" s="816"/>
      <c r="E260" s="816"/>
      <c r="F260" s="303" t="s">
        <v>4904</v>
      </c>
      <c r="G260" s="346">
        <v>44942</v>
      </c>
      <c r="H260" s="303" t="s">
        <v>2830</v>
      </c>
      <c r="I260" s="303" t="s">
        <v>4897</v>
      </c>
      <c r="J260" s="639">
        <v>7049.5</v>
      </c>
      <c r="K260" s="641">
        <v>0</v>
      </c>
      <c r="L260" s="641">
        <v>306.5</v>
      </c>
      <c r="M260" s="641">
        <v>613</v>
      </c>
      <c r="N260" s="641">
        <v>613</v>
      </c>
      <c r="O260" s="641">
        <v>613</v>
      </c>
      <c r="P260" s="641">
        <v>613</v>
      </c>
      <c r="Q260" s="641">
        <v>613</v>
      </c>
      <c r="R260" s="641">
        <v>613</v>
      </c>
      <c r="S260" s="641">
        <v>613</v>
      </c>
      <c r="T260" s="641">
        <v>613</v>
      </c>
      <c r="U260" s="641">
        <v>613</v>
      </c>
      <c r="V260" s="641">
        <v>1226</v>
      </c>
      <c r="W260" s="639"/>
    </row>
    <row r="261" spans="1:23" s="300" customFormat="1" ht="30" customHeight="1">
      <c r="A261" s="814"/>
      <c r="B261" s="814"/>
      <c r="C261" s="814"/>
      <c r="D261" s="816"/>
      <c r="E261" s="816"/>
      <c r="F261" s="303" t="s">
        <v>4905</v>
      </c>
      <c r="G261" s="346">
        <v>44942</v>
      </c>
      <c r="H261" s="303" t="s">
        <v>2830</v>
      </c>
      <c r="I261" s="303" t="s">
        <v>4897</v>
      </c>
      <c r="J261" s="639">
        <v>7049.5</v>
      </c>
      <c r="K261" s="641">
        <v>0</v>
      </c>
      <c r="L261" s="641">
        <v>306.5</v>
      </c>
      <c r="M261" s="641">
        <v>613</v>
      </c>
      <c r="N261" s="641">
        <v>613</v>
      </c>
      <c r="O261" s="641">
        <v>613</v>
      </c>
      <c r="P261" s="641">
        <v>613</v>
      </c>
      <c r="Q261" s="641">
        <v>613</v>
      </c>
      <c r="R261" s="641">
        <v>613</v>
      </c>
      <c r="S261" s="641">
        <v>613</v>
      </c>
      <c r="T261" s="641">
        <v>613</v>
      </c>
      <c r="U261" s="641">
        <v>613</v>
      </c>
      <c r="V261" s="641">
        <v>1226</v>
      </c>
      <c r="W261" s="639"/>
    </row>
    <row r="262" spans="1:23" s="300" customFormat="1" ht="30" customHeight="1">
      <c r="A262" s="814"/>
      <c r="B262" s="814"/>
      <c r="C262" s="814"/>
      <c r="D262" s="816"/>
      <c r="E262" s="816"/>
      <c r="F262" s="303" t="s">
        <v>4906</v>
      </c>
      <c r="G262" s="346">
        <v>44942</v>
      </c>
      <c r="H262" s="303" t="s">
        <v>2830</v>
      </c>
      <c r="I262" s="303" t="s">
        <v>4897</v>
      </c>
      <c r="J262" s="639">
        <v>7049.5</v>
      </c>
      <c r="K262" s="641">
        <v>0</v>
      </c>
      <c r="L262" s="641">
        <v>306.5</v>
      </c>
      <c r="M262" s="641">
        <v>613</v>
      </c>
      <c r="N262" s="641">
        <v>613</v>
      </c>
      <c r="O262" s="641">
        <v>613</v>
      </c>
      <c r="P262" s="641">
        <v>613</v>
      </c>
      <c r="Q262" s="641">
        <v>613</v>
      </c>
      <c r="R262" s="641">
        <v>613</v>
      </c>
      <c r="S262" s="641">
        <v>613</v>
      </c>
      <c r="T262" s="641">
        <v>613</v>
      </c>
      <c r="U262" s="641">
        <v>613</v>
      </c>
      <c r="V262" s="641">
        <v>1226</v>
      </c>
      <c r="W262" s="639"/>
    </row>
    <row r="263" spans="1:23" s="300" customFormat="1" ht="30" customHeight="1">
      <c r="A263" s="814"/>
      <c r="B263" s="814"/>
      <c r="C263" s="814"/>
      <c r="D263" s="816"/>
      <c r="E263" s="816"/>
      <c r="F263" s="303" t="s">
        <v>4907</v>
      </c>
      <c r="G263" s="346">
        <v>44942</v>
      </c>
      <c r="H263" s="303" t="s">
        <v>2830</v>
      </c>
      <c r="I263" s="303" t="s">
        <v>4897</v>
      </c>
      <c r="J263" s="639">
        <v>7049.5</v>
      </c>
      <c r="K263" s="641">
        <v>0</v>
      </c>
      <c r="L263" s="641">
        <v>306.5</v>
      </c>
      <c r="M263" s="641">
        <v>613</v>
      </c>
      <c r="N263" s="641">
        <v>613</v>
      </c>
      <c r="O263" s="641">
        <v>613</v>
      </c>
      <c r="P263" s="641">
        <v>613</v>
      </c>
      <c r="Q263" s="641">
        <v>613</v>
      </c>
      <c r="R263" s="641">
        <v>613</v>
      </c>
      <c r="S263" s="641">
        <v>613</v>
      </c>
      <c r="T263" s="641">
        <v>613</v>
      </c>
      <c r="U263" s="641">
        <v>613</v>
      </c>
      <c r="V263" s="641">
        <v>1226</v>
      </c>
      <c r="W263" s="639"/>
    </row>
    <row r="264" spans="1:23" s="300" customFormat="1" ht="30" customHeight="1">
      <c r="A264" s="814"/>
      <c r="B264" s="814"/>
      <c r="C264" s="814"/>
      <c r="D264" s="816"/>
      <c r="E264" s="816"/>
      <c r="F264" s="303" t="s">
        <v>4908</v>
      </c>
      <c r="G264" s="346">
        <v>44942</v>
      </c>
      <c r="H264" s="303" t="s">
        <v>2830</v>
      </c>
      <c r="I264" s="303" t="s">
        <v>4897</v>
      </c>
      <c r="J264" s="639">
        <v>7049.5</v>
      </c>
      <c r="K264" s="641">
        <v>0</v>
      </c>
      <c r="L264" s="641">
        <v>306.5</v>
      </c>
      <c r="M264" s="641">
        <v>613</v>
      </c>
      <c r="N264" s="641">
        <v>613</v>
      </c>
      <c r="O264" s="641">
        <v>613</v>
      </c>
      <c r="P264" s="641">
        <v>613</v>
      </c>
      <c r="Q264" s="641">
        <v>613</v>
      </c>
      <c r="R264" s="641">
        <v>613</v>
      </c>
      <c r="S264" s="641">
        <v>613</v>
      </c>
      <c r="T264" s="641">
        <v>613</v>
      </c>
      <c r="U264" s="641">
        <v>613</v>
      </c>
      <c r="V264" s="641">
        <v>1226</v>
      </c>
      <c r="W264" s="639"/>
    </row>
    <row r="265" spans="1:23" s="300" customFormat="1" ht="30" customHeight="1">
      <c r="A265" s="814"/>
      <c r="B265" s="814"/>
      <c r="C265" s="814"/>
      <c r="D265" s="816"/>
      <c r="E265" s="816"/>
      <c r="F265" s="303" t="s">
        <v>4909</v>
      </c>
      <c r="G265" s="346">
        <v>45016</v>
      </c>
      <c r="H265" s="303" t="s">
        <v>2934</v>
      </c>
      <c r="I265" s="303" t="s">
        <v>4897</v>
      </c>
      <c r="J265" s="639">
        <v>5537.43</v>
      </c>
      <c r="K265" s="641">
        <v>0</v>
      </c>
      <c r="L265" s="641">
        <v>0</v>
      </c>
      <c r="M265" s="641">
        <v>0</v>
      </c>
      <c r="N265" s="641">
        <v>20.43</v>
      </c>
      <c r="O265" s="641">
        <v>613</v>
      </c>
      <c r="P265" s="641">
        <v>613</v>
      </c>
      <c r="Q265" s="641">
        <v>613</v>
      </c>
      <c r="R265" s="641">
        <v>613</v>
      </c>
      <c r="S265" s="641">
        <v>613</v>
      </c>
      <c r="T265" s="641">
        <v>613</v>
      </c>
      <c r="U265" s="641">
        <v>613</v>
      </c>
      <c r="V265" s="641">
        <v>1226</v>
      </c>
      <c r="W265" s="639"/>
    </row>
    <row r="266" spans="1:23" s="300" customFormat="1" ht="30" customHeight="1">
      <c r="A266" s="814"/>
      <c r="B266" s="814"/>
      <c r="C266" s="814"/>
      <c r="D266" s="816"/>
      <c r="E266" s="816"/>
      <c r="F266" s="303" t="s">
        <v>4910</v>
      </c>
      <c r="G266" s="346">
        <v>44942</v>
      </c>
      <c r="H266" s="303" t="s">
        <v>2830</v>
      </c>
      <c r="I266" s="303" t="s">
        <v>4897</v>
      </c>
      <c r="J266" s="639">
        <v>7049.5</v>
      </c>
      <c r="K266" s="641">
        <v>0</v>
      </c>
      <c r="L266" s="641">
        <v>306.5</v>
      </c>
      <c r="M266" s="641">
        <v>613</v>
      </c>
      <c r="N266" s="641">
        <v>613</v>
      </c>
      <c r="O266" s="641">
        <v>613</v>
      </c>
      <c r="P266" s="641">
        <v>613</v>
      </c>
      <c r="Q266" s="641">
        <v>613</v>
      </c>
      <c r="R266" s="641">
        <v>613</v>
      </c>
      <c r="S266" s="641">
        <v>613</v>
      </c>
      <c r="T266" s="641">
        <v>613</v>
      </c>
      <c r="U266" s="641">
        <v>613</v>
      </c>
      <c r="V266" s="641">
        <v>1226</v>
      </c>
      <c r="W266" s="639"/>
    </row>
    <row r="267" spans="1:23" s="300" customFormat="1" ht="30" customHeight="1">
      <c r="A267" s="814"/>
      <c r="B267" s="814"/>
      <c r="C267" s="814"/>
      <c r="D267" s="816"/>
      <c r="E267" s="816"/>
      <c r="F267" s="303" t="s">
        <v>4911</v>
      </c>
      <c r="G267" s="346">
        <v>44942</v>
      </c>
      <c r="H267" s="303" t="s">
        <v>2830</v>
      </c>
      <c r="I267" s="303" t="s">
        <v>4897</v>
      </c>
      <c r="J267" s="639">
        <v>7049.5</v>
      </c>
      <c r="K267" s="641">
        <v>0</v>
      </c>
      <c r="L267" s="641">
        <v>306.5</v>
      </c>
      <c r="M267" s="641">
        <v>613</v>
      </c>
      <c r="N267" s="641">
        <v>613</v>
      </c>
      <c r="O267" s="641">
        <v>613</v>
      </c>
      <c r="P267" s="641">
        <v>613</v>
      </c>
      <c r="Q267" s="641">
        <v>613</v>
      </c>
      <c r="R267" s="641">
        <v>613</v>
      </c>
      <c r="S267" s="641">
        <v>613</v>
      </c>
      <c r="T267" s="641">
        <v>613</v>
      </c>
      <c r="U267" s="641">
        <v>613</v>
      </c>
      <c r="V267" s="641">
        <v>1226</v>
      </c>
      <c r="W267" s="639"/>
    </row>
    <row r="268" spans="1:23" s="300" customFormat="1" ht="30" customHeight="1">
      <c r="A268" s="814"/>
      <c r="B268" s="814"/>
      <c r="C268" s="814"/>
      <c r="D268" s="816"/>
      <c r="E268" s="816"/>
      <c r="F268" s="303" t="s">
        <v>4912</v>
      </c>
      <c r="G268" s="346">
        <v>44942</v>
      </c>
      <c r="H268" s="303" t="s">
        <v>2830</v>
      </c>
      <c r="I268" s="303" t="s">
        <v>4897</v>
      </c>
      <c r="J268" s="639">
        <v>7049.5</v>
      </c>
      <c r="K268" s="641">
        <v>0</v>
      </c>
      <c r="L268" s="641">
        <v>306.5</v>
      </c>
      <c r="M268" s="641">
        <v>613</v>
      </c>
      <c r="N268" s="641">
        <v>613</v>
      </c>
      <c r="O268" s="641">
        <v>613</v>
      </c>
      <c r="P268" s="641">
        <v>613</v>
      </c>
      <c r="Q268" s="641">
        <v>613</v>
      </c>
      <c r="R268" s="641">
        <v>613</v>
      </c>
      <c r="S268" s="641">
        <v>613</v>
      </c>
      <c r="T268" s="641">
        <v>613</v>
      </c>
      <c r="U268" s="641">
        <v>613</v>
      </c>
      <c r="V268" s="641">
        <v>1226</v>
      </c>
      <c r="W268" s="639"/>
    </row>
    <row r="269" spans="1:23" s="300" customFormat="1" ht="30" customHeight="1">
      <c r="A269" s="814"/>
      <c r="B269" s="814"/>
      <c r="C269" s="814"/>
      <c r="D269" s="816"/>
      <c r="E269" s="816"/>
      <c r="F269" s="303" t="s">
        <v>4913</v>
      </c>
      <c r="G269" s="346">
        <v>44942</v>
      </c>
      <c r="H269" s="303" t="s">
        <v>2830</v>
      </c>
      <c r="I269" s="303" t="s">
        <v>4897</v>
      </c>
      <c r="J269" s="639">
        <v>7049.5</v>
      </c>
      <c r="K269" s="641">
        <v>0</v>
      </c>
      <c r="L269" s="641">
        <v>306.5</v>
      </c>
      <c r="M269" s="641">
        <v>613</v>
      </c>
      <c r="N269" s="641">
        <v>613</v>
      </c>
      <c r="O269" s="641">
        <v>613</v>
      </c>
      <c r="P269" s="641">
        <v>613</v>
      </c>
      <c r="Q269" s="641">
        <v>613</v>
      </c>
      <c r="R269" s="641">
        <v>613</v>
      </c>
      <c r="S269" s="641">
        <v>613</v>
      </c>
      <c r="T269" s="641">
        <v>613</v>
      </c>
      <c r="U269" s="641">
        <v>613</v>
      </c>
      <c r="V269" s="641">
        <v>1226</v>
      </c>
      <c r="W269" s="639"/>
    </row>
    <row r="270" spans="1:23" s="300" customFormat="1" ht="30" customHeight="1">
      <c r="A270" s="814"/>
      <c r="B270" s="814"/>
      <c r="C270" s="814"/>
      <c r="D270" s="816"/>
      <c r="E270" s="816"/>
      <c r="F270" s="303" t="s">
        <v>4914</v>
      </c>
      <c r="G270" s="346">
        <v>44942</v>
      </c>
      <c r="H270" s="303" t="s">
        <v>2830</v>
      </c>
      <c r="I270" s="303" t="s">
        <v>4897</v>
      </c>
      <c r="J270" s="639">
        <v>7049.5</v>
      </c>
      <c r="K270" s="641">
        <v>0</v>
      </c>
      <c r="L270" s="641">
        <v>306.5</v>
      </c>
      <c r="M270" s="641">
        <v>613</v>
      </c>
      <c r="N270" s="641">
        <v>613</v>
      </c>
      <c r="O270" s="641">
        <v>613</v>
      </c>
      <c r="P270" s="641">
        <v>613</v>
      </c>
      <c r="Q270" s="641">
        <v>613</v>
      </c>
      <c r="R270" s="641">
        <v>613</v>
      </c>
      <c r="S270" s="641">
        <v>613</v>
      </c>
      <c r="T270" s="641">
        <v>613</v>
      </c>
      <c r="U270" s="641">
        <v>613</v>
      </c>
      <c r="V270" s="641">
        <v>1226</v>
      </c>
      <c r="W270" s="639"/>
    </row>
    <row r="271" spans="1:23" s="300" customFormat="1" ht="30" customHeight="1">
      <c r="A271" s="814"/>
      <c r="B271" s="814"/>
      <c r="C271" s="814"/>
      <c r="D271" s="816"/>
      <c r="E271" s="816"/>
      <c r="F271" s="303" t="s">
        <v>4915</v>
      </c>
      <c r="G271" s="346">
        <v>44942</v>
      </c>
      <c r="H271" s="303" t="s">
        <v>2830</v>
      </c>
      <c r="I271" s="303" t="s">
        <v>4897</v>
      </c>
      <c r="J271" s="639">
        <v>7049.5</v>
      </c>
      <c r="K271" s="641">
        <v>0</v>
      </c>
      <c r="L271" s="641">
        <v>306.5</v>
      </c>
      <c r="M271" s="641">
        <v>613</v>
      </c>
      <c r="N271" s="641">
        <v>613</v>
      </c>
      <c r="O271" s="641">
        <v>613</v>
      </c>
      <c r="P271" s="641">
        <v>613</v>
      </c>
      <c r="Q271" s="641">
        <v>613</v>
      </c>
      <c r="R271" s="641">
        <v>613</v>
      </c>
      <c r="S271" s="641">
        <v>613</v>
      </c>
      <c r="T271" s="641">
        <v>613</v>
      </c>
      <c r="U271" s="641">
        <v>613</v>
      </c>
      <c r="V271" s="641">
        <v>1226</v>
      </c>
      <c r="W271" s="639"/>
    </row>
    <row r="272" spans="1:23" s="300" customFormat="1" ht="30" customHeight="1">
      <c r="A272" s="814"/>
      <c r="B272" s="814"/>
      <c r="C272" s="814"/>
      <c r="D272" s="816"/>
      <c r="E272" s="816"/>
      <c r="F272" s="303" t="s">
        <v>4916</v>
      </c>
      <c r="G272" s="346">
        <v>44942</v>
      </c>
      <c r="H272" s="303" t="s">
        <v>2830</v>
      </c>
      <c r="I272" s="303" t="s">
        <v>4897</v>
      </c>
      <c r="J272" s="639">
        <v>7049.5</v>
      </c>
      <c r="K272" s="641">
        <v>0</v>
      </c>
      <c r="L272" s="641">
        <v>306.5</v>
      </c>
      <c r="M272" s="641">
        <v>613</v>
      </c>
      <c r="N272" s="641">
        <v>613</v>
      </c>
      <c r="O272" s="641">
        <v>613</v>
      </c>
      <c r="P272" s="641">
        <v>613</v>
      </c>
      <c r="Q272" s="641">
        <v>613</v>
      </c>
      <c r="R272" s="641">
        <v>613</v>
      </c>
      <c r="S272" s="641">
        <v>613</v>
      </c>
      <c r="T272" s="641">
        <v>613</v>
      </c>
      <c r="U272" s="641">
        <v>613</v>
      </c>
      <c r="V272" s="641">
        <v>1226</v>
      </c>
      <c r="W272" s="639"/>
    </row>
    <row r="273" spans="1:23" s="300" customFormat="1" ht="30" customHeight="1">
      <c r="A273" s="814"/>
      <c r="B273" s="814"/>
      <c r="C273" s="814"/>
      <c r="D273" s="816"/>
      <c r="E273" s="816"/>
      <c r="F273" s="303" t="s">
        <v>4917</v>
      </c>
      <c r="G273" s="346">
        <v>44942</v>
      </c>
      <c r="H273" s="303" t="s">
        <v>2830</v>
      </c>
      <c r="I273" s="303" t="s">
        <v>4897</v>
      </c>
      <c r="J273" s="639">
        <v>7049.5</v>
      </c>
      <c r="K273" s="641">
        <v>0</v>
      </c>
      <c r="L273" s="641">
        <v>306.5</v>
      </c>
      <c r="M273" s="641">
        <v>613</v>
      </c>
      <c r="N273" s="641">
        <v>613</v>
      </c>
      <c r="O273" s="641">
        <v>613</v>
      </c>
      <c r="P273" s="641">
        <v>613</v>
      </c>
      <c r="Q273" s="641">
        <v>613</v>
      </c>
      <c r="R273" s="641">
        <v>613</v>
      </c>
      <c r="S273" s="641">
        <v>613</v>
      </c>
      <c r="T273" s="641">
        <v>613</v>
      </c>
      <c r="U273" s="641">
        <v>613</v>
      </c>
      <c r="V273" s="641">
        <v>1226</v>
      </c>
      <c r="W273" s="639"/>
    </row>
    <row r="274" spans="1:23" s="300" customFormat="1" ht="30" customHeight="1">
      <c r="A274" s="814"/>
      <c r="B274" s="814"/>
      <c r="C274" s="814"/>
      <c r="D274" s="816"/>
      <c r="E274" s="816"/>
      <c r="F274" s="303" t="s">
        <v>4918</v>
      </c>
      <c r="G274" s="346">
        <v>44942</v>
      </c>
      <c r="H274" s="303" t="s">
        <v>2830</v>
      </c>
      <c r="I274" s="303" t="s">
        <v>4897</v>
      </c>
      <c r="J274" s="639">
        <v>7049.5</v>
      </c>
      <c r="K274" s="641">
        <v>0</v>
      </c>
      <c r="L274" s="641">
        <v>306.5</v>
      </c>
      <c r="M274" s="641">
        <v>613</v>
      </c>
      <c r="N274" s="641">
        <v>613</v>
      </c>
      <c r="O274" s="641">
        <v>613</v>
      </c>
      <c r="P274" s="641">
        <v>613</v>
      </c>
      <c r="Q274" s="641">
        <v>613</v>
      </c>
      <c r="R274" s="641">
        <v>613</v>
      </c>
      <c r="S274" s="641">
        <v>613</v>
      </c>
      <c r="T274" s="641">
        <v>613</v>
      </c>
      <c r="U274" s="641">
        <v>613</v>
      </c>
      <c r="V274" s="641">
        <v>1226</v>
      </c>
      <c r="W274" s="639"/>
    </row>
    <row r="275" spans="1:23" s="300" customFormat="1" ht="30" customHeight="1">
      <c r="A275" s="814"/>
      <c r="B275" s="814"/>
      <c r="C275" s="814"/>
      <c r="D275" s="816"/>
      <c r="E275" s="816"/>
      <c r="F275" s="303" t="s">
        <v>4919</v>
      </c>
      <c r="G275" s="346">
        <v>44942</v>
      </c>
      <c r="H275" s="303" t="s">
        <v>2830</v>
      </c>
      <c r="I275" s="303" t="s">
        <v>4897</v>
      </c>
      <c r="J275" s="639">
        <v>7049.5</v>
      </c>
      <c r="K275" s="641">
        <v>0</v>
      </c>
      <c r="L275" s="641">
        <v>306.5</v>
      </c>
      <c r="M275" s="641">
        <v>613</v>
      </c>
      <c r="N275" s="641">
        <v>613</v>
      </c>
      <c r="O275" s="641">
        <v>613</v>
      </c>
      <c r="P275" s="641">
        <v>613</v>
      </c>
      <c r="Q275" s="641">
        <v>613</v>
      </c>
      <c r="R275" s="641">
        <v>613</v>
      </c>
      <c r="S275" s="641">
        <v>613</v>
      </c>
      <c r="T275" s="641">
        <v>613</v>
      </c>
      <c r="U275" s="641">
        <v>613</v>
      </c>
      <c r="V275" s="641">
        <v>1226</v>
      </c>
      <c r="W275" s="639"/>
    </row>
    <row r="276" spans="1:23" s="300" customFormat="1" ht="30" customHeight="1">
      <c r="A276" s="814"/>
      <c r="B276" s="814"/>
      <c r="C276" s="814"/>
      <c r="D276" s="816"/>
      <c r="E276" s="816"/>
      <c r="F276" s="303" t="s">
        <v>4920</v>
      </c>
      <c r="G276" s="346">
        <v>44942</v>
      </c>
      <c r="H276" s="303" t="s">
        <v>2830</v>
      </c>
      <c r="I276" s="303" t="s">
        <v>4897</v>
      </c>
      <c r="J276" s="639">
        <v>7049.5</v>
      </c>
      <c r="K276" s="641">
        <v>0</v>
      </c>
      <c r="L276" s="641">
        <v>306.5</v>
      </c>
      <c r="M276" s="641">
        <v>613</v>
      </c>
      <c r="N276" s="641">
        <v>613</v>
      </c>
      <c r="O276" s="641">
        <v>613</v>
      </c>
      <c r="P276" s="641">
        <v>613</v>
      </c>
      <c r="Q276" s="641">
        <v>613</v>
      </c>
      <c r="R276" s="641">
        <v>613</v>
      </c>
      <c r="S276" s="641">
        <v>613</v>
      </c>
      <c r="T276" s="641">
        <v>613</v>
      </c>
      <c r="U276" s="641">
        <v>613</v>
      </c>
      <c r="V276" s="641">
        <v>1226</v>
      </c>
      <c r="W276" s="639"/>
    </row>
    <row r="277" spans="1:23" s="300" customFormat="1" ht="30" customHeight="1">
      <c r="A277" s="814"/>
      <c r="B277" s="814"/>
      <c r="C277" s="814"/>
      <c r="D277" s="816"/>
      <c r="E277" s="816"/>
      <c r="F277" s="303" t="s">
        <v>4921</v>
      </c>
      <c r="G277" s="346">
        <v>45002</v>
      </c>
      <c r="H277" s="303" t="s">
        <v>2934</v>
      </c>
      <c r="I277" s="303" t="s">
        <v>4897</v>
      </c>
      <c r="J277" s="639">
        <v>5803.07</v>
      </c>
      <c r="K277" s="641">
        <v>0</v>
      </c>
      <c r="L277" s="641">
        <v>0</v>
      </c>
      <c r="M277" s="641">
        <v>0</v>
      </c>
      <c r="N277" s="641">
        <v>286.07</v>
      </c>
      <c r="O277" s="641">
        <v>613</v>
      </c>
      <c r="P277" s="641">
        <v>613</v>
      </c>
      <c r="Q277" s="641">
        <v>613</v>
      </c>
      <c r="R277" s="641">
        <v>613</v>
      </c>
      <c r="S277" s="641">
        <v>613</v>
      </c>
      <c r="T277" s="641">
        <v>613</v>
      </c>
      <c r="U277" s="641">
        <v>613</v>
      </c>
      <c r="V277" s="641">
        <v>1226</v>
      </c>
      <c r="W277" s="639"/>
    </row>
    <row r="278" spans="1:23" s="300" customFormat="1" ht="30" customHeight="1">
      <c r="A278" s="814"/>
      <c r="B278" s="814"/>
      <c r="C278" s="814"/>
      <c r="D278" s="816"/>
      <c r="E278" s="816"/>
      <c r="F278" s="303" t="s">
        <v>4922</v>
      </c>
      <c r="G278" s="346">
        <v>44942</v>
      </c>
      <c r="H278" s="303" t="s">
        <v>2830</v>
      </c>
      <c r="I278" s="303" t="s">
        <v>4897</v>
      </c>
      <c r="J278" s="639">
        <v>7049.5</v>
      </c>
      <c r="K278" s="641">
        <v>0</v>
      </c>
      <c r="L278" s="641">
        <v>306.5</v>
      </c>
      <c r="M278" s="641">
        <v>613</v>
      </c>
      <c r="N278" s="641">
        <v>613</v>
      </c>
      <c r="O278" s="641">
        <v>613</v>
      </c>
      <c r="P278" s="641">
        <v>613</v>
      </c>
      <c r="Q278" s="641">
        <v>613</v>
      </c>
      <c r="R278" s="641">
        <v>613</v>
      </c>
      <c r="S278" s="641">
        <v>613</v>
      </c>
      <c r="T278" s="641">
        <v>613</v>
      </c>
      <c r="U278" s="641">
        <v>613</v>
      </c>
      <c r="V278" s="641">
        <v>1226</v>
      </c>
      <c r="W278" s="639"/>
    </row>
    <row r="279" spans="1:23" s="300" customFormat="1" ht="30" customHeight="1">
      <c r="A279" s="814"/>
      <c r="B279" s="814"/>
      <c r="C279" s="814"/>
      <c r="D279" s="816"/>
      <c r="E279" s="816"/>
      <c r="F279" s="303" t="s">
        <v>4923</v>
      </c>
      <c r="G279" s="346">
        <v>44942</v>
      </c>
      <c r="H279" s="303" t="s">
        <v>2830</v>
      </c>
      <c r="I279" s="303" t="s">
        <v>4897</v>
      </c>
      <c r="J279" s="639">
        <v>7049.5</v>
      </c>
      <c r="K279" s="641">
        <v>0</v>
      </c>
      <c r="L279" s="641">
        <v>306.5</v>
      </c>
      <c r="M279" s="641">
        <v>613</v>
      </c>
      <c r="N279" s="641">
        <v>613</v>
      </c>
      <c r="O279" s="641">
        <v>613</v>
      </c>
      <c r="P279" s="641">
        <v>613</v>
      </c>
      <c r="Q279" s="641">
        <v>613</v>
      </c>
      <c r="R279" s="641">
        <v>613</v>
      </c>
      <c r="S279" s="641">
        <v>613</v>
      </c>
      <c r="T279" s="641">
        <v>613</v>
      </c>
      <c r="U279" s="641">
        <v>613</v>
      </c>
      <c r="V279" s="641">
        <v>1226</v>
      </c>
      <c r="W279" s="639"/>
    </row>
    <row r="280" spans="1:23" s="300" customFormat="1" ht="30" customHeight="1">
      <c r="A280" s="814"/>
      <c r="B280" s="814"/>
      <c r="C280" s="814"/>
      <c r="D280" s="816"/>
      <c r="E280" s="816"/>
      <c r="F280" s="303" t="s">
        <v>4924</v>
      </c>
      <c r="G280" s="346">
        <v>45002</v>
      </c>
      <c r="H280" s="303" t="s">
        <v>2934</v>
      </c>
      <c r="I280" s="303" t="s">
        <v>4897</v>
      </c>
      <c r="J280" s="639">
        <v>5803.07</v>
      </c>
      <c r="K280" s="641">
        <v>0</v>
      </c>
      <c r="L280" s="641">
        <v>0</v>
      </c>
      <c r="M280" s="641">
        <v>0</v>
      </c>
      <c r="N280" s="641">
        <v>286.07</v>
      </c>
      <c r="O280" s="641">
        <v>613</v>
      </c>
      <c r="P280" s="641">
        <v>613</v>
      </c>
      <c r="Q280" s="641">
        <v>613</v>
      </c>
      <c r="R280" s="641">
        <v>613</v>
      </c>
      <c r="S280" s="641">
        <v>613</v>
      </c>
      <c r="T280" s="641">
        <v>613</v>
      </c>
      <c r="U280" s="641">
        <v>613</v>
      </c>
      <c r="V280" s="641">
        <v>1226</v>
      </c>
      <c r="W280" s="639"/>
    </row>
    <row r="281" spans="1:23" s="300" customFormat="1" ht="30" customHeight="1">
      <c r="A281" s="814"/>
      <c r="B281" s="814"/>
      <c r="C281" s="814"/>
      <c r="D281" s="816"/>
      <c r="E281" s="816"/>
      <c r="F281" s="303" t="s">
        <v>4925</v>
      </c>
      <c r="G281" s="346">
        <v>44942</v>
      </c>
      <c r="H281" s="303" t="s">
        <v>2830</v>
      </c>
      <c r="I281" s="303" t="s">
        <v>4897</v>
      </c>
      <c r="J281" s="639">
        <v>7049.5</v>
      </c>
      <c r="K281" s="641">
        <v>0</v>
      </c>
      <c r="L281" s="641">
        <v>306.5</v>
      </c>
      <c r="M281" s="641">
        <v>613</v>
      </c>
      <c r="N281" s="641">
        <v>613</v>
      </c>
      <c r="O281" s="641">
        <v>613</v>
      </c>
      <c r="P281" s="641">
        <v>613</v>
      </c>
      <c r="Q281" s="641">
        <v>613</v>
      </c>
      <c r="R281" s="641">
        <v>613</v>
      </c>
      <c r="S281" s="641">
        <v>613</v>
      </c>
      <c r="T281" s="641">
        <v>613</v>
      </c>
      <c r="U281" s="641">
        <v>613</v>
      </c>
      <c r="V281" s="641">
        <v>1226</v>
      </c>
      <c r="W281" s="639"/>
    </row>
    <row r="282" spans="1:23" s="300" customFormat="1" ht="30" customHeight="1">
      <c r="A282" s="814"/>
      <c r="B282" s="814"/>
      <c r="C282" s="814"/>
      <c r="D282" s="816"/>
      <c r="E282" s="816"/>
      <c r="F282" s="303" t="s">
        <v>4926</v>
      </c>
      <c r="G282" s="346">
        <v>44942</v>
      </c>
      <c r="H282" s="303" t="s">
        <v>2830</v>
      </c>
      <c r="I282" s="303" t="s">
        <v>4897</v>
      </c>
      <c r="J282" s="639">
        <v>7049.5</v>
      </c>
      <c r="K282" s="641">
        <v>0</v>
      </c>
      <c r="L282" s="641">
        <v>306.5</v>
      </c>
      <c r="M282" s="641">
        <v>613</v>
      </c>
      <c r="N282" s="641">
        <v>613</v>
      </c>
      <c r="O282" s="641">
        <v>613</v>
      </c>
      <c r="P282" s="641">
        <v>613</v>
      </c>
      <c r="Q282" s="641">
        <v>613</v>
      </c>
      <c r="R282" s="641">
        <v>613</v>
      </c>
      <c r="S282" s="641">
        <v>613</v>
      </c>
      <c r="T282" s="641">
        <v>613</v>
      </c>
      <c r="U282" s="641">
        <v>613</v>
      </c>
      <c r="V282" s="641">
        <v>1226</v>
      </c>
      <c r="W282" s="639"/>
    </row>
    <row r="283" spans="1:23" s="300" customFormat="1" ht="30" customHeight="1">
      <c r="A283" s="814"/>
      <c r="B283" s="814"/>
      <c r="C283" s="814"/>
      <c r="D283" s="816"/>
      <c r="E283" s="816"/>
      <c r="F283" s="303" t="s">
        <v>4927</v>
      </c>
      <c r="G283" s="346">
        <v>45002</v>
      </c>
      <c r="H283" s="303" t="s">
        <v>2934</v>
      </c>
      <c r="I283" s="303" t="s">
        <v>4897</v>
      </c>
      <c r="J283" s="639">
        <v>5803.07</v>
      </c>
      <c r="K283" s="641">
        <v>0</v>
      </c>
      <c r="L283" s="641">
        <v>0</v>
      </c>
      <c r="M283" s="641">
        <v>0</v>
      </c>
      <c r="N283" s="641">
        <v>286.07</v>
      </c>
      <c r="O283" s="641">
        <v>613</v>
      </c>
      <c r="P283" s="641">
        <v>613</v>
      </c>
      <c r="Q283" s="641">
        <v>613</v>
      </c>
      <c r="R283" s="641">
        <v>613</v>
      </c>
      <c r="S283" s="641">
        <v>613</v>
      </c>
      <c r="T283" s="641">
        <v>613</v>
      </c>
      <c r="U283" s="641">
        <v>613</v>
      </c>
      <c r="V283" s="641">
        <v>1226</v>
      </c>
      <c r="W283" s="639"/>
    </row>
    <row r="284" spans="1:23" s="300" customFormat="1" ht="30" customHeight="1">
      <c r="A284" s="814"/>
      <c r="B284" s="814"/>
      <c r="C284" s="814"/>
      <c r="D284" s="816"/>
      <c r="E284" s="816"/>
      <c r="F284" s="303" t="s">
        <v>4928</v>
      </c>
      <c r="G284" s="346">
        <v>45002</v>
      </c>
      <c r="H284" s="303" t="s">
        <v>2934</v>
      </c>
      <c r="I284" s="303" t="s">
        <v>4897</v>
      </c>
      <c r="J284" s="639">
        <v>5803.07</v>
      </c>
      <c r="K284" s="641">
        <v>0</v>
      </c>
      <c r="L284" s="641">
        <v>0</v>
      </c>
      <c r="M284" s="641">
        <v>0</v>
      </c>
      <c r="N284" s="641">
        <v>286.07</v>
      </c>
      <c r="O284" s="641">
        <v>613</v>
      </c>
      <c r="P284" s="641">
        <v>613</v>
      </c>
      <c r="Q284" s="641">
        <v>613</v>
      </c>
      <c r="R284" s="641">
        <v>613</v>
      </c>
      <c r="S284" s="641">
        <v>613</v>
      </c>
      <c r="T284" s="641">
        <v>613</v>
      </c>
      <c r="U284" s="641">
        <v>613</v>
      </c>
      <c r="V284" s="641">
        <v>1226</v>
      </c>
      <c r="W284" s="639"/>
    </row>
    <row r="285" spans="1:23" s="300" customFormat="1" ht="30" customHeight="1">
      <c r="A285" s="814"/>
      <c r="B285" s="814"/>
      <c r="C285" s="814"/>
      <c r="D285" s="816"/>
      <c r="E285" s="816"/>
      <c r="F285" s="303" t="s">
        <v>4929</v>
      </c>
      <c r="G285" s="346">
        <v>44942</v>
      </c>
      <c r="H285" s="303" t="s">
        <v>2830</v>
      </c>
      <c r="I285" s="303" t="s">
        <v>4897</v>
      </c>
      <c r="J285" s="639">
        <v>7049.5</v>
      </c>
      <c r="K285" s="641">
        <v>0</v>
      </c>
      <c r="L285" s="641">
        <v>306.5</v>
      </c>
      <c r="M285" s="641">
        <v>613</v>
      </c>
      <c r="N285" s="641">
        <v>613</v>
      </c>
      <c r="O285" s="641">
        <v>613</v>
      </c>
      <c r="P285" s="641">
        <v>613</v>
      </c>
      <c r="Q285" s="641">
        <v>613</v>
      </c>
      <c r="R285" s="641">
        <v>613</v>
      </c>
      <c r="S285" s="641">
        <v>613</v>
      </c>
      <c r="T285" s="641">
        <v>613</v>
      </c>
      <c r="U285" s="641">
        <v>613</v>
      </c>
      <c r="V285" s="641">
        <v>1226</v>
      </c>
      <c r="W285" s="639"/>
    </row>
    <row r="286" spans="1:23" s="300" customFormat="1" ht="30" customHeight="1">
      <c r="A286" s="814"/>
      <c r="B286" s="814"/>
      <c r="C286" s="814"/>
      <c r="D286" s="816"/>
      <c r="E286" s="816"/>
      <c r="F286" s="303" t="s">
        <v>4930</v>
      </c>
      <c r="G286" s="346">
        <v>44942</v>
      </c>
      <c r="H286" s="303" t="s">
        <v>2830</v>
      </c>
      <c r="I286" s="303" t="s">
        <v>4897</v>
      </c>
      <c r="J286" s="639">
        <v>7049.5</v>
      </c>
      <c r="K286" s="641">
        <v>0</v>
      </c>
      <c r="L286" s="641">
        <v>306.5</v>
      </c>
      <c r="M286" s="641">
        <v>613</v>
      </c>
      <c r="N286" s="641">
        <v>613</v>
      </c>
      <c r="O286" s="641">
        <v>613</v>
      </c>
      <c r="P286" s="641">
        <v>613</v>
      </c>
      <c r="Q286" s="641">
        <v>613</v>
      </c>
      <c r="R286" s="641">
        <v>613</v>
      </c>
      <c r="S286" s="641">
        <v>613</v>
      </c>
      <c r="T286" s="641">
        <v>613</v>
      </c>
      <c r="U286" s="641">
        <v>613</v>
      </c>
      <c r="V286" s="641">
        <v>1226</v>
      </c>
      <c r="W286" s="639"/>
    </row>
    <row r="287" spans="1:23" s="300" customFormat="1" ht="30" customHeight="1">
      <c r="A287" s="814"/>
      <c r="B287" s="814"/>
      <c r="C287" s="814"/>
      <c r="D287" s="816"/>
      <c r="E287" s="816"/>
      <c r="F287" s="303" t="s">
        <v>4931</v>
      </c>
      <c r="G287" s="346">
        <v>44942</v>
      </c>
      <c r="H287" s="303" t="s">
        <v>2830</v>
      </c>
      <c r="I287" s="303" t="s">
        <v>4897</v>
      </c>
      <c r="J287" s="639">
        <v>7049.5</v>
      </c>
      <c r="K287" s="641">
        <v>0</v>
      </c>
      <c r="L287" s="641">
        <v>306.5</v>
      </c>
      <c r="M287" s="641">
        <v>613</v>
      </c>
      <c r="N287" s="641">
        <v>613</v>
      </c>
      <c r="O287" s="641">
        <v>613</v>
      </c>
      <c r="P287" s="641">
        <v>613</v>
      </c>
      <c r="Q287" s="641">
        <v>613</v>
      </c>
      <c r="R287" s="641">
        <v>613</v>
      </c>
      <c r="S287" s="641">
        <v>613</v>
      </c>
      <c r="T287" s="641">
        <v>613</v>
      </c>
      <c r="U287" s="641">
        <v>613</v>
      </c>
      <c r="V287" s="641">
        <v>1226</v>
      </c>
      <c r="W287" s="639"/>
    </row>
    <row r="288" spans="1:23" s="300" customFormat="1" ht="30" customHeight="1">
      <c r="A288" s="814"/>
      <c r="B288" s="814"/>
      <c r="C288" s="814"/>
      <c r="D288" s="816"/>
      <c r="E288" s="816"/>
      <c r="F288" s="303" t="s">
        <v>4932</v>
      </c>
      <c r="G288" s="346">
        <v>44942</v>
      </c>
      <c r="H288" s="303" t="s">
        <v>2830</v>
      </c>
      <c r="I288" s="303" t="s">
        <v>4897</v>
      </c>
      <c r="J288" s="639">
        <v>7049.5</v>
      </c>
      <c r="K288" s="641">
        <v>0</v>
      </c>
      <c r="L288" s="641">
        <v>306.5</v>
      </c>
      <c r="M288" s="641">
        <v>613</v>
      </c>
      <c r="N288" s="641">
        <v>613</v>
      </c>
      <c r="O288" s="641">
        <v>613</v>
      </c>
      <c r="P288" s="641">
        <v>613</v>
      </c>
      <c r="Q288" s="641">
        <v>613</v>
      </c>
      <c r="R288" s="641">
        <v>613</v>
      </c>
      <c r="S288" s="641">
        <v>613</v>
      </c>
      <c r="T288" s="641">
        <v>613</v>
      </c>
      <c r="U288" s="641">
        <v>613</v>
      </c>
      <c r="V288" s="641">
        <v>1226</v>
      </c>
      <c r="W288" s="639"/>
    </row>
    <row r="289" spans="1:23" s="300" customFormat="1" ht="30" customHeight="1">
      <c r="A289" s="814"/>
      <c r="B289" s="814"/>
      <c r="C289" s="814"/>
      <c r="D289" s="816"/>
      <c r="E289" s="816"/>
      <c r="F289" s="303" t="s">
        <v>4933</v>
      </c>
      <c r="G289" s="346">
        <v>44942</v>
      </c>
      <c r="H289" s="303" t="s">
        <v>2830</v>
      </c>
      <c r="I289" s="303" t="s">
        <v>4897</v>
      </c>
      <c r="J289" s="639">
        <v>7049.5</v>
      </c>
      <c r="K289" s="641">
        <v>0</v>
      </c>
      <c r="L289" s="641">
        <v>306.5</v>
      </c>
      <c r="M289" s="641">
        <v>613</v>
      </c>
      <c r="N289" s="641">
        <v>613</v>
      </c>
      <c r="O289" s="641">
        <v>613</v>
      </c>
      <c r="P289" s="641">
        <v>613</v>
      </c>
      <c r="Q289" s="641">
        <v>613</v>
      </c>
      <c r="R289" s="641">
        <v>613</v>
      </c>
      <c r="S289" s="641">
        <v>613</v>
      </c>
      <c r="T289" s="641">
        <v>613</v>
      </c>
      <c r="U289" s="641">
        <v>613</v>
      </c>
      <c r="V289" s="641">
        <v>1226</v>
      </c>
      <c r="W289" s="639"/>
    </row>
    <row r="290" spans="1:23" s="300" customFormat="1" ht="30" customHeight="1">
      <c r="A290" s="814"/>
      <c r="B290" s="814"/>
      <c r="C290" s="814"/>
      <c r="D290" s="816"/>
      <c r="E290" s="816"/>
      <c r="F290" s="303" t="s">
        <v>4934</v>
      </c>
      <c r="G290" s="346">
        <v>44942</v>
      </c>
      <c r="H290" s="303" t="s">
        <v>2830</v>
      </c>
      <c r="I290" s="303" t="s">
        <v>4897</v>
      </c>
      <c r="J290" s="639">
        <v>7049.5</v>
      </c>
      <c r="K290" s="641">
        <v>0</v>
      </c>
      <c r="L290" s="641">
        <v>306.5</v>
      </c>
      <c r="M290" s="641">
        <v>613</v>
      </c>
      <c r="N290" s="641">
        <v>613</v>
      </c>
      <c r="O290" s="641">
        <v>613</v>
      </c>
      <c r="P290" s="641">
        <v>613</v>
      </c>
      <c r="Q290" s="641">
        <v>613</v>
      </c>
      <c r="R290" s="641">
        <v>613</v>
      </c>
      <c r="S290" s="641">
        <v>613</v>
      </c>
      <c r="T290" s="641">
        <v>613</v>
      </c>
      <c r="U290" s="641">
        <v>613</v>
      </c>
      <c r="V290" s="641">
        <v>1226</v>
      </c>
      <c r="W290" s="639"/>
    </row>
    <row r="291" spans="1:23" s="300" customFormat="1" ht="30" customHeight="1">
      <c r="A291" s="814"/>
      <c r="B291" s="814"/>
      <c r="C291" s="814"/>
      <c r="D291" s="816"/>
      <c r="E291" s="816"/>
      <c r="F291" s="303" t="s">
        <v>4935</v>
      </c>
      <c r="G291" s="346">
        <v>44942</v>
      </c>
      <c r="H291" s="303" t="s">
        <v>2830</v>
      </c>
      <c r="I291" s="303" t="s">
        <v>4897</v>
      </c>
      <c r="J291" s="639">
        <v>7049.5</v>
      </c>
      <c r="K291" s="641">
        <v>0</v>
      </c>
      <c r="L291" s="641">
        <v>306.5</v>
      </c>
      <c r="M291" s="641">
        <v>613</v>
      </c>
      <c r="N291" s="641">
        <v>613</v>
      </c>
      <c r="O291" s="641">
        <v>613</v>
      </c>
      <c r="P291" s="641">
        <v>613</v>
      </c>
      <c r="Q291" s="641">
        <v>613</v>
      </c>
      <c r="R291" s="641">
        <v>613</v>
      </c>
      <c r="S291" s="641">
        <v>613</v>
      </c>
      <c r="T291" s="641">
        <v>613</v>
      </c>
      <c r="U291" s="641">
        <v>613</v>
      </c>
      <c r="V291" s="641">
        <v>1226</v>
      </c>
      <c r="W291" s="639"/>
    </row>
    <row r="292" spans="1:23" s="300" customFormat="1" ht="30" customHeight="1">
      <c r="A292" s="814"/>
      <c r="B292" s="814"/>
      <c r="C292" s="814"/>
      <c r="D292" s="816"/>
      <c r="E292" s="816"/>
      <c r="F292" s="303" t="s">
        <v>4936</v>
      </c>
      <c r="G292" s="346">
        <v>45002</v>
      </c>
      <c r="H292" s="303" t="s">
        <v>2934</v>
      </c>
      <c r="I292" s="303" t="s">
        <v>4897</v>
      </c>
      <c r="J292" s="639">
        <v>5803.07</v>
      </c>
      <c r="K292" s="641">
        <v>0</v>
      </c>
      <c r="L292" s="641">
        <v>0</v>
      </c>
      <c r="M292" s="641">
        <v>0</v>
      </c>
      <c r="N292" s="641">
        <v>286.07</v>
      </c>
      <c r="O292" s="641">
        <v>613</v>
      </c>
      <c r="P292" s="641">
        <v>613</v>
      </c>
      <c r="Q292" s="641">
        <v>613</v>
      </c>
      <c r="R292" s="641">
        <v>613</v>
      </c>
      <c r="S292" s="641">
        <v>613</v>
      </c>
      <c r="T292" s="641">
        <v>613</v>
      </c>
      <c r="U292" s="641">
        <v>613</v>
      </c>
      <c r="V292" s="641">
        <v>1226</v>
      </c>
      <c r="W292" s="639"/>
    </row>
    <row r="293" spans="1:23" s="300" customFormat="1" ht="30" customHeight="1">
      <c r="A293" s="814"/>
      <c r="B293" s="814"/>
      <c r="C293" s="814"/>
      <c r="D293" s="816"/>
      <c r="E293" s="816"/>
      <c r="F293" s="303" t="s">
        <v>4937</v>
      </c>
      <c r="G293" s="346">
        <v>44942</v>
      </c>
      <c r="H293" s="303" t="s">
        <v>2830</v>
      </c>
      <c r="I293" s="303" t="s">
        <v>4897</v>
      </c>
      <c r="J293" s="639">
        <v>7049.5</v>
      </c>
      <c r="K293" s="641">
        <v>0</v>
      </c>
      <c r="L293" s="641">
        <v>306.5</v>
      </c>
      <c r="M293" s="641">
        <v>613</v>
      </c>
      <c r="N293" s="641">
        <v>613</v>
      </c>
      <c r="O293" s="641">
        <v>613</v>
      </c>
      <c r="P293" s="641">
        <v>613</v>
      </c>
      <c r="Q293" s="641">
        <v>613</v>
      </c>
      <c r="R293" s="641">
        <v>613</v>
      </c>
      <c r="S293" s="641">
        <v>613</v>
      </c>
      <c r="T293" s="641">
        <v>613</v>
      </c>
      <c r="U293" s="641">
        <v>613</v>
      </c>
      <c r="V293" s="641">
        <v>1226</v>
      </c>
      <c r="W293" s="639"/>
    </row>
    <row r="294" spans="1:23" s="300" customFormat="1" ht="30" customHeight="1">
      <c r="A294" s="814"/>
      <c r="B294" s="814"/>
      <c r="C294" s="814"/>
      <c r="D294" s="816"/>
      <c r="E294" s="816"/>
      <c r="F294" s="303" t="s">
        <v>4938</v>
      </c>
      <c r="G294" s="346">
        <v>44942</v>
      </c>
      <c r="H294" s="303" t="s">
        <v>2830</v>
      </c>
      <c r="I294" s="303" t="s">
        <v>4897</v>
      </c>
      <c r="J294" s="639">
        <v>7049.5</v>
      </c>
      <c r="K294" s="641">
        <v>0</v>
      </c>
      <c r="L294" s="641">
        <v>306.5</v>
      </c>
      <c r="M294" s="641">
        <v>613</v>
      </c>
      <c r="N294" s="641">
        <v>613</v>
      </c>
      <c r="O294" s="641">
        <v>613</v>
      </c>
      <c r="P294" s="641">
        <v>613</v>
      </c>
      <c r="Q294" s="641">
        <v>613</v>
      </c>
      <c r="R294" s="641">
        <v>613</v>
      </c>
      <c r="S294" s="641">
        <v>613</v>
      </c>
      <c r="T294" s="641">
        <v>613</v>
      </c>
      <c r="U294" s="641">
        <v>613</v>
      </c>
      <c r="V294" s="641">
        <v>1226</v>
      </c>
      <c r="W294" s="639"/>
    </row>
    <row r="295" spans="1:23" s="300" customFormat="1" ht="30" customHeight="1">
      <c r="A295" s="814"/>
      <c r="B295" s="814"/>
      <c r="C295" s="814"/>
      <c r="D295" s="816"/>
      <c r="E295" s="816"/>
      <c r="F295" s="303" t="s">
        <v>4939</v>
      </c>
      <c r="G295" s="346">
        <v>45002</v>
      </c>
      <c r="H295" s="303" t="s">
        <v>2934</v>
      </c>
      <c r="I295" s="303" t="s">
        <v>4897</v>
      </c>
      <c r="J295" s="639">
        <v>5803.07</v>
      </c>
      <c r="K295" s="641">
        <v>0</v>
      </c>
      <c r="L295" s="641">
        <v>0</v>
      </c>
      <c r="M295" s="641">
        <v>0</v>
      </c>
      <c r="N295" s="641">
        <v>286.07</v>
      </c>
      <c r="O295" s="641">
        <v>613</v>
      </c>
      <c r="P295" s="641">
        <v>613</v>
      </c>
      <c r="Q295" s="641">
        <v>613</v>
      </c>
      <c r="R295" s="641">
        <v>613</v>
      </c>
      <c r="S295" s="641">
        <v>613</v>
      </c>
      <c r="T295" s="641">
        <v>613</v>
      </c>
      <c r="U295" s="641">
        <v>613</v>
      </c>
      <c r="V295" s="641">
        <v>1226</v>
      </c>
      <c r="W295" s="639"/>
    </row>
    <row r="296" spans="1:23" s="300" customFormat="1" ht="30" customHeight="1">
      <c r="A296" s="814"/>
      <c r="B296" s="814"/>
      <c r="C296" s="814"/>
      <c r="D296" s="816"/>
      <c r="E296" s="816"/>
      <c r="F296" s="303" t="s">
        <v>4940</v>
      </c>
      <c r="G296" s="346">
        <v>44942</v>
      </c>
      <c r="H296" s="303" t="s">
        <v>2830</v>
      </c>
      <c r="I296" s="303" t="s">
        <v>4897</v>
      </c>
      <c r="J296" s="639">
        <v>7049.5</v>
      </c>
      <c r="K296" s="641">
        <v>0</v>
      </c>
      <c r="L296" s="641">
        <v>306.5</v>
      </c>
      <c r="M296" s="641">
        <v>613</v>
      </c>
      <c r="N296" s="641">
        <v>613</v>
      </c>
      <c r="O296" s="641">
        <v>613</v>
      </c>
      <c r="P296" s="641">
        <v>613</v>
      </c>
      <c r="Q296" s="641">
        <v>613</v>
      </c>
      <c r="R296" s="641">
        <v>613</v>
      </c>
      <c r="S296" s="641">
        <v>613</v>
      </c>
      <c r="T296" s="641">
        <v>613</v>
      </c>
      <c r="U296" s="641">
        <v>613</v>
      </c>
      <c r="V296" s="641">
        <v>1226</v>
      </c>
      <c r="W296" s="639"/>
    </row>
    <row r="297" spans="1:23" s="300" customFormat="1" ht="30" customHeight="1">
      <c r="A297" s="814"/>
      <c r="B297" s="814"/>
      <c r="C297" s="814"/>
      <c r="D297" s="816"/>
      <c r="E297" s="816"/>
      <c r="F297" s="303" t="s">
        <v>4941</v>
      </c>
      <c r="G297" s="346">
        <v>44942</v>
      </c>
      <c r="H297" s="303" t="s">
        <v>2830</v>
      </c>
      <c r="I297" s="303" t="s">
        <v>4897</v>
      </c>
      <c r="J297" s="639">
        <v>7049.5</v>
      </c>
      <c r="K297" s="641">
        <v>0</v>
      </c>
      <c r="L297" s="641">
        <v>306.5</v>
      </c>
      <c r="M297" s="641">
        <v>613</v>
      </c>
      <c r="N297" s="641">
        <v>613</v>
      </c>
      <c r="O297" s="641">
        <v>613</v>
      </c>
      <c r="P297" s="641">
        <v>613</v>
      </c>
      <c r="Q297" s="641">
        <v>613</v>
      </c>
      <c r="R297" s="641">
        <v>613</v>
      </c>
      <c r="S297" s="641">
        <v>613</v>
      </c>
      <c r="T297" s="641">
        <v>613</v>
      </c>
      <c r="U297" s="641">
        <v>613</v>
      </c>
      <c r="V297" s="641">
        <v>1226</v>
      </c>
      <c r="W297" s="639"/>
    </row>
    <row r="298" spans="1:23" s="300" customFormat="1" ht="30" customHeight="1">
      <c r="A298" s="814"/>
      <c r="B298" s="814"/>
      <c r="C298" s="814"/>
      <c r="D298" s="816"/>
      <c r="E298" s="816"/>
      <c r="F298" s="303" t="s">
        <v>4942</v>
      </c>
      <c r="G298" s="346">
        <v>44942</v>
      </c>
      <c r="H298" s="303" t="s">
        <v>2830</v>
      </c>
      <c r="I298" s="303" t="s">
        <v>4897</v>
      </c>
      <c r="J298" s="639">
        <v>7049.5</v>
      </c>
      <c r="K298" s="641">
        <v>0</v>
      </c>
      <c r="L298" s="641">
        <v>306.5</v>
      </c>
      <c r="M298" s="641">
        <v>613</v>
      </c>
      <c r="N298" s="641">
        <v>613</v>
      </c>
      <c r="O298" s="641">
        <v>613</v>
      </c>
      <c r="P298" s="641">
        <v>613</v>
      </c>
      <c r="Q298" s="641">
        <v>613</v>
      </c>
      <c r="R298" s="641">
        <v>613</v>
      </c>
      <c r="S298" s="641">
        <v>613</v>
      </c>
      <c r="T298" s="641">
        <v>613</v>
      </c>
      <c r="U298" s="641">
        <v>613</v>
      </c>
      <c r="V298" s="641">
        <v>1226</v>
      </c>
      <c r="W298" s="639"/>
    </row>
    <row r="299" spans="1:23" s="300" customFormat="1" ht="30" customHeight="1">
      <c r="A299" s="814"/>
      <c r="B299" s="814"/>
      <c r="C299" s="814"/>
      <c r="D299" s="816"/>
      <c r="E299" s="816"/>
      <c r="F299" s="303" t="s">
        <v>4943</v>
      </c>
      <c r="G299" s="346">
        <v>44942</v>
      </c>
      <c r="H299" s="303" t="s">
        <v>2830</v>
      </c>
      <c r="I299" s="303" t="s">
        <v>4897</v>
      </c>
      <c r="J299" s="639">
        <v>7049.5</v>
      </c>
      <c r="K299" s="641">
        <v>0</v>
      </c>
      <c r="L299" s="641">
        <v>306.5</v>
      </c>
      <c r="M299" s="641">
        <v>613</v>
      </c>
      <c r="N299" s="641">
        <v>613</v>
      </c>
      <c r="O299" s="641">
        <v>613</v>
      </c>
      <c r="P299" s="641">
        <v>613</v>
      </c>
      <c r="Q299" s="641">
        <v>613</v>
      </c>
      <c r="R299" s="641">
        <v>613</v>
      </c>
      <c r="S299" s="641">
        <v>613</v>
      </c>
      <c r="T299" s="641">
        <v>613</v>
      </c>
      <c r="U299" s="641">
        <v>613</v>
      </c>
      <c r="V299" s="641">
        <v>1226</v>
      </c>
      <c r="W299" s="639"/>
    </row>
    <row r="300" spans="1:23" s="300" customFormat="1" ht="30" customHeight="1">
      <c r="A300" s="814"/>
      <c r="B300" s="814"/>
      <c r="C300" s="814"/>
      <c r="D300" s="816"/>
      <c r="E300" s="816"/>
      <c r="F300" s="303" t="s">
        <v>4944</v>
      </c>
      <c r="G300" s="346">
        <v>44942</v>
      </c>
      <c r="H300" s="303" t="s">
        <v>2830</v>
      </c>
      <c r="I300" s="303" t="s">
        <v>4897</v>
      </c>
      <c r="J300" s="639">
        <v>7049.5</v>
      </c>
      <c r="K300" s="641">
        <v>0</v>
      </c>
      <c r="L300" s="641">
        <v>306.5</v>
      </c>
      <c r="M300" s="641">
        <v>613</v>
      </c>
      <c r="N300" s="641">
        <v>613</v>
      </c>
      <c r="O300" s="641">
        <v>613</v>
      </c>
      <c r="P300" s="641">
        <v>613</v>
      </c>
      <c r="Q300" s="641">
        <v>613</v>
      </c>
      <c r="R300" s="641">
        <v>613</v>
      </c>
      <c r="S300" s="641">
        <v>613</v>
      </c>
      <c r="T300" s="641">
        <v>613</v>
      </c>
      <c r="U300" s="641">
        <v>613</v>
      </c>
      <c r="V300" s="641">
        <v>1226</v>
      </c>
      <c r="W300" s="639"/>
    </row>
    <row r="301" spans="1:23" s="300" customFormat="1" ht="30" customHeight="1">
      <c r="A301" s="814"/>
      <c r="B301" s="814"/>
      <c r="C301" s="814"/>
      <c r="D301" s="816"/>
      <c r="E301" s="816"/>
      <c r="F301" s="303" t="s">
        <v>4945</v>
      </c>
      <c r="G301" s="346">
        <v>44942</v>
      </c>
      <c r="H301" s="303" t="s">
        <v>2830</v>
      </c>
      <c r="I301" s="303" t="s">
        <v>4897</v>
      </c>
      <c r="J301" s="639">
        <v>7049.5</v>
      </c>
      <c r="K301" s="641">
        <v>0</v>
      </c>
      <c r="L301" s="641">
        <v>306.5</v>
      </c>
      <c r="M301" s="641">
        <v>613</v>
      </c>
      <c r="N301" s="641">
        <v>613</v>
      </c>
      <c r="O301" s="641">
        <v>613</v>
      </c>
      <c r="P301" s="641">
        <v>613</v>
      </c>
      <c r="Q301" s="641">
        <v>613</v>
      </c>
      <c r="R301" s="641">
        <v>613</v>
      </c>
      <c r="S301" s="641">
        <v>613</v>
      </c>
      <c r="T301" s="641">
        <v>613</v>
      </c>
      <c r="U301" s="641">
        <v>613</v>
      </c>
      <c r="V301" s="641">
        <v>1226</v>
      </c>
      <c r="W301" s="639"/>
    </row>
    <row r="302" spans="1:23" s="300" customFormat="1" ht="30" customHeight="1">
      <c r="A302" s="814"/>
      <c r="B302" s="814"/>
      <c r="C302" s="814"/>
      <c r="D302" s="816"/>
      <c r="E302" s="816"/>
      <c r="F302" s="303" t="s">
        <v>4946</v>
      </c>
      <c r="G302" s="346">
        <v>44942</v>
      </c>
      <c r="H302" s="303" t="s">
        <v>2830</v>
      </c>
      <c r="I302" s="303" t="s">
        <v>4897</v>
      </c>
      <c r="J302" s="639">
        <v>7049.5</v>
      </c>
      <c r="K302" s="641">
        <v>0</v>
      </c>
      <c r="L302" s="641">
        <v>306.5</v>
      </c>
      <c r="M302" s="641">
        <v>613</v>
      </c>
      <c r="N302" s="641">
        <v>613</v>
      </c>
      <c r="O302" s="641">
        <v>613</v>
      </c>
      <c r="P302" s="641">
        <v>613</v>
      </c>
      <c r="Q302" s="641">
        <v>613</v>
      </c>
      <c r="R302" s="641">
        <v>613</v>
      </c>
      <c r="S302" s="641">
        <v>613</v>
      </c>
      <c r="T302" s="641">
        <v>613</v>
      </c>
      <c r="U302" s="641">
        <v>613</v>
      </c>
      <c r="V302" s="641">
        <v>1226</v>
      </c>
      <c r="W302" s="639"/>
    </row>
    <row r="303" spans="1:23" s="300" customFormat="1" ht="30" customHeight="1">
      <c r="A303" s="814"/>
      <c r="B303" s="814"/>
      <c r="C303" s="814"/>
      <c r="D303" s="816"/>
      <c r="E303" s="816"/>
      <c r="F303" s="303" t="s">
        <v>4947</v>
      </c>
      <c r="G303" s="346">
        <v>44942</v>
      </c>
      <c r="H303" s="303" t="s">
        <v>2830</v>
      </c>
      <c r="I303" s="303" t="s">
        <v>4897</v>
      </c>
      <c r="J303" s="639">
        <v>7049.5</v>
      </c>
      <c r="K303" s="641">
        <v>0</v>
      </c>
      <c r="L303" s="641">
        <v>306.5</v>
      </c>
      <c r="M303" s="641">
        <v>613</v>
      </c>
      <c r="N303" s="641">
        <v>613</v>
      </c>
      <c r="O303" s="641">
        <v>613</v>
      </c>
      <c r="P303" s="641">
        <v>613</v>
      </c>
      <c r="Q303" s="641">
        <v>613</v>
      </c>
      <c r="R303" s="641">
        <v>613</v>
      </c>
      <c r="S303" s="641">
        <v>613</v>
      </c>
      <c r="T303" s="641">
        <v>613</v>
      </c>
      <c r="U303" s="641">
        <v>613</v>
      </c>
      <c r="V303" s="641">
        <v>1226</v>
      </c>
      <c r="W303" s="639"/>
    </row>
    <row r="304" spans="1:23" s="300" customFormat="1" ht="30" customHeight="1">
      <c r="A304" s="814"/>
      <c r="B304" s="814"/>
      <c r="C304" s="814"/>
      <c r="D304" s="816"/>
      <c r="E304" s="816"/>
      <c r="F304" s="303" t="s">
        <v>4948</v>
      </c>
      <c r="G304" s="346">
        <v>44942</v>
      </c>
      <c r="H304" s="303" t="s">
        <v>2830</v>
      </c>
      <c r="I304" s="303" t="s">
        <v>4897</v>
      </c>
      <c r="J304" s="639">
        <v>7049.5</v>
      </c>
      <c r="K304" s="641">
        <v>0</v>
      </c>
      <c r="L304" s="641">
        <v>306.5</v>
      </c>
      <c r="M304" s="641">
        <v>613</v>
      </c>
      <c r="N304" s="641">
        <v>613</v>
      </c>
      <c r="O304" s="641">
        <v>613</v>
      </c>
      <c r="P304" s="641">
        <v>613</v>
      </c>
      <c r="Q304" s="641">
        <v>613</v>
      </c>
      <c r="R304" s="641">
        <v>613</v>
      </c>
      <c r="S304" s="641">
        <v>613</v>
      </c>
      <c r="T304" s="641">
        <v>613</v>
      </c>
      <c r="U304" s="641">
        <v>613</v>
      </c>
      <c r="V304" s="641">
        <v>1226</v>
      </c>
      <c r="W304" s="639"/>
    </row>
    <row r="305" spans="1:23" s="300" customFormat="1" ht="30" customHeight="1">
      <c r="A305" s="814"/>
      <c r="B305" s="814"/>
      <c r="C305" s="814"/>
      <c r="D305" s="816"/>
      <c r="E305" s="816"/>
      <c r="F305" s="303" t="s">
        <v>4949</v>
      </c>
      <c r="G305" s="346">
        <v>44942</v>
      </c>
      <c r="H305" s="303" t="s">
        <v>2830</v>
      </c>
      <c r="I305" s="303" t="s">
        <v>4897</v>
      </c>
      <c r="J305" s="639">
        <v>7049.5</v>
      </c>
      <c r="K305" s="641">
        <v>0</v>
      </c>
      <c r="L305" s="641">
        <v>306.5</v>
      </c>
      <c r="M305" s="641">
        <v>613</v>
      </c>
      <c r="N305" s="641">
        <v>613</v>
      </c>
      <c r="O305" s="641">
        <v>613</v>
      </c>
      <c r="P305" s="641">
        <v>613</v>
      </c>
      <c r="Q305" s="641">
        <v>613</v>
      </c>
      <c r="R305" s="641">
        <v>613</v>
      </c>
      <c r="S305" s="641">
        <v>613</v>
      </c>
      <c r="T305" s="641">
        <v>613</v>
      </c>
      <c r="U305" s="641">
        <v>613</v>
      </c>
      <c r="V305" s="641">
        <v>1226</v>
      </c>
      <c r="W305" s="639"/>
    </row>
    <row r="306" spans="1:23" s="300" customFormat="1" ht="30" customHeight="1">
      <c r="A306" s="814"/>
      <c r="B306" s="814"/>
      <c r="C306" s="814"/>
      <c r="D306" s="816"/>
      <c r="E306" s="816"/>
      <c r="F306" s="303" t="s">
        <v>4950</v>
      </c>
      <c r="G306" s="346">
        <v>44942</v>
      </c>
      <c r="H306" s="303" t="s">
        <v>2830</v>
      </c>
      <c r="I306" s="303" t="s">
        <v>4897</v>
      </c>
      <c r="J306" s="639">
        <v>7049.5</v>
      </c>
      <c r="K306" s="641">
        <v>0</v>
      </c>
      <c r="L306" s="641">
        <v>306.5</v>
      </c>
      <c r="M306" s="641">
        <v>613</v>
      </c>
      <c r="N306" s="641">
        <v>613</v>
      </c>
      <c r="O306" s="641">
        <v>613</v>
      </c>
      <c r="P306" s="641">
        <v>613</v>
      </c>
      <c r="Q306" s="641">
        <v>613</v>
      </c>
      <c r="R306" s="641">
        <v>613</v>
      </c>
      <c r="S306" s="641">
        <v>613</v>
      </c>
      <c r="T306" s="641">
        <v>613</v>
      </c>
      <c r="U306" s="641">
        <v>613</v>
      </c>
      <c r="V306" s="641">
        <v>1226</v>
      </c>
      <c r="W306" s="639"/>
    </row>
    <row r="307" spans="1:23" s="300" customFormat="1" ht="30" customHeight="1">
      <c r="A307" s="814"/>
      <c r="B307" s="814"/>
      <c r="C307" s="814"/>
      <c r="D307" s="816"/>
      <c r="E307" s="816"/>
      <c r="F307" s="303" t="s">
        <v>4951</v>
      </c>
      <c r="G307" s="346">
        <v>44942</v>
      </c>
      <c r="H307" s="303" t="s">
        <v>2830</v>
      </c>
      <c r="I307" s="303" t="s">
        <v>4897</v>
      </c>
      <c r="J307" s="639">
        <v>7049.5</v>
      </c>
      <c r="K307" s="641">
        <v>0</v>
      </c>
      <c r="L307" s="641">
        <v>306.5</v>
      </c>
      <c r="M307" s="641">
        <v>613</v>
      </c>
      <c r="N307" s="641">
        <v>613</v>
      </c>
      <c r="O307" s="641">
        <v>613</v>
      </c>
      <c r="P307" s="641">
        <v>613</v>
      </c>
      <c r="Q307" s="641">
        <v>613</v>
      </c>
      <c r="R307" s="641">
        <v>613</v>
      </c>
      <c r="S307" s="641">
        <v>613</v>
      </c>
      <c r="T307" s="641">
        <v>613</v>
      </c>
      <c r="U307" s="641">
        <v>613</v>
      </c>
      <c r="V307" s="641">
        <v>1226</v>
      </c>
      <c r="W307" s="639"/>
    </row>
    <row r="308" spans="1:23" s="300" customFormat="1" ht="30" customHeight="1">
      <c r="A308" s="814"/>
      <c r="B308" s="814"/>
      <c r="C308" s="814"/>
      <c r="D308" s="816"/>
      <c r="E308" s="816"/>
      <c r="F308" s="303" t="s">
        <v>4952</v>
      </c>
      <c r="G308" s="346">
        <v>44942</v>
      </c>
      <c r="H308" s="303" t="s">
        <v>2830</v>
      </c>
      <c r="I308" s="303" t="s">
        <v>4897</v>
      </c>
      <c r="J308" s="639">
        <v>7049.5</v>
      </c>
      <c r="K308" s="641">
        <v>0</v>
      </c>
      <c r="L308" s="641">
        <v>306.5</v>
      </c>
      <c r="M308" s="641">
        <v>613</v>
      </c>
      <c r="N308" s="641">
        <v>613</v>
      </c>
      <c r="O308" s="641">
        <v>613</v>
      </c>
      <c r="P308" s="641">
        <v>613</v>
      </c>
      <c r="Q308" s="641">
        <v>613</v>
      </c>
      <c r="R308" s="641">
        <v>613</v>
      </c>
      <c r="S308" s="641">
        <v>613</v>
      </c>
      <c r="T308" s="641">
        <v>613</v>
      </c>
      <c r="U308" s="641">
        <v>613</v>
      </c>
      <c r="V308" s="641">
        <v>1226</v>
      </c>
      <c r="W308" s="639"/>
    </row>
    <row r="309" spans="1:23" s="300" customFormat="1" ht="30" customHeight="1">
      <c r="A309" s="814"/>
      <c r="B309" s="814"/>
      <c r="C309" s="814"/>
      <c r="D309" s="816"/>
      <c r="E309" s="816"/>
      <c r="F309" s="303" t="s">
        <v>4953</v>
      </c>
      <c r="G309" s="346">
        <v>44942</v>
      </c>
      <c r="H309" s="303" t="s">
        <v>2830</v>
      </c>
      <c r="I309" s="303" t="s">
        <v>4897</v>
      </c>
      <c r="J309" s="639">
        <v>7049.5</v>
      </c>
      <c r="K309" s="641">
        <v>0</v>
      </c>
      <c r="L309" s="641">
        <v>306.5</v>
      </c>
      <c r="M309" s="641">
        <v>613</v>
      </c>
      <c r="N309" s="641">
        <v>613</v>
      </c>
      <c r="O309" s="641">
        <v>613</v>
      </c>
      <c r="P309" s="641">
        <v>613</v>
      </c>
      <c r="Q309" s="641">
        <v>613</v>
      </c>
      <c r="R309" s="641">
        <v>613</v>
      </c>
      <c r="S309" s="641">
        <v>613</v>
      </c>
      <c r="T309" s="641">
        <v>613</v>
      </c>
      <c r="U309" s="641">
        <v>613</v>
      </c>
      <c r="V309" s="641">
        <v>1226</v>
      </c>
      <c r="W309" s="639"/>
    </row>
    <row r="310" spans="1:23" s="300" customFormat="1" ht="30" customHeight="1">
      <c r="A310" s="814"/>
      <c r="B310" s="814"/>
      <c r="C310" s="814"/>
      <c r="D310" s="816"/>
      <c r="E310" s="816"/>
      <c r="F310" s="303" t="s">
        <v>4954</v>
      </c>
      <c r="G310" s="346">
        <v>44942</v>
      </c>
      <c r="H310" s="303" t="s">
        <v>2830</v>
      </c>
      <c r="I310" s="303" t="s">
        <v>4897</v>
      </c>
      <c r="J310" s="639">
        <v>7049.5</v>
      </c>
      <c r="K310" s="641">
        <v>0</v>
      </c>
      <c r="L310" s="641">
        <v>306.5</v>
      </c>
      <c r="M310" s="641">
        <v>613</v>
      </c>
      <c r="N310" s="641">
        <v>613</v>
      </c>
      <c r="O310" s="641">
        <v>613</v>
      </c>
      <c r="P310" s="641">
        <v>613</v>
      </c>
      <c r="Q310" s="641">
        <v>613</v>
      </c>
      <c r="R310" s="641">
        <v>613</v>
      </c>
      <c r="S310" s="641">
        <v>613</v>
      </c>
      <c r="T310" s="641">
        <v>613</v>
      </c>
      <c r="U310" s="641">
        <v>613</v>
      </c>
      <c r="V310" s="641">
        <v>1226</v>
      </c>
      <c r="W310" s="639"/>
    </row>
    <row r="311" spans="1:23" s="300" customFormat="1" ht="30" customHeight="1">
      <c r="A311" s="814"/>
      <c r="B311" s="814"/>
      <c r="C311" s="814"/>
      <c r="D311" s="816"/>
      <c r="E311" s="816"/>
      <c r="F311" s="303" t="s">
        <v>4955</v>
      </c>
      <c r="G311" s="346">
        <v>44942</v>
      </c>
      <c r="H311" s="303" t="s">
        <v>2830</v>
      </c>
      <c r="I311" s="303" t="s">
        <v>4897</v>
      </c>
      <c r="J311" s="639">
        <v>7049.5</v>
      </c>
      <c r="K311" s="641">
        <v>0</v>
      </c>
      <c r="L311" s="641">
        <v>306.5</v>
      </c>
      <c r="M311" s="641">
        <v>613</v>
      </c>
      <c r="N311" s="641">
        <v>613</v>
      </c>
      <c r="O311" s="641">
        <v>613</v>
      </c>
      <c r="P311" s="641">
        <v>613</v>
      </c>
      <c r="Q311" s="641">
        <v>613</v>
      </c>
      <c r="R311" s="641">
        <v>613</v>
      </c>
      <c r="S311" s="641">
        <v>613</v>
      </c>
      <c r="T311" s="641">
        <v>613</v>
      </c>
      <c r="U311" s="641">
        <v>613</v>
      </c>
      <c r="V311" s="641">
        <v>1226</v>
      </c>
      <c r="W311" s="639"/>
    </row>
    <row r="312" spans="1:23" s="300" customFormat="1" ht="30" customHeight="1">
      <c r="A312" s="814"/>
      <c r="B312" s="814"/>
      <c r="C312" s="814"/>
      <c r="D312" s="816"/>
      <c r="E312" s="816"/>
      <c r="F312" s="303" t="s">
        <v>4956</v>
      </c>
      <c r="G312" s="346">
        <v>44942</v>
      </c>
      <c r="H312" s="303" t="s">
        <v>4886</v>
      </c>
      <c r="I312" s="303" t="s">
        <v>4897</v>
      </c>
      <c r="J312" s="639">
        <v>306.5</v>
      </c>
      <c r="K312" s="641">
        <v>0</v>
      </c>
      <c r="L312" s="641">
        <v>306.5</v>
      </c>
      <c r="M312" s="641">
        <v>0</v>
      </c>
      <c r="N312" s="641">
        <v>0</v>
      </c>
      <c r="O312" s="641">
        <v>0</v>
      </c>
      <c r="P312" s="641">
        <v>0</v>
      </c>
      <c r="Q312" s="641">
        <v>0</v>
      </c>
      <c r="R312" s="641">
        <v>0</v>
      </c>
      <c r="S312" s="641">
        <v>0</v>
      </c>
      <c r="T312" s="641">
        <v>0</v>
      </c>
      <c r="U312" s="641">
        <v>0</v>
      </c>
      <c r="V312" s="641">
        <v>0</v>
      </c>
      <c r="W312" s="639"/>
    </row>
    <row r="313" spans="1:23" s="300" customFormat="1" ht="30" customHeight="1">
      <c r="A313" s="814"/>
      <c r="B313" s="814"/>
      <c r="C313" s="814"/>
      <c r="D313" s="816"/>
      <c r="E313" s="816"/>
      <c r="F313" s="303" t="s">
        <v>4957</v>
      </c>
      <c r="G313" s="346">
        <v>44942</v>
      </c>
      <c r="H313" s="303" t="s">
        <v>2830</v>
      </c>
      <c r="I313" s="303" t="s">
        <v>4897</v>
      </c>
      <c r="J313" s="639">
        <v>7049.5</v>
      </c>
      <c r="K313" s="641">
        <v>0</v>
      </c>
      <c r="L313" s="641">
        <v>306.5</v>
      </c>
      <c r="M313" s="641">
        <v>613</v>
      </c>
      <c r="N313" s="641">
        <v>613</v>
      </c>
      <c r="O313" s="641">
        <v>613</v>
      </c>
      <c r="P313" s="641">
        <v>613</v>
      </c>
      <c r="Q313" s="641">
        <v>613</v>
      </c>
      <c r="R313" s="641">
        <v>613</v>
      </c>
      <c r="S313" s="641">
        <v>613</v>
      </c>
      <c r="T313" s="641">
        <v>613</v>
      </c>
      <c r="U313" s="641">
        <v>613</v>
      </c>
      <c r="V313" s="641">
        <v>1226</v>
      </c>
      <c r="W313" s="639"/>
    </row>
    <row r="314" spans="1:23" s="300" customFormat="1" ht="30" customHeight="1">
      <c r="A314" s="814"/>
      <c r="B314" s="814"/>
      <c r="C314" s="814"/>
      <c r="D314" s="816"/>
      <c r="E314" s="816"/>
      <c r="F314" s="303" t="s">
        <v>4958</v>
      </c>
      <c r="G314" s="346">
        <v>44942</v>
      </c>
      <c r="H314" s="303" t="s">
        <v>2830</v>
      </c>
      <c r="I314" s="303" t="s">
        <v>4897</v>
      </c>
      <c r="J314" s="639">
        <v>7049.5</v>
      </c>
      <c r="K314" s="641">
        <v>0</v>
      </c>
      <c r="L314" s="641">
        <v>306.5</v>
      </c>
      <c r="M314" s="641">
        <v>613</v>
      </c>
      <c r="N314" s="641">
        <v>613</v>
      </c>
      <c r="O314" s="641">
        <v>613</v>
      </c>
      <c r="P314" s="641">
        <v>613</v>
      </c>
      <c r="Q314" s="641">
        <v>613</v>
      </c>
      <c r="R314" s="641">
        <v>613</v>
      </c>
      <c r="S314" s="641">
        <v>613</v>
      </c>
      <c r="T314" s="641">
        <v>613</v>
      </c>
      <c r="U314" s="641">
        <v>613</v>
      </c>
      <c r="V314" s="641">
        <v>1226</v>
      </c>
      <c r="W314" s="639"/>
    </row>
    <row r="315" spans="1:23" s="300" customFormat="1" ht="30" customHeight="1">
      <c r="A315" s="814"/>
      <c r="B315" s="814"/>
      <c r="C315" s="814"/>
      <c r="D315" s="816"/>
      <c r="E315" s="816"/>
      <c r="F315" s="303" t="s">
        <v>4959</v>
      </c>
      <c r="G315" s="346">
        <v>44942</v>
      </c>
      <c r="H315" s="303" t="s">
        <v>2830</v>
      </c>
      <c r="I315" s="303" t="s">
        <v>4897</v>
      </c>
      <c r="J315" s="639">
        <v>7049.5</v>
      </c>
      <c r="K315" s="641">
        <v>0</v>
      </c>
      <c r="L315" s="641">
        <v>306.5</v>
      </c>
      <c r="M315" s="641">
        <v>613</v>
      </c>
      <c r="N315" s="641">
        <v>613</v>
      </c>
      <c r="O315" s="641">
        <v>613</v>
      </c>
      <c r="P315" s="641">
        <v>613</v>
      </c>
      <c r="Q315" s="641">
        <v>613</v>
      </c>
      <c r="R315" s="641">
        <v>613</v>
      </c>
      <c r="S315" s="641">
        <v>613</v>
      </c>
      <c r="T315" s="641">
        <v>613</v>
      </c>
      <c r="U315" s="641">
        <v>613</v>
      </c>
      <c r="V315" s="641">
        <v>1226</v>
      </c>
      <c r="W315" s="639"/>
    </row>
    <row r="316" spans="1:23" s="300" customFormat="1" ht="30" customHeight="1">
      <c r="A316" s="814"/>
      <c r="B316" s="814"/>
      <c r="C316" s="814"/>
      <c r="D316" s="816"/>
      <c r="E316" s="816"/>
      <c r="F316" s="303" t="s">
        <v>4960</v>
      </c>
      <c r="G316" s="346">
        <v>44942</v>
      </c>
      <c r="H316" s="303" t="s">
        <v>2830</v>
      </c>
      <c r="I316" s="303" t="s">
        <v>4897</v>
      </c>
      <c r="J316" s="639">
        <v>7049.5</v>
      </c>
      <c r="K316" s="641">
        <v>0</v>
      </c>
      <c r="L316" s="641">
        <v>306.5</v>
      </c>
      <c r="M316" s="641">
        <v>613</v>
      </c>
      <c r="N316" s="641">
        <v>613</v>
      </c>
      <c r="O316" s="641">
        <v>613</v>
      </c>
      <c r="P316" s="641">
        <v>613</v>
      </c>
      <c r="Q316" s="641">
        <v>613</v>
      </c>
      <c r="R316" s="641">
        <v>613</v>
      </c>
      <c r="S316" s="641">
        <v>613</v>
      </c>
      <c r="T316" s="641">
        <v>613</v>
      </c>
      <c r="U316" s="641">
        <v>613</v>
      </c>
      <c r="V316" s="641">
        <v>1226</v>
      </c>
      <c r="W316" s="639"/>
    </row>
    <row r="317" spans="1:23" s="300" customFormat="1" ht="30" customHeight="1">
      <c r="A317" s="814"/>
      <c r="B317" s="814"/>
      <c r="C317" s="814"/>
      <c r="D317" s="816"/>
      <c r="E317" s="816"/>
      <c r="F317" s="303" t="s">
        <v>4961</v>
      </c>
      <c r="G317" s="346">
        <v>44942</v>
      </c>
      <c r="H317" s="303" t="s">
        <v>2830</v>
      </c>
      <c r="I317" s="303" t="s">
        <v>4897</v>
      </c>
      <c r="J317" s="639">
        <v>7049.5</v>
      </c>
      <c r="K317" s="641">
        <v>0</v>
      </c>
      <c r="L317" s="641">
        <v>306.5</v>
      </c>
      <c r="M317" s="641">
        <v>613</v>
      </c>
      <c r="N317" s="641">
        <v>613</v>
      </c>
      <c r="O317" s="641">
        <v>613</v>
      </c>
      <c r="P317" s="641">
        <v>613</v>
      </c>
      <c r="Q317" s="641">
        <v>613</v>
      </c>
      <c r="R317" s="641">
        <v>613</v>
      </c>
      <c r="S317" s="641">
        <v>613</v>
      </c>
      <c r="T317" s="641">
        <v>613</v>
      </c>
      <c r="U317" s="641">
        <v>613</v>
      </c>
      <c r="V317" s="641">
        <v>1226</v>
      </c>
      <c r="W317" s="639"/>
    </row>
    <row r="318" spans="1:23" s="300" customFormat="1" ht="30" customHeight="1">
      <c r="A318" s="814"/>
      <c r="B318" s="814"/>
      <c r="C318" s="814"/>
      <c r="D318" s="816"/>
      <c r="E318" s="816"/>
      <c r="F318" s="303" t="s">
        <v>4962</v>
      </c>
      <c r="G318" s="346">
        <v>44942</v>
      </c>
      <c r="H318" s="303" t="s">
        <v>2830</v>
      </c>
      <c r="I318" s="303" t="s">
        <v>4897</v>
      </c>
      <c r="J318" s="639">
        <v>7049.5</v>
      </c>
      <c r="K318" s="641">
        <v>0</v>
      </c>
      <c r="L318" s="641">
        <v>306.5</v>
      </c>
      <c r="M318" s="641">
        <v>613</v>
      </c>
      <c r="N318" s="641">
        <v>613</v>
      </c>
      <c r="O318" s="641">
        <v>613</v>
      </c>
      <c r="P318" s="641">
        <v>613</v>
      </c>
      <c r="Q318" s="641">
        <v>613</v>
      </c>
      <c r="R318" s="641">
        <v>613</v>
      </c>
      <c r="S318" s="641">
        <v>613</v>
      </c>
      <c r="T318" s="641">
        <v>613</v>
      </c>
      <c r="U318" s="641">
        <v>613</v>
      </c>
      <c r="V318" s="641">
        <v>1226</v>
      </c>
      <c r="W318" s="639"/>
    </row>
    <row r="319" spans="1:23" s="300" customFormat="1" ht="30" customHeight="1">
      <c r="A319" s="814"/>
      <c r="B319" s="814"/>
      <c r="C319" s="814"/>
      <c r="D319" s="816"/>
      <c r="E319" s="816"/>
      <c r="F319" s="303" t="s">
        <v>4963</v>
      </c>
      <c r="G319" s="346">
        <v>44942</v>
      </c>
      <c r="H319" s="303" t="s">
        <v>2830</v>
      </c>
      <c r="I319" s="303" t="s">
        <v>4897</v>
      </c>
      <c r="J319" s="639">
        <v>7049.5</v>
      </c>
      <c r="K319" s="641">
        <v>0</v>
      </c>
      <c r="L319" s="641">
        <v>306.5</v>
      </c>
      <c r="M319" s="641">
        <v>613</v>
      </c>
      <c r="N319" s="641">
        <v>613</v>
      </c>
      <c r="O319" s="641">
        <v>613</v>
      </c>
      <c r="P319" s="641">
        <v>613</v>
      </c>
      <c r="Q319" s="641">
        <v>613</v>
      </c>
      <c r="R319" s="641">
        <v>613</v>
      </c>
      <c r="S319" s="641">
        <v>613</v>
      </c>
      <c r="T319" s="641">
        <v>613</v>
      </c>
      <c r="U319" s="641">
        <v>613</v>
      </c>
      <c r="V319" s="641">
        <v>1226</v>
      </c>
      <c r="W319" s="639"/>
    </row>
    <row r="320" spans="1:23" s="300" customFormat="1" ht="30" customHeight="1">
      <c r="A320" s="814"/>
      <c r="B320" s="814"/>
      <c r="C320" s="814"/>
      <c r="D320" s="816"/>
      <c r="E320" s="816"/>
      <c r="F320" s="303" t="s">
        <v>4964</v>
      </c>
      <c r="G320" s="346">
        <v>44942</v>
      </c>
      <c r="H320" s="303" t="s">
        <v>2830</v>
      </c>
      <c r="I320" s="303" t="s">
        <v>4897</v>
      </c>
      <c r="J320" s="639">
        <v>7049.5</v>
      </c>
      <c r="K320" s="641">
        <v>0</v>
      </c>
      <c r="L320" s="641">
        <v>306.5</v>
      </c>
      <c r="M320" s="641">
        <v>613</v>
      </c>
      <c r="N320" s="641">
        <v>613</v>
      </c>
      <c r="O320" s="641">
        <v>613</v>
      </c>
      <c r="P320" s="641">
        <v>613</v>
      </c>
      <c r="Q320" s="641">
        <v>613</v>
      </c>
      <c r="R320" s="641">
        <v>613</v>
      </c>
      <c r="S320" s="641">
        <v>613</v>
      </c>
      <c r="T320" s="641">
        <v>613</v>
      </c>
      <c r="U320" s="641">
        <v>613</v>
      </c>
      <c r="V320" s="641">
        <v>1226</v>
      </c>
      <c r="W320" s="639"/>
    </row>
    <row r="321" spans="1:23" s="300" customFormat="1" ht="30" customHeight="1">
      <c r="A321" s="814"/>
      <c r="B321" s="814"/>
      <c r="C321" s="814"/>
      <c r="D321" s="816"/>
      <c r="E321" s="816"/>
      <c r="F321" s="303" t="s">
        <v>4965</v>
      </c>
      <c r="G321" s="346">
        <v>44942</v>
      </c>
      <c r="H321" s="303" t="s">
        <v>2830</v>
      </c>
      <c r="I321" s="303" t="s">
        <v>4897</v>
      </c>
      <c r="J321" s="639">
        <v>7049.5</v>
      </c>
      <c r="K321" s="641">
        <v>0</v>
      </c>
      <c r="L321" s="641">
        <v>306.5</v>
      </c>
      <c r="M321" s="641">
        <v>613</v>
      </c>
      <c r="N321" s="641">
        <v>613</v>
      </c>
      <c r="O321" s="641">
        <v>613</v>
      </c>
      <c r="P321" s="641">
        <v>613</v>
      </c>
      <c r="Q321" s="641">
        <v>613</v>
      </c>
      <c r="R321" s="641">
        <v>613</v>
      </c>
      <c r="S321" s="641">
        <v>613</v>
      </c>
      <c r="T321" s="641">
        <v>613</v>
      </c>
      <c r="U321" s="641">
        <v>613</v>
      </c>
      <c r="V321" s="641">
        <v>1226</v>
      </c>
      <c r="W321" s="639"/>
    </row>
    <row r="322" spans="1:23" s="300" customFormat="1" ht="30" customHeight="1">
      <c r="A322" s="814"/>
      <c r="B322" s="814"/>
      <c r="C322" s="814"/>
      <c r="D322" s="816"/>
      <c r="E322" s="816"/>
      <c r="F322" s="303" t="s">
        <v>4966</v>
      </c>
      <c r="G322" s="346">
        <v>44942</v>
      </c>
      <c r="H322" s="303" t="s">
        <v>2830</v>
      </c>
      <c r="I322" s="303" t="s">
        <v>4897</v>
      </c>
      <c r="J322" s="639">
        <v>7049.5</v>
      </c>
      <c r="K322" s="641">
        <v>0</v>
      </c>
      <c r="L322" s="641">
        <v>306.5</v>
      </c>
      <c r="M322" s="641">
        <v>613</v>
      </c>
      <c r="N322" s="641">
        <v>613</v>
      </c>
      <c r="O322" s="641">
        <v>613</v>
      </c>
      <c r="P322" s="641">
        <v>613</v>
      </c>
      <c r="Q322" s="641">
        <v>613</v>
      </c>
      <c r="R322" s="641">
        <v>613</v>
      </c>
      <c r="S322" s="641">
        <v>613</v>
      </c>
      <c r="T322" s="641">
        <v>613</v>
      </c>
      <c r="U322" s="641">
        <v>613</v>
      </c>
      <c r="V322" s="641">
        <v>1226</v>
      </c>
      <c r="W322" s="639"/>
    </row>
    <row r="323" spans="1:23" s="300" customFormat="1" ht="30" customHeight="1">
      <c r="A323" s="814"/>
      <c r="B323" s="814"/>
      <c r="C323" s="814"/>
      <c r="D323" s="816"/>
      <c r="E323" s="816"/>
      <c r="F323" s="303" t="s">
        <v>4967</v>
      </c>
      <c r="G323" s="346">
        <v>44942</v>
      </c>
      <c r="H323" s="303" t="s">
        <v>2830</v>
      </c>
      <c r="I323" s="303" t="s">
        <v>4897</v>
      </c>
      <c r="J323" s="639">
        <v>7049.5</v>
      </c>
      <c r="K323" s="641">
        <v>0</v>
      </c>
      <c r="L323" s="641">
        <v>306.5</v>
      </c>
      <c r="M323" s="641">
        <v>613</v>
      </c>
      <c r="N323" s="641">
        <v>613</v>
      </c>
      <c r="O323" s="641">
        <v>613</v>
      </c>
      <c r="P323" s="641">
        <v>613</v>
      </c>
      <c r="Q323" s="641">
        <v>613</v>
      </c>
      <c r="R323" s="641">
        <v>613</v>
      </c>
      <c r="S323" s="641">
        <v>613</v>
      </c>
      <c r="T323" s="641">
        <v>613</v>
      </c>
      <c r="U323" s="641">
        <v>613</v>
      </c>
      <c r="V323" s="641">
        <v>1226</v>
      </c>
      <c r="W323" s="639"/>
    </row>
    <row r="324" spans="1:23" s="300" customFormat="1" ht="30" customHeight="1">
      <c r="A324" s="814"/>
      <c r="B324" s="814"/>
      <c r="C324" s="814"/>
      <c r="D324" s="816"/>
      <c r="E324" s="816"/>
      <c r="F324" s="303" t="s">
        <v>4968</v>
      </c>
      <c r="G324" s="346">
        <v>44942</v>
      </c>
      <c r="H324" s="303" t="s">
        <v>2830</v>
      </c>
      <c r="I324" s="303" t="s">
        <v>4897</v>
      </c>
      <c r="J324" s="639">
        <v>7049.5</v>
      </c>
      <c r="K324" s="641">
        <v>0</v>
      </c>
      <c r="L324" s="641">
        <v>306.5</v>
      </c>
      <c r="M324" s="641">
        <v>613</v>
      </c>
      <c r="N324" s="641">
        <v>613</v>
      </c>
      <c r="O324" s="641">
        <v>613</v>
      </c>
      <c r="P324" s="641">
        <v>613</v>
      </c>
      <c r="Q324" s="641">
        <v>613</v>
      </c>
      <c r="R324" s="641">
        <v>613</v>
      </c>
      <c r="S324" s="641">
        <v>613</v>
      </c>
      <c r="T324" s="641">
        <v>613</v>
      </c>
      <c r="U324" s="641">
        <v>613</v>
      </c>
      <c r="V324" s="641">
        <v>1226</v>
      </c>
      <c r="W324" s="639"/>
    </row>
    <row r="325" spans="1:23" s="300" customFormat="1" ht="30" customHeight="1">
      <c r="A325" s="814"/>
      <c r="B325" s="814"/>
      <c r="C325" s="814"/>
      <c r="D325" s="816"/>
      <c r="E325" s="816"/>
      <c r="F325" s="303" t="s">
        <v>4969</v>
      </c>
      <c r="G325" s="346">
        <v>44942</v>
      </c>
      <c r="H325" s="303" t="s">
        <v>4886</v>
      </c>
      <c r="I325" s="303" t="s">
        <v>4897</v>
      </c>
      <c r="J325" s="639">
        <v>306.5</v>
      </c>
      <c r="K325" s="641">
        <v>0</v>
      </c>
      <c r="L325" s="641">
        <v>306.5</v>
      </c>
      <c r="M325" s="641">
        <v>0</v>
      </c>
      <c r="N325" s="641">
        <v>0</v>
      </c>
      <c r="O325" s="641">
        <v>0</v>
      </c>
      <c r="P325" s="641">
        <v>0</v>
      </c>
      <c r="Q325" s="641">
        <v>0</v>
      </c>
      <c r="R325" s="641">
        <v>0</v>
      </c>
      <c r="S325" s="641">
        <v>0</v>
      </c>
      <c r="T325" s="641">
        <v>0</v>
      </c>
      <c r="U325" s="641">
        <v>0</v>
      </c>
      <c r="V325" s="641">
        <v>0</v>
      </c>
      <c r="W325" s="639"/>
    </row>
    <row r="326" spans="1:23" s="300" customFormat="1" ht="30" customHeight="1">
      <c r="A326" s="814"/>
      <c r="B326" s="814"/>
      <c r="C326" s="814"/>
      <c r="D326" s="816"/>
      <c r="E326" s="816"/>
      <c r="F326" s="303" t="s">
        <v>4970</v>
      </c>
      <c r="G326" s="346">
        <v>44942</v>
      </c>
      <c r="H326" s="303" t="s">
        <v>2830</v>
      </c>
      <c r="I326" s="303" t="s">
        <v>4897</v>
      </c>
      <c r="J326" s="639">
        <v>7049.5</v>
      </c>
      <c r="K326" s="641">
        <v>0</v>
      </c>
      <c r="L326" s="641">
        <v>306.5</v>
      </c>
      <c r="M326" s="641">
        <v>613</v>
      </c>
      <c r="N326" s="641">
        <v>613</v>
      </c>
      <c r="O326" s="641">
        <v>613</v>
      </c>
      <c r="P326" s="641">
        <v>613</v>
      </c>
      <c r="Q326" s="641">
        <v>613</v>
      </c>
      <c r="R326" s="641">
        <v>613</v>
      </c>
      <c r="S326" s="641">
        <v>613</v>
      </c>
      <c r="T326" s="641">
        <v>613</v>
      </c>
      <c r="U326" s="641">
        <v>613</v>
      </c>
      <c r="V326" s="641">
        <v>1226</v>
      </c>
      <c r="W326" s="639"/>
    </row>
    <row r="327" spans="1:23" s="300" customFormat="1" ht="30" customHeight="1">
      <c r="A327" s="814"/>
      <c r="B327" s="814"/>
      <c r="C327" s="814"/>
      <c r="D327" s="816"/>
      <c r="E327" s="816"/>
      <c r="F327" s="303" t="s">
        <v>4971</v>
      </c>
      <c r="G327" s="346">
        <v>44942</v>
      </c>
      <c r="H327" s="303" t="s">
        <v>2830</v>
      </c>
      <c r="I327" s="303" t="s">
        <v>4897</v>
      </c>
      <c r="J327" s="639">
        <v>7049.5</v>
      </c>
      <c r="K327" s="641">
        <v>0</v>
      </c>
      <c r="L327" s="641">
        <v>306.5</v>
      </c>
      <c r="M327" s="641">
        <v>613</v>
      </c>
      <c r="N327" s="641">
        <v>613</v>
      </c>
      <c r="O327" s="641">
        <v>613</v>
      </c>
      <c r="P327" s="641">
        <v>613</v>
      </c>
      <c r="Q327" s="641">
        <v>613</v>
      </c>
      <c r="R327" s="641">
        <v>613</v>
      </c>
      <c r="S327" s="641">
        <v>613</v>
      </c>
      <c r="T327" s="641">
        <v>613</v>
      </c>
      <c r="U327" s="641">
        <v>613</v>
      </c>
      <c r="V327" s="641">
        <v>1226</v>
      </c>
      <c r="W327" s="639"/>
    </row>
    <row r="328" spans="1:23" s="300" customFormat="1" ht="30" customHeight="1">
      <c r="A328" s="814"/>
      <c r="B328" s="814"/>
      <c r="C328" s="814"/>
      <c r="D328" s="816"/>
      <c r="E328" s="816"/>
      <c r="F328" s="303" t="s">
        <v>4972</v>
      </c>
      <c r="G328" s="346">
        <v>44942</v>
      </c>
      <c r="H328" s="303" t="s">
        <v>2830</v>
      </c>
      <c r="I328" s="303" t="s">
        <v>4897</v>
      </c>
      <c r="J328" s="639">
        <v>7049.5</v>
      </c>
      <c r="K328" s="641">
        <v>0</v>
      </c>
      <c r="L328" s="641">
        <v>306.5</v>
      </c>
      <c r="M328" s="641">
        <v>613</v>
      </c>
      <c r="N328" s="641">
        <v>613</v>
      </c>
      <c r="O328" s="641">
        <v>613</v>
      </c>
      <c r="P328" s="641">
        <v>613</v>
      </c>
      <c r="Q328" s="641">
        <v>613</v>
      </c>
      <c r="R328" s="641">
        <v>613</v>
      </c>
      <c r="S328" s="641">
        <v>613</v>
      </c>
      <c r="T328" s="641">
        <v>613</v>
      </c>
      <c r="U328" s="641">
        <v>613</v>
      </c>
      <c r="V328" s="641">
        <v>1226</v>
      </c>
      <c r="W328" s="639"/>
    </row>
    <row r="329" spans="1:23" s="300" customFormat="1" ht="30" customHeight="1">
      <c r="A329" s="814"/>
      <c r="B329" s="814"/>
      <c r="C329" s="814"/>
      <c r="D329" s="816"/>
      <c r="E329" s="816"/>
      <c r="F329" s="303" t="s">
        <v>4973</v>
      </c>
      <c r="G329" s="346">
        <v>44942</v>
      </c>
      <c r="H329" s="303" t="s">
        <v>2830</v>
      </c>
      <c r="I329" s="303" t="s">
        <v>4897</v>
      </c>
      <c r="J329" s="639">
        <v>7049.5</v>
      </c>
      <c r="K329" s="641">
        <v>0</v>
      </c>
      <c r="L329" s="641">
        <v>306.5</v>
      </c>
      <c r="M329" s="641">
        <v>613</v>
      </c>
      <c r="N329" s="641">
        <v>613</v>
      </c>
      <c r="O329" s="641">
        <v>613</v>
      </c>
      <c r="P329" s="641">
        <v>613</v>
      </c>
      <c r="Q329" s="641">
        <v>613</v>
      </c>
      <c r="R329" s="641">
        <v>613</v>
      </c>
      <c r="S329" s="641">
        <v>613</v>
      </c>
      <c r="T329" s="641">
        <v>613</v>
      </c>
      <c r="U329" s="641">
        <v>613</v>
      </c>
      <c r="V329" s="641">
        <v>1226</v>
      </c>
      <c r="W329" s="639"/>
    </row>
    <row r="330" spans="1:23" s="300" customFormat="1" ht="30" customHeight="1">
      <c r="A330" s="814"/>
      <c r="B330" s="814"/>
      <c r="C330" s="814"/>
      <c r="D330" s="816"/>
      <c r="E330" s="816"/>
      <c r="F330" s="303" t="s">
        <v>4974</v>
      </c>
      <c r="G330" s="346">
        <v>44942</v>
      </c>
      <c r="H330" s="303" t="s">
        <v>2952</v>
      </c>
      <c r="I330" s="303" t="s">
        <v>4897</v>
      </c>
      <c r="J330" s="639">
        <v>7049.5</v>
      </c>
      <c r="K330" s="641">
        <v>0</v>
      </c>
      <c r="L330" s="641">
        <v>306.5</v>
      </c>
      <c r="M330" s="641">
        <v>613</v>
      </c>
      <c r="N330" s="641">
        <v>613</v>
      </c>
      <c r="O330" s="641">
        <v>613</v>
      </c>
      <c r="P330" s="641">
        <v>265.63</v>
      </c>
      <c r="Q330" s="641">
        <v>0</v>
      </c>
      <c r="R330" s="641">
        <v>0</v>
      </c>
      <c r="S330" s="641">
        <v>0</v>
      </c>
      <c r="T330" s="641">
        <v>0</v>
      </c>
      <c r="U330" s="641">
        <v>0</v>
      </c>
      <c r="V330" s="641">
        <v>0</v>
      </c>
      <c r="W330" s="639"/>
    </row>
    <row r="331" spans="1:23" s="300" customFormat="1" ht="30" customHeight="1">
      <c r="A331" s="814"/>
      <c r="B331" s="814"/>
      <c r="C331" s="814"/>
      <c r="D331" s="816"/>
      <c r="E331" s="816"/>
      <c r="F331" s="303" t="s">
        <v>4975</v>
      </c>
      <c r="G331" s="346">
        <v>44942</v>
      </c>
      <c r="H331" s="303" t="s">
        <v>2830</v>
      </c>
      <c r="I331" s="303" t="s">
        <v>4897</v>
      </c>
      <c r="J331" s="639">
        <v>7049.5</v>
      </c>
      <c r="K331" s="641">
        <v>0</v>
      </c>
      <c r="L331" s="641">
        <v>306.5</v>
      </c>
      <c r="M331" s="641">
        <v>613</v>
      </c>
      <c r="N331" s="641">
        <v>613</v>
      </c>
      <c r="O331" s="641">
        <v>613</v>
      </c>
      <c r="P331" s="641">
        <v>613</v>
      </c>
      <c r="Q331" s="641">
        <v>613</v>
      </c>
      <c r="R331" s="641">
        <v>613</v>
      </c>
      <c r="S331" s="641">
        <v>613</v>
      </c>
      <c r="T331" s="641">
        <v>613</v>
      </c>
      <c r="U331" s="641">
        <v>613</v>
      </c>
      <c r="V331" s="641">
        <v>1226</v>
      </c>
      <c r="W331" s="639"/>
    </row>
    <row r="332" spans="1:23" s="300" customFormat="1" ht="30" customHeight="1">
      <c r="A332" s="814"/>
      <c r="B332" s="814"/>
      <c r="C332" s="814"/>
      <c r="D332" s="816"/>
      <c r="E332" s="816"/>
      <c r="F332" s="303" t="s">
        <v>4976</v>
      </c>
      <c r="G332" s="346">
        <v>44942</v>
      </c>
      <c r="H332" s="303" t="s">
        <v>2830</v>
      </c>
      <c r="I332" s="303" t="s">
        <v>4897</v>
      </c>
      <c r="J332" s="639">
        <v>7049.5</v>
      </c>
      <c r="K332" s="641">
        <v>0</v>
      </c>
      <c r="L332" s="641">
        <v>306.5</v>
      </c>
      <c r="M332" s="641">
        <v>613</v>
      </c>
      <c r="N332" s="641">
        <v>613</v>
      </c>
      <c r="O332" s="641">
        <v>613</v>
      </c>
      <c r="P332" s="641">
        <v>613</v>
      </c>
      <c r="Q332" s="641">
        <v>613</v>
      </c>
      <c r="R332" s="641">
        <v>613</v>
      </c>
      <c r="S332" s="641">
        <v>613</v>
      </c>
      <c r="T332" s="641">
        <v>613</v>
      </c>
      <c r="U332" s="641">
        <v>613</v>
      </c>
      <c r="V332" s="641">
        <v>1226</v>
      </c>
      <c r="W332" s="639"/>
    </row>
    <row r="333" spans="1:23" s="300" customFormat="1" ht="30" customHeight="1">
      <c r="A333" s="814"/>
      <c r="B333" s="814"/>
      <c r="C333" s="814"/>
      <c r="D333" s="816"/>
      <c r="E333" s="816"/>
      <c r="F333" s="303" t="s">
        <v>4977</v>
      </c>
      <c r="G333" s="346">
        <v>44942</v>
      </c>
      <c r="H333" s="303" t="s">
        <v>2830</v>
      </c>
      <c r="I333" s="303" t="s">
        <v>4897</v>
      </c>
      <c r="J333" s="639">
        <v>7049.5</v>
      </c>
      <c r="K333" s="641">
        <v>0</v>
      </c>
      <c r="L333" s="641">
        <v>306.5</v>
      </c>
      <c r="M333" s="641">
        <v>613</v>
      </c>
      <c r="N333" s="641">
        <v>613</v>
      </c>
      <c r="O333" s="641">
        <v>613</v>
      </c>
      <c r="P333" s="641">
        <v>613</v>
      </c>
      <c r="Q333" s="641">
        <v>613</v>
      </c>
      <c r="R333" s="641">
        <v>613</v>
      </c>
      <c r="S333" s="641">
        <v>613</v>
      </c>
      <c r="T333" s="641">
        <v>613</v>
      </c>
      <c r="U333" s="641">
        <v>613</v>
      </c>
      <c r="V333" s="641">
        <v>1226</v>
      </c>
      <c r="W333" s="639"/>
    </row>
    <row r="334" spans="1:23" s="300" customFormat="1" ht="30" customHeight="1">
      <c r="A334" s="814"/>
      <c r="B334" s="814"/>
      <c r="C334" s="814"/>
      <c r="D334" s="816"/>
      <c r="E334" s="816"/>
      <c r="F334" s="303" t="s">
        <v>4978</v>
      </c>
      <c r="G334" s="346">
        <v>44942</v>
      </c>
      <c r="H334" s="303" t="s">
        <v>2830</v>
      </c>
      <c r="I334" s="303" t="s">
        <v>4897</v>
      </c>
      <c r="J334" s="639">
        <v>7049.5</v>
      </c>
      <c r="K334" s="641">
        <v>0</v>
      </c>
      <c r="L334" s="641">
        <v>306.5</v>
      </c>
      <c r="M334" s="641">
        <v>613</v>
      </c>
      <c r="N334" s="641">
        <v>613</v>
      </c>
      <c r="O334" s="641">
        <v>613</v>
      </c>
      <c r="P334" s="641">
        <v>613</v>
      </c>
      <c r="Q334" s="641">
        <v>613</v>
      </c>
      <c r="R334" s="641">
        <v>613</v>
      </c>
      <c r="S334" s="641">
        <v>613</v>
      </c>
      <c r="T334" s="641">
        <v>613</v>
      </c>
      <c r="U334" s="641">
        <v>613</v>
      </c>
      <c r="V334" s="641">
        <v>1226</v>
      </c>
      <c r="W334" s="639"/>
    </row>
    <row r="335" spans="1:23" s="300" customFormat="1" ht="30" customHeight="1">
      <c r="A335" s="814"/>
      <c r="B335" s="814"/>
      <c r="C335" s="814"/>
      <c r="D335" s="816"/>
      <c r="E335" s="816"/>
      <c r="F335" s="303" t="s">
        <v>4979</v>
      </c>
      <c r="G335" s="346">
        <v>44942</v>
      </c>
      <c r="H335" s="303" t="s">
        <v>2830</v>
      </c>
      <c r="I335" s="303" t="s">
        <v>4897</v>
      </c>
      <c r="J335" s="639">
        <v>7049.5</v>
      </c>
      <c r="K335" s="641">
        <v>0</v>
      </c>
      <c r="L335" s="641">
        <v>306.5</v>
      </c>
      <c r="M335" s="641">
        <v>613</v>
      </c>
      <c r="N335" s="641">
        <v>613</v>
      </c>
      <c r="O335" s="641">
        <v>613</v>
      </c>
      <c r="P335" s="641">
        <v>613</v>
      </c>
      <c r="Q335" s="641">
        <v>613</v>
      </c>
      <c r="R335" s="641">
        <v>613</v>
      </c>
      <c r="S335" s="641">
        <v>613</v>
      </c>
      <c r="T335" s="641">
        <v>613</v>
      </c>
      <c r="U335" s="641">
        <v>613</v>
      </c>
      <c r="V335" s="641">
        <v>1226</v>
      </c>
      <c r="W335" s="639"/>
    </row>
    <row r="336" spans="1:23" s="300" customFormat="1" ht="30" customHeight="1">
      <c r="A336" s="814"/>
      <c r="B336" s="814"/>
      <c r="C336" s="814"/>
      <c r="D336" s="816"/>
      <c r="E336" s="816"/>
      <c r="F336" s="303" t="s">
        <v>4980</v>
      </c>
      <c r="G336" s="346">
        <v>44942</v>
      </c>
      <c r="H336" s="303" t="s">
        <v>2830</v>
      </c>
      <c r="I336" s="303" t="s">
        <v>4897</v>
      </c>
      <c r="J336" s="639">
        <v>7049.5</v>
      </c>
      <c r="K336" s="641">
        <v>0</v>
      </c>
      <c r="L336" s="641">
        <v>306.5</v>
      </c>
      <c r="M336" s="641">
        <v>613</v>
      </c>
      <c r="N336" s="641">
        <v>613</v>
      </c>
      <c r="O336" s="641">
        <v>613</v>
      </c>
      <c r="P336" s="641">
        <v>613</v>
      </c>
      <c r="Q336" s="641">
        <v>613</v>
      </c>
      <c r="R336" s="641">
        <v>613</v>
      </c>
      <c r="S336" s="641">
        <v>613</v>
      </c>
      <c r="T336" s="641">
        <v>613</v>
      </c>
      <c r="U336" s="641">
        <v>613</v>
      </c>
      <c r="V336" s="641">
        <v>1226</v>
      </c>
      <c r="W336" s="639"/>
    </row>
    <row r="337" spans="1:23" s="300" customFormat="1" ht="30" customHeight="1">
      <c r="A337" s="814"/>
      <c r="B337" s="814"/>
      <c r="C337" s="814"/>
      <c r="D337" s="816"/>
      <c r="E337" s="816"/>
      <c r="F337" s="303" t="s">
        <v>4981</v>
      </c>
      <c r="G337" s="346">
        <v>44942</v>
      </c>
      <c r="H337" s="303" t="s">
        <v>2830</v>
      </c>
      <c r="I337" s="303" t="s">
        <v>4897</v>
      </c>
      <c r="J337" s="639">
        <v>7049.5</v>
      </c>
      <c r="K337" s="641">
        <v>0</v>
      </c>
      <c r="L337" s="641">
        <v>306.5</v>
      </c>
      <c r="M337" s="641">
        <v>613</v>
      </c>
      <c r="N337" s="641">
        <v>613</v>
      </c>
      <c r="O337" s="641">
        <v>613</v>
      </c>
      <c r="P337" s="641">
        <v>613</v>
      </c>
      <c r="Q337" s="641">
        <v>613</v>
      </c>
      <c r="R337" s="641">
        <v>613</v>
      </c>
      <c r="S337" s="641">
        <v>613</v>
      </c>
      <c r="T337" s="641">
        <v>613</v>
      </c>
      <c r="U337" s="641">
        <v>613</v>
      </c>
      <c r="V337" s="641">
        <v>1226</v>
      </c>
      <c r="W337" s="639"/>
    </row>
    <row r="338" spans="1:23" s="300" customFormat="1" ht="30" customHeight="1">
      <c r="A338" s="814"/>
      <c r="B338" s="814"/>
      <c r="C338" s="814"/>
      <c r="D338" s="816"/>
      <c r="E338" s="816"/>
      <c r="F338" s="303" t="s">
        <v>4982</v>
      </c>
      <c r="G338" s="346">
        <v>45002</v>
      </c>
      <c r="H338" s="303" t="s">
        <v>2934</v>
      </c>
      <c r="I338" s="303" t="s">
        <v>4897</v>
      </c>
      <c r="J338" s="639">
        <v>5803.07</v>
      </c>
      <c r="K338" s="641">
        <v>0</v>
      </c>
      <c r="L338" s="641">
        <v>0</v>
      </c>
      <c r="M338" s="641">
        <v>0</v>
      </c>
      <c r="N338" s="641">
        <v>286.07</v>
      </c>
      <c r="O338" s="641">
        <v>613</v>
      </c>
      <c r="P338" s="641">
        <v>613</v>
      </c>
      <c r="Q338" s="641">
        <v>613</v>
      </c>
      <c r="R338" s="641">
        <v>613</v>
      </c>
      <c r="S338" s="641">
        <v>613</v>
      </c>
      <c r="T338" s="641">
        <v>613</v>
      </c>
      <c r="U338" s="641">
        <v>613</v>
      </c>
      <c r="V338" s="641">
        <v>1226</v>
      </c>
      <c r="W338" s="639"/>
    </row>
    <row r="339" spans="1:23" s="300" customFormat="1" ht="30" customHeight="1">
      <c r="A339" s="814"/>
      <c r="B339" s="814"/>
      <c r="C339" s="814"/>
      <c r="D339" s="816"/>
      <c r="E339" s="816"/>
      <c r="F339" s="303" t="s">
        <v>4983</v>
      </c>
      <c r="G339" s="346">
        <v>44942</v>
      </c>
      <c r="H339" s="303" t="s">
        <v>2830</v>
      </c>
      <c r="I339" s="303" t="s">
        <v>4897</v>
      </c>
      <c r="J339" s="639">
        <v>7049.5</v>
      </c>
      <c r="K339" s="641">
        <v>0</v>
      </c>
      <c r="L339" s="641">
        <v>306.5</v>
      </c>
      <c r="M339" s="641">
        <v>613</v>
      </c>
      <c r="N339" s="641">
        <v>613</v>
      </c>
      <c r="O339" s="641">
        <v>613</v>
      </c>
      <c r="P339" s="641">
        <v>613</v>
      </c>
      <c r="Q339" s="641">
        <v>613</v>
      </c>
      <c r="R339" s="641">
        <v>613</v>
      </c>
      <c r="S339" s="641">
        <v>613</v>
      </c>
      <c r="T339" s="641">
        <v>613</v>
      </c>
      <c r="U339" s="641">
        <v>613</v>
      </c>
      <c r="V339" s="641">
        <v>1226</v>
      </c>
      <c r="W339" s="639"/>
    </row>
    <row r="340" spans="1:23" s="300" customFormat="1" ht="30" customHeight="1">
      <c r="A340" s="814"/>
      <c r="B340" s="814"/>
      <c r="C340" s="814"/>
      <c r="D340" s="816"/>
      <c r="E340" s="816"/>
      <c r="F340" s="303" t="s">
        <v>4984</v>
      </c>
      <c r="G340" s="346">
        <v>44942</v>
      </c>
      <c r="H340" s="303" t="s">
        <v>2830</v>
      </c>
      <c r="I340" s="303" t="s">
        <v>4897</v>
      </c>
      <c r="J340" s="639">
        <v>7049.5</v>
      </c>
      <c r="K340" s="641">
        <v>0</v>
      </c>
      <c r="L340" s="641">
        <v>306.5</v>
      </c>
      <c r="M340" s="641">
        <v>613</v>
      </c>
      <c r="N340" s="641">
        <v>613</v>
      </c>
      <c r="O340" s="641">
        <v>613</v>
      </c>
      <c r="P340" s="641">
        <v>613</v>
      </c>
      <c r="Q340" s="641">
        <v>613</v>
      </c>
      <c r="R340" s="641">
        <v>613</v>
      </c>
      <c r="S340" s="641">
        <v>613</v>
      </c>
      <c r="T340" s="641">
        <v>613</v>
      </c>
      <c r="U340" s="641">
        <v>613</v>
      </c>
      <c r="V340" s="641">
        <v>1226</v>
      </c>
      <c r="W340" s="639"/>
    </row>
    <row r="341" spans="1:23" s="300" customFormat="1" ht="30" customHeight="1">
      <c r="A341" s="814"/>
      <c r="B341" s="814"/>
      <c r="C341" s="814"/>
      <c r="D341" s="816"/>
      <c r="E341" s="816"/>
      <c r="F341" s="303" t="s">
        <v>4985</v>
      </c>
      <c r="G341" s="346">
        <v>44942</v>
      </c>
      <c r="H341" s="303" t="s">
        <v>2830</v>
      </c>
      <c r="I341" s="303" t="s">
        <v>4897</v>
      </c>
      <c r="J341" s="639">
        <v>7049.5</v>
      </c>
      <c r="K341" s="641">
        <v>0</v>
      </c>
      <c r="L341" s="641">
        <v>306.5</v>
      </c>
      <c r="M341" s="641">
        <v>613</v>
      </c>
      <c r="N341" s="641">
        <v>613</v>
      </c>
      <c r="O341" s="641">
        <v>613</v>
      </c>
      <c r="P341" s="641">
        <v>613</v>
      </c>
      <c r="Q341" s="641">
        <v>613</v>
      </c>
      <c r="R341" s="641">
        <v>613</v>
      </c>
      <c r="S341" s="641">
        <v>613</v>
      </c>
      <c r="T341" s="641">
        <v>613</v>
      </c>
      <c r="U341" s="641">
        <v>613</v>
      </c>
      <c r="V341" s="641">
        <v>1226</v>
      </c>
      <c r="W341" s="639"/>
    </row>
    <row r="342" spans="1:23" s="300" customFormat="1" ht="30" customHeight="1">
      <c r="A342" s="814"/>
      <c r="B342" s="814"/>
      <c r="C342" s="814"/>
      <c r="D342" s="816"/>
      <c r="E342" s="816"/>
      <c r="F342" s="303" t="s">
        <v>4986</v>
      </c>
      <c r="G342" s="346">
        <v>44942</v>
      </c>
      <c r="H342" s="303" t="s">
        <v>2830</v>
      </c>
      <c r="I342" s="303" t="s">
        <v>4897</v>
      </c>
      <c r="J342" s="639">
        <v>7049.5</v>
      </c>
      <c r="K342" s="641">
        <v>0</v>
      </c>
      <c r="L342" s="641">
        <v>306.5</v>
      </c>
      <c r="M342" s="641">
        <v>613</v>
      </c>
      <c r="N342" s="641">
        <v>613</v>
      </c>
      <c r="O342" s="641">
        <v>613</v>
      </c>
      <c r="P342" s="641">
        <v>613</v>
      </c>
      <c r="Q342" s="641">
        <v>613</v>
      </c>
      <c r="R342" s="641">
        <v>613</v>
      </c>
      <c r="S342" s="641">
        <v>613</v>
      </c>
      <c r="T342" s="641">
        <v>613</v>
      </c>
      <c r="U342" s="641">
        <v>613</v>
      </c>
      <c r="V342" s="641">
        <v>1226</v>
      </c>
      <c r="W342" s="639"/>
    </row>
    <row r="343" spans="1:23" s="300" customFormat="1" ht="30" customHeight="1">
      <c r="A343" s="814"/>
      <c r="B343" s="814"/>
      <c r="C343" s="814"/>
      <c r="D343" s="816"/>
      <c r="E343" s="816"/>
      <c r="F343" s="303" t="s">
        <v>4987</v>
      </c>
      <c r="G343" s="346">
        <v>44942</v>
      </c>
      <c r="H343" s="303" t="s">
        <v>2830</v>
      </c>
      <c r="I343" s="303" t="s">
        <v>4897</v>
      </c>
      <c r="J343" s="639">
        <v>7049.5</v>
      </c>
      <c r="K343" s="641">
        <v>0</v>
      </c>
      <c r="L343" s="641">
        <v>306.5</v>
      </c>
      <c r="M343" s="641">
        <v>613</v>
      </c>
      <c r="N343" s="641">
        <v>613</v>
      </c>
      <c r="O343" s="641">
        <v>613</v>
      </c>
      <c r="P343" s="641">
        <v>613</v>
      </c>
      <c r="Q343" s="641">
        <v>613</v>
      </c>
      <c r="R343" s="641">
        <v>613</v>
      </c>
      <c r="S343" s="641">
        <v>613</v>
      </c>
      <c r="T343" s="641">
        <v>613</v>
      </c>
      <c r="U343" s="641">
        <v>613</v>
      </c>
      <c r="V343" s="641">
        <v>1226</v>
      </c>
      <c r="W343" s="639"/>
    </row>
    <row r="344" spans="1:23" s="300" customFormat="1" ht="30" customHeight="1">
      <c r="A344" s="814"/>
      <c r="B344" s="814"/>
      <c r="C344" s="814"/>
      <c r="D344" s="816"/>
      <c r="E344" s="816"/>
      <c r="F344" s="303" t="s">
        <v>4988</v>
      </c>
      <c r="G344" s="346">
        <v>44942</v>
      </c>
      <c r="H344" s="303" t="s">
        <v>2830</v>
      </c>
      <c r="I344" s="303" t="s">
        <v>4897</v>
      </c>
      <c r="J344" s="639">
        <v>7049.5</v>
      </c>
      <c r="K344" s="641">
        <v>0</v>
      </c>
      <c r="L344" s="641">
        <v>306.5</v>
      </c>
      <c r="M344" s="641">
        <v>613</v>
      </c>
      <c r="N344" s="641">
        <v>613</v>
      </c>
      <c r="O344" s="641">
        <v>613</v>
      </c>
      <c r="P344" s="641">
        <v>613</v>
      </c>
      <c r="Q344" s="641">
        <v>613</v>
      </c>
      <c r="R344" s="641">
        <v>613</v>
      </c>
      <c r="S344" s="641">
        <v>613</v>
      </c>
      <c r="T344" s="641">
        <v>613</v>
      </c>
      <c r="U344" s="641">
        <v>613</v>
      </c>
      <c r="V344" s="641">
        <v>1226</v>
      </c>
      <c r="W344" s="639"/>
    </row>
    <row r="345" spans="1:23" s="300" customFormat="1" ht="30" customHeight="1">
      <c r="A345" s="814"/>
      <c r="B345" s="814"/>
      <c r="C345" s="814"/>
      <c r="D345" s="816"/>
      <c r="E345" s="816"/>
      <c r="F345" s="303" t="s">
        <v>4989</v>
      </c>
      <c r="G345" s="346">
        <v>45002</v>
      </c>
      <c r="H345" s="303" t="s">
        <v>2934</v>
      </c>
      <c r="I345" s="303" t="s">
        <v>4897</v>
      </c>
      <c r="J345" s="639">
        <v>5803.07</v>
      </c>
      <c r="K345" s="641">
        <v>0</v>
      </c>
      <c r="L345" s="641">
        <v>0</v>
      </c>
      <c r="M345" s="641">
        <v>0</v>
      </c>
      <c r="N345" s="641">
        <v>286.07</v>
      </c>
      <c r="O345" s="641">
        <v>613</v>
      </c>
      <c r="P345" s="641">
        <v>613</v>
      </c>
      <c r="Q345" s="641">
        <v>613</v>
      </c>
      <c r="R345" s="641">
        <v>613</v>
      </c>
      <c r="S345" s="641">
        <v>613</v>
      </c>
      <c r="T345" s="641">
        <v>613</v>
      </c>
      <c r="U345" s="641">
        <v>613</v>
      </c>
      <c r="V345" s="641">
        <v>1226</v>
      </c>
      <c r="W345" s="639"/>
    </row>
    <row r="346" spans="1:23" s="300" customFormat="1" ht="30" customHeight="1">
      <c r="A346" s="814"/>
      <c r="B346" s="814"/>
      <c r="C346" s="814"/>
      <c r="D346" s="816"/>
      <c r="E346" s="816"/>
      <c r="F346" s="303" t="s">
        <v>4990</v>
      </c>
      <c r="G346" s="346">
        <v>44942</v>
      </c>
      <c r="H346" s="303" t="s">
        <v>2830</v>
      </c>
      <c r="I346" s="303" t="s">
        <v>4897</v>
      </c>
      <c r="J346" s="639">
        <v>7049.5</v>
      </c>
      <c r="K346" s="641">
        <v>0</v>
      </c>
      <c r="L346" s="641">
        <v>306.5</v>
      </c>
      <c r="M346" s="641">
        <v>613</v>
      </c>
      <c r="N346" s="641">
        <v>613</v>
      </c>
      <c r="O346" s="641">
        <v>613</v>
      </c>
      <c r="P346" s="641">
        <v>613</v>
      </c>
      <c r="Q346" s="641">
        <v>613</v>
      </c>
      <c r="R346" s="641">
        <v>613</v>
      </c>
      <c r="S346" s="641">
        <v>613</v>
      </c>
      <c r="T346" s="641">
        <v>613</v>
      </c>
      <c r="U346" s="641">
        <v>613</v>
      </c>
      <c r="V346" s="641">
        <v>1226</v>
      </c>
      <c r="W346" s="639"/>
    </row>
    <row r="347" spans="1:23" s="300" customFormat="1" ht="30" customHeight="1">
      <c r="A347" s="814"/>
      <c r="B347" s="814"/>
      <c r="C347" s="814"/>
      <c r="D347" s="816"/>
      <c r="E347" s="816"/>
      <c r="F347" s="303" t="s">
        <v>4991</v>
      </c>
      <c r="G347" s="346">
        <v>44942</v>
      </c>
      <c r="H347" s="303" t="s">
        <v>2830</v>
      </c>
      <c r="I347" s="303" t="s">
        <v>4897</v>
      </c>
      <c r="J347" s="639">
        <v>7049.5</v>
      </c>
      <c r="K347" s="641">
        <v>0</v>
      </c>
      <c r="L347" s="641">
        <v>306.5</v>
      </c>
      <c r="M347" s="641">
        <v>613</v>
      </c>
      <c r="N347" s="641">
        <v>613</v>
      </c>
      <c r="O347" s="641">
        <v>613</v>
      </c>
      <c r="P347" s="641">
        <v>613</v>
      </c>
      <c r="Q347" s="641">
        <v>613</v>
      </c>
      <c r="R347" s="641">
        <v>613</v>
      </c>
      <c r="S347" s="641">
        <v>613</v>
      </c>
      <c r="T347" s="641">
        <v>613</v>
      </c>
      <c r="U347" s="641">
        <v>613</v>
      </c>
      <c r="V347" s="641">
        <v>1226</v>
      </c>
      <c r="W347" s="639"/>
    </row>
    <row r="348" spans="1:23" s="300" customFormat="1" ht="30" customHeight="1">
      <c r="A348" s="814"/>
      <c r="B348" s="814"/>
      <c r="C348" s="814"/>
      <c r="D348" s="816"/>
      <c r="E348" s="816"/>
      <c r="F348" s="303" t="s">
        <v>4992</v>
      </c>
      <c r="G348" s="346">
        <v>44942</v>
      </c>
      <c r="H348" s="303" t="s">
        <v>2830</v>
      </c>
      <c r="I348" s="303" t="s">
        <v>4897</v>
      </c>
      <c r="J348" s="639">
        <v>7049.5</v>
      </c>
      <c r="K348" s="641">
        <v>0</v>
      </c>
      <c r="L348" s="641">
        <v>306.5</v>
      </c>
      <c r="M348" s="641">
        <v>613</v>
      </c>
      <c r="N348" s="641">
        <v>613</v>
      </c>
      <c r="O348" s="641">
        <v>613</v>
      </c>
      <c r="P348" s="641">
        <v>613</v>
      </c>
      <c r="Q348" s="641">
        <v>613</v>
      </c>
      <c r="R348" s="641">
        <v>613</v>
      </c>
      <c r="S348" s="641">
        <v>613</v>
      </c>
      <c r="T348" s="641">
        <v>613</v>
      </c>
      <c r="U348" s="641">
        <v>613</v>
      </c>
      <c r="V348" s="641">
        <v>1226</v>
      </c>
      <c r="W348" s="639"/>
    </row>
    <row r="349" spans="1:23" s="300" customFormat="1" ht="30" customHeight="1">
      <c r="A349" s="814"/>
      <c r="B349" s="814"/>
      <c r="C349" s="814"/>
      <c r="D349" s="816"/>
      <c r="E349" s="816"/>
      <c r="F349" s="303" t="s">
        <v>4993</v>
      </c>
      <c r="G349" s="346">
        <v>45002</v>
      </c>
      <c r="H349" s="303" t="s">
        <v>2934</v>
      </c>
      <c r="I349" s="303" t="s">
        <v>4897</v>
      </c>
      <c r="J349" s="639">
        <v>5803.07</v>
      </c>
      <c r="K349" s="641">
        <v>0</v>
      </c>
      <c r="L349" s="641">
        <v>0</v>
      </c>
      <c r="M349" s="641">
        <v>0</v>
      </c>
      <c r="N349" s="641">
        <v>286.07</v>
      </c>
      <c r="O349" s="641">
        <v>613</v>
      </c>
      <c r="P349" s="641">
        <v>613</v>
      </c>
      <c r="Q349" s="641">
        <v>613</v>
      </c>
      <c r="R349" s="641">
        <v>613</v>
      </c>
      <c r="S349" s="641">
        <v>613</v>
      </c>
      <c r="T349" s="641">
        <v>613</v>
      </c>
      <c r="U349" s="641">
        <v>613</v>
      </c>
      <c r="V349" s="641">
        <v>1226</v>
      </c>
      <c r="W349" s="639"/>
    </row>
    <row r="350" spans="1:23" s="300" customFormat="1" ht="30" customHeight="1">
      <c r="A350" s="814"/>
      <c r="B350" s="814"/>
      <c r="C350" s="814"/>
      <c r="D350" s="816"/>
      <c r="E350" s="816"/>
      <c r="F350" s="303" t="s">
        <v>4994</v>
      </c>
      <c r="G350" s="346">
        <v>44942</v>
      </c>
      <c r="H350" s="303" t="s">
        <v>2830</v>
      </c>
      <c r="I350" s="303" t="s">
        <v>4897</v>
      </c>
      <c r="J350" s="639">
        <v>7049.5</v>
      </c>
      <c r="K350" s="641">
        <v>0</v>
      </c>
      <c r="L350" s="641">
        <v>306.5</v>
      </c>
      <c r="M350" s="641">
        <v>613</v>
      </c>
      <c r="N350" s="641">
        <v>613</v>
      </c>
      <c r="O350" s="641">
        <v>613</v>
      </c>
      <c r="P350" s="641">
        <v>613</v>
      </c>
      <c r="Q350" s="641">
        <v>613</v>
      </c>
      <c r="R350" s="641">
        <v>613</v>
      </c>
      <c r="S350" s="641">
        <v>613</v>
      </c>
      <c r="T350" s="641">
        <v>613</v>
      </c>
      <c r="U350" s="641">
        <v>613</v>
      </c>
      <c r="V350" s="641">
        <v>1226</v>
      </c>
      <c r="W350" s="639"/>
    </row>
    <row r="351" spans="1:23" s="300" customFormat="1" ht="30" customHeight="1">
      <c r="A351" s="814"/>
      <c r="B351" s="814"/>
      <c r="C351" s="814"/>
      <c r="D351" s="816"/>
      <c r="E351" s="816"/>
      <c r="F351" s="303" t="s">
        <v>4995</v>
      </c>
      <c r="G351" s="346">
        <v>45002</v>
      </c>
      <c r="H351" s="303" t="s">
        <v>2934</v>
      </c>
      <c r="I351" s="303" t="s">
        <v>4897</v>
      </c>
      <c r="J351" s="639">
        <v>5803.07</v>
      </c>
      <c r="K351" s="641">
        <v>0</v>
      </c>
      <c r="L351" s="641">
        <v>0</v>
      </c>
      <c r="M351" s="641">
        <v>0</v>
      </c>
      <c r="N351" s="641">
        <v>286.07</v>
      </c>
      <c r="O351" s="641">
        <v>613</v>
      </c>
      <c r="P351" s="641">
        <v>613</v>
      </c>
      <c r="Q351" s="641">
        <v>613</v>
      </c>
      <c r="R351" s="641">
        <v>613</v>
      </c>
      <c r="S351" s="641">
        <v>613</v>
      </c>
      <c r="T351" s="641">
        <v>613</v>
      </c>
      <c r="U351" s="641">
        <v>613</v>
      </c>
      <c r="V351" s="641">
        <v>1226</v>
      </c>
      <c r="W351" s="639"/>
    </row>
    <row r="352" spans="1:23" s="300" customFormat="1" ht="30" customHeight="1">
      <c r="A352" s="814"/>
      <c r="B352" s="814"/>
      <c r="C352" s="814"/>
      <c r="D352" s="816"/>
      <c r="E352" s="816"/>
      <c r="F352" s="303" t="s">
        <v>4996</v>
      </c>
      <c r="G352" s="346">
        <v>45015</v>
      </c>
      <c r="H352" s="303" t="s">
        <v>2934</v>
      </c>
      <c r="I352" s="303" t="s">
        <v>4897</v>
      </c>
      <c r="J352" s="639">
        <v>5537.43</v>
      </c>
      <c r="K352" s="641">
        <v>0</v>
      </c>
      <c r="L352" s="641">
        <v>0</v>
      </c>
      <c r="M352" s="641">
        <v>0</v>
      </c>
      <c r="N352" s="641">
        <v>20.43</v>
      </c>
      <c r="O352" s="641">
        <v>613</v>
      </c>
      <c r="P352" s="641">
        <v>613</v>
      </c>
      <c r="Q352" s="641">
        <v>613</v>
      </c>
      <c r="R352" s="641">
        <v>613</v>
      </c>
      <c r="S352" s="641">
        <v>613</v>
      </c>
      <c r="T352" s="641">
        <v>613</v>
      </c>
      <c r="U352" s="641">
        <v>613</v>
      </c>
      <c r="V352" s="641">
        <v>1226</v>
      </c>
      <c r="W352" s="639"/>
    </row>
    <row r="353" spans="1:23" s="300" customFormat="1" ht="30" customHeight="1">
      <c r="A353" s="814"/>
      <c r="B353" s="814"/>
      <c r="C353" s="814"/>
      <c r="D353" s="816"/>
      <c r="E353" s="816"/>
      <c r="F353" s="303" t="s">
        <v>4997</v>
      </c>
      <c r="G353" s="346">
        <v>44943</v>
      </c>
      <c r="H353" s="303" t="s">
        <v>2830</v>
      </c>
      <c r="I353" s="303" t="s">
        <v>4897</v>
      </c>
      <c r="J353" s="639">
        <v>7029.07</v>
      </c>
      <c r="K353" s="641">
        <v>0</v>
      </c>
      <c r="L353" s="641">
        <v>286.07</v>
      </c>
      <c r="M353" s="641">
        <v>613</v>
      </c>
      <c r="N353" s="641">
        <v>613</v>
      </c>
      <c r="O353" s="641">
        <v>613</v>
      </c>
      <c r="P353" s="641">
        <v>613</v>
      </c>
      <c r="Q353" s="641">
        <v>613</v>
      </c>
      <c r="R353" s="641">
        <v>613</v>
      </c>
      <c r="S353" s="641">
        <v>613</v>
      </c>
      <c r="T353" s="641">
        <v>613</v>
      </c>
      <c r="U353" s="641">
        <v>613</v>
      </c>
      <c r="V353" s="641">
        <v>1226</v>
      </c>
      <c r="W353" s="639"/>
    </row>
    <row r="354" spans="1:23" s="300" customFormat="1" ht="30" customHeight="1">
      <c r="A354" s="814"/>
      <c r="B354" s="814"/>
      <c r="C354" s="814"/>
      <c r="D354" s="816"/>
      <c r="E354" s="816"/>
      <c r="F354" s="303" t="s">
        <v>4998</v>
      </c>
      <c r="G354" s="346">
        <v>44942</v>
      </c>
      <c r="H354" s="303" t="s">
        <v>2830</v>
      </c>
      <c r="I354" s="303" t="s">
        <v>4897</v>
      </c>
      <c r="J354" s="639">
        <v>7049.5</v>
      </c>
      <c r="K354" s="641">
        <v>0</v>
      </c>
      <c r="L354" s="641">
        <v>306.5</v>
      </c>
      <c r="M354" s="641">
        <v>613</v>
      </c>
      <c r="N354" s="641">
        <v>613</v>
      </c>
      <c r="O354" s="641">
        <v>613</v>
      </c>
      <c r="P354" s="641">
        <v>613</v>
      </c>
      <c r="Q354" s="641">
        <v>613</v>
      </c>
      <c r="R354" s="641">
        <v>613</v>
      </c>
      <c r="S354" s="641">
        <v>613</v>
      </c>
      <c r="T354" s="641">
        <v>613</v>
      </c>
      <c r="U354" s="641">
        <v>613</v>
      </c>
      <c r="V354" s="641">
        <v>1226</v>
      </c>
      <c r="W354" s="639"/>
    </row>
    <row r="355" spans="1:23" s="300" customFormat="1" ht="30" customHeight="1">
      <c r="A355" s="814"/>
      <c r="B355" s="814"/>
      <c r="C355" s="814"/>
      <c r="D355" s="816"/>
      <c r="E355" s="816"/>
      <c r="F355" s="303" t="s">
        <v>4999</v>
      </c>
      <c r="G355" s="346">
        <v>45015</v>
      </c>
      <c r="H355" s="303" t="s">
        <v>2934</v>
      </c>
      <c r="I355" s="303" t="s">
        <v>4897</v>
      </c>
      <c r="J355" s="639">
        <v>5537.43</v>
      </c>
      <c r="K355" s="641">
        <v>0</v>
      </c>
      <c r="L355" s="641">
        <v>0</v>
      </c>
      <c r="M355" s="641">
        <v>0</v>
      </c>
      <c r="N355" s="641">
        <v>20.43</v>
      </c>
      <c r="O355" s="641">
        <v>613</v>
      </c>
      <c r="P355" s="641">
        <v>613</v>
      </c>
      <c r="Q355" s="641">
        <v>613</v>
      </c>
      <c r="R355" s="641">
        <v>613</v>
      </c>
      <c r="S355" s="641">
        <v>613</v>
      </c>
      <c r="T355" s="641">
        <v>613</v>
      </c>
      <c r="U355" s="641">
        <v>613</v>
      </c>
      <c r="V355" s="641">
        <v>1226</v>
      </c>
      <c r="W355" s="639"/>
    </row>
    <row r="356" spans="1:23" s="300" customFormat="1" ht="30" customHeight="1">
      <c r="A356" s="814"/>
      <c r="B356" s="814"/>
      <c r="C356" s="814"/>
      <c r="D356" s="816"/>
      <c r="E356" s="816"/>
      <c r="F356" s="303" t="s">
        <v>5000</v>
      </c>
      <c r="G356" s="346">
        <v>44942</v>
      </c>
      <c r="H356" s="303" t="s">
        <v>2830</v>
      </c>
      <c r="I356" s="303" t="s">
        <v>4897</v>
      </c>
      <c r="J356" s="639">
        <v>7049.5</v>
      </c>
      <c r="K356" s="641">
        <v>0</v>
      </c>
      <c r="L356" s="641">
        <v>306.5</v>
      </c>
      <c r="M356" s="641">
        <v>613</v>
      </c>
      <c r="N356" s="641">
        <v>613</v>
      </c>
      <c r="O356" s="641">
        <v>613</v>
      </c>
      <c r="P356" s="641">
        <v>613</v>
      </c>
      <c r="Q356" s="641">
        <v>613</v>
      </c>
      <c r="R356" s="641">
        <v>613</v>
      </c>
      <c r="S356" s="641">
        <v>613</v>
      </c>
      <c r="T356" s="641">
        <v>613</v>
      </c>
      <c r="U356" s="641">
        <v>613</v>
      </c>
      <c r="V356" s="641">
        <v>1226</v>
      </c>
      <c r="W356" s="639"/>
    </row>
    <row r="357" spans="1:23" s="300" customFormat="1" ht="30" customHeight="1">
      <c r="A357" s="814"/>
      <c r="B357" s="814"/>
      <c r="C357" s="814"/>
      <c r="D357" s="816"/>
      <c r="E357" s="816"/>
      <c r="F357" s="303" t="s">
        <v>5001</v>
      </c>
      <c r="G357" s="346">
        <v>44942</v>
      </c>
      <c r="H357" s="303" t="s">
        <v>2830</v>
      </c>
      <c r="I357" s="303" t="s">
        <v>4897</v>
      </c>
      <c r="J357" s="639">
        <v>7049.5</v>
      </c>
      <c r="K357" s="641">
        <v>0</v>
      </c>
      <c r="L357" s="641">
        <v>306.5</v>
      </c>
      <c r="M357" s="641">
        <v>613</v>
      </c>
      <c r="N357" s="641">
        <v>613</v>
      </c>
      <c r="O357" s="641">
        <v>613</v>
      </c>
      <c r="P357" s="641">
        <v>613</v>
      </c>
      <c r="Q357" s="641">
        <v>613</v>
      </c>
      <c r="R357" s="641">
        <v>613</v>
      </c>
      <c r="S357" s="641">
        <v>613</v>
      </c>
      <c r="T357" s="641">
        <v>613</v>
      </c>
      <c r="U357" s="641">
        <v>613</v>
      </c>
      <c r="V357" s="641">
        <v>1226</v>
      </c>
      <c r="W357" s="639"/>
    </row>
    <row r="358" spans="1:23" s="300" customFormat="1" ht="30" customHeight="1">
      <c r="A358" s="814"/>
      <c r="B358" s="814"/>
      <c r="C358" s="814"/>
      <c r="D358" s="816"/>
      <c r="E358" s="816"/>
      <c r="F358" s="303" t="s">
        <v>5002</v>
      </c>
      <c r="G358" s="346">
        <v>44942</v>
      </c>
      <c r="H358" s="303" t="s">
        <v>2830</v>
      </c>
      <c r="I358" s="303" t="s">
        <v>4897</v>
      </c>
      <c r="J358" s="639">
        <v>7049.5</v>
      </c>
      <c r="K358" s="641">
        <v>0</v>
      </c>
      <c r="L358" s="641">
        <v>306.5</v>
      </c>
      <c r="M358" s="641">
        <v>613</v>
      </c>
      <c r="N358" s="641">
        <v>613</v>
      </c>
      <c r="O358" s="641">
        <v>613</v>
      </c>
      <c r="P358" s="641">
        <v>613</v>
      </c>
      <c r="Q358" s="641">
        <v>613</v>
      </c>
      <c r="R358" s="641">
        <v>613</v>
      </c>
      <c r="S358" s="641">
        <v>613</v>
      </c>
      <c r="T358" s="641">
        <v>613</v>
      </c>
      <c r="U358" s="641">
        <v>613</v>
      </c>
      <c r="V358" s="641">
        <v>1226</v>
      </c>
      <c r="W358" s="639"/>
    </row>
    <row r="359" spans="1:23" s="300" customFormat="1" ht="30" customHeight="1">
      <c r="A359" s="814"/>
      <c r="B359" s="814"/>
      <c r="C359" s="814"/>
      <c r="D359" s="816"/>
      <c r="E359" s="816"/>
      <c r="F359" s="303" t="s">
        <v>5003</v>
      </c>
      <c r="G359" s="346">
        <v>44942</v>
      </c>
      <c r="H359" s="303" t="s">
        <v>2830</v>
      </c>
      <c r="I359" s="303" t="s">
        <v>4897</v>
      </c>
      <c r="J359" s="639">
        <v>7049.5</v>
      </c>
      <c r="K359" s="641">
        <v>0</v>
      </c>
      <c r="L359" s="641">
        <v>306.5</v>
      </c>
      <c r="M359" s="641">
        <v>613</v>
      </c>
      <c r="N359" s="641">
        <v>613</v>
      </c>
      <c r="O359" s="641">
        <v>613</v>
      </c>
      <c r="P359" s="641">
        <v>613</v>
      </c>
      <c r="Q359" s="641">
        <v>613</v>
      </c>
      <c r="R359" s="641">
        <v>613</v>
      </c>
      <c r="S359" s="641">
        <v>613</v>
      </c>
      <c r="T359" s="641">
        <v>613</v>
      </c>
      <c r="U359" s="641">
        <v>613</v>
      </c>
      <c r="V359" s="641">
        <v>1226</v>
      </c>
      <c r="W359" s="639"/>
    </row>
    <row r="360" spans="1:23" s="300" customFormat="1" ht="30" customHeight="1">
      <c r="A360" s="814"/>
      <c r="B360" s="814"/>
      <c r="C360" s="814"/>
      <c r="D360" s="816"/>
      <c r="E360" s="816"/>
      <c r="F360" s="303" t="s">
        <v>5004</v>
      </c>
      <c r="G360" s="346">
        <v>44942</v>
      </c>
      <c r="H360" s="303" t="s">
        <v>2830</v>
      </c>
      <c r="I360" s="303" t="s">
        <v>4897</v>
      </c>
      <c r="J360" s="639">
        <v>7049.5</v>
      </c>
      <c r="K360" s="641">
        <v>0</v>
      </c>
      <c r="L360" s="641">
        <v>306.5</v>
      </c>
      <c r="M360" s="641">
        <v>613</v>
      </c>
      <c r="N360" s="641">
        <v>613</v>
      </c>
      <c r="O360" s="641">
        <v>613</v>
      </c>
      <c r="P360" s="641">
        <v>613</v>
      </c>
      <c r="Q360" s="641">
        <v>613</v>
      </c>
      <c r="R360" s="641">
        <v>613</v>
      </c>
      <c r="S360" s="641">
        <v>613</v>
      </c>
      <c r="T360" s="641">
        <v>613</v>
      </c>
      <c r="U360" s="641">
        <v>613</v>
      </c>
      <c r="V360" s="641">
        <v>1226</v>
      </c>
      <c r="W360" s="639"/>
    </row>
    <row r="361" spans="1:23" s="300" customFormat="1" ht="30" customHeight="1">
      <c r="A361" s="814"/>
      <c r="B361" s="814"/>
      <c r="C361" s="814"/>
      <c r="D361" s="816"/>
      <c r="E361" s="816"/>
      <c r="F361" s="303" t="s">
        <v>5005</v>
      </c>
      <c r="G361" s="346">
        <v>44942</v>
      </c>
      <c r="H361" s="303" t="s">
        <v>2830</v>
      </c>
      <c r="I361" s="303" t="s">
        <v>4897</v>
      </c>
      <c r="J361" s="639">
        <v>7049.5</v>
      </c>
      <c r="K361" s="641">
        <v>0</v>
      </c>
      <c r="L361" s="641">
        <v>306.5</v>
      </c>
      <c r="M361" s="641">
        <v>613</v>
      </c>
      <c r="N361" s="641">
        <v>613</v>
      </c>
      <c r="O361" s="641">
        <v>613</v>
      </c>
      <c r="P361" s="641">
        <v>613</v>
      </c>
      <c r="Q361" s="641">
        <v>613</v>
      </c>
      <c r="R361" s="641">
        <v>613</v>
      </c>
      <c r="S361" s="641">
        <v>613</v>
      </c>
      <c r="T361" s="641">
        <v>613</v>
      </c>
      <c r="U361" s="641">
        <v>613</v>
      </c>
      <c r="V361" s="641">
        <v>1226</v>
      </c>
      <c r="W361" s="639"/>
    </row>
    <row r="362" spans="1:23" s="300" customFormat="1" ht="30" customHeight="1">
      <c r="A362" s="814"/>
      <c r="B362" s="814"/>
      <c r="C362" s="814"/>
      <c r="D362" s="816"/>
      <c r="E362" s="816"/>
      <c r="F362" s="303" t="s">
        <v>5006</v>
      </c>
      <c r="G362" s="346">
        <v>44942</v>
      </c>
      <c r="H362" s="303" t="s">
        <v>3768</v>
      </c>
      <c r="I362" s="303" t="s">
        <v>4897</v>
      </c>
      <c r="J362" s="639">
        <v>735.6</v>
      </c>
      <c r="K362" s="641">
        <v>0</v>
      </c>
      <c r="L362" s="641">
        <v>0</v>
      </c>
      <c r="M362" s="641">
        <v>306.5</v>
      </c>
      <c r="N362" s="641">
        <v>429.1</v>
      </c>
      <c r="O362" s="641">
        <v>0</v>
      </c>
      <c r="P362" s="641">
        <v>613</v>
      </c>
      <c r="Q362" s="641">
        <v>613</v>
      </c>
      <c r="R362" s="641">
        <v>613</v>
      </c>
      <c r="S362" s="641">
        <v>613</v>
      </c>
      <c r="T362" s="641">
        <v>613</v>
      </c>
      <c r="U362" s="641">
        <v>613</v>
      </c>
      <c r="V362" s="641">
        <v>960.37</v>
      </c>
      <c r="W362" s="639"/>
    </row>
    <row r="363" spans="1:23" s="300" customFormat="1" ht="30" customHeight="1">
      <c r="A363" s="814"/>
      <c r="B363" s="814"/>
      <c r="C363" s="814"/>
      <c r="D363" s="816"/>
      <c r="E363" s="816"/>
      <c r="F363" s="303" t="s">
        <v>5007</v>
      </c>
      <c r="G363" s="346">
        <v>44988</v>
      </c>
      <c r="H363" s="303" t="s">
        <v>2934</v>
      </c>
      <c r="I363" s="303" t="s">
        <v>4897</v>
      </c>
      <c r="J363" s="639">
        <v>6089.13</v>
      </c>
      <c r="K363" s="641">
        <v>0</v>
      </c>
      <c r="L363" s="641">
        <v>0</v>
      </c>
      <c r="M363" s="641">
        <v>0</v>
      </c>
      <c r="N363" s="641">
        <v>572.13</v>
      </c>
      <c r="O363" s="641">
        <v>613</v>
      </c>
      <c r="P363" s="641">
        <v>613</v>
      </c>
      <c r="Q363" s="641">
        <v>613</v>
      </c>
      <c r="R363" s="641">
        <v>613</v>
      </c>
      <c r="S363" s="641">
        <v>613</v>
      </c>
      <c r="T363" s="641">
        <v>613</v>
      </c>
      <c r="U363" s="641">
        <v>613</v>
      </c>
      <c r="V363" s="641">
        <v>1226</v>
      </c>
      <c r="W363" s="639"/>
    </row>
    <row r="364" spans="1:23" s="300" customFormat="1" ht="30" customHeight="1">
      <c r="A364" s="814"/>
      <c r="B364" s="814"/>
      <c r="C364" s="814"/>
      <c r="D364" s="816"/>
      <c r="E364" s="816"/>
      <c r="F364" s="303" t="s">
        <v>5008</v>
      </c>
      <c r="G364" s="346">
        <v>44942</v>
      </c>
      <c r="H364" s="303" t="s">
        <v>2830</v>
      </c>
      <c r="I364" s="303" t="s">
        <v>4897</v>
      </c>
      <c r="J364" s="639">
        <v>7049.5</v>
      </c>
      <c r="K364" s="641">
        <v>0</v>
      </c>
      <c r="L364" s="641">
        <v>306.5</v>
      </c>
      <c r="M364" s="641">
        <v>613</v>
      </c>
      <c r="N364" s="641">
        <v>613</v>
      </c>
      <c r="O364" s="641">
        <v>613</v>
      </c>
      <c r="P364" s="641">
        <v>613</v>
      </c>
      <c r="Q364" s="641">
        <v>613</v>
      </c>
      <c r="R364" s="641">
        <v>613</v>
      </c>
      <c r="S364" s="641">
        <v>613</v>
      </c>
      <c r="T364" s="641">
        <v>613</v>
      </c>
      <c r="U364" s="641">
        <v>613</v>
      </c>
      <c r="V364" s="641">
        <v>1226</v>
      </c>
      <c r="W364" s="639"/>
    </row>
    <row r="365" spans="1:23" s="300" customFormat="1" ht="30" customHeight="1">
      <c r="A365" s="814"/>
      <c r="B365" s="814"/>
      <c r="C365" s="814"/>
      <c r="D365" s="816"/>
      <c r="E365" s="816"/>
      <c r="F365" s="303" t="s">
        <v>5009</v>
      </c>
      <c r="G365" s="346">
        <v>44942</v>
      </c>
      <c r="H365" s="303" t="s">
        <v>2830</v>
      </c>
      <c r="I365" s="303" t="s">
        <v>4897</v>
      </c>
      <c r="J365" s="639">
        <v>7049.5</v>
      </c>
      <c r="K365" s="641">
        <v>0</v>
      </c>
      <c r="L365" s="641">
        <v>306.5</v>
      </c>
      <c r="M365" s="641">
        <v>613</v>
      </c>
      <c r="N365" s="641">
        <v>613</v>
      </c>
      <c r="O365" s="641">
        <v>613</v>
      </c>
      <c r="P365" s="641">
        <v>613</v>
      </c>
      <c r="Q365" s="641">
        <v>613</v>
      </c>
      <c r="R365" s="641">
        <v>613</v>
      </c>
      <c r="S365" s="641">
        <v>613</v>
      </c>
      <c r="T365" s="641">
        <v>613</v>
      </c>
      <c r="U365" s="641">
        <v>613</v>
      </c>
      <c r="V365" s="641">
        <v>1226</v>
      </c>
      <c r="W365" s="639"/>
    </row>
    <row r="366" spans="1:23" s="300" customFormat="1" ht="30" customHeight="1">
      <c r="A366" s="814"/>
      <c r="B366" s="814"/>
      <c r="C366" s="814"/>
      <c r="D366" s="816"/>
      <c r="E366" s="816"/>
      <c r="F366" s="303" t="s">
        <v>5010</v>
      </c>
      <c r="G366" s="346">
        <v>44942</v>
      </c>
      <c r="H366" s="303" t="s">
        <v>2830</v>
      </c>
      <c r="I366" s="303" t="s">
        <v>4897</v>
      </c>
      <c r="J366" s="639">
        <v>7049.5</v>
      </c>
      <c r="K366" s="641">
        <v>0</v>
      </c>
      <c r="L366" s="641">
        <v>306.5</v>
      </c>
      <c r="M366" s="641">
        <v>613</v>
      </c>
      <c r="N366" s="641">
        <v>613</v>
      </c>
      <c r="O366" s="641">
        <v>613</v>
      </c>
      <c r="P366" s="641">
        <v>613</v>
      </c>
      <c r="Q366" s="641">
        <v>613</v>
      </c>
      <c r="R366" s="641">
        <v>613</v>
      </c>
      <c r="S366" s="641">
        <v>613</v>
      </c>
      <c r="T366" s="641">
        <v>613</v>
      </c>
      <c r="U366" s="641">
        <v>613</v>
      </c>
      <c r="V366" s="641">
        <v>1226</v>
      </c>
      <c r="W366" s="639"/>
    </row>
    <row r="367" spans="1:23" s="300" customFormat="1" ht="30" customHeight="1">
      <c r="A367" s="814"/>
      <c r="B367" s="814"/>
      <c r="C367" s="814"/>
      <c r="D367" s="816"/>
      <c r="E367" s="816"/>
      <c r="F367" s="303" t="s">
        <v>5011</v>
      </c>
      <c r="G367" s="346">
        <v>44942</v>
      </c>
      <c r="H367" s="303" t="s">
        <v>2830</v>
      </c>
      <c r="I367" s="303" t="s">
        <v>4897</v>
      </c>
      <c r="J367" s="639">
        <v>7049.5</v>
      </c>
      <c r="K367" s="641">
        <v>0</v>
      </c>
      <c r="L367" s="641">
        <v>306.5</v>
      </c>
      <c r="M367" s="641">
        <v>613</v>
      </c>
      <c r="N367" s="641">
        <v>613</v>
      </c>
      <c r="O367" s="641">
        <v>613</v>
      </c>
      <c r="P367" s="641">
        <v>613</v>
      </c>
      <c r="Q367" s="641">
        <v>613</v>
      </c>
      <c r="R367" s="641">
        <v>613</v>
      </c>
      <c r="S367" s="641">
        <v>613</v>
      </c>
      <c r="T367" s="641">
        <v>613</v>
      </c>
      <c r="U367" s="641">
        <v>613</v>
      </c>
      <c r="V367" s="641">
        <v>1226</v>
      </c>
      <c r="W367" s="639"/>
    </row>
    <row r="368" spans="1:23" s="300" customFormat="1" ht="30" customHeight="1">
      <c r="A368" s="814"/>
      <c r="B368" s="814"/>
      <c r="C368" s="814"/>
      <c r="D368" s="816"/>
      <c r="E368" s="816"/>
      <c r="F368" s="303" t="s">
        <v>5012</v>
      </c>
      <c r="G368" s="346">
        <v>44942</v>
      </c>
      <c r="H368" s="303" t="s">
        <v>2830</v>
      </c>
      <c r="I368" s="303" t="s">
        <v>4897</v>
      </c>
      <c r="J368" s="639">
        <v>7049.5</v>
      </c>
      <c r="K368" s="641">
        <v>0</v>
      </c>
      <c r="L368" s="641">
        <v>306.5</v>
      </c>
      <c r="M368" s="641">
        <v>613</v>
      </c>
      <c r="N368" s="641">
        <v>613</v>
      </c>
      <c r="O368" s="641">
        <v>613</v>
      </c>
      <c r="P368" s="641">
        <v>613</v>
      </c>
      <c r="Q368" s="641">
        <v>613</v>
      </c>
      <c r="R368" s="641">
        <v>613</v>
      </c>
      <c r="S368" s="641">
        <v>613</v>
      </c>
      <c r="T368" s="641">
        <v>613</v>
      </c>
      <c r="U368" s="641">
        <v>613</v>
      </c>
      <c r="V368" s="641">
        <v>1226</v>
      </c>
      <c r="W368" s="639"/>
    </row>
    <row r="369" spans="1:23" s="300" customFormat="1" ht="30" customHeight="1">
      <c r="A369" s="814"/>
      <c r="B369" s="814"/>
      <c r="C369" s="814"/>
      <c r="D369" s="816"/>
      <c r="E369" s="816"/>
      <c r="F369" s="303" t="s">
        <v>5013</v>
      </c>
      <c r="G369" s="346">
        <v>44942</v>
      </c>
      <c r="H369" s="303" t="s">
        <v>2830</v>
      </c>
      <c r="I369" s="303" t="s">
        <v>4897</v>
      </c>
      <c r="J369" s="639">
        <v>7049.5</v>
      </c>
      <c r="K369" s="641">
        <v>0</v>
      </c>
      <c r="L369" s="641">
        <v>306.5</v>
      </c>
      <c r="M369" s="641">
        <v>613</v>
      </c>
      <c r="N369" s="641">
        <v>613</v>
      </c>
      <c r="O369" s="641">
        <v>613</v>
      </c>
      <c r="P369" s="641">
        <v>613</v>
      </c>
      <c r="Q369" s="641">
        <v>613</v>
      </c>
      <c r="R369" s="641">
        <v>613</v>
      </c>
      <c r="S369" s="641">
        <v>613</v>
      </c>
      <c r="T369" s="641">
        <v>613</v>
      </c>
      <c r="U369" s="641">
        <v>613</v>
      </c>
      <c r="V369" s="641">
        <v>1226</v>
      </c>
      <c r="W369" s="639"/>
    </row>
    <row r="370" spans="1:23" s="300" customFormat="1" ht="30" customHeight="1">
      <c r="A370" s="814"/>
      <c r="B370" s="814"/>
      <c r="C370" s="814"/>
      <c r="D370" s="816"/>
      <c r="E370" s="816"/>
      <c r="F370" s="303" t="s">
        <v>5014</v>
      </c>
      <c r="G370" s="346">
        <v>45002</v>
      </c>
      <c r="H370" s="303" t="s">
        <v>2934</v>
      </c>
      <c r="I370" s="303" t="s">
        <v>4897</v>
      </c>
      <c r="J370" s="639">
        <v>5803.07</v>
      </c>
      <c r="K370" s="641">
        <v>0</v>
      </c>
      <c r="L370" s="641">
        <v>0</v>
      </c>
      <c r="M370" s="641">
        <v>0</v>
      </c>
      <c r="N370" s="641">
        <v>286.07</v>
      </c>
      <c r="O370" s="641">
        <v>613</v>
      </c>
      <c r="P370" s="641">
        <v>613</v>
      </c>
      <c r="Q370" s="641">
        <v>613</v>
      </c>
      <c r="R370" s="641">
        <v>613</v>
      </c>
      <c r="S370" s="641">
        <v>613</v>
      </c>
      <c r="T370" s="641">
        <v>613</v>
      </c>
      <c r="U370" s="641">
        <v>613</v>
      </c>
      <c r="V370" s="641">
        <v>1226</v>
      </c>
      <c r="W370" s="639"/>
    </row>
    <row r="371" spans="1:23" s="300" customFormat="1" ht="30" customHeight="1">
      <c r="A371" s="814"/>
      <c r="B371" s="814"/>
      <c r="C371" s="814"/>
      <c r="D371" s="816"/>
      <c r="E371" s="816"/>
      <c r="F371" s="303" t="s">
        <v>5015</v>
      </c>
      <c r="G371" s="346">
        <v>44942</v>
      </c>
      <c r="H371" s="303" t="s">
        <v>2830</v>
      </c>
      <c r="I371" s="303" t="s">
        <v>4897</v>
      </c>
      <c r="J371" s="639">
        <v>7049.5</v>
      </c>
      <c r="K371" s="641">
        <v>0</v>
      </c>
      <c r="L371" s="641">
        <v>306.5</v>
      </c>
      <c r="M371" s="641">
        <v>613</v>
      </c>
      <c r="N371" s="641">
        <v>613</v>
      </c>
      <c r="O371" s="641">
        <v>613</v>
      </c>
      <c r="P371" s="641">
        <v>613</v>
      </c>
      <c r="Q371" s="641">
        <v>613</v>
      </c>
      <c r="R371" s="641">
        <v>613</v>
      </c>
      <c r="S371" s="641">
        <v>613</v>
      </c>
      <c r="T371" s="641">
        <v>613</v>
      </c>
      <c r="U371" s="641">
        <v>613</v>
      </c>
      <c r="V371" s="641">
        <v>1226</v>
      </c>
      <c r="W371" s="639"/>
    </row>
    <row r="372" spans="1:23" s="300" customFormat="1" ht="30" customHeight="1">
      <c r="A372" s="814"/>
      <c r="B372" s="814"/>
      <c r="C372" s="814"/>
      <c r="D372" s="816"/>
      <c r="E372" s="816"/>
      <c r="F372" s="303" t="s">
        <v>5016</v>
      </c>
      <c r="G372" s="346">
        <v>44942</v>
      </c>
      <c r="H372" s="303" t="s">
        <v>2830</v>
      </c>
      <c r="I372" s="303" t="s">
        <v>4897</v>
      </c>
      <c r="J372" s="639">
        <v>7049.5</v>
      </c>
      <c r="K372" s="641">
        <v>0</v>
      </c>
      <c r="L372" s="641">
        <v>306.5</v>
      </c>
      <c r="M372" s="641">
        <v>613</v>
      </c>
      <c r="N372" s="641">
        <v>613</v>
      </c>
      <c r="O372" s="641">
        <v>613</v>
      </c>
      <c r="P372" s="641">
        <v>613</v>
      </c>
      <c r="Q372" s="641">
        <v>613</v>
      </c>
      <c r="R372" s="641">
        <v>613</v>
      </c>
      <c r="S372" s="641">
        <v>613</v>
      </c>
      <c r="T372" s="641">
        <v>613</v>
      </c>
      <c r="U372" s="641">
        <v>613</v>
      </c>
      <c r="V372" s="641">
        <v>1226</v>
      </c>
      <c r="W372" s="639"/>
    </row>
    <row r="373" spans="1:23" s="300" customFormat="1" ht="30" customHeight="1">
      <c r="A373" s="814"/>
      <c r="B373" s="814"/>
      <c r="C373" s="814"/>
      <c r="D373" s="816"/>
      <c r="E373" s="816"/>
      <c r="F373" s="303" t="s">
        <v>5017</v>
      </c>
      <c r="G373" s="346">
        <v>44942</v>
      </c>
      <c r="H373" s="303" t="s">
        <v>2830</v>
      </c>
      <c r="I373" s="303" t="s">
        <v>4897</v>
      </c>
      <c r="J373" s="639">
        <v>7049.5</v>
      </c>
      <c r="K373" s="641">
        <v>0</v>
      </c>
      <c r="L373" s="641">
        <v>306.5</v>
      </c>
      <c r="M373" s="641">
        <v>613</v>
      </c>
      <c r="N373" s="641">
        <v>613</v>
      </c>
      <c r="O373" s="641">
        <v>613</v>
      </c>
      <c r="P373" s="641">
        <v>613</v>
      </c>
      <c r="Q373" s="641">
        <v>613</v>
      </c>
      <c r="R373" s="641">
        <v>613</v>
      </c>
      <c r="S373" s="641">
        <v>613</v>
      </c>
      <c r="T373" s="641">
        <v>613</v>
      </c>
      <c r="U373" s="641">
        <v>613</v>
      </c>
      <c r="V373" s="641">
        <v>1226</v>
      </c>
      <c r="W373" s="639"/>
    </row>
    <row r="374" spans="1:23" s="300" customFormat="1" ht="30" customHeight="1">
      <c r="A374" s="814"/>
      <c r="B374" s="814"/>
      <c r="C374" s="814"/>
      <c r="D374" s="816"/>
      <c r="E374" s="816"/>
      <c r="F374" s="303" t="s">
        <v>5018</v>
      </c>
      <c r="G374" s="346">
        <v>45002</v>
      </c>
      <c r="H374" s="303" t="s">
        <v>2934</v>
      </c>
      <c r="I374" s="303" t="s">
        <v>4897</v>
      </c>
      <c r="J374" s="639">
        <v>5803.07</v>
      </c>
      <c r="K374" s="641">
        <v>0</v>
      </c>
      <c r="L374" s="641">
        <v>0</v>
      </c>
      <c r="M374" s="641">
        <v>0</v>
      </c>
      <c r="N374" s="641">
        <v>286.07</v>
      </c>
      <c r="O374" s="641">
        <v>613</v>
      </c>
      <c r="P374" s="641">
        <v>613</v>
      </c>
      <c r="Q374" s="641">
        <v>613</v>
      </c>
      <c r="R374" s="641">
        <v>613</v>
      </c>
      <c r="S374" s="641">
        <v>613</v>
      </c>
      <c r="T374" s="641">
        <v>613</v>
      </c>
      <c r="U374" s="641">
        <v>613</v>
      </c>
      <c r="V374" s="641">
        <v>1226</v>
      </c>
      <c r="W374" s="639"/>
    </row>
    <row r="375" spans="1:23" s="300" customFormat="1" ht="30" customHeight="1">
      <c r="A375" s="814"/>
      <c r="B375" s="814"/>
      <c r="C375" s="814"/>
      <c r="D375" s="816"/>
      <c r="E375" s="816"/>
      <c r="F375" s="303" t="s">
        <v>5019</v>
      </c>
      <c r="G375" s="346">
        <v>45007</v>
      </c>
      <c r="H375" s="303" t="s">
        <v>2934</v>
      </c>
      <c r="I375" s="303" t="s">
        <v>4897</v>
      </c>
      <c r="J375" s="639">
        <v>5700.9</v>
      </c>
      <c r="K375" s="641">
        <v>0</v>
      </c>
      <c r="L375" s="641">
        <v>0</v>
      </c>
      <c r="M375" s="641">
        <v>0</v>
      </c>
      <c r="N375" s="641">
        <v>183.9</v>
      </c>
      <c r="O375" s="641">
        <v>613</v>
      </c>
      <c r="P375" s="641">
        <v>613</v>
      </c>
      <c r="Q375" s="641">
        <v>613</v>
      </c>
      <c r="R375" s="641">
        <v>613</v>
      </c>
      <c r="S375" s="641">
        <v>613</v>
      </c>
      <c r="T375" s="641">
        <v>613</v>
      </c>
      <c r="U375" s="641">
        <v>613</v>
      </c>
      <c r="V375" s="641">
        <v>1226</v>
      </c>
      <c r="W375" s="639"/>
    </row>
    <row r="376" spans="1:23" s="300" customFormat="1" ht="30" customHeight="1">
      <c r="A376" s="814"/>
      <c r="B376" s="814"/>
      <c r="C376" s="814"/>
      <c r="D376" s="816"/>
      <c r="E376" s="816"/>
      <c r="F376" s="303" t="s">
        <v>5020</v>
      </c>
      <c r="G376" s="346">
        <v>44942</v>
      </c>
      <c r="H376" s="303" t="s">
        <v>2830</v>
      </c>
      <c r="I376" s="303" t="s">
        <v>4897</v>
      </c>
      <c r="J376" s="639">
        <v>7049.5</v>
      </c>
      <c r="K376" s="641">
        <v>0</v>
      </c>
      <c r="L376" s="641">
        <v>306.5</v>
      </c>
      <c r="M376" s="641">
        <v>613</v>
      </c>
      <c r="N376" s="641">
        <v>613</v>
      </c>
      <c r="O376" s="641">
        <v>613</v>
      </c>
      <c r="P376" s="641">
        <v>613</v>
      </c>
      <c r="Q376" s="641">
        <v>613</v>
      </c>
      <c r="R376" s="641">
        <v>613</v>
      </c>
      <c r="S376" s="641">
        <v>613</v>
      </c>
      <c r="T376" s="641">
        <v>613</v>
      </c>
      <c r="U376" s="641">
        <v>613</v>
      </c>
      <c r="V376" s="641">
        <v>1226</v>
      </c>
      <c r="W376" s="639"/>
    </row>
    <row r="377" spans="1:23" s="300" customFormat="1" ht="30" customHeight="1">
      <c r="A377" s="814"/>
      <c r="B377" s="814"/>
      <c r="C377" s="814"/>
      <c r="D377" s="816"/>
      <c r="E377" s="816"/>
      <c r="F377" s="303" t="s">
        <v>5021</v>
      </c>
      <c r="G377" s="346">
        <v>44942</v>
      </c>
      <c r="H377" s="303" t="s">
        <v>2830</v>
      </c>
      <c r="I377" s="303" t="s">
        <v>4897</v>
      </c>
      <c r="J377" s="639">
        <v>7049.5</v>
      </c>
      <c r="K377" s="641">
        <v>0</v>
      </c>
      <c r="L377" s="641">
        <v>306.5</v>
      </c>
      <c r="M377" s="641">
        <v>613</v>
      </c>
      <c r="N377" s="641">
        <v>613</v>
      </c>
      <c r="O377" s="641">
        <v>613</v>
      </c>
      <c r="P377" s="641">
        <v>613</v>
      </c>
      <c r="Q377" s="641">
        <v>613</v>
      </c>
      <c r="R377" s="641">
        <v>613</v>
      </c>
      <c r="S377" s="641">
        <v>613</v>
      </c>
      <c r="T377" s="641">
        <v>613</v>
      </c>
      <c r="U377" s="641">
        <v>613</v>
      </c>
      <c r="V377" s="641">
        <v>1226</v>
      </c>
      <c r="W377" s="639"/>
    </row>
    <row r="378" spans="1:23" s="300" customFormat="1" ht="30" customHeight="1">
      <c r="A378" s="814"/>
      <c r="B378" s="814"/>
      <c r="C378" s="814"/>
      <c r="D378" s="816"/>
      <c r="E378" s="816"/>
      <c r="F378" s="303" t="s">
        <v>5022</v>
      </c>
      <c r="G378" s="346">
        <v>44942</v>
      </c>
      <c r="H378" s="303" t="s">
        <v>2830</v>
      </c>
      <c r="I378" s="303" t="s">
        <v>4897</v>
      </c>
      <c r="J378" s="639">
        <v>7049.5</v>
      </c>
      <c r="K378" s="641">
        <v>0</v>
      </c>
      <c r="L378" s="641">
        <v>306.5</v>
      </c>
      <c r="M378" s="641">
        <v>613</v>
      </c>
      <c r="N378" s="641">
        <v>613</v>
      </c>
      <c r="O378" s="641">
        <v>613</v>
      </c>
      <c r="P378" s="641">
        <v>613</v>
      </c>
      <c r="Q378" s="641">
        <v>613</v>
      </c>
      <c r="R378" s="641">
        <v>613</v>
      </c>
      <c r="S378" s="641">
        <v>613</v>
      </c>
      <c r="T378" s="641">
        <v>613</v>
      </c>
      <c r="U378" s="641">
        <v>613</v>
      </c>
      <c r="V378" s="641">
        <v>1226</v>
      </c>
      <c r="W378" s="639"/>
    </row>
    <row r="379" spans="1:23" s="300" customFormat="1" ht="30" customHeight="1">
      <c r="A379" s="814"/>
      <c r="B379" s="814"/>
      <c r="C379" s="814"/>
      <c r="D379" s="816"/>
      <c r="E379" s="816"/>
      <c r="F379" s="303" t="s">
        <v>5023</v>
      </c>
      <c r="G379" s="346">
        <v>44942</v>
      </c>
      <c r="H379" s="303" t="s">
        <v>2830</v>
      </c>
      <c r="I379" s="303" t="s">
        <v>4897</v>
      </c>
      <c r="J379" s="639">
        <v>7049.5</v>
      </c>
      <c r="K379" s="641">
        <v>0</v>
      </c>
      <c r="L379" s="641">
        <v>306.5</v>
      </c>
      <c r="M379" s="641">
        <v>613</v>
      </c>
      <c r="N379" s="641">
        <v>613</v>
      </c>
      <c r="O379" s="641">
        <v>613</v>
      </c>
      <c r="P379" s="641">
        <v>613</v>
      </c>
      <c r="Q379" s="641">
        <v>613</v>
      </c>
      <c r="R379" s="641">
        <v>613</v>
      </c>
      <c r="S379" s="641">
        <v>613</v>
      </c>
      <c r="T379" s="641">
        <v>613</v>
      </c>
      <c r="U379" s="641">
        <v>613</v>
      </c>
      <c r="V379" s="641">
        <v>1226</v>
      </c>
      <c r="W379" s="639"/>
    </row>
    <row r="380" spans="1:23" s="300" customFormat="1" ht="30" customHeight="1">
      <c r="A380" s="814"/>
      <c r="B380" s="814"/>
      <c r="C380" s="814"/>
      <c r="D380" s="816"/>
      <c r="E380" s="816"/>
      <c r="F380" s="303" t="s">
        <v>5024</v>
      </c>
      <c r="G380" s="346">
        <v>44942</v>
      </c>
      <c r="H380" s="303" t="s">
        <v>2830</v>
      </c>
      <c r="I380" s="303" t="s">
        <v>4897</v>
      </c>
      <c r="J380" s="639">
        <v>7049.5</v>
      </c>
      <c r="K380" s="641">
        <v>0</v>
      </c>
      <c r="L380" s="641">
        <v>306.5</v>
      </c>
      <c r="M380" s="641">
        <v>613</v>
      </c>
      <c r="N380" s="641">
        <v>613</v>
      </c>
      <c r="O380" s="641">
        <v>613</v>
      </c>
      <c r="P380" s="641">
        <v>613</v>
      </c>
      <c r="Q380" s="641">
        <v>613</v>
      </c>
      <c r="R380" s="641">
        <v>613</v>
      </c>
      <c r="S380" s="641">
        <v>613</v>
      </c>
      <c r="T380" s="641">
        <v>613</v>
      </c>
      <c r="U380" s="641">
        <v>613</v>
      </c>
      <c r="V380" s="641">
        <v>1226</v>
      </c>
      <c r="W380" s="639"/>
    </row>
    <row r="381" spans="1:23" s="300" customFormat="1" ht="30" customHeight="1">
      <c r="A381" s="814"/>
      <c r="B381" s="814"/>
      <c r="C381" s="814"/>
      <c r="D381" s="816"/>
      <c r="E381" s="816"/>
      <c r="F381" s="303" t="s">
        <v>5025</v>
      </c>
      <c r="G381" s="346">
        <v>44942</v>
      </c>
      <c r="H381" s="303" t="s">
        <v>2830</v>
      </c>
      <c r="I381" s="303" t="s">
        <v>4897</v>
      </c>
      <c r="J381" s="639">
        <v>7049.5</v>
      </c>
      <c r="K381" s="641">
        <v>0</v>
      </c>
      <c r="L381" s="641">
        <v>306.5</v>
      </c>
      <c r="M381" s="641">
        <v>613</v>
      </c>
      <c r="N381" s="641">
        <v>613</v>
      </c>
      <c r="O381" s="641">
        <v>613</v>
      </c>
      <c r="P381" s="641">
        <v>613</v>
      </c>
      <c r="Q381" s="641">
        <v>613</v>
      </c>
      <c r="R381" s="641">
        <v>613</v>
      </c>
      <c r="S381" s="641">
        <v>613</v>
      </c>
      <c r="T381" s="641">
        <v>613</v>
      </c>
      <c r="U381" s="641">
        <v>613</v>
      </c>
      <c r="V381" s="641">
        <v>1226</v>
      </c>
      <c r="W381" s="639"/>
    </row>
    <row r="382" spans="1:23" s="300" customFormat="1" ht="30" customHeight="1">
      <c r="A382" s="814"/>
      <c r="B382" s="814"/>
      <c r="C382" s="814"/>
      <c r="D382" s="816"/>
      <c r="E382" s="816"/>
      <c r="F382" s="303" t="s">
        <v>5026</v>
      </c>
      <c r="G382" s="346">
        <v>44942</v>
      </c>
      <c r="H382" s="303" t="s">
        <v>2830</v>
      </c>
      <c r="I382" s="303" t="s">
        <v>4897</v>
      </c>
      <c r="J382" s="639">
        <v>7049.5</v>
      </c>
      <c r="K382" s="641">
        <v>0</v>
      </c>
      <c r="L382" s="641">
        <v>306.5</v>
      </c>
      <c r="M382" s="641">
        <v>613</v>
      </c>
      <c r="N382" s="641">
        <v>613</v>
      </c>
      <c r="O382" s="641">
        <v>613</v>
      </c>
      <c r="P382" s="641">
        <v>613</v>
      </c>
      <c r="Q382" s="641">
        <v>613</v>
      </c>
      <c r="R382" s="641">
        <v>613</v>
      </c>
      <c r="S382" s="641">
        <v>613</v>
      </c>
      <c r="T382" s="641">
        <v>613</v>
      </c>
      <c r="U382" s="641">
        <v>613</v>
      </c>
      <c r="V382" s="641">
        <v>1226</v>
      </c>
      <c r="W382" s="639"/>
    </row>
    <row r="383" spans="1:23" s="300" customFormat="1" ht="30" customHeight="1">
      <c r="A383" s="814"/>
      <c r="B383" s="814"/>
      <c r="C383" s="814"/>
      <c r="D383" s="816"/>
      <c r="E383" s="816"/>
      <c r="F383" s="303" t="s">
        <v>5027</v>
      </c>
      <c r="G383" s="346">
        <v>44942</v>
      </c>
      <c r="H383" s="303" t="s">
        <v>2830</v>
      </c>
      <c r="I383" s="303" t="s">
        <v>4897</v>
      </c>
      <c r="J383" s="639">
        <v>7049.5</v>
      </c>
      <c r="K383" s="641">
        <v>0</v>
      </c>
      <c r="L383" s="641">
        <v>306.5</v>
      </c>
      <c r="M383" s="641">
        <v>613</v>
      </c>
      <c r="N383" s="641">
        <v>613</v>
      </c>
      <c r="O383" s="641">
        <v>613</v>
      </c>
      <c r="P383" s="641">
        <v>613</v>
      </c>
      <c r="Q383" s="641">
        <v>613</v>
      </c>
      <c r="R383" s="641">
        <v>613</v>
      </c>
      <c r="S383" s="641">
        <v>613</v>
      </c>
      <c r="T383" s="641">
        <v>613</v>
      </c>
      <c r="U383" s="641">
        <v>613</v>
      </c>
      <c r="V383" s="641">
        <v>1226</v>
      </c>
      <c r="W383" s="639"/>
    </row>
    <row r="384" spans="1:23" s="300" customFormat="1" ht="30" customHeight="1">
      <c r="A384" s="814"/>
      <c r="B384" s="814"/>
      <c r="C384" s="814"/>
      <c r="D384" s="816"/>
      <c r="E384" s="816"/>
      <c r="F384" s="303" t="s">
        <v>5028</v>
      </c>
      <c r="G384" s="346">
        <v>44942</v>
      </c>
      <c r="H384" s="303" t="s">
        <v>2830</v>
      </c>
      <c r="I384" s="303" t="s">
        <v>4897</v>
      </c>
      <c r="J384" s="639">
        <v>7049.5</v>
      </c>
      <c r="K384" s="641">
        <v>0</v>
      </c>
      <c r="L384" s="641">
        <v>306.5</v>
      </c>
      <c r="M384" s="641">
        <v>613</v>
      </c>
      <c r="N384" s="641">
        <v>613</v>
      </c>
      <c r="O384" s="641">
        <v>613</v>
      </c>
      <c r="P384" s="641">
        <v>613</v>
      </c>
      <c r="Q384" s="641">
        <v>613</v>
      </c>
      <c r="R384" s="641">
        <v>613</v>
      </c>
      <c r="S384" s="641">
        <v>613</v>
      </c>
      <c r="T384" s="641">
        <v>613</v>
      </c>
      <c r="U384" s="641">
        <v>613</v>
      </c>
      <c r="V384" s="641">
        <v>1226</v>
      </c>
      <c r="W384" s="639"/>
    </row>
    <row r="385" spans="1:23" s="300" customFormat="1" ht="30" customHeight="1">
      <c r="A385" s="814"/>
      <c r="B385" s="814"/>
      <c r="C385" s="814"/>
      <c r="D385" s="816"/>
      <c r="E385" s="816"/>
      <c r="F385" s="303" t="s">
        <v>5029</v>
      </c>
      <c r="G385" s="346">
        <v>44942</v>
      </c>
      <c r="H385" s="303" t="s">
        <v>2830</v>
      </c>
      <c r="I385" s="303" t="s">
        <v>4897</v>
      </c>
      <c r="J385" s="639">
        <v>7049.5</v>
      </c>
      <c r="K385" s="641">
        <v>0</v>
      </c>
      <c r="L385" s="641">
        <v>306.5</v>
      </c>
      <c r="M385" s="641">
        <v>613</v>
      </c>
      <c r="N385" s="641">
        <v>613</v>
      </c>
      <c r="O385" s="641">
        <v>613</v>
      </c>
      <c r="P385" s="641">
        <v>613</v>
      </c>
      <c r="Q385" s="641">
        <v>613</v>
      </c>
      <c r="R385" s="641">
        <v>613</v>
      </c>
      <c r="S385" s="641">
        <v>613</v>
      </c>
      <c r="T385" s="641">
        <v>613</v>
      </c>
      <c r="U385" s="641">
        <v>613</v>
      </c>
      <c r="V385" s="641">
        <v>1226</v>
      </c>
      <c r="W385" s="639"/>
    </row>
    <row r="386" spans="1:23" s="300" customFormat="1" ht="30" customHeight="1">
      <c r="A386" s="814"/>
      <c r="B386" s="814"/>
      <c r="C386" s="814"/>
      <c r="D386" s="816"/>
      <c r="E386" s="816"/>
      <c r="F386" s="303" t="s">
        <v>5030</v>
      </c>
      <c r="G386" s="346">
        <v>44942</v>
      </c>
      <c r="H386" s="303" t="s">
        <v>2830</v>
      </c>
      <c r="I386" s="303" t="s">
        <v>4897</v>
      </c>
      <c r="J386" s="639">
        <v>7049.5</v>
      </c>
      <c r="K386" s="641">
        <v>0</v>
      </c>
      <c r="L386" s="641">
        <v>306.5</v>
      </c>
      <c r="M386" s="641">
        <v>613</v>
      </c>
      <c r="N386" s="641">
        <v>613</v>
      </c>
      <c r="O386" s="641">
        <v>613</v>
      </c>
      <c r="P386" s="641">
        <v>613</v>
      </c>
      <c r="Q386" s="641">
        <v>613</v>
      </c>
      <c r="R386" s="641">
        <v>613</v>
      </c>
      <c r="S386" s="641">
        <v>613</v>
      </c>
      <c r="T386" s="641">
        <v>613</v>
      </c>
      <c r="U386" s="641">
        <v>613</v>
      </c>
      <c r="V386" s="641">
        <v>1226</v>
      </c>
      <c r="W386" s="639"/>
    </row>
    <row r="387" spans="1:23" s="300" customFormat="1" ht="30" customHeight="1">
      <c r="A387" s="814"/>
      <c r="B387" s="814"/>
      <c r="C387" s="814"/>
      <c r="D387" s="816"/>
      <c r="E387" s="816"/>
      <c r="F387" s="303" t="s">
        <v>5031</v>
      </c>
      <c r="G387" s="346">
        <v>44896</v>
      </c>
      <c r="H387" s="303" t="s">
        <v>3768</v>
      </c>
      <c r="I387" s="303" t="s">
        <v>4897</v>
      </c>
      <c r="J387" s="639">
        <v>6211.1</v>
      </c>
      <c r="K387" s="641">
        <v>1006</v>
      </c>
      <c r="L387" s="641">
        <v>5205.1000000000004</v>
      </c>
      <c r="M387" s="641">
        <v>0</v>
      </c>
      <c r="N387" s="641">
        <v>0</v>
      </c>
      <c r="O387" s="641">
        <v>0</v>
      </c>
      <c r="P387" s="641">
        <v>0</v>
      </c>
      <c r="Q387" s="641">
        <v>0</v>
      </c>
      <c r="R387" s="641">
        <v>0</v>
      </c>
      <c r="S387" s="641">
        <v>0</v>
      </c>
      <c r="T387" s="641">
        <v>0</v>
      </c>
      <c r="U387" s="641">
        <v>0</v>
      </c>
      <c r="V387" s="641">
        <v>0</v>
      </c>
      <c r="W387" s="639"/>
    </row>
    <row r="388" spans="1:23" s="300" customFormat="1" ht="30" customHeight="1">
      <c r="A388" s="814"/>
      <c r="B388" s="814"/>
      <c r="C388" s="814"/>
      <c r="D388" s="816"/>
      <c r="E388" s="816"/>
      <c r="F388" s="303" t="s">
        <v>5032</v>
      </c>
      <c r="G388" s="346">
        <v>44942</v>
      </c>
      <c r="H388" s="303" t="s">
        <v>2830</v>
      </c>
      <c r="I388" s="303" t="s">
        <v>4897</v>
      </c>
      <c r="J388" s="639">
        <v>7049.5</v>
      </c>
      <c r="K388" s="641">
        <v>0</v>
      </c>
      <c r="L388" s="641">
        <v>306.5</v>
      </c>
      <c r="M388" s="641">
        <v>613</v>
      </c>
      <c r="N388" s="641">
        <v>613</v>
      </c>
      <c r="O388" s="641">
        <v>613</v>
      </c>
      <c r="P388" s="641">
        <v>613</v>
      </c>
      <c r="Q388" s="641">
        <v>613</v>
      </c>
      <c r="R388" s="641">
        <v>613</v>
      </c>
      <c r="S388" s="641">
        <v>613</v>
      </c>
      <c r="T388" s="641">
        <v>613</v>
      </c>
      <c r="U388" s="641">
        <v>613</v>
      </c>
      <c r="V388" s="641">
        <v>1226</v>
      </c>
      <c r="W388" s="639"/>
    </row>
    <row r="389" spans="1:23" s="300" customFormat="1" ht="30" customHeight="1">
      <c r="A389" s="814"/>
      <c r="B389" s="814"/>
      <c r="C389" s="814"/>
      <c r="D389" s="816"/>
      <c r="E389" s="816"/>
      <c r="F389" s="303" t="s">
        <v>5033</v>
      </c>
      <c r="G389" s="346">
        <v>44942</v>
      </c>
      <c r="H389" s="303" t="s">
        <v>2830</v>
      </c>
      <c r="I389" s="303" t="s">
        <v>4897</v>
      </c>
      <c r="J389" s="639">
        <v>7049.5</v>
      </c>
      <c r="K389" s="641">
        <v>0</v>
      </c>
      <c r="L389" s="641">
        <v>306.5</v>
      </c>
      <c r="M389" s="641">
        <v>613</v>
      </c>
      <c r="N389" s="641">
        <v>613</v>
      </c>
      <c r="O389" s="641">
        <v>613</v>
      </c>
      <c r="P389" s="641">
        <v>613</v>
      </c>
      <c r="Q389" s="641">
        <v>613</v>
      </c>
      <c r="R389" s="641">
        <v>613</v>
      </c>
      <c r="S389" s="641">
        <v>613</v>
      </c>
      <c r="T389" s="641">
        <v>613</v>
      </c>
      <c r="U389" s="641">
        <v>613</v>
      </c>
      <c r="V389" s="641">
        <v>1226</v>
      </c>
      <c r="W389" s="639"/>
    </row>
    <row r="390" spans="1:23" s="300" customFormat="1" ht="30" customHeight="1">
      <c r="A390" s="814"/>
      <c r="B390" s="814"/>
      <c r="C390" s="814"/>
      <c r="D390" s="816"/>
      <c r="E390" s="816"/>
      <c r="F390" s="303" t="s">
        <v>5034</v>
      </c>
      <c r="G390" s="346">
        <v>44942</v>
      </c>
      <c r="H390" s="303" t="s">
        <v>2830</v>
      </c>
      <c r="I390" s="303" t="s">
        <v>4897</v>
      </c>
      <c r="J390" s="639">
        <v>7049.5</v>
      </c>
      <c r="K390" s="641">
        <v>0</v>
      </c>
      <c r="L390" s="641">
        <v>306.5</v>
      </c>
      <c r="M390" s="641">
        <v>613</v>
      </c>
      <c r="N390" s="641">
        <v>613</v>
      </c>
      <c r="O390" s="641">
        <v>613</v>
      </c>
      <c r="P390" s="641">
        <v>613</v>
      </c>
      <c r="Q390" s="641">
        <v>613</v>
      </c>
      <c r="R390" s="641">
        <v>613</v>
      </c>
      <c r="S390" s="641">
        <v>613</v>
      </c>
      <c r="T390" s="641">
        <v>613</v>
      </c>
      <c r="U390" s="641">
        <v>613</v>
      </c>
      <c r="V390" s="641">
        <v>1226</v>
      </c>
      <c r="W390" s="639"/>
    </row>
    <row r="391" spans="1:23" s="300" customFormat="1" ht="30" customHeight="1">
      <c r="A391" s="814"/>
      <c r="B391" s="814"/>
      <c r="C391" s="814"/>
      <c r="D391" s="816"/>
      <c r="E391" s="816"/>
      <c r="F391" s="303" t="s">
        <v>5035</v>
      </c>
      <c r="G391" s="346">
        <v>44942</v>
      </c>
      <c r="H391" s="303" t="s">
        <v>2830</v>
      </c>
      <c r="I391" s="303" t="s">
        <v>4897</v>
      </c>
      <c r="J391" s="639">
        <v>7049.5</v>
      </c>
      <c r="K391" s="641">
        <v>0</v>
      </c>
      <c r="L391" s="641">
        <v>306.5</v>
      </c>
      <c r="M391" s="641">
        <v>613</v>
      </c>
      <c r="N391" s="641">
        <v>613</v>
      </c>
      <c r="O391" s="641">
        <v>613</v>
      </c>
      <c r="P391" s="641">
        <v>613</v>
      </c>
      <c r="Q391" s="641">
        <v>613</v>
      </c>
      <c r="R391" s="641">
        <v>613</v>
      </c>
      <c r="S391" s="641">
        <v>613</v>
      </c>
      <c r="T391" s="641">
        <v>613</v>
      </c>
      <c r="U391" s="641">
        <v>613</v>
      </c>
      <c r="V391" s="641">
        <v>1226</v>
      </c>
      <c r="W391" s="639"/>
    </row>
    <row r="392" spans="1:23" s="300" customFormat="1" ht="30" customHeight="1">
      <c r="A392" s="814"/>
      <c r="B392" s="814"/>
      <c r="C392" s="814"/>
      <c r="D392" s="816"/>
      <c r="E392" s="816"/>
      <c r="F392" s="303" t="s">
        <v>5036</v>
      </c>
      <c r="G392" s="346">
        <v>44942</v>
      </c>
      <c r="H392" s="303" t="s">
        <v>2830</v>
      </c>
      <c r="I392" s="303" t="s">
        <v>4897</v>
      </c>
      <c r="J392" s="639">
        <v>7049.5</v>
      </c>
      <c r="K392" s="641">
        <v>0</v>
      </c>
      <c r="L392" s="641">
        <v>306.5</v>
      </c>
      <c r="M392" s="641">
        <v>613</v>
      </c>
      <c r="N392" s="641">
        <v>613</v>
      </c>
      <c r="O392" s="641">
        <v>613</v>
      </c>
      <c r="P392" s="641">
        <v>613</v>
      </c>
      <c r="Q392" s="641">
        <v>613</v>
      </c>
      <c r="R392" s="641">
        <v>613</v>
      </c>
      <c r="S392" s="641">
        <v>613</v>
      </c>
      <c r="T392" s="641">
        <v>613</v>
      </c>
      <c r="U392" s="641">
        <v>613</v>
      </c>
      <c r="V392" s="641">
        <v>1226</v>
      </c>
      <c r="W392" s="639"/>
    </row>
    <row r="393" spans="1:23" s="300" customFormat="1" ht="30" customHeight="1">
      <c r="A393" s="814"/>
      <c r="B393" s="814"/>
      <c r="C393" s="814"/>
      <c r="D393" s="816"/>
      <c r="E393" s="816"/>
      <c r="F393" s="303" t="s">
        <v>5037</v>
      </c>
      <c r="G393" s="346">
        <v>44942</v>
      </c>
      <c r="H393" s="303" t="s">
        <v>2830</v>
      </c>
      <c r="I393" s="303" t="s">
        <v>4897</v>
      </c>
      <c r="J393" s="639">
        <v>7049.5</v>
      </c>
      <c r="K393" s="641">
        <v>0</v>
      </c>
      <c r="L393" s="641">
        <v>306.5</v>
      </c>
      <c r="M393" s="641">
        <v>613</v>
      </c>
      <c r="N393" s="641">
        <v>613</v>
      </c>
      <c r="O393" s="641">
        <v>613</v>
      </c>
      <c r="P393" s="641">
        <v>613</v>
      </c>
      <c r="Q393" s="641">
        <v>613</v>
      </c>
      <c r="R393" s="641">
        <v>613</v>
      </c>
      <c r="S393" s="641">
        <v>613</v>
      </c>
      <c r="T393" s="641">
        <v>613</v>
      </c>
      <c r="U393" s="641">
        <v>613</v>
      </c>
      <c r="V393" s="641">
        <v>1226</v>
      </c>
      <c r="W393" s="639"/>
    </row>
    <row r="394" spans="1:23" s="300" customFormat="1" ht="30" customHeight="1">
      <c r="A394" s="814"/>
      <c r="B394" s="814"/>
      <c r="C394" s="814"/>
      <c r="D394" s="816"/>
      <c r="E394" s="816"/>
      <c r="F394" s="303" t="s">
        <v>5038</v>
      </c>
      <c r="G394" s="346">
        <v>44942</v>
      </c>
      <c r="H394" s="303" t="s">
        <v>2830</v>
      </c>
      <c r="I394" s="303" t="s">
        <v>4897</v>
      </c>
      <c r="J394" s="639">
        <v>7049.5</v>
      </c>
      <c r="K394" s="641">
        <v>0</v>
      </c>
      <c r="L394" s="641">
        <v>306.5</v>
      </c>
      <c r="M394" s="641">
        <v>613</v>
      </c>
      <c r="N394" s="641">
        <v>613</v>
      </c>
      <c r="O394" s="641">
        <v>613</v>
      </c>
      <c r="P394" s="641">
        <v>613</v>
      </c>
      <c r="Q394" s="641">
        <v>613</v>
      </c>
      <c r="R394" s="641">
        <v>613</v>
      </c>
      <c r="S394" s="641">
        <v>613</v>
      </c>
      <c r="T394" s="641">
        <v>613</v>
      </c>
      <c r="U394" s="641">
        <v>613</v>
      </c>
      <c r="V394" s="641">
        <v>1226</v>
      </c>
      <c r="W394" s="639"/>
    </row>
    <row r="395" spans="1:23" s="300" customFormat="1" ht="30" customHeight="1">
      <c r="A395" s="814"/>
      <c r="B395" s="814"/>
      <c r="C395" s="814"/>
      <c r="D395" s="816"/>
      <c r="E395" s="816"/>
      <c r="F395" s="303" t="s">
        <v>5039</v>
      </c>
      <c r="G395" s="346">
        <v>44943</v>
      </c>
      <c r="H395" s="303" t="s">
        <v>2830</v>
      </c>
      <c r="I395" s="303" t="s">
        <v>4897</v>
      </c>
      <c r="J395" s="639">
        <v>7029.07</v>
      </c>
      <c r="K395" s="641">
        <v>0</v>
      </c>
      <c r="L395" s="641">
        <v>286.07</v>
      </c>
      <c r="M395" s="641">
        <v>613</v>
      </c>
      <c r="N395" s="641">
        <v>613</v>
      </c>
      <c r="O395" s="641">
        <v>613</v>
      </c>
      <c r="P395" s="641">
        <v>613</v>
      </c>
      <c r="Q395" s="641">
        <v>613</v>
      </c>
      <c r="R395" s="641">
        <v>613</v>
      </c>
      <c r="S395" s="641">
        <v>613</v>
      </c>
      <c r="T395" s="641">
        <v>613</v>
      </c>
      <c r="U395" s="641">
        <v>613</v>
      </c>
      <c r="V395" s="641">
        <v>1226</v>
      </c>
      <c r="W395" s="639"/>
    </row>
    <row r="396" spans="1:23" s="300" customFormat="1" ht="25.5">
      <c r="A396" s="303" t="s">
        <v>1974</v>
      </c>
      <c r="B396" s="638" t="s">
        <v>2031</v>
      </c>
      <c r="C396" s="638" t="s">
        <v>359</v>
      </c>
      <c r="D396" s="639">
        <v>477.83</v>
      </c>
      <c r="E396" s="639">
        <v>477.83</v>
      </c>
      <c r="F396" s="303" t="s">
        <v>4890</v>
      </c>
      <c r="G396" s="346">
        <v>44888</v>
      </c>
      <c r="H396" s="303" t="s">
        <v>4307</v>
      </c>
      <c r="I396" s="303" t="s">
        <v>4891</v>
      </c>
      <c r="J396" s="639">
        <v>477.83</v>
      </c>
      <c r="K396" s="641">
        <v>0</v>
      </c>
      <c r="L396" s="641">
        <v>0</v>
      </c>
      <c r="M396" s="641">
        <v>147.88999999999999</v>
      </c>
      <c r="N396" s="641">
        <v>0</v>
      </c>
      <c r="O396" s="641">
        <v>329.94</v>
      </c>
      <c r="P396" s="641">
        <v>0</v>
      </c>
      <c r="Q396" s="641">
        <v>0</v>
      </c>
      <c r="R396" s="641">
        <v>0</v>
      </c>
      <c r="S396" s="641">
        <v>0</v>
      </c>
      <c r="T396" s="641">
        <v>0</v>
      </c>
      <c r="U396" s="641">
        <v>0</v>
      </c>
      <c r="V396" s="641">
        <v>0</v>
      </c>
      <c r="W396" s="639">
        <v>477.83</v>
      </c>
    </row>
    <row r="397" spans="1:23" s="300" customFormat="1" ht="25.5">
      <c r="A397" s="303" t="s">
        <v>1974</v>
      </c>
      <c r="B397" s="638" t="s">
        <v>2031</v>
      </c>
      <c r="C397" s="638" t="s">
        <v>1832</v>
      </c>
      <c r="D397" s="639">
        <v>882.46</v>
      </c>
      <c r="E397" s="639">
        <v>882.46</v>
      </c>
      <c r="F397" s="303" t="s">
        <v>4890</v>
      </c>
      <c r="G397" s="346">
        <v>44888</v>
      </c>
      <c r="H397" s="303" t="s">
        <v>4307</v>
      </c>
      <c r="I397" s="303" t="s">
        <v>4891</v>
      </c>
      <c r="J397" s="639">
        <v>882.46</v>
      </c>
      <c r="K397" s="641">
        <v>0</v>
      </c>
      <c r="L397" s="641">
        <v>0</v>
      </c>
      <c r="M397" s="641">
        <v>0</v>
      </c>
      <c r="N397" s="641">
        <v>0</v>
      </c>
      <c r="O397" s="641">
        <v>882.46</v>
      </c>
      <c r="P397" s="641">
        <v>0</v>
      </c>
      <c r="Q397" s="641">
        <v>0</v>
      </c>
      <c r="R397" s="641">
        <v>0</v>
      </c>
      <c r="S397" s="641">
        <v>0</v>
      </c>
      <c r="T397" s="641">
        <v>0</v>
      </c>
      <c r="U397" s="641">
        <v>0</v>
      </c>
      <c r="V397" s="641">
        <v>0</v>
      </c>
      <c r="W397" s="639">
        <v>882.46</v>
      </c>
    </row>
    <row r="398" spans="1:23" s="300" customFormat="1" ht="25.5">
      <c r="A398" s="303" t="s">
        <v>1974</v>
      </c>
      <c r="B398" s="638" t="s">
        <v>2031</v>
      </c>
      <c r="C398" s="638" t="s">
        <v>188</v>
      </c>
      <c r="D398" s="639">
        <v>210.56</v>
      </c>
      <c r="E398" s="639">
        <v>210.56</v>
      </c>
      <c r="F398" s="303" t="s">
        <v>4890</v>
      </c>
      <c r="G398" s="346">
        <v>44888</v>
      </c>
      <c r="H398" s="303" t="s">
        <v>4307</v>
      </c>
      <c r="I398" s="303" t="s">
        <v>4891</v>
      </c>
      <c r="J398" s="639">
        <v>210.56</v>
      </c>
      <c r="K398" s="641">
        <v>0</v>
      </c>
      <c r="L398" s="641">
        <v>0</v>
      </c>
      <c r="M398" s="641">
        <v>0</v>
      </c>
      <c r="N398" s="641">
        <v>0</v>
      </c>
      <c r="O398" s="641">
        <v>210.56</v>
      </c>
      <c r="P398" s="641">
        <v>0</v>
      </c>
      <c r="Q398" s="641">
        <v>0</v>
      </c>
      <c r="R398" s="641">
        <v>0</v>
      </c>
      <c r="S398" s="641">
        <v>0</v>
      </c>
      <c r="T398" s="641">
        <v>0</v>
      </c>
      <c r="U398" s="641">
        <v>0</v>
      </c>
      <c r="V398" s="641">
        <v>0</v>
      </c>
      <c r="W398" s="639">
        <v>210.56</v>
      </c>
    </row>
    <row r="399" spans="1:23" s="300" customFormat="1" ht="25.5">
      <c r="A399" s="303" t="s">
        <v>1974</v>
      </c>
      <c r="B399" s="638" t="s">
        <v>2031</v>
      </c>
      <c r="C399" s="638" t="s">
        <v>1911</v>
      </c>
      <c r="D399" s="639">
        <v>302.08</v>
      </c>
      <c r="E399" s="639">
        <v>302.08</v>
      </c>
      <c r="F399" s="303" t="s">
        <v>4890</v>
      </c>
      <c r="G399" s="346">
        <v>44888</v>
      </c>
      <c r="H399" s="303" t="s">
        <v>4307</v>
      </c>
      <c r="I399" s="303" t="s">
        <v>4891</v>
      </c>
      <c r="J399" s="639">
        <v>302.08</v>
      </c>
      <c r="K399" s="641">
        <v>0</v>
      </c>
      <c r="L399" s="641">
        <v>0</v>
      </c>
      <c r="M399" s="641">
        <v>0</v>
      </c>
      <c r="N399" s="641">
        <v>0</v>
      </c>
      <c r="O399" s="641">
        <v>302.08</v>
      </c>
      <c r="P399" s="641">
        <v>0</v>
      </c>
      <c r="Q399" s="641">
        <v>0</v>
      </c>
      <c r="R399" s="641">
        <v>0</v>
      </c>
      <c r="S399" s="641">
        <v>0</v>
      </c>
      <c r="T399" s="641">
        <v>0</v>
      </c>
      <c r="U399" s="641">
        <v>0</v>
      </c>
      <c r="V399" s="641">
        <v>0</v>
      </c>
      <c r="W399" s="639">
        <v>302.08</v>
      </c>
    </row>
    <row r="400" spans="1:23" s="300" customFormat="1" ht="25.5">
      <c r="A400" s="303" t="s">
        <v>1974</v>
      </c>
      <c r="B400" s="638" t="s">
        <v>2031</v>
      </c>
      <c r="C400" s="638" t="s">
        <v>938</v>
      </c>
      <c r="D400" s="639">
        <v>1518.48</v>
      </c>
      <c r="E400" s="639">
        <v>1518.48</v>
      </c>
      <c r="F400" s="303" t="s">
        <v>4890</v>
      </c>
      <c r="G400" s="346">
        <v>44888</v>
      </c>
      <c r="H400" s="303" t="s">
        <v>4307</v>
      </c>
      <c r="I400" s="303" t="s">
        <v>4891</v>
      </c>
      <c r="J400" s="639">
        <v>1518.48</v>
      </c>
      <c r="K400" s="641">
        <v>0</v>
      </c>
      <c r="L400" s="641">
        <v>0</v>
      </c>
      <c r="M400" s="641">
        <v>0</v>
      </c>
      <c r="N400" s="641">
        <v>0</v>
      </c>
      <c r="O400" s="641">
        <v>1518.48</v>
      </c>
      <c r="P400" s="641">
        <v>0</v>
      </c>
      <c r="Q400" s="641">
        <v>0</v>
      </c>
      <c r="R400" s="641">
        <v>0</v>
      </c>
      <c r="S400" s="641">
        <v>0</v>
      </c>
      <c r="T400" s="641">
        <v>0</v>
      </c>
      <c r="U400" s="641">
        <v>0</v>
      </c>
      <c r="V400" s="641">
        <v>0</v>
      </c>
      <c r="W400" s="639">
        <v>1518.48</v>
      </c>
    </row>
    <row r="401" spans="1:23" s="300" customFormat="1" ht="25.5">
      <c r="A401" s="303" t="s">
        <v>1974</v>
      </c>
      <c r="B401" s="638" t="s">
        <v>2031</v>
      </c>
      <c r="C401" s="638" t="s">
        <v>324</v>
      </c>
      <c r="D401" s="639">
        <v>2095.96</v>
      </c>
      <c r="E401" s="639">
        <v>2095.96</v>
      </c>
      <c r="F401" s="303" t="s">
        <v>4890</v>
      </c>
      <c r="G401" s="346">
        <v>44888</v>
      </c>
      <c r="H401" s="303" t="s">
        <v>4307</v>
      </c>
      <c r="I401" s="303" t="s">
        <v>4891</v>
      </c>
      <c r="J401" s="639">
        <v>2095.96</v>
      </c>
      <c r="K401" s="641">
        <v>0</v>
      </c>
      <c r="L401" s="641">
        <v>0</v>
      </c>
      <c r="M401" s="641">
        <v>0</v>
      </c>
      <c r="N401" s="641">
        <v>0</v>
      </c>
      <c r="O401" s="641">
        <v>2095.96</v>
      </c>
      <c r="P401" s="641">
        <v>0</v>
      </c>
      <c r="Q401" s="641">
        <v>0</v>
      </c>
      <c r="R401" s="641">
        <v>0</v>
      </c>
      <c r="S401" s="641">
        <v>0</v>
      </c>
      <c r="T401" s="641">
        <v>0</v>
      </c>
      <c r="U401" s="641">
        <v>0</v>
      </c>
      <c r="V401" s="641">
        <v>0</v>
      </c>
      <c r="W401" s="639">
        <v>2095.96</v>
      </c>
    </row>
    <row r="402" spans="1:23" s="300" customFormat="1" ht="25.5">
      <c r="A402" s="303" t="s">
        <v>1974</v>
      </c>
      <c r="B402" s="638" t="s">
        <v>2031</v>
      </c>
      <c r="C402" s="638" t="s">
        <v>248</v>
      </c>
      <c r="D402" s="639">
        <v>2030.4</v>
      </c>
      <c r="E402" s="639">
        <v>2030.4</v>
      </c>
      <c r="F402" s="303" t="s">
        <v>4890</v>
      </c>
      <c r="G402" s="346">
        <v>44888</v>
      </c>
      <c r="H402" s="303" t="s">
        <v>4307</v>
      </c>
      <c r="I402" s="303" t="s">
        <v>4891</v>
      </c>
      <c r="J402" s="639">
        <v>2030.4</v>
      </c>
      <c r="K402" s="641">
        <v>0</v>
      </c>
      <c r="L402" s="641">
        <v>0</v>
      </c>
      <c r="M402" s="641">
        <v>0</v>
      </c>
      <c r="N402" s="641">
        <v>0</v>
      </c>
      <c r="O402" s="641">
        <v>2030.4</v>
      </c>
      <c r="P402" s="641">
        <v>0</v>
      </c>
      <c r="Q402" s="641">
        <v>0</v>
      </c>
      <c r="R402" s="641">
        <v>0</v>
      </c>
      <c r="S402" s="641">
        <v>0</v>
      </c>
      <c r="T402" s="641">
        <v>0</v>
      </c>
      <c r="U402" s="641">
        <v>0</v>
      </c>
      <c r="V402" s="641">
        <v>0</v>
      </c>
      <c r="W402" s="639">
        <v>2030.4</v>
      </c>
    </row>
    <row r="403" spans="1:23" s="300" customFormat="1" ht="25.5">
      <c r="A403" s="303" t="s">
        <v>1974</v>
      </c>
      <c r="B403" s="638" t="s">
        <v>2031</v>
      </c>
      <c r="C403" s="638" t="s">
        <v>1610</v>
      </c>
      <c r="D403" s="639">
        <v>29864.57</v>
      </c>
      <c r="E403" s="639">
        <v>29864.57</v>
      </c>
      <c r="F403" s="303" t="s">
        <v>4890</v>
      </c>
      <c r="G403" s="346">
        <v>44888</v>
      </c>
      <c r="H403" s="303" t="s">
        <v>4307</v>
      </c>
      <c r="I403" s="303" t="s">
        <v>4891</v>
      </c>
      <c r="J403" s="639">
        <v>29864.57</v>
      </c>
      <c r="K403" s="641">
        <v>0</v>
      </c>
      <c r="L403" s="641">
        <v>0</v>
      </c>
      <c r="M403" s="641">
        <v>0</v>
      </c>
      <c r="N403" s="641">
        <v>0</v>
      </c>
      <c r="O403" s="641">
        <v>29864.57</v>
      </c>
      <c r="P403" s="641">
        <v>0</v>
      </c>
      <c r="Q403" s="641">
        <v>0</v>
      </c>
      <c r="R403" s="641">
        <v>0</v>
      </c>
      <c r="S403" s="641">
        <v>0</v>
      </c>
      <c r="T403" s="641">
        <v>0</v>
      </c>
      <c r="U403" s="641">
        <v>0</v>
      </c>
      <c r="V403" s="641">
        <v>0</v>
      </c>
      <c r="W403" s="639">
        <v>29864.57</v>
      </c>
    </row>
    <row r="404" spans="1:23" s="300" customFormat="1" ht="25.5">
      <c r="A404" s="303" t="s">
        <v>1974</v>
      </c>
      <c r="B404" s="638" t="s">
        <v>2041</v>
      </c>
      <c r="C404" s="638" t="s">
        <v>2005</v>
      </c>
      <c r="D404" s="639">
        <v>2718.44</v>
      </c>
      <c r="E404" s="639">
        <v>2718.44</v>
      </c>
      <c r="F404" s="303" t="s">
        <v>4641</v>
      </c>
      <c r="G404" s="346" t="s">
        <v>4641</v>
      </c>
      <c r="H404" s="303" t="s">
        <v>4642</v>
      </c>
      <c r="I404" s="303" t="s">
        <v>2814</v>
      </c>
      <c r="J404" s="639">
        <v>2718.44</v>
      </c>
      <c r="K404" s="641">
        <v>732.76</v>
      </c>
      <c r="L404" s="641">
        <v>546.03</v>
      </c>
      <c r="M404" s="641">
        <v>484.16</v>
      </c>
      <c r="N404" s="641">
        <v>382.63</v>
      </c>
      <c r="O404" s="641">
        <v>572.86</v>
      </c>
      <c r="P404" s="641">
        <v>0</v>
      </c>
      <c r="Q404" s="641">
        <v>0</v>
      </c>
      <c r="R404" s="641">
        <v>0</v>
      </c>
      <c r="S404" s="641">
        <v>0</v>
      </c>
      <c r="T404" s="641">
        <v>0</v>
      </c>
      <c r="U404" s="641">
        <v>0</v>
      </c>
      <c r="V404" s="641">
        <v>0</v>
      </c>
      <c r="W404" s="639">
        <v>2718.44</v>
      </c>
    </row>
    <row r="405" spans="1:23" s="300" customFormat="1" ht="25.5">
      <c r="A405" s="303" t="s">
        <v>1974</v>
      </c>
      <c r="B405" s="638" t="s">
        <v>2041</v>
      </c>
      <c r="C405" s="638" t="s">
        <v>2007</v>
      </c>
      <c r="D405" s="639">
        <v>3543.17</v>
      </c>
      <c r="E405" s="639">
        <v>3543.17</v>
      </c>
      <c r="F405" s="303" t="s">
        <v>4641</v>
      </c>
      <c r="G405" s="346" t="s">
        <v>4641</v>
      </c>
      <c r="H405" s="303" t="s">
        <v>4642</v>
      </c>
      <c r="I405" s="303" t="s">
        <v>2814</v>
      </c>
      <c r="J405" s="639">
        <v>3543.17</v>
      </c>
      <c r="K405" s="641">
        <v>717.13</v>
      </c>
      <c r="L405" s="641">
        <v>728.06</v>
      </c>
      <c r="M405" s="641">
        <v>743.11</v>
      </c>
      <c r="N405" s="641">
        <v>672.54</v>
      </c>
      <c r="O405" s="641">
        <v>682.33</v>
      </c>
      <c r="P405" s="641">
        <v>0</v>
      </c>
      <c r="Q405" s="641">
        <v>0</v>
      </c>
      <c r="R405" s="641">
        <v>0</v>
      </c>
      <c r="S405" s="641">
        <v>0</v>
      </c>
      <c r="T405" s="641">
        <v>0</v>
      </c>
      <c r="U405" s="641">
        <v>0</v>
      </c>
      <c r="V405" s="641">
        <v>0</v>
      </c>
      <c r="W405" s="639">
        <v>3543.17</v>
      </c>
    </row>
    <row r="406" spans="1:23" s="300" customFormat="1" ht="25.5">
      <c r="A406" s="303" t="s">
        <v>1974</v>
      </c>
      <c r="B406" s="638" t="s">
        <v>2041</v>
      </c>
      <c r="C406" s="638" t="s">
        <v>513</v>
      </c>
      <c r="D406" s="639">
        <v>9758.07</v>
      </c>
      <c r="E406" s="639">
        <v>3414.78</v>
      </c>
      <c r="F406" s="303" t="s">
        <v>4641</v>
      </c>
      <c r="G406" s="346" t="s">
        <v>4641</v>
      </c>
      <c r="H406" s="303" t="s">
        <v>4642</v>
      </c>
      <c r="I406" s="303" t="s">
        <v>2814</v>
      </c>
      <c r="J406" s="639">
        <v>217.59</v>
      </c>
      <c r="K406" s="641">
        <v>43.4</v>
      </c>
      <c r="L406" s="641">
        <v>43.4</v>
      </c>
      <c r="M406" s="641">
        <v>43.4</v>
      </c>
      <c r="N406" s="641">
        <v>43.4</v>
      </c>
      <c r="O406" s="641">
        <v>43.99</v>
      </c>
      <c r="P406" s="641">
        <v>0</v>
      </c>
      <c r="Q406" s="641">
        <v>0</v>
      </c>
      <c r="R406" s="641">
        <v>0</v>
      </c>
      <c r="S406" s="641">
        <v>0</v>
      </c>
      <c r="T406" s="641">
        <v>0</v>
      </c>
      <c r="U406" s="641">
        <v>0</v>
      </c>
      <c r="V406" s="641">
        <v>0</v>
      </c>
      <c r="W406" s="639">
        <v>9758.07</v>
      </c>
    </row>
    <row r="407" spans="1:23" s="300" customFormat="1" ht="30" customHeight="1">
      <c r="A407" s="303"/>
      <c r="B407" s="303"/>
      <c r="C407" s="303"/>
      <c r="D407" s="639"/>
      <c r="E407" s="639"/>
      <c r="F407" s="303" t="s">
        <v>4643</v>
      </c>
      <c r="G407" s="346">
        <v>44890</v>
      </c>
      <c r="H407" s="303" t="s">
        <v>4740</v>
      </c>
      <c r="I407" s="303" t="s">
        <v>4741</v>
      </c>
      <c r="J407" s="639">
        <v>9540.48</v>
      </c>
      <c r="K407" s="641">
        <v>0</v>
      </c>
      <c r="L407" s="641">
        <v>831.45</v>
      </c>
      <c r="M407" s="641">
        <v>788.58</v>
      </c>
      <c r="N407" s="641">
        <v>788.58</v>
      </c>
      <c r="O407" s="641">
        <v>788.58</v>
      </c>
      <c r="P407" s="641">
        <v>906.18</v>
      </c>
      <c r="Q407" s="641">
        <v>906.18</v>
      </c>
      <c r="R407" s="641">
        <v>906.18</v>
      </c>
      <c r="S407" s="641">
        <v>906.18</v>
      </c>
      <c r="T407" s="641">
        <v>906.18</v>
      </c>
      <c r="U407" s="641">
        <v>906.18</v>
      </c>
      <c r="V407" s="641">
        <v>906.21</v>
      </c>
      <c r="W407" s="639"/>
    </row>
    <row r="408" spans="1:23" s="300" customFormat="1" ht="25.5">
      <c r="A408" s="303" t="s">
        <v>1974</v>
      </c>
      <c r="B408" s="638" t="s">
        <v>2041</v>
      </c>
      <c r="C408" s="638" t="s">
        <v>148</v>
      </c>
      <c r="D408" s="639">
        <v>481091.56</v>
      </c>
      <c r="E408" s="639">
        <v>208706.76</v>
      </c>
      <c r="F408" s="303" t="s">
        <v>5040</v>
      </c>
      <c r="G408" s="346">
        <v>45152</v>
      </c>
      <c r="H408" s="303" t="s">
        <v>2293</v>
      </c>
      <c r="I408" s="303" t="s">
        <v>5041</v>
      </c>
      <c r="J408" s="639">
        <v>0</v>
      </c>
      <c r="K408" s="641">
        <v>11700</v>
      </c>
      <c r="L408" s="641">
        <v>32585.8</v>
      </c>
      <c r="M408" s="641">
        <v>61896.66</v>
      </c>
      <c r="N408" s="641">
        <v>48850.9</v>
      </c>
      <c r="O408" s="641">
        <v>53673.4</v>
      </c>
      <c r="P408" s="641">
        <v>68096.2</v>
      </c>
      <c r="Q408" s="641">
        <v>68096.2</v>
      </c>
      <c r="R408" s="641">
        <v>68096.2</v>
      </c>
      <c r="S408" s="641">
        <v>68096.2</v>
      </c>
      <c r="T408" s="641">
        <v>0</v>
      </c>
      <c r="U408" s="641">
        <v>0</v>
      </c>
      <c r="V408" s="641">
        <v>0</v>
      </c>
      <c r="W408" s="639">
        <v>481091.56000000006</v>
      </c>
    </row>
    <row r="409" spans="1:23" s="300" customFormat="1" ht="51">
      <c r="A409" s="814" t="s">
        <v>1974</v>
      </c>
      <c r="B409" s="815" t="s">
        <v>2041</v>
      </c>
      <c r="C409" s="815" t="s">
        <v>140</v>
      </c>
      <c r="D409" s="816">
        <v>83940.13</v>
      </c>
      <c r="E409" s="816">
        <v>25092.13</v>
      </c>
      <c r="F409" s="303" t="s">
        <v>5042</v>
      </c>
      <c r="G409" s="346">
        <v>44942</v>
      </c>
      <c r="H409" s="303" t="s">
        <v>2952</v>
      </c>
      <c r="I409" s="303" t="s">
        <v>5043</v>
      </c>
      <c r="J409" s="639">
        <v>7049.5</v>
      </c>
      <c r="K409" s="641">
        <v>0</v>
      </c>
      <c r="L409" s="641">
        <v>306.5</v>
      </c>
      <c r="M409" s="641">
        <v>613</v>
      </c>
      <c r="N409" s="641">
        <v>613</v>
      </c>
      <c r="O409" s="641">
        <v>613</v>
      </c>
      <c r="P409" s="641">
        <v>102.17</v>
      </c>
      <c r="Q409" s="641">
        <v>613</v>
      </c>
      <c r="R409" s="641">
        <v>613</v>
      </c>
      <c r="S409" s="641">
        <v>613</v>
      </c>
      <c r="T409" s="641">
        <v>613</v>
      </c>
      <c r="U409" s="641">
        <v>613</v>
      </c>
      <c r="V409" s="641">
        <v>1226</v>
      </c>
      <c r="W409" s="639">
        <v>83940.13</v>
      </c>
    </row>
    <row r="410" spans="1:23" s="300" customFormat="1" ht="90" customHeight="1">
      <c r="A410" s="814"/>
      <c r="B410" s="814"/>
      <c r="C410" s="814"/>
      <c r="D410" s="816"/>
      <c r="E410" s="816"/>
      <c r="F410" s="303" t="s">
        <v>5044</v>
      </c>
      <c r="G410" s="346">
        <v>44942</v>
      </c>
      <c r="H410" s="303" t="s">
        <v>2830</v>
      </c>
      <c r="I410" s="303" t="s">
        <v>5043</v>
      </c>
      <c r="J410" s="639">
        <v>7049.5</v>
      </c>
      <c r="K410" s="641">
        <v>0</v>
      </c>
      <c r="L410" s="641">
        <v>306.5</v>
      </c>
      <c r="M410" s="641">
        <v>613</v>
      </c>
      <c r="N410" s="641">
        <v>613</v>
      </c>
      <c r="O410" s="641">
        <v>613</v>
      </c>
      <c r="P410" s="641">
        <v>613</v>
      </c>
      <c r="Q410" s="641">
        <v>613</v>
      </c>
      <c r="R410" s="641">
        <v>613</v>
      </c>
      <c r="S410" s="641">
        <v>613</v>
      </c>
      <c r="T410" s="641">
        <v>613</v>
      </c>
      <c r="U410" s="641">
        <v>613</v>
      </c>
      <c r="V410" s="641">
        <v>1226</v>
      </c>
      <c r="W410" s="639"/>
    </row>
    <row r="411" spans="1:23" s="300" customFormat="1" ht="90" customHeight="1">
      <c r="A411" s="814"/>
      <c r="B411" s="814"/>
      <c r="C411" s="814"/>
      <c r="D411" s="816"/>
      <c r="E411" s="816"/>
      <c r="F411" s="303" t="s">
        <v>5045</v>
      </c>
      <c r="G411" s="346">
        <v>44951</v>
      </c>
      <c r="H411" s="303" t="s">
        <v>5046</v>
      </c>
      <c r="I411" s="303" t="s">
        <v>5043</v>
      </c>
      <c r="J411" s="639">
        <v>735.6</v>
      </c>
      <c r="K411" s="641">
        <v>0</v>
      </c>
      <c r="L411" s="641">
        <v>122.6</v>
      </c>
      <c r="M411" s="641">
        <v>0</v>
      </c>
      <c r="N411" s="641">
        <v>613</v>
      </c>
      <c r="O411" s="641">
        <v>0</v>
      </c>
      <c r="P411" s="641">
        <v>510.83</v>
      </c>
      <c r="Q411" s="641">
        <v>0</v>
      </c>
      <c r="R411" s="641">
        <v>0</v>
      </c>
      <c r="S411" s="641">
        <v>0</v>
      </c>
      <c r="T411" s="641">
        <v>0</v>
      </c>
      <c r="U411" s="641">
        <v>0</v>
      </c>
      <c r="V411" s="641">
        <v>0</v>
      </c>
      <c r="W411" s="639"/>
    </row>
    <row r="412" spans="1:23" s="300" customFormat="1" ht="90" customHeight="1">
      <c r="A412" s="814"/>
      <c r="B412" s="814"/>
      <c r="C412" s="814"/>
      <c r="D412" s="816"/>
      <c r="E412" s="816"/>
      <c r="F412" s="303" t="s">
        <v>5047</v>
      </c>
      <c r="G412" s="346">
        <v>44942</v>
      </c>
      <c r="H412" s="303" t="s">
        <v>2830</v>
      </c>
      <c r="I412" s="303" t="s">
        <v>5043</v>
      </c>
      <c r="J412" s="639">
        <v>7049.5</v>
      </c>
      <c r="K412" s="641">
        <v>0</v>
      </c>
      <c r="L412" s="641">
        <v>306.5</v>
      </c>
      <c r="M412" s="641">
        <v>613</v>
      </c>
      <c r="N412" s="641">
        <v>613</v>
      </c>
      <c r="O412" s="641">
        <v>613</v>
      </c>
      <c r="P412" s="641">
        <v>613</v>
      </c>
      <c r="Q412" s="641">
        <v>613</v>
      </c>
      <c r="R412" s="641">
        <v>613</v>
      </c>
      <c r="S412" s="641">
        <v>613</v>
      </c>
      <c r="T412" s="641">
        <v>613</v>
      </c>
      <c r="U412" s="641">
        <v>613</v>
      </c>
      <c r="V412" s="641">
        <v>1226</v>
      </c>
      <c r="W412" s="639"/>
    </row>
    <row r="413" spans="1:23" s="300" customFormat="1" ht="90" customHeight="1">
      <c r="A413" s="814"/>
      <c r="B413" s="814"/>
      <c r="C413" s="814"/>
      <c r="D413" s="816"/>
      <c r="E413" s="816"/>
      <c r="F413" s="303" t="s">
        <v>5048</v>
      </c>
      <c r="G413" s="346">
        <v>44942</v>
      </c>
      <c r="H413" s="303" t="s">
        <v>2830</v>
      </c>
      <c r="I413" s="303" t="s">
        <v>5049</v>
      </c>
      <c r="J413" s="639">
        <v>7049.5</v>
      </c>
      <c r="K413" s="641">
        <v>0</v>
      </c>
      <c r="L413" s="641">
        <v>306.5</v>
      </c>
      <c r="M413" s="641">
        <v>613</v>
      </c>
      <c r="N413" s="641">
        <v>613</v>
      </c>
      <c r="O413" s="641">
        <v>613</v>
      </c>
      <c r="P413" s="641">
        <v>613</v>
      </c>
      <c r="Q413" s="641">
        <v>613</v>
      </c>
      <c r="R413" s="641">
        <v>613</v>
      </c>
      <c r="S413" s="641">
        <v>613</v>
      </c>
      <c r="T413" s="641">
        <v>613</v>
      </c>
      <c r="U413" s="641">
        <v>613</v>
      </c>
      <c r="V413" s="641">
        <v>1226</v>
      </c>
      <c r="W413" s="639"/>
    </row>
    <row r="414" spans="1:23" s="300" customFormat="1" ht="90" customHeight="1">
      <c r="A414" s="814"/>
      <c r="B414" s="814"/>
      <c r="C414" s="814"/>
      <c r="D414" s="816"/>
      <c r="E414" s="816"/>
      <c r="F414" s="303" t="s">
        <v>5050</v>
      </c>
      <c r="G414" s="346">
        <v>44942</v>
      </c>
      <c r="H414" s="303" t="s">
        <v>2830</v>
      </c>
      <c r="I414" s="303" t="s">
        <v>5049</v>
      </c>
      <c r="J414" s="639">
        <v>7049.5</v>
      </c>
      <c r="K414" s="641">
        <v>0</v>
      </c>
      <c r="L414" s="641">
        <v>306.5</v>
      </c>
      <c r="M414" s="641">
        <v>613</v>
      </c>
      <c r="N414" s="641">
        <v>613</v>
      </c>
      <c r="O414" s="641">
        <v>613</v>
      </c>
      <c r="P414" s="641">
        <v>613</v>
      </c>
      <c r="Q414" s="641">
        <v>613</v>
      </c>
      <c r="R414" s="641">
        <v>613</v>
      </c>
      <c r="S414" s="641">
        <v>613</v>
      </c>
      <c r="T414" s="641">
        <v>613</v>
      </c>
      <c r="U414" s="641">
        <v>613</v>
      </c>
      <c r="V414" s="641">
        <v>1226</v>
      </c>
      <c r="W414" s="639"/>
    </row>
    <row r="415" spans="1:23" s="300" customFormat="1" ht="90" customHeight="1">
      <c r="A415" s="814"/>
      <c r="B415" s="814"/>
      <c r="C415" s="814"/>
      <c r="D415" s="816"/>
      <c r="E415" s="816"/>
      <c r="F415" s="303" t="s">
        <v>5051</v>
      </c>
      <c r="G415" s="346">
        <v>44942</v>
      </c>
      <c r="H415" s="303" t="s">
        <v>2830</v>
      </c>
      <c r="I415" s="303" t="s">
        <v>5043</v>
      </c>
      <c r="J415" s="639">
        <v>7049.5</v>
      </c>
      <c r="K415" s="641">
        <v>0</v>
      </c>
      <c r="L415" s="641">
        <v>306.5</v>
      </c>
      <c r="M415" s="641">
        <v>613</v>
      </c>
      <c r="N415" s="641">
        <v>613</v>
      </c>
      <c r="O415" s="641">
        <v>613</v>
      </c>
      <c r="P415" s="641">
        <v>613</v>
      </c>
      <c r="Q415" s="641">
        <v>613</v>
      </c>
      <c r="R415" s="641">
        <v>613</v>
      </c>
      <c r="S415" s="641">
        <v>613</v>
      </c>
      <c r="T415" s="641">
        <v>613</v>
      </c>
      <c r="U415" s="641">
        <v>613</v>
      </c>
      <c r="V415" s="641">
        <v>1226</v>
      </c>
      <c r="W415" s="639"/>
    </row>
    <row r="416" spans="1:23" s="300" customFormat="1" ht="90" customHeight="1">
      <c r="A416" s="814"/>
      <c r="B416" s="814"/>
      <c r="C416" s="814"/>
      <c r="D416" s="816"/>
      <c r="E416" s="816"/>
      <c r="F416" s="303" t="s">
        <v>5052</v>
      </c>
      <c r="G416" s="346">
        <v>45009</v>
      </c>
      <c r="H416" s="303" t="s">
        <v>2934</v>
      </c>
      <c r="I416" s="303" t="s">
        <v>5043</v>
      </c>
      <c r="J416" s="639">
        <v>5660.03</v>
      </c>
      <c r="K416" s="641">
        <v>0</v>
      </c>
      <c r="L416" s="641">
        <v>0</v>
      </c>
      <c r="M416" s="641">
        <v>0</v>
      </c>
      <c r="N416" s="641">
        <v>143.03</v>
      </c>
      <c r="O416" s="641">
        <v>613</v>
      </c>
      <c r="P416" s="641">
        <v>613</v>
      </c>
      <c r="Q416" s="641">
        <v>613</v>
      </c>
      <c r="R416" s="641">
        <v>613</v>
      </c>
      <c r="S416" s="641">
        <v>613</v>
      </c>
      <c r="T416" s="641">
        <v>613</v>
      </c>
      <c r="U416" s="641">
        <v>613</v>
      </c>
      <c r="V416" s="641">
        <v>1226</v>
      </c>
      <c r="W416" s="639"/>
    </row>
    <row r="417" spans="1:23" s="300" customFormat="1" ht="90" customHeight="1">
      <c r="A417" s="814"/>
      <c r="B417" s="814"/>
      <c r="C417" s="814"/>
      <c r="D417" s="816"/>
      <c r="E417" s="816"/>
      <c r="F417" s="303" t="s">
        <v>5053</v>
      </c>
      <c r="G417" s="346">
        <v>44942</v>
      </c>
      <c r="H417" s="303" t="s">
        <v>2830</v>
      </c>
      <c r="I417" s="303" t="s">
        <v>5049</v>
      </c>
      <c r="J417" s="639">
        <v>7049.5</v>
      </c>
      <c r="K417" s="641">
        <v>0</v>
      </c>
      <c r="L417" s="641">
        <v>306.5</v>
      </c>
      <c r="M417" s="641">
        <v>613</v>
      </c>
      <c r="N417" s="641">
        <v>613</v>
      </c>
      <c r="O417" s="641">
        <v>613</v>
      </c>
      <c r="P417" s="641">
        <v>613</v>
      </c>
      <c r="Q417" s="641">
        <v>613</v>
      </c>
      <c r="R417" s="641">
        <v>613</v>
      </c>
      <c r="S417" s="641">
        <v>613</v>
      </c>
      <c r="T417" s="641">
        <v>613</v>
      </c>
      <c r="U417" s="641">
        <v>613</v>
      </c>
      <c r="V417" s="641">
        <v>1226</v>
      </c>
      <c r="W417" s="639"/>
    </row>
    <row r="418" spans="1:23" s="300" customFormat="1" ht="90" customHeight="1">
      <c r="A418" s="814"/>
      <c r="B418" s="814"/>
      <c r="C418" s="814"/>
      <c r="D418" s="816"/>
      <c r="E418" s="816"/>
      <c r="F418" s="303" t="s">
        <v>5054</v>
      </c>
      <c r="G418" s="346">
        <v>44942</v>
      </c>
      <c r="H418" s="303" t="s">
        <v>2830</v>
      </c>
      <c r="I418" s="303" t="s">
        <v>5043</v>
      </c>
      <c r="J418" s="639">
        <v>7049.5</v>
      </c>
      <c r="K418" s="641">
        <v>0</v>
      </c>
      <c r="L418" s="641">
        <v>306.5</v>
      </c>
      <c r="M418" s="641">
        <v>613</v>
      </c>
      <c r="N418" s="641">
        <v>613</v>
      </c>
      <c r="O418" s="641">
        <v>613</v>
      </c>
      <c r="P418" s="641">
        <v>613</v>
      </c>
      <c r="Q418" s="641">
        <v>613</v>
      </c>
      <c r="R418" s="641">
        <v>613</v>
      </c>
      <c r="S418" s="641">
        <v>613</v>
      </c>
      <c r="T418" s="641">
        <v>613</v>
      </c>
      <c r="U418" s="641">
        <v>613</v>
      </c>
      <c r="V418" s="641">
        <v>1226</v>
      </c>
      <c r="W418" s="639"/>
    </row>
    <row r="419" spans="1:23" s="300" customFormat="1" ht="90" customHeight="1">
      <c r="A419" s="814"/>
      <c r="B419" s="814"/>
      <c r="C419" s="814"/>
      <c r="D419" s="816"/>
      <c r="E419" s="816"/>
      <c r="F419" s="303" t="s">
        <v>5055</v>
      </c>
      <c r="G419" s="346">
        <v>44942</v>
      </c>
      <c r="H419" s="303" t="s">
        <v>2830</v>
      </c>
      <c r="I419" s="303" t="s">
        <v>5049</v>
      </c>
      <c r="J419" s="639">
        <v>7049.5</v>
      </c>
      <c r="K419" s="641">
        <v>0</v>
      </c>
      <c r="L419" s="641">
        <v>306.5</v>
      </c>
      <c r="M419" s="641">
        <v>613</v>
      </c>
      <c r="N419" s="641">
        <v>613</v>
      </c>
      <c r="O419" s="641">
        <v>613</v>
      </c>
      <c r="P419" s="641">
        <v>613</v>
      </c>
      <c r="Q419" s="641">
        <v>613</v>
      </c>
      <c r="R419" s="641">
        <v>613</v>
      </c>
      <c r="S419" s="641">
        <v>613</v>
      </c>
      <c r="T419" s="641">
        <v>613</v>
      </c>
      <c r="U419" s="641">
        <v>613</v>
      </c>
      <c r="V419" s="641">
        <v>1226</v>
      </c>
      <c r="W419" s="639"/>
    </row>
    <row r="420" spans="1:23" s="300" customFormat="1" ht="90" customHeight="1">
      <c r="A420" s="814"/>
      <c r="B420" s="814"/>
      <c r="C420" s="814"/>
      <c r="D420" s="816"/>
      <c r="E420" s="816"/>
      <c r="F420" s="303" t="s">
        <v>5056</v>
      </c>
      <c r="G420" s="346">
        <v>44942</v>
      </c>
      <c r="H420" s="303" t="s">
        <v>2830</v>
      </c>
      <c r="I420" s="303" t="s">
        <v>5043</v>
      </c>
      <c r="J420" s="639">
        <v>7049.5</v>
      </c>
      <c r="K420" s="641">
        <v>0</v>
      </c>
      <c r="L420" s="641">
        <v>306.5</v>
      </c>
      <c r="M420" s="641">
        <v>613</v>
      </c>
      <c r="N420" s="641">
        <v>613</v>
      </c>
      <c r="O420" s="641">
        <v>613</v>
      </c>
      <c r="P420" s="641">
        <v>613</v>
      </c>
      <c r="Q420" s="641">
        <v>613</v>
      </c>
      <c r="R420" s="641">
        <v>613</v>
      </c>
      <c r="S420" s="641">
        <v>613</v>
      </c>
      <c r="T420" s="641">
        <v>613</v>
      </c>
      <c r="U420" s="641">
        <v>613</v>
      </c>
      <c r="V420" s="641">
        <v>1226</v>
      </c>
      <c r="W420" s="639"/>
    </row>
    <row r="421" spans="1:23" s="300" customFormat="1" ht="90" customHeight="1">
      <c r="A421" s="814"/>
      <c r="B421" s="814"/>
      <c r="C421" s="814"/>
      <c r="D421" s="816"/>
      <c r="E421" s="816"/>
      <c r="F421" s="303" t="s">
        <v>5057</v>
      </c>
      <c r="G421" s="346">
        <v>44942</v>
      </c>
      <c r="H421" s="303" t="s">
        <v>2830</v>
      </c>
      <c r="I421" s="303" t="s">
        <v>5043</v>
      </c>
      <c r="J421" s="639">
        <v>7049.5</v>
      </c>
      <c r="K421" s="641">
        <v>0</v>
      </c>
      <c r="L421" s="641">
        <v>306.5</v>
      </c>
      <c r="M421" s="641">
        <v>613</v>
      </c>
      <c r="N421" s="641">
        <v>613</v>
      </c>
      <c r="O421" s="641">
        <v>613</v>
      </c>
      <c r="P421" s="641">
        <v>613</v>
      </c>
      <c r="Q421" s="641">
        <v>613</v>
      </c>
      <c r="R421" s="641">
        <v>613</v>
      </c>
      <c r="S421" s="641">
        <v>613</v>
      </c>
      <c r="T421" s="641">
        <v>613</v>
      </c>
      <c r="U421" s="641">
        <v>613</v>
      </c>
      <c r="V421" s="641">
        <v>1226</v>
      </c>
      <c r="W421" s="639"/>
    </row>
    <row r="422" spans="1:23" s="300" customFormat="1" ht="25.5">
      <c r="A422" s="303" t="s">
        <v>1974</v>
      </c>
      <c r="B422" s="638" t="s">
        <v>2041</v>
      </c>
      <c r="C422" s="638" t="s">
        <v>359</v>
      </c>
      <c r="D422" s="639">
        <v>487.39</v>
      </c>
      <c r="E422" s="639">
        <v>356.89</v>
      </c>
      <c r="F422" s="303" t="s">
        <v>5058</v>
      </c>
      <c r="G422" s="346">
        <v>44914</v>
      </c>
      <c r="H422" s="303" t="s">
        <v>4307</v>
      </c>
      <c r="I422" s="303" t="s">
        <v>4759</v>
      </c>
      <c r="J422" s="639">
        <v>356.89</v>
      </c>
      <c r="K422" s="641">
        <v>0</v>
      </c>
      <c r="L422" s="641">
        <v>0</v>
      </c>
      <c r="M422" s="641">
        <v>356.89</v>
      </c>
      <c r="N422" s="641">
        <v>0</v>
      </c>
      <c r="O422" s="641">
        <v>0</v>
      </c>
      <c r="P422" s="641">
        <v>0</v>
      </c>
      <c r="Q422" s="641">
        <v>0</v>
      </c>
      <c r="R422" s="641">
        <v>130.5</v>
      </c>
      <c r="S422" s="641">
        <v>0</v>
      </c>
      <c r="T422" s="641">
        <v>0</v>
      </c>
      <c r="U422" s="641">
        <v>0</v>
      </c>
      <c r="V422" s="641">
        <v>0</v>
      </c>
      <c r="W422" s="639">
        <v>487.39</v>
      </c>
    </row>
    <row r="423" spans="1:23" s="300" customFormat="1" ht="25.5">
      <c r="A423" s="303" t="s">
        <v>1974</v>
      </c>
      <c r="B423" s="638" t="s">
        <v>2041</v>
      </c>
      <c r="C423" s="638" t="s">
        <v>174</v>
      </c>
      <c r="D423" s="639">
        <v>3440.4</v>
      </c>
      <c r="E423" s="639">
        <v>3440.4</v>
      </c>
      <c r="F423" s="303" t="s">
        <v>4760</v>
      </c>
      <c r="G423" s="346">
        <v>44923</v>
      </c>
      <c r="H423" s="303" t="s">
        <v>4761</v>
      </c>
      <c r="I423" s="303" t="s">
        <v>4762</v>
      </c>
      <c r="J423" s="639">
        <v>3440.4</v>
      </c>
      <c r="K423" s="641">
        <v>0</v>
      </c>
      <c r="L423" s="641">
        <v>0</v>
      </c>
      <c r="M423" s="641">
        <v>0</v>
      </c>
      <c r="N423" s="641">
        <v>0</v>
      </c>
      <c r="O423" s="641">
        <v>3440.4</v>
      </c>
      <c r="P423" s="641">
        <v>0</v>
      </c>
      <c r="Q423" s="641">
        <v>0</v>
      </c>
      <c r="R423" s="641">
        <v>0</v>
      </c>
      <c r="S423" s="641">
        <v>0</v>
      </c>
      <c r="T423" s="641">
        <v>0</v>
      </c>
      <c r="U423" s="641">
        <v>0</v>
      </c>
      <c r="V423" s="641">
        <v>0</v>
      </c>
      <c r="W423" s="639">
        <v>3440.4</v>
      </c>
    </row>
    <row r="424" spans="1:23" s="300" customFormat="1" ht="25.5">
      <c r="A424" s="303" t="s">
        <v>1974</v>
      </c>
      <c r="B424" s="638" t="s">
        <v>2043</v>
      </c>
      <c r="C424" s="638" t="s">
        <v>2005</v>
      </c>
      <c r="D424" s="639">
        <v>1451</v>
      </c>
      <c r="E424" s="639">
        <v>1451</v>
      </c>
      <c r="F424" s="303" t="s">
        <v>4641</v>
      </c>
      <c r="G424" s="346" t="s">
        <v>4641</v>
      </c>
      <c r="H424" s="303" t="s">
        <v>4642</v>
      </c>
      <c r="I424" s="303" t="s">
        <v>2814</v>
      </c>
      <c r="J424" s="639">
        <v>1451</v>
      </c>
      <c r="K424" s="641">
        <v>429.66</v>
      </c>
      <c r="L424" s="641">
        <v>382.95</v>
      </c>
      <c r="M424" s="641">
        <v>311.10000000000002</v>
      </c>
      <c r="N424" s="641">
        <v>148.26</v>
      </c>
      <c r="O424" s="641">
        <v>179.03</v>
      </c>
      <c r="P424" s="641">
        <v>0</v>
      </c>
      <c r="Q424" s="641">
        <v>0</v>
      </c>
      <c r="R424" s="641">
        <v>0</v>
      </c>
      <c r="S424" s="641">
        <v>0</v>
      </c>
      <c r="T424" s="641">
        <v>0</v>
      </c>
      <c r="U424" s="641">
        <v>0</v>
      </c>
      <c r="V424" s="641">
        <v>0</v>
      </c>
      <c r="W424" s="639">
        <v>1451</v>
      </c>
    </row>
    <row r="425" spans="1:23" s="300" customFormat="1" ht="25.5">
      <c r="A425" s="303" t="s">
        <v>1974</v>
      </c>
      <c r="B425" s="638" t="s">
        <v>2043</v>
      </c>
      <c r="C425" s="638" t="s">
        <v>2007</v>
      </c>
      <c r="D425" s="639">
        <v>562.07000000000005</v>
      </c>
      <c r="E425" s="639">
        <v>562.07000000000005</v>
      </c>
      <c r="F425" s="303" t="s">
        <v>4641</v>
      </c>
      <c r="G425" s="346" t="s">
        <v>4641</v>
      </c>
      <c r="H425" s="303" t="s">
        <v>4642</v>
      </c>
      <c r="I425" s="303" t="s">
        <v>2814</v>
      </c>
      <c r="J425" s="639">
        <v>562.07000000000005</v>
      </c>
      <c r="K425" s="641">
        <v>130.28</v>
      </c>
      <c r="L425" s="641">
        <v>100.82</v>
      </c>
      <c r="M425" s="641">
        <v>107.58</v>
      </c>
      <c r="N425" s="641">
        <v>105.58</v>
      </c>
      <c r="O425" s="641">
        <v>117.81</v>
      </c>
      <c r="P425" s="641">
        <v>0</v>
      </c>
      <c r="Q425" s="641">
        <v>0</v>
      </c>
      <c r="R425" s="641">
        <v>0</v>
      </c>
      <c r="S425" s="641">
        <v>0</v>
      </c>
      <c r="T425" s="641">
        <v>0</v>
      </c>
      <c r="U425" s="641">
        <v>0</v>
      </c>
      <c r="V425" s="641">
        <v>0</v>
      </c>
      <c r="W425" s="639">
        <v>562.06999999999994</v>
      </c>
    </row>
    <row r="426" spans="1:23" s="300" customFormat="1" ht="12.75">
      <c r="A426" s="814" t="s">
        <v>1974</v>
      </c>
      <c r="B426" s="815" t="s">
        <v>2043</v>
      </c>
      <c r="C426" s="815" t="s">
        <v>513</v>
      </c>
      <c r="D426" s="816">
        <v>4842.51</v>
      </c>
      <c r="E426" s="816">
        <v>1874.17</v>
      </c>
      <c r="F426" s="303" t="s">
        <v>4641</v>
      </c>
      <c r="G426" s="346" t="s">
        <v>4641</v>
      </c>
      <c r="H426" s="303" t="s">
        <v>4642</v>
      </c>
      <c r="I426" s="303" t="s">
        <v>2814</v>
      </c>
      <c r="J426" s="639">
        <v>852.38</v>
      </c>
      <c r="K426" s="641">
        <v>796.58</v>
      </c>
      <c r="L426" s="641">
        <v>18.600000000000001</v>
      </c>
      <c r="M426" s="641">
        <v>12.4</v>
      </c>
      <c r="N426" s="641">
        <v>12.4</v>
      </c>
      <c r="O426" s="641">
        <v>12.4</v>
      </c>
      <c r="P426" s="641">
        <v>0</v>
      </c>
      <c r="Q426" s="641">
        <v>0</v>
      </c>
      <c r="R426" s="641">
        <v>0</v>
      </c>
      <c r="S426" s="641">
        <v>0</v>
      </c>
      <c r="T426" s="641">
        <v>0</v>
      </c>
      <c r="U426" s="641">
        <v>0</v>
      </c>
      <c r="V426" s="641">
        <v>0</v>
      </c>
      <c r="W426" s="639">
        <v>4842.5100000000011</v>
      </c>
    </row>
    <row r="427" spans="1:23" s="300" customFormat="1" ht="30" customHeight="1">
      <c r="A427" s="814"/>
      <c r="B427" s="814"/>
      <c r="C427" s="814"/>
      <c r="D427" s="816"/>
      <c r="E427" s="816"/>
      <c r="F427" s="303" t="s">
        <v>4643</v>
      </c>
      <c r="G427" s="346">
        <v>44890</v>
      </c>
      <c r="H427" s="303" t="s">
        <v>4740</v>
      </c>
      <c r="I427" s="303" t="s">
        <v>4741</v>
      </c>
      <c r="J427" s="639">
        <v>3990.13</v>
      </c>
      <c r="K427" s="641">
        <v>0</v>
      </c>
      <c r="L427" s="641">
        <v>193.07</v>
      </c>
      <c r="M427" s="641">
        <v>276.24</v>
      </c>
      <c r="N427" s="641">
        <v>276.24</v>
      </c>
      <c r="O427" s="641">
        <v>276.24</v>
      </c>
      <c r="P427" s="641">
        <v>424.05</v>
      </c>
      <c r="Q427" s="641">
        <v>424.05</v>
      </c>
      <c r="R427" s="641">
        <v>424.05</v>
      </c>
      <c r="S427" s="641">
        <v>424.05</v>
      </c>
      <c r="T427" s="641">
        <v>424.05</v>
      </c>
      <c r="U427" s="641">
        <v>424.05</v>
      </c>
      <c r="V427" s="641">
        <v>424.04</v>
      </c>
      <c r="W427" s="639"/>
    </row>
    <row r="428" spans="1:23" s="300" customFormat="1" ht="25.5">
      <c r="A428" s="814" t="s">
        <v>1974</v>
      </c>
      <c r="B428" s="815" t="s">
        <v>2043</v>
      </c>
      <c r="C428" s="815" t="s">
        <v>140</v>
      </c>
      <c r="D428" s="816">
        <v>47438.6</v>
      </c>
      <c r="E428" s="816">
        <v>11294.6</v>
      </c>
      <c r="F428" s="303" t="s">
        <v>5059</v>
      </c>
      <c r="G428" s="346">
        <v>45005</v>
      </c>
      <c r="H428" s="303" t="s">
        <v>2934</v>
      </c>
      <c r="I428" s="303" t="s">
        <v>5060</v>
      </c>
      <c r="J428" s="639">
        <v>8598.6</v>
      </c>
      <c r="K428" s="641">
        <v>0</v>
      </c>
      <c r="L428" s="641">
        <v>0</v>
      </c>
      <c r="M428" s="641">
        <v>0</v>
      </c>
      <c r="N428" s="641">
        <v>336.6</v>
      </c>
      <c r="O428" s="641">
        <v>918</v>
      </c>
      <c r="P428" s="641">
        <v>918</v>
      </c>
      <c r="Q428" s="641">
        <v>918</v>
      </c>
      <c r="R428" s="641">
        <v>918</v>
      </c>
      <c r="S428" s="641">
        <v>918</v>
      </c>
      <c r="T428" s="641">
        <v>918</v>
      </c>
      <c r="U428" s="641">
        <v>918</v>
      </c>
      <c r="V428" s="641">
        <v>1836</v>
      </c>
      <c r="W428" s="639">
        <v>47438.6</v>
      </c>
    </row>
    <row r="429" spans="1:23" s="300" customFormat="1" ht="45" customHeight="1">
      <c r="A429" s="814"/>
      <c r="B429" s="814"/>
      <c r="C429" s="814"/>
      <c r="D429" s="816"/>
      <c r="E429" s="816"/>
      <c r="F429" s="303" t="s">
        <v>5061</v>
      </c>
      <c r="G429" s="346">
        <v>45005</v>
      </c>
      <c r="H429" s="303" t="s">
        <v>2934</v>
      </c>
      <c r="I429" s="303" t="s">
        <v>5060</v>
      </c>
      <c r="J429" s="639">
        <v>11240</v>
      </c>
      <c r="K429" s="641">
        <v>0</v>
      </c>
      <c r="L429" s="641">
        <v>0</v>
      </c>
      <c r="M429" s="641">
        <v>0</v>
      </c>
      <c r="N429" s="641">
        <v>440</v>
      </c>
      <c r="O429" s="641">
        <v>1200</v>
      </c>
      <c r="P429" s="641">
        <v>1200</v>
      </c>
      <c r="Q429" s="641">
        <v>1200</v>
      </c>
      <c r="R429" s="641">
        <v>1200</v>
      </c>
      <c r="S429" s="641">
        <v>1200</v>
      </c>
      <c r="T429" s="641">
        <v>1200</v>
      </c>
      <c r="U429" s="641">
        <v>1200</v>
      </c>
      <c r="V429" s="641">
        <v>2400</v>
      </c>
      <c r="W429" s="639"/>
    </row>
    <row r="430" spans="1:23" s="300" customFormat="1" ht="45" customHeight="1">
      <c r="A430" s="814"/>
      <c r="B430" s="814"/>
      <c r="C430" s="814"/>
      <c r="D430" s="816"/>
      <c r="E430" s="816"/>
      <c r="F430" s="303" t="s">
        <v>5062</v>
      </c>
      <c r="G430" s="346">
        <v>44942</v>
      </c>
      <c r="H430" s="303" t="s">
        <v>5063</v>
      </c>
      <c r="I430" s="303" t="s">
        <v>5060</v>
      </c>
      <c r="J430" s="639">
        <v>13800</v>
      </c>
      <c r="K430" s="641">
        <v>0</v>
      </c>
      <c r="L430" s="641">
        <v>600</v>
      </c>
      <c r="M430" s="641">
        <v>1200</v>
      </c>
      <c r="N430" s="641">
        <v>1200</v>
      </c>
      <c r="O430" s="641">
        <v>1200</v>
      </c>
      <c r="P430" s="641">
        <v>1200</v>
      </c>
      <c r="Q430" s="641">
        <v>1200</v>
      </c>
      <c r="R430" s="641">
        <v>1200</v>
      </c>
      <c r="S430" s="641">
        <v>1200</v>
      </c>
      <c r="T430" s="641">
        <v>1200</v>
      </c>
      <c r="U430" s="641">
        <v>1200</v>
      </c>
      <c r="V430" s="641">
        <v>2400</v>
      </c>
      <c r="W430" s="639"/>
    </row>
    <row r="431" spans="1:23" s="300" customFormat="1" ht="45" customHeight="1">
      <c r="A431" s="814"/>
      <c r="B431" s="814"/>
      <c r="C431" s="814"/>
      <c r="D431" s="816"/>
      <c r="E431" s="816"/>
      <c r="F431" s="303" t="s">
        <v>5064</v>
      </c>
      <c r="G431" s="346">
        <v>44942</v>
      </c>
      <c r="H431" s="303" t="s">
        <v>5063</v>
      </c>
      <c r="I431" s="303" t="s">
        <v>5065</v>
      </c>
      <c r="J431" s="639">
        <v>13800</v>
      </c>
      <c r="K431" s="641">
        <v>0</v>
      </c>
      <c r="L431" s="641">
        <v>600</v>
      </c>
      <c r="M431" s="641">
        <v>1200</v>
      </c>
      <c r="N431" s="641">
        <v>1200</v>
      </c>
      <c r="O431" s="641">
        <v>1200</v>
      </c>
      <c r="P431" s="641">
        <v>1200</v>
      </c>
      <c r="Q431" s="641">
        <v>1200</v>
      </c>
      <c r="R431" s="641">
        <v>1200</v>
      </c>
      <c r="S431" s="641">
        <v>1200</v>
      </c>
      <c r="T431" s="641">
        <v>1200</v>
      </c>
      <c r="U431" s="641">
        <v>1200</v>
      </c>
      <c r="V431" s="641">
        <v>2400</v>
      </c>
      <c r="W431" s="639"/>
    </row>
    <row r="432" spans="1:23" s="300" customFormat="1" ht="25.5">
      <c r="A432" s="303" t="s">
        <v>1974</v>
      </c>
      <c r="B432" s="638" t="s">
        <v>2043</v>
      </c>
      <c r="C432" s="638" t="s">
        <v>359</v>
      </c>
      <c r="D432" s="639">
        <v>407.53</v>
      </c>
      <c r="E432" s="639">
        <v>324.55</v>
      </c>
      <c r="F432" s="303" t="s">
        <v>5066</v>
      </c>
      <c r="G432" s="346">
        <v>44914</v>
      </c>
      <c r="H432" s="303" t="s">
        <v>4307</v>
      </c>
      <c r="I432" s="303" t="s">
        <v>4759</v>
      </c>
      <c r="J432" s="639">
        <v>324.55</v>
      </c>
      <c r="K432" s="641">
        <v>0</v>
      </c>
      <c r="L432" s="641">
        <v>0</v>
      </c>
      <c r="M432" s="641">
        <v>324.55</v>
      </c>
      <c r="N432" s="641">
        <v>0</v>
      </c>
      <c r="O432" s="641">
        <v>0</v>
      </c>
      <c r="P432" s="641">
        <v>0</v>
      </c>
      <c r="Q432" s="641">
        <v>0</v>
      </c>
      <c r="R432" s="641">
        <v>82.98</v>
      </c>
      <c r="S432" s="641">
        <v>0</v>
      </c>
      <c r="T432" s="641">
        <v>0</v>
      </c>
      <c r="U432" s="641">
        <v>0</v>
      </c>
      <c r="V432" s="641">
        <v>0</v>
      </c>
      <c r="W432" s="639">
        <v>407.53000000000003</v>
      </c>
    </row>
    <row r="433" spans="1:23" s="300" customFormat="1" ht="25.5">
      <c r="A433" s="303" t="s">
        <v>1974</v>
      </c>
      <c r="B433" s="638" t="s">
        <v>2043</v>
      </c>
      <c r="C433" s="638" t="s">
        <v>174</v>
      </c>
      <c r="D433" s="639">
        <v>2205.96</v>
      </c>
      <c r="E433" s="639">
        <v>2205.96</v>
      </c>
      <c r="F433" s="303" t="s">
        <v>4760</v>
      </c>
      <c r="G433" s="346">
        <v>44923</v>
      </c>
      <c r="H433" s="303" t="s">
        <v>4761</v>
      </c>
      <c r="I433" s="303" t="s">
        <v>4762</v>
      </c>
      <c r="J433" s="639">
        <v>2205.96</v>
      </c>
      <c r="K433" s="641">
        <v>0</v>
      </c>
      <c r="L433" s="641">
        <v>0</v>
      </c>
      <c r="M433" s="641">
        <v>0</v>
      </c>
      <c r="N433" s="641">
        <v>0</v>
      </c>
      <c r="O433" s="641">
        <v>2205.96</v>
      </c>
      <c r="P433" s="641">
        <v>0</v>
      </c>
      <c r="Q433" s="641">
        <v>0</v>
      </c>
      <c r="R433" s="641">
        <v>0</v>
      </c>
      <c r="S433" s="641">
        <v>0</v>
      </c>
      <c r="T433" s="641">
        <v>0</v>
      </c>
      <c r="U433" s="641">
        <v>0</v>
      </c>
      <c r="V433" s="641">
        <v>0</v>
      </c>
      <c r="W433" s="639">
        <v>2205.96</v>
      </c>
    </row>
    <row r="434" spans="1:23" s="300" customFormat="1" ht="25.5">
      <c r="A434" s="303" t="s">
        <v>1974</v>
      </c>
      <c r="B434" s="638" t="s">
        <v>2043</v>
      </c>
      <c r="C434" s="638" t="s">
        <v>1610</v>
      </c>
      <c r="D434" s="639">
        <v>1017.24</v>
      </c>
      <c r="E434" s="639">
        <v>1017.24</v>
      </c>
      <c r="F434" s="303" t="s">
        <v>4890</v>
      </c>
      <c r="G434" s="346">
        <v>44888</v>
      </c>
      <c r="H434" s="303" t="s">
        <v>4307</v>
      </c>
      <c r="I434" s="303" t="s">
        <v>4891</v>
      </c>
      <c r="J434" s="639">
        <v>1017.24</v>
      </c>
      <c r="K434" s="641">
        <v>0</v>
      </c>
      <c r="L434" s="641">
        <v>0</v>
      </c>
      <c r="M434" s="641">
        <v>0</v>
      </c>
      <c r="N434" s="641">
        <v>0</v>
      </c>
      <c r="O434" s="641">
        <v>1017.24</v>
      </c>
      <c r="P434" s="641">
        <v>0</v>
      </c>
      <c r="Q434" s="641">
        <v>0</v>
      </c>
      <c r="R434" s="641">
        <v>0</v>
      </c>
      <c r="S434" s="641">
        <v>0</v>
      </c>
      <c r="T434" s="641">
        <v>0</v>
      </c>
      <c r="U434" s="641">
        <v>0</v>
      </c>
      <c r="V434" s="641">
        <v>0</v>
      </c>
      <c r="W434" s="639">
        <v>1017.24</v>
      </c>
    </row>
    <row r="435" spans="1:23" s="300" customFormat="1" ht="25.5">
      <c r="A435" s="303" t="s">
        <v>1974</v>
      </c>
      <c r="B435" s="638" t="s">
        <v>2046</v>
      </c>
      <c r="C435" s="638" t="s">
        <v>2005</v>
      </c>
      <c r="D435" s="639">
        <v>4011.82</v>
      </c>
      <c r="E435" s="639">
        <v>4011.82</v>
      </c>
      <c r="F435" s="303" t="s">
        <v>4641</v>
      </c>
      <c r="G435" s="346" t="s">
        <v>4641</v>
      </c>
      <c r="H435" s="303" t="s">
        <v>4642</v>
      </c>
      <c r="I435" s="303" t="s">
        <v>2814</v>
      </c>
      <c r="J435" s="639">
        <v>4011.82</v>
      </c>
      <c r="K435" s="641">
        <v>424.22</v>
      </c>
      <c r="L435" s="641">
        <v>515.03</v>
      </c>
      <c r="M435" s="641">
        <v>1029.96</v>
      </c>
      <c r="N435" s="641">
        <v>1010</v>
      </c>
      <c r="O435" s="641">
        <v>1032.6099999999999</v>
      </c>
      <c r="P435" s="641">
        <v>0</v>
      </c>
      <c r="Q435" s="641">
        <v>0</v>
      </c>
      <c r="R435" s="641">
        <v>0</v>
      </c>
      <c r="S435" s="641">
        <v>0</v>
      </c>
      <c r="T435" s="641">
        <v>0</v>
      </c>
      <c r="U435" s="641">
        <v>0</v>
      </c>
      <c r="V435" s="641">
        <v>0</v>
      </c>
      <c r="W435" s="639">
        <v>4011.8199999999997</v>
      </c>
    </row>
    <row r="436" spans="1:23" s="300" customFormat="1" ht="25.5">
      <c r="A436" s="303" t="s">
        <v>1974</v>
      </c>
      <c r="B436" s="638" t="s">
        <v>2046</v>
      </c>
      <c r="C436" s="638" t="s">
        <v>2007</v>
      </c>
      <c r="D436" s="639">
        <v>1694.38</v>
      </c>
      <c r="E436" s="639">
        <v>1694.38</v>
      </c>
      <c r="F436" s="303" t="s">
        <v>4641</v>
      </c>
      <c r="G436" s="346" t="s">
        <v>4641</v>
      </c>
      <c r="H436" s="303" t="s">
        <v>4642</v>
      </c>
      <c r="I436" s="303" t="s">
        <v>2814</v>
      </c>
      <c r="J436" s="639">
        <v>1694.38</v>
      </c>
      <c r="K436" s="641">
        <v>316.77</v>
      </c>
      <c r="L436" s="641">
        <v>319.64</v>
      </c>
      <c r="M436" s="641">
        <v>297.47000000000003</v>
      </c>
      <c r="N436" s="641">
        <v>410.54</v>
      </c>
      <c r="O436" s="641">
        <v>349.96</v>
      </c>
      <c r="P436" s="641">
        <v>0</v>
      </c>
      <c r="Q436" s="641">
        <v>0</v>
      </c>
      <c r="R436" s="641">
        <v>0</v>
      </c>
      <c r="S436" s="641">
        <v>0</v>
      </c>
      <c r="T436" s="641">
        <v>0</v>
      </c>
      <c r="U436" s="641">
        <v>0</v>
      </c>
      <c r="V436" s="641">
        <v>0</v>
      </c>
      <c r="W436" s="639">
        <v>1694.38</v>
      </c>
    </row>
    <row r="437" spans="1:23" s="300" customFormat="1" ht="12.75">
      <c r="A437" s="814" t="s">
        <v>1974</v>
      </c>
      <c r="B437" s="815" t="s">
        <v>2046</v>
      </c>
      <c r="C437" s="815" t="s">
        <v>513</v>
      </c>
      <c r="D437" s="816">
        <v>1060.22</v>
      </c>
      <c r="E437" s="816">
        <v>431.01</v>
      </c>
      <c r="F437" s="303" t="s">
        <v>4641</v>
      </c>
      <c r="G437" s="346" t="s">
        <v>4641</v>
      </c>
      <c r="H437" s="303" t="s">
        <v>4642</v>
      </c>
      <c r="I437" s="303" t="s">
        <v>2814</v>
      </c>
      <c r="J437" s="639">
        <v>62.69</v>
      </c>
      <c r="K437" s="641">
        <v>12.4</v>
      </c>
      <c r="L437" s="641">
        <v>12.4</v>
      </c>
      <c r="M437" s="641">
        <v>12.4</v>
      </c>
      <c r="N437" s="641">
        <v>12.1</v>
      </c>
      <c r="O437" s="641">
        <v>13.09</v>
      </c>
      <c r="P437" s="641">
        <v>0</v>
      </c>
      <c r="Q437" s="641">
        <v>0</v>
      </c>
      <c r="R437" s="641">
        <v>0</v>
      </c>
      <c r="S437" s="641">
        <v>0</v>
      </c>
      <c r="T437" s="641">
        <v>0</v>
      </c>
      <c r="U437" s="641">
        <v>0</v>
      </c>
      <c r="V437" s="641">
        <v>0</v>
      </c>
      <c r="W437" s="639">
        <v>1060.2199999999998</v>
      </c>
    </row>
    <row r="438" spans="1:23" s="300" customFormat="1" ht="30" customHeight="1">
      <c r="A438" s="814"/>
      <c r="B438" s="814"/>
      <c r="C438" s="814"/>
      <c r="D438" s="816"/>
      <c r="E438" s="816"/>
      <c r="F438" s="303" t="s">
        <v>4643</v>
      </c>
      <c r="G438" s="346">
        <v>44890</v>
      </c>
      <c r="H438" s="303" t="s">
        <v>4740</v>
      </c>
      <c r="I438" s="303" t="s">
        <v>4741</v>
      </c>
      <c r="J438" s="639">
        <v>997.53</v>
      </c>
      <c r="K438" s="641">
        <v>0</v>
      </c>
      <c r="L438" s="641">
        <v>92.08</v>
      </c>
      <c r="M438" s="641">
        <v>92.08</v>
      </c>
      <c r="N438" s="641">
        <v>92.38000000000001</v>
      </c>
      <c r="O438" s="641">
        <v>92.08</v>
      </c>
      <c r="P438" s="641">
        <v>89.89</v>
      </c>
      <c r="Q438" s="641">
        <v>89.89</v>
      </c>
      <c r="R438" s="641">
        <v>89.89</v>
      </c>
      <c r="S438" s="641">
        <v>89.89</v>
      </c>
      <c r="T438" s="641">
        <v>89.89</v>
      </c>
      <c r="U438" s="641">
        <v>89.89</v>
      </c>
      <c r="V438" s="641">
        <v>89.87</v>
      </c>
      <c r="W438" s="639"/>
    </row>
    <row r="439" spans="1:23" s="300" customFormat="1" ht="25.5">
      <c r="A439" s="303" t="s">
        <v>1974</v>
      </c>
      <c r="B439" s="638" t="s">
        <v>2046</v>
      </c>
      <c r="C439" s="638" t="s">
        <v>607</v>
      </c>
      <c r="D439" s="639">
        <v>1298.5</v>
      </c>
      <c r="E439" s="639">
        <v>678.4</v>
      </c>
      <c r="F439" s="303" t="s">
        <v>4870</v>
      </c>
      <c r="G439" s="346">
        <v>44904</v>
      </c>
      <c r="H439" s="303" t="s">
        <v>4871</v>
      </c>
      <c r="I439" s="303" t="s">
        <v>4872</v>
      </c>
      <c r="J439" s="639">
        <v>1669.5</v>
      </c>
      <c r="K439" s="641">
        <v>0</v>
      </c>
      <c r="L439" s="641">
        <v>0</v>
      </c>
      <c r="M439" s="641">
        <v>0</v>
      </c>
      <c r="N439" s="641">
        <v>339.2</v>
      </c>
      <c r="O439" s="641">
        <v>339.2</v>
      </c>
      <c r="P439" s="641">
        <v>339.2</v>
      </c>
      <c r="Q439" s="641">
        <v>280.89999999999998</v>
      </c>
      <c r="R439" s="641">
        <v>0</v>
      </c>
      <c r="S439" s="641">
        <v>0</v>
      </c>
      <c r="T439" s="641">
        <v>0</v>
      </c>
      <c r="U439" s="641">
        <v>0</v>
      </c>
      <c r="V439" s="641">
        <v>0</v>
      </c>
      <c r="W439" s="639">
        <v>1298.5</v>
      </c>
    </row>
    <row r="440" spans="1:23" s="300" customFormat="1" ht="25.5">
      <c r="A440" s="303" t="s">
        <v>1974</v>
      </c>
      <c r="B440" s="638" t="s">
        <v>2046</v>
      </c>
      <c r="C440" s="638" t="s">
        <v>224</v>
      </c>
      <c r="D440" s="639">
        <v>26998.35</v>
      </c>
      <c r="E440" s="639">
        <v>12191.1</v>
      </c>
      <c r="F440" s="303" t="s">
        <v>5067</v>
      </c>
      <c r="G440" s="346">
        <v>44873</v>
      </c>
      <c r="H440" s="303" t="s">
        <v>2261</v>
      </c>
      <c r="I440" s="303" t="s">
        <v>5068</v>
      </c>
      <c r="J440" s="639">
        <v>54000</v>
      </c>
      <c r="K440" s="641">
        <v>2998.35</v>
      </c>
      <c r="L440" s="641">
        <v>2597.5500000000002</v>
      </c>
      <c r="M440" s="641">
        <v>1886.25</v>
      </c>
      <c r="N440" s="641">
        <v>2631</v>
      </c>
      <c r="O440" s="641">
        <v>2077.9499999999998</v>
      </c>
      <c r="P440" s="641">
        <v>2077.9499999999998</v>
      </c>
      <c r="Q440" s="641">
        <v>2077.9499999999998</v>
      </c>
      <c r="R440" s="641">
        <v>2077.9499999999998</v>
      </c>
      <c r="S440" s="641">
        <v>2077.9499999999998</v>
      </c>
      <c r="T440" s="641">
        <v>2077.9499999999998</v>
      </c>
      <c r="U440" s="641">
        <v>2077.9499999999998</v>
      </c>
      <c r="V440" s="641">
        <v>2339.5500000000002</v>
      </c>
      <c r="W440" s="639">
        <v>26998.350000000002</v>
      </c>
    </row>
    <row r="441" spans="1:23" s="300" customFormat="1" ht="25.5">
      <c r="A441" s="303" t="s">
        <v>1974</v>
      </c>
      <c r="B441" s="638" t="s">
        <v>2046</v>
      </c>
      <c r="C441" s="638" t="s">
        <v>148</v>
      </c>
      <c r="D441" s="639">
        <v>297545.09999999998</v>
      </c>
      <c r="E441" s="639">
        <v>128879.83</v>
      </c>
      <c r="F441" s="303" t="s">
        <v>5069</v>
      </c>
      <c r="G441" s="346">
        <v>44777</v>
      </c>
      <c r="H441" s="303" t="s">
        <v>2293</v>
      </c>
      <c r="I441" s="303" t="s">
        <v>5070</v>
      </c>
      <c r="J441" s="639">
        <v>488664</v>
      </c>
      <c r="K441" s="641">
        <v>0</v>
      </c>
      <c r="L441" s="641">
        <v>0</v>
      </c>
      <c r="M441" s="641">
        <v>25813.06</v>
      </c>
      <c r="N441" s="641">
        <v>68122.039999999994</v>
      </c>
      <c r="O441" s="641">
        <v>34944.730000000003</v>
      </c>
      <c r="P441" s="641">
        <v>34944.730000000003</v>
      </c>
      <c r="Q441" s="641">
        <v>34944.730000000003</v>
      </c>
      <c r="R441" s="641">
        <v>34944.730000000003</v>
      </c>
      <c r="S441" s="641">
        <v>34944.730000000003</v>
      </c>
      <c r="T441" s="641">
        <v>28886.349999999977</v>
      </c>
      <c r="U441" s="641">
        <v>0</v>
      </c>
      <c r="V441" s="641">
        <v>0</v>
      </c>
      <c r="W441" s="639">
        <v>297545.09999999998</v>
      </c>
    </row>
    <row r="442" spans="1:23" s="300" customFormat="1" ht="25.5">
      <c r="A442" s="303" t="s">
        <v>1974</v>
      </c>
      <c r="B442" s="638" t="s">
        <v>2046</v>
      </c>
      <c r="C442" s="638" t="s">
        <v>2021</v>
      </c>
      <c r="D442" s="639">
        <v>2664.62</v>
      </c>
      <c r="E442" s="639">
        <v>1114.24</v>
      </c>
      <c r="F442" s="303" t="s">
        <v>4870</v>
      </c>
      <c r="G442" s="346">
        <v>44904</v>
      </c>
      <c r="H442" s="303" t="s">
        <v>4871</v>
      </c>
      <c r="I442" s="303" t="s">
        <v>4872</v>
      </c>
      <c r="J442" s="639">
        <v>3425.94</v>
      </c>
      <c r="K442" s="641">
        <v>0</v>
      </c>
      <c r="L442" s="641">
        <v>0</v>
      </c>
      <c r="M442" s="641">
        <v>0</v>
      </c>
      <c r="N442" s="641">
        <v>557.12</v>
      </c>
      <c r="O442" s="641">
        <v>557.12</v>
      </c>
      <c r="P442" s="641">
        <v>557.12</v>
      </c>
      <c r="Q442" s="641">
        <v>557.12</v>
      </c>
      <c r="R442" s="641">
        <v>436.13999999999987</v>
      </c>
      <c r="S442" s="641">
        <v>0</v>
      </c>
      <c r="T442" s="641">
        <v>0</v>
      </c>
      <c r="U442" s="641">
        <v>0</v>
      </c>
      <c r="V442" s="641">
        <v>0</v>
      </c>
      <c r="W442" s="639">
        <v>2664.62</v>
      </c>
    </row>
    <row r="443" spans="1:23" s="300" customFormat="1" ht="63.75">
      <c r="A443" s="303" t="s">
        <v>1974</v>
      </c>
      <c r="B443" s="638" t="s">
        <v>2046</v>
      </c>
      <c r="C443" s="638" t="s">
        <v>140</v>
      </c>
      <c r="D443" s="639">
        <v>13200</v>
      </c>
      <c r="E443" s="639">
        <v>3600</v>
      </c>
      <c r="F443" s="303" t="s">
        <v>5071</v>
      </c>
      <c r="G443" s="346">
        <v>44958</v>
      </c>
      <c r="H443" s="303" t="s">
        <v>5072</v>
      </c>
      <c r="I443" s="303" t="s">
        <v>5073</v>
      </c>
      <c r="J443" s="639">
        <v>13200</v>
      </c>
      <c r="K443" s="641">
        <v>0</v>
      </c>
      <c r="L443" s="641">
        <v>0</v>
      </c>
      <c r="M443" s="641">
        <v>1200</v>
      </c>
      <c r="N443" s="641">
        <v>1200</v>
      </c>
      <c r="O443" s="641">
        <v>1200</v>
      </c>
      <c r="P443" s="641">
        <v>1200</v>
      </c>
      <c r="Q443" s="641">
        <v>1200</v>
      </c>
      <c r="R443" s="641">
        <v>1200</v>
      </c>
      <c r="S443" s="641">
        <v>1200</v>
      </c>
      <c r="T443" s="641">
        <v>1200</v>
      </c>
      <c r="U443" s="641">
        <v>1200</v>
      </c>
      <c r="V443" s="641">
        <v>2400</v>
      </c>
      <c r="W443" s="639">
        <v>13200</v>
      </c>
    </row>
    <row r="444" spans="1:23" s="300" customFormat="1" ht="25.5">
      <c r="A444" s="303" t="s">
        <v>1974</v>
      </c>
      <c r="B444" s="638" t="s">
        <v>2046</v>
      </c>
      <c r="C444" s="638" t="s">
        <v>359</v>
      </c>
      <c r="D444" s="639">
        <v>1910.8</v>
      </c>
      <c r="E444" s="639">
        <v>1910.8</v>
      </c>
      <c r="F444" s="303" t="s">
        <v>5074</v>
      </c>
      <c r="G444" s="346">
        <v>44914</v>
      </c>
      <c r="H444" s="303" t="s">
        <v>4307</v>
      </c>
      <c r="I444" s="303" t="s">
        <v>4759</v>
      </c>
      <c r="J444" s="639">
        <v>1910.8</v>
      </c>
      <c r="K444" s="641">
        <v>0</v>
      </c>
      <c r="L444" s="641">
        <v>0</v>
      </c>
      <c r="M444" s="641">
        <v>1910.8</v>
      </c>
      <c r="N444" s="641">
        <v>0</v>
      </c>
      <c r="O444" s="641">
        <v>0</v>
      </c>
      <c r="P444" s="641">
        <v>0</v>
      </c>
      <c r="Q444" s="641">
        <v>0</v>
      </c>
      <c r="R444" s="641">
        <v>0</v>
      </c>
      <c r="S444" s="641">
        <v>0</v>
      </c>
      <c r="T444" s="641">
        <v>0</v>
      </c>
      <c r="U444" s="641">
        <v>0</v>
      </c>
      <c r="V444" s="641">
        <v>0</v>
      </c>
      <c r="W444" s="639">
        <v>1910.8</v>
      </c>
    </row>
    <row r="445" spans="1:23" s="300" customFormat="1" ht="25.5">
      <c r="A445" s="303" t="s">
        <v>1974</v>
      </c>
      <c r="B445" s="638" t="s">
        <v>2046</v>
      </c>
      <c r="C445" s="638" t="s">
        <v>930</v>
      </c>
      <c r="D445" s="639">
        <v>369.81</v>
      </c>
      <c r="E445" s="639">
        <v>369.81</v>
      </c>
      <c r="F445" s="303" t="s">
        <v>5075</v>
      </c>
      <c r="G445" s="346" t="s">
        <v>4641</v>
      </c>
      <c r="H445" s="303" t="s">
        <v>4642</v>
      </c>
      <c r="I445" s="303" t="s">
        <v>5076</v>
      </c>
      <c r="J445" s="639">
        <v>369.81</v>
      </c>
      <c r="K445" s="641">
        <v>0</v>
      </c>
      <c r="L445" s="641">
        <v>0</v>
      </c>
      <c r="M445" s="641">
        <v>212.88</v>
      </c>
      <c r="N445" s="641">
        <v>156.93</v>
      </c>
      <c r="O445" s="641">
        <v>0</v>
      </c>
      <c r="P445" s="641">
        <v>0</v>
      </c>
      <c r="Q445" s="641">
        <v>0</v>
      </c>
      <c r="R445" s="641">
        <v>0</v>
      </c>
      <c r="S445" s="641">
        <v>0</v>
      </c>
      <c r="T445" s="641">
        <v>0</v>
      </c>
      <c r="U445" s="641">
        <v>0</v>
      </c>
      <c r="V445" s="641">
        <v>0</v>
      </c>
      <c r="W445" s="639">
        <v>369.81</v>
      </c>
    </row>
    <row r="446" spans="1:23" s="300" customFormat="1" ht="25.5">
      <c r="A446" s="303" t="s">
        <v>1974</v>
      </c>
      <c r="B446" s="638" t="s">
        <v>2046</v>
      </c>
      <c r="C446" s="638" t="s">
        <v>144</v>
      </c>
      <c r="D446" s="639">
        <v>215.98</v>
      </c>
      <c r="E446" s="639">
        <v>215.98</v>
      </c>
      <c r="F446" s="303" t="s">
        <v>2939</v>
      </c>
      <c r="G446" s="346" t="s">
        <v>4641</v>
      </c>
      <c r="H446" s="303" t="s">
        <v>4642</v>
      </c>
      <c r="I446" s="303" t="s">
        <v>2674</v>
      </c>
      <c r="J446" s="639">
        <v>215.98</v>
      </c>
      <c r="K446" s="641">
        <v>0</v>
      </c>
      <c r="L446" s="641">
        <v>0</v>
      </c>
      <c r="M446" s="641">
        <v>38.67</v>
      </c>
      <c r="N446" s="641">
        <v>70.94</v>
      </c>
      <c r="O446" s="641">
        <v>106.37</v>
      </c>
      <c r="P446" s="641">
        <v>0</v>
      </c>
      <c r="Q446" s="641">
        <v>0</v>
      </c>
      <c r="R446" s="641">
        <v>0</v>
      </c>
      <c r="S446" s="641">
        <v>0</v>
      </c>
      <c r="T446" s="641">
        <v>0</v>
      </c>
      <c r="U446" s="641">
        <v>0</v>
      </c>
      <c r="V446" s="641">
        <v>0</v>
      </c>
      <c r="W446" s="639">
        <v>215.98000000000002</v>
      </c>
    </row>
    <row r="447" spans="1:23" s="300" customFormat="1" ht="25.5">
      <c r="A447" s="303" t="s">
        <v>1974</v>
      </c>
      <c r="B447" s="638" t="s">
        <v>2046</v>
      </c>
      <c r="C447" s="638" t="s">
        <v>188</v>
      </c>
      <c r="D447" s="639">
        <v>52.64</v>
      </c>
      <c r="E447" s="639">
        <v>52.64</v>
      </c>
      <c r="F447" s="303" t="s">
        <v>4890</v>
      </c>
      <c r="G447" s="346">
        <v>44888</v>
      </c>
      <c r="H447" s="303" t="s">
        <v>4307</v>
      </c>
      <c r="I447" s="303" t="s">
        <v>4891</v>
      </c>
      <c r="J447" s="639">
        <v>52.64</v>
      </c>
      <c r="K447" s="641">
        <v>0</v>
      </c>
      <c r="L447" s="641">
        <v>0</v>
      </c>
      <c r="M447" s="641">
        <v>0</v>
      </c>
      <c r="N447" s="641">
        <v>0</v>
      </c>
      <c r="O447" s="641">
        <v>52.64</v>
      </c>
      <c r="P447" s="641">
        <v>0</v>
      </c>
      <c r="Q447" s="641">
        <v>0</v>
      </c>
      <c r="R447" s="641">
        <v>0</v>
      </c>
      <c r="S447" s="641">
        <v>0</v>
      </c>
      <c r="T447" s="641">
        <v>0</v>
      </c>
      <c r="U447" s="641">
        <v>0</v>
      </c>
      <c r="V447" s="641">
        <v>0</v>
      </c>
      <c r="W447" s="639">
        <v>52.64</v>
      </c>
    </row>
    <row r="448" spans="1:23" s="300" customFormat="1" ht="25.5">
      <c r="A448" s="303" t="s">
        <v>1974</v>
      </c>
      <c r="B448" s="638" t="s">
        <v>2046</v>
      </c>
      <c r="C448" s="638" t="s">
        <v>1911</v>
      </c>
      <c r="D448" s="639">
        <v>84.6</v>
      </c>
      <c r="E448" s="639">
        <v>84.6</v>
      </c>
      <c r="F448" s="303" t="s">
        <v>4890</v>
      </c>
      <c r="G448" s="346">
        <v>44888</v>
      </c>
      <c r="H448" s="303" t="s">
        <v>4307</v>
      </c>
      <c r="I448" s="303" t="s">
        <v>4891</v>
      </c>
      <c r="J448" s="639">
        <v>84.6</v>
      </c>
      <c r="K448" s="641">
        <v>0</v>
      </c>
      <c r="L448" s="641">
        <v>0</v>
      </c>
      <c r="M448" s="641">
        <v>0</v>
      </c>
      <c r="N448" s="641">
        <v>0</v>
      </c>
      <c r="O448" s="641">
        <v>84.6</v>
      </c>
      <c r="P448" s="641">
        <v>0</v>
      </c>
      <c r="Q448" s="641">
        <v>0</v>
      </c>
      <c r="R448" s="641">
        <v>0</v>
      </c>
      <c r="S448" s="641">
        <v>0</v>
      </c>
      <c r="T448" s="641">
        <v>0</v>
      </c>
      <c r="U448" s="641">
        <v>0</v>
      </c>
      <c r="V448" s="641">
        <v>0</v>
      </c>
      <c r="W448" s="639">
        <v>84.6</v>
      </c>
    </row>
    <row r="449" spans="1:23" s="300" customFormat="1" ht="25.5">
      <c r="A449" s="814" t="s">
        <v>1974</v>
      </c>
      <c r="B449" s="815" t="s">
        <v>2046</v>
      </c>
      <c r="C449" s="815" t="s">
        <v>938</v>
      </c>
      <c r="D449" s="816">
        <v>5647.2</v>
      </c>
      <c r="E449" s="816">
        <v>5647.2</v>
      </c>
      <c r="F449" s="303" t="s">
        <v>4890</v>
      </c>
      <c r="G449" s="346">
        <v>44888</v>
      </c>
      <c r="H449" s="303" t="s">
        <v>4307</v>
      </c>
      <c r="I449" s="303" t="s">
        <v>4891</v>
      </c>
      <c r="J449" s="639">
        <v>337.2</v>
      </c>
      <c r="K449" s="641">
        <v>0</v>
      </c>
      <c r="L449" s="641">
        <v>0</v>
      </c>
      <c r="M449" s="641">
        <v>0</v>
      </c>
      <c r="N449" s="641">
        <v>0</v>
      </c>
      <c r="O449" s="641">
        <v>337.2</v>
      </c>
      <c r="P449" s="641">
        <v>0</v>
      </c>
      <c r="Q449" s="641">
        <v>0</v>
      </c>
      <c r="R449" s="641">
        <v>0</v>
      </c>
      <c r="S449" s="641">
        <v>0</v>
      </c>
      <c r="T449" s="641">
        <v>0</v>
      </c>
      <c r="U449" s="641">
        <v>0</v>
      </c>
      <c r="V449" s="641">
        <v>0</v>
      </c>
      <c r="W449" s="639">
        <v>5647.2</v>
      </c>
    </row>
    <row r="450" spans="1:23" s="300" customFormat="1" ht="45" customHeight="1">
      <c r="A450" s="814"/>
      <c r="B450" s="814"/>
      <c r="C450" s="814"/>
      <c r="D450" s="816"/>
      <c r="E450" s="816"/>
      <c r="F450" s="303" t="s">
        <v>5077</v>
      </c>
      <c r="G450" s="346">
        <v>44965</v>
      </c>
      <c r="H450" s="303" t="s">
        <v>5078</v>
      </c>
      <c r="I450" s="303" t="s">
        <v>5079</v>
      </c>
      <c r="J450" s="639">
        <v>5310</v>
      </c>
      <c r="K450" s="641">
        <v>0</v>
      </c>
      <c r="L450" s="641">
        <v>0</v>
      </c>
      <c r="M450" s="641">
        <v>5310</v>
      </c>
      <c r="N450" s="641">
        <v>0</v>
      </c>
      <c r="O450" s="641">
        <v>0</v>
      </c>
      <c r="P450" s="641">
        <v>0</v>
      </c>
      <c r="Q450" s="641">
        <v>0</v>
      </c>
      <c r="R450" s="641">
        <v>0</v>
      </c>
      <c r="S450" s="641">
        <v>0</v>
      </c>
      <c r="T450" s="641">
        <v>0</v>
      </c>
      <c r="U450" s="641">
        <v>0</v>
      </c>
      <c r="V450" s="641">
        <v>0</v>
      </c>
      <c r="W450" s="639"/>
    </row>
    <row r="451" spans="1:23" s="300" customFormat="1" ht="25.5">
      <c r="A451" s="303" t="s">
        <v>1974</v>
      </c>
      <c r="B451" s="638" t="s">
        <v>2046</v>
      </c>
      <c r="C451" s="638" t="s">
        <v>248</v>
      </c>
      <c r="D451" s="639">
        <v>526.4</v>
      </c>
      <c r="E451" s="639">
        <v>526.4</v>
      </c>
      <c r="F451" s="303" t="s">
        <v>4890</v>
      </c>
      <c r="G451" s="346">
        <v>44888</v>
      </c>
      <c r="H451" s="303" t="s">
        <v>4307</v>
      </c>
      <c r="I451" s="303" t="s">
        <v>4891</v>
      </c>
      <c r="J451" s="639">
        <v>526.4</v>
      </c>
      <c r="K451" s="641">
        <v>0</v>
      </c>
      <c r="L451" s="641">
        <v>0</v>
      </c>
      <c r="M451" s="641">
        <v>0</v>
      </c>
      <c r="N451" s="641">
        <v>0</v>
      </c>
      <c r="O451" s="641">
        <v>526.4</v>
      </c>
      <c r="P451" s="641">
        <v>0</v>
      </c>
      <c r="Q451" s="641">
        <v>0</v>
      </c>
      <c r="R451" s="641">
        <v>0</v>
      </c>
      <c r="S451" s="641">
        <v>0</v>
      </c>
      <c r="T451" s="641">
        <v>0</v>
      </c>
      <c r="U451" s="641">
        <v>0</v>
      </c>
      <c r="V451" s="641">
        <v>0</v>
      </c>
      <c r="W451" s="639">
        <v>526.4</v>
      </c>
    </row>
    <row r="452" spans="1:23" s="300" customFormat="1" ht="25.5">
      <c r="A452" s="303" t="s">
        <v>1974</v>
      </c>
      <c r="B452" s="638" t="s">
        <v>2046</v>
      </c>
      <c r="C452" s="638" t="s">
        <v>1610</v>
      </c>
      <c r="D452" s="639">
        <v>1991.18</v>
      </c>
      <c r="E452" s="639">
        <v>1991.18</v>
      </c>
      <c r="F452" s="303" t="s">
        <v>4890</v>
      </c>
      <c r="G452" s="346">
        <v>44888</v>
      </c>
      <c r="H452" s="303" t="s">
        <v>4307</v>
      </c>
      <c r="I452" s="303" t="s">
        <v>4891</v>
      </c>
      <c r="J452" s="639">
        <v>1991.18</v>
      </c>
      <c r="K452" s="641">
        <v>0</v>
      </c>
      <c r="L452" s="641">
        <v>0</v>
      </c>
      <c r="M452" s="641">
        <v>0</v>
      </c>
      <c r="N452" s="641">
        <v>0</v>
      </c>
      <c r="O452" s="641">
        <v>1991.18</v>
      </c>
      <c r="P452" s="641">
        <v>0</v>
      </c>
      <c r="Q452" s="641">
        <v>0</v>
      </c>
      <c r="R452" s="641">
        <v>0</v>
      </c>
      <c r="S452" s="641">
        <v>0</v>
      </c>
      <c r="T452" s="641">
        <v>0</v>
      </c>
      <c r="U452" s="641">
        <v>0</v>
      </c>
      <c r="V452" s="641">
        <v>0</v>
      </c>
      <c r="W452" s="639">
        <v>1991.18</v>
      </c>
    </row>
    <row r="453" spans="1:23" s="300" customFormat="1" ht="25.5">
      <c r="A453" s="303" t="s">
        <v>1974</v>
      </c>
      <c r="B453" s="638" t="s">
        <v>2050</v>
      </c>
      <c r="C453" s="638" t="s">
        <v>2005</v>
      </c>
      <c r="D453" s="639">
        <v>2819.04</v>
      </c>
      <c r="E453" s="639">
        <v>2819.04</v>
      </c>
      <c r="F453" s="303" t="s">
        <v>4641</v>
      </c>
      <c r="G453" s="346" t="s">
        <v>4641</v>
      </c>
      <c r="H453" s="303" t="s">
        <v>4642</v>
      </c>
      <c r="I453" s="303" t="s">
        <v>2814</v>
      </c>
      <c r="J453" s="639">
        <v>0</v>
      </c>
      <c r="K453" s="641">
        <v>513.83000000000004</v>
      </c>
      <c r="L453" s="641">
        <v>733.22</v>
      </c>
      <c r="M453" s="641">
        <v>505.86</v>
      </c>
      <c r="N453" s="641">
        <v>512.53</v>
      </c>
      <c r="O453" s="641">
        <v>553.6</v>
      </c>
      <c r="P453" s="641">
        <v>0</v>
      </c>
      <c r="Q453" s="641">
        <v>0</v>
      </c>
      <c r="R453" s="641">
        <v>0</v>
      </c>
      <c r="S453" s="641">
        <v>0</v>
      </c>
      <c r="T453" s="641">
        <v>0</v>
      </c>
      <c r="U453" s="641">
        <v>0</v>
      </c>
      <c r="V453" s="641">
        <v>0</v>
      </c>
      <c r="W453" s="639">
        <v>2819.0400000000004</v>
      </c>
    </row>
    <row r="454" spans="1:23" s="300" customFormat="1" ht="25.5">
      <c r="A454" s="303" t="s">
        <v>1974</v>
      </c>
      <c r="B454" s="638" t="s">
        <v>2050</v>
      </c>
      <c r="C454" s="638" t="s">
        <v>2007</v>
      </c>
      <c r="D454" s="639">
        <v>2463.44</v>
      </c>
      <c r="E454" s="639">
        <v>2463.44</v>
      </c>
      <c r="F454" s="303" t="s">
        <v>4641</v>
      </c>
      <c r="G454" s="346" t="s">
        <v>4641</v>
      </c>
      <c r="H454" s="303" t="s">
        <v>4642</v>
      </c>
      <c r="I454" s="303" t="s">
        <v>2814</v>
      </c>
      <c r="J454" s="639">
        <v>0</v>
      </c>
      <c r="K454" s="641">
        <v>405.36</v>
      </c>
      <c r="L454" s="641">
        <v>523.21</v>
      </c>
      <c r="M454" s="641">
        <v>607.54999999999995</v>
      </c>
      <c r="N454" s="641">
        <v>404.92</v>
      </c>
      <c r="O454" s="641">
        <v>522.4</v>
      </c>
      <c r="P454" s="641">
        <v>0</v>
      </c>
      <c r="Q454" s="641">
        <v>0</v>
      </c>
      <c r="R454" s="641">
        <v>0</v>
      </c>
      <c r="S454" s="641">
        <v>0</v>
      </c>
      <c r="T454" s="641">
        <v>0</v>
      </c>
      <c r="U454" s="641">
        <v>0</v>
      </c>
      <c r="V454" s="641">
        <v>0</v>
      </c>
      <c r="W454" s="639">
        <v>2463.44</v>
      </c>
    </row>
    <row r="455" spans="1:23" s="300" customFormat="1" ht="12.75">
      <c r="A455" s="814" t="s">
        <v>1974</v>
      </c>
      <c r="B455" s="815" t="s">
        <v>2050</v>
      </c>
      <c r="C455" s="815" t="s">
        <v>513</v>
      </c>
      <c r="D455" s="816">
        <v>5843.51</v>
      </c>
      <c r="E455" s="816">
        <v>1978.19</v>
      </c>
      <c r="F455" s="303" t="s">
        <v>4641</v>
      </c>
      <c r="G455" s="346" t="s">
        <v>4641</v>
      </c>
      <c r="H455" s="303" t="s">
        <v>4642</v>
      </c>
      <c r="I455" s="303" t="s">
        <v>2814</v>
      </c>
      <c r="J455" s="639">
        <v>1068.07</v>
      </c>
      <c r="K455" s="641">
        <v>409.33</v>
      </c>
      <c r="L455" s="641">
        <v>61.66</v>
      </c>
      <c r="M455" s="641">
        <v>457.88</v>
      </c>
      <c r="N455" s="641">
        <v>67.569999999999993</v>
      </c>
      <c r="O455" s="641">
        <v>67.209999999999994</v>
      </c>
      <c r="P455" s="641">
        <v>0</v>
      </c>
      <c r="Q455" s="641">
        <v>0</v>
      </c>
      <c r="R455" s="641">
        <v>0</v>
      </c>
      <c r="S455" s="641">
        <v>0</v>
      </c>
      <c r="T455" s="641">
        <v>0</v>
      </c>
      <c r="U455" s="641">
        <v>0</v>
      </c>
      <c r="V455" s="641">
        <v>0</v>
      </c>
      <c r="W455" s="639">
        <v>5843.510000000002</v>
      </c>
    </row>
    <row r="456" spans="1:23" s="300" customFormat="1" ht="30" customHeight="1">
      <c r="A456" s="814"/>
      <c r="B456" s="814"/>
      <c r="C456" s="814"/>
      <c r="D456" s="816"/>
      <c r="E456" s="816"/>
      <c r="F456" s="303" t="s">
        <v>4643</v>
      </c>
      <c r="G456" s="346">
        <v>44890</v>
      </c>
      <c r="H456" s="303" t="s">
        <v>4740</v>
      </c>
      <c r="I456" s="303" t="s">
        <v>4741</v>
      </c>
      <c r="J456" s="639">
        <v>4775.4399999999996</v>
      </c>
      <c r="K456" s="641">
        <v>0</v>
      </c>
      <c r="L456" s="641">
        <v>362.06000000000006</v>
      </c>
      <c r="M456" s="641">
        <v>184.15999999999997</v>
      </c>
      <c r="N456" s="641">
        <v>184.16</v>
      </c>
      <c r="O456" s="641">
        <v>184.16</v>
      </c>
      <c r="P456" s="641">
        <v>552.19000000000005</v>
      </c>
      <c r="Q456" s="641">
        <v>552.19000000000005</v>
      </c>
      <c r="R456" s="641">
        <v>552.19000000000005</v>
      </c>
      <c r="S456" s="641">
        <v>552.19000000000005</v>
      </c>
      <c r="T456" s="641">
        <v>552.19000000000005</v>
      </c>
      <c r="U456" s="641">
        <v>552.19000000000005</v>
      </c>
      <c r="V456" s="641">
        <v>552.17999999999995</v>
      </c>
      <c r="W456" s="639"/>
    </row>
    <row r="457" spans="1:23" s="300" customFormat="1" ht="25.5">
      <c r="A457" s="303" t="s">
        <v>1974</v>
      </c>
      <c r="B457" s="638" t="s">
        <v>2050</v>
      </c>
      <c r="C457" s="638" t="s">
        <v>607</v>
      </c>
      <c r="D457" s="639">
        <v>148.4</v>
      </c>
      <c r="E457" s="639">
        <v>42.4</v>
      </c>
      <c r="F457" s="303" t="s">
        <v>4870</v>
      </c>
      <c r="G457" s="346">
        <v>44904</v>
      </c>
      <c r="H457" s="303" t="s">
        <v>4871</v>
      </c>
      <c r="I457" s="303" t="s">
        <v>4872</v>
      </c>
      <c r="J457" s="639">
        <v>190.8</v>
      </c>
      <c r="K457" s="641">
        <v>0</v>
      </c>
      <c r="L457" s="641">
        <v>0</v>
      </c>
      <c r="M457" s="641">
        <v>0</v>
      </c>
      <c r="N457" s="641">
        <v>18.55</v>
      </c>
      <c r="O457" s="641">
        <v>23.85</v>
      </c>
      <c r="P457" s="641">
        <v>23.85</v>
      </c>
      <c r="Q457" s="641">
        <v>23.85</v>
      </c>
      <c r="R457" s="641">
        <v>23.85</v>
      </c>
      <c r="S457" s="641">
        <v>23.85</v>
      </c>
      <c r="T457" s="641">
        <v>10.6</v>
      </c>
      <c r="U457" s="641">
        <v>0</v>
      </c>
      <c r="V457" s="641">
        <v>0</v>
      </c>
      <c r="W457" s="639">
        <v>148.39999999999998</v>
      </c>
    </row>
    <row r="458" spans="1:23" s="300" customFormat="1" ht="25.5">
      <c r="A458" s="303" t="s">
        <v>1974</v>
      </c>
      <c r="B458" s="638" t="s">
        <v>2050</v>
      </c>
      <c r="C458" s="638" t="s">
        <v>148</v>
      </c>
      <c r="D458" s="639">
        <v>105776.38</v>
      </c>
      <c r="E458" s="639">
        <v>50285.73</v>
      </c>
      <c r="F458" s="303" t="s">
        <v>5080</v>
      </c>
      <c r="G458" s="346">
        <v>44770</v>
      </c>
      <c r="H458" s="303" t="s">
        <v>2293</v>
      </c>
      <c r="I458" s="303" t="s">
        <v>5041</v>
      </c>
      <c r="J458" s="639">
        <v>66944.5</v>
      </c>
      <c r="K458" s="641">
        <v>1112.82</v>
      </c>
      <c r="L458" s="641">
        <v>6044.14</v>
      </c>
      <c r="M458" s="641">
        <v>8182.5</v>
      </c>
      <c r="N458" s="641">
        <v>8182.5</v>
      </c>
      <c r="O458" s="641">
        <v>7997.03</v>
      </c>
      <c r="P458" s="641">
        <v>13872.66</v>
      </c>
      <c r="Q458" s="641">
        <v>13872.66</v>
      </c>
      <c r="R458" s="641">
        <v>13872.66</v>
      </c>
      <c r="S458" s="641">
        <v>13872.67</v>
      </c>
      <c r="T458" s="641">
        <v>0</v>
      </c>
      <c r="U458" s="641">
        <v>0</v>
      </c>
      <c r="V458" s="641">
        <v>0</v>
      </c>
      <c r="W458" s="639">
        <v>105776.38</v>
      </c>
    </row>
    <row r="459" spans="1:23" s="300" customFormat="1" ht="15" customHeight="1">
      <c r="A459" s="303"/>
      <c r="B459" s="303"/>
      <c r="C459" s="303"/>
      <c r="D459" s="639"/>
      <c r="E459" s="639"/>
      <c r="F459" s="303" t="s">
        <v>5081</v>
      </c>
      <c r="G459" s="346">
        <v>44777</v>
      </c>
      <c r="H459" s="303" t="s">
        <v>2293</v>
      </c>
      <c r="I459" s="303" t="s">
        <v>5041</v>
      </c>
      <c r="J459" s="639">
        <v>46398.400000000001</v>
      </c>
      <c r="K459" s="641">
        <v>0</v>
      </c>
      <c r="L459" s="641">
        <v>3801.96</v>
      </c>
      <c r="M459" s="641">
        <v>5155.2</v>
      </c>
      <c r="N459" s="641">
        <v>4879.92</v>
      </c>
      <c r="O459" s="641">
        <v>4929.66</v>
      </c>
      <c r="P459" s="641">
        <v>0</v>
      </c>
      <c r="Q459" s="641">
        <v>0</v>
      </c>
      <c r="R459" s="641">
        <v>0</v>
      </c>
      <c r="S459" s="641">
        <v>0</v>
      </c>
      <c r="T459" s="641">
        <v>0</v>
      </c>
      <c r="U459" s="641">
        <v>0</v>
      </c>
      <c r="V459" s="641">
        <v>0</v>
      </c>
      <c r="W459" s="639"/>
    </row>
    <row r="460" spans="1:23" s="300" customFormat="1" ht="25.5">
      <c r="A460" s="303" t="s">
        <v>1974</v>
      </c>
      <c r="B460" s="638" t="s">
        <v>2050</v>
      </c>
      <c r="C460" s="638" t="s">
        <v>2021</v>
      </c>
      <c r="D460" s="639">
        <v>80.08</v>
      </c>
      <c r="E460" s="639">
        <v>22.88</v>
      </c>
      <c r="F460" s="303" t="s">
        <v>4870</v>
      </c>
      <c r="G460" s="346">
        <v>44904</v>
      </c>
      <c r="H460" s="303" t="s">
        <v>4871</v>
      </c>
      <c r="I460" s="303" t="s">
        <v>4872</v>
      </c>
      <c r="J460" s="639">
        <v>102.96</v>
      </c>
      <c r="K460" s="641">
        <v>0</v>
      </c>
      <c r="L460" s="641">
        <v>0</v>
      </c>
      <c r="M460" s="641">
        <v>0</v>
      </c>
      <c r="N460" s="641">
        <v>10.01</v>
      </c>
      <c r="O460" s="641">
        <v>12.87</v>
      </c>
      <c r="P460" s="641">
        <v>11.5</v>
      </c>
      <c r="Q460" s="641">
        <v>11.5</v>
      </c>
      <c r="R460" s="641">
        <v>11.5</v>
      </c>
      <c r="S460" s="641">
        <v>11.5</v>
      </c>
      <c r="T460" s="641">
        <v>11.2</v>
      </c>
      <c r="U460" s="641">
        <v>0</v>
      </c>
      <c r="V460" s="641">
        <v>0</v>
      </c>
      <c r="W460" s="639">
        <v>80.08</v>
      </c>
    </row>
    <row r="461" spans="1:23" s="300" customFormat="1" ht="12.75">
      <c r="A461" s="814" t="s">
        <v>1974</v>
      </c>
      <c r="B461" s="815" t="s">
        <v>2050</v>
      </c>
      <c r="C461" s="815" t="s">
        <v>140</v>
      </c>
      <c r="D461" s="816">
        <v>94861.41</v>
      </c>
      <c r="E461" s="816">
        <v>33641.910000000003</v>
      </c>
      <c r="F461" s="303" t="s">
        <v>5082</v>
      </c>
      <c r="G461" s="346">
        <v>44942</v>
      </c>
      <c r="H461" s="303" t="s">
        <v>2249</v>
      </c>
      <c r="I461" s="303" t="s">
        <v>2847</v>
      </c>
      <c r="J461" s="639">
        <v>6600</v>
      </c>
      <c r="K461" s="641">
        <v>0</v>
      </c>
      <c r="L461" s="641">
        <v>600</v>
      </c>
      <c r="M461" s="641">
        <v>1200</v>
      </c>
      <c r="N461" s="641">
        <v>1200</v>
      </c>
      <c r="O461" s="641">
        <v>1200</v>
      </c>
      <c r="P461" s="641">
        <v>1200</v>
      </c>
      <c r="Q461" s="641">
        <v>1200</v>
      </c>
      <c r="R461" s="641">
        <v>0</v>
      </c>
      <c r="S461" s="641">
        <v>0</v>
      </c>
      <c r="T461" s="641">
        <v>0</v>
      </c>
      <c r="U461" s="641">
        <v>0</v>
      </c>
      <c r="V461" s="641">
        <v>0</v>
      </c>
      <c r="W461" s="639">
        <v>6600</v>
      </c>
    </row>
    <row r="462" spans="1:23" s="300" customFormat="1" ht="30" customHeight="1">
      <c r="A462" s="814"/>
      <c r="B462" s="814"/>
      <c r="C462" s="814"/>
      <c r="D462" s="816"/>
      <c r="E462" s="816"/>
      <c r="F462" s="303" t="s">
        <v>5083</v>
      </c>
      <c r="G462" s="346">
        <v>44942</v>
      </c>
      <c r="H462" s="303" t="s">
        <v>5072</v>
      </c>
      <c r="I462" s="303" t="s">
        <v>2847</v>
      </c>
      <c r="J462" s="639">
        <v>13200</v>
      </c>
      <c r="K462" s="641">
        <v>0</v>
      </c>
      <c r="L462" s="641">
        <v>600</v>
      </c>
      <c r="M462" s="641">
        <v>1200</v>
      </c>
      <c r="N462" s="641">
        <v>1200</v>
      </c>
      <c r="O462" s="641">
        <v>1200</v>
      </c>
      <c r="P462" s="641">
        <v>1200</v>
      </c>
      <c r="Q462" s="641">
        <v>1200</v>
      </c>
      <c r="R462" s="641">
        <v>1200</v>
      </c>
      <c r="S462" s="641">
        <v>1200</v>
      </c>
      <c r="T462" s="641">
        <v>1200</v>
      </c>
      <c r="U462" s="641">
        <v>1200</v>
      </c>
      <c r="V462" s="641">
        <v>1800</v>
      </c>
      <c r="W462" s="639">
        <v>13200</v>
      </c>
    </row>
    <row r="463" spans="1:23" s="300" customFormat="1" ht="30" customHeight="1">
      <c r="A463" s="814"/>
      <c r="B463" s="814"/>
      <c r="C463" s="814"/>
      <c r="D463" s="816"/>
      <c r="E463" s="816"/>
      <c r="F463" s="303" t="s">
        <v>5084</v>
      </c>
      <c r="G463" s="346">
        <v>44942</v>
      </c>
      <c r="H463" s="303" t="s">
        <v>2653</v>
      </c>
      <c r="I463" s="303" t="s">
        <v>2847</v>
      </c>
      <c r="J463" s="639">
        <v>6539</v>
      </c>
      <c r="K463" s="641">
        <v>0</v>
      </c>
      <c r="L463" s="641">
        <v>503</v>
      </c>
      <c r="M463" s="641">
        <v>1006</v>
      </c>
      <c r="N463" s="641">
        <v>1006</v>
      </c>
      <c r="O463" s="641">
        <v>1006</v>
      </c>
      <c r="P463" s="641">
        <v>1006</v>
      </c>
      <c r="Q463" s="641">
        <v>1006</v>
      </c>
      <c r="R463" s="641">
        <v>1006</v>
      </c>
      <c r="S463" s="641">
        <v>0</v>
      </c>
      <c r="T463" s="641">
        <v>0</v>
      </c>
      <c r="U463" s="641">
        <v>0</v>
      </c>
      <c r="V463" s="641">
        <v>0</v>
      </c>
      <c r="W463" s="639">
        <v>6539</v>
      </c>
    </row>
    <row r="464" spans="1:23" s="300" customFormat="1" ht="30" customHeight="1">
      <c r="A464" s="814"/>
      <c r="B464" s="814"/>
      <c r="C464" s="814"/>
      <c r="D464" s="816"/>
      <c r="E464" s="816"/>
      <c r="F464" s="303" t="s">
        <v>5085</v>
      </c>
      <c r="G464" s="346">
        <v>44943</v>
      </c>
      <c r="H464" s="303" t="s">
        <v>4886</v>
      </c>
      <c r="I464" s="303" t="s">
        <v>2847</v>
      </c>
      <c r="J464" s="639">
        <v>600</v>
      </c>
      <c r="K464" s="641">
        <v>0</v>
      </c>
      <c r="L464" s="641">
        <v>0</v>
      </c>
      <c r="M464" s="641">
        <v>600</v>
      </c>
      <c r="N464" s="641">
        <v>0</v>
      </c>
      <c r="O464" s="641">
        <v>0</v>
      </c>
      <c r="P464" s="641">
        <v>0</v>
      </c>
      <c r="Q464" s="641">
        <v>0</v>
      </c>
      <c r="R464" s="641">
        <v>0</v>
      </c>
      <c r="S464" s="641">
        <v>0</v>
      </c>
      <c r="T464" s="641">
        <v>0</v>
      </c>
      <c r="U464" s="641">
        <v>0</v>
      </c>
      <c r="V464" s="641">
        <v>0</v>
      </c>
      <c r="W464" s="639">
        <v>600</v>
      </c>
    </row>
    <row r="465" spans="1:23" s="300" customFormat="1" ht="30" customHeight="1">
      <c r="A465" s="814"/>
      <c r="B465" s="814"/>
      <c r="C465" s="814"/>
      <c r="D465" s="816"/>
      <c r="E465" s="816"/>
      <c r="F465" s="303" t="s">
        <v>5086</v>
      </c>
      <c r="G465" s="346">
        <v>44942</v>
      </c>
      <c r="H465" s="303" t="s">
        <v>5072</v>
      </c>
      <c r="I465" s="303" t="s">
        <v>2847</v>
      </c>
      <c r="J465" s="639">
        <v>11066</v>
      </c>
      <c r="K465" s="641">
        <v>0</v>
      </c>
      <c r="L465" s="641">
        <v>503</v>
      </c>
      <c r="M465" s="641">
        <v>1006</v>
      </c>
      <c r="N465" s="641">
        <v>1006</v>
      </c>
      <c r="O465" s="641">
        <v>1006</v>
      </c>
      <c r="P465" s="641">
        <v>1006</v>
      </c>
      <c r="Q465" s="641">
        <v>1006</v>
      </c>
      <c r="R465" s="641">
        <v>1006</v>
      </c>
      <c r="S465" s="641">
        <v>1006</v>
      </c>
      <c r="T465" s="641">
        <v>1006</v>
      </c>
      <c r="U465" s="641">
        <v>1006</v>
      </c>
      <c r="V465" s="641">
        <v>1509</v>
      </c>
      <c r="W465" s="639">
        <v>11066</v>
      </c>
    </row>
    <row r="466" spans="1:23" s="300" customFormat="1" ht="30" customHeight="1">
      <c r="A466" s="814"/>
      <c r="B466" s="814"/>
      <c r="C466" s="814"/>
      <c r="D466" s="816"/>
      <c r="E466" s="816"/>
      <c r="F466" s="303" t="s">
        <v>5087</v>
      </c>
      <c r="G466" s="346">
        <v>44942</v>
      </c>
      <c r="H466" s="303" t="s">
        <v>2653</v>
      </c>
      <c r="I466" s="303" t="s">
        <v>2847</v>
      </c>
      <c r="J466" s="639">
        <v>7800</v>
      </c>
      <c r="K466" s="641">
        <v>0</v>
      </c>
      <c r="L466" s="641">
        <v>600</v>
      </c>
      <c r="M466" s="641">
        <v>1200</v>
      </c>
      <c r="N466" s="641">
        <v>1200</v>
      </c>
      <c r="O466" s="641">
        <v>1200</v>
      </c>
      <c r="P466" s="641">
        <v>1200</v>
      </c>
      <c r="Q466" s="641">
        <v>1200</v>
      </c>
      <c r="R466" s="641">
        <v>1200</v>
      </c>
      <c r="S466" s="641">
        <v>0</v>
      </c>
      <c r="T466" s="641">
        <v>0</v>
      </c>
      <c r="U466" s="641">
        <v>0</v>
      </c>
      <c r="V466" s="641">
        <v>0</v>
      </c>
      <c r="W466" s="639">
        <v>7800</v>
      </c>
    </row>
    <row r="467" spans="1:23" s="300" customFormat="1" ht="30" customHeight="1">
      <c r="A467" s="814"/>
      <c r="B467" s="814"/>
      <c r="C467" s="814"/>
      <c r="D467" s="816"/>
      <c r="E467" s="816"/>
      <c r="F467" s="303" t="s">
        <v>5088</v>
      </c>
      <c r="G467" s="346">
        <v>44942</v>
      </c>
      <c r="H467" s="303" t="s">
        <v>2830</v>
      </c>
      <c r="I467" s="303" t="s">
        <v>2847</v>
      </c>
      <c r="J467" s="639">
        <v>15330</v>
      </c>
      <c r="K467" s="641">
        <v>0</v>
      </c>
      <c r="L467" s="641">
        <v>666.5</v>
      </c>
      <c r="M467" s="641">
        <v>1333</v>
      </c>
      <c r="N467" s="641">
        <v>1333</v>
      </c>
      <c r="O467" s="641">
        <v>1333</v>
      </c>
      <c r="P467" s="641">
        <v>1333</v>
      </c>
      <c r="Q467" s="641">
        <v>1333</v>
      </c>
      <c r="R467" s="641">
        <v>1333</v>
      </c>
      <c r="S467" s="641">
        <v>1333</v>
      </c>
      <c r="T467" s="641">
        <v>1333</v>
      </c>
      <c r="U467" s="641">
        <v>1333</v>
      </c>
      <c r="V467" s="641">
        <v>2666.5</v>
      </c>
      <c r="W467" s="639">
        <v>15330</v>
      </c>
    </row>
    <row r="468" spans="1:23" s="300" customFormat="1" ht="30" customHeight="1">
      <c r="A468" s="814"/>
      <c r="B468" s="814"/>
      <c r="C468" s="814"/>
      <c r="D468" s="816"/>
      <c r="E468" s="816"/>
      <c r="F468" s="303" t="s">
        <v>5089</v>
      </c>
      <c r="G468" s="346">
        <v>45005</v>
      </c>
      <c r="H468" s="303" t="s">
        <v>2934</v>
      </c>
      <c r="I468" s="303" t="s">
        <v>2847</v>
      </c>
      <c r="J468" s="639">
        <v>8598.6</v>
      </c>
      <c r="K468" s="641">
        <v>0</v>
      </c>
      <c r="L468" s="641">
        <v>0</v>
      </c>
      <c r="M468" s="641">
        <v>0</v>
      </c>
      <c r="N468" s="641">
        <v>336.6</v>
      </c>
      <c r="O468" s="641">
        <v>918</v>
      </c>
      <c r="P468" s="641">
        <v>918</v>
      </c>
      <c r="Q468" s="641">
        <v>918</v>
      </c>
      <c r="R468" s="641">
        <v>918</v>
      </c>
      <c r="S468" s="641">
        <v>918</v>
      </c>
      <c r="T468" s="641">
        <v>918</v>
      </c>
      <c r="U468" s="641">
        <v>918</v>
      </c>
      <c r="V468" s="641">
        <v>1836</v>
      </c>
      <c r="W468" s="639">
        <v>8598.6</v>
      </c>
    </row>
    <row r="469" spans="1:23" s="300" customFormat="1" ht="30" customHeight="1">
      <c r="A469" s="814"/>
      <c r="B469" s="814"/>
      <c r="C469" s="814"/>
      <c r="D469" s="816"/>
      <c r="E469" s="816"/>
      <c r="F469" s="303" t="s">
        <v>5090</v>
      </c>
      <c r="G469" s="346">
        <v>44995</v>
      </c>
      <c r="H469" s="303" t="s">
        <v>2934</v>
      </c>
      <c r="I469" s="303" t="s">
        <v>2847</v>
      </c>
      <c r="J469" s="639">
        <v>11640</v>
      </c>
      <c r="K469" s="641">
        <v>0</v>
      </c>
      <c r="L469" s="641">
        <v>0</v>
      </c>
      <c r="M469" s="641">
        <v>0</v>
      </c>
      <c r="N469" s="641">
        <v>840</v>
      </c>
      <c r="O469" s="641">
        <v>1200</v>
      </c>
      <c r="P469" s="641">
        <v>1200</v>
      </c>
      <c r="Q469" s="641">
        <v>1200</v>
      </c>
      <c r="R469" s="641">
        <v>1200</v>
      </c>
      <c r="S469" s="641">
        <v>1200</v>
      </c>
      <c r="T469" s="641">
        <v>1200</v>
      </c>
      <c r="U469" s="641">
        <v>1200</v>
      </c>
      <c r="V469" s="641">
        <v>2400</v>
      </c>
      <c r="W469" s="639">
        <v>11640</v>
      </c>
    </row>
    <row r="470" spans="1:23" s="300" customFormat="1" ht="30" customHeight="1">
      <c r="A470" s="814"/>
      <c r="B470" s="814"/>
      <c r="C470" s="814"/>
      <c r="D470" s="816"/>
      <c r="E470" s="816"/>
      <c r="F470" s="303" t="s">
        <v>5090</v>
      </c>
      <c r="G470" s="346">
        <v>44897</v>
      </c>
      <c r="H470" s="303" t="s">
        <v>4886</v>
      </c>
      <c r="I470" s="303" t="s">
        <v>2847</v>
      </c>
      <c r="J470" s="639">
        <v>960</v>
      </c>
      <c r="K470" s="641">
        <v>960</v>
      </c>
      <c r="L470" s="641">
        <v>0</v>
      </c>
      <c r="M470" s="641">
        <v>0</v>
      </c>
      <c r="N470" s="641">
        <v>0</v>
      </c>
      <c r="O470" s="641">
        <v>0</v>
      </c>
      <c r="P470" s="641">
        <v>0</v>
      </c>
      <c r="Q470" s="641">
        <v>0</v>
      </c>
      <c r="R470" s="641">
        <v>0</v>
      </c>
      <c r="S470" s="641">
        <v>0</v>
      </c>
      <c r="T470" s="641">
        <v>0</v>
      </c>
      <c r="U470" s="641">
        <v>0</v>
      </c>
      <c r="V470" s="641">
        <v>0</v>
      </c>
      <c r="W470" s="639">
        <v>960</v>
      </c>
    </row>
    <row r="471" spans="1:23" s="300" customFormat="1" ht="30" customHeight="1">
      <c r="A471" s="814"/>
      <c r="B471" s="814"/>
      <c r="C471" s="814"/>
      <c r="D471" s="816"/>
      <c r="E471" s="816"/>
      <c r="F471" s="303" t="s">
        <v>5091</v>
      </c>
      <c r="G471" s="346">
        <v>45005</v>
      </c>
      <c r="H471" s="303" t="s">
        <v>2934</v>
      </c>
      <c r="I471" s="303" t="s">
        <v>2847</v>
      </c>
      <c r="J471" s="639">
        <v>9422.869999999999</v>
      </c>
      <c r="K471" s="641">
        <v>0</v>
      </c>
      <c r="L471" s="641">
        <v>0</v>
      </c>
      <c r="M471" s="641">
        <v>0</v>
      </c>
      <c r="N471" s="641">
        <v>368.87</v>
      </c>
      <c r="O471" s="641">
        <v>1006</v>
      </c>
      <c r="P471" s="641">
        <v>1006</v>
      </c>
      <c r="Q471" s="641">
        <v>1006</v>
      </c>
      <c r="R471" s="641">
        <v>1006</v>
      </c>
      <c r="S471" s="641">
        <v>1006</v>
      </c>
      <c r="T471" s="641">
        <v>1006</v>
      </c>
      <c r="U471" s="641">
        <v>1006</v>
      </c>
      <c r="V471" s="641">
        <v>2012</v>
      </c>
      <c r="W471" s="639">
        <v>9422.869999999999</v>
      </c>
    </row>
    <row r="472" spans="1:23" s="300" customFormat="1" ht="30" customHeight="1">
      <c r="A472" s="814"/>
      <c r="B472" s="814"/>
      <c r="C472" s="814"/>
      <c r="D472" s="816"/>
      <c r="E472" s="816"/>
      <c r="F472" s="303" t="s">
        <v>5086</v>
      </c>
      <c r="G472" s="346">
        <v>44897</v>
      </c>
      <c r="H472" s="303" t="s">
        <v>4886</v>
      </c>
      <c r="I472" s="303" t="s">
        <v>2847</v>
      </c>
      <c r="J472" s="639">
        <v>972.47</v>
      </c>
      <c r="K472" s="641">
        <v>972.47</v>
      </c>
      <c r="L472" s="641">
        <v>0</v>
      </c>
      <c r="M472" s="641">
        <v>0</v>
      </c>
      <c r="N472" s="641">
        <v>0</v>
      </c>
      <c r="O472" s="641">
        <v>0</v>
      </c>
      <c r="P472" s="641">
        <v>0</v>
      </c>
      <c r="Q472" s="641">
        <v>0</v>
      </c>
      <c r="R472" s="641">
        <v>0</v>
      </c>
      <c r="S472" s="641">
        <v>0</v>
      </c>
      <c r="T472" s="641">
        <v>0</v>
      </c>
      <c r="U472" s="641">
        <v>0</v>
      </c>
      <c r="V472" s="641">
        <v>0</v>
      </c>
      <c r="W472" s="639">
        <v>972.47</v>
      </c>
    </row>
    <row r="473" spans="1:23" s="300" customFormat="1" ht="15" customHeight="1">
      <c r="A473" s="814"/>
      <c r="B473" s="814"/>
      <c r="C473" s="814"/>
      <c r="D473" s="816"/>
      <c r="E473" s="816"/>
      <c r="F473" s="303" t="s">
        <v>5092</v>
      </c>
      <c r="G473" s="346">
        <v>44897</v>
      </c>
      <c r="H473" s="303" t="s">
        <v>4886</v>
      </c>
      <c r="I473" s="303" t="s">
        <v>2847</v>
      </c>
      <c r="J473" s="639">
        <v>972.47</v>
      </c>
      <c r="K473" s="641">
        <v>972.47</v>
      </c>
      <c r="L473" s="641">
        <v>0</v>
      </c>
      <c r="M473" s="641">
        <v>0</v>
      </c>
      <c r="N473" s="641">
        <v>0</v>
      </c>
      <c r="O473" s="641">
        <v>0</v>
      </c>
      <c r="P473" s="641">
        <v>0</v>
      </c>
      <c r="Q473" s="641">
        <v>0</v>
      </c>
      <c r="R473" s="641">
        <v>0</v>
      </c>
      <c r="S473" s="641">
        <v>0</v>
      </c>
      <c r="T473" s="641">
        <v>0</v>
      </c>
      <c r="U473" s="641">
        <v>0</v>
      </c>
      <c r="V473" s="641">
        <v>0</v>
      </c>
      <c r="W473" s="639">
        <v>972.47</v>
      </c>
    </row>
    <row r="474" spans="1:23" s="300" customFormat="1" ht="30" customHeight="1">
      <c r="A474" s="814"/>
      <c r="B474" s="814"/>
      <c r="C474" s="814"/>
      <c r="D474" s="816"/>
      <c r="E474" s="816"/>
      <c r="F474" s="303" t="s">
        <v>5082</v>
      </c>
      <c r="G474" s="346">
        <v>44897</v>
      </c>
      <c r="H474" s="303" t="s">
        <v>4886</v>
      </c>
      <c r="I474" s="303" t="s">
        <v>2847</v>
      </c>
      <c r="J474" s="639">
        <v>1160</v>
      </c>
      <c r="K474" s="641">
        <v>1160</v>
      </c>
      <c r="L474" s="641">
        <v>0</v>
      </c>
      <c r="M474" s="641">
        <v>0</v>
      </c>
      <c r="N474" s="641">
        <v>0</v>
      </c>
      <c r="O474" s="641">
        <v>0</v>
      </c>
      <c r="P474" s="641">
        <v>0</v>
      </c>
      <c r="Q474" s="641">
        <v>0</v>
      </c>
      <c r="R474" s="641">
        <v>0</v>
      </c>
      <c r="S474" s="641">
        <v>0</v>
      </c>
      <c r="T474" s="641">
        <v>0</v>
      </c>
      <c r="U474" s="641">
        <v>0</v>
      </c>
      <c r="V474" s="641">
        <v>0</v>
      </c>
      <c r="W474" s="639">
        <v>1160</v>
      </c>
    </row>
    <row r="475" spans="1:23" s="300" customFormat="1" ht="25.5">
      <c r="A475" s="303" t="s">
        <v>1974</v>
      </c>
      <c r="B475" s="638" t="s">
        <v>2050</v>
      </c>
      <c r="C475" s="638" t="s">
        <v>359</v>
      </c>
      <c r="D475" s="639">
        <v>650.83000000000004</v>
      </c>
      <c r="E475" s="639">
        <v>639.95000000000005</v>
      </c>
      <c r="F475" s="303" t="s">
        <v>5093</v>
      </c>
      <c r="G475" s="346">
        <v>44914</v>
      </c>
      <c r="H475" s="303" t="s">
        <v>4307</v>
      </c>
      <c r="I475" s="303" t="s">
        <v>4759</v>
      </c>
      <c r="J475" s="639">
        <v>639.95000000000005</v>
      </c>
      <c r="K475" s="641">
        <v>0</v>
      </c>
      <c r="L475" s="641">
        <v>0</v>
      </c>
      <c r="M475" s="641">
        <v>639.95000000000005</v>
      </c>
      <c r="N475" s="641">
        <v>0</v>
      </c>
      <c r="O475" s="641">
        <v>0</v>
      </c>
      <c r="P475" s="641">
        <v>0</v>
      </c>
      <c r="Q475" s="641">
        <v>0</v>
      </c>
      <c r="R475" s="641">
        <v>10.88</v>
      </c>
      <c r="S475" s="641">
        <v>0</v>
      </c>
      <c r="T475" s="641">
        <v>0</v>
      </c>
      <c r="U475" s="641">
        <v>0</v>
      </c>
      <c r="V475" s="641">
        <v>0</v>
      </c>
      <c r="W475" s="639">
        <v>650.83000000000004</v>
      </c>
    </row>
    <row r="476" spans="1:23" s="300" customFormat="1" ht="25.5">
      <c r="A476" s="303" t="s">
        <v>1974</v>
      </c>
      <c r="B476" s="638" t="s">
        <v>2050</v>
      </c>
      <c r="C476" s="638" t="s">
        <v>174</v>
      </c>
      <c r="D476" s="639">
        <v>1895.52</v>
      </c>
      <c r="E476" s="639">
        <v>1895.52</v>
      </c>
      <c r="F476" s="303" t="s">
        <v>4760</v>
      </c>
      <c r="G476" s="346">
        <v>44923</v>
      </c>
      <c r="H476" s="303" t="s">
        <v>4761</v>
      </c>
      <c r="I476" s="303" t="s">
        <v>4762</v>
      </c>
      <c r="J476" s="639">
        <v>0</v>
      </c>
      <c r="K476" s="641">
        <v>0</v>
      </c>
      <c r="L476" s="641">
        <v>0</v>
      </c>
      <c r="M476" s="641">
        <v>0</v>
      </c>
      <c r="N476" s="641">
        <v>0</v>
      </c>
      <c r="O476" s="641">
        <v>1895.52</v>
      </c>
      <c r="P476" s="641">
        <v>0</v>
      </c>
      <c r="Q476" s="641">
        <v>0</v>
      </c>
      <c r="R476" s="641">
        <v>0</v>
      </c>
      <c r="S476" s="641">
        <v>0</v>
      </c>
      <c r="T476" s="641">
        <v>0</v>
      </c>
      <c r="U476" s="641">
        <v>0</v>
      </c>
      <c r="V476" s="641">
        <v>0</v>
      </c>
      <c r="W476" s="639">
        <v>1895.52</v>
      </c>
    </row>
    <row r="477" spans="1:23" s="300" customFormat="1" ht="25.5">
      <c r="A477" s="303" t="s">
        <v>1974</v>
      </c>
      <c r="B477" s="638" t="s">
        <v>2052</v>
      </c>
      <c r="C477" s="638" t="s">
        <v>2007</v>
      </c>
      <c r="D477" s="639">
        <v>549.61</v>
      </c>
      <c r="E477" s="639">
        <v>549.61</v>
      </c>
      <c r="F477" s="303" t="s">
        <v>4641</v>
      </c>
      <c r="G477" s="346" t="s">
        <v>4641</v>
      </c>
      <c r="H477" s="303" t="s">
        <v>4642</v>
      </c>
      <c r="I477" s="303" t="s">
        <v>2814</v>
      </c>
      <c r="J477" s="639">
        <v>549.61</v>
      </c>
      <c r="K477" s="641">
        <v>120.59</v>
      </c>
      <c r="L477" s="641">
        <v>119.76</v>
      </c>
      <c r="M477" s="641">
        <v>110.78</v>
      </c>
      <c r="N477" s="641">
        <v>101.46</v>
      </c>
      <c r="O477" s="641">
        <v>97.02</v>
      </c>
      <c r="P477" s="641">
        <v>0</v>
      </c>
      <c r="Q477" s="641">
        <v>0</v>
      </c>
      <c r="R477" s="641">
        <v>0</v>
      </c>
      <c r="S477" s="641">
        <v>0</v>
      </c>
      <c r="T477" s="641">
        <v>0</v>
      </c>
      <c r="U477" s="641">
        <v>0</v>
      </c>
      <c r="V477" s="641">
        <v>0</v>
      </c>
      <c r="W477" s="639">
        <v>549.61</v>
      </c>
    </row>
    <row r="478" spans="1:23" s="300" customFormat="1" ht="12.75">
      <c r="A478" s="814" t="s">
        <v>1974</v>
      </c>
      <c r="B478" s="815" t="s">
        <v>2052</v>
      </c>
      <c r="C478" s="815" t="s">
        <v>513</v>
      </c>
      <c r="D478" s="816">
        <v>1960.79</v>
      </c>
      <c r="E478" s="816">
        <v>931.15</v>
      </c>
      <c r="F478" s="303" t="s">
        <v>4641</v>
      </c>
      <c r="G478" s="346" t="s">
        <v>4641</v>
      </c>
      <c r="H478" s="303" t="s">
        <v>4642</v>
      </c>
      <c r="I478" s="303" t="s">
        <v>2814</v>
      </c>
      <c r="J478" s="639">
        <v>340.12</v>
      </c>
      <c r="K478" s="641">
        <v>315.32</v>
      </c>
      <c r="L478" s="641">
        <v>6.2</v>
      </c>
      <c r="M478" s="641">
        <v>6.2</v>
      </c>
      <c r="N478" s="641">
        <v>6.2</v>
      </c>
      <c r="O478" s="641">
        <v>6.2</v>
      </c>
      <c r="P478" s="641">
        <v>0</v>
      </c>
      <c r="Q478" s="641">
        <v>0</v>
      </c>
      <c r="R478" s="641">
        <v>0</v>
      </c>
      <c r="S478" s="641">
        <v>0</v>
      </c>
      <c r="T478" s="641">
        <v>0</v>
      </c>
      <c r="U478" s="641">
        <v>0</v>
      </c>
      <c r="V478" s="641">
        <v>0</v>
      </c>
      <c r="W478" s="639">
        <v>1960.7899999999995</v>
      </c>
    </row>
    <row r="479" spans="1:23" s="300" customFormat="1" ht="30" customHeight="1">
      <c r="A479" s="814"/>
      <c r="B479" s="814"/>
      <c r="C479" s="814"/>
      <c r="D479" s="816"/>
      <c r="E479" s="816"/>
      <c r="F479" s="303" t="s">
        <v>4643</v>
      </c>
      <c r="G479" s="346">
        <v>44890</v>
      </c>
      <c r="H479" s="303" t="s">
        <v>4740</v>
      </c>
      <c r="I479" s="303" t="s">
        <v>4741</v>
      </c>
      <c r="J479" s="639">
        <v>1620.67</v>
      </c>
      <c r="K479" s="641">
        <v>0</v>
      </c>
      <c r="L479" s="641">
        <v>149.60000000000002</v>
      </c>
      <c r="M479" s="641">
        <v>142.23000000000002</v>
      </c>
      <c r="N479" s="641">
        <v>149.60000000000002</v>
      </c>
      <c r="O479" s="641">
        <v>149.60000000000002</v>
      </c>
      <c r="P479" s="641">
        <v>147.09</v>
      </c>
      <c r="Q479" s="641">
        <v>147.09</v>
      </c>
      <c r="R479" s="641">
        <v>147.09</v>
      </c>
      <c r="S479" s="641">
        <v>147.09</v>
      </c>
      <c r="T479" s="641">
        <v>147.09</v>
      </c>
      <c r="U479" s="641">
        <v>147.09</v>
      </c>
      <c r="V479" s="641">
        <v>147.1</v>
      </c>
      <c r="W479" s="639"/>
    </row>
    <row r="480" spans="1:23" s="300" customFormat="1" ht="12.75">
      <c r="A480" s="814" t="s">
        <v>1974</v>
      </c>
      <c r="B480" s="815" t="s">
        <v>2052</v>
      </c>
      <c r="C480" s="815" t="s">
        <v>140</v>
      </c>
      <c r="D480" s="816">
        <v>117882.61</v>
      </c>
      <c r="E480" s="816">
        <v>38598.61</v>
      </c>
      <c r="F480" s="303" t="s">
        <v>5094</v>
      </c>
      <c r="G480" s="346">
        <v>44942</v>
      </c>
      <c r="H480" s="303" t="s">
        <v>2830</v>
      </c>
      <c r="I480" s="303" t="s">
        <v>5095</v>
      </c>
      <c r="J480" s="639">
        <v>7049.5</v>
      </c>
      <c r="K480" s="641">
        <v>0</v>
      </c>
      <c r="L480" s="641">
        <v>306.5</v>
      </c>
      <c r="M480" s="641">
        <v>613</v>
      </c>
      <c r="N480" s="641">
        <v>613</v>
      </c>
      <c r="O480" s="641">
        <v>613</v>
      </c>
      <c r="P480" s="641">
        <v>613</v>
      </c>
      <c r="Q480" s="641">
        <v>613</v>
      </c>
      <c r="R480" s="641">
        <v>613</v>
      </c>
      <c r="S480" s="641">
        <v>613</v>
      </c>
      <c r="T480" s="641">
        <v>613</v>
      </c>
      <c r="U480" s="641">
        <v>613</v>
      </c>
      <c r="V480" s="641">
        <v>1226</v>
      </c>
      <c r="W480" s="639">
        <v>7049.5</v>
      </c>
    </row>
    <row r="481" spans="1:23" s="300" customFormat="1" ht="30" customHeight="1">
      <c r="A481" s="814"/>
      <c r="B481" s="814"/>
      <c r="C481" s="814"/>
      <c r="D481" s="816"/>
      <c r="E481" s="816"/>
      <c r="F481" s="303" t="s">
        <v>5096</v>
      </c>
      <c r="G481" s="346">
        <v>44942</v>
      </c>
      <c r="H481" s="303" t="s">
        <v>2934</v>
      </c>
      <c r="I481" s="303" t="s">
        <v>5095</v>
      </c>
      <c r="J481" s="639">
        <v>11400</v>
      </c>
      <c r="K481" s="641">
        <v>0</v>
      </c>
      <c r="L481" s="641">
        <v>600</v>
      </c>
      <c r="M481" s="641">
        <v>1200</v>
      </c>
      <c r="N481" s="641">
        <v>1200</v>
      </c>
      <c r="O481" s="641">
        <v>1200</v>
      </c>
      <c r="P481" s="641">
        <v>1200</v>
      </c>
      <c r="Q481" s="641">
        <v>1200</v>
      </c>
      <c r="R481" s="641">
        <v>1200</v>
      </c>
      <c r="S481" s="641">
        <v>1200</v>
      </c>
      <c r="T481" s="641">
        <v>1200</v>
      </c>
      <c r="U481" s="641">
        <v>1200</v>
      </c>
      <c r="V481" s="641">
        <v>0</v>
      </c>
      <c r="W481" s="639">
        <v>11400</v>
      </c>
    </row>
    <row r="482" spans="1:23" s="300" customFormat="1" ht="30" customHeight="1">
      <c r="A482" s="814"/>
      <c r="B482" s="814"/>
      <c r="C482" s="814"/>
      <c r="D482" s="816"/>
      <c r="E482" s="816"/>
      <c r="F482" s="303" t="s">
        <v>5097</v>
      </c>
      <c r="G482" s="346">
        <v>44943</v>
      </c>
      <c r="H482" s="303" t="s">
        <v>2830</v>
      </c>
      <c r="I482" s="303" t="s">
        <v>5095</v>
      </c>
      <c r="J482" s="639">
        <v>7029.07</v>
      </c>
      <c r="K482" s="641">
        <v>0</v>
      </c>
      <c r="L482" s="641">
        <v>286.07</v>
      </c>
      <c r="M482" s="641">
        <v>613</v>
      </c>
      <c r="N482" s="641">
        <v>613</v>
      </c>
      <c r="O482" s="641">
        <v>613</v>
      </c>
      <c r="P482" s="641">
        <v>613</v>
      </c>
      <c r="Q482" s="641">
        <v>613</v>
      </c>
      <c r="R482" s="641">
        <v>613</v>
      </c>
      <c r="S482" s="641">
        <v>613</v>
      </c>
      <c r="T482" s="641">
        <v>613</v>
      </c>
      <c r="U482" s="641">
        <v>613</v>
      </c>
      <c r="V482" s="641">
        <v>1226</v>
      </c>
      <c r="W482" s="639">
        <v>7029.07</v>
      </c>
    </row>
    <row r="483" spans="1:23" s="300" customFormat="1" ht="30" customHeight="1">
      <c r="A483" s="814"/>
      <c r="B483" s="814"/>
      <c r="C483" s="814"/>
      <c r="D483" s="816"/>
      <c r="E483" s="816"/>
      <c r="F483" s="303" t="s">
        <v>5098</v>
      </c>
      <c r="G483" s="346">
        <v>44942</v>
      </c>
      <c r="H483" s="303" t="s">
        <v>2934</v>
      </c>
      <c r="I483" s="303" t="s">
        <v>5095</v>
      </c>
      <c r="J483" s="639">
        <v>9557</v>
      </c>
      <c r="K483" s="641">
        <v>0</v>
      </c>
      <c r="L483" s="641">
        <v>503</v>
      </c>
      <c r="M483" s="641">
        <v>1006</v>
      </c>
      <c r="N483" s="641">
        <v>1006</v>
      </c>
      <c r="O483" s="641">
        <v>1006</v>
      </c>
      <c r="P483" s="641">
        <v>1006</v>
      </c>
      <c r="Q483" s="641">
        <v>1006</v>
      </c>
      <c r="R483" s="641">
        <v>1006</v>
      </c>
      <c r="S483" s="641">
        <v>1006</v>
      </c>
      <c r="T483" s="641">
        <v>1006</v>
      </c>
      <c r="U483" s="641">
        <v>1006</v>
      </c>
      <c r="V483" s="641">
        <v>0</v>
      </c>
      <c r="W483" s="639">
        <v>9557</v>
      </c>
    </row>
    <row r="484" spans="1:23" s="300" customFormat="1" ht="30" customHeight="1">
      <c r="A484" s="814"/>
      <c r="B484" s="814"/>
      <c r="C484" s="814"/>
      <c r="D484" s="816"/>
      <c r="E484" s="816"/>
      <c r="F484" s="303" t="s">
        <v>5099</v>
      </c>
      <c r="G484" s="346">
        <v>44942</v>
      </c>
      <c r="H484" s="303" t="s">
        <v>2830</v>
      </c>
      <c r="I484" s="303" t="s">
        <v>5095</v>
      </c>
      <c r="J484" s="639">
        <v>7049.5</v>
      </c>
      <c r="K484" s="641">
        <v>0</v>
      </c>
      <c r="L484" s="641">
        <v>306.5</v>
      </c>
      <c r="M484" s="641">
        <v>613</v>
      </c>
      <c r="N484" s="641">
        <v>613</v>
      </c>
      <c r="O484" s="641">
        <v>613</v>
      </c>
      <c r="P484" s="641">
        <v>613</v>
      </c>
      <c r="Q484" s="641">
        <v>613</v>
      </c>
      <c r="R484" s="641">
        <v>613</v>
      </c>
      <c r="S484" s="641">
        <v>613</v>
      </c>
      <c r="T484" s="641">
        <v>613</v>
      </c>
      <c r="U484" s="641">
        <v>613</v>
      </c>
      <c r="V484" s="641">
        <v>1226</v>
      </c>
      <c r="W484" s="639">
        <v>7049.5</v>
      </c>
    </row>
    <row r="485" spans="1:23" s="300" customFormat="1" ht="30" customHeight="1">
      <c r="A485" s="814"/>
      <c r="B485" s="814"/>
      <c r="C485" s="814"/>
      <c r="D485" s="816"/>
      <c r="E485" s="816"/>
      <c r="F485" s="303" t="s">
        <v>5100</v>
      </c>
      <c r="G485" s="346">
        <v>44942</v>
      </c>
      <c r="H485" s="303" t="s">
        <v>2830</v>
      </c>
      <c r="I485" s="303" t="s">
        <v>5095</v>
      </c>
      <c r="J485" s="639">
        <v>7049.5</v>
      </c>
      <c r="K485" s="641">
        <v>0</v>
      </c>
      <c r="L485" s="641">
        <v>306.5</v>
      </c>
      <c r="M485" s="641">
        <v>613</v>
      </c>
      <c r="N485" s="641">
        <v>613</v>
      </c>
      <c r="O485" s="641">
        <v>613</v>
      </c>
      <c r="P485" s="641">
        <v>613</v>
      </c>
      <c r="Q485" s="641">
        <v>613</v>
      </c>
      <c r="R485" s="641">
        <v>613</v>
      </c>
      <c r="S485" s="641">
        <v>613</v>
      </c>
      <c r="T485" s="641">
        <v>613</v>
      </c>
      <c r="U485" s="641">
        <v>613</v>
      </c>
      <c r="V485" s="641">
        <v>1226</v>
      </c>
      <c r="W485" s="639">
        <v>7049.5</v>
      </c>
    </row>
    <row r="486" spans="1:23" s="300" customFormat="1" ht="30" customHeight="1">
      <c r="A486" s="814"/>
      <c r="B486" s="814"/>
      <c r="C486" s="814"/>
      <c r="D486" s="816"/>
      <c r="E486" s="816"/>
      <c r="F486" s="303" t="s">
        <v>5101</v>
      </c>
      <c r="G486" s="346">
        <v>44942</v>
      </c>
      <c r="H486" s="303" t="s">
        <v>2830</v>
      </c>
      <c r="I486" s="303" t="s">
        <v>5095</v>
      </c>
      <c r="J486" s="639">
        <v>7049.5</v>
      </c>
      <c r="K486" s="641">
        <v>0</v>
      </c>
      <c r="L486" s="641">
        <v>306.5</v>
      </c>
      <c r="M486" s="641">
        <v>613</v>
      </c>
      <c r="N486" s="641">
        <v>613</v>
      </c>
      <c r="O486" s="641">
        <v>613</v>
      </c>
      <c r="P486" s="641">
        <v>613</v>
      </c>
      <c r="Q486" s="641">
        <v>613</v>
      </c>
      <c r="R486" s="641">
        <v>613</v>
      </c>
      <c r="S486" s="641">
        <v>613</v>
      </c>
      <c r="T486" s="641">
        <v>613</v>
      </c>
      <c r="U486" s="641">
        <v>613</v>
      </c>
      <c r="V486" s="641">
        <v>1226</v>
      </c>
      <c r="W486" s="639">
        <v>7049.5</v>
      </c>
    </row>
    <row r="487" spans="1:23" s="300" customFormat="1" ht="30" customHeight="1">
      <c r="A487" s="814"/>
      <c r="B487" s="814"/>
      <c r="C487" s="814"/>
      <c r="D487" s="816"/>
      <c r="E487" s="816"/>
      <c r="F487" s="303" t="s">
        <v>5102</v>
      </c>
      <c r="G487" s="346">
        <v>44942</v>
      </c>
      <c r="H487" s="303" t="s">
        <v>2830</v>
      </c>
      <c r="I487" s="303" t="s">
        <v>5095</v>
      </c>
      <c r="J487" s="639">
        <v>7049.5</v>
      </c>
      <c r="K487" s="641">
        <v>0</v>
      </c>
      <c r="L487" s="641">
        <v>306.5</v>
      </c>
      <c r="M487" s="641">
        <v>613</v>
      </c>
      <c r="N487" s="641">
        <v>613</v>
      </c>
      <c r="O487" s="641">
        <v>613</v>
      </c>
      <c r="P487" s="641">
        <v>613</v>
      </c>
      <c r="Q487" s="641">
        <v>613</v>
      </c>
      <c r="R487" s="641">
        <v>613</v>
      </c>
      <c r="S487" s="641">
        <v>613</v>
      </c>
      <c r="T487" s="641">
        <v>613</v>
      </c>
      <c r="U487" s="641">
        <v>613</v>
      </c>
      <c r="V487" s="641">
        <v>1226</v>
      </c>
      <c r="W487" s="639">
        <v>7049.5</v>
      </c>
    </row>
    <row r="488" spans="1:23" s="300" customFormat="1" ht="30" customHeight="1">
      <c r="A488" s="814"/>
      <c r="B488" s="814"/>
      <c r="C488" s="814"/>
      <c r="D488" s="816"/>
      <c r="E488" s="816"/>
      <c r="F488" s="303" t="s">
        <v>5103</v>
      </c>
      <c r="G488" s="346">
        <v>44942</v>
      </c>
      <c r="H488" s="303" t="s">
        <v>2830</v>
      </c>
      <c r="I488" s="303" t="s">
        <v>5095</v>
      </c>
      <c r="J488" s="639">
        <v>7049.5</v>
      </c>
      <c r="K488" s="641">
        <v>0</v>
      </c>
      <c r="L488" s="641">
        <v>306.5</v>
      </c>
      <c r="M488" s="641">
        <v>613</v>
      </c>
      <c r="N488" s="641">
        <v>613</v>
      </c>
      <c r="O488" s="641">
        <v>613</v>
      </c>
      <c r="P488" s="641">
        <v>613</v>
      </c>
      <c r="Q488" s="641">
        <v>613</v>
      </c>
      <c r="R488" s="641">
        <v>613</v>
      </c>
      <c r="S488" s="641">
        <v>613</v>
      </c>
      <c r="T488" s="641">
        <v>613</v>
      </c>
      <c r="U488" s="641">
        <v>613</v>
      </c>
      <c r="V488" s="641">
        <v>1226</v>
      </c>
      <c r="W488" s="639">
        <v>7049.5</v>
      </c>
    </row>
    <row r="489" spans="1:23" s="300" customFormat="1" ht="30" customHeight="1">
      <c r="A489" s="814"/>
      <c r="B489" s="814"/>
      <c r="C489" s="814"/>
      <c r="D489" s="816"/>
      <c r="E489" s="816"/>
      <c r="F489" s="303" t="s">
        <v>5104</v>
      </c>
      <c r="G489" s="346">
        <v>44942</v>
      </c>
      <c r="H489" s="303" t="s">
        <v>2830</v>
      </c>
      <c r="I489" s="303" t="s">
        <v>5095</v>
      </c>
      <c r="J489" s="639">
        <v>7049.5</v>
      </c>
      <c r="K489" s="641">
        <v>0</v>
      </c>
      <c r="L489" s="641">
        <v>306.5</v>
      </c>
      <c r="M489" s="641">
        <v>613</v>
      </c>
      <c r="N489" s="641">
        <v>613</v>
      </c>
      <c r="O489" s="641">
        <v>613</v>
      </c>
      <c r="P489" s="641">
        <v>613</v>
      </c>
      <c r="Q489" s="641">
        <v>613</v>
      </c>
      <c r="R489" s="641">
        <v>613</v>
      </c>
      <c r="S489" s="641">
        <v>613</v>
      </c>
      <c r="T489" s="641">
        <v>613</v>
      </c>
      <c r="U489" s="641">
        <v>613</v>
      </c>
      <c r="V489" s="641">
        <v>1226</v>
      </c>
      <c r="W489" s="639">
        <v>7049.5</v>
      </c>
    </row>
    <row r="490" spans="1:23" s="300" customFormat="1" ht="30" customHeight="1">
      <c r="A490" s="814"/>
      <c r="B490" s="814"/>
      <c r="C490" s="814"/>
      <c r="D490" s="816"/>
      <c r="E490" s="816"/>
      <c r="F490" s="303" t="s">
        <v>5105</v>
      </c>
      <c r="G490" s="346">
        <v>44943</v>
      </c>
      <c r="H490" s="303" t="s">
        <v>2830</v>
      </c>
      <c r="I490" s="303" t="s">
        <v>5095</v>
      </c>
      <c r="J490" s="639">
        <v>7029.07</v>
      </c>
      <c r="K490" s="641">
        <v>0</v>
      </c>
      <c r="L490" s="641">
        <v>286.07</v>
      </c>
      <c r="M490" s="641">
        <v>613</v>
      </c>
      <c r="N490" s="641">
        <v>613</v>
      </c>
      <c r="O490" s="641">
        <v>613</v>
      </c>
      <c r="P490" s="641">
        <v>613</v>
      </c>
      <c r="Q490" s="641">
        <v>613</v>
      </c>
      <c r="R490" s="641">
        <v>613</v>
      </c>
      <c r="S490" s="641">
        <v>613</v>
      </c>
      <c r="T490" s="641">
        <v>613</v>
      </c>
      <c r="U490" s="641">
        <v>613</v>
      </c>
      <c r="V490" s="641">
        <v>1226</v>
      </c>
      <c r="W490" s="639">
        <v>7029.07</v>
      </c>
    </row>
    <row r="491" spans="1:23" s="300" customFormat="1" ht="30" customHeight="1">
      <c r="A491" s="814"/>
      <c r="B491" s="814"/>
      <c r="C491" s="814"/>
      <c r="D491" s="816"/>
      <c r="E491" s="816"/>
      <c r="F491" s="303" t="s">
        <v>5106</v>
      </c>
      <c r="G491" s="346">
        <v>44942</v>
      </c>
      <c r="H491" s="303" t="s">
        <v>2830</v>
      </c>
      <c r="I491" s="303" t="s">
        <v>5095</v>
      </c>
      <c r="J491" s="639">
        <v>7049.5</v>
      </c>
      <c r="K491" s="641">
        <v>0</v>
      </c>
      <c r="L491" s="641">
        <v>306.5</v>
      </c>
      <c r="M491" s="641">
        <v>613</v>
      </c>
      <c r="N491" s="641">
        <v>613</v>
      </c>
      <c r="O491" s="641">
        <v>613</v>
      </c>
      <c r="P491" s="641">
        <v>613</v>
      </c>
      <c r="Q491" s="641">
        <v>613</v>
      </c>
      <c r="R491" s="641">
        <v>613</v>
      </c>
      <c r="S491" s="641">
        <v>613</v>
      </c>
      <c r="T491" s="641">
        <v>613</v>
      </c>
      <c r="U491" s="641">
        <v>613</v>
      </c>
      <c r="V491" s="641">
        <v>1226</v>
      </c>
      <c r="W491" s="639">
        <v>7049.5</v>
      </c>
    </row>
    <row r="492" spans="1:23" s="300" customFormat="1" ht="30" customHeight="1">
      <c r="A492" s="814"/>
      <c r="B492" s="814"/>
      <c r="C492" s="814"/>
      <c r="D492" s="816"/>
      <c r="E492" s="816"/>
      <c r="F492" s="303" t="s">
        <v>5107</v>
      </c>
      <c r="G492" s="346">
        <v>44942</v>
      </c>
      <c r="H492" s="303" t="s">
        <v>2934</v>
      </c>
      <c r="I492" s="303" t="s">
        <v>5095</v>
      </c>
      <c r="J492" s="639">
        <v>11400</v>
      </c>
      <c r="K492" s="641">
        <v>0</v>
      </c>
      <c r="L492" s="641">
        <v>600</v>
      </c>
      <c r="M492" s="641">
        <v>1200</v>
      </c>
      <c r="N492" s="641">
        <v>1200</v>
      </c>
      <c r="O492" s="641">
        <v>1200</v>
      </c>
      <c r="P492" s="641">
        <v>1200</v>
      </c>
      <c r="Q492" s="641">
        <v>1200</v>
      </c>
      <c r="R492" s="641">
        <v>1200</v>
      </c>
      <c r="S492" s="641">
        <v>1200</v>
      </c>
      <c r="T492" s="641">
        <v>1200</v>
      </c>
      <c r="U492" s="641">
        <v>1200</v>
      </c>
      <c r="V492" s="641">
        <v>0</v>
      </c>
      <c r="W492" s="639">
        <v>11400</v>
      </c>
    </row>
    <row r="493" spans="1:23" s="300" customFormat="1" ht="15" customHeight="1">
      <c r="A493" s="814"/>
      <c r="B493" s="814"/>
      <c r="C493" s="814"/>
      <c r="D493" s="816"/>
      <c r="E493" s="816"/>
      <c r="F493" s="303" t="s">
        <v>5108</v>
      </c>
      <c r="G493" s="346">
        <v>44942</v>
      </c>
      <c r="H493" s="303" t="s">
        <v>2830</v>
      </c>
      <c r="I493" s="303" t="s">
        <v>5095</v>
      </c>
      <c r="J493" s="639">
        <v>7049.5</v>
      </c>
      <c r="K493" s="641">
        <v>0</v>
      </c>
      <c r="L493" s="641">
        <v>306.5</v>
      </c>
      <c r="M493" s="641">
        <v>613</v>
      </c>
      <c r="N493" s="641">
        <v>613</v>
      </c>
      <c r="O493" s="641">
        <v>613</v>
      </c>
      <c r="P493" s="641">
        <v>613</v>
      </c>
      <c r="Q493" s="641">
        <v>613</v>
      </c>
      <c r="R493" s="641">
        <v>613</v>
      </c>
      <c r="S493" s="641">
        <v>613</v>
      </c>
      <c r="T493" s="641">
        <v>613</v>
      </c>
      <c r="U493" s="641">
        <v>613</v>
      </c>
      <c r="V493" s="641">
        <v>1226</v>
      </c>
      <c r="W493" s="639">
        <v>7049.5</v>
      </c>
    </row>
    <row r="494" spans="1:23" s="300" customFormat="1" ht="30" customHeight="1">
      <c r="A494" s="814"/>
      <c r="B494" s="814"/>
      <c r="C494" s="814"/>
      <c r="D494" s="816"/>
      <c r="E494" s="816"/>
      <c r="F494" s="303" t="s">
        <v>5109</v>
      </c>
      <c r="G494" s="346">
        <v>44942</v>
      </c>
      <c r="H494" s="303" t="s">
        <v>2830</v>
      </c>
      <c r="I494" s="303" t="s">
        <v>5095</v>
      </c>
      <c r="J494" s="639">
        <v>7049.5</v>
      </c>
      <c r="K494" s="639">
        <v>0</v>
      </c>
      <c r="L494" s="639">
        <v>306.5</v>
      </c>
      <c r="M494" s="639">
        <v>613</v>
      </c>
      <c r="N494" s="639">
        <v>613</v>
      </c>
      <c r="O494" s="639">
        <v>613</v>
      </c>
      <c r="P494" s="641">
        <v>613</v>
      </c>
      <c r="Q494" s="641">
        <v>613</v>
      </c>
      <c r="R494" s="641">
        <v>613</v>
      </c>
      <c r="S494" s="641">
        <v>613</v>
      </c>
      <c r="T494" s="641">
        <v>613</v>
      </c>
      <c r="U494" s="641">
        <v>613</v>
      </c>
      <c r="V494" s="641">
        <v>1226</v>
      </c>
      <c r="W494" s="639">
        <v>7049.5</v>
      </c>
    </row>
    <row r="495" spans="1:23" s="300" customFormat="1" ht="30" customHeight="1">
      <c r="A495" s="814"/>
      <c r="B495" s="814"/>
      <c r="C495" s="814"/>
      <c r="D495" s="816"/>
      <c r="E495" s="816"/>
      <c r="F495" s="303" t="s">
        <v>5110</v>
      </c>
      <c r="G495" s="346">
        <v>44897</v>
      </c>
      <c r="H495" s="303" t="s">
        <v>4886</v>
      </c>
      <c r="I495" s="303" t="s">
        <v>5095</v>
      </c>
      <c r="J495" s="639">
        <v>972.47</v>
      </c>
      <c r="K495" s="639">
        <v>972.47</v>
      </c>
      <c r="L495" s="639">
        <v>0</v>
      </c>
      <c r="M495" s="639">
        <v>0</v>
      </c>
      <c r="N495" s="639">
        <v>0</v>
      </c>
      <c r="O495" s="639">
        <v>0</v>
      </c>
      <c r="P495" s="641">
        <v>0</v>
      </c>
      <c r="Q495" s="641">
        <v>0</v>
      </c>
      <c r="R495" s="641">
        <v>0</v>
      </c>
      <c r="S495" s="641">
        <v>0</v>
      </c>
      <c r="T495" s="641">
        <v>0</v>
      </c>
      <c r="U495" s="641">
        <v>0</v>
      </c>
      <c r="V495" s="641">
        <v>0</v>
      </c>
      <c r="W495" s="639">
        <v>972.47</v>
      </c>
    </row>
    <row r="496" spans="1:23" s="300" customFormat="1" ht="25.5">
      <c r="A496" s="303" t="s">
        <v>1974</v>
      </c>
      <c r="B496" s="638" t="s">
        <v>2052</v>
      </c>
      <c r="C496" s="638" t="s">
        <v>359</v>
      </c>
      <c r="D496" s="639">
        <v>153.31</v>
      </c>
      <c r="E496" s="639">
        <v>153.31</v>
      </c>
      <c r="F496" s="303" t="s">
        <v>4890</v>
      </c>
      <c r="G496" s="346">
        <v>44888</v>
      </c>
      <c r="H496" s="303" t="s">
        <v>4307</v>
      </c>
      <c r="I496" s="303" t="s">
        <v>4891</v>
      </c>
      <c r="J496" s="639">
        <v>73.319999999999993</v>
      </c>
      <c r="K496" s="639">
        <v>0</v>
      </c>
      <c r="L496" s="639">
        <v>0</v>
      </c>
      <c r="M496" s="639">
        <v>79.990000000000009</v>
      </c>
      <c r="N496" s="639"/>
      <c r="O496" s="639">
        <v>73.319999999999993</v>
      </c>
      <c r="P496" s="641">
        <v>0</v>
      </c>
      <c r="Q496" s="641"/>
      <c r="R496" s="641">
        <v>0</v>
      </c>
      <c r="S496" s="641">
        <v>0</v>
      </c>
      <c r="T496" s="641">
        <v>0</v>
      </c>
      <c r="U496" s="641">
        <v>0</v>
      </c>
      <c r="V496" s="641">
        <v>0</v>
      </c>
      <c r="W496" s="639">
        <v>153.31</v>
      </c>
    </row>
    <row r="497" spans="1:23" s="300" customFormat="1" ht="25.5">
      <c r="A497" s="303" t="s">
        <v>1974</v>
      </c>
      <c r="B497" s="638" t="s">
        <v>2052</v>
      </c>
      <c r="C497" s="638" t="s">
        <v>1832</v>
      </c>
      <c r="D497" s="639">
        <v>323.49</v>
      </c>
      <c r="E497" s="639">
        <v>323.49</v>
      </c>
      <c r="F497" s="303" t="s">
        <v>4890</v>
      </c>
      <c r="G497" s="346">
        <v>44888</v>
      </c>
      <c r="H497" s="303" t="s">
        <v>4307</v>
      </c>
      <c r="I497" s="303" t="s">
        <v>4891</v>
      </c>
      <c r="J497" s="639">
        <v>323.49</v>
      </c>
      <c r="K497" s="639">
        <v>0</v>
      </c>
      <c r="L497" s="639">
        <v>0</v>
      </c>
      <c r="M497" s="639">
        <v>0</v>
      </c>
      <c r="N497" s="639">
        <v>0</v>
      </c>
      <c r="O497" s="639">
        <v>323.49</v>
      </c>
      <c r="P497" s="641">
        <v>0</v>
      </c>
      <c r="Q497" s="641">
        <v>0</v>
      </c>
      <c r="R497" s="641">
        <v>0</v>
      </c>
      <c r="S497" s="641">
        <v>0</v>
      </c>
      <c r="T497" s="641">
        <v>0</v>
      </c>
      <c r="U497" s="641">
        <v>0</v>
      </c>
      <c r="V497" s="641">
        <v>0</v>
      </c>
      <c r="W497" s="639">
        <v>323.49</v>
      </c>
    </row>
    <row r="498" spans="1:23" s="300" customFormat="1" ht="25.5">
      <c r="A498" s="303" t="s">
        <v>1974</v>
      </c>
      <c r="B498" s="638" t="s">
        <v>2052</v>
      </c>
      <c r="C498" s="638" t="s">
        <v>188</v>
      </c>
      <c r="D498" s="639">
        <v>143.82</v>
      </c>
      <c r="E498" s="639">
        <v>143.82</v>
      </c>
      <c r="F498" s="303" t="s">
        <v>4890</v>
      </c>
      <c r="G498" s="346">
        <v>44888</v>
      </c>
      <c r="H498" s="303" t="s">
        <v>4307</v>
      </c>
      <c r="I498" s="303" t="s">
        <v>4891</v>
      </c>
      <c r="J498" s="639">
        <v>143.82</v>
      </c>
      <c r="K498" s="639">
        <v>0</v>
      </c>
      <c r="L498" s="639">
        <v>0</v>
      </c>
      <c r="M498" s="639">
        <v>0</v>
      </c>
      <c r="N498" s="639">
        <v>0</v>
      </c>
      <c r="O498" s="639">
        <v>143.82</v>
      </c>
      <c r="P498" s="641">
        <v>0</v>
      </c>
      <c r="Q498" s="641">
        <v>0</v>
      </c>
      <c r="R498" s="641">
        <v>0</v>
      </c>
      <c r="S498" s="641">
        <v>0</v>
      </c>
      <c r="T498" s="641">
        <v>0</v>
      </c>
      <c r="U498" s="641">
        <v>0</v>
      </c>
      <c r="V498" s="641">
        <v>0</v>
      </c>
      <c r="W498" s="639">
        <v>143.82</v>
      </c>
    </row>
    <row r="499" spans="1:23" s="300" customFormat="1" ht="25.5">
      <c r="A499" s="303" t="s">
        <v>1974</v>
      </c>
      <c r="B499" s="638" t="s">
        <v>2052</v>
      </c>
      <c r="C499" s="638" t="s">
        <v>1911</v>
      </c>
      <c r="D499" s="639">
        <v>56.6</v>
      </c>
      <c r="E499" s="639">
        <v>56.6</v>
      </c>
      <c r="F499" s="303" t="s">
        <v>4890</v>
      </c>
      <c r="G499" s="346">
        <v>44888</v>
      </c>
      <c r="H499" s="303" t="s">
        <v>4307</v>
      </c>
      <c r="I499" s="303" t="s">
        <v>4891</v>
      </c>
      <c r="J499" s="639">
        <v>56.6</v>
      </c>
      <c r="K499" s="639">
        <v>0</v>
      </c>
      <c r="L499" s="639">
        <v>0</v>
      </c>
      <c r="M499" s="639">
        <v>0</v>
      </c>
      <c r="N499" s="639">
        <v>0</v>
      </c>
      <c r="O499" s="639">
        <v>56.6</v>
      </c>
      <c r="P499" s="641">
        <v>0</v>
      </c>
      <c r="Q499" s="641">
        <v>0</v>
      </c>
      <c r="R499" s="641">
        <v>0</v>
      </c>
      <c r="S499" s="641">
        <v>0</v>
      </c>
      <c r="T499" s="641">
        <v>0</v>
      </c>
      <c r="U499" s="641">
        <v>0</v>
      </c>
      <c r="V499" s="641">
        <v>0</v>
      </c>
      <c r="W499" s="639">
        <v>56.6</v>
      </c>
    </row>
    <row r="500" spans="1:23" s="300" customFormat="1" ht="25.5">
      <c r="A500" s="303" t="s">
        <v>1974</v>
      </c>
      <c r="B500" s="638" t="s">
        <v>2052</v>
      </c>
      <c r="C500" s="638" t="s">
        <v>938</v>
      </c>
      <c r="D500" s="639">
        <v>234.88</v>
      </c>
      <c r="E500" s="639">
        <v>234.88</v>
      </c>
      <c r="F500" s="303" t="s">
        <v>4890</v>
      </c>
      <c r="G500" s="346">
        <v>44888</v>
      </c>
      <c r="H500" s="303" t="s">
        <v>4307</v>
      </c>
      <c r="I500" s="303" t="s">
        <v>4891</v>
      </c>
      <c r="J500" s="639">
        <v>234.88</v>
      </c>
      <c r="K500" s="639">
        <v>0</v>
      </c>
      <c r="L500" s="639">
        <v>0</v>
      </c>
      <c r="M500" s="639">
        <v>0</v>
      </c>
      <c r="N500" s="639">
        <v>0</v>
      </c>
      <c r="O500" s="639">
        <v>234.88</v>
      </c>
      <c r="P500" s="641">
        <v>0</v>
      </c>
      <c r="Q500" s="641">
        <v>0</v>
      </c>
      <c r="R500" s="641">
        <v>0</v>
      </c>
      <c r="S500" s="641">
        <v>0</v>
      </c>
      <c r="T500" s="641">
        <v>0</v>
      </c>
      <c r="U500" s="641">
        <v>0</v>
      </c>
      <c r="V500" s="641">
        <v>0</v>
      </c>
      <c r="W500" s="639">
        <v>234.88</v>
      </c>
    </row>
    <row r="501" spans="1:23" s="300" customFormat="1" ht="25.5">
      <c r="A501" s="303" t="s">
        <v>1974</v>
      </c>
      <c r="B501" s="638" t="s">
        <v>2052</v>
      </c>
      <c r="C501" s="638" t="s">
        <v>324</v>
      </c>
      <c r="D501" s="639">
        <v>477</v>
      </c>
      <c r="E501" s="639">
        <v>477</v>
      </c>
      <c r="F501" s="303" t="s">
        <v>4890</v>
      </c>
      <c r="G501" s="346">
        <v>44888</v>
      </c>
      <c r="H501" s="303" t="s">
        <v>4307</v>
      </c>
      <c r="I501" s="303" t="s">
        <v>4891</v>
      </c>
      <c r="J501" s="639">
        <v>477</v>
      </c>
      <c r="K501" s="639">
        <v>0</v>
      </c>
      <c r="L501" s="639">
        <v>0</v>
      </c>
      <c r="M501" s="639">
        <v>0</v>
      </c>
      <c r="N501" s="639">
        <v>0</v>
      </c>
      <c r="O501" s="639">
        <v>477</v>
      </c>
      <c r="P501" s="641">
        <v>0</v>
      </c>
      <c r="Q501" s="641">
        <v>0</v>
      </c>
      <c r="R501" s="641">
        <v>0</v>
      </c>
      <c r="S501" s="641">
        <v>0</v>
      </c>
      <c r="T501" s="641">
        <v>0</v>
      </c>
      <c r="U501" s="641">
        <v>0</v>
      </c>
      <c r="V501" s="641">
        <v>0</v>
      </c>
      <c r="W501" s="639">
        <v>477</v>
      </c>
    </row>
    <row r="502" spans="1:23" s="300" customFormat="1" ht="25.5">
      <c r="A502" s="303" t="s">
        <v>1974</v>
      </c>
      <c r="B502" s="638" t="s">
        <v>2052</v>
      </c>
      <c r="C502" s="638" t="s">
        <v>248</v>
      </c>
      <c r="D502" s="639">
        <v>1052.3399999999999</v>
      </c>
      <c r="E502" s="639">
        <v>1052.3399999999999</v>
      </c>
      <c r="F502" s="303" t="s">
        <v>4890</v>
      </c>
      <c r="G502" s="346">
        <v>44888</v>
      </c>
      <c r="H502" s="303" t="s">
        <v>4307</v>
      </c>
      <c r="I502" s="303" t="s">
        <v>4891</v>
      </c>
      <c r="J502" s="639">
        <v>1052.3399999999999</v>
      </c>
      <c r="K502" s="639">
        <v>0</v>
      </c>
      <c r="L502" s="639">
        <v>0</v>
      </c>
      <c r="M502" s="639">
        <v>0</v>
      </c>
      <c r="N502" s="639">
        <v>0</v>
      </c>
      <c r="O502" s="639">
        <v>1052.3399999999999</v>
      </c>
      <c r="P502" s="641">
        <v>0</v>
      </c>
      <c r="Q502" s="641">
        <v>0</v>
      </c>
      <c r="R502" s="641">
        <v>0</v>
      </c>
      <c r="S502" s="641">
        <v>0</v>
      </c>
      <c r="T502" s="641">
        <v>0</v>
      </c>
      <c r="U502" s="641">
        <v>0</v>
      </c>
      <c r="V502" s="641">
        <v>0</v>
      </c>
      <c r="W502" s="639">
        <v>1052.3399999999999</v>
      </c>
    </row>
    <row r="503" spans="1:23" s="300" customFormat="1" ht="25.5">
      <c r="A503" s="303" t="s">
        <v>1974</v>
      </c>
      <c r="B503" s="638" t="s">
        <v>2052</v>
      </c>
      <c r="C503" s="638" t="s">
        <v>1610</v>
      </c>
      <c r="D503" s="639">
        <v>6784.02</v>
      </c>
      <c r="E503" s="639">
        <v>6784.02</v>
      </c>
      <c r="F503" s="303" t="s">
        <v>4890</v>
      </c>
      <c r="G503" s="346">
        <v>44888</v>
      </c>
      <c r="H503" s="303" t="s">
        <v>4307</v>
      </c>
      <c r="I503" s="303" t="s">
        <v>4891</v>
      </c>
      <c r="J503" s="639">
        <v>6784.02</v>
      </c>
      <c r="K503" s="639">
        <v>0</v>
      </c>
      <c r="L503" s="639">
        <v>0</v>
      </c>
      <c r="M503" s="639">
        <v>0</v>
      </c>
      <c r="N503" s="639">
        <v>0</v>
      </c>
      <c r="O503" s="639">
        <v>6784.02</v>
      </c>
      <c r="P503" s="641">
        <v>0</v>
      </c>
      <c r="Q503" s="641">
        <v>0</v>
      </c>
      <c r="R503" s="641">
        <v>0</v>
      </c>
      <c r="S503" s="641">
        <v>0</v>
      </c>
      <c r="T503" s="641">
        <v>0</v>
      </c>
      <c r="U503" s="641">
        <v>0</v>
      </c>
      <c r="V503" s="641">
        <v>0</v>
      </c>
      <c r="W503" s="639">
        <v>6784.02</v>
      </c>
    </row>
    <row r="504" spans="1:23" s="688" customFormat="1" ht="15" customHeight="1" thickBot="1">
      <c r="A504" s="684"/>
      <c r="B504" s="684"/>
      <c r="C504" s="684"/>
      <c r="D504" s="685">
        <f>SUM(D5:D503)</f>
        <v>9450344.2200000025</v>
      </c>
      <c r="E504" s="685">
        <f>SUM(E5:E503)</f>
        <v>5224825.3000000017</v>
      </c>
      <c r="F504" s="684"/>
      <c r="G504" s="686"/>
      <c r="H504" s="684"/>
      <c r="I504" s="684"/>
      <c r="J504" s="687">
        <f t="shared" ref="J504:W504" si="1">SUM(J5:J503)</f>
        <v>9677556.3710000142</v>
      </c>
      <c r="K504" s="687">
        <f t="shared" si="1"/>
        <v>216172.45999999996</v>
      </c>
      <c r="L504" s="687">
        <f t="shared" si="1"/>
        <v>975369.61000000022</v>
      </c>
      <c r="M504" s="687">
        <f t="shared" si="1"/>
        <v>1277841.6399999994</v>
      </c>
      <c r="N504" s="687">
        <f t="shared" si="1"/>
        <v>1258867.4060000002</v>
      </c>
      <c r="O504" s="687">
        <f t="shared" si="1"/>
        <v>1496574.1800000011</v>
      </c>
      <c r="P504" s="687">
        <f t="shared" si="1"/>
        <v>820421.6</v>
      </c>
      <c r="Q504" s="687">
        <f t="shared" si="1"/>
        <v>767892</v>
      </c>
      <c r="R504" s="687">
        <f t="shared" si="1"/>
        <v>648245.23</v>
      </c>
      <c r="S504" s="687">
        <f t="shared" si="1"/>
        <v>706962.48999999987</v>
      </c>
      <c r="T504" s="687">
        <f t="shared" si="1"/>
        <v>510504.39</v>
      </c>
      <c r="U504" s="687">
        <f t="shared" si="1"/>
        <v>281734.53000000003</v>
      </c>
      <c r="V504" s="687">
        <f t="shared" si="1"/>
        <v>483854.67999999993</v>
      </c>
      <c r="W504" s="687">
        <f t="shared" si="1"/>
        <v>9444440.2160000075</v>
      </c>
    </row>
    <row r="505" spans="1:23" ht="15.75" thickTop="1"/>
  </sheetData>
  <autoFilter ref="A4:W504"/>
  <mergeCells count="137">
    <mergeCell ref="A1:S1"/>
    <mergeCell ref="K3:W3"/>
    <mergeCell ref="A24:A26"/>
    <mergeCell ref="B24:B26"/>
    <mergeCell ref="C24:C26"/>
    <mergeCell ref="D24:D26"/>
    <mergeCell ref="E24:E26"/>
    <mergeCell ref="A30:A34"/>
    <mergeCell ref="B30:B34"/>
    <mergeCell ref="C30:C34"/>
    <mergeCell ref="D30:D34"/>
    <mergeCell ref="E30:E34"/>
    <mergeCell ref="A28:A29"/>
    <mergeCell ref="B28:B29"/>
    <mergeCell ref="C28:C29"/>
    <mergeCell ref="D28:D29"/>
    <mergeCell ref="E28:E29"/>
    <mergeCell ref="A39:A49"/>
    <mergeCell ref="B39:B49"/>
    <mergeCell ref="C39:C49"/>
    <mergeCell ref="D39:D49"/>
    <mergeCell ref="E39:E49"/>
    <mergeCell ref="A36:A38"/>
    <mergeCell ref="B36:B38"/>
    <mergeCell ref="C36:C38"/>
    <mergeCell ref="D36:D38"/>
    <mergeCell ref="E36:E38"/>
    <mergeCell ref="A55:A79"/>
    <mergeCell ref="B55:B79"/>
    <mergeCell ref="C55:C79"/>
    <mergeCell ref="D55:D79"/>
    <mergeCell ref="E55:E79"/>
    <mergeCell ref="A53:A54"/>
    <mergeCell ref="B53:B54"/>
    <mergeCell ref="C53:C54"/>
    <mergeCell ref="D53:D54"/>
    <mergeCell ref="E53:E54"/>
    <mergeCell ref="A90:A91"/>
    <mergeCell ref="B90:B91"/>
    <mergeCell ref="C90:C91"/>
    <mergeCell ref="D90:D91"/>
    <mergeCell ref="E90:E91"/>
    <mergeCell ref="A80:A89"/>
    <mergeCell ref="B80:B89"/>
    <mergeCell ref="C80:C89"/>
    <mergeCell ref="D80:D89"/>
    <mergeCell ref="E80:E89"/>
    <mergeCell ref="A102:A113"/>
    <mergeCell ref="B102:B113"/>
    <mergeCell ref="C102:C113"/>
    <mergeCell ref="D102:D113"/>
    <mergeCell ref="E102:E113"/>
    <mergeCell ref="A92:A96"/>
    <mergeCell ref="B92:B96"/>
    <mergeCell ref="C92:C96"/>
    <mergeCell ref="D92:D96"/>
    <mergeCell ref="E92:E96"/>
    <mergeCell ref="A129:A222"/>
    <mergeCell ref="B129:B222"/>
    <mergeCell ref="C129:C222"/>
    <mergeCell ref="D129:D222"/>
    <mergeCell ref="E129:E222"/>
    <mergeCell ref="A116:A126"/>
    <mergeCell ref="B116:B126"/>
    <mergeCell ref="C116:C126"/>
    <mergeCell ref="D116:D126"/>
    <mergeCell ref="E116:E126"/>
    <mergeCell ref="A230:A233"/>
    <mergeCell ref="B230:B233"/>
    <mergeCell ref="C230:C233"/>
    <mergeCell ref="D230:D233"/>
    <mergeCell ref="E230:E233"/>
    <mergeCell ref="A225:A226"/>
    <mergeCell ref="B225:B226"/>
    <mergeCell ref="C225:C226"/>
    <mergeCell ref="D225:D226"/>
    <mergeCell ref="E225:E226"/>
    <mergeCell ref="A250:A251"/>
    <mergeCell ref="B250:B251"/>
    <mergeCell ref="C250:C251"/>
    <mergeCell ref="D250:D251"/>
    <mergeCell ref="E250:E251"/>
    <mergeCell ref="A240:A244"/>
    <mergeCell ref="B240:B244"/>
    <mergeCell ref="C240:C244"/>
    <mergeCell ref="D240:D244"/>
    <mergeCell ref="E240:E244"/>
    <mergeCell ref="A409:A421"/>
    <mergeCell ref="B409:B421"/>
    <mergeCell ref="C409:C421"/>
    <mergeCell ref="D409:D421"/>
    <mergeCell ref="E409:E421"/>
    <mergeCell ref="A253:A395"/>
    <mergeCell ref="B253:B395"/>
    <mergeCell ref="C253:C395"/>
    <mergeCell ref="D253:D395"/>
    <mergeCell ref="E253:E395"/>
    <mergeCell ref="A428:A431"/>
    <mergeCell ref="B428:B431"/>
    <mergeCell ref="C428:C431"/>
    <mergeCell ref="D428:D431"/>
    <mergeCell ref="E428:E431"/>
    <mergeCell ref="A426:A427"/>
    <mergeCell ref="B426:B427"/>
    <mergeCell ref="C426:C427"/>
    <mergeCell ref="D426:D427"/>
    <mergeCell ref="E426:E427"/>
    <mergeCell ref="A449:A450"/>
    <mergeCell ref="B449:B450"/>
    <mergeCell ref="C449:C450"/>
    <mergeCell ref="D449:D450"/>
    <mergeCell ref="E449:E450"/>
    <mergeCell ref="A437:A438"/>
    <mergeCell ref="B437:B438"/>
    <mergeCell ref="C437:C438"/>
    <mergeCell ref="D437:D438"/>
    <mergeCell ref="E437:E438"/>
    <mergeCell ref="A461:A474"/>
    <mergeCell ref="B461:B474"/>
    <mergeCell ref="C461:C474"/>
    <mergeCell ref="D461:D474"/>
    <mergeCell ref="E461:E474"/>
    <mergeCell ref="A455:A456"/>
    <mergeCell ref="B455:B456"/>
    <mergeCell ref="C455:C456"/>
    <mergeCell ref="D455:D456"/>
    <mergeCell ref="E455:E456"/>
    <mergeCell ref="A480:A495"/>
    <mergeCell ref="B480:B495"/>
    <mergeCell ref="C480:C495"/>
    <mergeCell ref="D480:D495"/>
    <mergeCell ref="E480:E495"/>
    <mergeCell ref="A478:A479"/>
    <mergeCell ref="B478:B479"/>
    <mergeCell ref="C478:C479"/>
    <mergeCell ref="D478:D479"/>
    <mergeCell ref="E478:E479"/>
  </mergeCells>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964"/>
  <sheetViews>
    <sheetView zoomScale="80" zoomScaleNormal="80" workbookViewId="0">
      <pane xSplit="5" ySplit="4" topLeftCell="F5" activePane="bottomRight" state="frozen"/>
      <selection pane="topRight" activeCell="F1" sqref="F1"/>
      <selection pane="bottomLeft" activeCell="A5" sqref="A5"/>
      <selection pane="bottomRight" activeCell="A2" sqref="A2:XFD2"/>
    </sheetView>
  </sheetViews>
  <sheetFormatPr baseColWidth="10" defaultColWidth="14.42578125" defaultRowHeight="15"/>
  <cols>
    <col min="1" max="3" width="32.7109375" customWidth="1"/>
    <col min="4" max="5" width="20.7109375" style="221" customWidth="1"/>
    <col min="6" max="6" width="19.85546875" customWidth="1"/>
    <col min="7" max="8" width="15.7109375" bestFit="1" customWidth="1"/>
    <col min="9" max="9" width="52" customWidth="1"/>
    <col min="10" max="10" width="18.5703125" style="505" bestFit="1" customWidth="1"/>
    <col min="11" max="11" width="13.5703125" style="505" bestFit="1" customWidth="1"/>
    <col min="12" max="12" width="15.28515625" style="505" bestFit="1" customWidth="1"/>
    <col min="13" max="18" width="14.5703125" style="505" bestFit="1" customWidth="1"/>
    <col min="19" max="19" width="18.140625" style="505" bestFit="1" customWidth="1"/>
    <col min="20" max="20" width="15.5703125" style="505" bestFit="1" customWidth="1"/>
    <col min="21" max="21" width="18" style="505" bestFit="1" customWidth="1"/>
    <col min="22" max="22" width="17" style="505" bestFit="1" customWidth="1"/>
    <col min="23" max="23" width="17.42578125" style="505" bestFit="1" customWidth="1"/>
    <col min="24" max="25" width="14.5703125" style="108" bestFit="1" customWidth="1"/>
    <col min="26" max="26" width="10.7109375" customWidth="1"/>
  </cols>
  <sheetData>
    <row r="1" spans="1:26" s="648" customFormat="1" ht="54.95" customHeight="1">
      <c r="A1" s="748" t="s">
        <v>2143</v>
      </c>
      <c r="B1" s="749"/>
      <c r="C1" s="749"/>
      <c r="D1" s="749"/>
      <c r="E1" s="749"/>
      <c r="F1" s="749"/>
      <c r="G1" s="749"/>
      <c r="H1" s="749"/>
      <c r="I1" s="749"/>
      <c r="J1" s="749"/>
      <c r="K1" s="773"/>
      <c r="L1" s="773"/>
      <c r="M1" s="773"/>
      <c r="N1" s="773"/>
      <c r="O1" s="773"/>
      <c r="P1" s="773"/>
      <c r="Q1" s="773"/>
      <c r="R1" s="773"/>
      <c r="S1" s="773"/>
      <c r="T1" s="652"/>
      <c r="U1" s="652"/>
      <c r="V1" s="652"/>
      <c r="W1" s="652"/>
      <c r="X1" s="652"/>
      <c r="Y1" s="652"/>
      <c r="Z1" s="647"/>
    </row>
    <row r="2" spans="1:26" ht="32.1" customHeight="1">
      <c r="A2" s="72" t="s">
        <v>2144</v>
      </c>
      <c r="B2" s="72" t="s">
        <v>531</v>
      </c>
      <c r="C2" s="72"/>
      <c r="D2" s="103"/>
      <c r="E2" s="103"/>
      <c r="F2" s="72"/>
      <c r="G2" s="72"/>
      <c r="H2" s="72"/>
      <c r="I2" s="72"/>
      <c r="J2" s="72"/>
      <c r="K2" s="103"/>
      <c r="L2" s="103"/>
      <c r="M2" s="103"/>
      <c r="N2" s="103"/>
      <c r="O2" s="103"/>
      <c r="P2" s="103"/>
      <c r="Q2" s="103"/>
      <c r="R2" s="103"/>
      <c r="S2" s="103"/>
      <c r="T2" s="106"/>
      <c r="U2" s="106"/>
      <c r="V2" s="106"/>
      <c r="W2" s="106"/>
      <c r="X2" s="106"/>
      <c r="Y2" s="106"/>
      <c r="Z2" s="71"/>
    </row>
    <row r="3" spans="1:26" ht="60">
      <c r="A3" s="73" t="s">
        <v>2145</v>
      </c>
      <c r="B3" s="73" t="s">
        <v>2146</v>
      </c>
      <c r="C3" s="73" t="s">
        <v>2147</v>
      </c>
      <c r="D3" s="104" t="s">
        <v>2148</v>
      </c>
      <c r="E3" s="104" t="s">
        <v>2149</v>
      </c>
      <c r="F3" s="74" t="s">
        <v>2150</v>
      </c>
      <c r="G3" s="74" t="s">
        <v>2151</v>
      </c>
      <c r="H3" s="74" t="s">
        <v>2152</v>
      </c>
      <c r="I3" s="74" t="s">
        <v>2153</v>
      </c>
      <c r="J3" s="74" t="s">
        <v>2154</v>
      </c>
      <c r="K3" s="733" t="s">
        <v>2155</v>
      </c>
      <c r="L3" s="750"/>
      <c r="M3" s="750"/>
      <c r="N3" s="750"/>
      <c r="O3" s="750"/>
      <c r="P3" s="750"/>
      <c r="Q3" s="750"/>
      <c r="R3" s="750"/>
      <c r="S3" s="750"/>
      <c r="T3" s="750"/>
      <c r="U3" s="750"/>
      <c r="V3" s="750"/>
      <c r="W3" s="751"/>
      <c r="X3" s="106"/>
      <c r="Y3" s="106"/>
      <c r="Z3" s="71"/>
    </row>
    <row r="4" spans="1:26">
      <c r="A4" s="73"/>
      <c r="B4" s="73"/>
      <c r="C4" s="73"/>
      <c r="D4" s="104"/>
      <c r="E4" s="104"/>
      <c r="F4" s="74"/>
      <c r="G4" s="74"/>
      <c r="H4" s="74"/>
      <c r="I4" s="74"/>
      <c r="J4" s="74"/>
      <c r="K4" s="109" t="s">
        <v>2156</v>
      </c>
      <c r="L4" s="109" t="s">
        <v>2157</v>
      </c>
      <c r="M4" s="109" t="s">
        <v>2158</v>
      </c>
      <c r="N4" s="109" t="s">
        <v>2159</v>
      </c>
      <c r="O4" s="109" t="s">
        <v>2160</v>
      </c>
      <c r="P4" s="110" t="s">
        <v>2161</v>
      </c>
      <c r="Q4" s="110" t="s">
        <v>2162</v>
      </c>
      <c r="R4" s="110" t="s">
        <v>2163</v>
      </c>
      <c r="S4" s="110" t="s">
        <v>2164</v>
      </c>
      <c r="T4" s="110" t="s">
        <v>2165</v>
      </c>
      <c r="U4" s="110" t="s">
        <v>2166</v>
      </c>
      <c r="V4" s="110" t="s">
        <v>2167</v>
      </c>
      <c r="W4" s="111" t="s">
        <v>2168</v>
      </c>
      <c r="X4" s="107"/>
      <c r="Y4" s="107"/>
      <c r="Z4" s="75"/>
    </row>
    <row r="5" spans="1:26" s="281" customFormat="1" ht="114.75">
      <c r="A5" s="280" t="s">
        <v>1100</v>
      </c>
      <c r="B5" s="280" t="s">
        <v>1102</v>
      </c>
      <c r="C5" s="280" t="s">
        <v>393</v>
      </c>
      <c r="D5" s="293">
        <v>14640197.58</v>
      </c>
      <c r="E5" s="293">
        <v>4880065.88</v>
      </c>
      <c r="F5" s="258" t="s">
        <v>5413</v>
      </c>
      <c r="G5" s="463">
        <v>44942</v>
      </c>
      <c r="H5" s="463">
        <v>45291</v>
      </c>
      <c r="I5" s="258" t="s">
        <v>5414</v>
      </c>
      <c r="J5" s="475">
        <f>+D5</f>
        <v>14640197.58</v>
      </c>
      <c r="K5" s="475">
        <v>1220016.47</v>
      </c>
      <c r="L5" s="475">
        <v>1220016.47</v>
      </c>
      <c r="M5" s="475">
        <v>1220016.47</v>
      </c>
      <c r="N5" s="475">
        <v>1220016.47</v>
      </c>
      <c r="O5" s="475"/>
      <c r="P5" s="475">
        <v>1394304.52</v>
      </c>
      <c r="Q5" s="475">
        <v>1394304.53</v>
      </c>
      <c r="R5" s="475">
        <v>1394304.53</v>
      </c>
      <c r="S5" s="475">
        <v>1394304.53</v>
      </c>
      <c r="T5" s="475">
        <v>1394304.53</v>
      </c>
      <c r="U5" s="475">
        <v>1394304.53</v>
      </c>
      <c r="V5" s="475">
        <v>1394304.53</v>
      </c>
      <c r="W5" s="475">
        <f>SUBTOTAL(9,K5:V5)</f>
        <v>14640197.579999998</v>
      </c>
      <c r="X5" s="341"/>
      <c r="Y5" s="341"/>
      <c r="Z5" s="265"/>
    </row>
    <row r="6" spans="1:26" s="281" customFormat="1" ht="89.25">
      <c r="A6" s="280" t="s">
        <v>1105</v>
      </c>
      <c r="B6" s="280" t="s">
        <v>1107</v>
      </c>
      <c r="C6" s="280" t="s">
        <v>355</v>
      </c>
      <c r="D6" s="293">
        <v>5261288.83</v>
      </c>
      <c r="E6" s="293">
        <v>0</v>
      </c>
      <c r="F6" s="258" t="s">
        <v>5411</v>
      </c>
      <c r="G6" s="463">
        <v>44942</v>
      </c>
      <c r="H6" s="463">
        <v>45291</v>
      </c>
      <c r="I6" s="258" t="s">
        <v>5412</v>
      </c>
      <c r="J6" s="475">
        <f>+D6</f>
        <v>5261288.83</v>
      </c>
      <c r="K6" s="475">
        <v>0</v>
      </c>
      <c r="L6" s="475">
        <v>0</v>
      </c>
      <c r="M6" s="475">
        <v>0</v>
      </c>
      <c r="N6" s="475">
        <v>0</v>
      </c>
      <c r="O6" s="475">
        <v>0</v>
      </c>
      <c r="P6" s="475">
        <v>751612.69</v>
      </c>
      <c r="Q6" s="475">
        <v>751612.69</v>
      </c>
      <c r="R6" s="475">
        <v>751612.69</v>
      </c>
      <c r="S6" s="475">
        <v>751612.69</v>
      </c>
      <c r="T6" s="475">
        <v>751612.69</v>
      </c>
      <c r="U6" s="475">
        <v>751612.69</v>
      </c>
      <c r="V6" s="475">
        <v>751612.69</v>
      </c>
      <c r="W6" s="475">
        <f t="shared" ref="W6:W8" si="0">SUBTOTAL(9,K6:V6)</f>
        <v>5261288.83</v>
      </c>
      <c r="X6" s="341"/>
      <c r="Y6" s="341"/>
      <c r="Z6" s="265"/>
    </row>
    <row r="7" spans="1:26" s="281" customFormat="1" ht="89.25">
      <c r="A7" s="280" t="s">
        <v>1105</v>
      </c>
      <c r="B7" s="280" t="s">
        <v>1107</v>
      </c>
      <c r="C7" s="280" t="s">
        <v>393</v>
      </c>
      <c r="D7" s="293">
        <v>131269240.59</v>
      </c>
      <c r="E7" s="293">
        <v>45510176.479999997</v>
      </c>
      <c r="F7" s="258" t="s">
        <v>5411</v>
      </c>
      <c r="G7" s="463">
        <v>44942</v>
      </c>
      <c r="H7" s="463">
        <v>45291</v>
      </c>
      <c r="I7" s="258" t="s">
        <v>5412</v>
      </c>
      <c r="J7" s="475">
        <f>+D7</f>
        <v>131269240.59</v>
      </c>
      <c r="K7" s="475">
        <v>0</v>
      </c>
      <c r="L7" s="475">
        <v>11377544.119999999</v>
      </c>
      <c r="M7" s="475">
        <v>11377544.119999999</v>
      </c>
      <c r="N7" s="475">
        <v>11377544.119999999</v>
      </c>
      <c r="O7" s="475">
        <v>11377544.119999999</v>
      </c>
      <c r="P7" s="475">
        <v>12251294.890000001</v>
      </c>
      <c r="Q7" s="475">
        <v>12251294.869999999</v>
      </c>
      <c r="R7" s="475">
        <v>12251294.869999999</v>
      </c>
      <c r="S7" s="475">
        <v>12251294.869999999</v>
      </c>
      <c r="T7" s="475">
        <v>12251294.869999999</v>
      </c>
      <c r="U7" s="475">
        <v>12251294.869999999</v>
      </c>
      <c r="V7" s="475">
        <v>12251294.869999999</v>
      </c>
      <c r="W7" s="475">
        <f t="shared" si="0"/>
        <v>131269240.59000002</v>
      </c>
      <c r="X7" s="341"/>
      <c r="Y7" s="341"/>
      <c r="Z7" s="265"/>
    </row>
    <row r="8" spans="1:26" s="281" customFormat="1" ht="89.25">
      <c r="A8" s="280" t="s">
        <v>1114</v>
      </c>
      <c r="B8" s="280" t="s">
        <v>1116</v>
      </c>
      <c r="C8" s="280" t="s">
        <v>393</v>
      </c>
      <c r="D8" s="293">
        <v>48120546.869999997</v>
      </c>
      <c r="E8" s="293">
        <v>8020091.1399999997</v>
      </c>
      <c r="F8" s="258" t="s">
        <v>5409</v>
      </c>
      <c r="G8" s="463">
        <v>44942</v>
      </c>
      <c r="H8" s="463">
        <v>45291</v>
      </c>
      <c r="I8" s="258" t="s">
        <v>5410</v>
      </c>
      <c r="J8" s="475">
        <f>+D8</f>
        <v>48120546.869999997</v>
      </c>
      <c r="K8" s="475">
        <v>0</v>
      </c>
      <c r="L8" s="475">
        <v>0</v>
      </c>
      <c r="M8" s="475">
        <v>4010045.57</v>
      </c>
      <c r="N8" s="475">
        <v>4010045.57</v>
      </c>
      <c r="O8" s="475">
        <v>0</v>
      </c>
      <c r="P8" s="475">
        <v>5728636.5300000003</v>
      </c>
      <c r="Q8" s="475">
        <v>5728636.5300000003</v>
      </c>
      <c r="R8" s="475">
        <v>5728636.5199999996</v>
      </c>
      <c r="S8" s="475">
        <v>5728636.5300000003</v>
      </c>
      <c r="T8" s="475">
        <v>5728636.5300000003</v>
      </c>
      <c r="U8" s="475">
        <v>5728636.5300000003</v>
      </c>
      <c r="V8" s="475">
        <v>5728636.5300000003</v>
      </c>
      <c r="W8" s="475">
        <f t="shared" si="0"/>
        <v>48120546.840000004</v>
      </c>
      <c r="X8" s="341"/>
      <c r="Y8" s="341"/>
      <c r="Z8" s="265"/>
    </row>
    <row r="9" spans="1:26" s="281" customFormat="1" ht="76.5">
      <c r="A9" s="280" t="s">
        <v>1505</v>
      </c>
      <c r="B9" s="280" t="s">
        <v>68</v>
      </c>
      <c r="C9" s="280" t="s">
        <v>116</v>
      </c>
      <c r="D9" s="293">
        <v>791.2</v>
      </c>
      <c r="E9" s="293">
        <v>0</v>
      </c>
      <c r="F9" s="258" t="s">
        <v>3911</v>
      </c>
      <c r="G9" s="445"/>
      <c r="H9" s="445"/>
      <c r="I9" s="499" t="s">
        <v>3912</v>
      </c>
      <c r="J9" s="475">
        <v>791.2</v>
      </c>
      <c r="K9" s="475"/>
      <c r="L9" s="475"/>
      <c r="M9" s="475"/>
      <c r="N9" s="475"/>
      <c r="O9" s="475"/>
      <c r="P9" s="475"/>
      <c r="Q9" s="475">
        <v>791.2</v>
      </c>
      <c r="R9" s="475"/>
      <c r="S9" s="475"/>
      <c r="T9" s="475"/>
      <c r="U9" s="475"/>
      <c r="V9" s="475"/>
      <c r="W9" s="475">
        <f t="shared" ref="W9:W10" si="1">+SUM(K9:V9)</f>
        <v>791.2</v>
      </c>
      <c r="X9" s="265"/>
      <c r="Y9" s="265"/>
      <c r="Z9" s="265"/>
    </row>
    <row r="10" spans="1:26" s="281" customFormat="1" ht="63.75">
      <c r="A10" s="280" t="s">
        <v>1505</v>
      </c>
      <c r="B10" s="280" t="s">
        <v>1507</v>
      </c>
      <c r="C10" s="280" t="s">
        <v>144</v>
      </c>
      <c r="D10" s="293">
        <v>22099</v>
      </c>
      <c r="E10" s="293">
        <v>0</v>
      </c>
      <c r="F10" s="258" t="s">
        <v>3913</v>
      </c>
      <c r="G10" s="445"/>
      <c r="H10" s="445"/>
      <c r="I10" s="499"/>
      <c r="J10" s="475"/>
      <c r="K10" s="475"/>
      <c r="L10" s="475"/>
      <c r="M10" s="475"/>
      <c r="N10" s="475"/>
      <c r="O10" s="475"/>
      <c r="P10" s="475"/>
      <c r="Q10" s="475"/>
      <c r="R10" s="475"/>
      <c r="S10" s="475"/>
      <c r="T10" s="475"/>
      <c r="U10" s="475"/>
      <c r="V10" s="475"/>
      <c r="W10" s="475">
        <f t="shared" si="1"/>
        <v>0</v>
      </c>
      <c r="X10" s="265"/>
      <c r="Y10" s="265"/>
      <c r="Z10" s="265"/>
    </row>
    <row r="11" spans="1:26" s="281" customFormat="1" ht="25.5">
      <c r="A11" s="280" t="s">
        <v>1505</v>
      </c>
      <c r="B11" s="280" t="s">
        <v>1512</v>
      </c>
      <c r="C11" s="280" t="s">
        <v>393</v>
      </c>
      <c r="D11" s="293">
        <v>668795.22</v>
      </c>
      <c r="E11" s="293">
        <v>0</v>
      </c>
      <c r="F11" s="258" t="s">
        <v>3914</v>
      </c>
      <c r="G11" s="464">
        <v>45013</v>
      </c>
      <c r="H11" s="445" t="s">
        <v>3915</v>
      </c>
      <c r="I11" s="499" t="s">
        <v>3916</v>
      </c>
      <c r="J11" s="475">
        <v>891726.96</v>
      </c>
      <c r="K11" s="475"/>
      <c r="L11" s="475"/>
      <c r="M11" s="475"/>
      <c r="N11" s="475"/>
      <c r="O11" s="475"/>
      <c r="P11" s="475"/>
      <c r="Q11" s="475">
        <v>148621.16</v>
      </c>
      <c r="R11" s="475">
        <v>148621.16</v>
      </c>
      <c r="S11" s="475">
        <v>148621.16</v>
      </c>
      <c r="T11" s="475">
        <v>148621.16</v>
      </c>
      <c r="U11" s="475">
        <v>148621.16</v>
      </c>
      <c r="V11" s="475">
        <v>148621.16</v>
      </c>
      <c r="W11" s="475">
        <f>+SUM(K11:V11)</f>
        <v>891726.96000000008</v>
      </c>
      <c r="X11" s="265"/>
      <c r="Y11" s="265"/>
      <c r="Z11" s="265"/>
    </row>
    <row r="12" spans="1:26" s="281" customFormat="1" ht="25.5">
      <c r="A12" s="351" t="s">
        <v>1505</v>
      </c>
      <c r="B12" s="351" t="s">
        <v>1517</v>
      </c>
      <c r="C12" s="351" t="s">
        <v>178</v>
      </c>
      <c r="D12" s="352">
        <v>35116.949999999997</v>
      </c>
      <c r="E12" s="352">
        <v>13451.64</v>
      </c>
      <c r="F12" s="488" t="s">
        <v>3917</v>
      </c>
      <c r="G12" s="492">
        <v>44818</v>
      </c>
      <c r="H12" s="493" t="s">
        <v>3918</v>
      </c>
      <c r="I12" s="500" t="s">
        <v>3919</v>
      </c>
      <c r="J12" s="353">
        <v>46822.6</v>
      </c>
      <c r="K12" s="353">
        <v>896.19</v>
      </c>
      <c r="L12" s="353">
        <v>2384.09</v>
      </c>
      <c r="M12" s="353">
        <v>1794.09</v>
      </c>
      <c r="N12" s="353">
        <v>8377.27</v>
      </c>
      <c r="O12" s="353">
        <v>0</v>
      </c>
      <c r="P12" s="353">
        <v>4767.28</v>
      </c>
      <c r="Q12" s="353">
        <v>4767.28</v>
      </c>
      <c r="R12" s="353">
        <v>4767.28</v>
      </c>
      <c r="S12" s="353">
        <v>4767.28</v>
      </c>
      <c r="T12" s="353">
        <v>4767.28</v>
      </c>
      <c r="U12" s="353">
        <v>4767.28</v>
      </c>
      <c r="V12" s="353">
        <v>4767.28</v>
      </c>
      <c r="W12" s="353">
        <f>+SUM(K12:V12)</f>
        <v>46822.599999999991</v>
      </c>
      <c r="X12" s="265"/>
      <c r="Y12" s="265"/>
      <c r="Z12" s="265"/>
    </row>
    <row r="13" spans="1:26" s="281" customFormat="1" ht="25.5">
      <c r="A13" s="280" t="s">
        <v>1505</v>
      </c>
      <c r="B13" s="280" t="s">
        <v>1517</v>
      </c>
      <c r="C13" s="280" t="s">
        <v>516</v>
      </c>
      <c r="D13" s="293">
        <v>250000</v>
      </c>
      <c r="E13" s="293">
        <v>250000</v>
      </c>
      <c r="F13" s="258" t="s">
        <v>3920</v>
      </c>
      <c r="G13" s="465">
        <v>44895</v>
      </c>
      <c r="H13" s="445" t="s">
        <v>3921</v>
      </c>
      <c r="I13" s="499" t="s">
        <v>3922</v>
      </c>
      <c r="J13" s="475">
        <v>250000</v>
      </c>
      <c r="K13" s="475">
        <v>156500</v>
      </c>
      <c r="L13" s="475">
        <v>93500</v>
      </c>
      <c r="M13" s="475"/>
      <c r="N13" s="475"/>
      <c r="O13" s="475"/>
      <c r="P13" s="475"/>
      <c r="Q13" s="475"/>
      <c r="R13" s="475"/>
      <c r="S13" s="475"/>
      <c r="T13" s="475"/>
      <c r="U13" s="475"/>
      <c r="V13" s="475"/>
      <c r="W13" s="475">
        <f>+SUM(K13:V13)</f>
        <v>250000</v>
      </c>
      <c r="X13" s="265"/>
      <c r="Y13" s="265"/>
      <c r="Z13" s="265"/>
    </row>
    <row r="14" spans="1:26" s="281" customFormat="1" ht="51">
      <c r="A14" s="280" t="s">
        <v>1505</v>
      </c>
      <c r="B14" s="280" t="s">
        <v>1517</v>
      </c>
      <c r="C14" s="280" t="s">
        <v>140</v>
      </c>
      <c r="D14" s="293">
        <v>100367.24</v>
      </c>
      <c r="E14" s="293">
        <v>54812.94</v>
      </c>
      <c r="F14" s="258" t="s">
        <v>5436</v>
      </c>
      <c r="G14" s="445"/>
      <c r="H14" s="445"/>
      <c r="I14" s="499"/>
      <c r="J14" s="475">
        <v>100367.24</v>
      </c>
      <c r="K14" s="475">
        <v>4826</v>
      </c>
      <c r="L14" s="475">
        <v>23224</v>
      </c>
      <c r="M14" s="475"/>
      <c r="N14" s="475"/>
      <c r="O14" s="475">
        <v>26762.94</v>
      </c>
      <c r="P14" s="475"/>
      <c r="Q14" s="475"/>
      <c r="R14" s="475"/>
      <c r="S14" s="475"/>
      <c r="T14" s="475"/>
      <c r="U14" s="475">
        <v>45554.3</v>
      </c>
      <c r="V14" s="475"/>
      <c r="W14" s="475">
        <f t="shared" ref="W14:W45" si="2">+SUM(K14:V14)</f>
        <v>100367.24</v>
      </c>
      <c r="X14" s="265"/>
      <c r="Y14" s="265"/>
      <c r="Z14" s="265"/>
    </row>
    <row r="15" spans="1:26" s="281" customFormat="1" ht="25.5">
      <c r="A15" s="280" t="s">
        <v>1505</v>
      </c>
      <c r="B15" s="280" t="s">
        <v>1517</v>
      </c>
      <c r="C15" s="280" t="s">
        <v>142</v>
      </c>
      <c r="D15" s="293">
        <v>15330</v>
      </c>
      <c r="E15" s="293">
        <v>9030</v>
      </c>
      <c r="F15" s="258" t="s">
        <v>3923</v>
      </c>
      <c r="G15" s="445"/>
      <c r="H15" s="445"/>
      <c r="I15" s="499"/>
      <c r="J15" s="475">
        <f>+D15</f>
        <v>15330</v>
      </c>
      <c r="K15" s="475">
        <v>2260</v>
      </c>
      <c r="L15" s="475"/>
      <c r="M15" s="475"/>
      <c r="N15" s="475"/>
      <c r="O15" s="475">
        <v>6770</v>
      </c>
      <c r="P15" s="475"/>
      <c r="Q15" s="475"/>
      <c r="R15" s="475"/>
      <c r="S15" s="475"/>
      <c r="T15" s="475"/>
      <c r="U15" s="475"/>
      <c r="V15" s="475">
        <v>6300</v>
      </c>
      <c r="W15" s="475">
        <f t="shared" si="2"/>
        <v>15330</v>
      </c>
      <c r="X15" s="265"/>
      <c r="Y15" s="265"/>
      <c r="Z15" s="265"/>
    </row>
    <row r="16" spans="1:26" s="281" customFormat="1" ht="51">
      <c r="A16" s="280" t="s">
        <v>1505</v>
      </c>
      <c r="B16" s="280" t="s">
        <v>1517</v>
      </c>
      <c r="C16" s="280" t="s">
        <v>385</v>
      </c>
      <c r="D16" s="293">
        <v>186.67</v>
      </c>
      <c r="E16" s="293">
        <v>0</v>
      </c>
      <c r="F16" s="258" t="s">
        <v>3924</v>
      </c>
      <c r="G16" s="445"/>
      <c r="H16" s="445"/>
      <c r="I16" s="499"/>
      <c r="J16" s="475">
        <v>186.67</v>
      </c>
      <c r="K16" s="475"/>
      <c r="L16" s="475"/>
      <c r="M16" s="475"/>
      <c r="N16" s="475"/>
      <c r="O16" s="475"/>
      <c r="P16" s="475"/>
      <c r="Q16" s="475"/>
      <c r="R16" s="475"/>
      <c r="S16" s="475"/>
      <c r="T16" s="475"/>
      <c r="U16" s="475">
        <v>186.67</v>
      </c>
      <c r="V16" s="475"/>
      <c r="W16" s="475">
        <f t="shared" si="2"/>
        <v>186.67</v>
      </c>
      <c r="X16" s="265"/>
      <c r="Y16" s="265"/>
      <c r="Z16" s="265"/>
    </row>
    <row r="17" spans="1:26" s="281" customFormat="1" ht="25.5">
      <c r="A17" s="280" t="s">
        <v>1505</v>
      </c>
      <c r="B17" s="280" t="s">
        <v>1517</v>
      </c>
      <c r="C17" s="280" t="s">
        <v>254</v>
      </c>
      <c r="D17" s="293">
        <v>142840</v>
      </c>
      <c r="E17" s="293">
        <v>142840</v>
      </c>
      <c r="F17" s="258" t="s">
        <v>3925</v>
      </c>
      <c r="G17" s="464">
        <v>45013</v>
      </c>
      <c r="H17" s="445">
        <v>30</v>
      </c>
      <c r="I17" s="499" t="s">
        <v>3926</v>
      </c>
      <c r="J17" s="475">
        <v>142840</v>
      </c>
      <c r="K17" s="475"/>
      <c r="L17" s="475"/>
      <c r="M17" s="475"/>
      <c r="N17" s="475">
        <v>142840</v>
      </c>
      <c r="O17" s="475"/>
      <c r="P17" s="475"/>
      <c r="Q17" s="475"/>
      <c r="R17" s="475"/>
      <c r="S17" s="475"/>
      <c r="T17" s="475"/>
      <c r="U17" s="475"/>
      <c r="V17" s="475"/>
      <c r="W17" s="475">
        <f t="shared" si="2"/>
        <v>142840</v>
      </c>
      <c r="X17" s="265"/>
      <c r="Y17" s="265"/>
      <c r="Z17" s="265"/>
    </row>
    <row r="18" spans="1:26" s="281" customFormat="1" ht="102">
      <c r="A18" s="280" t="s">
        <v>1505</v>
      </c>
      <c r="B18" s="280" t="s">
        <v>1528</v>
      </c>
      <c r="C18" s="280" t="s">
        <v>416</v>
      </c>
      <c r="D18" s="293">
        <v>519643.08</v>
      </c>
      <c r="E18" s="293">
        <v>0</v>
      </c>
      <c r="F18" s="258" t="s">
        <v>4306</v>
      </c>
      <c r="G18" s="463">
        <v>42334</v>
      </c>
      <c r="H18" s="445" t="s">
        <v>5437</v>
      </c>
      <c r="I18" s="499" t="s">
        <v>5438</v>
      </c>
      <c r="J18" s="475">
        <v>1593530786.21</v>
      </c>
      <c r="K18" s="353">
        <v>0</v>
      </c>
      <c r="L18" s="353">
        <v>0</v>
      </c>
      <c r="M18" s="353">
        <v>0</v>
      </c>
      <c r="N18" s="353">
        <v>0</v>
      </c>
      <c r="O18" s="353">
        <v>0</v>
      </c>
      <c r="P18" s="353">
        <v>0</v>
      </c>
      <c r="Q18" s="353">
        <v>0</v>
      </c>
      <c r="R18" s="353">
        <v>0</v>
      </c>
      <c r="S18" s="353">
        <v>0</v>
      </c>
      <c r="T18" s="353">
        <v>0</v>
      </c>
      <c r="U18" s="353">
        <v>0</v>
      </c>
      <c r="V18" s="353">
        <v>519643.08</v>
      </c>
      <c r="W18" s="353">
        <f t="shared" si="2"/>
        <v>519643.08</v>
      </c>
      <c r="X18" s="265"/>
      <c r="Y18" s="265"/>
      <c r="Z18" s="265"/>
    </row>
    <row r="19" spans="1:26" s="281" customFormat="1" ht="25.5">
      <c r="A19" s="826" t="s">
        <v>1505</v>
      </c>
      <c r="B19" s="826" t="s">
        <v>1528</v>
      </c>
      <c r="C19" s="826" t="s">
        <v>382</v>
      </c>
      <c r="D19" s="743">
        <v>10302994.01</v>
      </c>
      <c r="E19" s="829">
        <v>3636328.55</v>
      </c>
      <c r="F19" s="258" t="s">
        <v>5439</v>
      </c>
      <c r="G19" s="463">
        <v>44544</v>
      </c>
      <c r="H19" s="445" t="s">
        <v>5440</v>
      </c>
      <c r="I19" s="499" t="s">
        <v>5441</v>
      </c>
      <c r="J19" s="353">
        <v>1304829.3600000001</v>
      </c>
      <c r="K19" s="353">
        <v>0</v>
      </c>
      <c r="L19" s="353">
        <v>0</v>
      </c>
      <c r="M19" s="354">
        <v>469738.56</v>
      </c>
      <c r="N19" s="353">
        <v>0</v>
      </c>
      <c r="O19" s="354">
        <v>352303.92</v>
      </c>
      <c r="P19" s="353">
        <v>0</v>
      </c>
      <c r="Q19" s="353">
        <v>0</v>
      </c>
      <c r="R19" s="353">
        <v>0</v>
      </c>
      <c r="S19" s="353">
        <v>0</v>
      </c>
      <c r="T19" s="353">
        <v>0</v>
      </c>
      <c r="U19" s="353">
        <v>0</v>
      </c>
      <c r="V19" s="353">
        <v>0</v>
      </c>
      <c r="W19" s="353">
        <f t="shared" si="2"/>
        <v>822042.48</v>
      </c>
      <c r="X19" s="265"/>
      <c r="Y19" s="265"/>
      <c r="Z19" s="265"/>
    </row>
    <row r="20" spans="1:26" s="281" customFormat="1" ht="25.5">
      <c r="A20" s="828"/>
      <c r="B20" s="828"/>
      <c r="C20" s="828"/>
      <c r="D20" s="824"/>
      <c r="E20" s="830"/>
      <c r="F20" s="258" t="s">
        <v>5442</v>
      </c>
      <c r="G20" s="463">
        <v>44378</v>
      </c>
      <c r="H20" s="445" t="s">
        <v>5443</v>
      </c>
      <c r="I20" s="499" t="s">
        <v>5444</v>
      </c>
      <c r="J20" s="353">
        <v>235211.74</v>
      </c>
      <c r="K20" s="353">
        <v>0</v>
      </c>
      <c r="L20" s="353">
        <v>0</v>
      </c>
      <c r="M20" s="354">
        <v>70563.520000000004</v>
      </c>
      <c r="N20" s="353">
        <v>0</v>
      </c>
      <c r="O20" s="354">
        <v>0</v>
      </c>
      <c r="P20" s="353">
        <v>0</v>
      </c>
      <c r="Q20" s="353">
        <v>0</v>
      </c>
      <c r="R20" s="353">
        <v>0</v>
      </c>
      <c r="S20" s="353">
        <v>0</v>
      </c>
      <c r="T20" s="353">
        <v>0</v>
      </c>
      <c r="U20" s="353">
        <v>0</v>
      </c>
      <c r="V20" s="353">
        <v>0</v>
      </c>
      <c r="W20" s="353">
        <f t="shared" si="2"/>
        <v>70563.520000000004</v>
      </c>
      <c r="X20" s="265"/>
      <c r="Y20" s="265"/>
      <c r="Z20" s="265"/>
    </row>
    <row r="21" spans="1:26" s="281" customFormat="1" ht="25.5">
      <c r="A21" s="828"/>
      <c r="B21" s="828"/>
      <c r="C21" s="828"/>
      <c r="D21" s="824"/>
      <c r="E21" s="830"/>
      <c r="F21" s="258" t="s">
        <v>5445</v>
      </c>
      <c r="G21" s="463">
        <v>44720</v>
      </c>
      <c r="H21" s="445" t="s">
        <v>5446</v>
      </c>
      <c r="I21" s="499" t="s">
        <v>5447</v>
      </c>
      <c r="J21" s="353">
        <v>34000</v>
      </c>
      <c r="K21" s="353">
        <v>0</v>
      </c>
      <c r="L21" s="353">
        <v>0</v>
      </c>
      <c r="M21" s="354">
        <v>3400</v>
      </c>
      <c r="N21" s="353">
        <v>0</v>
      </c>
      <c r="O21" s="354">
        <v>0</v>
      </c>
      <c r="P21" s="353">
        <v>0</v>
      </c>
      <c r="Q21" s="353">
        <v>0</v>
      </c>
      <c r="R21" s="353">
        <v>0</v>
      </c>
      <c r="S21" s="353">
        <v>0</v>
      </c>
      <c r="T21" s="353">
        <v>0</v>
      </c>
      <c r="U21" s="353">
        <v>0</v>
      </c>
      <c r="V21" s="353">
        <v>0</v>
      </c>
      <c r="W21" s="353">
        <f t="shared" si="2"/>
        <v>3400</v>
      </c>
      <c r="X21" s="265"/>
      <c r="Y21" s="265"/>
      <c r="Z21" s="265"/>
    </row>
    <row r="22" spans="1:26" s="281" customFormat="1" ht="25.5">
      <c r="A22" s="828"/>
      <c r="B22" s="828"/>
      <c r="C22" s="828"/>
      <c r="D22" s="824"/>
      <c r="E22" s="830"/>
      <c r="F22" s="258" t="s">
        <v>5448</v>
      </c>
      <c r="G22" s="463">
        <v>44769</v>
      </c>
      <c r="H22" s="445" t="s">
        <v>3228</v>
      </c>
      <c r="I22" s="499" t="s">
        <v>5449</v>
      </c>
      <c r="J22" s="353">
        <v>45000</v>
      </c>
      <c r="K22" s="353">
        <v>0</v>
      </c>
      <c r="L22" s="353">
        <v>0</v>
      </c>
      <c r="M22" s="353">
        <v>0</v>
      </c>
      <c r="N22" s="354">
        <v>13500</v>
      </c>
      <c r="O22" s="354">
        <v>31500</v>
      </c>
      <c r="P22" s="353">
        <v>0</v>
      </c>
      <c r="Q22" s="353">
        <v>0</v>
      </c>
      <c r="R22" s="353">
        <v>0</v>
      </c>
      <c r="S22" s="353">
        <v>0</v>
      </c>
      <c r="T22" s="353">
        <v>0</v>
      </c>
      <c r="U22" s="353">
        <v>0</v>
      </c>
      <c r="V22" s="353">
        <v>0</v>
      </c>
      <c r="W22" s="353">
        <f t="shared" si="2"/>
        <v>45000</v>
      </c>
      <c r="X22" s="265"/>
      <c r="Y22" s="265"/>
      <c r="Z22" s="265"/>
    </row>
    <row r="23" spans="1:26" s="281" customFormat="1" ht="25.5">
      <c r="A23" s="828"/>
      <c r="B23" s="828"/>
      <c r="C23" s="828"/>
      <c r="D23" s="824"/>
      <c r="E23" s="830"/>
      <c r="F23" s="258" t="s">
        <v>5450</v>
      </c>
      <c r="G23" s="463">
        <v>44958</v>
      </c>
      <c r="H23" s="445" t="s">
        <v>3171</v>
      </c>
      <c r="I23" s="499" t="s">
        <v>5451</v>
      </c>
      <c r="J23" s="353">
        <v>40200</v>
      </c>
      <c r="K23" s="353">
        <v>0</v>
      </c>
      <c r="L23" s="353">
        <v>0</v>
      </c>
      <c r="M23" s="353">
        <v>0</v>
      </c>
      <c r="N23" s="354">
        <v>12060</v>
      </c>
      <c r="O23" s="353">
        <v>0</v>
      </c>
      <c r="P23" s="353">
        <v>0</v>
      </c>
      <c r="Q23" s="353">
        <v>12060</v>
      </c>
      <c r="R23" s="353">
        <v>0</v>
      </c>
      <c r="S23" s="353">
        <v>16080</v>
      </c>
      <c r="T23" s="353">
        <v>0</v>
      </c>
      <c r="U23" s="353">
        <v>0</v>
      </c>
      <c r="V23" s="353">
        <v>0</v>
      </c>
      <c r="W23" s="353">
        <f t="shared" si="2"/>
        <v>40200</v>
      </c>
      <c r="X23" s="265"/>
      <c r="Y23" s="265"/>
      <c r="Z23" s="265"/>
    </row>
    <row r="24" spans="1:26" s="281" customFormat="1" ht="12.75">
      <c r="A24" s="828"/>
      <c r="B24" s="828"/>
      <c r="C24" s="828"/>
      <c r="D24" s="824"/>
      <c r="E24" s="830"/>
      <c r="F24" s="489" t="s">
        <v>4306</v>
      </c>
      <c r="G24" s="494">
        <v>44848</v>
      </c>
      <c r="H24" s="494"/>
      <c r="I24" s="501" t="s">
        <v>5452</v>
      </c>
      <c r="J24" s="353">
        <v>5026654.5599999996</v>
      </c>
      <c r="K24" s="353">
        <v>0</v>
      </c>
      <c r="L24" s="354">
        <v>628331.81999999995</v>
      </c>
      <c r="M24" s="354">
        <v>608385.78</v>
      </c>
      <c r="N24" s="354">
        <v>628331.81999999995</v>
      </c>
      <c r="O24" s="353">
        <v>0</v>
      </c>
      <c r="P24" s="353">
        <v>0</v>
      </c>
      <c r="Q24" s="353">
        <v>1256663.6399999999</v>
      </c>
      <c r="R24" s="353">
        <v>628331.81999999995</v>
      </c>
      <c r="S24" s="353">
        <v>628331.81999999995</v>
      </c>
      <c r="T24" s="353">
        <v>648277.86</v>
      </c>
      <c r="U24" s="353">
        <v>0</v>
      </c>
      <c r="V24" s="353">
        <v>0</v>
      </c>
      <c r="W24" s="353">
        <f t="shared" si="2"/>
        <v>5026654.5599999996</v>
      </c>
      <c r="X24" s="265"/>
      <c r="Y24" s="265"/>
      <c r="Z24" s="265"/>
    </row>
    <row r="25" spans="1:26" s="281" customFormat="1" ht="12.75">
      <c r="A25" s="828"/>
      <c r="B25" s="828"/>
      <c r="C25" s="828"/>
      <c r="D25" s="824"/>
      <c r="E25" s="830"/>
      <c r="F25" s="489" t="s">
        <v>4306</v>
      </c>
      <c r="G25" s="494">
        <v>44958</v>
      </c>
      <c r="H25" s="494">
        <v>45110</v>
      </c>
      <c r="I25" s="501" t="s">
        <v>5453</v>
      </c>
      <c r="J25" s="353">
        <v>85378.47</v>
      </c>
      <c r="K25" s="353">
        <v>0</v>
      </c>
      <c r="L25" s="354">
        <v>0</v>
      </c>
      <c r="M25" s="354">
        <v>0</v>
      </c>
      <c r="N25" s="354">
        <v>0</v>
      </c>
      <c r="O25" s="353">
        <v>0</v>
      </c>
      <c r="P25" s="353">
        <v>0</v>
      </c>
      <c r="Q25" s="353">
        <v>48787.6971428572</v>
      </c>
      <c r="R25" s="353">
        <v>12196.924285714285</v>
      </c>
      <c r="S25" s="353">
        <v>12196.924285714285</v>
      </c>
      <c r="T25" s="353">
        <v>12196.924285714285</v>
      </c>
      <c r="U25" s="353">
        <v>0</v>
      </c>
      <c r="V25" s="353">
        <v>0</v>
      </c>
      <c r="W25" s="353">
        <f t="shared" si="2"/>
        <v>85378.470000000045</v>
      </c>
      <c r="X25" s="265"/>
      <c r="Y25" s="265"/>
      <c r="Z25" s="265"/>
    </row>
    <row r="26" spans="1:26" s="281" customFormat="1" ht="12.75">
      <c r="A26" s="828"/>
      <c r="B26" s="828"/>
      <c r="C26" s="828"/>
      <c r="D26" s="824"/>
      <c r="E26" s="830"/>
      <c r="F26" s="490" t="s">
        <v>4306</v>
      </c>
      <c r="G26" s="495">
        <v>44867</v>
      </c>
      <c r="H26" s="495">
        <v>45113</v>
      </c>
      <c r="I26" s="502" t="s">
        <v>5454</v>
      </c>
      <c r="J26" s="355">
        <v>2181901.6800000002</v>
      </c>
      <c r="K26" s="355">
        <v>0</v>
      </c>
      <c r="L26" s="356">
        <v>272737.71000000002</v>
      </c>
      <c r="M26" s="356">
        <v>272737.71000000002</v>
      </c>
      <c r="N26" s="356">
        <v>272737.71000000002</v>
      </c>
      <c r="O26" s="355">
        <v>0</v>
      </c>
      <c r="P26" s="355">
        <v>0</v>
      </c>
      <c r="Q26" s="355">
        <v>545475.42000000004</v>
      </c>
      <c r="R26" s="355">
        <v>545475.42000000004</v>
      </c>
      <c r="S26" s="355">
        <v>272737.71000000002</v>
      </c>
      <c r="T26" s="355">
        <v>0</v>
      </c>
      <c r="U26" s="355">
        <v>0</v>
      </c>
      <c r="V26" s="355">
        <v>0</v>
      </c>
      <c r="W26" s="355">
        <f t="shared" si="2"/>
        <v>2181901.6800000002</v>
      </c>
      <c r="X26" s="265"/>
      <c r="Y26" s="265"/>
      <c r="Z26" s="265"/>
    </row>
    <row r="27" spans="1:26" s="281" customFormat="1" ht="25.5">
      <c r="A27" s="828"/>
      <c r="B27" s="828"/>
      <c r="C27" s="828"/>
      <c r="D27" s="824"/>
      <c r="E27" s="830"/>
      <c r="F27" s="489" t="s">
        <v>5455</v>
      </c>
      <c r="G27" s="494">
        <v>44819</v>
      </c>
      <c r="H27" s="496">
        <v>90</v>
      </c>
      <c r="I27" s="501" t="s">
        <v>5456</v>
      </c>
      <c r="J27" s="389">
        <v>30400</v>
      </c>
      <c r="K27" s="389">
        <v>0</v>
      </c>
      <c r="L27" s="389">
        <v>0</v>
      </c>
      <c r="M27" s="389">
        <v>0</v>
      </c>
      <c r="N27" s="389">
        <v>0</v>
      </c>
      <c r="O27" s="389">
        <v>0</v>
      </c>
      <c r="P27" s="389">
        <v>0</v>
      </c>
      <c r="Q27" s="389">
        <v>19250</v>
      </c>
      <c r="R27" s="389">
        <v>0</v>
      </c>
      <c r="S27" s="389">
        <v>11150</v>
      </c>
      <c r="T27" s="389">
        <v>0</v>
      </c>
      <c r="U27" s="389">
        <v>0</v>
      </c>
      <c r="V27" s="389">
        <v>0</v>
      </c>
      <c r="W27" s="355">
        <f t="shared" si="2"/>
        <v>30400</v>
      </c>
      <c r="X27" s="265"/>
      <c r="Y27" s="265"/>
      <c r="Z27" s="265"/>
    </row>
    <row r="28" spans="1:26" s="281" customFormat="1" ht="25.5">
      <c r="A28" s="828"/>
      <c r="B28" s="828"/>
      <c r="C28" s="828"/>
      <c r="D28" s="824"/>
      <c r="E28" s="830"/>
      <c r="F28" s="489" t="s">
        <v>5457</v>
      </c>
      <c r="G28" s="494">
        <v>44624</v>
      </c>
      <c r="H28" s="496">
        <v>150</v>
      </c>
      <c r="I28" s="501" t="s">
        <v>5458</v>
      </c>
      <c r="J28" s="389">
        <v>104739.2</v>
      </c>
      <c r="K28" s="389">
        <v>0</v>
      </c>
      <c r="L28" s="389">
        <v>0</v>
      </c>
      <c r="M28" s="389">
        <v>0</v>
      </c>
      <c r="N28" s="389">
        <v>0</v>
      </c>
      <c r="O28" s="389">
        <v>0</v>
      </c>
      <c r="P28" s="389">
        <v>0</v>
      </c>
      <c r="Q28" s="389">
        <v>34913.066666666666</v>
      </c>
      <c r="R28" s="389">
        <v>0</v>
      </c>
      <c r="S28" s="389">
        <v>34913.066666666666</v>
      </c>
      <c r="T28" s="389">
        <v>0</v>
      </c>
      <c r="U28" s="389">
        <v>0</v>
      </c>
      <c r="V28" s="389">
        <v>34913.066666666666</v>
      </c>
      <c r="W28" s="355">
        <f t="shared" si="2"/>
        <v>104739.2</v>
      </c>
      <c r="X28" s="265"/>
      <c r="Y28" s="265"/>
      <c r="Z28" s="265"/>
    </row>
    <row r="29" spans="1:26" s="281" customFormat="1" ht="25.5">
      <c r="A29" s="828"/>
      <c r="B29" s="828"/>
      <c r="C29" s="828"/>
      <c r="D29" s="824"/>
      <c r="E29" s="830"/>
      <c r="F29" s="489" t="s">
        <v>5459</v>
      </c>
      <c r="G29" s="494">
        <v>44624</v>
      </c>
      <c r="H29" s="496">
        <v>150</v>
      </c>
      <c r="I29" s="501" t="s">
        <v>5458</v>
      </c>
      <c r="J29" s="389">
        <v>104739.2</v>
      </c>
      <c r="K29" s="389">
        <v>0</v>
      </c>
      <c r="L29" s="389">
        <v>0</v>
      </c>
      <c r="M29" s="389">
        <v>0</v>
      </c>
      <c r="N29" s="389">
        <v>0</v>
      </c>
      <c r="O29" s="389">
        <v>0</v>
      </c>
      <c r="P29" s="389">
        <v>0</v>
      </c>
      <c r="Q29" s="389">
        <v>0</v>
      </c>
      <c r="R29" s="389">
        <v>34913.066666666666</v>
      </c>
      <c r="S29" s="389">
        <v>0</v>
      </c>
      <c r="T29" s="389">
        <v>34913.066666666666</v>
      </c>
      <c r="U29" s="389">
        <v>34913.066666666666</v>
      </c>
      <c r="V29" s="389">
        <v>0</v>
      </c>
      <c r="W29" s="355">
        <f t="shared" si="2"/>
        <v>104739.2</v>
      </c>
      <c r="X29" s="265"/>
      <c r="Y29" s="265"/>
      <c r="Z29" s="265"/>
    </row>
    <row r="30" spans="1:26" s="281" customFormat="1" ht="38.25">
      <c r="A30" s="828"/>
      <c r="B30" s="828"/>
      <c r="C30" s="828"/>
      <c r="D30" s="824"/>
      <c r="E30" s="830"/>
      <c r="F30" s="489" t="s">
        <v>5460</v>
      </c>
      <c r="G30" s="494">
        <v>44599</v>
      </c>
      <c r="H30" s="496">
        <v>296</v>
      </c>
      <c r="I30" s="501" t="s">
        <v>5461</v>
      </c>
      <c r="J30" s="389">
        <v>548450.1</v>
      </c>
      <c r="K30" s="389">
        <v>0</v>
      </c>
      <c r="L30" s="389">
        <v>0</v>
      </c>
      <c r="M30" s="389">
        <v>0</v>
      </c>
      <c r="N30" s="389">
        <v>0</v>
      </c>
      <c r="O30" s="389">
        <v>0</v>
      </c>
      <c r="P30" s="389">
        <v>0</v>
      </c>
      <c r="Q30" s="389">
        <v>304694.5</v>
      </c>
      <c r="R30" s="389">
        <v>0</v>
      </c>
      <c r="S30" s="389">
        <v>243755.6</v>
      </c>
      <c r="T30" s="389">
        <v>0</v>
      </c>
      <c r="U30" s="389">
        <v>0</v>
      </c>
      <c r="V30" s="389">
        <v>0</v>
      </c>
      <c r="W30" s="355">
        <f t="shared" si="2"/>
        <v>548450.1</v>
      </c>
      <c r="X30" s="265"/>
      <c r="Y30" s="265"/>
      <c r="Z30" s="265"/>
    </row>
    <row r="31" spans="1:26" s="281" customFormat="1" ht="25.5">
      <c r="A31" s="828"/>
      <c r="B31" s="828"/>
      <c r="C31" s="828"/>
      <c r="D31" s="824"/>
      <c r="E31" s="830"/>
      <c r="F31" s="489" t="s">
        <v>5462</v>
      </c>
      <c r="G31" s="494">
        <v>44697</v>
      </c>
      <c r="H31" s="496">
        <v>210</v>
      </c>
      <c r="I31" s="501" t="s">
        <v>5463</v>
      </c>
      <c r="J31" s="389">
        <v>12000</v>
      </c>
      <c r="K31" s="389">
        <v>0</v>
      </c>
      <c r="L31" s="389">
        <v>0</v>
      </c>
      <c r="M31" s="389">
        <v>0</v>
      </c>
      <c r="N31" s="389">
        <v>0</v>
      </c>
      <c r="O31" s="389">
        <v>0</v>
      </c>
      <c r="P31" s="389">
        <v>0</v>
      </c>
      <c r="Q31" s="389">
        <v>0</v>
      </c>
      <c r="R31" s="389">
        <v>2000</v>
      </c>
      <c r="S31" s="389">
        <v>2000</v>
      </c>
      <c r="T31" s="389">
        <v>6000</v>
      </c>
      <c r="U31" s="389">
        <v>2000</v>
      </c>
      <c r="V31" s="389">
        <v>0</v>
      </c>
      <c r="W31" s="355">
        <f t="shared" si="2"/>
        <v>12000</v>
      </c>
      <c r="X31" s="341"/>
      <c r="Y31" s="341"/>
      <c r="Z31" s="265"/>
    </row>
    <row r="32" spans="1:26" s="281" customFormat="1" ht="25.5">
      <c r="A32" s="828"/>
      <c r="B32" s="828"/>
      <c r="C32" s="828"/>
      <c r="D32" s="824"/>
      <c r="E32" s="830"/>
      <c r="F32" s="489" t="s">
        <v>5464</v>
      </c>
      <c r="G32" s="494">
        <v>44603</v>
      </c>
      <c r="H32" s="496">
        <v>150</v>
      </c>
      <c r="I32" s="501" t="s">
        <v>5465</v>
      </c>
      <c r="J32" s="389">
        <v>42500</v>
      </c>
      <c r="K32" s="389">
        <v>0</v>
      </c>
      <c r="L32" s="389">
        <v>0</v>
      </c>
      <c r="M32" s="389">
        <v>0</v>
      </c>
      <c r="N32" s="389">
        <v>0</v>
      </c>
      <c r="O32" s="389">
        <v>0</v>
      </c>
      <c r="P32" s="389">
        <v>0</v>
      </c>
      <c r="Q32" s="389">
        <v>10000</v>
      </c>
      <c r="R32" s="389">
        <v>15000</v>
      </c>
      <c r="S32" s="389">
        <v>12500</v>
      </c>
      <c r="T32" s="389">
        <v>5000</v>
      </c>
      <c r="U32" s="389">
        <v>0</v>
      </c>
      <c r="V32" s="389">
        <v>0</v>
      </c>
      <c r="W32" s="355">
        <f t="shared" si="2"/>
        <v>42500</v>
      </c>
      <c r="X32" s="341"/>
      <c r="Y32" s="341"/>
      <c r="Z32" s="265"/>
    </row>
    <row r="33" spans="1:26" s="281" customFormat="1" ht="25.5">
      <c r="A33" s="828"/>
      <c r="B33" s="828"/>
      <c r="C33" s="828"/>
      <c r="D33" s="824"/>
      <c r="E33" s="830"/>
      <c r="F33" s="489" t="s">
        <v>5466</v>
      </c>
      <c r="G33" s="494">
        <v>44671</v>
      </c>
      <c r="H33" s="496">
        <v>220</v>
      </c>
      <c r="I33" s="501" t="s">
        <v>5467</v>
      </c>
      <c r="J33" s="389">
        <v>17500</v>
      </c>
      <c r="K33" s="389">
        <v>0</v>
      </c>
      <c r="L33" s="389">
        <v>0</v>
      </c>
      <c r="M33" s="389">
        <v>0</v>
      </c>
      <c r="N33" s="389">
        <v>0</v>
      </c>
      <c r="O33" s="389">
        <v>0</v>
      </c>
      <c r="P33" s="389">
        <v>0</v>
      </c>
      <c r="Q33" s="389">
        <v>17500</v>
      </c>
      <c r="R33" s="389">
        <v>0</v>
      </c>
      <c r="S33" s="389">
        <v>0</v>
      </c>
      <c r="T33" s="389">
        <v>0</v>
      </c>
      <c r="U33" s="389">
        <v>0</v>
      </c>
      <c r="V33" s="389">
        <v>0</v>
      </c>
      <c r="W33" s="355">
        <f t="shared" si="2"/>
        <v>17500</v>
      </c>
      <c r="X33" s="341"/>
      <c r="Y33" s="341"/>
      <c r="Z33" s="265"/>
    </row>
    <row r="34" spans="1:26" s="281" customFormat="1" ht="25.5">
      <c r="A34" s="828"/>
      <c r="B34" s="828"/>
      <c r="C34" s="828"/>
      <c r="D34" s="824"/>
      <c r="E34" s="830"/>
      <c r="F34" s="489" t="s">
        <v>5468</v>
      </c>
      <c r="G34" s="494">
        <v>45032</v>
      </c>
      <c r="H34" s="496">
        <v>180</v>
      </c>
      <c r="I34" s="501" t="s">
        <v>5469</v>
      </c>
      <c r="J34" s="389">
        <v>40000</v>
      </c>
      <c r="K34" s="389">
        <v>0</v>
      </c>
      <c r="L34" s="389">
        <v>0</v>
      </c>
      <c r="M34" s="389">
        <v>0</v>
      </c>
      <c r="N34" s="389">
        <v>0</v>
      </c>
      <c r="O34" s="389">
        <v>0</v>
      </c>
      <c r="P34" s="389">
        <v>0</v>
      </c>
      <c r="Q34" s="389">
        <v>6666.67</v>
      </c>
      <c r="R34" s="389">
        <v>6666.67</v>
      </c>
      <c r="S34" s="389">
        <v>6666.67</v>
      </c>
      <c r="T34" s="389">
        <v>6666.67</v>
      </c>
      <c r="U34" s="389">
        <v>6666.67</v>
      </c>
      <c r="V34" s="389">
        <v>6666.65</v>
      </c>
      <c r="W34" s="355">
        <f t="shared" si="2"/>
        <v>40000</v>
      </c>
      <c r="X34" s="341"/>
      <c r="Y34" s="341"/>
      <c r="Z34" s="265"/>
    </row>
    <row r="35" spans="1:26" s="281" customFormat="1" ht="25.5">
      <c r="A35" s="827"/>
      <c r="B35" s="827"/>
      <c r="C35" s="827"/>
      <c r="D35" s="825"/>
      <c r="E35" s="831"/>
      <c r="F35" s="489" t="s">
        <v>5470</v>
      </c>
      <c r="G35" s="494">
        <v>44950</v>
      </c>
      <c r="H35" s="496">
        <v>180</v>
      </c>
      <c r="I35" s="501" t="s">
        <v>5471</v>
      </c>
      <c r="J35" s="389">
        <v>1127524.8</v>
      </c>
      <c r="K35" s="389">
        <v>0</v>
      </c>
      <c r="L35" s="389">
        <v>0</v>
      </c>
      <c r="M35" s="389">
        <v>0</v>
      </c>
      <c r="N35" s="389">
        <v>0</v>
      </c>
      <c r="O35" s="389">
        <v>0</v>
      </c>
      <c r="P35" s="389">
        <v>0</v>
      </c>
      <c r="Q35" s="389">
        <v>187920.80000000002</v>
      </c>
      <c r="R35" s="389">
        <v>187920.80000000002</v>
      </c>
      <c r="S35" s="389">
        <v>187920.80000000002</v>
      </c>
      <c r="T35" s="389">
        <v>187920.80000000002</v>
      </c>
      <c r="U35" s="389">
        <v>187920.80000000002</v>
      </c>
      <c r="V35" s="389">
        <v>187920.80000000002</v>
      </c>
      <c r="W35" s="355">
        <f t="shared" si="2"/>
        <v>1127524.8</v>
      </c>
      <c r="X35" s="341"/>
      <c r="Y35" s="341"/>
      <c r="Z35" s="265"/>
    </row>
    <row r="36" spans="1:26" s="281" customFormat="1" ht="102">
      <c r="A36" s="280" t="s">
        <v>1505</v>
      </c>
      <c r="B36" s="280" t="s">
        <v>1528</v>
      </c>
      <c r="C36" s="280" t="s">
        <v>618</v>
      </c>
      <c r="D36" s="293">
        <v>430318.54</v>
      </c>
      <c r="E36" s="293">
        <v>0</v>
      </c>
      <c r="F36" s="491" t="s">
        <v>4306</v>
      </c>
      <c r="G36" s="497">
        <v>42334</v>
      </c>
      <c r="H36" s="498" t="s">
        <v>5437</v>
      </c>
      <c r="I36" s="503" t="s">
        <v>5472</v>
      </c>
      <c r="J36" s="504">
        <v>1593530786.21</v>
      </c>
      <c r="K36" s="504">
        <v>0</v>
      </c>
      <c r="L36" s="504">
        <v>0</v>
      </c>
      <c r="M36" s="504">
        <v>0</v>
      </c>
      <c r="N36" s="504">
        <v>0</v>
      </c>
      <c r="O36" s="504">
        <v>0</v>
      </c>
      <c r="P36" s="504">
        <v>0</v>
      </c>
      <c r="Q36" s="504">
        <v>0</v>
      </c>
      <c r="R36" s="504">
        <v>86063.707999999999</v>
      </c>
      <c r="S36" s="504">
        <v>86063.707999999999</v>
      </c>
      <c r="T36" s="504">
        <v>86063.707999999999</v>
      </c>
      <c r="U36" s="504">
        <v>86063.707999999999</v>
      </c>
      <c r="V36" s="504">
        <v>86063.707999999999</v>
      </c>
      <c r="W36" s="504">
        <f t="shared" si="2"/>
        <v>430318.54</v>
      </c>
      <c r="X36" s="341"/>
      <c r="Y36" s="341"/>
      <c r="Z36" s="265"/>
    </row>
    <row r="37" spans="1:26" s="281" customFormat="1" ht="102">
      <c r="A37" s="280" t="s">
        <v>1505</v>
      </c>
      <c r="B37" s="280" t="s">
        <v>1528</v>
      </c>
      <c r="C37" s="280" t="s">
        <v>520</v>
      </c>
      <c r="D37" s="293">
        <v>693887.04</v>
      </c>
      <c r="E37" s="293">
        <v>0</v>
      </c>
      <c r="F37" s="258" t="s">
        <v>4306</v>
      </c>
      <c r="G37" s="463">
        <v>42334</v>
      </c>
      <c r="H37" s="445" t="s">
        <v>5437</v>
      </c>
      <c r="I37" s="499" t="s">
        <v>5472</v>
      </c>
      <c r="J37" s="475">
        <v>1593530786.21</v>
      </c>
      <c r="K37" s="475">
        <v>0</v>
      </c>
      <c r="L37" s="475">
        <v>0</v>
      </c>
      <c r="M37" s="475">
        <v>0</v>
      </c>
      <c r="N37" s="475">
        <v>0</v>
      </c>
      <c r="O37" s="475">
        <v>0</v>
      </c>
      <c r="P37" s="475">
        <v>0</v>
      </c>
      <c r="Q37" s="475">
        <v>115647.84000000001</v>
      </c>
      <c r="R37" s="475">
        <v>115647.84000000001</v>
      </c>
      <c r="S37" s="475">
        <v>115647.84000000001</v>
      </c>
      <c r="T37" s="475">
        <v>115647.84000000001</v>
      </c>
      <c r="U37" s="475">
        <v>115647.84000000001</v>
      </c>
      <c r="V37" s="475">
        <v>115647.84000000001</v>
      </c>
      <c r="W37" s="475">
        <f t="shared" si="2"/>
        <v>693887.04</v>
      </c>
      <c r="X37" s="341"/>
      <c r="Y37" s="341"/>
      <c r="Z37" s="265"/>
    </row>
    <row r="38" spans="1:26" s="281" customFormat="1" ht="102">
      <c r="A38" s="280" t="s">
        <v>1505</v>
      </c>
      <c r="B38" s="280" t="s">
        <v>1528</v>
      </c>
      <c r="C38" s="280" t="s">
        <v>142</v>
      </c>
      <c r="D38" s="293">
        <v>34375</v>
      </c>
      <c r="E38" s="293">
        <v>0</v>
      </c>
      <c r="F38" s="258" t="s">
        <v>4306</v>
      </c>
      <c r="G38" s="463">
        <v>42334</v>
      </c>
      <c r="H38" s="445" t="s">
        <v>5437</v>
      </c>
      <c r="I38" s="499" t="s">
        <v>5472</v>
      </c>
      <c r="J38" s="475">
        <v>1593530786.21</v>
      </c>
      <c r="K38" s="475">
        <v>0</v>
      </c>
      <c r="L38" s="475">
        <v>0</v>
      </c>
      <c r="M38" s="475">
        <v>0</v>
      </c>
      <c r="N38" s="475">
        <v>0</v>
      </c>
      <c r="O38" s="475">
        <v>0</v>
      </c>
      <c r="P38" s="475">
        <v>0</v>
      </c>
      <c r="Q38" s="475">
        <v>5729.166666666667</v>
      </c>
      <c r="R38" s="475">
        <v>5729.166666666667</v>
      </c>
      <c r="S38" s="475">
        <v>5729.166666666667</v>
      </c>
      <c r="T38" s="475">
        <v>5729.166666666667</v>
      </c>
      <c r="U38" s="475">
        <v>5729.166666666667</v>
      </c>
      <c r="V38" s="475">
        <v>5729.166666666667</v>
      </c>
      <c r="W38" s="475">
        <f t="shared" si="2"/>
        <v>34375</v>
      </c>
      <c r="X38" s="341"/>
      <c r="Y38" s="341"/>
      <c r="Z38" s="265"/>
    </row>
    <row r="39" spans="1:26" s="281" customFormat="1" ht="102">
      <c r="A39" s="280" t="s">
        <v>1505</v>
      </c>
      <c r="B39" s="280" t="s">
        <v>1528</v>
      </c>
      <c r="C39" s="280" t="s">
        <v>172</v>
      </c>
      <c r="D39" s="293">
        <v>4150</v>
      </c>
      <c r="E39" s="293">
        <v>0</v>
      </c>
      <c r="F39" s="258" t="s">
        <v>4306</v>
      </c>
      <c r="G39" s="463">
        <v>42334</v>
      </c>
      <c r="H39" s="445" t="s">
        <v>5437</v>
      </c>
      <c r="I39" s="499" t="s">
        <v>5472</v>
      </c>
      <c r="J39" s="475">
        <v>1593530786.21</v>
      </c>
      <c r="K39" s="475">
        <v>0</v>
      </c>
      <c r="L39" s="475">
        <v>0</v>
      </c>
      <c r="M39" s="475">
        <v>0</v>
      </c>
      <c r="N39" s="475">
        <v>0</v>
      </c>
      <c r="O39" s="475">
        <v>0</v>
      </c>
      <c r="P39" s="475">
        <v>0</v>
      </c>
      <c r="Q39" s="475">
        <v>691.66666666666663</v>
      </c>
      <c r="R39" s="475">
        <v>691.66666666666663</v>
      </c>
      <c r="S39" s="475">
        <v>691.66666666666663</v>
      </c>
      <c r="T39" s="475">
        <v>691.66666666666663</v>
      </c>
      <c r="U39" s="475">
        <v>691.66666666666663</v>
      </c>
      <c r="V39" s="475">
        <v>691.66666666666663</v>
      </c>
      <c r="W39" s="475">
        <f t="shared" si="2"/>
        <v>4150</v>
      </c>
      <c r="X39" s="341"/>
      <c r="Y39" s="341"/>
      <c r="Z39" s="265"/>
    </row>
    <row r="40" spans="1:26" s="281" customFormat="1" ht="102">
      <c r="A40" s="280" t="s">
        <v>1505</v>
      </c>
      <c r="B40" s="280" t="s">
        <v>1528</v>
      </c>
      <c r="C40" s="280" t="s">
        <v>1533</v>
      </c>
      <c r="D40" s="293">
        <v>68742.12</v>
      </c>
      <c r="E40" s="293">
        <v>0</v>
      </c>
      <c r="F40" s="258" t="s">
        <v>4306</v>
      </c>
      <c r="G40" s="463">
        <v>42334</v>
      </c>
      <c r="H40" s="445" t="s">
        <v>5437</v>
      </c>
      <c r="I40" s="499" t="s">
        <v>5472</v>
      </c>
      <c r="J40" s="475">
        <v>1593530786.21</v>
      </c>
      <c r="K40" s="475">
        <v>0</v>
      </c>
      <c r="L40" s="475">
        <v>0</v>
      </c>
      <c r="M40" s="475">
        <v>0</v>
      </c>
      <c r="N40" s="475">
        <v>0</v>
      </c>
      <c r="O40" s="475">
        <v>0</v>
      </c>
      <c r="P40" s="475">
        <v>0</v>
      </c>
      <c r="Q40" s="475">
        <v>11457.019999999999</v>
      </c>
      <c r="R40" s="475">
        <v>11457.019999999999</v>
      </c>
      <c r="S40" s="475">
        <v>11457.019999999999</v>
      </c>
      <c r="T40" s="475">
        <v>11457.019999999999</v>
      </c>
      <c r="U40" s="475">
        <v>11457.019999999999</v>
      </c>
      <c r="V40" s="475">
        <v>11457.019999999999</v>
      </c>
      <c r="W40" s="475">
        <f t="shared" si="2"/>
        <v>68742.12</v>
      </c>
      <c r="X40" s="341"/>
      <c r="Y40" s="341"/>
      <c r="Z40" s="265"/>
    </row>
    <row r="41" spans="1:26" s="281" customFormat="1" ht="102">
      <c r="A41" s="280" t="s">
        <v>1505</v>
      </c>
      <c r="B41" s="280" t="s">
        <v>1528</v>
      </c>
      <c r="C41" s="280" t="s">
        <v>239</v>
      </c>
      <c r="D41" s="293">
        <v>46499513.229999997</v>
      </c>
      <c r="E41" s="293">
        <v>7010477.0599999996</v>
      </c>
      <c r="F41" s="258" t="s">
        <v>4306</v>
      </c>
      <c r="G41" s="463">
        <v>42334</v>
      </c>
      <c r="H41" s="445" t="s">
        <v>5437</v>
      </c>
      <c r="I41" s="499" t="s">
        <v>5472</v>
      </c>
      <c r="J41" s="353">
        <v>1593530786.21</v>
      </c>
      <c r="K41" s="353">
        <v>0</v>
      </c>
      <c r="L41" s="353">
        <v>183439.41</v>
      </c>
      <c r="M41" s="353">
        <v>208978.63999999998</v>
      </c>
      <c r="N41" s="353">
        <v>4309790.08</v>
      </c>
      <c r="O41" s="353">
        <v>2308268.9300000002</v>
      </c>
      <c r="P41" s="353">
        <v>0</v>
      </c>
      <c r="Q41" s="353">
        <v>13163012.056666665</v>
      </c>
      <c r="R41" s="353">
        <v>13163012.056666665</v>
      </c>
      <c r="S41" s="353">
        <v>0</v>
      </c>
      <c r="T41" s="353">
        <v>4387670.6855555549</v>
      </c>
      <c r="U41" s="353">
        <v>4387670.6855555549</v>
      </c>
      <c r="V41" s="353">
        <v>4387670.6855555549</v>
      </c>
      <c r="W41" s="353">
        <f t="shared" si="2"/>
        <v>46499513.229999997</v>
      </c>
      <c r="X41" s="341"/>
      <c r="Y41" s="341"/>
      <c r="Z41" s="265"/>
    </row>
    <row r="42" spans="1:26" s="281" customFormat="1" ht="102">
      <c r="A42" s="280" t="s">
        <v>1505</v>
      </c>
      <c r="B42" s="280" t="s">
        <v>1528</v>
      </c>
      <c r="C42" s="280" t="s">
        <v>245</v>
      </c>
      <c r="D42" s="293">
        <v>230505</v>
      </c>
      <c r="E42" s="293">
        <v>0</v>
      </c>
      <c r="F42" s="258" t="s">
        <v>4306</v>
      </c>
      <c r="G42" s="463">
        <v>42334</v>
      </c>
      <c r="H42" s="445" t="s">
        <v>5437</v>
      </c>
      <c r="I42" s="499" t="s">
        <v>5472</v>
      </c>
      <c r="J42" s="353">
        <v>1593530786.21</v>
      </c>
      <c r="K42" s="353">
        <v>0</v>
      </c>
      <c r="L42" s="353">
        <v>0</v>
      </c>
      <c r="M42" s="353">
        <v>0</v>
      </c>
      <c r="N42" s="353">
        <v>0</v>
      </c>
      <c r="O42" s="353">
        <v>0</v>
      </c>
      <c r="P42" s="353">
        <v>0</v>
      </c>
      <c r="Q42" s="353">
        <v>38417.5</v>
      </c>
      <c r="R42" s="353">
        <v>38417.5</v>
      </c>
      <c r="S42" s="353">
        <v>38417.5</v>
      </c>
      <c r="T42" s="353">
        <v>38417.5</v>
      </c>
      <c r="U42" s="353">
        <v>38417.5</v>
      </c>
      <c r="V42" s="353">
        <v>38417.5</v>
      </c>
      <c r="W42" s="353">
        <f t="shared" si="2"/>
        <v>230505</v>
      </c>
      <c r="X42" s="341"/>
      <c r="Y42" s="341"/>
      <c r="Z42" s="265"/>
    </row>
    <row r="43" spans="1:26" s="281" customFormat="1" ht="102">
      <c r="A43" s="280" t="s">
        <v>1505</v>
      </c>
      <c r="B43" s="280" t="s">
        <v>1528</v>
      </c>
      <c r="C43" s="280" t="s">
        <v>248</v>
      </c>
      <c r="D43" s="293">
        <v>1500585.58</v>
      </c>
      <c r="E43" s="293">
        <v>0</v>
      </c>
      <c r="F43" s="258" t="s">
        <v>4306</v>
      </c>
      <c r="G43" s="463">
        <v>42334</v>
      </c>
      <c r="H43" s="445" t="s">
        <v>5437</v>
      </c>
      <c r="I43" s="499" t="s">
        <v>5472</v>
      </c>
      <c r="J43" s="353">
        <v>1593530786.21</v>
      </c>
      <c r="K43" s="353">
        <v>0</v>
      </c>
      <c r="L43" s="353">
        <v>0</v>
      </c>
      <c r="M43" s="353">
        <v>0</v>
      </c>
      <c r="N43" s="353">
        <v>0</v>
      </c>
      <c r="O43" s="353">
        <v>0</v>
      </c>
      <c r="P43" s="353">
        <v>0</v>
      </c>
      <c r="Q43" s="353">
        <v>250097.59666666668</v>
      </c>
      <c r="R43" s="353">
        <v>250097.59666666668</v>
      </c>
      <c r="S43" s="353">
        <v>250097.59666666668</v>
      </c>
      <c r="T43" s="353">
        <v>250097.59666666668</v>
      </c>
      <c r="U43" s="353">
        <v>250097.59666666668</v>
      </c>
      <c r="V43" s="353">
        <v>250097.59666666668</v>
      </c>
      <c r="W43" s="353">
        <f t="shared" si="2"/>
        <v>1500585.58</v>
      </c>
      <c r="X43" s="341"/>
      <c r="Y43" s="341"/>
      <c r="Z43" s="265"/>
    </row>
    <row r="44" spans="1:26" s="281" customFormat="1" ht="102">
      <c r="A44" s="280" t="s">
        <v>1505</v>
      </c>
      <c r="B44" s="280" t="s">
        <v>1528</v>
      </c>
      <c r="C44" s="280" t="s">
        <v>250</v>
      </c>
      <c r="D44" s="293">
        <v>10287385.65</v>
      </c>
      <c r="E44" s="293">
        <v>0</v>
      </c>
      <c r="F44" s="258" t="s">
        <v>4306</v>
      </c>
      <c r="G44" s="463">
        <v>42334</v>
      </c>
      <c r="H44" s="445" t="s">
        <v>5437</v>
      </c>
      <c r="I44" s="499" t="s">
        <v>5472</v>
      </c>
      <c r="J44" s="353">
        <v>1593530786.21</v>
      </c>
      <c r="K44" s="353">
        <v>0</v>
      </c>
      <c r="L44" s="353">
        <v>0</v>
      </c>
      <c r="M44" s="353">
        <v>0</v>
      </c>
      <c r="N44" s="353">
        <v>0</v>
      </c>
      <c r="O44" s="353">
        <v>0</v>
      </c>
      <c r="P44" s="353">
        <v>0</v>
      </c>
      <c r="Q44" s="353">
        <v>1714564.2750000001</v>
      </c>
      <c r="R44" s="353">
        <v>1714564.2750000001</v>
      </c>
      <c r="S44" s="353">
        <v>1714564.2750000001</v>
      </c>
      <c r="T44" s="353">
        <v>1714564.2750000001</v>
      </c>
      <c r="U44" s="353">
        <v>1714564.2750000001</v>
      </c>
      <c r="V44" s="353">
        <v>1714564.2750000001</v>
      </c>
      <c r="W44" s="353">
        <f t="shared" si="2"/>
        <v>10287385.65</v>
      </c>
      <c r="X44" s="341"/>
      <c r="Y44" s="341"/>
      <c r="Z44" s="265"/>
    </row>
    <row r="45" spans="1:26" s="281" customFormat="1" ht="102">
      <c r="A45" s="280" t="s">
        <v>1505</v>
      </c>
      <c r="B45" s="280" t="s">
        <v>1528</v>
      </c>
      <c r="C45" s="280" t="s">
        <v>1547</v>
      </c>
      <c r="D45" s="293">
        <v>200250</v>
      </c>
      <c r="E45" s="293">
        <v>0</v>
      </c>
      <c r="F45" s="258" t="s">
        <v>4306</v>
      </c>
      <c r="G45" s="463">
        <v>42334</v>
      </c>
      <c r="H45" s="445" t="s">
        <v>5437</v>
      </c>
      <c r="I45" s="499" t="s">
        <v>5472</v>
      </c>
      <c r="J45" s="353">
        <v>1593530786.21</v>
      </c>
      <c r="K45" s="353">
        <v>0</v>
      </c>
      <c r="L45" s="353">
        <v>0</v>
      </c>
      <c r="M45" s="353">
        <v>0</v>
      </c>
      <c r="N45" s="353">
        <v>0</v>
      </c>
      <c r="O45" s="353">
        <v>0</v>
      </c>
      <c r="P45" s="353">
        <v>0</v>
      </c>
      <c r="Q45" s="353">
        <v>33375</v>
      </c>
      <c r="R45" s="353">
        <v>33375</v>
      </c>
      <c r="S45" s="353">
        <v>33375</v>
      </c>
      <c r="T45" s="353">
        <v>33375</v>
      </c>
      <c r="U45" s="353">
        <v>33375</v>
      </c>
      <c r="V45" s="353">
        <v>33375</v>
      </c>
      <c r="W45" s="353">
        <f t="shared" si="2"/>
        <v>200250</v>
      </c>
      <c r="X45" s="341"/>
      <c r="Y45" s="341"/>
      <c r="Z45" s="265"/>
    </row>
    <row r="46" spans="1:26" s="281" customFormat="1" ht="25.5">
      <c r="A46" s="280" t="s">
        <v>533</v>
      </c>
      <c r="B46" s="280" t="s">
        <v>68</v>
      </c>
      <c r="C46" s="826" t="s">
        <v>70</v>
      </c>
      <c r="D46" s="743">
        <v>25000</v>
      </c>
      <c r="E46" s="743">
        <v>10164.67</v>
      </c>
      <c r="F46" s="258" t="s">
        <v>3806</v>
      </c>
      <c r="G46" s="463" t="s">
        <v>3806</v>
      </c>
      <c r="H46" s="445" t="s">
        <v>3806</v>
      </c>
      <c r="I46" s="499" t="s">
        <v>5588</v>
      </c>
      <c r="J46" s="353">
        <v>16599.150000000001</v>
      </c>
      <c r="K46" s="353"/>
      <c r="L46" s="353">
        <v>7236.49</v>
      </c>
      <c r="M46" s="353">
        <v>-3352.69</v>
      </c>
      <c r="N46" s="353">
        <v>1436.34</v>
      </c>
      <c r="O46" s="353">
        <v>1568.29</v>
      </c>
      <c r="P46" s="353">
        <v>1387.25</v>
      </c>
      <c r="Q46" s="353">
        <v>1387.25</v>
      </c>
      <c r="R46" s="353">
        <v>1387.25</v>
      </c>
      <c r="S46" s="353">
        <v>1387.25</v>
      </c>
      <c r="T46" s="353">
        <v>1387.25</v>
      </c>
      <c r="U46" s="353">
        <v>1387.25</v>
      </c>
      <c r="V46" s="353">
        <v>1387.22</v>
      </c>
      <c r="W46" s="353">
        <v>16599.150000000001</v>
      </c>
      <c r="X46" s="341"/>
      <c r="Y46" s="341"/>
      <c r="Z46" s="265"/>
    </row>
    <row r="47" spans="1:26" s="281" customFormat="1" ht="25.5">
      <c r="A47" s="280" t="s">
        <v>533</v>
      </c>
      <c r="B47" s="280" t="s">
        <v>68</v>
      </c>
      <c r="C47" s="827"/>
      <c r="D47" s="825"/>
      <c r="E47" s="825"/>
      <c r="F47" s="258" t="s">
        <v>3806</v>
      </c>
      <c r="G47" s="463" t="s">
        <v>3806</v>
      </c>
      <c r="H47" s="445" t="s">
        <v>3806</v>
      </c>
      <c r="I47" s="499" t="s">
        <v>5589</v>
      </c>
      <c r="J47" s="353">
        <v>8400.85</v>
      </c>
      <c r="K47" s="353">
        <v>3276.24</v>
      </c>
      <c r="L47" s="353"/>
      <c r="M47" s="353"/>
      <c r="N47" s="353"/>
      <c r="O47" s="353"/>
      <c r="P47" s="353">
        <v>732.09</v>
      </c>
      <c r="Q47" s="353">
        <v>732.09</v>
      </c>
      <c r="R47" s="353">
        <v>732.09</v>
      </c>
      <c r="S47" s="353">
        <v>732.09</v>
      </c>
      <c r="T47" s="353">
        <v>732.09</v>
      </c>
      <c r="U47" s="353">
        <v>732.09</v>
      </c>
      <c r="V47" s="353">
        <v>732.07</v>
      </c>
      <c r="W47" s="353">
        <v>8400.85</v>
      </c>
      <c r="X47" s="341"/>
      <c r="Y47" s="341"/>
      <c r="Z47" s="265"/>
    </row>
    <row r="48" spans="1:26" s="281" customFormat="1" ht="25.5">
      <c r="A48" s="280" t="s">
        <v>533</v>
      </c>
      <c r="B48" s="280" t="s">
        <v>68</v>
      </c>
      <c r="C48" s="737" t="s">
        <v>72</v>
      </c>
      <c r="D48" s="743">
        <v>62250.15</v>
      </c>
      <c r="E48" s="743">
        <v>37628.43</v>
      </c>
      <c r="F48" s="258" t="s">
        <v>3806</v>
      </c>
      <c r="G48" s="463" t="s">
        <v>3806</v>
      </c>
      <c r="H48" s="445" t="s">
        <v>3806</v>
      </c>
      <c r="I48" s="499" t="s">
        <v>5590</v>
      </c>
      <c r="J48" s="353">
        <v>55000</v>
      </c>
      <c r="K48" s="353"/>
      <c r="L48" s="353">
        <v>21318.93</v>
      </c>
      <c r="M48" s="353">
        <v>5156.5200000000004</v>
      </c>
      <c r="N48" s="353"/>
      <c r="O48" s="353">
        <v>7220.15</v>
      </c>
      <c r="P48" s="353">
        <v>3043.49</v>
      </c>
      <c r="Q48" s="353">
        <v>3043.49</v>
      </c>
      <c r="R48" s="353">
        <v>3043.49</v>
      </c>
      <c r="S48" s="353">
        <v>3043.49</v>
      </c>
      <c r="T48" s="353">
        <v>3043.49</v>
      </c>
      <c r="U48" s="353">
        <v>3043.49</v>
      </c>
      <c r="V48" s="353">
        <v>3043.46</v>
      </c>
      <c r="W48" s="353">
        <v>54999.999999999985</v>
      </c>
      <c r="X48" s="341"/>
      <c r="Y48" s="341"/>
      <c r="Z48" s="265"/>
    </row>
    <row r="49" spans="1:26" s="281" customFormat="1" ht="25.5">
      <c r="A49" s="280" t="s">
        <v>533</v>
      </c>
      <c r="B49" s="280" t="s">
        <v>68</v>
      </c>
      <c r="C49" s="823"/>
      <c r="D49" s="825"/>
      <c r="E49" s="825"/>
      <c r="F49" s="258" t="s">
        <v>3806</v>
      </c>
      <c r="G49" s="463" t="s">
        <v>3806</v>
      </c>
      <c r="H49" s="445" t="s">
        <v>3806</v>
      </c>
      <c r="I49" s="499" t="s">
        <v>5591</v>
      </c>
      <c r="J49" s="353">
        <v>7250.15</v>
      </c>
      <c r="K49" s="353">
        <v>3932.83</v>
      </c>
      <c r="L49" s="353"/>
      <c r="M49" s="353"/>
      <c r="N49" s="353"/>
      <c r="O49" s="353">
        <v>0</v>
      </c>
      <c r="P49" s="353">
        <v>473.9</v>
      </c>
      <c r="Q49" s="353">
        <v>473.9</v>
      </c>
      <c r="R49" s="353">
        <v>473.9</v>
      </c>
      <c r="S49" s="353">
        <v>473.9</v>
      </c>
      <c r="T49" s="353">
        <v>473.9</v>
      </c>
      <c r="U49" s="353">
        <v>473.9</v>
      </c>
      <c r="V49" s="353">
        <v>473.92</v>
      </c>
      <c r="W49" s="353">
        <v>7250.1499999999978</v>
      </c>
      <c r="X49" s="341"/>
      <c r="Y49" s="341"/>
      <c r="Z49" s="265"/>
    </row>
    <row r="50" spans="1:26" s="281" customFormat="1" ht="25.5">
      <c r="A50" s="280" t="s">
        <v>533</v>
      </c>
      <c r="B50" s="280" t="s">
        <v>68</v>
      </c>
      <c r="C50" s="737" t="s">
        <v>74</v>
      </c>
      <c r="D50" s="743">
        <v>418372.94</v>
      </c>
      <c r="E50" s="743">
        <v>121228.71</v>
      </c>
      <c r="F50" s="258">
        <v>4391623</v>
      </c>
      <c r="G50" s="463" t="s">
        <v>3806</v>
      </c>
      <c r="H50" s="445" t="s">
        <v>3806</v>
      </c>
      <c r="I50" s="499" t="s">
        <v>5592</v>
      </c>
      <c r="J50" s="353">
        <v>15000</v>
      </c>
      <c r="K50" s="353"/>
      <c r="L50" s="353"/>
      <c r="M50" s="353"/>
      <c r="N50" s="353"/>
      <c r="O50" s="353">
        <v>911</v>
      </c>
      <c r="P50" s="353">
        <v>2012.71</v>
      </c>
      <c r="Q50" s="353">
        <v>2012.71</v>
      </c>
      <c r="R50" s="353">
        <v>2012.71</v>
      </c>
      <c r="S50" s="353">
        <v>2012.71</v>
      </c>
      <c r="T50" s="353">
        <v>2012.71</v>
      </c>
      <c r="U50" s="353">
        <v>2012.71</v>
      </c>
      <c r="V50" s="353">
        <v>2012.74</v>
      </c>
      <c r="W50" s="353">
        <v>14999.999999999998</v>
      </c>
      <c r="X50" s="341"/>
      <c r="Y50" s="341"/>
      <c r="Z50" s="265"/>
    </row>
    <row r="51" spans="1:26" s="281" customFormat="1" ht="25.5">
      <c r="A51" s="280" t="s">
        <v>533</v>
      </c>
      <c r="B51" s="280" t="s">
        <v>68</v>
      </c>
      <c r="C51" s="822"/>
      <c r="D51" s="824"/>
      <c r="E51" s="824"/>
      <c r="F51" s="258">
        <v>4391623</v>
      </c>
      <c r="G51" s="463" t="s">
        <v>3806</v>
      </c>
      <c r="H51" s="445" t="s">
        <v>3806</v>
      </c>
      <c r="I51" s="499" t="s">
        <v>5593</v>
      </c>
      <c r="J51" s="353">
        <v>2756.16</v>
      </c>
      <c r="K51" s="353">
        <v>911</v>
      </c>
      <c r="L51" s="353">
        <v>1151</v>
      </c>
      <c r="M51" s="353"/>
      <c r="N51" s="353"/>
      <c r="O51" s="353"/>
      <c r="P51" s="353">
        <v>99.17</v>
      </c>
      <c r="Q51" s="353">
        <v>99.17</v>
      </c>
      <c r="R51" s="353">
        <v>99.17</v>
      </c>
      <c r="S51" s="353">
        <v>99.17</v>
      </c>
      <c r="T51" s="353">
        <v>99.17</v>
      </c>
      <c r="U51" s="353">
        <v>99.17</v>
      </c>
      <c r="V51" s="353">
        <v>99.14</v>
      </c>
      <c r="W51" s="353">
        <v>2756.1600000000003</v>
      </c>
      <c r="X51" s="341"/>
      <c r="Y51" s="341"/>
      <c r="Z51" s="265"/>
    </row>
    <row r="52" spans="1:26" s="281" customFormat="1" ht="25.5">
      <c r="A52" s="280" t="s">
        <v>533</v>
      </c>
      <c r="B52" s="280" t="s">
        <v>68</v>
      </c>
      <c r="C52" s="822"/>
      <c r="D52" s="824"/>
      <c r="E52" s="824"/>
      <c r="F52" s="258">
        <v>4390463</v>
      </c>
      <c r="G52" s="463" t="s">
        <v>3806</v>
      </c>
      <c r="H52" s="445" t="s">
        <v>3806</v>
      </c>
      <c r="I52" s="499" t="s">
        <v>5594</v>
      </c>
      <c r="J52" s="353">
        <v>3168</v>
      </c>
      <c r="K52" s="353"/>
      <c r="L52" s="353"/>
      <c r="M52" s="353"/>
      <c r="N52" s="353"/>
      <c r="O52" s="353">
        <v>960</v>
      </c>
      <c r="P52" s="353">
        <v>315.43</v>
      </c>
      <c r="Q52" s="353">
        <v>315.43</v>
      </c>
      <c r="R52" s="353">
        <v>315.43</v>
      </c>
      <c r="S52" s="353">
        <v>315.43</v>
      </c>
      <c r="T52" s="353">
        <v>315.43</v>
      </c>
      <c r="U52" s="353">
        <v>315.43</v>
      </c>
      <c r="V52" s="353">
        <v>315.42</v>
      </c>
      <c r="W52" s="353">
        <v>3168</v>
      </c>
      <c r="X52" s="341"/>
      <c r="Y52" s="341"/>
      <c r="Z52" s="265"/>
    </row>
    <row r="53" spans="1:26" s="281" customFormat="1" ht="25.5">
      <c r="A53" s="280" t="s">
        <v>533</v>
      </c>
      <c r="B53" s="280" t="s">
        <v>68</v>
      </c>
      <c r="C53" s="822"/>
      <c r="D53" s="824"/>
      <c r="E53" s="824"/>
      <c r="F53" s="258">
        <v>1800268268</v>
      </c>
      <c r="G53" s="463" t="s">
        <v>3806</v>
      </c>
      <c r="H53" s="445" t="s">
        <v>3806</v>
      </c>
      <c r="I53" s="499" t="s">
        <v>5595</v>
      </c>
      <c r="J53" s="353">
        <v>13465.18</v>
      </c>
      <c r="K53" s="353"/>
      <c r="L53" s="353"/>
      <c r="M53" s="353">
        <v>1630.45</v>
      </c>
      <c r="N53" s="353">
        <v>1159.01</v>
      </c>
      <c r="O53" s="353">
        <v>987.01</v>
      </c>
      <c r="P53" s="353">
        <v>1384.1</v>
      </c>
      <c r="Q53" s="353">
        <v>1384.1</v>
      </c>
      <c r="R53" s="353">
        <v>1384.1</v>
      </c>
      <c r="S53" s="353">
        <v>1384.1</v>
      </c>
      <c r="T53" s="353">
        <v>1384.1</v>
      </c>
      <c r="U53" s="353">
        <v>1384.1</v>
      </c>
      <c r="V53" s="353">
        <v>1384.11</v>
      </c>
      <c r="W53" s="353">
        <v>13465.180000000002</v>
      </c>
      <c r="X53" s="341"/>
      <c r="Y53" s="341"/>
      <c r="Z53" s="265"/>
    </row>
    <row r="54" spans="1:26" s="281" customFormat="1" ht="25.5">
      <c r="A54" s="280" t="s">
        <v>533</v>
      </c>
      <c r="B54" s="280" t="s">
        <v>68</v>
      </c>
      <c r="C54" s="822"/>
      <c r="D54" s="824"/>
      <c r="E54" s="824"/>
      <c r="F54" s="258">
        <v>4390463</v>
      </c>
      <c r="G54" s="463" t="s">
        <v>3806</v>
      </c>
      <c r="H54" s="445" t="s">
        <v>3806</v>
      </c>
      <c r="I54" s="499" t="s">
        <v>5596</v>
      </c>
      <c r="J54" s="353">
        <v>322.56</v>
      </c>
      <c r="K54" s="353"/>
      <c r="L54" s="353"/>
      <c r="M54" s="353"/>
      <c r="N54" s="353"/>
      <c r="O54" s="353"/>
      <c r="P54" s="353">
        <v>46.08</v>
      </c>
      <c r="Q54" s="353">
        <v>46.08</v>
      </c>
      <c r="R54" s="353">
        <v>46.08</v>
      </c>
      <c r="S54" s="353">
        <v>46.08</v>
      </c>
      <c r="T54" s="353">
        <v>46.08</v>
      </c>
      <c r="U54" s="353">
        <v>46.08</v>
      </c>
      <c r="V54" s="353">
        <v>46.08</v>
      </c>
      <c r="W54" s="353">
        <v>322.55999999999995</v>
      </c>
      <c r="X54" s="341"/>
      <c r="Y54" s="341"/>
      <c r="Z54" s="265"/>
    </row>
    <row r="55" spans="1:26" s="281" customFormat="1" ht="25.5">
      <c r="A55" s="280" t="s">
        <v>533</v>
      </c>
      <c r="B55" s="280" t="s">
        <v>68</v>
      </c>
      <c r="C55" s="822"/>
      <c r="D55" s="824"/>
      <c r="E55" s="824"/>
      <c r="F55" s="258">
        <v>1800268268</v>
      </c>
      <c r="G55" s="463" t="s">
        <v>3806</v>
      </c>
      <c r="H55" s="445" t="s">
        <v>3806</v>
      </c>
      <c r="I55" s="499" t="s">
        <v>5597</v>
      </c>
      <c r="J55" s="353">
        <v>1889.71</v>
      </c>
      <c r="K55" s="353">
        <v>1889.71</v>
      </c>
      <c r="L55" s="353"/>
      <c r="M55" s="353"/>
      <c r="N55" s="353"/>
      <c r="O55" s="353"/>
      <c r="P55" s="353"/>
      <c r="Q55" s="353"/>
      <c r="R55" s="353"/>
      <c r="S55" s="353"/>
      <c r="T55" s="353"/>
      <c r="U55" s="353"/>
      <c r="V55" s="353"/>
      <c r="W55" s="353">
        <v>1889.71</v>
      </c>
      <c r="X55" s="341"/>
      <c r="Y55" s="341"/>
      <c r="Z55" s="265"/>
    </row>
    <row r="56" spans="1:26" s="281" customFormat="1" ht="25.5">
      <c r="A56" s="280" t="s">
        <v>533</v>
      </c>
      <c r="B56" s="280" t="s">
        <v>68</v>
      </c>
      <c r="C56" s="822"/>
      <c r="D56" s="824"/>
      <c r="E56" s="824"/>
      <c r="F56" s="258" t="s">
        <v>3812</v>
      </c>
      <c r="G56" s="463">
        <v>44790</v>
      </c>
      <c r="H56" s="445" t="s">
        <v>3813</v>
      </c>
      <c r="I56" s="499" t="s">
        <v>3814</v>
      </c>
      <c r="J56" s="353">
        <v>118800.21</v>
      </c>
      <c r="K56" s="353"/>
      <c r="L56" s="353"/>
      <c r="M56" s="353"/>
      <c r="N56" s="353">
        <v>75769.399999999994</v>
      </c>
      <c r="O56" s="353">
        <v>10889.01</v>
      </c>
      <c r="P56" s="353">
        <v>4591.6899999999996</v>
      </c>
      <c r="Q56" s="353">
        <v>4591.6899999999996</v>
      </c>
      <c r="R56" s="353">
        <v>4591.6899999999996</v>
      </c>
      <c r="S56" s="353">
        <v>4591.6899999999996</v>
      </c>
      <c r="T56" s="353">
        <v>4591.6899999999996</v>
      </c>
      <c r="U56" s="353">
        <v>4591.6899999999996</v>
      </c>
      <c r="V56" s="353">
        <v>4591.66</v>
      </c>
      <c r="W56" s="353">
        <v>118800.21</v>
      </c>
      <c r="X56" s="341"/>
      <c r="Y56" s="341"/>
      <c r="Z56" s="265"/>
    </row>
    <row r="57" spans="1:26" s="281" customFormat="1" ht="25.5">
      <c r="A57" s="280" t="s">
        <v>533</v>
      </c>
      <c r="B57" s="280" t="s">
        <v>68</v>
      </c>
      <c r="C57" s="822"/>
      <c r="D57" s="824"/>
      <c r="E57" s="824"/>
      <c r="F57" s="258" t="s">
        <v>3809</v>
      </c>
      <c r="G57" s="463">
        <v>44925</v>
      </c>
      <c r="H57" s="445" t="s">
        <v>3808</v>
      </c>
      <c r="I57" s="499" t="s">
        <v>5598</v>
      </c>
      <c r="J57" s="353">
        <v>101792.7</v>
      </c>
      <c r="K57" s="353"/>
      <c r="L57" s="353"/>
      <c r="M57" s="353"/>
      <c r="N57" s="353"/>
      <c r="O57" s="353"/>
      <c r="P57" s="353">
        <v>14541.81</v>
      </c>
      <c r="Q57" s="353">
        <v>14541.81</v>
      </c>
      <c r="R57" s="353">
        <v>14541.81</v>
      </c>
      <c r="S57" s="353">
        <v>14541.81</v>
      </c>
      <c r="T57" s="353">
        <v>14541.81</v>
      </c>
      <c r="U57" s="353">
        <v>14541.81</v>
      </c>
      <c r="V57" s="353">
        <v>14541.84</v>
      </c>
      <c r="W57" s="353">
        <v>101792.7</v>
      </c>
      <c r="X57" s="341"/>
      <c r="Y57" s="341"/>
      <c r="Z57" s="265"/>
    </row>
    <row r="58" spans="1:26" s="281" customFormat="1" ht="25.5">
      <c r="A58" s="280" t="s">
        <v>533</v>
      </c>
      <c r="B58" s="280" t="s">
        <v>68</v>
      </c>
      <c r="C58" s="822"/>
      <c r="D58" s="824"/>
      <c r="E58" s="824"/>
      <c r="F58" s="258" t="s">
        <v>3807</v>
      </c>
      <c r="G58" s="463">
        <v>44922</v>
      </c>
      <c r="H58" s="445" t="s">
        <v>3808</v>
      </c>
      <c r="I58" s="499" t="s">
        <v>5599</v>
      </c>
      <c r="J58" s="353">
        <v>154432.07999999999</v>
      </c>
      <c r="K58" s="353"/>
      <c r="L58" s="353"/>
      <c r="M58" s="353"/>
      <c r="N58" s="353">
        <v>10328.049999999999</v>
      </c>
      <c r="O58" s="353">
        <v>9352.42</v>
      </c>
      <c r="P58" s="353">
        <v>19250.23</v>
      </c>
      <c r="Q58" s="353">
        <v>19250.23</v>
      </c>
      <c r="R58" s="353">
        <v>19250.23</v>
      </c>
      <c r="S58" s="353">
        <v>19250.23</v>
      </c>
      <c r="T58" s="353">
        <v>19250.23</v>
      </c>
      <c r="U58" s="353">
        <v>19250.23</v>
      </c>
      <c r="V58" s="353">
        <v>19250.23</v>
      </c>
      <c r="W58" s="353">
        <v>154432.07999999999</v>
      </c>
      <c r="X58" s="341"/>
      <c r="Y58" s="341"/>
      <c r="Z58" s="265"/>
    </row>
    <row r="59" spans="1:26" s="281" customFormat="1" ht="25.5">
      <c r="A59" s="280" t="s">
        <v>533</v>
      </c>
      <c r="B59" s="280" t="s">
        <v>68</v>
      </c>
      <c r="C59" s="822"/>
      <c r="D59" s="824"/>
      <c r="E59" s="824"/>
      <c r="F59" s="258" t="s">
        <v>3815</v>
      </c>
      <c r="G59" s="463">
        <v>43788</v>
      </c>
      <c r="H59" s="445" t="s">
        <v>2261</v>
      </c>
      <c r="I59" s="499" t="s">
        <v>5600</v>
      </c>
      <c r="J59" s="353">
        <v>5687.34</v>
      </c>
      <c r="K59" s="353"/>
      <c r="L59" s="353">
        <v>1692.66</v>
      </c>
      <c r="M59" s="353">
        <v>846.33</v>
      </c>
      <c r="N59" s="353">
        <v>846.33</v>
      </c>
      <c r="O59" s="353">
        <v>846.33</v>
      </c>
      <c r="P59" s="353">
        <v>207.96</v>
      </c>
      <c r="Q59" s="353">
        <v>207.96</v>
      </c>
      <c r="R59" s="353">
        <v>207.96</v>
      </c>
      <c r="S59" s="353">
        <v>207.96</v>
      </c>
      <c r="T59" s="353">
        <v>207.96</v>
      </c>
      <c r="U59" s="353">
        <v>207.96</v>
      </c>
      <c r="V59" s="353">
        <v>207.93</v>
      </c>
      <c r="W59" s="353">
        <v>5687.3400000000011</v>
      </c>
      <c r="X59" s="341"/>
      <c r="Y59" s="341"/>
      <c r="Z59" s="265"/>
    </row>
    <row r="60" spans="1:26" s="281" customFormat="1" ht="25.5">
      <c r="A60" s="280" t="s">
        <v>533</v>
      </c>
      <c r="B60" s="280" t="s">
        <v>68</v>
      </c>
      <c r="C60" s="823"/>
      <c r="D60" s="825"/>
      <c r="E60" s="825"/>
      <c r="F60" s="258" t="s">
        <v>3810</v>
      </c>
      <c r="G60" s="463">
        <v>44771</v>
      </c>
      <c r="H60" s="445" t="s">
        <v>3171</v>
      </c>
      <c r="I60" s="499" t="s">
        <v>3811</v>
      </c>
      <c r="J60" s="353">
        <v>1059</v>
      </c>
      <c r="K60" s="353"/>
      <c r="L60" s="353"/>
      <c r="M60" s="353">
        <v>1059</v>
      </c>
      <c r="N60" s="353"/>
      <c r="O60" s="353"/>
      <c r="P60" s="353"/>
      <c r="Q60" s="353"/>
      <c r="R60" s="353"/>
      <c r="S60" s="353"/>
      <c r="T60" s="353"/>
      <c r="U60" s="353"/>
      <c r="V60" s="353"/>
      <c r="W60" s="353">
        <v>1059</v>
      </c>
      <c r="X60" s="341"/>
      <c r="Y60" s="341"/>
      <c r="Z60" s="265"/>
    </row>
    <row r="61" spans="1:26" s="281" customFormat="1" ht="25.5">
      <c r="A61" s="280" t="s">
        <v>533</v>
      </c>
      <c r="B61" s="280" t="s">
        <v>68</v>
      </c>
      <c r="C61" s="737" t="s">
        <v>78</v>
      </c>
      <c r="D61" s="743">
        <v>414132.58</v>
      </c>
      <c r="E61" s="743">
        <v>50681.02</v>
      </c>
      <c r="F61" s="258" t="s">
        <v>3817</v>
      </c>
      <c r="G61" s="463">
        <v>44925</v>
      </c>
      <c r="H61" s="445" t="s">
        <v>3707</v>
      </c>
      <c r="I61" s="499" t="s">
        <v>3818</v>
      </c>
      <c r="J61" s="353">
        <v>5760</v>
      </c>
      <c r="K61" s="353"/>
      <c r="L61" s="353"/>
      <c r="M61" s="353"/>
      <c r="N61" s="353"/>
      <c r="O61" s="353"/>
      <c r="P61" s="353">
        <v>5760</v>
      </c>
      <c r="Q61" s="353"/>
      <c r="R61" s="353"/>
      <c r="S61" s="353"/>
      <c r="T61" s="353"/>
      <c r="U61" s="353"/>
      <c r="V61" s="353"/>
      <c r="W61" s="353">
        <v>5760</v>
      </c>
      <c r="X61" s="341"/>
      <c r="Y61" s="341"/>
      <c r="Z61" s="265"/>
    </row>
    <row r="62" spans="1:26" s="281" customFormat="1" ht="102">
      <c r="A62" s="280" t="s">
        <v>533</v>
      </c>
      <c r="B62" s="280" t="s">
        <v>68</v>
      </c>
      <c r="C62" s="822"/>
      <c r="D62" s="824"/>
      <c r="E62" s="824"/>
      <c r="F62" s="258" t="s">
        <v>3819</v>
      </c>
      <c r="G62" s="463">
        <v>44522</v>
      </c>
      <c r="H62" s="445" t="s">
        <v>3820</v>
      </c>
      <c r="I62" s="499" t="s">
        <v>5601</v>
      </c>
      <c r="J62" s="353">
        <v>129711.96</v>
      </c>
      <c r="K62" s="353"/>
      <c r="L62" s="353"/>
      <c r="M62" s="353"/>
      <c r="N62" s="353"/>
      <c r="O62" s="353"/>
      <c r="P62" s="353">
        <v>18530.28</v>
      </c>
      <c r="Q62" s="353">
        <v>18530.28</v>
      </c>
      <c r="R62" s="353">
        <v>18530.28</v>
      </c>
      <c r="S62" s="353">
        <v>18530.28</v>
      </c>
      <c r="T62" s="353">
        <v>18530.28</v>
      </c>
      <c r="U62" s="353">
        <v>18530.28</v>
      </c>
      <c r="V62" s="353">
        <v>18530.28</v>
      </c>
      <c r="W62" s="353">
        <v>129711.95999999999</v>
      </c>
      <c r="X62" s="341"/>
      <c r="Y62" s="341"/>
      <c r="Z62" s="265"/>
    </row>
    <row r="63" spans="1:26" s="281" customFormat="1" ht="25.5">
      <c r="A63" s="280" t="s">
        <v>533</v>
      </c>
      <c r="B63" s="280" t="s">
        <v>68</v>
      </c>
      <c r="C63" s="822"/>
      <c r="D63" s="824"/>
      <c r="E63" s="824"/>
      <c r="F63" s="258" t="s">
        <v>3816</v>
      </c>
      <c r="G63" s="463">
        <v>44966</v>
      </c>
      <c r="H63" s="445" t="s">
        <v>3228</v>
      </c>
      <c r="I63" s="499" t="s">
        <v>5602</v>
      </c>
      <c r="J63" s="353">
        <v>45307.53</v>
      </c>
      <c r="K63" s="353"/>
      <c r="L63" s="353"/>
      <c r="M63" s="353"/>
      <c r="N63" s="353"/>
      <c r="O63" s="353"/>
      <c r="P63" s="353">
        <v>6472.5</v>
      </c>
      <c r="Q63" s="353">
        <v>6472.5</v>
      </c>
      <c r="R63" s="353">
        <v>6472.5</v>
      </c>
      <c r="S63" s="353">
        <v>6472.5</v>
      </c>
      <c r="T63" s="353">
        <v>6472.5</v>
      </c>
      <c r="U63" s="353">
        <v>6472.5</v>
      </c>
      <c r="V63" s="353">
        <v>6472.53</v>
      </c>
      <c r="W63" s="353">
        <v>45307.53</v>
      </c>
      <c r="X63" s="341"/>
      <c r="Y63" s="341"/>
      <c r="Z63" s="265"/>
    </row>
    <row r="64" spans="1:26" s="281" customFormat="1" ht="25.5">
      <c r="A64" s="280" t="s">
        <v>533</v>
      </c>
      <c r="B64" s="280" t="s">
        <v>68</v>
      </c>
      <c r="C64" s="823"/>
      <c r="D64" s="825"/>
      <c r="E64" s="825"/>
      <c r="F64" s="258" t="s">
        <v>3821</v>
      </c>
      <c r="G64" s="463">
        <v>44699</v>
      </c>
      <c r="H64" s="445" t="s">
        <v>3822</v>
      </c>
      <c r="I64" s="499" t="s">
        <v>5603</v>
      </c>
      <c r="J64" s="353">
        <v>233353.09</v>
      </c>
      <c r="K64" s="353"/>
      <c r="L64" s="353">
        <v>15596.53</v>
      </c>
      <c r="M64" s="353"/>
      <c r="N64" s="353"/>
      <c r="O64" s="353">
        <v>35084.49</v>
      </c>
      <c r="P64" s="353">
        <v>26096.01</v>
      </c>
      <c r="Q64" s="353">
        <v>26096.01</v>
      </c>
      <c r="R64" s="353">
        <v>26096.01</v>
      </c>
      <c r="S64" s="353">
        <v>26096.01</v>
      </c>
      <c r="T64" s="353">
        <v>26096.01</v>
      </c>
      <c r="U64" s="353">
        <v>26096.01</v>
      </c>
      <c r="V64" s="353">
        <v>26096.01</v>
      </c>
      <c r="W64" s="353">
        <v>233353.09000000003</v>
      </c>
      <c r="X64" s="341"/>
      <c r="Y64" s="341"/>
      <c r="Z64" s="265"/>
    </row>
    <row r="65" spans="1:26" s="281" customFormat="1" ht="38.25">
      <c r="A65" s="280" t="s">
        <v>533</v>
      </c>
      <c r="B65" s="280" t="s">
        <v>68</v>
      </c>
      <c r="C65" s="737" t="s">
        <v>82</v>
      </c>
      <c r="D65" s="743">
        <v>2637052.48</v>
      </c>
      <c r="E65" s="743">
        <v>587967.63</v>
      </c>
      <c r="F65" s="258" t="s">
        <v>3824</v>
      </c>
      <c r="G65" s="463">
        <v>44874</v>
      </c>
      <c r="H65" s="445" t="s">
        <v>2261</v>
      </c>
      <c r="I65" s="499" t="s">
        <v>5604</v>
      </c>
      <c r="J65" s="353">
        <v>12966.62</v>
      </c>
      <c r="K65" s="353"/>
      <c r="L65" s="353"/>
      <c r="M65" s="353"/>
      <c r="N65" s="353"/>
      <c r="O65" s="353">
        <v>540.27</v>
      </c>
      <c r="P65" s="353">
        <v>1775.19</v>
      </c>
      <c r="Q65" s="353">
        <v>1775.19</v>
      </c>
      <c r="R65" s="353">
        <v>1775.19</v>
      </c>
      <c r="S65" s="353">
        <v>1775.19</v>
      </c>
      <c r="T65" s="353">
        <v>1775.19</v>
      </c>
      <c r="U65" s="353">
        <v>1775.19</v>
      </c>
      <c r="V65" s="353">
        <v>1775.21</v>
      </c>
      <c r="W65" s="353">
        <v>12966.620000000003</v>
      </c>
      <c r="X65" s="341"/>
      <c r="Y65" s="341"/>
      <c r="Z65" s="265"/>
    </row>
    <row r="66" spans="1:26" s="281" customFormat="1" ht="38.25">
      <c r="A66" s="280" t="s">
        <v>533</v>
      </c>
      <c r="B66" s="280" t="s">
        <v>68</v>
      </c>
      <c r="C66" s="822"/>
      <c r="D66" s="824"/>
      <c r="E66" s="824"/>
      <c r="F66" s="258" t="s">
        <v>3825</v>
      </c>
      <c r="G66" s="463">
        <v>44874</v>
      </c>
      <c r="H66" s="445" t="s">
        <v>2261</v>
      </c>
      <c r="I66" s="499" t="s">
        <v>5605</v>
      </c>
      <c r="J66" s="353">
        <v>84655.09</v>
      </c>
      <c r="K66" s="353"/>
      <c r="L66" s="353"/>
      <c r="M66" s="353"/>
      <c r="N66" s="353"/>
      <c r="O66" s="353"/>
      <c r="P66" s="353">
        <v>12093.58</v>
      </c>
      <c r="Q66" s="353">
        <v>12093.58</v>
      </c>
      <c r="R66" s="353">
        <v>12093.58</v>
      </c>
      <c r="S66" s="353">
        <v>12093.58</v>
      </c>
      <c r="T66" s="353">
        <v>12093.58</v>
      </c>
      <c r="U66" s="353">
        <v>12093.58</v>
      </c>
      <c r="V66" s="353">
        <v>12093.61</v>
      </c>
      <c r="W66" s="353">
        <v>84655.09</v>
      </c>
      <c r="X66" s="341"/>
      <c r="Y66" s="341"/>
      <c r="Z66" s="265"/>
    </row>
    <row r="67" spans="1:26" s="281" customFormat="1" ht="38.25">
      <c r="A67" s="280" t="s">
        <v>533</v>
      </c>
      <c r="B67" s="280" t="s">
        <v>68</v>
      </c>
      <c r="C67" s="822"/>
      <c r="D67" s="824"/>
      <c r="E67" s="824"/>
      <c r="F67" s="258" t="s">
        <v>3823</v>
      </c>
      <c r="G67" s="463">
        <v>44874</v>
      </c>
      <c r="H67" s="445" t="s">
        <v>2261</v>
      </c>
      <c r="I67" s="499" t="s">
        <v>5606</v>
      </c>
      <c r="J67" s="353">
        <v>2258048.9900000002</v>
      </c>
      <c r="K67" s="353"/>
      <c r="L67" s="353"/>
      <c r="M67" s="353"/>
      <c r="N67" s="353"/>
      <c r="O67" s="353">
        <v>476355.53</v>
      </c>
      <c r="P67" s="353">
        <v>254527.64</v>
      </c>
      <c r="Q67" s="353">
        <v>254527.64</v>
      </c>
      <c r="R67" s="353">
        <v>254527.64</v>
      </c>
      <c r="S67" s="353">
        <v>254527.64</v>
      </c>
      <c r="T67" s="353">
        <v>254527.64</v>
      </c>
      <c r="U67" s="353">
        <v>254527.64</v>
      </c>
      <c r="V67" s="353">
        <v>254527.62</v>
      </c>
      <c r="W67" s="353">
        <v>2258048.9900000007</v>
      </c>
      <c r="X67" s="341"/>
      <c r="Y67" s="341"/>
      <c r="Z67" s="265"/>
    </row>
    <row r="68" spans="1:26" s="281" customFormat="1" ht="25.5">
      <c r="A68" s="280" t="s">
        <v>533</v>
      </c>
      <c r="B68" s="280" t="s">
        <v>68</v>
      </c>
      <c r="C68" s="823"/>
      <c r="D68" s="825"/>
      <c r="E68" s="825"/>
      <c r="F68" s="258" t="s">
        <v>3826</v>
      </c>
      <c r="G68" s="463">
        <v>44700</v>
      </c>
      <c r="H68" s="445" t="s">
        <v>3827</v>
      </c>
      <c r="I68" s="499" t="s">
        <v>3828</v>
      </c>
      <c r="J68" s="353">
        <v>281381.78000000003</v>
      </c>
      <c r="K68" s="353"/>
      <c r="L68" s="353"/>
      <c r="M68" s="353">
        <v>111071.83</v>
      </c>
      <c r="N68" s="353"/>
      <c r="O68" s="353"/>
      <c r="P68" s="353">
        <v>24329.99</v>
      </c>
      <c r="Q68" s="353">
        <v>24329.99</v>
      </c>
      <c r="R68" s="353">
        <v>24329.99</v>
      </c>
      <c r="S68" s="353">
        <v>24329.99</v>
      </c>
      <c r="T68" s="353">
        <v>24329.99</v>
      </c>
      <c r="U68" s="353">
        <v>24329.99</v>
      </c>
      <c r="V68" s="353">
        <v>24330.01</v>
      </c>
      <c r="W68" s="353">
        <v>281381.77999999997</v>
      </c>
      <c r="X68" s="341"/>
      <c r="Y68" s="341"/>
      <c r="Z68" s="265"/>
    </row>
    <row r="69" spans="1:26" s="281" customFormat="1" ht="38.25">
      <c r="A69" s="280" t="s">
        <v>533</v>
      </c>
      <c r="B69" s="280" t="s">
        <v>68</v>
      </c>
      <c r="C69" s="737" t="s">
        <v>84</v>
      </c>
      <c r="D69" s="743">
        <v>304909.55</v>
      </c>
      <c r="E69" s="743">
        <v>76893.89</v>
      </c>
      <c r="F69" s="258" t="s">
        <v>3831</v>
      </c>
      <c r="G69" s="463">
        <v>44862</v>
      </c>
      <c r="H69" s="445" t="s">
        <v>2261</v>
      </c>
      <c r="I69" s="499" t="s">
        <v>5607</v>
      </c>
      <c r="J69" s="353">
        <v>34752.6</v>
      </c>
      <c r="K69" s="353"/>
      <c r="L69" s="353"/>
      <c r="M69" s="353"/>
      <c r="N69" s="353"/>
      <c r="O69" s="353">
        <v>2896.05</v>
      </c>
      <c r="P69" s="353">
        <v>4550.9399999999996</v>
      </c>
      <c r="Q69" s="353">
        <v>4550.9399999999996</v>
      </c>
      <c r="R69" s="353">
        <v>4550.9399999999996</v>
      </c>
      <c r="S69" s="353">
        <v>4550.9399999999996</v>
      </c>
      <c r="T69" s="353">
        <v>4550.9399999999996</v>
      </c>
      <c r="U69" s="353">
        <v>4550.9399999999996</v>
      </c>
      <c r="V69" s="353">
        <v>4550.91</v>
      </c>
      <c r="W69" s="353">
        <v>34752.599999999991</v>
      </c>
      <c r="X69" s="341"/>
      <c r="Y69" s="341"/>
      <c r="Z69" s="265"/>
    </row>
    <row r="70" spans="1:26" s="281" customFormat="1" ht="38.25">
      <c r="A70" s="280" t="s">
        <v>533</v>
      </c>
      <c r="B70" s="280" t="s">
        <v>68</v>
      </c>
      <c r="C70" s="822"/>
      <c r="D70" s="824"/>
      <c r="E70" s="824"/>
      <c r="F70" s="258" t="s">
        <v>3829</v>
      </c>
      <c r="G70" s="463">
        <v>44862</v>
      </c>
      <c r="H70" s="445" t="s">
        <v>2261</v>
      </c>
      <c r="I70" s="499" t="s">
        <v>5608</v>
      </c>
      <c r="J70" s="353">
        <v>237850.19</v>
      </c>
      <c r="K70" s="353"/>
      <c r="L70" s="353"/>
      <c r="M70" s="353">
        <v>34356.14</v>
      </c>
      <c r="N70" s="353">
        <v>19820.849999999999</v>
      </c>
      <c r="O70" s="353">
        <v>19820.849999999999</v>
      </c>
      <c r="P70" s="353">
        <v>23407.48</v>
      </c>
      <c r="Q70" s="353">
        <v>23407.48</v>
      </c>
      <c r="R70" s="353">
        <v>23407.48</v>
      </c>
      <c r="S70" s="353">
        <v>23407.48</v>
      </c>
      <c r="T70" s="353">
        <v>23407.48</v>
      </c>
      <c r="U70" s="353">
        <v>23407.48</v>
      </c>
      <c r="V70" s="353">
        <v>23407.47</v>
      </c>
      <c r="W70" s="353">
        <v>237850.19000000003</v>
      </c>
      <c r="X70" s="341"/>
      <c r="Y70" s="341"/>
      <c r="Z70" s="265"/>
    </row>
    <row r="71" spans="1:26" s="281" customFormat="1" ht="38.25">
      <c r="A71" s="280" t="s">
        <v>533</v>
      </c>
      <c r="B71" s="280" t="s">
        <v>68</v>
      </c>
      <c r="C71" s="823"/>
      <c r="D71" s="825"/>
      <c r="E71" s="825"/>
      <c r="F71" s="258" t="s">
        <v>3830</v>
      </c>
      <c r="G71" s="463">
        <v>44862</v>
      </c>
      <c r="H71" s="445" t="s">
        <v>2261</v>
      </c>
      <c r="I71" s="499" t="s">
        <v>5609</v>
      </c>
      <c r="J71" s="353">
        <v>32306.76</v>
      </c>
      <c r="K71" s="353"/>
      <c r="L71" s="353"/>
      <c r="M71" s="353"/>
      <c r="N71" s="353"/>
      <c r="O71" s="353"/>
      <c r="P71" s="353">
        <v>4615.25</v>
      </c>
      <c r="Q71" s="353">
        <v>4615.25</v>
      </c>
      <c r="R71" s="353">
        <v>4615.25</v>
      </c>
      <c r="S71" s="353">
        <v>4615.25</v>
      </c>
      <c r="T71" s="353">
        <v>4615.25</v>
      </c>
      <c r="U71" s="353">
        <v>4615.25</v>
      </c>
      <c r="V71" s="353">
        <v>4615.26</v>
      </c>
      <c r="W71" s="353">
        <v>32306.760000000002</v>
      </c>
      <c r="X71" s="341"/>
      <c r="Y71" s="341"/>
      <c r="Z71" s="265"/>
    </row>
    <row r="72" spans="1:26" s="281" customFormat="1" ht="25.5">
      <c r="A72" s="280" t="s">
        <v>533</v>
      </c>
      <c r="B72" s="280" t="s">
        <v>68</v>
      </c>
      <c r="C72" s="280" t="s">
        <v>290</v>
      </c>
      <c r="D72" s="293">
        <v>185516.75</v>
      </c>
      <c r="E72" s="293">
        <v>52371.5</v>
      </c>
      <c r="F72" s="258" t="s">
        <v>3832</v>
      </c>
      <c r="G72" s="463">
        <v>44886</v>
      </c>
      <c r="H72" s="445" t="s">
        <v>2261</v>
      </c>
      <c r="I72" s="499" t="s">
        <v>3833</v>
      </c>
      <c r="J72" s="353">
        <v>185516.75</v>
      </c>
      <c r="K72" s="353"/>
      <c r="L72" s="353"/>
      <c r="M72" s="353">
        <v>31034.5</v>
      </c>
      <c r="N72" s="353"/>
      <c r="O72" s="353">
        <v>21337</v>
      </c>
      <c r="P72" s="353">
        <v>19020.75</v>
      </c>
      <c r="Q72" s="353">
        <v>19020.75</v>
      </c>
      <c r="R72" s="353">
        <v>19020.75</v>
      </c>
      <c r="S72" s="353">
        <v>19020.75</v>
      </c>
      <c r="T72" s="353">
        <v>19020.75</v>
      </c>
      <c r="U72" s="353">
        <v>19020.75</v>
      </c>
      <c r="V72" s="353">
        <v>19020.75</v>
      </c>
      <c r="W72" s="353">
        <v>185516.75</v>
      </c>
      <c r="X72" s="341"/>
      <c r="Y72" s="341"/>
      <c r="Z72" s="265"/>
    </row>
    <row r="73" spans="1:26" s="281" customFormat="1" ht="25.5">
      <c r="A73" s="280" t="s">
        <v>533</v>
      </c>
      <c r="B73" s="280" t="s">
        <v>68</v>
      </c>
      <c r="C73" s="280" t="s">
        <v>86</v>
      </c>
      <c r="D73" s="293">
        <v>276070.63</v>
      </c>
      <c r="E73" s="293">
        <v>0</v>
      </c>
      <c r="F73" s="258" t="s">
        <v>3834</v>
      </c>
      <c r="G73" s="463">
        <v>45054</v>
      </c>
      <c r="H73" s="445" t="s">
        <v>3835</v>
      </c>
      <c r="I73" s="499" t="s">
        <v>3836</v>
      </c>
      <c r="J73" s="353">
        <v>276070.63</v>
      </c>
      <c r="K73" s="353"/>
      <c r="L73" s="353"/>
      <c r="M73" s="353"/>
      <c r="N73" s="353"/>
      <c r="O73" s="353"/>
      <c r="P73" s="353">
        <v>39438.660000000003</v>
      </c>
      <c r="Q73" s="353">
        <v>39438.660000000003</v>
      </c>
      <c r="R73" s="353">
        <v>39438.660000000003</v>
      </c>
      <c r="S73" s="353">
        <v>39438.660000000003</v>
      </c>
      <c r="T73" s="353">
        <v>39438.660000000003</v>
      </c>
      <c r="U73" s="353">
        <v>39438.660000000003</v>
      </c>
      <c r="V73" s="353">
        <v>39438.67</v>
      </c>
      <c r="W73" s="353">
        <v>276070.63</v>
      </c>
      <c r="X73" s="341"/>
      <c r="Y73" s="341"/>
      <c r="Z73" s="265"/>
    </row>
    <row r="74" spans="1:26" s="281" customFormat="1" ht="191.25">
      <c r="A74" s="280" t="s">
        <v>533</v>
      </c>
      <c r="B74" s="280" t="s">
        <v>68</v>
      </c>
      <c r="C74" s="737" t="s">
        <v>88</v>
      </c>
      <c r="D74" s="743">
        <v>41480.980000000003</v>
      </c>
      <c r="E74" s="743">
        <v>4021.9</v>
      </c>
      <c r="F74" s="258" t="s">
        <v>3837</v>
      </c>
      <c r="G74" s="463">
        <v>44896</v>
      </c>
      <c r="H74" s="445" t="s">
        <v>3838</v>
      </c>
      <c r="I74" s="499" t="s">
        <v>5610</v>
      </c>
      <c r="J74" s="353">
        <v>2080</v>
      </c>
      <c r="K74" s="353"/>
      <c r="L74" s="353"/>
      <c r="M74" s="353"/>
      <c r="N74" s="353"/>
      <c r="O74" s="353"/>
      <c r="P74" s="353"/>
      <c r="Q74" s="353">
        <v>2080</v>
      </c>
      <c r="R74" s="353"/>
      <c r="S74" s="353"/>
      <c r="T74" s="353"/>
      <c r="U74" s="353"/>
      <c r="V74" s="353"/>
      <c r="W74" s="353">
        <v>2080</v>
      </c>
      <c r="X74" s="341"/>
      <c r="Y74" s="341"/>
      <c r="Z74" s="265"/>
    </row>
    <row r="75" spans="1:26" s="281" customFormat="1" ht="191.25">
      <c r="A75" s="280" t="s">
        <v>533</v>
      </c>
      <c r="B75" s="280" t="s">
        <v>68</v>
      </c>
      <c r="C75" s="822"/>
      <c r="D75" s="824"/>
      <c r="E75" s="824"/>
      <c r="F75" s="258" t="s">
        <v>3837</v>
      </c>
      <c r="G75" s="463">
        <v>44896</v>
      </c>
      <c r="H75" s="445" t="s">
        <v>3838</v>
      </c>
      <c r="I75" s="499" t="s">
        <v>5611</v>
      </c>
      <c r="J75" s="353">
        <v>4253.6000000000004</v>
      </c>
      <c r="K75" s="353"/>
      <c r="L75" s="353"/>
      <c r="M75" s="353"/>
      <c r="N75" s="353"/>
      <c r="O75" s="353"/>
      <c r="P75" s="353"/>
      <c r="Q75" s="353"/>
      <c r="R75" s="353">
        <v>4253.6000000000004</v>
      </c>
      <c r="S75" s="353"/>
      <c r="T75" s="353"/>
      <c r="U75" s="353"/>
      <c r="V75" s="353"/>
      <c r="W75" s="353">
        <v>4253.6000000000004</v>
      </c>
      <c r="X75" s="341"/>
      <c r="Y75" s="341"/>
      <c r="Z75" s="265"/>
    </row>
    <row r="76" spans="1:26" s="281" customFormat="1" ht="191.25">
      <c r="A76" s="280" t="s">
        <v>533</v>
      </c>
      <c r="B76" s="280" t="s">
        <v>68</v>
      </c>
      <c r="C76" s="822"/>
      <c r="D76" s="824"/>
      <c r="E76" s="824"/>
      <c r="F76" s="258" t="s">
        <v>3837</v>
      </c>
      <c r="G76" s="463">
        <v>44896</v>
      </c>
      <c r="H76" s="445" t="s">
        <v>3838</v>
      </c>
      <c r="I76" s="499" t="s">
        <v>5612</v>
      </c>
      <c r="J76" s="353">
        <v>24806</v>
      </c>
      <c r="K76" s="353"/>
      <c r="L76" s="353"/>
      <c r="M76" s="353"/>
      <c r="N76" s="353"/>
      <c r="O76" s="353"/>
      <c r="P76" s="353"/>
      <c r="Q76" s="353"/>
      <c r="R76" s="353"/>
      <c r="S76" s="353">
        <v>24806</v>
      </c>
      <c r="T76" s="353"/>
      <c r="U76" s="353"/>
      <c r="V76" s="353"/>
      <c r="W76" s="353">
        <v>24806</v>
      </c>
      <c r="X76" s="341"/>
      <c r="Y76" s="341"/>
      <c r="Z76" s="265"/>
    </row>
    <row r="77" spans="1:26" s="281" customFormat="1" ht="191.25">
      <c r="A77" s="280" t="s">
        <v>533</v>
      </c>
      <c r="B77" s="280" t="s">
        <v>68</v>
      </c>
      <c r="C77" s="822"/>
      <c r="D77" s="824"/>
      <c r="E77" s="824"/>
      <c r="F77" s="258" t="s">
        <v>3837</v>
      </c>
      <c r="G77" s="463">
        <v>44896</v>
      </c>
      <c r="H77" s="445" t="s">
        <v>3838</v>
      </c>
      <c r="I77" s="499" t="s">
        <v>5613</v>
      </c>
      <c r="J77" s="353">
        <v>332</v>
      </c>
      <c r="K77" s="353"/>
      <c r="L77" s="353"/>
      <c r="M77" s="353"/>
      <c r="N77" s="353"/>
      <c r="O77" s="353"/>
      <c r="P77" s="353"/>
      <c r="Q77" s="353">
        <v>332</v>
      </c>
      <c r="R77" s="353"/>
      <c r="S77" s="353"/>
      <c r="T77" s="353"/>
      <c r="U77" s="353"/>
      <c r="V77" s="353"/>
      <c r="W77" s="353">
        <v>332</v>
      </c>
      <c r="X77" s="341"/>
      <c r="Y77" s="341"/>
      <c r="Z77" s="265"/>
    </row>
    <row r="78" spans="1:26" s="281" customFormat="1" ht="25.5">
      <c r="A78" s="280" t="s">
        <v>533</v>
      </c>
      <c r="B78" s="280" t="s">
        <v>68</v>
      </c>
      <c r="C78" s="822"/>
      <c r="D78" s="824"/>
      <c r="E78" s="824"/>
      <c r="F78" s="258" t="s">
        <v>3841</v>
      </c>
      <c r="G78" s="463">
        <v>45007</v>
      </c>
      <c r="H78" s="445" t="s">
        <v>3840</v>
      </c>
      <c r="I78" s="499" t="s">
        <v>5614</v>
      </c>
      <c r="J78" s="353">
        <v>5987.48</v>
      </c>
      <c r="K78" s="353"/>
      <c r="L78" s="353"/>
      <c r="M78" s="353"/>
      <c r="N78" s="353"/>
      <c r="O78" s="353"/>
      <c r="P78" s="353">
        <v>855.35</v>
      </c>
      <c r="Q78" s="353">
        <v>855.35</v>
      </c>
      <c r="R78" s="353">
        <v>855.35</v>
      </c>
      <c r="S78" s="353">
        <v>855.35</v>
      </c>
      <c r="T78" s="353">
        <v>855.35</v>
      </c>
      <c r="U78" s="353">
        <v>855.38</v>
      </c>
      <c r="V78" s="353">
        <v>855.35</v>
      </c>
      <c r="W78" s="353">
        <v>5987.4800000000005</v>
      </c>
      <c r="X78" s="341"/>
      <c r="Y78" s="341"/>
      <c r="Z78" s="265"/>
    </row>
    <row r="79" spans="1:26" s="281" customFormat="1" ht="25.5">
      <c r="A79" s="280" t="s">
        <v>533</v>
      </c>
      <c r="B79" s="280" t="s">
        <v>68</v>
      </c>
      <c r="C79" s="823"/>
      <c r="D79" s="825"/>
      <c r="E79" s="825"/>
      <c r="F79" s="258" t="s">
        <v>3839</v>
      </c>
      <c r="G79" s="463">
        <v>45041</v>
      </c>
      <c r="H79" s="445" t="s">
        <v>3840</v>
      </c>
      <c r="I79" s="499" t="s">
        <v>5615</v>
      </c>
      <c r="J79" s="353">
        <v>4021.9</v>
      </c>
      <c r="K79" s="353"/>
      <c r="L79" s="353"/>
      <c r="M79" s="353"/>
      <c r="N79" s="353"/>
      <c r="O79" s="353">
        <v>4021.9</v>
      </c>
      <c r="P79" s="353"/>
      <c r="Q79" s="353"/>
      <c r="R79" s="353"/>
      <c r="S79" s="353"/>
      <c r="T79" s="353"/>
      <c r="U79" s="353"/>
      <c r="V79" s="353"/>
      <c r="W79" s="353">
        <v>4021.9</v>
      </c>
      <c r="X79" s="341"/>
      <c r="Y79" s="341"/>
      <c r="Z79" s="265"/>
    </row>
    <row r="80" spans="1:26" s="281" customFormat="1" ht="25.5">
      <c r="A80" s="280" t="s">
        <v>533</v>
      </c>
      <c r="B80" s="280" t="s">
        <v>68</v>
      </c>
      <c r="C80" s="280" t="s">
        <v>90</v>
      </c>
      <c r="D80" s="293">
        <v>4308</v>
      </c>
      <c r="E80" s="293">
        <v>0</v>
      </c>
      <c r="F80" s="258" t="s">
        <v>3842</v>
      </c>
      <c r="G80" s="463">
        <v>44335</v>
      </c>
      <c r="H80" s="445" t="s">
        <v>3838</v>
      </c>
      <c r="I80" s="499" t="s">
        <v>3843</v>
      </c>
      <c r="J80" s="353">
        <v>4308</v>
      </c>
      <c r="K80" s="353"/>
      <c r="L80" s="353"/>
      <c r="M80" s="353"/>
      <c r="N80" s="353"/>
      <c r="O80" s="353"/>
      <c r="P80" s="353">
        <v>615.42999999999995</v>
      </c>
      <c r="Q80" s="353">
        <v>615.42999999999995</v>
      </c>
      <c r="R80" s="353">
        <v>615.42999999999995</v>
      </c>
      <c r="S80" s="353">
        <v>615.42999999999995</v>
      </c>
      <c r="T80" s="353">
        <v>615.42999999999995</v>
      </c>
      <c r="U80" s="353">
        <v>615.42999999999995</v>
      </c>
      <c r="V80" s="353">
        <v>615.41999999999996</v>
      </c>
      <c r="W80" s="353">
        <v>4307.9999999999991</v>
      </c>
      <c r="X80" s="341"/>
      <c r="Y80" s="341"/>
      <c r="Z80" s="265"/>
    </row>
    <row r="81" spans="1:26" s="281" customFormat="1" ht="25.5">
      <c r="A81" s="280" t="s">
        <v>533</v>
      </c>
      <c r="B81" s="280" t="s">
        <v>68</v>
      </c>
      <c r="C81" s="737" t="s">
        <v>92</v>
      </c>
      <c r="D81" s="743">
        <v>63656</v>
      </c>
      <c r="E81" s="743">
        <v>10043.219999999999</v>
      </c>
      <c r="F81" s="258" t="s">
        <v>3847</v>
      </c>
      <c r="G81" s="463">
        <v>44911</v>
      </c>
      <c r="H81" s="445" t="s">
        <v>3822</v>
      </c>
      <c r="I81" s="499" t="s">
        <v>5616</v>
      </c>
      <c r="J81" s="353">
        <v>3218.18</v>
      </c>
      <c r="K81" s="353"/>
      <c r="L81" s="353"/>
      <c r="M81" s="353"/>
      <c r="N81" s="353"/>
      <c r="O81" s="353">
        <v>1609.09</v>
      </c>
      <c r="P81" s="353">
        <v>229.87</v>
      </c>
      <c r="Q81" s="353">
        <v>229.87</v>
      </c>
      <c r="R81" s="353">
        <v>229.87</v>
      </c>
      <c r="S81" s="353">
        <v>229.87</v>
      </c>
      <c r="T81" s="353">
        <v>229.87</v>
      </c>
      <c r="U81" s="353">
        <v>229.87</v>
      </c>
      <c r="V81" s="353">
        <v>229.87</v>
      </c>
      <c r="W81" s="353">
        <v>3218.1799999999994</v>
      </c>
      <c r="X81" s="341"/>
      <c r="Y81" s="341"/>
      <c r="Z81" s="265"/>
    </row>
    <row r="82" spans="1:26" s="281" customFormat="1" ht="25.5">
      <c r="A82" s="280" t="s">
        <v>533</v>
      </c>
      <c r="B82" s="280" t="s">
        <v>68</v>
      </c>
      <c r="C82" s="822"/>
      <c r="D82" s="824"/>
      <c r="E82" s="824"/>
      <c r="F82" s="258" t="s">
        <v>3846</v>
      </c>
      <c r="G82" s="463"/>
      <c r="H82" s="445" t="s">
        <v>3822</v>
      </c>
      <c r="I82" s="499" t="s">
        <v>5617</v>
      </c>
      <c r="J82" s="353">
        <v>3148.68</v>
      </c>
      <c r="K82" s="353"/>
      <c r="L82" s="353"/>
      <c r="M82" s="353">
        <v>1049.56</v>
      </c>
      <c r="N82" s="353"/>
      <c r="O82" s="353"/>
      <c r="P82" s="353">
        <v>229.87</v>
      </c>
      <c r="Q82" s="353">
        <v>249.87</v>
      </c>
      <c r="R82" s="353">
        <v>219.87</v>
      </c>
      <c r="S82" s="353">
        <v>229.87</v>
      </c>
      <c r="T82" s="353">
        <v>209.87</v>
      </c>
      <c r="U82" s="353">
        <v>729.87</v>
      </c>
      <c r="V82" s="353">
        <v>229.9</v>
      </c>
      <c r="W82" s="353">
        <v>3148.6799999999994</v>
      </c>
      <c r="X82" s="341"/>
      <c r="Y82" s="341"/>
      <c r="Z82" s="265"/>
    </row>
    <row r="83" spans="1:26" s="281" customFormat="1" ht="25.5">
      <c r="A83" s="280" t="s">
        <v>533</v>
      </c>
      <c r="B83" s="280" t="s">
        <v>68</v>
      </c>
      <c r="C83" s="822"/>
      <c r="D83" s="824"/>
      <c r="E83" s="824"/>
      <c r="F83" s="258" t="s">
        <v>3844</v>
      </c>
      <c r="G83" s="463">
        <v>44918</v>
      </c>
      <c r="H83" s="445" t="s">
        <v>2261</v>
      </c>
      <c r="I83" s="499" t="s">
        <v>5618</v>
      </c>
      <c r="J83" s="353">
        <v>54252</v>
      </c>
      <c r="K83" s="353"/>
      <c r="L83" s="353"/>
      <c r="M83" s="353"/>
      <c r="N83" s="353"/>
      <c r="O83" s="353">
        <v>5866</v>
      </c>
      <c r="P83" s="353">
        <v>6912.29</v>
      </c>
      <c r="Q83" s="353">
        <v>6912.29</v>
      </c>
      <c r="R83" s="353">
        <v>6912.29</v>
      </c>
      <c r="S83" s="353">
        <v>6912.29</v>
      </c>
      <c r="T83" s="353">
        <v>6912.29</v>
      </c>
      <c r="U83" s="353">
        <v>6912.29</v>
      </c>
      <c r="V83" s="353">
        <v>6912.26</v>
      </c>
      <c r="W83" s="353">
        <v>54252.000000000007</v>
      </c>
      <c r="X83" s="341"/>
      <c r="Y83" s="341"/>
      <c r="Z83" s="265"/>
    </row>
    <row r="84" spans="1:26" s="281" customFormat="1" ht="25.5">
      <c r="A84" s="280" t="s">
        <v>533</v>
      </c>
      <c r="B84" s="280" t="s">
        <v>68</v>
      </c>
      <c r="C84" s="823"/>
      <c r="D84" s="825"/>
      <c r="E84" s="825"/>
      <c r="F84" s="258" t="s">
        <v>3845</v>
      </c>
      <c r="G84" s="463">
        <v>44915</v>
      </c>
      <c r="H84" s="445" t="s">
        <v>3822</v>
      </c>
      <c r="I84" s="499" t="s">
        <v>5619</v>
      </c>
      <c r="J84" s="353">
        <v>3037.14</v>
      </c>
      <c r="K84" s="353"/>
      <c r="L84" s="353"/>
      <c r="M84" s="353">
        <v>1518.57</v>
      </c>
      <c r="N84" s="353"/>
      <c r="O84" s="353"/>
      <c r="P84" s="353">
        <v>216.94</v>
      </c>
      <c r="Q84" s="353">
        <v>216.94</v>
      </c>
      <c r="R84" s="353">
        <v>216.94</v>
      </c>
      <c r="S84" s="353">
        <v>216.94</v>
      </c>
      <c r="T84" s="353">
        <v>216.94</v>
      </c>
      <c r="U84" s="353">
        <v>216.94</v>
      </c>
      <c r="V84" s="353">
        <v>216.93</v>
      </c>
      <c r="W84" s="353">
        <v>3037.14</v>
      </c>
      <c r="X84" s="341"/>
      <c r="Y84" s="341"/>
      <c r="Z84" s="265"/>
    </row>
    <row r="85" spans="1:26" s="281" customFormat="1" ht="25.5">
      <c r="A85" s="280" t="s">
        <v>533</v>
      </c>
      <c r="B85" s="280" t="s">
        <v>68</v>
      </c>
      <c r="C85" s="737" t="s">
        <v>94</v>
      </c>
      <c r="D85" s="743">
        <v>129342.6</v>
      </c>
      <c r="E85" s="743">
        <v>73506.92</v>
      </c>
      <c r="F85" s="258" t="s">
        <v>3850</v>
      </c>
      <c r="G85" s="463">
        <v>44789</v>
      </c>
      <c r="H85" s="445" t="s">
        <v>3851</v>
      </c>
      <c r="I85" s="499" t="s">
        <v>3852</v>
      </c>
      <c r="J85" s="353">
        <v>51300</v>
      </c>
      <c r="K85" s="353"/>
      <c r="L85" s="353"/>
      <c r="M85" s="353">
        <v>13137</v>
      </c>
      <c r="N85" s="353">
        <v>13404</v>
      </c>
      <c r="O85" s="353"/>
      <c r="P85" s="353">
        <v>3537</v>
      </c>
      <c r="Q85" s="353">
        <v>3537</v>
      </c>
      <c r="R85" s="353">
        <v>3537</v>
      </c>
      <c r="S85" s="353">
        <v>3537</v>
      </c>
      <c r="T85" s="353">
        <v>3537</v>
      </c>
      <c r="U85" s="353">
        <v>3537</v>
      </c>
      <c r="V85" s="353">
        <v>3537</v>
      </c>
      <c r="W85" s="353">
        <v>51300</v>
      </c>
      <c r="X85" s="341"/>
      <c r="Y85" s="341"/>
      <c r="Z85" s="265"/>
    </row>
    <row r="86" spans="1:26" s="281" customFormat="1" ht="25.5">
      <c r="A86" s="280" t="s">
        <v>533</v>
      </c>
      <c r="B86" s="280" t="s">
        <v>68</v>
      </c>
      <c r="C86" s="823"/>
      <c r="D86" s="825"/>
      <c r="E86" s="825"/>
      <c r="F86" s="258" t="s">
        <v>3848</v>
      </c>
      <c r="G86" s="463">
        <v>44742</v>
      </c>
      <c r="H86" s="445" t="s">
        <v>3827</v>
      </c>
      <c r="I86" s="499" t="s">
        <v>3849</v>
      </c>
      <c r="J86" s="353">
        <v>78042.600000000006</v>
      </c>
      <c r="K86" s="353"/>
      <c r="L86" s="353">
        <v>8167.68</v>
      </c>
      <c r="M86" s="353">
        <v>13505.34</v>
      </c>
      <c r="N86" s="353">
        <v>12655.76</v>
      </c>
      <c r="O86" s="353">
        <v>12637.14</v>
      </c>
      <c r="P86" s="353">
        <v>4439.5</v>
      </c>
      <c r="Q86" s="353">
        <v>4439.53</v>
      </c>
      <c r="R86" s="353">
        <v>4439.53</v>
      </c>
      <c r="S86" s="353">
        <v>4439.53</v>
      </c>
      <c r="T86" s="353">
        <v>4439.53</v>
      </c>
      <c r="U86" s="353">
        <v>4439.53</v>
      </c>
      <c r="V86" s="353">
        <v>4439.53</v>
      </c>
      <c r="W86" s="353">
        <v>78042.599999999991</v>
      </c>
      <c r="X86" s="341"/>
      <c r="Y86" s="341"/>
      <c r="Z86" s="265"/>
    </row>
    <row r="87" spans="1:26" s="281" customFormat="1" ht="25.5">
      <c r="A87" s="280" t="s">
        <v>533</v>
      </c>
      <c r="B87" s="280" t="s">
        <v>68</v>
      </c>
      <c r="C87" s="737" t="s">
        <v>306</v>
      </c>
      <c r="D87" s="743">
        <v>320109.48</v>
      </c>
      <c r="E87" s="743">
        <v>114408.71</v>
      </c>
      <c r="F87" s="258" t="s">
        <v>3857</v>
      </c>
      <c r="G87" s="463">
        <v>44797</v>
      </c>
      <c r="H87" s="445" t="s">
        <v>2261</v>
      </c>
      <c r="I87" s="499" t="s">
        <v>3858</v>
      </c>
      <c r="J87" s="353">
        <v>6806.25</v>
      </c>
      <c r="K87" s="353"/>
      <c r="L87" s="353"/>
      <c r="M87" s="353">
        <v>2268.75</v>
      </c>
      <c r="N87" s="353">
        <v>756.25</v>
      </c>
      <c r="O87" s="353">
        <v>756.25</v>
      </c>
      <c r="P87" s="353">
        <v>432.15</v>
      </c>
      <c r="Q87" s="353">
        <v>432.15</v>
      </c>
      <c r="R87" s="353">
        <v>432.14</v>
      </c>
      <c r="S87" s="353">
        <v>432.14</v>
      </c>
      <c r="T87" s="353">
        <v>432.14</v>
      </c>
      <c r="U87" s="353">
        <v>432.14</v>
      </c>
      <c r="V87" s="353">
        <v>432.14</v>
      </c>
      <c r="W87" s="353">
        <v>6806.2500000000009</v>
      </c>
      <c r="X87" s="341"/>
      <c r="Y87" s="341"/>
      <c r="Z87" s="265"/>
    </row>
    <row r="88" spans="1:26" s="281" customFormat="1" ht="25.5">
      <c r="A88" s="280" t="s">
        <v>533</v>
      </c>
      <c r="B88" s="280" t="s">
        <v>68</v>
      </c>
      <c r="C88" s="822"/>
      <c r="D88" s="824"/>
      <c r="E88" s="824"/>
      <c r="F88" s="258" t="s">
        <v>3855</v>
      </c>
      <c r="G88" s="463">
        <v>44923</v>
      </c>
      <c r="H88" s="445" t="s">
        <v>3856</v>
      </c>
      <c r="I88" s="499" t="s">
        <v>5620</v>
      </c>
      <c r="J88" s="353">
        <v>5354.44</v>
      </c>
      <c r="K88" s="353"/>
      <c r="L88" s="353"/>
      <c r="M88" s="353"/>
      <c r="N88" s="353"/>
      <c r="O88" s="353">
        <v>1529.84</v>
      </c>
      <c r="P88" s="353">
        <v>546.38</v>
      </c>
      <c r="Q88" s="353">
        <v>546.37</v>
      </c>
      <c r="R88" s="353">
        <v>546.37</v>
      </c>
      <c r="S88" s="353">
        <v>546.37</v>
      </c>
      <c r="T88" s="353">
        <v>546.37</v>
      </c>
      <c r="U88" s="353">
        <v>546.37</v>
      </c>
      <c r="V88" s="353">
        <v>546.37</v>
      </c>
      <c r="W88" s="353">
        <v>5354.44</v>
      </c>
      <c r="X88" s="341"/>
      <c r="Y88" s="341"/>
      <c r="Z88" s="265"/>
    </row>
    <row r="89" spans="1:26" s="281" customFormat="1" ht="25.5">
      <c r="A89" s="280" t="s">
        <v>533</v>
      </c>
      <c r="B89" s="280" t="s">
        <v>68</v>
      </c>
      <c r="C89" s="822"/>
      <c r="D89" s="824"/>
      <c r="E89" s="824"/>
      <c r="F89" s="258" t="s">
        <v>3853</v>
      </c>
      <c r="G89" s="463">
        <v>44550</v>
      </c>
      <c r="H89" s="445" t="s">
        <v>3813</v>
      </c>
      <c r="I89" s="499" t="s">
        <v>5621</v>
      </c>
      <c r="J89" s="353">
        <v>7231.57</v>
      </c>
      <c r="K89" s="353"/>
      <c r="L89" s="353"/>
      <c r="M89" s="353">
        <v>7231.56</v>
      </c>
      <c r="N89" s="353"/>
      <c r="O89" s="353"/>
      <c r="P89" s="353">
        <v>0.01</v>
      </c>
      <c r="Q89" s="353"/>
      <c r="R89" s="353"/>
      <c r="S89" s="353"/>
      <c r="T89" s="353"/>
      <c r="U89" s="353"/>
      <c r="V89" s="353"/>
      <c r="W89" s="353">
        <v>7231.5700000000006</v>
      </c>
      <c r="X89" s="341"/>
      <c r="Y89" s="341"/>
      <c r="Z89" s="265"/>
    </row>
    <row r="90" spans="1:26" s="281" customFormat="1" ht="25.5">
      <c r="A90" s="280" t="s">
        <v>533</v>
      </c>
      <c r="B90" s="280" t="s">
        <v>68</v>
      </c>
      <c r="C90" s="822"/>
      <c r="D90" s="824"/>
      <c r="E90" s="824"/>
      <c r="F90" s="258" t="s">
        <v>3854</v>
      </c>
      <c r="G90" s="463">
        <v>44830</v>
      </c>
      <c r="H90" s="445" t="s">
        <v>3822</v>
      </c>
      <c r="I90" s="499" t="s">
        <v>5622</v>
      </c>
      <c r="J90" s="353">
        <v>253500</v>
      </c>
      <c r="K90" s="353"/>
      <c r="L90" s="353"/>
      <c r="M90" s="353">
        <v>58500</v>
      </c>
      <c r="N90" s="353">
        <v>19500</v>
      </c>
      <c r="O90" s="353">
        <v>19500</v>
      </c>
      <c r="P90" s="353">
        <v>22285.74</v>
      </c>
      <c r="Q90" s="353">
        <v>22285.71</v>
      </c>
      <c r="R90" s="353">
        <v>22285.71</v>
      </c>
      <c r="S90" s="353">
        <v>22285.71</v>
      </c>
      <c r="T90" s="353">
        <v>22285.71</v>
      </c>
      <c r="U90" s="353">
        <v>22285.71</v>
      </c>
      <c r="V90" s="353">
        <v>22285.71</v>
      </c>
      <c r="W90" s="353">
        <v>253499.99999999997</v>
      </c>
      <c r="X90" s="341"/>
      <c r="Y90" s="341"/>
      <c r="Z90" s="265"/>
    </row>
    <row r="91" spans="1:26" s="281" customFormat="1" ht="25.5">
      <c r="A91" s="280" t="s">
        <v>533</v>
      </c>
      <c r="B91" s="280" t="s">
        <v>68</v>
      </c>
      <c r="C91" s="822"/>
      <c r="D91" s="824"/>
      <c r="E91" s="824"/>
      <c r="F91" s="258" t="s">
        <v>3860</v>
      </c>
      <c r="G91" s="463">
        <v>44553</v>
      </c>
      <c r="H91" s="445" t="s">
        <v>2261</v>
      </c>
      <c r="I91" s="499" t="s">
        <v>5623</v>
      </c>
      <c r="J91" s="353">
        <v>5727.7</v>
      </c>
      <c r="K91" s="353"/>
      <c r="L91" s="353"/>
      <c r="M91" s="353"/>
      <c r="N91" s="353"/>
      <c r="O91" s="353"/>
      <c r="P91" s="353">
        <v>818.26</v>
      </c>
      <c r="Q91" s="353">
        <v>818.24</v>
      </c>
      <c r="R91" s="353">
        <v>818.24</v>
      </c>
      <c r="S91" s="353">
        <v>818.24</v>
      </c>
      <c r="T91" s="353">
        <v>818.24</v>
      </c>
      <c r="U91" s="353">
        <v>818.24</v>
      </c>
      <c r="V91" s="353">
        <v>818.24</v>
      </c>
      <c r="W91" s="353">
        <v>5727.6999999999989</v>
      </c>
      <c r="X91" s="341"/>
      <c r="Y91" s="341"/>
      <c r="Z91" s="265"/>
    </row>
    <row r="92" spans="1:26" s="281" customFormat="1" ht="25.5">
      <c r="A92" s="280" t="s">
        <v>533</v>
      </c>
      <c r="B92" s="280" t="s">
        <v>68</v>
      </c>
      <c r="C92" s="822"/>
      <c r="D92" s="824"/>
      <c r="E92" s="824"/>
      <c r="F92" s="258" t="s">
        <v>5624</v>
      </c>
      <c r="G92" s="463">
        <v>45022</v>
      </c>
      <c r="H92" s="445" t="s">
        <v>2261</v>
      </c>
      <c r="I92" s="499" t="s">
        <v>5625</v>
      </c>
      <c r="J92" s="353">
        <v>5000</v>
      </c>
      <c r="K92" s="353"/>
      <c r="L92" s="353"/>
      <c r="M92" s="353"/>
      <c r="N92" s="353"/>
      <c r="O92" s="353">
        <v>400</v>
      </c>
      <c r="P92" s="353">
        <v>657.16</v>
      </c>
      <c r="Q92" s="353">
        <v>657.14</v>
      </c>
      <c r="R92" s="353">
        <v>657.14</v>
      </c>
      <c r="S92" s="353">
        <v>657.14</v>
      </c>
      <c r="T92" s="353">
        <v>657.14</v>
      </c>
      <c r="U92" s="353">
        <v>657.14</v>
      </c>
      <c r="V92" s="353">
        <v>657.14</v>
      </c>
      <c r="W92" s="353">
        <v>5000</v>
      </c>
      <c r="X92" s="341"/>
      <c r="Y92" s="341"/>
      <c r="Z92" s="265"/>
    </row>
    <row r="93" spans="1:26" s="281" customFormat="1" ht="38.25">
      <c r="A93" s="280" t="s">
        <v>533</v>
      </c>
      <c r="B93" s="280" t="s">
        <v>68</v>
      </c>
      <c r="C93" s="822"/>
      <c r="D93" s="824"/>
      <c r="E93" s="824"/>
      <c r="F93" s="258" t="s">
        <v>5626</v>
      </c>
      <c r="G93" s="463">
        <v>43585</v>
      </c>
      <c r="H93" s="445" t="s">
        <v>2293</v>
      </c>
      <c r="I93" s="499" t="s">
        <v>5627</v>
      </c>
      <c r="J93" s="353">
        <v>21952</v>
      </c>
      <c r="K93" s="353"/>
      <c r="L93" s="353"/>
      <c r="M93" s="353"/>
      <c r="N93" s="353"/>
      <c r="O93" s="353"/>
      <c r="P93" s="353"/>
      <c r="Q93" s="353"/>
      <c r="R93" s="353"/>
      <c r="S93" s="353"/>
      <c r="T93" s="353"/>
      <c r="U93" s="353"/>
      <c r="V93" s="353">
        <v>21952</v>
      </c>
      <c r="W93" s="353">
        <v>21952</v>
      </c>
      <c r="X93" s="341" t="s">
        <v>5628</v>
      </c>
      <c r="Y93" s="341"/>
      <c r="Z93" s="265"/>
    </row>
    <row r="94" spans="1:26" s="281" customFormat="1" ht="25.5">
      <c r="A94" s="280" t="s">
        <v>533</v>
      </c>
      <c r="B94" s="280" t="s">
        <v>68</v>
      </c>
      <c r="C94" s="822"/>
      <c r="D94" s="824"/>
      <c r="E94" s="824"/>
      <c r="F94" s="258" t="s">
        <v>3859</v>
      </c>
      <c r="G94" s="463">
        <v>44196</v>
      </c>
      <c r="H94" s="445" t="s">
        <v>3813</v>
      </c>
      <c r="I94" s="499" t="s">
        <v>5629</v>
      </c>
      <c r="J94" s="353">
        <v>3374.24</v>
      </c>
      <c r="K94" s="353"/>
      <c r="L94" s="353">
        <v>3360.86</v>
      </c>
      <c r="M94" s="353"/>
      <c r="N94" s="353"/>
      <c r="O94" s="353"/>
      <c r="P94" s="353">
        <v>1.92</v>
      </c>
      <c r="Q94" s="353">
        <v>1.91</v>
      </c>
      <c r="R94" s="353">
        <v>1.91</v>
      </c>
      <c r="S94" s="353">
        <v>1.91</v>
      </c>
      <c r="T94" s="353">
        <v>1.91</v>
      </c>
      <c r="U94" s="353">
        <v>1.91</v>
      </c>
      <c r="V94" s="353">
        <v>1.91</v>
      </c>
      <c r="W94" s="353">
        <v>3374.2399999999993</v>
      </c>
      <c r="X94" s="341"/>
      <c r="Y94" s="341"/>
      <c r="Z94" s="265"/>
    </row>
    <row r="95" spans="1:26" s="281" customFormat="1" ht="25.5">
      <c r="A95" s="280" t="s">
        <v>533</v>
      </c>
      <c r="B95" s="280" t="s">
        <v>68</v>
      </c>
      <c r="C95" s="822"/>
      <c r="D95" s="824"/>
      <c r="E95" s="824"/>
      <c r="F95" s="258" t="s">
        <v>3860</v>
      </c>
      <c r="G95" s="463">
        <v>44553</v>
      </c>
      <c r="H95" s="445" t="s">
        <v>2261</v>
      </c>
      <c r="I95" s="499" t="s">
        <v>3861</v>
      </c>
      <c r="J95" s="353">
        <v>605.20000000000005</v>
      </c>
      <c r="K95" s="353"/>
      <c r="L95" s="353">
        <v>605.20000000000005</v>
      </c>
      <c r="M95" s="353"/>
      <c r="N95" s="353"/>
      <c r="O95" s="353"/>
      <c r="P95" s="353">
        <v>0</v>
      </c>
      <c r="Q95" s="353">
        <v>0</v>
      </c>
      <c r="R95" s="353">
        <v>0</v>
      </c>
      <c r="S95" s="353">
        <v>0</v>
      </c>
      <c r="T95" s="353">
        <v>0</v>
      </c>
      <c r="U95" s="353">
        <v>0</v>
      </c>
      <c r="V95" s="353">
        <v>0</v>
      </c>
      <c r="W95" s="353">
        <v>605.20000000000005</v>
      </c>
      <c r="X95" s="341"/>
      <c r="Y95" s="341"/>
      <c r="Z95" s="265"/>
    </row>
    <row r="96" spans="1:26" s="281" customFormat="1" ht="25.5">
      <c r="A96" s="280" t="s">
        <v>533</v>
      </c>
      <c r="B96" s="280" t="s">
        <v>68</v>
      </c>
      <c r="C96" s="823"/>
      <c r="D96" s="825"/>
      <c r="E96" s="825"/>
      <c r="F96" s="258" t="s">
        <v>3853</v>
      </c>
      <c r="G96" s="463">
        <v>44550</v>
      </c>
      <c r="H96" s="445" t="s">
        <v>3813</v>
      </c>
      <c r="I96" s="499" t="s">
        <v>5630</v>
      </c>
      <c r="J96" s="353">
        <v>10558.08</v>
      </c>
      <c r="K96" s="353"/>
      <c r="L96" s="353"/>
      <c r="M96" s="353"/>
      <c r="N96" s="353"/>
      <c r="O96" s="353"/>
      <c r="P96" s="353">
        <v>1508.34</v>
      </c>
      <c r="Q96" s="353">
        <v>1508.29</v>
      </c>
      <c r="R96" s="353">
        <v>1508.29</v>
      </c>
      <c r="S96" s="353">
        <v>1508.29</v>
      </c>
      <c r="T96" s="353">
        <v>1508.29</v>
      </c>
      <c r="U96" s="353">
        <v>1508.29</v>
      </c>
      <c r="V96" s="353">
        <v>1508.29</v>
      </c>
      <c r="W96" s="353">
        <v>10558.080000000002</v>
      </c>
      <c r="X96" s="341"/>
      <c r="Y96" s="341"/>
      <c r="Z96" s="265"/>
    </row>
    <row r="97" spans="1:26" s="281" customFormat="1" ht="38.25">
      <c r="A97" s="280" t="s">
        <v>533</v>
      </c>
      <c r="B97" s="280" t="s">
        <v>68</v>
      </c>
      <c r="C97" s="737" t="s">
        <v>566</v>
      </c>
      <c r="D97" s="832">
        <v>25569.119999999999</v>
      </c>
      <c r="E97" s="832">
        <v>23557.119999999999</v>
      </c>
      <c r="F97" s="258">
        <v>2000077111</v>
      </c>
      <c r="G97" s="463">
        <v>44855</v>
      </c>
      <c r="H97" s="445" t="s">
        <v>5631</v>
      </c>
      <c r="I97" s="499" t="s">
        <v>5632</v>
      </c>
      <c r="J97" s="353">
        <v>1006</v>
      </c>
      <c r="K97" s="353"/>
      <c r="L97" s="353"/>
      <c r="M97" s="353"/>
      <c r="N97" s="353">
        <v>0</v>
      </c>
      <c r="O97" s="353"/>
      <c r="P97" s="353"/>
      <c r="Q97" s="353"/>
      <c r="R97" s="353"/>
      <c r="S97" s="353"/>
      <c r="T97" s="353"/>
      <c r="U97" s="353"/>
      <c r="V97" s="353">
        <v>1006</v>
      </c>
      <c r="W97" s="353">
        <v>1006</v>
      </c>
      <c r="X97" s="341"/>
      <c r="Y97" s="341"/>
      <c r="Z97" s="265"/>
    </row>
    <row r="98" spans="1:26" s="281" customFormat="1" ht="38.25">
      <c r="A98" s="280" t="s">
        <v>533</v>
      </c>
      <c r="B98" s="280" t="s">
        <v>68</v>
      </c>
      <c r="C98" s="822"/>
      <c r="D98" s="833"/>
      <c r="E98" s="833"/>
      <c r="F98" s="258">
        <v>2000078316</v>
      </c>
      <c r="G98" s="463">
        <v>44855</v>
      </c>
      <c r="H98" s="445" t="s">
        <v>5631</v>
      </c>
      <c r="I98" s="499" t="s">
        <v>5633</v>
      </c>
      <c r="J98" s="353">
        <v>1006</v>
      </c>
      <c r="K98" s="353"/>
      <c r="L98" s="353"/>
      <c r="M98" s="353"/>
      <c r="N98" s="353">
        <v>1006</v>
      </c>
      <c r="O98" s="353"/>
      <c r="P98" s="353"/>
      <c r="Q98" s="353"/>
      <c r="R98" s="353"/>
      <c r="S98" s="353"/>
      <c r="T98" s="353"/>
      <c r="U98" s="353"/>
      <c r="V98" s="353"/>
      <c r="W98" s="353">
        <v>1006</v>
      </c>
      <c r="X98" s="341"/>
      <c r="Y98" s="341"/>
      <c r="Z98" s="265"/>
    </row>
    <row r="99" spans="1:26" s="281" customFormat="1" ht="38.25">
      <c r="A99" s="280" t="s">
        <v>533</v>
      </c>
      <c r="B99" s="280" t="s">
        <v>68</v>
      </c>
      <c r="C99" s="822"/>
      <c r="D99" s="833"/>
      <c r="E99" s="833"/>
      <c r="F99" s="258">
        <v>2000078318</v>
      </c>
      <c r="G99" s="463">
        <v>44855</v>
      </c>
      <c r="H99" s="445" t="s">
        <v>5631</v>
      </c>
      <c r="I99" s="499" t="s">
        <v>5634</v>
      </c>
      <c r="J99" s="353">
        <v>1006</v>
      </c>
      <c r="K99" s="353"/>
      <c r="L99" s="353"/>
      <c r="M99" s="353"/>
      <c r="N99" s="353">
        <v>1006</v>
      </c>
      <c r="O99" s="353"/>
      <c r="P99" s="353"/>
      <c r="Q99" s="353"/>
      <c r="R99" s="353"/>
      <c r="S99" s="353"/>
      <c r="T99" s="353"/>
      <c r="U99" s="353"/>
      <c r="V99" s="353"/>
      <c r="W99" s="353">
        <v>1006</v>
      </c>
      <c r="X99" s="341"/>
      <c r="Y99" s="341"/>
      <c r="Z99" s="265"/>
    </row>
    <row r="100" spans="1:26" s="281" customFormat="1" ht="38.25">
      <c r="A100" s="280" t="s">
        <v>533</v>
      </c>
      <c r="B100" s="280" t="s">
        <v>68</v>
      </c>
      <c r="C100" s="822"/>
      <c r="D100" s="833"/>
      <c r="E100" s="833"/>
      <c r="F100" s="258">
        <v>2000078320</v>
      </c>
      <c r="G100" s="463">
        <v>44855</v>
      </c>
      <c r="H100" s="445" t="s">
        <v>5631</v>
      </c>
      <c r="I100" s="499" t="s">
        <v>5635</v>
      </c>
      <c r="J100" s="353">
        <v>1006</v>
      </c>
      <c r="K100" s="353"/>
      <c r="L100" s="353"/>
      <c r="M100" s="353"/>
      <c r="N100" s="353">
        <v>1006</v>
      </c>
      <c r="O100" s="353"/>
      <c r="P100" s="353"/>
      <c r="Q100" s="353"/>
      <c r="R100" s="353"/>
      <c r="S100" s="353"/>
      <c r="T100" s="353"/>
      <c r="U100" s="353"/>
      <c r="V100" s="353"/>
      <c r="W100" s="353">
        <v>1006</v>
      </c>
      <c r="X100" s="341"/>
      <c r="Y100" s="341"/>
      <c r="Z100" s="265"/>
    </row>
    <row r="101" spans="1:26" s="281" customFormat="1" ht="38.25">
      <c r="A101" s="280" t="s">
        <v>533</v>
      </c>
      <c r="B101" s="280" t="s">
        <v>68</v>
      </c>
      <c r="C101" s="822"/>
      <c r="D101" s="833"/>
      <c r="E101" s="833"/>
      <c r="F101" s="258">
        <v>2000078321</v>
      </c>
      <c r="G101" s="463">
        <v>44855</v>
      </c>
      <c r="H101" s="445" t="s">
        <v>5631</v>
      </c>
      <c r="I101" s="499" t="s">
        <v>5636</v>
      </c>
      <c r="J101" s="353">
        <v>1006</v>
      </c>
      <c r="K101" s="353"/>
      <c r="L101" s="353"/>
      <c r="M101" s="353"/>
      <c r="N101" s="353">
        <v>1006</v>
      </c>
      <c r="O101" s="353"/>
      <c r="P101" s="353"/>
      <c r="Q101" s="353"/>
      <c r="R101" s="353"/>
      <c r="S101" s="353"/>
      <c r="T101" s="353"/>
      <c r="U101" s="353"/>
      <c r="V101" s="353"/>
      <c r="W101" s="353">
        <v>1006</v>
      </c>
      <c r="X101" s="341"/>
      <c r="Y101" s="341"/>
      <c r="Z101" s="265"/>
    </row>
    <row r="102" spans="1:26" s="281" customFormat="1" ht="38.25">
      <c r="A102" s="280" t="s">
        <v>533</v>
      </c>
      <c r="B102" s="280" t="s">
        <v>68</v>
      </c>
      <c r="C102" s="822"/>
      <c r="D102" s="833"/>
      <c r="E102" s="833"/>
      <c r="F102" s="258">
        <v>2000078322</v>
      </c>
      <c r="G102" s="463">
        <v>44855</v>
      </c>
      <c r="H102" s="445" t="s">
        <v>5631</v>
      </c>
      <c r="I102" s="499" t="s">
        <v>5637</v>
      </c>
      <c r="J102" s="353">
        <v>1006</v>
      </c>
      <c r="K102" s="353"/>
      <c r="L102" s="353"/>
      <c r="M102" s="353"/>
      <c r="N102" s="353">
        <v>1006</v>
      </c>
      <c r="O102" s="353"/>
      <c r="P102" s="353"/>
      <c r="Q102" s="353"/>
      <c r="R102" s="353"/>
      <c r="S102" s="353"/>
      <c r="T102" s="353"/>
      <c r="U102" s="353"/>
      <c r="V102" s="353"/>
      <c r="W102" s="353">
        <v>1006</v>
      </c>
      <c r="X102" s="341"/>
      <c r="Y102" s="341"/>
      <c r="Z102" s="265"/>
    </row>
    <row r="103" spans="1:26" s="281" customFormat="1" ht="38.25">
      <c r="A103" s="280" t="s">
        <v>533</v>
      </c>
      <c r="B103" s="280" t="s">
        <v>68</v>
      </c>
      <c r="C103" s="822"/>
      <c r="D103" s="833"/>
      <c r="E103" s="833"/>
      <c r="F103" s="258">
        <v>2000078323</v>
      </c>
      <c r="G103" s="463">
        <v>44861</v>
      </c>
      <c r="H103" s="445" t="s">
        <v>5638</v>
      </c>
      <c r="I103" s="499" t="s">
        <v>5639</v>
      </c>
      <c r="J103" s="353">
        <v>1006</v>
      </c>
      <c r="K103" s="353"/>
      <c r="L103" s="353"/>
      <c r="M103" s="353"/>
      <c r="N103" s="353">
        <v>1006</v>
      </c>
      <c r="O103" s="353"/>
      <c r="P103" s="353"/>
      <c r="Q103" s="353"/>
      <c r="R103" s="353"/>
      <c r="S103" s="353"/>
      <c r="T103" s="353"/>
      <c r="U103" s="353"/>
      <c r="V103" s="353"/>
      <c r="W103" s="353">
        <v>1006</v>
      </c>
      <c r="X103" s="341"/>
      <c r="Y103" s="341"/>
      <c r="Z103" s="265"/>
    </row>
    <row r="104" spans="1:26" s="281" customFormat="1" ht="38.25">
      <c r="A104" s="280" t="s">
        <v>533</v>
      </c>
      <c r="B104" s="280" t="s">
        <v>68</v>
      </c>
      <c r="C104" s="822"/>
      <c r="D104" s="833"/>
      <c r="E104" s="833"/>
      <c r="F104" s="258">
        <v>2000078324</v>
      </c>
      <c r="G104" s="463">
        <v>44855</v>
      </c>
      <c r="H104" s="445" t="s">
        <v>5631</v>
      </c>
      <c r="I104" s="499" t="s">
        <v>5640</v>
      </c>
      <c r="J104" s="353">
        <v>1006</v>
      </c>
      <c r="K104" s="353"/>
      <c r="L104" s="353"/>
      <c r="M104" s="353"/>
      <c r="N104" s="353">
        <v>1006</v>
      </c>
      <c r="O104" s="353"/>
      <c r="P104" s="353"/>
      <c r="Q104" s="353"/>
      <c r="R104" s="353"/>
      <c r="S104" s="353"/>
      <c r="T104" s="353"/>
      <c r="U104" s="353"/>
      <c r="V104" s="353"/>
      <c r="W104" s="353">
        <v>1006</v>
      </c>
      <c r="X104" s="341"/>
      <c r="Y104" s="341"/>
      <c r="Z104" s="265"/>
    </row>
    <row r="105" spans="1:26" s="281" customFormat="1" ht="38.25">
      <c r="A105" s="280" t="s">
        <v>533</v>
      </c>
      <c r="B105" s="280" t="s">
        <v>68</v>
      </c>
      <c r="C105" s="822"/>
      <c r="D105" s="833"/>
      <c r="E105" s="833"/>
      <c r="F105" s="258">
        <v>2000078325</v>
      </c>
      <c r="G105" s="463">
        <v>44855</v>
      </c>
      <c r="H105" s="445" t="s">
        <v>5631</v>
      </c>
      <c r="I105" s="499" t="s">
        <v>5641</v>
      </c>
      <c r="J105" s="353">
        <v>1006</v>
      </c>
      <c r="K105" s="353"/>
      <c r="L105" s="353"/>
      <c r="M105" s="353"/>
      <c r="N105" s="353">
        <v>1006</v>
      </c>
      <c r="O105" s="353"/>
      <c r="P105" s="353"/>
      <c r="Q105" s="353"/>
      <c r="R105" s="353"/>
      <c r="S105" s="353"/>
      <c r="T105" s="353"/>
      <c r="U105" s="353"/>
      <c r="V105" s="353"/>
      <c r="W105" s="353">
        <v>1006</v>
      </c>
      <c r="X105" s="341"/>
      <c r="Y105" s="341"/>
      <c r="Z105" s="265"/>
    </row>
    <row r="106" spans="1:26" s="281" customFormat="1" ht="38.25">
      <c r="A106" s="280" t="s">
        <v>533</v>
      </c>
      <c r="B106" s="280" t="s">
        <v>68</v>
      </c>
      <c r="C106" s="822"/>
      <c r="D106" s="833"/>
      <c r="E106" s="833"/>
      <c r="F106" s="258">
        <v>2000078326</v>
      </c>
      <c r="G106" s="463">
        <v>44855</v>
      </c>
      <c r="H106" s="445" t="s">
        <v>5631</v>
      </c>
      <c r="I106" s="499" t="s">
        <v>5642</v>
      </c>
      <c r="J106" s="353">
        <v>1006</v>
      </c>
      <c r="K106" s="353"/>
      <c r="L106" s="353"/>
      <c r="M106" s="353"/>
      <c r="N106" s="353">
        <v>1006</v>
      </c>
      <c r="O106" s="353"/>
      <c r="P106" s="353"/>
      <c r="Q106" s="353"/>
      <c r="R106" s="353"/>
      <c r="S106" s="353"/>
      <c r="T106" s="353"/>
      <c r="U106" s="353"/>
      <c r="V106" s="353"/>
      <c r="W106" s="353">
        <v>1006</v>
      </c>
      <c r="X106" s="341"/>
      <c r="Y106" s="341"/>
      <c r="Z106" s="265"/>
    </row>
    <row r="107" spans="1:26" s="281" customFormat="1" ht="38.25">
      <c r="A107" s="280" t="s">
        <v>533</v>
      </c>
      <c r="B107" s="280" t="s">
        <v>68</v>
      </c>
      <c r="C107" s="822"/>
      <c r="D107" s="833"/>
      <c r="E107" s="833"/>
      <c r="F107" s="258">
        <v>2000078328</v>
      </c>
      <c r="G107" s="463">
        <v>44855</v>
      </c>
      <c r="H107" s="445" t="s">
        <v>5631</v>
      </c>
      <c r="I107" s="499" t="s">
        <v>5643</v>
      </c>
      <c r="J107" s="353">
        <v>1006</v>
      </c>
      <c r="K107" s="353"/>
      <c r="L107" s="353"/>
      <c r="M107" s="353"/>
      <c r="N107" s="353">
        <v>1006</v>
      </c>
      <c r="O107" s="353"/>
      <c r="P107" s="353"/>
      <c r="Q107" s="353"/>
      <c r="R107" s="353"/>
      <c r="S107" s="353"/>
      <c r="T107" s="353"/>
      <c r="U107" s="353"/>
      <c r="V107" s="353"/>
      <c r="W107" s="353">
        <v>1006</v>
      </c>
      <c r="X107" s="341"/>
      <c r="Y107" s="341"/>
      <c r="Z107" s="265"/>
    </row>
    <row r="108" spans="1:26" s="281" customFormat="1" ht="38.25">
      <c r="A108" s="280" t="s">
        <v>533</v>
      </c>
      <c r="B108" s="280" t="s">
        <v>68</v>
      </c>
      <c r="C108" s="822"/>
      <c r="D108" s="833"/>
      <c r="E108" s="833"/>
      <c r="F108" s="258">
        <v>2000078329</v>
      </c>
      <c r="G108" s="463">
        <v>44855</v>
      </c>
      <c r="H108" s="445" t="s">
        <v>5631</v>
      </c>
      <c r="I108" s="499" t="s">
        <v>5644</v>
      </c>
      <c r="J108" s="353">
        <v>1006</v>
      </c>
      <c r="K108" s="353"/>
      <c r="L108" s="353"/>
      <c r="M108" s="353"/>
      <c r="N108" s="353">
        <v>1006</v>
      </c>
      <c r="O108" s="353"/>
      <c r="P108" s="353"/>
      <c r="Q108" s="353"/>
      <c r="R108" s="353"/>
      <c r="S108" s="353"/>
      <c r="T108" s="353"/>
      <c r="U108" s="353"/>
      <c r="V108" s="353"/>
      <c r="W108" s="353">
        <v>1006</v>
      </c>
      <c r="X108" s="341"/>
      <c r="Y108" s="341"/>
      <c r="Z108" s="265"/>
    </row>
    <row r="109" spans="1:26" s="281" customFormat="1" ht="25.5">
      <c r="A109" s="280" t="s">
        <v>533</v>
      </c>
      <c r="B109" s="280" t="s">
        <v>68</v>
      </c>
      <c r="C109" s="822"/>
      <c r="D109" s="833"/>
      <c r="E109" s="833"/>
      <c r="F109" s="258">
        <v>2000078330</v>
      </c>
      <c r="G109" s="463">
        <v>44896</v>
      </c>
      <c r="H109" s="445" t="s">
        <v>5645</v>
      </c>
      <c r="I109" s="499" t="s">
        <v>5646</v>
      </c>
      <c r="J109" s="353">
        <v>1006</v>
      </c>
      <c r="K109" s="353"/>
      <c r="L109" s="353"/>
      <c r="M109" s="353"/>
      <c r="N109" s="353">
        <v>1006</v>
      </c>
      <c r="O109" s="353"/>
      <c r="P109" s="353"/>
      <c r="Q109" s="353"/>
      <c r="R109" s="353"/>
      <c r="S109" s="353"/>
      <c r="T109" s="353"/>
      <c r="U109" s="353"/>
      <c r="V109" s="353"/>
      <c r="W109" s="353">
        <v>1006</v>
      </c>
      <c r="X109" s="341"/>
      <c r="Y109" s="341"/>
      <c r="Z109" s="265"/>
    </row>
    <row r="110" spans="1:26" s="281" customFormat="1" ht="25.5">
      <c r="A110" s="280" t="s">
        <v>533</v>
      </c>
      <c r="B110" s="280" t="s">
        <v>68</v>
      </c>
      <c r="C110" s="822"/>
      <c r="D110" s="833"/>
      <c r="E110" s="833"/>
      <c r="F110" s="258">
        <v>2000078351</v>
      </c>
      <c r="G110" s="463">
        <v>44896</v>
      </c>
      <c r="H110" s="445" t="s">
        <v>5645</v>
      </c>
      <c r="I110" s="499" t="s">
        <v>5647</v>
      </c>
      <c r="J110" s="353">
        <v>1006</v>
      </c>
      <c r="K110" s="353"/>
      <c r="L110" s="353"/>
      <c r="M110" s="353"/>
      <c r="N110" s="353">
        <v>1006</v>
      </c>
      <c r="O110" s="353"/>
      <c r="P110" s="353"/>
      <c r="Q110" s="353"/>
      <c r="R110" s="353"/>
      <c r="S110" s="353"/>
      <c r="T110" s="353"/>
      <c r="U110" s="353"/>
      <c r="V110" s="353"/>
      <c r="W110" s="353">
        <v>1006</v>
      </c>
      <c r="X110" s="341"/>
      <c r="Y110" s="341"/>
      <c r="Z110" s="265"/>
    </row>
    <row r="111" spans="1:26" s="281" customFormat="1" ht="38.25">
      <c r="A111" s="280" t="s">
        <v>533</v>
      </c>
      <c r="B111" s="280" t="s">
        <v>68</v>
      </c>
      <c r="C111" s="822"/>
      <c r="D111" s="833"/>
      <c r="E111" s="833"/>
      <c r="F111" s="258">
        <v>2000078353</v>
      </c>
      <c r="G111" s="463">
        <v>44886</v>
      </c>
      <c r="H111" s="445" t="s">
        <v>5648</v>
      </c>
      <c r="I111" s="499" t="s">
        <v>5649</v>
      </c>
      <c r="J111" s="353">
        <v>419.12</v>
      </c>
      <c r="K111" s="353"/>
      <c r="L111" s="353"/>
      <c r="M111" s="353"/>
      <c r="N111" s="353">
        <v>419.12</v>
      </c>
      <c r="O111" s="353"/>
      <c r="P111" s="353"/>
      <c r="Q111" s="353"/>
      <c r="R111" s="353"/>
      <c r="S111" s="353"/>
      <c r="T111" s="353"/>
      <c r="U111" s="353"/>
      <c r="V111" s="353"/>
      <c r="W111" s="353">
        <v>419.12</v>
      </c>
      <c r="X111" s="341"/>
      <c r="Y111" s="341"/>
      <c r="Z111" s="265"/>
    </row>
    <row r="112" spans="1:26" s="281" customFormat="1" ht="38.25">
      <c r="A112" s="280" t="s">
        <v>533</v>
      </c>
      <c r="B112" s="280" t="s">
        <v>68</v>
      </c>
      <c r="C112" s="822"/>
      <c r="D112" s="833"/>
      <c r="E112" s="833"/>
      <c r="F112" s="258">
        <v>2000078354</v>
      </c>
      <c r="G112" s="463">
        <v>44886</v>
      </c>
      <c r="H112" s="445" t="s">
        <v>5648</v>
      </c>
      <c r="I112" s="499" t="s">
        <v>5647</v>
      </c>
      <c r="J112" s="353">
        <v>1006</v>
      </c>
      <c r="K112" s="353"/>
      <c r="L112" s="353"/>
      <c r="M112" s="353"/>
      <c r="N112" s="353">
        <v>1006</v>
      </c>
      <c r="O112" s="353"/>
      <c r="P112" s="353"/>
      <c r="Q112" s="353"/>
      <c r="R112" s="353"/>
      <c r="S112" s="353"/>
      <c r="T112" s="353"/>
      <c r="U112" s="353"/>
      <c r="V112" s="353"/>
      <c r="W112" s="353">
        <v>1006</v>
      </c>
      <c r="X112" s="341"/>
      <c r="Y112" s="341"/>
      <c r="Z112" s="265"/>
    </row>
    <row r="113" spans="1:26" s="281" customFormat="1" ht="38.25">
      <c r="A113" s="280" t="s">
        <v>533</v>
      </c>
      <c r="B113" s="280" t="s">
        <v>68</v>
      </c>
      <c r="C113" s="822"/>
      <c r="D113" s="833"/>
      <c r="E113" s="833"/>
      <c r="F113" s="258">
        <v>2000078355</v>
      </c>
      <c r="G113" s="463">
        <v>44855</v>
      </c>
      <c r="H113" s="445" t="s">
        <v>5631</v>
      </c>
      <c r="I113" s="499" t="s">
        <v>5650</v>
      </c>
      <c r="J113" s="353">
        <v>1006</v>
      </c>
      <c r="K113" s="353"/>
      <c r="L113" s="353"/>
      <c r="M113" s="353"/>
      <c r="N113" s="353">
        <v>0</v>
      </c>
      <c r="O113" s="353"/>
      <c r="P113" s="353"/>
      <c r="Q113" s="353"/>
      <c r="R113" s="353"/>
      <c r="S113" s="353"/>
      <c r="T113" s="353"/>
      <c r="U113" s="353"/>
      <c r="V113" s="353">
        <v>1006</v>
      </c>
      <c r="W113" s="353">
        <v>1006</v>
      </c>
      <c r="X113" s="341"/>
      <c r="Y113" s="341"/>
      <c r="Z113" s="265"/>
    </row>
    <row r="114" spans="1:26" s="281" customFormat="1" ht="38.25">
      <c r="A114" s="280" t="s">
        <v>533</v>
      </c>
      <c r="B114" s="280" t="s">
        <v>68</v>
      </c>
      <c r="C114" s="822"/>
      <c r="D114" s="833"/>
      <c r="E114" s="833"/>
      <c r="F114" s="258">
        <v>2000078356</v>
      </c>
      <c r="G114" s="463" t="s">
        <v>5651</v>
      </c>
      <c r="H114" s="445" t="s">
        <v>5652</v>
      </c>
      <c r="I114" s="499" t="s">
        <v>5653</v>
      </c>
      <c r="J114" s="353">
        <v>1006</v>
      </c>
      <c r="K114" s="353"/>
      <c r="L114" s="353"/>
      <c r="M114" s="353"/>
      <c r="N114" s="353">
        <v>1006</v>
      </c>
      <c r="O114" s="353"/>
      <c r="P114" s="353"/>
      <c r="Q114" s="353"/>
      <c r="R114" s="353"/>
      <c r="S114" s="353"/>
      <c r="T114" s="353"/>
      <c r="U114" s="353"/>
      <c r="V114" s="353"/>
      <c r="W114" s="353">
        <v>1006</v>
      </c>
      <c r="X114" s="341"/>
      <c r="Y114" s="341"/>
      <c r="Z114" s="265"/>
    </row>
    <row r="115" spans="1:26" s="281" customFormat="1" ht="38.25">
      <c r="A115" s="280" t="s">
        <v>533</v>
      </c>
      <c r="B115" s="280" t="s">
        <v>68</v>
      </c>
      <c r="C115" s="822"/>
      <c r="D115" s="833"/>
      <c r="E115" s="833"/>
      <c r="F115" s="258">
        <v>2000078362</v>
      </c>
      <c r="G115" s="463">
        <v>44858</v>
      </c>
      <c r="H115" s="445" t="s">
        <v>5654</v>
      </c>
      <c r="I115" s="499" t="s">
        <v>5655</v>
      </c>
      <c r="J115" s="353">
        <v>1006</v>
      </c>
      <c r="K115" s="353"/>
      <c r="L115" s="353"/>
      <c r="M115" s="353"/>
      <c r="N115" s="353">
        <v>1006</v>
      </c>
      <c r="O115" s="353"/>
      <c r="P115" s="353"/>
      <c r="Q115" s="353"/>
      <c r="R115" s="353"/>
      <c r="S115" s="353"/>
      <c r="T115" s="353"/>
      <c r="U115" s="353"/>
      <c r="V115" s="353"/>
      <c r="W115" s="353">
        <v>1006</v>
      </c>
      <c r="X115" s="341"/>
      <c r="Y115" s="341"/>
      <c r="Z115" s="265"/>
    </row>
    <row r="116" spans="1:26" s="281" customFormat="1" ht="38.25">
      <c r="A116" s="280" t="s">
        <v>533</v>
      </c>
      <c r="B116" s="280" t="s">
        <v>68</v>
      </c>
      <c r="C116" s="822"/>
      <c r="D116" s="833"/>
      <c r="E116" s="833"/>
      <c r="F116" s="258">
        <v>2000078364</v>
      </c>
      <c r="G116" s="463">
        <v>44855</v>
      </c>
      <c r="H116" s="445" t="s">
        <v>5631</v>
      </c>
      <c r="I116" s="499" t="s">
        <v>5656</v>
      </c>
      <c r="J116" s="353">
        <v>1006</v>
      </c>
      <c r="K116" s="353"/>
      <c r="L116" s="353"/>
      <c r="M116" s="353"/>
      <c r="N116" s="353">
        <v>1006</v>
      </c>
      <c r="O116" s="353"/>
      <c r="P116" s="353"/>
      <c r="Q116" s="353"/>
      <c r="R116" s="353"/>
      <c r="S116" s="353"/>
      <c r="T116" s="353"/>
      <c r="U116" s="353"/>
      <c r="V116" s="353"/>
      <c r="W116" s="353">
        <v>1006</v>
      </c>
      <c r="X116" s="341"/>
      <c r="Y116" s="341"/>
      <c r="Z116" s="265"/>
    </row>
    <row r="117" spans="1:26" s="281" customFormat="1" ht="38.25">
      <c r="A117" s="280" t="s">
        <v>533</v>
      </c>
      <c r="B117" s="280" t="s">
        <v>68</v>
      </c>
      <c r="C117" s="822"/>
      <c r="D117" s="833"/>
      <c r="E117" s="833"/>
      <c r="F117" s="258">
        <v>2000078578</v>
      </c>
      <c r="G117" s="463">
        <v>44855</v>
      </c>
      <c r="H117" s="445" t="s">
        <v>5631</v>
      </c>
      <c r="I117" s="499" t="s">
        <v>5657</v>
      </c>
      <c r="J117" s="353">
        <v>1006</v>
      </c>
      <c r="K117" s="353"/>
      <c r="L117" s="353"/>
      <c r="M117" s="353"/>
      <c r="N117" s="353">
        <v>1006</v>
      </c>
      <c r="O117" s="353"/>
      <c r="P117" s="353"/>
      <c r="Q117" s="353"/>
      <c r="R117" s="353"/>
      <c r="S117" s="353"/>
      <c r="T117" s="353"/>
      <c r="U117" s="353"/>
      <c r="V117" s="353"/>
      <c r="W117" s="353">
        <v>1006</v>
      </c>
      <c r="X117" s="341"/>
      <c r="Y117" s="341"/>
      <c r="Z117" s="265"/>
    </row>
    <row r="118" spans="1:26" s="281" customFormat="1" ht="38.25">
      <c r="A118" s="280" t="s">
        <v>533</v>
      </c>
      <c r="B118" s="280" t="s">
        <v>68</v>
      </c>
      <c r="C118" s="822"/>
      <c r="D118" s="833"/>
      <c r="E118" s="833"/>
      <c r="F118" s="258">
        <v>2000078579</v>
      </c>
      <c r="G118" s="463">
        <v>44855</v>
      </c>
      <c r="H118" s="445" t="s">
        <v>5631</v>
      </c>
      <c r="I118" s="499" t="s">
        <v>5658</v>
      </c>
      <c r="J118" s="353">
        <v>1006</v>
      </c>
      <c r="K118" s="353"/>
      <c r="L118" s="353"/>
      <c r="M118" s="353"/>
      <c r="N118" s="353">
        <v>1006</v>
      </c>
      <c r="O118" s="353"/>
      <c r="P118" s="353"/>
      <c r="Q118" s="353"/>
      <c r="R118" s="353"/>
      <c r="S118" s="353"/>
      <c r="T118" s="353"/>
      <c r="U118" s="353"/>
      <c r="V118" s="353"/>
      <c r="W118" s="353">
        <v>1006</v>
      </c>
      <c r="X118" s="341"/>
      <c r="Y118" s="341"/>
      <c r="Z118" s="265"/>
    </row>
    <row r="119" spans="1:26" s="281" customFormat="1" ht="38.25">
      <c r="A119" s="280" t="s">
        <v>533</v>
      </c>
      <c r="B119" s="280" t="s">
        <v>68</v>
      </c>
      <c r="C119" s="822"/>
      <c r="D119" s="833"/>
      <c r="E119" s="833"/>
      <c r="F119" s="258">
        <v>2000078580</v>
      </c>
      <c r="G119" s="463">
        <v>44855</v>
      </c>
      <c r="H119" s="445" t="s">
        <v>5631</v>
      </c>
      <c r="I119" s="499" t="s">
        <v>5659</v>
      </c>
      <c r="J119" s="353">
        <v>1006</v>
      </c>
      <c r="K119" s="353"/>
      <c r="L119" s="353"/>
      <c r="M119" s="353"/>
      <c r="N119" s="353">
        <v>1006</v>
      </c>
      <c r="O119" s="353"/>
      <c r="P119" s="353"/>
      <c r="Q119" s="353"/>
      <c r="R119" s="353"/>
      <c r="S119" s="353"/>
      <c r="T119" s="353"/>
      <c r="U119" s="353"/>
      <c r="V119" s="353"/>
      <c r="W119" s="353">
        <v>1006</v>
      </c>
      <c r="X119" s="341"/>
      <c r="Y119" s="341"/>
      <c r="Z119" s="265"/>
    </row>
    <row r="120" spans="1:26" s="281" customFormat="1" ht="38.25">
      <c r="A120" s="280" t="s">
        <v>533</v>
      </c>
      <c r="B120" s="280" t="s">
        <v>68</v>
      </c>
      <c r="C120" s="822"/>
      <c r="D120" s="833"/>
      <c r="E120" s="833"/>
      <c r="F120" s="258">
        <v>2000078581</v>
      </c>
      <c r="G120" s="463">
        <v>44855</v>
      </c>
      <c r="H120" s="445" t="s">
        <v>5631</v>
      </c>
      <c r="I120" s="499" t="s">
        <v>5660</v>
      </c>
      <c r="J120" s="353">
        <v>1006</v>
      </c>
      <c r="K120" s="353"/>
      <c r="L120" s="353"/>
      <c r="M120" s="353"/>
      <c r="N120" s="353">
        <v>1006</v>
      </c>
      <c r="O120" s="353"/>
      <c r="P120" s="353"/>
      <c r="Q120" s="353"/>
      <c r="R120" s="353"/>
      <c r="S120" s="353"/>
      <c r="T120" s="353"/>
      <c r="U120" s="353"/>
      <c r="V120" s="353"/>
      <c r="W120" s="353">
        <v>1006</v>
      </c>
      <c r="X120" s="341"/>
      <c r="Y120" s="341"/>
      <c r="Z120" s="265"/>
    </row>
    <row r="121" spans="1:26" s="281" customFormat="1" ht="38.25">
      <c r="A121" s="280" t="s">
        <v>533</v>
      </c>
      <c r="B121" s="280" t="s">
        <v>68</v>
      </c>
      <c r="C121" s="822"/>
      <c r="D121" s="833"/>
      <c r="E121" s="833"/>
      <c r="F121" s="258">
        <v>2000078582</v>
      </c>
      <c r="G121" s="463">
        <v>44855</v>
      </c>
      <c r="H121" s="445" t="s">
        <v>5631</v>
      </c>
      <c r="I121" s="499" t="s">
        <v>5661</v>
      </c>
      <c r="J121" s="353">
        <v>1006</v>
      </c>
      <c r="K121" s="353"/>
      <c r="L121" s="353"/>
      <c r="M121" s="353"/>
      <c r="N121" s="353">
        <v>1006</v>
      </c>
      <c r="O121" s="353"/>
      <c r="P121" s="353"/>
      <c r="Q121" s="353"/>
      <c r="R121" s="353"/>
      <c r="S121" s="353"/>
      <c r="T121" s="353"/>
      <c r="U121" s="353"/>
      <c r="V121" s="353"/>
      <c r="W121" s="353">
        <v>1006</v>
      </c>
      <c r="X121" s="341"/>
      <c r="Y121" s="341"/>
      <c r="Z121" s="265"/>
    </row>
    <row r="122" spans="1:26" s="281" customFormat="1" ht="38.25">
      <c r="A122" s="280" t="s">
        <v>533</v>
      </c>
      <c r="B122" s="280" t="s">
        <v>68</v>
      </c>
      <c r="C122" s="823"/>
      <c r="D122" s="834"/>
      <c r="E122" s="834"/>
      <c r="F122" s="258">
        <v>2000078583</v>
      </c>
      <c r="G122" s="463">
        <v>44860</v>
      </c>
      <c r="H122" s="445" t="s">
        <v>5662</v>
      </c>
      <c r="I122" s="499" t="s">
        <v>5663</v>
      </c>
      <c r="J122" s="353">
        <v>1006</v>
      </c>
      <c r="K122" s="353"/>
      <c r="L122" s="353"/>
      <c r="M122" s="353"/>
      <c r="N122" s="353">
        <v>1006</v>
      </c>
      <c r="O122" s="353"/>
      <c r="P122" s="353"/>
      <c r="Q122" s="353"/>
      <c r="R122" s="353"/>
      <c r="S122" s="353"/>
      <c r="T122" s="353"/>
      <c r="U122" s="353"/>
      <c r="V122" s="353"/>
      <c r="W122" s="353">
        <v>1006</v>
      </c>
      <c r="X122" s="341"/>
      <c r="Y122" s="341"/>
      <c r="Z122" s="265"/>
    </row>
    <row r="123" spans="1:26" s="281" customFormat="1" ht="25.5">
      <c r="A123" s="280" t="s">
        <v>533</v>
      </c>
      <c r="B123" s="280" t="s">
        <v>68</v>
      </c>
      <c r="C123" s="737" t="s">
        <v>568</v>
      </c>
      <c r="D123" s="743">
        <v>25950</v>
      </c>
      <c r="E123" s="743">
        <v>450</v>
      </c>
      <c r="F123" s="258" t="s">
        <v>3844</v>
      </c>
      <c r="G123" s="463">
        <v>44918</v>
      </c>
      <c r="H123" s="445" t="s">
        <v>2261</v>
      </c>
      <c r="I123" s="499" t="s">
        <v>5664</v>
      </c>
      <c r="J123" s="353">
        <v>21000</v>
      </c>
      <c r="K123" s="353"/>
      <c r="L123" s="353"/>
      <c r="M123" s="353"/>
      <c r="N123" s="353"/>
      <c r="O123" s="353"/>
      <c r="P123" s="353">
        <v>3000</v>
      </c>
      <c r="Q123" s="353">
        <v>3000</v>
      </c>
      <c r="R123" s="353">
        <v>3000</v>
      </c>
      <c r="S123" s="353">
        <v>3000</v>
      </c>
      <c r="T123" s="353">
        <v>3000</v>
      </c>
      <c r="U123" s="353">
        <v>3000</v>
      </c>
      <c r="V123" s="353">
        <v>3000</v>
      </c>
      <c r="W123" s="353">
        <v>21000</v>
      </c>
      <c r="X123" s="341"/>
      <c r="Y123" s="341"/>
      <c r="Z123" s="265"/>
    </row>
    <row r="124" spans="1:26" s="281" customFormat="1" ht="25.5">
      <c r="A124" s="280" t="s">
        <v>533</v>
      </c>
      <c r="B124" s="280" t="s">
        <v>68</v>
      </c>
      <c r="C124" s="822"/>
      <c r="D124" s="824"/>
      <c r="E124" s="824"/>
      <c r="F124" s="258" t="s">
        <v>3862</v>
      </c>
      <c r="G124" s="463">
        <v>44802</v>
      </c>
      <c r="H124" s="445" t="s">
        <v>2261</v>
      </c>
      <c r="I124" s="499" t="s">
        <v>3863</v>
      </c>
      <c r="J124" s="353">
        <v>4500</v>
      </c>
      <c r="K124" s="353"/>
      <c r="L124" s="353"/>
      <c r="M124" s="353"/>
      <c r="N124" s="353"/>
      <c r="O124" s="353"/>
      <c r="P124" s="353">
        <v>642.9</v>
      </c>
      <c r="Q124" s="353">
        <v>642.85</v>
      </c>
      <c r="R124" s="353">
        <v>642.85</v>
      </c>
      <c r="S124" s="353">
        <v>642.85</v>
      </c>
      <c r="T124" s="353">
        <v>642.85</v>
      </c>
      <c r="U124" s="353">
        <v>642.85</v>
      </c>
      <c r="V124" s="353">
        <v>642.85</v>
      </c>
      <c r="W124" s="353">
        <v>4500</v>
      </c>
      <c r="X124" s="341"/>
      <c r="Y124" s="341"/>
      <c r="Z124" s="265"/>
    </row>
    <row r="125" spans="1:26" s="281" customFormat="1" ht="25.5">
      <c r="A125" s="280" t="s">
        <v>533</v>
      </c>
      <c r="B125" s="280" t="s">
        <v>68</v>
      </c>
      <c r="C125" s="823"/>
      <c r="D125" s="825"/>
      <c r="E125" s="825"/>
      <c r="F125" s="258" t="s">
        <v>3810</v>
      </c>
      <c r="G125" s="463">
        <v>44768</v>
      </c>
      <c r="H125" s="445" t="s">
        <v>3171</v>
      </c>
      <c r="I125" s="499" t="s">
        <v>3811</v>
      </c>
      <c r="J125" s="353">
        <v>450</v>
      </c>
      <c r="K125" s="353"/>
      <c r="L125" s="353"/>
      <c r="M125" s="353">
        <v>450</v>
      </c>
      <c r="N125" s="353"/>
      <c r="O125" s="353"/>
      <c r="P125" s="353">
        <v>0</v>
      </c>
      <c r="Q125" s="353">
        <v>0</v>
      </c>
      <c r="R125" s="353">
        <v>0</v>
      </c>
      <c r="S125" s="353">
        <v>0</v>
      </c>
      <c r="T125" s="353">
        <v>0</v>
      </c>
      <c r="U125" s="353">
        <v>0</v>
      </c>
      <c r="V125" s="353">
        <v>0</v>
      </c>
      <c r="W125" s="353">
        <v>450</v>
      </c>
      <c r="X125" s="341"/>
      <c r="Y125" s="341"/>
      <c r="Z125" s="265"/>
    </row>
    <row r="126" spans="1:26" s="281" customFormat="1" ht="25.5">
      <c r="A126" s="280" t="s">
        <v>533</v>
      </c>
      <c r="B126" s="280" t="s">
        <v>68</v>
      </c>
      <c r="C126" s="737" t="s">
        <v>100</v>
      </c>
      <c r="D126" s="832">
        <v>56767.1</v>
      </c>
      <c r="E126" s="832">
        <v>49500</v>
      </c>
      <c r="F126" s="258" t="s">
        <v>3869</v>
      </c>
      <c r="G126" s="463">
        <v>44682</v>
      </c>
      <c r="H126" s="445" t="s">
        <v>2261</v>
      </c>
      <c r="I126" s="499" t="s">
        <v>5665</v>
      </c>
      <c r="J126" s="353">
        <v>45000</v>
      </c>
      <c r="K126" s="353"/>
      <c r="L126" s="353">
        <v>18000</v>
      </c>
      <c r="M126" s="353">
        <v>9000</v>
      </c>
      <c r="N126" s="353"/>
      <c r="O126" s="353">
        <v>18000</v>
      </c>
      <c r="P126" s="353">
        <v>0</v>
      </c>
      <c r="Q126" s="353">
        <v>0</v>
      </c>
      <c r="R126" s="353">
        <v>0</v>
      </c>
      <c r="S126" s="353">
        <v>0</v>
      </c>
      <c r="T126" s="353">
        <v>0</v>
      </c>
      <c r="U126" s="353">
        <v>0</v>
      </c>
      <c r="V126" s="353">
        <v>0</v>
      </c>
      <c r="W126" s="353">
        <v>45000</v>
      </c>
      <c r="X126" s="341"/>
      <c r="Y126" s="341"/>
      <c r="Z126" s="265"/>
    </row>
    <row r="127" spans="1:26" s="281" customFormat="1" ht="25.5">
      <c r="A127" s="280" t="s">
        <v>533</v>
      </c>
      <c r="B127" s="280" t="s">
        <v>68</v>
      </c>
      <c r="C127" s="822"/>
      <c r="D127" s="833"/>
      <c r="E127" s="833"/>
      <c r="F127" s="258" t="s">
        <v>3864</v>
      </c>
      <c r="G127" s="463">
        <v>44546</v>
      </c>
      <c r="H127" s="445" t="s">
        <v>2261</v>
      </c>
      <c r="I127" s="499" t="s">
        <v>3865</v>
      </c>
      <c r="J127" s="353">
        <v>867.5</v>
      </c>
      <c r="K127" s="353"/>
      <c r="L127" s="353"/>
      <c r="M127" s="353"/>
      <c r="N127" s="353"/>
      <c r="O127" s="353"/>
      <c r="P127" s="353">
        <v>123.92</v>
      </c>
      <c r="Q127" s="353">
        <v>123.93</v>
      </c>
      <c r="R127" s="353">
        <v>123.93</v>
      </c>
      <c r="S127" s="353">
        <v>123.93</v>
      </c>
      <c r="T127" s="353">
        <v>123.93</v>
      </c>
      <c r="U127" s="353">
        <v>123.93</v>
      </c>
      <c r="V127" s="353">
        <v>123.93</v>
      </c>
      <c r="W127" s="353">
        <v>867.50000000000023</v>
      </c>
      <c r="X127" s="341"/>
      <c r="Y127" s="341"/>
      <c r="Z127" s="265"/>
    </row>
    <row r="128" spans="1:26" s="281" customFormat="1" ht="25.5">
      <c r="A128" s="280" t="s">
        <v>533</v>
      </c>
      <c r="B128" s="280" t="s">
        <v>68</v>
      </c>
      <c r="C128" s="822"/>
      <c r="D128" s="833"/>
      <c r="E128" s="833"/>
      <c r="F128" s="258" t="s">
        <v>3866</v>
      </c>
      <c r="G128" s="463">
        <v>44901</v>
      </c>
      <c r="H128" s="445" t="s">
        <v>3867</v>
      </c>
      <c r="I128" s="499" t="s">
        <v>3868</v>
      </c>
      <c r="J128" s="353">
        <v>6399.6</v>
      </c>
      <c r="K128" s="353"/>
      <c r="L128" s="353"/>
      <c r="M128" s="353"/>
      <c r="N128" s="353"/>
      <c r="O128" s="353"/>
      <c r="P128" s="353">
        <v>914.22</v>
      </c>
      <c r="Q128" s="353">
        <v>914.23</v>
      </c>
      <c r="R128" s="353">
        <v>914.23</v>
      </c>
      <c r="S128" s="353">
        <v>914.23</v>
      </c>
      <c r="T128" s="353">
        <v>914.23</v>
      </c>
      <c r="U128" s="353">
        <v>914.23</v>
      </c>
      <c r="V128" s="353">
        <v>914.23</v>
      </c>
      <c r="W128" s="353">
        <v>6399.6</v>
      </c>
      <c r="X128" s="341"/>
      <c r="Y128" s="341"/>
      <c r="Z128" s="265"/>
    </row>
    <row r="129" spans="1:26" s="281" customFormat="1" ht="25.5">
      <c r="A129" s="280" t="s">
        <v>533</v>
      </c>
      <c r="B129" s="280" t="s">
        <v>68</v>
      </c>
      <c r="C129" s="823"/>
      <c r="D129" s="834"/>
      <c r="E129" s="834"/>
      <c r="F129" s="258" t="s">
        <v>3810</v>
      </c>
      <c r="G129" s="463">
        <v>44768</v>
      </c>
      <c r="H129" s="445" t="s">
        <v>3171</v>
      </c>
      <c r="I129" s="499" t="s">
        <v>3811</v>
      </c>
      <c r="J129" s="353">
        <v>4500</v>
      </c>
      <c r="K129" s="353"/>
      <c r="L129" s="353"/>
      <c r="M129" s="353">
        <v>4500</v>
      </c>
      <c r="N129" s="353"/>
      <c r="O129" s="353"/>
      <c r="P129" s="353">
        <v>0</v>
      </c>
      <c r="Q129" s="353">
        <v>0</v>
      </c>
      <c r="R129" s="353">
        <v>0</v>
      </c>
      <c r="S129" s="353">
        <v>0</v>
      </c>
      <c r="T129" s="353">
        <v>0</v>
      </c>
      <c r="U129" s="353">
        <v>0</v>
      </c>
      <c r="V129" s="353">
        <v>0</v>
      </c>
      <c r="W129" s="353">
        <v>4500</v>
      </c>
      <c r="X129" s="341"/>
      <c r="Y129" s="341"/>
      <c r="Z129" s="265"/>
    </row>
    <row r="130" spans="1:26" s="281" customFormat="1" ht="25.5">
      <c r="A130" s="280" t="s">
        <v>533</v>
      </c>
      <c r="B130" s="280" t="s">
        <v>68</v>
      </c>
      <c r="C130" s="737" t="s">
        <v>102</v>
      </c>
      <c r="D130" s="832">
        <v>8596.48</v>
      </c>
      <c r="E130" s="832">
        <v>4998.7</v>
      </c>
      <c r="F130" s="258" t="s">
        <v>3873</v>
      </c>
      <c r="G130" s="463">
        <v>44581</v>
      </c>
      <c r="H130" s="445" t="s">
        <v>3874</v>
      </c>
      <c r="I130" s="499" t="s">
        <v>5666</v>
      </c>
      <c r="J130" s="353">
        <v>3597.78</v>
      </c>
      <c r="K130" s="353"/>
      <c r="L130" s="353"/>
      <c r="M130" s="353"/>
      <c r="N130" s="353"/>
      <c r="O130" s="353"/>
      <c r="P130" s="353">
        <v>513.96</v>
      </c>
      <c r="Q130" s="353">
        <v>513.97</v>
      </c>
      <c r="R130" s="353">
        <v>513.97</v>
      </c>
      <c r="S130" s="353">
        <v>513.97</v>
      </c>
      <c r="T130" s="353">
        <v>513.97</v>
      </c>
      <c r="U130" s="353">
        <v>513.97</v>
      </c>
      <c r="V130" s="353">
        <v>513.97</v>
      </c>
      <c r="W130" s="353">
        <v>3597.7800000000007</v>
      </c>
      <c r="X130" s="341"/>
      <c r="Y130" s="341"/>
      <c r="Z130" s="265"/>
    </row>
    <row r="131" spans="1:26" s="281" customFormat="1" ht="25.5">
      <c r="A131" s="280" t="s">
        <v>533</v>
      </c>
      <c r="B131" s="280" t="s">
        <v>68</v>
      </c>
      <c r="C131" s="823"/>
      <c r="D131" s="834"/>
      <c r="E131" s="834"/>
      <c r="F131" s="258" t="s">
        <v>3870</v>
      </c>
      <c r="G131" s="463">
        <v>44582</v>
      </c>
      <c r="H131" s="445" t="s">
        <v>3871</v>
      </c>
      <c r="I131" s="499" t="s">
        <v>3872</v>
      </c>
      <c r="J131" s="353">
        <v>4998.7</v>
      </c>
      <c r="K131" s="353"/>
      <c r="L131" s="353"/>
      <c r="M131" s="353"/>
      <c r="N131" s="353"/>
      <c r="O131" s="353">
        <v>4998.7</v>
      </c>
      <c r="P131" s="353">
        <v>0</v>
      </c>
      <c r="Q131" s="353">
        <v>0</v>
      </c>
      <c r="R131" s="353">
        <v>0</v>
      </c>
      <c r="S131" s="353">
        <v>0</v>
      </c>
      <c r="T131" s="353">
        <v>0</v>
      </c>
      <c r="U131" s="353">
        <v>0</v>
      </c>
      <c r="V131" s="353">
        <v>0</v>
      </c>
      <c r="W131" s="353">
        <v>4998.7</v>
      </c>
      <c r="X131" s="341"/>
      <c r="Y131" s="341"/>
      <c r="Z131" s="265"/>
    </row>
    <row r="132" spans="1:26" s="281" customFormat="1" ht="25.5">
      <c r="A132" s="280" t="s">
        <v>533</v>
      </c>
      <c r="B132" s="280" t="s">
        <v>68</v>
      </c>
      <c r="C132" s="826" t="s">
        <v>104</v>
      </c>
      <c r="D132" s="743">
        <v>21641.439999999999</v>
      </c>
      <c r="E132" s="743">
        <v>10704.39</v>
      </c>
      <c r="F132" s="258" t="s">
        <v>3850</v>
      </c>
      <c r="G132" s="463">
        <v>44789</v>
      </c>
      <c r="H132" s="445" t="s">
        <v>3851</v>
      </c>
      <c r="I132" s="499" t="s">
        <v>3876</v>
      </c>
      <c r="J132" s="353">
        <v>7600</v>
      </c>
      <c r="K132" s="353"/>
      <c r="L132" s="353"/>
      <c r="M132" s="353">
        <v>1060</v>
      </c>
      <c r="N132" s="353">
        <v>853</v>
      </c>
      <c r="O132" s="353"/>
      <c r="P132" s="353">
        <v>812.42</v>
      </c>
      <c r="Q132" s="353">
        <v>812.43</v>
      </c>
      <c r="R132" s="353">
        <v>812.43</v>
      </c>
      <c r="S132" s="353">
        <v>812.43</v>
      </c>
      <c r="T132" s="353">
        <v>812.43</v>
      </c>
      <c r="U132" s="353">
        <v>812.43</v>
      </c>
      <c r="V132" s="353">
        <v>812.43</v>
      </c>
      <c r="W132" s="353">
        <v>7600.0000000000009</v>
      </c>
      <c r="X132" s="341"/>
      <c r="Y132" s="341"/>
      <c r="Z132" s="265"/>
    </row>
    <row r="133" spans="1:26" s="281" customFormat="1" ht="25.5">
      <c r="A133" s="280" t="s">
        <v>533</v>
      </c>
      <c r="B133" s="280" t="s">
        <v>68</v>
      </c>
      <c r="C133" s="827"/>
      <c r="D133" s="825"/>
      <c r="E133" s="825"/>
      <c r="F133" s="258" t="s">
        <v>3848</v>
      </c>
      <c r="G133" s="463">
        <v>44742</v>
      </c>
      <c r="H133" s="445" t="s">
        <v>3827</v>
      </c>
      <c r="I133" s="499" t="s">
        <v>3875</v>
      </c>
      <c r="J133" s="353">
        <v>14041.44</v>
      </c>
      <c r="K133" s="353"/>
      <c r="L133" s="353">
        <v>2868.84</v>
      </c>
      <c r="M133" s="353">
        <v>2242.02</v>
      </c>
      <c r="N133" s="353">
        <v>1971.03</v>
      </c>
      <c r="O133" s="353">
        <v>1709.5</v>
      </c>
      <c r="P133" s="353">
        <v>750</v>
      </c>
      <c r="Q133" s="353">
        <v>750</v>
      </c>
      <c r="R133" s="353">
        <v>750.01</v>
      </c>
      <c r="S133" s="353">
        <v>750.01</v>
      </c>
      <c r="T133" s="353">
        <v>750.01</v>
      </c>
      <c r="U133" s="353">
        <v>750.01</v>
      </c>
      <c r="V133" s="353">
        <v>750.01</v>
      </c>
      <c r="W133" s="353">
        <v>14041.44</v>
      </c>
      <c r="X133" s="341"/>
      <c r="Y133" s="341"/>
      <c r="Z133" s="265"/>
    </row>
    <row r="134" spans="1:26" s="281" customFormat="1" ht="38.25">
      <c r="A134" s="280" t="s">
        <v>533</v>
      </c>
      <c r="B134" s="280" t="s">
        <v>68</v>
      </c>
      <c r="C134" s="737" t="s">
        <v>106</v>
      </c>
      <c r="D134" s="743">
        <v>11480</v>
      </c>
      <c r="E134" s="743">
        <v>11480</v>
      </c>
      <c r="F134" s="258" t="s">
        <v>3877</v>
      </c>
      <c r="G134" s="463">
        <v>44897</v>
      </c>
      <c r="H134" s="445" t="s">
        <v>3184</v>
      </c>
      <c r="I134" s="499" t="s">
        <v>5667</v>
      </c>
      <c r="J134" s="353">
        <v>6850</v>
      </c>
      <c r="K134" s="353"/>
      <c r="L134" s="353"/>
      <c r="M134" s="353">
        <v>6850</v>
      </c>
      <c r="N134" s="353"/>
      <c r="O134" s="353"/>
      <c r="P134" s="353">
        <v>0</v>
      </c>
      <c r="Q134" s="353">
        <v>0</v>
      </c>
      <c r="R134" s="353">
        <v>0</v>
      </c>
      <c r="S134" s="353">
        <v>0</v>
      </c>
      <c r="T134" s="353">
        <v>0</v>
      </c>
      <c r="U134" s="353">
        <v>0</v>
      </c>
      <c r="V134" s="353">
        <v>0</v>
      </c>
      <c r="W134" s="353">
        <v>6850</v>
      </c>
      <c r="X134" s="341"/>
      <c r="Y134" s="341"/>
      <c r="Z134" s="265"/>
    </row>
    <row r="135" spans="1:26" s="281" customFormat="1" ht="38.25">
      <c r="A135" s="280" t="s">
        <v>533</v>
      </c>
      <c r="B135" s="280" t="s">
        <v>68</v>
      </c>
      <c r="C135" s="822"/>
      <c r="D135" s="824"/>
      <c r="E135" s="824"/>
      <c r="F135" s="258" t="s">
        <v>3877</v>
      </c>
      <c r="G135" s="463">
        <v>44897</v>
      </c>
      <c r="H135" s="445" t="s">
        <v>3184</v>
      </c>
      <c r="I135" s="499" t="s">
        <v>5668</v>
      </c>
      <c r="J135" s="353">
        <v>1130</v>
      </c>
      <c r="K135" s="353"/>
      <c r="L135" s="353"/>
      <c r="M135" s="353">
        <v>1130</v>
      </c>
      <c r="N135" s="353"/>
      <c r="O135" s="353"/>
      <c r="P135" s="353">
        <v>0</v>
      </c>
      <c r="Q135" s="353">
        <v>0</v>
      </c>
      <c r="R135" s="353">
        <v>0</v>
      </c>
      <c r="S135" s="353">
        <v>0</v>
      </c>
      <c r="T135" s="353">
        <v>0</v>
      </c>
      <c r="U135" s="353">
        <v>0</v>
      </c>
      <c r="V135" s="353">
        <v>0</v>
      </c>
      <c r="W135" s="353">
        <v>1130</v>
      </c>
      <c r="X135" s="341"/>
      <c r="Y135" s="341"/>
      <c r="Z135" s="265"/>
    </row>
    <row r="136" spans="1:26" s="281" customFormat="1" ht="38.25">
      <c r="A136" s="280" t="s">
        <v>533</v>
      </c>
      <c r="B136" s="280" t="s">
        <v>68</v>
      </c>
      <c r="C136" s="823"/>
      <c r="D136" s="825"/>
      <c r="E136" s="825"/>
      <c r="F136" s="258" t="s">
        <v>3877</v>
      </c>
      <c r="G136" s="463">
        <v>44897</v>
      </c>
      <c r="H136" s="445" t="s">
        <v>3184</v>
      </c>
      <c r="I136" s="499" t="s">
        <v>5669</v>
      </c>
      <c r="J136" s="353">
        <v>3500</v>
      </c>
      <c r="K136" s="353"/>
      <c r="L136" s="353"/>
      <c r="M136" s="353">
        <v>3500</v>
      </c>
      <c r="N136" s="353"/>
      <c r="O136" s="353"/>
      <c r="P136" s="353">
        <v>0</v>
      </c>
      <c r="Q136" s="353">
        <v>0</v>
      </c>
      <c r="R136" s="353">
        <v>0</v>
      </c>
      <c r="S136" s="353">
        <v>0</v>
      </c>
      <c r="T136" s="353">
        <v>0</v>
      </c>
      <c r="U136" s="353">
        <v>0</v>
      </c>
      <c r="V136" s="353">
        <v>0</v>
      </c>
      <c r="W136" s="353">
        <v>3500</v>
      </c>
      <c r="X136" s="341"/>
      <c r="Y136" s="341"/>
      <c r="Z136" s="265"/>
    </row>
    <row r="137" spans="1:26" s="281" customFormat="1" ht="25.5">
      <c r="A137" s="280" t="s">
        <v>533</v>
      </c>
      <c r="B137" s="280" t="s">
        <v>68</v>
      </c>
      <c r="C137" s="737" t="s">
        <v>310</v>
      </c>
      <c r="D137" s="832">
        <v>28382.9</v>
      </c>
      <c r="E137" s="293">
        <v>0</v>
      </c>
      <c r="F137" s="258" t="s">
        <v>3878</v>
      </c>
      <c r="G137" s="463">
        <v>44959</v>
      </c>
      <c r="H137" s="445" t="s">
        <v>3228</v>
      </c>
      <c r="I137" s="499" t="s">
        <v>5670</v>
      </c>
      <c r="J137" s="353">
        <v>25075.4</v>
      </c>
      <c r="K137" s="353"/>
      <c r="L137" s="353"/>
      <c r="M137" s="353"/>
      <c r="N137" s="353"/>
      <c r="O137" s="353"/>
      <c r="P137" s="353"/>
      <c r="Q137" s="353">
        <v>25075.4</v>
      </c>
      <c r="R137" s="353"/>
      <c r="S137" s="353"/>
      <c r="T137" s="353"/>
      <c r="U137" s="353"/>
      <c r="V137" s="353"/>
      <c r="W137" s="353">
        <v>25075.4</v>
      </c>
      <c r="X137" s="341"/>
      <c r="Y137" s="341"/>
      <c r="Z137" s="265"/>
    </row>
    <row r="138" spans="1:26" s="281" customFormat="1" ht="25.5">
      <c r="A138" s="280" t="s">
        <v>533</v>
      </c>
      <c r="B138" s="280" t="s">
        <v>68</v>
      </c>
      <c r="C138" s="822"/>
      <c r="D138" s="833"/>
      <c r="E138" s="293"/>
      <c r="F138" s="258" t="s">
        <v>3879</v>
      </c>
      <c r="G138" s="463">
        <v>44530</v>
      </c>
      <c r="H138" s="445" t="s">
        <v>5312</v>
      </c>
      <c r="I138" s="499" t="s">
        <v>5671</v>
      </c>
      <c r="J138" s="353">
        <v>285.60000000000002</v>
      </c>
      <c r="K138" s="353"/>
      <c r="L138" s="353"/>
      <c r="M138" s="353"/>
      <c r="N138" s="353"/>
      <c r="O138" s="353"/>
      <c r="P138" s="353"/>
      <c r="Q138" s="353"/>
      <c r="R138" s="353"/>
      <c r="S138" s="353">
        <v>285.60000000000002</v>
      </c>
      <c r="T138" s="353"/>
      <c r="U138" s="353"/>
      <c r="V138" s="353"/>
      <c r="W138" s="353">
        <v>285.60000000000002</v>
      </c>
      <c r="X138" s="341"/>
      <c r="Y138" s="341"/>
      <c r="Z138" s="265"/>
    </row>
    <row r="139" spans="1:26" s="281" customFormat="1" ht="25.5">
      <c r="A139" s="280" t="s">
        <v>533</v>
      </c>
      <c r="B139" s="280" t="s">
        <v>68</v>
      </c>
      <c r="C139" s="822"/>
      <c r="D139" s="833"/>
      <c r="E139" s="293"/>
      <c r="F139" s="258" t="s">
        <v>3879</v>
      </c>
      <c r="G139" s="463">
        <v>44530</v>
      </c>
      <c r="H139" s="445" t="s">
        <v>5312</v>
      </c>
      <c r="I139" s="499" t="s">
        <v>5672</v>
      </c>
      <c r="J139" s="353">
        <v>2763.9</v>
      </c>
      <c r="K139" s="353"/>
      <c r="L139" s="353"/>
      <c r="M139" s="353"/>
      <c r="N139" s="353"/>
      <c r="O139" s="353"/>
      <c r="P139" s="353"/>
      <c r="Q139" s="353"/>
      <c r="R139" s="353"/>
      <c r="S139" s="353">
        <v>2763.9</v>
      </c>
      <c r="T139" s="353"/>
      <c r="U139" s="353"/>
      <c r="V139" s="353"/>
      <c r="W139" s="353">
        <v>2763.9</v>
      </c>
      <c r="X139" s="341"/>
      <c r="Y139" s="341"/>
      <c r="Z139" s="265"/>
    </row>
    <row r="140" spans="1:26" s="281" customFormat="1" ht="25.5">
      <c r="A140" s="280" t="s">
        <v>533</v>
      </c>
      <c r="B140" s="280" t="s">
        <v>68</v>
      </c>
      <c r="C140" s="823"/>
      <c r="D140" s="834"/>
      <c r="E140" s="293"/>
      <c r="F140" s="258" t="s">
        <v>3879</v>
      </c>
      <c r="G140" s="463">
        <v>44530</v>
      </c>
      <c r="H140" s="445" t="s">
        <v>5312</v>
      </c>
      <c r="I140" s="499" t="s">
        <v>5673</v>
      </c>
      <c r="J140" s="353">
        <v>258</v>
      </c>
      <c r="K140" s="353"/>
      <c r="L140" s="353"/>
      <c r="M140" s="353"/>
      <c r="N140" s="353"/>
      <c r="O140" s="353"/>
      <c r="P140" s="353"/>
      <c r="Q140" s="353"/>
      <c r="R140" s="353"/>
      <c r="S140" s="353">
        <v>258</v>
      </c>
      <c r="T140" s="353"/>
      <c r="U140" s="353"/>
      <c r="V140" s="353"/>
      <c r="W140" s="353">
        <v>258</v>
      </c>
      <c r="X140" s="341"/>
      <c r="Y140" s="341"/>
      <c r="Z140" s="265"/>
    </row>
    <row r="141" spans="1:26" s="281" customFormat="1" ht="25.5">
      <c r="A141" s="280" t="s">
        <v>533</v>
      </c>
      <c r="B141" s="280" t="s">
        <v>68</v>
      </c>
      <c r="C141" s="737" t="s">
        <v>112</v>
      </c>
      <c r="D141" s="832">
        <v>463730.53</v>
      </c>
      <c r="E141" s="832">
        <v>286623.65999999997</v>
      </c>
      <c r="F141" s="258" t="s">
        <v>3881</v>
      </c>
      <c r="G141" s="463">
        <v>44789</v>
      </c>
      <c r="H141" s="445" t="s">
        <v>3217</v>
      </c>
      <c r="I141" s="499" t="s">
        <v>5674</v>
      </c>
      <c r="J141" s="353">
        <v>10714.65</v>
      </c>
      <c r="K141" s="353"/>
      <c r="L141" s="353"/>
      <c r="M141" s="353">
        <v>10714.65</v>
      </c>
      <c r="N141" s="353"/>
      <c r="O141" s="353"/>
      <c r="P141" s="353">
        <v>0</v>
      </c>
      <c r="Q141" s="353">
        <v>0</v>
      </c>
      <c r="R141" s="353">
        <v>0</v>
      </c>
      <c r="S141" s="353">
        <v>0</v>
      </c>
      <c r="T141" s="353">
        <v>0</v>
      </c>
      <c r="U141" s="353">
        <v>0</v>
      </c>
      <c r="V141" s="353">
        <v>0</v>
      </c>
      <c r="W141" s="353">
        <v>10714.65</v>
      </c>
      <c r="X141" s="341"/>
      <c r="Y141" s="341"/>
      <c r="Z141" s="265"/>
    </row>
    <row r="142" spans="1:26" s="281" customFormat="1" ht="25.5">
      <c r="A142" s="280" t="s">
        <v>533</v>
      </c>
      <c r="B142" s="280" t="s">
        <v>68</v>
      </c>
      <c r="C142" s="822"/>
      <c r="D142" s="833"/>
      <c r="E142" s="833"/>
      <c r="F142" s="258" t="s">
        <v>3881</v>
      </c>
      <c r="G142" s="463">
        <v>44789</v>
      </c>
      <c r="H142" s="445" t="s">
        <v>3217</v>
      </c>
      <c r="I142" s="499" t="s">
        <v>5675</v>
      </c>
      <c r="J142" s="353">
        <v>57858.130000000005</v>
      </c>
      <c r="K142" s="353"/>
      <c r="L142" s="353"/>
      <c r="M142" s="353">
        <v>29782.080000000002</v>
      </c>
      <c r="N142" s="353">
        <v>28076.05</v>
      </c>
      <c r="O142" s="353"/>
      <c r="P142" s="353">
        <v>0</v>
      </c>
      <c r="Q142" s="353">
        <v>0</v>
      </c>
      <c r="R142" s="353">
        <v>0</v>
      </c>
      <c r="S142" s="353">
        <v>0</v>
      </c>
      <c r="T142" s="353">
        <v>0</v>
      </c>
      <c r="U142" s="353">
        <v>0</v>
      </c>
      <c r="V142" s="353">
        <v>0</v>
      </c>
      <c r="W142" s="353">
        <v>57858.130000000005</v>
      </c>
      <c r="X142" s="341"/>
      <c r="Y142" s="341"/>
      <c r="Z142" s="265"/>
    </row>
    <row r="143" spans="1:26" s="281" customFormat="1" ht="25.5">
      <c r="A143" s="280" t="s">
        <v>533</v>
      </c>
      <c r="B143" s="280" t="s">
        <v>68</v>
      </c>
      <c r="C143" s="822"/>
      <c r="D143" s="833"/>
      <c r="E143" s="833"/>
      <c r="F143" s="258" t="s">
        <v>3881</v>
      </c>
      <c r="G143" s="463">
        <v>44789</v>
      </c>
      <c r="H143" s="445" t="s">
        <v>3217</v>
      </c>
      <c r="I143" s="499" t="s">
        <v>5676</v>
      </c>
      <c r="J143" s="353">
        <v>13283.97</v>
      </c>
      <c r="K143" s="353"/>
      <c r="L143" s="353"/>
      <c r="M143" s="353">
        <v>13283.97</v>
      </c>
      <c r="N143" s="353"/>
      <c r="O143" s="353"/>
      <c r="P143" s="353">
        <v>0</v>
      </c>
      <c r="Q143" s="353">
        <v>0</v>
      </c>
      <c r="R143" s="353">
        <v>0</v>
      </c>
      <c r="S143" s="353">
        <v>0</v>
      </c>
      <c r="T143" s="353">
        <v>0</v>
      </c>
      <c r="U143" s="353">
        <v>0</v>
      </c>
      <c r="V143" s="353">
        <v>0</v>
      </c>
      <c r="W143" s="353">
        <v>13283.97</v>
      </c>
      <c r="X143" s="341"/>
      <c r="Y143" s="341"/>
      <c r="Z143" s="265"/>
    </row>
    <row r="144" spans="1:26" s="281" customFormat="1" ht="25.5">
      <c r="A144" s="280" t="s">
        <v>533</v>
      </c>
      <c r="B144" s="280" t="s">
        <v>68</v>
      </c>
      <c r="C144" s="822"/>
      <c r="D144" s="833"/>
      <c r="E144" s="833"/>
      <c r="F144" s="258" t="s">
        <v>3881</v>
      </c>
      <c r="G144" s="463">
        <v>44789</v>
      </c>
      <c r="H144" s="445" t="s">
        <v>3217</v>
      </c>
      <c r="I144" s="499" t="s">
        <v>5677</v>
      </c>
      <c r="J144" s="353">
        <v>56555.18</v>
      </c>
      <c r="K144" s="353"/>
      <c r="L144" s="353"/>
      <c r="M144" s="353">
        <v>29111.4</v>
      </c>
      <c r="N144" s="353">
        <v>27443.78</v>
      </c>
      <c r="O144" s="353"/>
      <c r="P144" s="353">
        <v>0</v>
      </c>
      <c r="Q144" s="353">
        <v>0</v>
      </c>
      <c r="R144" s="353">
        <v>0</v>
      </c>
      <c r="S144" s="353">
        <v>0</v>
      </c>
      <c r="T144" s="353">
        <v>0</v>
      </c>
      <c r="U144" s="353">
        <v>0</v>
      </c>
      <c r="V144" s="353">
        <v>0</v>
      </c>
      <c r="W144" s="353">
        <v>56555.18</v>
      </c>
      <c r="X144" s="341"/>
      <c r="Y144" s="341"/>
      <c r="Z144" s="265"/>
    </row>
    <row r="145" spans="1:26" s="281" customFormat="1" ht="25.5">
      <c r="A145" s="280" t="s">
        <v>533</v>
      </c>
      <c r="B145" s="280" t="s">
        <v>68</v>
      </c>
      <c r="C145" s="822"/>
      <c r="D145" s="833"/>
      <c r="E145" s="833"/>
      <c r="F145" s="258" t="s">
        <v>3850</v>
      </c>
      <c r="G145" s="463">
        <v>44789</v>
      </c>
      <c r="H145" s="445" t="s">
        <v>3851</v>
      </c>
      <c r="I145" s="499" t="s">
        <v>3880</v>
      </c>
      <c r="J145" s="353">
        <v>157130</v>
      </c>
      <c r="K145" s="353"/>
      <c r="L145" s="353"/>
      <c r="M145" s="353">
        <v>13732.5</v>
      </c>
      <c r="N145" s="353">
        <v>21007.4</v>
      </c>
      <c r="O145" s="353">
        <v>35</v>
      </c>
      <c r="P145" s="353">
        <v>17479.3</v>
      </c>
      <c r="Q145" s="353">
        <v>17479.3</v>
      </c>
      <c r="R145" s="353">
        <v>17479.3</v>
      </c>
      <c r="S145" s="353">
        <v>17479.3</v>
      </c>
      <c r="T145" s="353">
        <v>17479.3</v>
      </c>
      <c r="U145" s="353">
        <v>17479.3</v>
      </c>
      <c r="V145" s="353">
        <v>17479.3</v>
      </c>
      <c r="W145" s="353">
        <v>157130</v>
      </c>
      <c r="X145" s="341"/>
      <c r="Y145" s="341"/>
      <c r="Z145" s="265"/>
    </row>
    <row r="146" spans="1:26" s="281" customFormat="1" ht="25.5">
      <c r="A146" s="280" t="s">
        <v>533</v>
      </c>
      <c r="B146" s="280" t="s">
        <v>68</v>
      </c>
      <c r="C146" s="823"/>
      <c r="D146" s="834"/>
      <c r="E146" s="834"/>
      <c r="F146" s="258" t="s">
        <v>3848</v>
      </c>
      <c r="G146" s="463">
        <v>44742</v>
      </c>
      <c r="H146" s="445" t="s">
        <v>3827</v>
      </c>
      <c r="I146" s="499" t="s">
        <v>5678</v>
      </c>
      <c r="J146" s="353">
        <v>168188.6</v>
      </c>
      <c r="K146" s="353"/>
      <c r="L146" s="353">
        <v>27445.91</v>
      </c>
      <c r="M146" s="353">
        <v>31298.76</v>
      </c>
      <c r="N146" s="353">
        <v>34473.949999999997</v>
      </c>
      <c r="O146" s="353">
        <v>20218.21</v>
      </c>
      <c r="P146" s="353">
        <v>7821.69</v>
      </c>
      <c r="Q146" s="353">
        <v>7821.68</v>
      </c>
      <c r="R146" s="353">
        <v>7821.68</v>
      </c>
      <c r="S146" s="353">
        <v>7821.68</v>
      </c>
      <c r="T146" s="353">
        <v>7821.68</v>
      </c>
      <c r="U146" s="353">
        <v>7821.68</v>
      </c>
      <c r="V146" s="353">
        <v>7821.68</v>
      </c>
      <c r="W146" s="353">
        <v>168188.59999999995</v>
      </c>
      <c r="X146" s="341"/>
      <c r="Y146" s="341"/>
      <c r="Z146" s="265"/>
    </row>
    <row r="147" spans="1:26" s="281" customFormat="1" ht="25.5">
      <c r="A147" s="280" t="s">
        <v>533</v>
      </c>
      <c r="B147" s="280" t="s">
        <v>68</v>
      </c>
      <c r="C147" s="280" t="s">
        <v>351</v>
      </c>
      <c r="D147" s="293">
        <v>1680</v>
      </c>
      <c r="E147" s="293">
        <v>1680</v>
      </c>
      <c r="F147" s="258" t="s">
        <v>3882</v>
      </c>
      <c r="G147" s="463">
        <v>44914</v>
      </c>
      <c r="H147" s="445" t="s">
        <v>3171</v>
      </c>
      <c r="I147" s="499" t="s">
        <v>3883</v>
      </c>
      <c r="J147" s="353">
        <v>1680</v>
      </c>
      <c r="K147" s="353"/>
      <c r="L147" s="353"/>
      <c r="M147" s="353"/>
      <c r="N147" s="353">
        <v>1680</v>
      </c>
      <c r="O147" s="353"/>
      <c r="P147" s="353">
        <v>0</v>
      </c>
      <c r="Q147" s="353">
        <v>0</v>
      </c>
      <c r="R147" s="353">
        <v>0</v>
      </c>
      <c r="S147" s="353">
        <v>0</v>
      </c>
      <c r="T147" s="353">
        <v>0</v>
      </c>
      <c r="U147" s="353">
        <v>0</v>
      </c>
      <c r="V147" s="353">
        <v>0</v>
      </c>
      <c r="W147" s="353">
        <v>1680</v>
      </c>
      <c r="X147" s="341"/>
      <c r="Y147" s="341"/>
      <c r="Z147" s="265"/>
    </row>
    <row r="148" spans="1:26" s="281" customFormat="1" ht="25.5">
      <c r="A148" s="280" t="s">
        <v>533</v>
      </c>
      <c r="B148" s="280" t="s">
        <v>68</v>
      </c>
      <c r="C148" s="737" t="s">
        <v>407</v>
      </c>
      <c r="D148" s="832">
        <v>6757.9</v>
      </c>
      <c r="E148" s="832">
        <v>6757.9</v>
      </c>
      <c r="F148" s="258" t="s">
        <v>3884</v>
      </c>
      <c r="G148" s="463">
        <v>44805</v>
      </c>
      <c r="H148" s="445" t="s">
        <v>2198</v>
      </c>
      <c r="I148" s="499" t="s">
        <v>5679</v>
      </c>
      <c r="J148" s="353">
        <v>291.2</v>
      </c>
      <c r="K148" s="353"/>
      <c r="L148" s="353"/>
      <c r="M148" s="353"/>
      <c r="N148" s="353"/>
      <c r="O148" s="353">
        <v>291.2</v>
      </c>
      <c r="P148" s="353">
        <v>0</v>
      </c>
      <c r="Q148" s="353">
        <v>0</v>
      </c>
      <c r="R148" s="353">
        <v>0</v>
      </c>
      <c r="S148" s="353">
        <v>0</v>
      </c>
      <c r="T148" s="353">
        <v>0</v>
      </c>
      <c r="U148" s="353">
        <v>0</v>
      </c>
      <c r="V148" s="353">
        <v>0</v>
      </c>
      <c r="W148" s="353">
        <v>291.2</v>
      </c>
      <c r="X148" s="341"/>
      <c r="Y148" s="341"/>
      <c r="Z148" s="265"/>
    </row>
    <row r="149" spans="1:26" s="281" customFormat="1" ht="25.5">
      <c r="A149" s="280" t="s">
        <v>533</v>
      </c>
      <c r="B149" s="280" t="s">
        <v>68</v>
      </c>
      <c r="C149" s="822"/>
      <c r="D149" s="833"/>
      <c r="E149" s="833"/>
      <c r="F149" s="258" t="s">
        <v>3884</v>
      </c>
      <c r="G149" s="463">
        <v>44805</v>
      </c>
      <c r="H149" s="445" t="s">
        <v>2198</v>
      </c>
      <c r="I149" s="499" t="s">
        <v>5680</v>
      </c>
      <c r="J149" s="353">
        <v>5866.7</v>
      </c>
      <c r="K149" s="353"/>
      <c r="L149" s="353"/>
      <c r="M149" s="353"/>
      <c r="N149" s="353"/>
      <c r="O149" s="353">
        <v>5866.7</v>
      </c>
      <c r="P149" s="353">
        <v>0</v>
      </c>
      <c r="Q149" s="353">
        <v>0</v>
      </c>
      <c r="R149" s="353">
        <v>0</v>
      </c>
      <c r="S149" s="353">
        <v>0</v>
      </c>
      <c r="T149" s="353">
        <v>0</v>
      </c>
      <c r="U149" s="353">
        <v>0</v>
      </c>
      <c r="V149" s="353">
        <v>0</v>
      </c>
      <c r="W149" s="353">
        <v>5866.7</v>
      </c>
      <c r="X149" s="341"/>
      <c r="Y149" s="341"/>
      <c r="Z149" s="265"/>
    </row>
    <row r="150" spans="1:26" s="281" customFormat="1" ht="25.5">
      <c r="A150" s="280" t="s">
        <v>533</v>
      </c>
      <c r="B150" s="280" t="s">
        <v>68</v>
      </c>
      <c r="C150" s="823"/>
      <c r="D150" s="834"/>
      <c r="E150" s="834"/>
      <c r="F150" s="258" t="s">
        <v>3810</v>
      </c>
      <c r="G150" s="463">
        <v>44768</v>
      </c>
      <c r="H150" s="445" t="s">
        <v>3171</v>
      </c>
      <c r="I150" s="499" t="s">
        <v>3811</v>
      </c>
      <c r="J150" s="353">
        <v>600</v>
      </c>
      <c r="K150" s="353"/>
      <c r="L150" s="353"/>
      <c r="M150" s="353">
        <v>600</v>
      </c>
      <c r="N150" s="353"/>
      <c r="O150" s="353"/>
      <c r="P150" s="353">
        <v>0</v>
      </c>
      <c r="Q150" s="353">
        <v>0</v>
      </c>
      <c r="R150" s="353">
        <v>0</v>
      </c>
      <c r="S150" s="353">
        <v>0</v>
      </c>
      <c r="T150" s="353">
        <v>0</v>
      </c>
      <c r="U150" s="353">
        <v>0</v>
      </c>
      <c r="V150" s="353">
        <v>0</v>
      </c>
      <c r="W150" s="353">
        <v>600</v>
      </c>
      <c r="X150" s="341"/>
      <c r="Y150" s="341"/>
      <c r="Z150" s="265"/>
    </row>
    <row r="151" spans="1:26" s="281" customFormat="1" ht="38.25">
      <c r="A151" s="280" t="s">
        <v>533</v>
      </c>
      <c r="B151" s="280" t="s">
        <v>68</v>
      </c>
      <c r="C151" s="280" t="s">
        <v>441</v>
      </c>
      <c r="D151" s="293">
        <v>1695.36</v>
      </c>
      <c r="E151" s="293">
        <v>1695.36</v>
      </c>
      <c r="F151" s="258" t="s">
        <v>3885</v>
      </c>
      <c r="G151" s="463">
        <v>44873</v>
      </c>
      <c r="H151" s="445" t="s">
        <v>3171</v>
      </c>
      <c r="I151" s="499" t="s">
        <v>3886</v>
      </c>
      <c r="J151" s="353">
        <v>1695.36</v>
      </c>
      <c r="K151" s="353"/>
      <c r="L151" s="353"/>
      <c r="M151" s="353">
        <v>1695.36</v>
      </c>
      <c r="N151" s="353"/>
      <c r="O151" s="353"/>
      <c r="P151" s="353">
        <v>0</v>
      </c>
      <c r="Q151" s="353">
        <v>0</v>
      </c>
      <c r="R151" s="353">
        <v>0</v>
      </c>
      <c r="S151" s="353">
        <v>0</v>
      </c>
      <c r="T151" s="353">
        <v>0</v>
      </c>
      <c r="U151" s="353">
        <v>0</v>
      </c>
      <c r="V151" s="353">
        <v>0</v>
      </c>
      <c r="W151" s="353">
        <v>1695.36</v>
      </c>
      <c r="X151" s="341"/>
      <c r="Y151" s="341"/>
      <c r="Z151" s="265"/>
    </row>
    <row r="152" spans="1:26" s="281" customFormat="1" ht="25.5">
      <c r="A152" s="280" t="s">
        <v>533</v>
      </c>
      <c r="B152" s="280" t="s">
        <v>68</v>
      </c>
      <c r="C152" s="280" t="s">
        <v>116</v>
      </c>
      <c r="D152" s="293">
        <v>19902.169999999998</v>
      </c>
      <c r="E152" s="293">
        <v>19902.169999999998</v>
      </c>
      <c r="F152" s="258" t="s">
        <v>3888</v>
      </c>
      <c r="G152" s="463">
        <v>45051</v>
      </c>
      <c r="H152" s="445">
        <v>45051</v>
      </c>
      <c r="I152" s="499" t="s">
        <v>5681</v>
      </c>
      <c r="J152" s="353">
        <v>2297.0700000000002</v>
      </c>
      <c r="K152" s="353"/>
      <c r="L152" s="353"/>
      <c r="M152" s="353"/>
      <c r="N152" s="353"/>
      <c r="O152" s="353">
        <v>2297.0700000000002</v>
      </c>
      <c r="P152" s="353">
        <v>0</v>
      </c>
      <c r="Q152" s="353">
        <v>0</v>
      </c>
      <c r="R152" s="353">
        <v>0</v>
      </c>
      <c r="S152" s="353">
        <v>0</v>
      </c>
      <c r="T152" s="353">
        <v>0</v>
      </c>
      <c r="U152" s="353">
        <v>0</v>
      </c>
      <c r="V152" s="353">
        <v>0</v>
      </c>
      <c r="W152" s="353">
        <v>2297.0700000000002</v>
      </c>
      <c r="X152" s="341"/>
      <c r="Y152" s="341"/>
      <c r="Z152" s="265"/>
    </row>
    <row r="153" spans="1:26" s="281" customFormat="1" ht="25.5">
      <c r="A153" s="280" t="s">
        <v>533</v>
      </c>
      <c r="B153" s="280" t="s">
        <v>68</v>
      </c>
      <c r="C153" s="280" t="s">
        <v>116</v>
      </c>
      <c r="D153" s="293"/>
      <c r="E153" s="293"/>
      <c r="F153" s="258" t="s">
        <v>3888</v>
      </c>
      <c r="G153" s="463">
        <v>45043</v>
      </c>
      <c r="H153" s="445">
        <v>45043</v>
      </c>
      <c r="I153" s="499" t="s">
        <v>5682</v>
      </c>
      <c r="J153" s="353">
        <v>7679.1</v>
      </c>
      <c r="K153" s="353"/>
      <c r="L153" s="353"/>
      <c r="M153" s="353"/>
      <c r="N153" s="353">
        <v>7679.1</v>
      </c>
      <c r="O153" s="353"/>
      <c r="P153" s="353">
        <v>0</v>
      </c>
      <c r="Q153" s="353">
        <v>0</v>
      </c>
      <c r="R153" s="353">
        <v>0</v>
      </c>
      <c r="S153" s="353">
        <v>0</v>
      </c>
      <c r="T153" s="353">
        <v>0</v>
      </c>
      <c r="U153" s="353">
        <v>0</v>
      </c>
      <c r="V153" s="353">
        <v>0</v>
      </c>
      <c r="W153" s="353">
        <v>7679.1</v>
      </c>
      <c r="X153" s="341"/>
      <c r="Y153" s="341"/>
      <c r="Z153" s="265"/>
    </row>
    <row r="154" spans="1:26" s="281" customFormat="1" ht="25.5">
      <c r="A154" s="280" t="s">
        <v>533</v>
      </c>
      <c r="B154" s="280" t="s">
        <v>68</v>
      </c>
      <c r="C154" s="280" t="s">
        <v>116</v>
      </c>
      <c r="D154" s="293"/>
      <c r="E154" s="293"/>
      <c r="F154" s="258" t="s">
        <v>3888</v>
      </c>
      <c r="G154" s="463">
        <v>44987</v>
      </c>
      <c r="H154" s="445">
        <v>44987</v>
      </c>
      <c r="I154" s="499" t="s">
        <v>5683</v>
      </c>
      <c r="J154" s="353">
        <v>2412.6</v>
      </c>
      <c r="K154" s="353"/>
      <c r="L154" s="353"/>
      <c r="M154" s="353">
        <v>2412.6</v>
      </c>
      <c r="N154" s="353"/>
      <c r="O154" s="353"/>
      <c r="P154" s="353">
        <v>0</v>
      </c>
      <c r="Q154" s="353">
        <v>0</v>
      </c>
      <c r="R154" s="353">
        <v>0</v>
      </c>
      <c r="S154" s="353">
        <v>0</v>
      </c>
      <c r="T154" s="353">
        <v>0</v>
      </c>
      <c r="U154" s="353">
        <v>0</v>
      </c>
      <c r="V154" s="353">
        <v>0</v>
      </c>
      <c r="W154" s="353">
        <v>2412.6</v>
      </c>
      <c r="X154" s="341"/>
      <c r="Y154" s="341"/>
      <c r="Z154" s="265"/>
    </row>
    <row r="155" spans="1:26" s="281" customFormat="1" ht="25.5">
      <c r="A155" s="280" t="s">
        <v>533</v>
      </c>
      <c r="B155" s="280" t="s">
        <v>68</v>
      </c>
      <c r="C155" s="280" t="s">
        <v>116</v>
      </c>
      <c r="D155" s="293"/>
      <c r="E155" s="293"/>
      <c r="F155" s="258" t="s">
        <v>3888</v>
      </c>
      <c r="G155" s="463">
        <v>44987</v>
      </c>
      <c r="H155" s="445">
        <v>44987</v>
      </c>
      <c r="I155" s="499" t="s">
        <v>5684</v>
      </c>
      <c r="J155" s="353">
        <v>7513.4</v>
      </c>
      <c r="K155" s="353"/>
      <c r="L155" s="353"/>
      <c r="M155" s="353">
        <v>7513.4</v>
      </c>
      <c r="N155" s="353"/>
      <c r="O155" s="353"/>
      <c r="P155" s="353">
        <v>0</v>
      </c>
      <c r="Q155" s="353">
        <v>0</v>
      </c>
      <c r="R155" s="353">
        <v>0</v>
      </c>
      <c r="S155" s="353">
        <v>0</v>
      </c>
      <c r="T155" s="353">
        <v>0</v>
      </c>
      <c r="U155" s="353">
        <v>0</v>
      </c>
      <c r="V155" s="353">
        <v>0</v>
      </c>
      <c r="W155" s="353">
        <v>7513.4</v>
      </c>
      <c r="X155" s="341"/>
      <c r="Y155" s="341"/>
      <c r="Z155" s="265"/>
    </row>
    <row r="156" spans="1:26" s="281" customFormat="1" ht="76.5">
      <c r="A156" s="280" t="s">
        <v>533</v>
      </c>
      <c r="B156" s="280" t="s">
        <v>68</v>
      </c>
      <c r="C156" s="280" t="s">
        <v>298</v>
      </c>
      <c r="D156" s="293">
        <v>150</v>
      </c>
      <c r="E156" s="293">
        <v>150</v>
      </c>
      <c r="F156" s="258" t="s">
        <v>5685</v>
      </c>
      <c r="G156" s="463">
        <v>45026</v>
      </c>
      <c r="H156" s="445">
        <v>45026</v>
      </c>
      <c r="I156" s="499" t="s">
        <v>5686</v>
      </c>
      <c r="J156" s="353">
        <v>150</v>
      </c>
      <c r="K156" s="353"/>
      <c r="L156" s="353"/>
      <c r="M156" s="353"/>
      <c r="N156" s="353">
        <v>150</v>
      </c>
      <c r="O156" s="353"/>
      <c r="P156" s="353">
        <v>0</v>
      </c>
      <c r="Q156" s="353">
        <v>0</v>
      </c>
      <c r="R156" s="353">
        <v>0</v>
      </c>
      <c r="S156" s="353">
        <v>0</v>
      </c>
      <c r="T156" s="353">
        <v>0</v>
      </c>
      <c r="U156" s="353">
        <v>0</v>
      </c>
      <c r="V156" s="353">
        <v>0</v>
      </c>
      <c r="W156" s="353">
        <v>150</v>
      </c>
      <c r="X156" s="341"/>
      <c r="Y156" s="341"/>
      <c r="Z156" s="265"/>
    </row>
    <row r="157" spans="1:26" s="281" customFormat="1" ht="89.25">
      <c r="A157" s="280" t="s">
        <v>533</v>
      </c>
      <c r="B157" s="280" t="s">
        <v>68</v>
      </c>
      <c r="C157" s="737" t="s">
        <v>245</v>
      </c>
      <c r="D157" s="832">
        <v>80229.52</v>
      </c>
      <c r="E157" s="832">
        <v>41708.879999999997</v>
      </c>
      <c r="F157" s="258" t="s">
        <v>3889</v>
      </c>
      <c r="G157" s="463">
        <v>44860</v>
      </c>
      <c r="H157" s="445" t="s">
        <v>3171</v>
      </c>
      <c r="I157" s="499" t="s">
        <v>5687</v>
      </c>
      <c r="J157" s="353">
        <v>11559.000000000011</v>
      </c>
      <c r="K157" s="353"/>
      <c r="L157" s="353"/>
      <c r="M157" s="353">
        <v>11559</v>
      </c>
      <c r="N157" s="353"/>
      <c r="O157" s="353"/>
      <c r="P157" s="353">
        <v>0</v>
      </c>
      <c r="Q157" s="353">
        <v>0</v>
      </c>
      <c r="R157" s="353">
        <v>0</v>
      </c>
      <c r="S157" s="353">
        <v>0</v>
      </c>
      <c r="T157" s="353">
        <v>0</v>
      </c>
      <c r="U157" s="353">
        <v>0</v>
      </c>
      <c r="V157" s="353">
        <v>0</v>
      </c>
      <c r="W157" s="353">
        <v>11559</v>
      </c>
      <c r="X157" s="341"/>
      <c r="Y157" s="341"/>
      <c r="Z157" s="265"/>
    </row>
    <row r="158" spans="1:26" s="281" customFormat="1" ht="38.25">
      <c r="A158" s="280" t="s">
        <v>533</v>
      </c>
      <c r="B158" s="280" t="s">
        <v>68</v>
      </c>
      <c r="C158" s="823"/>
      <c r="D158" s="834"/>
      <c r="E158" s="834"/>
      <c r="F158" s="258" t="s">
        <v>3890</v>
      </c>
      <c r="G158" s="463">
        <v>44873</v>
      </c>
      <c r="H158" s="445" t="s">
        <v>3171</v>
      </c>
      <c r="I158" s="499" t="s">
        <v>5688</v>
      </c>
      <c r="J158" s="353">
        <v>5636.88</v>
      </c>
      <c r="K158" s="353"/>
      <c r="L158" s="353"/>
      <c r="M158" s="353"/>
      <c r="N158" s="353">
        <v>5636.88</v>
      </c>
      <c r="O158" s="353"/>
      <c r="P158" s="353">
        <v>0</v>
      </c>
      <c r="Q158" s="353">
        <v>0</v>
      </c>
      <c r="R158" s="353">
        <v>0</v>
      </c>
      <c r="S158" s="353">
        <v>0</v>
      </c>
      <c r="T158" s="353">
        <v>0</v>
      </c>
      <c r="U158" s="353">
        <v>0</v>
      </c>
      <c r="V158" s="353">
        <v>0</v>
      </c>
      <c r="W158" s="353">
        <v>5636.88</v>
      </c>
      <c r="X158" s="341"/>
      <c r="Y158" s="341"/>
      <c r="Z158" s="265"/>
    </row>
    <row r="159" spans="1:26" s="281" customFormat="1" ht="178.5">
      <c r="A159" s="280" t="s">
        <v>533</v>
      </c>
      <c r="B159" s="280" t="s">
        <v>68</v>
      </c>
      <c r="C159" s="280" t="s">
        <v>245</v>
      </c>
      <c r="D159" s="293"/>
      <c r="E159" s="293"/>
      <c r="F159" s="258" t="s">
        <v>3891</v>
      </c>
      <c r="G159" s="463">
        <v>44896</v>
      </c>
      <c r="H159" s="445" t="s">
        <v>3171</v>
      </c>
      <c r="I159" s="499" t="s">
        <v>5689</v>
      </c>
      <c r="J159" s="353">
        <v>1352.9999999999998</v>
      </c>
      <c r="K159" s="353"/>
      <c r="L159" s="353"/>
      <c r="M159" s="353"/>
      <c r="N159" s="353"/>
      <c r="O159" s="353"/>
      <c r="P159" s="353"/>
      <c r="Q159" s="353"/>
      <c r="R159" s="353">
        <v>1353</v>
      </c>
      <c r="S159" s="353"/>
      <c r="T159" s="353"/>
      <c r="U159" s="353"/>
      <c r="V159" s="353"/>
      <c r="W159" s="353">
        <v>1353</v>
      </c>
      <c r="X159" s="341"/>
      <c r="Y159" s="341"/>
      <c r="Z159" s="265"/>
    </row>
    <row r="160" spans="1:26" s="281" customFormat="1" ht="178.5">
      <c r="A160" s="280" t="s">
        <v>533</v>
      </c>
      <c r="B160" s="280" t="s">
        <v>68</v>
      </c>
      <c r="C160" s="280" t="s">
        <v>245</v>
      </c>
      <c r="D160" s="293"/>
      <c r="E160" s="293"/>
      <c r="F160" s="258" t="s">
        <v>3891</v>
      </c>
      <c r="G160" s="463">
        <v>44896</v>
      </c>
      <c r="H160" s="445" t="s">
        <v>3171</v>
      </c>
      <c r="I160" s="499" t="s">
        <v>5690</v>
      </c>
      <c r="J160" s="353">
        <v>9987.480000000005</v>
      </c>
      <c r="K160" s="353"/>
      <c r="L160" s="353"/>
      <c r="M160" s="353"/>
      <c r="N160" s="353"/>
      <c r="O160" s="353"/>
      <c r="P160" s="353"/>
      <c r="Q160" s="353"/>
      <c r="R160" s="353">
        <v>9987.48</v>
      </c>
      <c r="S160" s="353"/>
      <c r="T160" s="353"/>
      <c r="U160" s="353"/>
      <c r="V160" s="353"/>
      <c r="W160" s="353">
        <v>9987.48</v>
      </c>
      <c r="X160" s="341"/>
      <c r="Y160" s="341"/>
      <c r="Z160" s="265"/>
    </row>
    <row r="161" spans="1:26" s="281" customFormat="1" ht="178.5">
      <c r="A161" s="280" t="s">
        <v>533</v>
      </c>
      <c r="B161" s="280" t="s">
        <v>68</v>
      </c>
      <c r="C161" s="280" t="s">
        <v>245</v>
      </c>
      <c r="D161" s="293"/>
      <c r="E161" s="293"/>
      <c r="F161" s="258" t="s">
        <v>3891</v>
      </c>
      <c r="G161" s="463">
        <v>44896</v>
      </c>
      <c r="H161" s="445" t="s">
        <v>3171</v>
      </c>
      <c r="I161" s="499" t="s">
        <v>5691</v>
      </c>
      <c r="J161" s="353">
        <v>22740.599999999966</v>
      </c>
      <c r="K161" s="353"/>
      <c r="L161" s="353"/>
      <c r="M161" s="353"/>
      <c r="N161" s="353"/>
      <c r="O161" s="353"/>
      <c r="P161" s="353"/>
      <c r="Q161" s="353"/>
      <c r="R161" s="353">
        <v>22740.6</v>
      </c>
      <c r="S161" s="353"/>
      <c r="T161" s="353"/>
      <c r="U161" s="353"/>
      <c r="V161" s="353"/>
      <c r="W161" s="353">
        <v>22740.6</v>
      </c>
      <c r="X161" s="341"/>
      <c r="Y161" s="341"/>
      <c r="Z161" s="265"/>
    </row>
    <row r="162" spans="1:26" s="281" customFormat="1" ht="178.5">
      <c r="A162" s="280" t="s">
        <v>533</v>
      </c>
      <c r="B162" s="280" t="s">
        <v>68</v>
      </c>
      <c r="C162" s="280" t="s">
        <v>245</v>
      </c>
      <c r="D162" s="293"/>
      <c r="E162" s="293"/>
      <c r="F162" s="258" t="s">
        <v>3891</v>
      </c>
      <c r="G162" s="463">
        <v>44896</v>
      </c>
      <c r="H162" s="445" t="s">
        <v>3171</v>
      </c>
      <c r="I162" s="499" t="s">
        <v>5692</v>
      </c>
      <c r="J162" s="353">
        <v>11559.000000000011</v>
      </c>
      <c r="K162" s="353"/>
      <c r="L162" s="353"/>
      <c r="M162" s="353"/>
      <c r="N162" s="353">
        <v>11559</v>
      </c>
      <c r="O162" s="353"/>
      <c r="P162" s="353">
        <v>0</v>
      </c>
      <c r="Q162" s="353">
        <v>0</v>
      </c>
      <c r="R162" s="353">
        <v>0</v>
      </c>
      <c r="S162" s="353">
        <v>0</v>
      </c>
      <c r="T162" s="353">
        <v>0</v>
      </c>
      <c r="U162" s="353">
        <v>0</v>
      </c>
      <c r="V162" s="353">
        <v>0</v>
      </c>
      <c r="W162" s="353">
        <v>11559</v>
      </c>
      <c r="X162" s="341"/>
      <c r="Y162" s="341"/>
      <c r="Z162" s="265"/>
    </row>
    <row r="163" spans="1:26" s="281" customFormat="1" ht="178.5">
      <c r="A163" s="280" t="s">
        <v>533</v>
      </c>
      <c r="B163" s="280" t="s">
        <v>68</v>
      </c>
      <c r="C163" s="280" t="s">
        <v>245</v>
      </c>
      <c r="D163" s="293"/>
      <c r="E163" s="293"/>
      <c r="F163" s="258" t="s">
        <v>3891</v>
      </c>
      <c r="G163" s="463">
        <v>44896</v>
      </c>
      <c r="H163" s="445" t="s">
        <v>3171</v>
      </c>
      <c r="I163" s="499" t="s">
        <v>5693</v>
      </c>
      <c r="J163" s="353">
        <v>11559.000000000011</v>
      </c>
      <c r="K163" s="353"/>
      <c r="L163" s="353"/>
      <c r="M163" s="353"/>
      <c r="N163" s="353">
        <v>11559</v>
      </c>
      <c r="O163" s="353"/>
      <c r="P163" s="353">
        <v>0</v>
      </c>
      <c r="Q163" s="353">
        <v>0</v>
      </c>
      <c r="R163" s="353">
        <v>0</v>
      </c>
      <c r="S163" s="353">
        <v>0</v>
      </c>
      <c r="T163" s="353">
        <v>0</v>
      </c>
      <c r="U163" s="353">
        <v>0</v>
      </c>
      <c r="V163" s="353">
        <v>0</v>
      </c>
      <c r="W163" s="353">
        <v>11559</v>
      </c>
      <c r="X163" s="341"/>
      <c r="Y163" s="341"/>
      <c r="Z163" s="265"/>
    </row>
    <row r="164" spans="1:26" s="281" customFormat="1" ht="178.5">
      <c r="A164" s="280" t="s">
        <v>533</v>
      </c>
      <c r="B164" s="280" t="s">
        <v>68</v>
      </c>
      <c r="C164" s="280" t="s">
        <v>245</v>
      </c>
      <c r="D164" s="293"/>
      <c r="E164" s="293"/>
      <c r="F164" s="258" t="s">
        <v>3891</v>
      </c>
      <c r="G164" s="463">
        <v>44896</v>
      </c>
      <c r="H164" s="445" t="s">
        <v>3171</v>
      </c>
      <c r="I164" s="499" t="s">
        <v>5694</v>
      </c>
      <c r="J164" s="353">
        <v>491.56</v>
      </c>
      <c r="K164" s="353"/>
      <c r="L164" s="353"/>
      <c r="M164" s="353"/>
      <c r="N164" s="353"/>
      <c r="O164" s="353"/>
      <c r="P164" s="353"/>
      <c r="Q164" s="353"/>
      <c r="R164" s="353">
        <v>491.56</v>
      </c>
      <c r="S164" s="353"/>
      <c r="T164" s="353"/>
      <c r="U164" s="353"/>
      <c r="V164" s="353"/>
      <c r="W164" s="353">
        <v>491.56</v>
      </c>
      <c r="X164" s="341"/>
      <c r="Y164" s="341"/>
      <c r="Z164" s="265"/>
    </row>
    <row r="165" spans="1:26" s="281" customFormat="1" ht="178.5">
      <c r="A165" s="280" t="s">
        <v>533</v>
      </c>
      <c r="B165" s="280" t="s">
        <v>68</v>
      </c>
      <c r="C165" s="280" t="s">
        <v>245</v>
      </c>
      <c r="D165" s="293"/>
      <c r="E165" s="293"/>
      <c r="F165" s="258" t="s">
        <v>3891</v>
      </c>
      <c r="G165" s="463">
        <v>44896</v>
      </c>
      <c r="H165" s="445" t="s">
        <v>3171</v>
      </c>
      <c r="I165" s="499" t="s">
        <v>5695</v>
      </c>
      <c r="J165" s="353">
        <v>1020</v>
      </c>
      <c r="K165" s="353"/>
      <c r="L165" s="353"/>
      <c r="M165" s="353"/>
      <c r="N165" s="353"/>
      <c r="O165" s="353"/>
      <c r="P165" s="353"/>
      <c r="Q165" s="353"/>
      <c r="R165" s="353">
        <v>1020</v>
      </c>
      <c r="S165" s="353"/>
      <c r="T165" s="353"/>
      <c r="U165" s="353"/>
      <c r="V165" s="353"/>
      <c r="W165" s="353">
        <v>1020</v>
      </c>
      <c r="X165" s="341"/>
      <c r="Y165" s="341"/>
      <c r="Z165" s="265"/>
    </row>
    <row r="166" spans="1:26" s="281" customFormat="1" ht="178.5">
      <c r="A166" s="280" t="s">
        <v>533</v>
      </c>
      <c r="B166" s="280" t="s">
        <v>68</v>
      </c>
      <c r="C166" s="737" t="s">
        <v>245</v>
      </c>
      <c r="D166" s="832"/>
      <c r="E166" s="832"/>
      <c r="F166" s="258" t="s">
        <v>3891</v>
      </c>
      <c r="G166" s="463">
        <v>44896</v>
      </c>
      <c r="H166" s="445" t="s">
        <v>3171</v>
      </c>
      <c r="I166" s="499" t="s">
        <v>5696</v>
      </c>
      <c r="J166" s="353">
        <v>2928</v>
      </c>
      <c r="K166" s="353"/>
      <c r="L166" s="353"/>
      <c r="M166" s="353"/>
      <c r="N166" s="353"/>
      <c r="O166" s="353"/>
      <c r="P166" s="353"/>
      <c r="Q166" s="353"/>
      <c r="R166" s="353">
        <v>2928</v>
      </c>
      <c r="S166" s="353"/>
      <c r="T166" s="353"/>
      <c r="U166" s="353"/>
      <c r="V166" s="353"/>
      <c r="W166" s="353">
        <v>2928</v>
      </c>
      <c r="X166" s="341"/>
      <c r="Y166" s="341"/>
      <c r="Z166" s="265"/>
    </row>
    <row r="167" spans="1:26" s="281" customFormat="1" ht="25.5">
      <c r="A167" s="280" t="s">
        <v>533</v>
      </c>
      <c r="B167" s="280" t="s">
        <v>68</v>
      </c>
      <c r="C167" s="823"/>
      <c r="D167" s="834"/>
      <c r="E167" s="834"/>
      <c r="F167" s="258" t="s">
        <v>3882</v>
      </c>
      <c r="G167" s="463">
        <v>44914</v>
      </c>
      <c r="H167" s="445" t="s">
        <v>3171</v>
      </c>
      <c r="I167" s="499" t="s">
        <v>5697</v>
      </c>
      <c r="J167" s="353">
        <v>1395</v>
      </c>
      <c r="K167" s="353"/>
      <c r="L167" s="353"/>
      <c r="M167" s="353"/>
      <c r="N167" s="353">
        <v>1395</v>
      </c>
      <c r="O167" s="353"/>
      <c r="P167" s="353">
        <v>0</v>
      </c>
      <c r="Q167" s="353">
        <v>0</v>
      </c>
      <c r="R167" s="353">
        <v>0</v>
      </c>
      <c r="S167" s="353">
        <v>0</v>
      </c>
      <c r="T167" s="353">
        <v>0</v>
      </c>
      <c r="U167" s="353">
        <v>0</v>
      </c>
      <c r="V167" s="353">
        <v>0</v>
      </c>
      <c r="W167" s="353">
        <v>1395</v>
      </c>
      <c r="X167" s="341"/>
      <c r="Y167" s="341"/>
      <c r="Z167" s="265"/>
    </row>
    <row r="168" spans="1:26" s="281" customFormat="1" ht="25.5">
      <c r="A168" s="280" t="s">
        <v>533</v>
      </c>
      <c r="B168" s="280" t="s">
        <v>68</v>
      </c>
      <c r="C168" s="280" t="s">
        <v>248</v>
      </c>
      <c r="D168" s="293">
        <v>93500</v>
      </c>
      <c r="E168" s="293">
        <v>93500</v>
      </c>
      <c r="F168" s="258" t="s">
        <v>3892</v>
      </c>
      <c r="G168" s="463">
        <v>44950</v>
      </c>
      <c r="H168" s="445" t="s">
        <v>3228</v>
      </c>
      <c r="I168" s="499" t="s">
        <v>3893</v>
      </c>
      <c r="J168" s="353">
        <v>93500</v>
      </c>
      <c r="K168" s="353"/>
      <c r="L168" s="353"/>
      <c r="M168" s="353"/>
      <c r="N168" s="353">
        <v>93500</v>
      </c>
      <c r="O168" s="353"/>
      <c r="P168" s="353">
        <v>0</v>
      </c>
      <c r="Q168" s="353">
        <v>0</v>
      </c>
      <c r="R168" s="353">
        <v>0</v>
      </c>
      <c r="S168" s="353">
        <v>0</v>
      </c>
      <c r="T168" s="353">
        <v>0</v>
      </c>
      <c r="U168" s="353">
        <v>0</v>
      </c>
      <c r="V168" s="353">
        <v>0</v>
      </c>
      <c r="W168" s="353">
        <v>93500</v>
      </c>
      <c r="X168" s="341"/>
      <c r="Y168" s="341"/>
      <c r="Z168" s="265"/>
    </row>
    <row r="169" spans="1:26" s="281" customFormat="1" ht="25.5">
      <c r="A169" s="280" t="s">
        <v>533</v>
      </c>
      <c r="B169" s="280" t="s">
        <v>68</v>
      </c>
      <c r="C169" s="280" t="s">
        <v>250</v>
      </c>
      <c r="D169" s="293">
        <v>103690</v>
      </c>
      <c r="E169" s="293">
        <v>103690</v>
      </c>
      <c r="F169" s="258" t="s">
        <v>3895</v>
      </c>
      <c r="G169" s="463">
        <v>44935</v>
      </c>
      <c r="H169" s="445" t="s">
        <v>3228</v>
      </c>
      <c r="I169" s="499" t="s">
        <v>5698</v>
      </c>
      <c r="J169" s="353">
        <v>25444</v>
      </c>
      <c r="K169" s="353"/>
      <c r="L169" s="353"/>
      <c r="M169" s="353"/>
      <c r="N169" s="353"/>
      <c r="O169" s="353">
        <v>25444</v>
      </c>
      <c r="P169" s="353">
        <v>0</v>
      </c>
      <c r="Q169" s="353">
        <v>0</v>
      </c>
      <c r="R169" s="353">
        <v>0</v>
      </c>
      <c r="S169" s="353">
        <v>0</v>
      </c>
      <c r="T169" s="353">
        <v>0</v>
      </c>
      <c r="U169" s="353">
        <v>0</v>
      </c>
      <c r="V169" s="353">
        <v>0</v>
      </c>
      <c r="W169" s="353">
        <v>25444</v>
      </c>
      <c r="X169" s="341"/>
      <c r="Y169" s="341"/>
      <c r="Z169" s="265"/>
    </row>
    <row r="170" spans="1:26" s="281" customFormat="1" ht="25.5">
      <c r="A170" s="280" t="s">
        <v>533</v>
      </c>
      <c r="B170" s="280" t="s">
        <v>68</v>
      </c>
      <c r="C170" s="280" t="s">
        <v>250</v>
      </c>
      <c r="D170" s="293"/>
      <c r="E170" s="293"/>
      <c r="F170" s="258" t="s">
        <v>3894</v>
      </c>
      <c r="G170" s="463">
        <v>44936</v>
      </c>
      <c r="H170" s="445" t="s">
        <v>3874</v>
      </c>
      <c r="I170" s="499" t="s">
        <v>5699</v>
      </c>
      <c r="J170" s="353">
        <v>39123</v>
      </c>
      <c r="K170" s="353"/>
      <c r="L170" s="353"/>
      <c r="M170" s="353"/>
      <c r="N170" s="353"/>
      <c r="O170" s="353">
        <v>39123</v>
      </c>
      <c r="P170" s="353">
        <v>0</v>
      </c>
      <c r="Q170" s="353">
        <v>0</v>
      </c>
      <c r="R170" s="353">
        <v>0</v>
      </c>
      <c r="S170" s="353">
        <v>0</v>
      </c>
      <c r="T170" s="353">
        <v>0</v>
      </c>
      <c r="U170" s="353">
        <v>0</v>
      </c>
      <c r="V170" s="353">
        <v>0</v>
      </c>
      <c r="W170" s="353">
        <v>39123</v>
      </c>
      <c r="X170" s="341"/>
      <c r="Y170" s="341"/>
      <c r="Z170" s="265"/>
    </row>
    <row r="171" spans="1:26" s="281" customFormat="1" ht="25.5">
      <c r="A171" s="280" t="s">
        <v>533</v>
      </c>
      <c r="B171" s="280" t="s">
        <v>68</v>
      </c>
      <c r="C171" s="280" t="s">
        <v>250</v>
      </c>
      <c r="D171" s="293"/>
      <c r="E171" s="293"/>
      <c r="F171" s="258" t="s">
        <v>3894</v>
      </c>
      <c r="G171" s="463">
        <v>44936</v>
      </c>
      <c r="H171" s="445" t="s">
        <v>3874</v>
      </c>
      <c r="I171" s="499" t="s">
        <v>5700</v>
      </c>
      <c r="J171" s="353">
        <v>39123</v>
      </c>
      <c r="K171" s="353"/>
      <c r="L171" s="353"/>
      <c r="M171" s="353"/>
      <c r="N171" s="353"/>
      <c r="O171" s="353">
        <v>39123</v>
      </c>
      <c r="P171" s="353">
        <v>0</v>
      </c>
      <c r="Q171" s="353">
        <v>0</v>
      </c>
      <c r="R171" s="353">
        <v>0</v>
      </c>
      <c r="S171" s="353">
        <v>0</v>
      </c>
      <c r="T171" s="353">
        <v>0</v>
      </c>
      <c r="U171" s="353">
        <v>0</v>
      </c>
      <c r="V171" s="353">
        <v>0</v>
      </c>
      <c r="W171" s="353">
        <v>39123</v>
      </c>
      <c r="X171" s="341"/>
      <c r="Y171" s="341"/>
      <c r="Z171" s="265"/>
    </row>
    <row r="172" spans="1:26" s="281" customFormat="1" ht="25.5">
      <c r="A172" s="280" t="s">
        <v>533</v>
      </c>
      <c r="B172" s="280" t="s">
        <v>605</v>
      </c>
      <c r="C172" s="280" t="s">
        <v>513</v>
      </c>
      <c r="D172" s="293">
        <v>118777.36</v>
      </c>
      <c r="E172" s="293">
        <v>46087.199999999997</v>
      </c>
      <c r="F172" s="258" t="s">
        <v>3896</v>
      </c>
      <c r="G172" s="463">
        <v>44925</v>
      </c>
      <c r="H172" s="445" t="s">
        <v>3871</v>
      </c>
      <c r="I172" s="499" t="s">
        <v>3897</v>
      </c>
      <c r="J172" s="353">
        <v>118777.36</v>
      </c>
      <c r="K172" s="353"/>
      <c r="L172" s="353"/>
      <c r="M172" s="353"/>
      <c r="N172" s="353">
        <v>36869.760000000002</v>
      </c>
      <c r="O172" s="353">
        <v>9217.44</v>
      </c>
      <c r="P172" s="353"/>
      <c r="Q172" s="353">
        <v>16968.59</v>
      </c>
      <c r="R172" s="353"/>
      <c r="S172" s="353">
        <v>17385.189999999999</v>
      </c>
      <c r="T172" s="353"/>
      <c r="U172" s="353">
        <v>20968.189999999999</v>
      </c>
      <c r="V172" s="353">
        <v>17368.189999999999</v>
      </c>
      <c r="W172" s="353">
        <v>118777.36000000002</v>
      </c>
      <c r="X172" s="341"/>
      <c r="Y172" s="341"/>
      <c r="Z172" s="265"/>
    </row>
    <row r="173" spans="1:26" s="281" customFormat="1" ht="25.5">
      <c r="A173" s="280" t="s">
        <v>533</v>
      </c>
      <c r="B173" s="280" t="s">
        <v>605</v>
      </c>
      <c r="C173" s="280" t="s">
        <v>178</v>
      </c>
      <c r="D173" s="293">
        <v>238891</v>
      </c>
      <c r="E173" s="293">
        <v>238891</v>
      </c>
      <c r="F173" s="258" t="s">
        <v>3898</v>
      </c>
      <c r="G173" s="463">
        <v>44960</v>
      </c>
      <c r="H173" s="445" t="s">
        <v>3228</v>
      </c>
      <c r="I173" s="499" t="s">
        <v>3899</v>
      </c>
      <c r="J173" s="353">
        <v>238891</v>
      </c>
      <c r="K173" s="353"/>
      <c r="L173" s="353"/>
      <c r="M173" s="353"/>
      <c r="N173" s="353"/>
      <c r="O173" s="353">
        <v>238891</v>
      </c>
      <c r="P173" s="353">
        <v>0</v>
      </c>
      <c r="Q173" s="353">
        <v>0</v>
      </c>
      <c r="R173" s="353">
        <v>0</v>
      </c>
      <c r="S173" s="353">
        <v>0</v>
      </c>
      <c r="T173" s="353">
        <v>0</v>
      </c>
      <c r="U173" s="353">
        <v>0</v>
      </c>
      <c r="V173" s="353">
        <v>0</v>
      </c>
      <c r="W173" s="353">
        <v>238891</v>
      </c>
      <c r="X173" s="341"/>
      <c r="Y173" s="341"/>
      <c r="Z173" s="265"/>
    </row>
    <row r="174" spans="1:26" s="281" customFormat="1" ht="25.5">
      <c r="A174" s="280" t="s">
        <v>533</v>
      </c>
      <c r="B174" s="280" t="s">
        <v>605</v>
      </c>
      <c r="C174" s="280" t="s">
        <v>516</v>
      </c>
      <c r="D174" s="293">
        <v>6416</v>
      </c>
      <c r="E174" s="293">
        <v>0</v>
      </c>
      <c r="F174" s="258" t="s">
        <v>3900</v>
      </c>
      <c r="G174" s="463">
        <v>44533</v>
      </c>
      <c r="H174" s="445" t="s">
        <v>3184</v>
      </c>
      <c r="I174" s="499" t="s">
        <v>3901</v>
      </c>
      <c r="J174" s="353">
        <v>6416</v>
      </c>
      <c r="K174" s="353"/>
      <c r="L174" s="353"/>
      <c r="M174" s="353"/>
      <c r="N174" s="353"/>
      <c r="O174" s="353"/>
      <c r="P174" s="353"/>
      <c r="Q174" s="353"/>
      <c r="R174" s="353">
        <v>6416</v>
      </c>
      <c r="S174" s="353"/>
      <c r="T174" s="353"/>
      <c r="U174" s="353"/>
      <c r="V174" s="353"/>
      <c r="W174" s="353">
        <v>6416</v>
      </c>
      <c r="X174" s="341"/>
      <c r="Y174" s="341"/>
      <c r="Z174" s="265"/>
    </row>
    <row r="175" spans="1:26" s="281" customFormat="1" ht="25.5">
      <c r="A175" s="280" t="s">
        <v>533</v>
      </c>
      <c r="B175" s="280" t="s">
        <v>605</v>
      </c>
      <c r="C175" s="280" t="s">
        <v>416</v>
      </c>
      <c r="D175" s="293">
        <v>38268.199999999997</v>
      </c>
      <c r="E175" s="293">
        <v>16711</v>
      </c>
      <c r="F175" s="258" t="s">
        <v>3902</v>
      </c>
      <c r="G175" s="463">
        <v>44745</v>
      </c>
      <c r="H175" s="445" t="s">
        <v>3813</v>
      </c>
      <c r="I175" s="499" t="s">
        <v>3903</v>
      </c>
      <c r="J175" s="353">
        <v>38268.199999999997</v>
      </c>
      <c r="K175" s="353"/>
      <c r="L175" s="353"/>
      <c r="M175" s="353">
        <v>16711</v>
      </c>
      <c r="N175" s="353"/>
      <c r="O175" s="353"/>
      <c r="P175" s="353"/>
      <c r="Q175" s="353"/>
      <c r="R175" s="353">
        <v>21557.200000000001</v>
      </c>
      <c r="S175" s="353"/>
      <c r="T175" s="353"/>
      <c r="U175" s="353"/>
      <c r="V175" s="353"/>
      <c r="W175" s="353">
        <v>38268.199999999997</v>
      </c>
      <c r="X175" s="341"/>
      <c r="Y175" s="341"/>
      <c r="Z175" s="265"/>
    </row>
    <row r="176" spans="1:26" s="281" customFormat="1" ht="25.5">
      <c r="A176" s="280" t="s">
        <v>533</v>
      </c>
      <c r="B176" s="280" t="s">
        <v>605</v>
      </c>
      <c r="C176" s="280" t="s">
        <v>626</v>
      </c>
      <c r="D176" s="293">
        <v>5912.47</v>
      </c>
      <c r="E176" s="293">
        <v>0</v>
      </c>
      <c r="F176" s="258" t="s">
        <v>3904</v>
      </c>
      <c r="G176" s="463">
        <v>42802</v>
      </c>
      <c r="H176" s="445" t="s">
        <v>3184</v>
      </c>
      <c r="I176" s="499" t="s">
        <v>3876</v>
      </c>
      <c r="J176" s="353">
        <v>5912.4699999999993</v>
      </c>
      <c r="K176" s="353"/>
      <c r="L176" s="353"/>
      <c r="M176" s="353"/>
      <c r="N176" s="353"/>
      <c r="O176" s="353"/>
      <c r="P176" s="353">
        <v>844.63</v>
      </c>
      <c r="Q176" s="353">
        <v>844.64</v>
      </c>
      <c r="R176" s="353">
        <v>844.64</v>
      </c>
      <c r="S176" s="353">
        <v>844.64</v>
      </c>
      <c r="T176" s="353">
        <v>844.64</v>
      </c>
      <c r="U176" s="353">
        <v>844.64</v>
      </c>
      <c r="V176" s="353">
        <v>844.64</v>
      </c>
      <c r="W176" s="353">
        <v>5912.47</v>
      </c>
      <c r="X176" s="341"/>
      <c r="Y176" s="341"/>
      <c r="Z176" s="265"/>
    </row>
    <row r="177" spans="1:26" s="281" customFormat="1" ht="25.5">
      <c r="A177" s="280" t="s">
        <v>533</v>
      </c>
      <c r="B177" s="280" t="s">
        <v>605</v>
      </c>
      <c r="C177" s="280" t="s">
        <v>631</v>
      </c>
      <c r="D177" s="293">
        <v>62809.71</v>
      </c>
      <c r="E177" s="293">
        <v>1603.34</v>
      </c>
      <c r="F177" s="258" t="s">
        <v>3902</v>
      </c>
      <c r="G177" s="463">
        <v>44745</v>
      </c>
      <c r="H177" s="445" t="s">
        <v>3813</v>
      </c>
      <c r="I177" s="499" t="s">
        <v>3905</v>
      </c>
      <c r="J177" s="353">
        <v>62809.71</v>
      </c>
      <c r="K177" s="353"/>
      <c r="L177" s="353"/>
      <c r="M177" s="353">
        <v>1603.34</v>
      </c>
      <c r="N177" s="353"/>
      <c r="O177" s="353"/>
      <c r="P177" s="353">
        <v>8743.75</v>
      </c>
      <c r="Q177" s="353">
        <v>8743.77</v>
      </c>
      <c r="R177" s="353">
        <v>8743.77</v>
      </c>
      <c r="S177" s="353">
        <v>8743.77</v>
      </c>
      <c r="T177" s="353">
        <v>8743.77</v>
      </c>
      <c r="U177" s="353">
        <v>8743.77</v>
      </c>
      <c r="V177" s="353">
        <v>8743.77</v>
      </c>
      <c r="W177" s="353">
        <v>62809.710000000006</v>
      </c>
      <c r="X177" s="341"/>
      <c r="Y177" s="341"/>
      <c r="Z177" s="265"/>
    </row>
    <row r="178" spans="1:26" s="281" customFormat="1" ht="25.5">
      <c r="A178" s="280" t="s">
        <v>533</v>
      </c>
      <c r="B178" s="280" t="s">
        <v>605</v>
      </c>
      <c r="C178" s="737" t="s">
        <v>639</v>
      </c>
      <c r="D178" s="832">
        <v>4399213.33</v>
      </c>
      <c r="E178" s="832">
        <v>2393180.3199999998</v>
      </c>
      <c r="F178" s="258" t="s">
        <v>3909</v>
      </c>
      <c r="G178" s="463">
        <v>44756</v>
      </c>
      <c r="H178" s="445" t="s">
        <v>3813</v>
      </c>
      <c r="I178" s="499" t="s">
        <v>3910</v>
      </c>
      <c r="J178" s="353">
        <v>4190146.62</v>
      </c>
      <c r="K178" s="353">
        <v>348225.5</v>
      </c>
      <c r="L178" s="353"/>
      <c r="M178" s="353">
        <v>683760.62</v>
      </c>
      <c r="N178" s="353">
        <v>734789.33</v>
      </c>
      <c r="O178" s="353">
        <v>570860.75</v>
      </c>
      <c r="P178" s="353">
        <v>264644.32</v>
      </c>
      <c r="Q178" s="353">
        <v>264644.34999999998</v>
      </c>
      <c r="R178" s="353">
        <v>264644.34999999998</v>
      </c>
      <c r="S178" s="353">
        <v>264644.34999999998</v>
      </c>
      <c r="T178" s="353">
        <v>264644.34999999998</v>
      </c>
      <c r="U178" s="353">
        <v>264644.34999999998</v>
      </c>
      <c r="V178" s="353">
        <v>264644.34999999998</v>
      </c>
      <c r="W178" s="353">
        <v>4190146.6200000006</v>
      </c>
      <c r="X178" s="341"/>
      <c r="Y178" s="341"/>
      <c r="Z178" s="265"/>
    </row>
    <row r="179" spans="1:26" s="281" customFormat="1" ht="25.5">
      <c r="A179" s="280" t="s">
        <v>533</v>
      </c>
      <c r="B179" s="280" t="s">
        <v>605</v>
      </c>
      <c r="C179" s="823"/>
      <c r="D179" s="834"/>
      <c r="E179" s="834"/>
      <c r="F179" s="258" t="s">
        <v>3906</v>
      </c>
      <c r="G179" s="463">
        <v>44742</v>
      </c>
      <c r="H179" s="445" t="s">
        <v>3907</v>
      </c>
      <c r="I179" s="499" t="s">
        <v>3908</v>
      </c>
      <c r="J179" s="353">
        <v>209066.71</v>
      </c>
      <c r="K179" s="353"/>
      <c r="L179" s="353"/>
      <c r="M179" s="353"/>
      <c r="N179" s="353">
        <v>55544.12</v>
      </c>
      <c r="O179" s="353"/>
      <c r="P179" s="353">
        <v>21931.79</v>
      </c>
      <c r="Q179" s="353">
        <v>21931.8</v>
      </c>
      <c r="R179" s="353">
        <v>21931.8</v>
      </c>
      <c r="S179" s="353">
        <v>21931.8</v>
      </c>
      <c r="T179" s="353">
        <v>21931.8</v>
      </c>
      <c r="U179" s="353">
        <v>21931.8</v>
      </c>
      <c r="V179" s="353">
        <v>21931.8</v>
      </c>
      <c r="W179" s="353">
        <v>209066.70999999996</v>
      </c>
      <c r="X179" s="341"/>
      <c r="Y179" s="341"/>
      <c r="Z179" s="265"/>
    </row>
    <row r="180" spans="1:26" s="198" customFormat="1" ht="15.75" thickBot="1">
      <c r="A180" s="190"/>
      <c r="B180" s="190"/>
      <c r="C180" s="190"/>
      <c r="D180" s="642">
        <f>SUM(D5:D179)</f>
        <v>282001362.13</v>
      </c>
      <c r="E180" s="642">
        <f>SUM(E5:E179)</f>
        <v>74019061.329999998</v>
      </c>
      <c r="F180" s="190"/>
      <c r="G180" s="190"/>
      <c r="H180" s="190"/>
      <c r="I180" s="190"/>
      <c r="J180" s="642">
        <f t="shared" ref="J180:W180" si="3">SUM(J5:J179)</f>
        <v>17751261228.689995</v>
      </c>
      <c r="K180" s="642">
        <f t="shared" si="3"/>
        <v>1742733.94</v>
      </c>
      <c r="L180" s="642">
        <f t="shared" si="3"/>
        <v>13908621.719999999</v>
      </c>
      <c r="M180" s="642">
        <f t="shared" si="3"/>
        <v>19404728.019999988</v>
      </c>
      <c r="N180" s="642">
        <f t="shared" si="3"/>
        <v>23248663.550000004</v>
      </c>
      <c r="O180" s="642">
        <f t="shared" si="3"/>
        <v>15714314.099999996</v>
      </c>
      <c r="P180" s="642">
        <f t="shared" si="3"/>
        <v>20990829.200000014</v>
      </c>
      <c r="Q180" s="642">
        <f t="shared" si="3"/>
        <v>38955881.385476172</v>
      </c>
      <c r="R180" s="642">
        <f t="shared" si="3"/>
        <v>38055988.240619026</v>
      </c>
      <c r="S180" s="642">
        <f t="shared" si="3"/>
        <v>24863485.333952405</v>
      </c>
      <c r="T180" s="642">
        <f t="shared" si="3"/>
        <v>28678360.059507955</v>
      </c>
      <c r="U180" s="642">
        <f t="shared" si="3"/>
        <v>28076114.465222243</v>
      </c>
      <c r="V180" s="642">
        <f t="shared" si="3"/>
        <v>28574180.475222245</v>
      </c>
      <c r="W180" s="642">
        <f t="shared" si="3"/>
        <v>282213900.48999983</v>
      </c>
      <c r="X180" s="642"/>
      <c r="Y180" s="642"/>
      <c r="Z180" s="190"/>
    </row>
    <row r="181" spans="1:26" ht="15.75" thickTop="1">
      <c r="A181" s="71"/>
      <c r="B181" s="71"/>
      <c r="C181" s="71"/>
      <c r="D181" s="106"/>
      <c r="E181" s="106"/>
      <c r="F181" s="71"/>
      <c r="G181" s="71"/>
      <c r="H181" s="71"/>
      <c r="I181" s="71"/>
      <c r="J181" s="203"/>
      <c r="K181" s="203"/>
      <c r="L181" s="203"/>
      <c r="M181" s="203"/>
      <c r="N181" s="203"/>
      <c r="O181" s="203"/>
      <c r="P181" s="203"/>
      <c r="Q181" s="203"/>
      <c r="R181" s="203"/>
      <c r="S181" s="203"/>
      <c r="T181" s="203"/>
      <c r="U181" s="203"/>
      <c r="V181" s="203"/>
      <c r="W181" s="203"/>
      <c r="X181" s="106"/>
      <c r="Y181" s="106"/>
      <c r="Z181" s="71"/>
    </row>
    <row r="182" spans="1:26">
      <c r="A182" s="71"/>
      <c r="B182" s="71"/>
      <c r="C182" s="71"/>
      <c r="D182" s="106"/>
      <c r="E182" s="106"/>
      <c r="F182" s="71"/>
      <c r="G182" s="71"/>
      <c r="H182" s="71"/>
      <c r="I182" s="71"/>
      <c r="J182" s="203"/>
      <c r="K182" s="203"/>
      <c r="L182" s="203"/>
      <c r="M182" s="203"/>
      <c r="N182" s="203"/>
      <c r="O182" s="203"/>
      <c r="P182" s="203"/>
      <c r="Q182" s="203"/>
      <c r="R182" s="203"/>
      <c r="S182" s="203"/>
      <c r="T182" s="203"/>
      <c r="U182" s="203"/>
      <c r="V182" s="203"/>
      <c r="W182" s="203"/>
      <c r="X182" s="106"/>
      <c r="Y182" s="106"/>
      <c r="Z182" s="71"/>
    </row>
    <row r="183" spans="1:26">
      <c r="A183" s="71"/>
      <c r="B183" s="71"/>
      <c r="C183" s="71"/>
      <c r="D183" s="106"/>
      <c r="E183" s="106"/>
      <c r="F183" s="71"/>
      <c r="G183" s="71"/>
      <c r="H183" s="71"/>
      <c r="I183" s="71"/>
      <c r="J183" s="203"/>
      <c r="K183" s="203"/>
      <c r="L183" s="203"/>
      <c r="M183" s="203"/>
      <c r="N183" s="203"/>
      <c r="O183" s="203"/>
      <c r="P183" s="203"/>
      <c r="Q183" s="203"/>
      <c r="R183" s="203"/>
      <c r="S183" s="203"/>
      <c r="T183" s="203"/>
      <c r="U183" s="203"/>
      <c r="V183" s="203"/>
      <c r="W183" s="203"/>
      <c r="X183" s="106"/>
      <c r="Y183" s="106"/>
      <c r="Z183" s="71"/>
    </row>
    <row r="184" spans="1:26">
      <c r="A184" s="71"/>
      <c r="B184" s="71"/>
      <c r="C184" s="71"/>
      <c r="D184" s="106"/>
      <c r="E184" s="106"/>
      <c r="F184" s="71"/>
      <c r="G184" s="71"/>
      <c r="H184" s="71"/>
      <c r="I184" s="71"/>
      <c r="J184" s="203"/>
      <c r="K184" s="203"/>
      <c r="L184" s="203"/>
      <c r="M184" s="203"/>
      <c r="N184" s="203"/>
      <c r="O184" s="203"/>
      <c r="P184" s="203"/>
      <c r="Q184" s="203"/>
      <c r="R184" s="203"/>
      <c r="S184" s="203"/>
      <c r="T184" s="203"/>
      <c r="U184" s="203"/>
      <c r="V184" s="203"/>
      <c r="W184" s="203"/>
      <c r="X184" s="106"/>
      <c r="Y184" s="106"/>
      <c r="Z184" s="71"/>
    </row>
    <row r="185" spans="1:26">
      <c r="A185" s="71"/>
      <c r="B185" s="71"/>
      <c r="C185" s="71"/>
      <c r="D185" s="106"/>
      <c r="E185" s="106"/>
      <c r="F185" s="71"/>
      <c r="G185" s="71"/>
      <c r="H185" s="71"/>
      <c r="I185" s="71"/>
      <c r="J185" s="203"/>
      <c r="K185" s="203"/>
      <c r="L185" s="203"/>
      <c r="M185" s="203"/>
      <c r="N185" s="203"/>
      <c r="O185" s="203"/>
      <c r="P185" s="203"/>
      <c r="Q185" s="203"/>
      <c r="R185" s="203"/>
      <c r="S185" s="203"/>
      <c r="T185" s="203"/>
      <c r="U185" s="203"/>
      <c r="V185" s="203"/>
      <c r="W185" s="203"/>
      <c r="X185" s="106"/>
      <c r="Y185" s="106"/>
      <c r="Z185" s="71"/>
    </row>
    <row r="186" spans="1:26">
      <c r="A186" s="71"/>
      <c r="B186" s="71"/>
      <c r="C186" s="71"/>
      <c r="D186" s="106"/>
      <c r="E186" s="106"/>
      <c r="F186" s="71"/>
      <c r="G186" s="71"/>
      <c r="H186" s="71"/>
      <c r="I186" s="71"/>
      <c r="J186" s="203"/>
      <c r="K186" s="203"/>
      <c r="L186" s="203"/>
      <c r="M186" s="203"/>
      <c r="N186" s="203"/>
      <c r="O186" s="203"/>
      <c r="P186" s="203"/>
      <c r="Q186" s="203"/>
      <c r="R186" s="203"/>
      <c r="S186" s="203"/>
      <c r="T186" s="203"/>
      <c r="U186" s="203"/>
      <c r="V186" s="203"/>
      <c r="W186" s="203"/>
      <c r="X186" s="106"/>
      <c r="Y186" s="106"/>
      <c r="Z186" s="71"/>
    </row>
    <row r="187" spans="1:26">
      <c r="A187" s="71"/>
      <c r="B187" s="71"/>
      <c r="C187" s="71"/>
      <c r="D187" s="106"/>
      <c r="E187" s="106"/>
      <c r="F187" s="71"/>
      <c r="G187" s="71"/>
      <c r="H187" s="71"/>
      <c r="I187" s="71"/>
      <c r="J187" s="203"/>
      <c r="K187" s="203"/>
      <c r="L187" s="203"/>
      <c r="M187" s="203"/>
      <c r="N187" s="203"/>
      <c r="O187" s="203"/>
      <c r="P187" s="203"/>
      <c r="Q187" s="203"/>
      <c r="R187" s="203"/>
      <c r="S187" s="203"/>
      <c r="T187" s="203"/>
      <c r="U187" s="203"/>
      <c r="V187" s="203"/>
      <c r="W187" s="203"/>
      <c r="X187" s="106"/>
      <c r="Y187" s="106"/>
      <c r="Z187" s="71"/>
    </row>
    <row r="188" spans="1:26">
      <c r="A188" s="71"/>
      <c r="B188" s="71"/>
      <c r="C188" s="71"/>
      <c r="D188" s="106"/>
      <c r="E188" s="106"/>
      <c r="F188" s="71"/>
      <c r="G188" s="71"/>
      <c r="H188" s="71"/>
      <c r="I188" s="71"/>
      <c r="J188" s="203"/>
      <c r="K188" s="203"/>
      <c r="L188" s="203"/>
      <c r="M188" s="203"/>
      <c r="N188" s="203"/>
      <c r="O188" s="203"/>
      <c r="P188" s="203"/>
      <c r="Q188" s="203"/>
      <c r="R188" s="203"/>
      <c r="S188" s="203"/>
      <c r="T188" s="203"/>
      <c r="U188" s="203"/>
      <c r="V188" s="203"/>
      <c r="W188" s="203"/>
      <c r="X188" s="106"/>
      <c r="Y188" s="106"/>
      <c r="Z188" s="71"/>
    </row>
    <row r="189" spans="1:26">
      <c r="A189" s="71"/>
      <c r="B189" s="71"/>
      <c r="C189" s="71"/>
      <c r="D189" s="106"/>
      <c r="E189" s="106"/>
      <c r="F189" s="71"/>
      <c r="G189" s="71"/>
      <c r="H189" s="71"/>
      <c r="I189" s="71"/>
      <c r="J189" s="203"/>
      <c r="K189" s="203"/>
      <c r="L189" s="203"/>
      <c r="M189" s="203"/>
      <c r="N189" s="203"/>
      <c r="O189" s="203"/>
      <c r="P189" s="203"/>
      <c r="Q189" s="203"/>
      <c r="R189" s="203"/>
      <c r="S189" s="203"/>
      <c r="T189" s="203"/>
      <c r="U189" s="203"/>
      <c r="V189" s="203"/>
      <c r="W189" s="203"/>
      <c r="X189" s="106"/>
      <c r="Y189" s="106"/>
      <c r="Z189" s="71"/>
    </row>
    <row r="190" spans="1:26">
      <c r="A190" s="71"/>
      <c r="B190" s="71"/>
      <c r="C190" s="71"/>
      <c r="D190" s="106"/>
      <c r="E190" s="106"/>
      <c r="F190" s="71"/>
      <c r="G190" s="71"/>
      <c r="H190" s="71"/>
      <c r="I190" s="71"/>
      <c r="J190" s="203"/>
      <c r="K190" s="203"/>
      <c r="L190" s="203"/>
      <c r="M190" s="203"/>
      <c r="N190" s="203"/>
      <c r="O190" s="203"/>
      <c r="P190" s="203"/>
      <c r="Q190" s="203"/>
      <c r="R190" s="203"/>
      <c r="S190" s="203"/>
      <c r="T190" s="203"/>
      <c r="U190" s="203"/>
      <c r="V190" s="203"/>
      <c r="W190" s="203"/>
      <c r="X190" s="106"/>
      <c r="Y190" s="106"/>
      <c r="Z190" s="71"/>
    </row>
    <row r="191" spans="1:26">
      <c r="A191" s="71"/>
      <c r="B191" s="71"/>
      <c r="C191" s="71"/>
      <c r="D191" s="106"/>
      <c r="E191" s="106"/>
      <c r="F191" s="71"/>
      <c r="G191" s="71"/>
      <c r="H191" s="71"/>
      <c r="I191" s="71"/>
      <c r="J191" s="203"/>
      <c r="K191" s="203"/>
      <c r="L191" s="203"/>
      <c r="M191" s="203"/>
      <c r="N191" s="203"/>
      <c r="O191" s="203"/>
      <c r="P191" s="203"/>
      <c r="Q191" s="203"/>
      <c r="R191" s="203"/>
      <c r="S191" s="203"/>
      <c r="T191" s="203"/>
      <c r="U191" s="203"/>
      <c r="V191" s="203"/>
      <c r="W191" s="203"/>
      <c r="X191" s="106"/>
      <c r="Y191" s="106"/>
      <c r="Z191" s="71"/>
    </row>
    <row r="192" spans="1:26">
      <c r="A192" s="71"/>
      <c r="B192" s="71"/>
      <c r="C192" s="71"/>
      <c r="D192" s="106"/>
      <c r="E192" s="106"/>
      <c r="F192" s="71"/>
      <c r="G192" s="71"/>
      <c r="H192" s="71"/>
      <c r="I192" s="71"/>
      <c r="J192" s="203"/>
      <c r="K192" s="203"/>
      <c r="L192" s="203"/>
      <c r="M192" s="203"/>
      <c r="N192" s="203"/>
      <c r="O192" s="203"/>
      <c r="P192" s="203"/>
      <c r="Q192" s="203"/>
      <c r="R192" s="203"/>
      <c r="S192" s="203"/>
      <c r="T192" s="203"/>
      <c r="U192" s="203"/>
      <c r="V192" s="203"/>
      <c r="W192" s="203"/>
      <c r="X192" s="106"/>
      <c r="Y192" s="106"/>
      <c r="Z192" s="71"/>
    </row>
    <row r="193" spans="1:26">
      <c r="A193" s="71"/>
      <c r="B193" s="71"/>
      <c r="C193" s="71"/>
      <c r="D193" s="106"/>
      <c r="E193" s="106"/>
      <c r="F193" s="71"/>
      <c r="G193" s="71"/>
      <c r="H193" s="71"/>
      <c r="I193" s="71"/>
      <c r="J193" s="203"/>
      <c r="K193" s="203"/>
      <c r="L193" s="203"/>
      <c r="M193" s="203"/>
      <c r="N193" s="203"/>
      <c r="O193" s="203"/>
      <c r="P193" s="203"/>
      <c r="Q193" s="203"/>
      <c r="R193" s="203"/>
      <c r="S193" s="203"/>
      <c r="T193" s="203"/>
      <c r="U193" s="203"/>
      <c r="V193" s="203"/>
      <c r="W193" s="203"/>
      <c r="X193" s="106"/>
      <c r="Y193" s="106"/>
      <c r="Z193" s="71"/>
    </row>
    <row r="194" spans="1:26">
      <c r="A194" s="71"/>
      <c r="B194" s="71"/>
      <c r="C194" s="71"/>
      <c r="D194" s="106"/>
      <c r="E194" s="106"/>
      <c r="F194" s="71"/>
      <c r="G194" s="71"/>
      <c r="H194" s="71"/>
      <c r="I194" s="71"/>
      <c r="J194" s="203"/>
      <c r="K194" s="203"/>
      <c r="L194" s="203"/>
      <c r="M194" s="203"/>
      <c r="N194" s="203"/>
      <c r="O194" s="203"/>
      <c r="P194" s="203"/>
      <c r="Q194" s="203"/>
      <c r="R194" s="203"/>
      <c r="S194" s="203"/>
      <c r="T194" s="203"/>
      <c r="U194" s="203"/>
      <c r="V194" s="203"/>
      <c r="W194" s="203"/>
      <c r="X194" s="106"/>
      <c r="Y194" s="106"/>
      <c r="Z194" s="71"/>
    </row>
    <row r="195" spans="1:26">
      <c r="A195" s="71"/>
      <c r="B195" s="71"/>
      <c r="C195" s="71"/>
      <c r="D195" s="106"/>
      <c r="E195" s="106"/>
      <c r="F195" s="71"/>
      <c r="G195" s="71"/>
      <c r="H195" s="71"/>
      <c r="I195" s="71"/>
      <c r="J195" s="203"/>
      <c r="K195" s="203"/>
      <c r="L195" s="203"/>
      <c r="M195" s="203"/>
      <c r="N195" s="203"/>
      <c r="O195" s="203"/>
      <c r="P195" s="203"/>
      <c r="Q195" s="203"/>
      <c r="R195" s="203"/>
      <c r="S195" s="203"/>
      <c r="T195" s="203"/>
      <c r="U195" s="203"/>
      <c r="V195" s="203"/>
      <c r="W195" s="203"/>
      <c r="X195" s="106"/>
      <c r="Y195" s="106"/>
      <c r="Z195" s="71"/>
    </row>
    <row r="196" spans="1:26">
      <c r="A196" s="71"/>
      <c r="B196" s="71"/>
      <c r="C196" s="71"/>
      <c r="D196" s="106"/>
      <c r="E196" s="106"/>
      <c r="F196" s="71"/>
      <c r="G196" s="71"/>
      <c r="H196" s="71"/>
      <c r="I196" s="71"/>
      <c r="J196" s="203"/>
      <c r="K196" s="203"/>
      <c r="L196" s="203"/>
      <c r="M196" s="203"/>
      <c r="N196" s="203"/>
      <c r="O196" s="203"/>
      <c r="P196" s="203"/>
      <c r="Q196" s="203"/>
      <c r="R196" s="203"/>
      <c r="S196" s="203"/>
      <c r="T196" s="203"/>
      <c r="U196" s="203"/>
      <c r="V196" s="203"/>
      <c r="W196" s="203"/>
      <c r="X196" s="106"/>
      <c r="Y196" s="106"/>
      <c r="Z196" s="71"/>
    </row>
    <row r="197" spans="1:26">
      <c r="A197" s="71"/>
      <c r="B197" s="71"/>
      <c r="C197" s="71"/>
      <c r="D197" s="106"/>
      <c r="E197" s="106"/>
      <c r="F197" s="71"/>
      <c r="G197" s="71"/>
      <c r="H197" s="71"/>
      <c r="I197" s="71"/>
      <c r="J197" s="203"/>
      <c r="K197" s="203"/>
      <c r="L197" s="203"/>
      <c r="M197" s="203"/>
      <c r="N197" s="203"/>
      <c r="O197" s="203"/>
      <c r="P197" s="203"/>
      <c r="Q197" s="203"/>
      <c r="R197" s="203"/>
      <c r="S197" s="203"/>
      <c r="T197" s="203"/>
      <c r="U197" s="203"/>
      <c r="V197" s="203"/>
      <c r="W197" s="203"/>
      <c r="X197" s="106"/>
      <c r="Y197" s="106"/>
      <c r="Z197" s="71"/>
    </row>
    <row r="198" spans="1:26">
      <c r="A198" s="71"/>
      <c r="B198" s="71"/>
      <c r="C198" s="71"/>
      <c r="D198" s="106"/>
      <c r="E198" s="106"/>
      <c r="F198" s="71"/>
      <c r="G198" s="71"/>
      <c r="H198" s="71"/>
      <c r="I198" s="71"/>
      <c r="J198" s="203"/>
      <c r="K198" s="203"/>
      <c r="L198" s="203"/>
      <c r="M198" s="203"/>
      <c r="N198" s="203"/>
      <c r="O198" s="203"/>
      <c r="P198" s="203"/>
      <c r="Q198" s="203"/>
      <c r="R198" s="203"/>
      <c r="S198" s="203"/>
      <c r="T198" s="203"/>
      <c r="U198" s="203"/>
      <c r="V198" s="203"/>
      <c r="W198" s="203"/>
      <c r="X198" s="106"/>
      <c r="Y198" s="106"/>
      <c r="Z198" s="71"/>
    </row>
    <row r="199" spans="1:26">
      <c r="A199" s="71"/>
      <c r="B199" s="71"/>
      <c r="C199" s="71"/>
      <c r="D199" s="106"/>
      <c r="E199" s="106"/>
      <c r="F199" s="71"/>
      <c r="G199" s="71"/>
      <c r="H199" s="71"/>
      <c r="I199" s="71"/>
      <c r="J199" s="203"/>
      <c r="K199" s="203"/>
      <c r="L199" s="203"/>
      <c r="M199" s="203"/>
      <c r="N199" s="203"/>
      <c r="O199" s="203"/>
      <c r="P199" s="203"/>
      <c r="Q199" s="203"/>
      <c r="R199" s="203"/>
      <c r="S199" s="203"/>
      <c r="T199" s="203"/>
      <c r="U199" s="203"/>
      <c r="V199" s="203"/>
      <c r="W199" s="203"/>
      <c r="X199" s="106"/>
      <c r="Y199" s="106"/>
      <c r="Z199" s="71"/>
    </row>
    <row r="200" spans="1:26">
      <c r="A200" s="71"/>
      <c r="B200" s="71"/>
      <c r="C200" s="71"/>
      <c r="D200" s="106"/>
      <c r="E200" s="106"/>
      <c r="F200" s="71"/>
      <c r="G200" s="71"/>
      <c r="H200" s="71"/>
      <c r="I200" s="71"/>
      <c r="J200" s="203"/>
      <c r="K200" s="203"/>
      <c r="L200" s="203"/>
      <c r="M200" s="203"/>
      <c r="N200" s="203"/>
      <c r="O200" s="203"/>
      <c r="P200" s="203"/>
      <c r="Q200" s="203"/>
      <c r="R200" s="203"/>
      <c r="S200" s="203"/>
      <c r="T200" s="203"/>
      <c r="U200" s="203"/>
      <c r="V200" s="203"/>
      <c r="W200" s="203"/>
      <c r="X200" s="106"/>
      <c r="Y200" s="106"/>
      <c r="Z200" s="71"/>
    </row>
    <row r="201" spans="1:26">
      <c r="A201" s="71"/>
      <c r="B201" s="71"/>
      <c r="C201" s="71"/>
      <c r="D201" s="106"/>
      <c r="E201" s="106"/>
      <c r="F201" s="71"/>
      <c r="G201" s="71"/>
      <c r="H201" s="71"/>
      <c r="I201" s="71"/>
      <c r="J201" s="203"/>
      <c r="K201" s="203"/>
      <c r="L201" s="203"/>
      <c r="M201" s="203"/>
      <c r="N201" s="203"/>
      <c r="O201" s="203"/>
      <c r="P201" s="203"/>
      <c r="Q201" s="203"/>
      <c r="R201" s="203"/>
      <c r="S201" s="203"/>
      <c r="T201" s="203"/>
      <c r="U201" s="203"/>
      <c r="V201" s="203"/>
      <c r="W201" s="203"/>
      <c r="X201" s="106"/>
      <c r="Y201" s="106"/>
      <c r="Z201" s="71"/>
    </row>
    <row r="202" spans="1:26">
      <c r="A202" s="71"/>
      <c r="B202" s="71"/>
      <c r="C202" s="71"/>
      <c r="D202" s="106"/>
      <c r="E202" s="106"/>
      <c r="F202" s="71"/>
      <c r="G202" s="71"/>
      <c r="H202" s="71"/>
      <c r="I202" s="71"/>
      <c r="J202" s="203"/>
      <c r="K202" s="203"/>
      <c r="L202" s="203"/>
      <c r="M202" s="203"/>
      <c r="N202" s="203"/>
      <c r="O202" s="203"/>
      <c r="P202" s="203"/>
      <c r="Q202" s="203"/>
      <c r="R202" s="203"/>
      <c r="S202" s="203"/>
      <c r="T202" s="203"/>
      <c r="U202" s="203"/>
      <c r="V202" s="203"/>
      <c r="W202" s="203"/>
      <c r="X202" s="106"/>
      <c r="Y202" s="106"/>
      <c r="Z202" s="71"/>
    </row>
    <row r="203" spans="1:26">
      <c r="A203" s="71"/>
      <c r="B203" s="71"/>
      <c r="C203" s="71"/>
      <c r="D203" s="106"/>
      <c r="E203" s="106"/>
      <c r="F203" s="71"/>
      <c r="G203" s="71"/>
      <c r="H203" s="71"/>
      <c r="I203" s="71"/>
      <c r="J203" s="203"/>
      <c r="K203" s="203"/>
      <c r="L203" s="203"/>
      <c r="M203" s="203"/>
      <c r="N203" s="203"/>
      <c r="O203" s="203"/>
      <c r="P203" s="203"/>
      <c r="Q203" s="203"/>
      <c r="R203" s="203"/>
      <c r="S203" s="203"/>
      <c r="T203" s="203"/>
      <c r="U203" s="203"/>
      <c r="V203" s="203"/>
      <c r="W203" s="203"/>
      <c r="X203" s="106"/>
      <c r="Y203" s="106"/>
      <c r="Z203" s="71"/>
    </row>
    <row r="204" spans="1:26">
      <c r="A204" s="71"/>
      <c r="B204" s="71"/>
      <c r="C204" s="71"/>
      <c r="D204" s="106"/>
      <c r="E204" s="106"/>
      <c r="F204" s="71"/>
      <c r="G204" s="71"/>
      <c r="H204" s="71"/>
      <c r="I204" s="71"/>
      <c r="J204" s="203"/>
      <c r="K204" s="203"/>
      <c r="L204" s="203"/>
      <c r="M204" s="203"/>
      <c r="N204" s="203"/>
      <c r="O204" s="203"/>
      <c r="P204" s="203"/>
      <c r="Q204" s="203"/>
      <c r="R204" s="203"/>
      <c r="S204" s="203"/>
      <c r="T204" s="203"/>
      <c r="U204" s="203"/>
      <c r="V204" s="203"/>
      <c r="W204" s="203"/>
      <c r="X204" s="106"/>
      <c r="Y204" s="106"/>
      <c r="Z204" s="71"/>
    </row>
    <row r="205" spans="1:26">
      <c r="A205" s="71"/>
      <c r="B205" s="71"/>
      <c r="C205" s="71"/>
      <c r="D205" s="106"/>
      <c r="E205" s="106"/>
      <c r="F205" s="71"/>
      <c r="G205" s="71"/>
      <c r="H205" s="71"/>
      <c r="I205" s="71"/>
      <c r="J205" s="203"/>
      <c r="K205" s="203"/>
      <c r="L205" s="203"/>
      <c r="M205" s="203"/>
      <c r="N205" s="203"/>
      <c r="O205" s="203"/>
      <c r="P205" s="203"/>
      <c r="Q205" s="203"/>
      <c r="R205" s="203"/>
      <c r="S205" s="203"/>
      <c r="T205" s="203"/>
      <c r="U205" s="203"/>
      <c r="V205" s="203"/>
      <c r="W205" s="203"/>
      <c r="X205" s="106"/>
      <c r="Y205" s="106"/>
      <c r="Z205" s="71"/>
    </row>
    <row r="206" spans="1:26">
      <c r="A206" s="71"/>
      <c r="B206" s="71"/>
      <c r="C206" s="71"/>
      <c r="D206" s="106"/>
      <c r="E206" s="106"/>
      <c r="F206" s="71"/>
      <c r="G206" s="71"/>
      <c r="H206" s="71"/>
      <c r="I206" s="71"/>
      <c r="J206" s="203"/>
      <c r="K206" s="203"/>
      <c r="L206" s="203"/>
      <c r="M206" s="203"/>
      <c r="N206" s="203"/>
      <c r="O206" s="203"/>
      <c r="P206" s="203"/>
      <c r="Q206" s="203"/>
      <c r="R206" s="203"/>
      <c r="S206" s="203"/>
      <c r="T206" s="203"/>
      <c r="U206" s="203"/>
      <c r="V206" s="203"/>
      <c r="W206" s="203"/>
      <c r="X206" s="106"/>
      <c r="Y206" s="106"/>
      <c r="Z206" s="71"/>
    </row>
    <row r="207" spans="1:26">
      <c r="A207" s="71"/>
      <c r="B207" s="71"/>
      <c r="C207" s="71"/>
      <c r="D207" s="106"/>
      <c r="E207" s="106"/>
      <c r="F207" s="71"/>
      <c r="G207" s="71"/>
      <c r="H207" s="71"/>
      <c r="I207" s="71"/>
      <c r="J207" s="203"/>
      <c r="K207" s="203"/>
      <c r="L207" s="203"/>
      <c r="M207" s="203"/>
      <c r="N207" s="203"/>
      <c r="O207" s="203"/>
      <c r="P207" s="203"/>
      <c r="Q207" s="203"/>
      <c r="R207" s="203"/>
      <c r="S207" s="203"/>
      <c r="T207" s="203"/>
      <c r="U207" s="203"/>
      <c r="V207" s="203"/>
      <c r="W207" s="203"/>
      <c r="X207" s="106"/>
      <c r="Y207" s="106"/>
      <c r="Z207" s="71"/>
    </row>
    <row r="208" spans="1:26">
      <c r="A208" s="71"/>
      <c r="B208" s="71"/>
      <c r="C208" s="71"/>
      <c r="D208" s="106"/>
      <c r="E208" s="106"/>
      <c r="F208" s="71"/>
      <c r="G208" s="71"/>
      <c r="H208" s="71"/>
      <c r="I208" s="71"/>
      <c r="J208" s="203"/>
      <c r="K208" s="203"/>
      <c r="L208" s="203"/>
      <c r="M208" s="203"/>
      <c r="N208" s="203"/>
      <c r="O208" s="203"/>
      <c r="P208" s="203"/>
      <c r="Q208" s="203"/>
      <c r="R208" s="203"/>
      <c r="S208" s="203"/>
      <c r="T208" s="203"/>
      <c r="U208" s="203"/>
      <c r="V208" s="203"/>
      <c r="W208" s="203"/>
      <c r="X208" s="106"/>
      <c r="Y208" s="106"/>
      <c r="Z208" s="71"/>
    </row>
    <row r="209" spans="1:26">
      <c r="A209" s="71"/>
      <c r="B209" s="71"/>
      <c r="C209" s="71"/>
      <c r="D209" s="106"/>
      <c r="E209" s="106"/>
      <c r="F209" s="71"/>
      <c r="G209" s="71"/>
      <c r="H209" s="71"/>
      <c r="I209" s="71"/>
      <c r="J209" s="203"/>
      <c r="K209" s="203"/>
      <c r="L209" s="203"/>
      <c r="M209" s="203"/>
      <c r="N209" s="203"/>
      <c r="O209" s="203"/>
      <c r="P209" s="203"/>
      <c r="Q209" s="203"/>
      <c r="R209" s="203"/>
      <c r="S209" s="203"/>
      <c r="T209" s="203"/>
      <c r="U209" s="203"/>
      <c r="V209" s="203"/>
      <c r="W209" s="203"/>
      <c r="X209" s="106"/>
      <c r="Y209" s="106"/>
      <c r="Z209" s="71"/>
    </row>
    <row r="210" spans="1:26">
      <c r="A210" s="71"/>
      <c r="B210" s="71"/>
      <c r="C210" s="71"/>
      <c r="D210" s="106"/>
      <c r="E210" s="106"/>
      <c r="F210" s="71"/>
      <c r="G210" s="71"/>
      <c r="H210" s="71"/>
      <c r="I210" s="71"/>
      <c r="J210" s="203"/>
      <c r="K210" s="203"/>
      <c r="L210" s="203"/>
      <c r="M210" s="203"/>
      <c r="N210" s="203"/>
      <c r="O210" s="203"/>
      <c r="P210" s="203"/>
      <c r="Q210" s="203"/>
      <c r="R210" s="203"/>
      <c r="S210" s="203"/>
      <c r="T210" s="203"/>
      <c r="U210" s="203"/>
      <c r="V210" s="203"/>
      <c r="W210" s="203"/>
      <c r="X210" s="106"/>
      <c r="Y210" s="106"/>
      <c r="Z210" s="71"/>
    </row>
    <row r="211" spans="1:26">
      <c r="A211" s="71"/>
      <c r="B211" s="71"/>
      <c r="C211" s="71"/>
      <c r="D211" s="106"/>
      <c r="E211" s="106"/>
      <c r="F211" s="71"/>
      <c r="G211" s="71"/>
      <c r="H211" s="71"/>
      <c r="I211" s="71"/>
      <c r="J211" s="203"/>
      <c r="K211" s="203"/>
      <c r="L211" s="203"/>
      <c r="M211" s="203"/>
      <c r="N211" s="203"/>
      <c r="O211" s="203"/>
      <c r="P211" s="203"/>
      <c r="Q211" s="203"/>
      <c r="R211" s="203"/>
      <c r="S211" s="203"/>
      <c r="T211" s="203"/>
      <c r="U211" s="203"/>
      <c r="V211" s="203"/>
      <c r="W211" s="203"/>
      <c r="X211" s="106"/>
      <c r="Y211" s="106"/>
      <c r="Z211" s="71"/>
    </row>
    <row r="212" spans="1:26">
      <c r="A212" s="71"/>
      <c r="B212" s="71"/>
      <c r="C212" s="71"/>
      <c r="D212" s="106"/>
      <c r="E212" s="106"/>
      <c r="F212" s="71"/>
      <c r="G212" s="71"/>
      <c r="H212" s="71"/>
      <c r="I212" s="71"/>
      <c r="J212" s="203"/>
      <c r="K212" s="203"/>
      <c r="L212" s="203"/>
      <c r="M212" s="203"/>
      <c r="N212" s="203"/>
      <c r="O212" s="203"/>
      <c r="P212" s="203"/>
      <c r="Q212" s="203"/>
      <c r="R212" s="203"/>
      <c r="S212" s="203"/>
      <c r="T212" s="203"/>
      <c r="U212" s="203"/>
      <c r="V212" s="203"/>
      <c r="W212" s="203"/>
      <c r="X212" s="106"/>
      <c r="Y212" s="106"/>
      <c r="Z212" s="71"/>
    </row>
    <row r="213" spans="1:26">
      <c r="A213" s="71"/>
      <c r="B213" s="71"/>
      <c r="C213" s="71"/>
      <c r="D213" s="106"/>
      <c r="E213" s="106"/>
      <c r="F213" s="71"/>
      <c r="G213" s="71"/>
      <c r="H213" s="71"/>
      <c r="I213" s="71"/>
      <c r="J213" s="203"/>
      <c r="K213" s="203"/>
      <c r="L213" s="203"/>
      <c r="M213" s="203"/>
      <c r="N213" s="203"/>
      <c r="O213" s="203"/>
      <c r="P213" s="203"/>
      <c r="Q213" s="203"/>
      <c r="R213" s="203"/>
      <c r="S213" s="203"/>
      <c r="T213" s="203"/>
      <c r="U213" s="203"/>
      <c r="V213" s="203"/>
      <c r="W213" s="203"/>
      <c r="X213" s="106"/>
      <c r="Y213" s="106"/>
      <c r="Z213" s="71"/>
    </row>
    <row r="214" spans="1:26">
      <c r="A214" s="71"/>
      <c r="B214" s="71"/>
      <c r="C214" s="71"/>
      <c r="D214" s="106"/>
      <c r="E214" s="106"/>
      <c r="F214" s="71"/>
      <c r="G214" s="71"/>
      <c r="H214" s="71"/>
      <c r="I214" s="71"/>
      <c r="J214" s="203"/>
      <c r="K214" s="203"/>
      <c r="L214" s="203"/>
      <c r="M214" s="203"/>
      <c r="N214" s="203"/>
      <c r="O214" s="203"/>
      <c r="P214" s="203"/>
      <c r="Q214" s="203"/>
      <c r="R214" s="203"/>
      <c r="S214" s="203"/>
      <c r="T214" s="203"/>
      <c r="U214" s="203"/>
      <c r="V214" s="203"/>
      <c r="W214" s="203"/>
      <c r="X214" s="106"/>
      <c r="Y214" s="106"/>
      <c r="Z214" s="71"/>
    </row>
    <row r="215" spans="1:26">
      <c r="A215" s="71"/>
      <c r="B215" s="71"/>
      <c r="C215" s="71"/>
      <c r="D215" s="106"/>
      <c r="E215" s="106"/>
      <c r="F215" s="71"/>
      <c r="G215" s="71"/>
      <c r="H215" s="71"/>
      <c r="I215" s="71"/>
      <c r="J215" s="203"/>
      <c r="K215" s="203"/>
      <c r="L215" s="203"/>
      <c r="M215" s="203"/>
      <c r="N215" s="203"/>
      <c r="O215" s="203"/>
      <c r="P215" s="203"/>
      <c r="Q215" s="203"/>
      <c r="R215" s="203"/>
      <c r="S215" s="203"/>
      <c r="T215" s="203"/>
      <c r="U215" s="203"/>
      <c r="V215" s="203"/>
      <c r="W215" s="203"/>
      <c r="X215" s="106"/>
      <c r="Y215" s="106"/>
      <c r="Z215" s="71"/>
    </row>
    <row r="216" spans="1:26">
      <c r="A216" s="71"/>
      <c r="B216" s="71"/>
      <c r="C216" s="71"/>
      <c r="D216" s="106"/>
      <c r="E216" s="106"/>
      <c r="F216" s="71"/>
      <c r="G216" s="71"/>
      <c r="H216" s="71"/>
      <c r="I216" s="71"/>
      <c r="J216" s="203"/>
      <c r="K216" s="203"/>
      <c r="L216" s="203"/>
      <c r="M216" s="203"/>
      <c r="N216" s="203"/>
      <c r="O216" s="203"/>
      <c r="P216" s="203"/>
      <c r="Q216" s="203"/>
      <c r="R216" s="203"/>
      <c r="S216" s="203"/>
      <c r="T216" s="203"/>
      <c r="U216" s="203"/>
      <c r="V216" s="203"/>
      <c r="W216" s="203"/>
      <c r="X216" s="106"/>
      <c r="Y216" s="106"/>
      <c r="Z216" s="71"/>
    </row>
    <row r="217" spans="1:26">
      <c r="A217" s="71"/>
      <c r="B217" s="71"/>
      <c r="C217" s="71"/>
      <c r="D217" s="106"/>
      <c r="E217" s="106"/>
      <c r="F217" s="71"/>
      <c r="G217" s="71"/>
      <c r="H217" s="71"/>
      <c r="I217" s="71"/>
      <c r="J217" s="203"/>
      <c r="K217" s="203"/>
      <c r="L217" s="203"/>
      <c r="M217" s="203"/>
      <c r="N217" s="203"/>
      <c r="O217" s="203"/>
      <c r="P217" s="203"/>
      <c r="Q217" s="203"/>
      <c r="R217" s="203"/>
      <c r="S217" s="203"/>
      <c r="T217" s="203"/>
      <c r="U217" s="203"/>
      <c r="V217" s="203"/>
      <c r="W217" s="203"/>
      <c r="X217" s="106"/>
      <c r="Y217" s="106"/>
      <c r="Z217" s="71"/>
    </row>
    <row r="218" spans="1:26">
      <c r="A218" s="71"/>
      <c r="B218" s="71"/>
      <c r="C218" s="71"/>
      <c r="D218" s="106"/>
      <c r="E218" s="106"/>
      <c r="F218" s="71"/>
      <c r="G218" s="71"/>
      <c r="H218" s="71"/>
      <c r="I218" s="71"/>
      <c r="J218" s="203"/>
      <c r="K218" s="203"/>
      <c r="L218" s="203"/>
      <c r="M218" s="203"/>
      <c r="N218" s="203"/>
      <c r="O218" s="203"/>
      <c r="P218" s="203"/>
      <c r="Q218" s="203"/>
      <c r="R218" s="203"/>
      <c r="S218" s="203"/>
      <c r="T218" s="203"/>
      <c r="U218" s="203"/>
      <c r="V218" s="203"/>
      <c r="W218" s="203"/>
      <c r="X218" s="106"/>
      <c r="Y218" s="106"/>
      <c r="Z218" s="71"/>
    </row>
    <row r="219" spans="1:26">
      <c r="A219" s="71"/>
      <c r="B219" s="71"/>
      <c r="C219" s="71"/>
      <c r="D219" s="106"/>
      <c r="E219" s="106"/>
      <c r="F219" s="71"/>
      <c r="G219" s="71"/>
      <c r="H219" s="71"/>
      <c r="I219" s="71"/>
      <c r="J219" s="203"/>
      <c r="K219" s="203"/>
      <c r="L219" s="203"/>
      <c r="M219" s="203"/>
      <c r="N219" s="203"/>
      <c r="O219" s="203"/>
      <c r="P219" s="203"/>
      <c r="Q219" s="203"/>
      <c r="R219" s="203"/>
      <c r="S219" s="203"/>
      <c r="T219" s="203"/>
      <c r="U219" s="203"/>
      <c r="V219" s="203"/>
      <c r="W219" s="203"/>
      <c r="X219" s="106"/>
      <c r="Y219" s="106"/>
      <c r="Z219" s="71"/>
    </row>
    <row r="220" spans="1:26">
      <c r="A220" s="71"/>
      <c r="B220" s="71"/>
      <c r="C220" s="71"/>
      <c r="D220" s="106"/>
      <c r="E220" s="106"/>
      <c r="F220" s="71"/>
      <c r="G220" s="71"/>
      <c r="H220" s="71"/>
      <c r="I220" s="71"/>
      <c r="J220" s="203"/>
      <c r="K220" s="203"/>
      <c r="L220" s="203"/>
      <c r="M220" s="203"/>
      <c r="N220" s="203"/>
      <c r="O220" s="203"/>
      <c r="P220" s="203"/>
      <c r="Q220" s="203"/>
      <c r="R220" s="203"/>
      <c r="S220" s="203"/>
      <c r="T220" s="203"/>
      <c r="U220" s="203"/>
      <c r="V220" s="203"/>
      <c r="W220" s="203"/>
      <c r="X220" s="106"/>
      <c r="Y220" s="106"/>
      <c r="Z220" s="71"/>
    </row>
    <row r="221" spans="1:26">
      <c r="A221" s="71"/>
      <c r="B221" s="71"/>
      <c r="C221" s="71"/>
      <c r="D221" s="106"/>
      <c r="E221" s="106"/>
      <c r="F221" s="71"/>
      <c r="G221" s="71"/>
      <c r="H221" s="71"/>
      <c r="I221" s="71"/>
      <c r="J221" s="203"/>
      <c r="K221" s="203"/>
      <c r="L221" s="203"/>
      <c r="M221" s="203"/>
      <c r="N221" s="203"/>
      <c r="O221" s="203"/>
      <c r="P221" s="203"/>
      <c r="Q221" s="203"/>
      <c r="R221" s="203"/>
      <c r="S221" s="203"/>
      <c r="T221" s="203"/>
      <c r="U221" s="203"/>
      <c r="V221" s="203"/>
      <c r="W221" s="203"/>
      <c r="X221" s="106"/>
      <c r="Y221" s="106"/>
      <c r="Z221" s="71"/>
    </row>
    <row r="222" spans="1:26">
      <c r="A222" s="71"/>
      <c r="B222" s="71"/>
      <c r="C222" s="71"/>
      <c r="D222" s="106"/>
      <c r="E222" s="106"/>
      <c r="F222" s="71"/>
      <c r="G222" s="71"/>
      <c r="H222" s="71"/>
      <c r="I222" s="71"/>
      <c r="J222" s="203"/>
      <c r="K222" s="203"/>
      <c r="L222" s="203"/>
      <c r="M222" s="203"/>
      <c r="N222" s="203"/>
      <c r="O222" s="203"/>
      <c r="P222" s="203"/>
      <c r="Q222" s="203"/>
      <c r="R222" s="203"/>
      <c r="S222" s="203"/>
      <c r="T222" s="203"/>
      <c r="U222" s="203"/>
      <c r="V222" s="203"/>
      <c r="W222" s="203"/>
      <c r="X222" s="106"/>
      <c r="Y222" s="106"/>
      <c r="Z222" s="71"/>
    </row>
    <row r="223" spans="1:26">
      <c r="A223" s="71"/>
      <c r="B223" s="71"/>
      <c r="C223" s="71"/>
      <c r="D223" s="106"/>
      <c r="E223" s="106"/>
      <c r="F223" s="71"/>
      <c r="G223" s="71"/>
      <c r="H223" s="71"/>
      <c r="I223" s="71"/>
      <c r="J223" s="203"/>
      <c r="K223" s="203"/>
      <c r="L223" s="203"/>
      <c r="M223" s="203"/>
      <c r="N223" s="203"/>
      <c r="O223" s="203"/>
      <c r="P223" s="203"/>
      <c r="Q223" s="203"/>
      <c r="R223" s="203"/>
      <c r="S223" s="203"/>
      <c r="T223" s="203"/>
      <c r="U223" s="203"/>
      <c r="V223" s="203"/>
      <c r="W223" s="203"/>
      <c r="X223" s="106"/>
      <c r="Y223" s="106"/>
      <c r="Z223" s="71"/>
    </row>
    <row r="224" spans="1:26">
      <c r="A224" s="71"/>
      <c r="B224" s="71"/>
      <c r="C224" s="71"/>
      <c r="D224" s="106"/>
      <c r="E224" s="106"/>
      <c r="F224" s="71"/>
      <c r="G224" s="71"/>
      <c r="H224" s="71"/>
      <c r="I224" s="71"/>
      <c r="J224" s="203"/>
      <c r="K224" s="203"/>
      <c r="L224" s="203"/>
      <c r="M224" s="203"/>
      <c r="N224" s="203"/>
      <c r="O224" s="203"/>
      <c r="P224" s="203"/>
      <c r="Q224" s="203"/>
      <c r="R224" s="203"/>
      <c r="S224" s="203"/>
      <c r="T224" s="203"/>
      <c r="U224" s="203"/>
      <c r="V224" s="203"/>
      <c r="W224" s="203"/>
      <c r="X224" s="106"/>
      <c r="Y224" s="106"/>
      <c r="Z224" s="71"/>
    </row>
    <row r="225" spans="1:26">
      <c r="A225" s="71"/>
      <c r="B225" s="71"/>
      <c r="C225" s="71"/>
      <c r="D225" s="106"/>
      <c r="E225" s="106"/>
      <c r="F225" s="71"/>
      <c r="G225" s="71"/>
      <c r="H225" s="71"/>
      <c r="I225" s="71"/>
      <c r="J225" s="203"/>
      <c r="K225" s="203"/>
      <c r="L225" s="203"/>
      <c r="M225" s="203"/>
      <c r="N225" s="203"/>
      <c r="O225" s="203"/>
      <c r="P225" s="203"/>
      <c r="Q225" s="203"/>
      <c r="R225" s="203"/>
      <c r="S225" s="203"/>
      <c r="T225" s="203"/>
      <c r="U225" s="203"/>
      <c r="V225" s="203"/>
      <c r="W225" s="203"/>
      <c r="X225" s="106"/>
      <c r="Y225" s="106"/>
      <c r="Z225" s="71"/>
    </row>
    <row r="226" spans="1:26">
      <c r="A226" s="71"/>
      <c r="B226" s="71"/>
      <c r="C226" s="71"/>
      <c r="D226" s="106"/>
      <c r="E226" s="106"/>
      <c r="F226" s="71"/>
      <c r="G226" s="71"/>
      <c r="H226" s="71"/>
      <c r="I226" s="71"/>
      <c r="J226" s="203"/>
      <c r="K226" s="203"/>
      <c r="L226" s="203"/>
      <c r="M226" s="203"/>
      <c r="N226" s="203"/>
      <c r="O226" s="203"/>
      <c r="P226" s="203"/>
      <c r="Q226" s="203"/>
      <c r="R226" s="203"/>
      <c r="S226" s="203"/>
      <c r="T226" s="203"/>
      <c r="U226" s="203"/>
      <c r="V226" s="203"/>
      <c r="W226" s="203"/>
      <c r="X226" s="106"/>
      <c r="Y226" s="106"/>
      <c r="Z226" s="71"/>
    </row>
    <row r="227" spans="1:26">
      <c r="A227" s="71"/>
      <c r="B227" s="71"/>
      <c r="C227" s="71"/>
      <c r="D227" s="106"/>
      <c r="E227" s="106"/>
      <c r="F227" s="71"/>
      <c r="G227" s="71"/>
      <c r="H227" s="71"/>
      <c r="I227" s="71"/>
      <c r="J227" s="203"/>
      <c r="K227" s="203"/>
      <c r="L227" s="203"/>
      <c r="M227" s="203"/>
      <c r="N227" s="203"/>
      <c r="O227" s="203"/>
      <c r="P227" s="203"/>
      <c r="Q227" s="203"/>
      <c r="R227" s="203"/>
      <c r="S227" s="203"/>
      <c r="T227" s="203"/>
      <c r="U227" s="203"/>
      <c r="V227" s="203"/>
      <c r="W227" s="203"/>
      <c r="X227" s="106"/>
      <c r="Y227" s="106"/>
      <c r="Z227" s="71"/>
    </row>
    <row r="228" spans="1:26">
      <c r="A228" s="71"/>
      <c r="B228" s="71"/>
      <c r="C228" s="71"/>
      <c r="D228" s="106"/>
      <c r="E228" s="106"/>
      <c r="F228" s="71"/>
      <c r="G228" s="71"/>
      <c r="H228" s="71"/>
      <c r="I228" s="71"/>
      <c r="J228" s="203"/>
      <c r="K228" s="203"/>
      <c r="L228" s="203"/>
      <c r="M228" s="203"/>
      <c r="N228" s="203"/>
      <c r="O228" s="203"/>
      <c r="P228" s="203"/>
      <c r="Q228" s="203"/>
      <c r="R228" s="203"/>
      <c r="S228" s="203"/>
      <c r="T228" s="203"/>
      <c r="U228" s="203"/>
      <c r="V228" s="203"/>
      <c r="W228" s="203"/>
      <c r="X228" s="106"/>
      <c r="Y228" s="106"/>
      <c r="Z228" s="71"/>
    </row>
    <row r="229" spans="1:26">
      <c r="A229" s="71"/>
      <c r="B229" s="71"/>
      <c r="C229" s="71"/>
      <c r="D229" s="106"/>
      <c r="E229" s="106"/>
      <c r="F229" s="71"/>
      <c r="G229" s="71"/>
      <c r="H229" s="71"/>
      <c r="I229" s="71"/>
      <c r="J229" s="203"/>
      <c r="K229" s="203"/>
      <c r="L229" s="203"/>
      <c r="M229" s="203"/>
      <c r="N229" s="203"/>
      <c r="O229" s="203"/>
      <c r="P229" s="203"/>
      <c r="Q229" s="203"/>
      <c r="R229" s="203"/>
      <c r="S229" s="203"/>
      <c r="T229" s="203"/>
      <c r="U229" s="203"/>
      <c r="V229" s="203"/>
      <c r="W229" s="203"/>
      <c r="X229" s="106"/>
      <c r="Y229" s="106"/>
      <c r="Z229" s="71"/>
    </row>
    <row r="230" spans="1:26">
      <c r="A230" s="71"/>
      <c r="B230" s="71"/>
      <c r="C230" s="71"/>
      <c r="D230" s="106"/>
      <c r="E230" s="106"/>
      <c r="F230" s="71"/>
      <c r="G230" s="71"/>
      <c r="H230" s="71"/>
      <c r="I230" s="71"/>
      <c r="J230" s="203"/>
      <c r="K230" s="203"/>
      <c r="L230" s="203"/>
      <c r="M230" s="203"/>
      <c r="N230" s="203"/>
      <c r="O230" s="203"/>
      <c r="P230" s="203"/>
      <c r="Q230" s="203"/>
      <c r="R230" s="203"/>
      <c r="S230" s="203"/>
      <c r="T230" s="203"/>
      <c r="U230" s="203"/>
      <c r="V230" s="203"/>
      <c r="W230" s="203"/>
      <c r="X230" s="106"/>
      <c r="Y230" s="106"/>
      <c r="Z230" s="71"/>
    </row>
    <row r="231" spans="1:26">
      <c r="A231" s="71"/>
      <c r="B231" s="71"/>
      <c r="C231" s="71"/>
      <c r="D231" s="106"/>
      <c r="E231" s="106"/>
      <c r="F231" s="71"/>
      <c r="G231" s="71"/>
      <c r="H231" s="71"/>
      <c r="I231" s="71"/>
      <c r="J231" s="203"/>
      <c r="K231" s="203"/>
      <c r="L231" s="203"/>
      <c r="M231" s="203"/>
      <c r="N231" s="203"/>
      <c r="O231" s="203"/>
      <c r="P231" s="203"/>
      <c r="Q231" s="203"/>
      <c r="R231" s="203"/>
      <c r="S231" s="203"/>
      <c r="T231" s="203"/>
      <c r="U231" s="203"/>
      <c r="V231" s="203"/>
      <c r="W231" s="203"/>
      <c r="X231" s="106"/>
      <c r="Y231" s="106"/>
      <c r="Z231" s="71"/>
    </row>
    <row r="232" spans="1:26">
      <c r="A232" s="71"/>
      <c r="B232" s="71"/>
      <c r="C232" s="71"/>
      <c r="D232" s="106"/>
      <c r="E232" s="106"/>
      <c r="F232" s="71"/>
      <c r="G232" s="71"/>
      <c r="H232" s="71"/>
      <c r="I232" s="71"/>
      <c r="J232" s="203"/>
      <c r="K232" s="203"/>
      <c r="L232" s="203"/>
      <c r="M232" s="203"/>
      <c r="N232" s="203"/>
      <c r="O232" s="203"/>
      <c r="P232" s="203"/>
      <c r="Q232" s="203"/>
      <c r="R232" s="203"/>
      <c r="S232" s="203"/>
      <c r="T232" s="203"/>
      <c r="U232" s="203"/>
      <c r="V232" s="203"/>
      <c r="W232" s="203"/>
      <c r="X232" s="106"/>
      <c r="Y232" s="106"/>
      <c r="Z232" s="71"/>
    </row>
    <row r="233" spans="1:26">
      <c r="A233" s="71"/>
      <c r="B233" s="71"/>
      <c r="C233" s="71"/>
      <c r="D233" s="106"/>
      <c r="E233" s="106"/>
      <c r="F233" s="71"/>
      <c r="G233" s="71"/>
      <c r="H233" s="71"/>
      <c r="I233" s="71"/>
      <c r="J233" s="203"/>
      <c r="K233" s="203"/>
      <c r="L233" s="203"/>
      <c r="M233" s="203"/>
      <c r="N233" s="203"/>
      <c r="O233" s="203"/>
      <c r="P233" s="203"/>
      <c r="Q233" s="203"/>
      <c r="R233" s="203"/>
      <c r="S233" s="203"/>
      <c r="T233" s="203"/>
      <c r="U233" s="203"/>
      <c r="V233" s="203"/>
      <c r="W233" s="203"/>
      <c r="X233" s="106"/>
      <c r="Y233" s="106"/>
      <c r="Z233" s="71"/>
    </row>
    <row r="234" spans="1:26">
      <c r="A234" s="71"/>
      <c r="B234" s="71"/>
      <c r="C234" s="71"/>
      <c r="D234" s="106"/>
      <c r="E234" s="106"/>
      <c r="F234" s="71"/>
      <c r="G234" s="71"/>
      <c r="H234" s="71"/>
      <c r="I234" s="71"/>
      <c r="J234" s="203"/>
      <c r="K234" s="203"/>
      <c r="L234" s="203"/>
      <c r="M234" s="203"/>
      <c r="N234" s="203"/>
      <c r="O234" s="203"/>
      <c r="P234" s="203"/>
      <c r="Q234" s="203"/>
      <c r="R234" s="203"/>
      <c r="S234" s="203"/>
      <c r="T234" s="203"/>
      <c r="U234" s="203"/>
      <c r="V234" s="203"/>
      <c r="W234" s="203"/>
      <c r="X234" s="106"/>
      <c r="Y234" s="106"/>
      <c r="Z234" s="71"/>
    </row>
    <row r="235" spans="1:26">
      <c r="A235" s="71"/>
      <c r="B235" s="71"/>
      <c r="C235" s="71"/>
      <c r="D235" s="106"/>
      <c r="E235" s="106"/>
      <c r="F235" s="71"/>
      <c r="G235" s="71"/>
      <c r="H235" s="71"/>
      <c r="I235" s="71"/>
      <c r="J235" s="203"/>
      <c r="K235" s="203"/>
      <c r="L235" s="203"/>
      <c r="M235" s="203"/>
      <c r="N235" s="203"/>
      <c r="O235" s="203"/>
      <c r="P235" s="203"/>
      <c r="Q235" s="203"/>
      <c r="R235" s="203"/>
      <c r="S235" s="203"/>
      <c r="T235" s="203"/>
      <c r="U235" s="203"/>
      <c r="V235" s="203"/>
      <c r="W235" s="203"/>
      <c r="X235" s="106"/>
      <c r="Y235" s="106"/>
      <c r="Z235" s="71"/>
    </row>
    <row r="236" spans="1:26">
      <c r="A236" s="71"/>
      <c r="B236" s="71"/>
      <c r="C236" s="71"/>
      <c r="D236" s="106"/>
      <c r="E236" s="106"/>
      <c r="F236" s="71"/>
      <c r="G236" s="71"/>
      <c r="H236" s="71"/>
      <c r="I236" s="71"/>
      <c r="J236" s="203"/>
      <c r="K236" s="203"/>
      <c r="L236" s="203"/>
      <c r="M236" s="203"/>
      <c r="N236" s="203"/>
      <c r="O236" s="203"/>
      <c r="P236" s="203"/>
      <c r="Q236" s="203"/>
      <c r="R236" s="203"/>
      <c r="S236" s="203"/>
      <c r="T236" s="203"/>
      <c r="U236" s="203"/>
      <c r="V236" s="203"/>
      <c r="W236" s="203"/>
      <c r="X236" s="106"/>
      <c r="Y236" s="106"/>
      <c r="Z236" s="71"/>
    </row>
    <row r="237" spans="1:26">
      <c r="A237" s="71"/>
      <c r="B237" s="71"/>
      <c r="C237" s="71"/>
      <c r="D237" s="106"/>
      <c r="E237" s="106"/>
      <c r="F237" s="71"/>
      <c r="G237" s="71"/>
      <c r="H237" s="71"/>
      <c r="I237" s="71"/>
      <c r="J237" s="203"/>
      <c r="K237" s="203"/>
      <c r="L237" s="203"/>
      <c r="M237" s="203"/>
      <c r="N237" s="203"/>
      <c r="O237" s="203"/>
      <c r="P237" s="203"/>
      <c r="Q237" s="203"/>
      <c r="R237" s="203"/>
      <c r="S237" s="203"/>
      <c r="T237" s="203"/>
      <c r="U237" s="203"/>
      <c r="V237" s="203"/>
      <c r="W237" s="203"/>
      <c r="X237" s="106"/>
      <c r="Y237" s="106"/>
      <c r="Z237" s="71"/>
    </row>
    <row r="238" spans="1:26">
      <c r="A238" s="71"/>
      <c r="B238" s="71"/>
      <c r="C238" s="71"/>
      <c r="D238" s="106"/>
      <c r="E238" s="106"/>
      <c r="F238" s="71"/>
      <c r="G238" s="71"/>
      <c r="H238" s="71"/>
      <c r="I238" s="71"/>
      <c r="J238" s="203"/>
      <c r="K238" s="203"/>
      <c r="L238" s="203"/>
      <c r="M238" s="203"/>
      <c r="N238" s="203"/>
      <c r="O238" s="203"/>
      <c r="P238" s="203"/>
      <c r="Q238" s="203"/>
      <c r="R238" s="203"/>
      <c r="S238" s="203"/>
      <c r="T238" s="203"/>
      <c r="U238" s="203"/>
      <c r="V238" s="203"/>
      <c r="W238" s="203"/>
      <c r="X238" s="106"/>
      <c r="Y238" s="106"/>
      <c r="Z238" s="71"/>
    </row>
    <row r="239" spans="1:26">
      <c r="A239" s="71"/>
      <c r="B239" s="71"/>
      <c r="C239" s="71"/>
      <c r="D239" s="106"/>
      <c r="E239" s="106"/>
      <c r="F239" s="71"/>
      <c r="G239" s="71"/>
      <c r="H239" s="71"/>
      <c r="I239" s="71"/>
      <c r="J239" s="203"/>
      <c r="K239" s="203"/>
      <c r="L239" s="203"/>
      <c r="M239" s="203"/>
      <c r="N239" s="203"/>
      <c r="O239" s="203"/>
      <c r="P239" s="203"/>
      <c r="Q239" s="203"/>
      <c r="R239" s="203"/>
      <c r="S239" s="203"/>
      <c r="T239" s="203"/>
      <c r="U239" s="203"/>
      <c r="V239" s="203"/>
      <c r="W239" s="203"/>
      <c r="X239" s="106"/>
      <c r="Y239" s="106"/>
      <c r="Z239" s="71"/>
    </row>
    <row r="240" spans="1:26">
      <c r="A240" s="71"/>
      <c r="B240" s="71"/>
      <c r="C240" s="71"/>
      <c r="D240" s="106"/>
      <c r="E240" s="106"/>
      <c r="F240" s="71"/>
      <c r="G240" s="71"/>
      <c r="H240" s="71"/>
      <c r="I240" s="71"/>
      <c r="J240" s="203"/>
      <c r="K240" s="203"/>
      <c r="L240" s="203"/>
      <c r="M240" s="203"/>
      <c r="N240" s="203"/>
      <c r="O240" s="203"/>
      <c r="P240" s="203"/>
      <c r="Q240" s="203"/>
      <c r="R240" s="203"/>
      <c r="S240" s="203"/>
      <c r="T240" s="203"/>
      <c r="U240" s="203"/>
      <c r="V240" s="203"/>
      <c r="W240" s="203"/>
      <c r="X240" s="106"/>
      <c r="Y240" s="106"/>
      <c r="Z240" s="71"/>
    </row>
    <row r="241" spans="1:26">
      <c r="A241" s="71"/>
      <c r="B241" s="71"/>
      <c r="C241" s="71"/>
      <c r="D241" s="106"/>
      <c r="E241" s="106"/>
      <c r="F241" s="71"/>
      <c r="G241" s="71"/>
      <c r="H241" s="71"/>
      <c r="I241" s="71"/>
      <c r="J241" s="203"/>
      <c r="K241" s="203"/>
      <c r="L241" s="203"/>
      <c r="M241" s="203"/>
      <c r="N241" s="203"/>
      <c r="O241" s="203"/>
      <c r="P241" s="203"/>
      <c r="Q241" s="203"/>
      <c r="R241" s="203"/>
      <c r="S241" s="203"/>
      <c r="T241" s="203"/>
      <c r="U241" s="203"/>
      <c r="V241" s="203"/>
      <c r="W241" s="203"/>
      <c r="X241" s="106"/>
      <c r="Y241" s="106"/>
      <c r="Z241" s="71"/>
    </row>
    <row r="242" spans="1:26">
      <c r="A242" s="71"/>
      <c r="B242" s="71"/>
      <c r="C242" s="71"/>
      <c r="D242" s="106"/>
      <c r="E242" s="106"/>
      <c r="F242" s="71"/>
      <c r="G242" s="71"/>
      <c r="H242" s="71"/>
      <c r="I242" s="71"/>
      <c r="J242" s="203"/>
      <c r="K242" s="203"/>
      <c r="L242" s="203"/>
      <c r="M242" s="203"/>
      <c r="N242" s="203"/>
      <c r="O242" s="203"/>
      <c r="P242" s="203"/>
      <c r="Q242" s="203"/>
      <c r="R242" s="203"/>
      <c r="S242" s="203"/>
      <c r="T242" s="203"/>
      <c r="U242" s="203"/>
      <c r="V242" s="203"/>
      <c r="W242" s="203"/>
      <c r="X242" s="106"/>
      <c r="Y242" s="106"/>
      <c r="Z242" s="71"/>
    </row>
    <row r="243" spans="1:26">
      <c r="A243" s="71"/>
      <c r="B243" s="71"/>
      <c r="C243" s="71"/>
      <c r="D243" s="106"/>
      <c r="E243" s="106"/>
      <c r="F243" s="71"/>
      <c r="G243" s="71"/>
      <c r="H243" s="71"/>
      <c r="I243" s="71"/>
      <c r="J243" s="203"/>
      <c r="K243" s="203"/>
      <c r="L243" s="203"/>
      <c r="M243" s="203"/>
      <c r="N243" s="203"/>
      <c r="O243" s="203"/>
      <c r="P243" s="203"/>
      <c r="Q243" s="203"/>
      <c r="R243" s="203"/>
      <c r="S243" s="203"/>
      <c r="T243" s="203"/>
      <c r="U243" s="203"/>
      <c r="V243" s="203"/>
      <c r="W243" s="203"/>
      <c r="X243" s="106"/>
      <c r="Y243" s="106"/>
      <c r="Z243" s="71"/>
    </row>
    <row r="244" spans="1:26">
      <c r="A244" s="71"/>
      <c r="B244" s="71"/>
      <c r="C244" s="71"/>
      <c r="D244" s="106"/>
      <c r="E244" s="106"/>
      <c r="F244" s="71"/>
      <c r="G244" s="71"/>
      <c r="H244" s="71"/>
      <c r="I244" s="71"/>
      <c r="J244" s="203"/>
      <c r="K244" s="203"/>
      <c r="L244" s="203"/>
      <c r="M244" s="203"/>
      <c r="N244" s="203"/>
      <c r="O244" s="203"/>
      <c r="P244" s="203"/>
      <c r="Q244" s="203"/>
      <c r="R244" s="203"/>
      <c r="S244" s="203"/>
      <c r="T244" s="203"/>
      <c r="U244" s="203"/>
      <c r="V244" s="203"/>
      <c r="W244" s="203"/>
      <c r="X244" s="106"/>
      <c r="Y244" s="106"/>
      <c r="Z244" s="71"/>
    </row>
    <row r="245" spans="1:26">
      <c r="A245" s="71"/>
      <c r="B245" s="71"/>
      <c r="C245" s="71"/>
      <c r="D245" s="106"/>
      <c r="E245" s="106"/>
      <c r="F245" s="71"/>
      <c r="G245" s="71"/>
      <c r="H245" s="71"/>
      <c r="I245" s="71"/>
      <c r="J245" s="203"/>
      <c r="K245" s="203"/>
      <c r="L245" s="203"/>
      <c r="M245" s="203"/>
      <c r="N245" s="203"/>
      <c r="O245" s="203"/>
      <c r="P245" s="203"/>
      <c r="Q245" s="203"/>
      <c r="R245" s="203"/>
      <c r="S245" s="203"/>
      <c r="T245" s="203"/>
      <c r="U245" s="203"/>
      <c r="V245" s="203"/>
      <c r="W245" s="203"/>
      <c r="X245" s="106"/>
      <c r="Y245" s="106"/>
      <c r="Z245" s="71"/>
    </row>
    <row r="246" spans="1:26">
      <c r="A246" s="71"/>
      <c r="B246" s="71"/>
      <c r="C246" s="71"/>
      <c r="D246" s="106"/>
      <c r="E246" s="106"/>
      <c r="F246" s="71"/>
      <c r="G246" s="71"/>
      <c r="H246" s="71"/>
      <c r="I246" s="71"/>
      <c r="J246" s="203"/>
      <c r="K246" s="203"/>
      <c r="L246" s="203"/>
      <c r="M246" s="203"/>
      <c r="N246" s="203"/>
      <c r="O246" s="203"/>
      <c r="P246" s="203"/>
      <c r="Q246" s="203"/>
      <c r="R246" s="203"/>
      <c r="S246" s="203"/>
      <c r="T246" s="203"/>
      <c r="U246" s="203"/>
      <c r="V246" s="203"/>
      <c r="W246" s="203"/>
      <c r="X246" s="106"/>
      <c r="Y246" s="106"/>
      <c r="Z246" s="71"/>
    </row>
    <row r="247" spans="1:26">
      <c r="A247" s="71"/>
      <c r="B247" s="71"/>
      <c r="C247" s="71"/>
      <c r="D247" s="106"/>
      <c r="E247" s="106"/>
      <c r="F247" s="71"/>
      <c r="G247" s="71"/>
      <c r="H247" s="71"/>
      <c r="I247" s="71"/>
      <c r="J247" s="203"/>
      <c r="K247" s="203"/>
      <c r="L247" s="203"/>
      <c r="M247" s="203"/>
      <c r="N247" s="203"/>
      <c r="O247" s="203"/>
      <c r="P247" s="203"/>
      <c r="Q247" s="203"/>
      <c r="R247" s="203"/>
      <c r="S247" s="203"/>
      <c r="T247" s="203"/>
      <c r="U247" s="203"/>
      <c r="V247" s="203"/>
      <c r="W247" s="203"/>
      <c r="X247" s="106"/>
      <c r="Y247" s="106"/>
      <c r="Z247" s="71"/>
    </row>
    <row r="248" spans="1:26">
      <c r="A248" s="71"/>
      <c r="B248" s="71"/>
      <c r="C248" s="71"/>
      <c r="D248" s="106"/>
      <c r="E248" s="106"/>
      <c r="F248" s="71"/>
      <c r="G248" s="71"/>
      <c r="H248" s="71"/>
      <c r="I248" s="71"/>
      <c r="J248" s="203"/>
      <c r="K248" s="203"/>
      <c r="L248" s="203"/>
      <c r="M248" s="203"/>
      <c r="N248" s="203"/>
      <c r="O248" s="203"/>
      <c r="P248" s="203"/>
      <c r="Q248" s="203"/>
      <c r="R248" s="203"/>
      <c r="S248" s="203"/>
      <c r="T248" s="203"/>
      <c r="U248" s="203"/>
      <c r="V248" s="203"/>
      <c r="W248" s="203"/>
      <c r="X248" s="106"/>
      <c r="Y248" s="106"/>
      <c r="Z248" s="71"/>
    </row>
    <row r="249" spans="1:26">
      <c r="A249" s="71"/>
      <c r="B249" s="71"/>
      <c r="C249" s="71"/>
      <c r="D249" s="106"/>
      <c r="E249" s="106"/>
      <c r="F249" s="71"/>
      <c r="G249" s="71"/>
      <c r="H249" s="71"/>
      <c r="I249" s="71"/>
      <c r="J249" s="203"/>
      <c r="K249" s="203"/>
      <c r="L249" s="203"/>
      <c r="M249" s="203"/>
      <c r="N249" s="203"/>
      <c r="O249" s="203"/>
      <c r="P249" s="203"/>
      <c r="Q249" s="203"/>
      <c r="R249" s="203"/>
      <c r="S249" s="203"/>
      <c r="T249" s="203"/>
      <c r="U249" s="203"/>
      <c r="V249" s="203"/>
      <c r="W249" s="203"/>
      <c r="X249" s="106"/>
      <c r="Y249" s="106"/>
      <c r="Z249" s="71"/>
    </row>
    <row r="250" spans="1:26">
      <c r="A250" s="71"/>
      <c r="B250" s="71"/>
      <c r="C250" s="71"/>
      <c r="D250" s="106"/>
      <c r="E250" s="106"/>
      <c r="F250" s="71"/>
      <c r="G250" s="71"/>
      <c r="H250" s="71"/>
      <c r="I250" s="71"/>
      <c r="J250" s="203"/>
      <c r="K250" s="203"/>
      <c r="L250" s="203"/>
      <c r="M250" s="203"/>
      <c r="N250" s="203"/>
      <c r="O250" s="203"/>
      <c r="P250" s="203"/>
      <c r="Q250" s="203"/>
      <c r="R250" s="203"/>
      <c r="S250" s="203"/>
      <c r="T250" s="203"/>
      <c r="U250" s="203"/>
      <c r="V250" s="203"/>
      <c r="W250" s="203"/>
      <c r="X250" s="106"/>
      <c r="Y250" s="106"/>
      <c r="Z250" s="71"/>
    </row>
    <row r="251" spans="1:26">
      <c r="A251" s="71"/>
      <c r="B251" s="71"/>
      <c r="C251" s="71"/>
      <c r="D251" s="106"/>
      <c r="E251" s="106"/>
      <c r="F251" s="71"/>
      <c r="G251" s="71"/>
      <c r="H251" s="71"/>
      <c r="I251" s="71"/>
      <c r="J251" s="203"/>
      <c r="K251" s="203"/>
      <c r="L251" s="203"/>
      <c r="M251" s="203"/>
      <c r="N251" s="203"/>
      <c r="O251" s="203"/>
      <c r="P251" s="203"/>
      <c r="Q251" s="203"/>
      <c r="R251" s="203"/>
      <c r="S251" s="203"/>
      <c r="T251" s="203"/>
      <c r="U251" s="203"/>
      <c r="V251" s="203"/>
      <c r="W251" s="203"/>
      <c r="X251" s="106"/>
      <c r="Y251" s="106"/>
      <c r="Z251" s="71"/>
    </row>
    <row r="252" spans="1:26">
      <c r="A252" s="71"/>
      <c r="B252" s="71"/>
      <c r="C252" s="71"/>
      <c r="D252" s="106"/>
      <c r="E252" s="106"/>
      <c r="F252" s="71"/>
      <c r="G252" s="71"/>
      <c r="H252" s="71"/>
      <c r="I252" s="71"/>
      <c r="J252" s="203"/>
      <c r="K252" s="203"/>
      <c r="L252" s="203"/>
      <c r="M252" s="203"/>
      <c r="N252" s="203"/>
      <c r="O252" s="203"/>
      <c r="P252" s="203"/>
      <c r="Q252" s="203"/>
      <c r="R252" s="203"/>
      <c r="S252" s="203"/>
      <c r="T252" s="203"/>
      <c r="U252" s="203"/>
      <c r="V252" s="203"/>
      <c r="W252" s="203"/>
      <c r="X252" s="106"/>
      <c r="Y252" s="106"/>
      <c r="Z252" s="71"/>
    </row>
    <row r="253" spans="1:26">
      <c r="A253" s="71"/>
      <c r="B253" s="71"/>
      <c r="C253" s="71"/>
      <c r="D253" s="106"/>
      <c r="E253" s="106"/>
      <c r="F253" s="71"/>
      <c r="G253" s="71"/>
      <c r="H253" s="71"/>
      <c r="I253" s="71"/>
      <c r="J253" s="203"/>
      <c r="K253" s="203"/>
      <c r="L253" s="203"/>
      <c r="M253" s="203"/>
      <c r="N253" s="203"/>
      <c r="O253" s="203"/>
      <c r="P253" s="203"/>
      <c r="Q253" s="203"/>
      <c r="R253" s="203"/>
      <c r="S253" s="203"/>
      <c r="T253" s="203"/>
      <c r="U253" s="203"/>
      <c r="V253" s="203"/>
      <c r="W253" s="203"/>
      <c r="X253" s="106"/>
      <c r="Y253" s="106"/>
      <c r="Z253" s="71"/>
    </row>
    <row r="254" spans="1:26">
      <c r="A254" s="71"/>
      <c r="B254" s="71"/>
      <c r="C254" s="71"/>
      <c r="D254" s="106"/>
      <c r="E254" s="106"/>
      <c r="F254" s="71"/>
      <c r="G254" s="71"/>
      <c r="H254" s="71"/>
      <c r="I254" s="71"/>
      <c r="J254" s="203"/>
      <c r="K254" s="203"/>
      <c r="L254" s="203"/>
      <c r="M254" s="203"/>
      <c r="N254" s="203"/>
      <c r="O254" s="203"/>
      <c r="P254" s="203"/>
      <c r="Q254" s="203"/>
      <c r="R254" s="203"/>
      <c r="S254" s="203"/>
      <c r="T254" s="203"/>
      <c r="U254" s="203"/>
      <c r="V254" s="203"/>
      <c r="W254" s="203"/>
      <c r="X254" s="106"/>
      <c r="Y254" s="106"/>
      <c r="Z254" s="71"/>
    </row>
    <row r="255" spans="1:26">
      <c r="A255" s="71"/>
      <c r="B255" s="71"/>
      <c r="C255" s="71"/>
      <c r="D255" s="106"/>
      <c r="E255" s="106"/>
      <c r="F255" s="71"/>
      <c r="G255" s="71"/>
      <c r="H255" s="71"/>
      <c r="I255" s="71"/>
      <c r="J255" s="203"/>
      <c r="K255" s="203"/>
      <c r="L255" s="203"/>
      <c r="M255" s="203"/>
      <c r="N255" s="203"/>
      <c r="O255" s="203"/>
      <c r="P255" s="203"/>
      <c r="Q255" s="203"/>
      <c r="R255" s="203"/>
      <c r="S255" s="203"/>
      <c r="T255" s="203"/>
      <c r="U255" s="203"/>
      <c r="V255" s="203"/>
      <c r="W255" s="203"/>
      <c r="X255" s="106"/>
      <c r="Y255" s="106"/>
      <c r="Z255" s="71"/>
    </row>
    <row r="256" spans="1:26">
      <c r="A256" s="71"/>
      <c r="B256" s="71"/>
      <c r="C256" s="71"/>
      <c r="D256" s="106"/>
      <c r="E256" s="106"/>
      <c r="F256" s="71"/>
      <c r="G256" s="71"/>
      <c r="H256" s="71"/>
      <c r="I256" s="71"/>
      <c r="J256" s="203"/>
      <c r="K256" s="203"/>
      <c r="L256" s="203"/>
      <c r="M256" s="203"/>
      <c r="N256" s="203"/>
      <c r="O256" s="203"/>
      <c r="P256" s="203"/>
      <c r="Q256" s="203"/>
      <c r="R256" s="203"/>
      <c r="S256" s="203"/>
      <c r="T256" s="203"/>
      <c r="U256" s="203"/>
      <c r="V256" s="203"/>
      <c r="W256" s="203"/>
      <c r="X256" s="106"/>
      <c r="Y256" s="106"/>
      <c r="Z256" s="71"/>
    </row>
    <row r="257" spans="1:26">
      <c r="A257" s="71"/>
      <c r="B257" s="71"/>
      <c r="C257" s="71"/>
      <c r="D257" s="106"/>
      <c r="E257" s="106"/>
      <c r="F257" s="71"/>
      <c r="G257" s="71"/>
      <c r="H257" s="71"/>
      <c r="I257" s="71"/>
      <c r="J257" s="203"/>
      <c r="K257" s="203"/>
      <c r="L257" s="203"/>
      <c r="M257" s="203"/>
      <c r="N257" s="203"/>
      <c r="O257" s="203"/>
      <c r="P257" s="203"/>
      <c r="Q257" s="203"/>
      <c r="R257" s="203"/>
      <c r="S257" s="203"/>
      <c r="T257" s="203"/>
      <c r="U257" s="203"/>
      <c r="V257" s="203"/>
      <c r="W257" s="203"/>
      <c r="X257" s="106"/>
      <c r="Y257" s="106"/>
      <c r="Z257" s="71"/>
    </row>
    <row r="258" spans="1:26">
      <c r="A258" s="71"/>
      <c r="B258" s="71"/>
      <c r="C258" s="71"/>
      <c r="D258" s="106"/>
      <c r="E258" s="106"/>
      <c r="F258" s="71"/>
      <c r="G258" s="71"/>
      <c r="H258" s="71"/>
      <c r="I258" s="71"/>
      <c r="J258" s="203"/>
      <c r="K258" s="203"/>
      <c r="L258" s="203"/>
      <c r="M258" s="203"/>
      <c r="N258" s="203"/>
      <c r="O258" s="203"/>
      <c r="P258" s="203"/>
      <c r="Q258" s="203"/>
      <c r="R258" s="203"/>
      <c r="S258" s="203"/>
      <c r="T258" s="203"/>
      <c r="U258" s="203"/>
      <c r="V258" s="203"/>
      <c r="W258" s="203"/>
      <c r="X258" s="106"/>
      <c r="Y258" s="106"/>
      <c r="Z258" s="71"/>
    </row>
    <row r="259" spans="1:26">
      <c r="A259" s="71"/>
      <c r="B259" s="71"/>
      <c r="C259" s="71"/>
      <c r="D259" s="106"/>
      <c r="E259" s="106"/>
      <c r="F259" s="71"/>
      <c r="G259" s="71"/>
      <c r="H259" s="71"/>
      <c r="I259" s="71"/>
      <c r="J259" s="203"/>
      <c r="K259" s="203"/>
      <c r="L259" s="203"/>
      <c r="M259" s="203"/>
      <c r="N259" s="203"/>
      <c r="O259" s="203"/>
      <c r="P259" s="203"/>
      <c r="Q259" s="203"/>
      <c r="R259" s="203"/>
      <c r="S259" s="203"/>
      <c r="T259" s="203"/>
      <c r="U259" s="203"/>
      <c r="V259" s="203"/>
      <c r="W259" s="203"/>
      <c r="X259" s="106"/>
      <c r="Y259" s="106"/>
      <c r="Z259" s="71"/>
    </row>
    <row r="260" spans="1:26">
      <c r="A260" s="71"/>
      <c r="B260" s="71"/>
      <c r="C260" s="71"/>
      <c r="D260" s="106"/>
      <c r="E260" s="106"/>
      <c r="F260" s="71"/>
      <c r="G260" s="71"/>
      <c r="H260" s="71"/>
      <c r="I260" s="71"/>
      <c r="J260" s="203"/>
      <c r="K260" s="203"/>
      <c r="L260" s="203"/>
      <c r="M260" s="203"/>
      <c r="N260" s="203"/>
      <c r="O260" s="203"/>
      <c r="P260" s="203"/>
      <c r="Q260" s="203"/>
      <c r="R260" s="203"/>
      <c r="S260" s="203"/>
      <c r="T260" s="203"/>
      <c r="U260" s="203"/>
      <c r="V260" s="203"/>
      <c r="W260" s="203"/>
      <c r="X260" s="106"/>
      <c r="Y260" s="106"/>
      <c r="Z260" s="71"/>
    </row>
    <row r="261" spans="1:26">
      <c r="A261" s="71"/>
      <c r="B261" s="71"/>
      <c r="C261" s="71"/>
      <c r="D261" s="106"/>
      <c r="E261" s="106"/>
      <c r="F261" s="71"/>
      <c r="G261" s="71"/>
      <c r="H261" s="71"/>
      <c r="I261" s="71"/>
      <c r="J261" s="203"/>
      <c r="K261" s="203"/>
      <c r="L261" s="203"/>
      <c r="M261" s="203"/>
      <c r="N261" s="203"/>
      <c r="O261" s="203"/>
      <c r="P261" s="203"/>
      <c r="Q261" s="203"/>
      <c r="R261" s="203"/>
      <c r="S261" s="203"/>
      <c r="T261" s="203"/>
      <c r="U261" s="203"/>
      <c r="V261" s="203"/>
      <c r="W261" s="203"/>
      <c r="X261" s="106"/>
      <c r="Y261" s="106"/>
      <c r="Z261" s="71"/>
    </row>
    <row r="262" spans="1:26">
      <c r="A262" s="71"/>
      <c r="B262" s="71"/>
      <c r="C262" s="71"/>
      <c r="D262" s="106"/>
      <c r="E262" s="106"/>
      <c r="F262" s="71"/>
      <c r="G262" s="71"/>
      <c r="H262" s="71"/>
      <c r="I262" s="71"/>
      <c r="J262" s="203"/>
      <c r="K262" s="203"/>
      <c r="L262" s="203"/>
      <c r="M262" s="203"/>
      <c r="N262" s="203"/>
      <c r="O262" s="203"/>
      <c r="P262" s="203"/>
      <c r="Q262" s="203"/>
      <c r="R262" s="203"/>
      <c r="S262" s="203"/>
      <c r="T262" s="203"/>
      <c r="U262" s="203"/>
      <c r="V262" s="203"/>
      <c r="W262" s="203"/>
      <c r="X262" s="106"/>
      <c r="Y262" s="106"/>
      <c r="Z262" s="71"/>
    </row>
    <row r="263" spans="1:26">
      <c r="A263" s="71"/>
      <c r="B263" s="71"/>
      <c r="C263" s="71"/>
      <c r="D263" s="106"/>
      <c r="E263" s="106"/>
      <c r="F263" s="71"/>
      <c r="G263" s="71"/>
      <c r="H263" s="71"/>
      <c r="I263" s="71"/>
      <c r="J263" s="203"/>
      <c r="K263" s="203"/>
      <c r="L263" s="203"/>
      <c r="M263" s="203"/>
      <c r="N263" s="203"/>
      <c r="O263" s="203"/>
      <c r="P263" s="203"/>
      <c r="Q263" s="203"/>
      <c r="R263" s="203"/>
      <c r="S263" s="203"/>
      <c r="T263" s="203"/>
      <c r="U263" s="203"/>
      <c r="V263" s="203"/>
      <c r="W263" s="203"/>
      <c r="X263" s="106"/>
      <c r="Y263" s="106"/>
      <c r="Z263" s="71"/>
    </row>
    <row r="264" spans="1:26">
      <c r="A264" s="71"/>
      <c r="B264" s="71"/>
      <c r="C264" s="71"/>
      <c r="D264" s="106"/>
      <c r="E264" s="106"/>
      <c r="F264" s="71"/>
      <c r="G264" s="71"/>
      <c r="H264" s="71"/>
      <c r="I264" s="71"/>
      <c r="J264" s="203"/>
      <c r="K264" s="203"/>
      <c r="L264" s="203"/>
      <c r="M264" s="203"/>
      <c r="N264" s="203"/>
      <c r="O264" s="203"/>
      <c r="P264" s="203"/>
      <c r="Q264" s="203"/>
      <c r="R264" s="203"/>
      <c r="S264" s="203"/>
      <c r="T264" s="203"/>
      <c r="U264" s="203"/>
      <c r="V264" s="203"/>
      <c r="W264" s="203"/>
      <c r="X264" s="106"/>
      <c r="Y264" s="106"/>
      <c r="Z264" s="71"/>
    </row>
    <row r="265" spans="1:26">
      <c r="A265" s="71"/>
      <c r="B265" s="71"/>
      <c r="C265" s="71"/>
      <c r="D265" s="106"/>
      <c r="E265" s="106"/>
      <c r="F265" s="71"/>
      <c r="G265" s="71"/>
      <c r="H265" s="71"/>
      <c r="I265" s="71"/>
      <c r="J265" s="203"/>
      <c r="K265" s="203"/>
      <c r="L265" s="203"/>
      <c r="M265" s="203"/>
      <c r="N265" s="203"/>
      <c r="O265" s="203"/>
      <c r="P265" s="203"/>
      <c r="Q265" s="203"/>
      <c r="R265" s="203"/>
      <c r="S265" s="203"/>
      <c r="T265" s="203"/>
      <c r="U265" s="203"/>
      <c r="V265" s="203"/>
      <c r="W265" s="203"/>
      <c r="X265" s="106"/>
      <c r="Y265" s="106"/>
      <c r="Z265" s="71"/>
    </row>
    <row r="266" spans="1:26">
      <c r="A266" s="71"/>
      <c r="B266" s="71"/>
      <c r="C266" s="71"/>
      <c r="D266" s="106"/>
      <c r="E266" s="106"/>
      <c r="F266" s="71"/>
      <c r="G266" s="71"/>
      <c r="H266" s="71"/>
      <c r="I266" s="71"/>
      <c r="J266" s="203"/>
      <c r="K266" s="203"/>
      <c r="L266" s="203"/>
      <c r="M266" s="203"/>
      <c r="N266" s="203"/>
      <c r="O266" s="203"/>
      <c r="P266" s="203"/>
      <c r="Q266" s="203"/>
      <c r="R266" s="203"/>
      <c r="S266" s="203"/>
      <c r="T266" s="203"/>
      <c r="U266" s="203"/>
      <c r="V266" s="203"/>
      <c r="W266" s="203"/>
      <c r="X266" s="106"/>
      <c r="Y266" s="106"/>
      <c r="Z266" s="71"/>
    </row>
    <row r="267" spans="1:26">
      <c r="A267" s="71"/>
      <c r="B267" s="71"/>
      <c r="C267" s="71"/>
      <c r="D267" s="106"/>
      <c r="E267" s="106"/>
      <c r="F267" s="71"/>
      <c r="G267" s="71"/>
      <c r="H267" s="71"/>
      <c r="I267" s="71"/>
      <c r="J267" s="203"/>
      <c r="K267" s="203"/>
      <c r="L267" s="203"/>
      <c r="M267" s="203"/>
      <c r="N267" s="203"/>
      <c r="O267" s="203"/>
      <c r="P267" s="203"/>
      <c r="Q267" s="203"/>
      <c r="R267" s="203"/>
      <c r="S267" s="203"/>
      <c r="T267" s="203"/>
      <c r="U267" s="203"/>
      <c r="V267" s="203"/>
      <c r="W267" s="203"/>
      <c r="X267" s="106"/>
      <c r="Y267" s="106"/>
      <c r="Z267" s="71"/>
    </row>
    <row r="268" spans="1:26">
      <c r="A268" s="71"/>
      <c r="B268" s="71"/>
      <c r="C268" s="71"/>
      <c r="D268" s="106"/>
      <c r="E268" s="106"/>
      <c r="F268" s="71"/>
      <c r="G268" s="71"/>
      <c r="H268" s="71"/>
      <c r="I268" s="71"/>
      <c r="J268" s="203"/>
      <c r="K268" s="203"/>
      <c r="L268" s="203"/>
      <c r="M268" s="203"/>
      <c r="N268" s="203"/>
      <c r="O268" s="203"/>
      <c r="P268" s="203"/>
      <c r="Q268" s="203"/>
      <c r="R268" s="203"/>
      <c r="S268" s="203"/>
      <c r="T268" s="203"/>
      <c r="U268" s="203"/>
      <c r="V268" s="203"/>
      <c r="W268" s="203"/>
      <c r="X268" s="106"/>
      <c r="Y268" s="106"/>
      <c r="Z268" s="71"/>
    </row>
    <row r="269" spans="1:26">
      <c r="A269" s="71"/>
      <c r="B269" s="71"/>
      <c r="C269" s="71"/>
      <c r="D269" s="106"/>
      <c r="E269" s="106"/>
      <c r="F269" s="71"/>
      <c r="G269" s="71"/>
      <c r="H269" s="71"/>
      <c r="I269" s="71"/>
      <c r="J269" s="203"/>
      <c r="K269" s="203"/>
      <c r="L269" s="203"/>
      <c r="M269" s="203"/>
      <c r="N269" s="203"/>
      <c r="O269" s="203"/>
      <c r="P269" s="203"/>
      <c r="Q269" s="203"/>
      <c r="R269" s="203"/>
      <c r="S269" s="203"/>
      <c r="T269" s="203"/>
      <c r="U269" s="203"/>
      <c r="V269" s="203"/>
      <c r="W269" s="203"/>
      <c r="X269" s="106"/>
      <c r="Y269" s="106"/>
      <c r="Z269" s="71"/>
    </row>
    <row r="270" spans="1:26">
      <c r="A270" s="71"/>
      <c r="B270" s="71"/>
      <c r="C270" s="71"/>
      <c r="D270" s="106"/>
      <c r="E270" s="106"/>
      <c r="F270" s="71"/>
      <c r="G270" s="71"/>
      <c r="H270" s="71"/>
      <c r="I270" s="71"/>
      <c r="J270" s="203"/>
      <c r="K270" s="203"/>
      <c r="L270" s="203"/>
      <c r="M270" s="203"/>
      <c r="N270" s="203"/>
      <c r="O270" s="203"/>
      <c r="P270" s="203"/>
      <c r="Q270" s="203"/>
      <c r="R270" s="203"/>
      <c r="S270" s="203"/>
      <c r="T270" s="203"/>
      <c r="U270" s="203"/>
      <c r="V270" s="203"/>
      <c r="W270" s="203"/>
      <c r="X270" s="106"/>
      <c r="Y270" s="106"/>
      <c r="Z270" s="71"/>
    </row>
    <row r="271" spans="1:26">
      <c r="A271" s="71"/>
      <c r="B271" s="71"/>
      <c r="C271" s="71"/>
      <c r="D271" s="106"/>
      <c r="E271" s="106"/>
      <c r="F271" s="71"/>
      <c r="G271" s="71"/>
      <c r="H271" s="71"/>
      <c r="I271" s="71"/>
      <c r="J271" s="203"/>
      <c r="K271" s="203"/>
      <c r="L271" s="203"/>
      <c r="M271" s="203"/>
      <c r="N271" s="203"/>
      <c r="O271" s="203"/>
      <c r="P271" s="203"/>
      <c r="Q271" s="203"/>
      <c r="R271" s="203"/>
      <c r="S271" s="203"/>
      <c r="T271" s="203"/>
      <c r="U271" s="203"/>
      <c r="V271" s="203"/>
      <c r="W271" s="203"/>
      <c r="X271" s="106"/>
      <c r="Y271" s="106"/>
      <c r="Z271" s="71"/>
    </row>
    <row r="272" spans="1:26">
      <c r="A272" s="71"/>
      <c r="B272" s="71"/>
      <c r="C272" s="71"/>
      <c r="D272" s="106"/>
      <c r="E272" s="106"/>
      <c r="F272" s="71"/>
      <c r="G272" s="71"/>
      <c r="H272" s="71"/>
      <c r="I272" s="71"/>
      <c r="J272" s="203"/>
      <c r="K272" s="203"/>
      <c r="L272" s="203"/>
      <c r="M272" s="203"/>
      <c r="N272" s="203"/>
      <c r="O272" s="203"/>
      <c r="P272" s="203"/>
      <c r="Q272" s="203"/>
      <c r="R272" s="203"/>
      <c r="S272" s="203"/>
      <c r="T272" s="203"/>
      <c r="U272" s="203"/>
      <c r="V272" s="203"/>
      <c r="W272" s="203"/>
      <c r="X272" s="106"/>
      <c r="Y272" s="106"/>
      <c r="Z272" s="71"/>
    </row>
    <row r="273" spans="1:26">
      <c r="A273" s="71"/>
      <c r="B273" s="71"/>
      <c r="C273" s="71"/>
      <c r="D273" s="106"/>
      <c r="E273" s="106"/>
      <c r="F273" s="71"/>
      <c r="G273" s="71"/>
      <c r="H273" s="71"/>
      <c r="I273" s="71"/>
      <c r="J273" s="203"/>
      <c r="K273" s="203"/>
      <c r="L273" s="203"/>
      <c r="M273" s="203"/>
      <c r="N273" s="203"/>
      <c r="O273" s="203"/>
      <c r="P273" s="203"/>
      <c r="Q273" s="203"/>
      <c r="R273" s="203"/>
      <c r="S273" s="203"/>
      <c r="T273" s="203"/>
      <c r="U273" s="203"/>
      <c r="V273" s="203"/>
      <c r="W273" s="203"/>
      <c r="X273" s="106"/>
      <c r="Y273" s="106"/>
      <c r="Z273" s="71"/>
    </row>
    <row r="274" spans="1:26">
      <c r="A274" s="71"/>
      <c r="B274" s="71"/>
      <c r="C274" s="71"/>
      <c r="D274" s="106"/>
      <c r="E274" s="106"/>
      <c r="F274" s="71"/>
      <c r="G274" s="71"/>
      <c r="H274" s="71"/>
      <c r="I274" s="71"/>
      <c r="J274" s="203"/>
      <c r="K274" s="203"/>
      <c r="L274" s="203"/>
      <c r="M274" s="203"/>
      <c r="N274" s="203"/>
      <c r="O274" s="203"/>
      <c r="P274" s="203"/>
      <c r="Q274" s="203"/>
      <c r="R274" s="203"/>
      <c r="S274" s="203"/>
      <c r="T274" s="203"/>
      <c r="U274" s="203"/>
      <c r="V274" s="203"/>
      <c r="W274" s="203"/>
      <c r="X274" s="106"/>
      <c r="Y274" s="106"/>
      <c r="Z274" s="71"/>
    </row>
    <row r="275" spans="1:26">
      <c r="A275" s="71"/>
      <c r="B275" s="71"/>
      <c r="C275" s="71"/>
      <c r="D275" s="106"/>
      <c r="E275" s="106"/>
      <c r="F275" s="71"/>
      <c r="G275" s="71"/>
      <c r="H275" s="71"/>
      <c r="I275" s="71"/>
      <c r="J275" s="203"/>
      <c r="K275" s="203"/>
      <c r="L275" s="203"/>
      <c r="M275" s="203"/>
      <c r="N275" s="203"/>
      <c r="O275" s="203"/>
      <c r="P275" s="203"/>
      <c r="Q275" s="203"/>
      <c r="R275" s="203"/>
      <c r="S275" s="203"/>
      <c r="T275" s="203"/>
      <c r="U275" s="203"/>
      <c r="V275" s="203"/>
      <c r="W275" s="203"/>
      <c r="X275" s="106"/>
      <c r="Y275" s="106"/>
      <c r="Z275" s="71"/>
    </row>
    <row r="276" spans="1:26">
      <c r="A276" s="71"/>
      <c r="B276" s="71"/>
      <c r="C276" s="71"/>
      <c r="D276" s="106"/>
      <c r="E276" s="106"/>
      <c r="F276" s="71"/>
      <c r="G276" s="71"/>
      <c r="H276" s="71"/>
      <c r="I276" s="71"/>
      <c r="J276" s="203"/>
      <c r="K276" s="203"/>
      <c r="L276" s="203"/>
      <c r="M276" s="203"/>
      <c r="N276" s="203"/>
      <c r="O276" s="203"/>
      <c r="P276" s="203"/>
      <c r="Q276" s="203"/>
      <c r="R276" s="203"/>
      <c r="S276" s="203"/>
      <c r="T276" s="203"/>
      <c r="U276" s="203"/>
      <c r="V276" s="203"/>
      <c r="W276" s="203"/>
      <c r="X276" s="106"/>
      <c r="Y276" s="106"/>
      <c r="Z276" s="71"/>
    </row>
    <row r="277" spans="1:26">
      <c r="A277" s="71"/>
      <c r="B277" s="71"/>
      <c r="C277" s="71"/>
      <c r="D277" s="106"/>
      <c r="E277" s="106"/>
      <c r="F277" s="71"/>
      <c r="G277" s="71"/>
      <c r="H277" s="71"/>
      <c r="I277" s="71"/>
      <c r="J277" s="203"/>
      <c r="K277" s="203"/>
      <c r="L277" s="203"/>
      <c r="M277" s="203"/>
      <c r="N277" s="203"/>
      <c r="O277" s="203"/>
      <c r="P277" s="203"/>
      <c r="Q277" s="203"/>
      <c r="R277" s="203"/>
      <c r="S277" s="203"/>
      <c r="T277" s="203"/>
      <c r="U277" s="203"/>
      <c r="V277" s="203"/>
      <c r="W277" s="203"/>
      <c r="X277" s="106"/>
      <c r="Y277" s="106"/>
      <c r="Z277" s="71"/>
    </row>
    <row r="278" spans="1:26">
      <c r="A278" s="71"/>
      <c r="B278" s="71"/>
      <c r="C278" s="71"/>
      <c r="D278" s="106"/>
      <c r="E278" s="106"/>
      <c r="F278" s="71"/>
      <c r="G278" s="71"/>
      <c r="H278" s="71"/>
      <c r="I278" s="71"/>
      <c r="J278" s="203"/>
      <c r="K278" s="203"/>
      <c r="L278" s="203"/>
      <c r="M278" s="203"/>
      <c r="N278" s="203"/>
      <c r="O278" s="203"/>
      <c r="P278" s="203"/>
      <c r="Q278" s="203"/>
      <c r="R278" s="203"/>
      <c r="S278" s="203"/>
      <c r="T278" s="203"/>
      <c r="U278" s="203"/>
      <c r="V278" s="203"/>
      <c r="W278" s="203"/>
      <c r="X278" s="106"/>
      <c r="Y278" s="106"/>
      <c r="Z278" s="71"/>
    </row>
    <row r="279" spans="1:26">
      <c r="A279" s="71"/>
      <c r="B279" s="71"/>
      <c r="C279" s="71"/>
      <c r="D279" s="106"/>
      <c r="E279" s="106"/>
      <c r="F279" s="71"/>
      <c r="G279" s="71"/>
      <c r="H279" s="71"/>
      <c r="I279" s="71"/>
      <c r="J279" s="203"/>
      <c r="K279" s="203"/>
      <c r="L279" s="203"/>
      <c r="M279" s="203"/>
      <c r="N279" s="203"/>
      <c r="O279" s="203"/>
      <c r="P279" s="203"/>
      <c r="Q279" s="203"/>
      <c r="R279" s="203"/>
      <c r="S279" s="203"/>
      <c r="T279" s="203"/>
      <c r="U279" s="203"/>
      <c r="V279" s="203"/>
      <c r="W279" s="203"/>
      <c r="X279" s="106"/>
      <c r="Y279" s="106"/>
      <c r="Z279" s="71"/>
    </row>
    <row r="280" spans="1:26">
      <c r="A280" s="71"/>
      <c r="B280" s="71"/>
      <c r="C280" s="71"/>
      <c r="D280" s="106"/>
      <c r="E280" s="106"/>
      <c r="F280" s="71"/>
      <c r="G280" s="71"/>
      <c r="H280" s="71"/>
      <c r="I280" s="71"/>
      <c r="J280" s="203"/>
      <c r="K280" s="203"/>
      <c r="L280" s="203"/>
      <c r="M280" s="203"/>
      <c r="N280" s="203"/>
      <c r="O280" s="203"/>
      <c r="P280" s="203"/>
      <c r="Q280" s="203"/>
      <c r="R280" s="203"/>
      <c r="S280" s="203"/>
      <c r="T280" s="203"/>
      <c r="U280" s="203"/>
      <c r="V280" s="203"/>
      <c r="W280" s="203"/>
      <c r="X280" s="106"/>
      <c r="Y280" s="106"/>
      <c r="Z280" s="71"/>
    </row>
    <row r="281" spans="1:26">
      <c r="A281" s="71"/>
      <c r="B281" s="71"/>
      <c r="C281" s="71"/>
      <c r="D281" s="106"/>
      <c r="E281" s="106"/>
      <c r="F281" s="71"/>
      <c r="G281" s="71"/>
      <c r="H281" s="71"/>
      <c r="I281" s="71"/>
      <c r="J281" s="203"/>
      <c r="K281" s="203"/>
      <c r="L281" s="203"/>
      <c r="M281" s="203"/>
      <c r="N281" s="203"/>
      <c r="O281" s="203"/>
      <c r="P281" s="203"/>
      <c r="Q281" s="203"/>
      <c r="R281" s="203"/>
      <c r="S281" s="203"/>
      <c r="T281" s="203"/>
      <c r="U281" s="203"/>
      <c r="V281" s="203"/>
      <c r="W281" s="203"/>
      <c r="X281" s="106"/>
      <c r="Y281" s="106"/>
      <c r="Z281" s="71"/>
    </row>
    <row r="282" spans="1:26">
      <c r="A282" s="71"/>
      <c r="B282" s="71"/>
      <c r="C282" s="71"/>
      <c r="D282" s="106"/>
      <c r="E282" s="106"/>
      <c r="F282" s="71"/>
      <c r="G282" s="71"/>
      <c r="H282" s="71"/>
      <c r="I282" s="71"/>
      <c r="J282" s="203"/>
      <c r="K282" s="203"/>
      <c r="L282" s="203"/>
      <c r="M282" s="203"/>
      <c r="N282" s="203"/>
      <c r="O282" s="203"/>
      <c r="P282" s="203"/>
      <c r="Q282" s="203"/>
      <c r="R282" s="203"/>
      <c r="S282" s="203"/>
      <c r="T282" s="203"/>
      <c r="U282" s="203"/>
      <c r="V282" s="203"/>
      <c r="W282" s="203"/>
      <c r="X282" s="106"/>
      <c r="Y282" s="106"/>
      <c r="Z282" s="71"/>
    </row>
    <row r="283" spans="1:26">
      <c r="A283" s="71"/>
      <c r="B283" s="71"/>
      <c r="C283" s="71"/>
      <c r="D283" s="106"/>
      <c r="E283" s="106"/>
      <c r="F283" s="71"/>
      <c r="G283" s="71"/>
      <c r="H283" s="71"/>
      <c r="I283" s="71"/>
      <c r="J283" s="203"/>
      <c r="K283" s="203"/>
      <c r="L283" s="203"/>
      <c r="M283" s="203"/>
      <c r="N283" s="203"/>
      <c r="O283" s="203"/>
      <c r="P283" s="203"/>
      <c r="Q283" s="203"/>
      <c r="R283" s="203"/>
      <c r="S283" s="203"/>
      <c r="T283" s="203"/>
      <c r="U283" s="203"/>
      <c r="V283" s="203"/>
      <c r="W283" s="203"/>
      <c r="X283" s="106"/>
      <c r="Y283" s="106"/>
      <c r="Z283" s="71"/>
    </row>
    <row r="284" spans="1:26">
      <c r="A284" s="71"/>
      <c r="B284" s="71"/>
      <c r="C284" s="71"/>
      <c r="D284" s="106"/>
      <c r="E284" s="106"/>
      <c r="F284" s="71"/>
      <c r="G284" s="71"/>
      <c r="H284" s="71"/>
      <c r="I284" s="71"/>
      <c r="J284" s="203"/>
      <c r="K284" s="203"/>
      <c r="L284" s="203"/>
      <c r="M284" s="203"/>
      <c r="N284" s="203"/>
      <c r="O284" s="203"/>
      <c r="P284" s="203"/>
      <c r="Q284" s="203"/>
      <c r="R284" s="203"/>
      <c r="S284" s="203"/>
      <c r="T284" s="203"/>
      <c r="U284" s="203"/>
      <c r="V284" s="203"/>
      <c r="W284" s="203"/>
      <c r="X284" s="106"/>
      <c r="Y284" s="106"/>
      <c r="Z284" s="71"/>
    </row>
    <row r="285" spans="1:26">
      <c r="A285" s="71"/>
      <c r="B285" s="71"/>
      <c r="C285" s="71"/>
      <c r="D285" s="106"/>
      <c r="E285" s="106"/>
      <c r="F285" s="71"/>
      <c r="G285" s="71"/>
      <c r="H285" s="71"/>
      <c r="I285" s="71"/>
      <c r="J285" s="203"/>
      <c r="K285" s="203"/>
      <c r="L285" s="203"/>
      <c r="M285" s="203"/>
      <c r="N285" s="203"/>
      <c r="O285" s="203"/>
      <c r="P285" s="203"/>
      <c r="Q285" s="203"/>
      <c r="R285" s="203"/>
      <c r="S285" s="203"/>
      <c r="T285" s="203"/>
      <c r="U285" s="203"/>
      <c r="V285" s="203"/>
      <c r="W285" s="203"/>
      <c r="X285" s="106"/>
      <c r="Y285" s="106"/>
      <c r="Z285" s="71"/>
    </row>
    <row r="286" spans="1:26">
      <c r="A286" s="71"/>
      <c r="B286" s="71"/>
      <c r="C286" s="71"/>
      <c r="D286" s="106"/>
      <c r="E286" s="106"/>
      <c r="F286" s="71"/>
      <c r="G286" s="71"/>
      <c r="H286" s="71"/>
      <c r="I286" s="71"/>
      <c r="J286" s="203"/>
      <c r="K286" s="203"/>
      <c r="L286" s="203"/>
      <c r="M286" s="203"/>
      <c r="N286" s="203"/>
      <c r="O286" s="203"/>
      <c r="P286" s="203"/>
      <c r="Q286" s="203"/>
      <c r="R286" s="203"/>
      <c r="S286" s="203"/>
      <c r="T286" s="203"/>
      <c r="U286" s="203"/>
      <c r="V286" s="203"/>
      <c r="W286" s="203"/>
      <c r="X286" s="106"/>
      <c r="Y286" s="106"/>
      <c r="Z286" s="71"/>
    </row>
    <row r="287" spans="1:26">
      <c r="A287" s="71"/>
      <c r="B287" s="71"/>
      <c r="C287" s="71"/>
      <c r="D287" s="106"/>
      <c r="E287" s="106"/>
      <c r="F287" s="71"/>
      <c r="G287" s="71"/>
      <c r="H287" s="71"/>
      <c r="I287" s="71"/>
      <c r="J287" s="203"/>
      <c r="K287" s="203"/>
      <c r="L287" s="203"/>
      <c r="M287" s="203"/>
      <c r="N287" s="203"/>
      <c r="O287" s="203"/>
      <c r="P287" s="203"/>
      <c r="Q287" s="203"/>
      <c r="R287" s="203"/>
      <c r="S287" s="203"/>
      <c r="T287" s="203"/>
      <c r="U287" s="203"/>
      <c r="V287" s="203"/>
      <c r="W287" s="203"/>
      <c r="X287" s="106"/>
      <c r="Y287" s="106"/>
      <c r="Z287" s="71"/>
    </row>
    <row r="288" spans="1:26">
      <c r="A288" s="71"/>
      <c r="B288" s="71"/>
      <c r="C288" s="71"/>
      <c r="D288" s="106"/>
      <c r="E288" s="106"/>
      <c r="F288" s="71"/>
      <c r="G288" s="71"/>
      <c r="H288" s="71"/>
      <c r="I288" s="71"/>
      <c r="J288" s="203"/>
      <c r="K288" s="203"/>
      <c r="L288" s="203"/>
      <c r="M288" s="203"/>
      <c r="N288" s="203"/>
      <c r="O288" s="203"/>
      <c r="P288" s="203"/>
      <c r="Q288" s="203"/>
      <c r="R288" s="203"/>
      <c r="S288" s="203"/>
      <c r="T288" s="203"/>
      <c r="U288" s="203"/>
      <c r="V288" s="203"/>
      <c r="W288" s="203"/>
      <c r="X288" s="106"/>
      <c r="Y288" s="106"/>
      <c r="Z288" s="71"/>
    </row>
    <row r="289" spans="1:26">
      <c r="A289" s="71"/>
      <c r="B289" s="71"/>
      <c r="C289" s="71"/>
      <c r="D289" s="106"/>
      <c r="E289" s="106"/>
      <c r="F289" s="71"/>
      <c r="G289" s="71"/>
      <c r="H289" s="71"/>
      <c r="I289" s="71"/>
      <c r="J289" s="203"/>
      <c r="K289" s="203"/>
      <c r="L289" s="203"/>
      <c r="M289" s="203"/>
      <c r="N289" s="203"/>
      <c r="O289" s="203"/>
      <c r="P289" s="203"/>
      <c r="Q289" s="203"/>
      <c r="R289" s="203"/>
      <c r="S289" s="203"/>
      <c r="T289" s="203"/>
      <c r="U289" s="203"/>
      <c r="V289" s="203"/>
      <c r="W289" s="203"/>
      <c r="X289" s="106"/>
      <c r="Y289" s="106"/>
      <c r="Z289" s="71"/>
    </row>
    <row r="290" spans="1:26">
      <c r="A290" s="71"/>
      <c r="B290" s="71"/>
      <c r="C290" s="71"/>
      <c r="D290" s="106"/>
      <c r="E290" s="106"/>
      <c r="F290" s="71"/>
      <c r="G290" s="71"/>
      <c r="H290" s="71"/>
      <c r="I290" s="71"/>
      <c r="J290" s="203"/>
      <c r="K290" s="203"/>
      <c r="L290" s="203"/>
      <c r="M290" s="203"/>
      <c r="N290" s="203"/>
      <c r="O290" s="203"/>
      <c r="P290" s="203"/>
      <c r="Q290" s="203"/>
      <c r="R290" s="203"/>
      <c r="S290" s="203"/>
      <c r="T290" s="203"/>
      <c r="U290" s="203"/>
      <c r="V290" s="203"/>
      <c r="W290" s="203"/>
      <c r="X290" s="106"/>
      <c r="Y290" s="106"/>
      <c r="Z290" s="71"/>
    </row>
    <row r="291" spans="1:26">
      <c r="A291" s="71"/>
      <c r="B291" s="71"/>
      <c r="C291" s="71"/>
      <c r="D291" s="106"/>
      <c r="E291" s="106"/>
      <c r="F291" s="71"/>
      <c r="G291" s="71"/>
      <c r="H291" s="71"/>
      <c r="I291" s="71"/>
      <c r="J291" s="203"/>
      <c r="K291" s="203"/>
      <c r="L291" s="203"/>
      <c r="M291" s="203"/>
      <c r="N291" s="203"/>
      <c r="O291" s="203"/>
      <c r="P291" s="203"/>
      <c r="Q291" s="203"/>
      <c r="R291" s="203"/>
      <c r="S291" s="203"/>
      <c r="T291" s="203"/>
      <c r="U291" s="203"/>
      <c r="V291" s="203"/>
      <c r="W291" s="203"/>
      <c r="X291" s="106"/>
      <c r="Y291" s="106"/>
      <c r="Z291" s="71"/>
    </row>
    <row r="292" spans="1:26">
      <c r="A292" s="71"/>
      <c r="B292" s="71"/>
      <c r="C292" s="71"/>
      <c r="D292" s="106"/>
      <c r="E292" s="106"/>
      <c r="F292" s="71"/>
      <c r="G292" s="71"/>
      <c r="H292" s="71"/>
      <c r="I292" s="71"/>
      <c r="J292" s="203"/>
      <c r="K292" s="203"/>
      <c r="L292" s="203"/>
      <c r="M292" s="203"/>
      <c r="N292" s="203"/>
      <c r="O292" s="203"/>
      <c r="P292" s="203"/>
      <c r="Q292" s="203"/>
      <c r="R292" s="203"/>
      <c r="S292" s="203"/>
      <c r="T292" s="203"/>
      <c r="U292" s="203"/>
      <c r="V292" s="203"/>
      <c r="W292" s="203"/>
      <c r="X292" s="106"/>
      <c r="Y292" s="106"/>
      <c r="Z292" s="71"/>
    </row>
    <row r="293" spans="1:26">
      <c r="A293" s="71"/>
      <c r="B293" s="71"/>
      <c r="C293" s="71"/>
      <c r="D293" s="106"/>
      <c r="E293" s="106"/>
      <c r="F293" s="71"/>
      <c r="G293" s="71"/>
      <c r="H293" s="71"/>
      <c r="I293" s="71"/>
      <c r="J293" s="203"/>
      <c r="K293" s="203"/>
      <c r="L293" s="203"/>
      <c r="M293" s="203"/>
      <c r="N293" s="203"/>
      <c r="O293" s="203"/>
      <c r="P293" s="203"/>
      <c r="Q293" s="203"/>
      <c r="R293" s="203"/>
      <c r="S293" s="203"/>
      <c r="T293" s="203"/>
      <c r="U293" s="203"/>
      <c r="V293" s="203"/>
      <c r="W293" s="203"/>
      <c r="X293" s="106"/>
      <c r="Y293" s="106"/>
      <c r="Z293" s="71"/>
    </row>
    <row r="294" spans="1:26">
      <c r="A294" s="71"/>
      <c r="B294" s="71"/>
      <c r="C294" s="71"/>
      <c r="D294" s="106"/>
      <c r="E294" s="106"/>
      <c r="F294" s="71"/>
      <c r="G294" s="71"/>
      <c r="H294" s="71"/>
      <c r="I294" s="71"/>
      <c r="J294" s="203"/>
      <c r="K294" s="203"/>
      <c r="L294" s="203"/>
      <c r="M294" s="203"/>
      <c r="N294" s="203"/>
      <c r="O294" s="203"/>
      <c r="P294" s="203"/>
      <c r="Q294" s="203"/>
      <c r="R294" s="203"/>
      <c r="S294" s="203"/>
      <c r="T294" s="203"/>
      <c r="U294" s="203"/>
      <c r="V294" s="203"/>
      <c r="W294" s="203"/>
      <c r="X294" s="106"/>
      <c r="Y294" s="106"/>
      <c r="Z294" s="71"/>
    </row>
    <row r="295" spans="1:26">
      <c r="A295" s="71"/>
      <c r="B295" s="71"/>
      <c r="C295" s="71"/>
      <c r="D295" s="106"/>
      <c r="E295" s="106"/>
      <c r="F295" s="71"/>
      <c r="G295" s="71"/>
      <c r="H295" s="71"/>
      <c r="I295" s="71"/>
      <c r="J295" s="203"/>
      <c r="K295" s="203"/>
      <c r="L295" s="203"/>
      <c r="M295" s="203"/>
      <c r="N295" s="203"/>
      <c r="O295" s="203"/>
      <c r="P295" s="203"/>
      <c r="Q295" s="203"/>
      <c r="R295" s="203"/>
      <c r="S295" s="203"/>
      <c r="T295" s="203"/>
      <c r="U295" s="203"/>
      <c r="V295" s="203"/>
      <c r="W295" s="203"/>
      <c r="X295" s="106"/>
      <c r="Y295" s="106"/>
      <c r="Z295" s="71"/>
    </row>
    <row r="296" spans="1:26">
      <c r="A296" s="71"/>
      <c r="B296" s="71"/>
      <c r="C296" s="71"/>
      <c r="D296" s="106"/>
      <c r="E296" s="106"/>
      <c r="F296" s="71"/>
      <c r="G296" s="71"/>
      <c r="H296" s="71"/>
      <c r="I296" s="71"/>
      <c r="J296" s="203"/>
      <c r="K296" s="203"/>
      <c r="L296" s="203"/>
      <c r="M296" s="203"/>
      <c r="N296" s="203"/>
      <c r="O296" s="203"/>
      <c r="P296" s="203"/>
      <c r="Q296" s="203"/>
      <c r="R296" s="203"/>
      <c r="S296" s="203"/>
      <c r="T296" s="203"/>
      <c r="U296" s="203"/>
      <c r="V296" s="203"/>
      <c r="W296" s="203"/>
      <c r="X296" s="106"/>
      <c r="Y296" s="106"/>
      <c r="Z296" s="71"/>
    </row>
    <row r="297" spans="1:26">
      <c r="A297" s="71"/>
      <c r="B297" s="71"/>
      <c r="C297" s="71"/>
      <c r="D297" s="106"/>
      <c r="E297" s="106"/>
      <c r="F297" s="71"/>
      <c r="G297" s="71"/>
      <c r="H297" s="71"/>
      <c r="I297" s="71"/>
      <c r="J297" s="203"/>
      <c r="K297" s="203"/>
      <c r="L297" s="203"/>
      <c r="M297" s="203"/>
      <c r="N297" s="203"/>
      <c r="O297" s="203"/>
      <c r="P297" s="203"/>
      <c r="Q297" s="203"/>
      <c r="R297" s="203"/>
      <c r="S297" s="203"/>
      <c r="T297" s="203"/>
      <c r="U297" s="203"/>
      <c r="V297" s="203"/>
      <c r="W297" s="203"/>
      <c r="X297" s="106"/>
      <c r="Y297" s="106"/>
      <c r="Z297" s="71"/>
    </row>
    <row r="298" spans="1:26">
      <c r="A298" s="71"/>
      <c r="B298" s="71"/>
      <c r="C298" s="71"/>
      <c r="D298" s="106"/>
      <c r="E298" s="106"/>
      <c r="F298" s="71"/>
      <c r="G298" s="71"/>
      <c r="H298" s="71"/>
      <c r="I298" s="71"/>
      <c r="J298" s="203"/>
      <c r="K298" s="203"/>
      <c r="L298" s="203"/>
      <c r="M298" s="203"/>
      <c r="N298" s="203"/>
      <c r="O298" s="203"/>
      <c r="P298" s="203"/>
      <c r="Q298" s="203"/>
      <c r="R298" s="203"/>
      <c r="S298" s="203"/>
      <c r="T298" s="203"/>
      <c r="U298" s="203"/>
      <c r="V298" s="203"/>
      <c r="W298" s="203"/>
      <c r="X298" s="106"/>
      <c r="Y298" s="106"/>
      <c r="Z298" s="71"/>
    </row>
    <row r="299" spans="1:26">
      <c r="A299" s="71"/>
      <c r="B299" s="71"/>
      <c r="C299" s="71"/>
      <c r="D299" s="106"/>
      <c r="E299" s="106"/>
      <c r="F299" s="71"/>
      <c r="G299" s="71"/>
      <c r="H299" s="71"/>
      <c r="I299" s="71"/>
      <c r="J299" s="203"/>
      <c r="K299" s="203"/>
      <c r="L299" s="203"/>
      <c r="M299" s="203"/>
      <c r="N299" s="203"/>
      <c r="O299" s="203"/>
      <c r="P299" s="203"/>
      <c r="Q299" s="203"/>
      <c r="R299" s="203"/>
      <c r="S299" s="203"/>
      <c r="T299" s="203"/>
      <c r="U299" s="203"/>
      <c r="V299" s="203"/>
      <c r="W299" s="203"/>
      <c r="X299" s="106"/>
      <c r="Y299" s="106"/>
      <c r="Z299" s="71"/>
    </row>
    <row r="300" spans="1:26">
      <c r="A300" s="71"/>
      <c r="B300" s="71"/>
      <c r="C300" s="71"/>
      <c r="D300" s="106"/>
      <c r="E300" s="106"/>
      <c r="F300" s="71"/>
      <c r="G300" s="71"/>
      <c r="H300" s="71"/>
      <c r="I300" s="71"/>
      <c r="J300" s="203"/>
      <c r="K300" s="203"/>
      <c r="L300" s="203"/>
      <c r="M300" s="203"/>
      <c r="N300" s="203"/>
      <c r="O300" s="203"/>
      <c r="P300" s="203"/>
      <c r="Q300" s="203"/>
      <c r="R300" s="203"/>
      <c r="S300" s="203"/>
      <c r="T300" s="203"/>
      <c r="U300" s="203"/>
      <c r="V300" s="203"/>
      <c r="W300" s="203"/>
      <c r="X300" s="106"/>
      <c r="Y300" s="106"/>
      <c r="Z300" s="71"/>
    </row>
    <row r="301" spans="1:26">
      <c r="A301" s="71"/>
      <c r="B301" s="71"/>
      <c r="C301" s="71"/>
      <c r="D301" s="106"/>
      <c r="E301" s="106"/>
      <c r="F301" s="71"/>
      <c r="G301" s="71"/>
      <c r="H301" s="71"/>
      <c r="I301" s="71"/>
      <c r="J301" s="203"/>
      <c r="K301" s="203"/>
      <c r="L301" s="203"/>
      <c r="M301" s="203"/>
      <c r="N301" s="203"/>
      <c r="O301" s="203"/>
      <c r="P301" s="203"/>
      <c r="Q301" s="203"/>
      <c r="R301" s="203"/>
      <c r="S301" s="203"/>
      <c r="T301" s="203"/>
      <c r="U301" s="203"/>
      <c r="V301" s="203"/>
      <c r="W301" s="203"/>
      <c r="X301" s="106"/>
      <c r="Y301" s="106"/>
      <c r="Z301" s="71"/>
    </row>
    <row r="302" spans="1:26">
      <c r="A302" s="71"/>
      <c r="B302" s="71"/>
      <c r="C302" s="71"/>
      <c r="D302" s="106"/>
      <c r="E302" s="106"/>
      <c r="F302" s="71"/>
      <c r="G302" s="71"/>
      <c r="H302" s="71"/>
      <c r="I302" s="71"/>
      <c r="J302" s="203"/>
      <c r="K302" s="203"/>
      <c r="L302" s="203"/>
      <c r="M302" s="203"/>
      <c r="N302" s="203"/>
      <c r="O302" s="203"/>
      <c r="P302" s="203"/>
      <c r="Q302" s="203"/>
      <c r="R302" s="203"/>
      <c r="S302" s="203"/>
      <c r="T302" s="203"/>
      <c r="U302" s="203"/>
      <c r="V302" s="203"/>
      <c r="W302" s="203"/>
      <c r="X302" s="106"/>
      <c r="Y302" s="106"/>
      <c r="Z302" s="71"/>
    </row>
    <row r="303" spans="1:26">
      <c r="A303" s="71"/>
      <c r="B303" s="71"/>
      <c r="C303" s="71"/>
      <c r="D303" s="106"/>
      <c r="E303" s="106"/>
      <c r="F303" s="71"/>
      <c r="G303" s="71"/>
      <c r="H303" s="71"/>
      <c r="I303" s="71"/>
      <c r="J303" s="203"/>
      <c r="K303" s="203"/>
      <c r="L303" s="203"/>
      <c r="M303" s="203"/>
      <c r="N303" s="203"/>
      <c r="O303" s="203"/>
      <c r="P303" s="203"/>
      <c r="Q303" s="203"/>
      <c r="R303" s="203"/>
      <c r="S303" s="203"/>
      <c r="T303" s="203"/>
      <c r="U303" s="203"/>
      <c r="V303" s="203"/>
      <c r="W303" s="203"/>
      <c r="X303" s="106"/>
      <c r="Y303" s="106"/>
      <c r="Z303" s="71"/>
    </row>
    <row r="304" spans="1:26">
      <c r="A304" s="71"/>
      <c r="B304" s="71"/>
      <c r="C304" s="71"/>
      <c r="D304" s="106"/>
      <c r="E304" s="106"/>
      <c r="F304" s="71"/>
      <c r="G304" s="71"/>
      <c r="H304" s="71"/>
      <c r="I304" s="71"/>
      <c r="J304" s="203"/>
      <c r="K304" s="203"/>
      <c r="L304" s="203"/>
      <c r="M304" s="203"/>
      <c r="N304" s="203"/>
      <c r="O304" s="203"/>
      <c r="P304" s="203"/>
      <c r="Q304" s="203"/>
      <c r="R304" s="203"/>
      <c r="S304" s="203"/>
      <c r="T304" s="203"/>
      <c r="U304" s="203"/>
      <c r="V304" s="203"/>
      <c r="W304" s="203"/>
      <c r="X304" s="106"/>
      <c r="Y304" s="106"/>
      <c r="Z304" s="71"/>
    </row>
    <row r="305" spans="1:26">
      <c r="A305" s="71"/>
      <c r="B305" s="71"/>
      <c r="C305" s="71"/>
      <c r="D305" s="106"/>
      <c r="E305" s="106"/>
      <c r="F305" s="71"/>
      <c r="G305" s="71"/>
      <c r="H305" s="71"/>
      <c r="I305" s="71"/>
      <c r="J305" s="203"/>
      <c r="K305" s="203"/>
      <c r="L305" s="203"/>
      <c r="M305" s="203"/>
      <c r="N305" s="203"/>
      <c r="O305" s="203"/>
      <c r="P305" s="203"/>
      <c r="Q305" s="203"/>
      <c r="R305" s="203"/>
      <c r="S305" s="203"/>
      <c r="T305" s="203"/>
      <c r="U305" s="203"/>
      <c r="V305" s="203"/>
      <c r="W305" s="203"/>
      <c r="X305" s="106"/>
      <c r="Y305" s="106"/>
      <c r="Z305" s="71"/>
    </row>
    <row r="306" spans="1:26">
      <c r="A306" s="71"/>
      <c r="B306" s="71"/>
      <c r="C306" s="71"/>
      <c r="D306" s="106"/>
      <c r="E306" s="106"/>
      <c r="F306" s="71"/>
      <c r="G306" s="71"/>
      <c r="H306" s="71"/>
      <c r="I306" s="71"/>
      <c r="J306" s="203"/>
      <c r="K306" s="203"/>
      <c r="L306" s="203"/>
      <c r="M306" s="203"/>
      <c r="N306" s="203"/>
      <c r="O306" s="203"/>
      <c r="P306" s="203"/>
      <c r="Q306" s="203"/>
      <c r="R306" s="203"/>
      <c r="S306" s="203"/>
      <c r="T306" s="203"/>
      <c r="U306" s="203"/>
      <c r="V306" s="203"/>
      <c r="W306" s="203"/>
      <c r="X306" s="106"/>
      <c r="Y306" s="106"/>
      <c r="Z306" s="71"/>
    </row>
    <row r="307" spans="1:26">
      <c r="A307" s="71"/>
      <c r="B307" s="71"/>
      <c r="C307" s="71"/>
      <c r="D307" s="106"/>
      <c r="E307" s="106"/>
      <c r="F307" s="71"/>
      <c r="G307" s="71"/>
      <c r="H307" s="71"/>
      <c r="I307" s="71"/>
      <c r="J307" s="203"/>
      <c r="K307" s="203"/>
      <c r="L307" s="203"/>
      <c r="M307" s="203"/>
      <c r="N307" s="203"/>
      <c r="O307" s="203"/>
      <c r="P307" s="203"/>
      <c r="Q307" s="203"/>
      <c r="R307" s="203"/>
      <c r="S307" s="203"/>
      <c r="T307" s="203"/>
      <c r="U307" s="203"/>
      <c r="V307" s="203"/>
      <c r="W307" s="203"/>
      <c r="X307" s="106"/>
      <c r="Y307" s="106"/>
      <c r="Z307" s="71"/>
    </row>
    <row r="308" spans="1:26">
      <c r="A308" s="71"/>
      <c r="B308" s="71"/>
      <c r="C308" s="71"/>
      <c r="D308" s="106"/>
      <c r="E308" s="106"/>
      <c r="F308" s="71"/>
      <c r="G308" s="71"/>
      <c r="H308" s="71"/>
      <c r="I308" s="71"/>
      <c r="J308" s="203"/>
      <c r="K308" s="203"/>
      <c r="L308" s="203"/>
      <c r="M308" s="203"/>
      <c r="N308" s="203"/>
      <c r="O308" s="203"/>
      <c r="P308" s="203"/>
      <c r="Q308" s="203"/>
      <c r="R308" s="203"/>
      <c r="S308" s="203"/>
      <c r="T308" s="203"/>
      <c r="U308" s="203"/>
      <c r="V308" s="203"/>
      <c r="W308" s="203"/>
      <c r="X308" s="106"/>
      <c r="Y308" s="106"/>
      <c r="Z308" s="71"/>
    </row>
    <row r="309" spans="1:26">
      <c r="A309" s="71"/>
      <c r="B309" s="71"/>
      <c r="C309" s="71"/>
      <c r="D309" s="106"/>
      <c r="E309" s="106"/>
      <c r="F309" s="71"/>
      <c r="G309" s="71"/>
      <c r="H309" s="71"/>
      <c r="I309" s="71"/>
      <c r="J309" s="203"/>
      <c r="K309" s="203"/>
      <c r="L309" s="203"/>
      <c r="M309" s="203"/>
      <c r="N309" s="203"/>
      <c r="O309" s="203"/>
      <c r="P309" s="203"/>
      <c r="Q309" s="203"/>
      <c r="R309" s="203"/>
      <c r="S309" s="203"/>
      <c r="T309" s="203"/>
      <c r="U309" s="203"/>
      <c r="V309" s="203"/>
      <c r="W309" s="203"/>
      <c r="X309" s="106"/>
      <c r="Y309" s="106"/>
      <c r="Z309" s="71"/>
    </row>
    <row r="310" spans="1:26">
      <c r="A310" s="71"/>
      <c r="B310" s="71"/>
      <c r="C310" s="71"/>
      <c r="D310" s="106"/>
      <c r="E310" s="106"/>
      <c r="F310" s="71"/>
      <c r="G310" s="71"/>
      <c r="H310" s="71"/>
      <c r="I310" s="71"/>
      <c r="J310" s="203"/>
      <c r="K310" s="203"/>
      <c r="L310" s="203"/>
      <c r="M310" s="203"/>
      <c r="N310" s="203"/>
      <c r="O310" s="203"/>
      <c r="P310" s="203"/>
      <c r="Q310" s="203"/>
      <c r="R310" s="203"/>
      <c r="S310" s="203"/>
      <c r="T310" s="203"/>
      <c r="U310" s="203"/>
      <c r="V310" s="203"/>
      <c r="W310" s="203"/>
      <c r="X310" s="106"/>
      <c r="Y310" s="106"/>
      <c r="Z310" s="71"/>
    </row>
    <row r="311" spans="1:26">
      <c r="A311" s="71"/>
      <c r="B311" s="71"/>
      <c r="C311" s="71"/>
      <c r="D311" s="106"/>
      <c r="E311" s="106"/>
      <c r="F311" s="71"/>
      <c r="G311" s="71"/>
      <c r="H311" s="71"/>
      <c r="I311" s="71"/>
      <c r="J311" s="203"/>
      <c r="K311" s="203"/>
      <c r="L311" s="203"/>
      <c r="M311" s="203"/>
      <c r="N311" s="203"/>
      <c r="O311" s="203"/>
      <c r="P311" s="203"/>
      <c r="Q311" s="203"/>
      <c r="R311" s="203"/>
      <c r="S311" s="203"/>
      <c r="T311" s="203"/>
      <c r="U311" s="203"/>
      <c r="V311" s="203"/>
      <c r="W311" s="203"/>
      <c r="X311" s="106"/>
      <c r="Y311" s="106"/>
      <c r="Z311" s="71"/>
    </row>
    <row r="312" spans="1:26">
      <c r="A312" s="71"/>
      <c r="B312" s="71"/>
      <c r="C312" s="71"/>
      <c r="D312" s="106"/>
      <c r="E312" s="106"/>
      <c r="F312" s="71"/>
      <c r="G312" s="71"/>
      <c r="H312" s="71"/>
      <c r="I312" s="71"/>
      <c r="J312" s="203"/>
      <c r="K312" s="203"/>
      <c r="L312" s="203"/>
      <c r="M312" s="203"/>
      <c r="N312" s="203"/>
      <c r="O312" s="203"/>
      <c r="P312" s="203"/>
      <c r="Q312" s="203"/>
      <c r="R312" s="203"/>
      <c r="S312" s="203"/>
      <c r="T312" s="203"/>
      <c r="U312" s="203"/>
      <c r="V312" s="203"/>
      <c r="W312" s="203"/>
      <c r="X312" s="106"/>
      <c r="Y312" s="106"/>
      <c r="Z312" s="71"/>
    </row>
    <row r="313" spans="1:26">
      <c r="A313" s="71"/>
      <c r="B313" s="71"/>
      <c r="C313" s="71"/>
      <c r="D313" s="106"/>
      <c r="E313" s="106"/>
      <c r="F313" s="71"/>
      <c r="G313" s="71"/>
      <c r="H313" s="71"/>
      <c r="I313" s="71"/>
      <c r="J313" s="203"/>
      <c r="K313" s="203"/>
      <c r="L313" s="203"/>
      <c r="M313" s="203"/>
      <c r="N313" s="203"/>
      <c r="O313" s="203"/>
      <c r="P313" s="203"/>
      <c r="Q313" s="203"/>
      <c r="R313" s="203"/>
      <c r="S313" s="203"/>
      <c r="T313" s="203"/>
      <c r="U313" s="203"/>
      <c r="V313" s="203"/>
      <c r="W313" s="203"/>
      <c r="X313" s="106"/>
      <c r="Y313" s="106"/>
      <c r="Z313" s="71"/>
    </row>
    <row r="314" spans="1:26">
      <c r="A314" s="71"/>
      <c r="B314" s="71"/>
      <c r="C314" s="71"/>
      <c r="D314" s="106"/>
      <c r="E314" s="106"/>
      <c r="F314" s="71"/>
      <c r="G314" s="71"/>
      <c r="H314" s="71"/>
      <c r="I314" s="71"/>
      <c r="J314" s="203"/>
      <c r="K314" s="203"/>
      <c r="L314" s="203"/>
      <c r="M314" s="203"/>
      <c r="N314" s="203"/>
      <c r="O314" s="203"/>
      <c r="P314" s="203"/>
      <c r="Q314" s="203"/>
      <c r="R314" s="203"/>
      <c r="S314" s="203"/>
      <c r="T314" s="203"/>
      <c r="U314" s="203"/>
      <c r="V314" s="203"/>
      <c r="W314" s="203"/>
      <c r="X314" s="106"/>
      <c r="Y314" s="106"/>
      <c r="Z314" s="71"/>
    </row>
    <row r="315" spans="1:26">
      <c r="A315" s="71"/>
      <c r="B315" s="71"/>
      <c r="C315" s="71"/>
      <c r="D315" s="106"/>
      <c r="E315" s="106"/>
      <c r="F315" s="71"/>
      <c r="G315" s="71"/>
      <c r="H315" s="71"/>
      <c r="I315" s="71"/>
      <c r="J315" s="203"/>
      <c r="K315" s="203"/>
      <c r="L315" s="203"/>
      <c r="M315" s="203"/>
      <c r="N315" s="203"/>
      <c r="O315" s="203"/>
      <c r="P315" s="203"/>
      <c r="Q315" s="203"/>
      <c r="R315" s="203"/>
      <c r="S315" s="203"/>
      <c r="T315" s="203"/>
      <c r="U315" s="203"/>
      <c r="V315" s="203"/>
      <c r="W315" s="203"/>
      <c r="X315" s="106"/>
      <c r="Y315" s="106"/>
      <c r="Z315" s="71"/>
    </row>
    <row r="316" spans="1:26">
      <c r="A316" s="71"/>
      <c r="B316" s="71"/>
      <c r="C316" s="71"/>
      <c r="D316" s="106"/>
      <c r="E316" s="106"/>
      <c r="F316" s="71"/>
      <c r="G316" s="71"/>
      <c r="H316" s="71"/>
      <c r="I316" s="71"/>
      <c r="J316" s="203"/>
      <c r="K316" s="203"/>
      <c r="L316" s="203"/>
      <c r="M316" s="203"/>
      <c r="N316" s="203"/>
      <c r="O316" s="203"/>
      <c r="P316" s="203"/>
      <c r="Q316" s="203"/>
      <c r="R316" s="203"/>
      <c r="S316" s="203"/>
      <c r="T316" s="203"/>
      <c r="U316" s="203"/>
      <c r="V316" s="203"/>
      <c r="W316" s="203"/>
      <c r="X316" s="106"/>
      <c r="Y316" s="106"/>
      <c r="Z316" s="71"/>
    </row>
    <row r="317" spans="1:26">
      <c r="A317" s="71"/>
      <c r="B317" s="71"/>
      <c r="C317" s="71"/>
      <c r="D317" s="106"/>
      <c r="E317" s="106"/>
      <c r="F317" s="71"/>
      <c r="G317" s="71"/>
      <c r="H317" s="71"/>
      <c r="I317" s="71"/>
      <c r="J317" s="203"/>
      <c r="K317" s="203"/>
      <c r="L317" s="203"/>
      <c r="M317" s="203"/>
      <c r="N317" s="203"/>
      <c r="O317" s="203"/>
      <c r="P317" s="203"/>
      <c r="Q317" s="203"/>
      <c r="R317" s="203"/>
      <c r="S317" s="203"/>
      <c r="T317" s="203"/>
      <c r="U317" s="203"/>
      <c r="V317" s="203"/>
      <c r="W317" s="203"/>
      <c r="X317" s="106"/>
      <c r="Y317" s="106"/>
      <c r="Z317" s="71"/>
    </row>
    <row r="318" spans="1:26">
      <c r="A318" s="71"/>
      <c r="B318" s="71"/>
      <c r="C318" s="71"/>
      <c r="D318" s="106"/>
      <c r="E318" s="106"/>
      <c r="F318" s="71"/>
      <c r="G318" s="71"/>
      <c r="H318" s="71"/>
      <c r="I318" s="71"/>
      <c r="J318" s="203"/>
      <c r="K318" s="203"/>
      <c r="L318" s="203"/>
      <c r="M318" s="203"/>
      <c r="N318" s="203"/>
      <c r="O318" s="203"/>
      <c r="P318" s="203"/>
      <c r="Q318" s="203"/>
      <c r="R318" s="203"/>
      <c r="S318" s="203"/>
      <c r="T318" s="203"/>
      <c r="U318" s="203"/>
      <c r="V318" s="203"/>
      <c r="W318" s="203"/>
      <c r="X318" s="106"/>
      <c r="Y318" s="106"/>
      <c r="Z318" s="71"/>
    </row>
    <row r="319" spans="1:26">
      <c r="A319" s="71"/>
      <c r="B319" s="71"/>
      <c r="C319" s="71"/>
      <c r="D319" s="106"/>
      <c r="E319" s="106"/>
      <c r="F319" s="71"/>
      <c r="G319" s="71"/>
      <c r="H319" s="71"/>
      <c r="I319" s="71"/>
      <c r="J319" s="203"/>
      <c r="K319" s="203"/>
      <c r="L319" s="203"/>
      <c r="M319" s="203"/>
      <c r="N319" s="203"/>
      <c r="O319" s="203"/>
      <c r="P319" s="203"/>
      <c r="Q319" s="203"/>
      <c r="R319" s="203"/>
      <c r="S319" s="203"/>
      <c r="T319" s="203"/>
      <c r="U319" s="203"/>
      <c r="V319" s="203"/>
      <c r="W319" s="203"/>
      <c r="X319" s="106"/>
      <c r="Y319" s="106"/>
      <c r="Z319" s="71"/>
    </row>
    <row r="320" spans="1:26">
      <c r="A320" s="71"/>
      <c r="B320" s="71"/>
      <c r="C320" s="71"/>
      <c r="D320" s="106"/>
      <c r="E320" s="106"/>
      <c r="F320" s="71"/>
      <c r="G320" s="71"/>
      <c r="H320" s="71"/>
      <c r="I320" s="71"/>
      <c r="J320" s="203"/>
      <c r="K320" s="203"/>
      <c r="L320" s="203"/>
      <c r="M320" s="203"/>
      <c r="N320" s="203"/>
      <c r="O320" s="203"/>
      <c r="P320" s="203"/>
      <c r="Q320" s="203"/>
      <c r="R320" s="203"/>
      <c r="S320" s="203"/>
      <c r="T320" s="203"/>
      <c r="U320" s="203"/>
      <c r="V320" s="203"/>
      <c r="W320" s="203"/>
      <c r="X320" s="106"/>
      <c r="Y320" s="106"/>
      <c r="Z320" s="71"/>
    </row>
    <row r="321" spans="1:26">
      <c r="A321" s="71"/>
      <c r="B321" s="71"/>
      <c r="C321" s="71"/>
      <c r="D321" s="106"/>
      <c r="E321" s="106"/>
      <c r="F321" s="71"/>
      <c r="G321" s="71"/>
      <c r="H321" s="71"/>
      <c r="I321" s="71"/>
      <c r="J321" s="203"/>
      <c r="K321" s="203"/>
      <c r="L321" s="203"/>
      <c r="M321" s="203"/>
      <c r="N321" s="203"/>
      <c r="O321" s="203"/>
      <c r="P321" s="203"/>
      <c r="Q321" s="203"/>
      <c r="R321" s="203"/>
      <c r="S321" s="203"/>
      <c r="T321" s="203"/>
      <c r="U321" s="203"/>
      <c r="V321" s="203"/>
      <c r="W321" s="203"/>
      <c r="X321" s="106"/>
      <c r="Y321" s="106"/>
      <c r="Z321" s="71"/>
    </row>
    <row r="322" spans="1:26">
      <c r="A322" s="71"/>
      <c r="B322" s="71"/>
      <c r="C322" s="71"/>
      <c r="D322" s="106"/>
      <c r="E322" s="106"/>
      <c r="F322" s="71"/>
      <c r="G322" s="71"/>
      <c r="H322" s="71"/>
      <c r="I322" s="71"/>
      <c r="J322" s="203"/>
      <c r="K322" s="203"/>
      <c r="L322" s="203"/>
      <c r="M322" s="203"/>
      <c r="N322" s="203"/>
      <c r="O322" s="203"/>
      <c r="P322" s="203"/>
      <c r="Q322" s="203"/>
      <c r="R322" s="203"/>
      <c r="S322" s="203"/>
      <c r="T322" s="203"/>
      <c r="U322" s="203"/>
      <c r="V322" s="203"/>
      <c r="W322" s="203"/>
      <c r="X322" s="106"/>
      <c r="Y322" s="106"/>
      <c r="Z322" s="71"/>
    </row>
    <row r="323" spans="1:26">
      <c r="A323" s="71"/>
      <c r="B323" s="71"/>
      <c r="C323" s="71"/>
      <c r="D323" s="106"/>
      <c r="E323" s="106"/>
      <c r="F323" s="71"/>
      <c r="G323" s="71"/>
      <c r="H323" s="71"/>
      <c r="I323" s="71"/>
      <c r="J323" s="203"/>
      <c r="K323" s="203"/>
      <c r="L323" s="203"/>
      <c r="M323" s="203"/>
      <c r="N323" s="203"/>
      <c r="O323" s="203"/>
      <c r="P323" s="203"/>
      <c r="Q323" s="203"/>
      <c r="R323" s="203"/>
      <c r="S323" s="203"/>
      <c r="T323" s="203"/>
      <c r="U323" s="203"/>
      <c r="V323" s="203"/>
      <c r="W323" s="203"/>
      <c r="X323" s="106"/>
      <c r="Y323" s="106"/>
      <c r="Z323" s="71"/>
    </row>
    <row r="324" spans="1:26">
      <c r="A324" s="71"/>
      <c r="B324" s="71"/>
      <c r="C324" s="71"/>
      <c r="D324" s="106"/>
      <c r="E324" s="106"/>
      <c r="F324" s="71"/>
      <c r="G324" s="71"/>
      <c r="H324" s="71"/>
      <c r="I324" s="71"/>
      <c r="J324" s="203"/>
      <c r="K324" s="203"/>
      <c r="L324" s="203"/>
      <c r="M324" s="203"/>
      <c r="N324" s="203"/>
      <c r="O324" s="203"/>
      <c r="P324" s="203"/>
      <c r="Q324" s="203"/>
      <c r="R324" s="203"/>
      <c r="S324" s="203"/>
      <c r="T324" s="203"/>
      <c r="U324" s="203"/>
      <c r="V324" s="203"/>
      <c r="W324" s="203"/>
      <c r="X324" s="106"/>
      <c r="Y324" s="106"/>
      <c r="Z324" s="71"/>
    </row>
    <row r="325" spans="1:26">
      <c r="A325" s="71"/>
      <c r="B325" s="71"/>
      <c r="C325" s="71"/>
      <c r="D325" s="106"/>
      <c r="E325" s="106"/>
      <c r="F325" s="71"/>
      <c r="G325" s="71"/>
      <c r="H325" s="71"/>
      <c r="I325" s="71"/>
      <c r="J325" s="203"/>
      <c r="K325" s="203"/>
      <c r="L325" s="203"/>
      <c r="M325" s="203"/>
      <c r="N325" s="203"/>
      <c r="O325" s="203"/>
      <c r="P325" s="203"/>
      <c r="Q325" s="203"/>
      <c r="R325" s="203"/>
      <c r="S325" s="203"/>
      <c r="T325" s="203"/>
      <c r="U325" s="203"/>
      <c r="V325" s="203"/>
      <c r="W325" s="203"/>
      <c r="X325" s="106"/>
      <c r="Y325" s="106"/>
      <c r="Z325" s="71"/>
    </row>
    <row r="326" spans="1:26">
      <c r="A326" s="71"/>
      <c r="B326" s="71"/>
      <c r="C326" s="71"/>
      <c r="D326" s="106"/>
      <c r="E326" s="106"/>
      <c r="F326" s="71"/>
      <c r="G326" s="71"/>
      <c r="H326" s="71"/>
      <c r="I326" s="71"/>
      <c r="J326" s="203"/>
      <c r="K326" s="203"/>
      <c r="L326" s="203"/>
      <c r="M326" s="203"/>
      <c r="N326" s="203"/>
      <c r="O326" s="203"/>
      <c r="P326" s="203"/>
      <c r="Q326" s="203"/>
      <c r="R326" s="203"/>
      <c r="S326" s="203"/>
      <c r="T326" s="203"/>
      <c r="U326" s="203"/>
      <c r="V326" s="203"/>
      <c r="W326" s="203"/>
      <c r="X326" s="106"/>
      <c r="Y326" s="106"/>
      <c r="Z326" s="71"/>
    </row>
    <row r="327" spans="1:26">
      <c r="A327" s="71"/>
      <c r="B327" s="71"/>
      <c r="C327" s="71"/>
      <c r="D327" s="106"/>
      <c r="E327" s="106"/>
      <c r="F327" s="71"/>
      <c r="G327" s="71"/>
      <c r="H327" s="71"/>
      <c r="I327" s="71"/>
      <c r="J327" s="203"/>
      <c r="K327" s="203"/>
      <c r="L327" s="203"/>
      <c r="M327" s="203"/>
      <c r="N327" s="203"/>
      <c r="O327" s="203"/>
      <c r="P327" s="203"/>
      <c r="Q327" s="203"/>
      <c r="R327" s="203"/>
      <c r="S327" s="203"/>
      <c r="T327" s="203"/>
      <c r="U327" s="203"/>
      <c r="V327" s="203"/>
      <c r="W327" s="203"/>
      <c r="X327" s="106"/>
      <c r="Y327" s="106"/>
      <c r="Z327" s="71"/>
    </row>
    <row r="328" spans="1:26">
      <c r="A328" s="71"/>
      <c r="B328" s="71"/>
      <c r="C328" s="71"/>
      <c r="D328" s="106"/>
      <c r="E328" s="106"/>
      <c r="F328" s="71"/>
      <c r="G328" s="71"/>
      <c r="H328" s="71"/>
      <c r="I328" s="71"/>
      <c r="J328" s="203"/>
      <c r="K328" s="203"/>
      <c r="L328" s="203"/>
      <c r="M328" s="203"/>
      <c r="N328" s="203"/>
      <c r="O328" s="203"/>
      <c r="P328" s="203"/>
      <c r="Q328" s="203"/>
      <c r="R328" s="203"/>
      <c r="S328" s="203"/>
      <c r="T328" s="203"/>
      <c r="U328" s="203"/>
      <c r="V328" s="203"/>
      <c r="W328" s="203"/>
      <c r="X328" s="106"/>
      <c r="Y328" s="106"/>
      <c r="Z328" s="71"/>
    </row>
    <row r="329" spans="1:26">
      <c r="A329" s="71"/>
      <c r="B329" s="71"/>
      <c r="C329" s="71"/>
      <c r="D329" s="106"/>
      <c r="E329" s="106"/>
      <c r="F329" s="71"/>
      <c r="G329" s="71"/>
      <c r="H329" s="71"/>
      <c r="I329" s="71"/>
      <c r="J329" s="203"/>
      <c r="K329" s="203"/>
      <c r="L329" s="203"/>
      <c r="M329" s="203"/>
      <c r="N329" s="203"/>
      <c r="O329" s="203"/>
      <c r="P329" s="203"/>
      <c r="Q329" s="203"/>
      <c r="R329" s="203"/>
      <c r="S329" s="203"/>
      <c r="T329" s="203"/>
      <c r="U329" s="203"/>
      <c r="V329" s="203"/>
      <c r="W329" s="203"/>
      <c r="X329" s="106"/>
      <c r="Y329" s="106"/>
      <c r="Z329" s="71"/>
    </row>
    <row r="330" spans="1:26">
      <c r="A330" s="71"/>
      <c r="B330" s="71"/>
      <c r="C330" s="71"/>
      <c r="D330" s="106"/>
      <c r="E330" s="106"/>
      <c r="F330" s="71"/>
      <c r="G330" s="71"/>
      <c r="H330" s="71"/>
      <c r="I330" s="71"/>
      <c r="J330" s="203"/>
      <c r="K330" s="203"/>
      <c r="L330" s="203"/>
      <c r="M330" s="203"/>
      <c r="N330" s="203"/>
      <c r="O330" s="203"/>
      <c r="P330" s="203"/>
      <c r="Q330" s="203"/>
      <c r="R330" s="203"/>
      <c r="S330" s="203"/>
      <c r="T330" s="203"/>
      <c r="U330" s="203"/>
      <c r="V330" s="203"/>
      <c r="W330" s="203"/>
      <c r="X330" s="106"/>
      <c r="Y330" s="106"/>
      <c r="Z330" s="71"/>
    </row>
    <row r="331" spans="1:26">
      <c r="A331" s="71"/>
      <c r="B331" s="71"/>
      <c r="C331" s="71"/>
      <c r="D331" s="106"/>
      <c r="E331" s="106"/>
      <c r="F331" s="71"/>
      <c r="G331" s="71"/>
      <c r="H331" s="71"/>
      <c r="I331" s="71"/>
      <c r="J331" s="203"/>
      <c r="K331" s="203"/>
      <c r="L331" s="203"/>
      <c r="M331" s="203"/>
      <c r="N331" s="203"/>
      <c r="O331" s="203"/>
      <c r="P331" s="203"/>
      <c r="Q331" s="203"/>
      <c r="R331" s="203"/>
      <c r="S331" s="203"/>
      <c r="T331" s="203"/>
      <c r="U331" s="203"/>
      <c r="V331" s="203"/>
      <c r="W331" s="203"/>
      <c r="X331" s="106"/>
      <c r="Y331" s="106"/>
      <c r="Z331" s="71"/>
    </row>
    <row r="332" spans="1:26">
      <c r="A332" s="71"/>
      <c r="B332" s="71"/>
      <c r="C332" s="71"/>
      <c r="D332" s="106"/>
      <c r="E332" s="106"/>
      <c r="F332" s="71"/>
      <c r="G332" s="71"/>
      <c r="H332" s="71"/>
      <c r="I332" s="71"/>
      <c r="J332" s="203"/>
      <c r="K332" s="203"/>
      <c r="L332" s="203"/>
      <c r="M332" s="203"/>
      <c r="N332" s="203"/>
      <c r="O332" s="203"/>
      <c r="P332" s="203"/>
      <c r="Q332" s="203"/>
      <c r="R332" s="203"/>
      <c r="S332" s="203"/>
      <c r="T332" s="203"/>
      <c r="U332" s="203"/>
      <c r="V332" s="203"/>
      <c r="W332" s="203"/>
      <c r="X332" s="106"/>
      <c r="Y332" s="106"/>
      <c r="Z332" s="71"/>
    </row>
    <row r="333" spans="1:26">
      <c r="A333" s="71"/>
      <c r="B333" s="71"/>
      <c r="C333" s="71"/>
      <c r="D333" s="106"/>
      <c r="E333" s="106"/>
      <c r="F333" s="71"/>
      <c r="G333" s="71"/>
      <c r="H333" s="71"/>
      <c r="I333" s="71"/>
      <c r="J333" s="203"/>
      <c r="K333" s="203"/>
      <c r="L333" s="203"/>
      <c r="M333" s="203"/>
      <c r="N333" s="203"/>
      <c r="O333" s="203"/>
      <c r="P333" s="203"/>
      <c r="Q333" s="203"/>
      <c r="R333" s="203"/>
      <c r="S333" s="203"/>
      <c r="T333" s="203"/>
      <c r="U333" s="203"/>
      <c r="V333" s="203"/>
      <c r="W333" s="203"/>
      <c r="X333" s="106"/>
      <c r="Y333" s="106"/>
      <c r="Z333" s="71"/>
    </row>
    <row r="334" spans="1:26">
      <c r="A334" s="71"/>
      <c r="B334" s="71"/>
      <c r="C334" s="71"/>
      <c r="D334" s="106"/>
      <c r="E334" s="106"/>
      <c r="F334" s="71"/>
      <c r="G334" s="71"/>
      <c r="H334" s="71"/>
      <c r="I334" s="71"/>
      <c r="J334" s="203"/>
      <c r="K334" s="203"/>
      <c r="L334" s="203"/>
      <c r="M334" s="203"/>
      <c r="N334" s="203"/>
      <c r="O334" s="203"/>
      <c r="P334" s="203"/>
      <c r="Q334" s="203"/>
      <c r="R334" s="203"/>
      <c r="S334" s="203"/>
      <c r="T334" s="203"/>
      <c r="U334" s="203"/>
      <c r="V334" s="203"/>
      <c r="W334" s="203"/>
      <c r="X334" s="106"/>
      <c r="Y334" s="106"/>
      <c r="Z334" s="71"/>
    </row>
    <row r="335" spans="1:26">
      <c r="A335" s="71"/>
      <c r="B335" s="71"/>
      <c r="C335" s="71"/>
      <c r="D335" s="106"/>
      <c r="E335" s="106"/>
      <c r="F335" s="71"/>
      <c r="G335" s="71"/>
      <c r="H335" s="71"/>
      <c r="I335" s="71"/>
      <c r="J335" s="203"/>
      <c r="K335" s="203"/>
      <c r="L335" s="203"/>
      <c r="M335" s="203"/>
      <c r="N335" s="203"/>
      <c r="O335" s="203"/>
      <c r="P335" s="203"/>
      <c r="Q335" s="203"/>
      <c r="R335" s="203"/>
      <c r="S335" s="203"/>
      <c r="T335" s="203"/>
      <c r="U335" s="203"/>
      <c r="V335" s="203"/>
      <c r="W335" s="203"/>
      <c r="X335" s="106"/>
      <c r="Y335" s="106"/>
      <c r="Z335" s="71"/>
    </row>
    <row r="336" spans="1:26">
      <c r="A336" s="71"/>
      <c r="B336" s="71"/>
      <c r="C336" s="71"/>
      <c r="D336" s="106"/>
      <c r="E336" s="106"/>
      <c r="F336" s="71"/>
      <c r="G336" s="71"/>
      <c r="H336" s="71"/>
      <c r="I336" s="71"/>
      <c r="J336" s="203"/>
      <c r="K336" s="203"/>
      <c r="L336" s="203"/>
      <c r="M336" s="203"/>
      <c r="N336" s="203"/>
      <c r="O336" s="203"/>
      <c r="P336" s="203"/>
      <c r="Q336" s="203"/>
      <c r="R336" s="203"/>
      <c r="S336" s="203"/>
      <c r="T336" s="203"/>
      <c r="U336" s="203"/>
      <c r="V336" s="203"/>
      <c r="W336" s="203"/>
      <c r="X336" s="106"/>
      <c r="Y336" s="106"/>
      <c r="Z336" s="71"/>
    </row>
    <row r="337" spans="1:26">
      <c r="A337" s="71"/>
      <c r="B337" s="71"/>
      <c r="C337" s="71"/>
      <c r="D337" s="106"/>
      <c r="E337" s="106"/>
      <c r="F337" s="71"/>
      <c r="G337" s="71"/>
      <c r="H337" s="71"/>
      <c r="I337" s="71"/>
      <c r="J337" s="203"/>
      <c r="K337" s="203"/>
      <c r="L337" s="203"/>
      <c r="M337" s="203"/>
      <c r="N337" s="203"/>
      <c r="O337" s="203"/>
      <c r="P337" s="203"/>
      <c r="Q337" s="203"/>
      <c r="R337" s="203"/>
      <c r="S337" s="203"/>
      <c r="T337" s="203"/>
      <c r="U337" s="203"/>
      <c r="V337" s="203"/>
      <c r="W337" s="203"/>
      <c r="X337" s="106"/>
      <c r="Y337" s="106"/>
      <c r="Z337" s="71"/>
    </row>
    <row r="338" spans="1:26">
      <c r="A338" s="71"/>
      <c r="B338" s="71"/>
      <c r="C338" s="71"/>
      <c r="D338" s="106"/>
      <c r="E338" s="106"/>
      <c r="F338" s="71"/>
      <c r="G338" s="71"/>
      <c r="H338" s="71"/>
      <c r="I338" s="71"/>
      <c r="J338" s="203"/>
      <c r="K338" s="203"/>
      <c r="L338" s="203"/>
      <c r="M338" s="203"/>
      <c r="N338" s="203"/>
      <c r="O338" s="203"/>
      <c r="P338" s="203"/>
      <c r="Q338" s="203"/>
      <c r="R338" s="203"/>
      <c r="S338" s="203"/>
      <c r="T338" s="203"/>
      <c r="U338" s="203"/>
      <c r="V338" s="203"/>
      <c r="W338" s="203"/>
      <c r="X338" s="106"/>
      <c r="Y338" s="106"/>
      <c r="Z338" s="71"/>
    </row>
    <row r="339" spans="1:26">
      <c r="A339" s="71"/>
      <c r="B339" s="71"/>
      <c r="C339" s="71"/>
      <c r="D339" s="106"/>
      <c r="E339" s="106"/>
      <c r="F339" s="71"/>
      <c r="G339" s="71"/>
      <c r="H339" s="71"/>
      <c r="I339" s="71"/>
      <c r="J339" s="203"/>
      <c r="K339" s="203"/>
      <c r="L339" s="203"/>
      <c r="M339" s="203"/>
      <c r="N339" s="203"/>
      <c r="O339" s="203"/>
      <c r="P339" s="203"/>
      <c r="Q339" s="203"/>
      <c r="R339" s="203"/>
      <c r="S339" s="203"/>
      <c r="T339" s="203"/>
      <c r="U339" s="203"/>
      <c r="V339" s="203"/>
      <c r="W339" s="203"/>
      <c r="X339" s="106"/>
      <c r="Y339" s="106"/>
      <c r="Z339" s="71"/>
    </row>
    <row r="340" spans="1:26">
      <c r="A340" s="71"/>
      <c r="B340" s="71"/>
      <c r="C340" s="71"/>
      <c r="D340" s="106"/>
      <c r="E340" s="106"/>
      <c r="F340" s="71"/>
      <c r="G340" s="71"/>
      <c r="H340" s="71"/>
      <c r="I340" s="71"/>
      <c r="J340" s="203"/>
      <c r="K340" s="203"/>
      <c r="L340" s="203"/>
      <c r="M340" s="203"/>
      <c r="N340" s="203"/>
      <c r="O340" s="203"/>
      <c r="P340" s="203"/>
      <c r="Q340" s="203"/>
      <c r="R340" s="203"/>
      <c r="S340" s="203"/>
      <c r="T340" s="203"/>
      <c r="U340" s="203"/>
      <c r="V340" s="203"/>
      <c r="W340" s="203"/>
      <c r="X340" s="106"/>
      <c r="Y340" s="106"/>
      <c r="Z340" s="71"/>
    </row>
    <row r="341" spans="1:26">
      <c r="A341" s="71"/>
      <c r="B341" s="71"/>
      <c r="C341" s="71"/>
      <c r="D341" s="106"/>
      <c r="E341" s="106"/>
      <c r="F341" s="71"/>
      <c r="G341" s="71"/>
      <c r="H341" s="71"/>
      <c r="I341" s="71"/>
      <c r="J341" s="203"/>
      <c r="K341" s="203"/>
      <c r="L341" s="203"/>
      <c r="M341" s="203"/>
      <c r="N341" s="203"/>
      <c r="O341" s="203"/>
      <c r="P341" s="203"/>
      <c r="Q341" s="203"/>
      <c r="R341" s="203"/>
      <c r="S341" s="203"/>
      <c r="T341" s="203"/>
      <c r="U341" s="203"/>
      <c r="V341" s="203"/>
      <c r="W341" s="203"/>
      <c r="X341" s="106"/>
      <c r="Y341" s="106"/>
      <c r="Z341" s="71"/>
    </row>
    <row r="342" spans="1:26">
      <c r="A342" s="71"/>
      <c r="B342" s="71"/>
      <c r="C342" s="71"/>
      <c r="D342" s="106"/>
      <c r="E342" s="106"/>
      <c r="F342" s="71"/>
      <c r="G342" s="71"/>
      <c r="H342" s="71"/>
      <c r="I342" s="71"/>
      <c r="J342" s="203"/>
      <c r="K342" s="203"/>
      <c r="L342" s="203"/>
      <c r="M342" s="203"/>
      <c r="N342" s="203"/>
      <c r="O342" s="203"/>
      <c r="P342" s="203"/>
      <c r="Q342" s="203"/>
      <c r="R342" s="203"/>
      <c r="S342" s="203"/>
      <c r="T342" s="203"/>
      <c r="U342" s="203"/>
      <c r="V342" s="203"/>
      <c r="W342" s="203"/>
      <c r="X342" s="106"/>
      <c r="Y342" s="106"/>
      <c r="Z342" s="71"/>
    </row>
    <row r="343" spans="1:26">
      <c r="A343" s="71"/>
      <c r="B343" s="71"/>
      <c r="C343" s="71"/>
      <c r="D343" s="106"/>
      <c r="E343" s="106"/>
      <c r="F343" s="71"/>
      <c r="G343" s="71"/>
      <c r="H343" s="71"/>
      <c r="I343" s="71"/>
      <c r="J343" s="203"/>
      <c r="K343" s="203"/>
      <c r="L343" s="203"/>
      <c r="M343" s="203"/>
      <c r="N343" s="203"/>
      <c r="O343" s="203"/>
      <c r="P343" s="203"/>
      <c r="Q343" s="203"/>
      <c r="R343" s="203"/>
      <c r="S343" s="203"/>
      <c r="T343" s="203"/>
      <c r="U343" s="203"/>
      <c r="V343" s="203"/>
      <c r="W343" s="203"/>
      <c r="X343" s="106"/>
      <c r="Y343" s="106"/>
      <c r="Z343" s="71"/>
    </row>
    <row r="344" spans="1:26">
      <c r="A344" s="71"/>
      <c r="B344" s="71"/>
      <c r="C344" s="71"/>
      <c r="D344" s="106"/>
      <c r="E344" s="106"/>
      <c r="F344" s="71"/>
      <c r="G344" s="71"/>
      <c r="H344" s="71"/>
      <c r="I344" s="71"/>
      <c r="J344" s="203"/>
      <c r="K344" s="203"/>
      <c r="L344" s="203"/>
      <c r="M344" s="203"/>
      <c r="N344" s="203"/>
      <c r="O344" s="203"/>
      <c r="P344" s="203"/>
      <c r="Q344" s="203"/>
      <c r="R344" s="203"/>
      <c r="S344" s="203"/>
      <c r="T344" s="203"/>
      <c r="U344" s="203"/>
      <c r="V344" s="203"/>
      <c r="W344" s="203"/>
      <c r="X344" s="106"/>
      <c r="Y344" s="106"/>
      <c r="Z344" s="71"/>
    </row>
    <row r="345" spans="1:26">
      <c r="A345" s="71"/>
      <c r="B345" s="71"/>
      <c r="C345" s="71"/>
      <c r="D345" s="106"/>
      <c r="E345" s="106"/>
      <c r="F345" s="71"/>
      <c r="G345" s="71"/>
      <c r="H345" s="71"/>
      <c r="I345" s="71"/>
      <c r="J345" s="203"/>
      <c r="K345" s="203"/>
      <c r="L345" s="203"/>
      <c r="M345" s="203"/>
      <c r="N345" s="203"/>
      <c r="O345" s="203"/>
      <c r="P345" s="203"/>
      <c r="Q345" s="203"/>
      <c r="R345" s="203"/>
      <c r="S345" s="203"/>
      <c r="T345" s="203"/>
      <c r="U345" s="203"/>
      <c r="V345" s="203"/>
      <c r="W345" s="203"/>
      <c r="X345" s="106"/>
      <c r="Y345" s="106"/>
      <c r="Z345" s="71"/>
    </row>
    <row r="346" spans="1:26">
      <c r="A346" s="71"/>
      <c r="B346" s="71"/>
      <c r="C346" s="71"/>
      <c r="D346" s="106"/>
      <c r="E346" s="106"/>
      <c r="F346" s="71"/>
      <c r="G346" s="71"/>
      <c r="H346" s="71"/>
      <c r="I346" s="71"/>
      <c r="J346" s="203"/>
      <c r="K346" s="203"/>
      <c r="L346" s="203"/>
      <c r="M346" s="203"/>
      <c r="N346" s="203"/>
      <c r="O346" s="203"/>
      <c r="P346" s="203"/>
      <c r="Q346" s="203"/>
      <c r="R346" s="203"/>
      <c r="S346" s="203"/>
      <c r="T346" s="203"/>
      <c r="U346" s="203"/>
      <c r="V346" s="203"/>
      <c r="W346" s="203"/>
      <c r="X346" s="106"/>
      <c r="Y346" s="106"/>
      <c r="Z346" s="71"/>
    </row>
    <row r="347" spans="1:26">
      <c r="A347" s="71"/>
      <c r="B347" s="71"/>
      <c r="C347" s="71"/>
      <c r="D347" s="106"/>
      <c r="E347" s="106"/>
      <c r="F347" s="71"/>
      <c r="G347" s="71"/>
      <c r="H347" s="71"/>
      <c r="I347" s="71"/>
      <c r="J347" s="203"/>
      <c r="K347" s="203"/>
      <c r="L347" s="203"/>
      <c r="M347" s="203"/>
      <c r="N347" s="203"/>
      <c r="O347" s="203"/>
      <c r="P347" s="203"/>
      <c r="Q347" s="203"/>
      <c r="R347" s="203"/>
      <c r="S347" s="203"/>
      <c r="T347" s="203"/>
      <c r="U347" s="203"/>
      <c r="V347" s="203"/>
      <c r="W347" s="203"/>
      <c r="X347" s="106"/>
      <c r="Y347" s="106"/>
      <c r="Z347" s="71"/>
    </row>
    <row r="348" spans="1:26">
      <c r="A348" s="71"/>
      <c r="B348" s="71"/>
      <c r="C348" s="71"/>
      <c r="D348" s="106"/>
      <c r="E348" s="106"/>
      <c r="F348" s="71"/>
      <c r="G348" s="71"/>
      <c r="H348" s="71"/>
      <c r="I348" s="71"/>
      <c r="J348" s="203"/>
      <c r="K348" s="203"/>
      <c r="L348" s="203"/>
      <c r="M348" s="203"/>
      <c r="N348" s="203"/>
      <c r="O348" s="203"/>
      <c r="P348" s="203"/>
      <c r="Q348" s="203"/>
      <c r="R348" s="203"/>
      <c r="S348" s="203"/>
      <c r="T348" s="203"/>
      <c r="U348" s="203"/>
      <c r="V348" s="203"/>
      <c r="W348" s="203"/>
      <c r="X348" s="106"/>
      <c r="Y348" s="106"/>
      <c r="Z348" s="71"/>
    </row>
    <row r="349" spans="1:26">
      <c r="A349" s="71"/>
      <c r="B349" s="71"/>
      <c r="C349" s="71"/>
      <c r="D349" s="106"/>
      <c r="E349" s="106"/>
      <c r="F349" s="71"/>
      <c r="G349" s="71"/>
      <c r="H349" s="71"/>
      <c r="I349" s="71"/>
      <c r="J349" s="203"/>
      <c r="K349" s="203"/>
      <c r="L349" s="203"/>
      <c r="M349" s="203"/>
      <c r="N349" s="203"/>
      <c r="O349" s="203"/>
      <c r="P349" s="203"/>
      <c r="Q349" s="203"/>
      <c r="R349" s="203"/>
      <c r="S349" s="203"/>
      <c r="T349" s="203"/>
      <c r="U349" s="203"/>
      <c r="V349" s="203"/>
      <c r="W349" s="203"/>
      <c r="X349" s="106"/>
      <c r="Y349" s="106"/>
      <c r="Z349" s="71"/>
    </row>
    <row r="350" spans="1:26">
      <c r="A350" s="71"/>
      <c r="B350" s="71"/>
      <c r="C350" s="71"/>
      <c r="D350" s="106"/>
      <c r="E350" s="106"/>
      <c r="F350" s="71"/>
      <c r="G350" s="71"/>
      <c r="H350" s="71"/>
      <c r="I350" s="71"/>
      <c r="J350" s="203"/>
      <c r="K350" s="203"/>
      <c r="L350" s="203"/>
      <c r="M350" s="203"/>
      <c r="N350" s="203"/>
      <c r="O350" s="203"/>
      <c r="P350" s="203"/>
      <c r="Q350" s="203"/>
      <c r="R350" s="203"/>
      <c r="S350" s="203"/>
      <c r="T350" s="203"/>
      <c r="U350" s="203"/>
      <c r="V350" s="203"/>
      <c r="W350" s="203"/>
      <c r="X350" s="106"/>
      <c r="Y350" s="106"/>
      <c r="Z350" s="71"/>
    </row>
    <row r="351" spans="1:26">
      <c r="A351" s="71"/>
      <c r="B351" s="71"/>
      <c r="C351" s="71"/>
      <c r="D351" s="106"/>
      <c r="E351" s="106"/>
      <c r="F351" s="71"/>
      <c r="G351" s="71"/>
      <c r="H351" s="71"/>
      <c r="I351" s="71"/>
      <c r="J351" s="203"/>
      <c r="K351" s="203"/>
      <c r="L351" s="203"/>
      <c r="M351" s="203"/>
      <c r="N351" s="203"/>
      <c r="O351" s="203"/>
      <c r="P351" s="203"/>
      <c r="Q351" s="203"/>
      <c r="R351" s="203"/>
      <c r="S351" s="203"/>
      <c r="T351" s="203"/>
      <c r="U351" s="203"/>
      <c r="V351" s="203"/>
      <c r="W351" s="203"/>
      <c r="X351" s="106"/>
      <c r="Y351" s="106"/>
      <c r="Z351" s="71"/>
    </row>
    <row r="352" spans="1:26">
      <c r="A352" s="71"/>
      <c r="B352" s="71"/>
      <c r="C352" s="71"/>
      <c r="D352" s="106"/>
      <c r="E352" s="106"/>
      <c r="F352" s="71"/>
      <c r="G352" s="71"/>
      <c r="H352" s="71"/>
      <c r="I352" s="71"/>
      <c r="J352" s="203"/>
      <c r="K352" s="203"/>
      <c r="L352" s="203"/>
      <c r="M352" s="203"/>
      <c r="N352" s="203"/>
      <c r="O352" s="203"/>
      <c r="P352" s="203"/>
      <c r="Q352" s="203"/>
      <c r="R352" s="203"/>
      <c r="S352" s="203"/>
      <c r="T352" s="203"/>
      <c r="U352" s="203"/>
      <c r="V352" s="203"/>
      <c r="W352" s="203"/>
      <c r="X352" s="106"/>
      <c r="Y352" s="106"/>
      <c r="Z352" s="71"/>
    </row>
    <row r="353" spans="1:26">
      <c r="A353" s="71"/>
      <c r="B353" s="71"/>
      <c r="C353" s="71"/>
      <c r="D353" s="106"/>
      <c r="E353" s="106"/>
      <c r="F353" s="71"/>
      <c r="G353" s="71"/>
      <c r="H353" s="71"/>
      <c r="I353" s="71"/>
      <c r="J353" s="203"/>
      <c r="K353" s="203"/>
      <c r="L353" s="203"/>
      <c r="M353" s="203"/>
      <c r="N353" s="203"/>
      <c r="O353" s="203"/>
      <c r="P353" s="203"/>
      <c r="Q353" s="203"/>
      <c r="R353" s="203"/>
      <c r="S353" s="203"/>
      <c r="T353" s="203"/>
      <c r="U353" s="203"/>
      <c r="V353" s="203"/>
      <c r="W353" s="203"/>
      <c r="X353" s="106"/>
      <c r="Y353" s="106"/>
      <c r="Z353" s="71"/>
    </row>
    <row r="354" spans="1:26">
      <c r="A354" s="71"/>
      <c r="B354" s="71"/>
      <c r="C354" s="71"/>
      <c r="D354" s="106"/>
      <c r="E354" s="106"/>
      <c r="F354" s="71"/>
      <c r="G354" s="71"/>
      <c r="H354" s="71"/>
      <c r="I354" s="71"/>
      <c r="J354" s="203"/>
      <c r="K354" s="203"/>
      <c r="L354" s="203"/>
      <c r="M354" s="203"/>
      <c r="N354" s="203"/>
      <c r="O354" s="203"/>
      <c r="P354" s="203"/>
      <c r="Q354" s="203"/>
      <c r="R354" s="203"/>
      <c r="S354" s="203"/>
      <c r="T354" s="203"/>
      <c r="U354" s="203"/>
      <c r="V354" s="203"/>
      <c r="W354" s="203"/>
      <c r="X354" s="106"/>
      <c r="Y354" s="106"/>
      <c r="Z354" s="71"/>
    </row>
    <row r="355" spans="1:26">
      <c r="A355" s="71"/>
      <c r="B355" s="71"/>
      <c r="C355" s="71"/>
      <c r="D355" s="106"/>
      <c r="E355" s="106"/>
      <c r="F355" s="71"/>
      <c r="G355" s="71"/>
      <c r="H355" s="71"/>
      <c r="I355" s="71"/>
      <c r="J355" s="203"/>
      <c r="K355" s="203"/>
      <c r="L355" s="203"/>
      <c r="M355" s="203"/>
      <c r="N355" s="203"/>
      <c r="O355" s="203"/>
      <c r="P355" s="203"/>
      <c r="Q355" s="203"/>
      <c r="R355" s="203"/>
      <c r="S355" s="203"/>
      <c r="T355" s="203"/>
      <c r="U355" s="203"/>
      <c r="V355" s="203"/>
      <c r="W355" s="203"/>
      <c r="X355" s="106"/>
      <c r="Y355" s="106"/>
      <c r="Z355" s="71"/>
    </row>
    <row r="356" spans="1:26">
      <c r="A356" s="71"/>
      <c r="B356" s="71"/>
      <c r="C356" s="71"/>
      <c r="D356" s="106"/>
      <c r="E356" s="106"/>
      <c r="F356" s="71"/>
      <c r="G356" s="71"/>
      <c r="H356" s="71"/>
      <c r="I356" s="71"/>
      <c r="J356" s="203"/>
      <c r="K356" s="203"/>
      <c r="L356" s="203"/>
      <c r="M356" s="203"/>
      <c r="N356" s="203"/>
      <c r="O356" s="203"/>
      <c r="P356" s="203"/>
      <c r="Q356" s="203"/>
      <c r="R356" s="203"/>
      <c r="S356" s="203"/>
      <c r="T356" s="203"/>
      <c r="U356" s="203"/>
      <c r="V356" s="203"/>
      <c r="W356" s="203"/>
      <c r="X356" s="106"/>
      <c r="Y356" s="106"/>
      <c r="Z356" s="71"/>
    </row>
    <row r="357" spans="1:26">
      <c r="A357" s="71"/>
      <c r="B357" s="71"/>
      <c r="C357" s="71"/>
      <c r="D357" s="106"/>
      <c r="E357" s="106"/>
      <c r="F357" s="71"/>
      <c r="G357" s="71"/>
      <c r="H357" s="71"/>
      <c r="I357" s="71"/>
      <c r="J357" s="203"/>
      <c r="K357" s="203"/>
      <c r="L357" s="203"/>
      <c r="M357" s="203"/>
      <c r="N357" s="203"/>
      <c r="O357" s="203"/>
      <c r="P357" s="203"/>
      <c r="Q357" s="203"/>
      <c r="R357" s="203"/>
      <c r="S357" s="203"/>
      <c r="T357" s="203"/>
      <c r="U357" s="203"/>
      <c r="V357" s="203"/>
      <c r="W357" s="203"/>
      <c r="X357" s="106"/>
      <c r="Y357" s="106"/>
      <c r="Z357" s="71"/>
    </row>
    <row r="358" spans="1:26">
      <c r="A358" s="71"/>
      <c r="B358" s="71"/>
      <c r="C358" s="71"/>
      <c r="D358" s="106"/>
      <c r="E358" s="106"/>
      <c r="F358" s="71"/>
      <c r="G358" s="71"/>
      <c r="H358" s="71"/>
      <c r="I358" s="71"/>
      <c r="J358" s="203"/>
      <c r="K358" s="203"/>
      <c r="L358" s="203"/>
      <c r="M358" s="203"/>
      <c r="N358" s="203"/>
      <c r="O358" s="203"/>
      <c r="P358" s="203"/>
      <c r="Q358" s="203"/>
      <c r="R358" s="203"/>
      <c r="S358" s="203"/>
      <c r="T358" s="203"/>
      <c r="U358" s="203"/>
      <c r="V358" s="203"/>
      <c r="W358" s="203"/>
      <c r="X358" s="106"/>
      <c r="Y358" s="106"/>
      <c r="Z358" s="71"/>
    </row>
    <row r="359" spans="1:26">
      <c r="A359" s="71"/>
      <c r="B359" s="71"/>
      <c r="C359" s="71"/>
      <c r="D359" s="106"/>
      <c r="E359" s="106"/>
      <c r="F359" s="71"/>
      <c r="G359" s="71"/>
      <c r="H359" s="71"/>
      <c r="I359" s="71"/>
      <c r="J359" s="203"/>
      <c r="K359" s="203"/>
      <c r="L359" s="203"/>
      <c r="M359" s="203"/>
      <c r="N359" s="203"/>
      <c r="O359" s="203"/>
      <c r="P359" s="203"/>
      <c r="Q359" s="203"/>
      <c r="R359" s="203"/>
      <c r="S359" s="203"/>
      <c r="T359" s="203"/>
      <c r="U359" s="203"/>
      <c r="V359" s="203"/>
      <c r="W359" s="203"/>
      <c r="X359" s="106"/>
      <c r="Y359" s="106"/>
      <c r="Z359" s="71"/>
    </row>
    <row r="360" spans="1:26">
      <c r="A360" s="71"/>
      <c r="B360" s="71"/>
      <c r="C360" s="71"/>
      <c r="D360" s="106"/>
      <c r="E360" s="106"/>
      <c r="F360" s="71"/>
      <c r="G360" s="71"/>
      <c r="H360" s="71"/>
      <c r="I360" s="71"/>
      <c r="J360" s="203"/>
      <c r="K360" s="203"/>
      <c r="L360" s="203"/>
      <c r="M360" s="203"/>
      <c r="N360" s="203"/>
      <c r="O360" s="203"/>
      <c r="P360" s="203"/>
      <c r="Q360" s="203"/>
      <c r="R360" s="203"/>
      <c r="S360" s="203"/>
      <c r="T360" s="203"/>
      <c r="U360" s="203"/>
      <c r="V360" s="203"/>
      <c r="W360" s="203"/>
      <c r="X360" s="106"/>
      <c r="Y360" s="106"/>
      <c r="Z360" s="71"/>
    </row>
    <row r="361" spans="1:26">
      <c r="A361" s="71"/>
      <c r="B361" s="71"/>
      <c r="C361" s="71"/>
      <c r="D361" s="106"/>
      <c r="E361" s="106"/>
      <c r="F361" s="71"/>
      <c r="G361" s="71"/>
      <c r="H361" s="71"/>
      <c r="I361" s="71"/>
      <c r="J361" s="203"/>
      <c r="K361" s="203"/>
      <c r="L361" s="203"/>
      <c r="M361" s="203"/>
      <c r="N361" s="203"/>
      <c r="O361" s="203"/>
      <c r="P361" s="203"/>
      <c r="Q361" s="203"/>
      <c r="R361" s="203"/>
      <c r="S361" s="203"/>
      <c r="T361" s="203"/>
      <c r="U361" s="203"/>
      <c r="V361" s="203"/>
      <c r="W361" s="203"/>
      <c r="X361" s="106"/>
      <c r="Y361" s="106"/>
      <c r="Z361" s="71"/>
    </row>
    <row r="362" spans="1:26">
      <c r="A362" s="71"/>
      <c r="B362" s="71"/>
      <c r="C362" s="71"/>
      <c r="D362" s="106"/>
      <c r="E362" s="106"/>
      <c r="F362" s="71"/>
      <c r="G362" s="71"/>
      <c r="H362" s="71"/>
      <c r="I362" s="71"/>
      <c r="J362" s="203"/>
      <c r="K362" s="203"/>
      <c r="L362" s="203"/>
      <c r="M362" s="203"/>
      <c r="N362" s="203"/>
      <c r="O362" s="203"/>
      <c r="P362" s="203"/>
      <c r="Q362" s="203"/>
      <c r="R362" s="203"/>
      <c r="S362" s="203"/>
      <c r="T362" s="203"/>
      <c r="U362" s="203"/>
      <c r="V362" s="203"/>
      <c r="W362" s="203"/>
      <c r="X362" s="106"/>
      <c r="Y362" s="106"/>
      <c r="Z362" s="71"/>
    </row>
    <row r="363" spans="1:26">
      <c r="A363" s="71"/>
      <c r="B363" s="71"/>
      <c r="C363" s="71"/>
      <c r="D363" s="106"/>
      <c r="E363" s="106"/>
      <c r="F363" s="71"/>
      <c r="G363" s="71"/>
      <c r="H363" s="71"/>
      <c r="I363" s="71"/>
      <c r="J363" s="203"/>
      <c r="K363" s="203"/>
      <c r="L363" s="203"/>
      <c r="M363" s="203"/>
      <c r="N363" s="203"/>
      <c r="O363" s="203"/>
      <c r="P363" s="203"/>
      <c r="Q363" s="203"/>
      <c r="R363" s="203"/>
      <c r="S363" s="203"/>
      <c r="T363" s="203"/>
      <c r="U363" s="203"/>
      <c r="V363" s="203"/>
      <c r="W363" s="203"/>
      <c r="X363" s="106"/>
      <c r="Y363" s="106"/>
      <c r="Z363" s="71"/>
    </row>
    <row r="364" spans="1:26">
      <c r="A364" s="71"/>
      <c r="B364" s="71"/>
      <c r="C364" s="71"/>
      <c r="D364" s="106"/>
      <c r="E364" s="106"/>
      <c r="F364" s="71"/>
      <c r="G364" s="71"/>
      <c r="H364" s="71"/>
      <c r="I364" s="71"/>
      <c r="J364" s="203"/>
      <c r="K364" s="203"/>
      <c r="L364" s="203"/>
      <c r="M364" s="203"/>
      <c r="N364" s="203"/>
      <c r="O364" s="203"/>
      <c r="P364" s="203"/>
      <c r="Q364" s="203"/>
      <c r="R364" s="203"/>
      <c r="S364" s="203"/>
      <c r="T364" s="203"/>
      <c r="U364" s="203"/>
      <c r="V364" s="203"/>
      <c r="W364" s="203"/>
      <c r="X364" s="106"/>
      <c r="Y364" s="106"/>
      <c r="Z364" s="71"/>
    </row>
    <row r="365" spans="1:26">
      <c r="A365" s="71"/>
      <c r="B365" s="71"/>
      <c r="C365" s="71"/>
      <c r="D365" s="106"/>
      <c r="E365" s="106"/>
      <c r="F365" s="71"/>
      <c r="G365" s="71"/>
      <c r="H365" s="71"/>
      <c r="I365" s="71"/>
      <c r="J365" s="203"/>
      <c r="K365" s="203"/>
      <c r="L365" s="203"/>
      <c r="M365" s="203"/>
      <c r="N365" s="203"/>
      <c r="O365" s="203"/>
      <c r="P365" s="203"/>
      <c r="Q365" s="203"/>
      <c r="R365" s="203"/>
      <c r="S365" s="203"/>
      <c r="T365" s="203"/>
      <c r="U365" s="203"/>
      <c r="V365" s="203"/>
      <c r="W365" s="203"/>
      <c r="X365" s="106"/>
      <c r="Y365" s="106"/>
      <c r="Z365" s="71"/>
    </row>
    <row r="366" spans="1:26">
      <c r="A366" s="71"/>
      <c r="B366" s="71"/>
      <c r="C366" s="71"/>
      <c r="D366" s="106"/>
      <c r="E366" s="106"/>
      <c r="F366" s="71"/>
      <c r="G366" s="71"/>
      <c r="H366" s="71"/>
      <c r="I366" s="71"/>
      <c r="J366" s="203"/>
      <c r="K366" s="203"/>
      <c r="L366" s="203"/>
      <c r="M366" s="203"/>
      <c r="N366" s="203"/>
      <c r="O366" s="203"/>
      <c r="P366" s="203"/>
      <c r="Q366" s="203"/>
      <c r="R366" s="203"/>
      <c r="S366" s="203"/>
      <c r="T366" s="203"/>
      <c r="U366" s="203"/>
      <c r="V366" s="203"/>
      <c r="W366" s="203"/>
      <c r="X366" s="106"/>
      <c r="Y366" s="106"/>
      <c r="Z366" s="71"/>
    </row>
    <row r="367" spans="1:26">
      <c r="A367" s="71"/>
      <c r="B367" s="71"/>
      <c r="C367" s="71"/>
      <c r="D367" s="106"/>
      <c r="E367" s="106"/>
      <c r="F367" s="71"/>
      <c r="G367" s="71"/>
      <c r="H367" s="71"/>
      <c r="I367" s="71"/>
      <c r="J367" s="203"/>
      <c r="K367" s="203"/>
      <c r="L367" s="203"/>
      <c r="M367" s="203"/>
      <c r="N367" s="203"/>
      <c r="O367" s="203"/>
      <c r="P367" s="203"/>
      <c r="Q367" s="203"/>
      <c r="R367" s="203"/>
      <c r="S367" s="203"/>
      <c r="T367" s="203"/>
      <c r="U367" s="203"/>
      <c r="V367" s="203"/>
      <c r="W367" s="203"/>
      <c r="X367" s="106"/>
      <c r="Y367" s="106"/>
      <c r="Z367" s="71"/>
    </row>
    <row r="368" spans="1:26">
      <c r="A368" s="71"/>
      <c r="B368" s="71"/>
      <c r="C368" s="71"/>
      <c r="D368" s="106"/>
      <c r="E368" s="106"/>
      <c r="F368" s="71"/>
      <c r="G368" s="71"/>
      <c r="H368" s="71"/>
      <c r="I368" s="71"/>
      <c r="J368" s="203"/>
      <c r="K368" s="203"/>
      <c r="L368" s="203"/>
      <c r="M368" s="203"/>
      <c r="N368" s="203"/>
      <c r="O368" s="203"/>
      <c r="P368" s="203"/>
      <c r="Q368" s="203"/>
      <c r="R368" s="203"/>
      <c r="S368" s="203"/>
      <c r="T368" s="203"/>
      <c r="U368" s="203"/>
      <c r="V368" s="203"/>
      <c r="W368" s="203"/>
      <c r="X368" s="106"/>
      <c r="Y368" s="106"/>
      <c r="Z368" s="71"/>
    </row>
    <row r="369" spans="1:26">
      <c r="A369" s="71"/>
      <c r="B369" s="71"/>
      <c r="C369" s="71"/>
      <c r="D369" s="106"/>
      <c r="E369" s="106"/>
      <c r="F369" s="71"/>
      <c r="G369" s="71"/>
      <c r="H369" s="71"/>
      <c r="I369" s="71"/>
      <c r="J369" s="203"/>
      <c r="K369" s="203"/>
      <c r="L369" s="203"/>
      <c r="M369" s="203"/>
      <c r="N369" s="203"/>
      <c r="O369" s="203"/>
      <c r="P369" s="203"/>
      <c r="Q369" s="203"/>
      <c r="R369" s="203"/>
      <c r="S369" s="203"/>
      <c r="T369" s="203"/>
      <c r="U369" s="203"/>
      <c r="V369" s="203"/>
      <c r="W369" s="203"/>
      <c r="X369" s="106"/>
      <c r="Y369" s="106"/>
      <c r="Z369" s="71"/>
    </row>
    <row r="370" spans="1:26">
      <c r="A370" s="71"/>
      <c r="B370" s="71"/>
      <c r="C370" s="71"/>
      <c r="D370" s="106"/>
      <c r="E370" s="106"/>
      <c r="F370" s="71"/>
      <c r="G370" s="71"/>
      <c r="H370" s="71"/>
      <c r="I370" s="71"/>
      <c r="J370" s="203"/>
      <c r="K370" s="203"/>
      <c r="L370" s="203"/>
      <c r="M370" s="203"/>
      <c r="N370" s="203"/>
      <c r="O370" s="203"/>
      <c r="P370" s="203"/>
      <c r="Q370" s="203"/>
      <c r="R370" s="203"/>
      <c r="S370" s="203"/>
      <c r="T370" s="203"/>
      <c r="U370" s="203"/>
      <c r="V370" s="203"/>
      <c r="W370" s="203"/>
      <c r="X370" s="106"/>
      <c r="Y370" s="106"/>
      <c r="Z370" s="71"/>
    </row>
    <row r="371" spans="1:26">
      <c r="A371" s="71"/>
      <c r="B371" s="71"/>
      <c r="C371" s="71"/>
      <c r="D371" s="106"/>
      <c r="E371" s="106"/>
      <c r="F371" s="71"/>
      <c r="G371" s="71"/>
      <c r="H371" s="71"/>
      <c r="I371" s="71"/>
      <c r="J371" s="203"/>
      <c r="K371" s="203"/>
      <c r="L371" s="203"/>
      <c r="M371" s="203"/>
      <c r="N371" s="203"/>
      <c r="O371" s="203"/>
      <c r="P371" s="203"/>
      <c r="Q371" s="203"/>
      <c r="R371" s="203"/>
      <c r="S371" s="203"/>
      <c r="T371" s="203"/>
      <c r="U371" s="203"/>
      <c r="V371" s="203"/>
      <c r="W371" s="203"/>
      <c r="X371" s="106"/>
      <c r="Y371" s="106"/>
      <c r="Z371" s="71"/>
    </row>
    <row r="372" spans="1:26">
      <c r="A372" s="71"/>
      <c r="B372" s="71"/>
      <c r="C372" s="71"/>
      <c r="D372" s="106"/>
      <c r="E372" s="106"/>
      <c r="F372" s="71"/>
      <c r="G372" s="71"/>
      <c r="H372" s="71"/>
      <c r="I372" s="71"/>
      <c r="J372" s="203"/>
      <c r="K372" s="203"/>
      <c r="L372" s="203"/>
      <c r="M372" s="203"/>
      <c r="N372" s="203"/>
      <c r="O372" s="203"/>
      <c r="P372" s="203"/>
      <c r="Q372" s="203"/>
      <c r="R372" s="203"/>
      <c r="S372" s="203"/>
      <c r="T372" s="203"/>
      <c r="U372" s="203"/>
      <c r="V372" s="203"/>
      <c r="W372" s="203"/>
      <c r="X372" s="106"/>
      <c r="Y372" s="106"/>
      <c r="Z372" s="71"/>
    </row>
    <row r="373" spans="1:26">
      <c r="A373" s="71"/>
      <c r="B373" s="71"/>
      <c r="C373" s="71"/>
      <c r="D373" s="106"/>
      <c r="E373" s="106"/>
      <c r="F373" s="71"/>
      <c r="G373" s="71"/>
      <c r="H373" s="71"/>
      <c r="I373" s="71"/>
      <c r="J373" s="203"/>
      <c r="K373" s="203"/>
      <c r="L373" s="203"/>
      <c r="M373" s="203"/>
      <c r="N373" s="203"/>
      <c r="O373" s="203"/>
      <c r="P373" s="203"/>
      <c r="Q373" s="203"/>
      <c r="R373" s="203"/>
      <c r="S373" s="203"/>
      <c r="T373" s="203"/>
      <c r="U373" s="203"/>
      <c r="V373" s="203"/>
      <c r="W373" s="203"/>
      <c r="X373" s="106"/>
      <c r="Y373" s="106"/>
      <c r="Z373" s="71"/>
    </row>
    <row r="374" spans="1:26">
      <c r="A374" s="71"/>
      <c r="B374" s="71"/>
      <c r="C374" s="71"/>
      <c r="D374" s="106"/>
      <c r="E374" s="106"/>
      <c r="F374" s="71"/>
      <c r="G374" s="71"/>
      <c r="H374" s="71"/>
      <c r="I374" s="71"/>
      <c r="J374" s="203"/>
      <c r="K374" s="203"/>
      <c r="L374" s="203"/>
      <c r="M374" s="203"/>
      <c r="N374" s="203"/>
      <c r="O374" s="203"/>
      <c r="P374" s="203"/>
      <c r="Q374" s="203"/>
      <c r="R374" s="203"/>
      <c r="S374" s="203"/>
      <c r="T374" s="203"/>
      <c r="U374" s="203"/>
      <c r="V374" s="203"/>
      <c r="W374" s="203"/>
      <c r="X374" s="106"/>
      <c r="Y374" s="106"/>
      <c r="Z374" s="71"/>
    </row>
    <row r="375" spans="1:26">
      <c r="A375" s="71"/>
      <c r="B375" s="71"/>
      <c r="C375" s="71"/>
      <c r="D375" s="106"/>
      <c r="E375" s="106"/>
      <c r="F375" s="71"/>
      <c r="G375" s="71"/>
      <c r="H375" s="71"/>
      <c r="I375" s="71"/>
      <c r="J375" s="203"/>
      <c r="K375" s="203"/>
      <c r="L375" s="203"/>
      <c r="M375" s="203"/>
      <c r="N375" s="203"/>
      <c r="O375" s="203"/>
      <c r="P375" s="203"/>
      <c r="Q375" s="203"/>
      <c r="R375" s="203"/>
      <c r="S375" s="203"/>
      <c r="T375" s="203"/>
      <c r="U375" s="203"/>
      <c r="V375" s="203"/>
      <c r="W375" s="203"/>
      <c r="X375" s="106"/>
      <c r="Y375" s="106"/>
      <c r="Z375" s="71"/>
    </row>
    <row r="376" spans="1:26">
      <c r="A376" s="71"/>
      <c r="B376" s="71"/>
      <c r="C376" s="71"/>
      <c r="D376" s="106"/>
      <c r="E376" s="106"/>
      <c r="F376" s="71"/>
      <c r="G376" s="71"/>
      <c r="H376" s="71"/>
      <c r="I376" s="71"/>
      <c r="J376" s="203"/>
      <c r="K376" s="203"/>
      <c r="L376" s="203"/>
      <c r="M376" s="203"/>
      <c r="N376" s="203"/>
      <c r="O376" s="203"/>
      <c r="P376" s="203"/>
      <c r="Q376" s="203"/>
      <c r="R376" s="203"/>
      <c r="S376" s="203"/>
      <c r="T376" s="203"/>
      <c r="U376" s="203"/>
      <c r="V376" s="203"/>
      <c r="W376" s="203"/>
      <c r="X376" s="106"/>
      <c r="Y376" s="106"/>
      <c r="Z376" s="71"/>
    </row>
    <row r="377" spans="1:26">
      <c r="A377" s="71"/>
      <c r="B377" s="71"/>
      <c r="C377" s="71"/>
      <c r="D377" s="106"/>
      <c r="E377" s="106"/>
      <c r="F377" s="71"/>
      <c r="G377" s="71"/>
      <c r="H377" s="71"/>
      <c r="I377" s="71"/>
      <c r="J377" s="203"/>
      <c r="K377" s="203"/>
      <c r="L377" s="203"/>
      <c r="M377" s="203"/>
      <c r="N377" s="203"/>
      <c r="O377" s="203"/>
      <c r="P377" s="203"/>
      <c r="Q377" s="203"/>
      <c r="R377" s="203"/>
      <c r="S377" s="203"/>
      <c r="T377" s="203"/>
      <c r="U377" s="203"/>
      <c r="V377" s="203"/>
      <c r="W377" s="203"/>
      <c r="X377" s="106"/>
      <c r="Y377" s="106"/>
      <c r="Z377" s="71"/>
    </row>
    <row r="378" spans="1:26">
      <c r="A378" s="71"/>
      <c r="B378" s="71"/>
      <c r="C378" s="71"/>
      <c r="D378" s="106"/>
      <c r="E378" s="106"/>
      <c r="F378" s="71"/>
      <c r="G378" s="71"/>
      <c r="H378" s="71"/>
      <c r="I378" s="71"/>
      <c r="J378" s="203"/>
      <c r="K378" s="203"/>
      <c r="L378" s="203"/>
      <c r="M378" s="203"/>
      <c r="N378" s="203"/>
      <c r="O378" s="203"/>
      <c r="P378" s="203"/>
      <c r="Q378" s="203"/>
      <c r="R378" s="203"/>
      <c r="S378" s="203"/>
      <c r="T378" s="203"/>
      <c r="U378" s="203"/>
      <c r="V378" s="203"/>
      <c r="W378" s="203"/>
      <c r="X378" s="106"/>
      <c r="Y378" s="106"/>
      <c r="Z378" s="71"/>
    </row>
    <row r="379" spans="1:26">
      <c r="A379" s="71"/>
      <c r="B379" s="71"/>
      <c r="C379" s="71"/>
      <c r="D379" s="106"/>
      <c r="E379" s="106"/>
      <c r="F379" s="71"/>
      <c r="G379" s="71"/>
      <c r="H379" s="71"/>
      <c r="I379" s="71"/>
      <c r="J379" s="203"/>
      <c r="K379" s="203"/>
      <c r="L379" s="203"/>
      <c r="M379" s="203"/>
      <c r="N379" s="203"/>
      <c r="O379" s="203"/>
      <c r="P379" s="203"/>
      <c r="Q379" s="203"/>
      <c r="R379" s="203"/>
      <c r="S379" s="203"/>
      <c r="T379" s="203"/>
      <c r="U379" s="203"/>
      <c r="V379" s="203"/>
      <c r="W379" s="203"/>
      <c r="X379" s="106"/>
      <c r="Y379" s="106"/>
      <c r="Z379" s="71"/>
    </row>
    <row r="380" spans="1:26">
      <c r="A380" s="71"/>
      <c r="B380" s="71"/>
      <c r="C380" s="71"/>
      <c r="D380" s="106"/>
      <c r="E380" s="106"/>
      <c r="F380" s="71"/>
      <c r="G380" s="71"/>
      <c r="H380" s="71"/>
      <c r="I380" s="71"/>
      <c r="J380" s="203"/>
      <c r="K380" s="203"/>
      <c r="L380" s="203"/>
      <c r="M380" s="203"/>
      <c r="N380" s="203"/>
      <c r="O380" s="203"/>
      <c r="P380" s="203"/>
      <c r="Q380" s="203"/>
      <c r="R380" s="203"/>
      <c r="S380" s="203"/>
      <c r="T380" s="203"/>
      <c r="U380" s="203"/>
      <c r="V380" s="203"/>
      <c r="W380" s="203"/>
      <c r="X380" s="106"/>
      <c r="Y380" s="106"/>
      <c r="Z380" s="71"/>
    </row>
    <row r="381" spans="1:26">
      <c r="A381" s="71"/>
      <c r="B381" s="71"/>
      <c r="C381" s="71"/>
      <c r="D381" s="106"/>
      <c r="E381" s="106"/>
      <c r="F381" s="71"/>
      <c r="G381" s="71"/>
      <c r="H381" s="71"/>
      <c r="I381" s="71"/>
      <c r="J381" s="203"/>
      <c r="K381" s="203"/>
      <c r="L381" s="203"/>
      <c r="M381" s="203"/>
      <c r="N381" s="203"/>
      <c r="O381" s="203"/>
      <c r="P381" s="203"/>
      <c r="Q381" s="203"/>
      <c r="R381" s="203"/>
      <c r="S381" s="203"/>
      <c r="T381" s="203"/>
      <c r="U381" s="203"/>
      <c r="V381" s="203"/>
      <c r="W381" s="203"/>
      <c r="X381" s="106"/>
      <c r="Y381" s="106"/>
      <c r="Z381" s="71"/>
    </row>
    <row r="382" spans="1:26">
      <c r="A382" s="71"/>
      <c r="B382" s="71"/>
      <c r="C382" s="71"/>
      <c r="D382" s="106"/>
      <c r="E382" s="106"/>
      <c r="F382" s="71"/>
      <c r="G382" s="71"/>
      <c r="H382" s="71"/>
      <c r="I382" s="71"/>
      <c r="J382" s="203"/>
      <c r="K382" s="203"/>
      <c r="L382" s="203"/>
      <c r="M382" s="203"/>
      <c r="N382" s="203"/>
      <c r="O382" s="203"/>
      <c r="P382" s="203"/>
      <c r="Q382" s="203"/>
      <c r="R382" s="203"/>
      <c r="S382" s="203"/>
      <c r="T382" s="203"/>
      <c r="U382" s="203"/>
      <c r="V382" s="203"/>
      <c r="W382" s="203"/>
      <c r="X382" s="106"/>
      <c r="Y382" s="106"/>
      <c r="Z382" s="71"/>
    </row>
    <row r="383" spans="1:26">
      <c r="A383" s="71"/>
      <c r="B383" s="71"/>
      <c r="C383" s="71"/>
      <c r="D383" s="106"/>
      <c r="E383" s="106"/>
      <c r="F383" s="71"/>
      <c r="G383" s="71"/>
      <c r="H383" s="71"/>
      <c r="I383" s="71"/>
      <c r="J383" s="203"/>
      <c r="K383" s="203"/>
      <c r="L383" s="203"/>
      <c r="M383" s="203"/>
      <c r="N383" s="203"/>
      <c r="O383" s="203"/>
      <c r="P383" s="203"/>
      <c r="Q383" s="203"/>
      <c r="R383" s="203"/>
      <c r="S383" s="203"/>
      <c r="T383" s="203"/>
      <c r="U383" s="203"/>
      <c r="V383" s="203"/>
      <c r="W383" s="203"/>
      <c r="X383" s="106"/>
      <c r="Y383" s="106"/>
      <c r="Z383" s="71"/>
    </row>
    <row r="384" spans="1:26">
      <c r="A384" s="71"/>
      <c r="B384" s="71"/>
      <c r="C384" s="71"/>
      <c r="D384" s="106"/>
      <c r="E384" s="106"/>
      <c r="F384" s="71"/>
      <c r="G384" s="71"/>
      <c r="H384" s="71"/>
      <c r="I384" s="71"/>
      <c r="J384" s="203"/>
      <c r="K384" s="203"/>
      <c r="L384" s="203"/>
      <c r="M384" s="203"/>
      <c r="N384" s="203"/>
      <c r="O384" s="203"/>
      <c r="P384" s="203"/>
      <c r="Q384" s="203"/>
      <c r="R384" s="203"/>
      <c r="S384" s="203"/>
      <c r="T384" s="203"/>
      <c r="U384" s="203"/>
      <c r="V384" s="203"/>
      <c r="W384" s="203"/>
      <c r="X384" s="106"/>
      <c r="Y384" s="106"/>
      <c r="Z384" s="71"/>
    </row>
    <row r="385" spans="1:26">
      <c r="A385" s="71"/>
      <c r="B385" s="71"/>
      <c r="C385" s="71"/>
      <c r="D385" s="106"/>
      <c r="E385" s="106"/>
      <c r="F385" s="71"/>
      <c r="G385" s="71"/>
      <c r="H385" s="71"/>
      <c r="I385" s="71"/>
      <c r="J385" s="203"/>
      <c r="K385" s="203"/>
      <c r="L385" s="203"/>
      <c r="M385" s="203"/>
      <c r="N385" s="203"/>
      <c r="O385" s="203"/>
      <c r="P385" s="203"/>
      <c r="Q385" s="203"/>
      <c r="R385" s="203"/>
      <c r="S385" s="203"/>
      <c r="T385" s="203"/>
      <c r="U385" s="203"/>
      <c r="V385" s="203"/>
      <c r="W385" s="203"/>
      <c r="X385" s="106"/>
      <c r="Y385" s="106"/>
      <c r="Z385" s="71"/>
    </row>
    <row r="386" spans="1:26">
      <c r="A386" s="71"/>
      <c r="B386" s="71"/>
      <c r="C386" s="71"/>
      <c r="D386" s="106"/>
      <c r="E386" s="106"/>
      <c r="F386" s="71"/>
      <c r="G386" s="71"/>
      <c r="H386" s="71"/>
      <c r="I386" s="71"/>
      <c r="J386" s="203"/>
      <c r="K386" s="203"/>
      <c r="L386" s="203"/>
      <c r="M386" s="203"/>
      <c r="N386" s="203"/>
      <c r="O386" s="203"/>
      <c r="P386" s="203"/>
      <c r="Q386" s="203"/>
      <c r="R386" s="203"/>
      <c r="S386" s="203"/>
      <c r="T386" s="203"/>
      <c r="U386" s="203"/>
      <c r="V386" s="203"/>
      <c r="W386" s="203"/>
      <c r="X386" s="106"/>
      <c r="Y386" s="106"/>
      <c r="Z386" s="71"/>
    </row>
    <row r="387" spans="1:26">
      <c r="A387" s="71"/>
      <c r="B387" s="71"/>
      <c r="C387" s="71"/>
      <c r="D387" s="106"/>
      <c r="E387" s="106"/>
      <c r="F387" s="71"/>
      <c r="G387" s="71"/>
      <c r="H387" s="71"/>
      <c r="I387" s="71"/>
      <c r="J387" s="203"/>
      <c r="K387" s="203"/>
      <c r="L387" s="203"/>
      <c r="M387" s="203"/>
      <c r="N387" s="203"/>
      <c r="O387" s="203"/>
      <c r="P387" s="203"/>
      <c r="Q387" s="203"/>
      <c r="R387" s="203"/>
      <c r="S387" s="203"/>
      <c r="T387" s="203"/>
      <c r="U387" s="203"/>
      <c r="V387" s="203"/>
      <c r="W387" s="203"/>
      <c r="X387" s="106"/>
      <c r="Y387" s="106"/>
      <c r="Z387" s="71"/>
    </row>
    <row r="388" spans="1:26">
      <c r="A388" s="71"/>
      <c r="B388" s="71"/>
      <c r="C388" s="71"/>
      <c r="D388" s="106"/>
      <c r="E388" s="106"/>
      <c r="F388" s="71"/>
      <c r="G388" s="71"/>
      <c r="H388" s="71"/>
      <c r="I388" s="71"/>
      <c r="J388" s="203"/>
      <c r="K388" s="203"/>
      <c r="L388" s="203"/>
      <c r="M388" s="203"/>
      <c r="N388" s="203"/>
      <c r="O388" s="203"/>
      <c r="P388" s="203"/>
      <c r="Q388" s="203"/>
      <c r="R388" s="203"/>
      <c r="S388" s="203"/>
      <c r="T388" s="203"/>
      <c r="U388" s="203"/>
      <c r="V388" s="203"/>
      <c r="W388" s="203"/>
      <c r="X388" s="106"/>
      <c r="Y388" s="106"/>
      <c r="Z388" s="71"/>
    </row>
    <row r="389" spans="1:26">
      <c r="A389" s="71"/>
      <c r="B389" s="71"/>
      <c r="C389" s="71"/>
      <c r="D389" s="106"/>
      <c r="E389" s="106"/>
      <c r="F389" s="71"/>
      <c r="G389" s="71"/>
      <c r="H389" s="71"/>
      <c r="I389" s="71"/>
      <c r="J389" s="203"/>
      <c r="K389" s="203"/>
      <c r="L389" s="203"/>
      <c r="M389" s="203"/>
      <c r="N389" s="203"/>
      <c r="O389" s="203"/>
      <c r="P389" s="203"/>
      <c r="Q389" s="203"/>
      <c r="R389" s="203"/>
      <c r="S389" s="203"/>
      <c r="T389" s="203"/>
      <c r="U389" s="203"/>
      <c r="V389" s="203"/>
      <c r="W389" s="203"/>
      <c r="X389" s="106"/>
      <c r="Y389" s="106"/>
      <c r="Z389" s="71"/>
    </row>
    <row r="390" spans="1:26">
      <c r="A390" s="71"/>
      <c r="B390" s="71"/>
      <c r="C390" s="71"/>
      <c r="D390" s="106"/>
      <c r="E390" s="106"/>
      <c r="F390" s="71"/>
      <c r="G390" s="71"/>
      <c r="H390" s="71"/>
      <c r="I390" s="71"/>
      <c r="J390" s="203"/>
      <c r="K390" s="203"/>
      <c r="L390" s="203"/>
      <c r="M390" s="203"/>
      <c r="N390" s="203"/>
      <c r="O390" s="203"/>
      <c r="P390" s="203"/>
      <c r="Q390" s="203"/>
      <c r="R390" s="203"/>
      <c r="S390" s="203"/>
      <c r="T390" s="203"/>
      <c r="U390" s="203"/>
      <c r="V390" s="203"/>
      <c r="W390" s="203"/>
      <c r="X390" s="106"/>
      <c r="Y390" s="106"/>
      <c r="Z390" s="71"/>
    </row>
    <row r="391" spans="1:26">
      <c r="A391" s="71"/>
      <c r="B391" s="71"/>
      <c r="C391" s="71"/>
      <c r="D391" s="106"/>
      <c r="E391" s="106"/>
      <c r="F391" s="71"/>
      <c r="G391" s="71"/>
      <c r="H391" s="71"/>
      <c r="I391" s="71"/>
      <c r="J391" s="203"/>
      <c r="K391" s="203"/>
      <c r="L391" s="203"/>
      <c r="M391" s="203"/>
      <c r="N391" s="203"/>
      <c r="O391" s="203"/>
      <c r="P391" s="203"/>
      <c r="Q391" s="203"/>
      <c r="R391" s="203"/>
      <c r="S391" s="203"/>
      <c r="T391" s="203"/>
      <c r="U391" s="203"/>
      <c r="V391" s="203"/>
      <c r="W391" s="203"/>
      <c r="X391" s="106"/>
      <c r="Y391" s="106"/>
      <c r="Z391" s="71"/>
    </row>
    <row r="392" spans="1:26">
      <c r="A392" s="71"/>
      <c r="B392" s="71"/>
      <c r="C392" s="71"/>
      <c r="D392" s="106"/>
      <c r="E392" s="106"/>
      <c r="F392" s="71"/>
      <c r="G392" s="71"/>
      <c r="H392" s="71"/>
      <c r="I392" s="71"/>
      <c r="J392" s="203"/>
      <c r="K392" s="203"/>
      <c r="L392" s="203"/>
      <c r="M392" s="203"/>
      <c r="N392" s="203"/>
      <c r="O392" s="203"/>
      <c r="P392" s="203"/>
      <c r="Q392" s="203"/>
      <c r="R392" s="203"/>
      <c r="S392" s="203"/>
      <c r="T392" s="203"/>
      <c r="U392" s="203"/>
      <c r="V392" s="203"/>
      <c r="W392" s="203"/>
      <c r="X392" s="106"/>
      <c r="Y392" s="106"/>
      <c r="Z392" s="71"/>
    </row>
    <row r="393" spans="1:26">
      <c r="A393" s="71"/>
      <c r="B393" s="71"/>
      <c r="C393" s="71"/>
      <c r="D393" s="106"/>
      <c r="E393" s="106"/>
      <c r="F393" s="71"/>
      <c r="G393" s="71"/>
      <c r="H393" s="71"/>
      <c r="I393" s="71"/>
      <c r="J393" s="203"/>
      <c r="K393" s="203"/>
      <c r="L393" s="203"/>
      <c r="M393" s="203"/>
      <c r="N393" s="203"/>
      <c r="O393" s="203"/>
      <c r="P393" s="203"/>
      <c r="Q393" s="203"/>
      <c r="R393" s="203"/>
      <c r="S393" s="203"/>
      <c r="T393" s="203"/>
      <c r="U393" s="203"/>
      <c r="V393" s="203"/>
      <c r="W393" s="203"/>
      <c r="X393" s="106"/>
      <c r="Y393" s="106"/>
      <c r="Z393" s="71"/>
    </row>
    <row r="394" spans="1:26">
      <c r="A394" s="71"/>
      <c r="B394" s="71"/>
      <c r="C394" s="71"/>
      <c r="D394" s="106"/>
      <c r="E394" s="106"/>
      <c r="F394" s="71"/>
      <c r="G394" s="71"/>
      <c r="H394" s="71"/>
      <c r="I394" s="71"/>
      <c r="J394" s="203"/>
      <c r="K394" s="203"/>
      <c r="L394" s="203"/>
      <c r="M394" s="203"/>
      <c r="N394" s="203"/>
      <c r="O394" s="203"/>
      <c r="P394" s="203"/>
      <c r="Q394" s="203"/>
      <c r="R394" s="203"/>
      <c r="S394" s="203"/>
      <c r="T394" s="203"/>
      <c r="U394" s="203"/>
      <c r="V394" s="203"/>
      <c r="W394" s="203"/>
      <c r="X394" s="106"/>
      <c r="Y394" s="106"/>
      <c r="Z394" s="71"/>
    </row>
    <row r="395" spans="1:26">
      <c r="A395" s="71"/>
      <c r="B395" s="71"/>
      <c r="C395" s="71"/>
      <c r="D395" s="106"/>
      <c r="E395" s="106"/>
      <c r="F395" s="71"/>
      <c r="G395" s="71"/>
      <c r="H395" s="71"/>
      <c r="I395" s="71"/>
      <c r="J395" s="203"/>
      <c r="K395" s="203"/>
      <c r="L395" s="203"/>
      <c r="M395" s="203"/>
      <c r="N395" s="203"/>
      <c r="O395" s="203"/>
      <c r="P395" s="203"/>
      <c r="Q395" s="203"/>
      <c r="R395" s="203"/>
      <c r="S395" s="203"/>
      <c r="T395" s="203"/>
      <c r="U395" s="203"/>
      <c r="V395" s="203"/>
      <c r="W395" s="203"/>
      <c r="X395" s="106"/>
      <c r="Y395" s="106"/>
      <c r="Z395" s="71"/>
    </row>
    <row r="396" spans="1:26">
      <c r="A396" s="71"/>
      <c r="B396" s="71"/>
      <c r="C396" s="71"/>
      <c r="D396" s="106"/>
      <c r="E396" s="106"/>
      <c r="F396" s="71"/>
      <c r="G396" s="71"/>
      <c r="H396" s="71"/>
      <c r="I396" s="71"/>
      <c r="J396" s="203"/>
      <c r="K396" s="203"/>
      <c r="L396" s="203"/>
      <c r="M396" s="203"/>
      <c r="N396" s="203"/>
      <c r="O396" s="203"/>
      <c r="P396" s="203"/>
      <c r="Q396" s="203"/>
      <c r="R396" s="203"/>
      <c r="S396" s="203"/>
      <c r="T396" s="203"/>
      <c r="U396" s="203"/>
      <c r="V396" s="203"/>
      <c r="W396" s="203"/>
      <c r="X396" s="106"/>
      <c r="Y396" s="106"/>
      <c r="Z396" s="71"/>
    </row>
    <row r="397" spans="1:26">
      <c r="A397" s="71"/>
      <c r="B397" s="71"/>
      <c r="C397" s="71"/>
      <c r="D397" s="106"/>
      <c r="E397" s="106"/>
      <c r="F397" s="71"/>
      <c r="G397" s="71"/>
      <c r="H397" s="71"/>
      <c r="I397" s="71"/>
      <c r="J397" s="203"/>
      <c r="K397" s="203"/>
      <c r="L397" s="203"/>
      <c r="M397" s="203"/>
      <c r="N397" s="203"/>
      <c r="O397" s="203"/>
      <c r="P397" s="203"/>
      <c r="Q397" s="203"/>
      <c r="R397" s="203"/>
      <c r="S397" s="203"/>
      <c r="T397" s="203"/>
      <c r="U397" s="203"/>
      <c r="V397" s="203"/>
      <c r="W397" s="203"/>
      <c r="X397" s="106"/>
      <c r="Y397" s="106"/>
      <c r="Z397" s="71"/>
    </row>
    <row r="398" spans="1:26">
      <c r="A398" s="71"/>
      <c r="B398" s="71"/>
      <c r="C398" s="71"/>
      <c r="D398" s="106"/>
      <c r="E398" s="106"/>
      <c r="F398" s="71"/>
      <c r="G398" s="71"/>
      <c r="H398" s="71"/>
      <c r="I398" s="71"/>
      <c r="J398" s="203"/>
      <c r="K398" s="203"/>
      <c r="L398" s="203"/>
      <c r="M398" s="203"/>
      <c r="N398" s="203"/>
      <c r="O398" s="203"/>
      <c r="P398" s="203"/>
      <c r="Q398" s="203"/>
      <c r="R398" s="203"/>
      <c r="S398" s="203"/>
      <c r="T398" s="203"/>
      <c r="U398" s="203"/>
      <c r="V398" s="203"/>
      <c r="W398" s="203"/>
      <c r="X398" s="106"/>
      <c r="Y398" s="106"/>
      <c r="Z398" s="71"/>
    </row>
    <row r="399" spans="1:26">
      <c r="A399" s="71"/>
      <c r="B399" s="71"/>
      <c r="C399" s="71"/>
      <c r="D399" s="106"/>
      <c r="E399" s="106"/>
      <c r="F399" s="71"/>
      <c r="G399" s="71"/>
      <c r="H399" s="71"/>
      <c r="I399" s="71"/>
      <c r="J399" s="203"/>
      <c r="K399" s="203"/>
      <c r="L399" s="203"/>
      <c r="M399" s="203"/>
      <c r="N399" s="203"/>
      <c r="O399" s="203"/>
      <c r="P399" s="203"/>
      <c r="Q399" s="203"/>
      <c r="R399" s="203"/>
      <c r="S399" s="203"/>
      <c r="T399" s="203"/>
      <c r="U399" s="203"/>
      <c r="V399" s="203"/>
      <c r="W399" s="203"/>
      <c r="X399" s="106"/>
      <c r="Y399" s="106"/>
      <c r="Z399" s="71"/>
    </row>
    <row r="400" spans="1:26">
      <c r="A400" s="71"/>
      <c r="B400" s="71"/>
      <c r="C400" s="71"/>
      <c r="D400" s="106"/>
      <c r="E400" s="106"/>
      <c r="F400" s="71"/>
      <c r="G400" s="71"/>
      <c r="H400" s="71"/>
      <c r="I400" s="71"/>
      <c r="J400" s="203"/>
      <c r="K400" s="203"/>
      <c r="L400" s="203"/>
      <c r="M400" s="203"/>
      <c r="N400" s="203"/>
      <c r="O400" s="203"/>
      <c r="P400" s="203"/>
      <c r="Q400" s="203"/>
      <c r="R400" s="203"/>
      <c r="S400" s="203"/>
      <c r="T400" s="203"/>
      <c r="U400" s="203"/>
      <c r="V400" s="203"/>
      <c r="W400" s="203"/>
      <c r="X400" s="106"/>
      <c r="Y400" s="106"/>
      <c r="Z400" s="71"/>
    </row>
    <row r="401" spans="1:26">
      <c r="A401" s="71"/>
      <c r="B401" s="71"/>
      <c r="C401" s="71"/>
      <c r="D401" s="106"/>
      <c r="E401" s="106"/>
      <c r="F401" s="71"/>
      <c r="G401" s="71"/>
      <c r="H401" s="71"/>
      <c r="I401" s="71"/>
      <c r="J401" s="203"/>
      <c r="K401" s="203"/>
      <c r="L401" s="203"/>
      <c r="M401" s="203"/>
      <c r="N401" s="203"/>
      <c r="O401" s="203"/>
      <c r="P401" s="203"/>
      <c r="Q401" s="203"/>
      <c r="R401" s="203"/>
      <c r="S401" s="203"/>
      <c r="T401" s="203"/>
      <c r="U401" s="203"/>
      <c r="V401" s="203"/>
      <c r="W401" s="203"/>
      <c r="X401" s="106"/>
      <c r="Y401" s="106"/>
      <c r="Z401" s="71"/>
    </row>
    <row r="402" spans="1:26">
      <c r="A402" s="71"/>
      <c r="B402" s="71"/>
      <c r="C402" s="71"/>
      <c r="D402" s="106"/>
      <c r="E402" s="106"/>
      <c r="F402" s="71"/>
      <c r="G402" s="71"/>
      <c r="H402" s="71"/>
      <c r="I402" s="71"/>
      <c r="J402" s="203"/>
      <c r="K402" s="203"/>
      <c r="L402" s="203"/>
      <c r="M402" s="203"/>
      <c r="N402" s="203"/>
      <c r="O402" s="203"/>
      <c r="P402" s="203"/>
      <c r="Q402" s="203"/>
      <c r="R402" s="203"/>
      <c r="S402" s="203"/>
      <c r="T402" s="203"/>
      <c r="U402" s="203"/>
      <c r="V402" s="203"/>
      <c r="W402" s="203"/>
      <c r="X402" s="106"/>
      <c r="Y402" s="106"/>
      <c r="Z402" s="71"/>
    </row>
    <row r="403" spans="1:26">
      <c r="A403" s="71"/>
      <c r="B403" s="71"/>
      <c r="C403" s="71"/>
      <c r="D403" s="106"/>
      <c r="E403" s="106"/>
      <c r="F403" s="71"/>
      <c r="G403" s="71"/>
      <c r="H403" s="71"/>
      <c r="I403" s="71"/>
      <c r="J403" s="203"/>
      <c r="K403" s="203"/>
      <c r="L403" s="203"/>
      <c r="M403" s="203"/>
      <c r="N403" s="203"/>
      <c r="O403" s="203"/>
      <c r="P403" s="203"/>
      <c r="Q403" s="203"/>
      <c r="R403" s="203"/>
      <c r="S403" s="203"/>
      <c r="T403" s="203"/>
      <c r="U403" s="203"/>
      <c r="V403" s="203"/>
      <c r="W403" s="203"/>
      <c r="X403" s="106"/>
      <c r="Y403" s="106"/>
      <c r="Z403" s="71"/>
    </row>
    <row r="404" spans="1:26">
      <c r="A404" s="71"/>
      <c r="B404" s="71"/>
      <c r="C404" s="71"/>
      <c r="D404" s="106"/>
      <c r="E404" s="106"/>
      <c r="F404" s="71"/>
      <c r="G404" s="71"/>
      <c r="H404" s="71"/>
      <c r="I404" s="71"/>
      <c r="J404" s="203"/>
      <c r="K404" s="203"/>
      <c r="L404" s="203"/>
      <c r="M404" s="203"/>
      <c r="N404" s="203"/>
      <c r="O404" s="203"/>
      <c r="P404" s="203"/>
      <c r="Q404" s="203"/>
      <c r="R404" s="203"/>
      <c r="S404" s="203"/>
      <c r="T404" s="203"/>
      <c r="U404" s="203"/>
      <c r="V404" s="203"/>
      <c r="W404" s="203"/>
      <c r="X404" s="106"/>
      <c r="Y404" s="106"/>
      <c r="Z404" s="71"/>
    </row>
    <row r="405" spans="1:26">
      <c r="A405" s="71"/>
      <c r="B405" s="71"/>
      <c r="C405" s="71"/>
      <c r="D405" s="106"/>
      <c r="E405" s="106"/>
      <c r="F405" s="71"/>
      <c r="G405" s="71"/>
      <c r="H405" s="71"/>
      <c r="I405" s="71"/>
      <c r="J405" s="203"/>
      <c r="K405" s="203"/>
      <c r="L405" s="203"/>
      <c r="M405" s="203"/>
      <c r="N405" s="203"/>
      <c r="O405" s="203"/>
      <c r="P405" s="203"/>
      <c r="Q405" s="203"/>
      <c r="R405" s="203"/>
      <c r="S405" s="203"/>
      <c r="T405" s="203"/>
      <c r="U405" s="203"/>
      <c r="V405" s="203"/>
      <c r="W405" s="203"/>
      <c r="X405" s="106"/>
      <c r="Y405" s="106"/>
      <c r="Z405" s="71"/>
    </row>
    <row r="406" spans="1:26">
      <c r="A406" s="71"/>
      <c r="B406" s="71"/>
      <c r="C406" s="71"/>
      <c r="D406" s="106"/>
      <c r="E406" s="106"/>
      <c r="F406" s="71"/>
      <c r="G406" s="71"/>
      <c r="H406" s="71"/>
      <c r="I406" s="71"/>
      <c r="J406" s="203"/>
      <c r="K406" s="203"/>
      <c r="L406" s="203"/>
      <c r="M406" s="203"/>
      <c r="N406" s="203"/>
      <c r="O406" s="203"/>
      <c r="P406" s="203"/>
      <c r="Q406" s="203"/>
      <c r="R406" s="203"/>
      <c r="S406" s="203"/>
      <c r="T406" s="203"/>
      <c r="U406" s="203"/>
      <c r="V406" s="203"/>
      <c r="W406" s="203"/>
      <c r="X406" s="106"/>
      <c r="Y406" s="106"/>
      <c r="Z406" s="71"/>
    </row>
    <row r="407" spans="1:26">
      <c r="A407" s="71"/>
      <c r="B407" s="71"/>
      <c r="C407" s="71"/>
      <c r="D407" s="106"/>
      <c r="E407" s="106"/>
      <c r="F407" s="71"/>
      <c r="G407" s="71"/>
      <c r="H407" s="71"/>
      <c r="I407" s="71"/>
      <c r="J407" s="203"/>
      <c r="K407" s="203"/>
      <c r="L407" s="203"/>
      <c r="M407" s="203"/>
      <c r="N407" s="203"/>
      <c r="O407" s="203"/>
      <c r="P407" s="203"/>
      <c r="Q407" s="203"/>
      <c r="R407" s="203"/>
      <c r="S407" s="203"/>
      <c r="T407" s="203"/>
      <c r="U407" s="203"/>
      <c r="V407" s="203"/>
      <c r="W407" s="203"/>
      <c r="X407" s="106"/>
      <c r="Y407" s="106"/>
      <c r="Z407" s="71"/>
    </row>
    <row r="408" spans="1:26">
      <c r="A408" s="71"/>
      <c r="B408" s="71"/>
      <c r="C408" s="71"/>
      <c r="D408" s="106"/>
      <c r="E408" s="106"/>
      <c r="F408" s="71"/>
      <c r="G408" s="71"/>
      <c r="H408" s="71"/>
      <c r="I408" s="71"/>
      <c r="J408" s="203"/>
      <c r="K408" s="203"/>
      <c r="L408" s="203"/>
      <c r="M408" s="203"/>
      <c r="N408" s="203"/>
      <c r="O408" s="203"/>
      <c r="P408" s="203"/>
      <c r="Q408" s="203"/>
      <c r="R408" s="203"/>
      <c r="S408" s="203"/>
      <c r="T408" s="203"/>
      <c r="U408" s="203"/>
      <c r="V408" s="203"/>
      <c r="W408" s="203"/>
      <c r="X408" s="106"/>
      <c r="Y408" s="106"/>
      <c r="Z408" s="71"/>
    </row>
    <row r="409" spans="1:26">
      <c r="A409" s="71"/>
      <c r="B409" s="71"/>
      <c r="C409" s="71"/>
      <c r="D409" s="106"/>
      <c r="E409" s="106"/>
      <c r="F409" s="71"/>
      <c r="G409" s="71"/>
      <c r="H409" s="71"/>
      <c r="I409" s="71"/>
      <c r="J409" s="203"/>
      <c r="K409" s="203"/>
      <c r="L409" s="203"/>
      <c r="M409" s="203"/>
      <c r="N409" s="203"/>
      <c r="O409" s="203"/>
      <c r="P409" s="203"/>
      <c r="Q409" s="203"/>
      <c r="R409" s="203"/>
      <c r="S409" s="203"/>
      <c r="T409" s="203"/>
      <c r="U409" s="203"/>
      <c r="V409" s="203"/>
      <c r="W409" s="203"/>
      <c r="X409" s="106"/>
      <c r="Y409" s="106"/>
      <c r="Z409" s="71"/>
    </row>
    <row r="410" spans="1:26">
      <c r="A410" s="71"/>
      <c r="B410" s="71"/>
      <c r="C410" s="71"/>
      <c r="D410" s="106"/>
      <c r="E410" s="106"/>
      <c r="F410" s="71"/>
      <c r="G410" s="71"/>
      <c r="H410" s="71"/>
      <c r="I410" s="71"/>
      <c r="J410" s="203"/>
      <c r="K410" s="203"/>
      <c r="L410" s="203"/>
      <c r="M410" s="203"/>
      <c r="N410" s="203"/>
      <c r="O410" s="203"/>
      <c r="P410" s="203"/>
      <c r="Q410" s="203"/>
      <c r="R410" s="203"/>
      <c r="S410" s="203"/>
      <c r="T410" s="203"/>
      <c r="U410" s="203"/>
      <c r="V410" s="203"/>
      <c r="W410" s="203"/>
      <c r="X410" s="106"/>
      <c r="Y410" s="106"/>
      <c r="Z410" s="71"/>
    </row>
    <row r="411" spans="1:26">
      <c r="A411" s="71"/>
      <c r="B411" s="71"/>
      <c r="C411" s="71"/>
      <c r="D411" s="106"/>
      <c r="E411" s="106"/>
      <c r="F411" s="71"/>
      <c r="G411" s="71"/>
      <c r="H411" s="71"/>
      <c r="I411" s="71"/>
      <c r="J411" s="203"/>
      <c r="K411" s="203"/>
      <c r="L411" s="203"/>
      <c r="M411" s="203"/>
      <c r="N411" s="203"/>
      <c r="O411" s="203"/>
      <c r="P411" s="203"/>
      <c r="Q411" s="203"/>
      <c r="R411" s="203"/>
      <c r="S411" s="203"/>
      <c r="T411" s="203"/>
      <c r="U411" s="203"/>
      <c r="V411" s="203"/>
      <c r="W411" s="203"/>
      <c r="X411" s="106"/>
      <c r="Y411" s="106"/>
      <c r="Z411" s="71"/>
    </row>
    <row r="412" spans="1:26">
      <c r="A412" s="71"/>
      <c r="B412" s="71"/>
      <c r="C412" s="71"/>
      <c r="D412" s="106"/>
      <c r="E412" s="106"/>
      <c r="F412" s="71"/>
      <c r="G412" s="71"/>
      <c r="H412" s="71"/>
      <c r="I412" s="71"/>
      <c r="J412" s="203"/>
      <c r="K412" s="203"/>
      <c r="L412" s="203"/>
      <c r="M412" s="203"/>
      <c r="N412" s="203"/>
      <c r="O412" s="203"/>
      <c r="P412" s="203"/>
      <c r="Q412" s="203"/>
      <c r="R412" s="203"/>
      <c r="S412" s="203"/>
      <c r="T412" s="203"/>
      <c r="U412" s="203"/>
      <c r="V412" s="203"/>
      <c r="W412" s="203"/>
      <c r="X412" s="106"/>
      <c r="Y412" s="106"/>
      <c r="Z412" s="71"/>
    </row>
    <row r="413" spans="1:26">
      <c r="A413" s="71"/>
      <c r="B413" s="71"/>
      <c r="C413" s="71"/>
      <c r="D413" s="106"/>
      <c r="E413" s="106"/>
      <c r="F413" s="71"/>
      <c r="G413" s="71"/>
      <c r="H413" s="71"/>
      <c r="I413" s="71"/>
      <c r="J413" s="203"/>
      <c r="K413" s="203"/>
      <c r="L413" s="203"/>
      <c r="M413" s="203"/>
      <c r="N413" s="203"/>
      <c r="O413" s="203"/>
      <c r="P413" s="203"/>
      <c r="Q413" s="203"/>
      <c r="R413" s="203"/>
      <c r="S413" s="203"/>
      <c r="T413" s="203"/>
      <c r="U413" s="203"/>
      <c r="V413" s="203"/>
      <c r="W413" s="203"/>
      <c r="X413" s="106"/>
      <c r="Y413" s="106"/>
      <c r="Z413" s="71"/>
    </row>
    <row r="414" spans="1:26">
      <c r="A414" s="71"/>
      <c r="B414" s="71"/>
      <c r="C414" s="71"/>
      <c r="D414" s="106"/>
      <c r="E414" s="106"/>
      <c r="F414" s="71"/>
      <c r="G414" s="71"/>
      <c r="H414" s="71"/>
      <c r="I414" s="71"/>
      <c r="J414" s="203"/>
      <c r="K414" s="203"/>
      <c r="L414" s="203"/>
      <c r="M414" s="203"/>
      <c r="N414" s="203"/>
      <c r="O414" s="203"/>
      <c r="P414" s="203"/>
      <c r="Q414" s="203"/>
      <c r="R414" s="203"/>
      <c r="S414" s="203"/>
      <c r="T414" s="203"/>
      <c r="U414" s="203"/>
      <c r="V414" s="203"/>
      <c r="W414" s="203"/>
      <c r="X414" s="106"/>
      <c r="Y414" s="106"/>
      <c r="Z414" s="71"/>
    </row>
    <row r="415" spans="1:26">
      <c r="A415" s="71"/>
      <c r="B415" s="71"/>
      <c r="C415" s="71"/>
      <c r="D415" s="106"/>
      <c r="E415" s="106"/>
      <c r="F415" s="71"/>
      <c r="G415" s="71"/>
      <c r="H415" s="71"/>
      <c r="I415" s="71"/>
      <c r="J415" s="203"/>
      <c r="K415" s="203"/>
      <c r="L415" s="203"/>
      <c r="M415" s="203"/>
      <c r="N415" s="203"/>
      <c r="O415" s="203"/>
      <c r="P415" s="203"/>
      <c r="Q415" s="203"/>
      <c r="R415" s="203"/>
      <c r="S415" s="203"/>
      <c r="T415" s="203"/>
      <c r="U415" s="203"/>
      <c r="V415" s="203"/>
      <c r="W415" s="203"/>
      <c r="X415" s="106"/>
      <c r="Y415" s="106"/>
      <c r="Z415" s="71"/>
    </row>
    <row r="416" spans="1:26">
      <c r="A416" s="71"/>
      <c r="B416" s="71"/>
      <c r="C416" s="71"/>
      <c r="D416" s="106"/>
      <c r="E416" s="106"/>
      <c r="F416" s="71"/>
      <c r="G416" s="71"/>
      <c r="H416" s="71"/>
      <c r="I416" s="71"/>
      <c r="J416" s="203"/>
      <c r="K416" s="203"/>
      <c r="L416" s="203"/>
      <c r="M416" s="203"/>
      <c r="N416" s="203"/>
      <c r="O416" s="203"/>
      <c r="P416" s="203"/>
      <c r="Q416" s="203"/>
      <c r="R416" s="203"/>
      <c r="S416" s="203"/>
      <c r="T416" s="203"/>
      <c r="U416" s="203"/>
      <c r="V416" s="203"/>
      <c r="W416" s="203"/>
      <c r="X416" s="106"/>
      <c r="Y416" s="106"/>
      <c r="Z416" s="71"/>
    </row>
    <row r="417" spans="1:26">
      <c r="A417" s="71"/>
      <c r="B417" s="71"/>
      <c r="C417" s="71"/>
      <c r="D417" s="106"/>
      <c r="E417" s="106"/>
      <c r="F417" s="71"/>
      <c r="G417" s="71"/>
      <c r="H417" s="71"/>
      <c r="I417" s="71"/>
      <c r="J417" s="203"/>
      <c r="K417" s="203"/>
      <c r="L417" s="203"/>
      <c r="M417" s="203"/>
      <c r="N417" s="203"/>
      <c r="O417" s="203"/>
      <c r="P417" s="203"/>
      <c r="Q417" s="203"/>
      <c r="R417" s="203"/>
      <c r="S417" s="203"/>
      <c r="T417" s="203"/>
      <c r="U417" s="203"/>
      <c r="V417" s="203"/>
      <c r="W417" s="203"/>
      <c r="X417" s="106"/>
      <c r="Y417" s="106"/>
      <c r="Z417" s="71"/>
    </row>
    <row r="418" spans="1:26">
      <c r="A418" s="71"/>
      <c r="B418" s="71"/>
      <c r="C418" s="71"/>
      <c r="D418" s="106"/>
      <c r="E418" s="106"/>
      <c r="F418" s="71"/>
      <c r="G418" s="71"/>
      <c r="H418" s="71"/>
      <c r="I418" s="71"/>
      <c r="J418" s="203"/>
      <c r="K418" s="203"/>
      <c r="L418" s="203"/>
      <c r="M418" s="203"/>
      <c r="N418" s="203"/>
      <c r="O418" s="203"/>
      <c r="P418" s="203"/>
      <c r="Q418" s="203"/>
      <c r="R418" s="203"/>
      <c r="S418" s="203"/>
      <c r="T418" s="203"/>
      <c r="U418" s="203"/>
      <c r="V418" s="203"/>
      <c r="W418" s="203"/>
      <c r="X418" s="106"/>
      <c r="Y418" s="106"/>
      <c r="Z418" s="71"/>
    </row>
    <row r="419" spans="1:26">
      <c r="A419" s="71"/>
      <c r="B419" s="71"/>
      <c r="C419" s="71"/>
      <c r="D419" s="106"/>
      <c r="E419" s="106"/>
      <c r="F419" s="71"/>
      <c r="G419" s="71"/>
      <c r="H419" s="71"/>
      <c r="I419" s="71"/>
      <c r="J419" s="203"/>
      <c r="K419" s="203"/>
      <c r="L419" s="203"/>
      <c r="M419" s="203"/>
      <c r="N419" s="203"/>
      <c r="O419" s="203"/>
      <c r="P419" s="203"/>
      <c r="Q419" s="203"/>
      <c r="R419" s="203"/>
      <c r="S419" s="203"/>
      <c r="T419" s="203"/>
      <c r="U419" s="203"/>
      <c r="V419" s="203"/>
      <c r="W419" s="203"/>
      <c r="X419" s="106"/>
      <c r="Y419" s="106"/>
      <c r="Z419" s="71"/>
    </row>
    <row r="420" spans="1:26">
      <c r="A420" s="71"/>
      <c r="B420" s="71"/>
      <c r="C420" s="71"/>
      <c r="D420" s="106"/>
      <c r="E420" s="106"/>
      <c r="F420" s="71"/>
      <c r="G420" s="71"/>
      <c r="H420" s="71"/>
      <c r="I420" s="71"/>
      <c r="J420" s="203"/>
      <c r="K420" s="203"/>
      <c r="L420" s="203"/>
      <c r="M420" s="203"/>
      <c r="N420" s="203"/>
      <c r="O420" s="203"/>
      <c r="P420" s="203"/>
      <c r="Q420" s="203"/>
      <c r="R420" s="203"/>
      <c r="S420" s="203"/>
      <c r="T420" s="203"/>
      <c r="U420" s="203"/>
      <c r="V420" s="203"/>
      <c r="W420" s="203"/>
      <c r="X420" s="106"/>
      <c r="Y420" s="106"/>
      <c r="Z420" s="71"/>
    </row>
    <row r="421" spans="1:26">
      <c r="A421" s="71"/>
      <c r="B421" s="71"/>
      <c r="C421" s="71"/>
      <c r="D421" s="106"/>
      <c r="E421" s="106"/>
      <c r="F421" s="71"/>
      <c r="G421" s="71"/>
      <c r="H421" s="71"/>
      <c r="I421" s="71"/>
      <c r="J421" s="203"/>
      <c r="K421" s="203"/>
      <c r="L421" s="203"/>
      <c r="M421" s="203"/>
      <c r="N421" s="203"/>
      <c r="O421" s="203"/>
      <c r="P421" s="203"/>
      <c r="Q421" s="203"/>
      <c r="R421" s="203"/>
      <c r="S421" s="203"/>
      <c r="T421" s="203"/>
      <c r="U421" s="203"/>
      <c r="V421" s="203"/>
      <c r="W421" s="203"/>
      <c r="X421" s="106"/>
      <c r="Y421" s="106"/>
      <c r="Z421" s="71"/>
    </row>
    <row r="422" spans="1:26">
      <c r="A422" s="71"/>
      <c r="B422" s="71"/>
      <c r="C422" s="71"/>
      <c r="D422" s="106"/>
      <c r="E422" s="106"/>
      <c r="F422" s="71"/>
      <c r="G422" s="71"/>
      <c r="H422" s="71"/>
      <c r="I422" s="71"/>
      <c r="J422" s="203"/>
      <c r="K422" s="203"/>
      <c r="L422" s="203"/>
      <c r="M422" s="203"/>
      <c r="N422" s="203"/>
      <c r="O422" s="203"/>
      <c r="P422" s="203"/>
      <c r="Q422" s="203"/>
      <c r="R422" s="203"/>
      <c r="S422" s="203"/>
      <c r="T422" s="203"/>
      <c r="U422" s="203"/>
      <c r="V422" s="203"/>
      <c r="W422" s="203"/>
      <c r="X422" s="106"/>
      <c r="Y422" s="106"/>
      <c r="Z422" s="71"/>
    </row>
    <row r="423" spans="1:26">
      <c r="A423" s="71"/>
      <c r="B423" s="71"/>
      <c r="C423" s="71"/>
      <c r="D423" s="106"/>
      <c r="E423" s="106"/>
      <c r="F423" s="71"/>
      <c r="G423" s="71"/>
      <c r="H423" s="71"/>
      <c r="I423" s="71"/>
      <c r="J423" s="203"/>
      <c r="K423" s="203"/>
      <c r="L423" s="203"/>
      <c r="M423" s="203"/>
      <c r="N423" s="203"/>
      <c r="O423" s="203"/>
      <c r="P423" s="203"/>
      <c r="Q423" s="203"/>
      <c r="R423" s="203"/>
      <c r="S423" s="203"/>
      <c r="T423" s="203"/>
      <c r="U423" s="203"/>
      <c r="V423" s="203"/>
      <c r="W423" s="203"/>
      <c r="X423" s="106"/>
      <c r="Y423" s="106"/>
      <c r="Z423" s="71"/>
    </row>
    <row r="424" spans="1:26">
      <c r="A424" s="71"/>
      <c r="B424" s="71"/>
      <c r="C424" s="71"/>
      <c r="D424" s="106"/>
      <c r="E424" s="106"/>
      <c r="F424" s="71"/>
      <c r="G424" s="71"/>
      <c r="H424" s="71"/>
      <c r="I424" s="71"/>
      <c r="J424" s="203"/>
      <c r="K424" s="203"/>
      <c r="L424" s="203"/>
      <c r="M424" s="203"/>
      <c r="N424" s="203"/>
      <c r="O424" s="203"/>
      <c r="P424" s="203"/>
      <c r="Q424" s="203"/>
      <c r="R424" s="203"/>
      <c r="S424" s="203"/>
      <c r="T424" s="203"/>
      <c r="U424" s="203"/>
      <c r="V424" s="203"/>
      <c r="W424" s="203"/>
      <c r="X424" s="106"/>
      <c r="Y424" s="106"/>
      <c r="Z424" s="71"/>
    </row>
    <row r="425" spans="1:26">
      <c r="A425" s="71"/>
      <c r="B425" s="71"/>
      <c r="C425" s="71"/>
      <c r="D425" s="106"/>
      <c r="E425" s="106"/>
      <c r="F425" s="71"/>
      <c r="G425" s="71"/>
      <c r="H425" s="71"/>
      <c r="I425" s="71"/>
      <c r="J425" s="203"/>
      <c r="K425" s="203"/>
      <c r="L425" s="203"/>
      <c r="M425" s="203"/>
      <c r="N425" s="203"/>
      <c r="O425" s="203"/>
      <c r="P425" s="203"/>
      <c r="Q425" s="203"/>
      <c r="R425" s="203"/>
      <c r="S425" s="203"/>
      <c r="T425" s="203"/>
      <c r="U425" s="203"/>
      <c r="V425" s="203"/>
      <c r="W425" s="203"/>
      <c r="X425" s="106"/>
      <c r="Y425" s="106"/>
      <c r="Z425" s="71"/>
    </row>
    <row r="426" spans="1:26">
      <c r="A426" s="71"/>
      <c r="B426" s="71"/>
      <c r="C426" s="71"/>
      <c r="D426" s="106"/>
      <c r="E426" s="106"/>
      <c r="F426" s="71"/>
      <c r="G426" s="71"/>
      <c r="H426" s="71"/>
      <c r="I426" s="71"/>
      <c r="J426" s="203"/>
      <c r="K426" s="203"/>
      <c r="L426" s="203"/>
      <c r="M426" s="203"/>
      <c r="N426" s="203"/>
      <c r="O426" s="203"/>
      <c r="P426" s="203"/>
      <c r="Q426" s="203"/>
      <c r="R426" s="203"/>
      <c r="S426" s="203"/>
      <c r="T426" s="203"/>
      <c r="U426" s="203"/>
      <c r="V426" s="203"/>
      <c r="W426" s="203"/>
      <c r="X426" s="106"/>
      <c r="Y426" s="106"/>
      <c r="Z426" s="71"/>
    </row>
    <row r="427" spans="1:26">
      <c r="A427" s="71"/>
      <c r="B427" s="71"/>
      <c r="C427" s="71"/>
      <c r="D427" s="106"/>
      <c r="E427" s="106"/>
      <c r="F427" s="71"/>
      <c r="G427" s="71"/>
      <c r="H427" s="71"/>
      <c r="I427" s="71"/>
      <c r="J427" s="203"/>
      <c r="K427" s="203"/>
      <c r="L427" s="203"/>
      <c r="M427" s="203"/>
      <c r="N427" s="203"/>
      <c r="O427" s="203"/>
      <c r="P427" s="203"/>
      <c r="Q427" s="203"/>
      <c r="R427" s="203"/>
      <c r="S427" s="203"/>
      <c r="T427" s="203"/>
      <c r="U427" s="203"/>
      <c r="V427" s="203"/>
      <c r="W427" s="203"/>
      <c r="X427" s="106"/>
      <c r="Y427" s="106"/>
      <c r="Z427" s="71"/>
    </row>
    <row r="428" spans="1:26">
      <c r="A428" s="71"/>
      <c r="B428" s="71"/>
      <c r="C428" s="71"/>
      <c r="D428" s="106"/>
      <c r="E428" s="106"/>
      <c r="F428" s="71"/>
      <c r="G428" s="71"/>
      <c r="H428" s="71"/>
      <c r="I428" s="71"/>
      <c r="J428" s="203"/>
      <c r="K428" s="203"/>
      <c r="L428" s="203"/>
      <c r="M428" s="203"/>
      <c r="N428" s="203"/>
      <c r="O428" s="203"/>
      <c r="P428" s="203"/>
      <c r="Q428" s="203"/>
      <c r="R428" s="203"/>
      <c r="S428" s="203"/>
      <c r="T428" s="203"/>
      <c r="U428" s="203"/>
      <c r="V428" s="203"/>
      <c r="W428" s="203"/>
      <c r="X428" s="106"/>
      <c r="Y428" s="106"/>
      <c r="Z428" s="71"/>
    </row>
    <row r="429" spans="1:26">
      <c r="A429" s="71"/>
      <c r="B429" s="71"/>
      <c r="C429" s="71"/>
      <c r="D429" s="106"/>
      <c r="E429" s="106"/>
      <c r="F429" s="71"/>
      <c r="G429" s="71"/>
      <c r="H429" s="71"/>
      <c r="I429" s="71"/>
      <c r="J429" s="203"/>
      <c r="K429" s="203"/>
      <c r="L429" s="203"/>
      <c r="M429" s="203"/>
      <c r="N429" s="203"/>
      <c r="O429" s="203"/>
      <c r="P429" s="203"/>
      <c r="Q429" s="203"/>
      <c r="R429" s="203"/>
      <c r="S429" s="203"/>
      <c r="T429" s="203"/>
      <c r="U429" s="203"/>
      <c r="V429" s="203"/>
      <c r="W429" s="203"/>
      <c r="X429" s="106"/>
      <c r="Y429" s="106"/>
      <c r="Z429" s="71"/>
    </row>
    <row r="430" spans="1:26">
      <c r="A430" s="71"/>
      <c r="B430" s="71"/>
      <c r="C430" s="71"/>
      <c r="D430" s="106"/>
      <c r="E430" s="106"/>
      <c r="F430" s="71"/>
      <c r="G430" s="71"/>
      <c r="H430" s="71"/>
      <c r="I430" s="71"/>
      <c r="J430" s="203"/>
      <c r="K430" s="203"/>
      <c r="L430" s="203"/>
      <c r="M430" s="203"/>
      <c r="N430" s="203"/>
      <c r="O430" s="203"/>
      <c r="P430" s="203"/>
      <c r="Q430" s="203"/>
      <c r="R430" s="203"/>
      <c r="S430" s="203"/>
      <c r="T430" s="203"/>
      <c r="U430" s="203"/>
      <c r="V430" s="203"/>
      <c r="W430" s="203"/>
      <c r="X430" s="106"/>
      <c r="Y430" s="106"/>
      <c r="Z430" s="71"/>
    </row>
    <row r="431" spans="1:26">
      <c r="A431" s="71"/>
      <c r="B431" s="71"/>
      <c r="C431" s="71"/>
      <c r="D431" s="106"/>
      <c r="E431" s="106"/>
      <c r="F431" s="71"/>
      <c r="G431" s="71"/>
      <c r="H431" s="71"/>
      <c r="I431" s="71"/>
      <c r="J431" s="203"/>
      <c r="K431" s="203"/>
      <c r="L431" s="203"/>
      <c r="M431" s="203"/>
      <c r="N431" s="203"/>
      <c r="O431" s="203"/>
      <c r="P431" s="203"/>
      <c r="Q431" s="203"/>
      <c r="R431" s="203"/>
      <c r="S431" s="203"/>
      <c r="T431" s="203"/>
      <c r="U431" s="203"/>
      <c r="V431" s="203"/>
      <c r="W431" s="203"/>
      <c r="X431" s="106"/>
      <c r="Y431" s="106"/>
      <c r="Z431" s="71"/>
    </row>
    <row r="432" spans="1:26">
      <c r="A432" s="71"/>
      <c r="B432" s="71"/>
      <c r="C432" s="71"/>
      <c r="D432" s="106"/>
      <c r="E432" s="106"/>
      <c r="F432" s="71"/>
      <c r="G432" s="71"/>
      <c r="H432" s="71"/>
      <c r="I432" s="71"/>
      <c r="J432" s="203"/>
      <c r="K432" s="203"/>
      <c r="L432" s="203"/>
      <c r="M432" s="203"/>
      <c r="N432" s="203"/>
      <c r="O432" s="203"/>
      <c r="P432" s="203"/>
      <c r="Q432" s="203"/>
      <c r="R432" s="203"/>
      <c r="S432" s="203"/>
      <c r="T432" s="203"/>
      <c r="U432" s="203"/>
      <c r="V432" s="203"/>
      <c r="W432" s="203"/>
      <c r="X432" s="106"/>
      <c r="Y432" s="106"/>
      <c r="Z432" s="71"/>
    </row>
    <row r="433" spans="1:26">
      <c r="A433" s="71"/>
      <c r="B433" s="71"/>
      <c r="C433" s="71"/>
      <c r="D433" s="106"/>
      <c r="E433" s="106"/>
      <c r="F433" s="71"/>
      <c r="G433" s="71"/>
      <c r="H433" s="71"/>
      <c r="I433" s="71"/>
      <c r="J433" s="203"/>
      <c r="K433" s="203"/>
      <c r="L433" s="203"/>
      <c r="M433" s="203"/>
      <c r="N433" s="203"/>
      <c r="O433" s="203"/>
      <c r="P433" s="203"/>
      <c r="Q433" s="203"/>
      <c r="R433" s="203"/>
      <c r="S433" s="203"/>
      <c r="T433" s="203"/>
      <c r="U433" s="203"/>
      <c r="V433" s="203"/>
      <c r="W433" s="203"/>
      <c r="X433" s="106"/>
      <c r="Y433" s="106"/>
      <c r="Z433" s="71"/>
    </row>
    <row r="434" spans="1:26">
      <c r="A434" s="71"/>
      <c r="B434" s="71"/>
      <c r="C434" s="71"/>
      <c r="D434" s="106"/>
      <c r="E434" s="106"/>
      <c r="F434" s="71"/>
      <c r="G434" s="71"/>
      <c r="H434" s="71"/>
      <c r="I434" s="71"/>
      <c r="J434" s="203"/>
      <c r="K434" s="203"/>
      <c r="L434" s="203"/>
      <c r="M434" s="203"/>
      <c r="N434" s="203"/>
      <c r="O434" s="203"/>
      <c r="P434" s="203"/>
      <c r="Q434" s="203"/>
      <c r="R434" s="203"/>
      <c r="S434" s="203"/>
      <c r="T434" s="203"/>
      <c r="U434" s="203"/>
      <c r="V434" s="203"/>
      <c r="W434" s="203"/>
      <c r="X434" s="106"/>
      <c r="Y434" s="106"/>
      <c r="Z434" s="71"/>
    </row>
    <row r="435" spans="1:26">
      <c r="A435" s="71"/>
      <c r="B435" s="71"/>
      <c r="C435" s="71"/>
      <c r="D435" s="106"/>
      <c r="E435" s="106"/>
      <c r="F435" s="71"/>
      <c r="G435" s="71"/>
      <c r="H435" s="71"/>
      <c r="I435" s="71"/>
      <c r="J435" s="203"/>
      <c r="K435" s="203"/>
      <c r="L435" s="203"/>
      <c r="M435" s="203"/>
      <c r="N435" s="203"/>
      <c r="O435" s="203"/>
      <c r="P435" s="203"/>
      <c r="Q435" s="203"/>
      <c r="R435" s="203"/>
      <c r="S435" s="203"/>
      <c r="T435" s="203"/>
      <c r="U435" s="203"/>
      <c r="V435" s="203"/>
      <c r="W435" s="203"/>
      <c r="X435" s="106"/>
      <c r="Y435" s="106"/>
      <c r="Z435" s="71"/>
    </row>
    <row r="436" spans="1:26">
      <c r="A436" s="71"/>
      <c r="B436" s="71"/>
      <c r="C436" s="71"/>
      <c r="D436" s="106"/>
      <c r="E436" s="106"/>
      <c r="F436" s="71"/>
      <c r="G436" s="71"/>
      <c r="H436" s="71"/>
      <c r="I436" s="71"/>
      <c r="J436" s="203"/>
      <c r="K436" s="203"/>
      <c r="L436" s="203"/>
      <c r="M436" s="203"/>
      <c r="N436" s="203"/>
      <c r="O436" s="203"/>
      <c r="P436" s="203"/>
      <c r="Q436" s="203"/>
      <c r="R436" s="203"/>
      <c r="S436" s="203"/>
      <c r="T436" s="203"/>
      <c r="U436" s="203"/>
      <c r="V436" s="203"/>
      <c r="W436" s="203"/>
      <c r="X436" s="106"/>
      <c r="Y436" s="106"/>
      <c r="Z436" s="71"/>
    </row>
    <row r="437" spans="1:26">
      <c r="A437" s="71"/>
      <c r="B437" s="71"/>
      <c r="C437" s="71"/>
      <c r="D437" s="106"/>
      <c r="E437" s="106"/>
      <c r="F437" s="71"/>
      <c r="G437" s="71"/>
      <c r="H437" s="71"/>
      <c r="I437" s="71"/>
      <c r="J437" s="203"/>
      <c r="K437" s="203"/>
      <c r="L437" s="203"/>
      <c r="M437" s="203"/>
      <c r="N437" s="203"/>
      <c r="O437" s="203"/>
      <c r="P437" s="203"/>
      <c r="Q437" s="203"/>
      <c r="R437" s="203"/>
      <c r="S437" s="203"/>
      <c r="T437" s="203"/>
      <c r="U437" s="203"/>
      <c r="V437" s="203"/>
      <c r="W437" s="203"/>
      <c r="X437" s="106"/>
      <c r="Y437" s="106"/>
      <c r="Z437" s="71"/>
    </row>
    <row r="438" spans="1:26">
      <c r="A438" s="71"/>
      <c r="B438" s="71"/>
      <c r="C438" s="71"/>
      <c r="D438" s="106"/>
      <c r="E438" s="106"/>
      <c r="F438" s="71"/>
      <c r="G438" s="71"/>
      <c r="H438" s="71"/>
      <c r="I438" s="71"/>
      <c r="J438" s="203"/>
      <c r="K438" s="203"/>
      <c r="L438" s="203"/>
      <c r="M438" s="203"/>
      <c r="N438" s="203"/>
      <c r="O438" s="203"/>
      <c r="P438" s="203"/>
      <c r="Q438" s="203"/>
      <c r="R438" s="203"/>
      <c r="S438" s="203"/>
      <c r="T438" s="203"/>
      <c r="U438" s="203"/>
      <c r="V438" s="203"/>
      <c r="W438" s="203"/>
      <c r="X438" s="106"/>
      <c r="Y438" s="106"/>
      <c r="Z438" s="71"/>
    </row>
    <row r="439" spans="1:26">
      <c r="A439" s="71"/>
      <c r="B439" s="71"/>
      <c r="C439" s="71"/>
      <c r="D439" s="106"/>
      <c r="E439" s="106"/>
      <c r="F439" s="71"/>
      <c r="G439" s="71"/>
      <c r="H439" s="71"/>
      <c r="I439" s="71"/>
      <c r="J439" s="203"/>
      <c r="K439" s="203"/>
      <c r="L439" s="203"/>
      <c r="M439" s="203"/>
      <c r="N439" s="203"/>
      <c r="O439" s="203"/>
      <c r="P439" s="203"/>
      <c r="Q439" s="203"/>
      <c r="R439" s="203"/>
      <c r="S439" s="203"/>
      <c r="T439" s="203"/>
      <c r="U439" s="203"/>
      <c r="V439" s="203"/>
      <c r="W439" s="203"/>
      <c r="X439" s="106"/>
      <c r="Y439" s="106"/>
      <c r="Z439" s="71"/>
    </row>
    <row r="440" spans="1:26">
      <c r="A440" s="71"/>
      <c r="B440" s="71"/>
      <c r="C440" s="71"/>
      <c r="D440" s="106"/>
      <c r="E440" s="106"/>
      <c r="F440" s="71"/>
      <c r="G440" s="71"/>
      <c r="H440" s="71"/>
      <c r="I440" s="71"/>
      <c r="J440" s="203"/>
      <c r="K440" s="203"/>
      <c r="L440" s="203"/>
      <c r="M440" s="203"/>
      <c r="N440" s="203"/>
      <c r="O440" s="203"/>
      <c r="P440" s="203"/>
      <c r="Q440" s="203"/>
      <c r="R440" s="203"/>
      <c r="S440" s="203"/>
      <c r="T440" s="203"/>
      <c r="U440" s="203"/>
      <c r="V440" s="203"/>
      <c r="W440" s="203"/>
      <c r="X440" s="106"/>
      <c r="Y440" s="106"/>
      <c r="Z440" s="71"/>
    </row>
    <row r="441" spans="1:26">
      <c r="A441" s="71"/>
      <c r="B441" s="71"/>
      <c r="C441" s="71"/>
      <c r="D441" s="106"/>
      <c r="E441" s="106"/>
      <c r="F441" s="71"/>
      <c r="G441" s="71"/>
      <c r="H441" s="71"/>
      <c r="I441" s="71"/>
      <c r="J441" s="203"/>
      <c r="K441" s="203"/>
      <c r="L441" s="203"/>
      <c r="M441" s="203"/>
      <c r="N441" s="203"/>
      <c r="O441" s="203"/>
      <c r="P441" s="203"/>
      <c r="Q441" s="203"/>
      <c r="R441" s="203"/>
      <c r="S441" s="203"/>
      <c r="T441" s="203"/>
      <c r="U441" s="203"/>
      <c r="V441" s="203"/>
      <c r="W441" s="203"/>
      <c r="X441" s="106"/>
      <c r="Y441" s="106"/>
      <c r="Z441" s="71"/>
    </row>
    <row r="442" spans="1:26">
      <c r="A442" s="71"/>
      <c r="B442" s="71"/>
      <c r="C442" s="71"/>
      <c r="D442" s="106"/>
      <c r="E442" s="106"/>
      <c r="F442" s="71"/>
      <c r="G442" s="71"/>
      <c r="H442" s="71"/>
      <c r="I442" s="71"/>
      <c r="J442" s="203"/>
      <c r="K442" s="203"/>
      <c r="L442" s="203"/>
      <c r="M442" s="203"/>
      <c r="N442" s="203"/>
      <c r="O442" s="203"/>
      <c r="P442" s="203"/>
      <c r="Q442" s="203"/>
      <c r="R442" s="203"/>
      <c r="S442" s="203"/>
      <c r="T442" s="203"/>
      <c r="U442" s="203"/>
      <c r="V442" s="203"/>
      <c r="W442" s="203"/>
      <c r="X442" s="106"/>
      <c r="Y442" s="106"/>
      <c r="Z442" s="71"/>
    </row>
    <row r="443" spans="1:26">
      <c r="A443" s="71"/>
      <c r="B443" s="71"/>
      <c r="C443" s="71"/>
      <c r="D443" s="106"/>
      <c r="E443" s="106"/>
      <c r="F443" s="71"/>
      <c r="G443" s="71"/>
      <c r="H443" s="71"/>
      <c r="I443" s="71"/>
      <c r="J443" s="203"/>
      <c r="K443" s="203"/>
      <c r="L443" s="203"/>
      <c r="M443" s="203"/>
      <c r="N443" s="203"/>
      <c r="O443" s="203"/>
      <c r="P443" s="203"/>
      <c r="Q443" s="203"/>
      <c r="R443" s="203"/>
      <c r="S443" s="203"/>
      <c r="T443" s="203"/>
      <c r="U443" s="203"/>
      <c r="V443" s="203"/>
      <c r="W443" s="203"/>
      <c r="X443" s="106"/>
      <c r="Y443" s="106"/>
      <c r="Z443" s="71"/>
    </row>
    <row r="444" spans="1:26">
      <c r="A444" s="71"/>
      <c r="B444" s="71"/>
      <c r="C444" s="71"/>
      <c r="D444" s="106"/>
      <c r="E444" s="106"/>
      <c r="F444" s="71"/>
      <c r="G444" s="71"/>
      <c r="H444" s="71"/>
      <c r="I444" s="71"/>
      <c r="J444" s="203"/>
      <c r="K444" s="203"/>
      <c r="L444" s="203"/>
      <c r="M444" s="203"/>
      <c r="N444" s="203"/>
      <c r="O444" s="203"/>
      <c r="P444" s="203"/>
      <c r="Q444" s="203"/>
      <c r="R444" s="203"/>
      <c r="S444" s="203"/>
      <c r="T444" s="203"/>
      <c r="U444" s="203"/>
      <c r="V444" s="203"/>
      <c r="W444" s="203"/>
      <c r="X444" s="106"/>
      <c r="Y444" s="106"/>
      <c r="Z444" s="71"/>
    </row>
    <row r="445" spans="1:26">
      <c r="A445" s="71"/>
      <c r="B445" s="71"/>
      <c r="C445" s="71"/>
      <c r="D445" s="106"/>
      <c r="E445" s="106"/>
      <c r="F445" s="71"/>
      <c r="G445" s="71"/>
      <c r="H445" s="71"/>
      <c r="I445" s="71"/>
      <c r="J445" s="203"/>
      <c r="K445" s="203"/>
      <c r="L445" s="203"/>
      <c r="M445" s="203"/>
      <c r="N445" s="203"/>
      <c r="O445" s="203"/>
      <c r="P445" s="203"/>
      <c r="Q445" s="203"/>
      <c r="R445" s="203"/>
      <c r="S445" s="203"/>
      <c r="T445" s="203"/>
      <c r="U445" s="203"/>
      <c r="V445" s="203"/>
      <c r="W445" s="203"/>
      <c r="X445" s="106"/>
      <c r="Y445" s="106"/>
      <c r="Z445" s="71"/>
    </row>
    <row r="446" spans="1:26">
      <c r="A446" s="71"/>
      <c r="B446" s="71"/>
      <c r="C446" s="71"/>
      <c r="D446" s="106"/>
      <c r="E446" s="106"/>
      <c r="F446" s="71"/>
      <c r="G446" s="71"/>
      <c r="H446" s="71"/>
      <c r="I446" s="71"/>
      <c r="J446" s="203"/>
      <c r="K446" s="203"/>
      <c r="L446" s="203"/>
      <c r="M446" s="203"/>
      <c r="N446" s="203"/>
      <c r="O446" s="203"/>
      <c r="P446" s="203"/>
      <c r="Q446" s="203"/>
      <c r="R446" s="203"/>
      <c r="S446" s="203"/>
      <c r="T446" s="203"/>
      <c r="U446" s="203"/>
      <c r="V446" s="203"/>
      <c r="W446" s="203"/>
      <c r="X446" s="106"/>
      <c r="Y446" s="106"/>
      <c r="Z446" s="71"/>
    </row>
    <row r="447" spans="1:26">
      <c r="A447" s="71"/>
      <c r="B447" s="71"/>
      <c r="C447" s="71"/>
      <c r="D447" s="106"/>
      <c r="E447" s="106"/>
      <c r="F447" s="71"/>
      <c r="G447" s="71"/>
      <c r="H447" s="71"/>
      <c r="I447" s="71"/>
      <c r="J447" s="203"/>
      <c r="K447" s="203"/>
      <c r="L447" s="203"/>
      <c r="M447" s="203"/>
      <c r="N447" s="203"/>
      <c r="O447" s="203"/>
      <c r="P447" s="203"/>
      <c r="Q447" s="203"/>
      <c r="R447" s="203"/>
      <c r="S447" s="203"/>
      <c r="T447" s="203"/>
      <c r="U447" s="203"/>
      <c r="V447" s="203"/>
      <c r="W447" s="203"/>
      <c r="X447" s="106"/>
      <c r="Y447" s="106"/>
      <c r="Z447" s="71"/>
    </row>
    <row r="448" spans="1:26">
      <c r="A448" s="71"/>
      <c r="B448" s="71"/>
      <c r="C448" s="71"/>
      <c r="D448" s="106"/>
      <c r="E448" s="106"/>
      <c r="F448" s="71"/>
      <c r="G448" s="71"/>
      <c r="H448" s="71"/>
      <c r="I448" s="71"/>
      <c r="J448" s="203"/>
      <c r="K448" s="203"/>
      <c r="L448" s="203"/>
      <c r="M448" s="203"/>
      <c r="N448" s="203"/>
      <c r="O448" s="203"/>
      <c r="P448" s="203"/>
      <c r="Q448" s="203"/>
      <c r="R448" s="203"/>
      <c r="S448" s="203"/>
      <c r="T448" s="203"/>
      <c r="U448" s="203"/>
      <c r="V448" s="203"/>
      <c r="W448" s="203"/>
      <c r="X448" s="106"/>
      <c r="Y448" s="106"/>
      <c r="Z448" s="71"/>
    </row>
    <row r="449" spans="1:26">
      <c r="A449" s="71"/>
      <c r="B449" s="71"/>
      <c r="C449" s="71"/>
      <c r="D449" s="106"/>
      <c r="E449" s="106"/>
      <c r="F449" s="71"/>
      <c r="G449" s="71"/>
      <c r="H449" s="71"/>
      <c r="I449" s="71"/>
      <c r="J449" s="203"/>
      <c r="K449" s="203"/>
      <c r="L449" s="203"/>
      <c r="M449" s="203"/>
      <c r="N449" s="203"/>
      <c r="O449" s="203"/>
      <c r="P449" s="203"/>
      <c r="Q449" s="203"/>
      <c r="R449" s="203"/>
      <c r="S449" s="203"/>
      <c r="T449" s="203"/>
      <c r="U449" s="203"/>
      <c r="V449" s="203"/>
      <c r="W449" s="203"/>
      <c r="X449" s="106"/>
      <c r="Y449" s="106"/>
      <c r="Z449" s="71"/>
    </row>
    <row r="450" spans="1:26">
      <c r="A450" s="71"/>
      <c r="B450" s="71"/>
      <c r="C450" s="71"/>
      <c r="D450" s="106"/>
      <c r="E450" s="106"/>
      <c r="F450" s="71"/>
      <c r="G450" s="71"/>
      <c r="H450" s="71"/>
      <c r="I450" s="71"/>
      <c r="J450" s="203"/>
      <c r="K450" s="203"/>
      <c r="L450" s="203"/>
      <c r="M450" s="203"/>
      <c r="N450" s="203"/>
      <c r="O450" s="203"/>
      <c r="P450" s="203"/>
      <c r="Q450" s="203"/>
      <c r="R450" s="203"/>
      <c r="S450" s="203"/>
      <c r="T450" s="203"/>
      <c r="U450" s="203"/>
      <c r="V450" s="203"/>
      <c r="W450" s="203"/>
      <c r="X450" s="106"/>
      <c r="Y450" s="106"/>
      <c r="Z450" s="71"/>
    </row>
    <row r="451" spans="1:26">
      <c r="A451" s="71"/>
      <c r="B451" s="71"/>
      <c r="C451" s="71"/>
      <c r="D451" s="106"/>
      <c r="E451" s="106"/>
      <c r="F451" s="71"/>
      <c r="G451" s="71"/>
      <c r="H451" s="71"/>
      <c r="I451" s="71"/>
      <c r="J451" s="203"/>
      <c r="K451" s="203"/>
      <c r="L451" s="203"/>
      <c r="M451" s="203"/>
      <c r="N451" s="203"/>
      <c r="O451" s="203"/>
      <c r="P451" s="203"/>
      <c r="Q451" s="203"/>
      <c r="R451" s="203"/>
      <c r="S451" s="203"/>
      <c r="T451" s="203"/>
      <c r="U451" s="203"/>
      <c r="V451" s="203"/>
      <c r="W451" s="203"/>
      <c r="X451" s="106"/>
      <c r="Y451" s="106"/>
      <c r="Z451" s="71"/>
    </row>
    <row r="452" spans="1:26">
      <c r="A452" s="71"/>
      <c r="B452" s="71"/>
      <c r="C452" s="71"/>
      <c r="D452" s="106"/>
      <c r="E452" s="106"/>
      <c r="F452" s="71"/>
      <c r="G452" s="71"/>
      <c r="H452" s="71"/>
      <c r="I452" s="71"/>
      <c r="J452" s="203"/>
      <c r="K452" s="203"/>
      <c r="L452" s="203"/>
      <c r="M452" s="203"/>
      <c r="N452" s="203"/>
      <c r="O452" s="203"/>
      <c r="P452" s="203"/>
      <c r="Q452" s="203"/>
      <c r="R452" s="203"/>
      <c r="S452" s="203"/>
      <c r="T452" s="203"/>
      <c r="U452" s="203"/>
      <c r="V452" s="203"/>
      <c r="W452" s="203"/>
      <c r="X452" s="106"/>
      <c r="Y452" s="106"/>
      <c r="Z452" s="71"/>
    </row>
    <row r="453" spans="1:26">
      <c r="A453" s="71"/>
      <c r="B453" s="71"/>
      <c r="C453" s="71"/>
      <c r="D453" s="106"/>
      <c r="E453" s="106"/>
      <c r="F453" s="71"/>
      <c r="G453" s="71"/>
      <c r="H453" s="71"/>
      <c r="I453" s="71"/>
      <c r="J453" s="203"/>
      <c r="K453" s="203"/>
      <c r="L453" s="203"/>
      <c r="M453" s="203"/>
      <c r="N453" s="203"/>
      <c r="O453" s="203"/>
      <c r="P453" s="203"/>
      <c r="Q453" s="203"/>
      <c r="R453" s="203"/>
      <c r="S453" s="203"/>
      <c r="T453" s="203"/>
      <c r="U453" s="203"/>
      <c r="V453" s="203"/>
      <c r="W453" s="203"/>
      <c r="X453" s="106"/>
      <c r="Y453" s="106"/>
      <c r="Z453" s="71"/>
    </row>
    <row r="454" spans="1:26">
      <c r="A454" s="71"/>
      <c r="B454" s="71"/>
      <c r="C454" s="71"/>
      <c r="D454" s="106"/>
      <c r="E454" s="106"/>
      <c r="F454" s="71"/>
      <c r="G454" s="71"/>
      <c r="H454" s="71"/>
      <c r="I454" s="71"/>
      <c r="J454" s="203"/>
      <c r="K454" s="203"/>
      <c r="L454" s="203"/>
      <c r="M454" s="203"/>
      <c r="N454" s="203"/>
      <c r="O454" s="203"/>
      <c r="P454" s="203"/>
      <c r="Q454" s="203"/>
      <c r="R454" s="203"/>
      <c r="S454" s="203"/>
      <c r="T454" s="203"/>
      <c r="U454" s="203"/>
      <c r="V454" s="203"/>
      <c r="W454" s="203"/>
      <c r="X454" s="106"/>
      <c r="Y454" s="106"/>
      <c r="Z454" s="71"/>
    </row>
    <row r="455" spans="1:26">
      <c r="A455" s="71"/>
      <c r="B455" s="71"/>
      <c r="C455" s="71"/>
      <c r="D455" s="106"/>
      <c r="E455" s="106"/>
      <c r="F455" s="71"/>
      <c r="G455" s="71"/>
      <c r="H455" s="71"/>
      <c r="I455" s="71"/>
      <c r="J455" s="203"/>
      <c r="K455" s="203"/>
      <c r="L455" s="203"/>
      <c r="M455" s="203"/>
      <c r="N455" s="203"/>
      <c r="O455" s="203"/>
      <c r="P455" s="203"/>
      <c r="Q455" s="203"/>
      <c r="R455" s="203"/>
      <c r="S455" s="203"/>
      <c r="T455" s="203"/>
      <c r="U455" s="203"/>
      <c r="V455" s="203"/>
      <c r="W455" s="203"/>
      <c r="X455" s="106"/>
      <c r="Y455" s="106"/>
      <c r="Z455" s="71"/>
    </row>
    <row r="456" spans="1:26">
      <c r="A456" s="71"/>
      <c r="B456" s="71"/>
      <c r="C456" s="71"/>
      <c r="D456" s="106"/>
      <c r="E456" s="106"/>
      <c r="F456" s="71"/>
      <c r="G456" s="71"/>
      <c r="H456" s="71"/>
      <c r="I456" s="71"/>
      <c r="J456" s="203"/>
      <c r="K456" s="203"/>
      <c r="L456" s="203"/>
      <c r="M456" s="203"/>
      <c r="N456" s="203"/>
      <c r="O456" s="203"/>
      <c r="P456" s="203"/>
      <c r="Q456" s="203"/>
      <c r="R456" s="203"/>
      <c r="S456" s="203"/>
      <c r="T456" s="203"/>
      <c r="U456" s="203"/>
      <c r="V456" s="203"/>
      <c r="W456" s="203"/>
      <c r="X456" s="106"/>
      <c r="Y456" s="106"/>
      <c r="Z456" s="71"/>
    </row>
    <row r="457" spans="1:26">
      <c r="A457" s="71"/>
      <c r="B457" s="71"/>
      <c r="C457" s="71"/>
      <c r="D457" s="106"/>
      <c r="E457" s="106"/>
      <c r="F457" s="71"/>
      <c r="G457" s="71"/>
      <c r="H457" s="71"/>
      <c r="I457" s="71"/>
      <c r="J457" s="203"/>
      <c r="K457" s="203"/>
      <c r="L457" s="203"/>
      <c r="M457" s="203"/>
      <c r="N457" s="203"/>
      <c r="O457" s="203"/>
      <c r="P457" s="203"/>
      <c r="Q457" s="203"/>
      <c r="R457" s="203"/>
      <c r="S457" s="203"/>
      <c r="T457" s="203"/>
      <c r="U457" s="203"/>
      <c r="V457" s="203"/>
      <c r="W457" s="203"/>
      <c r="X457" s="106"/>
      <c r="Y457" s="106"/>
      <c r="Z457" s="71"/>
    </row>
    <row r="458" spans="1:26">
      <c r="A458" s="71"/>
      <c r="B458" s="71"/>
      <c r="C458" s="71"/>
      <c r="D458" s="106"/>
      <c r="E458" s="106"/>
      <c r="F458" s="71"/>
      <c r="G458" s="71"/>
      <c r="H458" s="71"/>
      <c r="I458" s="71"/>
      <c r="J458" s="203"/>
      <c r="K458" s="203"/>
      <c r="L458" s="203"/>
      <c r="M458" s="203"/>
      <c r="N458" s="203"/>
      <c r="O458" s="203"/>
      <c r="P458" s="203"/>
      <c r="Q458" s="203"/>
      <c r="R458" s="203"/>
      <c r="S458" s="203"/>
      <c r="T458" s="203"/>
      <c r="U458" s="203"/>
      <c r="V458" s="203"/>
      <c r="W458" s="203"/>
      <c r="X458" s="106"/>
      <c r="Y458" s="106"/>
      <c r="Z458" s="71"/>
    </row>
    <row r="459" spans="1:26">
      <c r="A459" s="71"/>
      <c r="B459" s="71"/>
      <c r="C459" s="71"/>
      <c r="D459" s="106"/>
      <c r="E459" s="106"/>
      <c r="F459" s="71"/>
      <c r="G459" s="71"/>
      <c r="H459" s="71"/>
      <c r="I459" s="71"/>
      <c r="J459" s="203"/>
      <c r="K459" s="203"/>
      <c r="L459" s="203"/>
      <c r="M459" s="203"/>
      <c r="N459" s="203"/>
      <c r="O459" s="203"/>
      <c r="P459" s="203"/>
      <c r="Q459" s="203"/>
      <c r="R459" s="203"/>
      <c r="S459" s="203"/>
      <c r="T459" s="203"/>
      <c r="U459" s="203"/>
      <c r="V459" s="203"/>
      <c r="W459" s="203"/>
      <c r="X459" s="106"/>
      <c r="Y459" s="106"/>
      <c r="Z459" s="71"/>
    </row>
    <row r="460" spans="1:26">
      <c r="A460" s="71"/>
      <c r="B460" s="71"/>
      <c r="C460" s="71"/>
      <c r="D460" s="106"/>
      <c r="E460" s="106"/>
      <c r="F460" s="71"/>
      <c r="G460" s="71"/>
      <c r="H460" s="71"/>
      <c r="I460" s="71"/>
      <c r="J460" s="203"/>
      <c r="K460" s="203"/>
      <c r="L460" s="203"/>
      <c r="M460" s="203"/>
      <c r="N460" s="203"/>
      <c r="O460" s="203"/>
      <c r="P460" s="203"/>
      <c r="Q460" s="203"/>
      <c r="R460" s="203"/>
      <c r="S460" s="203"/>
      <c r="T460" s="203"/>
      <c r="U460" s="203"/>
      <c r="V460" s="203"/>
      <c r="W460" s="203"/>
      <c r="X460" s="106"/>
      <c r="Y460" s="106"/>
      <c r="Z460" s="71"/>
    </row>
    <row r="461" spans="1:26">
      <c r="A461" s="71"/>
      <c r="B461" s="71"/>
      <c r="C461" s="71"/>
      <c r="D461" s="106"/>
      <c r="E461" s="106"/>
      <c r="F461" s="71"/>
      <c r="G461" s="71"/>
      <c r="H461" s="71"/>
      <c r="I461" s="71"/>
      <c r="J461" s="203"/>
      <c r="K461" s="203"/>
      <c r="L461" s="203"/>
      <c r="M461" s="203"/>
      <c r="N461" s="203"/>
      <c r="O461" s="203"/>
      <c r="P461" s="203"/>
      <c r="Q461" s="203"/>
      <c r="R461" s="203"/>
      <c r="S461" s="203"/>
      <c r="T461" s="203"/>
      <c r="U461" s="203"/>
      <c r="V461" s="203"/>
      <c r="W461" s="203"/>
      <c r="X461" s="106"/>
      <c r="Y461" s="106"/>
      <c r="Z461" s="71"/>
    </row>
    <row r="462" spans="1:26">
      <c r="A462" s="71"/>
      <c r="B462" s="71"/>
      <c r="C462" s="71"/>
      <c r="D462" s="106"/>
      <c r="E462" s="106"/>
      <c r="F462" s="71"/>
      <c r="G462" s="71"/>
      <c r="H462" s="71"/>
      <c r="I462" s="71"/>
      <c r="J462" s="203"/>
      <c r="K462" s="203"/>
      <c r="L462" s="203"/>
      <c r="M462" s="203"/>
      <c r="N462" s="203"/>
      <c r="O462" s="203"/>
      <c r="P462" s="203"/>
      <c r="Q462" s="203"/>
      <c r="R462" s="203"/>
      <c r="S462" s="203"/>
      <c r="T462" s="203"/>
      <c r="U462" s="203"/>
      <c r="V462" s="203"/>
      <c r="W462" s="203"/>
      <c r="X462" s="106"/>
      <c r="Y462" s="106"/>
      <c r="Z462" s="71"/>
    </row>
    <row r="463" spans="1:26">
      <c r="A463" s="71"/>
      <c r="B463" s="71"/>
      <c r="C463" s="71"/>
      <c r="D463" s="106"/>
      <c r="E463" s="106"/>
      <c r="F463" s="71"/>
      <c r="G463" s="71"/>
      <c r="H463" s="71"/>
      <c r="I463" s="71"/>
      <c r="J463" s="203"/>
      <c r="K463" s="203"/>
      <c r="L463" s="203"/>
      <c r="M463" s="203"/>
      <c r="N463" s="203"/>
      <c r="O463" s="203"/>
      <c r="P463" s="203"/>
      <c r="Q463" s="203"/>
      <c r="R463" s="203"/>
      <c r="S463" s="203"/>
      <c r="T463" s="203"/>
      <c r="U463" s="203"/>
      <c r="V463" s="203"/>
      <c r="W463" s="203"/>
      <c r="X463" s="106"/>
      <c r="Y463" s="106"/>
      <c r="Z463" s="71"/>
    </row>
    <row r="464" spans="1:26">
      <c r="A464" s="71"/>
      <c r="B464" s="71"/>
      <c r="C464" s="71"/>
      <c r="D464" s="106"/>
      <c r="E464" s="106"/>
      <c r="F464" s="71"/>
      <c r="G464" s="71"/>
      <c r="H464" s="71"/>
      <c r="I464" s="71"/>
      <c r="J464" s="203"/>
      <c r="K464" s="203"/>
      <c r="L464" s="203"/>
      <c r="M464" s="203"/>
      <c r="N464" s="203"/>
      <c r="O464" s="203"/>
      <c r="P464" s="203"/>
      <c r="Q464" s="203"/>
      <c r="R464" s="203"/>
      <c r="S464" s="203"/>
      <c r="T464" s="203"/>
      <c r="U464" s="203"/>
      <c r="V464" s="203"/>
      <c r="W464" s="203"/>
      <c r="X464" s="106"/>
      <c r="Y464" s="106"/>
      <c r="Z464" s="71"/>
    </row>
    <row r="465" spans="1:26">
      <c r="A465" s="71"/>
      <c r="B465" s="71"/>
      <c r="C465" s="71"/>
      <c r="D465" s="106"/>
      <c r="E465" s="106"/>
      <c r="F465" s="71"/>
      <c r="G465" s="71"/>
      <c r="H465" s="71"/>
      <c r="I465" s="71"/>
      <c r="J465" s="203"/>
      <c r="K465" s="203"/>
      <c r="L465" s="203"/>
      <c r="M465" s="203"/>
      <c r="N465" s="203"/>
      <c r="O465" s="203"/>
      <c r="P465" s="203"/>
      <c r="Q465" s="203"/>
      <c r="R465" s="203"/>
      <c r="S465" s="203"/>
      <c r="T465" s="203"/>
      <c r="U465" s="203"/>
      <c r="V465" s="203"/>
      <c r="W465" s="203"/>
      <c r="X465" s="106"/>
      <c r="Y465" s="106"/>
      <c r="Z465" s="71"/>
    </row>
    <row r="466" spans="1:26">
      <c r="A466" s="71"/>
      <c r="B466" s="71"/>
      <c r="C466" s="71"/>
      <c r="D466" s="106"/>
      <c r="E466" s="106"/>
      <c r="F466" s="71"/>
      <c r="G466" s="71"/>
      <c r="H466" s="71"/>
      <c r="I466" s="71"/>
      <c r="J466" s="203"/>
      <c r="K466" s="203"/>
      <c r="L466" s="203"/>
      <c r="M466" s="203"/>
      <c r="N466" s="203"/>
      <c r="O466" s="203"/>
      <c r="P466" s="203"/>
      <c r="Q466" s="203"/>
      <c r="R466" s="203"/>
      <c r="S466" s="203"/>
      <c r="T466" s="203"/>
      <c r="U466" s="203"/>
      <c r="V466" s="203"/>
      <c r="W466" s="203"/>
      <c r="X466" s="106"/>
      <c r="Y466" s="106"/>
      <c r="Z466" s="71"/>
    </row>
    <row r="467" spans="1:26">
      <c r="A467" s="71"/>
      <c r="B467" s="71"/>
      <c r="C467" s="71"/>
      <c r="D467" s="106"/>
      <c r="E467" s="106"/>
      <c r="F467" s="71"/>
      <c r="G467" s="71"/>
      <c r="H467" s="71"/>
      <c r="I467" s="71"/>
      <c r="J467" s="203"/>
      <c r="K467" s="203"/>
      <c r="L467" s="203"/>
      <c r="M467" s="203"/>
      <c r="N467" s="203"/>
      <c r="O467" s="203"/>
      <c r="P467" s="203"/>
      <c r="Q467" s="203"/>
      <c r="R467" s="203"/>
      <c r="S467" s="203"/>
      <c r="T467" s="203"/>
      <c r="U467" s="203"/>
      <c r="V467" s="203"/>
      <c r="W467" s="203"/>
      <c r="X467" s="106"/>
      <c r="Y467" s="106"/>
      <c r="Z467" s="71"/>
    </row>
    <row r="468" spans="1:26">
      <c r="A468" s="71"/>
      <c r="B468" s="71"/>
      <c r="C468" s="71"/>
      <c r="D468" s="106"/>
      <c r="E468" s="106"/>
      <c r="F468" s="71"/>
      <c r="G468" s="71"/>
      <c r="H468" s="71"/>
      <c r="I468" s="71"/>
      <c r="J468" s="203"/>
      <c r="K468" s="203"/>
      <c r="L468" s="203"/>
      <c r="M468" s="203"/>
      <c r="N468" s="203"/>
      <c r="O468" s="203"/>
      <c r="P468" s="203"/>
      <c r="Q468" s="203"/>
      <c r="R468" s="203"/>
      <c r="S468" s="203"/>
      <c r="T468" s="203"/>
      <c r="U468" s="203"/>
      <c r="V468" s="203"/>
      <c r="W468" s="203"/>
      <c r="X468" s="106"/>
      <c r="Y468" s="106"/>
      <c r="Z468" s="71"/>
    </row>
    <row r="469" spans="1:26">
      <c r="A469" s="71"/>
      <c r="B469" s="71"/>
      <c r="C469" s="71"/>
      <c r="D469" s="106"/>
      <c r="E469" s="106"/>
      <c r="F469" s="71"/>
      <c r="G469" s="71"/>
      <c r="H469" s="71"/>
      <c r="I469" s="71"/>
      <c r="J469" s="203"/>
      <c r="K469" s="203"/>
      <c r="L469" s="203"/>
      <c r="M469" s="203"/>
      <c r="N469" s="203"/>
      <c r="O469" s="203"/>
      <c r="P469" s="203"/>
      <c r="Q469" s="203"/>
      <c r="R469" s="203"/>
      <c r="S469" s="203"/>
      <c r="T469" s="203"/>
      <c r="U469" s="203"/>
      <c r="V469" s="203"/>
      <c r="W469" s="203"/>
      <c r="X469" s="106"/>
      <c r="Y469" s="106"/>
      <c r="Z469" s="71"/>
    </row>
    <row r="470" spans="1:26">
      <c r="A470" s="71"/>
      <c r="B470" s="71"/>
      <c r="C470" s="71"/>
      <c r="D470" s="106"/>
      <c r="E470" s="106"/>
      <c r="F470" s="71"/>
      <c r="G470" s="71"/>
      <c r="H470" s="71"/>
      <c r="I470" s="71"/>
      <c r="J470" s="203"/>
      <c r="K470" s="203"/>
      <c r="L470" s="203"/>
      <c r="M470" s="203"/>
      <c r="N470" s="203"/>
      <c r="O470" s="203"/>
      <c r="P470" s="203"/>
      <c r="Q470" s="203"/>
      <c r="R470" s="203"/>
      <c r="S470" s="203"/>
      <c r="T470" s="203"/>
      <c r="U470" s="203"/>
      <c r="V470" s="203"/>
      <c r="W470" s="203"/>
      <c r="X470" s="106"/>
      <c r="Y470" s="106"/>
      <c r="Z470" s="71"/>
    </row>
    <row r="471" spans="1:26">
      <c r="A471" s="71"/>
      <c r="B471" s="71"/>
      <c r="C471" s="71"/>
      <c r="D471" s="106"/>
      <c r="E471" s="106"/>
      <c r="F471" s="71"/>
      <c r="G471" s="71"/>
      <c r="H471" s="71"/>
      <c r="I471" s="71"/>
      <c r="J471" s="203"/>
      <c r="K471" s="203"/>
      <c r="L471" s="203"/>
      <c r="M471" s="203"/>
      <c r="N471" s="203"/>
      <c r="O471" s="203"/>
      <c r="P471" s="203"/>
      <c r="Q471" s="203"/>
      <c r="R471" s="203"/>
      <c r="S471" s="203"/>
      <c r="T471" s="203"/>
      <c r="U471" s="203"/>
      <c r="V471" s="203"/>
      <c r="W471" s="203"/>
      <c r="X471" s="106"/>
      <c r="Y471" s="106"/>
      <c r="Z471" s="71"/>
    </row>
    <row r="472" spans="1:26">
      <c r="A472" s="71"/>
      <c r="B472" s="71"/>
      <c r="C472" s="71"/>
      <c r="D472" s="106"/>
      <c r="E472" s="106"/>
      <c r="F472" s="71"/>
      <c r="G472" s="71"/>
      <c r="H472" s="71"/>
      <c r="I472" s="71"/>
      <c r="J472" s="203"/>
      <c r="K472" s="203"/>
      <c r="L472" s="203"/>
      <c r="M472" s="203"/>
      <c r="N472" s="203"/>
      <c r="O472" s="203"/>
      <c r="P472" s="203"/>
      <c r="Q472" s="203"/>
      <c r="R472" s="203"/>
      <c r="S472" s="203"/>
      <c r="T472" s="203"/>
      <c r="U472" s="203"/>
      <c r="V472" s="203"/>
      <c r="W472" s="203"/>
      <c r="X472" s="106"/>
      <c r="Y472" s="106"/>
      <c r="Z472" s="71"/>
    </row>
    <row r="473" spans="1:26">
      <c r="A473" s="71"/>
      <c r="B473" s="71"/>
      <c r="C473" s="71"/>
      <c r="D473" s="106"/>
      <c r="E473" s="106"/>
      <c r="F473" s="71"/>
      <c r="G473" s="71"/>
      <c r="H473" s="71"/>
      <c r="I473" s="71"/>
      <c r="J473" s="203"/>
      <c r="K473" s="203"/>
      <c r="L473" s="203"/>
      <c r="M473" s="203"/>
      <c r="N473" s="203"/>
      <c r="O473" s="203"/>
      <c r="P473" s="203"/>
      <c r="Q473" s="203"/>
      <c r="R473" s="203"/>
      <c r="S473" s="203"/>
      <c r="T473" s="203"/>
      <c r="U473" s="203"/>
      <c r="V473" s="203"/>
      <c r="W473" s="203"/>
      <c r="X473" s="106"/>
      <c r="Y473" s="106"/>
      <c r="Z473" s="71"/>
    </row>
    <row r="474" spans="1:26">
      <c r="A474" s="71"/>
      <c r="B474" s="71"/>
      <c r="C474" s="71"/>
      <c r="D474" s="106"/>
      <c r="E474" s="106"/>
      <c r="F474" s="71"/>
      <c r="G474" s="71"/>
      <c r="H474" s="71"/>
      <c r="I474" s="71"/>
      <c r="J474" s="203"/>
      <c r="K474" s="203"/>
      <c r="L474" s="203"/>
      <c r="M474" s="203"/>
      <c r="N474" s="203"/>
      <c r="O474" s="203"/>
      <c r="P474" s="203"/>
      <c r="Q474" s="203"/>
      <c r="R474" s="203"/>
      <c r="S474" s="203"/>
      <c r="T474" s="203"/>
      <c r="U474" s="203"/>
      <c r="V474" s="203"/>
      <c r="W474" s="203"/>
      <c r="X474" s="106"/>
      <c r="Y474" s="106"/>
      <c r="Z474" s="71"/>
    </row>
    <row r="475" spans="1:26">
      <c r="A475" s="71"/>
      <c r="B475" s="71"/>
      <c r="C475" s="71"/>
      <c r="D475" s="106"/>
      <c r="E475" s="106"/>
      <c r="F475" s="71"/>
      <c r="G475" s="71"/>
      <c r="H475" s="71"/>
      <c r="I475" s="71"/>
      <c r="J475" s="203"/>
      <c r="K475" s="203"/>
      <c r="L475" s="203"/>
      <c r="M475" s="203"/>
      <c r="N475" s="203"/>
      <c r="O475" s="203"/>
      <c r="P475" s="203"/>
      <c r="Q475" s="203"/>
      <c r="R475" s="203"/>
      <c r="S475" s="203"/>
      <c r="T475" s="203"/>
      <c r="U475" s="203"/>
      <c r="V475" s="203"/>
      <c r="W475" s="203"/>
      <c r="X475" s="106"/>
      <c r="Y475" s="106"/>
      <c r="Z475" s="71"/>
    </row>
    <row r="476" spans="1:26">
      <c r="A476" s="71"/>
      <c r="B476" s="71"/>
      <c r="C476" s="71"/>
      <c r="D476" s="106"/>
      <c r="E476" s="106"/>
      <c r="F476" s="71"/>
      <c r="G476" s="71"/>
      <c r="H476" s="71"/>
      <c r="I476" s="71"/>
      <c r="J476" s="203"/>
      <c r="K476" s="203"/>
      <c r="L476" s="203"/>
      <c r="M476" s="203"/>
      <c r="N476" s="203"/>
      <c r="O476" s="203"/>
      <c r="P476" s="203"/>
      <c r="Q476" s="203"/>
      <c r="R476" s="203"/>
      <c r="S476" s="203"/>
      <c r="T476" s="203"/>
      <c r="U476" s="203"/>
      <c r="V476" s="203"/>
      <c r="W476" s="203"/>
      <c r="X476" s="106"/>
      <c r="Y476" s="106"/>
      <c r="Z476" s="71"/>
    </row>
    <row r="477" spans="1:26">
      <c r="A477" s="71"/>
      <c r="B477" s="71"/>
      <c r="C477" s="71"/>
      <c r="D477" s="106"/>
      <c r="E477" s="106"/>
      <c r="F477" s="71"/>
      <c r="G477" s="71"/>
      <c r="H477" s="71"/>
      <c r="I477" s="71"/>
      <c r="J477" s="203"/>
      <c r="K477" s="203"/>
      <c r="L477" s="203"/>
      <c r="M477" s="203"/>
      <c r="N477" s="203"/>
      <c r="O477" s="203"/>
      <c r="P477" s="203"/>
      <c r="Q477" s="203"/>
      <c r="R477" s="203"/>
      <c r="S477" s="203"/>
      <c r="T477" s="203"/>
      <c r="U477" s="203"/>
      <c r="V477" s="203"/>
      <c r="W477" s="203"/>
      <c r="X477" s="106"/>
      <c r="Y477" s="106"/>
      <c r="Z477" s="71"/>
    </row>
    <row r="478" spans="1:26">
      <c r="A478" s="71"/>
      <c r="B478" s="71"/>
      <c r="C478" s="71"/>
      <c r="D478" s="106"/>
      <c r="E478" s="106"/>
      <c r="F478" s="71"/>
      <c r="G478" s="71"/>
      <c r="H478" s="71"/>
      <c r="I478" s="71"/>
      <c r="J478" s="203"/>
      <c r="K478" s="203"/>
      <c r="L478" s="203"/>
      <c r="M478" s="203"/>
      <c r="N478" s="203"/>
      <c r="O478" s="203"/>
      <c r="P478" s="203"/>
      <c r="Q478" s="203"/>
      <c r="R478" s="203"/>
      <c r="S478" s="203"/>
      <c r="T478" s="203"/>
      <c r="U478" s="203"/>
      <c r="V478" s="203"/>
      <c r="W478" s="203"/>
      <c r="X478" s="106"/>
      <c r="Y478" s="106"/>
      <c r="Z478" s="71"/>
    </row>
    <row r="479" spans="1:26">
      <c r="A479" s="71"/>
      <c r="B479" s="71"/>
      <c r="C479" s="71"/>
      <c r="D479" s="106"/>
      <c r="E479" s="106"/>
      <c r="F479" s="71"/>
      <c r="G479" s="71"/>
      <c r="H479" s="71"/>
      <c r="I479" s="71"/>
      <c r="J479" s="203"/>
      <c r="K479" s="203"/>
      <c r="L479" s="203"/>
      <c r="M479" s="203"/>
      <c r="N479" s="203"/>
      <c r="O479" s="203"/>
      <c r="P479" s="203"/>
      <c r="Q479" s="203"/>
      <c r="R479" s="203"/>
      <c r="S479" s="203"/>
      <c r="T479" s="203"/>
      <c r="U479" s="203"/>
      <c r="V479" s="203"/>
      <c r="W479" s="203"/>
      <c r="X479" s="106"/>
      <c r="Y479" s="106"/>
      <c r="Z479" s="71"/>
    </row>
    <row r="480" spans="1:26">
      <c r="A480" s="71"/>
      <c r="B480" s="71"/>
      <c r="C480" s="71"/>
      <c r="D480" s="106"/>
      <c r="E480" s="106"/>
      <c r="F480" s="71"/>
      <c r="G480" s="71"/>
      <c r="H480" s="71"/>
      <c r="I480" s="71"/>
      <c r="J480" s="203"/>
      <c r="K480" s="203"/>
      <c r="L480" s="203"/>
      <c r="M480" s="203"/>
      <c r="N480" s="203"/>
      <c r="O480" s="203"/>
      <c r="P480" s="203"/>
      <c r="Q480" s="203"/>
      <c r="R480" s="203"/>
      <c r="S480" s="203"/>
      <c r="T480" s="203"/>
      <c r="U480" s="203"/>
      <c r="V480" s="203"/>
      <c r="W480" s="203"/>
      <c r="X480" s="106"/>
      <c r="Y480" s="106"/>
      <c r="Z480" s="71"/>
    </row>
    <row r="481" spans="1:26">
      <c r="A481" s="71"/>
      <c r="B481" s="71"/>
      <c r="C481" s="71"/>
      <c r="D481" s="106"/>
      <c r="E481" s="106"/>
      <c r="F481" s="71"/>
      <c r="G481" s="71"/>
      <c r="H481" s="71"/>
      <c r="I481" s="71"/>
      <c r="J481" s="203"/>
      <c r="K481" s="203"/>
      <c r="L481" s="203"/>
      <c r="M481" s="203"/>
      <c r="N481" s="203"/>
      <c r="O481" s="203"/>
      <c r="P481" s="203"/>
      <c r="Q481" s="203"/>
      <c r="R481" s="203"/>
      <c r="S481" s="203"/>
      <c r="T481" s="203"/>
      <c r="U481" s="203"/>
      <c r="V481" s="203"/>
      <c r="W481" s="203"/>
      <c r="X481" s="106"/>
      <c r="Y481" s="106"/>
      <c r="Z481" s="71"/>
    </row>
    <row r="482" spans="1:26">
      <c r="A482" s="71"/>
      <c r="B482" s="71"/>
      <c r="C482" s="71"/>
      <c r="D482" s="106"/>
      <c r="E482" s="106"/>
      <c r="F482" s="71"/>
      <c r="G482" s="71"/>
      <c r="H482" s="71"/>
      <c r="I482" s="71"/>
      <c r="J482" s="203"/>
      <c r="K482" s="203"/>
      <c r="L482" s="203"/>
      <c r="M482" s="203"/>
      <c r="N482" s="203"/>
      <c r="O482" s="203"/>
      <c r="P482" s="203"/>
      <c r="Q482" s="203"/>
      <c r="R482" s="203"/>
      <c r="S482" s="203"/>
      <c r="T482" s="203"/>
      <c r="U482" s="203"/>
      <c r="V482" s="203"/>
      <c r="W482" s="203"/>
      <c r="X482" s="106"/>
      <c r="Y482" s="106"/>
      <c r="Z482" s="71"/>
    </row>
    <row r="483" spans="1:26">
      <c r="A483" s="71"/>
      <c r="B483" s="71"/>
      <c r="C483" s="71"/>
      <c r="D483" s="106"/>
      <c r="E483" s="106"/>
      <c r="F483" s="71"/>
      <c r="G483" s="71"/>
      <c r="H483" s="71"/>
      <c r="I483" s="71"/>
      <c r="J483" s="203"/>
      <c r="K483" s="203"/>
      <c r="L483" s="203"/>
      <c r="M483" s="203"/>
      <c r="N483" s="203"/>
      <c r="O483" s="203"/>
      <c r="P483" s="203"/>
      <c r="Q483" s="203"/>
      <c r="R483" s="203"/>
      <c r="S483" s="203"/>
      <c r="T483" s="203"/>
      <c r="U483" s="203"/>
      <c r="V483" s="203"/>
      <c r="W483" s="203"/>
      <c r="X483" s="106"/>
      <c r="Y483" s="106"/>
      <c r="Z483" s="71"/>
    </row>
    <row r="484" spans="1:26">
      <c r="A484" s="71"/>
      <c r="B484" s="71"/>
      <c r="C484" s="71"/>
      <c r="D484" s="106"/>
      <c r="E484" s="106"/>
      <c r="F484" s="71"/>
      <c r="G484" s="71"/>
      <c r="H484" s="71"/>
      <c r="I484" s="71"/>
      <c r="J484" s="203"/>
      <c r="K484" s="203"/>
      <c r="L484" s="203"/>
      <c r="M484" s="203"/>
      <c r="N484" s="203"/>
      <c r="O484" s="203"/>
      <c r="P484" s="203"/>
      <c r="Q484" s="203"/>
      <c r="R484" s="203"/>
      <c r="S484" s="203"/>
      <c r="T484" s="203"/>
      <c r="U484" s="203"/>
      <c r="V484" s="203"/>
      <c r="W484" s="203"/>
      <c r="X484" s="106"/>
      <c r="Y484" s="106"/>
      <c r="Z484" s="71"/>
    </row>
    <row r="485" spans="1:26">
      <c r="A485" s="71"/>
      <c r="B485" s="71"/>
      <c r="C485" s="71"/>
      <c r="D485" s="106"/>
      <c r="E485" s="106"/>
      <c r="F485" s="71"/>
      <c r="G485" s="71"/>
      <c r="H485" s="71"/>
      <c r="I485" s="71"/>
      <c r="J485" s="203"/>
      <c r="K485" s="203"/>
      <c r="L485" s="203"/>
      <c r="M485" s="203"/>
      <c r="N485" s="203"/>
      <c r="O485" s="203"/>
      <c r="P485" s="203"/>
      <c r="Q485" s="203"/>
      <c r="R485" s="203"/>
      <c r="S485" s="203"/>
      <c r="T485" s="203"/>
      <c r="U485" s="203"/>
      <c r="V485" s="203"/>
      <c r="W485" s="203"/>
      <c r="X485" s="106"/>
      <c r="Y485" s="106"/>
      <c r="Z485" s="71"/>
    </row>
    <row r="486" spans="1:26">
      <c r="A486" s="71"/>
      <c r="B486" s="71"/>
      <c r="C486" s="71"/>
      <c r="D486" s="106"/>
      <c r="E486" s="106"/>
      <c r="F486" s="71"/>
      <c r="G486" s="71"/>
      <c r="H486" s="71"/>
      <c r="I486" s="71"/>
      <c r="J486" s="203"/>
      <c r="K486" s="203"/>
      <c r="L486" s="203"/>
      <c r="M486" s="203"/>
      <c r="N486" s="203"/>
      <c r="O486" s="203"/>
      <c r="P486" s="203"/>
      <c r="Q486" s="203"/>
      <c r="R486" s="203"/>
      <c r="S486" s="203"/>
      <c r="T486" s="203"/>
      <c r="U486" s="203"/>
      <c r="V486" s="203"/>
      <c r="W486" s="203"/>
      <c r="X486" s="106"/>
      <c r="Y486" s="106"/>
      <c r="Z486" s="71"/>
    </row>
    <row r="487" spans="1:26">
      <c r="A487" s="71"/>
      <c r="B487" s="71"/>
      <c r="C487" s="71"/>
      <c r="D487" s="106"/>
      <c r="E487" s="106"/>
      <c r="F487" s="71"/>
      <c r="G487" s="71"/>
      <c r="H487" s="71"/>
      <c r="I487" s="71"/>
      <c r="J487" s="203"/>
      <c r="K487" s="203"/>
      <c r="L487" s="203"/>
      <c r="M487" s="203"/>
      <c r="N487" s="203"/>
      <c r="O487" s="203"/>
      <c r="P487" s="203"/>
      <c r="Q487" s="203"/>
      <c r="R487" s="203"/>
      <c r="S487" s="203"/>
      <c r="T487" s="203"/>
      <c r="U487" s="203"/>
      <c r="V487" s="203"/>
      <c r="W487" s="203"/>
      <c r="X487" s="106"/>
      <c r="Y487" s="106"/>
      <c r="Z487" s="71"/>
    </row>
    <row r="488" spans="1:26">
      <c r="A488" s="71"/>
      <c r="B488" s="71"/>
      <c r="C488" s="71"/>
      <c r="D488" s="106"/>
      <c r="E488" s="106"/>
      <c r="F488" s="71"/>
      <c r="G488" s="71"/>
      <c r="H488" s="71"/>
      <c r="I488" s="71"/>
      <c r="J488" s="203"/>
      <c r="K488" s="203"/>
      <c r="L488" s="203"/>
      <c r="M488" s="203"/>
      <c r="N488" s="203"/>
      <c r="O488" s="203"/>
      <c r="P488" s="203"/>
      <c r="Q488" s="203"/>
      <c r="R488" s="203"/>
      <c r="S488" s="203"/>
      <c r="T488" s="203"/>
      <c r="U488" s="203"/>
      <c r="V488" s="203"/>
      <c r="W488" s="203"/>
      <c r="X488" s="106"/>
      <c r="Y488" s="106"/>
      <c r="Z488" s="71"/>
    </row>
    <row r="489" spans="1:26">
      <c r="A489" s="71"/>
      <c r="B489" s="71"/>
      <c r="C489" s="71"/>
      <c r="D489" s="106"/>
      <c r="E489" s="106"/>
      <c r="F489" s="71"/>
      <c r="G489" s="71"/>
      <c r="H489" s="71"/>
      <c r="I489" s="71"/>
      <c r="J489" s="203"/>
      <c r="K489" s="203"/>
      <c r="L489" s="203"/>
      <c r="M489" s="203"/>
      <c r="N489" s="203"/>
      <c r="O489" s="203"/>
      <c r="P489" s="203"/>
      <c r="Q489" s="203"/>
      <c r="R489" s="203"/>
      <c r="S489" s="203"/>
      <c r="T489" s="203"/>
      <c r="U489" s="203"/>
      <c r="V489" s="203"/>
      <c r="W489" s="203"/>
      <c r="X489" s="106"/>
      <c r="Y489" s="106"/>
      <c r="Z489" s="71"/>
    </row>
    <row r="490" spans="1:26">
      <c r="A490" s="71"/>
      <c r="B490" s="71"/>
      <c r="C490" s="71"/>
      <c r="D490" s="106"/>
      <c r="E490" s="106"/>
      <c r="F490" s="71"/>
      <c r="G490" s="71"/>
      <c r="H490" s="71"/>
      <c r="I490" s="71"/>
      <c r="J490" s="203"/>
      <c r="K490" s="203"/>
      <c r="L490" s="203"/>
      <c r="M490" s="203"/>
      <c r="N490" s="203"/>
      <c r="O490" s="203"/>
      <c r="P490" s="203"/>
      <c r="Q490" s="203"/>
      <c r="R490" s="203"/>
      <c r="S490" s="203"/>
      <c r="T490" s="203"/>
      <c r="U490" s="203"/>
      <c r="V490" s="203"/>
      <c r="W490" s="203"/>
      <c r="X490" s="106"/>
      <c r="Y490" s="106"/>
      <c r="Z490" s="71"/>
    </row>
    <row r="491" spans="1:26">
      <c r="A491" s="71"/>
      <c r="B491" s="71"/>
      <c r="C491" s="71"/>
      <c r="D491" s="106"/>
      <c r="E491" s="106"/>
      <c r="F491" s="71"/>
      <c r="G491" s="71"/>
      <c r="H491" s="71"/>
      <c r="I491" s="71"/>
      <c r="J491" s="203"/>
      <c r="K491" s="203"/>
      <c r="L491" s="203"/>
      <c r="M491" s="203"/>
      <c r="N491" s="203"/>
      <c r="O491" s="203"/>
      <c r="P491" s="203"/>
      <c r="Q491" s="203"/>
      <c r="R491" s="203"/>
      <c r="S491" s="203"/>
      <c r="T491" s="203"/>
      <c r="U491" s="203"/>
      <c r="V491" s="203"/>
      <c r="W491" s="203"/>
      <c r="X491" s="106"/>
      <c r="Y491" s="106"/>
      <c r="Z491" s="71"/>
    </row>
    <row r="492" spans="1:26">
      <c r="A492" s="71"/>
      <c r="B492" s="71"/>
      <c r="C492" s="71"/>
      <c r="D492" s="106"/>
      <c r="E492" s="106"/>
      <c r="F492" s="71"/>
      <c r="G492" s="71"/>
      <c r="H492" s="71"/>
      <c r="I492" s="71"/>
      <c r="J492" s="203"/>
      <c r="K492" s="203"/>
      <c r="L492" s="203"/>
      <c r="M492" s="203"/>
      <c r="N492" s="203"/>
      <c r="O492" s="203"/>
      <c r="P492" s="203"/>
      <c r="Q492" s="203"/>
      <c r="R492" s="203"/>
      <c r="S492" s="203"/>
      <c r="T492" s="203"/>
      <c r="U492" s="203"/>
      <c r="V492" s="203"/>
      <c r="W492" s="203"/>
      <c r="X492" s="106"/>
      <c r="Y492" s="106"/>
      <c r="Z492" s="71"/>
    </row>
    <row r="493" spans="1:26">
      <c r="A493" s="71"/>
      <c r="B493" s="71"/>
      <c r="C493" s="71"/>
      <c r="D493" s="106"/>
      <c r="E493" s="106"/>
      <c r="F493" s="71"/>
      <c r="G493" s="71"/>
      <c r="H493" s="71"/>
      <c r="I493" s="71"/>
      <c r="J493" s="203"/>
      <c r="K493" s="203"/>
      <c r="L493" s="203"/>
      <c r="M493" s="203"/>
      <c r="N493" s="203"/>
      <c r="O493" s="203"/>
      <c r="P493" s="203"/>
      <c r="Q493" s="203"/>
      <c r="R493" s="203"/>
      <c r="S493" s="203"/>
      <c r="T493" s="203"/>
      <c r="U493" s="203"/>
      <c r="V493" s="203"/>
      <c r="W493" s="203"/>
      <c r="X493" s="106"/>
      <c r="Y493" s="106"/>
      <c r="Z493" s="71"/>
    </row>
    <row r="494" spans="1:26">
      <c r="A494" s="71"/>
      <c r="B494" s="71"/>
      <c r="C494" s="71"/>
      <c r="D494" s="106"/>
      <c r="E494" s="106"/>
      <c r="F494" s="71"/>
      <c r="G494" s="71"/>
      <c r="H494" s="71"/>
      <c r="I494" s="71"/>
      <c r="J494" s="203"/>
      <c r="K494" s="203"/>
      <c r="L494" s="203"/>
      <c r="M494" s="203"/>
      <c r="N494" s="203"/>
      <c r="O494" s="203"/>
      <c r="P494" s="203"/>
      <c r="Q494" s="203"/>
      <c r="R494" s="203"/>
      <c r="S494" s="203"/>
      <c r="T494" s="203"/>
      <c r="U494" s="203"/>
      <c r="V494" s="203"/>
      <c r="W494" s="203"/>
      <c r="X494" s="106"/>
      <c r="Y494" s="106"/>
      <c r="Z494" s="71"/>
    </row>
    <row r="495" spans="1:26">
      <c r="A495" s="71"/>
      <c r="B495" s="71"/>
      <c r="C495" s="71"/>
      <c r="D495" s="106"/>
      <c r="E495" s="106"/>
      <c r="F495" s="71"/>
      <c r="G495" s="71"/>
      <c r="H495" s="71"/>
      <c r="I495" s="71"/>
      <c r="J495" s="203"/>
      <c r="K495" s="203"/>
      <c r="L495" s="203"/>
      <c r="M495" s="203"/>
      <c r="N495" s="203"/>
      <c r="O495" s="203"/>
      <c r="P495" s="203"/>
      <c r="Q495" s="203"/>
      <c r="R495" s="203"/>
      <c r="S495" s="203"/>
      <c r="T495" s="203"/>
      <c r="U495" s="203"/>
      <c r="V495" s="203"/>
      <c r="W495" s="203"/>
      <c r="X495" s="106"/>
      <c r="Y495" s="106"/>
      <c r="Z495" s="71"/>
    </row>
    <row r="496" spans="1:26">
      <c r="A496" s="71"/>
      <c r="B496" s="71"/>
      <c r="C496" s="71"/>
      <c r="D496" s="106"/>
      <c r="E496" s="106"/>
      <c r="F496" s="71"/>
      <c r="G496" s="71"/>
      <c r="H496" s="71"/>
      <c r="I496" s="71"/>
      <c r="J496" s="203"/>
      <c r="K496" s="203"/>
      <c r="L496" s="203"/>
      <c r="M496" s="203"/>
      <c r="N496" s="203"/>
      <c r="O496" s="203"/>
      <c r="P496" s="203"/>
      <c r="Q496" s="203"/>
      <c r="R496" s="203"/>
      <c r="S496" s="203"/>
      <c r="T496" s="203"/>
      <c r="U496" s="203"/>
      <c r="V496" s="203"/>
      <c r="W496" s="203"/>
      <c r="X496" s="106"/>
      <c r="Y496" s="106"/>
      <c r="Z496" s="71"/>
    </row>
    <row r="497" spans="1:26">
      <c r="A497" s="71"/>
      <c r="B497" s="71"/>
      <c r="C497" s="71"/>
      <c r="D497" s="106"/>
      <c r="E497" s="106"/>
      <c r="F497" s="71"/>
      <c r="G497" s="71"/>
      <c r="H497" s="71"/>
      <c r="I497" s="71"/>
      <c r="J497" s="203"/>
      <c r="K497" s="203"/>
      <c r="L497" s="203"/>
      <c r="M497" s="203"/>
      <c r="N497" s="203"/>
      <c r="O497" s="203"/>
      <c r="P497" s="203"/>
      <c r="Q497" s="203"/>
      <c r="R497" s="203"/>
      <c r="S497" s="203"/>
      <c r="T497" s="203"/>
      <c r="U497" s="203"/>
      <c r="V497" s="203"/>
      <c r="W497" s="203"/>
      <c r="X497" s="106"/>
      <c r="Y497" s="106"/>
      <c r="Z497" s="71"/>
    </row>
    <row r="498" spans="1:26">
      <c r="A498" s="71"/>
      <c r="B498" s="71"/>
      <c r="C498" s="71"/>
      <c r="D498" s="106"/>
      <c r="E498" s="106"/>
      <c r="F498" s="71"/>
      <c r="G498" s="71"/>
      <c r="H498" s="71"/>
      <c r="I498" s="71"/>
      <c r="J498" s="203"/>
      <c r="K498" s="203"/>
      <c r="L498" s="203"/>
      <c r="M498" s="203"/>
      <c r="N498" s="203"/>
      <c r="O498" s="203"/>
      <c r="P498" s="203"/>
      <c r="Q498" s="203"/>
      <c r="R498" s="203"/>
      <c r="S498" s="203"/>
      <c r="T498" s="203"/>
      <c r="U498" s="203"/>
      <c r="V498" s="203"/>
      <c r="W498" s="203"/>
      <c r="X498" s="106"/>
      <c r="Y498" s="106"/>
      <c r="Z498" s="71"/>
    </row>
    <row r="499" spans="1:26">
      <c r="A499" s="71"/>
      <c r="B499" s="71"/>
      <c r="C499" s="71"/>
      <c r="D499" s="106"/>
      <c r="E499" s="106"/>
      <c r="F499" s="71"/>
      <c r="G499" s="71"/>
      <c r="H499" s="71"/>
      <c r="I499" s="71"/>
      <c r="J499" s="203"/>
      <c r="K499" s="203"/>
      <c r="L499" s="203"/>
      <c r="M499" s="203"/>
      <c r="N499" s="203"/>
      <c r="O499" s="203"/>
      <c r="P499" s="203"/>
      <c r="Q499" s="203"/>
      <c r="R499" s="203"/>
      <c r="S499" s="203"/>
      <c r="T499" s="203"/>
      <c r="U499" s="203"/>
      <c r="V499" s="203"/>
      <c r="W499" s="203"/>
      <c r="X499" s="106"/>
      <c r="Y499" s="106"/>
      <c r="Z499" s="71"/>
    </row>
    <row r="500" spans="1:26">
      <c r="A500" s="71"/>
      <c r="B500" s="71"/>
      <c r="C500" s="71"/>
      <c r="D500" s="106"/>
      <c r="E500" s="106"/>
      <c r="F500" s="71"/>
      <c r="G500" s="71"/>
      <c r="H500" s="71"/>
      <c r="I500" s="71"/>
      <c r="J500" s="203"/>
      <c r="K500" s="203"/>
      <c r="L500" s="203"/>
      <c r="M500" s="203"/>
      <c r="N500" s="203"/>
      <c r="O500" s="203"/>
      <c r="P500" s="203"/>
      <c r="Q500" s="203"/>
      <c r="R500" s="203"/>
      <c r="S500" s="203"/>
      <c r="T500" s="203"/>
      <c r="U500" s="203"/>
      <c r="V500" s="203"/>
      <c r="W500" s="203"/>
      <c r="X500" s="106"/>
      <c r="Y500" s="106"/>
      <c r="Z500" s="71"/>
    </row>
    <row r="501" spans="1:26">
      <c r="A501" s="71"/>
      <c r="B501" s="71"/>
      <c r="C501" s="71"/>
      <c r="D501" s="106"/>
      <c r="E501" s="106"/>
      <c r="F501" s="71"/>
      <c r="G501" s="71"/>
      <c r="H501" s="71"/>
      <c r="I501" s="71"/>
      <c r="J501" s="203"/>
      <c r="K501" s="203"/>
      <c r="L501" s="203"/>
      <c r="M501" s="203"/>
      <c r="N501" s="203"/>
      <c r="O501" s="203"/>
      <c r="P501" s="203"/>
      <c r="Q501" s="203"/>
      <c r="R501" s="203"/>
      <c r="S501" s="203"/>
      <c r="T501" s="203"/>
      <c r="U501" s="203"/>
      <c r="V501" s="203"/>
      <c r="W501" s="203"/>
      <c r="X501" s="106"/>
      <c r="Y501" s="106"/>
      <c r="Z501" s="71"/>
    </row>
    <row r="502" spans="1:26">
      <c r="A502" s="71"/>
      <c r="B502" s="71"/>
      <c r="C502" s="71"/>
      <c r="D502" s="106"/>
      <c r="E502" s="106"/>
      <c r="F502" s="71"/>
      <c r="G502" s="71"/>
      <c r="H502" s="71"/>
      <c r="I502" s="71"/>
      <c r="J502" s="203"/>
      <c r="K502" s="203"/>
      <c r="L502" s="203"/>
      <c r="M502" s="203"/>
      <c r="N502" s="203"/>
      <c r="O502" s="203"/>
      <c r="P502" s="203"/>
      <c r="Q502" s="203"/>
      <c r="R502" s="203"/>
      <c r="S502" s="203"/>
      <c r="T502" s="203"/>
      <c r="U502" s="203"/>
      <c r="V502" s="203"/>
      <c r="W502" s="203"/>
      <c r="X502" s="106"/>
      <c r="Y502" s="106"/>
      <c r="Z502" s="71"/>
    </row>
    <row r="503" spans="1:26">
      <c r="A503" s="71"/>
      <c r="B503" s="71"/>
      <c r="C503" s="71"/>
      <c r="D503" s="106"/>
      <c r="E503" s="106"/>
      <c r="F503" s="71"/>
      <c r="G503" s="71"/>
      <c r="H503" s="71"/>
      <c r="I503" s="71"/>
      <c r="J503" s="203"/>
      <c r="K503" s="203"/>
      <c r="L503" s="203"/>
      <c r="M503" s="203"/>
      <c r="N503" s="203"/>
      <c r="O503" s="203"/>
      <c r="P503" s="203"/>
      <c r="Q503" s="203"/>
      <c r="R503" s="203"/>
      <c r="S503" s="203"/>
      <c r="T503" s="203"/>
      <c r="U503" s="203"/>
      <c r="V503" s="203"/>
      <c r="W503" s="203"/>
      <c r="X503" s="106"/>
      <c r="Y503" s="106"/>
      <c r="Z503" s="71"/>
    </row>
    <row r="504" spans="1:26">
      <c r="A504" s="71"/>
      <c r="B504" s="71"/>
      <c r="C504" s="71"/>
      <c r="D504" s="106"/>
      <c r="E504" s="106"/>
      <c r="F504" s="71"/>
      <c r="G504" s="71"/>
      <c r="H504" s="71"/>
      <c r="I504" s="71"/>
      <c r="J504" s="203"/>
      <c r="K504" s="203"/>
      <c r="L504" s="203"/>
      <c r="M504" s="203"/>
      <c r="N504" s="203"/>
      <c r="O504" s="203"/>
      <c r="P504" s="203"/>
      <c r="Q504" s="203"/>
      <c r="R504" s="203"/>
      <c r="S504" s="203"/>
      <c r="T504" s="203"/>
      <c r="U504" s="203"/>
      <c r="V504" s="203"/>
      <c r="W504" s="203"/>
      <c r="X504" s="106"/>
      <c r="Y504" s="106"/>
      <c r="Z504" s="71"/>
    </row>
    <row r="505" spans="1:26">
      <c r="A505" s="71"/>
      <c r="B505" s="71"/>
      <c r="C505" s="71"/>
      <c r="D505" s="106"/>
      <c r="E505" s="106"/>
      <c r="F505" s="71"/>
      <c r="G505" s="71"/>
      <c r="H505" s="71"/>
      <c r="I505" s="71"/>
      <c r="J505" s="203"/>
      <c r="K505" s="203"/>
      <c r="L505" s="203"/>
      <c r="M505" s="203"/>
      <c r="N505" s="203"/>
      <c r="O505" s="203"/>
      <c r="P505" s="203"/>
      <c r="Q505" s="203"/>
      <c r="R505" s="203"/>
      <c r="S505" s="203"/>
      <c r="T505" s="203"/>
      <c r="U505" s="203"/>
      <c r="V505" s="203"/>
      <c r="W505" s="203"/>
      <c r="X505" s="106"/>
      <c r="Y505" s="106"/>
      <c r="Z505" s="71"/>
    </row>
    <row r="506" spans="1:26">
      <c r="A506" s="71"/>
      <c r="B506" s="71"/>
      <c r="C506" s="71"/>
      <c r="D506" s="106"/>
      <c r="E506" s="106"/>
      <c r="F506" s="71"/>
      <c r="G506" s="71"/>
      <c r="H506" s="71"/>
      <c r="I506" s="71"/>
      <c r="J506" s="203"/>
      <c r="K506" s="203"/>
      <c r="L506" s="203"/>
      <c r="M506" s="203"/>
      <c r="N506" s="203"/>
      <c r="O506" s="203"/>
      <c r="P506" s="203"/>
      <c r="Q506" s="203"/>
      <c r="R506" s="203"/>
      <c r="S506" s="203"/>
      <c r="T506" s="203"/>
      <c r="U506" s="203"/>
      <c r="V506" s="203"/>
      <c r="W506" s="203"/>
      <c r="X506" s="106"/>
      <c r="Y506" s="106"/>
      <c r="Z506" s="71"/>
    </row>
    <row r="507" spans="1:26">
      <c r="A507" s="71"/>
      <c r="B507" s="71"/>
      <c r="C507" s="71"/>
      <c r="D507" s="106"/>
      <c r="E507" s="106"/>
      <c r="F507" s="71"/>
      <c r="G507" s="71"/>
      <c r="H507" s="71"/>
      <c r="I507" s="71"/>
      <c r="J507" s="203"/>
      <c r="K507" s="203"/>
      <c r="L507" s="203"/>
      <c r="M507" s="203"/>
      <c r="N507" s="203"/>
      <c r="O507" s="203"/>
      <c r="P507" s="203"/>
      <c r="Q507" s="203"/>
      <c r="R507" s="203"/>
      <c r="S507" s="203"/>
      <c r="T507" s="203"/>
      <c r="U507" s="203"/>
      <c r="V507" s="203"/>
      <c r="W507" s="203"/>
      <c r="X507" s="106"/>
      <c r="Y507" s="106"/>
      <c r="Z507" s="71"/>
    </row>
    <row r="508" spans="1:26">
      <c r="A508" s="71"/>
      <c r="B508" s="71"/>
      <c r="C508" s="71"/>
      <c r="D508" s="106"/>
      <c r="E508" s="106"/>
      <c r="F508" s="71"/>
      <c r="G508" s="71"/>
      <c r="H508" s="71"/>
      <c r="I508" s="71"/>
      <c r="J508" s="203"/>
      <c r="K508" s="203"/>
      <c r="L508" s="203"/>
      <c r="M508" s="203"/>
      <c r="N508" s="203"/>
      <c r="O508" s="203"/>
      <c r="P508" s="203"/>
      <c r="Q508" s="203"/>
      <c r="R508" s="203"/>
      <c r="S508" s="203"/>
      <c r="T508" s="203"/>
      <c r="U508" s="203"/>
      <c r="V508" s="203"/>
      <c r="W508" s="203"/>
      <c r="X508" s="106"/>
      <c r="Y508" s="106"/>
      <c r="Z508" s="71"/>
    </row>
    <row r="509" spans="1:26">
      <c r="A509" s="71"/>
      <c r="B509" s="71"/>
      <c r="C509" s="71"/>
      <c r="D509" s="106"/>
      <c r="E509" s="106"/>
      <c r="F509" s="71"/>
      <c r="G509" s="71"/>
      <c r="H509" s="71"/>
      <c r="I509" s="71"/>
      <c r="J509" s="203"/>
      <c r="K509" s="203"/>
      <c r="L509" s="203"/>
      <c r="M509" s="203"/>
      <c r="N509" s="203"/>
      <c r="O509" s="203"/>
      <c r="P509" s="203"/>
      <c r="Q509" s="203"/>
      <c r="R509" s="203"/>
      <c r="S509" s="203"/>
      <c r="T509" s="203"/>
      <c r="U509" s="203"/>
      <c r="V509" s="203"/>
      <c r="W509" s="203"/>
      <c r="X509" s="106"/>
      <c r="Y509" s="106"/>
      <c r="Z509" s="71"/>
    </row>
    <row r="510" spans="1:26">
      <c r="A510" s="71"/>
      <c r="B510" s="71"/>
      <c r="C510" s="71"/>
      <c r="D510" s="106"/>
      <c r="E510" s="106"/>
      <c r="F510" s="71"/>
      <c r="G510" s="71"/>
      <c r="H510" s="71"/>
      <c r="I510" s="71"/>
      <c r="J510" s="203"/>
      <c r="K510" s="203"/>
      <c r="L510" s="203"/>
      <c r="M510" s="203"/>
      <c r="N510" s="203"/>
      <c r="O510" s="203"/>
      <c r="P510" s="203"/>
      <c r="Q510" s="203"/>
      <c r="R510" s="203"/>
      <c r="S510" s="203"/>
      <c r="T510" s="203"/>
      <c r="U510" s="203"/>
      <c r="V510" s="203"/>
      <c r="W510" s="203"/>
      <c r="X510" s="106"/>
      <c r="Y510" s="106"/>
      <c r="Z510" s="71"/>
    </row>
    <row r="511" spans="1:26">
      <c r="A511" s="71"/>
      <c r="B511" s="71"/>
      <c r="C511" s="71"/>
      <c r="D511" s="106"/>
      <c r="E511" s="106"/>
      <c r="F511" s="71"/>
      <c r="G511" s="71"/>
      <c r="H511" s="71"/>
      <c r="I511" s="71"/>
      <c r="J511" s="203"/>
      <c r="K511" s="203"/>
      <c r="L511" s="203"/>
      <c r="M511" s="203"/>
      <c r="N511" s="203"/>
      <c r="O511" s="203"/>
      <c r="P511" s="203"/>
      <c r="Q511" s="203"/>
      <c r="R511" s="203"/>
      <c r="S511" s="203"/>
      <c r="T511" s="203"/>
      <c r="U511" s="203"/>
      <c r="V511" s="203"/>
      <c r="W511" s="203"/>
      <c r="X511" s="106"/>
      <c r="Y511" s="106"/>
      <c r="Z511" s="71"/>
    </row>
    <row r="512" spans="1:26">
      <c r="A512" s="71"/>
      <c r="B512" s="71"/>
      <c r="C512" s="71"/>
      <c r="D512" s="106"/>
      <c r="E512" s="106"/>
      <c r="F512" s="71"/>
      <c r="G512" s="71"/>
      <c r="H512" s="71"/>
      <c r="I512" s="71"/>
      <c r="J512" s="203"/>
      <c r="K512" s="203"/>
      <c r="L512" s="203"/>
      <c r="M512" s="203"/>
      <c r="N512" s="203"/>
      <c r="O512" s="203"/>
      <c r="P512" s="203"/>
      <c r="Q512" s="203"/>
      <c r="R512" s="203"/>
      <c r="S512" s="203"/>
      <c r="T512" s="203"/>
      <c r="U512" s="203"/>
      <c r="V512" s="203"/>
      <c r="W512" s="203"/>
      <c r="X512" s="106"/>
      <c r="Y512" s="106"/>
      <c r="Z512" s="71"/>
    </row>
    <row r="513" spans="1:26">
      <c r="A513" s="71"/>
      <c r="B513" s="71"/>
      <c r="C513" s="71"/>
      <c r="D513" s="106"/>
      <c r="E513" s="106"/>
      <c r="F513" s="71"/>
      <c r="G513" s="71"/>
      <c r="H513" s="71"/>
      <c r="I513" s="71"/>
      <c r="J513" s="203"/>
      <c r="K513" s="203"/>
      <c r="L513" s="203"/>
      <c r="M513" s="203"/>
      <c r="N513" s="203"/>
      <c r="O513" s="203"/>
      <c r="P513" s="203"/>
      <c r="Q513" s="203"/>
      <c r="R513" s="203"/>
      <c r="S513" s="203"/>
      <c r="T513" s="203"/>
      <c r="U513" s="203"/>
      <c r="V513" s="203"/>
      <c r="W513" s="203"/>
      <c r="X513" s="106"/>
      <c r="Y513" s="106"/>
      <c r="Z513" s="71"/>
    </row>
    <row r="514" spans="1:26">
      <c r="A514" s="71"/>
      <c r="B514" s="71"/>
      <c r="C514" s="71"/>
      <c r="D514" s="106"/>
      <c r="E514" s="106"/>
      <c r="F514" s="71"/>
      <c r="G514" s="71"/>
      <c r="H514" s="71"/>
      <c r="I514" s="71"/>
      <c r="J514" s="203"/>
      <c r="K514" s="203"/>
      <c r="L514" s="203"/>
      <c r="M514" s="203"/>
      <c r="N514" s="203"/>
      <c r="O514" s="203"/>
      <c r="P514" s="203"/>
      <c r="Q514" s="203"/>
      <c r="R514" s="203"/>
      <c r="S514" s="203"/>
      <c r="T514" s="203"/>
      <c r="U514" s="203"/>
      <c r="V514" s="203"/>
      <c r="W514" s="203"/>
      <c r="X514" s="106"/>
      <c r="Y514" s="106"/>
      <c r="Z514" s="71"/>
    </row>
    <row r="515" spans="1:26">
      <c r="A515" s="71"/>
      <c r="B515" s="71"/>
      <c r="C515" s="71"/>
      <c r="D515" s="106"/>
      <c r="E515" s="106"/>
      <c r="F515" s="71"/>
      <c r="G515" s="71"/>
      <c r="H515" s="71"/>
      <c r="I515" s="71"/>
      <c r="J515" s="203"/>
      <c r="K515" s="203"/>
      <c r="L515" s="203"/>
      <c r="M515" s="203"/>
      <c r="N515" s="203"/>
      <c r="O515" s="203"/>
      <c r="P515" s="203"/>
      <c r="Q515" s="203"/>
      <c r="R515" s="203"/>
      <c r="S515" s="203"/>
      <c r="T515" s="203"/>
      <c r="U515" s="203"/>
      <c r="V515" s="203"/>
      <c r="W515" s="203"/>
      <c r="X515" s="106"/>
      <c r="Y515" s="106"/>
      <c r="Z515" s="71"/>
    </row>
    <row r="516" spans="1:26">
      <c r="A516" s="71"/>
      <c r="B516" s="71"/>
      <c r="C516" s="71"/>
      <c r="D516" s="106"/>
      <c r="E516" s="106"/>
      <c r="F516" s="71"/>
      <c r="G516" s="71"/>
      <c r="H516" s="71"/>
      <c r="I516" s="71"/>
      <c r="J516" s="203"/>
      <c r="K516" s="203"/>
      <c r="L516" s="203"/>
      <c r="M516" s="203"/>
      <c r="N516" s="203"/>
      <c r="O516" s="203"/>
      <c r="P516" s="203"/>
      <c r="Q516" s="203"/>
      <c r="R516" s="203"/>
      <c r="S516" s="203"/>
      <c r="T516" s="203"/>
      <c r="U516" s="203"/>
      <c r="V516" s="203"/>
      <c r="W516" s="203"/>
      <c r="X516" s="106"/>
      <c r="Y516" s="106"/>
      <c r="Z516" s="71"/>
    </row>
    <row r="517" spans="1:26">
      <c r="A517" s="71"/>
      <c r="B517" s="71"/>
      <c r="C517" s="71"/>
      <c r="D517" s="106"/>
      <c r="E517" s="106"/>
      <c r="F517" s="71"/>
      <c r="G517" s="71"/>
      <c r="H517" s="71"/>
      <c r="I517" s="71"/>
      <c r="J517" s="203"/>
      <c r="K517" s="203"/>
      <c r="L517" s="203"/>
      <c r="M517" s="203"/>
      <c r="N517" s="203"/>
      <c r="O517" s="203"/>
      <c r="P517" s="203"/>
      <c r="Q517" s="203"/>
      <c r="R517" s="203"/>
      <c r="S517" s="203"/>
      <c r="T517" s="203"/>
      <c r="U517" s="203"/>
      <c r="V517" s="203"/>
      <c r="W517" s="203"/>
      <c r="X517" s="106"/>
      <c r="Y517" s="106"/>
      <c r="Z517" s="71"/>
    </row>
    <row r="518" spans="1:26">
      <c r="A518" s="71"/>
      <c r="B518" s="71"/>
      <c r="C518" s="71"/>
      <c r="D518" s="106"/>
      <c r="E518" s="106"/>
      <c r="F518" s="71"/>
      <c r="G518" s="71"/>
      <c r="H518" s="71"/>
      <c r="I518" s="71"/>
      <c r="J518" s="203"/>
      <c r="K518" s="203"/>
      <c r="L518" s="203"/>
      <c r="M518" s="203"/>
      <c r="N518" s="203"/>
      <c r="O518" s="203"/>
      <c r="P518" s="203"/>
      <c r="Q518" s="203"/>
      <c r="R518" s="203"/>
      <c r="S518" s="203"/>
      <c r="T518" s="203"/>
      <c r="U518" s="203"/>
      <c r="V518" s="203"/>
      <c r="W518" s="203"/>
      <c r="X518" s="106"/>
      <c r="Y518" s="106"/>
      <c r="Z518" s="71"/>
    </row>
    <row r="519" spans="1:26">
      <c r="A519" s="71"/>
      <c r="B519" s="71"/>
      <c r="C519" s="71"/>
      <c r="D519" s="106"/>
      <c r="E519" s="106"/>
      <c r="F519" s="71"/>
      <c r="G519" s="71"/>
      <c r="H519" s="71"/>
      <c r="I519" s="71"/>
      <c r="J519" s="203"/>
      <c r="K519" s="203"/>
      <c r="L519" s="203"/>
      <c r="M519" s="203"/>
      <c r="N519" s="203"/>
      <c r="O519" s="203"/>
      <c r="P519" s="203"/>
      <c r="Q519" s="203"/>
      <c r="R519" s="203"/>
      <c r="S519" s="203"/>
      <c r="T519" s="203"/>
      <c r="U519" s="203"/>
      <c r="V519" s="203"/>
      <c r="W519" s="203"/>
      <c r="X519" s="106"/>
      <c r="Y519" s="106"/>
      <c r="Z519" s="71"/>
    </row>
    <row r="520" spans="1:26">
      <c r="A520" s="71"/>
      <c r="B520" s="71"/>
      <c r="C520" s="71"/>
      <c r="D520" s="106"/>
      <c r="E520" s="106"/>
      <c r="F520" s="71"/>
      <c r="G520" s="71"/>
      <c r="H520" s="71"/>
      <c r="I520" s="71"/>
      <c r="J520" s="203"/>
      <c r="K520" s="203"/>
      <c r="L520" s="203"/>
      <c r="M520" s="203"/>
      <c r="N520" s="203"/>
      <c r="O520" s="203"/>
      <c r="P520" s="203"/>
      <c r="Q520" s="203"/>
      <c r="R520" s="203"/>
      <c r="S520" s="203"/>
      <c r="T520" s="203"/>
      <c r="U520" s="203"/>
      <c r="V520" s="203"/>
      <c r="W520" s="203"/>
      <c r="X520" s="106"/>
      <c r="Y520" s="106"/>
      <c r="Z520" s="71"/>
    </row>
    <row r="521" spans="1:26">
      <c r="A521" s="71"/>
      <c r="B521" s="71"/>
      <c r="C521" s="71"/>
      <c r="D521" s="106"/>
      <c r="E521" s="106"/>
      <c r="F521" s="71"/>
      <c r="G521" s="71"/>
      <c r="H521" s="71"/>
      <c r="I521" s="71"/>
      <c r="J521" s="203"/>
      <c r="K521" s="203"/>
      <c r="L521" s="203"/>
      <c r="M521" s="203"/>
      <c r="N521" s="203"/>
      <c r="O521" s="203"/>
      <c r="P521" s="203"/>
      <c r="Q521" s="203"/>
      <c r="R521" s="203"/>
      <c r="S521" s="203"/>
      <c r="T521" s="203"/>
      <c r="U521" s="203"/>
      <c r="V521" s="203"/>
      <c r="W521" s="203"/>
      <c r="X521" s="106"/>
      <c r="Y521" s="106"/>
      <c r="Z521" s="71"/>
    </row>
    <row r="522" spans="1:26">
      <c r="A522" s="71"/>
      <c r="B522" s="71"/>
      <c r="C522" s="71"/>
      <c r="D522" s="106"/>
      <c r="E522" s="106"/>
      <c r="F522" s="71"/>
      <c r="G522" s="71"/>
      <c r="H522" s="71"/>
      <c r="I522" s="71"/>
      <c r="J522" s="203"/>
      <c r="K522" s="203"/>
      <c r="L522" s="203"/>
      <c r="M522" s="203"/>
      <c r="N522" s="203"/>
      <c r="O522" s="203"/>
      <c r="P522" s="203"/>
      <c r="Q522" s="203"/>
      <c r="R522" s="203"/>
      <c r="S522" s="203"/>
      <c r="T522" s="203"/>
      <c r="U522" s="203"/>
      <c r="V522" s="203"/>
      <c r="W522" s="203"/>
      <c r="X522" s="106"/>
      <c r="Y522" s="106"/>
      <c r="Z522" s="71"/>
    </row>
    <row r="523" spans="1:26">
      <c r="A523" s="71"/>
      <c r="B523" s="71"/>
      <c r="C523" s="71"/>
      <c r="D523" s="106"/>
      <c r="E523" s="106"/>
      <c r="F523" s="71"/>
      <c r="G523" s="71"/>
      <c r="H523" s="71"/>
      <c r="I523" s="71"/>
      <c r="J523" s="203"/>
      <c r="K523" s="203"/>
      <c r="L523" s="203"/>
      <c r="M523" s="203"/>
      <c r="N523" s="203"/>
      <c r="O523" s="203"/>
      <c r="P523" s="203"/>
      <c r="Q523" s="203"/>
      <c r="R523" s="203"/>
      <c r="S523" s="203"/>
      <c r="T523" s="203"/>
      <c r="U523" s="203"/>
      <c r="V523" s="203"/>
      <c r="W523" s="203"/>
      <c r="X523" s="106"/>
      <c r="Y523" s="106"/>
      <c r="Z523" s="71"/>
    </row>
    <row r="524" spans="1:26">
      <c r="A524" s="71"/>
      <c r="B524" s="71"/>
      <c r="C524" s="71"/>
      <c r="D524" s="106"/>
      <c r="E524" s="106"/>
      <c r="F524" s="71"/>
      <c r="G524" s="71"/>
      <c r="H524" s="71"/>
      <c r="I524" s="71"/>
      <c r="J524" s="203"/>
      <c r="K524" s="203"/>
      <c r="L524" s="203"/>
      <c r="M524" s="203"/>
      <c r="N524" s="203"/>
      <c r="O524" s="203"/>
      <c r="P524" s="203"/>
      <c r="Q524" s="203"/>
      <c r="R524" s="203"/>
      <c r="S524" s="203"/>
      <c r="T524" s="203"/>
      <c r="U524" s="203"/>
      <c r="V524" s="203"/>
      <c r="W524" s="203"/>
      <c r="X524" s="106"/>
      <c r="Y524" s="106"/>
      <c r="Z524" s="71"/>
    </row>
    <row r="525" spans="1:26">
      <c r="A525" s="71"/>
      <c r="B525" s="71"/>
      <c r="C525" s="71"/>
      <c r="D525" s="106"/>
      <c r="E525" s="106"/>
      <c r="F525" s="71"/>
      <c r="G525" s="71"/>
      <c r="H525" s="71"/>
      <c r="I525" s="71"/>
      <c r="J525" s="203"/>
      <c r="K525" s="203"/>
      <c r="L525" s="203"/>
      <c r="M525" s="203"/>
      <c r="N525" s="203"/>
      <c r="O525" s="203"/>
      <c r="P525" s="203"/>
      <c r="Q525" s="203"/>
      <c r="R525" s="203"/>
      <c r="S525" s="203"/>
      <c r="T525" s="203"/>
      <c r="U525" s="203"/>
      <c r="V525" s="203"/>
      <c r="W525" s="203"/>
      <c r="X525" s="106"/>
      <c r="Y525" s="106"/>
      <c r="Z525" s="71"/>
    </row>
    <row r="526" spans="1:26">
      <c r="A526" s="71"/>
      <c r="B526" s="71"/>
      <c r="C526" s="71"/>
      <c r="D526" s="106"/>
      <c r="E526" s="106"/>
      <c r="F526" s="71"/>
      <c r="G526" s="71"/>
      <c r="H526" s="71"/>
      <c r="I526" s="71"/>
      <c r="J526" s="203"/>
      <c r="K526" s="203"/>
      <c r="L526" s="203"/>
      <c r="M526" s="203"/>
      <c r="N526" s="203"/>
      <c r="O526" s="203"/>
      <c r="P526" s="203"/>
      <c r="Q526" s="203"/>
      <c r="R526" s="203"/>
      <c r="S526" s="203"/>
      <c r="T526" s="203"/>
      <c r="U526" s="203"/>
      <c r="V526" s="203"/>
      <c r="W526" s="203"/>
      <c r="X526" s="106"/>
      <c r="Y526" s="106"/>
      <c r="Z526" s="71"/>
    </row>
    <row r="527" spans="1:26">
      <c r="A527" s="71"/>
      <c r="B527" s="71"/>
      <c r="C527" s="71"/>
      <c r="D527" s="106"/>
      <c r="E527" s="106"/>
      <c r="F527" s="71"/>
      <c r="G527" s="71"/>
      <c r="H527" s="71"/>
      <c r="I527" s="71"/>
      <c r="J527" s="203"/>
      <c r="K527" s="203"/>
      <c r="L527" s="203"/>
      <c r="M527" s="203"/>
      <c r="N527" s="203"/>
      <c r="O527" s="203"/>
      <c r="P527" s="203"/>
      <c r="Q527" s="203"/>
      <c r="R527" s="203"/>
      <c r="S527" s="203"/>
      <c r="T527" s="203"/>
      <c r="U527" s="203"/>
      <c r="V527" s="203"/>
      <c r="W527" s="203"/>
      <c r="X527" s="106"/>
      <c r="Y527" s="106"/>
      <c r="Z527" s="71"/>
    </row>
    <row r="528" spans="1:26">
      <c r="A528" s="71"/>
      <c r="B528" s="71"/>
      <c r="C528" s="71"/>
      <c r="D528" s="106"/>
      <c r="E528" s="106"/>
      <c r="F528" s="71"/>
      <c r="G528" s="71"/>
      <c r="H528" s="71"/>
      <c r="I528" s="71"/>
      <c r="J528" s="203"/>
      <c r="K528" s="203"/>
      <c r="L528" s="203"/>
      <c r="M528" s="203"/>
      <c r="N528" s="203"/>
      <c r="O528" s="203"/>
      <c r="P528" s="203"/>
      <c r="Q528" s="203"/>
      <c r="R528" s="203"/>
      <c r="S528" s="203"/>
      <c r="T528" s="203"/>
      <c r="U528" s="203"/>
      <c r="V528" s="203"/>
      <c r="W528" s="203"/>
      <c r="X528" s="106"/>
      <c r="Y528" s="106"/>
      <c r="Z528" s="71"/>
    </row>
    <row r="529" spans="1:26">
      <c r="A529" s="71"/>
      <c r="B529" s="71"/>
      <c r="C529" s="71"/>
      <c r="D529" s="106"/>
      <c r="E529" s="106"/>
      <c r="F529" s="71"/>
      <c r="G529" s="71"/>
      <c r="H529" s="71"/>
      <c r="I529" s="71"/>
      <c r="J529" s="203"/>
      <c r="K529" s="203"/>
      <c r="L529" s="203"/>
      <c r="M529" s="203"/>
      <c r="N529" s="203"/>
      <c r="O529" s="203"/>
      <c r="P529" s="203"/>
      <c r="Q529" s="203"/>
      <c r="R529" s="203"/>
      <c r="S529" s="203"/>
      <c r="T529" s="203"/>
      <c r="U529" s="203"/>
      <c r="V529" s="203"/>
      <c r="W529" s="203"/>
      <c r="X529" s="106"/>
      <c r="Y529" s="106"/>
      <c r="Z529" s="71"/>
    </row>
    <row r="530" spans="1:26">
      <c r="A530" s="71"/>
      <c r="B530" s="71"/>
      <c r="C530" s="71"/>
      <c r="D530" s="106"/>
      <c r="E530" s="106"/>
      <c r="F530" s="71"/>
      <c r="G530" s="71"/>
      <c r="H530" s="71"/>
      <c r="I530" s="71"/>
      <c r="J530" s="203"/>
      <c r="K530" s="203"/>
      <c r="L530" s="203"/>
      <c r="M530" s="203"/>
      <c r="N530" s="203"/>
      <c r="O530" s="203"/>
      <c r="P530" s="203"/>
      <c r="Q530" s="203"/>
      <c r="R530" s="203"/>
      <c r="S530" s="203"/>
      <c r="T530" s="203"/>
      <c r="U530" s="203"/>
      <c r="V530" s="203"/>
      <c r="W530" s="203"/>
      <c r="X530" s="106"/>
      <c r="Y530" s="106"/>
      <c r="Z530" s="71"/>
    </row>
    <row r="531" spans="1:26">
      <c r="A531" s="71"/>
      <c r="B531" s="71"/>
      <c r="C531" s="71"/>
      <c r="D531" s="106"/>
      <c r="E531" s="106"/>
      <c r="F531" s="71"/>
      <c r="G531" s="71"/>
      <c r="H531" s="71"/>
      <c r="I531" s="71"/>
      <c r="J531" s="203"/>
      <c r="K531" s="203"/>
      <c r="L531" s="203"/>
      <c r="M531" s="203"/>
      <c r="N531" s="203"/>
      <c r="O531" s="203"/>
      <c r="P531" s="203"/>
      <c r="Q531" s="203"/>
      <c r="R531" s="203"/>
      <c r="S531" s="203"/>
      <c r="T531" s="203"/>
      <c r="U531" s="203"/>
      <c r="V531" s="203"/>
      <c r="W531" s="203"/>
      <c r="X531" s="106"/>
      <c r="Y531" s="106"/>
      <c r="Z531" s="71"/>
    </row>
    <row r="532" spans="1:26">
      <c r="A532" s="71"/>
      <c r="B532" s="71"/>
      <c r="C532" s="71"/>
      <c r="D532" s="106"/>
      <c r="E532" s="106"/>
      <c r="F532" s="71"/>
      <c r="G532" s="71"/>
      <c r="H532" s="71"/>
      <c r="I532" s="71"/>
      <c r="J532" s="203"/>
      <c r="K532" s="203"/>
      <c r="L532" s="203"/>
      <c r="M532" s="203"/>
      <c r="N532" s="203"/>
      <c r="O532" s="203"/>
      <c r="P532" s="203"/>
      <c r="Q532" s="203"/>
      <c r="R532" s="203"/>
      <c r="S532" s="203"/>
      <c r="T532" s="203"/>
      <c r="U532" s="203"/>
      <c r="V532" s="203"/>
      <c r="W532" s="203"/>
      <c r="X532" s="106"/>
      <c r="Y532" s="106"/>
      <c r="Z532" s="71"/>
    </row>
    <row r="533" spans="1:26">
      <c r="A533" s="71"/>
      <c r="B533" s="71"/>
      <c r="C533" s="71"/>
      <c r="D533" s="106"/>
      <c r="E533" s="106"/>
      <c r="F533" s="71"/>
      <c r="G533" s="71"/>
      <c r="H533" s="71"/>
      <c r="I533" s="71"/>
      <c r="J533" s="203"/>
      <c r="K533" s="203"/>
      <c r="L533" s="203"/>
      <c r="M533" s="203"/>
      <c r="N533" s="203"/>
      <c r="O533" s="203"/>
      <c r="P533" s="203"/>
      <c r="Q533" s="203"/>
      <c r="R533" s="203"/>
      <c r="S533" s="203"/>
      <c r="T533" s="203"/>
      <c r="U533" s="203"/>
      <c r="V533" s="203"/>
      <c r="W533" s="203"/>
      <c r="X533" s="106"/>
      <c r="Y533" s="106"/>
      <c r="Z533" s="71"/>
    </row>
    <row r="534" spans="1:26">
      <c r="A534" s="71"/>
      <c r="B534" s="71"/>
      <c r="C534" s="71"/>
      <c r="D534" s="106"/>
      <c r="E534" s="106"/>
      <c r="F534" s="71"/>
      <c r="G534" s="71"/>
      <c r="H534" s="71"/>
      <c r="I534" s="71"/>
      <c r="J534" s="203"/>
      <c r="K534" s="203"/>
      <c r="L534" s="203"/>
      <c r="M534" s="203"/>
      <c r="N534" s="203"/>
      <c r="O534" s="203"/>
      <c r="P534" s="203"/>
      <c r="Q534" s="203"/>
      <c r="R534" s="203"/>
      <c r="S534" s="203"/>
      <c r="T534" s="203"/>
      <c r="U534" s="203"/>
      <c r="V534" s="203"/>
      <c r="W534" s="203"/>
      <c r="X534" s="106"/>
      <c r="Y534" s="106"/>
      <c r="Z534" s="71"/>
    </row>
    <row r="535" spans="1:26">
      <c r="A535" s="71"/>
      <c r="B535" s="71"/>
      <c r="C535" s="71"/>
      <c r="D535" s="106"/>
      <c r="E535" s="106"/>
      <c r="F535" s="71"/>
      <c r="G535" s="71"/>
      <c r="H535" s="71"/>
      <c r="I535" s="71"/>
      <c r="J535" s="203"/>
      <c r="K535" s="203"/>
      <c r="L535" s="203"/>
      <c r="M535" s="203"/>
      <c r="N535" s="203"/>
      <c r="O535" s="203"/>
      <c r="P535" s="203"/>
      <c r="Q535" s="203"/>
      <c r="R535" s="203"/>
      <c r="S535" s="203"/>
      <c r="T535" s="203"/>
      <c r="U535" s="203"/>
      <c r="V535" s="203"/>
      <c r="W535" s="203"/>
      <c r="X535" s="106"/>
      <c r="Y535" s="106"/>
      <c r="Z535" s="71"/>
    </row>
    <row r="536" spans="1:26">
      <c r="A536" s="71"/>
      <c r="B536" s="71"/>
      <c r="C536" s="71"/>
      <c r="D536" s="106"/>
      <c r="E536" s="106"/>
      <c r="F536" s="71"/>
      <c r="G536" s="71"/>
      <c r="H536" s="71"/>
      <c r="I536" s="71"/>
      <c r="J536" s="203"/>
      <c r="K536" s="203"/>
      <c r="L536" s="203"/>
      <c r="M536" s="203"/>
      <c r="N536" s="203"/>
      <c r="O536" s="203"/>
      <c r="P536" s="203"/>
      <c r="Q536" s="203"/>
      <c r="R536" s="203"/>
      <c r="S536" s="203"/>
      <c r="T536" s="203"/>
      <c r="U536" s="203"/>
      <c r="V536" s="203"/>
      <c r="W536" s="203"/>
      <c r="X536" s="106"/>
      <c r="Y536" s="106"/>
      <c r="Z536" s="71"/>
    </row>
    <row r="537" spans="1:26">
      <c r="A537" s="71"/>
      <c r="B537" s="71"/>
      <c r="C537" s="71"/>
      <c r="D537" s="106"/>
      <c r="E537" s="106"/>
      <c r="F537" s="71"/>
      <c r="G537" s="71"/>
      <c r="H537" s="71"/>
      <c r="I537" s="71"/>
      <c r="J537" s="203"/>
      <c r="K537" s="203"/>
      <c r="L537" s="203"/>
      <c r="M537" s="203"/>
      <c r="N537" s="203"/>
      <c r="O537" s="203"/>
      <c r="P537" s="203"/>
      <c r="Q537" s="203"/>
      <c r="R537" s="203"/>
      <c r="S537" s="203"/>
      <c r="T537" s="203"/>
      <c r="U537" s="203"/>
      <c r="V537" s="203"/>
      <c r="W537" s="203"/>
      <c r="X537" s="106"/>
      <c r="Y537" s="106"/>
      <c r="Z537" s="71"/>
    </row>
    <row r="538" spans="1:26">
      <c r="A538" s="71"/>
      <c r="B538" s="71"/>
      <c r="C538" s="71"/>
      <c r="D538" s="106"/>
      <c r="E538" s="106"/>
      <c r="F538" s="71"/>
      <c r="G538" s="71"/>
      <c r="H538" s="71"/>
      <c r="I538" s="71"/>
      <c r="J538" s="203"/>
      <c r="K538" s="203"/>
      <c r="L538" s="203"/>
      <c r="M538" s="203"/>
      <c r="N538" s="203"/>
      <c r="O538" s="203"/>
      <c r="P538" s="203"/>
      <c r="Q538" s="203"/>
      <c r="R538" s="203"/>
      <c r="S538" s="203"/>
      <c r="T538" s="203"/>
      <c r="U538" s="203"/>
      <c r="V538" s="203"/>
      <c r="W538" s="203"/>
      <c r="X538" s="106"/>
      <c r="Y538" s="106"/>
      <c r="Z538" s="71"/>
    </row>
    <row r="539" spans="1:26">
      <c r="A539" s="71"/>
      <c r="B539" s="71"/>
      <c r="C539" s="71"/>
      <c r="D539" s="106"/>
      <c r="E539" s="106"/>
      <c r="F539" s="71"/>
      <c r="G539" s="71"/>
      <c r="H539" s="71"/>
      <c r="I539" s="71"/>
      <c r="J539" s="203"/>
      <c r="K539" s="203"/>
      <c r="L539" s="203"/>
      <c r="M539" s="203"/>
      <c r="N539" s="203"/>
      <c r="O539" s="203"/>
      <c r="P539" s="203"/>
      <c r="Q539" s="203"/>
      <c r="R539" s="203"/>
      <c r="S539" s="203"/>
      <c r="T539" s="203"/>
      <c r="U539" s="203"/>
      <c r="V539" s="203"/>
      <c r="W539" s="203"/>
      <c r="X539" s="106"/>
      <c r="Y539" s="106"/>
      <c r="Z539" s="71"/>
    </row>
    <row r="540" spans="1:26">
      <c r="A540" s="71"/>
      <c r="B540" s="71"/>
      <c r="C540" s="71"/>
      <c r="D540" s="106"/>
      <c r="E540" s="106"/>
      <c r="F540" s="71"/>
      <c r="G540" s="71"/>
      <c r="H540" s="71"/>
      <c r="I540" s="71"/>
      <c r="J540" s="203"/>
      <c r="K540" s="203"/>
      <c r="L540" s="203"/>
      <c r="M540" s="203"/>
      <c r="N540" s="203"/>
      <c r="O540" s="203"/>
      <c r="P540" s="203"/>
      <c r="Q540" s="203"/>
      <c r="R540" s="203"/>
      <c r="S540" s="203"/>
      <c r="T540" s="203"/>
      <c r="U540" s="203"/>
      <c r="V540" s="203"/>
      <c r="W540" s="203"/>
      <c r="X540" s="106"/>
      <c r="Y540" s="106"/>
      <c r="Z540" s="71"/>
    </row>
    <row r="541" spans="1:26">
      <c r="A541" s="71"/>
      <c r="B541" s="71"/>
      <c r="C541" s="71"/>
      <c r="D541" s="106"/>
      <c r="E541" s="106"/>
      <c r="F541" s="71"/>
      <c r="G541" s="71"/>
      <c r="H541" s="71"/>
      <c r="I541" s="71"/>
      <c r="J541" s="203"/>
      <c r="K541" s="203"/>
      <c r="L541" s="203"/>
      <c r="M541" s="203"/>
      <c r="N541" s="203"/>
      <c r="O541" s="203"/>
      <c r="P541" s="203"/>
      <c r="Q541" s="203"/>
      <c r="R541" s="203"/>
      <c r="S541" s="203"/>
      <c r="T541" s="203"/>
      <c r="U541" s="203"/>
      <c r="V541" s="203"/>
      <c r="W541" s="203"/>
      <c r="X541" s="106"/>
      <c r="Y541" s="106"/>
      <c r="Z541" s="71"/>
    </row>
    <row r="542" spans="1:26">
      <c r="A542" s="71"/>
      <c r="B542" s="71"/>
      <c r="C542" s="71"/>
      <c r="D542" s="106"/>
      <c r="E542" s="106"/>
      <c r="F542" s="71"/>
      <c r="G542" s="71"/>
      <c r="H542" s="71"/>
      <c r="I542" s="71"/>
      <c r="J542" s="203"/>
      <c r="K542" s="203"/>
      <c r="L542" s="203"/>
      <c r="M542" s="203"/>
      <c r="N542" s="203"/>
      <c r="O542" s="203"/>
      <c r="P542" s="203"/>
      <c r="Q542" s="203"/>
      <c r="R542" s="203"/>
      <c r="S542" s="203"/>
      <c r="T542" s="203"/>
      <c r="U542" s="203"/>
      <c r="V542" s="203"/>
      <c r="W542" s="203"/>
      <c r="X542" s="106"/>
      <c r="Y542" s="106"/>
      <c r="Z542" s="71"/>
    </row>
    <row r="543" spans="1:26">
      <c r="A543" s="71"/>
      <c r="B543" s="71"/>
      <c r="C543" s="71"/>
      <c r="D543" s="106"/>
      <c r="E543" s="106"/>
      <c r="F543" s="71"/>
      <c r="G543" s="71"/>
      <c r="H543" s="71"/>
      <c r="I543" s="71"/>
      <c r="J543" s="203"/>
      <c r="K543" s="203"/>
      <c r="L543" s="203"/>
      <c r="M543" s="203"/>
      <c r="N543" s="203"/>
      <c r="O543" s="203"/>
      <c r="P543" s="203"/>
      <c r="Q543" s="203"/>
      <c r="R543" s="203"/>
      <c r="S543" s="203"/>
      <c r="T543" s="203"/>
      <c r="U543" s="203"/>
      <c r="V543" s="203"/>
      <c r="W543" s="203"/>
      <c r="X543" s="106"/>
      <c r="Y543" s="106"/>
      <c r="Z543" s="71"/>
    </row>
    <row r="544" spans="1:26">
      <c r="A544" s="71"/>
      <c r="B544" s="71"/>
      <c r="C544" s="71"/>
      <c r="D544" s="106"/>
      <c r="E544" s="106"/>
      <c r="F544" s="71"/>
      <c r="G544" s="71"/>
      <c r="H544" s="71"/>
      <c r="I544" s="71"/>
      <c r="J544" s="203"/>
      <c r="K544" s="203"/>
      <c r="L544" s="203"/>
      <c r="M544" s="203"/>
      <c r="N544" s="203"/>
      <c r="O544" s="203"/>
      <c r="P544" s="203"/>
      <c r="Q544" s="203"/>
      <c r="R544" s="203"/>
      <c r="S544" s="203"/>
      <c r="T544" s="203"/>
      <c r="U544" s="203"/>
      <c r="V544" s="203"/>
      <c r="W544" s="203"/>
      <c r="X544" s="106"/>
      <c r="Y544" s="106"/>
      <c r="Z544" s="71"/>
    </row>
    <row r="545" spans="1:26">
      <c r="A545" s="71"/>
      <c r="B545" s="71"/>
      <c r="C545" s="71"/>
      <c r="D545" s="106"/>
      <c r="E545" s="106"/>
      <c r="F545" s="71"/>
      <c r="G545" s="71"/>
      <c r="H545" s="71"/>
      <c r="I545" s="71"/>
      <c r="J545" s="203"/>
      <c r="K545" s="203"/>
      <c r="L545" s="203"/>
      <c r="M545" s="203"/>
      <c r="N545" s="203"/>
      <c r="O545" s="203"/>
      <c r="P545" s="203"/>
      <c r="Q545" s="203"/>
      <c r="R545" s="203"/>
      <c r="S545" s="203"/>
      <c r="T545" s="203"/>
      <c r="U545" s="203"/>
      <c r="V545" s="203"/>
      <c r="W545" s="203"/>
      <c r="X545" s="106"/>
      <c r="Y545" s="106"/>
      <c r="Z545" s="71"/>
    </row>
    <row r="546" spans="1:26">
      <c r="A546" s="71"/>
      <c r="B546" s="71"/>
      <c r="C546" s="71"/>
      <c r="D546" s="106"/>
      <c r="E546" s="106"/>
      <c r="F546" s="71"/>
      <c r="G546" s="71"/>
      <c r="H546" s="71"/>
      <c r="I546" s="71"/>
      <c r="J546" s="203"/>
      <c r="K546" s="203"/>
      <c r="L546" s="203"/>
      <c r="M546" s="203"/>
      <c r="N546" s="203"/>
      <c r="O546" s="203"/>
      <c r="P546" s="203"/>
      <c r="Q546" s="203"/>
      <c r="R546" s="203"/>
      <c r="S546" s="203"/>
      <c r="T546" s="203"/>
      <c r="U546" s="203"/>
      <c r="V546" s="203"/>
      <c r="W546" s="203"/>
      <c r="X546" s="106"/>
      <c r="Y546" s="106"/>
      <c r="Z546" s="71"/>
    </row>
    <row r="547" spans="1:26">
      <c r="A547" s="71"/>
      <c r="B547" s="71"/>
      <c r="C547" s="71"/>
      <c r="D547" s="106"/>
      <c r="E547" s="106"/>
      <c r="F547" s="71"/>
      <c r="G547" s="71"/>
      <c r="H547" s="71"/>
      <c r="I547" s="71"/>
      <c r="J547" s="203"/>
      <c r="K547" s="203"/>
      <c r="L547" s="203"/>
      <c r="M547" s="203"/>
      <c r="N547" s="203"/>
      <c r="O547" s="203"/>
      <c r="P547" s="203"/>
      <c r="Q547" s="203"/>
      <c r="R547" s="203"/>
      <c r="S547" s="203"/>
      <c r="T547" s="203"/>
      <c r="U547" s="203"/>
      <c r="V547" s="203"/>
      <c r="W547" s="203"/>
      <c r="X547" s="106"/>
      <c r="Y547" s="106"/>
      <c r="Z547" s="71"/>
    </row>
    <row r="548" spans="1:26">
      <c r="A548" s="71"/>
      <c r="B548" s="71"/>
      <c r="C548" s="71"/>
      <c r="D548" s="106"/>
      <c r="E548" s="106"/>
      <c r="F548" s="71"/>
      <c r="G548" s="71"/>
      <c r="H548" s="71"/>
      <c r="I548" s="71"/>
      <c r="J548" s="203"/>
      <c r="K548" s="203"/>
      <c r="L548" s="203"/>
      <c r="M548" s="203"/>
      <c r="N548" s="203"/>
      <c r="O548" s="203"/>
      <c r="P548" s="203"/>
      <c r="Q548" s="203"/>
      <c r="R548" s="203"/>
      <c r="S548" s="203"/>
      <c r="T548" s="203"/>
      <c r="U548" s="203"/>
      <c r="V548" s="203"/>
      <c r="W548" s="203"/>
      <c r="X548" s="106"/>
      <c r="Y548" s="106"/>
      <c r="Z548" s="71"/>
    </row>
    <row r="549" spans="1:26">
      <c r="A549" s="71"/>
      <c r="B549" s="71"/>
      <c r="C549" s="71"/>
      <c r="D549" s="106"/>
      <c r="E549" s="106"/>
      <c r="F549" s="71"/>
      <c r="G549" s="71"/>
      <c r="H549" s="71"/>
      <c r="I549" s="71"/>
      <c r="J549" s="203"/>
      <c r="K549" s="203"/>
      <c r="L549" s="203"/>
      <c r="M549" s="203"/>
      <c r="N549" s="203"/>
      <c r="O549" s="203"/>
      <c r="P549" s="203"/>
      <c r="Q549" s="203"/>
      <c r="R549" s="203"/>
      <c r="S549" s="203"/>
      <c r="T549" s="203"/>
      <c r="U549" s="203"/>
      <c r="V549" s="203"/>
      <c r="W549" s="203"/>
      <c r="X549" s="106"/>
      <c r="Y549" s="106"/>
      <c r="Z549" s="71"/>
    </row>
    <row r="550" spans="1:26">
      <c r="A550" s="71"/>
      <c r="B550" s="71"/>
      <c r="C550" s="71"/>
      <c r="D550" s="106"/>
      <c r="E550" s="106"/>
      <c r="F550" s="71"/>
      <c r="G550" s="71"/>
      <c r="H550" s="71"/>
      <c r="I550" s="71"/>
      <c r="J550" s="203"/>
      <c r="K550" s="203"/>
      <c r="L550" s="203"/>
      <c r="M550" s="203"/>
      <c r="N550" s="203"/>
      <c r="O550" s="203"/>
      <c r="P550" s="203"/>
      <c r="Q550" s="203"/>
      <c r="R550" s="203"/>
      <c r="S550" s="203"/>
      <c r="T550" s="203"/>
      <c r="U550" s="203"/>
      <c r="V550" s="203"/>
      <c r="W550" s="203"/>
      <c r="X550" s="106"/>
      <c r="Y550" s="106"/>
      <c r="Z550" s="71"/>
    </row>
    <row r="551" spans="1:26">
      <c r="A551" s="71"/>
      <c r="B551" s="71"/>
      <c r="C551" s="71"/>
      <c r="D551" s="106"/>
      <c r="E551" s="106"/>
      <c r="F551" s="71"/>
      <c r="G551" s="71"/>
      <c r="H551" s="71"/>
      <c r="I551" s="71"/>
      <c r="J551" s="203"/>
      <c r="K551" s="203"/>
      <c r="L551" s="203"/>
      <c r="M551" s="203"/>
      <c r="N551" s="203"/>
      <c r="O551" s="203"/>
      <c r="P551" s="203"/>
      <c r="Q551" s="203"/>
      <c r="R551" s="203"/>
      <c r="S551" s="203"/>
      <c r="T551" s="203"/>
      <c r="U551" s="203"/>
      <c r="V551" s="203"/>
      <c r="W551" s="203"/>
      <c r="X551" s="106"/>
      <c r="Y551" s="106"/>
      <c r="Z551" s="71"/>
    </row>
    <row r="552" spans="1:26">
      <c r="A552" s="71"/>
      <c r="B552" s="71"/>
      <c r="C552" s="71"/>
      <c r="D552" s="106"/>
      <c r="E552" s="106"/>
      <c r="F552" s="71"/>
      <c r="G552" s="71"/>
      <c r="H552" s="71"/>
      <c r="I552" s="71"/>
      <c r="J552" s="203"/>
      <c r="K552" s="203"/>
      <c r="L552" s="203"/>
      <c r="M552" s="203"/>
      <c r="N552" s="203"/>
      <c r="O552" s="203"/>
      <c r="P552" s="203"/>
      <c r="Q552" s="203"/>
      <c r="R552" s="203"/>
      <c r="S552" s="203"/>
      <c r="T552" s="203"/>
      <c r="U552" s="203"/>
      <c r="V552" s="203"/>
      <c r="W552" s="203"/>
      <c r="X552" s="106"/>
      <c r="Y552" s="106"/>
      <c r="Z552" s="71"/>
    </row>
    <row r="553" spans="1:26">
      <c r="A553" s="71"/>
      <c r="B553" s="71"/>
      <c r="C553" s="71"/>
      <c r="D553" s="106"/>
      <c r="E553" s="106"/>
      <c r="F553" s="71"/>
      <c r="G553" s="71"/>
      <c r="H553" s="71"/>
      <c r="I553" s="71"/>
      <c r="J553" s="203"/>
      <c r="K553" s="203"/>
      <c r="L553" s="203"/>
      <c r="M553" s="203"/>
      <c r="N553" s="203"/>
      <c r="O553" s="203"/>
      <c r="P553" s="203"/>
      <c r="Q553" s="203"/>
      <c r="R553" s="203"/>
      <c r="S553" s="203"/>
      <c r="T553" s="203"/>
      <c r="U553" s="203"/>
      <c r="V553" s="203"/>
      <c r="W553" s="203"/>
      <c r="X553" s="106"/>
      <c r="Y553" s="106"/>
      <c r="Z553" s="71"/>
    </row>
    <row r="554" spans="1:26">
      <c r="A554" s="71"/>
      <c r="B554" s="71"/>
      <c r="C554" s="71"/>
      <c r="D554" s="106"/>
      <c r="E554" s="106"/>
      <c r="F554" s="71"/>
      <c r="G554" s="71"/>
      <c r="H554" s="71"/>
      <c r="I554" s="71"/>
      <c r="J554" s="203"/>
      <c r="K554" s="203"/>
      <c r="L554" s="203"/>
      <c r="M554" s="203"/>
      <c r="N554" s="203"/>
      <c r="O554" s="203"/>
      <c r="P554" s="203"/>
      <c r="Q554" s="203"/>
      <c r="R554" s="203"/>
      <c r="S554" s="203"/>
      <c r="T554" s="203"/>
      <c r="U554" s="203"/>
      <c r="V554" s="203"/>
      <c r="W554" s="203"/>
      <c r="X554" s="106"/>
      <c r="Y554" s="106"/>
      <c r="Z554" s="71"/>
    </row>
    <row r="555" spans="1:26">
      <c r="A555" s="71"/>
      <c r="B555" s="71"/>
      <c r="C555" s="71"/>
      <c r="D555" s="106"/>
      <c r="E555" s="106"/>
      <c r="F555" s="71"/>
      <c r="G555" s="71"/>
      <c r="H555" s="71"/>
      <c r="I555" s="71"/>
      <c r="J555" s="203"/>
      <c r="K555" s="203"/>
      <c r="L555" s="203"/>
      <c r="M555" s="203"/>
      <c r="N555" s="203"/>
      <c r="O555" s="203"/>
      <c r="P555" s="203"/>
      <c r="Q555" s="203"/>
      <c r="R555" s="203"/>
      <c r="S555" s="203"/>
      <c r="T555" s="203"/>
      <c r="U555" s="203"/>
      <c r="V555" s="203"/>
      <c r="W555" s="203"/>
      <c r="X555" s="106"/>
      <c r="Y555" s="106"/>
      <c r="Z555" s="71"/>
    </row>
    <row r="556" spans="1:26">
      <c r="A556" s="71"/>
      <c r="B556" s="71"/>
      <c r="C556" s="71"/>
      <c r="D556" s="106"/>
      <c r="E556" s="106"/>
      <c r="F556" s="71"/>
      <c r="G556" s="71"/>
      <c r="H556" s="71"/>
      <c r="I556" s="71"/>
      <c r="J556" s="203"/>
      <c r="K556" s="203"/>
      <c r="L556" s="203"/>
      <c r="M556" s="203"/>
      <c r="N556" s="203"/>
      <c r="O556" s="203"/>
      <c r="P556" s="203"/>
      <c r="Q556" s="203"/>
      <c r="R556" s="203"/>
      <c r="S556" s="203"/>
      <c r="T556" s="203"/>
      <c r="U556" s="203"/>
      <c r="V556" s="203"/>
      <c r="W556" s="203"/>
      <c r="X556" s="106"/>
      <c r="Y556" s="106"/>
      <c r="Z556" s="71"/>
    </row>
    <row r="557" spans="1:26">
      <c r="A557" s="71"/>
      <c r="B557" s="71"/>
      <c r="C557" s="71"/>
      <c r="D557" s="106"/>
      <c r="E557" s="106"/>
      <c r="F557" s="71"/>
      <c r="G557" s="71"/>
      <c r="H557" s="71"/>
      <c r="I557" s="71"/>
      <c r="J557" s="203"/>
      <c r="K557" s="203"/>
      <c r="L557" s="203"/>
      <c r="M557" s="203"/>
      <c r="N557" s="203"/>
      <c r="O557" s="203"/>
      <c r="P557" s="203"/>
      <c r="Q557" s="203"/>
      <c r="R557" s="203"/>
      <c r="S557" s="203"/>
      <c r="T557" s="203"/>
      <c r="U557" s="203"/>
      <c r="V557" s="203"/>
      <c r="W557" s="203"/>
      <c r="X557" s="106"/>
      <c r="Y557" s="106"/>
      <c r="Z557" s="71"/>
    </row>
    <row r="558" spans="1:26">
      <c r="A558" s="71"/>
      <c r="B558" s="71"/>
      <c r="C558" s="71"/>
      <c r="D558" s="106"/>
      <c r="E558" s="106"/>
      <c r="F558" s="71"/>
      <c r="G558" s="71"/>
      <c r="H558" s="71"/>
      <c r="I558" s="71"/>
      <c r="J558" s="203"/>
      <c r="K558" s="203"/>
      <c r="L558" s="203"/>
      <c r="M558" s="203"/>
      <c r="N558" s="203"/>
      <c r="O558" s="203"/>
      <c r="P558" s="203"/>
      <c r="Q558" s="203"/>
      <c r="R558" s="203"/>
      <c r="S558" s="203"/>
      <c r="T558" s="203"/>
      <c r="U558" s="203"/>
      <c r="V558" s="203"/>
      <c r="W558" s="203"/>
      <c r="X558" s="106"/>
      <c r="Y558" s="106"/>
      <c r="Z558" s="71"/>
    </row>
    <row r="559" spans="1:26">
      <c r="A559" s="71"/>
      <c r="B559" s="71"/>
      <c r="C559" s="71"/>
      <c r="D559" s="106"/>
      <c r="E559" s="106"/>
      <c r="F559" s="71"/>
      <c r="G559" s="71"/>
      <c r="H559" s="71"/>
      <c r="I559" s="71"/>
      <c r="J559" s="203"/>
      <c r="K559" s="203"/>
      <c r="L559" s="203"/>
      <c r="M559" s="203"/>
      <c r="N559" s="203"/>
      <c r="O559" s="203"/>
      <c r="P559" s="203"/>
      <c r="Q559" s="203"/>
      <c r="R559" s="203"/>
      <c r="S559" s="203"/>
      <c r="T559" s="203"/>
      <c r="U559" s="203"/>
      <c r="V559" s="203"/>
      <c r="W559" s="203"/>
      <c r="X559" s="106"/>
      <c r="Y559" s="106"/>
      <c r="Z559" s="71"/>
    </row>
    <row r="560" spans="1:26">
      <c r="A560" s="71"/>
      <c r="B560" s="71"/>
      <c r="C560" s="71"/>
      <c r="D560" s="106"/>
      <c r="E560" s="106"/>
      <c r="F560" s="71"/>
      <c r="G560" s="71"/>
      <c r="H560" s="71"/>
      <c r="I560" s="71"/>
      <c r="J560" s="203"/>
      <c r="K560" s="203"/>
      <c r="L560" s="203"/>
      <c r="M560" s="203"/>
      <c r="N560" s="203"/>
      <c r="O560" s="203"/>
      <c r="P560" s="203"/>
      <c r="Q560" s="203"/>
      <c r="R560" s="203"/>
      <c r="S560" s="203"/>
      <c r="T560" s="203"/>
      <c r="U560" s="203"/>
      <c r="V560" s="203"/>
      <c r="W560" s="203"/>
      <c r="X560" s="106"/>
      <c r="Y560" s="106"/>
      <c r="Z560" s="71"/>
    </row>
    <row r="561" spans="1:26">
      <c r="A561" s="71"/>
      <c r="B561" s="71"/>
      <c r="C561" s="71"/>
      <c r="D561" s="106"/>
      <c r="E561" s="106"/>
      <c r="F561" s="71"/>
      <c r="G561" s="71"/>
      <c r="H561" s="71"/>
      <c r="I561" s="71"/>
      <c r="J561" s="203"/>
      <c r="K561" s="203"/>
      <c r="L561" s="203"/>
      <c r="M561" s="203"/>
      <c r="N561" s="203"/>
      <c r="O561" s="203"/>
      <c r="P561" s="203"/>
      <c r="Q561" s="203"/>
      <c r="R561" s="203"/>
      <c r="S561" s="203"/>
      <c r="T561" s="203"/>
      <c r="U561" s="203"/>
      <c r="V561" s="203"/>
      <c r="W561" s="203"/>
      <c r="X561" s="106"/>
      <c r="Y561" s="106"/>
      <c r="Z561" s="71"/>
    </row>
    <row r="562" spans="1:26">
      <c r="A562" s="71"/>
      <c r="B562" s="71"/>
      <c r="C562" s="71"/>
      <c r="D562" s="106"/>
      <c r="E562" s="106"/>
      <c r="F562" s="71"/>
      <c r="G562" s="71"/>
      <c r="H562" s="71"/>
      <c r="I562" s="71"/>
      <c r="J562" s="203"/>
      <c r="K562" s="203"/>
      <c r="L562" s="203"/>
      <c r="M562" s="203"/>
      <c r="N562" s="203"/>
      <c r="O562" s="203"/>
      <c r="P562" s="203"/>
      <c r="Q562" s="203"/>
      <c r="R562" s="203"/>
      <c r="S562" s="203"/>
      <c r="T562" s="203"/>
      <c r="U562" s="203"/>
      <c r="V562" s="203"/>
      <c r="W562" s="203"/>
      <c r="X562" s="106"/>
      <c r="Y562" s="106"/>
      <c r="Z562" s="71"/>
    </row>
    <row r="563" spans="1:26">
      <c r="A563" s="71"/>
      <c r="B563" s="71"/>
      <c r="C563" s="71"/>
      <c r="D563" s="106"/>
      <c r="E563" s="106"/>
      <c r="F563" s="71"/>
      <c r="G563" s="71"/>
      <c r="H563" s="71"/>
      <c r="I563" s="71"/>
      <c r="J563" s="203"/>
      <c r="K563" s="203"/>
      <c r="L563" s="203"/>
      <c r="M563" s="203"/>
      <c r="N563" s="203"/>
      <c r="O563" s="203"/>
      <c r="P563" s="203"/>
      <c r="Q563" s="203"/>
      <c r="R563" s="203"/>
      <c r="S563" s="203"/>
      <c r="T563" s="203"/>
      <c r="U563" s="203"/>
      <c r="V563" s="203"/>
      <c r="W563" s="203"/>
      <c r="X563" s="106"/>
      <c r="Y563" s="106"/>
      <c r="Z563" s="71"/>
    </row>
    <row r="564" spans="1:26">
      <c r="A564" s="71"/>
      <c r="B564" s="71"/>
      <c r="C564" s="71"/>
      <c r="D564" s="106"/>
      <c r="E564" s="106"/>
      <c r="F564" s="71"/>
      <c r="G564" s="71"/>
      <c r="H564" s="71"/>
      <c r="I564" s="71"/>
      <c r="J564" s="203"/>
      <c r="K564" s="203"/>
      <c r="L564" s="203"/>
      <c r="M564" s="203"/>
      <c r="N564" s="203"/>
      <c r="O564" s="203"/>
      <c r="P564" s="203"/>
      <c r="Q564" s="203"/>
      <c r="R564" s="203"/>
      <c r="S564" s="203"/>
      <c r="T564" s="203"/>
      <c r="U564" s="203"/>
      <c r="V564" s="203"/>
      <c r="W564" s="203"/>
      <c r="X564" s="106"/>
      <c r="Y564" s="106"/>
      <c r="Z564" s="71"/>
    </row>
    <row r="565" spans="1:26">
      <c r="A565" s="71"/>
      <c r="B565" s="71"/>
      <c r="C565" s="71"/>
      <c r="D565" s="106"/>
      <c r="E565" s="106"/>
      <c r="F565" s="71"/>
      <c r="G565" s="71"/>
      <c r="H565" s="71"/>
      <c r="I565" s="71"/>
      <c r="J565" s="203"/>
      <c r="K565" s="203"/>
      <c r="L565" s="203"/>
      <c r="M565" s="203"/>
      <c r="N565" s="203"/>
      <c r="O565" s="203"/>
      <c r="P565" s="203"/>
      <c r="Q565" s="203"/>
      <c r="R565" s="203"/>
      <c r="S565" s="203"/>
      <c r="T565" s="203"/>
      <c r="U565" s="203"/>
      <c r="V565" s="203"/>
      <c r="W565" s="203"/>
      <c r="X565" s="106"/>
      <c r="Y565" s="106"/>
      <c r="Z565" s="71"/>
    </row>
    <row r="566" spans="1:26">
      <c r="A566" s="71"/>
      <c r="B566" s="71"/>
      <c r="C566" s="71"/>
      <c r="D566" s="106"/>
      <c r="E566" s="106"/>
      <c r="F566" s="71"/>
      <c r="G566" s="71"/>
      <c r="H566" s="71"/>
      <c r="I566" s="71"/>
      <c r="J566" s="203"/>
      <c r="K566" s="203"/>
      <c r="L566" s="203"/>
      <c r="M566" s="203"/>
      <c r="N566" s="203"/>
      <c r="O566" s="203"/>
      <c r="P566" s="203"/>
      <c r="Q566" s="203"/>
      <c r="R566" s="203"/>
      <c r="S566" s="203"/>
      <c r="T566" s="203"/>
      <c r="U566" s="203"/>
      <c r="V566" s="203"/>
      <c r="W566" s="203"/>
      <c r="X566" s="106"/>
      <c r="Y566" s="106"/>
      <c r="Z566" s="71"/>
    </row>
    <row r="567" spans="1:26">
      <c r="A567" s="71"/>
      <c r="B567" s="71"/>
      <c r="C567" s="71"/>
      <c r="D567" s="106"/>
      <c r="E567" s="106"/>
      <c r="F567" s="71"/>
      <c r="G567" s="71"/>
      <c r="H567" s="71"/>
      <c r="I567" s="71"/>
      <c r="J567" s="203"/>
      <c r="K567" s="203"/>
      <c r="L567" s="203"/>
      <c r="M567" s="203"/>
      <c r="N567" s="203"/>
      <c r="O567" s="203"/>
      <c r="P567" s="203"/>
      <c r="Q567" s="203"/>
      <c r="R567" s="203"/>
      <c r="S567" s="203"/>
      <c r="T567" s="203"/>
      <c r="U567" s="203"/>
      <c r="V567" s="203"/>
      <c r="W567" s="203"/>
      <c r="X567" s="106"/>
      <c r="Y567" s="106"/>
      <c r="Z567" s="71"/>
    </row>
    <row r="568" spans="1:26">
      <c r="A568" s="71"/>
      <c r="B568" s="71"/>
      <c r="C568" s="71"/>
      <c r="D568" s="106"/>
      <c r="E568" s="106"/>
      <c r="F568" s="71"/>
      <c r="G568" s="71"/>
      <c r="H568" s="71"/>
      <c r="I568" s="71"/>
      <c r="J568" s="203"/>
      <c r="K568" s="203"/>
      <c r="L568" s="203"/>
      <c r="M568" s="203"/>
      <c r="N568" s="203"/>
      <c r="O568" s="203"/>
      <c r="P568" s="203"/>
      <c r="Q568" s="203"/>
      <c r="R568" s="203"/>
      <c r="S568" s="203"/>
      <c r="T568" s="203"/>
      <c r="U568" s="203"/>
      <c r="V568" s="203"/>
      <c r="W568" s="203"/>
      <c r="X568" s="106"/>
      <c r="Y568" s="106"/>
      <c r="Z568" s="71"/>
    </row>
    <row r="569" spans="1:26">
      <c r="A569" s="71"/>
      <c r="B569" s="71"/>
      <c r="C569" s="71"/>
      <c r="D569" s="106"/>
      <c r="E569" s="106"/>
      <c r="F569" s="71"/>
      <c r="G569" s="71"/>
      <c r="H569" s="71"/>
      <c r="I569" s="71"/>
      <c r="J569" s="203"/>
      <c r="K569" s="203"/>
      <c r="L569" s="203"/>
      <c r="M569" s="203"/>
      <c r="N569" s="203"/>
      <c r="O569" s="203"/>
      <c r="P569" s="203"/>
      <c r="Q569" s="203"/>
      <c r="R569" s="203"/>
      <c r="S569" s="203"/>
      <c r="T569" s="203"/>
      <c r="U569" s="203"/>
      <c r="V569" s="203"/>
      <c r="W569" s="203"/>
      <c r="X569" s="106"/>
      <c r="Y569" s="106"/>
      <c r="Z569" s="71"/>
    </row>
    <row r="570" spans="1:26">
      <c r="A570" s="71"/>
      <c r="B570" s="71"/>
      <c r="C570" s="71"/>
      <c r="D570" s="106"/>
      <c r="E570" s="106"/>
      <c r="F570" s="71"/>
      <c r="G570" s="71"/>
      <c r="H570" s="71"/>
      <c r="I570" s="71"/>
      <c r="J570" s="203"/>
      <c r="K570" s="203"/>
      <c r="L570" s="203"/>
      <c r="M570" s="203"/>
      <c r="N570" s="203"/>
      <c r="O570" s="203"/>
      <c r="P570" s="203"/>
      <c r="Q570" s="203"/>
      <c r="R570" s="203"/>
      <c r="S570" s="203"/>
      <c r="T570" s="203"/>
      <c r="U570" s="203"/>
      <c r="V570" s="203"/>
      <c r="W570" s="203"/>
      <c r="X570" s="106"/>
      <c r="Y570" s="106"/>
      <c r="Z570" s="71"/>
    </row>
    <row r="571" spans="1:26">
      <c r="A571" s="71"/>
      <c r="B571" s="71"/>
      <c r="C571" s="71"/>
      <c r="D571" s="106"/>
      <c r="E571" s="106"/>
      <c r="F571" s="71"/>
      <c r="G571" s="71"/>
      <c r="H571" s="71"/>
      <c r="I571" s="71"/>
      <c r="J571" s="203"/>
      <c r="K571" s="203"/>
      <c r="L571" s="203"/>
      <c r="M571" s="203"/>
      <c r="N571" s="203"/>
      <c r="O571" s="203"/>
      <c r="P571" s="203"/>
      <c r="Q571" s="203"/>
      <c r="R571" s="203"/>
      <c r="S571" s="203"/>
      <c r="T571" s="203"/>
      <c r="U571" s="203"/>
      <c r="V571" s="203"/>
      <c r="W571" s="203"/>
      <c r="X571" s="106"/>
      <c r="Y571" s="106"/>
      <c r="Z571" s="71"/>
    </row>
    <row r="572" spans="1:26">
      <c r="A572" s="71"/>
      <c r="B572" s="71"/>
      <c r="C572" s="71"/>
      <c r="D572" s="106"/>
      <c r="E572" s="106"/>
      <c r="F572" s="71"/>
      <c r="G572" s="71"/>
      <c r="H572" s="71"/>
      <c r="I572" s="71"/>
      <c r="J572" s="203"/>
      <c r="K572" s="203"/>
      <c r="L572" s="203"/>
      <c r="M572" s="203"/>
      <c r="N572" s="203"/>
      <c r="O572" s="203"/>
      <c r="P572" s="203"/>
      <c r="Q572" s="203"/>
      <c r="R572" s="203"/>
      <c r="S572" s="203"/>
      <c r="T572" s="203"/>
      <c r="U572" s="203"/>
      <c r="V572" s="203"/>
      <c r="W572" s="203"/>
      <c r="X572" s="106"/>
      <c r="Y572" s="106"/>
      <c r="Z572" s="71"/>
    </row>
    <row r="573" spans="1:26">
      <c r="A573" s="71"/>
      <c r="B573" s="71"/>
      <c r="C573" s="71"/>
      <c r="D573" s="106"/>
      <c r="E573" s="106"/>
      <c r="F573" s="71"/>
      <c r="G573" s="71"/>
      <c r="H573" s="71"/>
      <c r="I573" s="71"/>
      <c r="J573" s="203"/>
      <c r="K573" s="203"/>
      <c r="L573" s="203"/>
      <c r="M573" s="203"/>
      <c r="N573" s="203"/>
      <c r="O573" s="203"/>
      <c r="P573" s="203"/>
      <c r="Q573" s="203"/>
      <c r="R573" s="203"/>
      <c r="S573" s="203"/>
      <c r="T573" s="203"/>
      <c r="U573" s="203"/>
      <c r="V573" s="203"/>
      <c r="W573" s="203"/>
      <c r="X573" s="106"/>
      <c r="Y573" s="106"/>
      <c r="Z573" s="71"/>
    </row>
    <row r="574" spans="1:26">
      <c r="A574" s="71"/>
      <c r="B574" s="71"/>
      <c r="C574" s="71"/>
      <c r="D574" s="106"/>
      <c r="E574" s="106"/>
      <c r="F574" s="71"/>
      <c r="G574" s="71"/>
      <c r="H574" s="71"/>
      <c r="I574" s="71"/>
      <c r="J574" s="203"/>
      <c r="K574" s="203"/>
      <c r="L574" s="203"/>
      <c r="M574" s="203"/>
      <c r="N574" s="203"/>
      <c r="O574" s="203"/>
      <c r="P574" s="203"/>
      <c r="Q574" s="203"/>
      <c r="R574" s="203"/>
      <c r="S574" s="203"/>
      <c r="T574" s="203"/>
      <c r="U574" s="203"/>
      <c r="V574" s="203"/>
      <c r="W574" s="203"/>
      <c r="X574" s="106"/>
      <c r="Y574" s="106"/>
      <c r="Z574" s="71"/>
    </row>
    <row r="575" spans="1:26">
      <c r="A575" s="71"/>
      <c r="B575" s="71"/>
      <c r="C575" s="71"/>
      <c r="D575" s="106"/>
      <c r="E575" s="106"/>
      <c r="F575" s="71"/>
      <c r="G575" s="71"/>
      <c r="H575" s="71"/>
      <c r="I575" s="71"/>
      <c r="J575" s="203"/>
      <c r="K575" s="203"/>
      <c r="L575" s="203"/>
      <c r="M575" s="203"/>
      <c r="N575" s="203"/>
      <c r="O575" s="203"/>
      <c r="P575" s="203"/>
      <c r="Q575" s="203"/>
      <c r="R575" s="203"/>
      <c r="S575" s="203"/>
      <c r="T575" s="203"/>
      <c r="U575" s="203"/>
      <c r="V575" s="203"/>
      <c r="W575" s="203"/>
      <c r="X575" s="106"/>
      <c r="Y575" s="106"/>
      <c r="Z575" s="71"/>
    </row>
    <row r="576" spans="1:26">
      <c r="A576" s="71"/>
      <c r="B576" s="71"/>
      <c r="C576" s="71"/>
      <c r="D576" s="106"/>
      <c r="E576" s="106"/>
      <c r="F576" s="71"/>
      <c r="G576" s="71"/>
      <c r="H576" s="71"/>
      <c r="I576" s="71"/>
      <c r="J576" s="203"/>
      <c r="K576" s="203"/>
      <c r="L576" s="203"/>
      <c r="M576" s="203"/>
      <c r="N576" s="203"/>
      <c r="O576" s="203"/>
      <c r="P576" s="203"/>
      <c r="Q576" s="203"/>
      <c r="R576" s="203"/>
      <c r="S576" s="203"/>
      <c r="T576" s="203"/>
      <c r="U576" s="203"/>
      <c r="V576" s="203"/>
      <c r="W576" s="203"/>
      <c r="X576" s="106"/>
      <c r="Y576" s="106"/>
      <c r="Z576" s="71"/>
    </row>
    <row r="577" spans="1:26">
      <c r="A577" s="71"/>
      <c r="B577" s="71"/>
      <c r="C577" s="71"/>
      <c r="D577" s="106"/>
      <c r="E577" s="106"/>
      <c r="F577" s="71"/>
      <c r="G577" s="71"/>
      <c r="H577" s="71"/>
      <c r="I577" s="71"/>
      <c r="J577" s="203"/>
      <c r="K577" s="203"/>
      <c r="L577" s="203"/>
      <c r="M577" s="203"/>
      <c r="N577" s="203"/>
      <c r="O577" s="203"/>
      <c r="P577" s="203"/>
      <c r="Q577" s="203"/>
      <c r="R577" s="203"/>
      <c r="S577" s="203"/>
      <c r="T577" s="203"/>
      <c r="U577" s="203"/>
      <c r="V577" s="203"/>
      <c r="W577" s="203"/>
      <c r="X577" s="106"/>
      <c r="Y577" s="106"/>
      <c r="Z577" s="71"/>
    </row>
    <row r="578" spans="1:26">
      <c r="A578" s="71"/>
      <c r="B578" s="71"/>
      <c r="C578" s="71"/>
      <c r="D578" s="106"/>
      <c r="E578" s="106"/>
      <c r="F578" s="71"/>
      <c r="G578" s="71"/>
      <c r="H578" s="71"/>
      <c r="I578" s="71"/>
      <c r="J578" s="203"/>
      <c r="K578" s="203"/>
      <c r="L578" s="203"/>
      <c r="M578" s="203"/>
      <c r="N578" s="203"/>
      <c r="O578" s="203"/>
      <c r="P578" s="203"/>
      <c r="Q578" s="203"/>
      <c r="R578" s="203"/>
      <c r="S578" s="203"/>
      <c r="T578" s="203"/>
      <c r="U578" s="203"/>
      <c r="V578" s="203"/>
      <c r="W578" s="203"/>
      <c r="X578" s="106"/>
      <c r="Y578" s="106"/>
      <c r="Z578" s="71"/>
    </row>
    <row r="579" spans="1:26">
      <c r="A579" s="71"/>
      <c r="B579" s="71"/>
      <c r="C579" s="71"/>
      <c r="D579" s="106"/>
      <c r="E579" s="106"/>
      <c r="F579" s="71"/>
      <c r="G579" s="71"/>
      <c r="H579" s="71"/>
      <c r="I579" s="71"/>
      <c r="J579" s="203"/>
      <c r="K579" s="203"/>
      <c r="L579" s="203"/>
      <c r="M579" s="203"/>
      <c r="N579" s="203"/>
      <c r="O579" s="203"/>
      <c r="P579" s="203"/>
      <c r="Q579" s="203"/>
      <c r="R579" s="203"/>
      <c r="S579" s="203"/>
      <c r="T579" s="203"/>
      <c r="U579" s="203"/>
      <c r="V579" s="203"/>
      <c r="W579" s="203"/>
      <c r="X579" s="106"/>
      <c r="Y579" s="106"/>
      <c r="Z579" s="71"/>
    </row>
    <row r="580" spans="1:26">
      <c r="A580" s="71"/>
      <c r="B580" s="71"/>
      <c r="C580" s="71"/>
      <c r="D580" s="106"/>
      <c r="E580" s="106"/>
      <c r="F580" s="71"/>
      <c r="G580" s="71"/>
      <c r="H580" s="71"/>
      <c r="I580" s="71"/>
      <c r="J580" s="203"/>
      <c r="K580" s="203"/>
      <c r="L580" s="203"/>
      <c r="M580" s="203"/>
      <c r="N580" s="203"/>
      <c r="O580" s="203"/>
      <c r="P580" s="203"/>
      <c r="Q580" s="203"/>
      <c r="R580" s="203"/>
      <c r="S580" s="203"/>
      <c r="T580" s="203"/>
      <c r="U580" s="203"/>
      <c r="V580" s="203"/>
      <c r="W580" s="203"/>
      <c r="X580" s="106"/>
      <c r="Y580" s="106"/>
      <c r="Z580" s="71"/>
    </row>
    <row r="581" spans="1:26">
      <c r="A581" s="71"/>
      <c r="B581" s="71"/>
      <c r="C581" s="71"/>
      <c r="D581" s="106"/>
      <c r="E581" s="106"/>
      <c r="F581" s="71"/>
      <c r="G581" s="71"/>
      <c r="H581" s="71"/>
      <c r="I581" s="71"/>
      <c r="J581" s="203"/>
      <c r="K581" s="203"/>
      <c r="L581" s="203"/>
      <c r="M581" s="203"/>
      <c r="N581" s="203"/>
      <c r="O581" s="203"/>
      <c r="P581" s="203"/>
      <c r="Q581" s="203"/>
      <c r="R581" s="203"/>
      <c r="S581" s="203"/>
      <c r="T581" s="203"/>
      <c r="U581" s="203"/>
      <c r="V581" s="203"/>
      <c r="W581" s="203"/>
      <c r="X581" s="106"/>
      <c r="Y581" s="106"/>
      <c r="Z581" s="71"/>
    </row>
    <row r="582" spans="1:26">
      <c r="A582" s="71"/>
      <c r="B582" s="71"/>
      <c r="C582" s="71"/>
      <c r="D582" s="106"/>
      <c r="E582" s="106"/>
      <c r="F582" s="71"/>
      <c r="G582" s="71"/>
      <c r="H582" s="71"/>
      <c r="I582" s="71"/>
      <c r="J582" s="203"/>
      <c r="K582" s="203"/>
      <c r="L582" s="203"/>
      <c r="M582" s="203"/>
      <c r="N582" s="203"/>
      <c r="O582" s="203"/>
      <c r="P582" s="203"/>
      <c r="Q582" s="203"/>
      <c r="R582" s="203"/>
      <c r="S582" s="203"/>
      <c r="T582" s="203"/>
      <c r="U582" s="203"/>
      <c r="V582" s="203"/>
      <c r="W582" s="203"/>
      <c r="X582" s="106"/>
      <c r="Y582" s="106"/>
      <c r="Z582" s="71"/>
    </row>
    <row r="583" spans="1:26">
      <c r="A583" s="71"/>
      <c r="B583" s="71"/>
      <c r="C583" s="71"/>
      <c r="D583" s="106"/>
      <c r="E583" s="106"/>
      <c r="F583" s="71"/>
      <c r="G583" s="71"/>
      <c r="H583" s="71"/>
      <c r="I583" s="71"/>
      <c r="J583" s="203"/>
      <c r="K583" s="203"/>
      <c r="L583" s="203"/>
      <c r="M583" s="203"/>
      <c r="N583" s="203"/>
      <c r="O583" s="203"/>
      <c r="P583" s="203"/>
      <c r="Q583" s="203"/>
      <c r="R583" s="203"/>
      <c r="S583" s="203"/>
      <c r="T583" s="203"/>
      <c r="U583" s="203"/>
      <c r="V583" s="203"/>
      <c r="W583" s="203"/>
      <c r="X583" s="106"/>
      <c r="Y583" s="106"/>
      <c r="Z583" s="71"/>
    </row>
    <row r="584" spans="1:26">
      <c r="A584" s="71"/>
      <c r="B584" s="71"/>
      <c r="C584" s="71"/>
      <c r="D584" s="106"/>
      <c r="E584" s="106"/>
      <c r="F584" s="71"/>
      <c r="G584" s="71"/>
      <c r="H584" s="71"/>
      <c r="I584" s="71"/>
      <c r="J584" s="203"/>
      <c r="K584" s="203"/>
      <c r="L584" s="203"/>
      <c r="M584" s="203"/>
      <c r="N584" s="203"/>
      <c r="O584" s="203"/>
      <c r="P584" s="203"/>
      <c r="Q584" s="203"/>
      <c r="R584" s="203"/>
      <c r="S584" s="203"/>
      <c r="T584" s="203"/>
      <c r="U584" s="203"/>
      <c r="V584" s="203"/>
      <c r="W584" s="203"/>
      <c r="X584" s="106"/>
      <c r="Y584" s="106"/>
      <c r="Z584" s="71"/>
    </row>
    <row r="585" spans="1:26">
      <c r="A585" s="71"/>
      <c r="B585" s="71"/>
      <c r="C585" s="71"/>
      <c r="D585" s="106"/>
      <c r="E585" s="106"/>
      <c r="F585" s="71"/>
      <c r="G585" s="71"/>
      <c r="H585" s="71"/>
      <c r="I585" s="71"/>
      <c r="J585" s="203"/>
      <c r="K585" s="203"/>
      <c r="L585" s="203"/>
      <c r="M585" s="203"/>
      <c r="N585" s="203"/>
      <c r="O585" s="203"/>
      <c r="P585" s="203"/>
      <c r="Q585" s="203"/>
      <c r="R585" s="203"/>
      <c r="S585" s="203"/>
      <c r="T585" s="203"/>
      <c r="U585" s="203"/>
      <c r="V585" s="203"/>
      <c r="W585" s="203"/>
      <c r="X585" s="106"/>
      <c r="Y585" s="106"/>
      <c r="Z585" s="71"/>
    </row>
    <row r="586" spans="1:26">
      <c r="A586" s="71"/>
      <c r="B586" s="71"/>
      <c r="C586" s="71"/>
      <c r="D586" s="106"/>
      <c r="E586" s="106"/>
      <c r="F586" s="71"/>
      <c r="G586" s="71"/>
      <c r="H586" s="71"/>
      <c r="I586" s="71"/>
      <c r="J586" s="203"/>
      <c r="K586" s="203"/>
      <c r="L586" s="203"/>
      <c r="M586" s="203"/>
      <c r="N586" s="203"/>
      <c r="O586" s="203"/>
      <c r="P586" s="203"/>
      <c r="Q586" s="203"/>
      <c r="R586" s="203"/>
      <c r="S586" s="203"/>
      <c r="T586" s="203"/>
      <c r="U586" s="203"/>
      <c r="V586" s="203"/>
      <c r="W586" s="203"/>
      <c r="X586" s="106"/>
      <c r="Y586" s="106"/>
      <c r="Z586" s="71"/>
    </row>
    <row r="587" spans="1:26">
      <c r="A587" s="71"/>
      <c r="B587" s="71"/>
      <c r="C587" s="71"/>
      <c r="D587" s="106"/>
      <c r="E587" s="106"/>
      <c r="F587" s="71"/>
      <c r="G587" s="71"/>
      <c r="H587" s="71"/>
      <c r="I587" s="71"/>
      <c r="J587" s="203"/>
      <c r="K587" s="203"/>
      <c r="L587" s="203"/>
      <c r="M587" s="203"/>
      <c r="N587" s="203"/>
      <c r="O587" s="203"/>
      <c r="P587" s="203"/>
      <c r="Q587" s="203"/>
      <c r="R587" s="203"/>
      <c r="S587" s="203"/>
      <c r="T587" s="203"/>
      <c r="U587" s="203"/>
      <c r="V587" s="203"/>
      <c r="W587" s="203"/>
      <c r="X587" s="106"/>
      <c r="Y587" s="106"/>
      <c r="Z587" s="71"/>
    </row>
    <row r="588" spans="1:26">
      <c r="A588" s="71"/>
      <c r="B588" s="71"/>
      <c r="C588" s="71"/>
      <c r="D588" s="106"/>
      <c r="E588" s="106"/>
      <c r="F588" s="71"/>
      <c r="G588" s="71"/>
      <c r="H588" s="71"/>
      <c r="I588" s="71"/>
      <c r="J588" s="203"/>
      <c r="K588" s="203"/>
      <c r="L588" s="203"/>
      <c r="M588" s="203"/>
      <c r="N588" s="203"/>
      <c r="O588" s="203"/>
      <c r="P588" s="203"/>
      <c r="Q588" s="203"/>
      <c r="R588" s="203"/>
      <c r="S588" s="203"/>
      <c r="T588" s="203"/>
      <c r="U588" s="203"/>
      <c r="V588" s="203"/>
      <c r="W588" s="203"/>
      <c r="X588" s="106"/>
      <c r="Y588" s="106"/>
      <c r="Z588" s="71"/>
    </row>
    <row r="589" spans="1:26">
      <c r="A589" s="71"/>
      <c r="B589" s="71"/>
      <c r="C589" s="71"/>
      <c r="D589" s="106"/>
      <c r="E589" s="106"/>
      <c r="F589" s="71"/>
      <c r="G589" s="71"/>
      <c r="H589" s="71"/>
      <c r="I589" s="71"/>
      <c r="J589" s="203"/>
      <c r="K589" s="203"/>
      <c r="L589" s="203"/>
      <c r="M589" s="203"/>
      <c r="N589" s="203"/>
      <c r="O589" s="203"/>
      <c r="P589" s="203"/>
      <c r="Q589" s="203"/>
      <c r="R589" s="203"/>
      <c r="S589" s="203"/>
      <c r="T589" s="203"/>
      <c r="U589" s="203"/>
      <c r="V589" s="203"/>
      <c r="W589" s="203"/>
      <c r="X589" s="106"/>
      <c r="Y589" s="106"/>
      <c r="Z589" s="71"/>
    </row>
    <row r="590" spans="1:26">
      <c r="A590" s="71"/>
      <c r="B590" s="71"/>
      <c r="C590" s="71"/>
      <c r="D590" s="106"/>
      <c r="E590" s="106"/>
      <c r="F590" s="71"/>
      <c r="G590" s="71"/>
      <c r="H590" s="71"/>
      <c r="I590" s="71"/>
      <c r="J590" s="203"/>
      <c r="K590" s="203"/>
      <c r="L590" s="203"/>
      <c r="M590" s="203"/>
      <c r="N590" s="203"/>
      <c r="O590" s="203"/>
      <c r="P590" s="203"/>
      <c r="Q590" s="203"/>
      <c r="R590" s="203"/>
      <c r="S590" s="203"/>
      <c r="T590" s="203"/>
      <c r="U590" s="203"/>
      <c r="V590" s="203"/>
      <c r="W590" s="203"/>
      <c r="X590" s="106"/>
      <c r="Y590" s="106"/>
      <c r="Z590" s="71"/>
    </row>
    <row r="591" spans="1:26">
      <c r="A591" s="71"/>
      <c r="B591" s="71"/>
      <c r="C591" s="71"/>
      <c r="D591" s="106"/>
      <c r="E591" s="106"/>
      <c r="F591" s="71"/>
      <c r="G591" s="71"/>
      <c r="H591" s="71"/>
      <c r="I591" s="71"/>
      <c r="J591" s="203"/>
      <c r="K591" s="203"/>
      <c r="L591" s="203"/>
      <c r="M591" s="203"/>
      <c r="N591" s="203"/>
      <c r="O591" s="203"/>
      <c r="P591" s="203"/>
      <c r="Q591" s="203"/>
      <c r="R591" s="203"/>
      <c r="S591" s="203"/>
      <c r="T591" s="203"/>
      <c r="U591" s="203"/>
      <c r="V591" s="203"/>
      <c r="W591" s="203"/>
      <c r="X591" s="106"/>
      <c r="Y591" s="106"/>
      <c r="Z591" s="71"/>
    </row>
    <row r="592" spans="1:26">
      <c r="A592" s="71"/>
      <c r="B592" s="71"/>
      <c r="C592" s="71"/>
      <c r="D592" s="106"/>
      <c r="E592" s="106"/>
      <c r="F592" s="71"/>
      <c r="G592" s="71"/>
      <c r="H592" s="71"/>
      <c r="I592" s="71"/>
      <c r="J592" s="203"/>
      <c r="K592" s="203"/>
      <c r="L592" s="203"/>
      <c r="M592" s="203"/>
      <c r="N592" s="203"/>
      <c r="O592" s="203"/>
      <c r="P592" s="203"/>
      <c r="Q592" s="203"/>
      <c r="R592" s="203"/>
      <c r="S592" s="203"/>
      <c r="T592" s="203"/>
      <c r="U592" s="203"/>
      <c r="V592" s="203"/>
      <c r="W592" s="203"/>
      <c r="X592" s="106"/>
      <c r="Y592" s="106"/>
      <c r="Z592" s="71"/>
    </row>
    <row r="593" spans="1:26">
      <c r="A593" s="71"/>
      <c r="B593" s="71"/>
      <c r="C593" s="71"/>
      <c r="D593" s="106"/>
      <c r="E593" s="106"/>
      <c r="F593" s="71"/>
      <c r="G593" s="71"/>
      <c r="H593" s="71"/>
      <c r="I593" s="71"/>
      <c r="J593" s="203"/>
      <c r="K593" s="203"/>
      <c r="L593" s="203"/>
      <c r="M593" s="203"/>
      <c r="N593" s="203"/>
      <c r="O593" s="203"/>
      <c r="P593" s="203"/>
      <c r="Q593" s="203"/>
      <c r="R593" s="203"/>
      <c r="S593" s="203"/>
      <c r="T593" s="203"/>
      <c r="U593" s="203"/>
      <c r="V593" s="203"/>
      <c r="W593" s="203"/>
      <c r="X593" s="106"/>
      <c r="Y593" s="106"/>
      <c r="Z593" s="71"/>
    </row>
    <row r="594" spans="1:26">
      <c r="A594" s="71"/>
      <c r="B594" s="71"/>
      <c r="C594" s="71"/>
      <c r="D594" s="106"/>
      <c r="E594" s="106"/>
      <c r="F594" s="71"/>
      <c r="G594" s="71"/>
      <c r="H594" s="71"/>
      <c r="I594" s="71"/>
      <c r="J594" s="203"/>
      <c r="K594" s="203"/>
      <c r="L594" s="203"/>
      <c r="M594" s="203"/>
      <c r="N594" s="203"/>
      <c r="O594" s="203"/>
      <c r="P594" s="203"/>
      <c r="Q594" s="203"/>
      <c r="R594" s="203"/>
      <c r="S594" s="203"/>
      <c r="T594" s="203"/>
      <c r="U594" s="203"/>
      <c r="V594" s="203"/>
      <c r="W594" s="203"/>
      <c r="X594" s="106"/>
      <c r="Y594" s="106"/>
      <c r="Z594" s="71"/>
    </row>
    <row r="595" spans="1:26">
      <c r="A595" s="71"/>
      <c r="B595" s="71"/>
      <c r="C595" s="71"/>
      <c r="D595" s="106"/>
      <c r="E595" s="106"/>
      <c r="F595" s="71"/>
      <c r="G595" s="71"/>
      <c r="H595" s="71"/>
      <c r="I595" s="71"/>
      <c r="J595" s="203"/>
      <c r="K595" s="203"/>
      <c r="L595" s="203"/>
      <c r="M595" s="203"/>
      <c r="N595" s="203"/>
      <c r="O595" s="203"/>
      <c r="P595" s="203"/>
      <c r="Q595" s="203"/>
      <c r="R595" s="203"/>
      <c r="S595" s="203"/>
      <c r="T595" s="203"/>
      <c r="U595" s="203"/>
      <c r="V595" s="203"/>
      <c r="W595" s="203"/>
      <c r="X595" s="106"/>
      <c r="Y595" s="106"/>
      <c r="Z595" s="71"/>
    </row>
    <row r="596" spans="1:26">
      <c r="A596" s="71"/>
      <c r="B596" s="71"/>
      <c r="C596" s="71"/>
      <c r="D596" s="106"/>
      <c r="E596" s="106"/>
      <c r="F596" s="71"/>
      <c r="G596" s="71"/>
      <c r="H596" s="71"/>
      <c r="I596" s="71"/>
      <c r="J596" s="203"/>
      <c r="K596" s="203"/>
      <c r="L596" s="203"/>
      <c r="M596" s="203"/>
      <c r="N596" s="203"/>
      <c r="O596" s="203"/>
      <c r="P596" s="203"/>
      <c r="Q596" s="203"/>
      <c r="R596" s="203"/>
      <c r="S596" s="203"/>
      <c r="T596" s="203"/>
      <c r="U596" s="203"/>
      <c r="V596" s="203"/>
      <c r="W596" s="203"/>
      <c r="X596" s="106"/>
      <c r="Y596" s="106"/>
      <c r="Z596" s="71"/>
    </row>
    <row r="597" spans="1:26">
      <c r="A597" s="71"/>
      <c r="B597" s="71"/>
      <c r="C597" s="71"/>
      <c r="D597" s="106"/>
      <c r="E597" s="106"/>
      <c r="F597" s="71"/>
      <c r="G597" s="71"/>
      <c r="H597" s="71"/>
      <c r="I597" s="71"/>
      <c r="J597" s="203"/>
      <c r="K597" s="203"/>
      <c r="L597" s="203"/>
      <c r="M597" s="203"/>
      <c r="N597" s="203"/>
      <c r="O597" s="203"/>
      <c r="P597" s="203"/>
      <c r="Q597" s="203"/>
      <c r="R597" s="203"/>
      <c r="S597" s="203"/>
      <c r="T597" s="203"/>
      <c r="U597" s="203"/>
      <c r="V597" s="203"/>
      <c r="W597" s="203"/>
      <c r="X597" s="106"/>
      <c r="Y597" s="106"/>
      <c r="Z597" s="71"/>
    </row>
    <row r="598" spans="1:26">
      <c r="A598" s="71"/>
      <c r="B598" s="71"/>
      <c r="C598" s="71"/>
      <c r="D598" s="106"/>
      <c r="E598" s="106"/>
      <c r="F598" s="71"/>
      <c r="G598" s="71"/>
      <c r="H598" s="71"/>
      <c r="I598" s="71"/>
      <c r="J598" s="203"/>
      <c r="K598" s="203"/>
      <c r="L598" s="203"/>
      <c r="M598" s="203"/>
      <c r="N598" s="203"/>
      <c r="O598" s="203"/>
      <c r="P598" s="203"/>
      <c r="Q598" s="203"/>
      <c r="R598" s="203"/>
      <c r="S598" s="203"/>
      <c r="T598" s="203"/>
      <c r="U598" s="203"/>
      <c r="V598" s="203"/>
      <c r="W598" s="203"/>
      <c r="X598" s="106"/>
      <c r="Y598" s="106"/>
      <c r="Z598" s="71"/>
    </row>
    <row r="599" spans="1:26">
      <c r="A599" s="71"/>
      <c r="B599" s="71"/>
      <c r="C599" s="71"/>
      <c r="D599" s="106"/>
      <c r="E599" s="106"/>
      <c r="F599" s="71"/>
      <c r="G599" s="71"/>
      <c r="H599" s="71"/>
      <c r="I599" s="71"/>
      <c r="J599" s="203"/>
      <c r="K599" s="203"/>
      <c r="L599" s="203"/>
      <c r="M599" s="203"/>
      <c r="N599" s="203"/>
      <c r="O599" s="203"/>
      <c r="P599" s="203"/>
      <c r="Q599" s="203"/>
      <c r="R599" s="203"/>
      <c r="S599" s="203"/>
      <c r="T599" s="203"/>
      <c r="U599" s="203"/>
      <c r="V599" s="203"/>
      <c r="W599" s="203"/>
      <c r="X599" s="106"/>
      <c r="Y599" s="106"/>
      <c r="Z599" s="71"/>
    </row>
    <row r="600" spans="1:26">
      <c r="A600" s="71"/>
      <c r="B600" s="71"/>
      <c r="C600" s="71"/>
      <c r="D600" s="106"/>
      <c r="E600" s="106"/>
      <c r="F600" s="71"/>
      <c r="G600" s="71"/>
      <c r="H600" s="71"/>
      <c r="I600" s="71"/>
      <c r="J600" s="203"/>
      <c r="K600" s="203"/>
      <c r="L600" s="203"/>
      <c r="M600" s="203"/>
      <c r="N600" s="203"/>
      <c r="O600" s="203"/>
      <c r="P600" s="203"/>
      <c r="Q600" s="203"/>
      <c r="R600" s="203"/>
      <c r="S600" s="203"/>
      <c r="T600" s="203"/>
      <c r="U600" s="203"/>
      <c r="V600" s="203"/>
      <c r="W600" s="203"/>
      <c r="X600" s="106"/>
      <c r="Y600" s="106"/>
      <c r="Z600" s="71"/>
    </row>
    <row r="601" spans="1:26">
      <c r="A601" s="71"/>
      <c r="B601" s="71"/>
      <c r="C601" s="71"/>
      <c r="D601" s="106"/>
      <c r="E601" s="106"/>
      <c r="F601" s="71"/>
      <c r="G601" s="71"/>
      <c r="H601" s="71"/>
      <c r="I601" s="71"/>
      <c r="J601" s="203"/>
      <c r="K601" s="203"/>
      <c r="L601" s="203"/>
      <c r="M601" s="203"/>
      <c r="N601" s="203"/>
      <c r="O601" s="203"/>
      <c r="P601" s="203"/>
      <c r="Q601" s="203"/>
      <c r="R601" s="203"/>
      <c r="S601" s="203"/>
      <c r="T601" s="203"/>
      <c r="U601" s="203"/>
      <c r="V601" s="203"/>
      <c r="W601" s="203"/>
      <c r="X601" s="106"/>
      <c r="Y601" s="106"/>
      <c r="Z601" s="71"/>
    </row>
    <row r="602" spans="1:26">
      <c r="A602" s="71"/>
      <c r="B602" s="71"/>
      <c r="C602" s="71"/>
      <c r="D602" s="106"/>
      <c r="E602" s="106"/>
      <c r="F602" s="71"/>
      <c r="G602" s="71"/>
      <c r="H602" s="71"/>
      <c r="I602" s="71"/>
      <c r="J602" s="203"/>
      <c r="K602" s="203"/>
      <c r="L602" s="203"/>
      <c r="M602" s="203"/>
      <c r="N602" s="203"/>
      <c r="O602" s="203"/>
      <c r="P602" s="203"/>
      <c r="Q602" s="203"/>
      <c r="R602" s="203"/>
      <c r="S602" s="203"/>
      <c r="T602" s="203"/>
      <c r="U602" s="203"/>
      <c r="V602" s="203"/>
      <c r="W602" s="203"/>
      <c r="X602" s="106"/>
      <c r="Y602" s="106"/>
      <c r="Z602" s="71"/>
    </row>
    <row r="603" spans="1:26">
      <c r="A603" s="71"/>
      <c r="B603" s="71"/>
      <c r="C603" s="71"/>
      <c r="D603" s="106"/>
      <c r="E603" s="106"/>
      <c r="F603" s="71"/>
      <c r="G603" s="71"/>
      <c r="H603" s="71"/>
      <c r="I603" s="71"/>
      <c r="J603" s="203"/>
      <c r="K603" s="203"/>
      <c r="L603" s="203"/>
      <c r="M603" s="203"/>
      <c r="N603" s="203"/>
      <c r="O603" s="203"/>
      <c r="P603" s="203"/>
      <c r="Q603" s="203"/>
      <c r="R603" s="203"/>
      <c r="S603" s="203"/>
      <c r="T603" s="203"/>
      <c r="U603" s="203"/>
      <c r="V603" s="203"/>
      <c r="W603" s="203"/>
      <c r="X603" s="106"/>
      <c r="Y603" s="106"/>
      <c r="Z603" s="71"/>
    </row>
    <row r="604" spans="1:26">
      <c r="A604" s="71"/>
      <c r="B604" s="71"/>
      <c r="C604" s="71"/>
      <c r="D604" s="106"/>
      <c r="E604" s="106"/>
      <c r="F604" s="71"/>
      <c r="G604" s="71"/>
      <c r="H604" s="71"/>
      <c r="I604" s="71"/>
      <c r="J604" s="203"/>
      <c r="K604" s="203"/>
      <c r="L604" s="203"/>
      <c r="M604" s="203"/>
      <c r="N604" s="203"/>
      <c r="O604" s="203"/>
      <c r="P604" s="203"/>
      <c r="Q604" s="203"/>
      <c r="R604" s="203"/>
      <c r="S604" s="203"/>
      <c r="T604" s="203"/>
      <c r="U604" s="203"/>
      <c r="V604" s="203"/>
      <c r="W604" s="203"/>
      <c r="X604" s="106"/>
      <c r="Y604" s="106"/>
      <c r="Z604" s="71"/>
    </row>
    <row r="605" spans="1:26">
      <c r="A605" s="71"/>
      <c r="B605" s="71"/>
      <c r="C605" s="71"/>
      <c r="D605" s="106"/>
      <c r="E605" s="106"/>
      <c r="F605" s="71"/>
      <c r="G605" s="71"/>
      <c r="H605" s="71"/>
      <c r="I605" s="71"/>
      <c r="J605" s="203"/>
      <c r="K605" s="203"/>
      <c r="L605" s="203"/>
      <c r="M605" s="203"/>
      <c r="N605" s="203"/>
      <c r="O605" s="203"/>
      <c r="P605" s="203"/>
      <c r="Q605" s="203"/>
      <c r="R605" s="203"/>
      <c r="S605" s="203"/>
      <c r="T605" s="203"/>
      <c r="U605" s="203"/>
      <c r="V605" s="203"/>
      <c r="W605" s="203"/>
      <c r="X605" s="106"/>
      <c r="Y605" s="106"/>
      <c r="Z605" s="71"/>
    </row>
    <row r="606" spans="1:26">
      <c r="A606" s="71"/>
      <c r="B606" s="71"/>
      <c r="C606" s="71"/>
      <c r="D606" s="106"/>
      <c r="E606" s="106"/>
      <c r="F606" s="71"/>
      <c r="G606" s="71"/>
      <c r="H606" s="71"/>
      <c r="I606" s="71"/>
      <c r="J606" s="203"/>
      <c r="K606" s="203"/>
      <c r="L606" s="203"/>
      <c r="M606" s="203"/>
      <c r="N606" s="203"/>
      <c r="O606" s="203"/>
      <c r="P606" s="203"/>
      <c r="Q606" s="203"/>
      <c r="R606" s="203"/>
      <c r="S606" s="203"/>
      <c r="T606" s="203"/>
      <c r="U606" s="203"/>
      <c r="V606" s="203"/>
      <c r="W606" s="203"/>
      <c r="X606" s="106"/>
      <c r="Y606" s="106"/>
      <c r="Z606" s="71"/>
    </row>
    <row r="607" spans="1:26">
      <c r="A607" s="71"/>
      <c r="B607" s="71"/>
      <c r="C607" s="71"/>
      <c r="D607" s="106"/>
      <c r="E607" s="106"/>
      <c r="F607" s="71"/>
      <c r="G607" s="71"/>
      <c r="H607" s="71"/>
      <c r="I607" s="71"/>
      <c r="J607" s="203"/>
      <c r="K607" s="203"/>
      <c r="L607" s="203"/>
      <c r="M607" s="203"/>
      <c r="N607" s="203"/>
      <c r="O607" s="203"/>
      <c r="P607" s="203"/>
      <c r="Q607" s="203"/>
      <c r="R607" s="203"/>
      <c r="S607" s="203"/>
      <c r="T607" s="203"/>
      <c r="U607" s="203"/>
      <c r="V607" s="203"/>
      <c r="W607" s="203"/>
      <c r="X607" s="106"/>
      <c r="Y607" s="106"/>
      <c r="Z607" s="71"/>
    </row>
    <row r="608" spans="1:26">
      <c r="A608" s="71"/>
      <c r="B608" s="71"/>
      <c r="C608" s="71"/>
      <c r="D608" s="106"/>
      <c r="E608" s="106"/>
      <c r="F608" s="71"/>
      <c r="G608" s="71"/>
      <c r="H608" s="71"/>
      <c r="I608" s="71"/>
      <c r="J608" s="203"/>
      <c r="K608" s="203"/>
      <c r="L608" s="203"/>
      <c r="M608" s="203"/>
      <c r="N608" s="203"/>
      <c r="O608" s="203"/>
      <c r="P608" s="203"/>
      <c r="Q608" s="203"/>
      <c r="R608" s="203"/>
      <c r="S608" s="203"/>
      <c r="T608" s="203"/>
      <c r="U608" s="203"/>
      <c r="V608" s="203"/>
      <c r="W608" s="203"/>
      <c r="X608" s="106"/>
      <c r="Y608" s="106"/>
      <c r="Z608" s="71"/>
    </row>
    <row r="609" spans="1:26">
      <c r="A609" s="71"/>
      <c r="B609" s="71"/>
      <c r="C609" s="71"/>
      <c r="D609" s="106"/>
      <c r="E609" s="106"/>
      <c r="F609" s="71"/>
      <c r="G609" s="71"/>
      <c r="H609" s="71"/>
      <c r="I609" s="71"/>
      <c r="J609" s="203"/>
      <c r="K609" s="203"/>
      <c r="L609" s="203"/>
      <c r="M609" s="203"/>
      <c r="N609" s="203"/>
      <c r="O609" s="203"/>
      <c r="P609" s="203"/>
      <c r="Q609" s="203"/>
      <c r="R609" s="203"/>
      <c r="S609" s="203"/>
      <c r="T609" s="203"/>
      <c r="U609" s="203"/>
      <c r="V609" s="203"/>
      <c r="W609" s="203"/>
      <c r="X609" s="106"/>
      <c r="Y609" s="106"/>
      <c r="Z609" s="71"/>
    </row>
    <row r="610" spans="1:26">
      <c r="A610" s="71"/>
      <c r="B610" s="71"/>
      <c r="C610" s="71"/>
      <c r="D610" s="106"/>
      <c r="E610" s="106"/>
      <c r="F610" s="71"/>
      <c r="G610" s="71"/>
      <c r="H610" s="71"/>
      <c r="I610" s="71"/>
      <c r="J610" s="203"/>
      <c r="K610" s="203"/>
      <c r="L610" s="203"/>
      <c r="M610" s="203"/>
      <c r="N610" s="203"/>
      <c r="O610" s="203"/>
      <c r="P610" s="203"/>
      <c r="Q610" s="203"/>
      <c r="R610" s="203"/>
      <c r="S610" s="203"/>
      <c r="T610" s="203"/>
      <c r="U610" s="203"/>
      <c r="V610" s="203"/>
      <c r="W610" s="203"/>
      <c r="X610" s="106"/>
      <c r="Y610" s="106"/>
      <c r="Z610" s="71"/>
    </row>
    <row r="611" spans="1:26">
      <c r="A611" s="71"/>
      <c r="B611" s="71"/>
      <c r="C611" s="71"/>
      <c r="D611" s="106"/>
      <c r="E611" s="106"/>
      <c r="F611" s="71"/>
      <c r="G611" s="71"/>
      <c r="H611" s="71"/>
      <c r="I611" s="71"/>
      <c r="J611" s="203"/>
      <c r="K611" s="203"/>
      <c r="L611" s="203"/>
      <c r="M611" s="203"/>
      <c r="N611" s="203"/>
      <c r="O611" s="203"/>
      <c r="P611" s="203"/>
      <c r="Q611" s="203"/>
      <c r="R611" s="203"/>
      <c r="S611" s="203"/>
      <c r="T611" s="203"/>
      <c r="U611" s="203"/>
      <c r="V611" s="203"/>
      <c r="W611" s="203"/>
      <c r="X611" s="106"/>
      <c r="Y611" s="106"/>
      <c r="Z611" s="71"/>
    </row>
    <row r="612" spans="1:26">
      <c r="A612" s="71"/>
      <c r="B612" s="71"/>
      <c r="C612" s="71"/>
      <c r="D612" s="106"/>
      <c r="E612" s="106"/>
      <c r="F612" s="71"/>
      <c r="G612" s="71"/>
      <c r="H612" s="71"/>
      <c r="I612" s="71"/>
      <c r="J612" s="203"/>
      <c r="K612" s="203"/>
      <c r="L612" s="203"/>
      <c r="M612" s="203"/>
      <c r="N612" s="203"/>
      <c r="O612" s="203"/>
      <c r="P612" s="203"/>
      <c r="Q612" s="203"/>
      <c r="R612" s="203"/>
      <c r="S612" s="203"/>
      <c r="T612" s="203"/>
      <c r="U612" s="203"/>
      <c r="V612" s="203"/>
      <c r="W612" s="203"/>
      <c r="X612" s="106"/>
      <c r="Y612" s="106"/>
      <c r="Z612" s="71"/>
    </row>
    <row r="613" spans="1:26">
      <c r="A613" s="71"/>
      <c r="B613" s="71"/>
      <c r="C613" s="71"/>
      <c r="D613" s="106"/>
      <c r="E613" s="106"/>
      <c r="F613" s="71"/>
      <c r="G613" s="71"/>
      <c r="H613" s="71"/>
      <c r="I613" s="71"/>
      <c r="J613" s="203"/>
      <c r="K613" s="203"/>
      <c r="L613" s="203"/>
      <c r="M613" s="203"/>
      <c r="N613" s="203"/>
      <c r="O613" s="203"/>
      <c r="P613" s="203"/>
      <c r="Q613" s="203"/>
      <c r="R613" s="203"/>
      <c r="S613" s="203"/>
      <c r="T613" s="203"/>
      <c r="U613" s="203"/>
      <c r="V613" s="203"/>
      <c r="W613" s="203"/>
      <c r="X613" s="106"/>
      <c r="Y613" s="106"/>
      <c r="Z613" s="71"/>
    </row>
    <row r="614" spans="1:26">
      <c r="A614" s="71"/>
      <c r="B614" s="71"/>
      <c r="C614" s="71"/>
      <c r="D614" s="106"/>
      <c r="E614" s="106"/>
      <c r="F614" s="71"/>
      <c r="G614" s="71"/>
      <c r="H614" s="71"/>
      <c r="I614" s="71"/>
      <c r="J614" s="203"/>
      <c r="K614" s="203"/>
      <c r="L614" s="203"/>
      <c r="M614" s="203"/>
      <c r="N614" s="203"/>
      <c r="O614" s="203"/>
      <c r="P614" s="203"/>
      <c r="Q614" s="203"/>
      <c r="R614" s="203"/>
      <c r="S614" s="203"/>
      <c r="T614" s="203"/>
      <c r="U614" s="203"/>
      <c r="V614" s="203"/>
      <c r="W614" s="203"/>
      <c r="X614" s="106"/>
      <c r="Y614" s="106"/>
      <c r="Z614" s="71"/>
    </row>
    <row r="615" spans="1:26">
      <c r="A615" s="71"/>
      <c r="B615" s="71"/>
      <c r="C615" s="71"/>
      <c r="D615" s="106"/>
      <c r="E615" s="106"/>
      <c r="F615" s="71"/>
      <c r="G615" s="71"/>
      <c r="H615" s="71"/>
      <c r="I615" s="71"/>
      <c r="J615" s="203"/>
      <c r="K615" s="203"/>
      <c r="L615" s="203"/>
      <c r="M615" s="203"/>
      <c r="N615" s="203"/>
      <c r="O615" s="203"/>
      <c r="P615" s="203"/>
      <c r="Q615" s="203"/>
      <c r="R615" s="203"/>
      <c r="S615" s="203"/>
      <c r="T615" s="203"/>
      <c r="U615" s="203"/>
      <c r="V615" s="203"/>
      <c r="W615" s="203"/>
      <c r="X615" s="106"/>
      <c r="Y615" s="106"/>
      <c r="Z615" s="71"/>
    </row>
    <row r="616" spans="1:26">
      <c r="A616" s="71"/>
      <c r="B616" s="71"/>
      <c r="C616" s="71"/>
      <c r="D616" s="106"/>
      <c r="E616" s="106"/>
      <c r="F616" s="71"/>
      <c r="G616" s="71"/>
      <c r="H616" s="71"/>
      <c r="I616" s="71"/>
      <c r="J616" s="203"/>
      <c r="K616" s="203"/>
      <c r="L616" s="203"/>
      <c r="M616" s="203"/>
      <c r="N616" s="203"/>
      <c r="O616" s="203"/>
      <c r="P616" s="203"/>
      <c r="Q616" s="203"/>
      <c r="R616" s="203"/>
      <c r="S616" s="203"/>
      <c r="T616" s="203"/>
      <c r="U616" s="203"/>
      <c r="V616" s="203"/>
      <c r="W616" s="203"/>
      <c r="X616" s="106"/>
      <c r="Y616" s="106"/>
      <c r="Z616" s="71"/>
    </row>
    <row r="617" spans="1:26">
      <c r="A617" s="71"/>
      <c r="B617" s="71"/>
      <c r="C617" s="71"/>
      <c r="D617" s="106"/>
      <c r="E617" s="106"/>
      <c r="F617" s="71"/>
      <c r="G617" s="71"/>
      <c r="H617" s="71"/>
      <c r="I617" s="71"/>
      <c r="J617" s="203"/>
      <c r="K617" s="203"/>
      <c r="L617" s="203"/>
      <c r="M617" s="203"/>
      <c r="N617" s="203"/>
      <c r="O617" s="203"/>
      <c r="P617" s="203"/>
      <c r="Q617" s="203"/>
      <c r="R617" s="203"/>
      <c r="S617" s="203"/>
      <c r="T617" s="203"/>
      <c r="U617" s="203"/>
      <c r="V617" s="203"/>
      <c r="W617" s="203"/>
      <c r="X617" s="106"/>
      <c r="Y617" s="106"/>
      <c r="Z617" s="71"/>
    </row>
    <row r="618" spans="1:26">
      <c r="A618" s="71"/>
      <c r="B618" s="71"/>
      <c r="C618" s="71"/>
      <c r="D618" s="106"/>
      <c r="E618" s="106"/>
      <c r="F618" s="71"/>
      <c r="G618" s="71"/>
      <c r="H618" s="71"/>
      <c r="I618" s="71"/>
      <c r="J618" s="203"/>
      <c r="K618" s="203"/>
      <c r="L618" s="203"/>
      <c r="M618" s="203"/>
      <c r="N618" s="203"/>
      <c r="O618" s="203"/>
      <c r="P618" s="203"/>
      <c r="Q618" s="203"/>
      <c r="R618" s="203"/>
      <c r="S618" s="203"/>
      <c r="T618" s="203"/>
      <c r="U618" s="203"/>
      <c r="V618" s="203"/>
      <c r="W618" s="203"/>
      <c r="X618" s="106"/>
      <c r="Y618" s="106"/>
      <c r="Z618" s="71"/>
    </row>
    <row r="619" spans="1:26">
      <c r="A619" s="71"/>
      <c r="B619" s="71"/>
      <c r="C619" s="71"/>
      <c r="D619" s="106"/>
      <c r="E619" s="106"/>
      <c r="F619" s="71"/>
      <c r="G619" s="71"/>
      <c r="H619" s="71"/>
      <c r="I619" s="71"/>
      <c r="J619" s="203"/>
      <c r="K619" s="203"/>
      <c r="L619" s="203"/>
      <c r="M619" s="203"/>
      <c r="N619" s="203"/>
      <c r="O619" s="203"/>
      <c r="P619" s="203"/>
      <c r="Q619" s="203"/>
      <c r="R619" s="203"/>
      <c r="S619" s="203"/>
      <c r="T619" s="203"/>
      <c r="U619" s="203"/>
      <c r="V619" s="203"/>
      <c r="W619" s="203"/>
      <c r="X619" s="106"/>
      <c r="Y619" s="106"/>
      <c r="Z619" s="71"/>
    </row>
    <row r="620" spans="1:26">
      <c r="A620" s="71"/>
      <c r="B620" s="71"/>
      <c r="C620" s="71"/>
      <c r="D620" s="106"/>
      <c r="E620" s="106"/>
      <c r="F620" s="71"/>
      <c r="G620" s="71"/>
      <c r="H620" s="71"/>
      <c r="I620" s="71"/>
      <c r="J620" s="203"/>
      <c r="K620" s="203"/>
      <c r="L620" s="203"/>
      <c r="M620" s="203"/>
      <c r="N620" s="203"/>
      <c r="O620" s="203"/>
      <c r="P620" s="203"/>
      <c r="Q620" s="203"/>
      <c r="R620" s="203"/>
      <c r="S620" s="203"/>
      <c r="T620" s="203"/>
      <c r="U620" s="203"/>
      <c r="V620" s="203"/>
      <c r="W620" s="203"/>
      <c r="X620" s="106"/>
      <c r="Y620" s="106"/>
      <c r="Z620" s="71"/>
    </row>
    <row r="621" spans="1:26">
      <c r="A621" s="71"/>
      <c r="B621" s="71"/>
      <c r="C621" s="71"/>
      <c r="D621" s="106"/>
      <c r="E621" s="106"/>
      <c r="F621" s="71"/>
      <c r="G621" s="71"/>
      <c r="H621" s="71"/>
      <c r="I621" s="71"/>
      <c r="J621" s="203"/>
      <c r="K621" s="203"/>
      <c r="L621" s="203"/>
      <c r="M621" s="203"/>
      <c r="N621" s="203"/>
      <c r="O621" s="203"/>
      <c r="P621" s="203"/>
      <c r="Q621" s="203"/>
      <c r="R621" s="203"/>
      <c r="S621" s="203"/>
      <c r="T621" s="203"/>
      <c r="U621" s="203"/>
      <c r="V621" s="203"/>
      <c r="W621" s="203"/>
      <c r="X621" s="106"/>
      <c r="Y621" s="106"/>
      <c r="Z621" s="71"/>
    </row>
    <row r="622" spans="1:26">
      <c r="A622" s="71"/>
      <c r="B622" s="71"/>
      <c r="C622" s="71"/>
      <c r="D622" s="106"/>
      <c r="E622" s="106"/>
      <c r="F622" s="71"/>
      <c r="G622" s="71"/>
      <c r="H622" s="71"/>
      <c r="I622" s="71"/>
      <c r="J622" s="203"/>
      <c r="K622" s="203"/>
      <c r="L622" s="203"/>
      <c r="M622" s="203"/>
      <c r="N622" s="203"/>
      <c r="O622" s="203"/>
      <c r="P622" s="203"/>
      <c r="Q622" s="203"/>
      <c r="R622" s="203"/>
      <c r="S622" s="203"/>
      <c r="T622" s="203"/>
      <c r="U622" s="203"/>
      <c r="V622" s="203"/>
      <c r="W622" s="203"/>
      <c r="X622" s="106"/>
      <c r="Y622" s="106"/>
      <c r="Z622" s="71"/>
    </row>
    <row r="623" spans="1:26">
      <c r="A623" s="71"/>
      <c r="B623" s="71"/>
      <c r="C623" s="71"/>
      <c r="D623" s="106"/>
      <c r="E623" s="106"/>
      <c r="F623" s="71"/>
      <c r="G623" s="71"/>
      <c r="H623" s="71"/>
      <c r="I623" s="71"/>
      <c r="J623" s="203"/>
      <c r="K623" s="203"/>
      <c r="L623" s="203"/>
      <c r="M623" s="203"/>
      <c r="N623" s="203"/>
      <c r="O623" s="203"/>
      <c r="P623" s="203"/>
      <c r="Q623" s="203"/>
      <c r="R623" s="203"/>
      <c r="S623" s="203"/>
      <c r="T623" s="203"/>
      <c r="U623" s="203"/>
      <c r="V623" s="203"/>
      <c r="W623" s="203"/>
      <c r="X623" s="106"/>
      <c r="Y623" s="106"/>
      <c r="Z623" s="71"/>
    </row>
    <row r="624" spans="1:26">
      <c r="A624" s="71"/>
      <c r="B624" s="71"/>
      <c r="C624" s="71"/>
      <c r="D624" s="106"/>
      <c r="E624" s="106"/>
      <c r="F624" s="71"/>
      <c r="G624" s="71"/>
      <c r="H624" s="71"/>
      <c r="I624" s="71"/>
      <c r="J624" s="203"/>
      <c r="K624" s="203"/>
      <c r="L624" s="203"/>
      <c r="M624" s="203"/>
      <c r="N624" s="203"/>
      <c r="O624" s="203"/>
      <c r="P624" s="203"/>
      <c r="Q624" s="203"/>
      <c r="R624" s="203"/>
      <c r="S624" s="203"/>
      <c r="T624" s="203"/>
      <c r="U624" s="203"/>
      <c r="V624" s="203"/>
      <c r="W624" s="203"/>
      <c r="X624" s="106"/>
      <c r="Y624" s="106"/>
      <c r="Z624" s="71"/>
    </row>
    <row r="625" spans="1:26">
      <c r="A625" s="71"/>
      <c r="B625" s="71"/>
      <c r="C625" s="71"/>
      <c r="D625" s="106"/>
      <c r="E625" s="106"/>
      <c r="F625" s="71"/>
      <c r="G625" s="71"/>
      <c r="H625" s="71"/>
      <c r="I625" s="71"/>
      <c r="J625" s="203"/>
      <c r="K625" s="203"/>
      <c r="L625" s="203"/>
      <c r="M625" s="203"/>
      <c r="N625" s="203"/>
      <c r="O625" s="203"/>
      <c r="P625" s="203"/>
      <c r="Q625" s="203"/>
      <c r="R625" s="203"/>
      <c r="S625" s="203"/>
      <c r="T625" s="203"/>
      <c r="U625" s="203"/>
      <c r="V625" s="203"/>
      <c r="W625" s="203"/>
      <c r="X625" s="106"/>
      <c r="Y625" s="106"/>
      <c r="Z625" s="71"/>
    </row>
    <row r="626" spans="1:26">
      <c r="A626" s="71"/>
      <c r="B626" s="71"/>
      <c r="C626" s="71"/>
      <c r="D626" s="106"/>
      <c r="E626" s="106"/>
      <c r="F626" s="71"/>
      <c r="G626" s="71"/>
      <c r="H626" s="71"/>
      <c r="I626" s="71"/>
      <c r="J626" s="203"/>
      <c r="K626" s="203"/>
      <c r="L626" s="203"/>
      <c r="M626" s="203"/>
      <c r="N626" s="203"/>
      <c r="O626" s="203"/>
      <c r="P626" s="203"/>
      <c r="Q626" s="203"/>
      <c r="R626" s="203"/>
      <c r="S626" s="203"/>
      <c r="T626" s="203"/>
      <c r="U626" s="203"/>
      <c r="V626" s="203"/>
      <c r="W626" s="203"/>
      <c r="X626" s="106"/>
      <c r="Y626" s="106"/>
      <c r="Z626" s="71"/>
    </row>
    <row r="627" spans="1:26">
      <c r="A627" s="71"/>
      <c r="B627" s="71"/>
      <c r="C627" s="71"/>
      <c r="D627" s="106"/>
      <c r="E627" s="106"/>
      <c r="F627" s="71"/>
      <c r="G627" s="71"/>
      <c r="H627" s="71"/>
      <c r="I627" s="71"/>
      <c r="J627" s="203"/>
      <c r="K627" s="203"/>
      <c r="L627" s="203"/>
      <c r="M627" s="203"/>
      <c r="N627" s="203"/>
      <c r="O627" s="203"/>
      <c r="P627" s="203"/>
      <c r="Q627" s="203"/>
      <c r="R627" s="203"/>
      <c r="S627" s="203"/>
      <c r="T627" s="203"/>
      <c r="U627" s="203"/>
      <c r="V627" s="203"/>
      <c r="W627" s="203"/>
      <c r="X627" s="106"/>
      <c r="Y627" s="106"/>
      <c r="Z627" s="71"/>
    </row>
    <row r="628" spans="1:26">
      <c r="A628" s="71"/>
      <c r="B628" s="71"/>
      <c r="C628" s="71"/>
      <c r="D628" s="106"/>
      <c r="E628" s="106"/>
      <c r="F628" s="71"/>
      <c r="G628" s="71"/>
      <c r="H628" s="71"/>
      <c r="I628" s="71"/>
      <c r="J628" s="203"/>
      <c r="K628" s="203"/>
      <c r="L628" s="203"/>
      <c r="M628" s="203"/>
      <c r="N628" s="203"/>
      <c r="O628" s="203"/>
      <c r="P628" s="203"/>
      <c r="Q628" s="203"/>
      <c r="R628" s="203"/>
      <c r="S628" s="203"/>
      <c r="T628" s="203"/>
      <c r="U628" s="203"/>
      <c r="V628" s="203"/>
      <c r="W628" s="203"/>
      <c r="X628" s="106"/>
      <c r="Y628" s="106"/>
      <c r="Z628" s="71"/>
    </row>
    <row r="629" spans="1:26">
      <c r="A629" s="71"/>
      <c r="B629" s="71"/>
      <c r="C629" s="71"/>
      <c r="D629" s="106"/>
      <c r="E629" s="106"/>
      <c r="F629" s="71"/>
      <c r="G629" s="71"/>
      <c r="H629" s="71"/>
      <c r="I629" s="71"/>
      <c r="J629" s="203"/>
      <c r="K629" s="203"/>
      <c r="L629" s="203"/>
      <c r="M629" s="203"/>
      <c r="N629" s="203"/>
      <c r="O629" s="203"/>
      <c r="P629" s="203"/>
      <c r="Q629" s="203"/>
      <c r="R629" s="203"/>
      <c r="S629" s="203"/>
      <c r="T629" s="203"/>
      <c r="U629" s="203"/>
      <c r="V629" s="203"/>
      <c r="W629" s="203"/>
      <c r="X629" s="106"/>
      <c r="Y629" s="106"/>
      <c r="Z629" s="71"/>
    </row>
    <row r="630" spans="1:26">
      <c r="A630" s="71"/>
      <c r="B630" s="71"/>
      <c r="C630" s="71"/>
      <c r="D630" s="106"/>
      <c r="E630" s="106"/>
      <c r="F630" s="71"/>
      <c r="G630" s="71"/>
      <c r="H630" s="71"/>
      <c r="I630" s="71"/>
      <c r="J630" s="203"/>
      <c r="K630" s="203"/>
      <c r="L630" s="203"/>
      <c r="M630" s="203"/>
      <c r="N630" s="203"/>
      <c r="O630" s="203"/>
      <c r="P630" s="203"/>
      <c r="Q630" s="203"/>
      <c r="R630" s="203"/>
      <c r="S630" s="203"/>
      <c r="T630" s="203"/>
      <c r="U630" s="203"/>
      <c r="V630" s="203"/>
      <c r="W630" s="203"/>
      <c r="X630" s="106"/>
      <c r="Y630" s="106"/>
      <c r="Z630" s="71"/>
    </row>
    <row r="631" spans="1:26">
      <c r="A631" s="71"/>
      <c r="B631" s="71"/>
      <c r="C631" s="71"/>
      <c r="D631" s="106"/>
      <c r="E631" s="106"/>
      <c r="F631" s="71"/>
      <c r="G631" s="71"/>
      <c r="H631" s="71"/>
      <c r="I631" s="71"/>
      <c r="J631" s="203"/>
      <c r="K631" s="203"/>
      <c r="L631" s="203"/>
      <c r="M631" s="203"/>
      <c r="N631" s="203"/>
      <c r="O631" s="203"/>
      <c r="P631" s="203"/>
      <c r="Q631" s="203"/>
      <c r="R631" s="203"/>
      <c r="S631" s="203"/>
      <c r="T631" s="203"/>
      <c r="U631" s="203"/>
      <c r="V631" s="203"/>
      <c r="W631" s="203"/>
      <c r="X631" s="106"/>
      <c r="Y631" s="106"/>
      <c r="Z631" s="71"/>
    </row>
    <row r="632" spans="1:26">
      <c r="A632" s="71"/>
      <c r="B632" s="71"/>
      <c r="C632" s="71"/>
      <c r="D632" s="106"/>
      <c r="E632" s="106"/>
      <c r="F632" s="71"/>
      <c r="G632" s="71"/>
      <c r="H632" s="71"/>
      <c r="I632" s="71"/>
      <c r="J632" s="203"/>
      <c r="K632" s="203"/>
      <c r="L632" s="203"/>
      <c r="M632" s="203"/>
      <c r="N632" s="203"/>
      <c r="O632" s="203"/>
      <c r="P632" s="203"/>
      <c r="Q632" s="203"/>
      <c r="R632" s="203"/>
      <c r="S632" s="203"/>
      <c r="T632" s="203"/>
      <c r="U632" s="203"/>
      <c r="V632" s="203"/>
      <c r="W632" s="203"/>
      <c r="X632" s="106"/>
      <c r="Y632" s="106"/>
      <c r="Z632" s="71"/>
    </row>
    <row r="633" spans="1:26">
      <c r="A633" s="71"/>
      <c r="B633" s="71"/>
      <c r="C633" s="71"/>
      <c r="D633" s="106"/>
      <c r="E633" s="106"/>
      <c r="F633" s="71"/>
      <c r="G633" s="71"/>
      <c r="H633" s="71"/>
      <c r="I633" s="71"/>
      <c r="J633" s="203"/>
      <c r="K633" s="203"/>
      <c r="L633" s="203"/>
      <c r="M633" s="203"/>
      <c r="N633" s="203"/>
      <c r="O633" s="203"/>
      <c r="P633" s="203"/>
      <c r="Q633" s="203"/>
      <c r="R633" s="203"/>
      <c r="S633" s="203"/>
      <c r="T633" s="203"/>
      <c r="U633" s="203"/>
      <c r="V633" s="203"/>
      <c r="W633" s="203"/>
      <c r="X633" s="106"/>
      <c r="Y633" s="106"/>
      <c r="Z633" s="71"/>
    </row>
    <row r="634" spans="1:26">
      <c r="A634" s="71"/>
      <c r="B634" s="71"/>
      <c r="C634" s="71"/>
      <c r="D634" s="106"/>
      <c r="E634" s="106"/>
      <c r="F634" s="71"/>
      <c r="G634" s="71"/>
      <c r="H634" s="71"/>
      <c r="I634" s="71"/>
      <c r="J634" s="203"/>
      <c r="K634" s="203"/>
      <c r="L634" s="203"/>
      <c r="M634" s="203"/>
      <c r="N634" s="203"/>
      <c r="O634" s="203"/>
      <c r="P634" s="203"/>
      <c r="Q634" s="203"/>
      <c r="R634" s="203"/>
      <c r="S634" s="203"/>
      <c r="T634" s="203"/>
      <c r="U634" s="203"/>
      <c r="V634" s="203"/>
      <c r="W634" s="203"/>
      <c r="X634" s="106"/>
      <c r="Y634" s="106"/>
      <c r="Z634" s="71"/>
    </row>
    <row r="635" spans="1:26">
      <c r="A635" s="71"/>
      <c r="B635" s="71"/>
      <c r="C635" s="71"/>
      <c r="D635" s="106"/>
      <c r="E635" s="106"/>
      <c r="F635" s="71"/>
      <c r="G635" s="71"/>
      <c r="H635" s="71"/>
      <c r="I635" s="71"/>
      <c r="J635" s="203"/>
      <c r="K635" s="203"/>
      <c r="L635" s="203"/>
      <c r="M635" s="203"/>
      <c r="N635" s="203"/>
      <c r="O635" s="203"/>
      <c r="P635" s="203"/>
      <c r="Q635" s="203"/>
      <c r="R635" s="203"/>
      <c r="S635" s="203"/>
      <c r="T635" s="203"/>
      <c r="U635" s="203"/>
      <c r="V635" s="203"/>
      <c r="W635" s="203"/>
      <c r="X635" s="106"/>
      <c r="Y635" s="106"/>
      <c r="Z635" s="71"/>
    </row>
    <row r="636" spans="1:26">
      <c r="A636" s="71"/>
      <c r="B636" s="71"/>
      <c r="C636" s="71"/>
      <c r="D636" s="106"/>
      <c r="E636" s="106"/>
      <c r="F636" s="71"/>
      <c r="G636" s="71"/>
      <c r="H636" s="71"/>
      <c r="I636" s="71"/>
      <c r="J636" s="203"/>
      <c r="K636" s="203"/>
      <c r="L636" s="203"/>
      <c r="M636" s="203"/>
      <c r="N636" s="203"/>
      <c r="O636" s="203"/>
      <c r="P636" s="203"/>
      <c r="Q636" s="203"/>
      <c r="R636" s="203"/>
      <c r="S636" s="203"/>
      <c r="T636" s="203"/>
      <c r="U636" s="203"/>
      <c r="V636" s="203"/>
      <c r="W636" s="203"/>
      <c r="X636" s="106"/>
      <c r="Y636" s="106"/>
      <c r="Z636" s="71"/>
    </row>
    <row r="637" spans="1:26">
      <c r="A637" s="71"/>
      <c r="B637" s="71"/>
      <c r="C637" s="71"/>
      <c r="D637" s="106"/>
      <c r="E637" s="106"/>
      <c r="F637" s="71"/>
      <c r="G637" s="71"/>
      <c r="H637" s="71"/>
      <c r="I637" s="71"/>
      <c r="J637" s="203"/>
      <c r="K637" s="203"/>
      <c r="L637" s="203"/>
      <c r="M637" s="203"/>
      <c r="N637" s="203"/>
      <c r="O637" s="203"/>
      <c r="P637" s="203"/>
      <c r="Q637" s="203"/>
      <c r="R637" s="203"/>
      <c r="S637" s="203"/>
      <c r="T637" s="203"/>
      <c r="U637" s="203"/>
      <c r="V637" s="203"/>
      <c r="W637" s="203"/>
      <c r="X637" s="106"/>
      <c r="Y637" s="106"/>
      <c r="Z637" s="71"/>
    </row>
    <row r="638" spans="1:26">
      <c r="A638" s="71"/>
      <c r="B638" s="71"/>
      <c r="C638" s="71"/>
      <c r="D638" s="106"/>
      <c r="E638" s="106"/>
      <c r="F638" s="71"/>
      <c r="G638" s="71"/>
      <c r="H638" s="71"/>
      <c r="I638" s="71"/>
      <c r="J638" s="203"/>
      <c r="K638" s="203"/>
      <c r="L638" s="203"/>
      <c r="M638" s="203"/>
      <c r="N638" s="203"/>
      <c r="O638" s="203"/>
      <c r="P638" s="203"/>
      <c r="Q638" s="203"/>
      <c r="R638" s="203"/>
      <c r="S638" s="203"/>
      <c r="T638" s="203"/>
      <c r="U638" s="203"/>
      <c r="V638" s="203"/>
      <c r="W638" s="203"/>
      <c r="X638" s="106"/>
      <c r="Y638" s="106"/>
      <c r="Z638" s="71"/>
    </row>
    <row r="639" spans="1:26">
      <c r="A639" s="71"/>
      <c r="B639" s="71"/>
      <c r="C639" s="71"/>
      <c r="D639" s="106"/>
      <c r="E639" s="106"/>
      <c r="F639" s="71"/>
      <c r="G639" s="71"/>
      <c r="H639" s="71"/>
      <c r="I639" s="71"/>
      <c r="J639" s="203"/>
      <c r="K639" s="203"/>
      <c r="L639" s="203"/>
      <c r="M639" s="203"/>
      <c r="N639" s="203"/>
      <c r="O639" s="203"/>
      <c r="P639" s="203"/>
      <c r="Q639" s="203"/>
      <c r="R639" s="203"/>
      <c r="S639" s="203"/>
      <c r="T639" s="203"/>
      <c r="U639" s="203"/>
      <c r="V639" s="203"/>
      <c r="W639" s="203"/>
      <c r="X639" s="106"/>
      <c r="Y639" s="106"/>
      <c r="Z639" s="71"/>
    </row>
    <row r="640" spans="1:26">
      <c r="A640" s="71"/>
      <c r="B640" s="71"/>
      <c r="C640" s="71"/>
      <c r="D640" s="106"/>
      <c r="E640" s="106"/>
      <c r="F640" s="71"/>
      <c r="G640" s="71"/>
      <c r="H640" s="71"/>
      <c r="I640" s="71"/>
      <c r="J640" s="203"/>
      <c r="K640" s="203"/>
      <c r="L640" s="203"/>
      <c r="M640" s="203"/>
      <c r="N640" s="203"/>
      <c r="O640" s="203"/>
      <c r="P640" s="203"/>
      <c r="Q640" s="203"/>
      <c r="R640" s="203"/>
      <c r="S640" s="203"/>
      <c r="T640" s="203"/>
      <c r="U640" s="203"/>
      <c r="V640" s="203"/>
      <c r="W640" s="203"/>
      <c r="X640" s="106"/>
      <c r="Y640" s="106"/>
      <c r="Z640" s="71"/>
    </row>
    <row r="641" spans="1:26">
      <c r="A641" s="71"/>
      <c r="B641" s="71"/>
      <c r="C641" s="71"/>
      <c r="D641" s="106"/>
      <c r="E641" s="106"/>
      <c r="F641" s="71"/>
      <c r="G641" s="71"/>
      <c r="H641" s="71"/>
      <c r="I641" s="71"/>
      <c r="J641" s="203"/>
      <c r="K641" s="203"/>
      <c r="L641" s="203"/>
      <c r="M641" s="203"/>
      <c r="N641" s="203"/>
      <c r="O641" s="203"/>
      <c r="P641" s="203"/>
      <c r="Q641" s="203"/>
      <c r="R641" s="203"/>
      <c r="S641" s="203"/>
      <c r="T641" s="203"/>
      <c r="U641" s="203"/>
      <c r="V641" s="203"/>
      <c r="W641" s="203"/>
      <c r="X641" s="106"/>
      <c r="Y641" s="106"/>
      <c r="Z641" s="71"/>
    </row>
    <row r="642" spans="1:26">
      <c r="A642" s="71"/>
      <c r="B642" s="71"/>
      <c r="C642" s="71"/>
      <c r="D642" s="106"/>
      <c r="E642" s="106"/>
      <c r="F642" s="71"/>
      <c r="G642" s="71"/>
      <c r="H642" s="71"/>
      <c r="I642" s="71"/>
      <c r="J642" s="203"/>
      <c r="K642" s="203"/>
      <c r="L642" s="203"/>
      <c r="M642" s="203"/>
      <c r="N642" s="203"/>
      <c r="O642" s="203"/>
      <c r="P642" s="203"/>
      <c r="Q642" s="203"/>
      <c r="R642" s="203"/>
      <c r="S642" s="203"/>
      <c r="T642" s="203"/>
      <c r="U642" s="203"/>
      <c r="V642" s="203"/>
      <c r="W642" s="203"/>
      <c r="X642" s="106"/>
      <c r="Y642" s="106"/>
      <c r="Z642" s="71"/>
    </row>
    <row r="643" spans="1:26">
      <c r="A643" s="71"/>
      <c r="B643" s="71"/>
      <c r="C643" s="71"/>
      <c r="D643" s="106"/>
      <c r="E643" s="106"/>
      <c r="F643" s="71"/>
      <c r="G643" s="71"/>
      <c r="H643" s="71"/>
      <c r="I643" s="71"/>
      <c r="J643" s="203"/>
      <c r="K643" s="203"/>
      <c r="L643" s="203"/>
      <c r="M643" s="203"/>
      <c r="N643" s="203"/>
      <c r="O643" s="203"/>
      <c r="P643" s="203"/>
      <c r="Q643" s="203"/>
      <c r="R643" s="203"/>
      <c r="S643" s="203"/>
      <c r="T643" s="203"/>
      <c r="U643" s="203"/>
      <c r="V643" s="203"/>
      <c r="W643" s="203"/>
      <c r="X643" s="106"/>
      <c r="Y643" s="106"/>
      <c r="Z643" s="71"/>
    </row>
    <row r="644" spans="1:26">
      <c r="A644" s="71"/>
      <c r="B644" s="71"/>
      <c r="C644" s="71"/>
      <c r="D644" s="106"/>
      <c r="E644" s="106"/>
      <c r="F644" s="71"/>
      <c r="G644" s="71"/>
      <c r="H644" s="71"/>
      <c r="I644" s="71"/>
      <c r="J644" s="203"/>
      <c r="K644" s="203"/>
      <c r="L644" s="203"/>
      <c r="M644" s="203"/>
      <c r="N644" s="203"/>
      <c r="O644" s="203"/>
      <c r="P644" s="203"/>
      <c r="Q644" s="203"/>
      <c r="R644" s="203"/>
      <c r="S644" s="203"/>
      <c r="T644" s="203"/>
      <c r="U644" s="203"/>
      <c r="V644" s="203"/>
      <c r="W644" s="203"/>
      <c r="X644" s="106"/>
      <c r="Y644" s="106"/>
      <c r="Z644" s="71"/>
    </row>
    <row r="645" spans="1:26">
      <c r="A645" s="71"/>
      <c r="B645" s="71"/>
      <c r="C645" s="71"/>
      <c r="D645" s="106"/>
      <c r="E645" s="106"/>
      <c r="F645" s="71"/>
      <c r="G645" s="71"/>
      <c r="H645" s="71"/>
      <c r="I645" s="71"/>
      <c r="J645" s="203"/>
      <c r="K645" s="203"/>
      <c r="L645" s="203"/>
      <c r="M645" s="203"/>
      <c r="N645" s="203"/>
      <c r="O645" s="203"/>
      <c r="P645" s="203"/>
      <c r="Q645" s="203"/>
      <c r="R645" s="203"/>
      <c r="S645" s="203"/>
      <c r="T645" s="203"/>
      <c r="U645" s="203"/>
      <c r="V645" s="203"/>
      <c r="W645" s="203"/>
      <c r="X645" s="106"/>
      <c r="Y645" s="106"/>
      <c r="Z645" s="71"/>
    </row>
    <row r="646" spans="1:26">
      <c r="A646" s="71"/>
      <c r="B646" s="71"/>
      <c r="C646" s="71"/>
      <c r="D646" s="106"/>
      <c r="E646" s="106"/>
      <c r="F646" s="71"/>
      <c r="G646" s="71"/>
      <c r="H646" s="71"/>
      <c r="I646" s="71"/>
      <c r="J646" s="203"/>
      <c r="K646" s="203"/>
      <c r="L646" s="203"/>
      <c r="M646" s="203"/>
      <c r="N646" s="203"/>
      <c r="O646" s="203"/>
      <c r="P646" s="203"/>
      <c r="Q646" s="203"/>
      <c r="R646" s="203"/>
      <c r="S646" s="203"/>
      <c r="T646" s="203"/>
      <c r="U646" s="203"/>
      <c r="V646" s="203"/>
      <c r="W646" s="203"/>
      <c r="X646" s="106"/>
      <c r="Y646" s="106"/>
      <c r="Z646" s="71"/>
    </row>
    <row r="647" spans="1:26">
      <c r="A647" s="71"/>
      <c r="B647" s="71"/>
      <c r="C647" s="71"/>
      <c r="D647" s="106"/>
      <c r="E647" s="106"/>
      <c r="F647" s="71"/>
      <c r="G647" s="71"/>
      <c r="H647" s="71"/>
      <c r="I647" s="71"/>
      <c r="J647" s="203"/>
      <c r="K647" s="203"/>
      <c r="L647" s="203"/>
      <c r="M647" s="203"/>
      <c r="N647" s="203"/>
      <c r="O647" s="203"/>
      <c r="P647" s="203"/>
      <c r="Q647" s="203"/>
      <c r="R647" s="203"/>
      <c r="S647" s="203"/>
      <c r="T647" s="203"/>
      <c r="U647" s="203"/>
      <c r="V647" s="203"/>
      <c r="W647" s="203"/>
      <c r="X647" s="106"/>
      <c r="Y647" s="106"/>
      <c r="Z647" s="71"/>
    </row>
    <row r="648" spans="1:26">
      <c r="A648" s="71"/>
      <c r="B648" s="71"/>
      <c r="C648" s="71"/>
      <c r="D648" s="106"/>
      <c r="E648" s="106"/>
      <c r="F648" s="71"/>
      <c r="G648" s="71"/>
      <c r="H648" s="71"/>
      <c r="I648" s="71"/>
      <c r="J648" s="203"/>
      <c r="K648" s="203"/>
      <c r="L648" s="203"/>
      <c r="M648" s="203"/>
      <c r="N648" s="203"/>
      <c r="O648" s="203"/>
      <c r="P648" s="203"/>
      <c r="Q648" s="203"/>
      <c r="R648" s="203"/>
      <c r="S648" s="203"/>
      <c r="T648" s="203"/>
      <c r="U648" s="203"/>
      <c r="V648" s="203"/>
      <c r="W648" s="203"/>
      <c r="X648" s="106"/>
      <c r="Y648" s="106"/>
      <c r="Z648" s="71"/>
    </row>
    <row r="649" spans="1:26">
      <c r="A649" s="71"/>
      <c r="B649" s="71"/>
      <c r="C649" s="71"/>
      <c r="D649" s="106"/>
      <c r="E649" s="106"/>
      <c r="F649" s="71"/>
      <c r="G649" s="71"/>
      <c r="H649" s="71"/>
      <c r="I649" s="71"/>
      <c r="J649" s="203"/>
      <c r="K649" s="203"/>
      <c r="L649" s="203"/>
      <c r="M649" s="203"/>
      <c r="N649" s="203"/>
      <c r="O649" s="203"/>
      <c r="P649" s="203"/>
      <c r="Q649" s="203"/>
      <c r="R649" s="203"/>
      <c r="S649" s="203"/>
      <c r="T649" s="203"/>
      <c r="U649" s="203"/>
      <c r="V649" s="203"/>
      <c r="W649" s="203"/>
      <c r="X649" s="106"/>
      <c r="Y649" s="106"/>
      <c r="Z649" s="71"/>
    </row>
    <row r="650" spans="1:26">
      <c r="A650" s="71"/>
      <c r="B650" s="71"/>
      <c r="C650" s="71"/>
      <c r="D650" s="106"/>
      <c r="E650" s="106"/>
      <c r="F650" s="71"/>
      <c r="G650" s="71"/>
      <c r="H650" s="71"/>
      <c r="I650" s="71"/>
      <c r="J650" s="203"/>
      <c r="K650" s="203"/>
      <c r="L650" s="203"/>
      <c r="M650" s="203"/>
      <c r="N650" s="203"/>
      <c r="O650" s="203"/>
      <c r="P650" s="203"/>
      <c r="Q650" s="203"/>
      <c r="R650" s="203"/>
      <c r="S650" s="203"/>
      <c r="T650" s="203"/>
      <c r="U650" s="203"/>
      <c r="V650" s="203"/>
      <c r="W650" s="203"/>
      <c r="X650" s="106"/>
      <c r="Y650" s="106"/>
      <c r="Z650" s="71"/>
    </row>
    <row r="651" spans="1:26">
      <c r="A651" s="71"/>
      <c r="B651" s="71"/>
      <c r="C651" s="71"/>
      <c r="D651" s="106"/>
      <c r="E651" s="106"/>
      <c r="F651" s="71"/>
      <c r="G651" s="71"/>
      <c r="H651" s="71"/>
      <c r="I651" s="71"/>
      <c r="J651" s="203"/>
      <c r="K651" s="203"/>
      <c r="L651" s="203"/>
      <c r="M651" s="203"/>
      <c r="N651" s="203"/>
      <c r="O651" s="203"/>
      <c r="P651" s="203"/>
      <c r="Q651" s="203"/>
      <c r="R651" s="203"/>
      <c r="S651" s="203"/>
      <c r="T651" s="203"/>
      <c r="U651" s="203"/>
      <c r="V651" s="203"/>
      <c r="W651" s="203"/>
      <c r="X651" s="106"/>
      <c r="Y651" s="106"/>
      <c r="Z651" s="71"/>
    </row>
    <row r="652" spans="1:26">
      <c r="A652" s="71"/>
      <c r="B652" s="71"/>
      <c r="C652" s="71"/>
      <c r="D652" s="106"/>
      <c r="E652" s="106"/>
      <c r="F652" s="71"/>
      <c r="G652" s="71"/>
      <c r="H652" s="71"/>
      <c r="I652" s="71"/>
      <c r="J652" s="203"/>
      <c r="K652" s="203"/>
      <c r="L652" s="203"/>
      <c r="M652" s="203"/>
      <c r="N652" s="203"/>
      <c r="O652" s="203"/>
      <c r="P652" s="203"/>
      <c r="Q652" s="203"/>
      <c r="R652" s="203"/>
      <c r="S652" s="203"/>
      <c r="T652" s="203"/>
      <c r="U652" s="203"/>
      <c r="V652" s="203"/>
      <c r="W652" s="203"/>
      <c r="X652" s="106"/>
      <c r="Y652" s="106"/>
      <c r="Z652" s="71"/>
    </row>
    <row r="653" spans="1:26">
      <c r="A653" s="71"/>
      <c r="B653" s="71"/>
      <c r="C653" s="71"/>
      <c r="D653" s="106"/>
      <c r="E653" s="106"/>
      <c r="F653" s="71"/>
      <c r="G653" s="71"/>
      <c r="H653" s="71"/>
      <c r="I653" s="71"/>
      <c r="J653" s="203"/>
      <c r="K653" s="203"/>
      <c r="L653" s="203"/>
      <c r="M653" s="203"/>
      <c r="N653" s="203"/>
      <c r="O653" s="203"/>
      <c r="P653" s="203"/>
      <c r="Q653" s="203"/>
      <c r="R653" s="203"/>
      <c r="S653" s="203"/>
      <c r="T653" s="203"/>
      <c r="U653" s="203"/>
      <c r="V653" s="203"/>
      <c r="W653" s="203"/>
      <c r="X653" s="106"/>
      <c r="Y653" s="106"/>
      <c r="Z653" s="71"/>
    </row>
    <row r="654" spans="1:26">
      <c r="A654" s="71"/>
      <c r="B654" s="71"/>
      <c r="C654" s="71"/>
      <c r="D654" s="106"/>
      <c r="E654" s="106"/>
      <c r="F654" s="71"/>
      <c r="G654" s="71"/>
      <c r="H654" s="71"/>
      <c r="I654" s="71"/>
      <c r="J654" s="203"/>
      <c r="K654" s="203"/>
      <c r="L654" s="203"/>
      <c r="M654" s="203"/>
      <c r="N654" s="203"/>
      <c r="O654" s="203"/>
      <c r="P654" s="203"/>
      <c r="Q654" s="203"/>
      <c r="R654" s="203"/>
      <c r="S654" s="203"/>
      <c r="T654" s="203"/>
      <c r="U654" s="203"/>
      <c r="V654" s="203"/>
      <c r="W654" s="203"/>
      <c r="X654" s="106"/>
      <c r="Y654" s="106"/>
      <c r="Z654" s="71"/>
    </row>
    <row r="655" spans="1:26">
      <c r="A655" s="71"/>
      <c r="B655" s="71"/>
      <c r="C655" s="71"/>
      <c r="D655" s="106"/>
      <c r="E655" s="106"/>
      <c r="F655" s="71"/>
      <c r="G655" s="71"/>
      <c r="H655" s="71"/>
      <c r="I655" s="71"/>
      <c r="J655" s="203"/>
      <c r="K655" s="203"/>
      <c r="L655" s="203"/>
      <c r="M655" s="203"/>
      <c r="N655" s="203"/>
      <c r="O655" s="203"/>
      <c r="P655" s="203"/>
      <c r="Q655" s="203"/>
      <c r="R655" s="203"/>
      <c r="S655" s="203"/>
      <c r="T655" s="203"/>
      <c r="U655" s="203"/>
      <c r="V655" s="203"/>
      <c r="W655" s="203"/>
      <c r="X655" s="106"/>
      <c r="Y655" s="106"/>
      <c r="Z655" s="71"/>
    </row>
    <row r="656" spans="1:26">
      <c r="A656" s="71"/>
      <c r="B656" s="71"/>
      <c r="C656" s="71"/>
      <c r="D656" s="106"/>
      <c r="E656" s="106"/>
      <c r="F656" s="71"/>
      <c r="G656" s="71"/>
      <c r="H656" s="71"/>
      <c r="I656" s="71"/>
      <c r="J656" s="203"/>
      <c r="K656" s="203"/>
      <c r="L656" s="203"/>
      <c r="M656" s="203"/>
      <c r="N656" s="203"/>
      <c r="O656" s="203"/>
      <c r="P656" s="203"/>
      <c r="Q656" s="203"/>
      <c r="R656" s="203"/>
      <c r="S656" s="203"/>
      <c r="T656" s="203"/>
      <c r="U656" s="203"/>
      <c r="V656" s="203"/>
      <c r="W656" s="203"/>
      <c r="X656" s="106"/>
      <c r="Y656" s="106"/>
      <c r="Z656" s="71"/>
    </row>
    <row r="657" spans="1:26">
      <c r="A657" s="71"/>
      <c r="B657" s="71"/>
      <c r="C657" s="71"/>
      <c r="D657" s="106"/>
      <c r="E657" s="106"/>
      <c r="F657" s="71"/>
      <c r="G657" s="71"/>
      <c r="H657" s="71"/>
      <c r="I657" s="71"/>
      <c r="J657" s="203"/>
      <c r="K657" s="203"/>
      <c r="L657" s="203"/>
      <c r="M657" s="203"/>
      <c r="N657" s="203"/>
      <c r="O657" s="203"/>
      <c r="P657" s="203"/>
      <c r="Q657" s="203"/>
      <c r="R657" s="203"/>
      <c r="S657" s="203"/>
      <c r="T657" s="203"/>
      <c r="U657" s="203"/>
      <c r="V657" s="203"/>
      <c r="W657" s="203"/>
      <c r="X657" s="106"/>
      <c r="Y657" s="106"/>
      <c r="Z657" s="71"/>
    </row>
    <row r="658" spans="1:26">
      <c r="A658" s="71"/>
      <c r="B658" s="71"/>
      <c r="C658" s="71"/>
      <c r="D658" s="106"/>
      <c r="E658" s="106"/>
      <c r="F658" s="71"/>
      <c r="G658" s="71"/>
      <c r="H658" s="71"/>
      <c r="I658" s="71"/>
      <c r="J658" s="203"/>
      <c r="K658" s="203"/>
      <c r="L658" s="203"/>
      <c r="M658" s="203"/>
      <c r="N658" s="203"/>
      <c r="O658" s="203"/>
      <c r="P658" s="203"/>
      <c r="Q658" s="203"/>
      <c r="R658" s="203"/>
      <c r="S658" s="203"/>
      <c r="T658" s="203"/>
      <c r="U658" s="203"/>
      <c r="V658" s="203"/>
      <c r="W658" s="203"/>
      <c r="X658" s="106"/>
      <c r="Y658" s="106"/>
      <c r="Z658" s="71"/>
    </row>
    <row r="659" spans="1:26">
      <c r="A659" s="71"/>
      <c r="B659" s="71"/>
      <c r="C659" s="71"/>
      <c r="D659" s="106"/>
      <c r="E659" s="106"/>
      <c r="F659" s="71"/>
      <c r="G659" s="71"/>
      <c r="H659" s="71"/>
      <c r="I659" s="71"/>
      <c r="J659" s="203"/>
      <c r="K659" s="203"/>
      <c r="L659" s="203"/>
      <c r="M659" s="203"/>
      <c r="N659" s="203"/>
      <c r="O659" s="203"/>
      <c r="P659" s="203"/>
      <c r="Q659" s="203"/>
      <c r="R659" s="203"/>
      <c r="S659" s="203"/>
      <c r="T659" s="203"/>
      <c r="U659" s="203"/>
      <c r="V659" s="203"/>
      <c r="W659" s="203"/>
      <c r="X659" s="106"/>
      <c r="Y659" s="106"/>
      <c r="Z659" s="71"/>
    </row>
    <row r="660" spans="1:26">
      <c r="A660" s="71"/>
      <c r="B660" s="71"/>
      <c r="C660" s="71"/>
      <c r="D660" s="106"/>
      <c r="E660" s="106"/>
      <c r="F660" s="71"/>
      <c r="G660" s="71"/>
      <c r="H660" s="71"/>
      <c r="I660" s="71"/>
      <c r="J660" s="203"/>
      <c r="K660" s="203"/>
      <c r="L660" s="203"/>
      <c r="M660" s="203"/>
      <c r="N660" s="203"/>
      <c r="O660" s="203"/>
      <c r="P660" s="203"/>
      <c r="Q660" s="203"/>
      <c r="R660" s="203"/>
      <c r="S660" s="203"/>
      <c r="T660" s="203"/>
      <c r="U660" s="203"/>
      <c r="V660" s="203"/>
      <c r="W660" s="203"/>
      <c r="X660" s="106"/>
      <c r="Y660" s="106"/>
      <c r="Z660" s="71"/>
    </row>
    <row r="661" spans="1:26">
      <c r="A661" s="71"/>
      <c r="B661" s="71"/>
      <c r="C661" s="71"/>
      <c r="D661" s="106"/>
      <c r="E661" s="106"/>
      <c r="F661" s="71"/>
      <c r="G661" s="71"/>
      <c r="H661" s="71"/>
      <c r="I661" s="71"/>
      <c r="J661" s="203"/>
      <c r="K661" s="203"/>
      <c r="L661" s="203"/>
      <c r="M661" s="203"/>
      <c r="N661" s="203"/>
      <c r="O661" s="203"/>
      <c r="P661" s="203"/>
      <c r="Q661" s="203"/>
      <c r="R661" s="203"/>
      <c r="S661" s="203"/>
      <c r="T661" s="203"/>
      <c r="U661" s="203"/>
      <c r="V661" s="203"/>
      <c r="W661" s="203"/>
      <c r="X661" s="106"/>
      <c r="Y661" s="106"/>
      <c r="Z661" s="71"/>
    </row>
    <row r="662" spans="1:26">
      <c r="A662" s="71"/>
      <c r="B662" s="71"/>
      <c r="C662" s="71"/>
      <c r="D662" s="106"/>
      <c r="E662" s="106"/>
      <c r="F662" s="71"/>
      <c r="G662" s="71"/>
      <c r="H662" s="71"/>
      <c r="I662" s="71"/>
      <c r="J662" s="203"/>
      <c r="K662" s="203"/>
      <c r="L662" s="203"/>
      <c r="M662" s="203"/>
      <c r="N662" s="203"/>
      <c r="O662" s="203"/>
      <c r="P662" s="203"/>
      <c r="Q662" s="203"/>
      <c r="R662" s="203"/>
      <c r="S662" s="203"/>
      <c r="T662" s="203"/>
      <c r="U662" s="203"/>
      <c r="V662" s="203"/>
      <c r="W662" s="203"/>
      <c r="X662" s="106"/>
      <c r="Y662" s="106"/>
      <c r="Z662" s="71"/>
    </row>
    <row r="663" spans="1:26">
      <c r="A663" s="71"/>
      <c r="B663" s="71"/>
      <c r="C663" s="71"/>
      <c r="D663" s="106"/>
      <c r="E663" s="106"/>
      <c r="F663" s="71"/>
      <c r="G663" s="71"/>
      <c r="H663" s="71"/>
      <c r="I663" s="71"/>
      <c r="J663" s="203"/>
      <c r="K663" s="203"/>
      <c r="L663" s="203"/>
      <c r="M663" s="203"/>
      <c r="N663" s="203"/>
      <c r="O663" s="203"/>
      <c r="P663" s="203"/>
      <c r="Q663" s="203"/>
      <c r="R663" s="203"/>
      <c r="S663" s="203"/>
      <c r="T663" s="203"/>
      <c r="U663" s="203"/>
      <c r="V663" s="203"/>
      <c r="W663" s="203"/>
      <c r="X663" s="106"/>
      <c r="Y663" s="106"/>
      <c r="Z663" s="71"/>
    </row>
    <row r="664" spans="1:26">
      <c r="A664" s="71"/>
      <c r="B664" s="71"/>
      <c r="C664" s="71"/>
      <c r="D664" s="106"/>
      <c r="E664" s="106"/>
      <c r="F664" s="71"/>
      <c r="G664" s="71"/>
      <c r="H664" s="71"/>
      <c r="I664" s="71"/>
      <c r="J664" s="203"/>
      <c r="K664" s="203"/>
      <c r="L664" s="203"/>
      <c r="M664" s="203"/>
      <c r="N664" s="203"/>
      <c r="O664" s="203"/>
      <c r="P664" s="203"/>
      <c r="Q664" s="203"/>
      <c r="R664" s="203"/>
      <c r="S664" s="203"/>
      <c r="T664" s="203"/>
      <c r="U664" s="203"/>
      <c r="V664" s="203"/>
      <c r="W664" s="203"/>
      <c r="X664" s="106"/>
      <c r="Y664" s="106"/>
      <c r="Z664" s="71"/>
    </row>
    <row r="665" spans="1:26">
      <c r="A665" s="71"/>
      <c r="B665" s="71"/>
      <c r="C665" s="71"/>
      <c r="D665" s="106"/>
      <c r="E665" s="106"/>
      <c r="F665" s="71"/>
      <c r="G665" s="71"/>
      <c r="H665" s="71"/>
      <c r="I665" s="71"/>
      <c r="J665" s="203"/>
      <c r="K665" s="203"/>
      <c r="L665" s="203"/>
      <c r="M665" s="203"/>
      <c r="N665" s="203"/>
      <c r="O665" s="203"/>
      <c r="P665" s="203"/>
      <c r="Q665" s="203"/>
      <c r="R665" s="203"/>
      <c r="S665" s="203"/>
      <c r="T665" s="203"/>
      <c r="U665" s="203"/>
      <c r="V665" s="203"/>
      <c r="W665" s="203"/>
      <c r="X665" s="106"/>
      <c r="Y665" s="106"/>
      <c r="Z665" s="71"/>
    </row>
    <row r="666" spans="1:26">
      <c r="A666" s="71"/>
      <c r="B666" s="71"/>
      <c r="C666" s="71"/>
      <c r="D666" s="106"/>
      <c r="E666" s="106"/>
      <c r="F666" s="71"/>
      <c r="G666" s="71"/>
      <c r="H666" s="71"/>
      <c r="I666" s="71"/>
      <c r="J666" s="203"/>
      <c r="K666" s="203"/>
      <c r="L666" s="203"/>
      <c r="M666" s="203"/>
      <c r="N666" s="203"/>
      <c r="O666" s="203"/>
      <c r="P666" s="203"/>
      <c r="Q666" s="203"/>
      <c r="R666" s="203"/>
      <c r="S666" s="203"/>
      <c r="T666" s="203"/>
      <c r="U666" s="203"/>
      <c r="V666" s="203"/>
      <c r="W666" s="203"/>
      <c r="X666" s="106"/>
      <c r="Y666" s="106"/>
      <c r="Z666" s="71"/>
    </row>
    <row r="667" spans="1:26">
      <c r="A667" s="71"/>
      <c r="B667" s="71"/>
      <c r="C667" s="71"/>
      <c r="D667" s="106"/>
      <c r="E667" s="106"/>
      <c r="F667" s="71"/>
      <c r="G667" s="71"/>
      <c r="H667" s="71"/>
      <c r="I667" s="71"/>
      <c r="J667" s="203"/>
      <c r="K667" s="203"/>
      <c r="L667" s="203"/>
      <c r="M667" s="203"/>
      <c r="N667" s="203"/>
      <c r="O667" s="203"/>
      <c r="P667" s="203"/>
      <c r="Q667" s="203"/>
      <c r="R667" s="203"/>
      <c r="S667" s="203"/>
      <c r="T667" s="203"/>
      <c r="U667" s="203"/>
      <c r="V667" s="203"/>
      <c r="W667" s="203"/>
      <c r="X667" s="106"/>
      <c r="Y667" s="106"/>
      <c r="Z667" s="71"/>
    </row>
    <row r="668" spans="1:26">
      <c r="A668" s="71"/>
      <c r="B668" s="71"/>
      <c r="C668" s="71"/>
      <c r="D668" s="106"/>
      <c r="E668" s="106"/>
      <c r="F668" s="71"/>
      <c r="G668" s="71"/>
      <c r="H668" s="71"/>
      <c r="I668" s="71"/>
      <c r="J668" s="203"/>
      <c r="K668" s="203"/>
      <c r="L668" s="203"/>
      <c r="M668" s="203"/>
      <c r="N668" s="203"/>
      <c r="O668" s="203"/>
      <c r="P668" s="203"/>
      <c r="Q668" s="203"/>
      <c r="R668" s="203"/>
      <c r="S668" s="203"/>
      <c r="T668" s="203"/>
      <c r="U668" s="203"/>
      <c r="V668" s="203"/>
      <c r="W668" s="203"/>
      <c r="X668" s="106"/>
      <c r="Y668" s="106"/>
      <c r="Z668" s="71"/>
    </row>
    <row r="669" spans="1:26">
      <c r="A669" s="71"/>
      <c r="B669" s="71"/>
      <c r="C669" s="71"/>
      <c r="D669" s="106"/>
      <c r="E669" s="106"/>
      <c r="F669" s="71"/>
      <c r="G669" s="71"/>
      <c r="H669" s="71"/>
      <c r="I669" s="71"/>
      <c r="J669" s="203"/>
      <c r="K669" s="203"/>
      <c r="L669" s="203"/>
      <c r="M669" s="203"/>
      <c r="N669" s="203"/>
      <c r="O669" s="203"/>
      <c r="P669" s="203"/>
      <c r="Q669" s="203"/>
      <c r="R669" s="203"/>
      <c r="S669" s="203"/>
      <c r="T669" s="203"/>
      <c r="U669" s="203"/>
      <c r="V669" s="203"/>
      <c r="W669" s="203"/>
      <c r="X669" s="106"/>
      <c r="Y669" s="106"/>
      <c r="Z669" s="71"/>
    </row>
    <row r="670" spans="1:26">
      <c r="A670" s="71"/>
      <c r="B670" s="71"/>
      <c r="C670" s="71"/>
      <c r="D670" s="106"/>
      <c r="E670" s="106"/>
      <c r="F670" s="71"/>
      <c r="G670" s="71"/>
      <c r="H670" s="71"/>
      <c r="I670" s="71"/>
      <c r="J670" s="203"/>
      <c r="K670" s="203"/>
      <c r="L670" s="203"/>
      <c r="M670" s="203"/>
      <c r="N670" s="203"/>
      <c r="O670" s="203"/>
      <c r="P670" s="203"/>
      <c r="Q670" s="203"/>
      <c r="R670" s="203"/>
      <c r="S670" s="203"/>
      <c r="T670" s="203"/>
      <c r="U670" s="203"/>
      <c r="V670" s="203"/>
      <c r="W670" s="203"/>
      <c r="X670" s="106"/>
      <c r="Y670" s="106"/>
      <c r="Z670" s="71"/>
    </row>
    <row r="671" spans="1:26">
      <c r="A671" s="71"/>
      <c r="B671" s="71"/>
      <c r="C671" s="71"/>
      <c r="D671" s="106"/>
      <c r="E671" s="106"/>
      <c r="F671" s="71"/>
      <c r="G671" s="71"/>
      <c r="H671" s="71"/>
      <c r="I671" s="71"/>
      <c r="J671" s="203"/>
      <c r="K671" s="203"/>
      <c r="L671" s="203"/>
      <c r="M671" s="203"/>
      <c r="N671" s="203"/>
      <c r="O671" s="203"/>
      <c r="P671" s="203"/>
      <c r="Q671" s="203"/>
      <c r="R671" s="203"/>
      <c r="S671" s="203"/>
      <c r="T671" s="203"/>
      <c r="U671" s="203"/>
      <c r="V671" s="203"/>
      <c r="W671" s="203"/>
      <c r="X671" s="106"/>
      <c r="Y671" s="106"/>
      <c r="Z671" s="71"/>
    </row>
    <row r="672" spans="1:26">
      <c r="A672" s="71"/>
      <c r="B672" s="71"/>
      <c r="C672" s="71"/>
      <c r="D672" s="106"/>
      <c r="E672" s="106"/>
      <c r="F672" s="71"/>
      <c r="G672" s="71"/>
      <c r="H672" s="71"/>
      <c r="I672" s="71"/>
      <c r="J672" s="203"/>
      <c r="K672" s="203"/>
      <c r="L672" s="203"/>
      <c r="M672" s="203"/>
      <c r="N672" s="203"/>
      <c r="O672" s="203"/>
      <c r="P672" s="203"/>
      <c r="Q672" s="203"/>
      <c r="R672" s="203"/>
      <c r="S672" s="203"/>
      <c r="T672" s="203"/>
      <c r="U672" s="203"/>
      <c r="V672" s="203"/>
      <c r="W672" s="203"/>
      <c r="X672" s="106"/>
      <c r="Y672" s="106"/>
      <c r="Z672" s="71"/>
    </row>
    <row r="673" spans="1:26">
      <c r="A673" s="71"/>
      <c r="B673" s="71"/>
      <c r="C673" s="71"/>
      <c r="D673" s="106"/>
      <c r="E673" s="106"/>
      <c r="F673" s="71"/>
      <c r="G673" s="71"/>
      <c r="H673" s="71"/>
      <c r="I673" s="71"/>
      <c r="J673" s="203"/>
      <c r="K673" s="203"/>
      <c r="L673" s="203"/>
      <c r="M673" s="203"/>
      <c r="N673" s="203"/>
      <c r="O673" s="203"/>
      <c r="P673" s="203"/>
      <c r="Q673" s="203"/>
      <c r="R673" s="203"/>
      <c r="S673" s="203"/>
      <c r="T673" s="203"/>
      <c r="U673" s="203"/>
      <c r="V673" s="203"/>
      <c r="W673" s="203"/>
      <c r="X673" s="106"/>
      <c r="Y673" s="106"/>
      <c r="Z673" s="71"/>
    </row>
    <row r="674" spans="1:26">
      <c r="A674" s="71"/>
      <c r="B674" s="71"/>
      <c r="C674" s="71"/>
      <c r="D674" s="106"/>
      <c r="E674" s="106"/>
      <c r="F674" s="71"/>
      <c r="G674" s="71"/>
      <c r="H674" s="71"/>
      <c r="I674" s="71"/>
      <c r="J674" s="203"/>
      <c r="K674" s="203"/>
      <c r="L674" s="203"/>
      <c r="M674" s="203"/>
      <c r="N674" s="203"/>
      <c r="O674" s="203"/>
      <c r="P674" s="203"/>
      <c r="Q674" s="203"/>
      <c r="R674" s="203"/>
      <c r="S674" s="203"/>
      <c r="T674" s="203"/>
      <c r="U674" s="203"/>
      <c r="V674" s="203"/>
      <c r="W674" s="203"/>
      <c r="X674" s="106"/>
      <c r="Y674" s="106"/>
      <c r="Z674" s="71"/>
    </row>
    <row r="675" spans="1:26">
      <c r="A675" s="71"/>
      <c r="B675" s="71"/>
      <c r="C675" s="71"/>
      <c r="D675" s="106"/>
      <c r="E675" s="106"/>
      <c r="F675" s="71"/>
      <c r="G675" s="71"/>
      <c r="H675" s="71"/>
      <c r="I675" s="71"/>
      <c r="J675" s="203"/>
      <c r="K675" s="203"/>
      <c r="L675" s="203"/>
      <c r="M675" s="203"/>
      <c r="N675" s="203"/>
      <c r="O675" s="203"/>
      <c r="P675" s="203"/>
      <c r="Q675" s="203"/>
      <c r="R675" s="203"/>
      <c r="S675" s="203"/>
      <c r="T675" s="203"/>
      <c r="U675" s="203"/>
      <c r="V675" s="203"/>
      <c r="W675" s="203"/>
      <c r="X675" s="106"/>
      <c r="Y675" s="106"/>
      <c r="Z675" s="71"/>
    </row>
    <row r="676" spans="1:26">
      <c r="A676" s="71"/>
      <c r="B676" s="71"/>
      <c r="C676" s="71"/>
      <c r="D676" s="106"/>
      <c r="E676" s="106"/>
      <c r="F676" s="71"/>
      <c r="G676" s="71"/>
      <c r="H676" s="71"/>
      <c r="I676" s="71"/>
      <c r="J676" s="203"/>
      <c r="K676" s="203"/>
      <c r="L676" s="203"/>
      <c r="M676" s="203"/>
      <c r="N676" s="203"/>
      <c r="O676" s="203"/>
      <c r="P676" s="203"/>
      <c r="Q676" s="203"/>
      <c r="R676" s="203"/>
      <c r="S676" s="203"/>
      <c r="T676" s="203"/>
      <c r="U676" s="203"/>
      <c r="V676" s="203"/>
      <c r="W676" s="203"/>
      <c r="X676" s="106"/>
      <c r="Y676" s="106"/>
      <c r="Z676" s="71"/>
    </row>
    <row r="677" spans="1:26">
      <c r="A677" s="71"/>
      <c r="B677" s="71"/>
      <c r="C677" s="71"/>
      <c r="D677" s="106"/>
      <c r="E677" s="106"/>
      <c r="F677" s="71"/>
      <c r="G677" s="71"/>
      <c r="H677" s="71"/>
      <c r="I677" s="71"/>
      <c r="J677" s="203"/>
      <c r="K677" s="203"/>
      <c r="L677" s="203"/>
      <c r="M677" s="203"/>
      <c r="N677" s="203"/>
      <c r="O677" s="203"/>
      <c r="P677" s="203"/>
      <c r="Q677" s="203"/>
      <c r="R677" s="203"/>
      <c r="S677" s="203"/>
      <c r="T677" s="203"/>
      <c r="U677" s="203"/>
      <c r="V677" s="203"/>
      <c r="W677" s="203"/>
      <c r="X677" s="106"/>
      <c r="Y677" s="106"/>
      <c r="Z677" s="71"/>
    </row>
    <row r="678" spans="1:26">
      <c r="A678" s="71"/>
      <c r="B678" s="71"/>
      <c r="C678" s="71"/>
      <c r="D678" s="106"/>
      <c r="E678" s="106"/>
      <c r="F678" s="71"/>
      <c r="G678" s="71"/>
      <c r="H678" s="71"/>
      <c r="I678" s="71"/>
      <c r="J678" s="203"/>
      <c r="K678" s="203"/>
      <c r="L678" s="203"/>
      <c r="M678" s="203"/>
      <c r="N678" s="203"/>
      <c r="O678" s="203"/>
      <c r="P678" s="203"/>
      <c r="Q678" s="203"/>
      <c r="R678" s="203"/>
      <c r="S678" s="203"/>
      <c r="T678" s="203"/>
      <c r="U678" s="203"/>
      <c r="V678" s="203"/>
      <c r="W678" s="203"/>
      <c r="X678" s="106"/>
      <c r="Y678" s="106"/>
      <c r="Z678" s="71"/>
    </row>
    <row r="679" spans="1:26">
      <c r="A679" s="71"/>
      <c r="B679" s="71"/>
      <c r="C679" s="71"/>
      <c r="D679" s="106"/>
      <c r="E679" s="106"/>
      <c r="F679" s="71"/>
      <c r="G679" s="71"/>
      <c r="H679" s="71"/>
      <c r="I679" s="71"/>
      <c r="J679" s="203"/>
      <c r="K679" s="203"/>
      <c r="L679" s="203"/>
      <c r="M679" s="203"/>
      <c r="N679" s="203"/>
      <c r="O679" s="203"/>
      <c r="P679" s="203"/>
      <c r="Q679" s="203"/>
      <c r="R679" s="203"/>
      <c r="S679" s="203"/>
      <c r="T679" s="203"/>
      <c r="U679" s="203"/>
      <c r="V679" s="203"/>
      <c r="W679" s="203"/>
      <c r="X679" s="106"/>
      <c r="Y679" s="106"/>
      <c r="Z679" s="71"/>
    </row>
    <row r="680" spans="1:26">
      <c r="A680" s="71"/>
      <c r="B680" s="71"/>
      <c r="C680" s="71"/>
      <c r="D680" s="106"/>
      <c r="E680" s="106"/>
      <c r="F680" s="71"/>
      <c r="G680" s="71"/>
      <c r="H680" s="71"/>
      <c r="I680" s="71"/>
      <c r="J680" s="203"/>
      <c r="K680" s="203"/>
      <c r="L680" s="203"/>
      <c r="M680" s="203"/>
      <c r="N680" s="203"/>
      <c r="O680" s="203"/>
      <c r="P680" s="203"/>
      <c r="Q680" s="203"/>
      <c r="R680" s="203"/>
      <c r="S680" s="203"/>
      <c r="T680" s="203"/>
      <c r="U680" s="203"/>
      <c r="V680" s="203"/>
      <c r="W680" s="203"/>
      <c r="X680" s="106"/>
      <c r="Y680" s="106"/>
      <c r="Z680" s="71"/>
    </row>
    <row r="681" spans="1:26">
      <c r="A681" s="71"/>
      <c r="B681" s="71"/>
      <c r="C681" s="71"/>
      <c r="D681" s="106"/>
      <c r="E681" s="106"/>
      <c r="F681" s="71"/>
      <c r="G681" s="71"/>
      <c r="H681" s="71"/>
      <c r="I681" s="71"/>
      <c r="J681" s="203"/>
      <c r="K681" s="203"/>
      <c r="L681" s="203"/>
      <c r="M681" s="203"/>
      <c r="N681" s="203"/>
      <c r="O681" s="203"/>
      <c r="P681" s="203"/>
      <c r="Q681" s="203"/>
      <c r="R681" s="203"/>
      <c r="S681" s="203"/>
      <c r="T681" s="203"/>
      <c r="U681" s="203"/>
      <c r="V681" s="203"/>
      <c r="W681" s="203"/>
      <c r="X681" s="106"/>
      <c r="Y681" s="106"/>
      <c r="Z681" s="71"/>
    </row>
    <row r="682" spans="1:26">
      <c r="A682" s="71"/>
      <c r="B682" s="71"/>
      <c r="C682" s="71"/>
      <c r="D682" s="106"/>
      <c r="E682" s="106"/>
      <c r="F682" s="71"/>
      <c r="G682" s="71"/>
      <c r="H682" s="71"/>
      <c r="I682" s="71"/>
      <c r="J682" s="203"/>
      <c r="K682" s="203"/>
      <c r="L682" s="203"/>
      <c r="M682" s="203"/>
      <c r="N682" s="203"/>
      <c r="O682" s="203"/>
      <c r="P682" s="203"/>
      <c r="Q682" s="203"/>
      <c r="R682" s="203"/>
      <c r="S682" s="203"/>
      <c r="T682" s="203"/>
      <c r="U682" s="203"/>
      <c r="V682" s="203"/>
      <c r="W682" s="203"/>
      <c r="X682" s="106"/>
      <c r="Y682" s="106"/>
      <c r="Z682" s="71"/>
    </row>
    <row r="683" spans="1:26">
      <c r="A683" s="71"/>
      <c r="B683" s="71"/>
      <c r="C683" s="71"/>
      <c r="D683" s="106"/>
      <c r="E683" s="106"/>
      <c r="F683" s="71"/>
      <c r="G683" s="71"/>
      <c r="H683" s="71"/>
      <c r="I683" s="71"/>
      <c r="J683" s="203"/>
      <c r="K683" s="203"/>
      <c r="L683" s="203"/>
      <c r="M683" s="203"/>
      <c r="N683" s="203"/>
      <c r="O683" s="203"/>
      <c r="P683" s="203"/>
      <c r="Q683" s="203"/>
      <c r="R683" s="203"/>
      <c r="S683" s="203"/>
      <c r="T683" s="203"/>
      <c r="U683" s="203"/>
      <c r="V683" s="203"/>
      <c r="W683" s="203"/>
      <c r="X683" s="106"/>
      <c r="Y683" s="106"/>
      <c r="Z683" s="71"/>
    </row>
    <row r="684" spans="1:26">
      <c r="A684" s="71"/>
      <c r="B684" s="71"/>
      <c r="C684" s="71"/>
      <c r="D684" s="106"/>
      <c r="E684" s="106"/>
      <c r="F684" s="71"/>
      <c r="G684" s="71"/>
      <c r="H684" s="71"/>
      <c r="I684" s="71"/>
      <c r="J684" s="203"/>
      <c r="K684" s="203"/>
      <c r="L684" s="203"/>
      <c r="M684" s="203"/>
      <c r="N684" s="203"/>
      <c r="O684" s="203"/>
      <c r="P684" s="203"/>
      <c r="Q684" s="203"/>
      <c r="R684" s="203"/>
      <c r="S684" s="203"/>
      <c r="T684" s="203"/>
      <c r="U684" s="203"/>
      <c r="V684" s="203"/>
      <c r="W684" s="203"/>
      <c r="X684" s="106"/>
      <c r="Y684" s="106"/>
      <c r="Z684" s="71"/>
    </row>
    <row r="685" spans="1:26">
      <c r="A685" s="71"/>
      <c r="B685" s="71"/>
      <c r="C685" s="71"/>
      <c r="D685" s="106"/>
      <c r="E685" s="106"/>
      <c r="F685" s="71"/>
      <c r="G685" s="71"/>
      <c r="H685" s="71"/>
      <c r="I685" s="71"/>
      <c r="J685" s="203"/>
      <c r="K685" s="203"/>
      <c r="L685" s="203"/>
      <c r="M685" s="203"/>
      <c r="N685" s="203"/>
      <c r="O685" s="203"/>
      <c r="P685" s="203"/>
      <c r="Q685" s="203"/>
      <c r="R685" s="203"/>
      <c r="S685" s="203"/>
      <c r="T685" s="203"/>
      <c r="U685" s="203"/>
      <c r="V685" s="203"/>
      <c r="W685" s="203"/>
      <c r="X685" s="106"/>
      <c r="Y685" s="106"/>
      <c r="Z685" s="71"/>
    </row>
    <row r="686" spans="1:26">
      <c r="A686" s="71"/>
      <c r="B686" s="71"/>
      <c r="C686" s="71"/>
      <c r="D686" s="106"/>
      <c r="E686" s="106"/>
      <c r="F686" s="71"/>
      <c r="G686" s="71"/>
      <c r="H686" s="71"/>
      <c r="I686" s="71"/>
      <c r="J686" s="203"/>
      <c r="K686" s="203"/>
      <c r="L686" s="203"/>
      <c r="M686" s="203"/>
      <c r="N686" s="203"/>
      <c r="O686" s="203"/>
      <c r="P686" s="203"/>
      <c r="Q686" s="203"/>
      <c r="R686" s="203"/>
      <c r="S686" s="203"/>
      <c r="T686" s="203"/>
      <c r="U686" s="203"/>
      <c r="V686" s="203"/>
      <c r="W686" s="203"/>
      <c r="X686" s="106"/>
      <c r="Y686" s="106"/>
      <c r="Z686" s="71"/>
    </row>
    <row r="687" spans="1:26">
      <c r="A687" s="71"/>
      <c r="B687" s="71"/>
      <c r="C687" s="71"/>
      <c r="D687" s="106"/>
      <c r="E687" s="106"/>
      <c r="F687" s="71"/>
      <c r="G687" s="71"/>
      <c r="H687" s="71"/>
      <c r="I687" s="71"/>
      <c r="J687" s="203"/>
      <c r="K687" s="203"/>
      <c r="L687" s="203"/>
      <c r="M687" s="203"/>
      <c r="N687" s="203"/>
      <c r="O687" s="203"/>
      <c r="P687" s="203"/>
      <c r="Q687" s="203"/>
      <c r="R687" s="203"/>
      <c r="S687" s="203"/>
      <c r="T687" s="203"/>
      <c r="U687" s="203"/>
      <c r="V687" s="203"/>
      <c r="W687" s="203"/>
      <c r="X687" s="106"/>
      <c r="Y687" s="106"/>
      <c r="Z687" s="71"/>
    </row>
    <row r="688" spans="1:26">
      <c r="A688" s="71"/>
      <c r="B688" s="71"/>
      <c r="C688" s="71"/>
      <c r="D688" s="106"/>
      <c r="E688" s="106"/>
      <c r="F688" s="71"/>
      <c r="G688" s="71"/>
      <c r="H688" s="71"/>
      <c r="I688" s="71"/>
      <c r="J688" s="203"/>
      <c r="K688" s="203"/>
      <c r="L688" s="203"/>
      <c r="M688" s="203"/>
      <c r="N688" s="203"/>
      <c r="O688" s="203"/>
      <c r="P688" s="203"/>
      <c r="Q688" s="203"/>
      <c r="R688" s="203"/>
      <c r="S688" s="203"/>
      <c r="T688" s="203"/>
      <c r="U688" s="203"/>
      <c r="V688" s="203"/>
      <c r="W688" s="203"/>
      <c r="X688" s="106"/>
      <c r="Y688" s="106"/>
      <c r="Z688" s="71"/>
    </row>
    <row r="689" spans="1:26">
      <c r="A689" s="71"/>
      <c r="B689" s="71"/>
      <c r="C689" s="71"/>
      <c r="D689" s="106"/>
      <c r="E689" s="106"/>
      <c r="F689" s="71"/>
      <c r="G689" s="71"/>
      <c r="H689" s="71"/>
      <c r="I689" s="71"/>
      <c r="J689" s="203"/>
      <c r="K689" s="203"/>
      <c r="L689" s="203"/>
      <c r="M689" s="203"/>
      <c r="N689" s="203"/>
      <c r="O689" s="203"/>
      <c r="P689" s="203"/>
      <c r="Q689" s="203"/>
      <c r="R689" s="203"/>
      <c r="S689" s="203"/>
      <c r="T689" s="203"/>
      <c r="U689" s="203"/>
      <c r="V689" s="203"/>
      <c r="W689" s="203"/>
      <c r="X689" s="106"/>
      <c r="Y689" s="106"/>
      <c r="Z689" s="71"/>
    </row>
    <row r="690" spans="1:26">
      <c r="A690" s="71"/>
      <c r="B690" s="71"/>
      <c r="C690" s="71"/>
      <c r="D690" s="106"/>
      <c r="E690" s="106"/>
      <c r="F690" s="71"/>
      <c r="G690" s="71"/>
      <c r="H690" s="71"/>
      <c r="I690" s="71"/>
      <c r="J690" s="203"/>
      <c r="K690" s="203"/>
      <c r="L690" s="203"/>
      <c r="M690" s="203"/>
      <c r="N690" s="203"/>
      <c r="O690" s="203"/>
      <c r="P690" s="203"/>
      <c r="Q690" s="203"/>
      <c r="R690" s="203"/>
      <c r="S690" s="203"/>
      <c r="T690" s="203"/>
      <c r="U690" s="203"/>
      <c r="V690" s="203"/>
      <c r="W690" s="203"/>
      <c r="X690" s="106"/>
      <c r="Y690" s="106"/>
      <c r="Z690" s="71"/>
    </row>
    <row r="691" spans="1:26">
      <c r="A691" s="71"/>
      <c r="B691" s="71"/>
      <c r="C691" s="71"/>
      <c r="D691" s="106"/>
      <c r="E691" s="106"/>
      <c r="F691" s="71"/>
      <c r="G691" s="71"/>
      <c r="H691" s="71"/>
      <c r="I691" s="71"/>
      <c r="J691" s="203"/>
      <c r="K691" s="203"/>
      <c r="L691" s="203"/>
      <c r="M691" s="203"/>
      <c r="N691" s="203"/>
      <c r="O691" s="203"/>
      <c r="P691" s="203"/>
      <c r="Q691" s="203"/>
      <c r="R691" s="203"/>
      <c r="S691" s="203"/>
      <c r="T691" s="203"/>
      <c r="U691" s="203"/>
      <c r="V691" s="203"/>
      <c r="W691" s="203"/>
      <c r="X691" s="106"/>
      <c r="Y691" s="106"/>
      <c r="Z691" s="71"/>
    </row>
    <row r="692" spans="1:26">
      <c r="A692" s="71"/>
      <c r="B692" s="71"/>
      <c r="C692" s="71"/>
      <c r="D692" s="106"/>
      <c r="E692" s="106"/>
      <c r="F692" s="71"/>
      <c r="G692" s="71"/>
      <c r="H692" s="71"/>
      <c r="I692" s="71"/>
      <c r="J692" s="203"/>
      <c r="K692" s="203"/>
      <c r="L692" s="203"/>
      <c r="M692" s="203"/>
      <c r="N692" s="203"/>
      <c r="O692" s="203"/>
      <c r="P692" s="203"/>
      <c r="Q692" s="203"/>
      <c r="R692" s="203"/>
      <c r="S692" s="203"/>
      <c r="T692" s="203"/>
      <c r="U692" s="203"/>
      <c r="V692" s="203"/>
      <c r="W692" s="203"/>
      <c r="X692" s="106"/>
      <c r="Y692" s="106"/>
      <c r="Z692" s="71"/>
    </row>
    <row r="693" spans="1:26">
      <c r="A693" s="71"/>
      <c r="B693" s="71"/>
      <c r="C693" s="71"/>
      <c r="D693" s="106"/>
      <c r="E693" s="106"/>
      <c r="F693" s="71"/>
      <c r="G693" s="71"/>
      <c r="H693" s="71"/>
      <c r="I693" s="71"/>
      <c r="J693" s="203"/>
      <c r="K693" s="203"/>
      <c r="L693" s="203"/>
      <c r="M693" s="203"/>
      <c r="N693" s="203"/>
      <c r="O693" s="203"/>
      <c r="P693" s="203"/>
      <c r="Q693" s="203"/>
      <c r="R693" s="203"/>
      <c r="S693" s="203"/>
      <c r="T693" s="203"/>
      <c r="U693" s="203"/>
      <c r="V693" s="203"/>
      <c r="W693" s="203"/>
      <c r="X693" s="106"/>
      <c r="Y693" s="106"/>
      <c r="Z693" s="71"/>
    </row>
    <row r="694" spans="1:26">
      <c r="A694" s="71"/>
      <c r="B694" s="71"/>
      <c r="C694" s="71"/>
      <c r="D694" s="106"/>
      <c r="E694" s="106"/>
      <c r="F694" s="71"/>
      <c r="G694" s="71"/>
      <c r="H694" s="71"/>
      <c r="I694" s="71"/>
      <c r="J694" s="203"/>
      <c r="K694" s="203"/>
      <c r="L694" s="203"/>
      <c r="M694" s="203"/>
      <c r="N694" s="203"/>
      <c r="O694" s="203"/>
      <c r="P694" s="203"/>
      <c r="Q694" s="203"/>
      <c r="R694" s="203"/>
      <c r="S694" s="203"/>
      <c r="T694" s="203"/>
      <c r="U694" s="203"/>
      <c r="V694" s="203"/>
      <c r="W694" s="203"/>
      <c r="X694" s="106"/>
      <c r="Y694" s="106"/>
      <c r="Z694" s="71"/>
    </row>
    <row r="695" spans="1:26">
      <c r="A695" s="71"/>
      <c r="B695" s="71"/>
      <c r="C695" s="71"/>
      <c r="D695" s="106"/>
      <c r="E695" s="106"/>
      <c r="F695" s="71"/>
      <c r="G695" s="71"/>
      <c r="H695" s="71"/>
      <c r="I695" s="71"/>
      <c r="J695" s="203"/>
      <c r="K695" s="203"/>
      <c r="L695" s="203"/>
      <c r="M695" s="203"/>
      <c r="N695" s="203"/>
      <c r="O695" s="203"/>
      <c r="P695" s="203"/>
      <c r="Q695" s="203"/>
      <c r="R695" s="203"/>
      <c r="S695" s="203"/>
      <c r="T695" s="203"/>
      <c r="U695" s="203"/>
      <c r="V695" s="203"/>
      <c r="W695" s="203"/>
      <c r="X695" s="106"/>
      <c r="Y695" s="106"/>
      <c r="Z695" s="71"/>
    </row>
    <row r="696" spans="1:26">
      <c r="A696" s="71"/>
      <c r="B696" s="71"/>
      <c r="C696" s="71"/>
      <c r="D696" s="106"/>
      <c r="E696" s="106"/>
      <c r="F696" s="71"/>
      <c r="G696" s="71"/>
      <c r="H696" s="71"/>
      <c r="I696" s="71"/>
      <c r="J696" s="203"/>
      <c r="K696" s="203"/>
      <c r="L696" s="203"/>
      <c r="M696" s="203"/>
      <c r="N696" s="203"/>
      <c r="O696" s="203"/>
      <c r="P696" s="203"/>
      <c r="Q696" s="203"/>
      <c r="R696" s="203"/>
      <c r="S696" s="203"/>
      <c r="T696" s="203"/>
      <c r="U696" s="203"/>
      <c r="V696" s="203"/>
      <c r="W696" s="203"/>
      <c r="X696" s="106"/>
      <c r="Y696" s="106"/>
      <c r="Z696" s="71"/>
    </row>
    <row r="697" spans="1:26">
      <c r="A697" s="71"/>
      <c r="B697" s="71"/>
      <c r="C697" s="71"/>
      <c r="D697" s="106"/>
      <c r="E697" s="106"/>
      <c r="F697" s="71"/>
      <c r="G697" s="71"/>
      <c r="H697" s="71"/>
      <c r="I697" s="71"/>
      <c r="J697" s="203"/>
      <c r="K697" s="203"/>
      <c r="L697" s="203"/>
      <c r="M697" s="203"/>
      <c r="N697" s="203"/>
      <c r="O697" s="203"/>
      <c r="P697" s="203"/>
      <c r="Q697" s="203"/>
      <c r="R697" s="203"/>
      <c r="S697" s="203"/>
      <c r="T697" s="203"/>
      <c r="U697" s="203"/>
      <c r="V697" s="203"/>
      <c r="W697" s="203"/>
      <c r="X697" s="106"/>
      <c r="Y697" s="106"/>
      <c r="Z697" s="71"/>
    </row>
    <row r="698" spans="1:26">
      <c r="A698" s="71"/>
      <c r="B698" s="71"/>
      <c r="C698" s="71"/>
      <c r="D698" s="106"/>
      <c r="E698" s="106"/>
      <c r="F698" s="71"/>
      <c r="G698" s="71"/>
      <c r="H698" s="71"/>
      <c r="I698" s="71"/>
      <c r="J698" s="203"/>
      <c r="K698" s="203"/>
      <c r="L698" s="203"/>
      <c r="M698" s="203"/>
      <c r="N698" s="203"/>
      <c r="O698" s="203"/>
      <c r="P698" s="203"/>
      <c r="Q698" s="203"/>
      <c r="R698" s="203"/>
      <c r="S698" s="203"/>
      <c r="T698" s="203"/>
      <c r="U698" s="203"/>
      <c r="V698" s="203"/>
      <c r="W698" s="203"/>
      <c r="X698" s="106"/>
      <c r="Y698" s="106"/>
      <c r="Z698" s="71"/>
    </row>
    <row r="699" spans="1:26">
      <c r="A699" s="71"/>
      <c r="B699" s="71"/>
      <c r="C699" s="71"/>
      <c r="D699" s="106"/>
      <c r="E699" s="106"/>
      <c r="F699" s="71"/>
      <c r="G699" s="71"/>
      <c r="H699" s="71"/>
      <c r="I699" s="71"/>
      <c r="J699" s="203"/>
      <c r="K699" s="203"/>
      <c r="L699" s="203"/>
      <c r="M699" s="203"/>
      <c r="N699" s="203"/>
      <c r="O699" s="203"/>
      <c r="P699" s="203"/>
      <c r="Q699" s="203"/>
      <c r="R699" s="203"/>
      <c r="S699" s="203"/>
      <c r="T699" s="203"/>
      <c r="U699" s="203"/>
      <c r="V699" s="203"/>
      <c r="W699" s="203"/>
      <c r="X699" s="106"/>
      <c r="Y699" s="106"/>
      <c r="Z699" s="71"/>
    </row>
    <row r="700" spans="1:26">
      <c r="A700" s="71"/>
      <c r="B700" s="71"/>
      <c r="C700" s="71"/>
      <c r="D700" s="106"/>
      <c r="E700" s="106"/>
      <c r="F700" s="71"/>
      <c r="G700" s="71"/>
      <c r="H700" s="71"/>
      <c r="I700" s="71"/>
      <c r="J700" s="203"/>
      <c r="K700" s="203"/>
      <c r="L700" s="203"/>
      <c r="M700" s="203"/>
      <c r="N700" s="203"/>
      <c r="O700" s="203"/>
      <c r="P700" s="203"/>
      <c r="Q700" s="203"/>
      <c r="R700" s="203"/>
      <c r="S700" s="203"/>
      <c r="T700" s="203"/>
      <c r="U700" s="203"/>
      <c r="V700" s="203"/>
      <c r="W700" s="203"/>
      <c r="X700" s="106"/>
      <c r="Y700" s="106"/>
      <c r="Z700" s="71"/>
    </row>
    <row r="701" spans="1:26">
      <c r="A701" s="71"/>
      <c r="B701" s="71"/>
      <c r="C701" s="71"/>
      <c r="D701" s="106"/>
      <c r="E701" s="106"/>
      <c r="F701" s="71"/>
      <c r="G701" s="71"/>
      <c r="H701" s="71"/>
      <c r="I701" s="71"/>
      <c r="J701" s="203"/>
      <c r="K701" s="203"/>
      <c r="L701" s="203"/>
      <c r="M701" s="203"/>
      <c r="N701" s="203"/>
      <c r="O701" s="203"/>
      <c r="P701" s="203"/>
      <c r="Q701" s="203"/>
      <c r="R701" s="203"/>
      <c r="S701" s="203"/>
      <c r="T701" s="203"/>
      <c r="U701" s="203"/>
      <c r="V701" s="203"/>
      <c r="W701" s="203"/>
      <c r="X701" s="106"/>
      <c r="Y701" s="106"/>
      <c r="Z701" s="71"/>
    </row>
    <row r="702" spans="1:26">
      <c r="A702" s="71"/>
      <c r="B702" s="71"/>
      <c r="C702" s="71"/>
      <c r="D702" s="106"/>
      <c r="E702" s="106"/>
      <c r="F702" s="71"/>
      <c r="G702" s="71"/>
      <c r="H702" s="71"/>
      <c r="I702" s="71"/>
      <c r="J702" s="203"/>
      <c r="K702" s="203"/>
      <c r="L702" s="203"/>
      <c r="M702" s="203"/>
      <c r="N702" s="203"/>
      <c r="O702" s="203"/>
      <c r="P702" s="203"/>
      <c r="Q702" s="203"/>
      <c r="R702" s="203"/>
      <c r="S702" s="203"/>
      <c r="T702" s="203"/>
      <c r="U702" s="203"/>
      <c r="V702" s="203"/>
      <c r="W702" s="203"/>
      <c r="X702" s="106"/>
      <c r="Y702" s="106"/>
      <c r="Z702" s="71"/>
    </row>
    <row r="703" spans="1:26">
      <c r="A703" s="71"/>
      <c r="B703" s="71"/>
      <c r="C703" s="71"/>
      <c r="D703" s="106"/>
      <c r="E703" s="106"/>
      <c r="F703" s="71"/>
      <c r="G703" s="71"/>
      <c r="H703" s="71"/>
      <c r="I703" s="71"/>
      <c r="J703" s="203"/>
      <c r="K703" s="203"/>
      <c r="L703" s="203"/>
      <c r="M703" s="203"/>
      <c r="N703" s="203"/>
      <c r="O703" s="203"/>
      <c r="P703" s="203"/>
      <c r="Q703" s="203"/>
      <c r="R703" s="203"/>
      <c r="S703" s="203"/>
      <c r="T703" s="203"/>
      <c r="U703" s="203"/>
      <c r="V703" s="203"/>
      <c r="W703" s="203"/>
      <c r="X703" s="106"/>
      <c r="Y703" s="106"/>
      <c r="Z703" s="71"/>
    </row>
    <row r="704" spans="1:26">
      <c r="A704" s="71"/>
      <c r="B704" s="71"/>
      <c r="C704" s="71"/>
      <c r="D704" s="106"/>
      <c r="E704" s="106"/>
      <c r="F704" s="71"/>
      <c r="G704" s="71"/>
      <c r="H704" s="71"/>
      <c r="I704" s="71"/>
      <c r="J704" s="203"/>
      <c r="K704" s="203"/>
      <c r="L704" s="203"/>
      <c r="M704" s="203"/>
      <c r="N704" s="203"/>
      <c r="O704" s="203"/>
      <c r="P704" s="203"/>
      <c r="Q704" s="203"/>
      <c r="R704" s="203"/>
      <c r="S704" s="203"/>
      <c r="T704" s="203"/>
      <c r="U704" s="203"/>
      <c r="V704" s="203"/>
      <c r="W704" s="203"/>
      <c r="X704" s="106"/>
      <c r="Y704" s="106"/>
      <c r="Z704" s="71"/>
    </row>
    <row r="705" spans="1:26">
      <c r="A705" s="71"/>
      <c r="B705" s="71"/>
      <c r="C705" s="71"/>
      <c r="D705" s="106"/>
      <c r="E705" s="106"/>
      <c r="F705" s="71"/>
      <c r="G705" s="71"/>
      <c r="H705" s="71"/>
      <c r="I705" s="71"/>
      <c r="J705" s="203"/>
      <c r="K705" s="203"/>
      <c r="L705" s="203"/>
      <c r="M705" s="203"/>
      <c r="N705" s="203"/>
      <c r="O705" s="203"/>
      <c r="P705" s="203"/>
      <c r="Q705" s="203"/>
      <c r="R705" s="203"/>
      <c r="S705" s="203"/>
      <c r="T705" s="203"/>
      <c r="U705" s="203"/>
      <c r="V705" s="203"/>
      <c r="W705" s="203"/>
      <c r="X705" s="106"/>
      <c r="Y705" s="106"/>
      <c r="Z705" s="71"/>
    </row>
    <row r="706" spans="1:26">
      <c r="A706" s="71"/>
      <c r="B706" s="71"/>
      <c r="C706" s="71"/>
      <c r="D706" s="106"/>
      <c r="E706" s="106"/>
      <c r="F706" s="71"/>
      <c r="G706" s="71"/>
      <c r="H706" s="71"/>
      <c r="I706" s="71"/>
      <c r="J706" s="203"/>
      <c r="K706" s="203"/>
      <c r="L706" s="203"/>
      <c r="M706" s="203"/>
      <c r="N706" s="203"/>
      <c r="O706" s="203"/>
      <c r="P706" s="203"/>
      <c r="Q706" s="203"/>
      <c r="R706" s="203"/>
      <c r="S706" s="203"/>
      <c r="T706" s="203"/>
      <c r="U706" s="203"/>
      <c r="V706" s="203"/>
      <c r="W706" s="203"/>
      <c r="X706" s="106"/>
      <c r="Y706" s="106"/>
      <c r="Z706" s="71"/>
    </row>
    <row r="707" spans="1:26">
      <c r="A707" s="71"/>
      <c r="B707" s="71"/>
      <c r="C707" s="71"/>
      <c r="D707" s="106"/>
      <c r="E707" s="106"/>
      <c r="F707" s="71"/>
      <c r="G707" s="71"/>
      <c r="H707" s="71"/>
      <c r="I707" s="71"/>
      <c r="J707" s="203"/>
      <c r="K707" s="203"/>
      <c r="L707" s="203"/>
      <c r="M707" s="203"/>
      <c r="N707" s="203"/>
      <c r="O707" s="203"/>
      <c r="P707" s="203"/>
      <c r="Q707" s="203"/>
      <c r="R707" s="203"/>
      <c r="S707" s="203"/>
      <c r="T707" s="203"/>
      <c r="U707" s="203"/>
      <c r="V707" s="203"/>
      <c r="W707" s="203"/>
      <c r="X707" s="106"/>
      <c r="Y707" s="106"/>
      <c r="Z707" s="71"/>
    </row>
    <row r="708" spans="1:26">
      <c r="A708" s="71"/>
      <c r="B708" s="71"/>
      <c r="C708" s="71"/>
      <c r="D708" s="106"/>
      <c r="E708" s="106"/>
      <c r="F708" s="71"/>
      <c r="G708" s="71"/>
      <c r="H708" s="71"/>
      <c r="I708" s="71"/>
      <c r="J708" s="203"/>
      <c r="K708" s="203"/>
      <c r="L708" s="203"/>
      <c r="M708" s="203"/>
      <c r="N708" s="203"/>
      <c r="O708" s="203"/>
      <c r="P708" s="203"/>
      <c r="Q708" s="203"/>
      <c r="R708" s="203"/>
      <c r="S708" s="203"/>
      <c r="T708" s="203"/>
      <c r="U708" s="203"/>
      <c r="V708" s="203"/>
      <c r="W708" s="203"/>
      <c r="X708" s="106"/>
      <c r="Y708" s="106"/>
      <c r="Z708" s="71"/>
    </row>
    <row r="709" spans="1:26">
      <c r="A709" s="71"/>
      <c r="B709" s="71"/>
      <c r="C709" s="71"/>
      <c r="D709" s="106"/>
      <c r="E709" s="106"/>
      <c r="F709" s="71"/>
      <c r="G709" s="71"/>
      <c r="H709" s="71"/>
      <c r="I709" s="71"/>
      <c r="J709" s="203"/>
      <c r="K709" s="203"/>
      <c r="L709" s="203"/>
      <c r="M709" s="203"/>
      <c r="N709" s="203"/>
      <c r="O709" s="203"/>
      <c r="P709" s="203"/>
      <c r="Q709" s="203"/>
      <c r="R709" s="203"/>
      <c r="S709" s="203"/>
      <c r="T709" s="203"/>
      <c r="U709" s="203"/>
      <c r="V709" s="203"/>
      <c r="W709" s="203"/>
      <c r="X709" s="106"/>
      <c r="Y709" s="106"/>
      <c r="Z709" s="71"/>
    </row>
    <row r="710" spans="1:26">
      <c r="A710" s="71"/>
      <c r="B710" s="71"/>
      <c r="C710" s="71"/>
      <c r="D710" s="106"/>
      <c r="E710" s="106"/>
      <c r="F710" s="71"/>
      <c r="G710" s="71"/>
      <c r="H710" s="71"/>
      <c r="I710" s="71"/>
      <c r="J710" s="203"/>
      <c r="K710" s="203"/>
      <c r="L710" s="203"/>
      <c r="M710" s="203"/>
      <c r="N710" s="203"/>
      <c r="O710" s="203"/>
      <c r="P710" s="203"/>
      <c r="Q710" s="203"/>
      <c r="R710" s="203"/>
      <c r="S710" s="203"/>
      <c r="T710" s="203"/>
      <c r="U710" s="203"/>
      <c r="V710" s="203"/>
      <c r="W710" s="203"/>
      <c r="X710" s="106"/>
      <c r="Y710" s="106"/>
      <c r="Z710" s="71"/>
    </row>
    <row r="711" spans="1:26">
      <c r="A711" s="71"/>
      <c r="B711" s="71"/>
      <c r="C711" s="71"/>
      <c r="D711" s="106"/>
      <c r="E711" s="106"/>
      <c r="F711" s="71"/>
      <c r="G711" s="71"/>
      <c r="H711" s="71"/>
      <c r="I711" s="71"/>
      <c r="J711" s="203"/>
      <c r="K711" s="203"/>
      <c r="L711" s="203"/>
      <c r="M711" s="203"/>
      <c r="N711" s="203"/>
      <c r="O711" s="203"/>
      <c r="P711" s="203"/>
      <c r="Q711" s="203"/>
      <c r="R711" s="203"/>
      <c r="S711" s="203"/>
      <c r="T711" s="203"/>
      <c r="U711" s="203"/>
      <c r="V711" s="203"/>
      <c r="W711" s="203"/>
      <c r="X711" s="106"/>
      <c r="Y711" s="106"/>
      <c r="Z711" s="71"/>
    </row>
    <row r="712" spans="1:26">
      <c r="A712" s="71"/>
      <c r="B712" s="71"/>
      <c r="C712" s="71"/>
      <c r="D712" s="106"/>
      <c r="E712" s="106"/>
      <c r="F712" s="71"/>
      <c r="G712" s="71"/>
      <c r="H712" s="71"/>
      <c r="I712" s="71"/>
      <c r="J712" s="203"/>
      <c r="K712" s="203"/>
      <c r="L712" s="203"/>
      <c r="M712" s="203"/>
      <c r="N712" s="203"/>
      <c r="O712" s="203"/>
      <c r="P712" s="203"/>
      <c r="Q712" s="203"/>
      <c r="R712" s="203"/>
      <c r="S712" s="203"/>
      <c r="T712" s="203"/>
      <c r="U712" s="203"/>
      <c r="V712" s="203"/>
      <c r="W712" s="203"/>
      <c r="X712" s="106"/>
      <c r="Y712" s="106"/>
      <c r="Z712" s="71"/>
    </row>
    <row r="713" spans="1:26">
      <c r="A713" s="71"/>
      <c r="B713" s="71"/>
      <c r="C713" s="71"/>
      <c r="D713" s="106"/>
      <c r="E713" s="106"/>
      <c r="F713" s="71"/>
      <c r="G713" s="71"/>
      <c r="H713" s="71"/>
      <c r="I713" s="71"/>
      <c r="J713" s="203"/>
      <c r="K713" s="203"/>
      <c r="L713" s="203"/>
      <c r="M713" s="203"/>
      <c r="N713" s="203"/>
      <c r="O713" s="203"/>
      <c r="P713" s="203"/>
      <c r="Q713" s="203"/>
      <c r="R713" s="203"/>
      <c r="S713" s="203"/>
      <c r="T713" s="203"/>
      <c r="U713" s="203"/>
      <c r="V713" s="203"/>
      <c r="W713" s="203"/>
      <c r="X713" s="106"/>
      <c r="Y713" s="106"/>
      <c r="Z713" s="71"/>
    </row>
    <row r="714" spans="1:26">
      <c r="A714" s="71"/>
      <c r="B714" s="71"/>
      <c r="C714" s="71"/>
      <c r="D714" s="106"/>
      <c r="E714" s="106"/>
      <c r="F714" s="71"/>
      <c r="G714" s="71"/>
      <c r="H714" s="71"/>
      <c r="I714" s="71"/>
      <c r="J714" s="203"/>
      <c r="K714" s="203"/>
      <c r="L714" s="203"/>
      <c r="M714" s="203"/>
      <c r="N714" s="203"/>
      <c r="O714" s="203"/>
      <c r="P714" s="203"/>
      <c r="Q714" s="203"/>
      <c r="R714" s="203"/>
      <c r="S714" s="203"/>
      <c r="T714" s="203"/>
      <c r="U714" s="203"/>
      <c r="V714" s="203"/>
      <c r="W714" s="203"/>
      <c r="X714" s="106"/>
      <c r="Y714" s="106"/>
      <c r="Z714" s="71"/>
    </row>
    <row r="715" spans="1:26">
      <c r="A715" s="71"/>
      <c r="B715" s="71"/>
      <c r="C715" s="71"/>
      <c r="D715" s="106"/>
      <c r="E715" s="106"/>
      <c r="F715" s="71"/>
      <c r="G715" s="71"/>
      <c r="H715" s="71"/>
      <c r="I715" s="71"/>
      <c r="J715" s="203"/>
      <c r="K715" s="203"/>
      <c r="L715" s="203"/>
      <c r="M715" s="203"/>
      <c r="N715" s="203"/>
      <c r="O715" s="203"/>
      <c r="P715" s="203"/>
      <c r="Q715" s="203"/>
      <c r="R715" s="203"/>
      <c r="S715" s="203"/>
      <c r="T715" s="203"/>
      <c r="U715" s="203"/>
      <c r="V715" s="203"/>
      <c r="W715" s="203"/>
      <c r="X715" s="106"/>
      <c r="Y715" s="106"/>
      <c r="Z715" s="71"/>
    </row>
    <row r="716" spans="1:26">
      <c r="A716" s="71"/>
      <c r="B716" s="71"/>
      <c r="C716" s="71"/>
      <c r="D716" s="106"/>
      <c r="E716" s="106"/>
      <c r="F716" s="71"/>
      <c r="G716" s="71"/>
      <c r="H716" s="71"/>
      <c r="I716" s="71"/>
      <c r="J716" s="203"/>
      <c r="K716" s="203"/>
      <c r="L716" s="203"/>
      <c r="M716" s="203"/>
      <c r="N716" s="203"/>
      <c r="O716" s="203"/>
      <c r="P716" s="203"/>
      <c r="Q716" s="203"/>
      <c r="R716" s="203"/>
      <c r="S716" s="203"/>
      <c r="T716" s="203"/>
      <c r="U716" s="203"/>
      <c r="V716" s="203"/>
      <c r="W716" s="203"/>
      <c r="X716" s="106"/>
      <c r="Y716" s="106"/>
      <c r="Z716" s="71"/>
    </row>
    <row r="717" spans="1:26">
      <c r="A717" s="71"/>
      <c r="B717" s="71"/>
      <c r="C717" s="71"/>
      <c r="D717" s="106"/>
      <c r="E717" s="106"/>
      <c r="F717" s="71"/>
      <c r="G717" s="71"/>
      <c r="H717" s="71"/>
      <c r="I717" s="71"/>
      <c r="J717" s="203"/>
      <c r="K717" s="203"/>
      <c r="L717" s="203"/>
      <c r="M717" s="203"/>
      <c r="N717" s="203"/>
      <c r="O717" s="203"/>
      <c r="P717" s="203"/>
      <c r="Q717" s="203"/>
      <c r="R717" s="203"/>
      <c r="S717" s="203"/>
      <c r="T717" s="203"/>
      <c r="U717" s="203"/>
      <c r="V717" s="203"/>
      <c r="W717" s="203"/>
      <c r="X717" s="106"/>
      <c r="Y717" s="106"/>
      <c r="Z717" s="71"/>
    </row>
    <row r="718" spans="1:26">
      <c r="A718" s="71"/>
      <c r="B718" s="71"/>
      <c r="C718" s="71"/>
      <c r="D718" s="106"/>
      <c r="E718" s="106"/>
      <c r="F718" s="71"/>
      <c r="G718" s="71"/>
      <c r="H718" s="71"/>
      <c r="I718" s="71"/>
      <c r="J718" s="203"/>
      <c r="K718" s="203"/>
      <c r="L718" s="203"/>
      <c r="M718" s="203"/>
      <c r="N718" s="203"/>
      <c r="O718" s="203"/>
      <c r="P718" s="203"/>
      <c r="Q718" s="203"/>
      <c r="R718" s="203"/>
      <c r="S718" s="203"/>
      <c r="T718" s="203"/>
      <c r="U718" s="203"/>
      <c r="V718" s="203"/>
      <c r="W718" s="203"/>
      <c r="X718" s="106"/>
      <c r="Y718" s="106"/>
      <c r="Z718" s="71"/>
    </row>
    <row r="719" spans="1:26">
      <c r="A719" s="71"/>
      <c r="B719" s="71"/>
      <c r="C719" s="71"/>
      <c r="D719" s="106"/>
      <c r="E719" s="106"/>
      <c r="F719" s="71"/>
      <c r="G719" s="71"/>
      <c r="H719" s="71"/>
      <c r="I719" s="71"/>
      <c r="J719" s="203"/>
      <c r="K719" s="203"/>
      <c r="L719" s="203"/>
      <c r="M719" s="203"/>
      <c r="N719" s="203"/>
      <c r="O719" s="203"/>
      <c r="P719" s="203"/>
      <c r="Q719" s="203"/>
      <c r="R719" s="203"/>
      <c r="S719" s="203"/>
      <c r="T719" s="203"/>
      <c r="U719" s="203"/>
      <c r="V719" s="203"/>
      <c r="W719" s="203"/>
      <c r="X719" s="106"/>
      <c r="Y719" s="106"/>
      <c r="Z719" s="71"/>
    </row>
    <row r="720" spans="1:26">
      <c r="A720" s="71"/>
      <c r="B720" s="71"/>
      <c r="C720" s="71"/>
      <c r="D720" s="106"/>
      <c r="E720" s="106"/>
      <c r="F720" s="71"/>
      <c r="G720" s="71"/>
      <c r="H720" s="71"/>
      <c r="I720" s="71"/>
      <c r="J720" s="203"/>
      <c r="K720" s="203"/>
      <c r="L720" s="203"/>
      <c r="M720" s="203"/>
      <c r="N720" s="203"/>
      <c r="O720" s="203"/>
      <c r="P720" s="203"/>
      <c r="Q720" s="203"/>
      <c r="R720" s="203"/>
      <c r="S720" s="203"/>
      <c r="T720" s="203"/>
      <c r="U720" s="203"/>
      <c r="V720" s="203"/>
      <c r="W720" s="203"/>
      <c r="X720" s="106"/>
      <c r="Y720" s="106"/>
      <c r="Z720" s="71"/>
    </row>
    <row r="721" spans="1:26">
      <c r="A721" s="71"/>
      <c r="B721" s="71"/>
      <c r="C721" s="71"/>
      <c r="D721" s="106"/>
      <c r="E721" s="106"/>
      <c r="F721" s="71"/>
      <c r="G721" s="71"/>
      <c r="H721" s="71"/>
      <c r="I721" s="71"/>
      <c r="J721" s="203"/>
      <c r="K721" s="203"/>
      <c r="L721" s="203"/>
      <c r="M721" s="203"/>
      <c r="N721" s="203"/>
      <c r="O721" s="203"/>
      <c r="P721" s="203"/>
      <c r="Q721" s="203"/>
      <c r="R721" s="203"/>
      <c r="S721" s="203"/>
      <c r="T721" s="203"/>
      <c r="U721" s="203"/>
      <c r="V721" s="203"/>
      <c r="W721" s="203"/>
      <c r="X721" s="106"/>
      <c r="Y721" s="106"/>
      <c r="Z721" s="71"/>
    </row>
    <row r="722" spans="1:26">
      <c r="A722" s="71"/>
      <c r="B722" s="71"/>
      <c r="C722" s="71"/>
      <c r="D722" s="106"/>
      <c r="E722" s="106"/>
      <c r="F722" s="71"/>
      <c r="G722" s="71"/>
      <c r="H722" s="71"/>
      <c r="I722" s="71"/>
      <c r="J722" s="203"/>
      <c r="K722" s="203"/>
      <c r="L722" s="203"/>
      <c r="M722" s="203"/>
      <c r="N722" s="203"/>
      <c r="O722" s="203"/>
      <c r="P722" s="203"/>
      <c r="Q722" s="203"/>
      <c r="R722" s="203"/>
      <c r="S722" s="203"/>
      <c r="T722" s="203"/>
      <c r="U722" s="203"/>
      <c r="V722" s="203"/>
      <c r="W722" s="203"/>
      <c r="X722" s="106"/>
      <c r="Y722" s="106"/>
      <c r="Z722" s="71"/>
    </row>
    <row r="723" spans="1:26">
      <c r="A723" s="71"/>
      <c r="B723" s="71"/>
      <c r="C723" s="71"/>
      <c r="D723" s="106"/>
      <c r="E723" s="106"/>
      <c r="F723" s="71"/>
      <c r="G723" s="71"/>
      <c r="H723" s="71"/>
      <c r="I723" s="71"/>
      <c r="J723" s="203"/>
      <c r="K723" s="203"/>
      <c r="L723" s="203"/>
      <c r="M723" s="203"/>
      <c r="N723" s="203"/>
      <c r="O723" s="203"/>
      <c r="P723" s="203"/>
      <c r="Q723" s="203"/>
      <c r="R723" s="203"/>
      <c r="S723" s="203"/>
      <c r="T723" s="203"/>
      <c r="U723" s="203"/>
      <c r="V723" s="203"/>
      <c r="W723" s="203"/>
      <c r="X723" s="106"/>
      <c r="Y723" s="106"/>
      <c r="Z723" s="71"/>
    </row>
    <row r="724" spans="1:26">
      <c r="A724" s="71"/>
      <c r="B724" s="71"/>
      <c r="C724" s="71"/>
      <c r="D724" s="106"/>
      <c r="E724" s="106"/>
      <c r="F724" s="71"/>
      <c r="G724" s="71"/>
      <c r="H724" s="71"/>
      <c r="I724" s="71"/>
      <c r="J724" s="203"/>
      <c r="K724" s="203"/>
      <c r="L724" s="203"/>
      <c r="M724" s="203"/>
      <c r="N724" s="203"/>
      <c r="O724" s="203"/>
      <c r="P724" s="203"/>
      <c r="Q724" s="203"/>
      <c r="R724" s="203"/>
      <c r="S724" s="203"/>
      <c r="T724" s="203"/>
      <c r="U724" s="203"/>
      <c r="V724" s="203"/>
      <c r="W724" s="203"/>
      <c r="X724" s="106"/>
      <c r="Y724" s="106"/>
      <c r="Z724" s="71"/>
    </row>
    <row r="725" spans="1:26">
      <c r="A725" s="71"/>
      <c r="B725" s="71"/>
      <c r="C725" s="71"/>
      <c r="D725" s="106"/>
      <c r="E725" s="106"/>
      <c r="F725" s="71"/>
      <c r="G725" s="71"/>
      <c r="H725" s="71"/>
      <c r="I725" s="71"/>
      <c r="J725" s="203"/>
      <c r="K725" s="203"/>
      <c r="L725" s="203"/>
      <c r="M725" s="203"/>
      <c r="N725" s="203"/>
      <c r="O725" s="203"/>
      <c r="P725" s="203"/>
      <c r="Q725" s="203"/>
      <c r="R725" s="203"/>
      <c r="S725" s="203"/>
      <c r="T725" s="203"/>
      <c r="U725" s="203"/>
      <c r="V725" s="203"/>
      <c r="W725" s="203"/>
      <c r="X725" s="106"/>
      <c r="Y725" s="106"/>
      <c r="Z725" s="71"/>
    </row>
    <row r="726" spans="1:26">
      <c r="A726" s="71"/>
      <c r="B726" s="71"/>
      <c r="C726" s="71"/>
      <c r="D726" s="106"/>
      <c r="E726" s="106"/>
      <c r="F726" s="71"/>
      <c r="G726" s="71"/>
      <c r="H726" s="71"/>
      <c r="I726" s="71"/>
      <c r="J726" s="203"/>
      <c r="K726" s="203"/>
      <c r="L726" s="203"/>
      <c r="M726" s="203"/>
      <c r="N726" s="203"/>
      <c r="O726" s="203"/>
      <c r="P726" s="203"/>
      <c r="Q726" s="203"/>
      <c r="R726" s="203"/>
      <c r="S726" s="203"/>
      <c r="T726" s="203"/>
      <c r="U726" s="203"/>
      <c r="V726" s="203"/>
      <c r="W726" s="203"/>
      <c r="X726" s="106"/>
      <c r="Y726" s="106"/>
      <c r="Z726" s="71"/>
    </row>
    <row r="727" spans="1:26">
      <c r="A727" s="71"/>
      <c r="B727" s="71"/>
      <c r="C727" s="71"/>
      <c r="D727" s="106"/>
      <c r="E727" s="106"/>
      <c r="F727" s="71"/>
      <c r="G727" s="71"/>
      <c r="H727" s="71"/>
      <c r="I727" s="71"/>
      <c r="J727" s="203"/>
      <c r="K727" s="203"/>
      <c r="L727" s="203"/>
      <c r="M727" s="203"/>
      <c r="N727" s="203"/>
      <c r="O727" s="203"/>
      <c r="P727" s="203"/>
      <c r="Q727" s="203"/>
      <c r="R727" s="203"/>
      <c r="S727" s="203"/>
      <c r="T727" s="203"/>
      <c r="U727" s="203"/>
      <c r="V727" s="203"/>
      <c r="W727" s="203"/>
      <c r="X727" s="106"/>
      <c r="Y727" s="106"/>
      <c r="Z727" s="71"/>
    </row>
    <row r="728" spans="1:26">
      <c r="A728" s="71"/>
      <c r="B728" s="71"/>
      <c r="C728" s="71"/>
      <c r="D728" s="106"/>
      <c r="E728" s="106"/>
      <c r="F728" s="71"/>
      <c r="G728" s="71"/>
      <c r="H728" s="71"/>
      <c r="I728" s="71"/>
      <c r="J728" s="203"/>
      <c r="K728" s="203"/>
      <c r="L728" s="203"/>
      <c r="M728" s="203"/>
      <c r="N728" s="203"/>
      <c r="O728" s="203"/>
      <c r="P728" s="203"/>
      <c r="Q728" s="203"/>
      <c r="R728" s="203"/>
      <c r="S728" s="203"/>
      <c r="T728" s="203"/>
      <c r="U728" s="203"/>
      <c r="V728" s="203"/>
      <c r="W728" s="203"/>
      <c r="X728" s="106"/>
      <c r="Y728" s="106"/>
      <c r="Z728" s="71"/>
    </row>
    <row r="729" spans="1:26">
      <c r="A729" s="71"/>
      <c r="B729" s="71"/>
      <c r="C729" s="71"/>
      <c r="D729" s="106"/>
      <c r="E729" s="106"/>
      <c r="F729" s="71"/>
      <c r="G729" s="71"/>
      <c r="H729" s="71"/>
      <c r="I729" s="71"/>
      <c r="J729" s="203"/>
      <c r="K729" s="203"/>
      <c r="L729" s="203"/>
      <c r="M729" s="203"/>
      <c r="N729" s="203"/>
      <c r="O729" s="203"/>
      <c r="P729" s="203"/>
      <c r="Q729" s="203"/>
      <c r="R729" s="203"/>
      <c r="S729" s="203"/>
      <c r="T729" s="203"/>
      <c r="U729" s="203"/>
      <c r="V729" s="203"/>
      <c r="W729" s="203"/>
      <c r="X729" s="106"/>
      <c r="Y729" s="106"/>
      <c r="Z729" s="71"/>
    </row>
    <row r="730" spans="1:26">
      <c r="A730" s="71"/>
      <c r="B730" s="71"/>
      <c r="C730" s="71"/>
      <c r="D730" s="106"/>
      <c r="E730" s="106"/>
      <c r="F730" s="71"/>
      <c r="G730" s="71"/>
      <c r="H730" s="71"/>
      <c r="I730" s="71"/>
      <c r="J730" s="203"/>
      <c r="K730" s="203"/>
      <c r="L730" s="203"/>
      <c r="M730" s="203"/>
      <c r="N730" s="203"/>
      <c r="O730" s="203"/>
      <c r="P730" s="203"/>
      <c r="Q730" s="203"/>
      <c r="R730" s="203"/>
      <c r="S730" s="203"/>
      <c r="T730" s="203"/>
      <c r="U730" s="203"/>
      <c r="V730" s="203"/>
      <c r="W730" s="203"/>
      <c r="X730" s="106"/>
      <c r="Y730" s="106"/>
      <c r="Z730" s="71"/>
    </row>
    <row r="731" spans="1:26">
      <c r="A731" s="71"/>
      <c r="B731" s="71"/>
      <c r="C731" s="71"/>
      <c r="D731" s="106"/>
      <c r="E731" s="106"/>
      <c r="F731" s="71"/>
      <c r="G731" s="71"/>
      <c r="H731" s="71"/>
      <c r="I731" s="71"/>
      <c r="J731" s="203"/>
      <c r="K731" s="203"/>
      <c r="L731" s="203"/>
      <c r="M731" s="203"/>
      <c r="N731" s="203"/>
      <c r="O731" s="203"/>
      <c r="P731" s="203"/>
      <c r="Q731" s="203"/>
      <c r="R731" s="203"/>
      <c r="S731" s="203"/>
      <c r="T731" s="203"/>
      <c r="U731" s="203"/>
      <c r="V731" s="203"/>
      <c r="W731" s="203"/>
      <c r="X731" s="106"/>
      <c r="Y731" s="106"/>
      <c r="Z731" s="71"/>
    </row>
    <row r="732" spans="1:26">
      <c r="A732" s="71"/>
      <c r="B732" s="71"/>
      <c r="C732" s="71"/>
      <c r="D732" s="106"/>
      <c r="E732" s="106"/>
      <c r="F732" s="71"/>
      <c r="G732" s="71"/>
      <c r="H732" s="71"/>
      <c r="I732" s="71"/>
      <c r="J732" s="203"/>
      <c r="K732" s="203"/>
      <c r="L732" s="203"/>
      <c r="M732" s="203"/>
      <c r="N732" s="203"/>
      <c r="O732" s="203"/>
      <c r="P732" s="203"/>
      <c r="Q732" s="203"/>
      <c r="R732" s="203"/>
      <c r="S732" s="203"/>
      <c r="T732" s="203"/>
      <c r="U732" s="203"/>
      <c r="V732" s="203"/>
      <c r="W732" s="203"/>
      <c r="X732" s="106"/>
      <c r="Y732" s="106"/>
      <c r="Z732" s="71"/>
    </row>
    <row r="733" spans="1:26">
      <c r="A733" s="71"/>
      <c r="B733" s="71"/>
      <c r="C733" s="71"/>
      <c r="D733" s="106"/>
      <c r="E733" s="106"/>
      <c r="F733" s="71"/>
      <c r="G733" s="71"/>
      <c r="H733" s="71"/>
      <c r="I733" s="71"/>
      <c r="J733" s="203"/>
      <c r="K733" s="203"/>
      <c r="L733" s="203"/>
      <c r="M733" s="203"/>
      <c r="N733" s="203"/>
      <c r="O733" s="203"/>
      <c r="P733" s="203"/>
      <c r="Q733" s="203"/>
      <c r="R733" s="203"/>
      <c r="S733" s="203"/>
      <c r="T733" s="203"/>
      <c r="U733" s="203"/>
      <c r="V733" s="203"/>
      <c r="W733" s="203"/>
      <c r="X733" s="106"/>
      <c r="Y733" s="106"/>
      <c r="Z733" s="71"/>
    </row>
    <row r="734" spans="1:26">
      <c r="A734" s="71"/>
      <c r="B734" s="71"/>
      <c r="C734" s="71"/>
      <c r="D734" s="106"/>
      <c r="E734" s="106"/>
      <c r="F734" s="71"/>
      <c r="G734" s="71"/>
      <c r="H734" s="71"/>
      <c r="I734" s="71"/>
      <c r="J734" s="203"/>
      <c r="K734" s="203"/>
      <c r="L734" s="203"/>
      <c r="M734" s="203"/>
      <c r="N734" s="203"/>
      <c r="O734" s="203"/>
      <c r="P734" s="203"/>
      <c r="Q734" s="203"/>
      <c r="R734" s="203"/>
      <c r="S734" s="203"/>
      <c r="T734" s="203"/>
      <c r="U734" s="203"/>
      <c r="V734" s="203"/>
      <c r="W734" s="203"/>
      <c r="X734" s="106"/>
      <c r="Y734" s="106"/>
      <c r="Z734" s="71"/>
    </row>
    <row r="735" spans="1:26">
      <c r="A735" s="71"/>
      <c r="B735" s="71"/>
      <c r="C735" s="71"/>
      <c r="D735" s="106"/>
      <c r="E735" s="106"/>
      <c r="F735" s="71"/>
      <c r="G735" s="71"/>
      <c r="H735" s="71"/>
      <c r="I735" s="71"/>
      <c r="J735" s="203"/>
      <c r="K735" s="203"/>
      <c r="L735" s="203"/>
      <c r="M735" s="203"/>
      <c r="N735" s="203"/>
      <c r="O735" s="203"/>
      <c r="P735" s="203"/>
      <c r="Q735" s="203"/>
      <c r="R735" s="203"/>
      <c r="S735" s="203"/>
      <c r="T735" s="203"/>
      <c r="U735" s="203"/>
      <c r="V735" s="203"/>
      <c r="W735" s="203"/>
      <c r="X735" s="106"/>
      <c r="Y735" s="106"/>
      <c r="Z735" s="71"/>
    </row>
    <row r="736" spans="1:26">
      <c r="A736" s="71"/>
      <c r="B736" s="71"/>
      <c r="C736" s="71"/>
      <c r="D736" s="106"/>
      <c r="E736" s="106"/>
      <c r="F736" s="71"/>
      <c r="G736" s="71"/>
      <c r="H736" s="71"/>
      <c r="I736" s="71"/>
      <c r="J736" s="203"/>
      <c r="K736" s="203"/>
      <c r="L736" s="203"/>
      <c r="M736" s="203"/>
      <c r="N736" s="203"/>
      <c r="O736" s="203"/>
      <c r="P736" s="203"/>
      <c r="Q736" s="203"/>
      <c r="R736" s="203"/>
      <c r="S736" s="203"/>
      <c r="T736" s="203"/>
      <c r="U736" s="203"/>
      <c r="V736" s="203"/>
      <c r="W736" s="203"/>
      <c r="X736" s="106"/>
      <c r="Y736" s="106"/>
      <c r="Z736" s="71"/>
    </row>
    <row r="737" spans="1:26">
      <c r="A737" s="71"/>
      <c r="B737" s="71"/>
      <c r="C737" s="71"/>
      <c r="D737" s="106"/>
      <c r="E737" s="106"/>
      <c r="F737" s="71"/>
      <c r="G737" s="71"/>
      <c r="H737" s="71"/>
      <c r="I737" s="71"/>
      <c r="J737" s="203"/>
      <c r="K737" s="203"/>
      <c r="L737" s="203"/>
      <c r="M737" s="203"/>
      <c r="N737" s="203"/>
      <c r="O737" s="203"/>
      <c r="P737" s="203"/>
      <c r="Q737" s="203"/>
      <c r="R737" s="203"/>
      <c r="S737" s="203"/>
      <c r="T737" s="203"/>
      <c r="U737" s="203"/>
      <c r="V737" s="203"/>
      <c r="W737" s="203"/>
      <c r="X737" s="106"/>
      <c r="Y737" s="106"/>
      <c r="Z737" s="71"/>
    </row>
    <row r="738" spans="1:26">
      <c r="A738" s="71"/>
      <c r="B738" s="71"/>
      <c r="C738" s="71"/>
      <c r="D738" s="106"/>
      <c r="E738" s="106"/>
      <c r="F738" s="71"/>
      <c r="G738" s="71"/>
      <c r="H738" s="71"/>
      <c r="I738" s="71"/>
      <c r="J738" s="203"/>
      <c r="K738" s="203"/>
      <c r="L738" s="203"/>
      <c r="M738" s="203"/>
      <c r="N738" s="203"/>
      <c r="O738" s="203"/>
      <c r="P738" s="203"/>
      <c r="Q738" s="203"/>
      <c r="R738" s="203"/>
      <c r="S738" s="203"/>
      <c r="T738" s="203"/>
      <c r="U738" s="203"/>
      <c r="V738" s="203"/>
      <c r="W738" s="203"/>
      <c r="X738" s="106"/>
      <c r="Y738" s="106"/>
      <c r="Z738" s="71"/>
    </row>
    <row r="739" spans="1:26">
      <c r="A739" s="71"/>
      <c r="B739" s="71"/>
      <c r="C739" s="71"/>
      <c r="D739" s="106"/>
      <c r="E739" s="106"/>
      <c r="F739" s="71"/>
      <c r="G739" s="71"/>
      <c r="H739" s="71"/>
      <c r="I739" s="71"/>
      <c r="J739" s="203"/>
      <c r="K739" s="203"/>
      <c r="L739" s="203"/>
      <c r="M739" s="203"/>
      <c r="N739" s="203"/>
      <c r="O739" s="203"/>
      <c r="P739" s="203"/>
      <c r="Q739" s="203"/>
      <c r="R739" s="203"/>
      <c r="S739" s="203"/>
      <c r="T739" s="203"/>
      <c r="U739" s="203"/>
      <c r="V739" s="203"/>
      <c r="W739" s="203"/>
      <c r="X739" s="106"/>
      <c r="Y739" s="106"/>
      <c r="Z739" s="71"/>
    </row>
    <row r="740" spans="1:26">
      <c r="A740" s="71"/>
      <c r="B740" s="71"/>
      <c r="C740" s="71"/>
      <c r="D740" s="106"/>
      <c r="E740" s="106"/>
      <c r="F740" s="71"/>
      <c r="G740" s="71"/>
      <c r="H740" s="71"/>
      <c r="I740" s="71"/>
      <c r="J740" s="203"/>
      <c r="K740" s="203"/>
      <c r="L740" s="203"/>
      <c r="M740" s="203"/>
      <c r="N740" s="203"/>
      <c r="O740" s="203"/>
      <c r="P740" s="203"/>
      <c r="Q740" s="203"/>
      <c r="R740" s="203"/>
      <c r="S740" s="203"/>
      <c r="T740" s="203"/>
      <c r="U740" s="203"/>
      <c r="V740" s="203"/>
      <c r="W740" s="203"/>
      <c r="X740" s="106"/>
      <c r="Y740" s="106"/>
      <c r="Z740" s="71"/>
    </row>
    <row r="741" spans="1:26">
      <c r="A741" s="71"/>
      <c r="B741" s="71"/>
      <c r="C741" s="71"/>
      <c r="D741" s="106"/>
      <c r="E741" s="106"/>
      <c r="F741" s="71"/>
      <c r="G741" s="71"/>
      <c r="H741" s="71"/>
      <c r="I741" s="71"/>
      <c r="J741" s="203"/>
      <c r="K741" s="203"/>
      <c r="L741" s="203"/>
      <c r="M741" s="203"/>
      <c r="N741" s="203"/>
      <c r="O741" s="203"/>
      <c r="P741" s="203"/>
      <c r="Q741" s="203"/>
      <c r="R741" s="203"/>
      <c r="S741" s="203"/>
      <c r="T741" s="203"/>
      <c r="U741" s="203"/>
      <c r="V741" s="203"/>
      <c r="W741" s="203"/>
      <c r="X741" s="106"/>
      <c r="Y741" s="106"/>
      <c r="Z741" s="71"/>
    </row>
    <row r="742" spans="1:26">
      <c r="A742" s="71"/>
      <c r="B742" s="71"/>
      <c r="C742" s="71"/>
      <c r="D742" s="106"/>
      <c r="E742" s="106"/>
      <c r="F742" s="71"/>
      <c r="G742" s="71"/>
      <c r="H742" s="71"/>
      <c r="I742" s="71"/>
      <c r="J742" s="203"/>
      <c r="K742" s="203"/>
      <c r="L742" s="203"/>
      <c r="M742" s="203"/>
      <c r="N742" s="203"/>
      <c r="O742" s="203"/>
      <c r="P742" s="203"/>
      <c r="Q742" s="203"/>
      <c r="R742" s="203"/>
      <c r="S742" s="203"/>
      <c r="T742" s="203"/>
      <c r="U742" s="203"/>
      <c r="V742" s="203"/>
      <c r="W742" s="203"/>
      <c r="X742" s="106"/>
      <c r="Y742" s="106"/>
      <c r="Z742" s="71"/>
    </row>
    <row r="743" spans="1:26">
      <c r="A743" s="71"/>
      <c r="B743" s="71"/>
      <c r="C743" s="71"/>
      <c r="D743" s="106"/>
      <c r="E743" s="106"/>
      <c r="F743" s="71"/>
      <c r="G743" s="71"/>
      <c r="H743" s="71"/>
      <c r="I743" s="71"/>
      <c r="J743" s="203"/>
      <c r="K743" s="203"/>
      <c r="L743" s="203"/>
      <c r="M743" s="203"/>
      <c r="N743" s="203"/>
      <c r="O743" s="203"/>
      <c r="P743" s="203"/>
      <c r="Q743" s="203"/>
      <c r="R743" s="203"/>
      <c r="S743" s="203"/>
      <c r="T743" s="203"/>
      <c r="U743" s="203"/>
      <c r="V743" s="203"/>
      <c r="W743" s="203"/>
      <c r="X743" s="106"/>
      <c r="Y743" s="106"/>
      <c r="Z743" s="71"/>
    </row>
    <row r="744" spans="1:26">
      <c r="A744" s="71"/>
      <c r="B744" s="71"/>
      <c r="C744" s="71"/>
      <c r="D744" s="106"/>
      <c r="E744" s="106"/>
      <c r="F744" s="71"/>
      <c r="G744" s="71"/>
      <c r="H744" s="71"/>
      <c r="I744" s="71"/>
      <c r="J744" s="203"/>
      <c r="K744" s="203"/>
      <c r="L744" s="203"/>
      <c r="M744" s="203"/>
      <c r="N744" s="203"/>
      <c r="O744" s="203"/>
      <c r="P744" s="203"/>
      <c r="Q744" s="203"/>
      <c r="R744" s="203"/>
      <c r="S744" s="203"/>
      <c r="T744" s="203"/>
      <c r="U744" s="203"/>
      <c r="V744" s="203"/>
      <c r="W744" s="203"/>
      <c r="X744" s="106"/>
      <c r="Y744" s="106"/>
      <c r="Z744" s="71"/>
    </row>
    <row r="745" spans="1:26">
      <c r="A745" s="71"/>
      <c r="B745" s="71"/>
      <c r="C745" s="71"/>
      <c r="D745" s="106"/>
      <c r="E745" s="106"/>
      <c r="F745" s="71"/>
      <c r="G745" s="71"/>
      <c r="H745" s="71"/>
      <c r="I745" s="71"/>
      <c r="J745" s="203"/>
      <c r="K745" s="203"/>
      <c r="L745" s="203"/>
      <c r="M745" s="203"/>
      <c r="N745" s="203"/>
      <c r="O745" s="203"/>
      <c r="P745" s="203"/>
      <c r="Q745" s="203"/>
      <c r="R745" s="203"/>
      <c r="S745" s="203"/>
      <c r="T745" s="203"/>
      <c r="U745" s="203"/>
      <c r="V745" s="203"/>
      <c r="W745" s="203"/>
      <c r="X745" s="106"/>
      <c r="Y745" s="106"/>
      <c r="Z745" s="71"/>
    </row>
    <row r="746" spans="1:26">
      <c r="A746" s="71"/>
      <c r="B746" s="71"/>
      <c r="C746" s="71"/>
      <c r="D746" s="106"/>
      <c r="E746" s="106"/>
      <c r="F746" s="71"/>
      <c r="G746" s="71"/>
      <c r="H746" s="71"/>
      <c r="I746" s="71"/>
      <c r="J746" s="203"/>
      <c r="K746" s="203"/>
      <c r="L746" s="203"/>
      <c r="M746" s="203"/>
      <c r="N746" s="203"/>
      <c r="O746" s="203"/>
      <c r="P746" s="203"/>
      <c r="Q746" s="203"/>
      <c r="R746" s="203"/>
      <c r="S746" s="203"/>
      <c r="T746" s="203"/>
      <c r="U746" s="203"/>
      <c r="V746" s="203"/>
      <c r="W746" s="203"/>
      <c r="X746" s="106"/>
      <c r="Y746" s="106"/>
      <c r="Z746" s="71"/>
    </row>
    <row r="747" spans="1:26">
      <c r="A747" s="71"/>
      <c r="B747" s="71"/>
      <c r="C747" s="71"/>
      <c r="D747" s="106"/>
      <c r="E747" s="106"/>
      <c r="F747" s="71"/>
      <c r="G747" s="71"/>
      <c r="H747" s="71"/>
      <c r="I747" s="71"/>
      <c r="J747" s="203"/>
      <c r="K747" s="203"/>
      <c r="L747" s="203"/>
      <c r="M747" s="203"/>
      <c r="N747" s="203"/>
      <c r="O747" s="203"/>
      <c r="P747" s="203"/>
      <c r="Q747" s="203"/>
      <c r="R747" s="203"/>
      <c r="S747" s="203"/>
      <c r="T747" s="203"/>
      <c r="U747" s="203"/>
      <c r="V747" s="203"/>
      <c r="W747" s="203"/>
      <c r="X747" s="106"/>
      <c r="Y747" s="106"/>
      <c r="Z747" s="71"/>
    </row>
    <row r="748" spans="1:26">
      <c r="A748" s="71"/>
      <c r="B748" s="71"/>
      <c r="C748" s="71"/>
      <c r="D748" s="106"/>
      <c r="E748" s="106"/>
      <c r="F748" s="71"/>
      <c r="G748" s="71"/>
      <c r="H748" s="71"/>
      <c r="I748" s="71"/>
      <c r="J748" s="203"/>
      <c r="K748" s="203"/>
      <c r="L748" s="203"/>
      <c r="M748" s="203"/>
      <c r="N748" s="203"/>
      <c r="O748" s="203"/>
      <c r="P748" s="203"/>
      <c r="Q748" s="203"/>
      <c r="R748" s="203"/>
      <c r="S748" s="203"/>
      <c r="T748" s="203"/>
      <c r="U748" s="203"/>
      <c r="V748" s="203"/>
      <c r="W748" s="203"/>
      <c r="X748" s="106"/>
      <c r="Y748" s="106"/>
      <c r="Z748" s="71"/>
    </row>
    <row r="749" spans="1:26">
      <c r="A749" s="71"/>
      <c r="B749" s="71"/>
      <c r="C749" s="71"/>
      <c r="D749" s="106"/>
      <c r="E749" s="106"/>
      <c r="F749" s="71"/>
      <c r="G749" s="71"/>
      <c r="H749" s="71"/>
      <c r="I749" s="71"/>
      <c r="J749" s="203"/>
      <c r="K749" s="203"/>
      <c r="L749" s="203"/>
      <c r="M749" s="203"/>
      <c r="N749" s="203"/>
      <c r="O749" s="203"/>
      <c r="P749" s="203"/>
      <c r="Q749" s="203"/>
      <c r="R749" s="203"/>
      <c r="S749" s="203"/>
      <c r="T749" s="203"/>
      <c r="U749" s="203"/>
      <c r="V749" s="203"/>
      <c r="W749" s="203"/>
      <c r="X749" s="106"/>
      <c r="Y749" s="106"/>
      <c r="Z749" s="71"/>
    </row>
    <row r="750" spans="1:26">
      <c r="A750" s="71"/>
      <c r="B750" s="71"/>
      <c r="C750" s="71"/>
      <c r="D750" s="106"/>
      <c r="E750" s="106"/>
      <c r="F750" s="71"/>
      <c r="G750" s="71"/>
      <c r="H750" s="71"/>
      <c r="I750" s="71"/>
      <c r="J750" s="203"/>
      <c r="K750" s="203"/>
      <c r="L750" s="203"/>
      <c r="M750" s="203"/>
      <c r="N750" s="203"/>
      <c r="O750" s="203"/>
      <c r="P750" s="203"/>
      <c r="Q750" s="203"/>
      <c r="R750" s="203"/>
      <c r="S750" s="203"/>
      <c r="T750" s="203"/>
      <c r="U750" s="203"/>
      <c r="V750" s="203"/>
      <c r="W750" s="203"/>
      <c r="X750" s="106"/>
      <c r="Y750" s="106"/>
      <c r="Z750" s="71"/>
    </row>
    <row r="751" spans="1:26">
      <c r="A751" s="71"/>
      <c r="B751" s="71"/>
      <c r="C751" s="71"/>
      <c r="D751" s="106"/>
      <c r="E751" s="106"/>
      <c r="F751" s="71"/>
      <c r="G751" s="71"/>
      <c r="H751" s="71"/>
      <c r="I751" s="71"/>
      <c r="J751" s="203"/>
      <c r="K751" s="203"/>
      <c r="L751" s="203"/>
      <c r="M751" s="203"/>
      <c r="N751" s="203"/>
      <c r="O751" s="203"/>
      <c r="P751" s="203"/>
      <c r="Q751" s="203"/>
      <c r="R751" s="203"/>
      <c r="S751" s="203"/>
      <c r="T751" s="203"/>
      <c r="U751" s="203"/>
      <c r="V751" s="203"/>
      <c r="W751" s="203"/>
      <c r="X751" s="106"/>
      <c r="Y751" s="106"/>
      <c r="Z751" s="71"/>
    </row>
    <row r="752" spans="1:26">
      <c r="A752" s="71"/>
      <c r="B752" s="71"/>
      <c r="C752" s="71"/>
      <c r="D752" s="106"/>
      <c r="E752" s="106"/>
      <c r="F752" s="71"/>
      <c r="G752" s="71"/>
      <c r="H752" s="71"/>
      <c r="I752" s="71"/>
      <c r="J752" s="203"/>
      <c r="K752" s="203"/>
      <c r="L752" s="203"/>
      <c r="M752" s="203"/>
      <c r="N752" s="203"/>
      <c r="O752" s="203"/>
      <c r="P752" s="203"/>
      <c r="Q752" s="203"/>
      <c r="R752" s="203"/>
      <c r="S752" s="203"/>
      <c r="T752" s="203"/>
      <c r="U752" s="203"/>
      <c r="V752" s="203"/>
      <c r="W752" s="203"/>
      <c r="X752" s="106"/>
      <c r="Y752" s="106"/>
      <c r="Z752" s="71"/>
    </row>
    <row r="753" spans="1:26">
      <c r="A753" s="71"/>
      <c r="B753" s="71"/>
      <c r="C753" s="71"/>
      <c r="D753" s="106"/>
      <c r="E753" s="106"/>
      <c r="F753" s="71"/>
      <c r="G753" s="71"/>
      <c r="H753" s="71"/>
      <c r="I753" s="71"/>
      <c r="J753" s="203"/>
      <c r="K753" s="203"/>
      <c r="L753" s="203"/>
      <c r="M753" s="203"/>
      <c r="N753" s="203"/>
      <c r="O753" s="203"/>
      <c r="P753" s="203"/>
      <c r="Q753" s="203"/>
      <c r="R753" s="203"/>
      <c r="S753" s="203"/>
      <c r="T753" s="203"/>
      <c r="U753" s="203"/>
      <c r="V753" s="203"/>
      <c r="W753" s="203"/>
      <c r="X753" s="106"/>
      <c r="Y753" s="106"/>
      <c r="Z753" s="71"/>
    </row>
    <row r="754" spans="1:26">
      <c r="A754" s="71"/>
      <c r="B754" s="71"/>
      <c r="C754" s="71"/>
      <c r="D754" s="106"/>
      <c r="E754" s="106"/>
      <c r="F754" s="71"/>
      <c r="G754" s="71"/>
      <c r="H754" s="71"/>
      <c r="I754" s="71"/>
      <c r="J754" s="203"/>
      <c r="K754" s="203"/>
      <c r="L754" s="203"/>
      <c r="M754" s="203"/>
      <c r="N754" s="203"/>
      <c r="O754" s="203"/>
      <c r="P754" s="203"/>
      <c r="Q754" s="203"/>
      <c r="R754" s="203"/>
      <c r="S754" s="203"/>
      <c r="T754" s="203"/>
      <c r="U754" s="203"/>
      <c r="V754" s="203"/>
      <c r="W754" s="203"/>
      <c r="X754" s="106"/>
      <c r="Y754" s="106"/>
      <c r="Z754" s="71"/>
    </row>
    <row r="755" spans="1:26">
      <c r="A755" s="71"/>
      <c r="B755" s="71"/>
      <c r="C755" s="71"/>
      <c r="D755" s="106"/>
      <c r="E755" s="106"/>
      <c r="F755" s="71"/>
      <c r="G755" s="71"/>
      <c r="H755" s="71"/>
      <c r="I755" s="71"/>
      <c r="J755" s="203"/>
      <c r="K755" s="203"/>
      <c r="L755" s="203"/>
      <c r="M755" s="203"/>
      <c r="N755" s="203"/>
      <c r="O755" s="203"/>
      <c r="P755" s="203"/>
      <c r="Q755" s="203"/>
      <c r="R755" s="203"/>
      <c r="S755" s="203"/>
      <c r="T755" s="203"/>
      <c r="U755" s="203"/>
      <c r="V755" s="203"/>
      <c r="W755" s="203"/>
      <c r="X755" s="106"/>
      <c r="Y755" s="106"/>
      <c r="Z755" s="71"/>
    </row>
    <row r="756" spans="1:26">
      <c r="A756" s="71"/>
      <c r="B756" s="71"/>
      <c r="C756" s="71"/>
      <c r="D756" s="106"/>
      <c r="E756" s="106"/>
      <c r="F756" s="71"/>
      <c r="G756" s="71"/>
      <c r="H756" s="71"/>
      <c r="I756" s="71"/>
      <c r="J756" s="203"/>
      <c r="K756" s="203"/>
      <c r="L756" s="203"/>
      <c r="M756" s="203"/>
      <c r="N756" s="203"/>
      <c r="O756" s="203"/>
      <c r="P756" s="203"/>
      <c r="Q756" s="203"/>
      <c r="R756" s="203"/>
      <c r="S756" s="203"/>
      <c r="T756" s="203"/>
      <c r="U756" s="203"/>
      <c r="V756" s="203"/>
      <c r="W756" s="203"/>
      <c r="X756" s="106"/>
      <c r="Y756" s="106"/>
      <c r="Z756" s="71"/>
    </row>
    <row r="757" spans="1:26">
      <c r="A757" s="71"/>
      <c r="B757" s="71"/>
      <c r="C757" s="71"/>
      <c r="D757" s="106"/>
      <c r="E757" s="106"/>
      <c r="F757" s="71"/>
      <c r="G757" s="71"/>
      <c r="H757" s="71"/>
      <c r="I757" s="71"/>
      <c r="J757" s="203"/>
      <c r="K757" s="203"/>
      <c r="L757" s="203"/>
      <c r="M757" s="203"/>
      <c r="N757" s="203"/>
      <c r="O757" s="203"/>
      <c r="P757" s="203"/>
      <c r="Q757" s="203"/>
      <c r="R757" s="203"/>
      <c r="S757" s="203"/>
      <c r="T757" s="203"/>
      <c r="U757" s="203"/>
      <c r="V757" s="203"/>
      <c r="W757" s="203"/>
      <c r="X757" s="106"/>
      <c r="Y757" s="106"/>
      <c r="Z757" s="71"/>
    </row>
    <row r="758" spans="1:26">
      <c r="A758" s="71"/>
      <c r="B758" s="71"/>
      <c r="C758" s="71"/>
      <c r="D758" s="106"/>
      <c r="E758" s="106"/>
      <c r="F758" s="71"/>
      <c r="G758" s="71"/>
      <c r="H758" s="71"/>
      <c r="I758" s="71"/>
      <c r="J758" s="203"/>
      <c r="K758" s="203"/>
      <c r="L758" s="203"/>
      <c r="M758" s="203"/>
      <c r="N758" s="203"/>
      <c r="O758" s="203"/>
      <c r="P758" s="203"/>
      <c r="Q758" s="203"/>
      <c r="R758" s="203"/>
      <c r="S758" s="203"/>
      <c r="T758" s="203"/>
      <c r="U758" s="203"/>
      <c r="V758" s="203"/>
      <c r="W758" s="203"/>
      <c r="X758" s="106"/>
      <c r="Y758" s="106"/>
      <c r="Z758" s="71"/>
    </row>
    <row r="759" spans="1:26">
      <c r="A759" s="71"/>
      <c r="B759" s="71"/>
      <c r="C759" s="71"/>
      <c r="D759" s="106"/>
      <c r="E759" s="106"/>
      <c r="F759" s="71"/>
      <c r="G759" s="71"/>
      <c r="H759" s="71"/>
      <c r="I759" s="71"/>
      <c r="J759" s="203"/>
      <c r="K759" s="203"/>
      <c r="L759" s="203"/>
      <c r="M759" s="203"/>
      <c r="N759" s="203"/>
      <c r="O759" s="203"/>
      <c r="P759" s="203"/>
      <c r="Q759" s="203"/>
      <c r="R759" s="203"/>
      <c r="S759" s="203"/>
      <c r="T759" s="203"/>
      <c r="U759" s="203"/>
      <c r="V759" s="203"/>
      <c r="W759" s="203"/>
      <c r="X759" s="106"/>
      <c r="Y759" s="106"/>
      <c r="Z759" s="71"/>
    </row>
    <row r="760" spans="1:26">
      <c r="A760" s="71"/>
      <c r="B760" s="71"/>
      <c r="C760" s="71"/>
      <c r="D760" s="106"/>
      <c r="E760" s="106"/>
      <c r="F760" s="71"/>
      <c r="G760" s="71"/>
      <c r="H760" s="71"/>
      <c r="I760" s="71"/>
      <c r="J760" s="203"/>
      <c r="K760" s="203"/>
      <c r="L760" s="203"/>
      <c r="M760" s="203"/>
      <c r="N760" s="203"/>
      <c r="O760" s="203"/>
      <c r="P760" s="203"/>
      <c r="Q760" s="203"/>
      <c r="R760" s="203"/>
      <c r="S760" s="203"/>
      <c r="T760" s="203"/>
      <c r="U760" s="203"/>
      <c r="V760" s="203"/>
      <c r="W760" s="203"/>
      <c r="X760" s="106"/>
      <c r="Y760" s="106"/>
      <c r="Z760" s="71"/>
    </row>
    <row r="761" spans="1:26">
      <c r="A761" s="71"/>
      <c r="B761" s="71"/>
      <c r="C761" s="71"/>
      <c r="D761" s="106"/>
      <c r="E761" s="106"/>
      <c r="F761" s="71"/>
      <c r="G761" s="71"/>
      <c r="H761" s="71"/>
      <c r="I761" s="71"/>
      <c r="J761" s="203"/>
      <c r="K761" s="203"/>
      <c r="L761" s="203"/>
      <c r="M761" s="203"/>
      <c r="N761" s="203"/>
      <c r="O761" s="203"/>
      <c r="P761" s="203"/>
      <c r="Q761" s="203"/>
      <c r="R761" s="203"/>
      <c r="S761" s="203"/>
      <c r="T761" s="203"/>
      <c r="U761" s="203"/>
      <c r="V761" s="203"/>
      <c r="W761" s="203"/>
      <c r="X761" s="106"/>
      <c r="Y761" s="106"/>
      <c r="Z761" s="71"/>
    </row>
    <row r="762" spans="1:26">
      <c r="A762" s="71"/>
      <c r="B762" s="71"/>
      <c r="C762" s="71"/>
      <c r="D762" s="106"/>
      <c r="E762" s="106"/>
      <c r="F762" s="71"/>
      <c r="G762" s="71"/>
      <c r="H762" s="71"/>
      <c r="I762" s="71"/>
      <c r="J762" s="203"/>
      <c r="K762" s="203"/>
      <c r="L762" s="203"/>
      <c r="M762" s="203"/>
      <c r="N762" s="203"/>
      <c r="O762" s="203"/>
      <c r="P762" s="203"/>
      <c r="Q762" s="203"/>
      <c r="R762" s="203"/>
      <c r="S762" s="203"/>
      <c r="T762" s="203"/>
      <c r="U762" s="203"/>
      <c r="V762" s="203"/>
      <c r="W762" s="203"/>
      <c r="X762" s="106"/>
      <c r="Y762" s="106"/>
      <c r="Z762" s="71"/>
    </row>
    <row r="763" spans="1:26">
      <c r="A763" s="71"/>
      <c r="B763" s="71"/>
      <c r="C763" s="71"/>
      <c r="D763" s="106"/>
      <c r="E763" s="106"/>
      <c r="F763" s="71"/>
      <c r="G763" s="71"/>
      <c r="H763" s="71"/>
      <c r="I763" s="71"/>
      <c r="J763" s="203"/>
      <c r="K763" s="203"/>
      <c r="L763" s="203"/>
      <c r="M763" s="203"/>
      <c r="N763" s="203"/>
      <c r="O763" s="203"/>
      <c r="P763" s="203"/>
      <c r="Q763" s="203"/>
      <c r="R763" s="203"/>
      <c r="S763" s="203"/>
      <c r="T763" s="203"/>
      <c r="U763" s="203"/>
      <c r="V763" s="203"/>
      <c r="W763" s="203"/>
      <c r="X763" s="106"/>
      <c r="Y763" s="106"/>
      <c r="Z763" s="71"/>
    </row>
    <row r="764" spans="1:26">
      <c r="A764" s="71"/>
      <c r="B764" s="71"/>
      <c r="C764" s="71"/>
      <c r="D764" s="106"/>
      <c r="E764" s="106"/>
      <c r="F764" s="71"/>
      <c r="G764" s="71"/>
      <c r="H764" s="71"/>
      <c r="I764" s="71"/>
      <c r="J764" s="203"/>
      <c r="K764" s="203"/>
      <c r="L764" s="203"/>
      <c r="M764" s="203"/>
      <c r="N764" s="203"/>
      <c r="O764" s="203"/>
      <c r="P764" s="203"/>
      <c r="Q764" s="203"/>
      <c r="R764" s="203"/>
      <c r="S764" s="203"/>
      <c r="T764" s="203"/>
      <c r="U764" s="203"/>
      <c r="V764" s="203"/>
      <c r="W764" s="203"/>
      <c r="X764" s="106"/>
      <c r="Y764" s="106"/>
      <c r="Z764" s="71"/>
    </row>
    <row r="765" spans="1:26">
      <c r="A765" s="71"/>
      <c r="B765" s="71"/>
      <c r="C765" s="71"/>
      <c r="D765" s="106"/>
      <c r="E765" s="106"/>
      <c r="F765" s="71"/>
      <c r="G765" s="71"/>
      <c r="H765" s="71"/>
      <c r="I765" s="71"/>
      <c r="J765" s="203"/>
      <c r="K765" s="203"/>
      <c r="L765" s="203"/>
      <c r="M765" s="203"/>
      <c r="N765" s="203"/>
      <c r="O765" s="203"/>
      <c r="P765" s="203"/>
      <c r="Q765" s="203"/>
      <c r="R765" s="203"/>
      <c r="S765" s="203"/>
      <c r="T765" s="203"/>
      <c r="U765" s="203"/>
      <c r="V765" s="203"/>
      <c r="W765" s="203"/>
      <c r="X765" s="106"/>
      <c r="Y765" s="106"/>
      <c r="Z765" s="71"/>
    </row>
    <row r="766" spans="1:26">
      <c r="A766" s="71"/>
      <c r="B766" s="71"/>
      <c r="C766" s="71"/>
      <c r="D766" s="106"/>
      <c r="E766" s="106"/>
      <c r="F766" s="71"/>
      <c r="G766" s="71"/>
      <c r="H766" s="71"/>
      <c r="I766" s="71"/>
      <c r="J766" s="203"/>
      <c r="K766" s="203"/>
      <c r="L766" s="203"/>
      <c r="M766" s="203"/>
      <c r="N766" s="203"/>
      <c r="O766" s="203"/>
      <c r="P766" s="203"/>
      <c r="Q766" s="203"/>
      <c r="R766" s="203"/>
      <c r="S766" s="203"/>
      <c r="T766" s="203"/>
      <c r="U766" s="203"/>
      <c r="V766" s="203"/>
      <c r="W766" s="203"/>
      <c r="X766" s="106"/>
      <c r="Y766" s="106"/>
      <c r="Z766" s="71"/>
    </row>
    <row r="767" spans="1:26">
      <c r="A767" s="71"/>
      <c r="B767" s="71"/>
      <c r="C767" s="71"/>
      <c r="D767" s="106"/>
      <c r="E767" s="106"/>
      <c r="F767" s="71"/>
      <c r="G767" s="71"/>
      <c r="H767" s="71"/>
      <c r="I767" s="71"/>
      <c r="J767" s="203"/>
      <c r="K767" s="203"/>
      <c r="L767" s="203"/>
      <c r="M767" s="203"/>
      <c r="N767" s="203"/>
      <c r="O767" s="203"/>
      <c r="P767" s="203"/>
      <c r="Q767" s="203"/>
      <c r="R767" s="203"/>
      <c r="S767" s="203"/>
      <c r="T767" s="203"/>
      <c r="U767" s="203"/>
      <c r="V767" s="203"/>
      <c r="W767" s="203"/>
      <c r="X767" s="106"/>
      <c r="Y767" s="106"/>
      <c r="Z767" s="71"/>
    </row>
    <row r="768" spans="1:26">
      <c r="A768" s="71"/>
      <c r="B768" s="71"/>
      <c r="C768" s="71"/>
      <c r="D768" s="106"/>
      <c r="E768" s="106"/>
      <c r="F768" s="71"/>
      <c r="G768" s="71"/>
      <c r="H768" s="71"/>
      <c r="I768" s="71"/>
      <c r="J768" s="203"/>
      <c r="K768" s="203"/>
      <c r="L768" s="203"/>
      <c r="M768" s="203"/>
      <c r="N768" s="203"/>
      <c r="O768" s="203"/>
      <c r="P768" s="203"/>
      <c r="Q768" s="203"/>
      <c r="R768" s="203"/>
      <c r="S768" s="203"/>
      <c r="T768" s="203"/>
      <c r="U768" s="203"/>
      <c r="V768" s="203"/>
      <c r="W768" s="203"/>
      <c r="X768" s="106"/>
      <c r="Y768" s="106"/>
      <c r="Z768" s="71"/>
    </row>
    <row r="769" spans="1:26">
      <c r="A769" s="71"/>
      <c r="B769" s="71"/>
      <c r="C769" s="71"/>
      <c r="D769" s="106"/>
      <c r="E769" s="106"/>
      <c r="F769" s="71"/>
      <c r="G769" s="71"/>
      <c r="H769" s="71"/>
      <c r="I769" s="71"/>
      <c r="J769" s="203"/>
      <c r="K769" s="203"/>
      <c r="L769" s="203"/>
      <c r="M769" s="203"/>
      <c r="N769" s="203"/>
      <c r="O769" s="203"/>
      <c r="P769" s="203"/>
      <c r="Q769" s="203"/>
      <c r="R769" s="203"/>
      <c r="S769" s="203"/>
      <c r="T769" s="203"/>
      <c r="U769" s="203"/>
      <c r="V769" s="203"/>
      <c r="W769" s="203"/>
      <c r="X769" s="106"/>
      <c r="Y769" s="106"/>
      <c r="Z769" s="71"/>
    </row>
    <row r="770" spans="1:26">
      <c r="A770" s="71"/>
      <c r="B770" s="71"/>
      <c r="C770" s="71"/>
      <c r="D770" s="106"/>
      <c r="E770" s="106"/>
      <c r="F770" s="71"/>
      <c r="G770" s="71"/>
      <c r="H770" s="71"/>
      <c r="I770" s="71"/>
      <c r="J770" s="203"/>
      <c r="K770" s="203"/>
      <c r="L770" s="203"/>
      <c r="M770" s="203"/>
      <c r="N770" s="203"/>
      <c r="O770" s="203"/>
      <c r="P770" s="203"/>
      <c r="Q770" s="203"/>
      <c r="R770" s="203"/>
      <c r="S770" s="203"/>
      <c r="T770" s="203"/>
      <c r="U770" s="203"/>
      <c r="V770" s="203"/>
      <c r="W770" s="203"/>
      <c r="X770" s="106"/>
      <c r="Y770" s="106"/>
      <c r="Z770" s="71"/>
    </row>
    <row r="771" spans="1:26">
      <c r="A771" s="71"/>
      <c r="B771" s="71"/>
      <c r="C771" s="71"/>
      <c r="D771" s="106"/>
      <c r="E771" s="106"/>
      <c r="F771" s="71"/>
      <c r="G771" s="71"/>
      <c r="H771" s="71"/>
      <c r="I771" s="71"/>
      <c r="J771" s="203"/>
      <c r="K771" s="203"/>
      <c r="L771" s="203"/>
      <c r="M771" s="203"/>
      <c r="N771" s="203"/>
      <c r="O771" s="203"/>
      <c r="P771" s="203"/>
      <c r="Q771" s="203"/>
      <c r="R771" s="203"/>
      <c r="S771" s="203"/>
      <c r="T771" s="203"/>
      <c r="U771" s="203"/>
      <c r="V771" s="203"/>
      <c r="W771" s="203"/>
      <c r="X771" s="106"/>
      <c r="Y771" s="106"/>
      <c r="Z771" s="71"/>
    </row>
    <row r="772" spans="1:26">
      <c r="A772" s="71"/>
      <c r="B772" s="71"/>
      <c r="C772" s="71"/>
      <c r="D772" s="106"/>
      <c r="E772" s="106"/>
      <c r="F772" s="71"/>
      <c r="G772" s="71"/>
      <c r="H772" s="71"/>
      <c r="I772" s="71"/>
      <c r="J772" s="203"/>
      <c r="K772" s="203"/>
      <c r="L772" s="203"/>
      <c r="M772" s="203"/>
      <c r="N772" s="203"/>
      <c r="O772" s="203"/>
      <c r="P772" s="203"/>
      <c r="Q772" s="203"/>
      <c r="R772" s="203"/>
      <c r="S772" s="203"/>
      <c r="T772" s="203"/>
      <c r="U772" s="203"/>
      <c r="V772" s="203"/>
      <c r="W772" s="203"/>
      <c r="X772" s="106"/>
      <c r="Y772" s="106"/>
      <c r="Z772" s="71"/>
    </row>
    <row r="773" spans="1:26">
      <c r="A773" s="71"/>
      <c r="B773" s="71"/>
      <c r="C773" s="71"/>
      <c r="D773" s="106"/>
      <c r="E773" s="106"/>
      <c r="F773" s="71"/>
      <c r="G773" s="71"/>
      <c r="H773" s="71"/>
      <c r="I773" s="71"/>
      <c r="J773" s="203"/>
      <c r="K773" s="203"/>
      <c r="L773" s="203"/>
      <c r="M773" s="203"/>
      <c r="N773" s="203"/>
      <c r="O773" s="203"/>
      <c r="P773" s="203"/>
      <c r="Q773" s="203"/>
      <c r="R773" s="203"/>
      <c r="S773" s="203"/>
      <c r="T773" s="203"/>
      <c r="U773" s="203"/>
      <c r="V773" s="203"/>
      <c r="W773" s="203"/>
      <c r="X773" s="106"/>
      <c r="Y773" s="106"/>
      <c r="Z773" s="71"/>
    </row>
    <row r="774" spans="1:26">
      <c r="A774" s="71"/>
      <c r="B774" s="71"/>
      <c r="C774" s="71"/>
      <c r="D774" s="106"/>
      <c r="E774" s="106"/>
      <c r="F774" s="71"/>
      <c r="G774" s="71"/>
      <c r="H774" s="71"/>
      <c r="I774" s="71"/>
      <c r="J774" s="203"/>
      <c r="K774" s="203"/>
      <c r="L774" s="203"/>
      <c r="M774" s="203"/>
      <c r="N774" s="203"/>
      <c r="O774" s="203"/>
      <c r="P774" s="203"/>
      <c r="Q774" s="203"/>
      <c r="R774" s="203"/>
      <c r="S774" s="203"/>
      <c r="T774" s="203"/>
      <c r="U774" s="203"/>
      <c r="V774" s="203"/>
      <c r="W774" s="203"/>
      <c r="X774" s="106"/>
      <c r="Y774" s="106"/>
      <c r="Z774" s="71"/>
    </row>
    <row r="775" spans="1:26">
      <c r="A775" s="71"/>
      <c r="B775" s="71"/>
      <c r="C775" s="71"/>
      <c r="D775" s="106"/>
      <c r="E775" s="106"/>
      <c r="F775" s="71"/>
      <c r="G775" s="71"/>
      <c r="H775" s="71"/>
      <c r="I775" s="71"/>
      <c r="J775" s="203"/>
      <c r="K775" s="203"/>
      <c r="L775" s="203"/>
      <c r="M775" s="203"/>
      <c r="N775" s="203"/>
      <c r="O775" s="203"/>
      <c r="P775" s="203"/>
      <c r="Q775" s="203"/>
      <c r="R775" s="203"/>
      <c r="S775" s="203"/>
      <c r="T775" s="203"/>
      <c r="U775" s="203"/>
      <c r="V775" s="203"/>
      <c r="W775" s="203"/>
      <c r="X775" s="106"/>
      <c r="Y775" s="106"/>
      <c r="Z775" s="71"/>
    </row>
    <row r="776" spans="1:26">
      <c r="A776" s="71"/>
      <c r="B776" s="71"/>
      <c r="C776" s="71"/>
      <c r="D776" s="106"/>
      <c r="E776" s="106"/>
      <c r="F776" s="71"/>
      <c r="G776" s="71"/>
      <c r="H776" s="71"/>
      <c r="I776" s="71"/>
      <c r="J776" s="203"/>
      <c r="K776" s="203"/>
      <c r="L776" s="203"/>
      <c r="M776" s="203"/>
      <c r="N776" s="203"/>
      <c r="O776" s="203"/>
      <c r="P776" s="203"/>
      <c r="Q776" s="203"/>
      <c r="R776" s="203"/>
      <c r="S776" s="203"/>
      <c r="T776" s="203"/>
      <c r="U776" s="203"/>
      <c r="V776" s="203"/>
      <c r="W776" s="203"/>
      <c r="X776" s="106"/>
      <c r="Y776" s="106"/>
      <c r="Z776" s="71"/>
    </row>
    <row r="777" spans="1:26">
      <c r="A777" s="71"/>
      <c r="B777" s="71"/>
      <c r="C777" s="71"/>
      <c r="D777" s="106"/>
      <c r="E777" s="106"/>
      <c r="F777" s="71"/>
      <c r="G777" s="71"/>
      <c r="H777" s="71"/>
      <c r="I777" s="71"/>
      <c r="J777" s="203"/>
      <c r="K777" s="203"/>
      <c r="L777" s="203"/>
      <c r="M777" s="203"/>
      <c r="N777" s="203"/>
      <c r="O777" s="203"/>
      <c r="P777" s="203"/>
      <c r="Q777" s="203"/>
      <c r="R777" s="203"/>
      <c r="S777" s="203"/>
      <c r="T777" s="203"/>
      <c r="U777" s="203"/>
      <c r="V777" s="203"/>
      <c r="W777" s="203"/>
      <c r="X777" s="106"/>
      <c r="Y777" s="106"/>
      <c r="Z777" s="71"/>
    </row>
    <row r="778" spans="1:26">
      <c r="A778" s="71"/>
      <c r="B778" s="71"/>
      <c r="C778" s="71"/>
      <c r="D778" s="106"/>
      <c r="E778" s="106"/>
      <c r="F778" s="71"/>
      <c r="G778" s="71"/>
      <c r="H778" s="71"/>
      <c r="I778" s="71"/>
      <c r="J778" s="203"/>
      <c r="K778" s="203"/>
      <c r="L778" s="203"/>
      <c r="M778" s="203"/>
      <c r="N778" s="203"/>
      <c r="O778" s="203"/>
      <c r="P778" s="203"/>
      <c r="Q778" s="203"/>
      <c r="R778" s="203"/>
      <c r="S778" s="203"/>
      <c r="T778" s="203"/>
      <c r="U778" s="203"/>
      <c r="V778" s="203"/>
      <c r="W778" s="203"/>
      <c r="X778" s="106"/>
      <c r="Y778" s="106"/>
      <c r="Z778" s="71"/>
    </row>
    <row r="779" spans="1:26">
      <c r="A779" s="71"/>
      <c r="B779" s="71"/>
      <c r="C779" s="71"/>
      <c r="D779" s="106"/>
      <c r="E779" s="106"/>
      <c r="F779" s="71"/>
      <c r="G779" s="71"/>
      <c r="H779" s="71"/>
      <c r="I779" s="71"/>
      <c r="J779" s="203"/>
      <c r="K779" s="203"/>
      <c r="L779" s="203"/>
      <c r="M779" s="203"/>
      <c r="N779" s="203"/>
      <c r="O779" s="203"/>
      <c r="P779" s="203"/>
      <c r="Q779" s="203"/>
      <c r="R779" s="203"/>
      <c r="S779" s="203"/>
      <c r="T779" s="203"/>
      <c r="U779" s="203"/>
      <c r="V779" s="203"/>
      <c r="W779" s="203"/>
      <c r="X779" s="106"/>
      <c r="Y779" s="106"/>
      <c r="Z779" s="71"/>
    </row>
    <row r="780" spans="1:26">
      <c r="A780" s="71"/>
      <c r="B780" s="71"/>
      <c r="C780" s="71"/>
      <c r="D780" s="106"/>
      <c r="E780" s="106"/>
      <c r="F780" s="71"/>
      <c r="G780" s="71"/>
      <c r="H780" s="71"/>
      <c r="I780" s="71"/>
      <c r="J780" s="203"/>
      <c r="K780" s="203"/>
      <c r="L780" s="203"/>
      <c r="M780" s="203"/>
      <c r="N780" s="203"/>
      <c r="O780" s="203"/>
      <c r="P780" s="203"/>
      <c r="Q780" s="203"/>
      <c r="R780" s="203"/>
      <c r="S780" s="203"/>
      <c r="T780" s="203"/>
      <c r="U780" s="203"/>
      <c r="V780" s="203"/>
      <c r="W780" s="203"/>
      <c r="X780" s="106"/>
      <c r="Y780" s="106"/>
      <c r="Z780" s="71"/>
    </row>
    <row r="781" spans="1:26">
      <c r="A781" s="71"/>
      <c r="B781" s="71"/>
      <c r="C781" s="71"/>
      <c r="D781" s="106"/>
      <c r="E781" s="106"/>
      <c r="F781" s="71"/>
      <c r="G781" s="71"/>
      <c r="H781" s="71"/>
      <c r="I781" s="71"/>
      <c r="J781" s="203"/>
      <c r="K781" s="203"/>
      <c r="L781" s="203"/>
      <c r="M781" s="203"/>
      <c r="N781" s="203"/>
      <c r="O781" s="203"/>
      <c r="P781" s="203"/>
      <c r="Q781" s="203"/>
      <c r="R781" s="203"/>
      <c r="S781" s="203"/>
      <c r="T781" s="203"/>
      <c r="U781" s="203"/>
      <c r="V781" s="203"/>
      <c r="W781" s="203"/>
      <c r="X781" s="106"/>
      <c r="Y781" s="106"/>
      <c r="Z781" s="71"/>
    </row>
    <row r="782" spans="1:26">
      <c r="A782" s="71"/>
      <c r="B782" s="71"/>
      <c r="C782" s="71"/>
      <c r="D782" s="106"/>
      <c r="E782" s="106"/>
      <c r="F782" s="71"/>
      <c r="G782" s="71"/>
      <c r="H782" s="71"/>
      <c r="I782" s="71"/>
      <c r="J782" s="203"/>
      <c r="K782" s="203"/>
      <c r="L782" s="203"/>
      <c r="M782" s="203"/>
      <c r="N782" s="203"/>
      <c r="O782" s="203"/>
      <c r="P782" s="203"/>
      <c r="Q782" s="203"/>
      <c r="R782" s="203"/>
      <c r="S782" s="203"/>
      <c r="T782" s="203"/>
      <c r="U782" s="203"/>
      <c r="V782" s="203"/>
      <c r="W782" s="203"/>
      <c r="X782" s="106"/>
      <c r="Y782" s="106"/>
      <c r="Z782" s="71"/>
    </row>
    <row r="783" spans="1:26">
      <c r="A783" s="71"/>
      <c r="B783" s="71"/>
      <c r="C783" s="71"/>
      <c r="D783" s="106"/>
      <c r="E783" s="106"/>
      <c r="F783" s="71"/>
      <c r="G783" s="71"/>
      <c r="H783" s="71"/>
      <c r="I783" s="71"/>
      <c r="J783" s="203"/>
      <c r="K783" s="203"/>
      <c r="L783" s="203"/>
      <c r="M783" s="203"/>
      <c r="N783" s="203"/>
      <c r="O783" s="203"/>
      <c r="P783" s="203"/>
      <c r="Q783" s="203"/>
      <c r="R783" s="203"/>
      <c r="S783" s="203"/>
      <c r="T783" s="203"/>
      <c r="U783" s="203"/>
      <c r="V783" s="203"/>
      <c r="W783" s="203"/>
      <c r="X783" s="106"/>
      <c r="Y783" s="106"/>
      <c r="Z783" s="71"/>
    </row>
    <row r="784" spans="1:26">
      <c r="A784" s="71"/>
      <c r="B784" s="71"/>
      <c r="C784" s="71"/>
      <c r="D784" s="106"/>
      <c r="E784" s="106"/>
      <c r="F784" s="71"/>
      <c r="G784" s="71"/>
      <c r="H784" s="71"/>
      <c r="I784" s="71"/>
      <c r="J784" s="203"/>
      <c r="K784" s="203"/>
      <c r="L784" s="203"/>
      <c r="M784" s="203"/>
      <c r="N784" s="203"/>
      <c r="O784" s="203"/>
      <c r="P784" s="203"/>
      <c r="Q784" s="203"/>
      <c r="R784" s="203"/>
      <c r="S784" s="203"/>
      <c r="T784" s="203"/>
      <c r="U784" s="203"/>
      <c r="V784" s="203"/>
      <c r="W784" s="203"/>
      <c r="X784" s="106"/>
      <c r="Y784" s="106"/>
      <c r="Z784" s="71"/>
    </row>
    <row r="785" spans="1:26">
      <c r="A785" s="71"/>
      <c r="B785" s="71"/>
      <c r="C785" s="71"/>
      <c r="D785" s="106"/>
      <c r="E785" s="106"/>
      <c r="F785" s="71"/>
      <c r="G785" s="71"/>
      <c r="H785" s="71"/>
      <c r="I785" s="71"/>
      <c r="J785" s="203"/>
      <c r="K785" s="203"/>
      <c r="L785" s="203"/>
      <c r="M785" s="203"/>
      <c r="N785" s="203"/>
      <c r="O785" s="203"/>
      <c r="P785" s="203"/>
      <c r="Q785" s="203"/>
      <c r="R785" s="203"/>
      <c r="S785" s="203"/>
      <c r="T785" s="203"/>
      <c r="U785" s="203"/>
      <c r="V785" s="203"/>
      <c r="W785" s="203"/>
      <c r="X785" s="106"/>
      <c r="Y785" s="106"/>
      <c r="Z785" s="71"/>
    </row>
    <row r="786" spans="1:26">
      <c r="A786" s="71"/>
      <c r="B786" s="71"/>
      <c r="C786" s="71"/>
      <c r="D786" s="106"/>
      <c r="E786" s="106"/>
      <c r="F786" s="71"/>
      <c r="G786" s="71"/>
      <c r="H786" s="71"/>
      <c r="I786" s="71"/>
      <c r="J786" s="203"/>
      <c r="K786" s="203"/>
      <c r="L786" s="203"/>
      <c r="M786" s="203"/>
      <c r="N786" s="203"/>
      <c r="O786" s="203"/>
      <c r="P786" s="203"/>
      <c r="Q786" s="203"/>
      <c r="R786" s="203"/>
      <c r="S786" s="203"/>
      <c r="T786" s="203"/>
      <c r="U786" s="203"/>
      <c r="V786" s="203"/>
      <c r="W786" s="203"/>
      <c r="X786" s="106"/>
      <c r="Y786" s="106"/>
      <c r="Z786" s="71"/>
    </row>
    <row r="787" spans="1:26">
      <c r="A787" s="71"/>
      <c r="B787" s="71"/>
      <c r="C787" s="71"/>
      <c r="D787" s="106"/>
      <c r="E787" s="106"/>
      <c r="F787" s="71"/>
      <c r="G787" s="71"/>
      <c r="H787" s="71"/>
      <c r="I787" s="71"/>
      <c r="J787" s="203"/>
      <c r="K787" s="203"/>
      <c r="L787" s="203"/>
      <c r="M787" s="203"/>
      <c r="N787" s="203"/>
      <c r="O787" s="203"/>
      <c r="P787" s="203"/>
      <c r="Q787" s="203"/>
      <c r="R787" s="203"/>
      <c r="S787" s="203"/>
      <c r="T787" s="203"/>
      <c r="U787" s="203"/>
      <c r="V787" s="203"/>
      <c r="W787" s="203"/>
      <c r="X787" s="106"/>
      <c r="Y787" s="106"/>
      <c r="Z787" s="71"/>
    </row>
    <row r="788" spans="1:26">
      <c r="A788" s="71"/>
      <c r="B788" s="71"/>
      <c r="C788" s="71"/>
      <c r="D788" s="106"/>
      <c r="E788" s="106"/>
      <c r="F788" s="71"/>
      <c r="G788" s="71"/>
      <c r="H788" s="71"/>
      <c r="I788" s="71"/>
      <c r="J788" s="203"/>
      <c r="K788" s="203"/>
      <c r="L788" s="203"/>
      <c r="M788" s="203"/>
      <c r="N788" s="203"/>
      <c r="O788" s="203"/>
      <c r="P788" s="203"/>
      <c r="Q788" s="203"/>
      <c r="R788" s="203"/>
      <c r="S788" s="203"/>
      <c r="T788" s="203"/>
      <c r="U788" s="203"/>
      <c r="V788" s="203"/>
      <c r="W788" s="203"/>
      <c r="X788" s="106"/>
      <c r="Y788" s="106"/>
      <c r="Z788" s="71"/>
    </row>
    <row r="789" spans="1:26">
      <c r="A789" s="71"/>
      <c r="B789" s="71"/>
      <c r="C789" s="71"/>
      <c r="D789" s="106"/>
      <c r="E789" s="106"/>
      <c r="F789" s="71"/>
      <c r="G789" s="71"/>
      <c r="H789" s="71"/>
      <c r="I789" s="71"/>
      <c r="J789" s="203"/>
      <c r="K789" s="203"/>
      <c r="L789" s="203"/>
      <c r="M789" s="203"/>
      <c r="N789" s="203"/>
      <c r="O789" s="203"/>
      <c r="P789" s="203"/>
      <c r="Q789" s="203"/>
      <c r="R789" s="203"/>
      <c r="S789" s="203"/>
      <c r="T789" s="203"/>
      <c r="U789" s="203"/>
      <c r="V789" s="203"/>
      <c r="W789" s="203"/>
      <c r="X789" s="106"/>
      <c r="Y789" s="106"/>
      <c r="Z789" s="71"/>
    </row>
    <row r="790" spans="1:26">
      <c r="A790" s="71"/>
      <c r="B790" s="71"/>
      <c r="C790" s="71"/>
      <c r="D790" s="106"/>
      <c r="E790" s="106"/>
      <c r="F790" s="71"/>
      <c r="G790" s="71"/>
      <c r="H790" s="71"/>
      <c r="I790" s="71"/>
      <c r="J790" s="203"/>
      <c r="K790" s="203"/>
      <c r="L790" s="203"/>
      <c r="M790" s="203"/>
      <c r="N790" s="203"/>
      <c r="O790" s="203"/>
      <c r="P790" s="203"/>
      <c r="Q790" s="203"/>
      <c r="R790" s="203"/>
      <c r="S790" s="203"/>
      <c r="T790" s="203"/>
      <c r="U790" s="203"/>
      <c r="V790" s="203"/>
      <c r="W790" s="203"/>
      <c r="X790" s="106"/>
      <c r="Y790" s="106"/>
      <c r="Z790" s="71"/>
    </row>
    <row r="791" spans="1:26">
      <c r="A791" s="71"/>
      <c r="B791" s="71"/>
      <c r="C791" s="71"/>
      <c r="D791" s="106"/>
      <c r="E791" s="106"/>
      <c r="F791" s="71"/>
      <c r="G791" s="71"/>
      <c r="H791" s="71"/>
      <c r="I791" s="71"/>
      <c r="J791" s="203"/>
      <c r="K791" s="203"/>
      <c r="L791" s="203"/>
      <c r="M791" s="203"/>
      <c r="N791" s="203"/>
      <c r="O791" s="203"/>
      <c r="P791" s="203"/>
      <c r="Q791" s="203"/>
      <c r="R791" s="203"/>
      <c r="S791" s="203"/>
      <c r="T791" s="203"/>
      <c r="U791" s="203"/>
      <c r="V791" s="203"/>
      <c r="W791" s="203"/>
      <c r="X791" s="106"/>
      <c r="Y791" s="106"/>
      <c r="Z791" s="71"/>
    </row>
    <row r="792" spans="1:26">
      <c r="A792" s="71"/>
      <c r="B792" s="71"/>
      <c r="C792" s="71"/>
      <c r="D792" s="106"/>
      <c r="E792" s="106"/>
      <c r="F792" s="71"/>
      <c r="G792" s="71"/>
      <c r="H792" s="71"/>
      <c r="I792" s="71"/>
      <c r="J792" s="203"/>
      <c r="K792" s="203"/>
      <c r="L792" s="203"/>
      <c r="M792" s="203"/>
      <c r="N792" s="203"/>
      <c r="O792" s="203"/>
      <c r="P792" s="203"/>
      <c r="Q792" s="203"/>
      <c r="R792" s="203"/>
      <c r="S792" s="203"/>
      <c r="T792" s="203"/>
      <c r="U792" s="203"/>
      <c r="V792" s="203"/>
      <c r="W792" s="203"/>
      <c r="X792" s="106"/>
      <c r="Y792" s="106"/>
      <c r="Z792" s="71"/>
    </row>
    <row r="793" spans="1:26">
      <c r="A793" s="71"/>
      <c r="B793" s="71"/>
      <c r="C793" s="71"/>
      <c r="D793" s="106"/>
      <c r="E793" s="106"/>
      <c r="F793" s="71"/>
      <c r="G793" s="71"/>
      <c r="H793" s="71"/>
      <c r="I793" s="71"/>
      <c r="J793" s="203"/>
      <c r="K793" s="203"/>
      <c r="L793" s="203"/>
      <c r="M793" s="203"/>
      <c r="N793" s="203"/>
      <c r="O793" s="203"/>
      <c r="P793" s="203"/>
      <c r="Q793" s="203"/>
      <c r="R793" s="203"/>
      <c r="S793" s="203"/>
      <c r="T793" s="203"/>
      <c r="U793" s="203"/>
      <c r="V793" s="203"/>
      <c r="W793" s="203"/>
      <c r="X793" s="106"/>
      <c r="Y793" s="106"/>
      <c r="Z793" s="71"/>
    </row>
    <row r="794" spans="1:26">
      <c r="A794" s="71"/>
      <c r="B794" s="71"/>
      <c r="C794" s="71"/>
      <c r="D794" s="106"/>
      <c r="E794" s="106"/>
      <c r="F794" s="71"/>
      <c r="G794" s="71"/>
      <c r="H794" s="71"/>
      <c r="I794" s="71"/>
      <c r="J794" s="203"/>
      <c r="K794" s="203"/>
      <c r="L794" s="203"/>
      <c r="M794" s="203"/>
      <c r="N794" s="203"/>
      <c r="O794" s="203"/>
      <c r="P794" s="203"/>
      <c r="Q794" s="203"/>
      <c r="R794" s="203"/>
      <c r="S794" s="203"/>
      <c r="T794" s="203"/>
      <c r="U794" s="203"/>
      <c r="V794" s="203"/>
      <c r="W794" s="203"/>
      <c r="X794" s="106"/>
      <c r="Y794" s="106"/>
      <c r="Z794" s="71"/>
    </row>
    <row r="795" spans="1:26">
      <c r="A795" s="71"/>
      <c r="B795" s="71"/>
      <c r="C795" s="71"/>
      <c r="D795" s="106"/>
      <c r="E795" s="106"/>
      <c r="F795" s="71"/>
      <c r="G795" s="71"/>
      <c r="H795" s="71"/>
      <c r="I795" s="71"/>
      <c r="J795" s="203"/>
      <c r="K795" s="203"/>
      <c r="L795" s="203"/>
      <c r="M795" s="203"/>
      <c r="N795" s="203"/>
      <c r="O795" s="203"/>
      <c r="P795" s="203"/>
      <c r="Q795" s="203"/>
      <c r="R795" s="203"/>
      <c r="S795" s="203"/>
      <c r="T795" s="203"/>
      <c r="U795" s="203"/>
      <c r="V795" s="203"/>
      <c r="W795" s="203"/>
      <c r="X795" s="106"/>
      <c r="Y795" s="106"/>
      <c r="Z795" s="71"/>
    </row>
    <row r="796" spans="1:26">
      <c r="A796" s="71"/>
      <c r="B796" s="71"/>
      <c r="C796" s="71"/>
      <c r="D796" s="106"/>
      <c r="E796" s="106"/>
      <c r="F796" s="71"/>
      <c r="G796" s="71"/>
      <c r="H796" s="71"/>
      <c r="I796" s="71"/>
      <c r="J796" s="203"/>
      <c r="K796" s="203"/>
      <c r="L796" s="203"/>
      <c r="M796" s="203"/>
      <c r="N796" s="203"/>
      <c r="O796" s="203"/>
      <c r="P796" s="203"/>
      <c r="Q796" s="203"/>
      <c r="R796" s="203"/>
      <c r="S796" s="203"/>
      <c r="T796" s="203"/>
      <c r="U796" s="203"/>
      <c r="V796" s="203"/>
      <c r="W796" s="203"/>
      <c r="X796" s="106"/>
      <c r="Y796" s="106"/>
      <c r="Z796" s="71"/>
    </row>
    <row r="797" spans="1:26">
      <c r="A797" s="71"/>
      <c r="B797" s="71"/>
      <c r="C797" s="71"/>
      <c r="D797" s="106"/>
      <c r="E797" s="106"/>
      <c r="F797" s="71"/>
      <c r="G797" s="71"/>
      <c r="H797" s="71"/>
      <c r="I797" s="71"/>
      <c r="J797" s="203"/>
      <c r="K797" s="203"/>
      <c r="L797" s="203"/>
      <c r="M797" s="203"/>
      <c r="N797" s="203"/>
      <c r="O797" s="203"/>
      <c r="P797" s="203"/>
      <c r="Q797" s="203"/>
      <c r="R797" s="203"/>
      <c r="S797" s="203"/>
      <c r="T797" s="203"/>
      <c r="U797" s="203"/>
      <c r="V797" s="203"/>
      <c r="W797" s="203"/>
      <c r="X797" s="106"/>
      <c r="Y797" s="106"/>
      <c r="Z797" s="71"/>
    </row>
    <row r="798" spans="1:26">
      <c r="A798" s="71"/>
      <c r="B798" s="71"/>
      <c r="C798" s="71"/>
      <c r="D798" s="106"/>
      <c r="E798" s="106"/>
      <c r="F798" s="71"/>
      <c r="G798" s="71"/>
      <c r="H798" s="71"/>
      <c r="I798" s="71"/>
      <c r="J798" s="203"/>
      <c r="K798" s="203"/>
      <c r="L798" s="203"/>
      <c r="M798" s="203"/>
      <c r="N798" s="203"/>
      <c r="O798" s="203"/>
      <c r="P798" s="203"/>
      <c r="Q798" s="203"/>
      <c r="R798" s="203"/>
      <c r="S798" s="203"/>
      <c r="T798" s="203"/>
      <c r="U798" s="203"/>
      <c r="V798" s="203"/>
      <c r="W798" s="203"/>
      <c r="X798" s="106"/>
      <c r="Y798" s="106"/>
      <c r="Z798" s="71"/>
    </row>
    <row r="799" spans="1:26">
      <c r="A799" s="71"/>
      <c r="B799" s="71"/>
      <c r="C799" s="71"/>
      <c r="D799" s="106"/>
      <c r="E799" s="106"/>
      <c r="F799" s="71"/>
      <c r="G799" s="71"/>
      <c r="H799" s="71"/>
      <c r="I799" s="71"/>
      <c r="J799" s="203"/>
      <c r="K799" s="203"/>
      <c r="L799" s="203"/>
      <c r="M799" s="203"/>
      <c r="N799" s="203"/>
      <c r="O799" s="203"/>
      <c r="P799" s="203"/>
      <c r="Q799" s="203"/>
      <c r="R799" s="203"/>
      <c r="S799" s="203"/>
      <c r="T799" s="203"/>
      <c r="U799" s="203"/>
      <c r="V799" s="203"/>
      <c r="W799" s="203"/>
      <c r="X799" s="106"/>
      <c r="Y799" s="106"/>
      <c r="Z799" s="71"/>
    </row>
    <row r="800" spans="1:26">
      <c r="A800" s="71"/>
      <c r="B800" s="71"/>
      <c r="C800" s="71"/>
      <c r="D800" s="106"/>
      <c r="E800" s="106"/>
      <c r="F800" s="71"/>
      <c r="G800" s="71"/>
      <c r="H800" s="71"/>
      <c r="I800" s="71"/>
      <c r="J800" s="203"/>
      <c r="K800" s="203"/>
      <c r="L800" s="203"/>
      <c r="M800" s="203"/>
      <c r="N800" s="203"/>
      <c r="O800" s="203"/>
      <c r="P800" s="203"/>
      <c r="Q800" s="203"/>
      <c r="R800" s="203"/>
      <c r="S800" s="203"/>
      <c r="T800" s="203"/>
      <c r="U800" s="203"/>
      <c r="V800" s="203"/>
      <c r="W800" s="203"/>
      <c r="X800" s="106"/>
      <c r="Y800" s="106"/>
      <c r="Z800" s="71"/>
    </row>
    <row r="801" spans="1:26">
      <c r="A801" s="71"/>
      <c r="B801" s="71"/>
      <c r="C801" s="71"/>
      <c r="D801" s="106"/>
      <c r="E801" s="106"/>
      <c r="F801" s="71"/>
      <c r="G801" s="71"/>
      <c r="H801" s="71"/>
      <c r="I801" s="71"/>
      <c r="J801" s="203"/>
      <c r="K801" s="203"/>
      <c r="L801" s="203"/>
      <c r="M801" s="203"/>
      <c r="N801" s="203"/>
      <c r="O801" s="203"/>
      <c r="P801" s="203"/>
      <c r="Q801" s="203"/>
      <c r="R801" s="203"/>
      <c r="S801" s="203"/>
      <c r="T801" s="203"/>
      <c r="U801" s="203"/>
      <c r="V801" s="203"/>
      <c r="W801" s="203"/>
      <c r="X801" s="106"/>
      <c r="Y801" s="106"/>
      <c r="Z801" s="71"/>
    </row>
    <row r="802" spans="1:26">
      <c r="A802" s="71"/>
      <c r="B802" s="71"/>
      <c r="C802" s="71"/>
      <c r="D802" s="106"/>
      <c r="E802" s="106"/>
      <c r="F802" s="71"/>
      <c r="G802" s="71"/>
      <c r="H802" s="71"/>
      <c r="I802" s="71"/>
      <c r="J802" s="203"/>
      <c r="K802" s="203"/>
      <c r="L802" s="203"/>
      <c r="M802" s="203"/>
      <c r="N802" s="203"/>
      <c r="O802" s="203"/>
      <c r="P802" s="203"/>
      <c r="Q802" s="203"/>
      <c r="R802" s="203"/>
      <c r="S802" s="203"/>
      <c r="T802" s="203"/>
      <c r="U802" s="203"/>
      <c r="V802" s="203"/>
      <c r="W802" s="203"/>
      <c r="X802" s="106"/>
      <c r="Y802" s="106"/>
      <c r="Z802" s="71"/>
    </row>
    <row r="803" spans="1:26">
      <c r="A803" s="71"/>
      <c r="B803" s="71"/>
      <c r="C803" s="71"/>
      <c r="D803" s="106"/>
      <c r="E803" s="106"/>
      <c r="F803" s="71"/>
      <c r="G803" s="71"/>
      <c r="H803" s="71"/>
      <c r="I803" s="71"/>
      <c r="J803" s="203"/>
      <c r="K803" s="203"/>
      <c r="L803" s="203"/>
      <c r="M803" s="203"/>
      <c r="N803" s="203"/>
      <c r="O803" s="203"/>
      <c r="P803" s="203"/>
      <c r="Q803" s="203"/>
      <c r="R803" s="203"/>
      <c r="S803" s="203"/>
      <c r="T803" s="203"/>
      <c r="U803" s="203"/>
      <c r="V803" s="203"/>
      <c r="W803" s="203"/>
      <c r="X803" s="106"/>
      <c r="Y803" s="106"/>
      <c r="Z803" s="71"/>
    </row>
    <row r="804" spans="1:26">
      <c r="A804" s="71"/>
      <c r="B804" s="71"/>
      <c r="C804" s="71"/>
      <c r="D804" s="106"/>
      <c r="E804" s="106"/>
      <c r="F804" s="71"/>
      <c r="G804" s="71"/>
      <c r="H804" s="71"/>
      <c r="I804" s="71"/>
      <c r="J804" s="203"/>
      <c r="K804" s="203"/>
      <c r="L804" s="203"/>
      <c r="M804" s="203"/>
      <c r="N804" s="203"/>
      <c r="O804" s="203"/>
      <c r="P804" s="203"/>
      <c r="Q804" s="203"/>
      <c r="R804" s="203"/>
      <c r="S804" s="203"/>
      <c r="T804" s="203"/>
      <c r="U804" s="203"/>
      <c r="V804" s="203"/>
      <c r="W804" s="203"/>
      <c r="X804" s="106"/>
      <c r="Y804" s="106"/>
      <c r="Z804" s="71"/>
    </row>
    <row r="805" spans="1:26">
      <c r="A805" s="71"/>
      <c r="B805" s="71"/>
      <c r="C805" s="71"/>
      <c r="D805" s="106"/>
      <c r="E805" s="106"/>
      <c r="F805" s="71"/>
      <c r="G805" s="71"/>
      <c r="H805" s="71"/>
      <c r="I805" s="71"/>
      <c r="J805" s="203"/>
      <c r="K805" s="203"/>
      <c r="L805" s="203"/>
      <c r="M805" s="203"/>
      <c r="N805" s="203"/>
      <c r="O805" s="203"/>
      <c r="P805" s="203"/>
      <c r="Q805" s="203"/>
      <c r="R805" s="203"/>
      <c r="S805" s="203"/>
      <c r="T805" s="203"/>
      <c r="U805" s="203"/>
      <c r="V805" s="203"/>
      <c r="W805" s="203"/>
      <c r="X805" s="106"/>
      <c r="Y805" s="106"/>
      <c r="Z805" s="71"/>
    </row>
    <row r="806" spans="1:26">
      <c r="A806" s="71"/>
      <c r="B806" s="71"/>
      <c r="C806" s="71"/>
      <c r="D806" s="106"/>
      <c r="E806" s="106"/>
      <c r="F806" s="71"/>
      <c r="G806" s="71"/>
      <c r="H806" s="71"/>
      <c r="I806" s="71"/>
      <c r="J806" s="203"/>
      <c r="K806" s="203"/>
      <c r="L806" s="203"/>
      <c r="M806" s="203"/>
      <c r="N806" s="203"/>
      <c r="O806" s="203"/>
      <c r="P806" s="203"/>
      <c r="Q806" s="203"/>
      <c r="R806" s="203"/>
      <c r="S806" s="203"/>
      <c r="T806" s="203"/>
      <c r="U806" s="203"/>
      <c r="V806" s="203"/>
      <c r="W806" s="203"/>
      <c r="X806" s="106"/>
      <c r="Y806" s="106"/>
      <c r="Z806" s="71"/>
    </row>
    <row r="807" spans="1:26">
      <c r="A807" s="71"/>
      <c r="B807" s="71"/>
      <c r="C807" s="71"/>
      <c r="D807" s="106"/>
      <c r="E807" s="106"/>
      <c r="F807" s="71"/>
      <c r="G807" s="71"/>
      <c r="H807" s="71"/>
      <c r="I807" s="71"/>
      <c r="J807" s="203"/>
      <c r="K807" s="203"/>
      <c r="L807" s="203"/>
      <c r="M807" s="203"/>
      <c r="N807" s="203"/>
      <c r="O807" s="203"/>
      <c r="P807" s="203"/>
      <c r="Q807" s="203"/>
      <c r="R807" s="203"/>
      <c r="S807" s="203"/>
      <c r="T807" s="203"/>
      <c r="U807" s="203"/>
      <c r="V807" s="203"/>
      <c r="W807" s="203"/>
      <c r="X807" s="106"/>
      <c r="Y807" s="106"/>
      <c r="Z807" s="71"/>
    </row>
    <row r="808" spans="1:26">
      <c r="A808" s="71"/>
      <c r="B808" s="71"/>
      <c r="C808" s="71"/>
      <c r="D808" s="106"/>
      <c r="E808" s="106"/>
      <c r="F808" s="71"/>
      <c r="G808" s="71"/>
      <c r="H808" s="71"/>
      <c r="I808" s="71"/>
      <c r="J808" s="203"/>
      <c r="K808" s="203"/>
      <c r="L808" s="203"/>
      <c r="M808" s="203"/>
      <c r="N808" s="203"/>
      <c r="O808" s="203"/>
      <c r="P808" s="203"/>
      <c r="Q808" s="203"/>
      <c r="R808" s="203"/>
      <c r="S808" s="203"/>
      <c r="T808" s="203"/>
      <c r="U808" s="203"/>
      <c r="V808" s="203"/>
      <c r="W808" s="203"/>
      <c r="X808" s="106"/>
      <c r="Y808" s="106"/>
      <c r="Z808" s="71"/>
    </row>
    <row r="809" spans="1:26">
      <c r="A809" s="71"/>
      <c r="B809" s="71"/>
      <c r="C809" s="71"/>
      <c r="D809" s="106"/>
      <c r="E809" s="106"/>
      <c r="F809" s="71"/>
      <c r="G809" s="71"/>
      <c r="H809" s="71"/>
      <c r="I809" s="71"/>
      <c r="J809" s="203"/>
      <c r="K809" s="203"/>
      <c r="L809" s="203"/>
      <c r="M809" s="203"/>
      <c r="N809" s="203"/>
      <c r="O809" s="203"/>
      <c r="P809" s="203"/>
      <c r="Q809" s="203"/>
      <c r="R809" s="203"/>
      <c r="S809" s="203"/>
      <c r="T809" s="203"/>
      <c r="U809" s="203"/>
      <c r="V809" s="203"/>
      <c r="W809" s="203"/>
      <c r="X809" s="106"/>
      <c r="Y809" s="106"/>
      <c r="Z809" s="71"/>
    </row>
    <row r="810" spans="1:26">
      <c r="A810" s="71"/>
      <c r="B810" s="71"/>
      <c r="C810" s="71"/>
      <c r="D810" s="106"/>
      <c r="E810" s="106"/>
      <c r="F810" s="71"/>
      <c r="G810" s="71"/>
      <c r="H810" s="71"/>
      <c r="I810" s="71"/>
      <c r="J810" s="203"/>
      <c r="K810" s="203"/>
      <c r="L810" s="203"/>
      <c r="M810" s="203"/>
      <c r="N810" s="203"/>
      <c r="O810" s="203"/>
      <c r="P810" s="203"/>
      <c r="Q810" s="203"/>
      <c r="R810" s="203"/>
      <c r="S810" s="203"/>
      <c r="T810" s="203"/>
      <c r="U810" s="203"/>
      <c r="V810" s="203"/>
      <c r="W810" s="203"/>
      <c r="X810" s="106"/>
      <c r="Y810" s="106"/>
      <c r="Z810" s="71"/>
    </row>
    <row r="811" spans="1:26">
      <c r="A811" s="71"/>
      <c r="B811" s="71"/>
      <c r="C811" s="71"/>
      <c r="D811" s="106"/>
      <c r="E811" s="106"/>
      <c r="F811" s="71"/>
      <c r="G811" s="71"/>
      <c r="H811" s="71"/>
      <c r="I811" s="71"/>
      <c r="J811" s="203"/>
      <c r="K811" s="203"/>
      <c r="L811" s="203"/>
      <c r="M811" s="203"/>
      <c r="N811" s="203"/>
      <c r="O811" s="203"/>
      <c r="P811" s="203"/>
      <c r="Q811" s="203"/>
      <c r="R811" s="203"/>
      <c r="S811" s="203"/>
      <c r="T811" s="203"/>
      <c r="U811" s="203"/>
      <c r="V811" s="203"/>
      <c r="W811" s="203"/>
      <c r="X811" s="106"/>
      <c r="Y811" s="106"/>
      <c r="Z811" s="71"/>
    </row>
    <row r="812" spans="1:26">
      <c r="A812" s="71"/>
      <c r="B812" s="71"/>
      <c r="C812" s="71"/>
      <c r="D812" s="106"/>
      <c r="E812" s="106"/>
      <c r="F812" s="71"/>
      <c r="G812" s="71"/>
      <c r="H812" s="71"/>
      <c r="I812" s="71"/>
      <c r="J812" s="203"/>
      <c r="K812" s="203"/>
      <c r="L812" s="203"/>
      <c r="M812" s="203"/>
      <c r="N812" s="203"/>
      <c r="O812" s="203"/>
      <c r="P812" s="203"/>
      <c r="Q812" s="203"/>
      <c r="R812" s="203"/>
      <c r="S812" s="203"/>
      <c r="T812" s="203"/>
      <c r="U812" s="203"/>
      <c r="V812" s="203"/>
      <c r="W812" s="203"/>
      <c r="X812" s="106"/>
      <c r="Y812" s="106"/>
      <c r="Z812" s="71"/>
    </row>
    <row r="813" spans="1:26">
      <c r="A813" s="71"/>
      <c r="B813" s="71"/>
      <c r="C813" s="71"/>
      <c r="D813" s="106"/>
      <c r="E813" s="106"/>
      <c r="F813" s="71"/>
      <c r="G813" s="71"/>
      <c r="H813" s="71"/>
      <c r="I813" s="71"/>
      <c r="J813" s="203"/>
      <c r="K813" s="203"/>
      <c r="L813" s="203"/>
      <c r="M813" s="203"/>
      <c r="N813" s="203"/>
      <c r="O813" s="203"/>
      <c r="P813" s="203"/>
      <c r="Q813" s="203"/>
      <c r="R813" s="203"/>
      <c r="S813" s="203"/>
      <c r="T813" s="203"/>
      <c r="U813" s="203"/>
      <c r="V813" s="203"/>
      <c r="W813" s="203"/>
      <c r="X813" s="106"/>
      <c r="Y813" s="106"/>
      <c r="Z813" s="71"/>
    </row>
    <row r="814" spans="1:26">
      <c r="A814" s="71"/>
      <c r="B814" s="71"/>
      <c r="C814" s="71"/>
      <c r="D814" s="106"/>
      <c r="E814" s="106"/>
      <c r="F814" s="71"/>
      <c r="G814" s="71"/>
      <c r="H814" s="71"/>
      <c r="I814" s="71"/>
      <c r="J814" s="203"/>
      <c r="K814" s="203"/>
      <c r="L814" s="203"/>
      <c r="M814" s="203"/>
      <c r="N814" s="203"/>
      <c r="O814" s="203"/>
      <c r="P814" s="203"/>
      <c r="Q814" s="203"/>
      <c r="R814" s="203"/>
      <c r="S814" s="203"/>
      <c r="T814" s="203"/>
      <c r="U814" s="203"/>
      <c r="V814" s="203"/>
      <c r="W814" s="203"/>
      <c r="X814" s="106"/>
      <c r="Y814" s="106"/>
      <c r="Z814" s="71"/>
    </row>
    <row r="815" spans="1:26">
      <c r="A815" s="71"/>
      <c r="B815" s="71"/>
      <c r="C815" s="71"/>
      <c r="D815" s="106"/>
      <c r="E815" s="106"/>
      <c r="F815" s="71"/>
      <c r="G815" s="71"/>
      <c r="H815" s="71"/>
      <c r="I815" s="71"/>
      <c r="J815" s="203"/>
      <c r="K815" s="203"/>
      <c r="L815" s="203"/>
      <c r="M815" s="203"/>
      <c r="N815" s="203"/>
      <c r="O815" s="203"/>
      <c r="P815" s="203"/>
      <c r="Q815" s="203"/>
      <c r="R815" s="203"/>
      <c r="S815" s="203"/>
      <c r="T815" s="203"/>
      <c r="U815" s="203"/>
      <c r="V815" s="203"/>
      <c r="W815" s="203"/>
      <c r="X815" s="106"/>
      <c r="Y815" s="106"/>
      <c r="Z815" s="71"/>
    </row>
    <row r="816" spans="1:26">
      <c r="A816" s="71"/>
      <c r="B816" s="71"/>
      <c r="C816" s="71"/>
      <c r="D816" s="106"/>
      <c r="E816" s="106"/>
      <c r="F816" s="71"/>
      <c r="G816" s="71"/>
      <c r="H816" s="71"/>
      <c r="I816" s="71"/>
      <c r="J816" s="203"/>
      <c r="K816" s="203"/>
      <c r="L816" s="203"/>
      <c r="M816" s="203"/>
      <c r="N816" s="203"/>
      <c r="O816" s="203"/>
      <c r="P816" s="203"/>
      <c r="Q816" s="203"/>
      <c r="R816" s="203"/>
      <c r="S816" s="203"/>
      <c r="T816" s="203"/>
      <c r="U816" s="203"/>
      <c r="V816" s="203"/>
      <c r="W816" s="203"/>
      <c r="X816" s="106"/>
      <c r="Y816" s="106"/>
      <c r="Z816" s="71"/>
    </row>
    <row r="817" spans="1:26">
      <c r="A817" s="71"/>
      <c r="B817" s="71"/>
      <c r="C817" s="71"/>
      <c r="D817" s="106"/>
      <c r="E817" s="106"/>
      <c r="F817" s="71"/>
      <c r="G817" s="71"/>
      <c r="H817" s="71"/>
      <c r="I817" s="71"/>
      <c r="J817" s="203"/>
      <c r="K817" s="203"/>
      <c r="L817" s="203"/>
      <c r="M817" s="203"/>
      <c r="N817" s="203"/>
      <c r="O817" s="203"/>
      <c r="P817" s="203"/>
      <c r="Q817" s="203"/>
      <c r="R817" s="203"/>
      <c r="S817" s="203"/>
      <c r="T817" s="203"/>
      <c r="U817" s="203"/>
      <c r="V817" s="203"/>
      <c r="W817" s="203"/>
      <c r="X817" s="106"/>
      <c r="Y817" s="106"/>
      <c r="Z817" s="71"/>
    </row>
    <row r="818" spans="1:26">
      <c r="A818" s="71"/>
      <c r="B818" s="71"/>
      <c r="C818" s="71"/>
      <c r="D818" s="106"/>
      <c r="E818" s="106"/>
      <c r="F818" s="71"/>
      <c r="G818" s="71"/>
      <c r="H818" s="71"/>
      <c r="I818" s="71"/>
      <c r="J818" s="203"/>
      <c r="K818" s="203"/>
      <c r="L818" s="203"/>
      <c r="M818" s="203"/>
      <c r="N818" s="203"/>
      <c r="O818" s="203"/>
      <c r="P818" s="203"/>
      <c r="Q818" s="203"/>
      <c r="R818" s="203"/>
      <c r="S818" s="203"/>
      <c r="T818" s="203"/>
      <c r="U818" s="203"/>
      <c r="V818" s="203"/>
      <c r="W818" s="203"/>
      <c r="X818" s="106"/>
      <c r="Y818" s="106"/>
      <c r="Z818" s="71"/>
    </row>
    <row r="819" spans="1:26">
      <c r="A819" s="71"/>
      <c r="B819" s="71"/>
      <c r="C819" s="71"/>
      <c r="D819" s="106"/>
      <c r="E819" s="106"/>
      <c r="F819" s="71"/>
      <c r="G819" s="71"/>
      <c r="H819" s="71"/>
      <c r="I819" s="71"/>
      <c r="J819" s="203"/>
      <c r="K819" s="203"/>
      <c r="L819" s="203"/>
      <c r="M819" s="203"/>
      <c r="N819" s="203"/>
      <c r="O819" s="203"/>
      <c r="P819" s="203"/>
      <c r="Q819" s="203"/>
      <c r="R819" s="203"/>
      <c r="S819" s="203"/>
      <c r="T819" s="203"/>
      <c r="U819" s="203"/>
      <c r="V819" s="203"/>
      <c r="W819" s="203"/>
      <c r="X819" s="106"/>
      <c r="Y819" s="106"/>
      <c r="Z819" s="71"/>
    </row>
    <row r="820" spans="1:26">
      <c r="A820" s="71"/>
      <c r="B820" s="71"/>
      <c r="C820" s="71"/>
      <c r="D820" s="106"/>
      <c r="E820" s="106"/>
      <c r="F820" s="71"/>
      <c r="G820" s="71"/>
      <c r="H820" s="71"/>
      <c r="I820" s="71"/>
      <c r="J820" s="203"/>
      <c r="K820" s="203"/>
      <c r="L820" s="203"/>
      <c r="M820" s="203"/>
      <c r="N820" s="203"/>
      <c r="O820" s="203"/>
      <c r="P820" s="203"/>
      <c r="Q820" s="203"/>
      <c r="R820" s="203"/>
      <c r="S820" s="203"/>
      <c r="T820" s="203"/>
      <c r="U820" s="203"/>
      <c r="V820" s="203"/>
      <c r="W820" s="203"/>
      <c r="X820" s="106"/>
      <c r="Y820" s="106"/>
      <c r="Z820" s="71"/>
    </row>
    <row r="821" spans="1:26">
      <c r="A821" s="71"/>
      <c r="B821" s="71"/>
      <c r="C821" s="71"/>
      <c r="D821" s="106"/>
      <c r="E821" s="106"/>
      <c r="F821" s="71"/>
      <c r="G821" s="71"/>
      <c r="H821" s="71"/>
      <c r="I821" s="71"/>
      <c r="J821" s="203"/>
      <c r="K821" s="203"/>
      <c r="L821" s="203"/>
      <c r="M821" s="203"/>
      <c r="N821" s="203"/>
      <c r="O821" s="203"/>
      <c r="P821" s="203"/>
      <c r="Q821" s="203"/>
      <c r="R821" s="203"/>
      <c r="S821" s="203"/>
      <c r="T821" s="203"/>
      <c r="U821" s="203"/>
      <c r="V821" s="203"/>
      <c r="W821" s="203"/>
      <c r="X821" s="106"/>
      <c r="Y821" s="106"/>
      <c r="Z821" s="71"/>
    </row>
    <row r="822" spans="1:26">
      <c r="A822" s="71"/>
      <c r="B822" s="71"/>
      <c r="C822" s="71"/>
      <c r="D822" s="106"/>
      <c r="E822" s="106"/>
      <c r="F822" s="71"/>
      <c r="G822" s="71"/>
      <c r="H822" s="71"/>
      <c r="I822" s="71"/>
      <c r="J822" s="203"/>
      <c r="K822" s="203"/>
      <c r="L822" s="203"/>
      <c r="M822" s="203"/>
      <c r="N822" s="203"/>
      <c r="O822" s="203"/>
      <c r="P822" s="203"/>
      <c r="Q822" s="203"/>
      <c r="R822" s="203"/>
      <c r="S822" s="203"/>
      <c r="T822" s="203"/>
      <c r="U822" s="203"/>
      <c r="V822" s="203"/>
      <c r="W822" s="203"/>
      <c r="X822" s="106"/>
      <c r="Y822" s="106"/>
      <c r="Z822" s="71"/>
    </row>
    <row r="823" spans="1:26">
      <c r="A823" s="71"/>
      <c r="B823" s="71"/>
      <c r="C823" s="71"/>
      <c r="D823" s="106"/>
      <c r="E823" s="106"/>
      <c r="F823" s="71"/>
      <c r="G823" s="71"/>
      <c r="H823" s="71"/>
      <c r="I823" s="71"/>
      <c r="J823" s="203"/>
      <c r="K823" s="203"/>
      <c r="L823" s="203"/>
      <c r="M823" s="203"/>
      <c r="N823" s="203"/>
      <c r="O823" s="203"/>
      <c r="P823" s="203"/>
      <c r="Q823" s="203"/>
      <c r="R823" s="203"/>
      <c r="S823" s="203"/>
      <c r="T823" s="203"/>
      <c r="U823" s="203"/>
      <c r="V823" s="203"/>
      <c r="W823" s="203"/>
      <c r="X823" s="106"/>
      <c r="Y823" s="106"/>
      <c r="Z823" s="71"/>
    </row>
    <row r="824" spans="1:26">
      <c r="A824" s="71"/>
      <c r="B824" s="71"/>
      <c r="C824" s="71"/>
      <c r="D824" s="106"/>
      <c r="E824" s="106"/>
      <c r="F824" s="71"/>
      <c r="G824" s="71"/>
      <c r="H824" s="71"/>
      <c r="I824" s="71"/>
      <c r="J824" s="203"/>
      <c r="K824" s="203"/>
      <c r="L824" s="203"/>
      <c r="M824" s="203"/>
      <c r="N824" s="203"/>
      <c r="O824" s="203"/>
      <c r="P824" s="203"/>
      <c r="Q824" s="203"/>
      <c r="R824" s="203"/>
      <c r="S824" s="203"/>
      <c r="T824" s="203"/>
      <c r="U824" s="203"/>
      <c r="V824" s="203"/>
      <c r="W824" s="203"/>
      <c r="X824" s="106"/>
      <c r="Y824" s="106"/>
      <c r="Z824" s="71"/>
    </row>
    <row r="825" spans="1:26">
      <c r="A825" s="71"/>
      <c r="B825" s="71"/>
      <c r="C825" s="71"/>
      <c r="D825" s="106"/>
      <c r="E825" s="106"/>
      <c r="F825" s="71"/>
      <c r="G825" s="71"/>
      <c r="H825" s="71"/>
      <c r="I825" s="71"/>
      <c r="J825" s="203"/>
      <c r="K825" s="203"/>
      <c r="L825" s="203"/>
      <c r="M825" s="203"/>
      <c r="N825" s="203"/>
      <c r="O825" s="203"/>
      <c r="P825" s="203"/>
      <c r="Q825" s="203"/>
      <c r="R825" s="203"/>
      <c r="S825" s="203"/>
      <c r="T825" s="203"/>
      <c r="U825" s="203"/>
      <c r="V825" s="203"/>
      <c r="W825" s="203"/>
      <c r="X825" s="106"/>
      <c r="Y825" s="106"/>
      <c r="Z825" s="71"/>
    </row>
    <row r="826" spans="1:26">
      <c r="A826" s="71"/>
      <c r="B826" s="71"/>
      <c r="C826" s="71"/>
      <c r="D826" s="106"/>
      <c r="E826" s="106"/>
      <c r="F826" s="71"/>
      <c r="G826" s="71"/>
      <c r="H826" s="71"/>
      <c r="I826" s="71"/>
      <c r="J826" s="203"/>
      <c r="K826" s="203"/>
      <c r="L826" s="203"/>
      <c r="M826" s="203"/>
      <c r="N826" s="203"/>
      <c r="O826" s="203"/>
      <c r="P826" s="203"/>
      <c r="Q826" s="203"/>
      <c r="R826" s="203"/>
      <c r="S826" s="203"/>
      <c r="T826" s="203"/>
      <c r="U826" s="203"/>
      <c r="V826" s="203"/>
      <c r="W826" s="203"/>
      <c r="X826" s="106"/>
      <c r="Y826" s="106"/>
      <c r="Z826" s="71"/>
    </row>
    <row r="827" spans="1:26">
      <c r="A827" s="71"/>
      <c r="B827" s="71"/>
      <c r="C827" s="71"/>
      <c r="D827" s="106"/>
      <c r="E827" s="106"/>
      <c r="F827" s="71"/>
      <c r="G827" s="71"/>
      <c r="H827" s="71"/>
      <c r="I827" s="71"/>
      <c r="J827" s="203"/>
      <c r="K827" s="203"/>
      <c r="L827" s="203"/>
      <c r="M827" s="203"/>
      <c r="N827" s="203"/>
      <c r="O827" s="203"/>
      <c r="P827" s="203"/>
      <c r="Q827" s="203"/>
      <c r="R827" s="203"/>
      <c r="S827" s="203"/>
      <c r="T827" s="203"/>
      <c r="U827" s="203"/>
      <c r="V827" s="203"/>
      <c r="W827" s="203"/>
      <c r="X827" s="106"/>
      <c r="Y827" s="106"/>
      <c r="Z827" s="71"/>
    </row>
    <row r="828" spans="1:26">
      <c r="A828" s="71"/>
      <c r="B828" s="71"/>
      <c r="C828" s="71"/>
      <c r="D828" s="106"/>
      <c r="E828" s="106"/>
      <c r="F828" s="71"/>
      <c r="G828" s="71"/>
      <c r="H828" s="71"/>
      <c r="I828" s="71"/>
      <c r="J828" s="203"/>
      <c r="K828" s="203"/>
      <c r="L828" s="203"/>
      <c r="M828" s="203"/>
      <c r="N828" s="203"/>
      <c r="O828" s="203"/>
      <c r="P828" s="203"/>
      <c r="Q828" s="203"/>
      <c r="R828" s="203"/>
      <c r="S828" s="203"/>
      <c r="T828" s="203"/>
      <c r="U828" s="203"/>
      <c r="V828" s="203"/>
      <c r="W828" s="203"/>
      <c r="X828" s="106"/>
      <c r="Y828" s="106"/>
      <c r="Z828" s="71"/>
    </row>
    <row r="829" spans="1:26">
      <c r="A829" s="71"/>
      <c r="B829" s="71"/>
      <c r="C829" s="71"/>
      <c r="D829" s="106"/>
      <c r="E829" s="106"/>
      <c r="F829" s="71"/>
      <c r="G829" s="71"/>
      <c r="H829" s="71"/>
      <c r="I829" s="71"/>
      <c r="J829" s="203"/>
      <c r="K829" s="203"/>
      <c r="L829" s="203"/>
      <c r="M829" s="203"/>
      <c r="N829" s="203"/>
      <c r="O829" s="203"/>
      <c r="P829" s="203"/>
      <c r="Q829" s="203"/>
      <c r="R829" s="203"/>
      <c r="S829" s="203"/>
      <c r="T829" s="203"/>
      <c r="U829" s="203"/>
      <c r="V829" s="203"/>
      <c r="W829" s="203"/>
      <c r="X829" s="106"/>
      <c r="Y829" s="106"/>
      <c r="Z829" s="71"/>
    </row>
    <row r="830" spans="1:26">
      <c r="A830" s="71"/>
      <c r="B830" s="71"/>
      <c r="C830" s="71"/>
      <c r="D830" s="106"/>
      <c r="E830" s="106"/>
      <c r="F830" s="71"/>
      <c r="G830" s="71"/>
      <c r="H830" s="71"/>
      <c r="I830" s="71"/>
      <c r="J830" s="203"/>
      <c r="K830" s="203"/>
      <c r="L830" s="203"/>
      <c r="M830" s="203"/>
      <c r="N830" s="203"/>
      <c r="O830" s="203"/>
      <c r="P830" s="203"/>
      <c r="Q830" s="203"/>
      <c r="R830" s="203"/>
      <c r="S830" s="203"/>
      <c r="T830" s="203"/>
      <c r="U830" s="203"/>
      <c r="V830" s="203"/>
      <c r="W830" s="203"/>
      <c r="X830" s="106"/>
      <c r="Y830" s="106"/>
      <c r="Z830" s="71"/>
    </row>
    <row r="831" spans="1:26">
      <c r="A831" s="71"/>
      <c r="B831" s="71"/>
      <c r="C831" s="71"/>
      <c r="D831" s="106"/>
      <c r="E831" s="106"/>
      <c r="F831" s="71"/>
      <c r="G831" s="71"/>
      <c r="H831" s="71"/>
      <c r="I831" s="71"/>
      <c r="J831" s="203"/>
      <c r="K831" s="203"/>
      <c r="L831" s="203"/>
      <c r="M831" s="203"/>
      <c r="N831" s="203"/>
      <c r="O831" s="203"/>
      <c r="P831" s="203"/>
      <c r="Q831" s="203"/>
      <c r="R831" s="203"/>
      <c r="S831" s="203"/>
      <c r="T831" s="203"/>
      <c r="U831" s="203"/>
      <c r="V831" s="203"/>
      <c r="W831" s="203"/>
      <c r="X831" s="106"/>
      <c r="Y831" s="106"/>
      <c r="Z831" s="71"/>
    </row>
    <row r="832" spans="1:26">
      <c r="A832" s="71"/>
      <c r="B832" s="71"/>
      <c r="C832" s="71"/>
      <c r="D832" s="106"/>
      <c r="E832" s="106"/>
      <c r="F832" s="71"/>
      <c r="G832" s="71"/>
      <c r="H832" s="71"/>
      <c r="I832" s="71"/>
      <c r="J832" s="203"/>
      <c r="K832" s="203"/>
      <c r="L832" s="203"/>
      <c r="M832" s="203"/>
      <c r="N832" s="203"/>
      <c r="O832" s="203"/>
      <c r="P832" s="203"/>
      <c r="Q832" s="203"/>
      <c r="R832" s="203"/>
      <c r="S832" s="203"/>
      <c r="T832" s="203"/>
      <c r="U832" s="203"/>
      <c r="V832" s="203"/>
      <c r="W832" s="203"/>
      <c r="X832" s="106"/>
      <c r="Y832" s="106"/>
      <c r="Z832" s="71"/>
    </row>
    <row r="833" spans="1:26">
      <c r="A833" s="71"/>
      <c r="B833" s="71"/>
      <c r="C833" s="71"/>
      <c r="D833" s="106"/>
      <c r="E833" s="106"/>
      <c r="F833" s="71"/>
      <c r="G833" s="71"/>
      <c r="H833" s="71"/>
      <c r="I833" s="71"/>
      <c r="J833" s="203"/>
      <c r="K833" s="203"/>
      <c r="L833" s="203"/>
      <c r="M833" s="203"/>
      <c r="N833" s="203"/>
      <c r="O833" s="203"/>
      <c r="P833" s="203"/>
      <c r="Q833" s="203"/>
      <c r="R833" s="203"/>
      <c r="S833" s="203"/>
      <c r="T833" s="203"/>
      <c r="U833" s="203"/>
      <c r="V833" s="203"/>
      <c r="W833" s="203"/>
      <c r="X833" s="106"/>
      <c r="Y833" s="106"/>
      <c r="Z833" s="71"/>
    </row>
    <row r="834" spans="1:26">
      <c r="A834" s="71"/>
      <c r="B834" s="71"/>
      <c r="C834" s="71"/>
      <c r="D834" s="106"/>
      <c r="E834" s="106"/>
      <c r="F834" s="71"/>
      <c r="G834" s="71"/>
      <c r="H834" s="71"/>
      <c r="I834" s="71"/>
      <c r="J834" s="203"/>
      <c r="K834" s="203"/>
      <c r="L834" s="203"/>
      <c r="M834" s="203"/>
      <c r="N834" s="203"/>
      <c r="O834" s="203"/>
      <c r="P834" s="203"/>
      <c r="Q834" s="203"/>
      <c r="R834" s="203"/>
      <c r="S834" s="203"/>
      <c r="T834" s="203"/>
      <c r="U834" s="203"/>
      <c r="V834" s="203"/>
      <c r="W834" s="203"/>
      <c r="X834" s="106"/>
      <c r="Y834" s="106"/>
      <c r="Z834" s="71"/>
    </row>
    <row r="835" spans="1:26">
      <c r="A835" s="71"/>
      <c r="B835" s="71"/>
      <c r="C835" s="71"/>
      <c r="D835" s="106"/>
      <c r="E835" s="106"/>
      <c r="F835" s="71"/>
      <c r="G835" s="71"/>
      <c r="H835" s="71"/>
      <c r="I835" s="71"/>
      <c r="J835" s="203"/>
      <c r="K835" s="203"/>
      <c r="L835" s="203"/>
      <c r="M835" s="203"/>
      <c r="N835" s="203"/>
      <c r="O835" s="203"/>
      <c r="P835" s="203"/>
      <c r="Q835" s="203"/>
      <c r="R835" s="203"/>
      <c r="S835" s="203"/>
      <c r="T835" s="203"/>
      <c r="U835" s="203"/>
      <c r="V835" s="203"/>
      <c r="W835" s="203"/>
      <c r="X835" s="106"/>
      <c r="Y835" s="106"/>
      <c r="Z835" s="71"/>
    </row>
    <row r="836" spans="1:26">
      <c r="A836" s="71"/>
      <c r="B836" s="71"/>
      <c r="C836" s="71"/>
      <c r="D836" s="106"/>
      <c r="E836" s="106"/>
      <c r="F836" s="71"/>
      <c r="G836" s="71"/>
      <c r="H836" s="71"/>
      <c r="I836" s="71"/>
      <c r="J836" s="203"/>
      <c r="K836" s="203"/>
      <c r="L836" s="203"/>
      <c r="M836" s="203"/>
      <c r="N836" s="203"/>
      <c r="O836" s="203"/>
      <c r="P836" s="203"/>
      <c r="Q836" s="203"/>
      <c r="R836" s="203"/>
      <c r="S836" s="203"/>
      <c r="T836" s="203"/>
      <c r="U836" s="203"/>
      <c r="V836" s="203"/>
      <c r="W836" s="203"/>
      <c r="X836" s="106"/>
      <c r="Y836" s="106"/>
      <c r="Z836" s="71"/>
    </row>
    <row r="837" spans="1:26">
      <c r="A837" s="71"/>
      <c r="B837" s="71"/>
      <c r="C837" s="71"/>
      <c r="D837" s="106"/>
      <c r="E837" s="106"/>
      <c r="F837" s="71"/>
      <c r="G837" s="71"/>
      <c r="H837" s="71"/>
      <c r="I837" s="71"/>
      <c r="J837" s="203"/>
      <c r="K837" s="203"/>
      <c r="L837" s="203"/>
      <c r="M837" s="203"/>
      <c r="N837" s="203"/>
      <c r="O837" s="203"/>
      <c r="P837" s="203"/>
      <c r="Q837" s="203"/>
      <c r="R837" s="203"/>
      <c r="S837" s="203"/>
      <c r="T837" s="203"/>
      <c r="U837" s="203"/>
      <c r="V837" s="203"/>
      <c r="W837" s="203"/>
      <c r="X837" s="106"/>
      <c r="Y837" s="106"/>
      <c r="Z837" s="71"/>
    </row>
    <row r="838" spans="1:26">
      <c r="A838" s="71"/>
      <c r="B838" s="71"/>
      <c r="C838" s="71"/>
      <c r="D838" s="106"/>
      <c r="E838" s="106"/>
      <c r="F838" s="71"/>
      <c r="G838" s="71"/>
      <c r="H838" s="71"/>
      <c r="I838" s="71"/>
      <c r="J838" s="203"/>
      <c r="K838" s="203"/>
      <c r="L838" s="203"/>
      <c r="M838" s="203"/>
      <c r="N838" s="203"/>
      <c r="O838" s="203"/>
      <c r="P838" s="203"/>
      <c r="Q838" s="203"/>
      <c r="R838" s="203"/>
      <c r="S838" s="203"/>
      <c r="T838" s="203"/>
      <c r="U838" s="203"/>
      <c r="V838" s="203"/>
      <c r="W838" s="203"/>
      <c r="X838" s="106"/>
      <c r="Y838" s="106"/>
      <c r="Z838" s="71"/>
    </row>
    <row r="839" spans="1:26">
      <c r="A839" s="71"/>
      <c r="B839" s="71"/>
      <c r="C839" s="71"/>
      <c r="D839" s="106"/>
      <c r="E839" s="106"/>
      <c r="F839" s="71"/>
      <c r="G839" s="71"/>
      <c r="H839" s="71"/>
      <c r="I839" s="71"/>
      <c r="J839" s="203"/>
      <c r="K839" s="203"/>
      <c r="L839" s="203"/>
      <c r="M839" s="203"/>
      <c r="N839" s="203"/>
      <c r="O839" s="203"/>
      <c r="P839" s="203"/>
      <c r="Q839" s="203"/>
      <c r="R839" s="203"/>
      <c r="S839" s="203"/>
      <c r="T839" s="203"/>
      <c r="U839" s="203"/>
      <c r="V839" s="203"/>
      <c r="W839" s="203"/>
      <c r="X839" s="106"/>
      <c r="Y839" s="106"/>
      <c r="Z839" s="71"/>
    </row>
    <row r="840" spans="1:26">
      <c r="A840" s="71"/>
      <c r="B840" s="71"/>
      <c r="C840" s="71"/>
      <c r="D840" s="106"/>
      <c r="E840" s="106"/>
      <c r="F840" s="71"/>
      <c r="G840" s="71"/>
      <c r="H840" s="71"/>
      <c r="I840" s="71"/>
      <c r="J840" s="203"/>
      <c r="K840" s="203"/>
      <c r="L840" s="203"/>
      <c r="M840" s="203"/>
      <c r="N840" s="203"/>
      <c r="O840" s="203"/>
      <c r="P840" s="203"/>
      <c r="Q840" s="203"/>
      <c r="R840" s="203"/>
      <c r="S840" s="203"/>
      <c r="T840" s="203"/>
      <c r="U840" s="203"/>
      <c r="V840" s="203"/>
      <c r="W840" s="203"/>
      <c r="X840" s="106"/>
      <c r="Y840" s="106"/>
      <c r="Z840" s="71"/>
    </row>
    <row r="841" spans="1:26">
      <c r="A841" s="71"/>
      <c r="B841" s="71"/>
      <c r="C841" s="71"/>
      <c r="D841" s="106"/>
      <c r="E841" s="106"/>
      <c r="F841" s="71"/>
      <c r="G841" s="71"/>
      <c r="H841" s="71"/>
      <c r="I841" s="71"/>
      <c r="J841" s="203"/>
      <c r="K841" s="203"/>
      <c r="L841" s="203"/>
      <c r="M841" s="203"/>
      <c r="N841" s="203"/>
      <c r="O841" s="203"/>
      <c r="P841" s="203"/>
      <c r="Q841" s="203"/>
      <c r="R841" s="203"/>
      <c r="S841" s="203"/>
      <c r="T841" s="203"/>
      <c r="U841" s="203"/>
      <c r="V841" s="203"/>
      <c r="W841" s="203"/>
      <c r="X841" s="106"/>
      <c r="Y841" s="106"/>
      <c r="Z841" s="71"/>
    </row>
    <row r="842" spans="1:26">
      <c r="A842" s="71"/>
      <c r="B842" s="71"/>
      <c r="C842" s="71"/>
      <c r="D842" s="106"/>
      <c r="E842" s="106"/>
      <c r="F842" s="71"/>
      <c r="G842" s="71"/>
      <c r="H842" s="71"/>
      <c r="I842" s="71"/>
      <c r="J842" s="203"/>
      <c r="K842" s="203"/>
      <c r="L842" s="203"/>
      <c r="M842" s="203"/>
      <c r="N842" s="203"/>
      <c r="O842" s="203"/>
      <c r="P842" s="203"/>
      <c r="Q842" s="203"/>
      <c r="R842" s="203"/>
      <c r="S842" s="203"/>
      <c r="T842" s="203"/>
      <c r="U842" s="203"/>
      <c r="V842" s="203"/>
      <c r="W842" s="203"/>
      <c r="X842" s="106"/>
      <c r="Y842" s="106"/>
      <c r="Z842" s="71"/>
    </row>
    <row r="843" spans="1:26">
      <c r="A843" s="71"/>
      <c r="B843" s="71"/>
      <c r="C843" s="71"/>
      <c r="D843" s="106"/>
      <c r="E843" s="106"/>
      <c r="F843" s="71"/>
      <c r="G843" s="71"/>
      <c r="H843" s="71"/>
      <c r="I843" s="71"/>
      <c r="J843" s="203"/>
      <c r="K843" s="203"/>
      <c r="L843" s="203"/>
      <c r="M843" s="203"/>
      <c r="N843" s="203"/>
      <c r="O843" s="203"/>
      <c r="P843" s="203"/>
      <c r="Q843" s="203"/>
      <c r="R843" s="203"/>
      <c r="S843" s="203"/>
      <c r="T843" s="203"/>
      <c r="U843" s="203"/>
      <c r="V843" s="203"/>
      <c r="W843" s="203"/>
      <c r="X843" s="106"/>
      <c r="Y843" s="106"/>
      <c r="Z843" s="71"/>
    </row>
    <row r="844" spans="1:26">
      <c r="A844" s="71"/>
      <c r="B844" s="71"/>
      <c r="C844" s="71"/>
      <c r="D844" s="106"/>
      <c r="E844" s="106"/>
      <c r="F844" s="71"/>
      <c r="G844" s="71"/>
      <c r="H844" s="71"/>
      <c r="I844" s="71"/>
      <c r="J844" s="203"/>
      <c r="K844" s="203"/>
      <c r="L844" s="203"/>
      <c r="M844" s="203"/>
      <c r="N844" s="203"/>
      <c r="O844" s="203"/>
      <c r="P844" s="203"/>
      <c r="Q844" s="203"/>
      <c r="R844" s="203"/>
      <c r="S844" s="203"/>
      <c r="T844" s="203"/>
      <c r="U844" s="203"/>
      <c r="V844" s="203"/>
      <c r="W844" s="203"/>
      <c r="X844" s="106"/>
      <c r="Y844" s="106"/>
      <c r="Z844" s="71"/>
    </row>
    <row r="845" spans="1:26">
      <c r="A845" s="71"/>
      <c r="B845" s="71"/>
      <c r="C845" s="71"/>
      <c r="D845" s="106"/>
      <c r="E845" s="106"/>
      <c r="F845" s="71"/>
      <c r="G845" s="71"/>
      <c r="H845" s="71"/>
      <c r="I845" s="71"/>
      <c r="J845" s="203"/>
      <c r="K845" s="203"/>
      <c r="L845" s="203"/>
      <c r="M845" s="203"/>
      <c r="N845" s="203"/>
      <c r="O845" s="203"/>
      <c r="P845" s="203"/>
      <c r="Q845" s="203"/>
      <c r="R845" s="203"/>
      <c r="S845" s="203"/>
      <c r="T845" s="203"/>
      <c r="U845" s="203"/>
      <c r="V845" s="203"/>
      <c r="W845" s="203"/>
      <c r="X845" s="106"/>
      <c r="Y845" s="106"/>
      <c r="Z845" s="71"/>
    </row>
    <row r="846" spans="1:26">
      <c r="A846" s="71"/>
      <c r="B846" s="71"/>
      <c r="C846" s="71"/>
      <c r="D846" s="106"/>
      <c r="E846" s="106"/>
      <c r="F846" s="71"/>
      <c r="G846" s="71"/>
      <c r="H846" s="71"/>
      <c r="I846" s="71"/>
      <c r="J846" s="203"/>
      <c r="K846" s="203"/>
      <c r="L846" s="203"/>
      <c r="M846" s="203"/>
      <c r="N846" s="203"/>
      <c r="O846" s="203"/>
      <c r="P846" s="203"/>
      <c r="Q846" s="203"/>
      <c r="R846" s="203"/>
      <c r="S846" s="203"/>
      <c r="T846" s="203"/>
      <c r="U846" s="203"/>
      <c r="V846" s="203"/>
      <c r="W846" s="203"/>
      <c r="X846" s="106"/>
      <c r="Y846" s="106"/>
      <c r="Z846" s="71"/>
    </row>
    <row r="847" spans="1:26">
      <c r="A847" s="71"/>
      <c r="B847" s="71"/>
      <c r="C847" s="71"/>
      <c r="D847" s="106"/>
      <c r="E847" s="106"/>
      <c r="F847" s="71"/>
      <c r="G847" s="71"/>
      <c r="H847" s="71"/>
      <c r="I847" s="71"/>
      <c r="J847" s="203"/>
      <c r="K847" s="203"/>
      <c r="L847" s="203"/>
      <c r="M847" s="203"/>
      <c r="N847" s="203"/>
      <c r="O847" s="203"/>
      <c r="P847" s="203"/>
      <c r="Q847" s="203"/>
      <c r="R847" s="203"/>
      <c r="S847" s="203"/>
      <c r="T847" s="203"/>
      <c r="U847" s="203"/>
      <c r="V847" s="203"/>
      <c r="W847" s="203"/>
      <c r="X847" s="106"/>
      <c r="Y847" s="106"/>
      <c r="Z847" s="71"/>
    </row>
    <row r="848" spans="1:26">
      <c r="A848" s="71"/>
      <c r="B848" s="71"/>
      <c r="C848" s="71"/>
      <c r="D848" s="106"/>
      <c r="E848" s="106"/>
      <c r="F848" s="71"/>
      <c r="G848" s="71"/>
      <c r="H848" s="71"/>
      <c r="I848" s="71"/>
      <c r="J848" s="203"/>
      <c r="K848" s="203"/>
      <c r="L848" s="203"/>
      <c r="M848" s="203"/>
      <c r="N848" s="203"/>
      <c r="O848" s="203"/>
      <c r="P848" s="203"/>
      <c r="Q848" s="203"/>
      <c r="R848" s="203"/>
      <c r="S848" s="203"/>
      <c r="T848" s="203"/>
      <c r="U848" s="203"/>
      <c r="V848" s="203"/>
      <c r="W848" s="203"/>
      <c r="X848" s="106"/>
      <c r="Y848" s="106"/>
      <c r="Z848" s="71"/>
    </row>
    <row r="849" spans="1:26">
      <c r="A849" s="71"/>
      <c r="B849" s="71"/>
      <c r="C849" s="71"/>
      <c r="D849" s="106"/>
      <c r="E849" s="106"/>
      <c r="F849" s="71"/>
      <c r="G849" s="71"/>
      <c r="H849" s="71"/>
      <c r="I849" s="71"/>
      <c r="J849" s="203"/>
      <c r="K849" s="203"/>
      <c r="L849" s="203"/>
      <c r="M849" s="203"/>
      <c r="N849" s="203"/>
      <c r="O849" s="203"/>
      <c r="P849" s="203"/>
      <c r="Q849" s="203"/>
      <c r="R849" s="203"/>
      <c r="S849" s="203"/>
      <c r="T849" s="203"/>
      <c r="U849" s="203"/>
      <c r="V849" s="203"/>
      <c r="W849" s="203"/>
      <c r="X849" s="106"/>
      <c r="Y849" s="106"/>
      <c r="Z849" s="71"/>
    </row>
    <row r="850" spans="1:26">
      <c r="A850" s="71"/>
      <c r="B850" s="71"/>
      <c r="C850" s="71"/>
      <c r="D850" s="106"/>
      <c r="E850" s="106"/>
      <c r="F850" s="71"/>
      <c r="G850" s="71"/>
      <c r="H850" s="71"/>
      <c r="I850" s="71"/>
      <c r="J850" s="203"/>
      <c r="K850" s="203"/>
      <c r="L850" s="203"/>
      <c r="M850" s="203"/>
      <c r="N850" s="203"/>
      <c r="O850" s="203"/>
      <c r="P850" s="203"/>
      <c r="Q850" s="203"/>
      <c r="R850" s="203"/>
      <c r="S850" s="203"/>
      <c r="T850" s="203"/>
      <c r="U850" s="203"/>
      <c r="V850" s="203"/>
      <c r="W850" s="203"/>
      <c r="X850" s="106"/>
      <c r="Y850" s="106"/>
      <c r="Z850" s="71"/>
    </row>
    <row r="851" spans="1:26">
      <c r="A851" s="71"/>
      <c r="B851" s="71"/>
      <c r="C851" s="71"/>
      <c r="D851" s="106"/>
      <c r="E851" s="106"/>
      <c r="F851" s="71"/>
      <c r="G851" s="71"/>
      <c r="H851" s="71"/>
      <c r="I851" s="71"/>
      <c r="J851" s="203"/>
      <c r="K851" s="203"/>
      <c r="L851" s="203"/>
      <c r="M851" s="203"/>
      <c r="N851" s="203"/>
      <c r="O851" s="203"/>
      <c r="P851" s="203"/>
      <c r="Q851" s="203"/>
      <c r="R851" s="203"/>
      <c r="S851" s="203"/>
      <c r="T851" s="203"/>
      <c r="U851" s="203"/>
      <c r="V851" s="203"/>
      <c r="W851" s="203"/>
      <c r="X851" s="106"/>
      <c r="Y851" s="106"/>
      <c r="Z851" s="71"/>
    </row>
    <row r="852" spans="1:26">
      <c r="A852" s="71"/>
      <c r="B852" s="71"/>
      <c r="C852" s="71"/>
      <c r="D852" s="106"/>
      <c r="E852" s="106"/>
      <c r="F852" s="71"/>
      <c r="G852" s="71"/>
      <c r="H852" s="71"/>
      <c r="I852" s="71"/>
      <c r="J852" s="203"/>
      <c r="K852" s="203"/>
      <c r="L852" s="203"/>
      <c r="M852" s="203"/>
      <c r="N852" s="203"/>
      <c r="O852" s="203"/>
      <c r="P852" s="203"/>
      <c r="Q852" s="203"/>
      <c r="R852" s="203"/>
      <c r="S852" s="203"/>
      <c r="T852" s="203"/>
      <c r="U852" s="203"/>
      <c r="V852" s="203"/>
      <c r="W852" s="203"/>
      <c r="X852" s="106"/>
      <c r="Y852" s="106"/>
      <c r="Z852" s="71"/>
    </row>
    <row r="853" spans="1:26">
      <c r="A853" s="71"/>
      <c r="B853" s="71"/>
      <c r="C853" s="71"/>
      <c r="D853" s="106"/>
      <c r="E853" s="106"/>
      <c r="F853" s="71"/>
      <c r="G853" s="71"/>
      <c r="H853" s="71"/>
      <c r="I853" s="71"/>
      <c r="J853" s="203"/>
      <c r="K853" s="203"/>
      <c r="L853" s="203"/>
      <c r="M853" s="203"/>
      <c r="N853" s="203"/>
      <c r="O853" s="203"/>
      <c r="P853" s="203"/>
      <c r="Q853" s="203"/>
      <c r="R853" s="203"/>
      <c r="S853" s="203"/>
      <c r="T853" s="203"/>
      <c r="U853" s="203"/>
      <c r="V853" s="203"/>
      <c r="W853" s="203"/>
      <c r="X853" s="106"/>
      <c r="Y853" s="106"/>
      <c r="Z853" s="71"/>
    </row>
    <row r="854" spans="1:26">
      <c r="A854" s="71"/>
      <c r="B854" s="71"/>
      <c r="C854" s="71"/>
      <c r="D854" s="106"/>
      <c r="E854" s="106"/>
      <c r="F854" s="71"/>
      <c r="G854" s="71"/>
      <c r="H854" s="71"/>
      <c r="I854" s="71"/>
      <c r="J854" s="203"/>
      <c r="K854" s="203"/>
      <c r="L854" s="203"/>
      <c r="M854" s="203"/>
      <c r="N854" s="203"/>
      <c r="O854" s="203"/>
      <c r="P854" s="203"/>
      <c r="Q854" s="203"/>
      <c r="R854" s="203"/>
      <c r="S854" s="203"/>
      <c r="T854" s="203"/>
      <c r="U854" s="203"/>
      <c r="V854" s="203"/>
      <c r="W854" s="203"/>
      <c r="X854" s="106"/>
      <c r="Y854" s="106"/>
      <c r="Z854" s="71"/>
    </row>
    <row r="855" spans="1:26">
      <c r="A855" s="71"/>
      <c r="B855" s="71"/>
      <c r="C855" s="71"/>
      <c r="D855" s="106"/>
      <c r="E855" s="106"/>
      <c r="F855" s="71"/>
      <c r="G855" s="71"/>
      <c r="H855" s="71"/>
      <c r="I855" s="71"/>
      <c r="J855" s="203"/>
      <c r="K855" s="203"/>
      <c r="L855" s="203"/>
      <c r="M855" s="203"/>
      <c r="N855" s="203"/>
      <c r="O855" s="203"/>
      <c r="P855" s="203"/>
      <c r="Q855" s="203"/>
      <c r="R855" s="203"/>
      <c r="S855" s="203"/>
      <c r="T855" s="203"/>
      <c r="U855" s="203"/>
      <c r="V855" s="203"/>
      <c r="W855" s="203"/>
      <c r="X855" s="106"/>
      <c r="Y855" s="106"/>
      <c r="Z855" s="71"/>
    </row>
    <row r="856" spans="1:26">
      <c r="A856" s="71"/>
      <c r="B856" s="71"/>
      <c r="C856" s="71"/>
      <c r="D856" s="106"/>
      <c r="E856" s="106"/>
      <c r="F856" s="71"/>
      <c r="G856" s="71"/>
      <c r="H856" s="71"/>
      <c r="I856" s="71"/>
      <c r="J856" s="203"/>
      <c r="K856" s="203"/>
      <c r="L856" s="203"/>
      <c r="M856" s="203"/>
      <c r="N856" s="203"/>
      <c r="O856" s="203"/>
      <c r="P856" s="203"/>
      <c r="Q856" s="203"/>
      <c r="R856" s="203"/>
      <c r="S856" s="203"/>
      <c r="T856" s="203"/>
      <c r="U856" s="203"/>
      <c r="V856" s="203"/>
      <c r="W856" s="203"/>
      <c r="X856" s="106"/>
      <c r="Y856" s="106"/>
      <c r="Z856" s="71"/>
    </row>
    <row r="857" spans="1:26">
      <c r="A857" s="71"/>
      <c r="B857" s="71"/>
      <c r="C857" s="71"/>
      <c r="D857" s="106"/>
      <c r="E857" s="106"/>
      <c r="F857" s="71"/>
      <c r="G857" s="71"/>
      <c r="H857" s="71"/>
      <c r="I857" s="71"/>
      <c r="J857" s="203"/>
      <c r="K857" s="203"/>
      <c r="L857" s="203"/>
      <c r="M857" s="203"/>
      <c r="N857" s="203"/>
      <c r="O857" s="203"/>
      <c r="P857" s="203"/>
      <c r="Q857" s="203"/>
      <c r="R857" s="203"/>
      <c r="S857" s="203"/>
      <c r="T857" s="203"/>
      <c r="U857" s="203"/>
      <c r="V857" s="203"/>
      <c r="W857" s="203"/>
      <c r="X857" s="106"/>
      <c r="Y857" s="106"/>
      <c r="Z857" s="71"/>
    </row>
    <row r="858" spans="1:26">
      <c r="A858" s="71"/>
      <c r="B858" s="71"/>
      <c r="C858" s="71"/>
      <c r="D858" s="106"/>
      <c r="E858" s="106"/>
      <c r="F858" s="71"/>
      <c r="G858" s="71"/>
      <c r="H858" s="71"/>
      <c r="I858" s="71"/>
      <c r="J858" s="203"/>
      <c r="K858" s="203"/>
      <c r="L858" s="203"/>
      <c r="M858" s="203"/>
      <c r="N858" s="203"/>
      <c r="O858" s="203"/>
      <c r="P858" s="203"/>
      <c r="Q858" s="203"/>
      <c r="R858" s="203"/>
      <c r="S858" s="203"/>
      <c r="T858" s="203"/>
      <c r="U858" s="203"/>
      <c r="V858" s="203"/>
      <c r="W858" s="203"/>
      <c r="X858" s="106"/>
      <c r="Y858" s="106"/>
      <c r="Z858" s="71"/>
    </row>
    <row r="859" spans="1:26">
      <c r="A859" s="71"/>
      <c r="B859" s="71"/>
      <c r="C859" s="71"/>
      <c r="D859" s="106"/>
      <c r="E859" s="106"/>
      <c r="F859" s="71"/>
      <c r="G859" s="71"/>
      <c r="H859" s="71"/>
      <c r="I859" s="71"/>
      <c r="J859" s="203"/>
      <c r="K859" s="203"/>
      <c r="L859" s="203"/>
      <c r="M859" s="203"/>
      <c r="N859" s="203"/>
      <c r="O859" s="203"/>
      <c r="P859" s="203"/>
      <c r="Q859" s="203"/>
      <c r="R859" s="203"/>
      <c r="S859" s="203"/>
      <c r="T859" s="203"/>
      <c r="U859" s="203"/>
      <c r="V859" s="203"/>
      <c r="W859" s="203"/>
      <c r="X859" s="106"/>
      <c r="Y859" s="106"/>
      <c r="Z859" s="71"/>
    </row>
    <row r="860" spans="1:26">
      <c r="A860" s="71"/>
      <c r="B860" s="71"/>
      <c r="C860" s="71"/>
      <c r="D860" s="106"/>
      <c r="E860" s="106"/>
      <c r="F860" s="71"/>
      <c r="G860" s="71"/>
      <c r="H860" s="71"/>
      <c r="I860" s="71"/>
      <c r="J860" s="203"/>
      <c r="K860" s="203"/>
      <c r="L860" s="203"/>
      <c r="M860" s="203"/>
      <c r="N860" s="203"/>
      <c r="O860" s="203"/>
      <c r="P860" s="203"/>
      <c r="Q860" s="203"/>
      <c r="R860" s="203"/>
      <c r="S860" s="203"/>
      <c r="T860" s="203"/>
      <c r="U860" s="203"/>
      <c r="V860" s="203"/>
      <c r="W860" s="203"/>
      <c r="X860" s="106"/>
      <c r="Y860" s="106"/>
      <c r="Z860" s="71"/>
    </row>
    <row r="861" spans="1:26">
      <c r="A861" s="71"/>
      <c r="B861" s="71"/>
      <c r="C861" s="71"/>
      <c r="D861" s="106"/>
      <c r="E861" s="106"/>
      <c r="F861" s="71"/>
      <c r="G861" s="71"/>
      <c r="H861" s="71"/>
      <c r="I861" s="71"/>
      <c r="J861" s="203"/>
      <c r="K861" s="203"/>
      <c r="L861" s="203"/>
      <c r="M861" s="203"/>
      <c r="N861" s="203"/>
      <c r="O861" s="203"/>
      <c r="P861" s="203"/>
      <c r="Q861" s="203"/>
      <c r="R861" s="203"/>
      <c r="S861" s="203"/>
      <c r="T861" s="203"/>
      <c r="U861" s="203"/>
      <c r="V861" s="203"/>
      <c r="W861" s="203"/>
      <c r="X861" s="106"/>
      <c r="Y861" s="106"/>
      <c r="Z861" s="71"/>
    </row>
    <row r="862" spans="1:26">
      <c r="A862" s="71"/>
      <c r="B862" s="71"/>
      <c r="C862" s="71"/>
      <c r="D862" s="106"/>
      <c r="E862" s="106"/>
      <c r="F862" s="71"/>
      <c r="G862" s="71"/>
      <c r="H862" s="71"/>
      <c r="I862" s="71"/>
      <c r="J862" s="203"/>
      <c r="K862" s="203"/>
      <c r="L862" s="203"/>
      <c r="M862" s="203"/>
      <c r="N862" s="203"/>
      <c r="O862" s="203"/>
      <c r="P862" s="203"/>
      <c r="Q862" s="203"/>
      <c r="R862" s="203"/>
      <c r="S862" s="203"/>
      <c r="T862" s="203"/>
      <c r="U862" s="203"/>
      <c r="V862" s="203"/>
      <c r="W862" s="203"/>
      <c r="X862" s="106"/>
      <c r="Y862" s="106"/>
      <c r="Z862" s="71"/>
    </row>
    <row r="863" spans="1:26">
      <c r="A863" s="71"/>
      <c r="B863" s="71"/>
      <c r="C863" s="71"/>
      <c r="D863" s="106"/>
      <c r="E863" s="106"/>
      <c r="F863" s="71"/>
      <c r="G863" s="71"/>
      <c r="H863" s="71"/>
      <c r="I863" s="71"/>
      <c r="J863" s="203"/>
      <c r="K863" s="203"/>
      <c r="L863" s="203"/>
      <c r="M863" s="203"/>
      <c r="N863" s="203"/>
      <c r="O863" s="203"/>
      <c r="P863" s="203"/>
      <c r="Q863" s="203"/>
      <c r="R863" s="203"/>
      <c r="S863" s="203"/>
      <c r="T863" s="203"/>
      <c r="U863" s="203"/>
      <c r="V863" s="203"/>
      <c r="W863" s="203"/>
      <c r="X863" s="106"/>
      <c r="Y863" s="106"/>
      <c r="Z863" s="71"/>
    </row>
    <row r="864" spans="1:26">
      <c r="A864" s="71"/>
      <c r="B864" s="71"/>
      <c r="C864" s="71"/>
      <c r="D864" s="106"/>
      <c r="E864" s="106"/>
      <c r="F864" s="71"/>
      <c r="G864" s="71"/>
      <c r="H864" s="71"/>
      <c r="I864" s="71"/>
      <c r="J864" s="203"/>
      <c r="K864" s="203"/>
      <c r="L864" s="203"/>
      <c r="M864" s="203"/>
      <c r="N864" s="203"/>
      <c r="O864" s="203"/>
      <c r="P864" s="203"/>
      <c r="Q864" s="203"/>
      <c r="R864" s="203"/>
      <c r="S864" s="203"/>
      <c r="T864" s="203"/>
      <c r="U864" s="203"/>
      <c r="V864" s="203"/>
      <c r="W864" s="203"/>
      <c r="X864" s="106"/>
      <c r="Y864" s="106"/>
      <c r="Z864" s="71"/>
    </row>
    <row r="865" spans="1:26">
      <c r="A865" s="71"/>
      <c r="B865" s="71"/>
      <c r="C865" s="71"/>
      <c r="D865" s="106"/>
      <c r="E865" s="106"/>
      <c r="F865" s="71"/>
      <c r="G865" s="71"/>
      <c r="H865" s="71"/>
      <c r="I865" s="71"/>
      <c r="J865" s="203"/>
      <c r="K865" s="203"/>
      <c r="L865" s="203"/>
      <c r="M865" s="203"/>
      <c r="N865" s="203"/>
      <c r="O865" s="203"/>
      <c r="P865" s="203"/>
      <c r="Q865" s="203"/>
      <c r="R865" s="203"/>
      <c r="S865" s="203"/>
      <c r="T865" s="203"/>
      <c r="U865" s="203"/>
      <c r="V865" s="203"/>
      <c r="W865" s="203"/>
      <c r="X865" s="106"/>
      <c r="Y865" s="106"/>
      <c r="Z865" s="71"/>
    </row>
    <row r="866" spans="1:26">
      <c r="A866" s="71"/>
      <c r="B866" s="71"/>
      <c r="C866" s="71"/>
      <c r="D866" s="106"/>
      <c r="E866" s="106"/>
      <c r="F866" s="71"/>
      <c r="G866" s="71"/>
      <c r="H866" s="71"/>
      <c r="I866" s="71"/>
      <c r="J866" s="203"/>
      <c r="K866" s="203"/>
      <c r="L866" s="203"/>
      <c r="M866" s="203"/>
      <c r="N866" s="203"/>
      <c r="O866" s="203"/>
      <c r="P866" s="203"/>
      <c r="Q866" s="203"/>
      <c r="R866" s="203"/>
      <c r="S866" s="203"/>
      <c r="T866" s="203"/>
      <c r="U866" s="203"/>
      <c r="V866" s="203"/>
      <c r="W866" s="203"/>
      <c r="X866" s="106"/>
      <c r="Y866" s="106"/>
      <c r="Z866" s="71"/>
    </row>
    <row r="867" spans="1:26">
      <c r="A867" s="71"/>
      <c r="B867" s="71"/>
      <c r="C867" s="71"/>
      <c r="D867" s="106"/>
      <c r="E867" s="106"/>
      <c r="F867" s="71"/>
      <c r="G867" s="71"/>
      <c r="H867" s="71"/>
      <c r="I867" s="71"/>
      <c r="J867" s="203"/>
      <c r="K867" s="203"/>
      <c r="L867" s="203"/>
      <c r="M867" s="203"/>
      <c r="N867" s="203"/>
      <c r="O867" s="203"/>
      <c r="P867" s="203"/>
      <c r="Q867" s="203"/>
      <c r="R867" s="203"/>
      <c r="S867" s="203"/>
      <c r="T867" s="203"/>
      <c r="U867" s="203"/>
      <c r="V867" s="203"/>
      <c r="W867" s="203"/>
      <c r="X867" s="106"/>
      <c r="Y867" s="106"/>
      <c r="Z867" s="71"/>
    </row>
    <row r="868" spans="1:26">
      <c r="A868" s="71"/>
      <c r="B868" s="71"/>
      <c r="C868" s="71"/>
      <c r="D868" s="106"/>
      <c r="E868" s="106"/>
      <c r="F868" s="71"/>
      <c r="G868" s="71"/>
      <c r="H868" s="71"/>
      <c r="I868" s="71"/>
      <c r="J868" s="203"/>
      <c r="K868" s="203"/>
      <c r="L868" s="203"/>
      <c r="M868" s="203"/>
      <c r="N868" s="203"/>
      <c r="O868" s="203"/>
      <c r="P868" s="203"/>
      <c r="Q868" s="203"/>
      <c r="R868" s="203"/>
      <c r="S868" s="203"/>
      <c r="T868" s="203"/>
      <c r="U868" s="203"/>
      <c r="V868" s="203"/>
      <c r="W868" s="203"/>
      <c r="X868" s="106"/>
      <c r="Y868" s="106"/>
      <c r="Z868" s="71"/>
    </row>
    <row r="869" spans="1:26">
      <c r="A869" s="71"/>
      <c r="B869" s="71"/>
      <c r="C869" s="71"/>
      <c r="D869" s="106"/>
      <c r="E869" s="106"/>
      <c r="F869" s="71"/>
      <c r="G869" s="71"/>
      <c r="H869" s="71"/>
      <c r="I869" s="71"/>
      <c r="J869" s="203"/>
      <c r="K869" s="203"/>
      <c r="L869" s="203"/>
      <c r="M869" s="203"/>
      <c r="N869" s="203"/>
      <c r="O869" s="203"/>
      <c r="P869" s="203"/>
      <c r="Q869" s="203"/>
      <c r="R869" s="203"/>
      <c r="S869" s="203"/>
      <c r="T869" s="203"/>
      <c r="U869" s="203"/>
      <c r="V869" s="203"/>
      <c r="W869" s="203"/>
      <c r="X869" s="106"/>
      <c r="Y869" s="106"/>
      <c r="Z869" s="71"/>
    </row>
    <row r="870" spans="1:26">
      <c r="A870" s="71"/>
      <c r="B870" s="71"/>
      <c r="C870" s="71"/>
      <c r="D870" s="106"/>
      <c r="E870" s="106"/>
      <c r="F870" s="71"/>
      <c r="G870" s="71"/>
      <c r="H870" s="71"/>
      <c r="I870" s="71"/>
      <c r="J870" s="203"/>
      <c r="K870" s="203"/>
      <c r="L870" s="203"/>
      <c r="M870" s="203"/>
      <c r="N870" s="203"/>
      <c r="O870" s="203"/>
      <c r="P870" s="203"/>
      <c r="Q870" s="203"/>
      <c r="R870" s="203"/>
      <c r="S870" s="203"/>
      <c r="T870" s="203"/>
      <c r="U870" s="203"/>
      <c r="V870" s="203"/>
      <c r="W870" s="203"/>
      <c r="X870" s="106"/>
      <c r="Y870" s="106"/>
      <c r="Z870" s="71"/>
    </row>
    <row r="871" spans="1:26">
      <c r="A871" s="71"/>
      <c r="B871" s="71"/>
      <c r="C871" s="71"/>
      <c r="D871" s="106"/>
      <c r="E871" s="106"/>
      <c r="F871" s="71"/>
      <c r="G871" s="71"/>
      <c r="H871" s="71"/>
      <c r="I871" s="71"/>
      <c r="J871" s="203"/>
      <c r="K871" s="203"/>
      <c r="L871" s="203"/>
      <c r="M871" s="203"/>
      <c r="N871" s="203"/>
      <c r="O871" s="203"/>
      <c r="P871" s="203"/>
      <c r="Q871" s="203"/>
      <c r="R871" s="203"/>
      <c r="S871" s="203"/>
      <c r="T871" s="203"/>
      <c r="U871" s="203"/>
      <c r="V871" s="203"/>
      <c r="W871" s="203"/>
      <c r="X871" s="106"/>
      <c r="Y871" s="106"/>
      <c r="Z871" s="71"/>
    </row>
    <row r="872" spans="1:26">
      <c r="A872" s="71"/>
      <c r="B872" s="71"/>
      <c r="C872" s="71"/>
      <c r="D872" s="106"/>
      <c r="E872" s="106"/>
      <c r="F872" s="71"/>
      <c r="G872" s="71"/>
      <c r="H872" s="71"/>
      <c r="I872" s="71"/>
      <c r="J872" s="203"/>
      <c r="K872" s="203"/>
      <c r="L872" s="203"/>
      <c r="M872" s="203"/>
      <c r="N872" s="203"/>
      <c r="O872" s="203"/>
      <c r="P872" s="203"/>
      <c r="Q872" s="203"/>
      <c r="R872" s="203"/>
      <c r="S872" s="203"/>
      <c r="T872" s="203"/>
      <c r="U872" s="203"/>
      <c r="V872" s="203"/>
      <c r="W872" s="203"/>
      <c r="X872" s="106"/>
      <c r="Y872" s="106"/>
      <c r="Z872" s="71"/>
    </row>
    <row r="873" spans="1:26">
      <c r="A873" s="71"/>
      <c r="B873" s="71"/>
      <c r="C873" s="71"/>
      <c r="D873" s="106"/>
      <c r="E873" s="106"/>
      <c r="F873" s="71"/>
      <c r="G873" s="71"/>
      <c r="H873" s="71"/>
      <c r="I873" s="71"/>
      <c r="J873" s="203"/>
      <c r="K873" s="203"/>
      <c r="L873" s="203"/>
      <c r="M873" s="203"/>
      <c r="N873" s="203"/>
      <c r="O873" s="203"/>
      <c r="P873" s="203"/>
      <c r="Q873" s="203"/>
      <c r="R873" s="203"/>
      <c r="S873" s="203"/>
      <c r="T873" s="203"/>
      <c r="U873" s="203"/>
      <c r="V873" s="203"/>
      <c r="W873" s="203"/>
      <c r="X873" s="106"/>
      <c r="Y873" s="106"/>
      <c r="Z873" s="71"/>
    </row>
    <row r="874" spans="1:26">
      <c r="A874" s="71"/>
      <c r="B874" s="71"/>
      <c r="C874" s="71"/>
      <c r="D874" s="106"/>
      <c r="E874" s="106"/>
      <c r="F874" s="71"/>
      <c r="G874" s="71"/>
      <c r="H874" s="71"/>
      <c r="I874" s="71"/>
      <c r="J874" s="203"/>
      <c r="K874" s="203"/>
      <c r="L874" s="203"/>
      <c r="M874" s="203"/>
      <c r="N874" s="203"/>
      <c r="O874" s="203"/>
      <c r="P874" s="203"/>
      <c r="Q874" s="203"/>
      <c r="R874" s="203"/>
      <c r="S874" s="203"/>
      <c r="T874" s="203"/>
      <c r="U874" s="203"/>
      <c r="V874" s="203"/>
      <c r="W874" s="203"/>
      <c r="X874" s="106"/>
      <c r="Y874" s="106"/>
      <c r="Z874" s="71"/>
    </row>
    <row r="875" spans="1:26">
      <c r="A875" s="71"/>
      <c r="B875" s="71"/>
      <c r="C875" s="71"/>
      <c r="D875" s="106"/>
      <c r="E875" s="106"/>
      <c r="F875" s="71"/>
      <c r="G875" s="71"/>
      <c r="H875" s="71"/>
      <c r="I875" s="71"/>
      <c r="J875" s="203"/>
      <c r="K875" s="203"/>
      <c r="L875" s="203"/>
      <c r="M875" s="203"/>
      <c r="N875" s="203"/>
      <c r="O875" s="203"/>
      <c r="P875" s="203"/>
      <c r="Q875" s="203"/>
      <c r="R875" s="203"/>
      <c r="S875" s="203"/>
      <c r="T875" s="203"/>
      <c r="U875" s="203"/>
      <c r="V875" s="203"/>
      <c r="W875" s="203"/>
      <c r="X875" s="106"/>
      <c r="Y875" s="106"/>
      <c r="Z875" s="71"/>
    </row>
    <row r="876" spans="1:26">
      <c r="A876" s="71"/>
      <c r="B876" s="71"/>
      <c r="C876" s="71"/>
      <c r="D876" s="106"/>
      <c r="E876" s="106"/>
      <c r="F876" s="71"/>
      <c r="G876" s="71"/>
      <c r="H876" s="71"/>
      <c r="I876" s="71"/>
      <c r="J876" s="203"/>
      <c r="K876" s="203"/>
      <c r="L876" s="203"/>
      <c r="M876" s="203"/>
      <c r="N876" s="203"/>
      <c r="O876" s="203"/>
      <c r="P876" s="203"/>
      <c r="Q876" s="203"/>
      <c r="R876" s="203"/>
      <c r="S876" s="203"/>
      <c r="T876" s="203"/>
      <c r="U876" s="203"/>
      <c r="V876" s="203"/>
      <c r="W876" s="203"/>
      <c r="X876" s="106"/>
      <c r="Y876" s="106"/>
      <c r="Z876" s="71"/>
    </row>
    <row r="877" spans="1:26">
      <c r="A877" s="71"/>
      <c r="B877" s="71"/>
      <c r="C877" s="71"/>
      <c r="D877" s="106"/>
      <c r="E877" s="106"/>
      <c r="F877" s="71"/>
      <c r="G877" s="71"/>
      <c r="H877" s="71"/>
      <c r="I877" s="71"/>
      <c r="J877" s="203"/>
      <c r="K877" s="203"/>
      <c r="L877" s="203"/>
      <c r="M877" s="203"/>
      <c r="N877" s="203"/>
      <c r="O877" s="203"/>
      <c r="P877" s="203"/>
      <c r="Q877" s="203"/>
      <c r="R877" s="203"/>
      <c r="S877" s="203"/>
      <c r="T877" s="203"/>
      <c r="U877" s="203"/>
      <c r="V877" s="203"/>
      <c r="W877" s="203"/>
      <c r="X877" s="106"/>
      <c r="Y877" s="106"/>
      <c r="Z877" s="71"/>
    </row>
    <row r="878" spans="1:26">
      <c r="A878" s="71"/>
      <c r="B878" s="71"/>
      <c r="C878" s="71"/>
      <c r="D878" s="106"/>
      <c r="E878" s="106"/>
      <c r="F878" s="71"/>
      <c r="G878" s="71"/>
      <c r="H878" s="71"/>
      <c r="I878" s="71"/>
      <c r="J878" s="203"/>
      <c r="K878" s="203"/>
      <c r="L878" s="203"/>
      <c r="M878" s="203"/>
      <c r="N878" s="203"/>
      <c r="O878" s="203"/>
      <c r="P878" s="203"/>
      <c r="Q878" s="203"/>
      <c r="R878" s="203"/>
      <c r="S878" s="203"/>
      <c r="T878" s="203"/>
      <c r="U878" s="203"/>
      <c r="V878" s="203"/>
      <c r="W878" s="203"/>
      <c r="X878" s="106"/>
      <c r="Y878" s="106"/>
      <c r="Z878" s="71"/>
    </row>
    <row r="879" spans="1:26">
      <c r="A879" s="71"/>
      <c r="B879" s="71"/>
      <c r="C879" s="71"/>
      <c r="D879" s="106"/>
      <c r="E879" s="106"/>
      <c r="F879" s="71"/>
      <c r="G879" s="71"/>
      <c r="H879" s="71"/>
      <c r="I879" s="71"/>
      <c r="J879" s="203"/>
      <c r="K879" s="203"/>
      <c r="L879" s="203"/>
      <c r="M879" s="203"/>
      <c r="N879" s="203"/>
      <c r="O879" s="203"/>
      <c r="P879" s="203"/>
      <c r="Q879" s="203"/>
      <c r="R879" s="203"/>
      <c r="S879" s="203"/>
      <c r="T879" s="203"/>
      <c r="U879" s="203"/>
      <c r="V879" s="203"/>
      <c r="W879" s="203"/>
      <c r="X879" s="106"/>
      <c r="Y879" s="106"/>
      <c r="Z879" s="71"/>
    </row>
    <row r="880" spans="1:26">
      <c r="A880" s="71"/>
      <c r="B880" s="71"/>
      <c r="C880" s="71"/>
      <c r="D880" s="106"/>
      <c r="E880" s="106"/>
      <c r="F880" s="71"/>
      <c r="G880" s="71"/>
      <c r="H880" s="71"/>
      <c r="I880" s="71"/>
      <c r="J880" s="203"/>
      <c r="K880" s="203"/>
      <c r="L880" s="203"/>
      <c r="M880" s="203"/>
      <c r="N880" s="203"/>
      <c r="O880" s="203"/>
      <c r="P880" s="203"/>
      <c r="Q880" s="203"/>
      <c r="R880" s="203"/>
      <c r="S880" s="203"/>
      <c r="T880" s="203"/>
      <c r="U880" s="203"/>
      <c r="V880" s="203"/>
      <c r="W880" s="203"/>
      <c r="X880" s="106"/>
      <c r="Y880" s="106"/>
      <c r="Z880" s="71"/>
    </row>
    <row r="881" spans="1:26">
      <c r="A881" s="71"/>
      <c r="B881" s="71"/>
      <c r="C881" s="71"/>
      <c r="D881" s="106"/>
      <c r="E881" s="106"/>
      <c r="F881" s="71"/>
      <c r="G881" s="71"/>
      <c r="H881" s="71"/>
      <c r="I881" s="71"/>
      <c r="J881" s="203"/>
      <c r="K881" s="203"/>
      <c r="L881" s="203"/>
      <c r="M881" s="203"/>
      <c r="N881" s="203"/>
      <c r="O881" s="203"/>
      <c r="P881" s="203"/>
      <c r="Q881" s="203"/>
      <c r="R881" s="203"/>
      <c r="S881" s="203"/>
      <c r="T881" s="203"/>
      <c r="U881" s="203"/>
      <c r="V881" s="203"/>
      <c r="W881" s="203"/>
      <c r="X881" s="106"/>
      <c r="Y881" s="106"/>
      <c r="Z881" s="71"/>
    </row>
    <row r="882" spans="1:26">
      <c r="A882" s="71"/>
      <c r="B882" s="71"/>
      <c r="C882" s="71"/>
      <c r="D882" s="106"/>
      <c r="E882" s="106"/>
      <c r="F882" s="71"/>
      <c r="G882" s="71"/>
      <c r="H882" s="71"/>
      <c r="I882" s="71"/>
      <c r="J882" s="203"/>
      <c r="K882" s="203"/>
      <c r="L882" s="203"/>
      <c r="M882" s="203"/>
      <c r="N882" s="203"/>
      <c r="O882" s="203"/>
      <c r="P882" s="203"/>
      <c r="Q882" s="203"/>
      <c r="R882" s="203"/>
      <c r="S882" s="203"/>
      <c r="T882" s="203"/>
      <c r="U882" s="203"/>
      <c r="V882" s="203"/>
      <c r="W882" s="203"/>
      <c r="X882" s="106"/>
      <c r="Y882" s="106"/>
      <c r="Z882" s="71"/>
    </row>
    <row r="883" spans="1:26">
      <c r="A883" s="71"/>
      <c r="B883" s="71"/>
      <c r="C883" s="71"/>
      <c r="D883" s="106"/>
      <c r="E883" s="106"/>
      <c r="F883" s="71"/>
      <c r="G883" s="71"/>
      <c r="H883" s="71"/>
      <c r="I883" s="71"/>
      <c r="J883" s="203"/>
      <c r="K883" s="203"/>
      <c r="L883" s="203"/>
      <c r="M883" s="203"/>
      <c r="N883" s="203"/>
      <c r="O883" s="203"/>
      <c r="P883" s="203"/>
      <c r="Q883" s="203"/>
      <c r="R883" s="203"/>
      <c r="S883" s="203"/>
      <c r="T883" s="203"/>
      <c r="U883" s="203"/>
      <c r="V883" s="203"/>
      <c r="W883" s="203"/>
      <c r="X883" s="106"/>
      <c r="Y883" s="106"/>
      <c r="Z883" s="71"/>
    </row>
    <row r="884" spans="1:26">
      <c r="A884" s="71"/>
      <c r="B884" s="71"/>
      <c r="C884" s="71"/>
      <c r="D884" s="106"/>
      <c r="E884" s="106"/>
      <c r="F884" s="71"/>
      <c r="G884" s="71"/>
      <c r="H884" s="71"/>
      <c r="I884" s="71"/>
      <c r="J884" s="203"/>
      <c r="K884" s="203"/>
      <c r="L884" s="203"/>
      <c r="M884" s="203"/>
      <c r="N884" s="203"/>
      <c r="O884" s="203"/>
      <c r="P884" s="203"/>
      <c r="Q884" s="203"/>
      <c r="R884" s="203"/>
      <c r="S884" s="203"/>
      <c r="T884" s="203"/>
      <c r="U884" s="203"/>
      <c r="V884" s="203"/>
      <c r="W884" s="203"/>
      <c r="X884" s="106"/>
      <c r="Y884" s="106"/>
      <c r="Z884" s="71"/>
    </row>
    <row r="885" spans="1:26">
      <c r="A885" s="71"/>
      <c r="B885" s="71"/>
      <c r="C885" s="71"/>
      <c r="D885" s="106"/>
      <c r="E885" s="106"/>
      <c r="F885" s="71"/>
      <c r="G885" s="71"/>
      <c r="H885" s="71"/>
      <c r="I885" s="71"/>
      <c r="J885" s="203"/>
      <c r="K885" s="203"/>
      <c r="L885" s="203"/>
      <c r="M885" s="203"/>
      <c r="N885" s="203"/>
      <c r="O885" s="203"/>
      <c r="P885" s="203"/>
      <c r="Q885" s="203"/>
      <c r="R885" s="203"/>
      <c r="S885" s="203"/>
      <c r="T885" s="203"/>
      <c r="U885" s="203"/>
      <c r="V885" s="203"/>
      <c r="W885" s="203"/>
      <c r="X885" s="106"/>
      <c r="Y885" s="106"/>
      <c r="Z885" s="71"/>
    </row>
    <row r="886" spans="1:26">
      <c r="A886" s="71"/>
      <c r="B886" s="71"/>
      <c r="C886" s="71"/>
      <c r="D886" s="106"/>
      <c r="E886" s="106"/>
      <c r="F886" s="71"/>
      <c r="G886" s="71"/>
      <c r="H886" s="71"/>
      <c r="I886" s="71"/>
      <c r="J886" s="203"/>
      <c r="K886" s="203"/>
      <c r="L886" s="203"/>
      <c r="M886" s="203"/>
      <c r="N886" s="203"/>
      <c r="O886" s="203"/>
      <c r="P886" s="203"/>
      <c r="Q886" s="203"/>
      <c r="R886" s="203"/>
      <c r="S886" s="203"/>
      <c r="T886" s="203"/>
      <c r="U886" s="203"/>
      <c r="V886" s="203"/>
      <c r="W886" s="203"/>
      <c r="X886" s="106"/>
      <c r="Y886" s="106"/>
      <c r="Z886" s="71"/>
    </row>
    <row r="887" spans="1:26">
      <c r="A887" s="71"/>
      <c r="B887" s="71"/>
      <c r="C887" s="71"/>
      <c r="D887" s="106"/>
      <c r="E887" s="106"/>
      <c r="F887" s="71"/>
      <c r="G887" s="71"/>
      <c r="H887" s="71"/>
      <c r="I887" s="71"/>
      <c r="J887" s="203"/>
      <c r="K887" s="203"/>
      <c r="L887" s="203"/>
      <c r="M887" s="203"/>
      <c r="N887" s="203"/>
      <c r="O887" s="203"/>
      <c r="P887" s="203"/>
      <c r="Q887" s="203"/>
      <c r="R887" s="203"/>
      <c r="S887" s="203"/>
      <c r="T887" s="203"/>
      <c r="U887" s="203"/>
      <c r="V887" s="203"/>
      <c r="W887" s="203"/>
      <c r="X887" s="106"/>
      <c r="Y887" s="106"/>
      <c r="Z887" s="71"/>
    </row>
    <row r="888" spans="1:26">
      <c r="A888" s="71"/>
      <c r="B888" s="71"/>
      <c r="C888" s="71"/>
      <c r="D888" s="106"/>
      <c r="E888" s="106"/>
      <c r="F888" s="71"/>
      <c r="G888" s="71"/>
      <c r="H888" s="71"/>
      <c r="I888" s="71"/>
      <c r="J888" s="203"/>
      <c r="K888" s="203"/>
      <c r="L888" s="203"/>
      <c r="M888" s="203"/>
      <c r="N888" s="203"/>
      <c r="O888" s="203"/>
      <c r="P888" s="203"/>
      <c r="Q888" s="203"/>
      <c r="R888" s="203"/>
      <c r="S888" s="203"/>
      <c r="T888" s="203"/>
      <c r="U888" s="203"/>
      <c r="V888" s="203"/>
      <c r="W888" s="203"/>
      <c r="X888" s="106"/>
      <c r="Y888" s="106"/>
      <c r="Z888" s="71"/>
    </row>
    <row r="889" spans="1:26">
      <c r="A889" s="71"/>
      <c r="B889" s="71"/>
      <c r="C889" s="71"/>
      <c r="D889" s="106"/>
      <c r="E889" s="106"/>
      <c r="F889" s="71"/>
      <c r="G889" s="71"/>
      <c r="H889" s="71"/>
      <c r="I889" s="71"/>
      <c r="J889" s="203"/>
      <c r="K889" s="203"/>
      <c r="L889" s="203"/>
      <c r="M889" s="203"/>
      <c r="N889" s="203"/>
      <c r="O889" s="203"/>
      <c r="P889" s="203"/>
      <c r="Q889" s="203"/>
      <c r="R889" s="203"/>
      <c r="S889" s="203"/>
      <c r="T889" s="203"/>
      <c r="U889" s="203"/>
      <c r="V889" s="203"/>
      <c r="W889" s="203"/>
      <c r="X889" s="106"/>
      <c r="Y889" s="106"/>
      <c r="Z889" s="71"/>
    </row>
    <row r="890" spans="1:26">
      <c r="A890" s="71"/>
      <c r="B890" s="71"/>
      <c r="C890" s="71"/>
      <c r="D890" s="106"/>
      <c r="E890" s="106"/>
      <c r="F890" s="71"/>
      <c r="G890" s="71"/>
      <c r="H890" s="71"/>
      <c r="I890" s="71"/>
      <c r="J890" s="203"/>
      <c r="K890" s="203"/>
      <c r="L890" s="203"/>
      <c r="M890" s="203"/>
      <c r="N890" s="203"/>
      <c r="O890" s="203"/>
      <c r="P890" s="203"/>
      <c r="Q890" s="203"/>
      <c r="R890" s="203"/>
      <c r="S890" s="203"/>
      <c r="T890" s="203"/>
      <c r="U890" s="203"/>
      <c r="V890" s="203"/>
      <c r="W890" s="203"/>
      <c r="X890" s="106"/>
      <c r="Y890" s="106"/>
      <c r="Z890" s="71"/>
    </row>
    <row r="891" spans="1:26">
      <c r="A891" s="71"/>
      <c r="B891" s="71"/>
      <c r="C891" s="71"/>
      <c r="D891" s="106"/>
      <c r="E891" s="106"/>
      <c r="F891" s="71"/>
      <c r="G891" s="71"/>
      <c r="H891" s="71"/>
      <c r="I891" s="71"/>
      <c r="J891" s="203"/>
      <c r="K891" s="203"/>
      <c r="L891" s="203"/>
      <c r="M891" s="203"/>
      <c r="N891" s="203"/>
      <c r="O891" s="203"/>
      <c r="P891" s="203"/>
      <c r="Q891" s="203"/>
      <c r="R891" s="203"/>
      <c r="S891" s="203"/>
      <c r="T891" s="203"/>
      <c r="U891" s="203"/>
      <c r="V891" s="203"/>
      <c r="W891" s="203"/>
      <c r="X891" s="106"/>
      <c r="Y891" s="106"/>
      <c r="Z891" s="71"/>
    </row>
    <row r="892" spans="1:26">
      <c r="A892" s="71"/>
      <c r="B892" s="71"/>
      <c r="C892" s="71"/>
      <c r="D892" s="106"/>
      <c r="E892" s="106"/>
      <c r="F892" s="71"/>
      <c r="G892" s="71"/>
      <c r="H892" s="71"/>
      <c r="I892" s="71"/>
      <c r="J892" s="203"/>
      <c r="K892" s="203"/>
      <c r="L892" s="203"/>
      <c r="M892" s="203"/>
      <c r="N892" s="203"/>
      <c r="O892" s="203"/>
      <c r="P892" s="203"/>
      <c r="Q892" s="203"/>
      <c r="R892" s="203"/>
      <c r="S892" s="203"/>
      <c r="T892" s="203"/>
      <c r="U892" s="203"/>
      <c r="V892" s="203"/>
      <c r="W892" s="203"/>
      <c r="X892" s="106"/>
      <c r="Y892" s="106"/>
      <c r="Z892" s="71"/>
    </row>
    <row r="893" spans="1:26">
      <c r="A893" s="71"/>
      <c r="B893" s="71"/>
      <c r="C893" s="71"/>
      <c r="D893" s="106"/>
      <c r="E893" s="106"/>
      <c r="F893" s="71"/>
      <c r="G893" s="71"/>
      <c r="H893" s="71"/>
      <c r="I893" s="71"/>
      <c r="J893" s="203"/>
      <c r="K893" s="203"/>
      <c r="L893" s="203"/>
      <c r="M893" s="203"/>
      <c r="N893" s="203"/>
      <c r="O893" s="203"/>
      <c r="P893" s="203"/>
      <c r="Q893" s="203"/>
      <c r="R893" s="203"/>
      <c r="S893" s="203"/>
      <c r="T893" s="203"/>
      <c r="U893" s="203"/>
      <c r="V893" s="203"/>
      <c r="W893" s="203"/>
      <c r="X893" s="106"/>
      <c r="Y893" s="106"/>
      <c r="Z893" s="71"/>
    </row>
    <row r="894" spans="1:26">
      <c r="A894" s="71"/>
      <c r="B894" s="71"/>
      <c r="C894" s="71"/>
      <c r="D894" s="106"/>
      <c r="E894" s="106"/>
      <c r="F894" s="71"/>
      <c r="G894" s="71"/>
      <c r="H894" s="71"/>
      <c r="I894" s="71"/>
      <c r="J894" s="203"/>
      <c r="K894" s="203"/>
      <c r="L894" s="203"/>
      <c r="M894" s="203"/>
      <c r="N894" s="203"/>
      <c r="O894" s="203"/>
      <c r="P894" s="203"/>
      <c r="Q894" s="203"/>
      <c r="R894" s="203"/>
      <c r="S894" s="203"/>
      <c r="T894" s="203"/>
      <c r="U894" s="203"/>
      <c r="V894" s="203"/>
      <c r="W894" s="203"/>
      <c r="X894" s="106"/>
      <c r="Y894" s="106"/>
      <c r="Z894" s="71"/>
    </row>
    <row r="895" spans="1:26">
      <c r="A895" s="71"/>
      <c r="B895" s="71"/>
      <c r="C895" s="71"/>
      <c r="D895" s="106"/>
      <c r="E895" s="106"/>
      <c r="F895" s="71"/>
      <c r="G895" s="71"/>
      <c r="H895" s="71"/>
      <c r="I895" s="71"/>
      <c r="J895" s="203"/>
      <c r="K895" s="203"/>
      <c r="L895" s="203"/>
      <c r="M895" s="203"/>
      <c r="N895" s="203"/>
      <c r="O895" s="203"/>
      <c r="P895" s="203"/>
      <c r="Q895" s="203"/>
      <c r="R895" s="203"/>
      <c r="S895" s="203"/>
      <c r="T895" s="203"/>
      <c r="U895" s="203"/>
      <c r="V895" s="203"/>
      <c r="W895" s="203"/>
      <c r="X895" s="106"/>
      <c r="Y895" s="106"/>
      <c r="Z895" s="71"/>
    </row>
    <row r="896" spans="1:26">
      <c r="A896" s="71"/>
      <c r="B896" s="71"/>
      <c r="C896" s="71"/>
      <c r="D896" s="106"/>
      <c r="E896" s="106"/>
      <c r="F896" s="71"/>
      <c r="G896" s="71"/>
      <c r="H896" s="71"/>
      <c r="I896" s="71"/>
      <c r="J896" s="203"/>
      <c r="K896" s="203"/>
      <c r="L896" s="203"/>
      <c r="M896" s="203"/>
      <c r="N896" s="203"/>
      <c r="O896" s="203"/>
      <c r="P896" s="203"/>
      <c r="Q896" s="203"/>
      <c r="R896" s="203"/>
      <c r="S896" s="203"/>
      <c r="T896" s="203"/>
      <c r="U896" s="203"/>
      <c r="V896" s="203"/>
      <c r="W896" s="203"/>
      <c r="X896" s="106"/>
      <c r="Y896" s="106"/>
      <c r="Z896" s="71"/>
    </row>
    <row r="897" spans="1:26">
      <c r="A897" s="71"/>
      <c r="B897" s="71"/>
      <c r="C897" s="71"/>
      <c r="D897" s="106"/>
      <c r="E897" s="106"/>
      <c r="F897" s="71"/>
      <c r="G897" s="71"/>
      <c r="H897" s="71"/>
      <c r="I897" s="71"/>
      <c r="J897" s="203"/>
      <c r="K897" s="203"/>
      <c r="L897" s="203"/>
      <c r="M897" s="203"/>
      <c r="N897" s="203"/>
      <c r="O897" s="203"/>
      <c r="P897" s="203"/>
      <c r="Q897" s="203"/>
      <c r="R897" s="203"/>
      <c r="S897" s="203"/>
      <c r="T897" s="203"/>
      <c r="U897" s="203"/>
      <c r="V897" s="203"/>
      <c r="W897" s="203"/>
      <c r="X897" s="106"/>
      <c r="Y897" s="106"/>
      <c r="Z897" s="71"/>
    </row>
    <row r="898" spans="1:26">
      <c r="A898" s="71"/>
      <c r="B898" s="71"/>
      <c r="C898" s="71"/>
      <c r="D898" s="106"/>
      <c r="E898" s="106"/>
      <c r="F898" s="71"/>
      <c r="G898" s="71"/>
      <c r="H898" s="71"/>
      <c r="I898" s="71"/>
      <c r="J898" s="203"/>
      <c r="K898" s="203"/>
      <c r="L898" s="203"/>
      <c r="M898" s="203"/>
      <c r="N898" s="203"/>
      <c r="O898" s="203"/>
      <c r="P898" s="203"/>
      <c r="Q898" s="203"/>
      <c r="R898" s="203"/>
      <c r="S898" s="203"/>
      <c r="T898" s="203"/>
      <c r="U898" s="203"/>
      <c r="V898" s="203"/>
      <c r="W898" s="203"/>
      <c r="X898" s="106"/>
      <c r="Y898" s="106"/>
      <c r="Z898" s="71"/>
    </row>
    <row r="899" spans="1:26">
      <c r="A899" s="71"/>
      <c r="B899" s="71"/>
      <c r="C899" s="71"/>
      <c r="D899" s="106"/>
      <c r="E899" s="106"/>
      <c r="F899" s="71"/>
      <c r="G899" s="71"/>
      <c r="H899" s="71"/>
      <c r="I899" s="71"/>
      <c r="J899" s="203"/>
      <c r="K899" s="203"/>
      <c r="L899" s="203"/>
      <c r="M899" s="203"/>
      <c r="N899" s="203"/>
      <c r="O899" s="203"/>
      <c r="P899" s="203"/>
      <c r="Q899" s="203"/>
      <c r="R899" s="203"/>
      <c r="S899" s="203"/>
      <c r="T899" s="203"/>
      <c r="U899" s="203"/>
      <c r="V899" s="203"/>
      <c r="W899" s="203"/>
      <c r="X899" s="106"/>
      <c r="Y899" s="106"/>
      <c r="Z899" s="71"/>
    </row>
    <row r="900" spans="1:26">
      <c r="A900" s="71"/>
      <c r="B900" s="71"/>
      <c r="C900" s="71"/>
      <c r="D900" s="106"/>
      <c r="E900" s="106"/>
      <c r="F900" s="71"/>
      <c r="G900" s="71"/>
      <c r="H900" s="71"/>
      <c r="I900" s="71"/>
      <c r="J900" s="203"/>
      <c r="K900" s="203"/>
      <c r="L900" s="203"/>
      <c r="M900" s="203"/>
      <c r="N900" s="203"/>
      <c r="O900" s="203"/>
      <c r="P900" s="203"/>
      <c r="Q900" s="203"/>
      <c r="R900" s="203"/>
      <c r="S900" s="203"/>
      <c r="T900" s="203"/>
      <c r="U900" s="203"/>
      <c r="V900" s="203"/>
      <c r="W900" s="203"/>
      <c r="X900" s="106"/>
      <c r="Y900" s="106"/>
      <c r="Z900" s="71"/>
    </row>
    <row r="901" spans="1:26">
      <c r="A901" s="71"/>
      <c r="B901" s="71"/>
      <c r="C901" s="71"/>
      <c r="D901" s="106"/>
      <c r="E901" s="106"/>
      <c r="F901" s="71"/>
      <c r="G901" s="71"/>
      <c r="H901" s="71"/>
      <c r="I901" s="71"/>
      <c r="J901" s="203"/>
      <c r="K901" s="203"/>
      <c r="L901" s="203"/>
      <c r="M901" s="203"/>
      <c r="N901" s="203"/>
      <c r="O901" s="203"/>
      <c r="P901" s="203"/>
      <c r="Q901" s="203"/>
      <c r="R901" s="203"/>
      <c r="S901" s="203"/>
      <c r="T901" s="203"/>
      <c r="U901" s="203"/>
      <c r="V901" s="203"/>
      <c r="W901" s="203"/>
      <c r="X901" s="106"/>
      <c r="Y901" s="106"/>
      <c r="Z901" s="71"/>
    </row>
    <row r="902" spans="1:26">
      <c r="A902" s="71"/>
      <c r="B902" s="71"/>
      <c r="C902" s="71"/>
      <c r="D902" s="106"/>
      <c r="E902" s="106"/>
      <c r="F902" s="71"/>
      <c r="G902" s="71"/>
      <c r="H902" s="71"/>
      <c r="I902" s="71"/>
      <c r="J902" s="203"/>
      <c r="K902" s="203"/>
      <c r="L902" s="203"/>
      <c r="M902" s="203"/>
      <c r="N902" s="203"/>
      <c r="O902" s="203"/>
      <c r="P902" s="203"/>
      <c r="Q902" s="203"/>
      <c r="R902" s="203"/>
      <c r="S902" s="203"/>
      <c r="T902" s="203"/>
      <c r="U902" s="203"/>
      <c r="V902" s="203"/>
      <c r="W902" s="203"/>
      <c r="X902" s="106"/>
      <c r="Y902" s="106"/>
      <c r="Z902" s="71"/>
    </row>
    <row r="903" spans="1:26">
      <c r="A903" s="71"/>
      <c r="B903" s="71"/>
      <c r="C903" s="71"/>
      <c r="D903" s="106"/>
      <c r="E903" s="106"/>
      <c r="F903" s="71"/>
      <c r="G903" s="71"/>
      <c r="H903" s="71"/>
      <c r="I903" s="71"/>
      <c r="J903" s="203"/>
      <c r="K903" s="203"/>
      <c r="L903" s="203"/>
      <c r="M903" s="203"/>
      <c r="N903" s="203"/>
      <c r="O903" s="203"/>
      <c r="P903" s="203"/>
      <c r="Q903" s="203"/>
      <c r="R903" s="203"/>
      <c r="S903" s="203"/>
      <c r="T903" s="203"/>
      <c r="U903" s="203"/>
      <c r="V903" s="203"/>
      <c r="W903" s="203"/>
      <c r="X903" s="106"/>
      <c r="Y903" s="106"/>
      <c r="Z903" s="71"/>
    </row>
    <row r="904" spans="1:26">
      <c r="A904" s="71"/>
      <c r="B904" s="71"/>
      <c r="C904" s="71"/>
      <c r="D904" s="106"/>
      <c r="E904" s="106"/>
      <c r="F904" s="71"/>
      <c r="G904" s="71"/>
      <c r="H904" s="71"/>
      <c r="I904" s="71"/>
      <c r="J904" s="203"/>
      <c r="K904" s="203"/>
      <c r="L904" s="203"/>
      <c r="M904" s="203"/>
      <c r="N904" s="203"/>
      <c r="O904" s="203"/>
      <c r="P904" s="203"/>
      <c r="Q904" s="203"/>
      <c r="R904" s="203"/>
      <c r="S904" s="203"/>
      <c r="T904" s="203"/>
      <c r="U904" s="203"/>
      <c r="V904" s="203"/>
      <c r="W904" s="203"/>
      <c r="X904" s="106"/>
      <c r="Y904" s="106"/>
      <c r="Z904" s="71"/>
    </row>
    <row r="905" spans="1:26">
      <c r="A905" s="71"/>
      <c r="B905" s="71"/>
      <c r="C905" s="71"/>
      <c r="D905" s="106"/>
      <c r="E905" s="106"/>
      <c r="F905" s="71"/>
      <c r="G905" s="71"/>
      <c r="H905" s="71"/>
      <c r="I905" s="71"/>
      <c r="J905" s="203"/>
      <c r="K905" s="203"/>
      <c r="L905" s="203"/>
      <c r="M905" s="203"/>
      <c r="N905" s="203"/>
      <c r="O905" s="203"/>
      <c r="P905" s="203"/>
      <c r="Q905" s="203"/>
      <c r="R905" s="203"/>
      <c r="S905" s="203"/>
      <c r="T905" s="203"/>
      <c r="U905" s="203"/>
      <c r="V905" s="203"/>
      <c r="W905" s="203"/>
      <c r="X905" s="106"/>
      <c r="Y905" s="106"/>
      <c r="Z905" s="71"/>
    </row>
    <row r="906" spans="1:26">
      <c r="A906" s="71"/>
      <c r="B906" s="71"/>
      <c r="C906" s="71"/>
      <c r="D906" s="106"/>
      <c r="E906" s="106"/>
      <c r="F906" s="71"/>
      <c r="G906" s="71"/>
      <c r="H906" s="71"/>
      <c r="I906" s="71"/>
      <c r="J906" s="203"/>
      <c r="K906" s="203"/>
      <c r="L906" s="203"/>
      <c r="M906" s="203"/>
      <c r="N906" s="203"/>
      <c r="O906" s="203"/>
      <c r="P906" s="203"/>
      <c r="Q906" s="203"/>
      <c r="R906" s="203"/>
      <c r="S906" s="203"/>
      <c r="T906" s="203"/>
      <c r="U906" s="203"/>
      <c r="V906" s="203"/>
      <c r="W906" s="203"/>
      <c r="X906" s="106"/>
      <c r="Y906" s="106"/>
      <c r="Z906" s="71"/>
    </row>
    <row r="907" spans="1:26">
      <c r="A907" s="71"/>
      <c r="B907" s="71"/>
      <c r="C907" s="71"/>
      <c r="D907" s="106"/>
      <c r="E907" s="106"/>
      <c r="F907" s="71"/>
      <c r="G907" s="71"/>
      <c r="H907" s="71"/>
      <c r="I907" s="71"/>
      <c r="J907" s="203"/>
      <c r="K907" s="203"/>
      <c r="L907" s="203"/>
      <c r="M907" s="203"/>
      <c r="N907" s="203"/>
      <c r="O907" s="203"/>
      <c r="P907" s="203"/>
      <c r="Q907" s="203"/>
      <c r="R907" s="203"/>
      <c r="S907" s="203"/>
      <c r="T907" s="203"/>
      <c r="U907" s="203"/>
      <c r="V907" s="203"/>
      <c r="W907" s="203"/>
      <c r="X907" s="106"/>
      <c r="Y907" s="106"/>
      <c r="Z907" s="71"/>
    </row>
    <row r="908" spans="1:26">
      <c r="A908" s="71"/>
      <c r="B908" s="71"/>
      <c r="C908" s="71"/>
      <c r="D908" s="106"/>
      <c r="E908" s="106"/>
      <c r="F908" s="71"/>
      <c r="G908" s="71"/>
      <c r="H908" s="71"/>
      <c r="I908" s="71"/>
      <c r="J908" s="203"/>
      <c r="K908" s="203"/>
      <c r="L908" s="203"/>
      <c r="M908" s="203"/>
      <c r="N908" s="203"/>
      <c r="O908" s="203"/>
      <c r="P908" s="203"/>
      <c r="Q908" s="203"/>
      <c r="R908" s="203"/>
      <c r="S908" s="203"/>
      <c r="T908" s="203"/>
      <c r="U908" s="203"/>
      <c r="V908" s="203"/>
      <c r="W908" s="203"/>
      <c r="X908" s="106"/>
      <c r="Y908" s="106"/>
      <c r="Z908" s="71"/>
    </row>
    <row r="909" spans="1:26">
      <c r="A909" s="71"/>
      <c r="B909" s="71"/>
      <c r="C909" s="71"/>
      <c r="D909" s="106"/>
      <c r="E909" s="106"/>
      <c r="F909" s="71"/>
      <c r="G909" s="71"/>
      <c r="H909" s="71"/>
      <c r="I909" s="71"/>
      <c r="J909" s="203"/>
      <c r="K909" s="203"/>
      <c r="L909" s="203"/>
      <c r="M909" s="203"/>
      <c r="N909" s="203"/>
      <c r="O909" s="203"/>
      <c r="P909" s="203"/>
      <c r="Q909" s="203"/>
      <c r="R909" s="203"/>
      <c r="S909" s="203"/>
      <c r="T909" s="203"/>
      <c r="U909" s="203"/>
      <c r="V909" s="203"/>
      <c r="W909" s="203"/>
      <c r="X909" s="106"/>
      <c r="Y909" s="106"/>
      <c r="Z909" s="71"/>
    </row>
    <row r="910" spans="1:26">
      <c r="A910" s="71"/>
      <c r="B910" s="71"/>
      <c r="C910" s="71"/>
      <c r="D910" s="106"/>
      <c r="E910" s="106"/>
      <c r="F910" s="71"/>
      <c r="G910" s="71"/>
      <c r="H910" s="71"/>
      <c r="I910" s="71"/>
      <c r="J910" s="203"/>
      <c r="K910" s="203"/>
      <c r="L910" s="203"/>
      <c r="M910" s="203"/>
      <c r="N910" s="203"/>
      <c r="O910" s="203"/>
      <c r="P910" s="203"/>
      <c r="Q910" s="203"/>
      <c r="R910" s="203"/>
      <c r="S910" s="203"/>
      <c r="T910" s="203"/>
      <c r="U910" s="203"/>
      <c r="V910" s="203"/>
      <c r="W910" s="203"/>
      <c r="X910" s="106"/>
      <c r="Y910" s="106"/>
      <c r="Z910" s="71"/>
    </row>
    <row r="911" spans="1:26">
      <c r="A911" s="71"/>
      <c r="B911" s="71"/>
      <c r="C911" s="71"/>
      <c r="D911" s="106"/>
      <c r="E911" s="106"/>
      <c r="F911" s="71"/>
      <c r="G911" s="71"/>
      <c r="H911" s="71"/>
      <c r="I911" s="71"/>
      <c r="J911" s="203"/>
      <c r="K911" s="203"/>
      <c r="L911" s="203"/>
      <c r="M911" s="203"/>
      <c r="N911" s="203"/>
      <c r="O911" s="203"/>
      <c r="P911" s="203"/>
      <c r="Q911" s="203"/>
      <c r="R911" s="203"/>
      <c r="S911" s="203"/>
      <c r="T911" s="203"/>
      <c r="U911" s="203"/>
      <c r="V911" s="203"/>
      <c r="W911" s="203"/>
      <c r="X911" s="106"/>
      <c r="Y911" s="106"/>
      <c r="Z911" s="71"/>
    </row>
    <row r="912" spans="1:26">
      <c r="A912" s="71"/>
      <c r="B912" s="71"/>
      <c r="C912" s="71"/>
      <c r="D912" s="106"/>
      <c r="E912" s="106"/>
      <c r="F912" s="71"/>
      <c r="G912" s="71"/>
      <c r="H912" s="71"/>
      <c r="I912" s="71"/>
      <c r="J912" s="203"/>
      <c r="K912" s="203"/>
      <c r="L912" s="203"/>
      <c r="M912" s="203"/>
      <c r="N912" s="203"/>
      <c r="O912" s="203"/>
      <c r="P912" s="203"/>
      <c r="Q912" s="203"/>
      <c r="R912" s="203"/>
      <c r="S912" s="203"/>
      <c r="T912" s="203"/>
      <c r="U912" s="203"/>
      <c r="V912" s="203"/>
      <c r="W912" s="203"/>
      <c r="X912" s="106"/>
      <c r="Y912" s="106"/>
      <c r="Z912" s="71"/>
    </row>
    <row r="913" spans="1:26">
      <c r="A913" s="71"/>
      <c r="B913" s="71"/>
      <c r="C913" s="71"/>
      <c r="D913" s="106"/>
      <c r="E913" s="106"/>
      <c r="F913" s="71"/>
      <c r="G913" s="71"/>
      <c r="H913" s="71"/>
      <c r="I913" s="71"/>
      <c r="J913" s="203"/>
      <c r="K913" s="203"/>
      <c r="L913" s="203"/>
      <c r="M913" s="203"/>
      <c r="N913" s="203"/>
      <c r="O913" s="203"/>
      <c r="P913" s="203"/>
      <c r="Q913" s="203"/>
      <c r="R913" s="203"/>
      <c r="S913" s="203"/>
      <c r="T913" s="203"/>
      <c r="U913" s="203"/>
      <c r="V913" s="203"/>
      <c r="W913" s="203"/>
      <c r="X913" s="106"/>
      <c r="Y913" s="106"/>
      <c r="Z913" s="71"/>
    </row>
    <row r="914" spans="1:26">
      <c r="A914" s="71"/>
      <c r="B914" s="71"/>
      <c r="C914" s="71"/>
      <c r="D914" s="106"/>
      <c r="E914" s="106"/>
      <c r="F914" s="71"/>
      <c r="G914" s="71"/>
      <c r="H914" s="71"/>
      <c r="I914" s="71"/>
      <c r="J914" s="203"/>
      <c r="K914" s="203"/>
      <c r="L914" s="203"/>
      <c r="M914" s="203"/>
      <c r="N914" s="203"/>
      <c r="O914" s="203"/>
      <c r="P914" s="203"/>
      <c r="Q914" s="203"/>
      <c r="R914" s="203"/>
      <c r="S914" s="203"/>
      <c r="T914" s="203"/>
      <c r="U914" s="203"/>
      <c r="V914" s="203"/>
      <c r="W914" s="203"/>
      <c r="X914" s="106"/>
      <c r="Y914" s="106"/>
      <c r="Z914" s="71"/>
    </row>
    <row r="915" spans="1:26">
      <c r="A915" s="71"/>
      <c r="B915" s="71"/>
      <c r="C915" s="71"/>
      <c r="D915" s="106"/>
      <c r="E915" s="106"/>
      <c r="F915" s="71"/>
      <c r="G915" s="71"/>
      <c r="H915" s="71"/>
      <c r="I915" s="71"/>
      <c r="J915" s="203"/>
      <c r="K915" s="203"/>
      <c r="L915" s="203"/>
      <c r="M915" s="203"/>
      <c r="N915" s="203"/>
      <c r="O915" s="203"/>
      <c r="P915" s="203"/>
      <c r="Q915" s="203"/>
      <c r="R915" s="203"/>
      <c r="S915" s="203"/>
      <c r="T915" s="203"/>
      <c r="U915" s="203"/>
      <c r="V915" s="203"/>
      <c r="W915" s="203"/>
      <c r="X915" s="106"/>
      <c r="Y915" s="106"/>
      <c r="Z915" s="71"/>
    </row>
    <row r="916" spans="1:26">
      <c r="A916" s="71"/>
      <c r="B916" s="71"/>
      <c r="C916" s="71"/>
      <c r="D916" s="106"/>
      <c r="E916" s="106"/>
      <c r="F916" s="71"/>
      <c r="G916" s="71"/>
      <c r="H916" s="71"/>
      <c r="I916" s="71"/>
      <c r="J916" s="203"/>
      <c r="K916" s="203"/>
      <c r="L916" s="203"/>
      <c r="M916" s="203"/>
      <c r="N916" s="203"/>
      <c r="O916" s="203"/>
      <c r="P916" s="203"/>
      <c r="Q916" s="203"/>
      <c r="R916" s="203"/>
      <c r="S916" s="203"/>
      <c r="T916" s="203"/>
      <c r="U916" s="203"/>
      <c r="V916" s="203"/>
      <c r="W916" s="203"/>
      <c r="X916" s="106"/>
      <c r="Y916" s="106"/>
      <c r="Z916" s="71"/>
    </row>
    <row r="917" spans="1:26">
      <c r="A917" s="71"/>
      <c r="B917" s="71"/>
      <c r="C917" s="71"/>
      <c r="D917" s="106"/>
      <c r="E917" s="106"/>
      <c r="F917" s="71"/>
      <c r="G917" s="71"/>
      <c r="H917" s="71"/>
      <c r="I917" s="71"/>
      <c r="J917" s="203"/>
      <c r="K917" s="203"/>
      <c r="L917" s="203"/>
      <c r="M917" s="203"/>
      <c r="N917" s="203"/>
      <c r="O917" s="203"/>
      <c r="P917" s="203"/>
      <c r="Q917" s="203"/>
      <c r="R917" s="203"/>
      <c r="S917" s="203"/>
      <c r="T917" s="203"/>
      <c r="U917" s="203"/>
      <c r="V917" s="203"/>
      <c r="W917" s="203"/>
      <c r="X917" s="106"/>
      <c r="Y917" s="106"/>
      <c r="Z917" s="71"/>
    </row>
    <row r="918" spans="1:26">
      <c r="A918" s="71"/>
      <c r="B918" s="71"/>
      <c r="C918" s="71"/>
      <c r="D918" s="106"/>
      <c r="E918" s="106"/>
      <c r="F918" s="71"/>
      <c r="G918" s="71"/>
      <c r="H918" s="71"/>
      <c r="I918" s="71"/>
      <c r="J918" s="203"/>
      <c r="K918" s="203"/>
      <c r="L918" s="203"/>
      <c r="M918" s="203"/>
      <c r="N918" s="203"/>
      <c r="O918" s="203"/>
      <c r="P918" s="203"/>
      <c r="Q918" s="203"/>
      <c r="R918" s="203"/>
      <c r="S918" s="203"/>
      <c r="T918" s="203"/>
      <c r="U918" s="203"/>
      <c r="V918" s="203"/>
      <c r="W918" s="203"/>
      <c r="X918" s="106"/>
      <c r="Y918" s="106"/>
      <c r="Z918" s="71"/>
    </row>
    <row r="919" spans="1:26">
      <c r="A919" s="71"/>
      <c r="B919" s="71"/>
      <c r="C919" s="71"/>
      <c r="D919" s="106"/>
      <c r="E919" s="106"/>
      <c r="F919" s="71"/>
      <c r="G919" s="71"/>
      <c r="H919" s="71"/>
      <c r="I919" s="71"/>
      <c r="J919" s="203"/>
      <c r="K919" s="203"/>
      <c r="L919" s="203"/>
      <c r="M919" s="203"/>
      <c r="N919" s="203"/>
      <c r="O919" s="203"/>
      <c r="P919" s="203"/>
      <c r="Q919" s="203"/>
      <c r="R919" s="203"/>
      <c r="S919" s="203"/>
      <c r="T919" s="203"/>
      <c r="U919" s="203"/>
      <c r="V919" s="203"/>
      <c r="W919" s="203"/>
      <c r="X919" s="106"/>
      <c r="Y919" s="106"/>
      <c r="Z919" s="71"/>
    </row>
    <row r="920" spans="1:26">
      <c r="A920" s="71"/>
      <c r="B920" s="71"/>
      <c r="C920" s="71"/>
      <c r="D920" s="106"/>
      <c r="E920" s="106"/>
      <c r="F920" s="71"/>
      <c r="G920" s="71"/>
      <c r="H920" s="71"/>
      <c r="I920" s="71"/>
      <c r="J920" s="203"/>
      <c r="K920" s="203"/>
      <c r="L920" s="203"/>
      <c r="M920" s="203"/>
      <c r="N920" s="203"/>
      <c r="O920" s="203"/>
      <c r="P920" s="203"/>
      <c r="Q920" s="203"/>
      <c r="R920" s="203"/>
      <c r="S920" s="203"/>
      <c r="T920" s="203"/>
      <c r="U920" s="203"/>
      <c r="V920" s="203"/>
      <c r="W920" s="203"/>
      <c r="X920" s="106"/>
      <c r="Y920" s="106"/>
      <c r="Z920" s="71"/>
    </row>
    <row r="921" spans="1:26">
      <c r="A921" s="71"/>
      <c r="B921" s="71"/>
      <c r="C921" s="71"/>
      <c r="D921" s="106"/>
      <c r="E921" s="106"/>
      <c r="F921" s="71"/>
      <c r="G921" s="71"/>
      <c r="H921" s="71"/>
      <c r="I921" s="71"/>
      <c r="J921" s="203"/>
      <c r="K921" s="203"/>
      <c r="L921" s="203"/>
      <c r="M921" s="203"/>
      <c r="N921" s="203"/>
      <c r="O921" s="203"/>
      <c r="P921" s="203"/>
      <c r="Q921" s="203"/>
      <c r="R921" s="203"/>
      <c r="S921" s="203"/>
      <c r="T921" s="203"/>
      <c r="U921" s="203"/>
      <c r="V921" s="203"/>
      <c r="W921" s="203"/>
      <c r="X921" s="106"/>
      <c r="Y921" s="106"/>
      <c r="Z921" s="71"/>
    </row>
    <row r="922" spans="1:26">
      <c r="A922" s="71"/>
      <c r="B922" s="71"/>
      <c r="C922" s="71"/>
      <c r="D922" s="106"/>
      <c r="E922" s="106"/>
      <c r="F922" s="71"/>
      <c r="G922" s="71"/>
      <c r="H922" s="71"/>
      <c r="I922" s="71"/>
      <c r="J922" s="203"/>
      <c r="K922" s="203"/>
      <c r="L922" s="203"/>
      <c r="M922" s="203"/>
      <c r="N922" s="203"/>
      <c r="O922" s="203"/>
      <c r="P922" s="203"/>
      <c r="Q922" s="203"/>
      <c r="R922" s="203"/>
      <c r="S922" s="203"/>
      <c r="T922" s="203"/>
      <c r="U922" s="203"/>
      <c r="V922" s="203"/>
      <c r="W922" s="203"/>
      <c r="X922" s="106"/>
      <c r="Y922" s="106"/>
      <c r="Z922" s="71"/>
    </row>
    <row r="923" spans="1:26">
      <c r="A923" s="71"/>
      <c r="B923" s="71"/>
      <c r="C923" s="71"/>
      <c r="D923" s="106"/>
      <c r="E923" s="106"/>
      <c r="F923" s="71"/>
      <c r="G923" s="71"/>
      <c r="H923" s="71"/>
      <c r="I923" s="71"/>
      <c r="J923" s="203"/>
      <c r="K923" s="203"/>
      <c r="L923" s="203"/>
      <c r="M923" s="203"/>
      <c r="N923" s="203"/>
      <c r="O923" s="203"/>
      <c r="P923" s="203"/>
      <c r="Q923" s="203"/>
      <c r="R923" s="203"/>
      <c r="S923" s="203"/>
      <c r="T923" s="203"/>
      <c r="U923" s="203"/>
      <c r="V923" s="203"/>
      <c r="W923" s="203"/>
      <c r="X923" s="106"/>
      <c r="Y923" s="106"/>
      <c r="Z923" s="71"/>
    </row>
    <row r="924" spans="1:26">
      <c r="A924" s="71"/>
      <c r="B924" s="71"/>
      <c r="C924" s="71"/>
      <c r="D924" s="106"/>
      <c r="E924" s="106"/>
      <c r="F924" s="71"/>
      <c r="G924" s="71"/>
      <c r="H924" s="71"/>
      <c r="I924" s="71"/>
      <c r="J924" s="203"/>
      <c r="K924" s="203"/>
      <c r="L924" s="203"/>
      <c r="M924" s="203"/>
      <c r="N924" s="203"/>
      <c r="O924" s="203"/>
      <c r="P924" s="203"/>
      <c r="Q924" s="203"/>
      <c r="R924" s="203"/>
      <c r="S924" s="203"/>
      <c r="T924" s="203"/>
      <c r="U924" s="203"/>
      <c r="V924" s="203"/>
      <c r="W924" s="203"/>
      <c r="X924" s="106"/>
      <c r="Y924" s="106"/>
      <c r="Z924" s="71"/>
    </row>
    <row r="925" spans="1:26">
      <c r="A925" s="71"/>
      <c r="B925" s="71"/>
      <c r="C925" s="71"/>
      <c r="D925" s="106"/>
      <c r="E925" s="106"/>
      <c r="F925" s="71"/>
      <c r="G925" s="71"/>
      <c r="H925" s="71"/>
      <c r="I925" s="71"/>
      <c r="J925" s="203"/>
      <c r="K925" s="203"/>
      <c r="L925" s="203"/>
      <c r="M925" s="203"/>
      <c r="N925" s="203"/>
      <c r="O925" s="203"/>
      <c r="P925" s="203"/>
      <c r="Q925" s="203"/>
      <c r="R925" s="203"/>
      <c r="S925" s="203"/>
      <c r="T925" s="203"/>
      <c r="U925" s="203"/>
      <c r="V925" s="203"/>
      <c r="W925" s="203"/>
      <c r="X925" s="106"/>
      <c r="Y925" s="106"/>
      <c r="Z925" s="71"/>
    </row>
    <row r="926" spans="1:26">
      <c r="A926" s="71"/>
      <c r="B926" s="71"/>
      <c r="C926" s="71"/>
      <c r="D926" s="106"/>
      <c r="E926" s="106"/>
      <c r="F926" s="71"/>
      <c r="G926" s="71"/>
      <c r="H926" s="71"/>
      <c r="I926" s="71"/>
      <c r="J926" s="203"/>
      <c r="K926" s="203"/>
      <c r="L926" s="203"/>
      <c r="M926" s="203"/>
      <c r="N926" s="203"/>
      <c r="O926" s="203"/>
      <c r="P926" s="203"/>
      <c r="Q926" s="203"/>
      <c r="R926" s="203"/>
      <c r="S926" s="203"/>
      <c r="T926" s="203"/>
      <c r="U926" s="203"/>
      <c r="V926" s="203"/>
      <c r="W926" s="203"/>
      <c r="X926" s="106"/>
      <c r="Y926" s="106"/>
      <c r="Z926" s="71"/>
    </row>
    <row r="927" spans="1:26">
      <c r="A927" s="71"/>
      <c r="B927" s="71"/>
      <c r="C927" s="71"/>
      <c r="D927" s="106"/>
      <c r="E927" s="106"/>
      <c r="F927" s="71"/>
      <c r="G927" s="71"/>
      <c r="H927" s="71"/>
      <c r="I927" s="71"/>
      <c r="J927" s="203"/>
      <c r="K927" s="203"/>
      <c r="L927" s="203"/>
      <c r="M927" s="203"/>
      <c r="N927" s="203"/>
      <c r="O927" s="203"/>
      <c r="P927" s="203"/>
      <c r="Q927" s="203"/>
      <c r="R927" s="203"/>
      <c r="S927" s="203"/>
      <c r="T927" s="203"/>
      <c r="U927" s="203"/>
      <c r="V927" s="203"/>
      <c r="W927" s="203"/>
      <c r="X927" s="106"/>
      <c r="Y927" s="106"/>
      <c r="Z927" s="71"/>
    </row>
    <row r="928" spans="1:26">
      <c r="A928" s="71"/>
      <c r="B928" s="71"/>
      <c r="C928" s="71"/>
      <c r="D928" s="106"/>
      <c r="E928" s="106"/>
      <c r="F928" s="71"/>
      <c r="G928" s="71"/>
      <c r="H928" s="71"/>
      <c r="I928" s="71"/>
      <c r="J928" s="203"/>
      <c r="K928" s="203"/>
      <c r="L928" s="203"/>
      <c r="M928" s="203"/>
      <c r="N928" s="203"/>
      <c r="O928" s="203"/>
      <c r="P928" s="203"/>
      <c r="Q928" s="203"/>
      <c r="R928" s="203"/>
      <c r="S928" s="203"/>
      <c r="T928" s="203"/>
      <c r="U928" s="203"/>
      <c r="V928" s="203"/>
      <c r="W928" s="203"/>
      <c r="X928" s="106"/>
      <c r="Y928" s="106"/>
      <c r="Z928" s="71"/>
    </row>
    <row r="929" spans="1:26">
      <c r="A929" s="71"/>
      <c r="B929" s="71"/>
      <c r="C929" s="71"/>
      <c r="D929" s="106"/>
      <c r="E929" s="106"/>
      <c r="F929" s="71"/>
      <c r="G929" s="71"/>
      <c r="H929" s="71"/>
      <c r="I929" s="71"/>
      <c r="J929" s="203"/>
      <c r="K929" s="203"/>
      <c r="L929" s="203"/>
      <c r="M929" s="203"/>
      <c r="N929" s="203"/>
      <c r="O929" s="203"/>
      <c r="P929" s="203"/>
      <c r="Q929" s="203"/>
      <c r="R929" s="203"/>
      <c r="S929" s="203"/>
      <c r="T929" s="203"/>
      <c r="U929" s="203"/>
      <c r="V929" s="203"/>
      <c r="W929" s="203"/>
      <c r="X929" s="106"/>
      <c r="Y929" s="106"/>
      <c r="Z929" s="71"/>
    </row>
    <row r="930" spans="1:26">
      <c r="A930" s="71"/>
      <c r="B930" s="71"/>
      <c r="C930" s="71"/>
      <c r="D930" s="106"/>
      <c r="E930" s="106"/>
      <c r="F930" s="71"/>
      <c r="G930" s="71"/>
      <c r="H930" s="71"/>
      <c r="I930" s="71"/>
      <c r="J930" s="203"/>
      <c r="K930" s="203"/>
      <c r="L930" s="203"/>
      <c r="M930" s="203"/>
      <c r="N930" s="203"/>
      <c r="O930" s="203"/>
      <c r="P930" s="203"/>
      <c r="Q930" s="203"/>
      <c r="R930" s="203"/>
      <c r="S930" s="203"/>
      <c r="T930" s="203"/>
      <c r="U930" s="203"/>
      <c r="V930" s="203"/>
      <c r="W930" s="203"/>
      <c r="X930" s="106"/>
      <c r="Y930" s="106"/>
      <c r="Z930" s="71"/>
    </row>
    <row r="931" spans="1:26">
      <c r="A931" s="71"/>
      <c r="B931" s="71"/>
      <c r="C931" s="71"/>
      <c r="D931" s="106"/>
      <c r="E931" s="106"/>
      <c r="F931" s="71"/>
      <c r="G931" s="71"/>
      <c r="H931" s="71"/>
      <c r="I931" s="71"/>
      <c r="J931" s="203"/>
      <c r="K931" s="203"/>
      <c r="L931" s="203"/>
      <c r="M931" s="203"/>
      <c r="N931" s="203"/>
      <c r="O931" s="203"/>
      <c r="P931" s="203"/>
      <c r="Q931" s="203"/>
      <c r="R931" s="203"/>
      <c r="S931" s="203"/>
      <c r="T931" s="203"/>
      <c r="U931" s="203"/>
      <c r="V931" s="203"/>
      <c r="W931" s="203"/>
      <c r="X931" s="106"/>
      <c r="Y931" s="106"/>
      <c r="Z931" s="71"/>
    </row>
    <row r="932" spans="1:26">
      <c r="A932" s="71"/>
      <c r="B932" s="71"/>
      <c r="C932" s="71"/>
      <c r="D932" s="106"/>
      <c r="E932" s="106"/>
      <c r="F932" s="71"/>
      <c r="G932" s="71"/>
      <c r="H932" s="71"/>
      <c r="I932" s="71"/>
      <c r="J932" s="203"/>
      <c r="K932" s="203"/>
      <c r="L932" s="203"/>
      <c r="M932" s="203"/>
      <c r="N932" s="203"/>
      <c r="O932" s="203"/>
      <c r="P932" s="203"/>
      <c r="Q932" s="203"/>
      <c r="R932" s="203"/>
      <c r="S932" s="203"/>
      <c r="T932" s="203"/>
      <c r="U932" s="203"/>
      <c r="V932" s="203"/>
      <c r="W932" s="203"/>
      <c r="X932" s="106"/>
      <c r="Y932" s="106"/>
      <c r="Z932" s="71"/>
    </row>
    <row r="933" spans="1:26">
      <c r="A933" s="71"/>
      <c r="B933" s="71"/>
      <c r="C933" s="71"/>
      <c r="D933" s="106"/>
      <c r="E933" s="106"/>
      <c r="F933" s="71"/>
      <c r="G933" s="71"/>
      <c r="H933" s="71"/>
      <c r="I933" s="71"/>
      <c r="J933" s="203"/>
      <c r="K933" s="203"/>
      <c r="L933" s="203"/>
      <c r="M933" s="203"/>
      <c r="N933" s="203"/>
      <c r="O933" s="203"/>
      <c r="P933" s="203"/>
      <c r="Q933" s="203"/>
      <c r="R933" s="203"/>
      <c r="S933" s="203"/>
      <c r="T933" s="203"/>
      <c r="U933" s="203"/>
      <c r="V933" s="203"/>
      <c r="W933" s="203"/>
      <c r="X933" s="106"/>
      <c r="Y933" s="106"/>
      <c r="Z933" s="71"/>
    </row>
    <row r="934" spans="1:26">
      <c r="A934" s="71"/>
      <c r="B934" s="71"/>
      <c r="C934" s="71"/>
      <c r="D934" s="106"/>
      <c r="E934" s="106"/>
      <c r="F934" s="71"/>
      <c r="G934" s="71"/>
      <c r="H934" s="71"/>
      <c r="I934" s="71"/>
      <c r="J934" s="203"/>
      <c r="K934" s="203"/>
      <c r="L934" s="203"/>
      <c r="M934" s="203"/>
      <c r="N934" s="203"/>
      <c r="O934" s="203"/>
      <c r="P934" s="203"/>
      <c r="Q934" s="203"/>
      <c r="R934" s="203"/>
      <c r="S934" s="203"/>
      <c r="T934" s="203"/>
      <c r="U934" s="203"/>
      <c r="V934" s="203"/>
      <c r="W934" s="203"/>
      <c r="X934" s="106"/>
      <c r="Y934" s="106"/>
      <c r="Z934" s="71"/>
    </row>
    <row r="935" spans="1:26">
      <c r="A935" s="71"/>
      <c r="B935" s="71"/>
      <c r="C935" s="71"/>
      <c r="D935" s="106"/>
      <c r="E935" s="106"/>
      <c r="F935" s="71"/>
      <c r="G935" s="71"/>
      <c r="H935" s="71"/>
      <c r="I935" s="71"/>
      <c r="J935" s="203"/>
      <c r="K935" s="203"/>
      <c r="L935" s="203"/>
      <c r="M935" s="203"/>
      <c r="N935" s="203"/>
      <c r="O935" s="203"/>
      <c r="P935" s="203"/>
      <c r="Q935" s="203"/>
      <c r="R935" s="203"/>
      <c r="S935" s="203"/>
      <c r="T935" s="203"/>
      <c r="U935" s="203"/>
      <c r="V935" s="203"/>
      <c r="W935" s="203"/>
      <c r="X935" s="106"/>
      <c r="Y935" s="106"/>
      <c r="Z935" s="71"/>
    </row>
    <row r="936" spans="1:26">
      <c r="A936" s="71"/>
      <c r="B936" s="71"/>
      <c r="C936" s="71"/>
      <c r="D936" s="106"/>
      <c r="E936" s="106"/>
      <c r="F936" s="71"/>
      <c r="G936" s="71"/>
      <c r="H936" s="71"/>
      <c r="I936" s="71"/>
      <c r="J936" s="203"/>
      <c r="K936" s="203"/>
      <c r="L936" s="203"/>
      <c r="M936" s="203"/>
      <c r="N936" s="203"/>
      <c r="O936" s="203"/>
      <c r="P936" s="203"/>
      <c r="Q936" s="203"/>
      <c r="R936" s="203"/>
      <c r="S936" s="203"/>
      <c r="T936" s="203"/>
      <c r="U936" s="203"/>
      <c r="V936" s="203"/>
      <c r="W936" s="203"/>
      <c r="X936" s="106"/>
      <c r="Y936" s="106"/>
      <c r="Z936" s="71"/>
    </row>
    <row r="937" spans="1:26">
      <c r="A937" s="71"/>
      <c r="B937" s="71"/>
      <c r="C937" s="71"/>
      <c r="D937" s="106"/>
      <c r="E937" s="106"/>
      <c r="F937" s="71"/>
      <c r="G937" s="71"/>
      <c r="H937" s="71"/>
      <c r="I937" s="71"/>
      <c r="J937" s="203"/>
      <c r="K937" s="203"/>
      <c r="L937" s="203"/>
      <c r="M937" s="203"/>
      <c r="N937" s="203"/>
      <c r="O937" s="203"/>
      <c r="P937" s="203"/>
      <c r="Q937" s="203"/>
      <c r="R937" s="203"/>
      <c r="S937" s="203"/>
      <c r="T937" s="203"/>
      <c r="U937" s="203"/>
      <c r="V937" s="203"/>
      <c r="W937" s="203"/>
      <c r="X937" s="106"/>
      <c r="Y937" s="106"/>
      <c r="Z937" s="71"/>
    </row>
    <row r="938" spans="1:26">
      <c r="A938" s="71"/>
      <c r="B938" s="71"/>
      <c r="C938" s="71"/>
      <c r="D938" s="106"/>
      <c r="E938" s="106"/>
      <c r="F938" s="71"/>
      <c r="G938" s="71"/>
      <c r="H938" s="71"/>
      <c r="I938" s="71"/>
      <c r="J938" s="203"/>
      <c r="K938" s="203"/>
      <c r="L938" s="203"/>
      <c r="M938" s="203"/>
      <c r="N938" s="203"/>
      <c r="O938" s="203"/>
      <c r="P938" s="203"/>
      <c r="Q938" s="203"/>
      <c r="R938" s="203"/>
      <c r="S938" s="203"/>
      <c r="T938" s="203"/>
      <c r="U938" s="203"/>
      <c r="V938" s="203"/>
      <c r="W938" s="203"/>
      <c r="X938" s="106"/>
      <c r="Y938" s="106"/>
      <c r="Z938" s="71"/>
    </row>
    <row r="939" spans="1:26">
      <c r="A939" s="71"/>
      <c r="B939" s="71"/>
      <c r="C939" s="71"/>
      <c r="D939" s="106"/>
      <c r="E939" s="106"/>
      <c r="F939" s="71"/>
      <c r="G939" s="71"/>
      <c r="H939" s="71"/>
      <c r="I939" s="71"/>
      <c r="J939" s="203"/>
      <c r="K939" s="203"/>
      <c r="L939" s="203"/>
      <c r="M939" s="203"/>
      <c r="N939" s="203"/>
      <c r="O939" s="203"/>
      <c r="P939" s="203"/>
      <c r="Q939" s="203"/>
      <c r="R939" s="203"/>
      <c r="S939" s="203"/>
      <c r="T939" s="203"/>
      <c r="U939" s="203"/>
      <c r="V939" s="203"/>
      <c r="W939" s="203"/>
      <c r="X939" s="106"/>
      <c r="Y939" s="106"/>
      <c r="Z939" s="71"/>
    </row>
    <row r="940" spans="1:26">
      <c r="A940" s="71"/>
      <c r="B940" s="71"/>
      <c r="C940" s="71"/>
      <c r="D940" s="106"/>
      <c r="E940" s="106"/>
      <c r="F940" s="71"/>
      <c r="G940" s="71"/>
      <c r="H940" s="71"/>
      <c r="I940" s="71"/>
      <c r="J940" s="203"/>
      <c r="K940" s="203"/>
      <c r="L940" s="203"/>
      <c r="M940" s="203"/>
      <c r="N940" s="203"/>
      <c r="O940" s="203"/>
      <c r="P940" s="203"/>
      <c r="Q940" s="203"/>
      <c r="R940" s="203"/>
      <c r="S940" s="203"/>
      <c r="T940" s="203"/>
      <c r="U940" s="203"/>
      <c r="V940" s="203"/>
      <c r="W940" s="203"/>
      <c r="X940" s="106"/>
      <c r="Y940" s="106"/>
      <c r="Z940" s="71"/>
    </row>
    <row r="941" spans="1:26">
      <c r="A941" s="71"/>
      <c r="B941" s="71"/>
      <c r="C941" s="71"/>
      <c r="D941" s="106"/>
      <c r="E941" s="106"/>
      <c r="F941" s="71"/>
      <c r="G941" s="71"/>
      <c r="H941" s="71"/>
      <c r="I941" s="71"/>
      <c r="J941" s="203"/>
      <c r="K941" s="203"/>
      <c r="L941" s="203"/>
      <c r="M941" s="203"/>
      <c r="N941" s="203"/>
      <c r="O941" s="203"/>
      <c r="P941" s="203"/>
      <c r="Q941" s="203"/>
      <c r="R941" s="203"/>
      <c r="S941" s="203"/>
      <c r="T941" s="203"/>
      <c r="U941" s="203"/>
      <c r="V941" s="203"/>
      <c r="W941" s="203"/>
      <c r="X941" s="106"/>
      <c r="Y941" s="106"/>
      <c r="Z941" s="71"/>
    </row>
    <row r="942" spans="1:26">
      <c r="A942" s="71"/>
      <c r="B942" s="71"/>
      <c r="C942" s="71"/>
      <c r="D942" s="106"/>
      <c r="E942" s="106"/>
      <c r="F942" s="71"/>
      <c r="G942" s="71"/>
      <c r="H942" s="71"/>
      <c r="I942" s="71"/>
      <c r="J942" s="203"/>
      <c r="K942" s="203"/>
      <c r="L942" s="203"/>
      <c r="M942" s="203"/>
      <c r="N942" s="203"/>
      <c r="O942" s="203"/>
      <c r="P942" s="203"/>
      <c r="Q942" s="203"/>
      <c r="R942" s="203"/>
      <c r="S942" s="203"/>
      <c r="T942" s="203"/>
      <c r="U942" s="203"/>
      <c r="V942" s="203"/>
      <c r="W942" s="203"/>
      <c r="X942" s="106"/>
      <c r="Y942" s="106"/>
      <c r="Z942" s="71"/>
    </row>
    <row r="943" spans="1:26">
      <c r="A943" s="71"/>
      <c r="B943" s="71"/>
      <c r="C943" s="71"/>
      <c r="D943" s="106"/>
      <c r="E943" s="106"/>
      <c r="F943" s="71"/>
      <c r="G943" s="71"/>
      <c r="H943" s="71"/>
      <c r="I943" s="71"/>
      <c r="J943" s="203"/>
      <c r="K943" s="203"/>
      <c r="L943" s="203"/>
      <c r="M943" s="203"/>
      <c r="N943" s="203"/>
      <c r="O943" s="203"/>
      <c r="P943" s="203"/>
      <c r="Q943" s="203"/>
      <c r="R943" s="203"/>
      <c r="S943" s="203"/>
      <c r="T943" s="203"/>
      <c r="U943" s="203"/>
      <c r="V943" s="203"/>
      <c r="W943" s="203"/>
      <c r="X943" s="106"/>
      <c r="Y943" s="106"/>
      <c r="Z943" s="71"/>
    </row>
    <row r="944" spans="1:26">
      <c r="A944" s="71"/>
      <c r="B944" s="71"/>
      <c r="C944" s="71"/>
      <c r="D944" s="106"/>
      <c r="E944" s="106"/>
      <c r="F944" s="71"/>
      <c r="G944" s="71"/>
      <c r="H944" s="71"/>
      <c r="I944" s="71"/>
      <c r="J944" s="203"/>
      <c r="K944" s="203"/>
      <c r="L944" s="203"/>
      <c r="M944" s="203"/>
      <c r="N944" s="203"/>
      <c r="O944" s="203"/>
      <c r="P944" s="203"/>
      <c r="Q944" s="203"/>
      <c r="R944" s="203"/>
      <c r="S944" s="203"/>
      <c r="T944" s="203"/>
      <c r="U944" s="203"/>
      <c r="V944" s="203"/>
      <c r="W944" s="203"/>
      <c r="X944" s="106"/>
      <c r="Y944" s="106"/>
      <c r="Z944" s="71"/>
    </row>
    <row r="945" spans="1:26">
      <c r="A945" s="71"/>
      <c r="B945" s="71"/>
      <c r="C945" s="71"/>
      <c r="D945" s="106"/>
      <c r="E945" s="106"/>
      <c r="F945" s="71"/>
      <c r="G945" s="71"/>
      <c r="H945" s="71"/>
      <c r="I945" s="71"/>
      <c r="J945" s="203"/>
      <c r="K945" s="203"/>
      <c r="L945" s="203"/>
      <c r="M945" s="203"/>
      <c r="N945" s="203"/>
      <c r="O945" s="203"/>
      <c r="P945" s="203"/>
      <c r="Q945" s="203"/>
      <c r="R945" s="203"/>
      <c r="S945" s="203"/>
      <c r="T945" s="203"/>
      <c r="U945" s="203"/>
      <c r="V945" s="203"/>
      <c r="W945" s="203"/>
      <c r="X945" s="106"/>
      <c r="Y945" s="106"/>
      <c r="Z945" s="71"/>
    </row>
    <row r="946" spans="1:26">
      <c r="A946" s="71"/>
      <c r="B946" s="71"/>
      <c r="C946" s="71"/>
      <c r="D946" s="106"/>
      <c r="E946" s="106"/>
      <c r="F946" s="71"/>
      <c r="G946" s="71"/>
      <c r="H946" s="71"/>
      <c r="I946" s="71"/>
      <c r="J946" s="203"/>
      <c r="K946" s="203"/>
      <c r="L946" s="203"/>
      <c r="M946" s="203"/>
      <c r="N946" s="203"/>
      <c r="O946" s="203"/>
      <c r="P946" s="203"/>
      <c r="Q946" s="203"/>
      <c r="R946" s="203"/>
      <c r="S946" s="203"/>
      <c r="T946" s="203"/>
      <c r="U946" s="203"/>
      <c r="V946" s="203"/>
      <c r="W946" s="203"/>
      <c r="X946" s="106"/>
      <c r="Y946" s="106"/>
      <c r="Z946" s="71"/>
    </row>
    <row r="947" spans="1:26">
      <c r="A947" s="71"/>
      <c r="B947" s="71"/>
      <c r="C947" s="71"/>
      <c r="D947" s="106"/>
      <c r="E947" s="106"/>
      <c r="F947" s="71"/>
      <c r="G947" s="71"/>
      <c r="H947" s="71"/>
      <c r="I947" s="71"/>
      <c r="J947" s="203"/>
      <c r="K947" s="203"/>
      <c r="L947" s="203"/>
      <c r="M947" s="203"/>
      <c r="N947" s="203"/>
      <c r="O947" s="203"/>
      <c r="P947" s="203"/>
      <c r="Q947" s="203"/>
      <c r="R947" s="203"/>
      <c r="S947" s="203"/>
      <c r="T947" s="203"/>
      <c r="U947" s="203"/>
      <c r="V947" s="203"/>
      <c r="W947" s="203"/>
      <c r="X947" s="106"/>
      <c r="Y947" s="106"/>
      <c r="Z947" s="71"/>
    </row>
    <row r="948" spans="1:26">
      <c r="A948" s="71"/>
      <c r="B948" s="71"/>
      <c r="C948" s="71"/>
      <c r="D948" s="106"/>
      <c r="E948" s="106"/>
      <c r="F948" s="71"/>
      <c r="G948" s="71"/>
      <c r="H948" s="71"/>
      <c r="I948" s="71"/>
      <c r="J948" s="203"/>
      <c r="K948" s="203"/>
      <c r="L948" s="203"/>
      <c r="M948" s="203"/>
      <c r="N948" s="203"/>
      <c r="O948" s="203"/>
      <c r="P948" s="203"/>
      <c r="Q948" s="203"/>
      <c r="R948" s="203"/>
      <c r="S948" s="203"/>
      <c r="T948" s="203"/>
      <c r="U948" s="203"/>
      <c r="V948" s="203"/>
      <c r="W948" s="203"/>
      <c r="X948" s="106"/>
      <c r="Y948" s="106"/>
      <c r="Z948" s="71"/>
    </row>
    <row r="949" spans="1:26">
      <c r="A949" s="71"/>
      <c r="B949" s="71"/>
      <c r="C949" s="71"/>
      <c r="D949" s="106"/>
      <c r="E949" s="106"/>
      <c r="F949" s="71"/>
      <c r="G949" s="71"/>
      <c r="H949" s="71"/>
      <c r="I949" s="71"/>
      <c r="J949" s="203"/>
      <c r="K949" s="203"/>
      <c r="L949" s="203"/>
      <c r="M949" s="203"/>
      <c r="N949" s="203"/>
      <c r="O949" s="203"/>
      <c r="P949" s="203"/>
      <c r="Q949" s="203"/>
      <c r="R949" s="203"/>
      <c r="S949" s="203"/>
      <c r="T949" s="203"/>
      <c r="U949" s="203"/>
      <c r="V949" s="203"/>
      <c r="W949" s="203"/>
      <c r="X949" s="106"/>
      <c r="Y949" s="106"/>
      <c r="Z949" s="71"/>
    </row>
    <row r="950" spans="1:26">
      <c r="A950" s="71"/>
      <c r="B950" s="71"/>
      <c r="C950" s="71"/>
      <c r="D950" s="106"/>
      <c r="E950" s="106"/>
      <c r="F950" s="71"/>
      <c r="G950" s="71"/>
      <c r="H950" s="71"/>
      <c r="I950" s="71"/>
      <c r="J950" s="203"/>
      <c r="K950" s="203"/>
      <c r="L950" s="203"/>
      <c r="M950" s="203"/>
      <c r="N950" s="203"/>
      <c r="O950" s="203"/>
      <c r="P950" s="203"/>
      <c r="Q950" s="203"/>
      <c r="R950" s="203"/>
      <c r="S950" s="203"/>
      <c r="T950" s="203"/>
      <c r="U950" s="203"/>
      <c r="V950" s="203"/>
      <c r="W950" s="203"/>
      <c r="X950" s="106"/>
      <c r="Y950" s="106"/>
      <c r="Z950" s="71"/>
    </row>
    <row r="951" spans="1:26">
      <c r="A951" s="71"/>
      <c r="B951" s="71"/>
      <c r="C951" s="71"/>
      <c r="D951" s="106"/>
      <c r="E951" s="106"/>
      <c r="F951" s="71"/>
      <c r="G951" s="71"/>
      <c r="H951" s="71"/>
      <c r="I951" s="71"/>
      <c r="J951" s="203"/>
      <c r="K951" s="203"/>
      <c r="L951" s="203"/>
      <c r="M951" s="203"/>
      <c r="N951" s="203"/>
      <c r="O951" s="203"/>
      <c r="P951" s="203"/>
      <c r="Q951" s="203"/>
      <c r="R951" s="203"/>
      <c r="S951" s="203"/>
      <c r="T951" s="203"/>
      <c r="U951" s="203"/>
      <c r="V951" s="203"/>
      <c r="W951" s="203"/>
      <c r="X951" s="106"/>
      <c r="Y951" s="106"/>
      <c r="Z951" s="71"/>
    </row>
    <row r="952" spans="1:26">
      <c r="A952" s="71"/>
      <c r="B952" s="71"/>
      <c r="C952" s="71"/>
      <c r="D952" s="106"/>
      <c r="E952" s="106"/>
      <c r="F952" s="71"/>
      <c r="G952" s="71"/>
      <c r="H952" s="71"/>
      <c r="I952" s="71"/>
      <c r="J952" s="203"/>
      <c r="K952" s="203"/>
      <c r="L952" s="203"/>
      <c r="M952" s="203"/>
      <c r="N952" s="203"/>
      <c r="O952" s="203"/>
      <c r="P952" s="203"/>
      <c r="Q952" s="203"/>
      <c r="R952" s="203"/>
      <c r="S952" s="203"/>
      <c r="T952" s="203"/>
      <c r="U952" s="203"/>
      <c r="V952" s="203"/>
      <c r="W952" s="203"/>
      <c r="X952" s="106"/>
      <c r="Y952" s="106"/>
      <c r="Z952" s="71"/>
    </row>
    <row r="953" spans="1:26">
      <c r="A953" s="71"/>
      <c r="B953" s="71"/>
      <c r="C953" s="71"/>
      <c r="D953" s="106"/>
      <c r="E953" s="106"/>
      <c r="F953" s="71"/>
      <c r="G953" s="71"/>
      <c r="H953" s="71"/>
      <c r="I953" s="71"/>
      <c r="J953" s="203"/>
      <c r="K953" s="203"/>
      <c r="L953" s="203"/>
      <c r="M953" s="203"/>
      <c r="N953" s="203"/>
      <c r="O953" s="203"/>
      <c r="P953" s="203"/>
      <c r="Q953" s="203"/>
      <c r="R953" s="203"/>
      <c r="S953" s="203"/>
      <c r="T953" s="203"/>
      <c r="U953" s="203"/>
      <c r="V953" s="203"/>
      <c r="W953" s="203"/>
      <c r="X953" s="106"/>
      <c r="Y953" s="106"/>
      <c r="Z953" s="71"/>
    </row>
    <row r="954" spans="1:26">
      <c r="A954" s="71"/>
      <c r="B954" s="71"/>
      <c r="C954" s="71"/>
      <c r="D954" s="106"/>
      <c r="E954" s="106"/>
      <c r="F954" s="71"/>
      <c r="G954" s="71"/>
      <c r="H954" s="71"/>
      <c r="I954" s="71"/>
      <c r="J954" s="203"/>
      <c r="K954" s="203"/>
      <c r="L954" s="203"/>
      <c r="M954" s="203"/>
      <c r="N954" s="203"/>
      <c r="O954" s="203"/>
      <c r="P954" s="203"/>
      <c r="Q954" s="203"/>
      <c r="R954" s="203"/>
      <c r="S954" s="203"/>
      <c r="T954" s="203"/>
      <c r="U954" s="203"/>
      <c r="V954" s="203"/>
      <c r="W954" s="203"/>
      <c r="X954" s="106"/>
      <c r="Y954" s="106"/>
      <c r="Z954" s="71"/>
    </row>
    <row r="955" spans="1:26">
      <c r="A955" s="71"/>
      <c r="B955" s="71"/>
      <c r="C955" s="71"/>
      <c r="D955" s="106"/>
      <c r="E955" s="106"/>
      <c r="F955" s="71"/>
      <c r="G955" s="71"/>
      <c r="H955" s="71"/>
      <c r="I955" s="71"/>
      <c r="J955" s="203"/>
      <c r="K955" s="203"/>
      <c r="L955" s="203"/>
      <c r="M955" s="203"/>
      <c r="N955" s="203"/>
      <c r="O955" s="203"/>
      <c r="P955" s="203"/>
      <c r="Q955" s="203"/>
      <c r="R955" s="203"/>
      <c r="S955" s="203"/>
      <c r="T955" s="203"/>
      <c r="U955" s="203"/>
      <c r="V955" s="203"/>
      <c r="W955" s="203"/>
      <c r="X955" s="106"/>
      <c r="Y955" s="106"/>
      <c r="Z955" s="71"/>
    </row>
    <row r="956" spans="1:26">
      <c r="A956" s="71"/>
      <c r="B956" s="71"/>
      <c r="C956" s="71"/>
      <c r="D956" s="106"/>
      <c r="E956" s="106"/>
      <c r="F956" s="71"/>
      <c r="G956" s="71"/>
      <c r="H956" s="71"/>
      <c r="I956" s="71"/>
      <c r="J956" s="203"/>
      <c r="K956" s="203"/>
      <c r="L956" s="203"/>
      <c r="M956" s="203"/>
      <c r="N956" s="203"/>
      <c r="O956" s="203"/>
      <c r="P956" s="203"/>
      <c r="Q956" s="203"/>
      <c r="R956" s="203"/>
      <c r="S956" s="203"/>
      <c r="T956" s="203"/>
      <c r="U956" s="203"/>
      <c r="V956" s="203"/>
      <c r="W956" s="203"/>
      <c r="X956" s="106"/>
      <c r="Y956" s="106"/>
      <c r="Z956" s="71"/>
    </row>
    <row r="957" spans="1:26">
      <c r="A957" s="71"/>
      <c r="B957" s="71"/>
      <c r="C957" s="71"/>
      <c r="D957" s="106"/>
      <c r="E957" s="106"/>
      <c r="F957" s="71"/>
      <c r="G957" s="71"/>
      <c r="H957" s="71"/>
      <c r="I957" s="71"/>
      <c r="J957" s="203"/>
      <c r="K957" s="203"/>
      <c r="L957" s="203"/>
      <c r="M957" s="203"/>
      <c r="N957" s="203"/>
      <c r="O957" s="203"/>
      <c r="P957" s="203"/>
      <c r="Q957" s="203"/>
      <c r="R957" s="203"/>
      <c r="S957" s="203"/>
      <c r="T957" s="203"/>
      <c r="U957" s="203"/>
      <c r="V957" s="203"/>
      <c r="W957" s="203"/>
      <c r="X957" s="106"/>
      <c r="Y957" s="106"/>
      <c r="Z957" s="71"/>
    </row>
    <row r="958" spans="1:26">
      <c r="A958" s="71"/>
      <c r="B958" s="71"/>
      <c r="C958" s="71"/>
      <c r="D958" s="106"/>
      <c r="E958" s="106"/>
      <c r="F958" s="71"/>
      <c r="G958" s="71"/>
      <c r="H958" s="71"/>
      <c r="I958" s="71"/>
      <c r="J958" s="203"/>
      <c r="K958" s="203"/>
      <c r="L958" s="203"/>
      <c r="M958" s="203"/>
      <c r="N958" s="203"/>
      <c r="O958" s="203"/>
      <c r="P958" s="203"/>
      <c r="Q958" s="203"/>
      <c r="R958" s="203"/>
      <c r="S958" s="203"/>
      <c r="T958" s="203"/>
      <c r="U958" s="203"/>
      <c r="V958" s="203"/>
      <c r="W958" s="203"/>
      <c r="X958" s="106"/>
      <c r="Y958" s="106"/>
      <c r="Z958" s="71"/>
    </row>
    <row r="959" spans="1:26">
      <c r="A959" s="71"/>
      <c r="B959" s="71"/>
      <c r="C959" s="71"/>
      <c r="D959" s="106"/>
      <c r="E959" s="106"/>
      <c r="F959" s="71"/>
      <c r="G959" s="71"/>
      <c r="H959" s="71"/>
      <c r="I959" s="71"/>
      <c r="J959" s="203"/>
      <c r="K959" s="203"/>
      <c r="L959" s="203"/>
      <c r="M959" s="203"/>
      <c r="N959" s="203"/>
      <c r="O959" s="203"/>
      <c r="P959" s="203"/>
      <c r="Q959" s="203"/>
      <c r="R959" s="203"/>
      <c r="S959" s="203"/>
      <c r="T959" s="203"/>
      <c r="U959" s="203"/>
      <c r="V959" s="203"/>
      <c r="W959" s="203"/>
      <c r="X959" s="106"/>
      <c r="Y959" s="106"/>
      <c r="Z959" s="71"/>
    </row>
    <row r="960" spans="1:26">
      <c r="A960" s="71"/>
      <c r="B960" s="71"/>
      <c r="C960" s="71"/>
      <c r="D960" s="106"/>
      <c r="E960" s="106"/>
      <c r="F960" s="71"/>
      <c r="G960" s="71"/>
      <c r="H960" s="71"/>
      <c r="I960" s="71"/>
      <c r="J960" s="203"/>
      <c r="K960" s="203"/>
      <c r="L960" s="203"/>
      <c r="M960" s="203"/>
      <c r="N960" s="203"/>
      <c r="O960" s="203"/>
      <c r="P960" s="203"/>
      <c r="Q960" s="203"/>
      <c r="R960" s="203"/>
      <c r="S960" s="203"/>
      <c r="T960" s="203"/>
      <c r="U960" s="203"/>
      <c r="V960" s="203"/>
      <c r="W960" s="203"/>
      <c r="X960" s="106"/>
      <c r="Y960" s="106"/>
      <c r="Z960" s="71"/>
    </row>
    <row r="961" spans="1:26">
      <c r="A961" s="71"/>
      <c r="B961" s="71"/>
      <c r="C961" s="71"/>
      <c r="D961" s="106"/>
      <c r="E961" s="106"/>
      <c r="F961" s="71"/>
      <c r="G961" s="71"/>
      <c r="H961" s="71"/>
      <c r="I961" s="71"/>
      <c r="J961" s="203"/>
      <c r="K961" s="203"/>
      <c r="L961" s="203"/>
      <c r="M961" s="203"/>
      <c r="N961" s="203"/>
      <c r="O961" s="203"/>
      <c r="P961" s="203"/>
      <c r="Q961" s="203"/>
      <c r="R961" s="203"/>
      <c r="S961" s="203"/>
      <c r="T961" s="203"/>
      <c r="U961" s="203"/>
      <c r="V961" s="203"/>
      <c r="W961" s="203"/>
      <c r="X961" s="106"/>
      <c r="Y961" s="106"/>
      <c r="Z961" s="71"/>
    </row>
    <row r="962" spans="1:26">
      <c r="A962" s="71"/>
      <c r="B962" s="71"/>
      <c r="C962" s="71"/>
      <c r="D962" s="106"/>
      <c r="E962" s="106"/>
      <c r="F962" s="71"/>
      <c r="G962" s="71"/>
      <c r="H962" s="71"/>
      <c r="I962" s="71"/>
      <c r="J962" s="203"/>
      <c r="K962" s="203"/>
      <c r="L962" s="203"/>
      <c r="M962" s="203"/>
      <c r="N962" s="203"/>
      <c r="O962" s="203"/>
      <c r="P962" s="203"/>
      <c r="Q962" s="203"/>
      <c r="R962" s="203"/>
      <c r="S962" s="203"/>
      <c r="T962" s="203"/>
      <c r="U962" s="203"/>
      <c r="V962" s="203"/>
      <c r="W962" s="203"/>
      <c r="X962" s="106"/>
      <c r="Y962" s="106"/>
      <c r="Z962" s="71"/>
    </row>
    <row r="963" spans="1:26">
      <c r="A963" s="71"/>
      <c r="B963" s="71"/>
      <c r="C963" s="71"/>
      <c r="D963" s="106"/>
      <c r="E963" s="106"/>
      <c r="F963" s="71"/>
      <c r="G963" s="71"/>
      <c r="H963" s="71"/>
      <c r="I963" s="71"/>
      <c r="J963" s="203"/>
      <c r="K963" s="203"/>
      <c r="L963" s="203"/>
      <c r="M963" s="203"/>
      <c r="N963" s="203"/>
      <c r="O963" s="203"/>
      <c r="P963" s="203"/>
      <c r="Q963" s="203"/>
      <c r="R963" s="203"/>
      <c r="S963" s="203"/>
      <c r="T963" s="203"/>
      <c r="U963" s="203"/>
      <c r="V963" s="203"/>
      <c r="W963" s="203"/>
      <c r="X963" s="106"/>
      <c r="Y963" s="106"/>
      <c r="Z963" s="71"/>
    </row>
    <row r="964" spans="1:26">
      <c r="A964" s="71"/>
      <c r="B964" s="71"/>
      <c r="C964" s="71"/>
      <c r="D964" s="106"/>
      <c r="E964" s="106"/>
      <c r="F964" s="71"/>
      <c r="G964" s="71"/>
      <c r="H964" s="71"/>
      <c r="I964" s="71"/>
      <c r="J964" s="203"/>
      <c r="K964" s="203"/>
      <c r="L964" s="203"/>
      <c r="M964" s="203"/>
      <c r="N964" s="203"/>
      <c r="O964" s="203"/>
      <c r="P964" s="203"/>
      <c r="Q964" s="203"/>
      <c r="R964" s="203"/>
      <c r="S964" s="203"/>
      <c r="T964" s="203"/>
      <c r="U964" s="203"/>
      <c r="V964" s="203"/>
      <c r="W964" s="203"/>
      <c r="X964" s="106"/>
      <c r="Y964" s="106"/>
      <c r="Z964" s="71"/>
    </row>
  </sheetData>
  <autoFilter ref="A4:W30"/>
  <mergeCells count="72">
    <mergeCell ref="C97:C122"/>
    <mergeCell ref="D97:D122"/>
    <mergeCell ref="E97:E122"/>
    <mergeCell ref="C87:C96"/>
    <mergeCell ref="D87:D96"/>
    <mergeCell ref="E87:E96"/>
    <mergeCell ref="D126:D129"/>
    <mergeCell ref="E126:E129"/>
    <mergeCell ref="C123:C125"/>
    <mergeCell ref="D123:D125"/>
    <mergeCell ref="E123:E125"/>
    <mergeCell ref="C157:C158"/>
    <mergeCell ref="D157:D158"/>
    <mergeCell ref="E157:E158"/>
    <mergeCell ref="C134:C136"/>
    <mergeCell ref="D134:D136"/>
    <mergeCell ref="E134:E136"/>
    <mergeCell ref="C141:C146"/>
    <mergeCell ref="D141:D146"/>
    <mergeCell ref="E141:E146"/>
    <mergeCell ref="C137:C140"/>
    <mergeCell ref="D137:D140"/>
    <mergeCell ref="C178:C179"/>
    <mergeCell ref="D178:D179"/>
    <mergeCell ref="E178:E179"/>
    <mergeCell ref="C166:C167"/>
    <mergeCell ref="D166:D167"/>
    <mergeCell ref="E166:E167"/>
    <mergeCell ref="C19:C35"/>
    <mergeCell ref="D19:D35"/>
    <mergeCell ref="E19:E35"/>
    <mergeCell ref="C148:C150"/>
    <mergeCell ref="D148:D150"/>
    <mergeCell ref="E148:E150"/>
    <mergeCell ref="C132:C133"/>
    <mergeCell ref="D132:D133"/>
    <mergeCell ref="E132:E133"/>
    <mergeCell ref="C85:C86"/>
    <mergeCell ref="D85:D86"/>
    <mergeCell ref="E85:E86"/>
    <mergeCell ref="C130:C131"/>
    <mergeCell ref="D130:D131"/>
    <mergeCell ref="E130:E131"/>
    <mergeCell ref="C126:C129"/>
    <mergeCell ref="C61:C64"/>
    <mergeCell ref="D61:D64"/>
    <mergeCell ref="E61:E64"/>
    <mergeCell ref="A1:S1"/>
    <mergeCell ref="K3:W3"/>
    <mergeCell ref="C50:C60"/>
    <mergeCell ref="D50:D60"/>
    <mergeCell ref="E50:E60"/>
    <mergeCell ref="C48:C49"/>
    <mergeCell ref="D48:D49"/>
    <mergeCell ref="E48:E49"/>
    <mergeCell ref="C46:C47"/>
    <mergeCell ref="D46:D47"/>
    <mergeCell ref="E46:E47"/>
    <mergeCell ref="A19:A35"/>
    <mergeCell ref="B19:B35"/>
    <mergeCell ref="C69:C71"/>
    <mergeCell ref="D69:D71"/>
    <mergeCell ref="E69:E71"/>
    <mergeCell ref="C65:C68"/>
    <mergeCell ref="D65:D68"/>
    <mergeCell ref="E65:E68"/>
    <mergeCell ref="C81:C84"/>
    <mergeCell ref="D81:D84"/>
    <mergeCell ref="E81:E84"/>
    <mergeCell ref="C74:C79"/>
    <mergeCell ref="D74:D79"/>
    <mergeCell ref="E74:E79"/>
  </mergeCells>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36"/>
  <sheetViews>
    <sheetView zoomScale="80" zoomScaleNormal="80" workbookViewId="0">
      <selection activeCell="A2" sqref="A2:B2"/>
    </sheetView>
  </sheetViews>
  <sheetFormatPr baseColWidth="10" defaultColWidth="14.42578125" defaultRowHeight="12.75"/>
  <cols>
    <col min="1" max="3" width="32.7109375" style="281" customWidth="1"/>
    <col min="4" max="5" width="20.7109375" style="334" customWidth="1"/>
    <col min="6" max="6" width="45.5703125" style="281" bestFit="1" customWidth="1"/>
    <col min="7" max="7" width="17.7109375" style="281" customWidth="1"/>
    <col min="8" max="8" width="15.5703125" style="281" customWidth="1"/>
    <col min="9" max="9" width="20.85546875" style="281" customWidth="1"/>
    <col min="10" max="10" width="14.140625" style="334" customWidth="1"/>
    <col min="11" max="11" width="13" style="334" bestFit="1" customWidth="1"/>
    <col min="12" max="12" width="11.42578125" style="334" customWidth="1"/>
    <col min="13" max="13" width="14.85546875" style="334" bestFit="1" customWidth="1"/>
    <col min="14" max="14" width="13.42578125" style="334" bestFit="1" customWidth="1"/>
    <col min="15" max="15" width="14" style="334" bestFit="1" customWidth="1"/>
    <col min="16" max="17" width="13.42578125" style="334" bestFit="1" customWidth="1"/>
    <col min="18" max="18" width="13.7109375" style="334" bestFit="1" customWidth="1"/>
    <col min="19" max="19" width="13.7109375" style="334" customWidth="1"/>
    <col min="20" max="20" width="14.7109375" style="281" bestFit="1" customWidth="1"/>
    <col min="21" max="21" width="17.7109375" style="281" bestFit="1" customWidth="1"/>
    <col min="22" max="22" width="16.85546875" style="281" bestFit="1" customWidth="1"/>
    <col min="23" max="23" width="17" style="281" bestFit="1" customWidth="1"/>
    <col min="24" max="26" width="10.7109375" style="281" customWidth="1"/>
    <col min="27" max="16384" width="14.42578125" style="281"/>
  </cols>
  <sheetData>
    <row r="1" spans="1:26" s="82" customFormat="1" ht="54.95" customHeight="1">
      <c r="A1" s="748" t="s">
        <v>2143</v>
      </c>
      <c r="B1" s="749"/>
      <c r="C1" s="749"/>
      <c r="D1" s="749"/>
      <c r="E1" s="749"/>
      <c r="F1" s="749"/>
      <c r="G1" s="749"/>
      <c r="H1" s="749"/>
      <c r="I1" s="749"/>
      <c r="J1" s="749"/>
      <c r="K1" s="773"/>
      <c r="L1" s="773"/>
      <c r="M1" s="773"/>
      <c r="N1" s="773"/>
      <c r="O1" s="773"/>
      <c r="P1" s="773"/>
      <c r="Q1" s="773"/>
      <c r="R1" s="773"/>
      <c r="S1" s="773"/>
      <c r="T1" s="645"/>
      <c r="U1" s="645"/>
      <c r="V1" s="645"/>
      <c r="W1" s="645"/>
      <c r="X1" s="128"/>
      <c r="Y1" s="128"/>
      <c r="Z1" s="128"/>
    </row>
    <row r="2" spans="1:26" s="82" customFormat="1" ht="32.1" customHeight="1">
      <c r="A2" s="644" t="s">
        <v>2144</v>
      </c>
      <c r="B2" s="644" t="s">
        <v>3927</v>
      </c>
      <c r="C2" s="133"/>
      <c r="D2" s="143"/>
      <c r="E2" s="143"/>
      <c r="F2" s="133"/>
      <c r="G2" s="133"/>
      <c r="H2" s="133"/>
      <c r="I2" s="133"/>
      <c r="J2" s="143"/>
      <c r="K2" s="143"/>
      <c r="L2" s="143"/>
      <c r="M2" s="143"/>
      <c r="N2" s="143"/>
      <c r="O2" s="143"/>
      <c r="P2" s="143"/>
      <c r="Q2" s="143"/>
      <c r="R2" s="143"/>
      <c r="S2" s="143"/>
      <c r="T2" s="128"/>
      <c r="U2" s="128"/>
      <c r="V2" s="128"/>
      <c r="W2" s="128"/>
      <c r="X2" s="128"/>
      <c r="Y2" s="128"/>
      <c r="Z2" s="128"/>
    </row>
    <row r="3" spans="1:26" s="82" customFormat="1" ht="60">
      <c r="A3" s="134" t="s">
        <v>2145</v>
      </c>
      <c r="B3" s="134" t="s">
        <v>2146</v>
      </c>
      <c r="C3" s="134" t="s">
        <v>2147</v>
      </c>
      <c r="D3" s="144" t="s">
        <v>2148</v>
      </c>
      <c r="E3" s="144" t="s">
        <v>2149</v>
      </c>
      <c r="F3" s="136" t="s">
        <v>2150</v>
      </c>
      <c r="G3" s="136" t="s">
        <v>2151</v>
      </c>
      <c r="H3" s="136" t="s">
        <v>2152</v>
      </c>
      <c r="I3" s="136" t="s">
        <v>2153</v>
      </c>
      <c r="J3" s="166" t="s">
        <v>2154</v>
      </c>
      <c r="K3" s="835" t="s">
        <v>2155</v>
      </c>
      <c r="L3" s="836"/>
      <c r="M3" s="836"/>
      <c r="N3" s="836"/>
      <c r="O3" s="836"/>
      <c r="P3" s="836"/>
      <c r="Q3" s="836"/>
      <c r="R3" s="836"/>
      <c r="S3" s="836"/>
      <c r="T3" s="836"/>
      <c r="U3" s="836"/>
      <c r="V3" s="836"/>
      <c r="W3" s="837"/>
      <c r="X3" s="128"/>
      <c r="Y3" s="128"/>
      <c r="Z3" s="128"/>
    </row>
    <row r="4" spans="1:26" s="82" customFormat="1" ht="54" customHeight="1">
      <c r="A4" s="134"/>
      <c r="B4" s="134"/>
      <c r="C4" s="134"/>
      <c r="D4" s="144"/>
      <c r="E4" s="144"/>
      <c r="F4" s="136"/>
      <c r="G4" s="149"/>
      <c r="H4" s="136"/>
      <c r="I4" s="136"/>
      <c r="J4" s="166"/>
      <c r="K4" s="174" t="s">
        <v>2156</v>
      </c>
      <c r="L4" s="174" t="s">
        <v>2157</v>
      </c>
      <c r="M4" s="174" t="s">
        <v>2158</v>
      </c>
      <c r="N4" s="174" t="s">
        <v>2159</v>
      </c>
      <c r="O4" s="174" t="s">
        <v>2160</v>
      </c>
      <c r="P4" s="175" t="s">
        <v>2161</v>
      </c>
      <c r="Q4" s="175" t="s">
        <v>2162</v>
      </c>
      <c r="R4" s="175" t="s">
        <v>2163</v>
      </c>
      <c r="S4" s="175" t="s">
        <v>2164</v>
      </c>
      <c r="T4" s="197" t="s">
        <v>2165</v>
      </c>
      <c r="U4" s="197" t="s">
        <v>2166</v>
      </c>
      <c r="V4" s="197" t="s">
        <v>2167</v>
      </c>
      <c r="W4" s="182" t="s">
        <v>2168</v>
      </c>
      <c r="X4" s="137"/>
      <c r="Y4" s="137"/>
      <c r="Z4" s="137"/>
    </row>
    <row r="5" spans="1:26" ht="76.5">
      <c r="A5" s="280" t="s">
        <v>1140</v>
      </c>
      <c r="B5" s="280" t="s">
        <v>1142</v>
      </c>
      <c r="C5" s="280" t="s">
        <v>850</v>
      </c>
      <c r="D5" s="293">
        <v>41569.599999999999</v>
      </c>
      <c r="E5" s="293">
        <v>41569.599999999999</v>
      </c>
      <c r="F5" s="506" t="s">
        <v>3928</v>
      </c>
      <c r="G5" s="507">
        <v>44924</v>
      </c>
      <c r="H5" s="508"/>
      <c r="I5" s="258" t="s">
        <v>3929</v>
      </c>
      <c r="J5" s="633">
        <v>41569.599999999999</v>
      </c>
      <c r="K5" s="633"/>
      <c r="L5" s="633"/>
      <c r="M5" s="633">
        <v>41569.599999999999</v>
      </c>
      <c r="N5" s="633"/>
      <c r="O5" s="633"/>
      <c r="P5" s="633"/>
      <c r="Q5" s="633"/>
      <c r="R5" s="633"/>
      <c r="S5" s="633"/>
      <c r="T5" s="634"/>
      <c r="U5" s="634"/>
      <c r="V5" s="634"/>
      <c r="W5" s="634">
        <f>SUM(K5:V5)</f>
        <v>41569.599999999999</v>
      </c>
      <c r="X5" s="357"/>
      <c r="Y5" s="265"/>
      <c r="Z5" s="265"/>
    </row>
    <row r="6" spans="1:26" ht="63.75">
      <c r="A6" s="838" t="s">
        <v>1730</v>
      </c>
      <c r="B6" s="838" t="s">
        <v>1748</v>
      </c>
      <c r="C6" s="838" t="s">
        <v>140</v>
      </c>
      <c r="D6" s="740">
        <v>48800</v>
      </c>
      <c r="E6" s="740">
        <v>40262</v>
      </c>
      <c r="F6" s="506" t="s">
        <v>3930</v>
      </c>
      <c r="G6" s="507">
        <v>44949</v>
      </c>
      <c r="H6" s="508" t="s">
        <v>2568</v>
      </c>
      <c r="I6" s="258" t="s">
        <v>3931</v>
      </c>
      <c r="J6" s="633">
        <f>918*4</f>
        <v>3672</v>
      </c>
      <c r="K6" s="633"/>
      <c r="L6" s="633"/>
      <c r="M6" s="633">
        <v>918</v>
      </c>
      <c r="N6" s="633">
        <v>918</v>
      </c>
      <c r="O6" s="633">
        <v>918</v>
      </c>
      <c r="P6" s="633">
        <v>918</v>
      </c>
      <c r="Q6" s="633"/>
      <c r="R6" s="633"/>
      <c r="S6" s="633"/>
      <c r="T6" s="634"/>
      <c r="U6" s="634"/>
      <c r="V6" s="634"/>
      <c r="W6" s="634">
        <f t="shared" ref="W6:W21" si="0">SUM(K6:V6)</f>
        <v>3672</v>
      </c>
      <c r="X6" s="357"/>
      <c r="Y6" s="265"/>
      <c r="Z6" s="265"/>
    </row>
    <row r="7" spans="1:26" ht="63.75">
      <c r="A7" s="745"/>
      <c r="B7" s="745"/>
      <c r="C7" s="745"/>
      <c r="D7" s="741"/>
      <c r="E7" s="741"/>
      <c r="F7" s="506" t="s">
        <v>3932</v>
      </c>
      <c r="G7" s="507">
        <v>44949</v>
      </c>
      <c r="H7" s="508" t="s">
        <v>3497</v>
      </c>
      <c r="I7" s="258" t="s">
        <v>3931</v>
      </c>
      <c r="J7" s="633">
        <f>1740*5</f>
        <v>8700</v>
      </c>
      <c r="K7" s="633"/>
      <c r="L7" s="633"/>
      <c r="M7" s="633">
        <v>1740</v>
      </c>
      <c r="N7" s="633">
        <v>1740</v>
      </c>
      <c r="O7" s="633">
        <v>1740</v>
      </c>
      <c r="P7" s="633">
        <v>1740</v>
      </c>
      <c r="Q7" s="633">
        <v>1740</v>
      </c>
      <c r="R7" s="633"/>
      <c r="S7" s="633"/>
      <c r="T7" s="634"/>
      <c r="U7" s="634"/>
      <c r="V7" s="634"/>
      <c r="W7" s="634">
        <f t="shared" si="0"/>
        <v>8700</v>
      </c>
      <c r="X7" s="357"/>
      <c r="Y7" s="265"/>
      <c r="Z7" s="265"/>
    </row>
    <row r="8" spans="1:26" ht="63.75">
      <c r="A8" s="745"/>
      <c r="B8" s="745"/>
      <c r="C8" s="745"/>
      <c r="D8" s="741"/>
      <c r="E8" s="741"/>
      <c r="F8" s="506" t="s">
        <v>3933</v>
      </c>
      <c r="G8" s="507">
        <v>44949</v>
      </c>
      <c r="H8" s="508" t="s">
        <v>2568</v>
      </c>
      <c r="I8" s="258" t="s">
        <v>3931</v>
      </c>
      <c r="J8" s="633">
        <f>1200*4</f>
        <v>4800</v>
      </c>
      <c r="K8" s="633"/>
      <c r="L8" s="633"/>
      <c r="M8" s="633">
        <v>1200</v>
      </c>
      <c r="N8" s="633">
        <v>1200</v>
      </c>
      <c r="O8" s="633">
        <v>1200</v>
      </c>
      <c r="P8" s="633">
        <v>1200</v>
      </c>
      <c r="Q8" s="633"/>
      <c r="R8" s="633"/>
      <c r="S8" s="633"/>
      <c r="T8" s="634"/>
      <c r="U8" s="634"/>
      <c r="V8" s="634"/>
      <c r="W8" s="634">
        <f t="shared" si="0"/>
        <v>4800</v>
      </c>
      <c r="X8" s="357"/>
      <c r="Y8" s="265"/>
      <c r="Z8" s="265"/>
    </row>
    <row r="9" spans="1:26" ht="63.75">
      <c r="A9" s="745"/>
      <c r="B9" s="745"/>
      <c r="C9" s="745"/>
      <c r="D9" s="741"/>
      <c r="E9" s="741"/>
      <c r="F9" s="506" t="s">
        <v>3934</v>
      </c>
      <c r="G9" s="509">
        <v>44971</v>
      </c>
      <c r="H9" s="508" t="s">
        <v>2568</v>
      </c>
      <c r="I9" s="258" t="s">
        <v>3931</v>
      </c>
      <c r="J9" s="633">
        <v>4800</v>
      </c>
      <c r="K9" s="633"/>
      <c r="L9" s="633"/>
      <c r="M9" s="633">
        <v>1200</v>
      </c>
      <c r="N9" s="633"/>
      <c r="O9" s="633">
        <v>720</v>
      </c>
      <c r="P9" s="633"/>
      <c r="Q9" s="633"/>
      <c r="R9" s="633"/>
      <c r="S9" s="633"/>
      <c r="T9" s="634"/>
      <c r="U9" s="634"/>
      <c r="V9" s="634"/>
      <c r="W9" s="634">
        <f t="shared" si="0"/>
        <v>1920</v>
      </c>
      <c r="X9" s="357"/>
      <c r="Y9" s="265"/>
      <c r="Z9" s="265"/>
    </row>
    <row r="10" spans="1:26" ht="63.75">
      <c r="A10" s="745"/>
      <c r="B10" s="745"/>
      <c r="C10" s="745"/>
      <c r="D10" s="741"/>
      <c r="E10" s="741"/>
      <c r="F10" s="258" t="s">
        <v>3935</v>
      </c>
      <c r="G10" s="497">
        <v>44959</v>
      </c>
      <c r="H10" s="445" t="s">
        <v>3143</v>
      </c>
      <c r="I10" s="258" t="s">
        <v>3931</v>
      </c>
      <c r="J10" s="633">
        <v>3600</v>
      </c>
      <c r="K10" s="633"/>
      <c r="L10" s="633"/>
      <c r="M10" s="633">
        <v>1200</v>
      </c>
      <c r="N10" s="633">
        <v>1200</v>
      </c>
      <c r="O10" s="633">
        <v>1200</v>
      </c>
      <c r="P10" s="633"/>
      <c r="Q10" s="633"/>
      <c r="R10" s="633"/>
      <c r="S10" s="633"/>
      <c r="T10" s="634"/>
      <c r="U10" s="634"/>
      <c r="V10" s="634"/>
      <c r="W10" s="634">
        <f t="shared" si="0"/>
        <v>3600</v>
      </c>
      <c r="X10" s="357"/>
      <c r="Y10" s="265"/>
      <c r="Z10" s="265"/>
    </row>
    <row r="11" spans="1:26" ht="63.75">
      <c r="A11" s="745"/>
      <c r="B11" s="745"/>
      <c r="C11" s="745"/>
      <c r="D11" s="741"/>
      <c r="E11" s="741"/>
      <c r="F11" s="258" t="s">
        <v>3936</v>
      </c>
      <c r="G11" s="463">
        <v>44960</v>
      </c>
      <c r="H11" s="445" t="s">
        <v>3143</v>
      </c>
      <c r="I11" s="258" t="s">
        <v>3931</v>
      </c>
      <c r="J11" s="633">
        <v>3600</v>
      </c>
      <c r="K11" s="633"/>
      <c r="L11" s="633"/>
      <c r="M11" s="633">
        <v>1200</v>
      </c>
      <c r="N11" s="633">
        <v>560</v>
      </c>
      <c r="O11" s="633"/>
      <c r="P11" s="633"/>
      <c r="Q11" s="633"/>
      <c r="R11" s="633"/>
      <c r="S11" s="633"/>
      <c r="T11" s="634"/>
      <c r="U11" s="634"/>
      <c r="V11" s="634"/>
      <c r="W11" s="634">
        <f t="shared" si="0"/>
        <v>1760</v>
      </c>
      <c r="X11" s="357"/>
      <c r="Y11" s="265"/>
      <c r="Z11" s="265"/>
    </row>
    <row r="12" spans="1:26" ht="63.75">
      <c r="A12" s="745"/>
      <c r="B12" s="745"/>
      <c r="C12" s="745"/>
      <c r="D12" s="741"/>
      <c r="E12" s="741"/>
      <c r="F12" s="258" t="s">
        <v>3937</v>
      </c>
      <c r="G12" s="463">
        <v>44960</v>
      </c>
      <c r="H12" s="445" t="s">
        <v>3143</v>
      </c>
      <c r="I12" s="258" t="s">
        <v>3931</v>
      </c>
      <c r="J12" s="633">
        <v>3600</v>
      </c>
      <c r="K12" s="633"/>
      <c r="L12" s="633"/>
      <c r="M12" s="633">
        <v>1200</v>
      </c>
      <c r="N12" s="633">
        <v>1200</v>
      </c>
      <c r="O12" s="633">
        <v>1200</v>
      </c>
      <c r="P12" s="633"/>
      <c r="Q12" s="633"/>
      <c r="R12" s="633"/>
      <c r="S12" s="633"/>
      <c r="T12" s="634"/>
      <c r="U12" s="634"/>
      <c r="V12" s="634"/>
      <c r="W12" s="634">
        <f t="shared" si="0"/>
        <v>3600</v>
      </c>
      <c r="X12" s="357"/>
      <c r="Y12" s="265"/>
      <c r="Z12" s="265"/>
    </row>
    <row r="13" spans="1:26" ht="63.75">
      <c r="A13" s="745"/>
      <c r="B13" s="745"/>
      <c r="C13" s="745"/>
      <c r="D13" s="741"/>
      <c r="E13" s="741"/>
      <c r="F13" s="258" t="s">
        <v>3938</v>
      </c>
      <c r="G13" s="463">
        <v>44959</v>
      </c>
      <c r="H13" s="445" t="s">
        <v>3143</v>
      </c>
      <c r="I13" s="258" t="s">
        <v>3931</v>
      </c>
      <c r="J13" s="633">
        <v>3600</v>
      </c>
      <c r="K13" s="633"/>
      <c r="L13" s="633"/>
      <c r="M13" s="633">
        <v>1200</v>
      </c>
      <c r="N13" s="633">
        <v>1200</v>
      </c>
      <c r="O13" s="633"/>
      <c r="P13" s="633">
        <v>1200</v>
      </c>
      <c r="Q13" s="633"/>
      <c r="R13" s="633"/>
      <c r="S13" s="633"/>
      <c r="T13" s="634"/>
      <c r="U13" s="634"/>
      <c r="V13" s="634"/>
      <c r="W13" s="634">
        <f t="shared" si="0"/>
        <v>3600</v>
      </c>
      <c r="X13" s="357"/>
      <c r="Y13" s="265"/>
      <c r="Z13" s="265"/>
    </row>
    <row r="14" spans="1:26" ht="63.75">
      <c r="A14" s="745"/>
      <c r="B14" s="745"/>
      <c r="C14" s="745"/>
      <c r="D14" s="741"/>
      <c r="E14" s="741"/>
      <c r="F14" s="258" t="s">
        <v>3939</v>
      </c>
      <c r="G14" s="463">
        <v>44960</v>
      </c>
      <c r="H14" s="445" t="s">
        <v>3143</v>
      </c>
      <c r="I14" s="258" t="s">
        <v>3931</v>
      </c>
      <c r="J14" s="633">
        <v>3600</v>
      </c>
      <c r="K14" s="633"/>
      <c r="L14" s="633"/>
      <c r="M14" s="633">
        <v>1200</v>
      </c>
      <c r="N14" s="633">
        <v>1200</v>
      </c>
      <c r="O14" s="633">
        <v>1200</v>
      </c>
      <c r="P14" s="633"/>
      <c r="Q14" s="633"/>
      <c r="R14" s="633"/>
      <c r="S14" s="633"/>
      <c r="T14" s="634"/>
      <c r="U14" s="634"/>
      <c r="V14" s="634"/>
      <c r="W14" s="634">
        <f t="shared" si="0"/>
        <v>3600</v>
      </c>
      <c r="X14" s="357"/>
      <c r="Y14" s="265"/>
      <c r="Z14" s="265"/>
    </row>
    <row r="15" spans="1:26" ht="63.75">
      <c r="A15" s="745"/>
      <c r="B15" s="745"/>
      <c r="C15" s="745"/>
      <c r="D15" s="741"/>
      <c r="E15" s="741"/>
      <c r="F15" s="258" t="s">
        <v>3940</v>
      </c>
      <c r="G15" s="463">
        <v>44960</v>
      </c>
      <c r="H15" s="445" t="s">
        <v>3143</v>
      </c>
      <c r="I15" s="258" t="s">
        <v>3931</v>
      </c>
      <c r="J15" s="633">
        <v>3600</v>
      </c>
      <c r="K15" s="633"/>
      <c r="L15" s="633"/>
      <c r="M15" s="633">
        <v>1200</v>
      </c>
      <c r="N15" s="633">
        <v>1200</v>
      </c>
      <c r="O15" s="633">
        <v>1200</v>
      </c>
      <c r="P15" s="633"/>
      <c r="Q15" s="633"/>
      <c r="R15" s="633"/>
      <c r="S15" s="633"/>
      <c r="T15" s="634"/>
      <c r="U15" s="634"/>
      <c r="V15" s="634"/>
      <c r="W15" s="634">
        <f t="shared" si="0"/>
        <v>3600</v>
      </c>
      <c r="X15" s="357"/>
      <c r="Y15" s="265"/>
      <c r="Z15" s="265"/>
    </row>
    <row r="16" spans="1:26" ht="63.75">
      <c r="A16" s="745"/>
      <c r="B16" s="745"/>
      <c r="C16" s="745"/>
      <c r="D16" s="741"/>
      <c r="E16" s="741"/>
      <c r="F16" s="258" t="s">
        <v>3941</v>
      </c>
      <c r="G16" s="463">
        <v>44972</v>
      </c>
      <c r="H16" s="445" t="s">
        <v>3143</v>
      </c>
      <c r="I16" s="258" t="s">
        <v>3931</v>
      </c>
      <c r="J16" s="633">
        <v>5220</v>
      </c>
      <c r="K16" s="633"/>
      <c r="L16" s="633"/>
      <c r="M16" s="633">
        <v>1740</v>
      </c>
      <c r="N16" s="633">
        <v>1740</v>
      </c>
      <c r="O16" s="633"/>
      <c r="P16" s="633">
        <v>1740</v>
      </c>
      <c r="Q16" s="633"/>
      <c r="R16" s="633"/>
      <c r="S16" s="633"/>
      <c r="T16" s="634"/>
      <c r="U16" s="634"/>
      <c r="V16" s="634"/>
      <c r="W16" s="634">
        <f t="shared" si="0"/>
        <v>5220</v>
      </c>
      <c r="X16" s="357"/>
      <c r="Y16" s="265"/>
      <c r="Z16" s="265"/>
    </row>
    <row r="17" spans="1:26">
      <c r="A17" s="746"/>
      <c r="B17" s="746"/>
      <c r="C17" s="746"/>
      <c r="D17" s="742"/>
      <c r="E17" s="742"/>
      <c r="F17" s="258" t="s">
        <v>3942</v>
      </c>
      <c r="G17" s="280"/>
      <c r="H17" s="280"/>
      <c r="I17" s="258"/>
      <c r="J17" s="633">
        <f>1200+3528</f>
        <v>4728</v>
      </c>
      <c r="K17" s="633">
        <v>4728</v>
      </c>
      <c r="L17" s="633"/>
      <c r="M17" s="633"/>
      <c r="N17" s="633"/>
      <c r="O17" s="633"/>
      <c r="P17" s="633"/>
      <c r="Q17" s="633"/>
      <c r="R17" s="633"/>
      <c r="S17" s="633"/>
      <c r="T17" s="634"/>
      <c r="U17" s="634"/>
      <c r="V17" s="634"/>
      <c r="W17" s="634">
        <f t="shared" si="0"/>
        <v>4728</v>
      </c>
      <c r="X17" s="357"/>
      <c r="Y17" s="265"/>
      <c r="Z17" s="265"/>
    </row>
    <row r="18" spans="1:26" ht="156" customHeight="1">
      <c r="A18" s="839" t="s">
        <v>1730</v>
      </c>
      <c r="B18" s="839" t="s">
        <v>1751</v>
      </c>
      <c r="C18" s="839" t="s">
        <v>140</v>
      </c>
      <c r="D18" s="740">
        <v>54723.33</v>
      </c>
      <c r="E18" s="740">
        <v>19562.330000000002</v>
      </c>
      <c r="F18" s="258" t="s">
        <v>3943</v>
      </c>
      <c r="G18" s="279">
        <v>44958</v>
      </c>
      <c r="H18" s="280" t="s">
        <v>2923</v>
      </c>
      <c r="I18" s="258" t="s">
        <v>3944</v>
      </c>
      <c r="J18" s="633">
        <v>17400</v>
      </c>
      <c r="K18" s="633"/>
      <c r="L18" s="633"/>
      <c r="M18" s="633">
        <v>1740</v>
      </c>
      <c r="N18" s="633">
        <v>1740</v>
      </c>
      <c r="O18" s="633">
        <v>1740</v>
      </c>
      <c r="P18" s="633">
        <v>1740</v>
      </c>
      <c r="Q18" s="633">
        <v>1740</v>
      </c>
      <c r="R18" s="633">
        <v>1740</v>
      </c>
      <c r="S18" s="633">
        <v>1740</v>
      </c>
      <c r="T18" s="633">
        <v>1740</v>
      </c>
      <c r="U18" s="633">
        <v>1740</v>
      </c>
      <c r="V18" s="633">
        <v>1740</v>
      </c>
      <c r="W18" s="634">
        <f t="shared" si="0"/>
        <v>17400</v>
      </c>
      <c r="X18" s="357"/>
      <c r="Y18" s="265"/>
      <c r="Z18" s="265"/>
    </row>
    <row r="19" spans="1:26" ht="193.5" customHeight="1">
      <c r="A19" s="745"/>
      <c r="B19" s="745"/>
      <c r="C19" s="745"/>
      <c r="D19" s="741"/>
      <c r="E19" s="741"/>
      <c r="F19" s="258" t="s">
        <v>3945</v>
      </c>
      <c r="G19" s="279">
        <v>44958</v>
      </c>
      <c r="H19" s="280" t="s">
        <v>2923</v>
      </c>
      <c r="I19" s="258" t="s">
        <v>3944</v>
      </c>
      <c r="J19" s="633">
        <v>17400</v>
      </c>
      <c r="K19" s="633"/>
      <c r="L19" s="633"/>
      <c r="M19" s="633">
        <v>1740</v>
      </c>
      <c r="N19" s="633">
        <v>1740</v>
      </c>
      <c r="O19" s="633">
        <v>1740</v>
      </c>
      <c r="P19" s="633">
        <v>1740</v>
      </c>
      <c r="Q19" s="633">
        <v>1740</v>
      </c>
      <c r="R19" s="633">
        <v>1740</v>
      </c>
      <c r="S19" s="633">
        <v>1740</v>
      </c>
      <c r="T19" s="633">
        <v>1740</v>
      </c>
      <c r="U19" s="633">
        <v>1740</v>
      </c>
      <c r="V19" s="635">
        <v>1740</v>
      </c>
      <c r="W19" s="634">
        <f t="shared" si="0"/>
        <v>17400</v>
      </c>
      <c r="X19" s="357"/>
      <c r="Y19" s="265"/>
      <c r="Z19" s="265"/>
    </row>
    <row r="20" spans="1:26" ht="193.5" customHeight="1">
      <c r="A20" s="745"/>
      <c r="B20" s="745"/>
      <c r="C20" s="745"/>
      <c r="D20" s="741"/>
      <c r="E20" s="741"/>
      <c r="F20" s="258" t="s">
        <v>3946</v>
      </c>
      <c r="G20" s="279">
        <v>44958</v>
      </c>
      <c r="H20" s="280" t="s">
        <v>2923</v>
      </c>
      <c r="I20" s="258" t="s">
        <v>3944</v>
      </c>
      <c r="J20" s="633">
        <f>1543*10</f>
        <v>15430</v>
      </c>
      <c r="K20" s="633"/>
      <c r="L20" s="633"/>
      <c r="M20" s="633">
        <v>1543</v>
      </c>
      <c r="N20" s="633">
        <v>1543</v>
      </c>
      <c r="O20" s="633">
        <v>1543</v>
      </c>
      <c r="P20" s="633">
        <v>1543</v>
      </c>
      <c r="Q20" s="633">
        <v>1543</v>
      </c>
      <c r="R20" s="633">
        <v>1543</v>
      </c>
      <c r="S20" s="633">
        <v>1543</v>
      </c>
      <c r="T20" s="633">
        <v>1543</v>
      </c>
      <c r="U20" s="633">
        <v>1543</v>
      </c>
      <c r="V20" s="635">
        <v>1543</v>
      </c>
      <c r="W20" s="634">
        <f t="shared" si="0"/>
        <v>15430</v>
      </c>
      <c r="X20" s="357"/>
      <c r="Y20" s="265"/>
      <c r="Z20" s="265"/>
    </row>
    <row r="21" spans="1:26">
      <c r="A21" s="746"/>
      <c r="B21" s="746"/>
      <c r="C21" s="746"/>
      <c r="D21" s="742"/>
      <c r="E21" s="742"/>
      <c r="F21" s="258" t="s">
        <v>3947</v>
      </c>
      <c r="G21" s="279"/>
      <c r="H21" s="280" t="s">
        <v>3942</v>
      </c>
      <c r="I21" s="510"/>
      <c r="J21" s="633">
        <v>4493.33</v>
      </c>
      <c r="K21" s="633">
        <v>2985.33</v>
      </c>
      <c r="L21" s="633"/>
      <c r="M21" s="633">
        <v>1508</v>
      </c>
      <c r="N21" s="633"/>
      <c r="O21" s="633"/>
      <c r="P21" s="633"/>
      <c r="Q21" s="633"/>
      <c r="R21" s="633"/>
      <c r="S21" s="633"/>
      <c r="T21" s="634"/>
      <c r="U21" s="634"/>
      <c r="V21" s="634"/>
      <c r="W21" s="634">
        <f t="shared" si="0"/>
        <v>4493.33</v>
      </c>
      <c r="X21" s="357"/>
      <c r="Y21" s="265"/>
      <c r="Z21" s="265"/>
    </row>
    <row r="22" spans="1:26">
      <c r="A22" s="359"/>
      <c r="B22" s="359"/>
      <c r="C22" s="359"/>
      <c r="D22" s="360">
        <f>SUM(D5:D18)</f>
        <v>145092.93</v>
      </c>
      <c r="E22" s="360">
        <f>SUM(E5:E18)</f>
        <v>101393.93000000001</v>
      </c>
      <c r="F22" s="359"/>
      <c r="G22" s="359"/>
      <c r="H22" s="359"/>
      <c r="I22" s="511"/>
      <c r="J22" s="636"/>
      <c r="K22" s="636">
        <f>SUM(K5:K21)</f>
        <v>7713.33</v>
      </c>
      <c r="L22" s="636">
        <f t="shared" ref="L22:V22" si="1">SUM(L5:L21)</f>
        <v>0</v>
      </c>
      <c r="M22" s="636">
        <f t="shared" si="1"/>
        <v>62098.6</v>
      </c>
      <c r="N22" s="636">
        <f t="shared" si="1"/>
        <v>17181</v>
      </c>
      <c r="O22" s="636">
        <f t="shared" si="1"/>
        <v>14401</v>
      </c>
      <c r="P22" s="636">
        <f t="shared" si="1"/>
        <v>11821</v>
      </c>
      <c r="Q22" s="636">
        <f t="shared" si="1"/>
        <v>6763</v>
      </c>
      <c r="R22" s="636">
        <f t="shared" si="1"/>
        <v>5023</v>
      </c>
      <c r="S22" s="636">
        <f t="shared" si="1"/>
        <v>5023</v>
      </c>
      <c r="T22" s="636">
        <f t="shared" si="1"/>
        <v>5023</v>
      </c>
      <c r="U22" s="636">
        <f t="shared" si="1"/>
        <v>5023</v>
      </c>
      <c r="V22" s="636">
        <f t="shared" si="1"/>
        <v>5023</v>
      </c>
      <c r="W22" s="636">
        <f>SUM(W5:W21)</f>
        <v>145092.93</v>
      </c>
      <c r="X22" s="265"/>
      <c r="Y22" s="265"/>
      <c r="Z22" s="265"/>
    </row>
    <row r="23" spans="1:26">
      <c r="A23" s="265"/>
      <c r="B23" s="265"/>
      <c r="C23" s="265"/>
      <c r="D23" s="341"/>
      <c r="E23" s="341"/>
      <c r="F23" s="265"/>
      <c r="G23" s="265"/>
      <c r="H23" s="265"/>
      <c r="I23" s="512"/>
      <c r="J23" s="341"/>
      <c r="K23" s="341"/>
      <c r="L23" s="341"/>
      <c r="M23" s="341"/>
      <c r="N23" s="341"/>
      <c r="O23" s="341"/>
      <c r="P23" s="341"/>
      <c r="Q23" s="341"/>
      <c r="R23" s="341"/>
      <c r="S23" s="341"/>
      <c r="T23" s="265"/>
      <c r="U23" s="265"/>
      <c r="V23" s="265"/>
      <c r="W23" s="265"/>
      <c r="X23" s="265"/>
      <c r="Y23" s="265"/>
      <c r="Z23" s="265"/>
    </row>
    <row r="24" spans="1:26">
      <c r="I24" s="487"/>
    </row>
    <row r="25" spans="1:26">
      <c r="I25" s="487"/>
    </row>
    <row r="26" spans="1:26">
      <c r="I26" s="487"/>
    </row>
    <row r="27" spans="1:26">
      <c r="I27" s="487"/>
    </row>
    <row r="28" spans="1:26">
      <c r="I28" s="487"/>
    </row>
    <row r="29" spans="1:26">
      <c r="I29" s="487"/>
    </row>
    <row r="30" spans="1:26">
      <c r="I30" s="487"/>
    </row>
    <row r="31" spans="1:26">
      <c r="I31" s="487"/>
    </row>
    <row r="32" spans="1:26">
      <c r="I32" s="487"/>
    </row>
    <row r="33" spans="9:9">
      <c r="I33" s="487"/>
    </row>
    <row r="34" spans="9:9">
      <c r="I34" s="487"/>
    </row>
    <row r="35" spans="9:9">
      <c r="I35" s="487"/>
    </row>
    <row r="36" spans="9:9">
      <c r="I36" s="487"/>
    </row>
  </sheetData>
  <mergeCells count="12">
    <mergeCell ref="A18:A21"/>
    <mergeCell ref="B18:B21"/>
    <mergeCell ref="C18:C21"/>
    <mergeCell ref="D18:D21"/>
    <mergeCell ref="E18:E21"/>
    <mergeCell ref="A1:S1"/>
    <mergeCell ref="K3:W3"/>
    <mergeCell ref="A6:A17"/>
    <mergeCell ref="B6:B17"/>
    <mergeCell ref="C6:C17"/>
    <mergeCell ref="D6:D17"/>
    <mergeCell ref="E6:E17"/>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224"/>
  <sheetViews>
    <sheetView zoomScale="80" zoomScaleNormal="80" workbookViewId="0">
      <selection activeCell="B3" sqref="B3"/>
    </sheetView>
  </sheetViews>
  <sheetFormatPr baseColWidth="10" defaultColWidth="14.42578125" defaultRowHeight="15"/>
  <cols>
    <col min="1" max="3" width="32.7109375" style="160" customWidth="1"/>
    <col min="4" max="5" width="20.7109375" style="216" customWidth="1"/>
    <col min="6" max="6" width="34.28515625" style="160" bestFit="1" customWidth="1"/>
    <col min="7" max="7" width="26.7109375" style="160" bestFit="1" customWidth="1"/>
    <col min="8" max="8" width="22.140625" style="160" bestFit="1" customWidth="1"/>
    <col min="9" max="9" width="43.85546875" style="266" bestFit="1" customWidth="1"/>
    <col min="10" max="10" width="18.7109375" style="581" bestFit="1" customWidth="1"/>
    <col min="11" max="13" width="16" style="581" bestFit="1" customWidth="1"/>
    <col min="14" max="14" width="15.7109375" style="581" bestFit="1" customWidth="1"/>
    <col min="15" max="16" width="16" style="581" bestFit="1" customWidth="1"/>
    <col min="17" max="17" width="14.5703125" style="581" bestFit="1" customWidth="1"/>
    <col min="18" max="18" width="15.28515625" style="581" bestFit="1" customWidth="1"/>
    <col min="19" max="19" width="19.7109375" style="582" bestFit="1" customWidth="1"/>
    <col min="20" max="20" width="16.28515625" style="582" bestFit="1" customWidth="1"/>
    <col min="21" max="21" width="18.7109375" style="582" bestFit="1" customWidth="1"/>
    <col min="22" max="22" width="17.42578125" style="582" bestFit="1" customWidth="1"/>
    <col min="23" max="23" width="19.140625" style="582" bestFit="1" customWidth="1"/>
    <col min="24" max="24" width="68.85546875" style="404" bestFit="1" customWidth="1"/>
    <col min="25" max="26" width="10.7109375" style="404" customWidth="1"/>
    <col min="27" max="16384" width="14.42578125" style="404"/>
  </cols>
  <sheetData>
    <row r="1" spans="1:26" s="692" customFormat="1" ht="54.95" customHeight="1">
      <c r="A1" s="748" t="s">
        <v>2143</v>
      </c>
      <c r="B1" s="749"/>
      <c r="C1" s="749"/>
      <c r="D1" s="749"/>
      <c r="E1" s="749"/>
      <c r="F1" s="749"/>
      <c r="G1" s="749"/>
      <c r="H1" s="749"/>
      <c r="I1" s="749"/>
      <c r="J1" s="749"/>
      <c r="K1" s="749"/>
      <c r="L1" s="749"/>
      <c r="M1" s="749"/>
      <c r="N1" s="749"/>
      <c r="O1" s="749"/>
      <c r="P1" s="749"/>
      <c r="Q1" s="749"/>
      <c r="R1" s="749"/>
      <c r="S1" s="749"/>
      <c r="T1" s="647"/>
      <c r="U1" s="647"/>
      <c r="V1" s="647"/>
      <c r="W1" s="647"/>
      <c r="X1" s="653"/>
      <c r="Y1" s="653"/>
      <c r="Z1" s="653"/>
    </row>
    <row r="2" spans="1:26" ht="32.1" customHeight="1">
      <c r="A2" s="644" t="s">
        <v>2144</v>
      </c>
      <c r="B2" s="644" t="s">
        <v>1549</v>
      </c>
      <c r="C2" s="161"/>
      <c r="D2" s="213"/>
      <c r="E2" s="213"/>
      <c r="F2" s="161"/>
      <c r="G2" s="161"/>
      <c r="H2" s="161"/>
      <c r="I2" s="161"/>
      <c r="J2" s="213"/>
      <c r="K2" s="162"/>
      <c r="L2" s="162"/>
      <c r="M2" s="162"/>
      <c r="N2" s="162"/>
      <c r="O2" s="162"/>
      <c r="P2" s="162"/>
      <c r="Q2" s="162"/>
      <c r="R2" s="162"/>
      <c r="S2" s="161"/>
      <c r="T2" s="128"/>
      <c r="U2" s="128"/>
      <c r="V2" s="128"/>
      <c r="W2" s="128"/>
      <c r="X2" s="222"/>
      <c r="Y2" s="222"/>
      <c r="Z2" s="222"/>
    </row>
    <row r="3" spans="1:26" ht="60">
      <c r="A3" s="134" t="s">
        <v>2145</v>
      </c>
      <c r="B3" s="134" t="s">
        <v>2146</v>
      </c>
      <c r="C3" s="134" t="s">
        <v>2147</v>
      </c>
      <c r="D3" s="214" t="s">
        <v>2148</v>
      </c>
      <c r="E3" s="214" t="s">
        <v>2149</v>
      </c>
      <c r="F3" s="136" t="s">
        <v>2150</v>
      </c>
      <c r="G3" s="136" t="s">
        <v>2151</v>
      </c>
      <c r="H3" s="136" t="s">
        <v>2152</v>
      </c>
      <c r="I3" s="136" t="s">
        <v>2153</v>
      </c>
      <c r="J3" s="200" t="s">
        <v>2154</v>
      </c>
      <c r="K3" s="835" t="s">
        <v>2155</v>
      </c>
      <c r="L3" s="836"/>
      <c r="M3" s="836"/>
      <c r="N3" s="836"/>
      <c r="O3" s="836"/>
      <c r="P3" s="836"/>
      <c r="Q3" s="836"/>
      <c r="R3" s="836"/>
      <c r="S3" s="836"/>
      <c r="T3" s="836"/>
      <c r="U3" s="836"/>
      <c r="V3" s="836"/>
      <c r="W3" s="837"/>
      <c r="X3" s="222"/>
      <c r="Y3" s="222"/>
      <c r="Z3" s="222"/>
    </row>
    <row r="4" spans="1:26">
      <c r="A4" s="207"/>
      <c r="B4" s="207"/>
      <c r="C4" s="207"/>
      <c r="D4" s="215"/>
      <c r="E4" s="215"/>
      <c r="F4" s="208"/>
      <c r="G4" s="208"/>
      <c r="H4" s="208"/>
      <c r="I4" s="208"/>
      <c r="J4" s="217"/>
      <c r="K4" s="209" t="s">
        <v>2156</v>
      </c>
      <c r="L4" s="209" t="s">
        <v>2157</v>
      </c>
      <c r="M4" s="209" t="s">
        <v>2158</v>
      </c>
      <c r="N4" s="209" t="s">
        <v>2159</v>
      </c>
      <c r="O4" s="209" t="s">
        <v>2160</v>
      </c>
      <c r="P4" s="210" t="s">
        <v>2161</v>
      </c>
      <c r="Q4" s="210" t="s">
        <v>2162</v>
      </c>
      <c r="R4" s="210" t="s">
        <v>2163</v>
      </c>
      <c r="S4" s="211" t="s">
        <v>2164</v>
      </c>
      <c r="T4" s="211" t="s">
        <v>2165</v>
      </c>
      <c r="U4" s="211" t="s">
        <v>2166</v>
      </c>
      <c r="V4" s="211" t="s">
        <v>2167</v>
      </c>
      <c r="W4" s="212" t="s">
        <v>2168</v>
      </c>
      <c r="X4" s="405"/>
      <c r="Y4" s="405"/>
      <c r="Z4" s="405"/>
    </row>
    <row r="5" spans="1:26" s="406" customFormat="1" ht="25.5">
      <c r="A5" s="248" t="s">
        <v>1551</v>
      </c>
      <c r="B5" s="248" t="s">
        <v>68</v>
      </c>
      <c r="C5" s="248" t="s">
        <v>92</v>
      </c>
      <c r="D5" s="363">
        <v>30</v>
      </c>
      <c r="E5" s="363">
        <v>0</v>
      </c>
      <c r="F5" s="399" t="s">
        <v>3948</v>
      </c>
      <c r="G5" s="314">
        <v>44896</v>
      </c>
      <c r="H5" s="329" t="s">
        <v>3949</v>
      </c>
      <c r="I5" s="385" t="s">
        <v>3950</v>
      </c>
      <c r="J5" s="363">
        <v>30</v>
      </c>
      <c r="K5" s="363"/>
      <c r="L5" s="363"/>
      <c r="M5" s="363"/>
      <c r="N5" s="363"/>
      <c r="O5" s="363"/>
      <c r="P5" s="363"/>
      <c r="Q5" s="363"/>
      <c r="R5" s="363"/>
      <c r="S5" s="559"/>
      <c r="T5" s="559"/>
      <c r="U5" s="559"/>
      <c r="V5" s="559">
        <v>30</v>
      </c>
      <c r="W5" s="559">
        <f t="shared" ref="W5:W13" si="0">SUM(K5:V5)</f>
        <v>30</v>
      </c>
      <c r="X5" s="309"/>
      <c r="Y5" s="309"/>
      <c r="Z5" s="309"/>
    </row>
    <row r="6" spans="1:26" s="406" customFormat="1" ht="25.5">
      <c r="A6" s="248" t="s">
        <v>1551</v>
      </c>
      <c r="B6" s="248" t="s">
        <v>68</v>
      </c>
      <c r="C6" s="248" t="s">
        <v>102</v>
      </c>
      <c r="D6" s="363">
        <v>216</v>
      </c>
      <c r="E6" s="363">
        <v>0</v>
      </c>
      <c r="F6" s="399" t="s">
        <v>3951</v>
      </c>
      <c r="G6" s="314">
        <v>44782</v>
      </c>
      <c r="H6" s="329" t="s">
        <v>3952</v>
      </c>
      <c r="I6" s="385" t="s">
        <v>3953</v>
      </c>
      <c r="J6" s="363">
        <v>216</v>
      </c>
      <c r="K6" s="363"/>
      <c r="L6" s="363"/>
      <c r="M6" s="363"/>
      <c r="N6" s="363"/>
      <c r="O6" s="363"/>
      <c r="P6" s="363"/>
      <c r="Q6" s="363"/>
      <c r="R6" s="363">
        <v>216</v>
      </c>
      <c r="S6" s="559"/>
      <c r="T6" s="559"/>
      <c r="U6" s="559"/>
      <c r="V6" s="559"/>
      <c r="W6" s="559">
        <f t="shared" si="0"/>
        <v>216</v>
      </c>
      <c r="X6" s="407"/>
      <c r="Y6" s="309"/>
      <c r="Z6" s="309"/>
    </row>
    <row r="7" spans="1:26" s="406" customFormat="1" ht="25.5">
      <c r="A7" s="248" t="s">
        <v>1551</v>
      </c>
      <c r="B7" s="248" t="s">
        <v>68</v>
      </c>
      <c r="C7" s="248" t="s">
        <v>351</v>
      </c>
      <c r="D7" s="363">
        <v>3143.13</v>
      </c>
      <c r="E7" s="363">
        <v>0</v>
      </c>
      <c r="F7" s="399" t="s">
        <v>3954</v>
      </c>
      <c r="G7" s="314">
        <v>45044</v>
      </c>
      <c r="H7" s="329" t="s">
        <v>3955</v>
      </c>
      <c r="I7" s="385" t="s">
        <v>3956</v>
      </c>
      <c r="J7" s="363">
        <v>3143.13</v>
      </c>
      <c r="K7" s="363"/>
      <c r="L7" s="363"/>
      <c r="M7" s="363"/>
      <c r="N7" s="363"/>
      <c r="O7" s="363"/>
      <c r="P7" s="363">
        <v>3143.13</v>
      </c>
      <c r="Q7" s="363"/>
      <c r="R7" s="363"/>
      <c r="S7" s="559"/>
      <c r="T7" s="559"/>
      <c r="U7" s="559"/>
      <c r="V7" s="559"/>
      <c r="W7" s="559">
        <f t="shared" si="0"/>
        <v>3143.13</v>
      </c>
      <c r="X7" s="309"/>
      <c r="Y7" s="309"/>
      <c r="Z7" s="309"/>
    </row>
    <row r="8" spans="1:26" s="406" customFormat="1" ht="25.5">
      <c r="A8" s="248" t="s">
        <v>1551</v>
      </c>
      <c r="B8" s="248" t="s">
        <v>68</v>
      </c>
      <c r="C8" s="248" t="s">
        <v>250</v>
      </c>
      <c r="D8" s="363">
        <v>998</v>
      </c>
      <c r="E8" s="363">
        <v>0</v>
      </c>
      <c r="F8" s="399" t="s">
        <v>3957</v>
      </c>
      <c r="G8" s="314">
        <v>45037</v>
      </c>
      <c r="H8" s="329" t="s">
        <v>2827</v>
      </c>
      <c r="I8" s="385" t="s">
        <v>3958</v>
      </c>
      <c r="J8" s="363">
        <v>998</v>
      </c>
      <c r="K8" s="363"/>
      <c r="L8" s="363"/>
      <c r="M8" s="363"/>
      <c r="N8" s="363"/>
      <c r="O8" s="363"/>
      <c r="P8" s="363">
        <v>998</v>
      </c>
      <c r="Q8" s="363"/>
      <c r="R8" s="363"/>
      <c r="S8" s="559"/>
      <c r="T8" s="559"/>
      <c r="U8" s="559"/>
      <c r="V8" s="559"/>
      <c r="W8" s="559">
        <f t="shared" si="0"/>
        <v>998</v>
      </c>
      <c r="X8" s="309"/>
      <c r="Y8" s="309"/>
      <c r="Z8" s="309"/>
    </row>
    <row r="9" spans="1:26" s="406" customFormat="1" ht="25.5">
      <c r="A9" s="248" t="s">
        <v>1551</v>
      </c>
      <c r="B9" s="248" t="s">
        <v>214</v>
      </c>
      <c r="C9" s="248" t="s">
        <v>154</v>
      </c>
      <c r="D9" s="363">
        <v>75172.98</v>
      </c>
      <c r="E9" s="363">
        <v>15951.88</v>
      </c>
      <c r="F9" s="399" t="s">
        <v>3959</v>
      </c>
      <c r="G9" s="314">
        <v>45035</v>
      </c>
      <c r="H9" s="329" t="s">
        <v>3960</v>
      </c>
      <c r="I9" s="385" t="s">
        <v>3961</v>
      </c>
      <c r="J9" s="363">
        <v>15951.88</v>
      </c>
      <c r="K9" s="363">
        <v>15951.88</v>
      </c>
      <c r="L9" s="363"/>
      <c r="M9" s="363"/>
      <c r="N9" s="363"/>
      <c r="O9" s="363"/>
      <c r="P9" s="363">
        <v>8200</v>
      </c>
      <c r="Q9" s="363">
        <v>8200</v>
      </c>
      <c r="R9" s="363">
        <v>8200</v>
      </c>
      <c r="S9" s="559">
        <v>8200</v>
      </c>
      <c r="T9" s="559">
        <v>8200</v>
      </c>
      <c r="U9" s="559">
        <v>8200</v>
      </c>
      <c r="V9" s="559">
        <v>8066</v>
      </c>
      <c r="W9" s="559">
        <f t="shared" si="0"/>
        <v>73217.88</v>
      </c>
      <c r="X9" s="309"/>
      <c r="Y9" s="309"/>
      <c r="Z9" s="309"/>
    </row>
    <row r="10" spans="1:26" s="406" customFormat="1" ht="25.5">
      <c r="A10" s="248" t="s">
        <v>1551</v>
      </c>
      <c r="B10" s="248" t="s">
        <v>1602</v>
      </c>
      <c r="C10" s="248" t="s">
        <v>178</v>
      </c>
      <c r="D10" s="363">
        <v>5445</v>
      </c>
      <c r="E10" s="363">
        <v>0</v>
      </c>
      <c r="F10" s="399" t="s">
        <v>3962</v>
      </c>
      <c r="G10" s="314">
        <v>45044</v>
      </c>
      <c r="H10" s="329" t="s">
        <v>3963</v>
      </c>
      <c r="I10" s="385" t="s">
        <v>3964</v>
      </c>
      <c r="J10" s="363"/>
      <c r="K10" s="363"/>
      <c r="L10" s="363"/>
      <c r="M10" s="363"/>
      <c r="N10" s="363"/>
      <c r="O10" s="363"/>
      <c r="P10" s="363">
        <v>5445</v>
      </c>
      <c r="Q10" s="363"/>
      <c r="R10" s="363"/>
      <c r="S10" s="559"/>
      <c r="T10" s="559"/>
      <c r="U10" s="559"/>
      <c r="V10" s="559"/>
      <c r="W10" s="559">
        <f t="shared" si="0"/>
        <v>5445</v>
      </c>
      <c r="X10" s="309"/>
      <c r="Y10" s="309"/>
      <c r="Z10" s="309"/>
    </row>
    <row r="11" spans="1:26" s="406" customFormat="1" ht="71.25" customHeight="1">
      <c r="A11" s="248" t="s">
        <v>1551</v>
      </c>
      <c r="B11" s="248" t="s">
        <v>1602</v>
      </c>
      <c r="C11" s="248" t="s">
        <v>140</v>
      </c>
      <c r="D11" s="363">
        <v>1200</v>
      </c>
      <c r="E11" s="363">
        <v>1200</v>
      </c>
      <c r="F11" s="399" t="s">
        <v>3965</v>
      </c>
      <c r="G11" s="314">
        <v>44687</v>
      </c>
      <c r="H11" s="329" t="s">
        <v>3966</v>
      </c>
      <c r="I11" s="385" t="s">
        <v>3967</v>
      </c>
      <c r="J11" s="363">
        <v>9400</v>
      </c>
      <c r="K11" s="363">
        <v>1200</v>
      </c>
      <c r="L11" s="363"/>
      <c r="M11" s="363"/>
      <c r="N11" s="363"/>
      <c r="O11" s="363"/>
      <c r="P11" s="363"/>
      <c r="Q11" s="363"/>
      <c r="R11" s="363"/>
      <c r="S11" s="559"/>
      <c r="T11" s="559"/>
      <c r="U11" s="559"/>
      <c r="V11" s="559"/>
      <c r="W11" s="559">
        <f t="shared" si="0"/>
        <v>1200</v>
      </c>
      <c r="X11" s="309"/>
      <c r="Y11" s="309"/>
      <c r="Z11" s="309"/>
    </row>
    <row r="12" spans="1:26" s="406" customFormat="1" ht="51">
      <c r="A12" s="248" t="s">
        <v>1551</v>
      </c>
      <c r="B12" s="248" t="s">
        <v>1605</v>
      </c>
      <c r="C12" s="248" t="s">
        <v>140</v>
      </c>
      <c r="D12" s="363">
        <v>6709.23</v>
      </c>
      <c r="E12" s="363">
        <v>5465.19</v>
      </c>
      <c r="F12" s="399" t="s">
        <v>3965</v>
      </c>
      <c r="G12" s="314">
        <v>44999</v>
      </c>
      <c r="H12" s="314">
        <v>45060</v>
      </c>
      <c r="I12" s="385" t="s">
        <v>3968</v>
      </c>
      <c r="J12" s="363">
        <v>5376.23</v>
      </c>
      <c r="K12" s="363">
        <f>+E12-N12</f>
        <v>88.960000000000036</v>
      </c>
      <c r="L12" s="363">
        <v>0</v>
      </c>
      <c r="M12" s="363">
        <v>0</v>
      </c>
      <c r="N12" s="363">
        <v>5376.23</v>
      </c>
      <c r="O12" s="363">
        <v>0</v>
      </c>
      <c r="P12" s="363">
        <v>1244.04</v>
      </c>
      <c r="Q12" s="363"/>
      <c r="R12" s="363"/>
      <c r="S12" s="559"/>
      <c r="T12" s="559"/>
      <c r="U12" s="559"/>
      <c r="V12" s="559"/>
      <c r="W12" s="559">
        <f t="shared" si="0"/>
        <v>6709.23</v>
      </c>
      <c r="X12" s="309"/>
      <c r="Y12" s="309"/>
      <c r="Z12" s="309"/>
    </row>
    <row r="13" spans="1:26" s="406" customFormat="1" ht="38.25">
      <c r="A13" s="248" t="s">
        <v>1551</v>
      </c>
      <c r="B13" s="248" t="s">
        <v>1605</v>
      </c>
      <c r="C13" s="248" t="s">
        <v>618</v>
      </c>
      <c r="D13" s="363">
        <v>25700</v>
      </c>
      <c r="E13" s="363">
        <v>0</v>
      </c>
      <c r="F13" s="399" t="s">
        <v>3969</v>
      </c>
      <c r="G13" s="314">
        <v>45057</v>
      </c>
      <c r="H13" s="329" t="s">
        <v>3970</v>
      </c>
      <c r="I13" s="385" t="s">
        <v>3971</v>
      </c>
      <c r="J13" s="363">
        <v>25700</v>
      </c>
      <c r="K13" s="363"/>
      <c r="L13" s="363"/>
      <c r="M13" s="363"/>
      <c r="N13" s="363"/>
      <c r="O13" s="363"/>
      <c r="P13" s="363"/>
      <c r="Q13" s="363"/>
      <c r="R13" s="363">
        <v>25700</v>
      </c>
      <c r="S13" s="559"/>
      <c r="T13" s="559"/>
      <c r="U13" s="559"/>
      <c r="V13" s="559"/>
      <c r="W13" s="559">
        <f t="shared" si="0"/>
        <v>25700</v>
      </c>
      <c r="X13" s="309"/>
      <c r="Y13" s="309"/>
      <c r="Z13" s="309"/>
    </row>
    <row r="14" spans="1:26" s="406" customFormat="1" ht="63.75">
      <c r="A14" s="248" t="s">
        <v>1551</v>
      </c>
      <c r="B14" s="248" t="s">
        <v>1605</v>
      </c>
      <c r="C14" s="248" t="s">
        <v>1615</v>
      </c>
      <c r="D14" s="363">
        <v>3774000</v>
      </c>
      <c r="E14" s="363">
        <v>0</v>
      </c>
      <c r="F14" s="399" t="s">
        <v>3972</v>
      </c>
      <c r="G14" s="314">
        <v>43937</v>
      </c>
      <c r="H14" s="329" t="s">
        <v>3973</v>
      </c>
      <c r="I14" s="385" t="s">
        <v>3974</v>
      </c>
      <c r="J14" s="363">
        <v>3774000</v>
      </c>
      <c r="K14" s="363"/>
      <c r="L14" s="363"/>
      <c r="M14" s="363"/>
      <c r="N14" s="363"/>
      <c r="O14" s="363"/>
      <c r="P14" s="363"/>
      <c r="Q14" s="363"/>
      <c r="R14" s="363"/>
      <c r="S14" s="559"/>
      <c r="T14" s="559"/>
      <c r="U14" s="559"/>
      <c r="V14" s="559"/>
      <c r="W14" s="559"/>
      <c r="X14" s="309"/>
      <c r="Y14" s="309"/>
      <c r="Z14" s="309"/>
    </row>
    <row r="15" spans="1:26" s="406" customFormat="1" ht="38.25">
      <c r="A15" s="248" t="s">
        <v>1804</v>
      </c>
      <c r="B15" s="248" t="s">
        <v>68</v>
      </c>
      <c r="C15" s="248" t="s">
        <v>74</v>
      </c>
      <c r="D15" s="363">
        <v>506.88</v>
      </c>
      <c r="E15" s="363">
        <v>180.54</v>
      </c>
      <c r="F15" s="399" t="s">
        <v>3975</v>
      </c>
      <c r="G15" s="449">
        <v>44909</v>
      </c>
      <c r="H15" s="329" t="s">
        <v>2261</v>
      </c>
      <c r="I15" s="385" t="s">
        <v>3976</v>
      </c>
      <c r="J15" s="363">
        <f>492.98+13.9</f>
        <v>506.88</v>
      </c>
      <c r="K15" s="363">
        <v>13.9</v>
      </c>
      <c r="L15" s="363">
        <v>43.05</v>
      </c>
      <c r="M15" s="363">
        <v>38.880000000000003</v>
      </c>
      <c r="N15" s="363">
        <v>43.05</v>
      </c>
      <c r="O15" s="363">
        <v>41.66</v>
      </c>
      <c r="P15" s="363">
        <v>43.05</v>
      </c>
      <c r="Q15" s="363">
        <v>41.66</v>
      </c>
      <c r="R15" s="363">
        <v>43.05</v>
      </c>
      <c r="S15" s="559">
        <v>43.05</v>
      </c>
      <c r="T15" s="559">
        <v>41.66</v>
      </c>
      <c r="U15" s="559">
        <v>43.05</v>
      </c>
      <c r="V15" s="559">
        <v>41.66</v>
      </c>
      <c r="W15" s="559">
        <f t="shared" ref="W15:W33" si="1">K15+L15+M15+N15+O15+P15+Q15+R15+S15+T15+U15+V15</f>
        <v>477.72</v>
      </c>
      <c r="X15" s="309"/>
      <c r="Y15" s="309"/>
      <c r="Z15" s="309"/>
    </row>
    <row r="16" spans="1:26" s="406" customFormat="1" ht="25.5">
      <c r="A16" s="248" t="s">
        <v>1804</v>
      </c>
      <c r="B16" s="248" t="s">
        <v>68</v>
      </c>
      <c r="C16" s="248" t="s">
        <v>78</v>
      </c>
      <c r="D16" s="363">
        <v>105.6</v>
      </c>
      <c r="E16" s="363">
        <v>105.6</v>
      </c>
      <c r="F16" s="399" t="s">
        <v>2674</v>
      </c>
      <c r="G16" s="329"/>
      <c r="H16" s="329"/>
      <c r="I16" s="385"/>
      <c r="J16" s="363"/>
      <c r="K16" s="363">
        <v>105.6</v>
      </c>
      <c r="L16" s="363"/>
      <c r="M16" s="363"/>
      <c r="N16" s="363"/>
      <c r="O16" s="363"/>
      <c r="P16" s="363"/>
      <c r="Q16" s="363"/>
      <c r="R16" s="363"/>
      <c r="S16" s="559"/>
      <c r="T16" s="559"/>
      <c r="U16" s="559"/>
      <c r="V16" s="559"/>
      <c r="W16" s="559">
        <f t="shared" si="1"/>
        <v>105.6</v>
      </c>
      <c r="X16" s="309"/>
      <c r="Y16" s="309"/>
      <c r="Z16" s="309"/>
    </row>
    <row r="17" spans="1:26" s="406" customFormat="1" ht="25.5">
      <c r="A17" s="248" t="s">
        <v>1804</v>
      </c>
      <c r="B17" s="248" t="s">
        <v>68</v>
      </c>
      <c r="C17" s="248" t="s">
        <v>82</v>
      </c>
      <c r="D17" s="363">
        <v>36225</v>
      </c>
      <c r="E17" s="363">
        <v>20700</v>
      </c>
      <c r="F17" s="399" t="s">
        <v>3977</v>
      </c>
      <c r="G17" s="329" t="s">
        <v>3978</v>
      </c>
      <c r="H17" s="329" t="s">
        <v>2261</v>
      </c>
      <c r="I17" s="385" t="s">
        <v>3979</v>
      </c>
      <c r="J17" s="363">
        <v>41400</v>
      </c>
      <c r="K17" s="363">
        <v>3450</v>
      </c>
      <c r="L17" s="363">
        <v>3450</v>
      </c>
      <c r="M17" s="363">
        <f>3450*2</f>
        <v>6900</v>
      </c>
      <c r="N17" s="363">
        <v>3450</v>
      </c>
      <c r="O17" s="363">
        <v>3450</v>
      </c>
      <c r="P17" s="363">
        <v>3450</v>
      </c>
      <c r="Q17" s="363">
        <v>3450</v>
      </c>
      <c r="R17" s="363">
        <v>3450</v>
      </c>
      <c r="S17" s="559">
        <v>3450</v>
      </c>
      <c r="T17" s="559">
        <v>1725</v>
      </c>
      <c r="U17" s="559"/>
      <c r="V17" s="559"/>
      <c r="W17" s="559">
        <f t="shared" si="1"/>
        <v>36225</v>
      </c>
      <c r="X17" s="309"/>
      <c r="Y17" s="309"/>
      <c r="Z17" s="309"/>
    </row>
    <row r="18" spans="1:26" s="406" customFormat="1" ht="38.25">
      <c r="A18" s="248" t="s">
        <v>1804</v>
      </c>
      <c r="B18" s="248" t="s">
        <v>68</v>
      </c>
      <c r="C18" s="248" t="s">
        <v>1810</v>
      </c>
      <c r="D18" s="363">
        <v>7200</v>
      </c>
      <c r="E18" s="363">
        <v>1418.89</v>
      </c>
      <c r="F18" s="399" t="s">
        <v>3980</v>
      </c>
      <c r="G18" s="449">
        <v>44937</v>
      </c>
      <c r="H18" s="329" t="s">
        <v>2261</v>
      </c>
      <c r="I18" s="385" t="s">
        <v>3981</v>
      </c>
      <c r="J18" s="363">
        <v>7200</v>
      </c>
      <c r="K18" s="363"/>
      <c r="L18" s="363"/>
      <c r="M18" s="363">
        <v>714.9</v>
      </c>
      <c r="N18" s="363">
        <v>0</v>
      </c>
      <c r="O18" s="363">
        <f>497.03+206.96</f>
        <v>703.99</v>
      </c>
      <c r="P18" s="363">
        <v>199.19</v>
      </c>
      <c r="Q18" s="363">
        <v>600</v>
      </c>
      <c r="R18" s="363">
        <v>600</v>
      </c>
      <c r="S18" s="559">
        <v>600</v>
      </c>
      <c r="T18" s="559">
        <v>600</v>
      </c>
      <c r="U18" s="559">
        <v>600</v>
      </c>
      <c r="V18" s="559">
        <v>600</v>
      </c>
      <c r="W18" s="559">
        <f t="shared" si="1"/>
        <v>5218.08</v>
      </c>
      <c r="X18" s="309"/>
      <c r="Y18" s="309"/>
      <c r="Z18" s="309"/>
    </row>
    <row r="19" spans="1:26" s="406" customFormat="1" ht="25.5">
      <c r="A19" s="248" t="s">
        <v>1804</v>
      </c>
      <c r="B19" s="248" t="s">
        <v>68</v>
      </c>
      <c r="C19" s="248" t="s">
        <v>86</v>
      </c>
      <c r="D19" s="363">
        <v>4145.3100000000004</v>
      </c>
      <c r="E19" s="363">
        <v>1344.01</v>
      </c>
      <c r="F19" s="399" t="s">
        <v>3982</v>
      </c>
      <c r="G19" s="449">
        <v>44957</v>
      </c>
      <c r="H19" s="329" t="s">
        <v>3851</v>
      </c>
      <c r="I19" s="385" t="s">
        <v>3983</v>
      </c>
      <c r="J19" s="363">
        <v>4145.3100000000004</v>
      </c>
      <c r="K19" s="363"/>
      <c r="L19" s="363"/>
      <c r="M19" s="363">
        <v>386.94</v>
      </c>
      <c r="N19" s="363">
        <v>534.01</v>
      </c>
      <c r="O19" s="363">
        <v>423.05</v>
      </c>
      <c r="P19" s="363">
        <v>500</v>
      </c>
      <c r="Q19" s="363">
        <v>500</v>
      </c>
      <c r="R19" s="363"/>
      <c r="S19" s="559"/>
      <c r="T19" s="559"/>
      <c r="U19" s="559"/>
      <c r="V19" s="559"/>
      <c r="W19" s="559">
        <f t="shared" si="1"/>
        <v>2344</v>
      </c>
      <c r="X19" s="309"/>
      <c r="Y19" s="309"/>
      <c r="Z19" s="309"/>
    </row>
    <row r="20" spans="1:26" s="406" customFormat="1" ht="25.5">
      <c r="A20" s="248" t="s">
        <v>1804</v>
      </c>
      <c r="B20" s="248" t="s">
        <v>68</v>
      </c>
      <c r="C20" s="248" t="s">
        <v>92</v>
      </c>
      <c r="D20" s="363">
        <v>60</v>
      </c>
      <c r="E20" s="363">
        <v>60</v>
      </c>
      <c r="F20" s="399" t="s">
        <v>2674</v>
      </c>
      <c r="G20" s="329"/>
      <c r="H20" s="329"/>
      <c r="I20" s="385"/>
      <c r="J20" s="363"/>
      <c r="K20" s="363"/>
      <c r="L20" s="363">
        <v>60</v>
      </c>
      <c r="M20" s="363"/>
      <c r="N20" s="363"/>
      <c r="O20" s="363"/>
      <c r="P20" s="363"/>
      <c r="Q20" s="363"/>
      <c r="R20" s="363"/>
      <c r="S20" s="559"/>
      <c r="T20" s="559"/>
      <c r="U20" s="559"/>
      <c r="V20" s="559"/>
      <c r="W20" s="559">
        <f t="shared" si="1"/>
        <v>60</v>
      </c>
      <c r="X20" s="309"/>
      <c r="Y20" s="309"/>
      <c r="Z20" s="309"/>
    </row>
    <row r="21" spans="1:26" s="406" customFormat="1" ht="25.5">
      <c r="A21" s="248" t="s">
        <v>1804</v>
      </c>
      <c r="B21" s="248" t="s">
        <v>68</v>
      </c>
      <c r="C21" s="248" t="s">
        <v>106</v>
      </c>
      <c r="D21" s="363">
        <v>2357.1999999999998</v>
      </c>
      <c r="E21" s="363">
        <v>2357.1999999999998</v>
      </c>
      <c r="F21" s="399" t="s">
        <v>3984</v>
      </c>
      <c r="G21" s="449">
        <v>45013</v>
      </c>
      <c r="H21" s="329" t="s">
        <v>3985</v>
      </c>
      <c r="I21" s="385" t="s">
        <v>3986</v>
      </c>
      <c r="J21" s="363">
        <v>2357.1999999999998</v>
      </c>
      <c r="K21" s="363"/>
      <c r="L21" s="363"/>
      <c r="M21" s="363"/>
      <c r="N21" s="363">
        <f>1997.06+330.68</f>
        <v>2327.7399999999998</v>
      </c>
      <c r="O21" s="363">
        <v>29.46</v>
      </c>
      <c r="P21" s="363"/>
      <c r="Q21" s="363"/>
      <c r="R21" s="363"/>
      <c r="S21" s="559"/>
      <c r="T21" s="559"/>
      <c r="U21" s="559"/>
      <c r="V21" s="559"/>
      <c r="W21" s="559">
        <f t="shared" si="1"/>
        <v>2357.1999999999998</v>
      </c>
      <c r="X21" s="309"/>
      <c r="Y21" s="309"/>
      <c r="Z21" s="309"/>
    </row>
    <row r="22" spans="1:26" s="406" customFormat="1" ht="38.25">
      <c r="A22" s="248" t="s">
        <v>1804</v>
      </c>
      <c r="B22" s="248" t="s">
        <v>68</v>
      </c>
      <c r="C22" s="248" t="s">
        <v>110</v>
      </c>
      <c r="D22" s="363">
        <v>15523.5</v>
      </c>
      <c r="E22" s="363">
        <v>15523.5</v>
      </c>
      <c r="F22" s="399" t="s">
        <v>3987</v>
      </c>
      <c r="G22" s="449">
        <v>44965</v>
      </c>
      <c r="H22" s="329" t="s">
        <v>3985</v>
      </c>
      <c r="I22" s="385" t="s">
        <v>3988</v>
      </c>
      <c r="J22" s="363">
        <v>15523.5</v>
      </c>
      <c r="K22" s="363"/>
      <c r="L22" s="363"/>
      <c r="M22" s="363">
        <f>14430+1093.5</f>
        <v>15523.5</v>
      </c>
      <c r="N22" s="363"/>
      <c r="O22" s="363"/>
      <c r="P22" s="363"/>
      <c r="Q22" s="363"/>
      <c r="R22" s="363"/>
      <c r="S22" s="559"/>
      <c r="T22" s="559"/>
      <c r="U22" s="559"/>
      <c r="V22" s="559"/>
      <c r="W22" s="559">
        <f t="shared" si="1"/>
        <v>15523.5</v>
      </c>
      <c r="X22" s="309"/>
      <c r="Y22" s="309"/>
      <c r="Z22" s="309"/>
    </row>
    <row r="23" spans="1:26" s="406" customFormat="1" ht="25.5">
      <c r="A23" s="248" t="s">
        <v>1804</v>
      </c>
      <c r="B23" s="248" t="s">
        <v>68</v>
      </c>
      <c r="C23" s="248" t="s">
        <v>310</v>
      </c>
      <c r="D23" s="363">
        <v>271</v>
      </c>
      <c r="E23" s="363">
        <v>243.56</v>
      </c>
      <c r="F23" s="399" t="s">
        <v>2674</v>
      </c>
      <c r="G23" s="329"/>
      <c r="H23" s="329"/>
      <c r="I23" s="385"/>
      <c r="J23" s="363"/>
      <c r="K23" s="363"/>
      <c r="L23" s="363">
        <v>243.56</v>
      </c>
      <c r="M23" s="363"/>
      <c r="N23" s="363"/>
      <c r="O23" s="363"/>
      <c r="P23" s="363"/>
      <c r="Q23" s="363"/>
      <c r="R23" s="363"/>
      <c r="S23" s="559"/>
      <c r="T23" s="559"/>
      <c r="U23" s="559"/>
      <c r="V23" s="559"/>
      <c r="W23" s="559">
        <f t="shared" si="1"/>
        <v>243.56</v>
      </c>
      <c r="X23" s="309"/>
      <c r="Y23" s="309"/>
      <c r="Z23" s="309"/>
    </row>
    <row r="24" spans="1:26" s="406" customFormat="1" ht="25.5">
      <c r="A24" s="248" t="s">
        <v>1804</v>
      </c>
      <c r="B24" s="248" t="s">
        <v>68</v>
      </c>
      <c r="C24" s="248" t="s">
        <v>316</v>
      </c>
      <c r="D24" s="363">
        <v>460.7</v>
      </c>
      <c r="E24" s="363">
        <v>460.7</v>
      </c>
      <c r="F24" s="399" t="s">
        <v>3989</v>
      </c>
      <c r="G24" s="449">
        <v>44991</v>
      </c>
      <c r="H24" s="329" t="s">
        <v>2309</v>
      </c>
      <c r="I24" s="385" t="s">
        <v>3990</v>
      </c>
      <c r="J24" s="363">
        <v>460.7</v>
      </c>
      <c r="K24" s="363"/>
      <c r="L24" s="363"/>
      <c r="M24" s="363"/>
      <c r="N24" s="363">
        <v>460.7</v>
      </c>
      <c r="O24" s="363"/>
      <c r="P24" s="363"/>
      <c r="Q24" s="363"/>
      <c r="R24" s="363"/>
      <c r="S24" s="559"/>
      <c r="T24" s="559"/>
      <c r="U24" s="559"/>
      <c r="V24" s="559"/>
      <c r="W24" s="559">
        <f t="shared" si="1"/>
        <v>460.7</v>
      </c>
      <c r="X24" s="309"/>
      <c r="Y24" s="309"/>
      <c r="Z24" s="309"/>
    </row>
    <row r="25" spans="1:26" s="406" customFormat="1" ht="25.5">
      <c r="A25" s="248" t="s">
        <v>1804</v>
      </c>
      <c r="B25" s="248" t="s">
        <v>1825</v>
      </c>
      <c r="C25" s="248" t="s">
        <v>178</v>
      </c>
      <c r="D25" s="363">
        <v>6182.02</v>
      </c>
      <c r="E25" s="363">
        <v>6182.02</v>
      </c>
      <c r="F25" s="399" t="s">
        <v>3991</v>
      </c>
      <c r="G25" s="449">
        <v>44855</v>
      </c>
      <c r="H25" s="329" t="s">
        <v>2948</v>
      </c>
      <c r="I25" s="385" t="s">
        <v>3992</v>
      </c>
      <c r="J25" s="363">
        <v>6182.02</v>
      </c>
      <c r="K25" s="363"/>
      <c r="L25" s="363"/>
      <c r="M25" s="363"/>
      <c r="N25" s="363">
        <v>6182.02</v>
      </c>
      <c r="O25" s="363"/>
      <c r="P25" s="363"/>
      <c r="Q25" s="363"/>
      <c r="R25" s="363"/>
      <c r="S25" s="559"/>
      <c r="T25" s="559"/>
      <c r="U25" s="559"/>
      <c r="V25" s="559"/>
      <c r="W25" s="559">
        <f t="shared" si="1"/>
        <v>6182.02</v>
      </c>
      <c r="X25" s="309"/>
      <c r="Y25" s="309"/>
      <c r="Z25" s="309"/>
    </row>
    <row r="26" spans="1:26" s="406" customFormat="1" ht="25.5">
      <c r="A26" s="248" t="s">
        <v>1804</v>
      </c>
      <c r="B26" s="248" t="s">
        <v>1825</v>
      </c>
      <c r="C26" s="248" t="s">
        <v>332</v>
      </c>
      <c r="D26" s="363">
        <v>15054.54</v>
      </c>
      <c r="E26" s="363">
        <v>15054.54</v>
      </c>
      <c r="F26" s="399" t="s">
        <v>3991</v>
      </c>
      <c r="G26" s="449">
        <v>44855</v>
      </c>
      <c r="H26" s="329" t="s">
        <v>2948</v>
      </c>
      <c r="I26" s="385" t="s">
        <v>3992</v>
      </c>
      <c r="J26" s="363">
        <v>15054.54</v>
      </c>
      <c r="K26" s="363"/>
      <c r="L26" s="363"/>
      <c r="M26" s="363"/>
      <c r="N26" s="363">
        <v>15054.54</v>
      </c>
      <c r="O26" s="363"/>
      <c r="P26" s="363"/>
      <c r="Q26" s="363"/>
      <c r="R26" s="363"/>
      <c r="S26" s="559"/>
      <c r="T26" s="559"/>
      <c r="U26" s="559"/>
      <c r="V26" s="559"/>
      <c r="W26" s="559">
        <f t="shared" si="1"/>
        <v>15054.54</v>
      </c>
      <c r="X26" s="309"/>
      <c r="Y26" s="309"/>
      <c r="Z26" s="309"/>
    </row>
    <row r="27" spans="1:26" s="406" customFormat="1" ht="63.75">
      <c r="A27" s="248" t="s">
        <v>1804</v>
      </c>
      <c r="B27" s="248" t="s">
        <v>1825</v>
      </c>
      <c r="C27" s="248" t="s">
        <v>169</v>
      </c>
      <c r="D27" s="363">
        <v>89089.07</v>
      </c>
      <c r="E27" s="363">
        <v>89089.07</v>
      </c>
      <c r="F27" s="399" t="s">
        <v>3993</v>
      </c>
      <c r="G27" s="329" t="s">
        <v>3994</v>
      </c>
      <c r="H27" s="329" t="s">
        <v>3797</v>
      </c>
      <c r="I27" s="385" t="s">
        <v>5585</v>
      </c>
      <c r="J27" s="363">
        <v>145879.69</v>
      </c>
      <c r="K27" s="363"/>
      <c r="L27" s="363"/>
      <c r="M27" s="363">
        <v>89089.07</v>
      </c>
      <c r="N27" s="363"/>
      <c r="O27" s="363"/>
      <c r="P27" s="363"/>
      <c r="Q27" s="363"/>
      <c r="R27" s="363"/>
      <c r="S27" s="559"/>
      <c r="T27" s="559"/>
      <c r="U27" s="559"/>
      <c r="V27" s="559"/>
      <c r="W27" s="559">
        <f t="shared" si="1"/>
        <v>89089.07</v>
      </c>
      <c r="X27" s="309"/>
      <c r="Y27" s="309"/>
      <c r="Z27" s="309"/>
    </row>
    <row r="28" spans="1:26" s="406" customFormat="1" ht="51">
      <c r="A28" s="248" t="s">
        <v>1804</v>
      </c>
      <c r="B28" s="248" t="s">
        <v>1825</v>
      </c>
      <c r="C28" s="248" t="s">
        <v>154</v>
      </c>
      <c r="D28" s="363">
        <v>51502.21</v>
      </c>
      <c r="E28" s="363">
        <v>0</v>
      </c>
      <c r="F28" s="399" t="s">
        <v>3995</v>
      </c>
      <c r="G28" s="329" t="s">
        <v>3996</v>
      </c>
      <c r="H28" s="329" t="s">
        <v>3997</v>
      </c>
      <c r="I28" s="385" t="s">
        <v>5586</v>
      </c>
      <c r="J28" s="363">
        <v>51502.21</v>
      </c>
      <c r="K28" s="363"/>
      <c r="L28" s="363"/>
      <c r="M28" s="363"/>
      <c r="N28" s="363"/>
      <c r="O28" s="363"/>
      <c r="P28" s="363">
        <f>570+713.33+6277.04</f>
        <v>7560.37</v>
      </c>
      <c r="Q28" s="363">
        <v>6277.04</v>
      </c>
      <c r="R28" s="363">
        <v>6277.04</v>
      </c>
      <c r="S28" s="559">
        <v>6277.04</v>
      </c>
      <c r="T28" s="559">
        <v>6277.04</v>
      </c>
      <c r="U28" s="559">
        <v>6277.04</v>
      </c>
      <c r="V28" s="559">
        <v>6277.04</v>
      </c>
      <c r="W28" s="559">
        <f t="shared" si="1"/>
        <v>45222.61</v>
      </c>
      <c r="X28" s="309"/>
      <c r="Y28" s="309"/>
      <c r="Z28" s="309"/>
    </row>
    <row r="29" spans="1:26" s="406" customFormat="1" ht="25.5">
      <c r="A29" s="248" t="s">
        <v>1804</v>
      </c>
      <c r="B29" s="248" t="s">
        <v>1825</v>
      </c>
      <c r="C29" s="248" t="s">
        <v>458</v>
      </c>
      <c r="D29" s="363">
        <v>16530.38</v>
      </c>
      <c r="E29" s="363">
        <v>16530.38</v>
      </c>
      <c r="F29" s="399" t="s">
        <v>3998</v>
      </c>
      <c r="G29" s="329" t="s">
        <v>3999</v>
      </c>
      <c r="H29" s="329" t="s">
        <v>2309</v>
      </c>
      <c r="I29" s="385" t="s">
        <v>4000</v>
      </c>
      <c r="J29" s="363">
        <v>16530.38</v>
      </c>
      <c r="K29" s="363">
        <v>16530.38</v>
      </c>
      <c r="L29" s="363"/>
      <c r="M29" s="363"/>
      <c r="N29" s="363"/>
      <c r="O29" s="363"/>
      <c r="P29" s="363"/>
      <c r="Q29" s="363"/>
      <c r="R29" s="363"/>
      <c r="S29" s="559"/>
      <c r="T29" s="559"/>
      <c r="U29" s="559"/>
      <c r="V29" s="559"/>
      <c r="W29" s="559">
        <f t="shared" si="1"/>
        <v>16530.38</v>
      </c>
      <c r="X29" s="309"/>
      <c r="Y29" s="309"/>
      <c r="Z29" s="309"/>
    </row>
    <row r="30" spans="1:26" s="406" customFormat="1" ht="25.5">
      <c r="A30" s="248" t="s">
        <v>1804</v>
      </c>
      <c r="B30" s="248" t="s">
        <v>1825</v>
      </c>
      <c r="C30" s="248" t="s">
        <v>160</v>
      </c>
      <c r="D30" s="363">
        <v>1565.18</v>
      </c>
      <c r="E30" s="363">
        <v>1565.18</v>
      </c>
      <c r="F30" s="399" t="s">
        <v>3991</v>
      </c>
      <c r="G30" s="449">
        <v>44855</v>
      </c>
      <c r="H30" s="329" t="s">
        <v>2948</v>
      </c>
      <c r="I30" s="385" t="s">
        <v>3992</v>
      </c>
      <c r="J30" s="363">
        <v>1565.18</v>
      </c>
      <c r="K30" s="363"/>
      <c r="L30" s="363"/>
      <c r="M30" s="363"/>
      <c r="N30" s="363">
        <v>1565.18</v>
      </c>
      <c r="O30" s="363"/>
      <c r="P30" s="363"/>
      <c r="Q30" s="363"/>
      <c r="R30" s="363"/>
      <c r="S30" s="559"/>
      <c r="T30" s="559"/>
      <c r="U30" s="559"/>
      <c r="V30" s="559"/>
      <c r="W30" s="559">
        <f t="shared" si="1"/>
        <v>1565.18</v>
      </c>
      <c r="X30" s="309"/>
      <c r="Y30" s="309"/>
      <c r="Z30" s="309"/>
    </row>
    <row r="31" spans="1:26" s="406" customFormat="1" ht="25.5">
      <c r="A31" s="248" t="s">
        <v>1804</v>
      </c>
      <c r="B31" s="248" t="s">
        <v>1825</v>
      </c>
      <c r="C31" s="248" t="s">
        <v>245</v>
      </c>
      <c r="D31" s="363">
        <v>1840</v>
      </c>
      <c r="E31" s="363">
        <v>1840</v>
      </c>
      <c r="F31" s="399" t="s">
        <v>3991</v>
      </c>
      <c r="G31" s="449">
        <v>44855</v>
      </c>
      <c r="H31" s="329" t="s">
        <v>2948</v>
      </c>
      <c r="I31" s="385" t="s">
        <v>3992</v>
      </c>
      <c r="J31" s="363">
        <v>1840</v>
      </c>
      <c r="K31" s="363"/>
      <c r="L31" s="363"/>
      <c r="M31" s="363"/>
      <c r="N31" s="363">
        <v>1840</v>
      </c>
      <c r="O31" s="363"/>
      <c r="P31" s="363"/>
      <c r="Q31" s="363"/>
      <c r="R31" s="363"/>
      <c r="S31" s="559"/>
      <c r="T31" s="559"/>
      <c r="U31" s="559"/>
      <c r="V31" s="559"/>
      <c r="W31" s="559">
        <f t="shared" si="1"/>
        <v>1840</v>
      </c>
      <c r="X31" s="309"/>
      <c r="Y31" s="309"/>
      <c r="Z31" s="309"/>
    </row>
    <row r="32" spans="1:26" s="406" customFormat="1" ht="25.5">
      <c r="A32" s="248" t="s">
        <v>1804</v>
      </c>
      <c r="B32" s="248" t="s">
        <v>1825</v>
      </c>
      <c r="C32" s="248" t="s">
        <v>449</v>
      </c>
      <c r="D32" s="363">
        <v>3114</v>
      </c>
      <c r="E32" s="363">
        <v>3114</v>
      </c>
      <c r="F32" s="399" t="s">
        <v>3989</v>
      </c>
      <c r="G32" s="449">
        <v>44991</v>
      </c>
      <c r="H32" s="329" t="s">
        <v>2309</v>
      </c>
      <c r="I32" s="385" t="s">
        <v>3990</v>
      </c>
      <c r="J32" s="363">
        <v>3114</v>
      </c>
      <c r="K32" s="363"/>
      <c r="L32" s="363"/>
      <c r="M32" s="363"/>
      <c r="N32" s="363">
        <v>3114</v>
      </c>
      <c r="O32" s="363"/>
      <c r="P32" s="363"/>
      <c r="Q32" s="363"/>
      <c r="R32" s="363"/>
      <c r="S32" s="559"/>
      <c r="T32" s="559"/>
      <c r="U32" s="559"/>
      <c r="V32" s="559"/>
      <c r="W32" s="559">
        <f t="shared" si="1"/>
        <v>3114</v>
      </c>
      <c r="X32" s="309"/>
      <c r="Y32" s="309"/>
      <c r="Z32" s="309"/>
    </row>
    <row r="33" spans="1:26" s="406" customFormat="1" ht="25.5">
      <c r="A33" s="248" t="s">
        <v>1804</v>
      </c>
      <c r="B33" s="248" t="s">
        <v>1825</v>
      </c>
      <c r="C33" s="248" t="s">
        <v>250</v>
      </c>
      <c r="D33" s="363">
        <v>53730</v>
      </c>
      <c r="E33" s="363">
        <v>53730</v>
      </c>
      <c r="F33" s="399" t="s">
        <v>4001</v>
      </c>
      <c r="G33" s="449">
        <v>44945</v>
      </c>
      <c r="H33" s="329" t="s">
        <v>4002</v>
      </c>
      <c r="I33" s="385" t="s">
        <v>4003</v>
      </c>
      <c r="J33" s="363">
        <v>54450</v>
      </c>
      <c r="K33" s="363"/>
      <c r="L33" s="363"/>
      <c r="M33" s="363"/>
      <c r="N33" s="363">
        <v>53730</v>
      </c>
      <c r="O33" s="363"/>
      <c r="P33" s="363"/>
      <c r="Q33" s="363"/>
      <c r="R33" s="363"/>
      <c r="S33" s="559"/>
      <c r="T33" s="559"/>
      <c r="U33" s="559"/>
      <c r="V33" s="559"/>
      <c r="W33" s="559">
        <f t="shared" si="1"/>
        <v>53730</v>
      </c>
      <c r="X33" s="309"/>
      <c r="Y33" s="309"/>
      <c r="Z33" s="309"/>
    </row>
    <row r="34" spans="1:26" s="409" customFormat="1" ht="25.5">
      <c r="A34" s="248" t="s">
        <v>1905</v>
      </c>
      <c r="B34" s="248" t="s">
        <v>68</v>
      </c>
      <c r="C34" s="248" t="s">
        <v>70</v>
      </c>
      <c r="D34" s="362">
        <v>3563.69</v>
      </c>
      <c r="E34" s="362">
        <v>3563.69</v>
      </c>
      <c r="F34" s="399" t="s">
        <v>4109</v>
      </c>
      <c r="G34" s="329" t="s">
        <v>4109</v>
      </c>
      <c r="H34" s="329" t="s">
        <v>4109</v>
      </c>
      <c r="I34" s="385" t="s">
        <v>4110</v>
      </c>
      <c r="J34" s="363">
        <v>10270.82</v>
      </c>
      <c r="K34" s="363">
        <v>718.71</v>
      </c>
      <c r="L34" s="363">
        <v>713.72</v>
      </c>
      <c r="M34" s="363">
        <v>694.47</v>
      </c>
      <c r="N34" s="363">
        <v>738.77</v>
      </c>
      <c r="O34" s="363">
        <v>698.02</v>
      </c>
      <c r="P34" s="363">
        <v>691.76</v>
      </c>
      <c r="Q34" s="363">
        <v>958.16</v>
      </c>
      <c r="R34" s="363">
        <v>958.16</v>
      </c>
      <c r="S34" s="559">
        <v>958.16</v>
      </c>
      <c r="T34" s="559">
        <v>958.16</v>
      </c>
      <c r="U34" s="559">
        <v>958.16</v>
      </c>
      <c r="V34" s="559">
        <v>958.16</v>
      </c>
      <c r="W34" s="559">
        <f>SUM(K34:V34)</f>
        <v>10004.41</v>
      </c>
      <c r="X34" s="408"/>
    </row>
    <row r="35" spans="1:26" s="409" customFormat="1" ht="25.5">
      <c r="A35" s="248" t="s">
        <v>1905</v>
      </c>
      <c r="B35" s="248" t="s">
        <v>68</v>
      </c>
      <c r="C35" s="248" t="s">
        <v>72</v>
      </c>
      <c r="D35" s="362">
        <v>5025.71</v>
      </c>
      <c r="E35" s="362">
        <v>5025.71</v>
      </c>
      <c r="F35" s="399" t="s">
        <v>4109</v>
      </c>
      <c r="G35" s="329" t="s">
        <v>4109</v>
      </c>
      <c r="H35" s="329" t="s">
        <v>4109</v>
      </c>
      <c r="I35" s="385" t="s">
        <v>4110</v>
      </c>
      <c r="J35" s="364">
        <v>14229.18</v>
      </c>
      <c r="K35" s="363">
        <v>967.31</v>
      </c>
      <c r="L35" s="363">
        <v>968.9</v>
      </c>
      <c r="M35" s="363">
        <v>1008.25</v>
      </c>
      <c r="N35" s="363">
        <v>1097.81</v>
      </c>
      <c r="O35" s="363">
        <v>983.44</v>
      </c>
      <c r="P35" s="363">
        <v>871.29</v>
      </c>
      <c r="Q35" s="363">
        <v>1314.78</v>
      </c>
      <c r="R35" s="363">
        <v>1314.78</v>
      </c>
      <c r="S35" s="559">
        <v>1314.78</v>
      </c>
      <c r="T35" s="559">
        <v>1314.78</v>
      </c>
      <c r="U35" s="559">
        <v>1314.78</v>
      </c>
      <c r="V35" s="559">
        <v>1314.78</v>
      </c>
      <c r="W35" s="559">
        <f t="shared" ref="W35:W79" si="2">SUM(K35:V35)</f>
        <v>13785.680000000002</v>
      </c>
      <c r="X35" s="408"/>
    </row>
    <row r="36" spans="1:26" s="409" customFormat="1" ht="25.5">
      <c r="A36" s="721" t="s">
        <v>1905</v>
      </c>
      <c r="B36" s="721" t="s">
        <v>68</v>
      </c>
      <c r="C36" s="721" t="s">
        <v>74</v>
      </c>
      <c r="D36" s="842">
        <v>6769.87</v>
      </c>
      <c r="E36" s="842">
        <v>3110.8</v>
      </c>
      <c r="F36" s="399" t="s">
        <v>5245</v>
      </c>
      <c r="G36" s="239">
        <v>44881</v>
      </c>
      <c r="H36" s="329" t="s">
        <v>5246</v>
      </c>
      <c r="I36" s="385" t="s">
        <v>5247</v>
      </c>
      <c r="J36" s="363">
        <v>876.61</v>
      </c>
      <c r="K36" s="363"/>
      <c r="L36" s="363">
        <v>67.459999999999994</v>
      </c>
      <c r="M36" s="363"/>
      <c r="N36" s="363"/>
      <c r="O36" s="363"/>
      <c r="P36" s="363">
        <v>58.09</v>
      </c>
      <c r="Q36" s="363">
        <v>56.21142857142857</v>
      </c>
      <c r="R36" s="363">
        <v>58.088571428571427</v>
      </c>
      <c r="S36" s="559">
        <v>56.21142857142857</v>
      </c>
      <c r="T36" s="559">
        <v>58.088571428571427</v>
      </c>
      <c r="U36" s="559">
        <v>56.21142857142857</v>
      </c>
      <c r="V36" s="559">
        <v>58.088571428571427</v>
      </c>
      <c r="W36" s="559">
        <f t="shared" si="2"/>
        <v>468.44999999999993</v>
      </c>
      <c r="X36" s="408"/>
    </row>
    <row r="37" spans="1:26" s="409" customFormat="1" ht="38.25">
      <c r="A37" s="721"/>
      <c r="B37" s="721"/>
      <c r="C37" s="721"/>
      <c r="D37" s="842"/>
      <c r="E37" s="842"/>
      <c r="F37" s="399" t="s">
        <v>5248</v>
      </c>
      <c r="G37" s="239">
        <v>44904</v>
      </c>
      <c r="H37" s="329" t="s">
        <v>5249</v>
      </c>
      <c r="I37" s="385" t="s">
        <v>5250</v>
      </c>
      <c r="J37" s="363">
        <v>5200</v>
      </c>
      <c r="K37" s="363">
        <v>472.68</v>
      </c>
      <c r="L37" s="363">
        <f>669.97-67.46</f>
        <v>602.51</v>
      </c>
      <c r="M37" s="363">
        <v>647.53</v>
      </c>
      <c r="N37" s="363">
        <v>660.57</v>
      </c>
      <c r="O37" s="363">
        <v>660.05</v>
      </c>
      <c r="P37" s="363">
        <v>400</v>
      </c>
      <c r="Q37" s="363">
        <v>400</v>
      </c>
      <c r="R37" s="363">
        <v>400</v>
      </c>
      <c r="S37" s="559">
        <v>400</v>
      </c>
      <c r="T37" s="559">
        <v>400</v>
      </c>
      <c r="U37" s="559">
        <v>400</v>
      </c>
      <c r="V37" s="559">
        <v>400</v>
      </c>
      <c r="W37" s="559">
        <f t="shared" si="2"/>
        <v>5843.34</v>
      </c>
      <c r="X37" s="408"/>
    </row>
    <row r="38" spans="1:26" s="409" customFormat="1" ht="38.25">
      <c r="A38" s="248" t="s">
        <v>1905</v>
      </c>
      <c r="B38" s="248" t="s">
        <v>68</v>
      </c>
      <c r="C38" s="248" t="s">
        <v>76</v>
      </c>
      <c r="D38" s="362">
        <v>53258</v>
      </c>
      <c r="E38" s="362">
        <v>24464</v>
      </c>
      <c r="F38" s="399" t="s">
        <v>5251</v>
      </c>
      <c r="G38" s="239">
        <v>44923</v>
      </c>
      <c r="H38" s="329" t="s">
        <v>5252</v>
      </c>
      <c r="I38" s="385" t="s">
        <v>5253</v>
      </c>
      <c r="J38" s="363">
        <v>47990</v>
      </c>
      <c r="K38" s="363">
        <v>5268</v>
      </c>
      <c r="L38" s="363">
        <v>4799</v>
      </c>
      <c r="M38" s="363">
        <v>4799</v>
      </c>
      <c r="N38" s="363">
        <v>4799</v>
      </c>
      <c r="O38" s="363">
        <v>4799</v>
      </c>
      <c r="P38" s="363">
        <v>4799</v>
      </c>
      <c r="Q38" s="363">
        <v>4799</v>
      </c>
      <c r="R38" s="363">
        <v>4799</v>
      </c>
      <c r="S38" s="559">
        <v>4799</v>
      </c>
      <c r="T38" s="559">
        <v>4799</v>
      </c>
      <c r="U38" s="559">
        <v>4799</v>
      </c>
      <c r="V38" s="559">
        <v>4799</v>
      </c>
      <c r="W38" s="559">
        <f t="shared" si="2"/>
        <v>58057</v>
      </c>
      <c r="X38" s="408"/>
    </row>
    <row r="39" spans="1:26" s="409" customFormat="1" ht="51">
      <c r="A39" s="248" t="s">
        <v>1905</v>
      </c>
      <c r="B39" s="248" t="s">
        <v>68</v>
      </c>
      <c r="C39" s="248" t="s">
        <v>304</v>
      </c>
      <c r="D39" s="363">
        <v>360</v>
      </c>
      <c r="E39" s="363">
        <v>360</v>
      </c>
      <c r="F39" s="399" t="s">
        <v>5254</v>
      </c>
      <c r="G39" s="239">
        <v>45035</v>
      </c>
      <c r="H39" s="329" t="s">
        <v>5255</v>
      </c>
      <c r="I39" s="385" t="s">
        <v>5256</v>
      </c>
      <c r="J39" s="363">
        <v>2373.5</v>
      </c>
      <c r="K39" s="363"/>
      <c r="L39" s="363"/>
      <c r="M39" s="363"/>
      <c r="N39" s="363"/>
      <c r="O39" s="363">
        <v>360</v>
      </c>
      <c r="P39" s="363"/>
      <c r="Q39" s="363"/>
      <c r="R39" s="363"/>
      <c r="S39" s="559"/>
      <c r="T39" s="559"/>
      <c r="U39" s="559"/>
      <c r="V39" s="559"/>
      <c r="W39" s="559">
        <f t="shared" si="2"/>
        <v>360</v>
      </c>
      <c r="X39" s="408"/>
    </row>
    <row r="40" spans="1:26" s="409" customFormat="1" ht="25.5">
      <c r="A40" s="248" t="s">
        <v>1905</v>
      </c>
      <c r="B40" s="248" t="s">
        <v>68</v>
      </c>
      <c r="C40" s="248" t="s">
        <v>78</v>
      </c>
      <c r="D40" s="363">
        <v>60</v>
      </c>
      <c r="E40" s="363">
        <v>60</v>
      </c>
      <c r="F40" s="399"/>
      <c r="G40" s="329"/>
      <c r="H40" s="329"/>
      <c r="I40" s="385"/>
      <c r="J40" s="363"/>
      <c r="K40" s="363"/>
      <c r="L40" s="363"/>
      <c r="M40" s="363"/>
      <c r="N40" s="363">
        <v>60</v>
      </c>
      <c r="O40" s="363"/>
      <c r="P40" s="363"/>
      <c r="Q40" s="363"/>
      <c r="R40" s="363"/>
      <c r="S40" s="559"/>
      <c r="T40" s="559"/>
      <c r="U40" s="559"/>
      <c r="V40" s="559"/>
      <c r="W40" s="559">
        <f t="shared" si="2"/>
        <v>60</v>
      </c>
      <c r="X40" s="408"/>
    </row>
    <row r="41" spans="1:26" s="409" customFormat="1" ht="38.25">
      <c r="A41" s="248" t="s">
        <v>1905</v>
      </c>
      <c r="B41" s="248" t="s">
        <v>68</v>
      </c>
      <c r="C41" s="248" t="s">
        <v>82</v>
      </c>
      <c r="D41" s="362">
        <v>115543.29</v>
      </c>
      <c r="E41" s="362">
        <v>62604.99</v>
      </c>
      <c r="F41" s="399" t="s">
        <v>5257</v>
      </c>
      <c r="G41" s="239">
        <v>44901</v>
      </c>
      <c r="H41" s="329" t="s">
        <v>3488</v>
      </c>
      <c r="I41" s="385" t="s">
        <v>5258</v>
      </c>
      <c r="J41" s="363">
        <v>105876.62</v>
      </c>
      <c r="K41" s="363">
        <v>9666.67</v>
      </c>
      <c r="L41" s="363">
        <v>13234.58</v>
      </c>
      <c r="M41" s="363">
        <v>13234.58</v>
      </c>
      <c r="N41" s="363">
        <v>13234.58</v>
      </c>
      <c r="O41" s="363">
        <v>13234.58</v>
      </c>
      <c r="P41" s="363">
        <v>13234.58</v>
      </c>
      <c r="Q41" s="363">
        <v>13234.58</v>
      </c>
      <c r="R41" s="363">
        <v>13234.58</v>
      </c>
      <c r="S41" s="559"/>
      <c r="T41" s="559"/>
      <c r="U41" s="559"/>
      <c r="V41" s="559"/>
      <c r="W41" s="559">
        <f t="shared" si="2"/>
        <v>102308.73000000001</v>
      </c>
      <c r="X41" s="408"/>
    </row>
    <row r="42" spans="1:26" s="409" customFormat="1" ht="38.25">
      <c r="A42" s="248" t="s">
        <v>1905</v>
      </c>
      <c r="B42" s="248" t="s">
        <v>68</v>
      </c>
      <c r="C42" s="248" t="s">
        <v>84</v>
      </c>
      <c r="D42" s="362">
        <v>221554.14</v>
      </c>
      <c r="E42" s="362">
        <v>88014</v>
      </c>
      <c r="F42" s="399" t="s">
        <v>5259</v>
      </c>
      <c r="G42" s="239">
        <v>44801</v>
      </c>
      <c r="H42" s="329" t="s">
        <v>5260</v>
      </c>
      <c r="I42" s="385" t="s">
        <v>5261</v>
      </c>
      <c r="J42" s="363">
        <v>337480.03</v>
      </c>
      <c r="K42" s="363">
        <f>16653.49+66.43</f>
        <v>16719.920000000002</v>
      </c>
      <c r="L42" s="363">
        <f>261.68+257.85</f>
        <v>519.53</v>
      </c>
      <c r="M42" s="363">
        <f>15790.73+16918.64</f>
        <v>32709.37</v>
      </c>
      <c r="N42" s="363">
        <v>19344.599999999999</v>
      </c>
      <c r="O42" s="363">
        <v>18720.580000000002</v>
      </c>
      <c r="P42" s="363">
        <v>19344.599999999999</v>
      </c>
      <c r="Q42" s="363">
        <v>18720.580000000002</v>
      </c>
      <c r="R42" s="363">
        <v>19344.599999999999</v>
      </c>
      <c r="S42" s="559">
        <v>18720.580000000002</v>
      </c>
      <c r="T42" s="559">
        <v>19344.599999999999</v>
      </c>
      <c r="U42" s="559">
        <v>18720.580000000002</v>
      </c>
      <c r="V42" s="559"/>
      <c r="W42" s="559">
        <f t="shared" si="2"/>
        <v>202209.53999999998</v>
      </c>
      <c r="X42" s="408"/>
    </row>
    <row r="43" spans="1:26" s="409" customFormat="1" ht="51">
      <c r="A43" s="248" t="s">
        <v>1905</v>
      </c>
      <c r="B43" s="248" t="s">
        <v>68</v>
      </c>
      <c r="C43" s="248" t="s">
        <v>88</v>
      </c>
      <c r="D43" s="362">
        <v>2013.5</v>
      </c>
      <c r="E43" s="362">
        <v>2013.5</v>
      </c>
      <c r="F43" s="399" t="s">
        <v>5254</v>
      </c>
      <c r="G43" s="239">
        <v>45035</v>
      </c>
      <c r="H43" s="329" t="s">
        <v>5255</v>
      </c>
      <c r="I43" s="385" t="s">
        <v>5256</v>
      </c>
      <c r="J43" s="363">
        <v>2373.5</v>
      </c>
      <c r="K43" s="363"/>
      <c r="L43" s="363"/>
      <c r="M43" s="363"/>
      <c r="N43" s="363"/>
      <c r="O43" s="363">
        <v>2013.5</v>
      </c>
      <c r="P43" s="363"/>
      <c r="Q43" s="363"/>
      <c r="R43" s="363"/>
      <c r="S43" s="559"/>
      <c r="T43" s="559"/>
      <c r="U43" s="559"/>
      <c r="V43" s="559"/>
      <c r="W43" s="559">
        <f t="shared" si="2"/>
        <v>2013.5</v>
      </c>
      <c r="X43" s="408"/>
    </row>
    <row r="44" spans="1:26" s="409" customFormat="1" ht="38.25">
      <c r="A44" s="248" t="s">
        <v>1905</v>
      </c>
      <c r="B44" s="248" t="s">
        <v>68</v>
      </c>
      <c r="C44" s="721" t="s">
        <v>92</v>
      </c>
      <c r="D44" s="842">
        <v>3622.03</v>
      </c>
      <c r="E44" s="842">
        <v>3002.03</v>
      </c>
      <c r="F44" s="399" t="s">
        <v>5262</v>
      </c>
      <c r="G44" s="239">
        <v>45042</v>
      </c>
      <c r="H44" s="329" t="s">
        <v>5263</v>
      </c>
      <c r="I44" s="385" t="s">
        <v>5264</v>
      </c>
      <c r="J44" s="363">
        <v>728</v>
      </c>
      <c r="K44" s="363"/>
      <c r="L44" s="363"/>
      <c r="M44" s="363"/>
      <c r="N44" s="363"/>
      <c r="O44" s="363"/>
      <c r="P44" s="363"/>
      <c r="Q44" s="363"/>
      <c r="R44" s="363"/>
      <c r="S44" s="559"/>
      <c r="T44" s="559"/>
      <c r="U44" s="559"/>
      <c r="V44" s="559"/>
      <c r="W44" s="559">
        <f t="shared" si="2"/>
        <v>0</v>
      </c>
      <c r="X44" s="408"/>
    </row>
    <row r="45" spans="1:26" s="409" customFormat="1" ht="76.5">
      <c r="A45" s="248"/>
      <c r="B45" s="248"/>
      <c r="C45" s="721"/>
      <c r="D45" s="842"/>
      <c r="E45" s="842"/>
      <c r="F45" s="399" t="s">
        <v>5265</v>
      </c>
      <c r="G45" s="239">
        <v>44767</v>
      </c>
      <c r="H45" s="329" t="s">
        <v>5266</v>
      </c>
      <c r="I45" s="385" t="s">
        <v>5267</v>
      </c>
      <c r="J45" s="363">
        <v>3002.03</v>
      </c>
      <c r="K45" s="363">
        <v>3002.03</v>
      </c>
      <c r="L45" s="363"/>
      <c r="M45" s="363"/>
      <c r="N45" s="363"/>
      <c r="O45" s="363"/>
      <c r="P45" s="363"/>
      <c r="Q45" s="363"/>
      <c r="R45" s="363"/>
      <c r="S45" s="559"/>
      <c r="T45" s="559"/>
      <c r="U45" s="559"/>
      <c r="V45" s="559"/>
      <c r="W45" s="559"/>
      <c r="X45" s="408"/>
    </row>
    <row r="46" spans="1:26" s="409" customFormat="1" ht="25.5">
      <c r="A46" s="248" t="s">
        <v>1905</v>
      </c>
      <c r="B46" s="248" t="s">
        <v>68</v>
      </c>
      <c r="C46" s="248" t="s">
        <v>94</v>
      </c>
      <c r="D46" s="363">
        <v>2915.17</v>
      </c>
      <c r="E46" s="363">
        <v>848.5</v>
      </c>
      <c r="F46" s="399" t="s">
        <v>5268</v>
      </c>
      <c r="G46" s="239">
        <v>44718</v>
      </c>
      <c r="H46" s="329" t="s">
        <v>3813</v>
      </c>
      <c r="I46" s="385" t="s">
        <v>5269</v>
      </c>
      <c r="J46" s="363">
        <v>18780.91</v>
      </c>
      <c r="K46" s="363"/>
      <c r="L46" s="363"/>
      <c r="M46" s="363"/>
      <c r="N46" s="363">
        <v>848.5</v>
      </c>
      <c r="O46" s="363"/>
      <c r="P46" s="363"/>
      <c r="Q46" s="363"/>
      <c r="R46" s="363"/>
      <c r="S46" s="559"/>
      <c r="T46" s="559"/>
      <c r="U46" s="559"/>
      <c r="V46" s="559"/>
      <c r="W46" s="559">
        <f t="shared" si="2"/>
        <v>848.5</v>
      </c>
      <c r="X46" s="408"/>
    </row>
    <row r="47" spans="1:26" s="409" customFormat="1" ht="25.5">
      <c r="A47" s="721" t="s">
        <v>1905</v>
      </c>
      <c r="B47" s="721" t="s">
        <v>68</v>
      </c>
      <c r="C47" s="721" t="s">
        <v>104</v>
      </c>
      <c r="D47" s="842">
        <v>4500.38</v>
      </c>
      <c r="E47" s="842">
        <v>1315.91</v>
      </c>
      <c r="F47" s="399" t="s">
        <v>5268</v>
      </c>
      <c r="G47" s="239">
        <v>44718</v>
      </c>
      <c r="H47" s="329" t="s">
        <v>3813</v>
      </c>
      <c r="I47" s="385" t="s">
        <v>5269</v>
      </c>
      <c r="J47" s="363">
        <v>18780.91</v>
      </c>
      <c r="K47" s="363"/>
      <c r="L47" s="363"/>
      <c r="M47" s="363"/>
      <c r="N47" s="363">
        <v>130</v>
      </c>
      <c r="O47" s="363"/>
      <c r="P47" s="363"/>
      <c r="Q47" s="363"/>
      <c r="R47" s="363"/>
      <c r="S47" s="559"/>
      <c r="T47" s="559"/>
      <c r="U47" s="559"/>
      <c r="V47" s="559"/>
      <c r="W47" s="559">
        <f t="shared" si="2"/>
        <v>130</v>
      </c>
      <c r="X47" s="408"/>
    </row>
    <row r="48" spans="1:26" s="409" customFormat="1" ht="38.25">
      <c r="A48" s="721"/>
      <c r="B48" s="721"/>
      <c r="C48" s="721"/>
      <c r="D48" s="842"/>
      <c r="E48" s="842"/>
      <c r="F48" s="399" t="s">
        <v>5270</v>
      </c>
      <c r="G48" s="239">
        <v>44875</v>
      </c>
      <c r="H48" s="329" t="s">
        <v>5271</v>
      </c>
      <c r="I48" s="385" t="s">
        <v>5272</v>
      </c>
      <c r="J48" s="363">
        <v>4608.12</v>
      </c>
      <c r="K48" s="363">
        <v>272.55</v>
      </c>
      <c r="L48" s="363">
        <v>240.62</v>
      </c>
      <c r="M48" s="363">
        <v>320.44</v>
      </c>
      <c r="N48" s="363">
        <v>352.3</v>
      </c>
      <c r="O48" s="363"/>
      <c r="P48" s="363">
        <v>282.68</v>
      </c>
      <c r="Q48" s="363">
        <v>313.16000000000003</v>
      </c>
      <c r="R48" s="363">
        <v>313.16000000000003</v>
      </c>
      <c r="S48" s="559">
        <v>313.16000000000003</v>
      </c>
      <c r="T48" s="559">
        <v>313.16000000000003</v>
      </c>
      <c r="U48" s="559">
        <v>313.16000000000003</v>
      </c>
      <c r="V48" s="559">
        <v>313.16000000000003</v>
      </c>
      <c r="W48" s="559">
        <f t="shared" si="2"/>
        <v>3347.5499999999997</v>
      </c>
      <c r="X48" s="408"/>
    </row>
    <row r="49" spans="1:24" s="409" customFormat="1" ht="25.5">
      <c r="A49" s="248" t="s">
        <v>1905</v>
      </c>
      <c r="B49" s="248" t="s">
        <v>68</v>
      </c>
      <c r="C49" s="248" t="s">
        <v>106</v>
      </c>
      <c r="D49" s="365">
        <v>1915.9</v>
      </c>
      <c r="E49" s="365">
        <v>430.81</v>
      </c>
      <c r="F49" s="399" t="s">
        <v>5273</v>
      </c>
      <c r="G49" s="239">
        <v>45035</v>
      </c>
      <c r="H49" s="329" t="s">
        <v>5274</v>
      </c>
      <c r="I49" s="385" t="s">
        <v>5275</v>
      </c>
      <c r="J49" s="363">
        <v>1915.9</v>
      </c>
      <c r="K49" s="363"/>
      <c r="L49" s="363"/>
      <c r="M49" s="363"/>
      <c r="N49" s="363"/>
      <c r="O49" s="363">
        <v>430.81</v>
      </c>
      <c r="P49" s="363">
        <v>1485.09</v>
      </c>
      <c r="Q49" s="363"/>
      <c r="R49" s="363"/>
      <c r="S49" s="559"/>
      <c r="T49" s="559"/>
      <c r="U49" s="559"/>
      <c r="V49" s="559"/>
      <c r="W49" s="559">
        <f t="shared" si="2"/>
        <v>1915.8999999999999</v>
      </c>
      <c r="X49" s="408"/>
    </row>
    <row r="50" spans="1:24" s="409" customFormat="1" ht="38.25">
      <c r="A50" s="248" t="s">
        <v>1905</v>
      </c>
      <c r="B50" s="248" t="s">
        <v>68</v>
      </c>
      <c r="C50" s="248" t="s">
        <v>108</v>
      </c>
      <c r="D50" s="363">
        <v>1412.75</v>
      </c>
      <c r="E50" s="363">
        <v>1412.75</v>
      </c>
      <c r="F50" s="399" t="s">
        <v>5276</v>
      </c>
      <c r="G50" s="239">
        <v>45013</v>
      </c>
      <c r="H50" s="329" t="s">
        <v>5274</v>
      </c>
      <c r="I50" s="385" t="s">
        <v>5277</v>
      </c>
      <c r="J50" s="363">
        <v>1412.75</v>
      </c>
      <c r="K50" s="363"/>
      <c r="L50" s="363"/>
      <c r="M50" s="363"/>
      <c r="N50" s="363">
        <v>1412.75</v>
      </c>
      <c r="O50" s="363"/>
      <c r="P50" s="363"/>
      <c r="Q50" s="363"/>
      <c r="R50" s="363"/>
      <c r="S50" s="559"/>
      <c r="T50" s="559"/>
      <c r="U50" s="559"/>
      <c r="V50" s="559"/>
      <c r="W50" s="559">
        <f t="shared" si="2"/>
        <v>1412.75</v>
      </c>
      <c r="X50" s="408"/>
    </row>
    <row r="51" spans="1:24" s="409" customFormat="1" ht="25.5">
      <c r="A51" s="248" t="s">
        <v>1905</v>
      </c>
      <c r="B51" s="248" t="s">
        <v>68</v>
      </c>
      <c r="C51" s="248" t="s">
        <v>310</v>
      </c>
      <c r="D51" s="363">
        <v>111</v>
      </c>
      <c r="E51" s="363">
        <v>111</v>
      </c>
      <c r="F51" s="399"/>
      <c r="G51" s="329"/>
      <c r="H51" s="329"/>
      <c r="I51" s="385"/>
      <c r="J51" s="363"/>
      <c r="K51" s="363"/>
      <c r="L51" s="363">
        <v>53</v>
      </c>
      <c r="M51" s="363">
        <v>58</v>
      </c>
      <c r="N51" s="363"/>
      <c r="O51" s="363"/>
      <c r="P51" s="363"/>
      <c r="Q51" s="363"/>
      <c r="R51" s="363"/>
      <c r="S51" s="559"/>
      <c r="T51" s="559"/>
      <c r="U51" s="559"/>
      <c r="V51" s="559"/>
      <c r="W51" s="559">
        <f t="shared" si="2"/>
        <v>111</v>
      </c>
      <c r="X51" s="408"/>
    </row>
    <row r="52" spans="1:24" s="409" customFormat="1" ht="25.5">
      <c r="A52" s="248" t="s">
        <v>1905</v>
      </c>
      <c r="B52" s="721" t="s">
        <v>68</v>
      </c>
      <c r="C52" s="721" t="s">
        <v>112</v>
      </c>
      <c r="D52" s="840">
        <v>2770.69</v>
      </c>
      <c r="E52" s="725">
        <v>531.5</v>
      </c>
      <c r="F52" s="399" t="s">
        <v>5268</v>
      </c>
      <c r="G52" s="239">
        <v>44718</v>
      </c>
      <c r="H52" s="329" t="s">
        <v>3813</v>
      </c>
      <c r="I52" s="385" t="s">
        <v>5269</v>
      </c>
      <c r="J52" s="363">
        <v>18780.91</v>
      </c>
      <c r="K52" s="363"/>
      <c r="L52" s="363"/>
      <c r="M52" s="363"/>
      <c r="N52" s="363">
        <v>531.5</v>
      </c>
      <c r="O52" s="363"/>
      <c r="P52" s="363"/>
      <c r="Q52" s="363">
        <v>485.86</v>
      </c>
      <c r="R52" s="363">
        <v>485.87</v>
      </c>
      <c r="S52" s="559"/>
      <c r="T52" s="559"/>
      <c r="U52" s="559"/>
      <c r="V52" s="559"/>
      <c r="W52" s="559">
        <f t="shared" si="2"/>
        <v>1503.23</v>
      </c>
      <c r="X52" s="408"/>
    </row>
    <row r="53" spans="1:24" s="409" customFormat="1" ht="38.25">
      <c r="A53" s="248"/>
      <c r="B53" s="721"/>
      <c r="C53" s="721"/>
      <c r="D53" s="840"/>
      <c r="E53" s="725"/>
      <c r="F53" s="399" t="s">
        <v>5262</v>
      </c>
      <c r="G53" s="239">
        <v>45042</v>
      </c>
      <c r="H53" s="329" t="s">
        <v>5263</v>
      </c>
      <c r="I53" s="385" t="s">
        <v>5264</v>
      </c>
      <c r="J53" s="363">
        <v>728</v>
      </c>
      <c r="K53" s="363"/>
      <c r="L53" s="363"/>
      <c r="M53" s="363"/>
      <c r="N53" s="363"/>
      <c r="O53" s="363"/>
      <c r="P53" s="363"/>
      <c r="Q53" s="363"/>
      <c r="R53" s="363"/>
      <c r="S53" s="559"/>
      <c r="T53" s="559"/>
      <c r="U53" s="559"/>
      <c r="V53" s="559"/>
      <c r="W53" s="559">
        <f t="shared" si="2"/>
        <v>0</v>
      </c>
      <c r="X53" s="408"/>
    </row>
    <row r="54" spans="1:24" s="409" customFormat="1" ht="25.5">
      <c r="A54" s="248" t="s">
        <v>1905</v>
      </c>
      <c r="B54" s="248" t="s">
        <v>68</v>
      </c>
      <c r="C54" s="248" t="s">
        <v>116</v>
      </c>
      <c r="D54" s="363">
        <v>1172.42</v>
      </c>
      <c r="E54" s="363">
        <v>1172.42</v>
      </c>
      <c r="F54" s="399"/>
      <c r="G54" s="329"/>
      <c r="H54" s="329"/>
      <c r="I54" s="385"/>
      <c r="J54" s="363"/>
      <c r="K54" s="363">
        <v>0</v>
      </c>
      <c r="L54" s="363">
        <v>0</v>
      </c>
      <c r="M54" s="363">
        <v>0</v>
      </c>
      <c r="N54" s="363">
        <v>1172.42</v>
      </c>
      <c r="O54" s="363">
        <v>0</v>
      </c>
      <c r="P54" s="363"/>
      <c r="Q54" s="363"/>
      <c r="R54" s="363"/>
      <c r="S54" s="559"/>
      <c r="T54" s="559"/>
      <c r="U54" s="559"/>
      <c r="V54" s="559"/>
      <c r="W54" s="559">
        <f t="shared" si="2"/>
        <v>1172.42</v>
      </c>
      <c r="X54" s="408"/>
    </row>
    <row r="55" spans="1:24" s="409" customFormat="1" ht="25.5">
      <c r="A55" s="248" t="s">
        <v>1905</v>
      </c>
      <c r="B55" s="248" t="s">
        <v>68</v>
      </c>
      <c r="C55" s="248" t="s">
        <v>318</v>
      </c>
      <c r="D55" s="363">
        <v>13.68</v>
      </c>
      <c r="E55" s="363">
        <v>13.68</v>
      </c>
      <c r="F55" s="399"/>
      <c r="G55" s="329"/>
      <c r="H55" s="329"/>
      <c r="I55" s="385"/>
      <c r="J55" s="363"/>
      <c r="K55" s="363">
        <v>0</v>
      </c>
      <c r="L55" s="363">
        <v>0</v>
      </c>
      <c r="M55" s="363">
        <v>0</v>
      </c>
      <c r="N55" s="363">
        <v>13.68</v>
      </c>
      <c r="O55" s="363">
        <v>0</v>
      </c>
      <c r="P55" s="363"/>
      <c r="Q55" s="363"/>
      <c r="R55" s="363"/>
      <c r="S55" s="559"/>
      <c r="T55" s="559"/>
      <c r="U55" s="559"/>
      <c r="V55" s="559"/>
      <c r="W55" s="559">
        <f t="shared" si="2"/>
        <v>13.68</v>
      </c>
      <c r="X55" s="408"/>
    </row>
    <row r="56" spans="1:24" s="409" customFormat="1" ht="25.5">
      <c r="A56" s="248" t="s">
        <v>1905</v>
      </c>
      <c r="B56" s="248" t="s">
        <v>68</v>
      </c>
      <c r="C56" s="248" t="s">
        <v>298</v>
      </c>
      <c r="D56" s="363">
        <v>360</v>
      </c>
      <c r="E56" s="363">
        <v>360</v>
      </c>
      <c r="F56" s="399"/>
      <c r="G56" s="329"/>
      <c r="H56" s="329"/>
      <c r="I56" s="385"/>
      <c r="J56" s="363"/>
      <c r="K56" s="363">
        <v>0</v>
      </c>
      <c r="L56" s="363">
        <v>225</v>
      </c>
      <c r="M56" s="363">
        <v>135</v>
      </c>
      <c r="N56" s="363">
        <v>0</v>
      </c>
      <c r="O56" s="363">
        <v>0</v>
      </c>
      <c r="P56" s="363"/>
      <c r="Q56" s="363"/>
      <c r="R56" s="363"/>
      <c r="S56" s="559"/>
      <c r="T56" s="559"/>
      <c r="U56" s="559"/>
      <c r="V56" s="559"/>
      <c r="W56" s="559">
        <f t="shared" si="2"/>
        <v>360</v>
      </c>
      <c r="X56" s="408"/>
    </row>
    <row r="57" spans="1:24" s="409" customFormat="1" ht="25.5">
      <c r="A57" s="248" t="s">
        <v>1905</v>
      </c>
      <c r="B57" s="248" t="s">
        <v>68</v>
      </c>
      <c r="C57" s="248" t="s">
        <v>600</v>
      </c>
      <c r="D57" s="363">
        <v>12555.01</v>
      </c>
      <c r="E57" s="363">
        <v>12555.01</v>
      </c>
      <c r="F57" s="399"/>
      <c r="G57" s="329"/>
      <c r="H57" s="329"/>
      <c r="I57" s="385"/>
      <c r="J57" s="363"/>
      <c r="K57" s="363">
        <v>0</v>
      </c>
      <c r="L57" s="363">
        <v>0</v>
      </c>
      <c r="M57" s="363">
        <v>0</v>
      </c>
      <c r="N57" s="363">
        <v>12555.01</v>
      </c>
      <c r="O57" s="363">
        <v>0</v>
      </c>
      <c r="P57" s="363"/>
      <c r="Q57" s="363"/>
      <c r="R57" s="363"/>
      <c r="S57" s="559"/>
      <c r="T57" s="559"/>
      <c r="U57" s="559"/>
      <c r="V57" s="559"/>
      <c r="W57" s="559">
        <f t="shared" si="2"/>
        <v>12555.01</v>
      </c>
      <c r="X57" s="408"/>
    </row>
    <row r="58" spans="1:24" s="409" customFormat="1" ht="38.25">
      <c r="A58" s="721" t="s">
        <v>1905</v>
      </c>
      <c r="B58" s="721" t="s">
        <v>1859</v>
      </c>
      <c r="C58" s="721" t="s">
        <v>224</v>
      </c>
      <c r="D58" s="842">
        <v>10588.41</v>
      </c>
      <c r="E58" s="842">
        <v>2190.36</v>
      </c>
      <c r="F58" s="399" t="s">
        <v>5278</v>
      </c>
      <c r="G58" s="239">
        <v>44903</v>
      </c>
      <c r="H58" s="329" t="s">
        <v>5279</v>
      </c>
      <c r="I58" s="385" t="s">
        <v>5280</v>
      </c>
      <c r="J58" s="363">
        <v>6088.41</v>
      </c>
      <c r="K58" s="363">
        <v>0</v>
      </c>
      <c r="L58" s="363">
        <v>233.87</v>
      </c>
      <c r="M58" s="363">
        <v>213.93</v>
      </c>
      <c r="N58" s="363">
        <v>335.5</v>
      </c>
      <c r="O58" s="363">
        <v>251.66</v>
      </c>
      <c r="P58" s="363"/>
      <c r="Q58" s="363">
        <v>0</v>
      </c>
      <c r="R58" s="363">
        <v>0</v>
      </c>
      <c r="S58" s="559">
        <v>0</v>
      </c>
      <c r="T58" s="559">
        <v>0</v>
      </c>
      <c r="U58" s="559">
        <v>0</v>
      </c>
      <c r="V58" s="559">
        <v>0</v>
      </c>
      <c r="W58" s="559">
        <f t="shared" si="2"/>
        <v>1034.96</v>
      </c>
      <c r="X58" s="408"/>
    </row>
    <row r="59" spans="1:24" s="409" customFormat="1" ht="25.5">
      <c r="A59" s="721"/>
      <c r="B59" s="721"/>
      <c r="C59" s="721"/>
      <c r="D59" s="842"/>
      <c r="E59" s="842"/>
      <c r="F59" s="399" t="s">
        <v>5281</v>
      </c>
      <c r="G59" s="239">
        <v>44957</v>
      </c>
      <c r="H59" s="329" t="s">
        <v>3199</v>
      </c>
      <c r="I59" s="385" t="s">
        <v>5282</v>
      </c>
      <c r="J59" s="363">
        <v>4500</v>
      </c>
      <c r="K59" s="363"/>
      <c r="L59" s="363"/>
      <c r="M59" s="363">
        <v>282.83</v>
      </c>
      <c r="N59" s="363">
        <v>395.55</v>
      </c>
      <c r="O59" s="363">
        <v>477.02</v>
      </c>
      <c r="P59" s="363">
        <v>409.09</v>
      </c>
      <c r="Q59" s="363">
        <v>409.09</v>
      </c>
      <c r="R59" s="363">
        <v>409.09</v>
      </c>
      <c r="S59" s="363">
        <v>409.09</v>
      </c>
      <c r="T59" s="363">
        <v>409.09</v>
      </c>
      <c r="U59" s="363">
        <v>409.09</v>
      </c>
      <c r="V59" s="363">
        <v>409.1</v>
      </c>
      <c r="W59" s="363">
        <f t="shared" si="2"/>
        <v>4019.0400000000004</v>
      </c>
      <c r="X59" s="408"/>
    </row>
    <row r="60" spans="1:24" s="409" customFormat="1" ht="38.25">
      <c r="A60" s="721" t="s">
        <v>1905</v>
      </c>
      <c r="B60" s="721" t="s">
        <v>1859</v>
      </c>
      <c r="C60" s="721" t="s">
        <v>416</v>
      </c>
      <c r="D60" s="840">
        <v>18220.400000000001</v>
      </c>
      <c r="E60" s="840">
        <v>9219.9</v>
      </c>
      <c r="F60" s="399" t="s">
        <v>5283</v>
      </c>
      <c r="G60" s="239">
        <v>44924</v>
      </c>
      <c r="H60" s="329" t="s">
        <v>3813</v>
      </c>
      <c r="I60" s="385" t="s">
        <v>5284</v>
      </c>
      <c r="J60" s="363">
        <v>5619.6</v>
      </c>
      <c r="K60" s="363">
        <f>+E60-SUM(L60:O65)</f>
        <v>1674.2999999999993</v>
      </c>
      <c r="L60" s="363">
        <v>468.3</v>
      </c>
      <c r="M60" s="363">
        <v>468.3</v>
      </c>
      <c r="N60" s="363">
        <v>468.3</v>
      </c>
      <c r="O60" s="363">
        <v>468.3</v>
      </c>
      <c r="P60" s="363">
        <v>468.3</v>
      </c>
      <c r="Q60" s="363">
        <v>468.3</v>
      </c>
      <c r="R60" s="363">
        <v>468.3</v>
      </c>
      <c r="S60" s="363">
        <v>468.3</v>
      </c>
      <c r="T60" s="363">
        <v>468.3</v>
      </c>
      <c r="U60" s="363">
        <v>468.3</v>
      </c>
      <c r="V60" s="363">
        <v>468.3</v>
      </c>
      <c r="W60" s="363">
        <f t="shared" si="2"/>
        <v>6825.6000000000013</v>
      </c>
      <c r="X60" s="408"/>
    </row>
    <row r="61" spans="1:24" s="409" customFormat="1" ht="63.75">
      <c r="A61" s="721"/>
      <c r="B61" s="721"/>
      <c r="C61" s="721"/>
      <c r="D61" s="840"/>
      <c r="E61" s="840"/>
      <c r="F61" s="399" t="s">
        <v>5285</v>
      </c>
      <c r="G61" s="239">
        <v>44974</v>
      </c>
      <c r="H61" s="329" t="s">
        <v>5286</v>
      </c>
      <c r="I61" s="385" t="s">
        <v>5287</v>
      </c>
      <c r="J61" s="363">
        <v>3692</v>
      </c>
      <c r="K61" s="363"/>
      <c r="L61" s="363"/>
      <c r="M61" s="363"/>
      <c r="N61" s="363">
        <v>700</v>
      </c>
      <c r="O61" s="363"/>
      <c r="P61" s="363">
        <v>580</v>
      </c>
      <c r="Q61" s="363"/>
      <c r="R61" s="363">
        <v>710</v>
      </c>
      <c r="S61" s="363"/>
      <c r="T61" s="363"/>
      <c r="U61" s="363">
        <v>710</v>
      </c>
      <c r="V61" s="363"/>
      <c r="W61" s="363">
        <f>SUM(K61:V61)</f>
        <v>2700</v>
      </c>
      <c r="X61" s="408"/>
    </row>
    <row r="62" spans="1:24" s="409" customFormat="1" ht="51">
      <c r="A62" s="721"/>
      <c r="B62" s="721"/>
      <c r="C62" s="721"/>
      <c r="D62" s="840"/>
      <c r="E62" s="840"/>
      <c r="F62" s="399" t="s">
        <v>5288</v>
      </c>
      <c r="G62" s="239">
        <v>44979</v>
      </c>
      <c r="H62" s="329" t="s">
        <v>5286</v>
      </c>
      <c r="I62" s="385" t="s">
        <v>5289</v>
      </c>
      <c r="J62" s="363">
        <v>2200</v>
      </c>
      <c r="K62" s="363"/>
      <c r="L62" s="363"/>
      <c r="M62" s="363"/>
      <c r="N62" s="363">
        <v>846.15</v>
      </c>
      <c r="O62" s="363"/>
      <c r="P62" s="363"/>
      <c r="Q62" s="363"/>
      <c r="R62" s="363"/>
      <c r="S62" s="363">
        <f>+J62-N62</f>
        <v>1353.85</v>
      </c>
      <c r="T62" s="363"/>
      <c r="U62" s="363"/>
      <c r="V62" s="363"/>
      <c r="W62" s="363">
        <f t="shared" si="2"/>
        <v>2200</v>
      </c>
      <c r="X62" s="408"/>
    </row>
    <row r="63" spans="1:24" s="409" customFormat="1" ht="51">
      <c r="A63" s="721"/>
      <c r="B63" s="721"/>
      <c r="C63" s="721"/>
      <c r="D63" s="840"/>
      <c r="E63" s="840"/>
      <c r="F63" s="399" t="s">
        <v>5290</v>
      </c>
      <c r="G63" s="239">
        <v>45000</v>
      </c>
      <c r="H63" s="329" t="s">
        <v>5291</v>
      </c>
      <c r="I63" s="385" t="s">
        <v>5292</v>
      </c>
      <c r="J63" s="363">
        <v>3350</v>
      </c>
      <c r="K63" s="363"/>
      <c r="L63" s="363"/>
      <c r="M63" s="363"/>
      <c r="N63" s="363">
        <v>3150</v>
      </c>
      <c r="O63" s="363"/>
      <c r="P63" s="363"/>
      <c r="Q63" s="363"/>
      <c r="R63" s="363"/>
      <c r="S63" s="363"/>
      <c r="T63" s="363"/>
      <c r="U63" s="363"/>
      <c r="V63" s="363"/>
      <c r="W63" s="363">
        <f t="shared" si="2"/>
        <v>3150</v>
      </c>
      <c r="X63" s="408"/>
    </row>
    <row r="64" spans="1:24" s="409" customFormat="1" ht="51">
      <c r="A64" s="721"/>
      <c r="B64" s="721"/>
      <c r="C64" s="721"/>
      <c r="D64" s="840"/>
      <c r="E64" s="840"/>
      <c r="F64" s="399" t="s">
        <v>5293</v>
      </c>
      <c r="G64" s="239">
        <v>44987</v>
      </c>
      <c r="H64" s="329" t="s">
        <v>5294</v>
      </c>
      <c r="I64" s="385" t="s">
        <v>5295</v>
      </c>
      <c r="J64" s="363">
        <v>1825</v>
      </c>
      <c r="K64" s="363"/>
      <c r="L64" s="363"/>
      <c r="M64" s="363"/>
      <c r="N64" s="363">
        <v>456.25</v>
      </c>
      <c r="O64" s="363"/>
      <c r="P64" s="363"/>
      <c r="Q64" s="363"/>
      <c r="R64" s="363"/>
      <c r="S64" s="363">
        <f>+J64-N64</f>
        <v>1368.75</v>
      </c>
      <c r="T64" s="363"/>
      <c r="U64" s="363"/>
      <c r="V64" s="363"/>
      <c r="W64" s="363">
        <f t="shared" si="2"/>
        <v>1825</v>
      </c>
      <c r="X64" s="408"/>
    </row>
    <row r="65" spans="1:26" s="409" customFormat="1" ht="63.75">
      <c r="A65" s="721"/>
      <c r="B65" s="721"/>
      <c r="C65" s="721"/>
      <c r="D65" s="840"/>
      <c r="E65" s="840"/>
      <c r="F65" s="399" t="s">
        <v>5296</v>
      </c>
      <c r="G65" s="239">
        <v>45005</v>
      </c>
      <c r="H65" s="329" t="s">
        <v>5297</v>
      </c>
      <c r="I65" s="385" t="s">
        <v>5298</v>
      </c>
      <c r="J65" s="363">
        <v>5200</v>
      </c>
      <c r="K65" s="363"/>
      <c r="L65" s="363"/>
      <c r="M65" s="363"/>
      <c r="N65" s="363">
        <v>520</v>
      </c>
      <c r="O65" s="363"/>
      <c r="P65" s="363">
        <v>180</v>
      </c>
      <c r="Q65" s="363"/>
      <c r="R65" s="363">
        <v>520</v>
      </c>
      <c r="S65" s="363"/>
      <c r="T65" s="363">
        <v>520</v>
      </c>
      <c r="U65" s="363"/>
      <c r="V65" s="363">
        <v>520</v>
      </c>
      <c r="W65" s="363">
        <f>SUM(K65:V65)</f>
        <v>2260</v>
      </c>
      <c r="X65" s="408"/>
    </row>
    <row r="66" spans="1:26" s="409" customFormat="1" ht="38.25">
      <c r="A66" s="248" t="s">
        <v>1905</v>
      </c>
      <c r="B66" s="248" t="s">
        <v>1859</v>
      </c>
      <c r="C66" s="248" t="s">
        <v>1493</v>
      </c>
      <c r="D66" s="365">
        <v>13600</v>
      </c>
      <c r="E66" s="365">
        <v>8500</v>
      </c>
      <c r="F66" s="399" t="s">
        <v>5299</v>
      </c>
      <c r="G66" s="239">
        <v>44914</v>
      </c>
      <c r="H66" s="329" t="s">
        <v>5300</v>
      </c>
      <c r="I66" s="385" t="s">
        <v>5301</v>
      </c>
      <c r="J66" s="363">
        <v>11900</v>
      </c>
      <c r="K66" s="363">
        <v>1700</v>
      </c>
      <c r="L66" s="363">
        <v>1700</v>
      </c>
      <c r="M66" s="363">
        <v>1700</v>
      </c>
      <c r="N66" s="363">
        <v>1700</v>
      </c>
      <c r="O66" s="363">
        <v>1700</v>
      </c>
      <c r="P66" s="363">
        <v>1700</v>
      </c>
      <c r="Q66" s="363">
        <v>1700</v>
      </c>
      <c r="R66" s="363"/>
      <c r="S66" s="363"/>
      <c r="T66" s="363"/>
      <c r="U66" s="363"/>
      <c r="V66" s="363"/>
      <c r="W66" s="363">
        <f t="shared" si="2"/>
        <v>11900</v>
      </c>
      <c r="X66" s="408"/>
    </row>
    <row r="67" spans="1:26" s="409" customFormat="1" ht="63.75">
      <c r="A67" s="248" t="s">
        <v>1905</v>
      </c>
      <c r="B67" s="248" t="s">
        <v>1859</v>
      </c>
      <c r="C67" s="248" t="s">
        <v>154</v>
      </c>
      <c r="D67" s="365">
        <v>63781.36</v>
      </c>
      <c r="E67" s="365">
        <v>52713.16</v>
      </c>
      <c r="F67" s="399" t="s">
        <v>5302</v>
      </c>
      <c r="G67" s="239">
        <v>44925</v>
      </c>
      <c r="H67" s="329" t="s">
        <v>5279</v>
      </c>
      <c r="I67" s="385" t="s">
        <v>5303</v>
      </c>
      <c r="J67" s="363">
        <v>55341</v>
      </c>
      <c r="K67" s="363">
        <f>+E67-L67-M67-N67-O67</f>
        <v>8440.3600000000042</v>
      </c>
      <c r="L67" s="363">
        <v>11068.2</v>
      </c>
      <c r="M67" s="363">
        <v>11068.2</v>
      </c>
      <c r="N67" s="363">
        <v>11068.2</v>
      </c>
      <c r="O67" s="363">
        <v>11068.2</v>
      </c>
      <c r="P67" s="363">
        <v>11068.2</v>
      </c>
      <c r="Q67" s="363"/>
      <c r="R67" s="363"/>
      <c r="S67" s="363"/>
      <c r="T67" s="363"/>
      <c r="U67" s="363"/>
      <c r="V67" s="363"/>
      <c r="W67" s="363">
        <f t="shared" si="2"/>
        <v>63781.36</v>
      </c>
      <c r="X67" s="408"/>
    </row>
    <row r="68" spans="1:26" s="409" customFormat="1" ht="25.5">
      <c r="A68" s="248" t="s">
        <v>1905</v>
      </c>
      <c r="B68" s="248" t="s">
        <v>1859</v>
      </c>
      <c r="C68" s="248" t="s">
        <v>930</v>
      </c>
      <c r="D68" s="365">
        <v>7695.33</v>
      </c>
      <c r="E68" s="365">
        <v>2742</v>
      </c>
      <c r="F68" s="399" t="s">
        <v>5304</v>
      </c>
      <c r="G68" s="239">
        <v>45030</v>
      </c>
      <c r="H68" s="329" t="s">
        <v>5274</v>
      </c>
      <c r="I68" s="385" t="s">
        <v>5305</v>
      </c>
      <c r="J68" s="363">
        <v>7695.33</v>
      </c>
      <c r="K68" s="363"/>
      <c r="L68" s="363"/>
      <c r="M68" s="363"/>
      <c r="N68" s="363"/>
      <c r="O68" s="363">
        <f>+E68</f>
        <v>2742</v>
      </c>
      <c r="P68" s="363">
        <v>4940.16</v>
      </c>
      <c r="Q68" s="363">
        <f>+J68-O68-P68</f>
        <v>13.170000000000073</v>
      </c>
      <c r="R68" s="363"/>
      <c r="S68" s="363"/>
      <c r="T68" s="363"/>
      <c r="U68" s="363"/>
      <c r="V68" s="363"/>
      <c r="W68" s="363">
        <f t="shared" si="2"/>
        <v>7695.33</v>
      </c>
      <c r="X68" s="408"/>
    </row>
    <row r="69" spans="1:26" s="409" customFormat="1" ht="63.75">
      <c r="A69" s="721" t="s">
        <v>1905</v>
      </c>
      <c r="B69" s="721" t="s">
        <v>1859</v>
      </c>
      <c r="C69" s="721" t="s">
        <v>631</v>
      </c>
      <c r="D69" s="840">
        <v>4872.2</v>
      </c>
      <c r="E69" s="840">
        <v>368.3</v>
      </c>
      <c r="F69" s="399" t="s">
        <v>5285</v>
      </c>
      <c r="G69" s="239">
        <v>44974</v>
      </c>
      <c r="H69" s="329" t="s">
        <v>5286</v>
      </c>
      <c r="I69" s="385" t="s">
        <v>5287</v>
      </c>
      <c r="J69" s="363">
        <v>3692</v>
      </c>
      <c r="K69" s="363"/>
      <c r="L69" s="363"/>
      <c r="M69" s="363"/>
      <c r="N69" s="363">
        <v>168.3</v>
      </c>
      <c r="O69" s="363"/>
      <c r="P69" s="363">
        <v>274.10000000000002</v>
      </c>
      <c r="Q69" s="363"/>
      <c r="R69" s="363"/>
      <c r="S69" s="363"/>
      <c r="T69" s="363"/>
      <c r="U69" s="363"/>
      <c r="V69" s="363"/>
      <c r="W69" s="363">
        <f t="shared" si="2"/>
        <v>442.40000000000003</v>
      </c>
      <c r="X69" s="408"/>
    </row>
    <row r="70" spans="1:26" s="409" customFormat="1" ht="51">
      <c r="A70" s="721"/>
      <c r="B70" s="721"/>
      <c r="C70" s="721"/>
      <c r="D70" s="840"/>
      <c r="E70" s="840"/>
      <c r="F70" s="399" t="s">
        <v>5288</v>
      </c>
      <c r="G70" s="239">
        <v>44979</v>
      </c>
      <c r="H70" s="329" t="s">
        <v>5286</v>
      </c>
      <c r="I70" s="385" t="s">
        <v>5289</v>
      </c>
      <c r="J70" s="363">
        <v>2200</v>
      </c>
      <c r="K70" s="363"/>
      <c r="L70" s="363"/>
      <c r="M70" s="363"/>
      <c r="N70" s="363"/>
      <c r="O70" s="363"/>
      <c r="P70" s="363"/>
      <c r="Q70" s="363"/>
      <c r="R70" s="363">
        <v>2200</v>
      </c>
      <c r="S70" s="363"/>
      <c r="T70" s="363"/>
      <c r="U70" s="363"/>
      <c r="V70" s="363"/>
      <c r="W70" s="363">
        <f t="shared" si="2"/>
        <v>2200</v>
      </c>
      <c r="X70" s="408"/>
    </row>
    <row r="71" spans="1:26" s="409" customFormat="1" ht="51">
      <c r="A71" s="721"/>
      <c r="B71" s="721"/>
      <c r="C71" s="721"/>
      <c r="D71" s="840"/>
      <c r="E71" s="840"/>
      <c r="F71" s="399" t="s">
        <v>5290</v>
      </c>
      <c r="G71" s="239">
        <v>45000</v>
      </c>
      <c r="H71" s="329" t="s">
        <v>5291</v>
      </c>
      <c r="I71" s="385" t="s">
        <v>5292</v>
      </c>
      <c r="J71" s="363">
        <v>3350</v>
      </c>
      <c r="K71" s="363"/>
      <c r="L71" s="363"/>
      <c r="M71" s="363"/>
      <c r="N71" s="363">
        <v>200</v>
      </c>
      <c r="O71" s="363"/>
      <c r="P71" s="363"/>
      <c r="Q71" s="363"/>
      <c r="R71" s="363">
        <v>1500</v>
      </c>
      <c r="S71" s="363"/>
      <c r="T71" s="363"/>
      <c r="U71" s="363">
        <v>1500</v>
      </c>
      <c r="V71" s="363"/>
      <c r="W71" s="363">
        <f t="shared" si="2"/>
        <v>3200</v>
      </c>
      <c r="X71" s="408"/>
    </row>
    <row r="72" spans="1:26" s="409" customFormat="1" ht="51">
      <c r="A72" s="721"/>
      <c r="B72" s="721"/>
      <c r="C72" s="721"/>
      <c r="D72" s="840"/>
      <c r="E72" s="840"/>
      <c r="F72" s="399" t="s">
        <v>5293</v>
      </c>
      <c r="G72" s="239">
        <v>44987</v>
      </c>
      <c r="H72" s="329" t="s">
        <v>5294</v>
      </c>
      <c r="I72" s="385" t="s">
        <v>5295</v>
      </c>
      <c r="J72" s="363">
        <v>1825</v>
      </c>
      <c r="K72" s="363"/>
      <c r="L72" s="363"/>
      <c r="M72" s="363"/>
      <c r="N72" s="363"/>
      <c r="O72" s="363"/>
      <c r="P72" s="363"/>
      <c r="Q72" s="363"/>
      <c r="R72" s="363">
        <v>600</v>
      </c>
      <c r="S72" s="363"/>
      <c r="T72" s="363">
        <v>600</v>
      </c>
      <c r="U72" s="363"/>
      <c r="V72" s="363"/>
      <c r="W72" s="363">
        <f t="shared" si="2"/>
        <v>1200</v>
      </c>
      <c r="X72" s="408"/>
    </row>
    <row r="73" spans="1:26" s="409" customFormat="1" ht="63.75">
      <c r="A73" s="721"/>
      <c r="B73" s="721"/>
      <c r="C73" s="721"/>
      <c r="D73" s="840"/>
      <c r="E73" s="840"/>
      <c r="F73" s="399" t="s">
        <v>5296</v>
      </c>
      <c r="G73" s="239">
        <v>45005</v>
      </c>
      <c r="H73" s="329" t="s">
        <v>5297</v>
      </c>
      <c r="I73" s="385" t="s">
        <v>5298</v>
      </c>
      <c r="J73" s="363">
        <v>5200</v>
      </c>
      <c r="K73" s="363"/>
      <c r="L73" s="363"/>
      <c r="M73" s="363"/>
      <c r="N73" s="363"/>
      <c r="O73" s="363"/>
      <c r="P73" s="363"/>
      <c r="Q73" s="363"/>
      <c r="R73" s="363">
        <v>1800</v>
      </c>
      <c r="S73" s="363"/>
      <c r="T73" s="363">
        <v>1800</v>
      </c>
      <c r="U73" s="363"/>
      <c r="V73" s="363">
        <v>1600</v>
      </c>
      <c r="W73" s="363">
        <f t="shared" si="2"/>
        <v>5200</v>
      </c>
      <c r="X73" s="408"/>
    </row>
    <row r="74" spans="1:26" s="409" customFormat="1" ht="38.25">
      <c r="A74" s="248" t="s">
        <v>1905</v>
      </c>
      <c r="B74" s="248" t="s">
        <v>1859</v>
      </c>
      <c r="C74" s="248" t="s">
        <v>248</v>
      </c>
      <c r="D74" s="363">
        <v>168092</v>
      </c>
      <c r="E74" s="363">
        <v>168092</v>
      </c>
      <c r="F74" s="399" t="s">
        <v>5306</v>
      </c>
      <c r="G74" s="239">
        <v>44953</v>
      </c>
      <c r="H74" s="329" t="s">
        <v>3228</v>
      </c>
      <c r="I74" s="385" t="s">
        <v>5307</v>
      </c>
      <c r="J74" s="363">
        <v>177792.98</v>
      </c>
      <c r="K74" s="363"/>
      <c r="L74" s="363"/>
      <c r="M74" s="363"/>
      <c r="N74" s="363"/>
      <c r="O74" s="363">
        <v>168092</v>
      </c>
      <c r="P74" s="363"/>
      <c r="Q74" s="363"/>
      <c r="R74" s="363"/>
      <c r="S74" s="363"/>
      <c r="T74" s="363"/>
      <c r="U74" s="363"/>
      <c r="V74" s="363"/>
      <c r="W74" s="363">
        <f t="shared" si="2"/>
        <v>168092</v>
      </c>
      <c r="X74" s="408"/>
    </row>
    <row r="75" spans="1:26" s="409" customFormat="1" ht="38.25">
      <c r="A75" s="248" t="s">
        <v>1905</v>
      </c>
      <c r="B75" s="248" t="s">
        <v>1859</v>
      </c>
      <c r="C75" s="248" t="s">
        <v>250</v>
      </c>
      <c r="D75" s="363">
        <v>43904</v>
      </c>
      <c r="E75" s="363">
        <v>43904</v>
      </c>
      <c r="F75" s="399" t="s">
        <v>5308</v>
      </c>
      <c r="G75" s="239">
        <v>44914</v>
      </c>
      <c r="H75" s="329" t="s">
        <v>5309</v>
      </c>
      <c r="I75" s="385" t="s">
        <v>5310</v>
      </c>
      <c r="J75" s="363">
        <v>43904</v>
      </c>
      <c r="K75" s="363"/>
      <c r="L75" s="363">
        <v>43904</v>
      </c>
      <c r="M75" s="363"/>
      <c r="N75" s="363"/>
      <c r="O75" s="363"/>
      <c r="P75" s="363"/>
      <c r="Q75" s="363"/>
      <c r="R75" s="363"/>
      <c r="S75" s="363"/>
      <c r="T75" s="363"/>
      <c r="U75" s="363"/>
      <c r="V75" s="363"/>
      <c r="W75" s="363">
        <f t="shared" si="2"/>
        <v>43904</v>
      </c>
      <c r="X75" s="408"/>
    </row>
    <row r="76" spans="1:26" s="409" customFormat="1" ht="51">
      <c r="A76" s="721" t="s">
        <v>1905</v>
      </c>
      <c r="B76" s="721" t="s">
        <v>1914</v>
      </c>
      <c r="C76" s="721" t="s">
        <v>169</v>
      </c>
      <c r="D76" s="840">
        <v>27150.25</v>
      </c>
      <c r="E76" s="840">
        <v>27150.25</v>
      </c>
      <c r="F76" s="399" t="s">
        <v>5311</v>
      </c>
      <c r="G76" s="239">
        <v>45005</v>
      </c>
      <c r="H76" s="329" t="s">
        <v>5312</v>
      </c>
      <c r="I76" s="385" t="s">
        <v>5313</v>
      </c>
      <c r="J76" s="363">
        <v>21000</v>
      </c>
      <c r="K76" s="363"/>
      <c r="L76" s="363"/>
      <c r="M76" s="363"/>
      <c r="N76" s="363"/>
      <c r="O76" s="363">
        <v>21000</v>
      </c>
      <c r="P76" s="363"/>
      <c r="Q76" s="363"/>
      <c r="R76" s="363"/>
      <c r="S76" s="363"/>
      <c r="T76" s="363"/>
      <c r="U76" s="363"/>
      <c r="V76" s="363"/>
      <c r="W76" s="363">
        <f t="shared" si="2"/>
        <v>21000</v>
      </c>
      <c r="X76" s="408"/>
    </row>
    <row r="77" spans="1:26" s="409" customFormat="1" ht="38.25">
      <c r="A77" s="721"/>
      <c r="B77" s="721"/>
      <c r="C77" s="721"/>
      <c r="D77" s="840"/>
      <c r="E77" s="840"/>
      <c r="F77" s="399" t="s">
        <v>5314</v>
      </c>
      <c r="G77" s="239">
        <v>44994</v>
      </c>
      <c r="H77" s="329" t="s">
        <v>5315</v>
      </c>
      <c r="I77" s="385" t="s">
        <v>5316</v>
      </c>
      <c r="J77" s="363">
        <v>6150.25</v>
      </c>
      <c r="K77" s="363"/>
      <c r="L77" s="363"/>
      <c r="M77" s="363"/>
      <c r="N77" s="363">
        <v>6150.25</v>
      </c>
      <c r="O77" s="363"/>
      <c r="P77" s="363"/>
      <c r="Q77" s="363"/>
      <c r="R77" s="363"/>
      <c r="S77" s="363"/>
      <c r="T77" s="363"/>
      <c r="U77" s="363"/>
      <c r="V77" s="363"/>
      <c r="W77" s="363">
        <f t="shared" si="2"/>
        <v>6150.25</v>
      </c>
      <c r="X77" s="408"/>
    </row>
    <row r="78" spans="1:26" s="409" customFormat="1" ht="51">
      <c r="A78" s="248" t="s">
        <v>1905</v>
      </c>
      <c r="B78" s="248" t="s">
        <v>1914</v>
      </c>
      <c r="C78" s="248" t="s">
        <v>1915</v>
      </c>
      <c r="D78" s="363">
        <v>253355.39</v>
      </c>
      <c r="E78" s="363">
        <v>253355.39</v>
      </c>
      <c r="F78" s="399" t="s">
        <v>5317</v>
      </c>
      <c r="G78" s="239">
        <v>44890</v>
      </c>
      <c r="H78" s="329" t="s">
        <v>5318</v>
      </c>
      <c r="I78" s="385" t="s">
        <v>5319</v>
      </c>
      <c r="J78" s="363">
        <v>253355.39</v>
      </c>
      <c r="K78" s="363">
        <v>0</v>
      </c>
      <c r="L78" s="363">
        <v>253355.39</v>
      </c>
      <c r="M78" s="363">
        <v>0</v>
      </c>
      <c r="N78" s="363">
        <v>0</v>
      </c>
      <c r="O78" s="363">
        <v>0</v>
      </c>
      <c r="P78" s="363"/>
      <c r="Q78" s="363"/>
      <c r="R78" s="363"/>
      <c r="S78" s="363"/>
      <c r="T78" s="363"/>
      <c r="U78" s="363"/>
      <c r="V78" s="363"/>
      <c r="W78" s="363">
        <f t="shared" si="2"/>
        <v>253355.39</v>
      </c>
      <c r="X78" s="408"/>
    </row>
    <row r="79" spans="1:26" s="409" customFormat="1" ht="25.5">
      <c r="A79" s="248" t="s">
        <v>1905</v>
      </c>
      <c r="B79" s="248" t="s">
        <v>1914</v>
      </c>
      <c r="C79" s="248" t="s">
        <v>140</v>
      </c>
      <c r="D79" s="363">
        <v>5220</v>
      </c>
      <c r="E79" s="363">
        <v>5220</v>
      </c>
      <c r="F79" s="399"/>
      <c r="G79" s="329"/>
      <c r="H79" s="329"/>
      <c r="I79" s="385"/>
      <c r="J79" s="363"/>
      <c r="K79" s="363">
        <v>0</v>
      </c>
      <c r="L79" s="363">
        <v>5220</v>
      </c>
      <c r="M79" s="363">
        <v>0</v>
      </c>
      <c r="N79" s="363">
        <v>0</v>
      </c>
      <c r="O79" s="363">
        <v>0</v>
      </c>
      <c r="P79" s="363"/>
      <c r="Q79" s="363"/>
      <c r="R79" s="363"/>
      <c r="S79" s="363"/>
      <c r="T79" s="363"/>
      <c r="U79" s="363"/>
      <c r="V79" s="363"/>
      <c r="W79" s="363">
        <f t="shared" si="2"/>
        <v>5220</v>
      </c>
      <c r="X79" s="408"/>
    </row>
    <row r="80" spans="1:26" s="406" customFormat="1" ht="25.5">
      <c r="A80" s="248" t="s">
        <v>1852</v>
      </c>
      <c r="B80" s="248" t="s">
        <v>68</v>
      </c>
      <c r="C80" s="248" t="s">
        <v>70</v>
      </c>
      <c r="D80" s="363">
        <v>5300</v>
      </c>
      <c r="E80" s="363">
        <v>2214.04</v>
      </c>
      <c r="F80" s="399" t="s">
        <v>2842</v>
      </c>
      <c r="G80" s="329" t="s">
        <v>2842</v>
      </c>
      <c r="H80" s="329" t="s">
        <v>2842</v>
      </c>
      <c r="I80" s="385" t="s">
        <v>5320</v>
      </c>
      <c r="J80" s="363">
        <f t="shared" ref="J80:J94" si="3">+D80</f>
        <v>5300</v>
      </c>
      <c r="K80" s="574">
        <f>+'[1]con 20%'!$L$5</f>
        <v>386.31</v>
      </c>
      <c r="L80" s="574">
        <f>+'[1]con 20%'!$L$6</f>
        <v>470.99</v>
      </c>
      <c r="M80" s="574">
        <f>+'[1]con 20%'!$L$5</f>
        <v>386.31</v>
      </c>
      <c r="N80" s="574">
        <f>+'[1]con 20%'!$L$6</f>
        <v>470.99</v>
      </c>
      <c r="O80" s="574">
        <f>+E80-SUM(K80:N80)</f>
        <v>499.44000000000005</v>
      </c>
      <c r="P80" s="574">
        <f>+'[1]con 20%'!$L$6+22.31</f>
        <v>493.3</v>
      </c>
      <c r="Q80" s="574">
        <f>+'[1]con 20%'!$L$5+22.31</f>
        <v>408.62</v>
      </c>
      <c r="R80" s="574">
        <f>+'[1]con 20%'!$L$6+22.31</f>
        <v>493.3</v>
      </c>
      <c r="S80" s="575">
        <f>+'[1]con 20%'!$L$5+22.31</f>
        <v>408.62</v>
      </c>
      <c r="T80" s="575">
        <f>+'[1]con 20%'!$L$6+22.31</f>
        <v>493.3</v>
      </c>
      <c r="U80" s="575">
        <f>+'[1]con 20%'!$L$5+22.31</f>
        <v>408.62</v>
      </c>
      <c r="V80" s="575">
        <f>+'[1]con 20%'!$L$6+22.34</f>
        <v>493.33</v>
      </c>
      <c r="W80" s="559">
        <f>+SUM(K80:V80)</f>
        <v>5413.13</v>
      </c>
      <c r="X80" s="410"/>
      <c r="Y80" s="309"/>
      <c r="Z80" s="309"/>
    </row>
    <row r="81" spans="1:26" s="406" customFormat="1" ht="25.5">
      <c r="A81" s="248" t="s">
        <v>1852</v>
      </c>
      <c r="B81" s="248" t="s">
        <v>68</v>
      </c>
      <c r="C81" s="248" t="s">
        <v>72</v>
      </c>
      <c r="D81" s="363">
        <v>15600</v>
      </c>
      <c r="E81" s="363">
        <v>5560.61</v>
      </c>
      <c r="F81" s="399" t="s">
        <v>2842</v>
      </c>
      <c r="G81" s="329" t="s">
        <v>2842</v>
      </c>
      <c r="H81" s="329" t="s">
        <v>2842</v>
      </c>
      <c r="I81" s="385" t="s">
        <v>5320</v>
      </c>
      <c r="J81" s="363">
        <f t="shared" si="3"/>
        <v>15600</v>
      </c>
      <c r="K81" s="574">
        <v>1216.1299999999999</v>
      </c>
      <c r="L81" s="574">
        <v>1085.99</v>
      </c>
      <c r="M81" s="574">
        <v>961.85000000000014</v>
      </c>
      <c r="N81" s="574">
        <v>1215.6600000000001</v>
      </c>
      <c r="O81" s="574">
        <f>+E81-SUM(K81:N81)</f>
        <v>1080.9799999999996</v>
      </c>
      <c r="P81" s="574">
        <v>1377.28</v>
      </c>
      <c r="Q81" s="574">
        <v>1367.328</v>
      </c>
      <c r="R81" s="574">
        <v>1389.9839999999999</v>
      </c>
      <c r="S81" s="575">
        <v>1457.22</v>
      </c>
      <c r="T81" s="575">
        <v>1467.4560000000001</v>
      </c>
      <c r="U81" s="575">
        <v>1474.692</v>
      </c>
      <c r="V81" s="575">
        <v>1485.8679999999999</v>
      </c>
      <c r="W81" s="559">
        <f t="shared" ref="W81:W94" si="4">+SUM(K81:V81)</f>
        <v>15580.438</v>
      </c>
      <c r="X81" s="410"/>
      <c r="Y81" s="309"/>
      <c r="Z81" s="309"/>
    </row>
    <row r="82" spans="1:26" s="406" customFormat="1" ht="25.5">
      <c r="A82" s="248" t="s">
        <v>1852</v>
      </c>
      <c r="B82" s="248" t="s">
        <v>68</v>
      </c>
      <c r="C82" s="248" t="s">
        <v>74</v>
      </c>
      <c r="D82" s="363">
        <v>4400</v>
      </c>
      <c r="E82" s="363">
        <v>1263.94</v>
      </c>
      <c r="F82" s="399" t="s">
        <v>2842</v>
      </c>
      <c r="G82" s="329" t="s">
        <v>2842</v>
      </c>
      <c r="H82" s="329" t="s">
        <v>2842</v>
      </c>
      <c r="I82" s="385" t="s">
        <v>5320</v>
      </c>
      <c r="J82" s="363">
        <f t="shared" si="3"/>
        <v>4400</v>
      </c>
      <c r="K82" s="574">
        <v>250.36</v>
      </c>
      <c r="L82" s="574">
        <v>253.9</v>
      </c>
      <c r="M82" s="574">
        <v>235.18</v>
      </c>
      <c r="N82" s="574">
        <v>252.46</v>
      </c>
      <c r="O82" s="574">
        <v>272.04000000000002</v>
      </c>
      <c r="P82" s="560">
        <f>272.04+176</f>
        <v>448.04</v>
      </c>
      <c r="Q82" s="560">
        <v>448.04</v>
      </c>
      <c r="R82" s="560">
        <v>448.04</v>
      </c>
      <c r="S82" s="561">
        <v>448.04</v>
      </c>
      <c r="T82" s="561">
        <v>448.04</v>
      </c>
      <c r="U82" s="561">
        <v>448.04</v>
      </c>
      <c r="V82" s="561">
        <v>447.82</v>
      </c>
      <c r="W82" s="559">
        <f t="shared" si="4"/>
        <v>4400</v>
      </c>
      <c r="X82" s="410"/>
      <c r="Y82" s="309"/>
      <c r="Z82" s="309"/>
    </row>
    <row r="83" spans="1:26" s="406" customFormat="1" ht="25.5">
      <c r="A83" s="248" t="s">
        <v>1852</v>
      </c>
      <c r="B83" s="248" t="s">
        <v>68</v>
      </c>
      <c r="C83" s="248" t="s">
        <v>76</v>
      </c>
      <c r="D83" s="363">
        <v>25238.36</v>
      </c>
      <c r="E83" s="363">
        <v>16000</v>
      </c>
      <c r="F83" s="399" t="s">
        <v>5321</v>
      </c>
      <c r="G83" s="451">
        <v>44753</v>
      </c>
      <c r="H83" s="515" t="s">
        <v>5322</v>
      </c>
      <c r="I83" s="361" t="s">
        <v>5323</v>
      </c>
      <c r="J83" s="363">
        <f t="shared" si="3"/>
        <v>25238.36</v>
      </c>
      <c r="K83" s="574">
        <v>4000</v>
      </c>
      <c r="L83" s="574">
        <v>4000</v>
      </c>
      <c r="M83" s="574">
        <v>4000</v>
      </c>
      <c r="N83" s="574">
        <v>4000</v>
      </c>
      <c r="O83" s="574"/>
      <c r="P83" s="363">
        <v>4000</v>
      </c>
      <c r="Q83" s="363">
        <f>+J83-K83-L83-M83-N83-O83-P83</f>
        <v>5238.3600000000006</v>
      </c>
      <c r="R83" s="363"/>
      <c r="S83" s="559"/>
      <c r="T83" s="559"/>
      <c r="U83" s="559"/>
      <c r="V83" s="559"/>
      <c r="W83" s="559">
        <f t="shared" si="4"/>
        <v>25238.36</v>
      </c>
      <c r="X83" s="410"/>
      <c r="Y83" s="309"/>
      <c r="Z83" s="309"/>
    </row>
    <row r="84" spans="1:26" s="406" customFormat="1" ht="25.5">
      <c r="A84" s="248" t="s">
        <v>1852</v>
      </c>
      <c r="B84" s="248" t="s">
        <v>68</v>
      </c>
      <c r="C84" s="248" t="s">
        <v>82</v>
      </c>
      <c r="D84" s="363">
        <v>66663.600000000006</v>
      </c>
      <c r="E84" s="363">
        <v>26333.51</v>
      </c>
      <c r="F84" s="399" t="s">
        <v>5324</v>
      </c>
      <c r="G84" s="451">
        <v>44624</v>
      </c>
      <c r="H84" s="515" t="s">
        <v>5322</v>
      </c>
      <c r="I84" s="361" t="s">
        <v>5325</v>
      </c>
      <c r="J84" s="363">
        <f t="shared" si="3"/>
        <v>66663.600000000006</v>
      </c>
      <c r="K84" s="574">
        <v>7499.58</v>
      </c>
      <c r="L84" s="574">
        <v>8249.58</v>
      </c>
      <c r="M84" s="574">
        <v>4927.2</v>
      </c>
      <c r="N84" s="574">
        <v>5657.15</v>
      </c>
      <c r="O84" s="574"/>
      <c r="P84" s="363">
        <v>5657.15</v>
      </c>
      <c r="Q84" s="363">
        <v>5657.15</v>
      </c>
      <c r="R84" s="363">
        <v>5657.15</v>
      </c>
      <c r="S84" s="559">
        <v>5657.15</v>
      </c>
      <c r="T84" s="559">
        <v>5657.15</v>
      </c>
      <c r="U84" s="559">
        <v>5657.15</v>
      </c>
      <c r="V84" s="559">
        <v>730.04</v>
      </c>
      <c r="W84" s="559">
        <f t="shared" si="4"/>
        <v>61006.450000000012</v>
      </c>
      <c r="X84" s="410"/>
      <c r="Y84" s="309"/>
      <c r="Z84" s="309"/>
    </row>
    <row r="85" spans="1:26" s="406" customFormat="1" ht="12.75">
      <c r="A85" s="721" t="s">
        <v>1852</v>
      </c>
      <c r="B85" s="721" t="s">
        <v>68</v>
      </c>
      <c r="C85" s="721" t="s">
        <v>84</v>
      </c>
      <c r="D85" s="841">
        <v>51120.67</v>
      </c>
      <c r="E85" s="841">
        <v>30249.88</v>
      </c>
      <c r="F85" s="399" t="s">
        <v>5326</v>
      </c>
      <c r="G85" s="451">
        <v>44747</v>
      </c>
      <c r="H85" s="515" t="s">
        <v>5322</v>
      </c>
      <c r="I85" s="366" t="s">
        <v>5327</v>
      </c>
      <c r="J85" s="363">
        <f t="shared" si="3"/>
        <v>51120.67</v>
      </c>
      <c r="K85" s="574">
        <v>4879.71</v>
      </c>
      <c r="L85" s="574">
        <v>4879.71</v>
      </c>
      <c r="M85" s="574">
        <v>4879.71</v>
      </c>
      <c r="N85" s="574">
        <v>4879.71</v>
      </c>
      <c r="O85" s="574">
        <f>30249.88-SUM(K85:N90)-O89-O90</f>
        <v>409.93999999999784</v>
      </c>
      <c r="P85" s="574">
        <v>4879.71</v>
      </c>
      <c r="Q85" s="363">
        <v>790.53</v>
      </c>
      <c r="R85" s="363"/>
      <c r="S85" s="559"/>
      <c r="T85" s="559"/>
      <c r="U85" s="559"/>
      <c r="V85" s="559"/>
      <c r="W85" s="559">
        <f t="shared" si="4"/>
        <v>25599.019999999997</v>
      </c>
      <c r="X85" s="410"/>
      <c r="Y85" s="309"/>
      <c r="Z85" s="309"/>
    </row>
    <row r="86" spans="1:26" s="406" customFormat="1" ht="25.5">
      <c r="A86" s="721"/>
      <c r="B86" s="721" t="s">
        <v>68</v>
      </c>
      <c r="C86" s="721" t="s">
        <v>84</v>
      </c>
      <c r="D86" s="841"/>
      <c r="E86" s="841"/>
      <c r="F86" s="399" t="s">
        <v>5328</v>
      </c>
      <c r="G86" s="239">
        <v>45015</v>
      </c>
      <c r="H86" s="329" t="s">
        <v>2934</v>
      </c>
      <c r="I86" s="366" t="s">
        <v>5329</v>
      </c>
      <c r="J86" s="363">
        <f t="shared" si="3"/>
        <v>0</v>
      </c>
      <c r="K86" s="574">
        <v>622.65</v>
      </c>
      <c r="L86" s="574">
        <v>736.26</v>
      </c>
      <c r="M86" s="574">
        <v>879.06</v>
      </c>
      <c r="N86" s="574">
        <v>381.78</v>
      </c>
      <c r="O86" s="574"/>
      <c r="P86" s="363"/>
      <c r="Q86" s="363"/>
      <c r="R86" s="363"/>
      <c r="S86" s="559"/>
      <c r="T86" s="559"/>
      <c r="U86" s="559"/>
      <c r="V86" s="559"/>
      <c r="W86" s="559">
        <f t="shared" si="4"/>
        <v>2619.75</v>
      </c>
      <c r="X86" s="410"/>
      <c r="Y86" s="309"/>
      <c r="Z86" s="309"/>
    </row>
    <row r="87" spans="1:26" s="406" customFormat="1" ht="12.75">
      <c r="A87" s="721"/>
      <c r="B87" s="721" t="s">
        <v>68</v>
      </c>
      <c r="C87" s="721" t="s">
        <v>84</v>
      </c>
      <c r="D87" s="841"/>
      <c r="E87" s="841"/>
      <c r="F87" s="399" t="s">
        <v>5330</v>
      </c>
      <c r="G87" s="239">
        <v>44734</v>
      </c>
      <c r="H87" s="515" t="s">
        <v>5322</v>
      </c>
      <c r="I87" s="366" t="s">
        <v>5331</v>
      </c>
      <c r="J87" s="363">
        <f t="shared" si="3"/>
        <v>0</v>
      </c>
      <c r="K87" s="574">
        <v>1638</v>
      </c>
      <c r="L87" s="574">
        <v>1638</v>
      </c>
      <c r="M87" s="574">
        <v>1638</v>
      </c>
      <c r="N87" s="574">
        <v>1638</v>
      </c>
      <c r="O87" s="574"/>
      <c r="P87" s="574">
        <v>1638</v>
      </c>
      <c r="Q87" s="363"/>
      <c r="R87" s="363"/>
      <c r="S87" s="559"/>
      <c r="T87" s="559"/>
      <c r="U87" s="559"/>
      <c r="V87" s="559"/>
      <c r="W87" s="559">
        <f t="shared" si="4"/>
        <v>8190</v>
      </c>
      <c r="X87" s="410"/>
      <c r="Y87" s="309"/>
      <c r="Z87" s="309"/>
    </row>
    <row r="88" spans="1:26" s="406" customFormat="1" ht="12.75">
      <c r="A88" s="721"/>
      <c r="B88" s="721" t="s">
        <v>68</v>
      </c>
      <c r="C88" s="721" t="s">
        <v>84</v>
      </c>
      <c r="D88" s="841"/>
      <c r="E88" s="841"/>
      <c r="F88" s="399" t="s">
        <v>5332</v>
      </c>
      <c r="G88" s="239">
        <v>44623</v>
      </c>
      <c r="H88" s="515" t="s">
        <v>5322</v>
      </c>
      <c r="I88" s="366" t="s">
        <v>5333</v>
      </c>
      <c r="J88" s="363">
        <f t="shared" si="3"/>
        <v>0</v>
      </c>
      <c r="K88" s="574">
        <v>235.65</v>
      </c>
      <c r="L88" s="574"/>
      <c r="M88" s="574"/>
      <c r="N88" s="574"/>
      <c r="O88" s="574"/>
      <c r="P88" s="363"/>
      <c r="Q88" s="363"/>
      <c r="R88" s="363">
        <v>58.48</v>
      </c>
      <c r="S88" s="559"/>
      <c r="T88" s="559"/>
      <c r="U88" s="559"/>
      <c r="V88" s="559"/>
      <c r="W88" s="559">
        <f t="shared" si="4"/>
        <v>294.13</v>
      </c>
      <c r="X88" s="410"/>
      <c r="Y88" s="309"/>
      <c r="Z88" s="309"/>
    </row>
    <row r="89" spans="1:26" s="406" customFormat="1" ht="12.75">
      <c r="A89" s="721"/>
      <c r="B89" s="721" t="s">
        <v>68</v>
      </c>
      <c r="C89" s="721" t="s">
        <v>84</v>
      </c>
      <c r="D89" s="841"/>
      <c r="E89" s="841"/>
      <c r="F89" s="399" t="s">
        <v>5334</v>
      </c>
      <c r="G89" s="516">
        <v>44621</v>
      </c>
      <c r="H89" s="515" t="s">
        <v>5322</v>
      </c>
      <c r="I89" s="366" t="s">
        <v>5333</v>
      </c>
      <c r="J89" s="363">
        <f t="shared" si="3"/>
        <v>0</v>
      </c>
      <c r="K89" s="574"/>
      <c r="L89" s="574"/>
      <c r="M89" s="574"/>
      <c r="N89" s="574"/>
      <c r="O89" s="574">
        <v>260</v>
      </c>
      <c r="P89" s="363">
        <v>350</v>
      </c>
      <c r="Q89" s="363">
        <v>290</v>
      </c>
      <c r="R89" s="363">
        <v>300</v>
      </c>
      <c r="S89" s="559">
        <v>300</v>
      </c>
      <c r="T89" s="559">
        <v>300</v>
      </c>
      <c r="U89" s="559">
        <v>300</v>
      </c>
      <c r="V89" s="559">
        <v>300</v>
      </c>
      <c r="W89" s="559">
        <f t="shared" si="4"/>
        <v>2400</v>
      </c>
      <c r="X89" s="410"/>
      <c r="Y89" s="309"/>
      <c r="Z89" s="309"/>
    </row>
    <row r="90" spans="1:26" s="406" customFormat="1" ht="25.5">
      <c r="A90" s="721"/>
      <c r="B90" s="721" t="s">
        <v>68</v>
      </c>
      <c r="C90" s="721" t="s">
        <v>84</v>
      </c>
      <c r="D90" s="841"/>
      <c r="E90" s="841"/>
      <c r="F90" s="399" t="s">
        <v>5335</v>
      </c>
      <c r="G90" s="329"/>
      <c r="H90" s="329"/>
      <c r="I90" s="366" t="s">
        <v>5336</v>
      </c>
      <c r="J90" s="363">
        <f t="shared" si="3"/>
        <v>0</v>
      </c>
      <c r="K90" s="574"/>
      <c r="L90" s="574"/>
      <c r="M90" s="574"/>
      <c r="N90" s="574">
        <v>273.49</v>
      </c>
      <c r="O90" s="574">
        <v>380.21</v>
      </c>
      <c r="P90" s="363">
        <v>750.9</v>
      </c>
      <c r="Q90" s="363">
        <v>750.9</v>
      </c>
      <c r="R90" s="363">
        <v>750.9</v>
      </c>
      <c r="S90" s="559">
        <v>750.9</v>
      </c>
      <c r="T90" s="559">
        <v>750.9</v>
      </c>
      <c r="U90" s="559">
        <v>750.9</v>
      </c>
      <c r="V90" s="559">
        <v>750.9</v>
      </c>
      <c r="W90" s="559">
        <f t="shared" si="4"/>
        <v>5909.9999999999991</v>
      </c>
      <c r="X90" s="410"/>
      <c r="Y90" s="309"/>
      <c r="Z90" s="309"/>
    </row>
    <row r="91" spans="1:26" s="406" customFormat="1" ht="25.5">
      <c r="A91" s="248" t="s">
        <v>1852</v>
      </c>
      <c r="B91" s="248" t="s">
        <v>68</v>
      </c>
      <c r="C91" s="248" t="s">
        <v>92</v>
      </c>
      <c r="D91" s="363">
        <v>135.5</v>
      </c>
      <c r="E91" s="363">
        <v>0</v>
      </c>
      <c r="F91" s="399" t="s">
        <v>5337</v>
      </c>
      <c r="G91" s="451">
        <v>44531</v>
      </c>
      <c r="H91" s="451" t="s">
        <v>5338</v>
      </c>
      <c r="I91" s="385" t="s">
        <v>5339</v>
      </c>
      <c r="J91" s="363">
        <f t="shared" si="3"/>
        <v>135.5</v>
      </c>
      <c r="K91" s="574"/>
      <c r="L91" s="574"/>
      <c r="M91" s="574"/>
      <c r="N91" s="574"/>
      <c r="O91" s="574"/>
      <c r="P91" s="363"/>
      <c r="Q91" s="363">
        <v>135.5</v>
      </c>
      <c r="R91" s="363"/>
      <c r="S91" s="559"/>
      <c r="T91" s="559"/>
      <c r="U91" s="559"/>
      <c r="V91" s="559"/>
      <c r="W91" s="559">
        <f t="shared" si="4"/>
        <v>135.5</v>
      </c>
      <c r="X91" s="410"/>
      <c r="Y91" s="309"/>
      <c r="Z91" s="309"/>
    </row>
    <row r="92" spans="1:26" s="406" customFormat="1" ht="51">
      <c r="A92" s="248" t="s">
        <v>1852</v>
      </c>
      <c r="B92" s="248" t="s">
        <v>68</v>
      </c>
      <c r="C92" s="248" t="s">
        <v>94</v>
      </c>
      <c r="D92" s="363">
        <v>590</v>
      </c>
      <c r="E92" s="363">
        <v>590</v>
      </c>
      <c r="F92" s="399" t="s">
        <v>5340</v>
      </c>
      <c r="G92" s="451">
        <v>45022</v>
      </c>
      <c r="H92" s="451" t="s">
        <v>5341</v>
      </c>
      <c r="I92" s="385" t="s">
        <v>5342</v>
      </c>
      <c r="J92" s="363">
        <f t="shared" si="3"/>
        <v>590</v>
      </c>
      <c r="K92" s="574"/>
      <c r="L92" s="574">
        <v>590</v>
      </c>
      <c r="M92" s="574"/>
      <c r="N92" s="574"/>
      <c r="O92" s="574"/>
      <c r="P92" s="363">
        <v>590</v>
      </c>
      <c r="Q92" s="363"/>
      <c r="R92" s="363"/>
      <c r="S92" s="559"/>
      <c r="T92" s="559"/>
      <c r="U92" s="559"/>
      <c r="V92" s="559"/>
      <c r="W92" s="559">
        <f t="shared" si="4"/>
        <v>1180</v>
      </c>
      <c r="X92" s="410"/>
      <c r="Y92" s="309"/>
      <c r="Z92" s="309"/>
    </row>
    <row r="93" spans="1:26" s="406" customFormat="1" ht="51">
      <c r="A93" s="248" t="s">
        <v>1852</v>
      </c>
      <c r="B93" s="248" t="s">
        <v>68</v>
      </c>
      <c r="C93" s="248" t="s">
        <v>306</v>
      </c>
      <c r="D93" s="363">
        <v>13728</v>
      </c>
      <c r="E93" s="363">
        <v>5720</v>
      </c>
      <c r="F93" s="399" t="s">
        <v>5343</v>
      </c>
      <c r="G93" s="451">
        <v>44903</v>
      </c>
      <c r="H93" s="451" t="s">
        <v>5322</v>
      </c>
      <c r="I93" s="385" t="s">
        <v>5344</v>
      </c>
      <c r="J93" s="363">
        <f t="shared" si="3"/>
        <v>13728</v>
      </c>
      <c r="K93" s="574">
        <v>1144</v>
      </c>
      <c r="L93" s="574">
        <v>1144</v>
      </c>
      <c r="M93" s="574">
        <v>1144</v>
      </c>
      <c r="N93" s="574">
        <v>1144</v>
      </c>
      <c r="O93" s="574">
        <v>1144</v>
      </c>
      <c r="P93" s="574">
        <v>1144</v>
      </c>
      <c r="Q93" s="574">
        <v>1144</v>
      </c>
      <c r="R93" s="574">
        <v>1144</v>
      </c>
      <c r="S93" s="575">
        <v>1144</v>
      </c>
      <c r="T93" s="575">
        <v>1144</v>
      </c>
      <c r="U93" s="575">
        <v>1144</v>
      </c>
      <c r="V93" s="575">
        <v>1144</v>
      </c>
      <c r="W93" s="559">
        <f t="shared" si="4"/>
        <v>13728</v>
      </c>
      <c r="X93" s="410"/>
      <c r="Y93" s="309"/>
      <c r="Z93" s="309"/>
    </row>
    <row r="94" spans="1:26" s="406" customFormat="1" ht="51">
      <c r="A94" s="248" t="s">
        <v>1852</v>
      </c>
      <c r="B94" s="248" t="s">
        <v>68</v>
      </c>
      <c r="C94" s="248" t="s">
        <v>104</v>
      </c>
      <c r="D94" s="363">
        <v>101</v>
      </c>
      <c r="E94" s="363">
        <v>101</v>
      </c>
      <c r="F94" s="399" t="s">
        <v>5340</v>
      </c>
      <c r="G94" s="451">
        <v>45022</v>
      </c>
      <c r="H94" s="451" t="s">
        <v>5341</v>
      </c>
      <c r="I94" s="385" t="s">
        <v>5342</v>
      </c>
      <c r="J94" s="363">
        <f t="shared" si="3"/>
        <v>101</v>
      </c>
      <c r="K94" s="574"/>
      <c r="L94" s="574">
        <v>101</v>
      </c>
      <c r="M94" s="574"/>
      <c r="N94" s="574"/>
      <c r="O94" s="574"/>
      <c r="P94" s="363">
        <v>101</v>
      </c>
      <c r="Q94" s="363"/>
      <c r="R94" s="363"/>
      <c r="S94" s="559"/>
      <c r="T94" s="559"/>
      <c r="U94" s="559"/>
      <c r="V94" s="559"/>
      <c r="W94" s="559">
        <f t="shared" si="4"/>
        <v>202</v>
      </c>
      <c r="X94" s="410"/>
      <c r="Y94" s="309"/>
      <c r="Z94" s="309"/>
    </row>
    <row r="95" spans="1:26" s="406" customFormat="1" ht="25.5">
      <c r="A95" s="721" t="s">
        <v>1852</v>
      </c>
      <c r="B95" s="721" t="s">
        <v>68</v>
      </c>
      <c r="C95" s="721" t="s">
        <v>106</v>
      </c>
      <c r="D95" s="840">
        <v>6543.5</v>
      </c>
      <c r="E95" s="840">
        <v>6543.5</v>
      </c>
      <c r="F95" s="399" t="s">
        <v>5345</v>
      </c>
      <c r="G95" s="451">
        <v>45037</v>
      </c>
      <c r="H95" s="451" t="s">
        <v>5346</v>
      </c>
      <c r="I95" s="385" t="s">
        <v>5347</v>
      </c>
      <c r="J95" s="363">
        <v>1247.25</v>
      </c>
      <c r="K95" s="574"/>
      <c r="L95" s="574"/>
      <c r="M95" s="574"/>
      <c r="N95" s="574"/>
      <c r="O95" s="574">
        <v>1247.25</v>
      </c>
      <c r="P95" s="363"/>
      <c r="Q95" s="363"/>
      <c r="R95" s="363"/>
      <c r="S95" s="559"/>
      <c r="T95" s="559"/>
      <c r="U95" s="559"/>
      <c r="V95" s="559"/>
      <c r="W95" s="559">
        <f>+SUM(K95:V95)</f>
        <v>1247.25</v>
      </c>
      <c r="X95" s="410"/>
      <c r="Y95" s="309"/>
      <c r="Z95" s="309"/>
    </row>
    <row r="96" spans="1:26" s="406" customFormat="1" ht="25.5">
      <c r="A96" s="721" t="s">
        <v>1852</v>
      </c>
      <c r="B96" s="721" t="s">
        <v>68</v>
      </c>
      <c r="C96" s="721"/>
      <c r="D96" s="840"/>
      <c r="E96" s="840"/>
      <c r="F96" s="399" t="s">
        <v>5348</v>
      </c>
      <c r="G96" s="451">
        <v>45037</v>
      </c>
      <c r="H96" s="451" t="s">
        <v>5346</v>
      </c>
      <c r="I96" s="385" t="s">
        <v>5347</v>
      </c>
      <c r="J96" s="363">
        <v>205.5</v>
      </c>
      <c r="K96" s="574"/>
      <c r="L96" s="574"/>
      <c r="M96" s="574"/>
      <c r="N96" s="574"/>
      <c r="O96" s="574">
        <v>205.5</v>
      </c>
      <c r="P96" s="363"/>
      <c r="Q96" s="363"/>
      <c r="R96" s="363"/>
      <c r="S96" s="559"/>
      <c r="T96" s="559"/>
      <c r="U96" s="559"/>
      <c r="V96" s="559"/>
      <c r="W96" s="559">
        <f t="shared" ref="W96:W138" si="5">+SUM(K96:V96)</f>
        <v>205.5</v>
      </c>
      <c r="X96" s="410"/>
      <c r="Y96" s="309"/>
      <c r="Z96" s="309"/>
    </row>
    <row r="97" spans="1:26" s="406" customFormat="1" ht="25.5">
      <c r="A97" s="721" t="s">
        <v>1852</v>
      </c>
      <c r="B97" s="721" t="s">
        <v>68</v>
      </c>
      <c r="C97" s="721"/>
      <c r="D97" s="840"/>
      <c r="E97" s="840"/>
      <c r="F97" s="399" t="s">
        <v>5349</v>
      </c>
      <c r="G97" s="451">
        <v>45037</v>
      </c>
      <c r="H97" s="451" t="s">
        <v>5346</v>
      </c>
      <c r="I97" s="385" t="s">
        <v>5347</v>
      </c>
      <c r="J97" s="363">
        <v>1284.95</v>
      </c>
      <c r="K97" s="574"/>
      <c r="L97" s="574"/>
      <c r="M97" s="574"/>
      <c r="N97" s="574"/>
      <c r="O97" s="574">
        <v>1284.95</v>
      </c>
      <c r="P97" s="363"/>
      <c r="Q97" s="363"/>
      <c r="R97" s="363"/>
      <c r="S97" s="559"/>
      <c r="T97" s="559"/>
      <c r="U97" s="559"/>
      <c r="V97" s="559"/>
      <c r="W97" s="559">
        <f t="shared" si="5"/>
        <v>1284.95</v>
      </c>
      <c r="X97" s="410"/>
      <c r="Y97" s="309"/>
      <c r="Z97" s="309"/>
    </row>
    <row r="98" spans="1:26" s="406" customFormat="1" ht="25.5">
      <c r="A98" s="721" t="s">
        <v>1852</v>
      </c>
      <c r="B98" s="721" t="s">
        <v>68</v>
      </c>
      <c r="C98" s="721"/>
      <c r="D98" s="840"/>
      <c r="E98" s="840"/>
      <c r="F98" s="399" t="s">
        <v>5350</v>
      </c>
      <c r="G98" s="451">
        <v>45037</v>
      </c>
      <c r="H98" s="329" t="s">
        <v>5346</v>
      </c>
      <c r="I98" s="385" t="s">
        <v>5347</v>
      </c>
      <c r="J98" s="363">
        <v>243.8</v>
      </c>
      <c r="K98" s="574"/>
      <c r="L98" s="574"/>
      <c r="M98" s="574"/>
      <c r="N98" s="574"/>
      <c r="O98" s="574">
        <v>243.8</v>
      </c>
      <c r="P98" s="363"/>
      <c r="Q98" s="363"/>
      <c r="R98" s="363"/>
      <c r="S98" s="559"/>
      <c r="T98" s="559"/>
      <c r="U98" s="559"/>
      <c r="V98" s="559"/>
      <c r="W98" s="559">
        <f t="shared" si="5"/>
        <v>243.8</v>
      </c>
      <c r="X98" s="410"/>
      <c r="Y98" s="309"/>
      <c r="Z98" s="309"/>
    </row>
    <row r="99" spans="1:26" s="406" customFormat="1" ht="25.5">
      <c r="A99" s="721" t="s">
        <v>1852</v>
      </c>
      <c r="B99" s="721" t="s">
        <v>68</v>
      </c>
      <c r="C99" s="721"/>
      <c r="D99" s="840"/>
      <c r="E99" s="840"/>
      <c r="F99" s="399" t="s">
        <v>5351</v>
      </c>
      <c r="G99" s="451">
        <v>45037</v>
      </c>
      <c r="H99" s="329" t="s">
        <v>5346</v>
      </c>
      <c r="I99" s="385" t="s">
        <v>5347</v>
      </c>
      <c r="J99" s="363">
        <v>3562</v>
      </c>
      <c r="K99" s="574"/>
      <c r="L99" s="574"/>
      <c r="M99" s="574"/>
      <c r="N99" s="574"/>
      <c r="O99" s="574">
        <v>3562</v>
      </c>
      <c r="P99" s="363"/>
      <c r="Q99" s="363"/>
      <c r="R99" s="363"/>
      <c r="S99" s="559"/>
      <c r="T99" s="559"/>
      <c r="U99" s="559"/>
      <c r="V99" s="559"/>
      <c r="W99" s="559">
        <f t="shared" si="5"/>
        <v>3562</v>
      </c>
      <c r="X99" s="410"/>
      <c r="Y99" s="309"/>
      <c r="Z99" s="309"/>
    </row>
    <row r="100" spans="1:26" s="406" customFormat="1" ht="38.25">
      <c r="A100" s="721" t="s">
        <v>1852</v>
      </c>
      <c r="B100" s="721" t="s">
        <v>68</v>
      </c>
      <c r="C100" s="721" t="s">
        <v>108</v>
      </c>
      <c r="D100" s="840">
        <v>5591.74</v>
      </c>
      <c r="E100" s="840">
        <v>5591.74</v>
      </c>
      <c r="F100" s="399" t="s">
        <v>5352</v>
      </c>
      <c r="G100" s="451">
        <v>45048</v>
      </c>
      <c r="H100" s="329" t="s">
        <v>5346</v>
      </c>
      <c r="I100" s="385" t="s">
        <v>5353</v>
      </c>
      <c r="J100" s="363">
        <v>300.60000000000002</v>
      </c>
      <c r="K100" s="574"/>
      <c r="L100" s="574"/>
      <c r="M100" s="574"/>
      <c r="N100" s="574"/>
      <c r="O100" s="574">
        <v>300.60000000000002</v>
      </c>
      <c r="P100" s="363"/>
      <c r="Q100" s="363"/>
      <c r="R100" s="363"/>
      <c r="S100" s="559"/>
      <c r="T100" s="559"/>
      <c r="U100" s="559"/>
      <c r="V100" s="559"/>
      <c r="W100" s="559">
        <f t="shared" si="5"/>
        <v>300.60000000000002</v>
      </c>
      <c r="X100" s="410"/>
      <c r="Y100" s="309"/>
      <c r="Z100" s="309"/>
    </row>
    <row r="101" spans="1:26" s="406" customFormat="1" ht="38.25">
      <c r="A101" s="721" t="s">
        <v>1852</v>
      </c>
      <c r="B101" s="721" t="s">
        <v>68</v>
      </c>
      <c r="C101" s="721"/>
      <c r="D101" s="840"/>
      <c r="E101" s="840"/>
      <c r="F101" s="399" t="s">
        <v>5354</v>
      </c>
      <c r="G101" s="451">
        <v>45048</v>
      </c>
      <c r="H101" s="329" t="s">
        <v>5346</v>
      </c>
      <c r="I101" s="385" t="s">
        <v>5353</v>
      </c>
      <c r="J101" s="363">
        <v>1483.1</v>
      </c>
      <c r="K101" s="574"/>
      <c r="L101" s="363"/>
      <c r="M101" s="363"/>
      <c r="N101" s="363"/>
      <c r="O101" s="363">
        <v>1483.1</v>
      </c>
      <c r="P101" s="363"/>
      <c r="Q101" s="363"/>
      <c r="R101" s="363"/>
      <c r="S101" s="559"/>
      <c r="T101" s="559"/>
      <c r="U101" s="559"/>
      <c r="V101" s="559"/>
      <c r="W101" s="559">
        <f t="shared" si="5"/>
        <v>1483.1</v>
      </c>
      <c r="X101" s="410"/>
      <c r="Y101" s="309"/>
      <c r="Z101" s="309"/>
    </row>
    <row r="102" spans="1:26" s="406" customFormat="1" ht="38.25">
      <c r="A102" s="721" t="s">
        <v>1852</v>
      </c>
      <c r="B102" s="721" t="s">
        <v>68</v>
      </c>
      <c r="C102" s="721"/>
      <c r="D102" s="840"/>
      <c r="E102" s="840"/>
      <c r="F102" s="399" t="s">
        <v>5355</v>
      </c>
      <c r="G102" s="451">
        <v>45048</v>
      </c>
      <c r="H102" s="329" t="s">
        <v>5346</v>
      </c>
      <c r="I102" s="385" t="s">
        <v>5353</v>
      </c>
      <c r="J102" s="363">
        <v>586.66</v>
      </c>
      <c r="K102" s="574"/>
      <c r="L102" s="363"/>
      <c r="M102" s="363"/>
      <c r="N102" s="363"/>
      <c r="O102" s="363">
        <v>586.66</v>
      </c>
      <c r="P102" s="363"/>
      <c r="Q102" s="363"/>
      <c r="R102" s="363"/>
      <c r="S102" s="559"/>
      <c r="T102" s="559"/>
      <c r="U102" s="559"/>
      <c r="V102" s="559"/>
      <c r="W102" s="559">
        <f t="shared" si="5"/>
        <v>586.66</v>
      </c>
      <c r="X102" s="410"/>
      <c r="Y102" s="309"/>
      <c r="Z102" s="309"/>
    </row>
    <row r="103" spans="1:26" s="406" customFormat="1" ht="38.25">
      <c r="A103" s="721" t="s">
        <v>1852</v>
      </c>
      <c r="B103" s="721" t="s">
        <v>68</v>
      </c>
      <c r="C103" s="721"/>
      <c r="D103" s="840"/>
      <c r="E103" s="840"/>
      <c r="F103" s="399" t="s">
        <v>5356</v>
      </c>
      <c r="G103" s="451">
        <v>45048</v>
      </c>
      <c r="H103" s="329" t="s">
        <v>5346</v>
      </c>
      <c r="I103" s="385" t="s">
        <v>5353</v>
      </c>
      <c r="J103" s="363">
        <v>442.3</v>
      </c>
      <c r="K103" s="574"/>
      <c r="L103" s="363"/>
      <c r="M103" s="363"/>
      <c r="N103" s="363"/>
      <c r="O103" s="363">
        <v>442.3</v>
      </c>
      <c r="P103" s="363"/>
      <c r="Q103" s="363"/>
      <c r="R103" s="363"/>
      <c r="S103" s="559"/>
      <c r="T103" s="559"/>
      <c r="U103" s="559"/>
      <c r="V103" s="559"/>
      <c r="W103" s="559">
        <f t="shared" si="5"/>
        <v>442.3</v>
      </c>
      <c r="X103" s="410"/>
      <c r="Y103" s="309"/>
      <c r="Z103" s="309"/>
    </row>
    <row r="104" spans="1:26" s="406" customFormat="1" ht="38.25">
      <c r="A104" s="721" t="s">
        <v>1852</v>
      </c>
      <c r="B104" s="721" t="s">
        <v>68</v>
      </c>
      <c r="C104" s="721"/>
      <c r="D104" s="840"/>
      <c r="E104" s="840"/>
      <c r="F104" s="399" t="s">
        <v>5357</v>
      </c>
      <c r="G104" s="451">
        <v>45048</v>
      </c>
      <c r="H104" s="329" t="s">
        <v>5346</v>
      </c>
      <c r="I104" s="385" t="s">
        <v>5353</v>
      </c>
      <c r="J104" s="363">
        <v>198</v>
      </c>
      <c r="K104" s="574"/>
      <c r="L104" s="363"/>
      <c r="M104" s="363"/>
      <c r="N104" s="363"/>
      <c r="O104" s="363">
        <v>198</v>
      </c>
      <c r="P104" s="363"/>
      <c r="Q104" s="363"/>
      <c r="R104" s="363"/>
      <c r="S104" s="559"/>
      <c r="T104" s="559"/>
      <c r="U104" s="559"/>
      <c r="V104" s="559"/>
      <c r="W104" s="559">
        <f t="shared" si="5"/>
        <v>198</v>
      </c>
      <c r="X104" s="410"/>
      <c r="Y104" s="309"/>
      <c r="Z104" s="309"/>
    </row>
    <row r="105" spans="1:26" s="406" customFormat="1" ht="38.25">
      <c r="A105" s="721" t="s">
        <v>1852</v>
      </c>
      <c r="B105" s="721" t="s">
        <v>68</v>
      </c>
      <c r="C105" s="721"/>
      <c r="D105" s="840"/>
      <c r="E105" s="840"/>
      <c r="F105" s="399" t="s">
        <v>5358</v>
      </c>
      <c r="G105" s="451">
        <v>45048</v>
      </c>
      <c r="H105" s="329" t="s">
        <v>5346</v>
      </c>
      <c r="I105" s="385" t="s">
        <v>5353</v>
      </c>
      <c r="J105" s="363">
        <v>820</v>
      </c>
      <c r="K105" s="574"/>
      <c r="L105" s="363"/>
      <c r="M105" s="363"/>
      <c r="N105" s="363"/>
      <c r="O105" s="363">
        <v>820</v>
      </c>
      <c r="P105" s="363"/>
      <c r="Q105" s="363"/>
      <c r="R105" s="363"/>
      <c r="S105" s="559"/>
      <c r="T105" s="559"/>
      <c r="U105" s="559"/>
      <c r="V105" s="559"/>
      <c r="W105" s="559">
        <f t="shared" si="5"/>
        <v>820</v>
      </c>
      <c r="X105" s="410"/>
      <c r="Y105" s="309"/>
      <c r="Z105" s="309"/>
    </row>
    <row r="106" spans="1:26" s="406" customFormat="1" ht="38.25">
      <c r="A106" s="721" t="s">
        <v>1852</v>
      </c>
      <c r="B106" s="721" t="s">
        <v>68</v>
      </c>
      <c r="C106" s="721"/>
      <c r="D106" s="840"/>
      <c r="E106" s="840"/>
      <c r="F106" s="399" t="s">
        <v>5359</v>
      </c>
      <c r="G106" s="451">
        <v>45048</v>
      </c>
      <c r="H106" s="329" t="s">
        <v>5346</v>
      </c>
      <c r="I106" s="385" t="s">
        <v>5353</v>
      </c>
      <c r="J106" s="363">
        <v>665.28</v>
      </c>
      <c r="K106" s="574"/>
      <c r="L106" s="363"/>
      <c r="M106" s="363"/>
      <c r="N106" s="363"/>
      <c r="O106" s="363">
        <v>665.28</v>
      </c>
      <c r="P106" s="363"/>
      <c r="Q106" s="363"/>
      <c r="R106" s="363"/>
      <c r="S106" s="559"/>
      <c r="T106" s="559"/>
      <c r="U106" s="559"/>
      <c r="V106" s="559"/>
      <c r="W106" s="559">
        <f t="shared" si="5"/>
        <v>665.28</v>
      </c>
      <c r="X106" s="410"/>
      <c r="Y106" s="309"/>
      <c r="Z106" s="309"/>
    </row>
    <row r="107" spans="1:26" s="406" customFormat="1" ht="38.25">
      <c r="A107" s="721" t="s">
        <v>1852</v>
      </c>
      <c r="B107" s="721" t="s">
        <v>68</v>
      </c>
      <c r="C107" s="721"/>
      <c r="D107" s="840"/>
      <c r="E107" s="840"/>
      <c r="F107" s="399" t="s">
        <v>5360</v>
      </c>
      <c r="G107" s="451">
        <v>45048</v>
      </c>
      <c r="H107" s="329" t="s">
        <v>5346</v>
      </c>
      <c r="I107" s="385" t="s">
        <v>5353</v>
      </c>
      <c r="J107" s="363">
        <v>1013</v>
      </c>
      <c r="K107" s="574"/>
      <c r="L107" s="363"/>
      <c r="M107" s="363"/>
      <c r="N107" s="363"/>
      <c r="O107" s="363">
        <v>1013</v>
      </c>
      <c r="P107" s="363"/>
      <c r="Q107" s="363"/>
      <c r="R107" s="363"/>
      <c r="S107" s="559"/>
      <c r="T107" s="559"/>
      <c r="U107" s="559"/>
      <c r="V107" s="559"/>
      <c r="W107" s="559">
        <f t="shared" si="5"/>
        <v>1013</v>
      </c>
      <c r="X107" s="410"/>
      <c r="Y107" s="309"/>
      <c r="Z107" s="309"/>
    </row>
    <row r="108" spans="1:26" s="406" customFormat="1" ht="38.25">
      <c r="A108" s="721" t="s">
        <v>1852</v>
      </c>
      <c r="B108" s="721" t="s">
        <v>68</v>
      </c>
      <c r="C108" s="721"/>
      <c r="D108" s="840"/>
      <c r="E108" s="840"/>
      <c r="F108" s="399" t="s">
        <v>5361</v>
      </c>
      <c r="G108" s="451">
        <v>45048</v>
      </c>
      <c r="H108" s="329" t="s">
        <v>5346</v>
      </c>
      <c r="I108" s="385" t="s">
        <v>5353</v>
      </c>
      <c r="J108" s="363">
        <v>82.8</v>
      </c>
      <c r="K108" s="574"/>
      <c r="L108" s="363"/>
      <c r="M108" s="363"/>
      <c r="N108" s="363"/>
      <c r="O108" s="363">
        <v>82.8</v>
      </c>
      <c r="P108" s="363"/>
      <c r="Q108" s="363"/>
      <c r="R108" s="363"/>
      <c r="S108" s="559"/>
      <c r="T108" s="559"/>
      <c r="U108" s="559"/>
      <c r="V108" s="559"/>
      <c r="W108" s="559">
        <f t="shared" si="5"/>
        <v>82.8</v>
      </c>
      <c r="X108" s="410"/>
      <c r="Y108" s="309"/>
      <c r="Z108" s="309"/>
    </row>
    <row r="109" spans="1:26" s="406" customFormat="1" ht="51">
      <c r="A109" s="248" t="s">
        <v>1852</v>
      </c>
      <c r="B109" s="248" t="s">
        <v>68</v>
      </c>
      <c r="C109" s="248" t="s">
        <v>112</v>
      </c>
      <c r="D109" s="363">
        <v>535</v>
      </c>
      <c r="E109" s="363">
        <v>535</v>
      </c>
      <c r="F109" s="399" t="s">
        <v>5340</v>
      </c>
      <c r="G109" s="451">
        <v>45022</v>
      </c>
      <c r="H109" s="329" t="s">
        <v>5341</v>
      </c>
      <c r="I109" s="385" t="s">
        <v>5342</v>
      </c>
      <c r="J109" s="363">
        <f t="shared" ref="J109:J138" si="6">+D109</f>
        <v>535</v>
      </c>
      <c r="K109" s="574"/>
      <c r="L109" s="363"/>
      <c r="M109" s="363"/>
      <c r="N109" s="363"/>
      <c r="O109" s="363">
        <v>535</v>
      </c>
      <c r="P109" s="363"/>
      <c r="Q109" s="363"/>
      <c r="R109" s="363"/>
      <c r="S109" s="559"/>
      <c r="T109" s="559"/>
      <c r="U109" s="559"/>
      <c r="V109" s="559"/>
      <c r="W109" s="559">
        <f t="shared" si="5"/>
        <v>535</v>
      </c>
      <c r="X109" s="410"/>
      <c r="Y109" s="309"/>
      <c r="Z109" s="309"/>
    </row>
    <row r="110" spans="1:26" s="406" customFormat="1" ht="25.5">
      <c r="A110" s="248" t="s">
        <v>1852</v>
      </c>
      <c r="B110" s="248" t="s">
        <v>68</v>
      </c>
      <c r="C110" s="248" t="s">
        <v>116</v>
      </c>
      <c r="D110" s="363">
        <v>1303.82</v>
      </c>
      <c r="E110" s="363">
        <v>1303.82</v>
      </c>
      <c r="F110" s="399" t="s">
        <v>5362</v>
      </c>
      <c r="G110" s="329" t="s">
        <v>5363</v>
      </c>
      <c r="H110" s="329" t="s">
        <v>2842</v>
      </c>
      <c r="I110" s="385" t="s">
        <v>5363</v>
      </c>
      <c r="J110" s="363">
        <f t="shared" si="6"/>
        <v>1303.82</v>
      </c>
      <c r="K110" s="574"/>
      <c r="L110" s="363"/>
      <c r="M110" s="363"/>
      <c r="N110" s="363">
        <v>1206.68</v>
      </c>
      <c r="O110" s="363">
        <v>97.14</v>
      </c>
      <c r="P110" s="363"/>
      <c r="Q110" s="363"/>
      <c r="R110" s="363"/>
      <c r="S110" s="559"/>
      <c r="T110" s="559"/>
      <c r="U110" s="559"/>
      <c r="V110" s="559"/>
      <c r="W110" s="559">
        <f t="shared" si="5"/>
        <v>1303.8200000000002</v>
      </c>
      <c r="X110" s="410"/>
      <c r="Y110" s="309"/>
      <c r="Z110" s="309"/>
    </row>
    <row r="111" spans="1:26" s="406" customFormat="1" ht="25.5">
      <c r="A111" s="248" t="s">
        <v>1852</v>
      </c>
      <c r="B111" s="248" t="s">
        <v>68</v>
      </c>
      <c r="C111" s="248" t="s">
        <v>318</v>
      </c>
      <c r="D111" s="363">
        <v>19.38</v>
      </c>
      <c r="E111" s="363">
        <v>19.38</v>
      </c>
      <c r="F111" s="399" t="s">
        <v>5362</v>
      </c>
      <c r="G111" s="329" t="s">
        <v>5363</v>
      </c>
      <c r="H111" s="329" t="s">
        <v>2842</v>
      </c>
      <c r="I111" s="385" t="s">
        <v>5363</v>
      </c>
      <c r="J111" s="363">
        <f t="shared" si="6"/>
        <v>19.38</v>
      </c>
      <c r="K111" s="574"/>
      <c r="L111" s="363"/>
      <c r="M111" s="363"/>
      <c r="N111" s="363"/>
      <c r="O111" s="363">
        <v>19.38</v>
      </c>
      <c r="P111" s="363"/>
      <c r="Q111" s="363"/>
      <c r="R111" s="363"/>
      <c r="S111" s="559"/>
      <c r="T111" s="559"/>
      <c r="U111" s="559"/>
      <c r="V111" s="559"/>
      <c r="W111" s="559">
        <f t="shared" si="5"/>
        <v>19.38</v>
      </c>
      <c r="X111" s="410"/>
      <c r="Y111" s="309"/>
      <c r="Z111" s="309"/>
    </row>
    <row r="112" spans="1:26" s="406" customFormat="1" ht="38.25">
      <c r="A112" s="248" t="s">
        <v>1852</v>
      </c>
      <c r="B112" s="248" t="s">
        <v>68</v>
      </c>
      <c r="C112" s="248" t="s">
        <v>250</v>
      </c>
      <c r="D112" s="363">
        <v>9058.35</v>
      </c>
      <c r="E112" s="363">
        <v>9058.35</v>
      </c>
      <c r="F112" s="399" t="s">
        <v>5364</v>
      </c>
      <c r="G112" s="451">
        <v>44967</v>
      </c>
      <c r="H112" s="329" t="s">
        <v>5365</v>
      </c>
      <c r="I112" s="385" t="s">
        <v>5366</v>
      </c>
      <c r="J112" s="363">
        <f t="shared" si="6"/>
        <v>9058.35</v>
      </c>
      <c r="K112" s="574"/>
      <c r="L112" s="363"/>
      <c r="M112" s="363">
        <v>9058.35</v>
      </c>
      <c r="N112" s="363"/>
      <c r="O112" s="363"/>
      <c r="P112" s="363"/>
      <c r="Q112" s="363"/>
      <c r="R112" s="363"/>
      <c r="S112" s="559"/>
      <c r="T112" s="559"/>
      <c r="U112" s="559"/>
      <c r="V112" s="559"/>
      <c r="W112" s="559">
        <f t="shared" si="5"/>
        <v>9058.35</v>
      </c>
      <c r="X112" s="410"/>
      <c r="Y112" s="309"/>
      <c r="Z112" s="309"/>
    </row>
    <row r="113" spans="1:26" s="406" customFormat="1" ht="25.5">
      <c r="A113" s="248" t="s">
        <v>1852</v>
      </c>
      <c r="B113" s="248" t="s">
        <v>1859</v>
      </c>
      <c r="C113" s="248" t="s">
        <v>1861</v>
      </c>
      <c r="D113" s="363">
        <v>12112.01</v>
      </c>
      <c r="E113" s="363">
        <v>12112.01</v>
      </c>
      <c r="F113" s="399" t="s">
        <v>2842</v>
      </c>
      <c r="G113" s="329" t="s">
        <v>2842</v>
      </c>
      <c r="H113" s="329" t="s">
        <v>2842</v>
      </c>
      <c r="I113" s="385" t="s">
        <v>2842</v>
      </c>
      <c r="J113" s="363">
        <f t="shared" si="6"/>
        <v>12112.01</v>
      </c>
      <c r="K113" s="362">
        <v>2291.7199999999998</v>
      </c>
      <c r="L113" s="362">
        <v>2531.7399999999998</v>
      </c>
      <c r="M113" s="362">
        <v>2431.7399999999998</v>
      </c>
      <c r="N113" s="362">
        <v>2425.0700000000002</v>
      </c>
      <c r="O113" s="362">
        <v>2431.7399999999998</v>
      </c>
      <c r="P113" s="363"/>
      <c r="Q113" s="363"/>
      <c r="R113" s="363"/>
      <c r="S113" s="559"/>
      <c r="T113" s="559"/>
      <c r="U113" s="559"/>
      <c r="V113" s="559"/>
      <c r="W113" s="559">
        <f t="shared" si="5"/>
        <v>12112.009999999998</v>
      </c>
      <c r="X113" s="410"/>
      <c r="Y113" s="309"/>
      <c r="Z113" s="309"/>
    </row>
    <row r="114" spans="1:26" s="406" customFormat="1" ht="25.5">
      <c r="A114" s="248" t="s">
        <v>1852</v>
      </c>
      <c r="B114" s="248" t="s">
        <v>1859</v>
      </c>
      <c r="C114" s="248" t="s">
        <v>1863</v>
      </c>
      <c r="D114" s="363">
        <v>4670</v>
      </c>
      <c r="E114" s="363">
        <v>4670</v>
      </c>
      <c r="F114" s="399" t="s">
        <v>2842</v>
      </c>
      <c r="G114" s="329" t="s">
        <v>2842</v>
      </c>
      <c r="H114" s="329" t="s">
        <v>2842</v>
      </c>
      <c r="I114" s="385" t="s">
        <v>2842</v>
      </c>
      <c r="J114" s="363">
        <f t="shared" si="6"/>
        <v>4670</v>
      </c>
      <c r="K114" s="362">
        <v>885</v>
      </c>
      <c r="L114" s="362">
        <v>975</v>
      </c>
      <c r="M114" s="362">
        <v>937.5</v>
      </c>
      <c r="N114" s="362">
        <v>935</v>
      </c>
      <c r="O114" s="362">
        <v>937.5</v>
      </c>
      <c r="P114" s="363"/>
      <c r="Q114" s="363"/>
      <c r="R114" s="363"/>
      <c r="S114" s="559"/>
      <c r="T114" s="559"/>
      <c r="U114" s="559"/>
      <c r="V114" s="559"/>
      <c r="W114" s="559">
        <f t="shared" si="5"/>
        <v>4670</v>
      </c>
      <c r="X114" s="410"/>
      <c r="Y114" s="309"/>
      <c r="Z114" s="309"/>
    </row>
    <row r="115" spans="1:26" s="406" customFormat="1" ht="25.5">
      <c r="A115" s="248" t="s">
        <v>1852</v>
      </c>
      <c r="B115" s="248" t="s">
        <v>1859</v>
      </c>
      <c r="C115" s="248" t="s">
        <v>1865</v>
      </c>
      <c r="D115" s="363">
        <v>414850</v>
      </c>
      <c r="E115" s="363">
        <v>414850</v>
      </c>
      <c r="F115" s="399" t="s">
        <v>2842</v>
      </c>
      <c r="G115" s="329" t="s">
        <v>2842</v>
      </c>
      <c r="H115" s="329" t="s">
        <v>2842</v>
      </c>
      <c r="I115" s="385" t="s">
        <v>2842</v>
      </c>
      <c r="J115" s="363">
        <f t="shared" si="6"/>
        <v>414850</v>
      </c>
      <c r="K115" s="362">
        <v>81882</v>
      </c>
      <c r="L115" s="362">
        <v>84762</v>
      </c>
      <c r="M115" s="362">
        <v>83562</v>
      </c>
      <c r="N115" s="362">
        <v>82282</v>
      </c>
      <c r="O115" s="362">
        <v>82362</v>
      </c>
      <c r="P115" s="363"/>
      <c r="Q115" s="363"/>
      <c r="R115" s="363"/>
      <c r="S115" s="559"/>
      <c r="T115" s="559"/>
      <c r="U115" s="559"/>
      <c r="V115" s="559"/>
      <c r="W115" s="559">
        <f t="shared" si="5"/>
        <v>414850</v>
      </c>
      <c r="X115" s="410"/>
      <c r="Y115" s="309"/>
      <c r="Z115" s="309"/>
    </row>
    <row r="116" spans="1:26" s="406" customFormat="1" ht="25.5">
      <c r="A116" s="248" t="s">
        <v>1852</v>
      </c>
      <c r="B116" s="248" t="s">
        <v>1859</v>
      </c>
      <c r="C116" s="248" t="s">
        <v>1867</v>
      </c>
      <c r="D116" s="363">
        <v>52478.559999999998</v>
      </c>
      <c r="E116" s="363">
        <v>52478.559999999998</v>
      </c>
      <c r="F116" s="399" t="s">
        <v>2842</v>
      </c>
      <c r="G116" s="329" t="s">
        <v>2842</v>
      </c>
      <c r="H116" s="329" t="s">
        <v>2842</v>
      </c>
      <c r="I116" s="385" t="s">
        <v>2842</v>
      </c>
      <c r="J116" s="363">
        <f t="shared" si="6"/>
        <v>52478.559999999998</v>
      </c>
      <c r="K116" s="362">
        <v>10358.08</v>
      </c>
      <c r="L116" s="362">
        <v>10722.4</v>
      </c>
      <c r="M116" s="362">
        <v>10570.6</v>
      </c>
      <c r="N116" s="362">
        <v>10408.68</v>
      </c>
      <c r="O116" s="362">
        <v>10418.799999999999</v>
      </c>
      <c r="P116" s="363"/>
      <c r="Q116" s="363"/>
      <c r="R116" s="363"/>
      <c r="S116" s="559"/>
      <c r="T116" s="559"/>
      <c r="U116" s="559"/>
      <c r="V116" s="559"/>
      <c r="W116" s="559">
        <f t="shared" si="5"/>
        <v>52478.559999999998</v>
      </c>
      <c r="X116" s="410"/>
      <c r="Y116" s="309"/>
      <c r="Z116" s="309"/>
    </row>
    <row r="117" spans="1:26" s="406" customFormat="1" ht="25.5">
      <c r="A117" s="248" t="s">
        <v>1852</v>
      </c>
      <c r="B117" s="248" t="s">
        <v>1859</v>
      </c>
      <c r="C117" s="248" t="s">
        <v>1869</v>
      </c>
      <c r="D117" s="363">
        <v>8686.65</v>
      </c>
      <c r="E117" s="363">
        <v>8686.65</v>
      </c>
      <c r="F117" s="399" t="s">
        <v>2842</v>
      </c>
      <c r="G117" s="329" t="s">
        <v>2842</v>
      </c>
      <c r="H117" s="329" t="s">
        <v>2842</v>
      </c>
      <c r="I117" s="385" t="s">
        <v>2842</v>
      </c>
      <c r="J117" s="363">
        <f t="shared" si="6"/>
        <v>8686.65</v>
      </c>
      <c r="K117" s="362">
        <v>0</v>
      </c>
      <c r="L117" s="362"/>
      <c r="M117" s="362"/>
      <c r="N117" s="362">
        <v>2845.65</v>
      </c>
      <c r="O117" s="362">
        <v>5841</v>
      </c>
      <c r="P117" s="363"/>
      <c r="Q117" s="363"/>
      <c r="R117" s="363"/>
      <c r="S117" s="559"/>
      <c r="T117" s="559"/>
      <c r="U117" s="559"/>
      <c r="V117" s="559"/>
      <c r="W117" s="559">
        <f t="shared" si="5"/>
        <v>8686.65</v>
      </c>
      <c r="X117" s="410"/>
      <c r="Y117" s="309"/>
      <c r="Z117" s="309"/>
    </row>
    <row r="118" spans="1:26" s="406" customFormat="1" ht="25.5">
      <c r="A118" s="248" t="s">
        <v>1852</v>
      </c>
      <c r="B118" s="248" t="s">
        <v>1859</v>
      </c>
      <c r="C118" s="248" t="s">
        <v>178</v>
      </c>
      <c r="D118" s="363">
        <v>5566</v>
      </c>
      <c r="E118" s="363">
        <v>5566</v>
      </c>
      <c r="F118" s="399" t="s">
        <v>5367</v>
      </c>
      <c r="G118" s="451">
        <v>45049</v>
      </c>
      <c r="H118" s="329" t="s">
        <v>5368</v>
      </c>
      <c r="I118" s="390" t="s">
        <v>5369</v>
      </c>
      <c r="J118" s="363">
        <f t="shared" si="6"/>
        <v>5566</v>
      </c>
      <c r="K118" s="363"/>
      <c r="L118" s="363"/>
      <c r="M118" s="363"/>
      <c r="N118" s="363"/>
      <c r="O118" s="363">
        <v>5566</v>
      </c>
      <c r="P118" s="363"/>
      <c r="Q118" s="363"/>
      <c r="R118" s="363"/>
      <c r="S118" s="559"/>
      <c r="T118" s="559"/>
      <c r="U118" s="559"/>
      <c r="V118" s="559"/>
      <c r="W118" s="559">
        <f t="shared" si="5"/>
        <v>5566</v>
      </c>
      <c r="X118" s="410"/>
      <c r="Y118" s="309"/>
      <c r="Z118" s="309"/>
    </row>
    <row r="119" spans="1:26" s="406" customFormat="1" ht="25.5">
      <c r="A119" s="248" t="s">
        <v>1852</v>
      </c>
      <c r="B119" s="248" t="s">
        <v>1859</v>
      </c>
      <c r="C119" s="248" t="s">
        <v>611</v>
      </c>
      <c r="D119" s="363">
        <v>95668.84</v>
      </c>
      <c r="E119" s="363">
        <v>19888.14</v>
      </c>
      <c r="F119" s="399" t="s">
        <v>5370</v>
      </c>
      <c r="G119" s="451">
        <v>44986</v>
      </c>
      <c r="H119" s="329" t="s">
        <v>2934</v>
      </c>
      <c r="I119" s="361" t="s">
        <v>5325</v>
      </c>
      <c r="J119" s="363">
        <f t="shared" si="6"/>
        <v>95668.84</v>
      </c>
      <c r="K119" s="363"/>
      <c r="L119" s="363"/>
      <c r="M119" s="363">
        <v>9258.27</v>
      </c>
      <c r="N119" s="363">
        <v>10629.87</v>
      </c>
      <c r="O119" s="363"/>
      <c r="P119" s="363">
        <v>10629.87</v>
      </c>
      <c r="Q119" s="363">
        <v>10629.87</v>
      </c>
      <c r="R119" s="363">
        <v>10629.87</v>
      </c>
      <c r="S119" s="559">
        <v>10629.87</v>
      </c>
      <c r="T119" s="559">
        <v>10629.87</v>
      </c>
      <c r="U119" s="559">
        <v>10629.87</v>
      </c>
      <c r="V119" s="559">
        <v>1371.61</v>
      </c>
      <c r="W119" s="559">
        <f t="shared" si="5"/>
        <v>85038.97</v>
      </c>
      <c r="X119" s="410"/>
      <c r="Y119" s="309"/>
      <c r="Z119" s="309"/>
    </row>
    <row r="120" spans="1:26" s="406" customFormat="1" ht="51">
      <c r="A120" s="248" t="s">
        <v>1852</v>
      </c>
      <c r="B120" s="248" t="s">
        <v>1859</v>
      </c>
      <c r="C120" s="248" t="s">
        <v>1877</v>
      </c>
      <c r="D120" s="363">
        <v>11448.82</v>
      </c>
      <c r="E120" s="363">
        <v>5371.23</v>
      </c>
      <c r="F120" s="399" t="s">
        <v>5371</v>
      </c>
      <c r="G120" s="451">
        <v>44917</v>
      </c>
      <c r="H120" s="329" t="s">
        <v>5372</v>
      </c>
      <c r="I120" s="385" t="s">
        <v>5373</v>
      </c>
      <c r="J120" s="363">
        <f t="shared" si="6"/>
        <v>11448.82</v>
      </c>
      <c r="K120" s="363"/>
      <c r="L120" s="363">
        <v>1180.6199999999999</v>
      </c>
      <c r="M120" s="363">
        <v>1319.39</v>
      </c>
      <c r="N120" s="363">
        <v>911.64</v>
      </c>
      <c r="O120" s="363">
        <v>1959.58</v>
      </c>
      <c r="P120" s="363">
        <f>6057.59/7</f>
        <v>865.37</v>
      </c>
      <c r="Q120" s="363">
        <v>885.37</v>
      </c>
      <c r="R120" s="363">
        <v>865.37</v>
      </c>
      <c r="S120" s="559">
        <v>865.37</v>
      </c>
      <c r="T120" s="559">
        <v>865.37</v>
      </c>
      <c r="U120" s="559">
        <v>865.37</v>
      </c>
      <c r="V120" s="559">
        <v>865.37</v>
      </c>
      <c r="W120" s="559">
        <f t="shared" si="5"/>
        <v>11448.820000000002</v>
      </c>
      <c r="X120" s="410"/>
      <c r="Y120" s="309"/>
      <c r="Z120" s="309"/>
    </row>
    <row r="121" spans="1:26" s="406" customFormat="1" ht="51">
      <c r="A121" s="248" t="s">
        <v>1852</v>
      </c>
      <c r="B121" s="248" t="s">
        <v>1859</v>
      </c>
      <c r="C121" s="248" t="s">
        <v>1877</v>
      </c>
      <c r="D121" s="363">
        <v>130</v>
      </c>
      <c r="E121" s="363">
        <v>130</v>
      </c>
      <c r="F121" s="399" t="s">
        <v>5374</v>
      </c>
      <c r="G121" s="451">
        <v>45022</v>
      </c>
      <c r="H121" s="329" t="s">
        <v>2261</v>
      </c>
      <c r="I121" s="385" t="s">
        <v>5375</v>
      </c>
      <c r="J121" s="363">
        <f t="shared" si="6"/>
        <v>130</v>
      </c>
      <c r="K121" s="363"/>
      <c r="L121" s="363"/>
      <c r="M121" s="363"/>
      <c r="N121" s="363">
        <v>130</v>
      </c>
      <c r="O121" s="363"/>
      <c r="P121" s="363"/>
      <c r="Q121" s="363"/>
      <c r="R121" s="363"/>
      <c r="S121" s="559"/>
      <c r="T121" s="559"/>
      <c r="U121" s="559"/>
      <c r="V121" s="559"/>
      <c r="W121" s="559">
        <f t="shared" si="5"/>
        <v>130</v>
      </c>
      <c r="X121" s="410"/>
      <c r="Y121" s="309"/>
      <c r="Z121" s="309"/>
    </row>
    <row r="122" spans="1:26" s="406" customFormat="1" ht="38.25">
      <c r="A122" s="248" t="s">
        <v>1852</v>
      </c>
      <c r="B122" s="248" t="s">
        <v>1859</v>
      </c>
      <c r="C122" s="248" t="s">
        <v>148</v>
      </c>
      <c r="D122" s="363">
        <v>12150</v>
      </c>
      <c r="E122" s="363">
        <v>0</v>
      </c>
      <c r="F122" s="399" t="s">
        <v>5376</v>
      </c>
      <c r="G122" s="239">
        <v>45043</v>
      </c>
      <c r="H122" s="329">
        <v>203</v>
      </c>
      <c r="I122" s="385" t="s">
        <v>5377</v>
      </c>
      <c r="J122" s="363">
        <f t="shared" si="6"/>
        <v>12150</v>
      </c>
      <c r="K122" s="363"/>
      <c r="L122" s="363"/>
      <c r="M122" s="363"/>
      <c r="N122" s="363"/>
      <c r="O122" s="363"/>
      <c r="P122" s="363">
        <f>+J122/7</f>
        <v>1735.7142857142858</v>
      </c>
      <c r="Q122" s="363">
        <v>1735.7142857142858</v>
      </c>
      <c r="R122" s="363">
        <v>1735.7142857142858</v>
      </c>
      <c r="S122" s="559">
        <v>1735.7142857142858</v>
      </c>
      <c r="T122" s="559">
        <v>1735.7142857142858</v>
      </c>
      <c r="U122" s="559">
        <v>1735.7142857142858</v>
      </c>
      <c r="V122" s="559">
        <v>1735.7142857142858</v>
      </c>
      <c r="W122" s="559">
        <f t="shared" si="5"/>
        <v>12150.000000000002</v>
      </c>
      <c r="X122" s="410"/>
      <c r="Y122" s="309"/>
      <c r="Z122" s="309"/>
    </row>
    <row r="123" spans="1:26" s="406" customFormat="1" ht="25.5">
      <c r="A123" s="248" t="s">
        <v>1852</v>
      </c>
      <c r="B123" s="248" t="s">
        <v>1859</v>
      </c>
      <c r="C123" s="248" t="s">
        <v>416</v>
      </c>
      <c r="D123" s="363">
        <v>1320</v>
      </c>
      <c r="E123" s="363">
        <v>240</v>
      </c>
      <c r="F123" s="399" t="s">
        <v>5378</v>
      </c>
      <c r="G123" s="329"/>
      <c r="H123" s="329"/>
      <c r="I123" s="385"/>
      <c r="J123" s="363">
        <f t="shared" si="6"/>
        <v>1320</v>
      </c>
      <c r="K123" s="363"/>
      <c r="L123" s="363"/>
      <c r="M123" s="363">
        <v>120</v>
      </c>
      <c r="N123" s="363">
        <v>120</v>
      </c>
      <c r="O123" s="363"/>
      <c r="P123" s="363">
        <v>120</v>
      </c>
      <c r="Q123" s="363">
        <v>240</v>
      </c>
      <c r="R123" s="363">
        <v>120</v>
      </c>
      <c r="S123" s="559">
        <v>120</v>
      </c>
      <c r="T123" s="559">
        <v>120</v>
      </c>
      <c r="U123" s="559">
        <v>120</v>
      </c>
      <c r="V123" s="559">
        <v>120</v>
      </c>
      <c r="W123" s="559">
        <f t="shared" ref="W123" si="7">+SUM(K123:V123)</f>
        <v>1200</v>
      </c>
      <c r="X123" s="410"/>
      <c r="Y123" s="309"/>
      <c r="Z123" s="309"/>
    </row>
    <row r="124" spans="1:26" s="406" customFormat="1" ht="51">
      <c r="A124" s="248" t="s">
        <v>1852</v>
      </c>
      <c r="B124" s="248" t="s">
        <v>1859</v>
      </c>
      <c r="C124" s="248" t="s">
        <v>416</v>
      </c>
      <c r="D124" s="363">
        <v>4560</v>
      </c>
      <c r="E124" s="363">
        <v>4220</v>
      </c>
      <c r="F124" s="399" t="s">
        <v>5379</v>
      </c>
      <c r="G124" s="239">
        <v>45043</v>
      </c>
      <c r="H124" s="329">
        <v>200</v>
      </c>
      <c r="I124" s="385" t="s">
        <v>5380</v>
      </c>
      <c r="J124" s="363">
        <f t="shared" si="6"/>
        <v>4560</v>
      </c>
      <c r="K124" s="363"/>
      <c r="L124" s="363"/>
      <c r="M124" s="363"/>
      <c r="N124" s="363">
        <v>4220</v>
      </c>
      <c r="O124" s="363"/>
      <c r="P124" s="363"/>
      <c r="Q124" s="363"/>
      <c r="R124" s="363">
        <v>340</v>
      </c>
      <c r="S124" s="559"/>
      <c r="T124" s="559"/>
      <c r="U124" s="559"/>
      <c r="V124" s="559"/>
      <c r="W124" s="559">
        <f t="shared" si="5"/>
        <v>4560</v>
      </c>
      <c r="X124" s="410"/>
      <c r="Y124" s="309"/>
      <c r="Z124" s="309"/>
    </row>
    <row r="125" spans="1:26" s="406" customFormat="1" ht="38.25">
      <c r="A125" s="248" t="s">
        <v>1852</v>
      </c>
      <c r="B125" s="248" t="s">
        <v>1859</v>
      </c>
      <c r="C125" s="248" t="s">
        <v>154</v>
      </c>
      <c r="D125" s="363">
        <v>99216</v>
      </c>
      <c r="E125" s="363">
        <v>10764</v>
      </c>
      <c r="F125" s="399" t="s">
        <v>5381</v>
      </c>
      <c r="G125" s="239">
        <v>45014</v>
      </c>
      <c r="H125" s="329">
        <v>270</v>
      </c>
      <c r="I125" s="385" t="s">
        <v>5382</v>
      </c>
      <c r="J125" s="363">
        <f t="shared" si="6"/>
        <v>99216</v>
      </c>
      <c r="K125" s="363"/>
      <c r="L125" s="363"/>
      <c r="M125" s="363"/>
      <c r="N125" s="363">
        <v>10764</v>
      </c>
      <c r="O125" s="363"/>
      <c r="P125" s="363">
        <f>9759.74996544918+1394.25</f>
        <v>11153.99996544918</v>
      </c>
      <c r="Q125" s="363">
        <v>11153.99996544918</v>
      </c>
      <c r="R125" s="363">
        <v>11153.99996544918</v>
      </c>
      <c r="S125" s="559">
        <v>11153.99996544918</v>
      </c>
      <c r="T125" s="559">
        <v>11153.99996544918</v>
      </c>
      <c r="U125" s="559">
        <v>11153.99996544918</v>
      </c>
      <c r="V125" s="559">
        <v>11153.99996544918</v>
      </c>
      <c r="W125" s="559">
        <f t="shared" si="5"/>
        <v>88841.999758144273</v>
      </c>
      <c r="X125" s="410"/>
      <c r="Y125" s="309"/>
      <c r="Z125" s="309"/>
    </row>
    <row r="126" spans="1:26" s="406" customFormat="1" ht="25.5">
      <c r="A126" s="248" t="s">
        <v>1852</v>
      </c>
      <c r="B126" s="248" t="s">
        <v>1859</v>
      </c>
      <c r="C126" s="248" t="s">
        <v>385</v>
      </c>
      <c r="D126" s="363">
        <v>600</v>
      </c>
      <c r="E126" s="363">
        <v>0</v>
      </c>
      <c r="F126" s="399" t="s">
        <v>5383</v>
      </c>
      <c r="G126" s="239">
        <v>44305</v>
      </c>
      <c r="H126" s="329" t="s">
        <v>5384</v>
      </c>
      <c r="I126" s="385" t="s">
        <v>5385</v>
      </c>
      <c r="J126" s="363">
        <f t="shared" si="6"/>
        <v>600</v>
      </c>
      <c r="K126" s="363"/>
      <c r="L126" s="363"/>
      <c r="M126" s="363"/>
      <c r="N126" s="363"/>
      <c r="O126" s="363"/>
      <c r="P126" s="363"/>
      <c r="Q126" s="363">
        <v>600</v>
      </c>
      <c r="R126" s="363"/>
      <c r="S126" s="559"/>
      <c r="T126" s="559"/>
      <c r="U126" s="559"/>
      <c r="V126" s="559"/>
      <c r="W126" s="559">
        <f t="shared" si="5"/>
        <v>600</v>
      </c>
      <c r="X126" s="410"/>
      <c r="Y126" s="309"/>
      <c r="Z126" s="309"/>
    </row>
    <row r="127" spans="1:26" s="406" customFormat="1" ht="38.25">
      <c r="A127" s="248" t="s">
        <v>1852</v>
      </c>
      <c r="B127" s="248" t="s">
        <v>1859</v>
      </c>
      <c r="C127" s="248" t="s">
        <v>799</v>
      </c>
      <c r="D127" s="363">
        <v>9306.9</v>
      </c>
      <c r="E127" s="363">
        <v>9306.9</v>
      </c>
      <c r="F127" s="399" t="s">
        <v>5386</v>
      </c>
      <c r="G127" s="239">
        <v>45044</v>
      </c>
      <c r="H127" s="329">
        <v>10</v>
      </c>
      <c r="I127" s="385" t="s">
        <v>5387</v>
      </c>
      <c r="J127" s="363">
        <f t="shared" si="6"/>
        <v>9306.9</v>
      </c>
      <c r="K127" s="363"/>
      <c r="L127" s="363"/>
      <c r="M127" s="363"/>
      <c r="N127" s="363">
        <f>+J127</f>
        <v>9306.9</v>
      </c>
      <c r="O127" s="363"/>
      <c r="P127" s="363"/>
      <c r="Q127" s="363"/>
      <c r="R127" s="363"/>
      <c r="S127" s="559"/>
      <c r="T127" s="559"/>
      <c r="U127" s="559"/>
      <c r="V127" s="559"/>
      <c r="W127" s="559">
        <f t="shared" si="5"/>
        <v>9306.9</v>
      </c>
      <c r="X127" s="410"/>
      <c r="Y127" s="309"/>
      <c r="Z127" s="309"/>
    </row>
    <row r="128" spans="1:26" s="406" customFormat="1" ht="25.5">
      <c r="A128" s="248" t="s">
        <v>1852</v>
      </c>
      <c r="B128" s="248" t="s">
        <v>1859</v>
      </c>
      <c r="C128" s="248" t="s">
        <v>631</v>
      </c>
      <c r="D128" s="363">
        <v>1229.05</v>
      </c>
      <c r="E128" s="363">
        <v>1229.05</v>
      </c>
      <c r="F128" s="399" t="s">
        <v>5388</v>
      </c>
      <c r="G128" s="239">
        <v>45050</v>
      </c>
      <c r="H128" s="329">
        <v>10</v>
      </c>
      <c r="I128" s="385" t="s">
        <v>5389</v>
      </c>
      <c r="J128" s="363">
        <f t="shared" si="6"/>
        <v>1229.05</v>
      </c>
      <c r="K128" s="363"/>
      <c r="L128" s="363"/>
      <c r="M128" s="363">
        <v>1229.05</v>
      </c>
      <c r="N128" s="363"/>
      <c r="O128" s="363"/>
      <c r="P128" s="363"/>
      <c r="Q128" s="363"/>
      <c r="R128" s="363"/>
      <c r="S128" s="559"/>
      <c r="T128" s="559"/>
      <c r="U128" s="559"/>
      <c r="V128" s="559"/>
      <c r="W128" s="559">
        <f t="shared" si="5"/>
        <v>1229.05</v>
      </c>
      <c r="X128" s="410"/>
      <c r="Y128" s="309"/>
      <c r="Z128" s="309"/>
    </row>
    <row r="129" spans="1:26" s="406" customFormat="1" ht="38.25">
      <c r="A129" s="248" t="s">
        <v>1852</v>
      </c>
      <c r="B129" s="248" t="s">
        <v>1859</v>
      </c>
      <c r="C129" s="248" t="s">
        <v>938</v>
      </c>
      <c r="D129" s="363">
        <v>4622.7</v>
      </c>
      <c r="E129" s="363">
        <v>4622.7</v>
      </c>
      <c r="F129" s="399" t="s">
        <v>5390</v>
      </c>
      <c r="G129" s="239">
        <v>45044</v>
      </c>
      <c r="H129" s="329">
        <v>10</v>
      </c>
      <c r="I129" s="385" t="s">
        <v>5391</v>
      </c>
      <c r="J129" s="363">
        <f t="shared" si="6"/>
        <v>4622.7</v>
      </c>
      <c r="K129" s="363"/>
      <c r="L129" s="363"/>
      <c r="M129" s="363"/>
      <c r="N129" s="363">
        <f>+J129</f>
        <v>4622.7</v>
      </c>
      <c r="O129" s="363"/>
      <c r="P129" s="363"/>
      <c r="Q129" s="363"/>
      <c r="R129" s="363"/>
      <c r="S129" s="559"/>
      <c r="T129" s="559"/>
      <c r="U129" s="559"/>
      <c r="V129" s="559"/>
      <c r="W129" s="559">
        <f t="shared" si="5"/>
        <v>4622.7</v>
      </c>
      <c r="X129" s="410"/>
      <c r="Y129" s="309"/>
      <c r="Z129" s="309"/>
    </row>
    <row r="130" spans="1:26" s="406" customFormat="1" ht="25.5">
      <c r="A130" s="248" t="s">
        <v>1852</v>
      </c>
      <c r="B130" s="248" t="s">
        <v>1859</v>
      </c>
      <c r="C130" s="248" t="s">
        <v>938</v>
      </c>
      <c r="D130" s="363">
        <v>2800</v>
      </c>
      <c r="E130" s="363">
        <v>2800</v>
      </c>
      <c r="F130" s="399" t="s">
        <v>5392</v>
      </c>
      <c r="G130" s="239">
        <v>45051</v>
      </c>
      <c r="H130" s="329">
        <v>10</v>
      </c>
      <c r="I130" s="385" t="s">
        <v>5393</v>
      </c>
      <c r="J130" s="363">
        <f t="shared" si="6"/>
        <v>2800</v>
      </c>
      <c r="K130" s="363"/>
      <c r="L130" s="363"/>
      <c r="M130" s="363"/>
      <c r="N130" s="363">
        <f>+J130</f>
        <v>2800</v>
      </c>
      <c r="O130" s="363"/>
      <c r="P130" s="363"/>
      <c r="Q130" s="363"/>
      <c r="R130" s="363"/>
      <c r="S130" s="559"/>
      <c r="T130" s="559"/>
      <c r="U130" s="559"/>
      <c r="V130" s="559"/>
      <c r="W130" s="559">
        <f t="shared" si="5"/>
        <v>2800</v>
      </c>
      <c r="X130" s="410"/>
      <c r="Y130" s="309"/>
      <c r="Z130" s="309"/>
    </row>
    <row r="131" spans="1:26" s="406" customFormat="1" ht="25.5">
      <c r="A131" s="248" t="s">
        <v>1852</v>
      </c>
      <c r="B131" s="248" t="s">
        <v>1859</v>
      </c>
      <c r="C131" s="248" t="s">
        <v>1886</v>
      </c>
      <c r="D131" s="363">
        <v>905.17</v>
      </c>
      <c r="E131" s="363">
        <v>905.17</v>
      </c>
      <c r="F131" s="399" t="s">
        <v>5392</v>
      </c>
      <c r="G131" s="239">
        <v>45051</v>
      </c>
      <c r="H131" s="329">
        <v>10</v>
      </c>
      <c r="I131" s="385" t="s">
        <v>5393</v>
      </c>
      <c r="J131" s="363">
        <f t="shared" si="6"/>
        <v>905.17</v>
      </c>
      <c r="K131" s="363"/>
      <c r="L131" s="363"/>
      <c r="M131" s="363"/>
      <c r="N131" s="363">
        <v>905.17</v>
      </c>
      <c r="O131" s="363"/>
      <c r="P131" s="363"/>
      <c r="Q131" s="363"/>
      <c r="R131" s="363"/>
      <c r="S131" s="559"/>
      <c r="T131" s="559"/>
      <c r="U131" s="559"/>
      <c r="V131" s="559"/>
      <c r="W131" s="559">
        <f t="shared" si="5"/>
        <v>905.17</v>
      </c>
      <c r="X131" s="410"/>
      <c r="Y131" s="309"/>
      <c r="Z131" s="309"/>
    </row>
    <row r="132" spans="1:26" s="406" customFormat="1" ht="25.5">
      <c r="A132" s="248" t="s">
        <v>1852</v>
      </c>
      <c r="B132" s="248" t="s">
        <v>1859</v>
      </c>
      <c r="C132" s="248" t="s">
        <v>324</v>
      </c>
      <c r="D132" s="363">
        <v>71.34</v>
      </c>
      <c r="E132" s="363">
        <v>71.34</v>
      </c>
      <c r="F132" s="399" t="s">
        <v>5394</v>
      </c>
      <c r="G132" s="239">
        <v>45051</v>
      </c>
      <c r="H132" s="329"/>
      <c r="I132" s="385" t="s">
        <v>5395</v>
      </c>
      <c r="J132" s="363">
        <f t="shared" si="6"/>
        <v>71.34</v>
      </c>
      <c r="K132" s="363"/>
      <c r="L132" s="363"/>
      <c r="M132" s="363"/>
      <c r="N132" s="363">
        <v>71.34</v>
      </c>
      <c r="O132" s="363"/>
      <c r="P132" s="363"/>
      <c r="Q132" s="363"/>
      <c r="R132" s="363"/>
      <c r="S132" s="559"/>
      <c r="T132" s="559"/>
      <c r="U132" s="559"/>
      <c r="V132" s="559"/>
      <c r="W132" s="559">
        <f t="shared" si="5"/>
        <v>71.34</v>
      </c>
      <c r="X132" s="410"/>
      <c r="Y132" s="309"/>
      <c r="Z132" s="309"/>
    </row>
    <row r="133" spans="1:26" s="406" customFormat="1" ht="38.25">
      <c r="A133" s="248" t="s">
        <v>1852</v>
      </c>
      <c r="B133" s="248" t="s">
        <v>1859</v>
      </c>
      <c r="C133" s="248" t="s">
        <v>245</v>
      </c>
      <c r="D133" s="363">
        <v>3025.15</v>
      </c>
      <c r="E133" s="363">
        <v>3025.15</v>
      </c>
      <c r="F133" s="399" t="s">
        <v>5396</v>
      </c>
      <c r="G133" s="239">
        <v>45019</v>
      </c>
      <c r="H133" s="329">
        <v>25</v>
      </c>
      <c r="I133" s="385" t="s">
        <v>5397</v>
      </c>
      <c r="J133" s="363">
        <f t="shared" si="6"/>
        <v>3025.15</v>
      </c>
      <c r="K133" s="363"/>
      <c r="L133" s="363"/>
      <c r="M133" s="363"/>
      <c r="N133" s="363">
        <v>3025.15</v>
      </c>
      <c r="O133" s="363"/>
      <c r="P133" s="363"/>
      <c r="Q133" s="363"/>
      <c r="R133" s="363"/>
      <c r="S133" s="559"/>
      <c r="T133" s="559"/>
      <c r="U133" s="559"/>
      <c r="V133" s="559"/>
      <c r="W133" s="559">
        <f t="shared" ref="W133:W134" si="8">+SUM(K133:V133)</f>
        <v>3025.15</v>
      </c>
      <c r="X133" s="410"/>
      <c r="Y133" s="309"/>
      <c r="Z133" s="309"/>
    </row>
    <row r="134" spans="1:26" s="406" customFormat="1" ht="25.5">
      <c r="A134" s="248" t="s">
        <v>1852</v>
      </c>
      <c r="B134" s="248" t="s">
        <v>1859</v>
      </c>
      <c r="C134" s="248" t="s">
        <v>248</v>
      </c>
      <c r="D134" s="363">
        <v>169.64</v>
      </c>
      <c r="E134" s="363">
        <v>169.64</v>
      </c>
      <c r="F134" s="399" t="s">
        <v>5394</v>
      </c>
      <c r="G134" s="239">
        <v>45051</v>
      </c>
      <c r="H134" s="329"/>
      <c r="I134" s="385" t="s">
        <v>5395</v>
      </c>
      <c r="J134" s="363">
        <f t="shared" si="6"/>
        <v>169.64</v>
      </c>
      <c r="K134" s="363"/>
      <c r="L134" s="363"/>
      <c r="M134" s="363"/>
      <c r="N134" s="363">
        <v>169.64</v>
      </c>
      <c r="O134" s="363"/>
      <c r="P134" s="363"/>
      <c r="Q134" s="363"/>
      <c r="R134" s="363"/>
      <c r="S134" s="559"/>
      <c r="T134" s="559"/>
      <c r="U134" s="559"/>
      <c r="V134" s="559"/>
      <c r="W134" s="559">
        <f t="shared" si="8"/>
        <v>169.64</v>
      </c>
      <c r="X134" s="410"/>
      <c r="Y134" s="309"/>
      <c r="Z134" s="309"/>
    </row>
    <row r="135" spans="1:26" s="406" customFormat="1" ht="51">
      <c r="A135" s="248" t="s">
        <v>1852</v>
      </c>
      <c r="B135" s="248" t="s">
        <v>1859</v>
      </c>
      <c r="C135" s="248" t="s">
        <v>248</v>
      </c>
      <c r="D135" s="363">
        <v>4800</v>
      </c>
      <c r="E135" s="363">
        <v>4800</v>
      </c>
      <c r="F135" s="399" t="s">
        <v>5398</v>
      </c>
      <c r="G135" s="239">
        <v>45054</v>
      </c>
      <c r="H135" s="329">
        <v>3665</v>
      </c>
      <c r="I135" s="385" t="s">
        <v>5399</v>
      </c>
      <c r="J135" s="363">
        <f t="shared" si="6"/>
        <v>4800</v>
      </c>
      <c r="K135" s="363"/>
      <c r="L135" s="363"/>
      <c r="M135" s="363"/>
      <c r="N135" s="363">
        <v>4800</v>
      </c>
      <c r="O135" s="363"/>
      <c r="P135" s="363"/>
      <c r="Q135" s="363"/>
      <c r="R135" s="363"/>
      <c r="S135" s="559"/>
      <c r="T135" s="559"/>
      <c r="U135" s="559"/>
      <c r="V135" s="559"/>
      <c r="W135" s="559">
        <f t="shared" si="5"/>
        <v>4800</v>
      </c>
      <c r="X135" s="410"/>
      <c r="Y135" s="309"/>
      <c r="Z135" s="309"/>
    </row>
    <row r="136" spans="1:26" s="406" customFormat="1" ht="51">
      <c r="A136" s="248" t="s">
        <v>1852</v>
      </c>
      <c r="B136" s="248" t="s">
        <v>1859</v>
      </c>
      <c r="C136" s="248" t="s">
        <v>250</v>
      </c>
      <c r="D136" s="363">
        <v>33302.449999999997</v>
      </c>
      <c r="E136" s="363">
        <v>33302.449999999997</v>
      </c>
      <c r="F136" s="399" t="s">
        <v>5400</v>
      </c>
      <c r="G136" s="239">
        <v>45037</v>
      </c>
      <c r="H136" s="329">
        <v>15</v>
      </c>
      <c r="I136" s="385" t="s">
        <v>5401</v>
      </c>
      <c r="J136" s="363">
        <f t="shared" si="6"/>
        <v>33302.449999999997</v>
      </c>
      <c r="K136" s="363"/>
      <c r="L136" s="363"/>
      <c r="M136" s="363"/>
      <c r="N136" s="363">
        <f>+J136</f>
        <v>33302.449999999997</v>
      </c>
      <c r="O136" s="363"/>
      <c r="P136" s="363"/>
      <c r="Q136" s="363"/>
      <c r="R136" s="363"/>
      <c r="S136" s="559"/>
      <c r="T136" s="559"/>
      <c r="U136" s="559"/>
      <c r="V136" s="559"/>
      <c r="W136" s="559">
        <f t="shared" si="5"/>
        <v>33302.449999999997</v>
      </c>
      <c r="X136" s="410"/>
      <c r="Y136" s="309"/>
      <c r="Z136" s="309"/>
    </row>
    <row r="137" spans="1:26" s="406" customFormat="1" ht="51">
      <c r="A137" s="248" t="s">
        <v>1852</v>
      </c>
      <c r="B137" s="248" t="s">
        <v>1890</v>
      </c>
      <c r="C137" s="248" t="s">
        <v>332</v>
      </c>
      <c r="D137" s="363">
        <v>23249.99</v>
      </c>
      <c r="E137" s="363">
        <v>6568.72</v>
      </c>
      <c r="F137" s="399" t="s">
        <v>5402</v>
      </c>
      <c r="G137" s="239">
        <v>45012</v>
      </c>
      <c r="H137" s="329">
        <v>277</v>
      </c>
      <c r="I137" s="385" t="s">
        <v>5403</v>
      </c>
      <c r="J137" s="363">
        <f t="shared" si="6"/>
        <v>23249.99</v>
      </c>
      <c r="K137" s="363"/>
      <c r="L137" s="363"/>
      <c r="M137" s="363"/>
      <c r="N137" s="363">
        <v>4059.52</v>
      </c>
      <c r="O137" s="363">
        <v>2509.1999999999998</v>
      </c>
      <c r="P137" s="363">
        <f>16681.27/7</f>
        <v>2383.0385714285717</v>
      </c>
      <c r="Q137" s="363">
        <v>2383.0385714285717</v>
      </c>
      <c r="R137" s="363">
        <v>2383.0385714285717</v>
      </c>
      <c r="S137" s="559">
        <v>2383.0385714285717</v>
      </c>
      <c r="T137" s="559">
        <v>2383.0385714285717</v>
      </c>
      <c r="U137" s="559">
        <v>2383.0385714285717</v>
      </c>
      <c r="V137" s="559">
        <v>2383.0385714285717</v>
      </c>
      <c r="W137" s="559">
        <f t="shared" si="5"/>
        <v>23249.99</v>
      </c>
      <c r="X137" s="410"/>
      <c r="Y137" s="309"/>
      <c r="Z137" s="309"/>
    </row>
    <row r="138" spans="1:26" s="406" customFormat="1" ht="38.25">
      <c r="A138" s="248" t="s">
        <v>1852</v>
      </c>
      <c r="B138" s="248" t="s">
        <v>1890</v>
      </c>
      <c r="C138" s="248" t="s">
        <v>148</v>
      </c>
      <c r="D138" s="363">
        <v>7998.75</v>
      </c>
      <c r="E138" s="363">
        <v>1147.5</v>
      </c>
      <c r="F138" s="399" t="s">
        <v>5404</v>
      </c>
      <c r="G138" s="239">
        <v>45015</v>
      </c>
      <c r="H138" s="329">
        <v>261</v>
      </c>
      <c r="I138" s="385" t="s">
        <v>5405</v>
      </c>
      <c r="J138" s="363">
        <f t="shared" si="6"/>
        <v>7998.75</v>
      </c>
      <c r="K138" s="363"/>
      <c r="L138" s="363"/>
      <c r="M138" s="363">
        <v>225</v>
      </c>
      <c r="N138" s="363">
        <v>472.5</v>
      </c>
      <c r="O138" s="363">
        <v>450</v>
      </c>
      <c r="P138" s="363">
        <f>6851.25/7</f>
        <v>978.75</v>
      </c>
      <c r="Q138" s="363">
        <v>978.75</v>
      </c>
      <c r="R138" s="363">
        <v>978.75</v>
      </c>
      <c r="S138" s="559">
        <v>978.75</v>
      </c>
      <c r="T138" s="559">
        <v>978.75</v>
      </c>
      <c r="U138" s="559">
        <v>978.75</v>
      </c>
      <c r="V138" s="559">
        <v>978.75</v>
      </c>
      <c r="W138" s="559">
        <f t="shared" si="5"/>
        <v>7998.75</v>
      </c>
      <c r="X138" s="410"/>
      <c r="Y138" s="309"/>
      <c r="Z138" s="309"/>
    </row>
    <row r="139" spans="1:26" s="437" customFormat="1" ht="30">
      <c r="A139" s="435" t="s">
        <v>1896</v>
      </c>
      <c r="B139" s="435" t="s">
        <v>68</v>
      </c>
      <c r="C139" s="435" t="s">
        <v>70</v>
      </c>
      <c r="D139" s="377">
        <v>7200</v>
      </c>
      <c r="E139" s="375">
        <v>2874.56</v>
      </c>
      <c r="F139" s="399"/>
      <c r="G139" s="442"/>
      <c r="H139" s="442"/>
      <c r="I139" s="385"/>
      <c r="J139" s="576">
        <v>7200</v>
      </c>
      <c r="K139" s="576">
        <v>537.36</v>
      </c>
      <c r="L139" s="576">
        <v>536.36</v>
      </c>
      <c r="M139" s="576">
        <v>564.30999999999995</v>
      </c>
      <c r="N139" s="576">
        <v>546.34</v>
      </c>
      <c r="O139" s="576">
        <v>690.19</v>
      </c>
      <c r="P139" s="576">
        <v>564.30999999999995</v>
      </c>
      <c r="Q139" s="576">
        <v>564.30999999999995</v>
      </c>
      <c r="R139" s="576">
        <v>564.30999999999995</v>
      </c>
      <c r="S139" s="576">
        <v>564.30999999999995</v>
      </c>
      <c r="T139" s="576">
        <v>564.30999999999995</v>
      </c>
      <c r="U139" s="576">
        <v>564.30999999999995</v>
      </c>
      <c r="V139" s="576">
        <v>939.58</v>
      </c>
      <c r="W139" s="576">
        <f t="shared" ref="W139:W170" si="9">SUM(K139:V139)</f>
        <v>7199.9999999999982</v>
      </c>
      <c r="X139" s="436"/>
    </row>
    <row r="140" spans="1:26" s="437" customFormat="1" ht="30">
      <c r="A140" s="435" t="s">
        <v>1896</v>
      </c>
      <c r="B140" s="435" t="s">
        <v>68</v>
      </c>
      <c r="C140" s="435" t="s">
        <v>72</v>
      </c>
      <c r="D140" s="377">
        <v>19200</v>
      </c>
      <c r="E140" s="375">
        <v>7199.26</v>
      </c>
      <c r="F140" s="399"/>
      <c r="G140" s="442"/>
      <c r="H140" s="442"/>
      <c r="I140" s="385"/>
      <c r="J140" s="576">
        <v>19200</v>
      </c>
      <c r="K140" s="576">
        <v>1315.55</v>
      </c>
      <c r="L140" s="576">
        <v>1386.58</v>
      </c>
      <c r="M140" s="576">
        <v>1345.28</v>
      </c>
      <c r="N140" s="576">
        <v>1608.15</v>
      </c>
      <c r="O140" s="576">
        <v>1543.7</v>
      </c>
      <c r="P140" s="576">
        <v>1600</v>
      </c>
      <c r="Q140" s="576">
        <v>1600</v>
      </c>
      <c r="R140" s="576">
        <v>1600</v>
      </c>
      <c r="S140" s="576">
        <v>1600</v>
      </c>
      <c r="T140" s="576">
        <v>1600</v>
      </c>
      <c r="U140" s="576">
        <v>1600</v>
      </c>
      <c r="V140" s="576">
        <v>2400.7399999999998</v>
      </c>
      <c r="W140" s="576">
        <f t="shared" si="9"/>
        <v>19200</v>
      </c>
      <c r="X140" s="436"/>
    </row>
    <row r="141" spans="1:26" s="437" customFormat="1" ht="30">
      <c r="A141" s="435" t="s">
        <v>1896</v>
      </c>
      <c r="B141" s="435" t="s">
        <v>68</v>
      </c>
      <c r="C141" s="435" t="s">
        <v>74</v>
      </c>
      <c r="D141" s="377">
        <v>5140</v>
      </c>
      <c r="E141" s="375">
        <v>1690.21</v>
      </c>
      <c r="F141" s="399"/>
      <c r="G141" s="442"/>
      <c r="H141" s="442"/>
      <c r="I141" s="385"/>
      <c r="J141" s="576">
        <v>5140</v>
      </c>
      <c r="K141" s="576">
        <v>340.32</v>
      </c>
      <c r="L141" s="576">
        <v>367.75</v>
      </c>
      <c r="M141" s="576">
        <v>307.95</v>
      </c>
      <c r="N141" s="576">
        <v>341.78</v>
      </c>
      <c r="O141" s="576">
        <v>332.41</v>
      </c>
      <c r="P141" s="576">
        <v>370</v>
      </c>
      <c r="Q141" s="576">
        <v>370</v>
      </c>
      <c r="R141" s="576">
        <v>370</v>
      </c>
      <c r="S141" s="576">
        <v>370</v>
      </c>
      <c r="T141" s="576">
        <v>370</v>
      </c>
      <c r="U141" s="576">
        <v>370</v>
      </c>
      <c r="V141" s="576">
        <v>1229.79</v>
      </c>
      <c r="W141" s="576">
        <f t="shared" si="9"/>
        <v>5140</v>
      </c>
      <c r="X141" s="436"/>
    </row>
    <row r="142" spans="1:26" s="437" customFormat="1" ht="30">
      <c r="A142" s="435" t="s">
        <v>1896</v>
      </c>
      <c r="B142" s="435" t="s">
        <v>68</v>
      </c>
      <c r="C142" s="435" t="s">
        <v>76</v>
      </c>
      <c r="D142" s="377">
        <v>37541.599999999999</v>
      </c>
      <c r="E142" s="375">
        <v>7508.32</v>
      </c>
      <c r="F142" s="399" t="s">
        <v>5564</v>
      </c>
      <c r="G142" s="438">
        <v>44988</v>
      </c>
      <c r="H142" s="442" t="s">
        <v>2261</v>
      </c>
      <c r="I142" s="385" t="s">
        <v>5565</v>
      </c>
      <c r="J142" s="576">
        <v>37541.599999999999</v>
      </c>
      <c r="K142" s="576">
        <v>0</v>
      </c>
      <c r="L142" s="576">
        <v>0</v>
      </c>
      <c r="M142" s="576">
        <v>0</v>
      </c>
      <c r="N142" s="576">
        <v>3754.16</v>
      </c>
      <c r="O142" s="576">
        <v>3754.16</v>
      </c>
      <c r="P142" s="576">
        <v>3754.16</v>
      </c>
      <c r="Q142" s="576">
        <v>3754.16</v>
      </c>
      <c r="R142" s="576">
        <v>3754.16</v>
      </c>
      <c r="S142" s="576">
        <v>3754.16</v>
      </c>
      <c r="T142" s="576">
        <v>3754.16</v>
      </c>
      <c r="U142" s="576">
        <v>3754.16</v>
      </c>
      <c r="V142" s="576">
        <v>7508.32</v>
      </c>
      <c r="W142" s="576">
        <f t="shared" si="9"/>
        <v>37541.599999999999</v>
      </c>
      <c r="X142" s="436"/>
    </row>
    <row r="143" spans="1:26" s="437" customFormat="1" ht="38.25">
      <c r="A143" s="435" t="s">
        <v>1896</v>
      </c>
      <c r="B143" s="435" t="s">
        <v>68</v>
      </c>
      <c r="C143" s="435" t="s">
        <v>82</v>
      </c>
      <c r="D143" s="843">
        <v>222313.13</v>
      </c>
      <c r="E143" s="844">
        <v>58013.56</v>
      </c>
      <c r="F143" s="399" t="s">
        <v>4004</v>
      </c>
      <c r="G143" s="438">
        <v>44560</v>
      </c>
      <c r="H143" s="442" t="s">
        <v>4005</v>
      </c>
      <c r="I143" s="385" t="s">
        <v>4006</v>
      </c>
      <c r="J143" s="576">
        <v>20988.42</v>
      </c>
      <c r="K143" s="576">
        <v>0</v>
      </c>
      <c r="L143" s="576">
        <v>6996.14</v>
      </c>
      <c r="M143" s="576">
        <v>6996.14</v>
      </c>
      <c r="N143" s="576">
        <v>6996.14</v>
      </c>
      <c r="O143" s="576"/>
      <c r="P143" s="576"/>
      <c r="Q143" s="576"/>
      <c r="R143" s="576"/>
      <c r="S143" s="576"/>
      <c r="T143" s="576"/>
      <c r="U143" s="576"/>
      <c r="V143" s="576"/>
      <c r="W143" s="576">
        <f t="shared" si="9"/>
        <v>20988.420000000002</v>
      </c>
      <c r="X143" s="436"/>
    </row>
    <row r="144" spans="1:26" s="437" customFormat="1" ht="38.25">
      <c r="A144" s="435" t="s">
        <v>1896</v>
      </c>
      <c r="B144" s="435" t="s">
        <v>68</v>
      </c>
      <c r="C144" s="435" t="s">
        <v>82</v>
      </c>
      <c r="D144" s="843"/>
      <c r="E144" s="844"/>
      <c r="F144" s="399" t="s">
        <v>5566</v>
      </c>
      <c r="G144" s="438">
        <v>44949</v>
      </c>
      <c r="H144" s="442" t="s">
        <v>2293</v>
      </c>
      <c r="I144" s="385" t="s">
        <v>4007</v>
      </c>
      <c r="J144" s="576">
        <v>123372.33</v>
      </c>
      <c r="K144" s="576"/>
      <c r="L144" s="576"/>
      <c r="M144" s="576"/>
      <c r="N144" s="576"/>
      <c r="O144" s="576">
        <v>13708.04</v>
      </c>
      <c r="P144" s="576">
        <v>13708.04</v>
      </c>
      <c r="Q144" s="576">
        <v>13708.04</v>
      </c>
      <c r="R144" s="576">
        <v>13708.04</v>
      </c>
      <c r="S144" s="576">
        <v>13708.04</v>
      </c>
      <c r="T144" s="576">
        <v>13708.04</v>
      </c>
      <c r="U144" s="576">
        <v>13708.04</v>
      </c>
      <c r="V144" s="576">
        <v>27416.05</v>
      </c>
      <c r="W144" s="576">
        <f t="shared" si="9"/>
        <v>123372.33000000003</v>
      </c>
      <c r="X144" s="436"/>
    </row>
    <row r="145" spans="1:24" s="437" customFormat="1" ht="38.25">
      <c r="A145" s="435" t="s">
        <v>1896</v>
      </c>
      <c r="B145" s="435" t="s">
        <v>68</v>
      </c>
      <c r="C145" s="435" t="s">
        <v>82</v>
      </c>
      <c r="D145" s="843"/>
      <c r="E145" s="844"/>
      <c r="F145" s="399" t="s">
        <v>4008</v>
      </c>
      <c r="G145" s="438">
        <v>44947</v>
      </c>
      <c r="H145" s="442" t="s">
        <v>2830</v>
      </c>
      <c r="I145" s="385" t="s">
        <v>4009</v>
      </c>
      <c r="J145" s="576">
        <v>77952.38</v>
      </c>
      <c r="K145" s="576">
        <v>0</v>
      </c>
      <c r="L145" s="576">
        <v>0</v>
      </c>
      <c r="M145" s="576">
        <v>9143.9599999999991</v>
      </c>
      <c r="N145" s="576">
        <v>7086.57</v>
      </c>
      <c r="O145" s="576">
        <v>7086.57</v>
      </c>
      <c r="P145" s="576">
        <v>7086.57</v>
      </c>
      <c r="Q145" s="576">
        <v>7086.57</v>
      </c>
      <c r="R145" s="576">
        <v>7086.57</v>
      </c>
      <c r="S145" s="576">
        <v>7086.57</v>
      </c>
      <c r="T145" s="576">
        <v>7086.57</v>
      </c>
      <c r="U145" s="576">
        <v>7086.57</v>
      </c>
      <c r="V145" s="576">
        <v>12115.86</v>
      </c>
      <c r="W145" s="576">
        <f t="shared" si="9"/>
        <v>77952.37999999999</v>
      </c>
      <c r="X145" s="436"/>
    </row>
    <row r="146" spans="1:24" s="441" customFormat="1" ht="76.5">
      <c r="A146" s="439" t="s">
        <v>1896</v>
      </c>
      <c r="B146" s="439" t="s">
        <v>68</v>
      </c>
      <c r="C146" s="439" t="s">
        <v>84</v>
      </c>
      <c r="D146" s="845">
        <v>192572.06</v>
      </c>
      <c r="E146" s="845">
        <v>63096.69</v>
      </c>
      <c r="F146" s="399" t="s">
        <v>5567</v>
      </c>
      <c r="G146" s="438">
        <v>45049</v>
      </c>
      <c r="H146" s="442" t="s">
        <v>2261</v>
      </c>
      <c r="I146" s="385" t="s">
        <v>5568</v>
      </c>
      <c r="J146" s="576">
        <v>103706.58</v>
      </c>
      <c r="K146" s="577"/>
      <c r="L146" s="577"/>
      <c r="M146" s="577"/>
      <c r="N146" s="577"/>
      <c r="O146" s="577"/>
      <c r="P146" s="576">
        <v>9750</v>
      </c>
      <c r="Q146" s="576">
        <v>9750</v>
      </c>
      <c r="R146" s="576">
        <v>9750</v>
      </c>
      <c r="S146" s="576">
        <v>9750</v>
      </c>
      <c r="T146" s="576">
        <v>9750</v>
      </c>
      <c r="U146" s="576">
        <v>9750</v>
      </c>
      <c r="V146" s="576">
        <v>45206.58</v>
      </c>
      <c r="W146" s="576">
        <f t="shared" si="9"/>
        <v>103706.58</v>
      </c>
      <c r="X146" s="440"/>
    </row>
    <row r="147" spans="1:24" s="441" customFormat="1" ht="51">
      <c r="A147" s="439" t="s">
        <v>1896</v>
      </c>
      <c r="B147" s="439" t="s">
        <v>68</v>
      </c>
      <c r="C147" s="439" t="s">
        <v>84</v>
      </c>
      <c r="D147" s="845"/>
      <c r="E147" s="845"/>
      <c r="F147" s="399" t="s">
        <v>5569</v>
      </c>
      <c r="G147" s="438">
        <v>44988</v>
      </c>
      <c r="H147" s="442" t="s">
        <v>2293</v>
      </c>
      <c r="I147" s="385" t="s">
        <v>5570</v>
      </c>
      <c r="J147" s="576">
        <v>22059</v>
      </c>
      <c r="K147" s="578"/>
      <c r="L147" s="578"/>
      <c r="M147" s="578"/>
      <c r="N147" s="578">
        <v>1976.56</v>
      </c>
      <c r="O147" s="578">
        <v>2451</v>
      </c>
      <c r="P147" s="576">
        <v>2451</v>
      </c>
      <c r="Q147" s="576">
        <v>2451</v>
      </c>
      <c r="R147" s="576">
        <v>2451</v>
      </c>
      <c r="S147" s="576">
        <v>2451</v>
      </c>
      <c r="T147" s="576">
        <v>2451</v>
      </c>
      <c r="U147" s="576">
        <v>2451</v>
      </c>
      <c r="V147" s="576">
        <v>2925.44</v>
      </c>
      <c r="W147" s="576">
        <f t="shared" si="9"/>
        <v>22058.999999999996</v>
      </c>
      <c r="X147" s="440"/>
    </row>
    <row r="148" spans="1:24" s="441" customFormat="1" ht="38.25">
      <c r="A148" s="439" t="s">
        <v>1896</v>
      </c>
      <c r="B148" s="439" t="s">
        <v>68</v>
      </c>
      <c r="C148" s="439" t="s">
        <v>84</v>
      </c>
      <c r="D148" s="845"/>
      <c r="E148" s="845"/>
      <c r="F148" s="399" t="s">
        <v>5571</v>
      </c>
      <c r="G148" s="438">
        <v>44617</v>
      </c>
      <c r="H148" s="442" t="s">
        <v>2293</v>
      </c>
      <c r="I148" s="385" t="s">
        <v>5572</v>
      </c>
      <c r="J148" s="576">
        <v>7110.48</v>
      </c>
      <c r="K148" s="578"/>
      <c r="L148" s="578">
        <v>3555.24</v>
      </c>
      <c r="M148" s="578">
        <v>3555.24</v>
      </c>
      <c r="N148" s="578"/>
      <c r="O148" s="578"/>
      <c r="P148" s="576"/>
      <c r="Q148" s="576"/>
      <c r="R148" s="576"/>
      <c r="S148" s="576"/>
      <c r="T148" s="576"/>
      <c r="U148" s="576"/>
      <c r="V148" s="576"/>
      <c r="W148" s="576">
        <f t="shared" si="9"/>
        <v>7110.48</v>
      </c>
      <c r="X148" s="440"/>
    </row>
    <row r="149" spans="1:24" s="441" customFormat="1" ht="38.25">
      <c r="A149" s="439" t="s">
        <v>1896</v>
      </c>
      <c r="B149" s="439" t="s">
        <v>68</v>
      </c>
      <c r="C149" s="439" t="s">
        <v>84</v>
      </c>
      <c r="D149" s="845"/>
      <c r="E149" s="845"/>
      <c r="F149" s="399" t="s">
        <v>5573</v>
      </c>
      <c r="G149" s="438">
        <v>44684</v>
      </c>
      <c r="H149" s="442" t="s">
        <v>2261</v>
      </c>
      <c r="I149" s="385" t="s">
        <v>5574</v>
      </c>
      <c r="J149" s="576">
        <v>37853.360000000001</v>
      </c>
      <c r="K149" s="578"/>
      <c r="L149" s="578">
        <v>9463.33</v>
      </c>
      <c r="M149" s="578">
        <v>9463.33</v>
      </c>
      <c r="N149" s="578">
        <v>9463.33</v>
      </c>
      <c r="O149" s="578">
        <v>9463.33</v>
      </c>
      <c r="P149" s="576"/>
      <c r="Q149" s="576"/>
      <c r="R149" s="576"/>
      <c r="S149" s="576"/>
      <c r="T149" s="576"/>
      <c r="U149" s="576"/>
      <c r="V149" s="576">
        <v>0.04</v>
      </c>
      <c r="W149" s="576">
        <f t="shared" si="9"/>
        <v>37853.360000000001</v>
      </c>
      <c r="X149" s="440"/>
    </row>
    <row r="150" spans="1:24" s="441" customFormat="1" ht="30">
      <c r="A150" s="439" t="s">
        <v>1896</v>
      </c>
      <c r="B150" s="439" t="s">
        <v>68</v>
      </c>
      <c r="C150" s="439" t="s">
        <v>84</v>
      </c>
      <c r="D150" s="845"/>
      <c r="E150" s="845"/>
      <c r="F150" s="399" t="s">
        <v>5575</v>
      </c>
      <c r="G150" s="517">
        <v>44757</v>
      </c>
      <c r="H150" s="518" t="s">
        <v>3813</v>
      </c>
      <c r="I150" s="385" t="s">
        <v>5576</v>
      </c>
      <c r="J150" s="576">
        <v>4572</v>
      </c>
      <c r="K150" s="578">
        <v>403.05</v>
      </c>
      <c r="L150" s="578">
        <v>545.15</v>
      </c>
      <c r="M150" s="578">
        <v>558.38</v>
      </c>
      <c r="N150" s="578">
        <v>660.08</v>
      </c>
      <c r="O150" s="578">
        <v>612.44000000000005</v>
      </c>
      <c r="P150" s="576">
        <v>660</v>
      </c>
      <c r="Q150" s="576">
        <v>330</v>
      </c>
      <c r="R150" s="576"/>
      <c r="S150" s="576"/>
      <c r="T150" s="576"/>
      <c r="U150" s="576"/>
      <c r="V150" s="576">
        <v>802.9</v>
      </c>
      <c r="W150" s="576">
        <f t="shared" si="9"/>
        <v>4572</v>
      </c>
      <c r="X150" s="440"/>
    </row>
    <row r="151" spans="1:24" s="441" customFormat="1" ht="30">
      <c r="A151" s="439" t="s">
        <v>1896</v>
      </c>
      <c r="B151" s="439" t="s">
        <v>68</v>
      </c>
      <c r="C151" s="439" t="s">
        <v>84</v>
      </c>
      <c r="D151" s="845"/>
      <c r="E151" s="845"/>
      <c r="F151" s="514" t="s">
        <v>5577</v>
      </c>
      <c r="G151" s="517">
        <v>44838</v>
      </c>
      <c r="H151" s="518" t="s">
        <v>2527</v>
      </c>
      <c r="I151" s="385" t="s">
        <v>5578</v>
      </c>
      <c r="J151" s="576">
        <v>17270.64</v>
      </c>
      <c r="K151" s="578"/>
      <c r="L151" s="578">
        <v>2797.04</v>
      </c>
      <c r="M151" s="578">
        <v>2678.07</v>
      </c>
      <c r="N151" s="578">
        <v>3284.2</v>
      </c>
      <c r="O151" s="578">
        <v>2166.92</v>
      </c>
      <c r="P151" s="576">
        <v>2200</v>
      </c>
      <c r="Q151" s="576">
        <v>4144.41</v>
      </c>
      <c r="R151" s="576"/>
      <c r="S151" s="576"/>
      <c r="T151" s="576"/>
      <c r="U151" s="576"/>
      <c r="V151" s="576"/>
      <c r="W151" s="576">
        <f t="shared" si="9"/>
        <v>17270.64</v>
      </c>
      <c r="X151" s="440"/>
    </row>
    <row r="152" spans="1:24" s="441" customFormat="1" ht="38.25">
      <c r="A152" s="435" t="s">
        <v>1896</v>
      </c>
      <c r="B152" s="435" t="s">
        <v>68</v>
      </c>
      <c r="C152" s="435" t="s">
        <v>86</v>
      </c>
      <c r="D152" s="377">
        <v>2108.9899999999998</v>
      </c>
      <c r="E152" s="375">
        <v>967.82</v>
      </c>
      <c r="F152" s="399" t="s">
        <v>4010</v>
      </c>
      <c r="G152" s="438">
        <v>44713</v>
      </c>
      <c r="H152" s="442" t="s">
        <v>2286</v>
      </c>
      <c r="I152" s="385" t="s">
        <v>4011</v>
      </c>
      <c r="J152" s="576">
        <v>2108.9899999999998</v>
      </c>
      <c r="K152" s="576"/>
      <c r="L152" s="576">
        <v>413.79</v>
      </c>
      <c r="M152" s="576">
        <v>152.1</v>
      </c>
      <c r="N152" s="576">
        <v>209.71</v>
      </c>
      <c r="O152" s="576">
        <v>192.22</v>
      </c>
      <c r="P152" s="576">
        <v>200</v>
      </c>
      <c r="Q152" s="576">
        <v>200</v>
      </c>
      <c r="R152" s="576">
        <v>200</v>
      </c>
      <c r="S152" s="576">
        <v>200</v>
      </c>
      <c r="T152" s="576">
        <v>200</v>
      </c>
      <c r="U152" s="576">
        <v>141.16999999999999</v>
      </c>
      <c r="V152" s="576"/>
      <c r="W152" s="576">
        <f>SUM(K152:V152)</f>
        <v>2108.9900000000002</v>
      </c>
      <c r="X152" s="440"/>
    </row>
    <row r="153" spans="1:24" s="441" customFormat="1" ht="38.25">
      <c r="A153" s="435" t="s">
        <v>1896</v>
      </c>
      <c r="B153" s="435" t="s">
        <v>68</v>
      </c>
      <c r="C153" s="435" t="s">
        <v>88</v>
      </c>
      <c r="D153" s="843">
        <v>6043.6</v>
      </c>
      <c r="E153" s="844">
        <v>5794.6</v>
      </c>
      <c r="F153" s="399" t="s">
        <v>4012</v>
      </c>
      <c r="G153" s="438">
        <v>45043</v>
      </c>
      <c r="H153" s="442" t="s">
        <v>2253</v>
      </c>
      <c r="I153" s="385" t="s">
        <v>4013</v>
      </c>
      <c r="J153" s="576">
        <v>5794.6</v>
      </c>
      <c r="K153" s="576"/>
      <c r="L153" s="576"/>
      <c r="M153" s="576"/>
      <c r="N153" s="576"/>
      <c r="O153" s="576">
        <v>5794.6</v>
      </c>
      <c r="P153" s="576"/>
      <c r="Q153" s="576"/>
      <c r="R153" s="576"/>
      <c r="S153" s="576"/>
      <c r="T153" s="576"/>
      <c r="U153" s="576"/>
      <c r="V153" s="576"/>
      <c r="W153" s="576">
        <f>SUM(K153:V153)</f>
        <v>5794.6</v>
      </c>
      <c r="X153" s="440"/>
    </row>
    <row r="154" spans="1:24" s="441" customFormat="1" ht="30">
      <c r="A154" s="435" t="s">
        <v>1896</v>
      </c>
      <c r="B154" s="435" t="s">
        <v>68</v>
      </c>
      <c r="C154" s="435" t="s">
        <v>88</v>
      </c>
      <c r="D154" s="843"/>
      <c r="E154" s="844"/>
      <c r="F154" s="399"/>
      <c r="G154" s="442"/>
      <c r="H154" s="442"/>
      <c r="I154" s="385" t="s">
        <v>2674</v>
      </c>
      <c r="J154" s="576">
        <v>249</v>
      </c>
      <c r="K154" s="576"/>
      <c r="L154" s="576"/>
      <c r="M154" s="576"/>
      <c r="N154" s="576"/>
      <c r="O154" s="576"/>
      <c r="P154" s="576"/>
      <c r="Q154" s="576"/>
      <c r="R154" s="576"/>
      <c r="S154" s="576"/>
      <c r="T154" s="576"/>
      <c r="U154" s="576"/>
      <c r="V154" s="576">
        <v>249</v>
      </c>
      <c r="W154" s="576">
        <f t="shared" si="9"/>
        <v>249</v>
      </c>
      <c r="X154" s="440"/>
    </row>
    <row r="155" spans="1:24" s="441" customFormat="1" ht="38.25">
      <c r="A155" s="435" t="s">
        <v>1896</v>
      </c>
      <c r="B155" s="435" t="s">
        <v>68</v>
      </c>
      <c r="C155" s="435" t="s">
        <v>92</v>
      </c>
      <c r="D155" s="843">
        <v>21207.3</v>
      </c>
      <c r="E155" s="844">
        <v>12914.8</v>
      </c>
      <c r="F155" s="399" t="s">
        <v>4014</v>
      </c>
      <c r="G155" s="438">
        <v>45015</v>
      </c>
      <c r="H155" s="442" t="s">
        <v>2663</v>
      </c>
      <c r="I155" s="391" t="s">
        <v>4015</v>
      </c>
      <c r="J155" s="576">
        <v>5100</v>
      </c>
      <c r="K155" s="576"/>
      <c r="L155" s="576"/>
      <c r="M155" s="576"/>
      <c r="N155" s="576"/>
      <c r="O155" s="576">
        <v>2125</v>
      </c>
      <c r="P155" s="576"/>
      <c r="Q155" s="576"/>
      <c r="R155" s="576"/>
      <c r="S155" s="576"/>
      <c r="T155" s="576">
        <v>1487.5</v>
      </c>
      <c r="U155" s="576"/>
      <c r="V155" s="576">
        <v>1487.5</v>
      </c>
      <c r="W155" s="576">
        <f t="shared" si="9"/>
        <v>5100</v>
      </c>
      <c r="X155" s="440"/>
    </row>
    <row r="156" spans="1:24" s="441" customFormat="1" ht="38.25">
      <c r="A156" s="435" t="s">
        <v>1896</v>
      </c>
      <c r="B156" s="435" t="s">
        <v>68</v>
      </c>
      <c r="C156" s="435" t="s">
        <v>92</v>
      </c>
      <c r="D156" s="843"/>
      <c r="E156" s="844"/>
      <c r="F156" s="399" t="s">
        <v>4022</v>
      </c>
      <c r="G156" s="438">
        <v>45005</v>
      </c>
      <c r="H156" s="442" t="s">
        <v>4023</v>
      </c>
      <c r="I156" s="391" t="s">
        <v>4019</v>
      </c>
      <c r="J156" s="576">
        <v>2820</v>
      </c>
      <c r="K156" s="576"/>
      <c r="L156" s="576"/>
      <c r="M156" s="576"/>
      <c r="N156" s="576">
        <v>940</v>
      </c>
      <c r="O156" s="576"/>
      <c r="P156" s="576"/>
      <c r="Q156" s="576"/>
      <c r="R156" s="576">
        <v>950</v>
      </c>
      <c r="S156" s="576"/>
      <c r="T156" s="576"/>
      <c r="U156" s="576"/>
      <c r="V156" s="576">
        <v>930</v>
      </c>
      <c r="W156" s="576">
        <f t="shared" si="9"/>
        <v>2820</v>
      </c>
      <c r="X156" s="440"/>
    </row>
    <row r="157" spans="1:24" s="441" customFormat="1" ht="75" customHeight="1">
      <c r="A157" s="435" t="s">
        <v>1896</v>
      </c>
      <c r="B157" s="435" t="s">
        <v>68</v>
      </c>
      <c r="C157" s="435" t="s">
        <v>92</v>
      </c>
      <c r="D157" s="843"/>
      <c r="E157" s="844"/>
      <c r="F157" s="399" t="s">
        <v>4024</v>
      </c>
      <c r="G157" s="438">
        <v>44986</v>
      </c>
      <c r="H157" s="442" t="s">
        <v>4025</v>
      </c>
      <c r="I157" s="391" t="s">
        <v>4020</v>
      </c>
      <c r="J157" s="576">
        <v>2584.8000000000002</v>
      </c>
      <c r="K157" s="576"/>
      <c r="L157" s="576"/>
      <c r="M157" s="576"/>
      <c r="N157" s="576">
        <v>2584.8000000000002</v>
      </c>
      <c r="O157" s="576"/>
      <c r="P157" s="576"/>
      <c r="Q157" s="576"/>
      <c r="R157" s="576"/>
      <c r="S157" s="576"/>
      <c r="T157" s="576"/>
      <c r="U157" s="576"/>
      <c r="V157" s="576"/>
      <c r="W157" s="576">
        <f>SUM(K157:V157)</f>
        <v>2584.8000000000002</v>
      </c>
      <c r="X157" s="440"/>
    </row>
    <row r="158" spans="1:24" s="441" customFormat="1" ht="38.25">
      <c r="A158" s="435" t="s">
        <v>1896</v>
      </c>
      <c r="B158" s="435" t="s">
        <v>68</v>
      </c>
      <c r="C158" s="435" t="s">
        <v>92</v>
      </c>
      <c r="D158" s="843"/>
      <c r="E158" s="844"/>
      <c r="F158" s="399" t="s">
        <v>4026</v>
      </c>
      <c r="G158" s="438">
        <v>44970</v>
      </c>
      <c r="H158" s="442" t="s">
        <v>4027</v>
      </c>
      <c r="I158" s="391" t="s">
        <v>4021</v>
      </c>
      <c r="J158" s="576">
        <v>4800</v>
      </c>
      <c r="K158" s="576"/>
      <c r="L158" s="576"/>
      <c r="M158" s="576"/>
      <c r="N158" s="576"/>
      <c r="O158" s="576">
        <v>4800</v>
      </c>
      <c r="P158" s="576"/>
      <c r="Q158" s="576"/>
      <c r="R158" s="576"/>
      <c r="S158" s="576"/>
      <c r="T158" s="576"/>
      <c r="U158" s="576"/>
      <c r="V158" s="576"/>
      <c r="W158" s="576">
        <f t="shared" si="9"/>
        <v>4800</v>
      </c>
      <c r="X158" s="440"/>
    </row>
    <row r="159" spans="1:24" s="441" customFormat="1" ht="51">
      <c r="A159" s="435" t="s">
        <v>1896</v>
      </c>
      <c r="B159" s="435" t="s">
        <v>68</v>
      </c>
      <c r="C159" s="435" t="s">
        <v>92</v>
      </c>
      <c r="D159" s="843"/>
      <c r="E159" s="844"/>
      <c r="F159" s="399" t="s">
        <v>4028</v>
      </c>
      <c r="G159" s="438">
        <v>44904</v>
      </c>
      <c r="H159" s="442" t="s">
        <v>2286</v>
      </c>
      <c r="I159" s="391" t="s">
        <v>4016</v>
      </c>
      <c r="J159" s="576">
        <v>1646.1</v>
      </c>
      <c r="K159" s="576"/>
      <c r="L159" s="576"/>
      <c r="M159" s="576"/>
      <c r="N159" s="576">
        <v>465</v>
      </c>
      <c r="O159" s="576"/>
      <c r="P159" s="576"/>
      <c r="Q159" s="576">
        <v>548.70000000000005</v>
      </c>
      <c r="R159" s="576"/>
      <c r="S159" s="576"/>
      <c r="T159" s="576"/>
      <c r="U159" s="576">
        <v>632.4</v>
      </c>
      <c r="V159" s="576"/>
      <c r="W159" s="576">
        <f>SUM(K159:V159)</f>
        <v>1646.1</v>
      </c>
      <c r="X159" s="440"/>
    </row>
    <row r="160" spans="1:24" s="441" customFormat="1" ht="51">
      <c r="A160" s="435" t="s">
        <v>1896</v>
      </c>
      <c r="B160" s="435" t="s">
        <v>68</v>
      </c>
      <c r="C160" s="435" t="s">
        <v>92</v>
      </c>
      <c r="D160" s="843"/>
      <c r="E160" s="844"/>
      <c r="F160" s="399" t="s">
        <v>4029</v>
      </c>
      <c r="G160" s="438">
        <v>44781</v>
      </c>
      <c r="H160" s="442" t="s">
        <v>2286</v>
      </c>
      <c r="I160" s="391" t="s">
        <v>4017</v>
      </c>
      <c r="J160" s="576">
        <v>2000</v>
      </c>
      <c r="K160" s="576"/>
      <c r="L160" s="576"/>
      <c r="M160" s="576">
        <v>780</v>
      </c>
      <c r="N160" s="576"/>
      <c r="O160" s="576">
        <v>1220</v>
      </c>
      <c r="P160" s="576"/>
      <c r="Q160" s="576"/>
      <c r="R160" s="576"/>
      <c r="S160" s="576"/>
      <c r="T160" s="576"/>
      <c r="U160" s="576"/>
      <c r="V160" s="576"/>
      <c r="W160" s="576">
        <f>SUM(K160:V160)</f>
        <v>2000</v>
      </c>
      <c r="X160" s="440"/>
    </row>
    <row r="161" spans="1:24" s="441" customFormat="1" ht="51">
      <c r="A161" s="435" t="s">
        <v>1896</v>
      </c>
      <c r="B161" s="435" t="s">
        <v>68</v>
      </c>
      <c r="C161" s="435" t="s">
        <v>92</v>
      </c>
      <c r="D161" s="843"/>
      <c r="E161" s="844"/>
      <c r="F161" s="399" t="s">
        <v>4030</v>
      </c>
      <c r="G161" s="438">
        <v>44903</v>
      </c>
      <c r="H161" s="442">
        <v>221</v>
      </c>
      <c r="I161" s="391" t="s">
        <v>4018</v>
      </c>
      <c r="J161" s="576">
        <v>1946.4</v>
      </c>
      <c r="K161" s="576"/>
      <c r="L161" s="576"/>
      <c r="M161" s="576"/>
      <c r="N161" s="576"/>
      <c r="O161" s="576"/>
      <c r="P161" s="576"/>
      <c r="Q161" s="576">
        <v>1946.4</v>
      </c>
      <c r="R161" s="576"/>
      <c r="S161" s="576"/>
      <c r="T161" s="576"/>
      <c r="U161" s="576"/>
      <c r="V161" s="576"/>
      <c r="W161" s="576">
        <f>SUM(K161:V161)</f>
        <v>1946.4</v>
      </c>
      <c r="X161" s="440"/>
    </row>
    <row r="162" spans="1:24" s="441" customFormat="1" ht="30">
      <c r="A162" s="435" t="s">
        <v>1896</v>
      </c>
      <c r="B162" s="435" t="s">
        <v>68</v>
      </c>
      <c r="C162" s="435" t="s">
        <v>92</v>
      </c>
      <c r="D162" s="843"/>
      <c r="E162" s="844"/>
      <c r="F162" s="399"/>
      <c r="G162" s="442"/>
      <c r="H162" s="442"/>
      <c r="I162" s="385" t="s">
        <v>2674</v>
      </c>
      <c r="J162" s="576">
        <v>310</v>
      </c>
      <c r="K162" s="576"/>
      <c r="L162" s="576"/>
      <c r="M162" s="576"/>
      <c r="N162" s="576"/>
      <c r="O162" s="576"/>
      <c r="P162" s="576"/>
      <c r="Q162" s="576"/>
      <c r="R162" s="576"/>
      <c r="S162" s="576"/>
      <c r="T162" s="576"/>
      <c r="U162" s="576"/>
      <c r="V162" s="576">
        <v>310</v>
      </c>
      <c r="W162" s="576">
        <f>SUM(K162:V162)</f>
        <v>310</v>
      </c>
      <c r="X162" s="440"/>
    </row>
    <row r="163" spans="1:24" s="441" customFormat="1" ht="38.25">
      <c r="A163" s="435" t="s">
        <v>1896</v>
      </c>
      <c r="B163" s="435" t="s">
        <v>68</v>
      </c>
      <c r="C163" s="435" t="s">
        <v>885</v>
      </c>
      <c r="D163" s="377">
        <v>750</v>
      </c>
      <c r="E163" s="375" t="s">
        <v>2182</v>
      </c>
      <c r="F163" s="399" t="s">
        <v>4031</v>
      </c>
      <c r="G163" s="438">
        <v>45050</v>
      </c>
      <c r="H163" s="442" t="s">
        <v>4032</v>
      </c>
      <c r="I163" s="385" t="s">
        <v>4033</v>
      </c>
      <c r="J163" s="576">
        <v>750</v>
      </c>
      <c r="K163" s="576"/>
      <c r="L163" s="576"/>
      <c r="M163" s="576"/>
      <c r="N163" s="576"/>
      <c r="O163" s="576"/>
      <c r="P163" s="576">
        <v>750</v>
      </c>
      <c r="Q163" s="576"/>
      <c r="R163" s="576"/>
      <c r="S163" s="576"/>
      <c r="T163" s="576"/>
      <c r="U163" s="576"/>
      <c r="V163" s="576"/>
      <c r="W163" s="576">
        <f t="shared" si="9"/>
        <v>750</v>
      </c>
      <c r="X163" s="440"/>
    </row>
    <row r="164" spans="1:24" s="441" customFormat="1" ht="30">
      <c r="A164" s="435" t="s">
        <v>1896</v>
      </c>
      <c r="B164" s="435" t="s">
        <v>68</v>
      </c>
      <c r="C164" s="435" t="s">
        <v>106</v>
      </c>
      <c r="D164" s="843">
        <v>3943.79</v>
      </c>
      <c r="E164" s="844">
        <v>3893.79</v>
      </c>
      <c r="F164" s="399" t="s">
        <v>4034</v>
      </c>
      <c r="G164" s="438">
        <v>44964</v>
      </c>
      <c r="H164" s="442" t="s">
        <v>2668</v>
      </c>
      <c r="I164" s="385" t="s">
        <v>4035</v>
      </c>
      <c r="J164" s="576">
        <v>3893.79</v>
      </c>
      <c r="K164" s="576"/>
      <c r="L164" s="576">
        <v>3893.79</v>
      </c>
      <c r="M164" s="576"/>
      <c r="N164" s="576"/>
      <c r="O164" s="576"/>
      <c r="P164" s="576"/>
      <c r="Q164" s="576"/>
      <c r="R164" s="576"/>
      <c r="S164" s="576"/>
      <c r="T164" s="576"/>
      <c r="U164" s="576"/>
      <c r="V164" s="576"/>
      <c r="W164" s="576">
        <f t="shared" si="9"/>
        <v>3893.79</v>
      </c>
      <c r="X164" s="440"/>
    </row>
    <row r="165" spans="1:24" s="441" customFormat="1" ht="30">
      <c r="A165" s="435" t="s">
        <v>1896</v>
      </c>
      <c r="B165" s="435" t="s">
        <v>68</v>
      </c>
      <c r="C165" s="435" t="s">
        <v>106</v>
      </c>
      <c r="D165" s="843"/>
      <c r="E165" s="844"/>
      <c r="F165" s="399"/>
      <c r="G165" s="442"/>
      <c r="H165" s="442"/>
      <c r="I165" s="385" t="s">
        <v>2674</v>
      </c>
      <c r="J165" s="576">
        <v>50</v>
      </c>
      <c r="K165" s="576"/>
      <c r="L165" s="576"/>
      <c r="M165" s="576"/>
      <c r="N165" s="576"/>
      <c r="O165" s="576"/>
      <c r="P165" s="576"/>
      <c r="Q165" s="576"/>
      <c r="R165" s="576"/>
      <c r="S165" s="576"/>
      <c r="T165" s="576"/>
      <c r="U165" s="576"/>
      <c r="V165" s="576">
        <v>50</v>
      </c>
      <c r="W165" s="576">
        <f t="shared" si="9"/>
        <v>50</v>
      </c>
      <c r="X165" s="440"/>
    </row>
    <row r="166" spans="1:24" s="441" customFormat="1" ht="117" customHeight="1">
      <c r="A166" s="435" t="s">
        <v>1896</v>
      </c>
      <c r="B166" s="435" t="s">
        <v>68</v>
      </c>
      <c r="C166" s="435" t="s">
        <v>108</v>
      </c>
      <c r="D166" s="843">
        <v>1736.6</v>
      </c>
      <c r="E166" s="844" t="s">
        <v>2182</v>
      </c>
      <c r="F166" s="399" t="s">
        <v>4036</v>
      </c>
      <c r="G166" s="438">
        <v>45044</v>
      </c>
      <c r="H166" s="442" t="s">
        <v>2326</v>
      </c>
      <c r="I166" s="385" t="s">
        <v>4037</v>
      </c>
      <c r="J166" s="576">
        <v>1335.48</v>
      </c>
      <c r="K166" s="576"/>
      <c r="L166" s="576"/>
      <c r="M166" s="576"/>
      <c r="N166" s="576"/>
      <c r="O166" s="576"/>
      <c r="P166" s="576">
        <v>1335.48</v>
      </c>
      <c r="Q166" s="576"/>
      <c r="R166" s="576"/>
      <c r="S166" s="576"/>
      <c r="T166" s="576"/>
      <c r="U166" s="576"/>
      <c r="V166" s="576"/>
      <c r="W166" s="576">
        <f t="shared" si="9"/>
        <v>1335.48</v>
      </c>
      <c r="X166" s="440"/>
    </row>
    <row r="167" spans="1:24" s="441" customFormat="1" ht="30">
      <c r="A167" s="435" t="s">
        <v>1896</v>
      </c>
      <c r="B167" s="435" t="s">
        <v>68</v>
      </c>
      <c r="C167" s="435" t="s">
        <v>108</v>
      </c>
      <c r="D167" s="843"/>
      <c r="E167" s="844"/>
      <c r="F167" s="399" t="s">
        <v>4038</v>
      </c>
      <c r="G167" s="438">
        <v>45071</v>
      </c>
      <c r="H167" s="442" t="s">
        <v>3654</v>
      </c>
      <c r="I167" s="385" t="s">
        <v>4039</v>
      </c>
      <c r="J167" s="576">
        <v>351.12</v>
      </c>
      <c r="K167" s="576"/>
      <c r="L167" s="576"/>
      <c r="M167" s="576"/>
      <c r="N167" s="576"/>
      <c r="O167" s="576"/>
      <c r="P167" s="576">
        <v>351.12</v>
      </c>
      <c r="Q167" s="576"/>
      <c r="R167" s="576"/>
      <c r="S167" s="576"/>
      <c r="T167" s="576"/>
      <c r="U167" s="576"/>
      <c r="V167" s="576"/>
      <c r="W167" s="576">
        <f t="shared" si="9"/>
        <v>351.12</v>
      </c>
      <c r="X167" s="440"/>
    </row>
    <row r="168" spans="1:24" s="441" customFormat="1" ht="30">
      <c r="A168" s="435" t="s">
        <v>1896</v>
      </c>
      <c r="B168" s="435" t="s">
        <v>68</v>
      </c>
      <c r="C168" s="435" t="s">
        <v>108</v>
      </c>
      <c r="D168" s="843"/>
      <c r="E168" s="844"/>
      <c r="F168" s="399"/>
      <c r="G168" s="442"/>
      <c r="H168" s="442"/>
      <c r="I168" s="385" t="s">
        <v>2674</v>
      </c>
      <c r="J168" s="576">
        <v>50</v>
      </c>
      <c r="K168" s="576"/>
      <c r="L168" s="576"/>
      <c r="M168" s="576"/>
      <c r="N168" s="576"/>
      <c r="O168" s="576"/>
      <c r="P168" s="576"/>
      <c r="Q168" s="576"/>
      <c r="R168" s="576"/>
      <c r="S168" s="576"/>
      <c r="T168" s="576"/>
      <c r="U168" s="576"/>
      <c r="V168" s="576">
        <v>50</v>
      </c>
      <c r="W168" s="576">
        <f t="shared" si="9"/>
        <v>50</v>
      </c>
      <c r="X168" s="440"/>
    </row>
    <row r="169" spans="1:24" s="441" customFormat="1" ht="30">
      <c r="A169" s="435" t="s">
        <v>1896</v>
      </c>
      <c r="B169" s="435" t="s">
        <v>68</v>
      </c>
      <c r="C169" s="435" t="s">
        <v>110</v>
      </c>
      <c r="D169" s="843">
        <v>15021.09</v>
      </c>
      <c r="E169" s="844">
        <v>15021.09</v>
      </c>
      <c r="F169" s="399" t="s">
        <v>4040</v>
      </c>
      <c r="G169" s="438">
        <v>45028</v>
      </c>
      <c r="H169" s="442" t="s">
        <v>2326</v>
      </c>
      <c r="I169" s="385" t="s">
        <v>4041</v>
      </c>
      <c r="J169" s="576">
        <v>14691.09</v>
      </c>
      <c r="K169" s="576"/>
      <c r="L169" s="576"/>
      <c r="M169" s="576"/>
      <c r="N169" s="576"/>
      <c r="O169" s="576">
        <v>14691.09</v>
      </c>
      <c r="P169" s="576"/>
      <c r="Q169" s="576"/>
      <c r="R169" s="576"/>
      <c r="S169" s="576"/>
      <c r="T169" s="576"/>
      <c r="U169" s="576"/>
      <c r="V169" s="576"/>
      <c r="W169" s="576">
        <f t="shared" si="9"/>
        <v>14691.09</v>
      </c>
      <c r="X169" s="440"/>
    </row>
    <row r="170" spans="1:24" s="441" customFormat="1" ht="30">
      <c r="A170" s="435" t="s">
        <v>1896</v>
      </c>
      <c r="B170" s="435" t="s">
        <v>68</v>
      </c>
      <c r="C170" s="435" t="s">
        <v>110</v>
      </c>
      <c r="D170" s="843"/>
      <c r="E170" s="844"/>
      <c r="F170" s="399" t="s">
        <v>4042</v>
      </c>
      <c r="G170" s="438">
        <v>45029</v>
      </c>
      <c r="H170" s="442" t="s">
        <v>3654</v>
      </c>
      <c r="I170" s="385" t="s">
        <v>4043</v>
      </c>
      <c r="J170" s="576">
        <v>330</v>
      </c>
      <c r="K170" s="576"/>
      <c r="L170" s="576"/>
      <c r="M170" s="576"/>
      <c r="N170" s="576"/>
      <c r="O170" s="576">
        <v>330</v>
      </c>
      <c r="P170" s="576"/>
      <c r="Q170" s="576"/>
      <c r="R170" s="576"/>
      <c r="S170" s="576"/>
      <c r="T170" s="576"/>
      <c r="U170" s="576"/>
      <c r="V170" s="576"/>
      <c r="W170" s="576">
        <f t="shared" si="9"/>
        <v>330</v>
      </c>
      <c r="X170" s="440"/>
    </row>
    <row r="171" spans="1:24" s="441" customFormat="1" ht="38.25">
      <c r="A171" s="435" t="s">
        <v>1896</v>
      </c>
      <c r="B171" s="435" t="s">
        <v>68</v>
      </c>
      <c r="C171" s="435" t="s">
        <v>893</v>
      </c>
      <c r="D171" s="843">
        <v>7258.2</v>
      </c>
      <c r="E171" s="844">
        <v>3063.5</v>
      </c>
      <c r="F171" s="399" t="s">
        <v>4044</v>
      </c>
      <c r="G171" s="438">
        <v>44887</v>
      </c>
      <c r="H171" s="442" t="s">
        <v>2286</v>
      </c>
      <c r="I171" s="385" t="s">
        <v>4045</v>
      </c>
      <c r="J171" s="576">
        <f>D171-J172</f>
        <v>6760.2</v>
      </c>
      <c r="K171" s="576"/>
      <c r="L171" s="576"/>
      <c r="M171" s="576">
        <v>1818.12</v>
      </c>
      <c r="N171" s="576">
        <v>682.38</v>
      </c>
      <c r="O171" s="576">
        <v>563</v>
      </c>
      <c r="P171" s="576">
        <v>679.19</v>
      </c>
      <c r="Q171" s="576">
        <v>679.19</v>
      </c>
      <c r="R171" s="576">
        <v>679.19</v>
      </c>
      <c r="S171" s="576">
        <v>679.19</v>
      </c>
      <c r="T171" s="576">
        <v>979.94</v>
      </c>
      <c r="U171" s="576"/>
      <c r="V171" s="576"/>
      <c r="W171" s="576">
        <f>SUM(K171:V171)</f>
        <v>6760.2000000000007</v>
      </c>
      <c r="X171" s="440"/>
    </row>
    <row r="172" spans="1:24" s="441" customFormat="1" ht="30">
      <c r="A172" s="435" t="s">
        <v>1896</v>
      </c>
      <c r="B172" s="435" t="s">
        <v>68</v>
      </c>
      <c r="C172" s="435" t="s">
        <v>893</v>
      </c>
      <c r="D172" s="843"/>
      <c r="E172" s="844"/>
      <c r="F172" s="399"/>
      <c r="G172" s="442"/>
      <c r="H172" s="442"/>
      <c r="I172" s="385" t="s">
        <v>2674</v>
      </c>
      <c r="J172" s="576">
        <v>498</v>
      </c>
      <c r="K172" s="576"/>
      <c r="L172" s="576"/>
      <c r="M172" s="576"/>
      <c r="N172" s="576"/>
      <c r="O172" s="576"/>
      <c r="P172" s="576"/>
      <c r="Q172" s="576"/>
      <c r="R172" s="576"/>
      <c r="S172" s="576"/>
      <c r="T172" s="576"/>
      <c r="U172" s="576"/>
      <c r="V172" s="576">
        <v>498</v>
      </c>
      <c r="W172" s="576">
        <f>SUM(K172:V172)</f>
        <v>498</v>
      </c>
      <c r="X172" s="440"/>
    </row>
    <row r="173" spans="1:24" s="441" customFormat="1" ht="38.25">
      <c r="A173" s="435" t="s">
        <v>1896</v>
      </c>
      <c r="B173" s="435" t="s">
        <v>68</v>
      </c>
      <c r="C173" s="435" t="s">
        <v>310</v>
      </c>
      <c r="D173" s="843">
        <v>8540.33</v>
      </c>
      <c r="E173" s="844">
        <v>8315.33</v>
      </c>
      <c r="F173" s="399" t="s">
        <v>4046</v>
      </c>
      <c r="G173" s="438">
        <v>45041</v>
      </c>
      <c r="H173" s="442" t="s">
        <v>2668</v>
      </c>
      <c r="I173" s="385" t="s">
        <v>4047</v>
      </c>
      <c r="J173" s="576">
        <v>4527.34</v>
      </c>
      <c r="K173" s="576"/>
      <c r="L173" s="576"/>
      <c r="M173" s="576"/>
      <c r="N173" s="576"/>
      <c r="O173" s="576">
        <v>4527.34</v>
      </c>
      <c r="P173" s="576"/>
      <c r="Q173" s="576"/>
      <c r="R173" s="576"/>
      <c r="S173" s="576"/>
      <c r="T173" s="576"/>
      <c r="U173" s="576"/>
      <c r="V173" s="576"/>
      <c r="W173" s="576">
        <f t="shared" ref="W173:W221" si="10">SUM(K173:V173)</f>
        <v>4527.34</v>
      </c>
      <c r="X173" s="440"/>
    </row>
    <row r="174" spans="1:24" s="441" customFormat="1" ht="38.25">
      <c r="A174" s="435" t="s">
        <v>1896</v>
      </c>
      <c r="B174" s="435" t="s">
        <v>68</v>
      </c>
      <c r="C174" s="435" t="s">
        <v>310</v>
      </c>
      <c r="D174" s="843"/>
      <c r="E174" s="844"/>
      <c r="F174" s="399" t="s">
        <v>4048</v>
      </c>
      <c r="G174" s="438">
        <v>44967</v>
      </c>
      <c r="H174" s="442" t="s">
        <v>2668</v>
      </c>
      <c r="I174" s="385" t="s">
        <v>4049</v>
      </c>
      <c r="J174" s="576">
        <v>3680.99</v>
      </c>
      <c r="K174" s="576"/>
      <c r="L174" s="576">
        <v>3680.99</v>
      </c>
      <c r="M174" s="576"/>
      <c r="N174" s="576"/>
      <c r="O174" s="576"/>
      <c r="P174" s="576"/>
      <c r="Q174" s="576"/>
      <c r="R174" s="576"/>
      <c r="S174" s="576"/>
      <c r="T174" s="576"/>
      <c r="U174" s="576"/>
      <c r="V174" s="576"/>
      <c r="W174" s="576">
        <f t="shared" si="10"/>
        <v>3680.99</v>
      </c>
      <c r="X174" s="440"/>
    </row>
    <row r="175" spans="1:24" s="441" customFormat="1" ht="30">
      <c r="A175" s="435" t="s">
        <v>1896</v>
      </c>
      <c r="B175" s="435" t="s">
        <v>68</v>
      </c>
      <c r="C175" s="435" t="s">
        <v>310</v>
      </c>
      <c r="D175" s="843"/>
      <c r="E175" s="844"/>
      <c r="F175" s="399"/>
      <c r="G175" s="442"/>
      <c r="H175" s="442"/>
      <c r="I175" s="385" t="s">
        <v>2674</v>
      </c>
      <c r="J175" s="576">
        <v>332</v>
      </c>
      <c r="K175" s="576"/>
      <c r="L175" s="576">
        <v>107</v>
      </c>
      <c r="M175" s="576"/>
      <c r="N175" s="576"/>
      <c r="O175" s="576"/>
      <c r="P175" s="576"/>
      <c r="Q175" s="576"/>
      <c r="R175" s="576"/>
      <c r="S175" s="576"/>
      <c r="T175" s="576"/>
      <c r="U175" s="576"/>
      <c r="V175" s="576">
        <v>225</v>
      </c>
      <c r="W175" s="576">
        <f t="shared" si="10"/>
        <v>332</v>
      </c>
      <c r="X175" s="440"/>
    </row>
    <row r="176" spans="1:24" s="441" customFormat="1" ht="51">
      <c r="A176" s="435" t="s">
        <v>1896</v>
      </c>
      <c r="B176" s="435" t="s">
        <v>68</v>
      </c>
      <c r="C176" s="435" t="s">
        <v>112</v>
      </c>
      <c r="D176" s="843">
        <v>33763.4</v>
      </c>
      <c r="E176" s="844">
        <v>20423.400000000001</v>
      </c>
      <c r="F176" s="399" t="s">
        <v>4028</v>
      </c>
      <c r="G176" s="438">
        <v>44904</v>
      </c>
      <c r="H176" s="442" t="s">
        <v>2286</v>
      </c>
      <c r="I176" s="385" t="s">
        <v>4016</v>
      </c>
      <c r="J176" s="576">
        <v>11342.9</v>
      </c>
      <c r="K176" s="576"/>
      <c r="L176" s="576"/>
      <c r="M176" s="576"/>
      <c r="N176" s="576">
        <v>11342.9</v>
      </c>
      <c r="O176" s="576"/>
      <c r="P176" s="576"/>
      <c r="Q176" s="576"/>
      <c r="R176" s="576"/>
      <c r="S176" s="576"/>
      <c r="T176" s="576"/>
      <c r="U176" s="576"/>
      <c r="V176" s="576"/>
      <c r="W176" s="576">
        <f t="shared" si="10"/>
        <v>11342.9</v>
      </c>
      <c r="X176" s="440"/>
    </row>
    <row r="177" spans="1:24" s="441" customFormat="1" ht="38.25">
      <c r="A177" s="435" t="s">
        <v>1896</v>
      </c>
      <c r="B177" s="435" t="s">
        <v>68</v>
      </c>
      <c r="C177" s="435" t="s">
        <v>112</v>
      </c>
      <c r="D177" s="843"/>
      <c r="E177" s="844"/>
      <c r="F177" s="399" t="s">
        <v>4014</v>
      </c>
      <c r="G177" s="438">
        <v>45015</v>
      </c>
      <c r="H177" s="442" t="s">
        <v>2663</v>
      </c>
      <c r="I177" s="385" t="s">
        <v>4015</v>
      </c>
      <c r="J177" s="576">
        <v>1200</v>
      </c>
      <c r="K177" s="576"/>
      <c r="L177" s="576"/>
      <c r="M177" s="576"/>
      <c r="N177" s="576"/>
      <c r="O177" s="576">
        <v>1200</v>
      </c>
      <c r="P177" s="576"/>
      <c r="Q177" s="576"/>
      <c r="R177" s="576"/>
      <c r="S177" s="576"/>
      <c r="T177" s="576"/>
      <c r="U177" s="576"/>
      <c r="V177" s="576"/>
      <c r="W177" s="576">
        <f t="shared" si="10"/>
        <v>1200</v>
      </c>
      <c r="X177" s="440"/>
    </row>
    <row r="178" spans="1:24" s="441" customFormat="1" ht="38.25">
      <c r="A178" s="435" t="s">
        <v>1896</v>
      </c>
      <c r="B178" s="435" t="s">
        <v>68</v>
      </c>
      <c r="C178" s="435" t="s">
        <v>112</v>
      </c>
      <c r="D178" s="843"/>
      <c r="E178" s="844"/>
      <c r="F178" s="399" t="s">
        <v>4022</v>
      </c>
      <c r="G178" s="438">
        <v>45005</v>
      </c>
      <c r="H178" s="442" t="s">
        <v>4023</v>
      </c>
      <c r="I178" s="385" t="s">
        <v>4050</v>
      </c>
      <c r="J178" s="576">
        <v>16180</v>
      </c>
      <c r="K178" s="576"/>
      <c r="L178" s="576"/>
      <c r="M178" s="576"/>
      <c r="N178" s="576">
        <v>3150</v>
      </c>
      <c r="O178" s="576"/>
      <c r="P178" s="576"/>
      <c r="Q178" s="576"/>
      <c r="R178" s="576">
        <v>13030</v>
      </c>
      <c r="S178" s="576"/>
      <c r="T178" s="576"/>
      <c r="U178" s="576"/>
      <c r="V178" s="576"/>
      <c r="W178" s="576">
        <f t="shared" si="10"/>
        <v>16180</v>
      </c>
      <c r="X178" s="440"/>
    </row>
    <row r="179" spans="1:24" s="441" customFormat="1" ht="38.25">
      <c r="A179" s="435" t="s">
        <v>1896</v>
      </c>
      <c r="B179" s="435" t="s">
        <v>68</v>
      </c>
      <c r="C179" s="435" t="s">
        <v>112</v>
      </c>
      <c r="D179" s="843"/>
      <c r="E179" s="844"/>
      <c r="F179" s="399" t="s">
        <v>4024</v>
      </c>
      <c r="G179" s="438">
        <v>44986</v>
      </c>
      <c r="H179" s="442" t="s">
        <v>4025</v>
      </c>
      <c r="I179" s="385" t="s">
        <v>4051</v>
      </c>
      <c r="J179" s="576">
        <v>548.5</v>
      </c>
      <c r="K179" s="576"/>
      <c r="L179" s="576"/>
      <c r="M179" s="576"/>
      <c r="N179" s="576">
        <v>548.5</v>
      </c>
      <c r="O179" s="576"/>
      <c r="P179" s="576"/>
      <c r="Q179" s="576"/>
      <c r="R179" s="576"/>
      <c r="S179" s="576"/>
      <c r="T179" s="576"/>
      <c r="U179" s="576"/>
      <c r="V179" s="576"/>
      <c r="W179" s="576">
        <f t="shared" si="10"/>
        <v>548.5</v>
      </c>
      <c r="X179" s="440"/>
    </row>
    <row r="180" spans="1:24" s="441" customFormat="1" ht="38.25">
      <c r="A180" s="435" t="s">
        <v>1896</v>
      </c>
      <c r="B180" s="435" t="s">
        <v>68</v>
      </c>
      <c r="C180" s="435" t="s">
        <v>112</v>
      </c>
      <c r="D180" s="843"/>
      <c r="E180" s="844"/>
      <c r="F180" s="399" t="s">
        <v>4026</v>
      </c>
      <c r="G180" s="438">
        <v>44970</v>
      </c>
      <c r="H180" s="442" t="s">
        <v>4027</v>
      </c>
      <c r="I180" s="385" t="s">
        <v>4052</v>
      </c>
      <c r="J180" s="576">
        <v>1500</v>
      </c>
      <c r="K180" s="576"/>
      <c r="L180" s="576"/>
      <c r="M180" s="576"/>
      <c r="N180" s="576"/>
      <c r="O180" s="576">
        <v>1500</v>
      </c>
      <c r="P180" s="576"/>
      <c r="Q180" s="576"/>
      <c r="R180" s="576"/>
      <c r="S180" s="576"/>
      <c r="T180" s="576"/>
      <c r="U180" s="576"/>
      <c r="V180" s="576"/>
      <c r="W180" s="576">
        <f t="shared" si="10"/>
        <v>1500</v>
      </c>
      <c r="X180" s="440"/>
    </row>
    <row r="181" spans="1:24" s="441" customFormat="1" ht="30">
      <c r="A181" s="435" t="s">
        <v>1896</v>
      </c>
      <c r="B181" s="435" t="s">
        <v>68</v>
      </c>
      <c r="C181" s="435" t="s">
        <v>112</v>
      </c>
      <c r="D181" s="843"/>
      <c r="E181" s="844"/>
      <c r="F181" s="399" t="s">
        <v>4053</v>
      </c>
      <c r="G181" s="438">
        <v>45009</v>
      </c>
      <c r="H181" s="442" t="s">
        <v>2326</v>
      </c>
      <c r="I181" s="385" t="s">
        <v>4054</v>
      </c>
      <c r="J181" s="576">
        <v>2682</v>
      </c>
      <c r="K181" s="576"/>
      <c r="L181" s="576"/>
      <c r="M181" s="576"/>
      <c r="N181" s="576">
        <v>2682</v>
      </c>
      <c r="O181" s="576"/>
      <c r="P181" s="576"/>
      <c r="Q181" s="576"/>
      <c r="R181" s="576"/>
      <c r="S181" s="576"/>
      <c r="T181" s="576"/>
      <c r="U181" s="576"/>
      <c r="V181" s="576"/>
      <c r="W181" s="576">
        <f t="shared" si="10"/>
        <v>2682</v>
      </c>
      <c r="X181" s="440"/>
    </row>
    <row r="182" spans="1:24" s="441" customFormat="1" ht="30">
      <c r="A182" s="435" t="s">
        <v>1896</v>
      </c>
      <c r="B182" s="435" t="s">
        <v>68</v>
      </c>
      <c r="C182" s="435" t="s">
        <v>112</v>
      </c>
      <c r="D182" s="843"/>
      <c r="E182" s="844"/>
      <c r="F182" s="399"/>
      <c r="G182" s="442"/>
      <c r="H182" s="442"/>
      <c r="I182" s="385" t="s">
        <v>2674</v>
      </c>
      <c r="J182" s="576">
        <v>310</v>
      </c>
      <c r="K182" s="576"/>
      <c r="L182" s="576"/>
      <c r="M182" s="576"/>
      <c r="N182" s="576"/>
      <c r="O182" s="576"/>
      <c r="P182" s="576"/>
      <c r="Q182" s="576"/>
      <c r="R182" s="576"/>
      <c r="S182" s="576"/>
      <c r="T182" s="576"/>
      <c r="U182" s="576"/>
      <c r="V182" s="576">
        <v>310</v>
      </c>
      <c r="W182" s="576">
        <f t="shared" si="10"/>
        <v>310</v>
      </c>
      <c r="X182" s="440"/>
    </row>
    <row r="183" spans="1:24" s="441" customFormat="1" ht="30">
      <c r="A183" s="435" t="s">
        <v>1896</v>
      </c>
      <c r="B183" s="435" t="s">
        <v>68</v>
      </c>
      <c r="C183" s="435" t="s">
        <v>439</v>
      </c>
      <c r="D183" s="377">
        <v>249</v>
      </c>
      <c r="E183" s="375" t="s">
        <v>2182</v>
      </c>
      <c r="F183" s="399"/>
      <c r="G183" s="442"/>
      <c r="H183" s="442"/>
      <c r="I183" s="385" t="s">
        <v>2674</v>
      </c>
      <c r="J183" s="576">
        <v>249</v>
      </c>
      <c r="K183" s="576"/>
      <c r="L183" s="576"/>
      <c r="M183" s="576"/>
      <c r="N183" s="576"/>
      <c r="O183" s="576"/>
      <c r="P183" s="576"/>
      <c r="Q183" s="576"/>
      <c r="R183" s="576"/>
      <c r="S183" s="576"/>
      <c r="T183" s="576"/>
      <c r="U183" s="576"/>
      <c r="V183" s="576">
        <v>249</v>
      </c>
      <c r="W183" s="576">
        <f t="shared" si="10"/>
        <v>249</v>
      </c>
      <c r="X183" s="440"/>
    </row>
    <row r="184" spans="1:24" s="441" customFormat="1" ht="51">
      <c r="A184" s="435" t="s">
        <v>1896</v>
      </c>
      <c r="B184" s="435" t="s">
        <v>68</v>
      </c>
      <c r="C184" s="435" t="s">
        <v>351</v>
      </c>
      <c r="D184" s="843">
        <v>10678.46</v>
      </c>
      <c r="E184" s="844">
        <v>9766.4599999999991</v>
      </c>
      <c r="F184" s="399" t="s">
        <v>4055</v>
      </c>
      <c r="G184" s="438">
        <v>44607</v>
      </c>
      <c r="H184" s="442" t="s">
        <v>3654</v>
      </c>
      <c r="I184" s="385" t="s">
        <v>5579</v>
      </c>
      <c r="J184" s="576">
        <v>9766.4599999999991</v>
      </c>
      <c r="K184" s="576"/>
      <c r="L184" s="576"/>
      <c r="M184" s="576">
        <v>9766.4599999999991</v>
      </c>
      <c r="N184" s="576"/>
      <c r="O184" s="576"/>
      <c r="P184" s="576"/>
      <c r="Q184" s="576"/>
      <c r="R184" s="576"/>
      <c r="S184" s="576"/>
      <c r="T184" s="576"/>
      <c r="U184" s="576"/>
      <c r="V184" s="576"/>
      <c r="W184" s="576">
        <f t="shared" si="10"/>
        <v>9766.4599999999991</v>
      </c>
      <c r="X184" s="440"/>
    </row>
    <row r="185" spans="1:24" s="441" customFormat="1" ht="63.75">
      <c r="A185" s="435" t="s">
        <v>1896</v>
      </c>
      <c r="B185" s="435" t="s">
        <v>68</v>
      </c>
      <c r="C185" s="435" t="s">
        <v>351</v>
      </c>
      <c r="D185" s="843"/>
      <c r="E185" s="844"/>
      <c r="F185" s="399" t="s">
        <v>4036</v>
      </c>
      <c r="G185" s="438">
        <v>45044</v>
      </c>
      <c r="H185" s="442" t="s">
        <v>2326</v>
      </c>
      <c r="I185" s="385" t="s">
        <v>4056</v>
      </c>
      <c r="J185" s="576">
        <v>912</v>
      </c>
      <c r="K185" s="576"/>
      <c r="L185" s="576"/>
      <c r="M185" s="576"/>
      <c r="N185" s="576"/>
      <c r="O185" s="576"/>
      <c r="P185" s="576">
        <v>912</v>
      </c>
      <c r="Q185" s="576"/>
      <c r="R185" s="576"/>
      <c r="S185" s="576"/>
      <c r="T185" s="576"/>
      <c r="U185" s="576"/>
      <c r="V185" s="576"/>
      <c r="W185" s="576">
        <f t="shared" si="10"/>
        <v>912</v>
      </c>
      <c r="X185" s="440"/>
    </row>
    <row r="186" spans="1:24" s="441" customFormat="1" ht="66.75" customHeight="1">
      <c r="A186" s="435" t="s">
        <v>1896</v>
      </c>
      <c r="B186" s="435" t="s">
        <v>68</v>
      </c>
      <c r="C186" s="435" t="s">
        <v>407</v>
      </c>
      <c r="D186" s="377">
        <v>2721</v>
      </c>
      <c r="E186" s="375">
        <v>2721</v>
      </c>
      <c r="F186" s="399" t="s">
        <v>4053</v>
      </c>
      <c r="G186" s="438">
        <v>45009</v>
      </c>
      <c r="H186" s="442" t="s">
        <v>2326</v>
      </c>
      <c r="I186" s="385" t="s">
        <v>4057</v>
      </c>
      <c r="J186" s="576">
        <v>2721</v>
      </c>
      <c r="K186" s="576"/>
      <c r="L186" s="576"/>
      <c r="M186" s="576"/>
      <c r="N186" s="576">
        <v>2721</v>
      </c>
      <c r="O186" s="576"/>
      <c r="P186" s="576"/>
      <c r="Q186" s="576"/>
      <c r="R186" s="576"/>
      <c r="S186" s="576"/>
      <c r="T186" s="576"/>
      <c r="U186" s="576"/>
      <c r="V186" s="576"/>
      <c r="W186" s="576">
        <f t="shared" si="10"/>
        <v>2721</v>
      </c>
      <c r="X186" s="440"/>
    </row>
    <row r="187" spans="1:24" s="441" customFormat="1" ht="75" customHeight="1">
      <c r="A187" s="435" t="s">
        <v>1896</v>
      </c>
      <c r="B187" s="435" t="s">
        <v>68</v>
      </c>
      <c r="C187" s="435" t="s">
        <v>116</v>
      </c>
      <c r="D187" s="377">
        <v>745.4</v>
      </c>
      <c r="E187" s="375">
        <v>745.4</v>
      </c>
      <c r="F187" s="399"/>
      <c r="G187" s="442"/>
      <c r="H187" s="442"/>
      <c r="I187" s="385" t="s">
        <v>4058</v>
      </c>
      <c r="J187" s="576">
        <v>745.4</v>
      </c>
      <c r="K187" s="576"/>
      <c r="L187" s="576"/>
      <c r="M187" s="576"/>
      <c r="N187" s="576">
        <v>745.4</v>
      </c>
      <c r="O187" s="576"/>
      <c r="P187" s="576"/>
      <c r="Q187" s="576"/>
      <c r="R187" s="576"/>
      <c r="S187" s="576"/>
      <c r="T187" s="576"/>
      <c r="U187" s="576"/>
      <c r="V187" s="576"/>
      <c r="W187" s="576">
        <f t="shared" si="10"/>
        <v>745.4</v>
      </c>
      <c r="X187" s="440"/>
    </row>
    <row r="188" spans="1:24" s="441" customFormat="1" ht="30">
      <c r="A188" s="435" t="s">
        <v>1896</v>
      </c>
      <c r="B188" s="435" t="s">
        <v>1859</v>
      </c>
      <c r="C188" s="435" t="s">
        <v>1861</v>
      </c>
      <c r="D188" s="377">
        <v>33643.160000000003</v>
      </c>
      <c r="E188" s="375">
        <v>33643.160000000003</v>
      </c>
      <c r="F188" s="399"/>
      <c r="G188" s="442"/>
      <c r="H188" s="442"/>
      <c r="I188" s="385"/>
      <c r="J188" s="576">
        <v>33643.160000000003</v>
      </c>
      <c r="K188" s="576">
        <v>6349.83</v>
      </c>
      <c r="L188" s="576">
        <v>6865.83</v>
      </c>
      <c r="M188" s="576">
        <v>6916.46</v>
      </c>
      <c r="N188" s="576">
        <v>6755.52</v>
      </c>
      <c r="O188" s="576">
        <v>6755.52</v>
      </c>
      <c r="P188" s="576"/>
      <c r="Q188" s="576"/>
      <c r="R188" s="576"/>
      <c r="S188" s="576"/>
      <c r="T188" s="576"/>
      <c r="U188" s="576"/>
      <c r="V188" s="576"/>
      <c r="W188" s="576">
        <f t="shared" si="10"/>
        <v>33643.160000000003</v>
      </c>
      <c r="X188" s="440"/>
    </row>
    <row r="189" spans="1:24" s="441" customFormat="1" ht="30">
      <c r="A189" s="435" t="s">
        <v>1896</v>
      </c>
      <c r="B189" s="435" t="s">
        <v>1859</v>
      </c>
      <c r="C189" s="435" t="s">
        <v>1863</v>
      </c>
      <c r="D189" s="377">
        <v>10128.75</v>
      </c>
      <c r="E189" s="375">
        <v>10128.75</v>
      </c>
      <c r="F189" s="399"/>
      <c r="G189" s="442"/>
      <c r="H189" s="442"/>
      <c r="I189" s="385"/>
      <c r="J189" s="576">
        <v>10128.75</v>
      </c>
      <c r="K189" s="576">
        <v>1905</v>
      </c>
      <c r="L189" s="576">
        <v>2065</v>
      </c>
      <c r="M189" s="576">
        <v>2073.75</v>
      </c>
      <c r="N189" s="576">
        <v>2060</v>
      </c>
      <c r="O189" s="576">
        <v>2025</v>
      </c>
      <c r="P189" s="576"/>
      <c r="Q189" s="576"/>
      <c r="R189" s="576"/>
      <c r="S189" s="576"/>
      <c r="T189" s="576"/>
      <c r="U189" s="576"/>
      <c r="V189" s="576"/>
      <c r="W189" s="576">
        <f t="shared" si="10"/>
        <v>10128.75</v>
      </c>
      <c r="X189" s="440"/>
    </row>
    <row r="190" spans="1:24" s="441" customFormat="1" ht="30">
      <c r="A190" s="435" t="s">
        <v>1896</v>
      </c>
      <c r="B190" s="435" t="s">
        <v>1859</v>
      </c>
      <c r="C190" s="435" t="s">
        <v>1865</v>
      </c>
      <c r="D190" s="377">
        <v>806676.68</v>
      </c>
      <c r="E190" s="375">
        <v>806676.68</v>
      </c>
      <c r="F190" s="399"/>
      <c r="G190" s="442"/>
      <c r="H190" s="442"/>
      <c r="I190" s="385"/>
      <c r="J190" s="576">
        <v>806676.68</v>
      </c>
      <c r="K190" s="576">
        <v>164257.60999999999</v>
      </c>
      <c r="L190" s="576">
        <v>162139.74</v>
      </c>
      <c r="M190" s="576">
        <v>164423.32999999999</v>
      </c>
      <c r="N190" s="576">
        <v>157928</v>
      </c>
      <c r="O190" s="576">
        <v>157928</v>
      </c>
      <c r="P190" s="576"/>
      <c r="Q190" s="576"/>
      <c r="R190" s="576"/>
      <c r="S190" s="576"/>
      <c r="T190" s="576"/>
      <c r="U190" s="576"/>
      <c r="V190" s="576"/>
      <c r="W190" s="576">
        <f t="shared" si="10"/>
        <v>806676.67999999993</v>
      </c>
      <c r="X190" s="440"/>
    </row>
    <row r="191" spans="1:24" s="441" customFormat="1" ht="30">
      <c r="A191" s="435" t="s">
        <v>1896</v>
      </c>
      <c r="B191" s="435" t="s">
        <v>1859</v>
      </c>
      <c r="C191" s="435" t="s">
        <v>1867</v>
      </c>
      <c r="D191" s="377">
        <v>102044.38</v>
      </c>
      <c r="E191" s="375">
        <v>102044.38</v>
      </c>
      <c r="F191" s="399"/>
      <c r="G191" s="442"/>
      <c r="H191" s="442"/>
      <c r="I191" s="385"/>
      <c r="J191" s="576">
        <v>102044.38</v>
      </c>
      <c r="K191" s="576">
        <v>20778.560000000001</v>
      </c>
      <c r="L191" s="576">
        <v>20510.63</v>
      </c>
      <c r="M191" s="576">
        <v>20799.490000000002</v>
      </c>
      <c r="N191" s="576">
        <v>19977.849999999999</v>
      </c>
      <c r="O191" s="576">
        <v>19977.849999999999</v>
      </c>
      <c r="P191" s="576"/>
      <c r="Q191" s="576"/>
      <c r="R191" s="576"/>
      <c r="S191" s="576"/>
      <c r="T191" s="576"/>
      <c r="U191" s="576"/>
      <c r="V191" s="576"/>
      <c r="W191" s="576">
        <f t="shared" si="10"/>
        <v>102044.38</v>
      </c>
      <c r="X191" s="440"/>
    </row>
    <row r="192" spans="1:24" s="441" customFormat="1" ht="30">
      <c r="A192" s="435" t="s">
        <v>1896</v>
      </c>
      <c r="B192" s="435" t="s">
        <v>1859</v>
      </c>
      <c r="C192" s="435" t="s">
        <v>1869</v>
      </c>
      <c r="D192" s="377">
        <v>46534.35</v>
      </c>
      <c r="E192" s="375">
        <v>46534.35</v>
      </c>
      <c r="F192" s="399"/>
      <c r="G192" s="442"/>
      <c r="H192" s="442"/>
      <c r="I192" s="385"/>
      <c r="J192" s="576">
        <v>46534.35</v>
      </c>
      <c r="K192" s="576">
        <v>9190.57</v>
      </c>
      <c r="L192" s="576">
        <v>9049.3700000000008</v>
      </c>
      <c r="M192" s="576">
        <v>8606.8799999999992</v>
      </c>
      <c r="N192" s="576">
        <v>9496.26</v>
      </c>
      <c r="O192" s="576">
        <v>10191.27</v>
      </c>
      <c r="P192" s="576"/>
      <c r="Q192" s="576"/>
      <c r="R192" s="576"/>
      <c r="S192" s="576"/>
      <c r="T192" s="576"/>
      <c r="U192" s="576"/>
      <c r="V192" s="576"/>
      <c r="W192" s="576">
        <f t="shared" si="10"/>
        <v>46534.350000000006</v>
      </c>
      <c r="X192" s="440"/>
    </row>
    <row r="193" spans="1:24" s="441" customFormat="1" ht="30">
      <c r="A193" s="435" t="s">
        <v>1896</v>
      </c>
      <c r="B193" s="435" t="s">
        <v>1859</v>
      </c>
      <c r="C193" s="435" t="s">
        <v>178</v>
      </c>
      <c r="D193" s="377">
        <v>1596.35</v>
      </c>
      <c r="E193" s="375">
        <v>1596.35</v>
      </c>
      <c r="F193" s="399" t="s">
        <v>4059</v>
      </c>
      <c r="G193" s="438">
        <v>44851</v>
      </c>
      <c r="H193" s="442">
        <v>30</v>
      </c>
      <c r="I193" s="385" t="s">
        <v>4060</v>
      </c>
      <c r="J193" s="576">
        <v>1596.35</v>
      </c>
      <c r="K193" s="576"/>
      <c r="L193" s="576">
        <v>1596.35</v>
      </c>
      <c r="M193" s="576"/>
      <c r="N193" s="576"/>
      <c r="O193" s="576"/>
      <c r="P193" s="576"/>
      <c r="Q193" s="576"/>
      <c r="R193" s="576"/>
      <c r="S193" s="576"/>
      <c r="T193" s="576"/>
      <c r="U193" s="576"/>
      <c r="V193" s="576"/>
      <c r="W193" s="576">
        <f t="shared" si="10"/>
        <v>1596.35</v>
      </c>
      <c r="X193" s="440"/>
    </row>
    <row r="194" spans="1:24" s="441" customFormat="1" ht="30">
      <c r="A194" s="435" t="s">
        <v>1896</v>
      </c>
      <c r="B194" s="435" t="s">
        <v>1859</v>
      </c>
      <c r="C194" s="435" t="s">
        <v>611</v>
      </c>
      <c r="D194" s="377">
        <v>1902.17</v>
      </c>
      <c r="E194" s="375">
        <v>1902.17</v>
      </c>
      <c r="F194" s="399" t="s">
        <v>4061</v>
      </c>
      <c r="G194" s="438">
        <v>44603</v>
      </c>
      <c r="H194" s="442" t="s">
        <v>4062</v>
      </c>
      <c r="I194" s="385" t="s">
        <v>4063</v>
      </c>
      <c r="J194" s="576">
        <v>1902.17</v>
      </c>
      <c r="K194" s="576"/>
      <c r="L194" s="576">
        <v>1902.17</v>
      </c>
      <c r="M194" s="576"/>
      <c r="N194" s="576"/>
      <c r="O194" s="576"/>
      <c r="P194" s="576"/>
      <c r="Q194" s="576"/>
      <c r="R194" s="576"/>
      <c r="S194" s="576"/>
      <c r="T194" s="576"/>
      <c r="U194" s="576"/>
      <c r="V194" s="576"/>
      <c r="W194" s="576">
        <f t="shared" si="10"/>
        <v>1902.17</v>
      </c>
      <c r="X194" s="440"/>
    </row>
    <row r="195" spans="1:24" s="441" customFormat="1" ht="38.25">
      <c r="A195" s="435" t="s">
        <v>1896</v>
      </c>
      <c r="B195" s="435" t="s">
        <v>1859</v>
      </c>
      <c r="C195" s="435" t="s">
        <v>330</v>
      </c>
      <c r="D195" s="377">
        <v>23992.46</v>
      </c>
      <c r="E195" s="375">
        <v>23992.46</v>
      </c>
      <c r="F195" s="399" t="s">
        <v>4064</v>
      </c>
      <c r="G195" s="438">
        <v>44994</v>
      </c>
      <c r="H195" s="442" t="s">
        <v>2326</v>
      </c>
      <c r="I195" s="385" t="s">
        <v>4065</v>
      </c>
      <c r="J195" s="576">
        <v>23992.46</v>
      </c>
      <c r="K195" s="576"/>
      <c r="L195" s="576"/>
      <c r="M195" s="576"/>
      <c r="N195" s="576">
        <v>23992.46</v>
      </c>
      <c r="O195" s="576"/>
      <c r="P195" s="576"/>
      <c r="Q195" s="576"/>
      <c r="R195" s="576"/>
      <c r="S195" s="576"/>
      <c r="T195" s="576"/>
      <c r="U195" s="576"/>
      <c r="V195" s="576"/>
      <c r="W195" s="576">
        <f t="shared" si="10"/>
        <v>23992.46</v>
      </c>
      <c r="X195" s="440"/>
    </row>
    <row r="196" spans="1:24" s="441" customFormat="1" ht="30">
      <c r="A196" s="435" t="s">
        <v>1896</v>
      </c>
      <c r="B196" s="435" t="s">
        <v>1859</v>
      </c>
      <c r="C196" s="435" t="s">
        <v>930</v>
      </c>
      <c r="D196" s="843">
        <v>77469.429999999993</v>
      </c>
      <c r="E196" s="844">
        <v>53877.78</v>
      </c>
      <c r="F196" s="399" t="s">
        <v>4066</v>
      </c>
      <c r="G196" s="438">
        <v>44991</v>
      </c>
      <c r="H196" s="442" t="s">
        <v>2326</v>
      </c>
      <c r="I196" s="385" t="s">
        <v>4067</v>
      </c>
      <c r="J196" s="576">
        <v>8283.8799999999992</v>
      </c>
      <c r="K196" s="576"/>
      <c r="L196" s="576"/>
      <c r="M196" s="576">
        <v>6244.37</v>
      </c>
      <c r="N196" s="576">
        <v>2039.51</v>
      </c>
      <c r="O196" s="576"/>
      <c r="P196" s="576"/>
      <c r="Q196" s="576"/>
      <c r="R196" s="576"/>
      <c r="S196" s="576"/>
      <c r="T196" s="576"/>
      <c r="U196" s="576"/>
      <c r="V196" s="576"/>
      <c r="W196" s="576">
        <f t="shared" si="10"/>
        <v>8283.8799999999992</v>
      </c>
      <c r="X196" s="440"/>
    </row>
    <row r="197" spans="1:24" s="441" customFormat="1" ht="30">
      <c r="A197" s="435" t="s">
        <v>1896</v>
      </c>
      <c r="B197" s="435" t="s">
        <v>1859</v>
      </c>
      <c r="C197" s="435" t="s">
        <v>930</v>
      </c>
      <c r="D197" s="843"/>
      <c r="E197" s="844"/>
      <c r="F197" s="399" t="s">
        <v>5580</v>
      </c>
      <c r="G197" s="438">
        <v>45044</v>
      </c>
      <c r="H197" s="442" t="s">
        <v>3654</v>
      </c>
      <c r="I197" s="385" t="s">
        <v>4068</v>
      </c>
      <c r="J197" s="576">
        <v>12400</v>
      </c>
      <c r="K197" s="576"/>
      <c r="L197" s="576"/>
      <c r="M197" s="576"/>
      <c r="N197" s="576"/>
      <c r="O197" s="576"/>
      <c r="P197" s="576">
        <v>12400</v>
      </c>
      <c r="Q197" s="576"/>
      <c r="R197" s="576"/>
      <c r="S197" s="576"/>
      <c r="T197" s="576"/>
      <c r="U197" s="576"/>
      <c r="V197" s="576"/>
      <c r="W197" s="576">
        <f t="shared" si="10"/>
        <v>12400</v>
      </c>
      <c r="X197" s="440"/>
    </row>
    <row r="198" spans="1:24" s="441" customFormat="1" ht="30">
      <c r="A198" s="435" t="s">
        <v>1896</v>
      </c>
      <c r="B198" s="435" t="s">
        <v>1859</v>
      </c>
      <c r="C198" s="435" t="s">
        <v>930</v>
      </c>
      <c r="D198" s="843"/>
      <c r="E198" s="844"/>
      <c r="F198" s="399" t="s">
        <v>4078</v>
      </c>
      <c r="G198" s="438">
        <v>45029</v>
      </c>
      <c r="H198" s="442" t="s">
        <v>3654</v>
      </c>
      <c r="I198" s="385" t="s">
        <v>4069</v>
      </c>
      <c r="J198" s="576">
        <v>5555.15</v>
      </c>
      <c r="K198" s="576"/>
      <c r="L198" s="576"/>
      <c r="M198" s="576"/>
      <c r="N198" s="576"/>
      <c r="O198" s="576">
        <v>5555.15</v>
      </c>
      <c r="P198" s="576"/>
      <c r="Q198" s="576"/>
      <c r="R198" s="576"/>
      <c r="S198" s="576"/>
      <c r="T198" s="576"/>
      <c r="U198" s="576"/>
      <c r="V198" s="576"/>
      <c r="W198" s="576">
        <f t="shared" si="10"/>
        <v>5555.15</v>
      </c>
      <c r="X198" s="440"/>
    </row>
    <row r="199" spans="1:24" s="441" customFormat="1" ht="30">
      <c r="A199" s="435" t="s">
        <v>1896</v>
      </c>
      <c r="B199" s="435" t="s">
        <v>1859</v>
      </c>
      <c r="C199" s="435" t="s">
        <v>930</v>
      </c>
      <c r="D199" s="843"/>
      <c r="E199" s="844"/>
      <c r="F199" s="399" t="s">
        <v>4079</v>
      </c>
      <c r="G199" s="438">
        <v>45054</v>
      </c>
      <c r="H199" s="442" t="s">
        <v>3654</v>
      </c>
      <c r="I199" s="385" t="s">
        <v>4070</v>
      </c>
      <c r="J199" s="576">
        <v>7981.68</v>
      </c>
      <c r="K199" s="576"/>
      <c r="L199" s="576"/>
      <c r="M199" s="576"/>
      <c r="N199" s="576"/>
      <c r="O199" s="576">
        <v>7981.68</v>
      </c>
      <c r="P199" s="576"/>
      <c r="Q199" s="576"/>
      <c r="R199" s="576"/>
      <c r="S199" s="576"/>
      <c r="T199" s="576"/>
      <c r="U199" s="576"/>
      <c r="V199" s="576"/>
      <c r="W199" s="576">
        <f t="shared" si="10"/>
        <v>7981.68</v>
      </c>
      <c r="X199" s="440"/>
    </row>
    <row r="200" spans="1:24" s="441" customFormat="1" ht="30">
      <c r="A200" s="435" t="s">
        <v>1896</v>
      </c>
      <c r="B200" s="435" t="s">
        <v>1859</v>
      </c>
      <c r="C200" s="435" t="s">
        <v>930</v>
      </c>
      <c r="D200" s="843"/>
      <c r="E200" s="844"/>
      <c r="F200" s="399" t="s">
        <v>4080</v>
      </c>
      <c r="G200" s="438">
        <v>45041</v>
      </c>
      <c r="H200" s="442" t="s">
        <v>3654</v>
      </c>
      <c r="I200" s="385" t="s">
        <v>5581</v>
      </c>
      <c r="J200" s="576">
        <v>1342</v>
      </c>
      <c r="K200" s="576"/>
      <c r="L200" s="576"/>
      <c r="M200" s="576"/>
      <c r="N200" s="576"/>
      <c r="O200" s="576">
        <v>1342</v>
      </c>
      <c r="P200" s="576"/>
      <c r="Q200" s="576"/>
      <c r="R200" s="576"/>
      <c r="S200" s="576"/>
      <c r="T200" s="576"/>
      <c r="U200" s="576"/>
      <c r="V200" s="576"/>
      <c r="W200" s="576">
        <f t="shared" si="10"/>
        <v>1342</v>
      </c>
      <c r="X200" s="440"/>
    </row>
    <row r="201" spans="1:24" s="441" customFormat="1" ht="30">
      <c r="A201" s="435" t="s">
        <v>1896</v>
      </c>
      <c r="B201" s="435" t="s">
        <v>1859</v>
      </c>
      <c r="C201" s="435" t="s">
        <v>930</v>
      </c>
      <c r="D201" s="843"/>
      <c r="E201" s="844"/>
      <c r="F201" s="399" t="s">
        <v>4081</v>
      </c>
      <c r="G201" s="438">
        <v>44992</v>
      </c>
      <c r="H201" s="442" t="s">
        <v>3654</v>
      </c>
      <c r="I201" s="385" t="s">
        <v>4071</v>
      </c>
      <c r="J201" s="576">
        <v>490.89</v>
      </c>
      <c r="K201" s="576"/>
      <c r="L201" s="576"/>
      <c r="M201" s="576">
        <v>490.89</v>
      </c>
      <c r="N201" s="576"/>
      <c r="O201" s="576"/>
      <c r="P201" s="576"/>
      <c r="Q201" s="576"/>
      <c r="R201" s="576"/>
      <c r="S201" s="576"/>
      <c r="T201" s="576"/>
      <c r="U201" s="576"/>
      <c r="V201" s="576"/>
      <c r="W201" s="576">
        <f t="shared" si="10"/>
        <v>490.89</v>
      </c>
      <c r="X201" s="440"/>
    </row>
    <row r="202" spans="1:24" s="441" customFormat="1" ht="30">
      <c r="A202" s="435" t="s">
        <v>1896</v>
      </c>
      <c r="B202" s="435" t="s">
        <v>1859</v>
      </c>
      <c r="C202" s="435" t="s">
        <v>930</v>
      </c>
      <c r="D202" s="843"/>
      <c r="E202" s="844"/>
      <c r="F202" s="399" t="s">
        <v>4082</v>
      </c>
      <c r="G202" s="438">
        <v>45049</v>
      </c>
      <c r="H202" s="442" t="s">
        <v>3654</v>
      </c>
      <c r="I202" s="385" t="s">
        <v>4072</v>
      </c>
      <c r="J202" s="576">
        <v>8067.9721</v>
      </c>
      <c r="K202" s="576"/>
      <c r="L202" s="576"/>
      <c r="M202" s="576"/>
      <c r="N202" s="576"/>
      <c r="O202" s="576"/>
      <c r="P202" s="576">
        <v>8067.97</v>
      </c>
      <c r="Q202" s="576"/>
      <c r="R202" s="576"/>
      <c r="S202" s="576"/>
      <c r="T202" s="576"/>
      <c r="U202" s="576"/>
      <c r="V202" s="576"/>
      <c r="W202" s="576">
        <f t="shared" si="10"/>
        <v>8067.97</v>
      </c>
      <c r="X202" s="440"/>
    </row>
    <row r="203" spans="1:24" s="441" customFormat="1" ht="30">
      <c r="A203" s="435" t="s">
        <v>1896</v>
      </c>
      <c r="B203" s="435" t="s">
        <v>1859</v>
      </c>
      <c r="C203" s="435" t="s">
        <v>930</v>
      </c>
      <c r="D203" s="843"/>
      <c r="E203" s="844"/>
      <c r="F203" s="399" t="s">
        <v>4083</v>
      </c>
      <c r="G203" s="438">
        <v>45015</v>
      </c>
      <c r="H203" s="442" t="s">
        <v>3654</v>
      </c>
      <c r="I203" s="385" t="s">
        <v>4073</v>
      </c>
      <c r="J203" s="576">
        <v>11000</v>
      </c>
      <c r="K203" s="576"/>
      <c r="L203" s="576"/>
      <c r="M203" s="576"/>
      <c r="N203" s="576">
        <v>11000</v>
      </c>
      <c r="O203" s="576"/>
      <c r="P203" s="576"/>
      <c r="Q203" s="576"/>
      <c r="R203" s="576"/>
      <c r="S203" s="576"/>
      <c r="T203" s="576"/>
      <c r="U203" s="576"/>
      <c r="V203" s="576"/>
      <c r="W203" s="576">
        <f t="shared" si="10"/>
        <v>11000</v>
      </c>
      <c r="X203" s="440"/>
    </row>
    <row r="204" spans="1:24" s="441" customFormat="1" ht="30">
      <c r="A204" s="435" t="s">
        <v>1896</v>
      </c>
      <c r="B204" s="435" t="s">
        <v>1859</v>
      </c>
      <c r="C204" s="435" t="s">
        <v>930</v>
      </c>
      <c r="D204" s="843"/>
      <c r="E204" s="844"/>
      <c r="F204" s="399" t="s">
        <v>4084</v>
      </c>
      <c r="G204" s="438">
        <v>45029</v>
      </c>
      <c r="H204" s="442" t="s">
        <v>3654</v>
      </c>
      <c r="I204" s="385" t="s">
        <v>4074</v>
      </c>
      <c r="J204" s="576">
        <v>4043</v>
      </c>
      <c r="K204" s="576"/>
      <c r="L204" s="576"/>
      <c r="M204" s="576"/>
      <c r="N204" s="576">
        <v>4043</v>
      </c>
      <c r="O204" s="576"/>
      <c r="P204" s="576"/>
      <c r="Q204" s="576"/>
      <c r="R204" s="576"/>
      <c r="S204" s="576"/>
      <c r="T204" s="576"/>
      <c r="U204" s="576"/>
      <c r="V204" s="576"/>
      <c r="W204" s="576">
        <f t="shared" si="10"/>
        <v>4043</v>
      </c>
      <c r="X204" s="440"/>
    </row>
    <row r="205" spans="1:24" s="441" customFormat="1" ht="30">
      <c r="A205" s="435" t="s">
        <v>1896</v>
      </c>
      <c r="B205" s="435" t="s">
        <v>1859</v>
      </c>
      <c r="C205" s="435" t="s">
        <v>930</v>
      </c>
      <c r="D205" s="843"/>
      <c r="E205" s="844"/>
      <c r="F205" s="399" t="s">
        <v>4085</v>
      </c>
      <c r="G205" s="438">
        <v>45041</v>
      </c>
      <c r="H205" s="442" t="s">
        <v>3654</v>
      </c>
      <c r="I205" s="385" t="s">
        <v>4075</v>
      </c>
      <c r="J205" s="576">
        <v>5027.93</v>
      </c>
      <c r="K205" s="576"/>
      <c r="L205" s="576"/>
      <c r="M205" s="576"/>
      <c r="N205" s="576"/>
      <c r="O205" s="576">
        <v>5027.93</v>
      </c>
      <c r="P205" s="576"/>
      <c r="Q205" s="576"/>
      <c r="R205" s="576"/>
      <c r="S205" s="576"/>
      <c r="T205" s="576"/>
      <c r="U205" s="576"/>
      <c r="V205" s="576"/>
      <c r="W205" s="576">
        <f t="shared" si="10"/>
        <v>5027.93</v>
      </c>
      <c r="X205" s="440"/>
    </row>
    <row r="206" spans="1:24" s="441" customFormat="1" ht="30">
      <c r="A206" s="435" t="s">
        <v>1896</v>
      </c>
      <c r="B206" s="435" t="s">
        <v>1859</v>
      </c>
      <c r="C206" s="435" t="s">
        <v>930</v>
      </c>
      <c r="D206" s="843"/>
      <c r="E206" s="844"/>
      <c r="F206" s="399" t="s">
        <v>4086</v>
      </c>
      <c r="G206" s="438">
        <v>44991</v>
      </c>
      <c r="H206" s="442" t="s">
        <v>3654</v>
      </c>
      <c r="I206" s="385" t="s">
        <v>4076</v>
      </c>
      <c r="J206" s="576">
        <v>5880</v>
      </c>
      <c r="K206" s="576"/>
      <c r="L206" s="576"/>
      <c r="M206" s="576">
        <v>5880</v>
      </c>
      <c r="N206" s="576"/>
      <c r="O206" s="576"/>
      <c r="P206" s="576"/>
      <c r="Q206" s="576"/>
      <c r="R206" s="576"/>
      <c r="S206" s="576"/>
      <c r="T206" s="576"/>
      <c r="U206" s="576"/>
      <c r="V206" s="576"/>
      <c r="W206" s="576">
        <f t="shared" si="10"/>
        <v>5880</v>
      </c>
      <c r="X206" s="440"/>
    </row>
    <row r="207" spans="1:24" s="441" customFormat="1" ht="38.25">
      <c r="A207" s="435" t="s">
        <v>1896</v>
      </c>
      <c r="B207" s="435" t="s">
        <v>1859</v>
      </c>
      <c r="C207" s="435" t="s">
        <v>930</v>
      </c>
      <c r="D207" s="843"/>
      <c r="E207" s="844"/>
      <c r="F207" s="399" t="s">
        <v>4087</v>
      </c>
      <c r="G207" s="438">
        <v>45026</v>
      </c>
      <c r="H207" s="442" t="s">
        <v>2641</v>
      </c>
      <c r="I207" s="385" t="s">
        <v>4077</v>
      </c>
      <c r="J207" s="576">
        <v>7396.93</v>
      </c>
      <c r="K207" s="576"/>
      <c r="L207" s="576"/>
      <c r="M207" s="576"/>
      <c r="N207" s="576">
        <v>4273.25</v>
      </c>
      <c r="O207" s="576"/>
      <c r="P207" s="576">
        <v>3123.68</v>
      </c>
      <c r="Q207" s="576"/>
      <c r="R207" s="576"/>
      <c r="S207" s="576"/>
      <c r="T207" s="576"/>
      <c r="U207" s="576"/>
      <c r="V207" s="576"/>
      <c r="W207" s="576">
        <f t="shared" si="10"/>
        <v>7396.93</v>
      </c>
      <c r="X207" s="440"/>
    </row>
    <row r="208" spans="1:24" s="441" customFormat="1" ht="38.25">
      <c r="A208" s="435" t="s">
        <v>1896</v>
      </c>
      <c r="B208" s="435" t="s">
        <v>1859</v>
      </c>
      <c r="C208" s="435" t="s">
        <v>799</v>
      </c>
      <c r="D208" s="843">
        <v>124137.79</v>
      </c>
      <c r="E208" s="844">
        <v>124137.79</v>
      </c>
      <c r="F208" s="399" t="s">
        <v>4090</v>
      </c>
      <c r="G208" s="438">
        <v>45008</v>
      </c>
      <c r="H208" s="442" t="s">
        <v>3654</v>
      </c>
      <c r="I208" s="385" t="s">
        <v>4088</v>
      </c>
      <c r="J208" s="576">
        <v>69973</v>
      </c>
      <c r="K208" s="576"/>
      <c r="L208" s="576"/>
      <c r="M208" s="576"/>
      <c r="N208" s="576">
        <v>69973</v>
      </c>
      <c r="O208" s="576"/>
      <c r="P208" s="576"/>
      <c r="Q208" s="576"/>
      <c r="R208" s="576"/>
      <c r="S208" s="576"/>
      <c r="T208" s="576"/>
      <c r="U208" s="576"/>
      <c r="V208" s="576"/>
      <c r="W208" s="576">
        <f t="shared" si="10"/>
        <v>69973</v>
      </c>
      <c r="X208" s="440"/>
    </row>
    <row r="209" spans="1:24" s="441" customFormat="1" ht="30">
      <c r="A209" s="435" t="s">
        <v>1896</v>
      </c>
      <c r="B209" s="435" t="s">
        <v>1859</v>
      </c>
      <c r="C209" s="435" t="s">
        <v>799</v>
      </c>
      <c r="D209" s="843"/>
      <c r="E209" s="844"/>
      <c r="F209" s="399" t="s">
        <v>5582</v>
      </c>
      <c r="G209" s="438">
        <v>45012</v>
      </c>
      <c r="H209" s="442" t="s">
        <v>2253</v>
      </c>
      <c r="I209" s="385" t="s">
        <v>4091</v>
      </c>
      <c r="J209" s="576">
        <v>51335.39</v>
      </c>
      <c r="K209" s="576"/>
      <c r="L209" s="576"/>
      <c r="M209" s="576"/>
      <c r="N209" s="576">
        <v>51335.39</v>
      </c>
      <c r="O209" s="576"/>
      <c r="P209" s="576"/>
      <c r="Q209" s="576"/>
      <c r="R209" s="576"/>
      <c r="S209" s="576"/>
      <c r="T209" s="576"/>
      <c r="U209" s="576"/>
      <c r="V209" s="576"/>
      <c r="W209" s="576">
        <f t="shared" si="10"/>
        <v>51335.39</v>
      </c>
      <c r="X209" s="440"/>
    </row>
    <row r="210" spans="1:24" s="441" customFormat="1" ht="38.25">
      <c r="A210" s="435" t="s">
        <v>1896</v>
      </c>
      <c r="B210" s="435" t="s">
        <v>1859</v>
      </c>
      <c r="C210" s="435" t="s">
        <v>799</v>
      </c>
      <c r="D210" s="843"/>
      <c r="E210" s="844"/>
      <c r="F210" s="399" t="s">
        <v>4092</v>
      </c>
      <c r="G210" s="438">
        <v>44722</v>
      </c>
      <c r="H210" s="442" t="s">
        <v>4093</v>
      </c>
      <c r="I210" s="385" t="s">
        <v>4089</v>
      </c>
      <c r="J210" s="576">
        <v>2829.4</v>
      </c>
      <c r="K210" s="576"/>
      <c r="L210" s="576">
        <v>2829.4</v>
      </c>
      <c r="M210" s="576"/>
      <c r="N210" s="576"/>
      <c r="O210" s="576"/>
      <c r="P210" s="576"/>
      <c r="Q210" s="576"/>
      <c r="R210" s="576"/>
      <c r="S210" s="576"/>
      <c r="T210" s="576"/>
      <c r="U210" s="576"/>
      <c r="V210" s="576"/>
      <c r="W210" s="576">
        <f t="shared" si="10"/>
        <v>2829.4</v>
      </c>
      <c r="X210" s="440"/>
    </row>
    <row r="211" spans="1:24" s="441" customFormat="1" ht="30">
      <c r="A211" s="435" t="s">
        <v>1896</v>
      </c>
      <c r="B211" s="435" t="s">
        <v>1859</v>
      </c>
      <c r="C211" s="435" t="s">
        <v>803</v>
      </c>
      <c r="D211" s="377">
        <v>383.18</v>
      </c>
      <c r="E211" s="375">
        <v>383.18</v>
      </c>
      <c r="F211" s="399" t="s">
        <v>4090</v>
      </c>
      <c r="G211" s="438">
        <v>45012</v>
      </c>
      <c r="H211" s="442" t="s">
        <v>2253</v>
      </c>
      <c r="I211" s="385" t="s">
        <v>4091</v>
      </c>
      <c r="J211" s="576">
        <v>383.18</v>
      </c>
      <c r="K211" s="576"/>
      <c r="L211" s="576"/>
      <c r="M211" s="576"/>
      <c r="N211" s="576">
        <v>383.18</v>
      </c>
      <c r="O211" s="576"/>
      <c r="P211" s="576"/>
      <c r="Q211" s="576"/>
      <c r="R211" s="576"/>
      <c r="S211" s="576"/>
      <c r="T211" s="576"/>
      <c r="U211" s="576"/>
      <c r="V211" s="576"/>
      <c r="W211" s="576">
        <f t="shared" si="10"/>
        <v>383.18</v>
      </c>
      <c r="X211" s="440"/>
    </row>
    <row r="212" spans="1:24" s="441" customFormat="1" ht="30">
      <c r="A212" s="435" t="s">
        <v>1896</v>
      </c>
      <c r="B212" s="435" t="s">
        <v>1859</v>
      </c>
      <c r="C212" s="435" t="s">
        <v>938</v>
      </c>
      <c r="D212" s="843">
        <v>185481.8</v>
      </c>
      <c r="E212" s="844">
        <v>34898.370000000003</v>
      </c>
      <c r="F212" s="399" t="s">
        <v>4090</v>
      </c>
      <c r="G212" s="438">
        <v>45012</v>
      </c>
      <c r="H212" s="442" t="s">
        <v>2253</v>
      </c>
      <c r="I212" s="385" t="s">
        <v>4091</v>
      </c>
      <c r="J212" s="576">
        <v>23313.08</v>
      </c>
      <c r="K212" s="576"/>
      <c r="L212" s="576"/>
      <c r="M212" s="576"/>
      <c r="N212" s="576">
        <v>23313.08</v>
      </c>
      <c r="O212" s="576"/>
      <c r="P212" s="576"/>
      <c r="Q212" s="576"/>
      <c r="R212" s="576"/>
      <c r="S212" s="576"/>
      <c r="T212" s="576"/>
      <c r="U212" s="576"/>
      <c r="V212" s="576"/>
      <c r="W212" s="576">
        <f t="shared" si="10"/>
        <v>23313.08</v>
      </c>
      <c r="X212" s="440"/>
    </row>
    <row r="213" spans="1:24" s="441" customFormat="1" ht="30">
      <c r="A213" s="435" t="s">
        <v>1896</v>
      </c>
      <c r="B213" s="435" t="s">
        <v>1859</v>
      </c>
      <c r="C213" s="435" t="s">
        <v>938</v>
      </c>
      <c r="D213" s="843"/>
      <c r="E213" s="844"/>
      <c r="F213" s="399" t="s">
        <v>4094</v>
      </c>
      <c r="G213" s="438">
        <v>45054</v>
      </c>
      <c r="H213" s="442" t="s">
        <v>4095</v>
      </c>
      <c r="I213" s="385" t="s">
        <v>4096</v>
      </c>
      <c r="J213" s="576">
        <v>150583.43</v>
      </c>
      <c r="K213" s="576"/>
      <c r="L213" s="576"/>
      <c r="M213" s="576"/>
      <c r="N213" s="576"/>
      <c r="O213" s="576"/>
      <c r="P213" s="576">
        <v>110000</v>
      </c>
      <c r="Q213" s="576"/>
      <c r="R213" s="576"/>
      <c r="S213" s="576"/>
      <c r="T213" s="576">
        <v>40583.43</v>
      </c>
      <c r="U213" s="576"/>
      <c r="V213" s="576"/>
      <c r="W213" s="576">
        <f t="shared" si="10"/>
        <v>150583.43</v>
      </c>
      <c r="X213" s="440"/>
    </row>
    <row r="214" spans="1:24" s="441" customFormat="1" ht="30">
      <c r="A214" s="435" t="s">
        <v>1896</v>
      </c>
      <c r="B214" s="435" t="s">
        <v>1859</v>
      </c>
      <c r="C214" s="435" t="s">
        <v>938</v>
      </c>
      <c r="D214" s="843"/>
      <c r="E214" s="844"/>
      <c r="F214" s="399" t="s">
        <v>4097</v>
      </c>
      <c r="G214" s="438">
        <v>44960</v>
      </c>
      <c r="H214" s="442" t="s">
        <v>2253</v>
      </c>
      <c r="I214" s="385" t="s">
        <v>4098</v>
      </c>
      <c r="J214" s="576">
        <v>5999.31</v>
      </c>
      <c r="K214" s="576"/>
      <c r="L214" s="576">
        <v>5999.31</v>
      </c>
      <c r="M214" s="576"/>
      <c r="N214" s="576"/>
      <c r="O214" s="576"/>
      <c r="P214" s="576"/>
      <c r="Q214" s="576"/>
      <c r="R214" s="576"/>
      <c r="S214" s="576"/>
      <c r="T214" s="576"/>
      <c r="U214" s="576"/>
      <c r="V214" s="576"/>
      <c r="W214" s="576">
        <f t="shared" si="10"/>
        <v>5999.31</v>
      </c>
      <c r="X214" s="440"/>
    </row>
    <row r="215" spans="1:24" s="441" customFormat="1" ht="30">
      <c r="A215" s="435" t="s">
        <v>1896</v>
      </c>
      <c r="B215" s="435" t="s">
        <v>1859</v>
      </c>
      <c r="C215" s="435" t="s">
        <v>938</v>
      </c>
      <c r="D215" s="843"/>
      <c r="E215" s="844"/>
      <c r="F215" s="399" t="s">
        <v>4099</v>
      </c>
      <c r="G215" s="438">
        <v>44994</v>
      </c>
      <c r="H215" s="442" t="s">
        <v>2253</v>
      </c>
      <c r="I215" s="385" t="s">
        <v>4100</v>
      </c>
      <c r="J215" s="576">
        <v>3282.4</v>
      </c>
      <c r="K215" s="576"/>
      <c r="L215" s="576"/>
      <c r="M215" s="576">
        <v>3282.4</v>
      </c>
      <c r="N215" s="576"/>
      <c r="O215" s="576"/>
      <c r="P215" s="576"/>
      <c r="Q215" s="576"/>
      <c r="R215" s="576"/>
      <c r="S215" s="576"/>
      <c r="T215" s="576"/>
      <c r="U215" s="576"/>
      <c r="V215" s="576"/>
      <c r="W215" s="576">
        <f t="shared" si="10"/>
        <v>3282.4</v>
      </c>
      <c r="X215" s="440"/>
    </row>
    <row r="216" spans="1:24" s="441" customFormat="1" ht="30">
      <c r="A216" s="435" t="s">
        <v>1896</v>
      </c>
      <c r="B216" s="435" t="s">
        <v>1859</v>
      </c>
      <c r="C216" s="435" t="s">
        <v>938</v>
      </c>
      <c r="D216" s="843"/>
      <c r="E216" s="844"/>
      <c r="F216" s="399" t="s">
        <v>4101</v>
      </c>
      <c r="G216" s="438">
        <v>45044</v>
      </c>
      <c r="H216" s="442" t="s">
        <v>2668</v>
      </c>
      <c r="I216" s="385" t="s">
        <v>4102</v>
      </c>
      <c r="J216" s="576">
        <v>2303.58</v>
      </c>
      <c r="K216" s="576"/>
      <c r="L216" s="576"/>
      <c r="M216" s="576"/>
      <c r="N216" s="576"/>
      <c r="O216" s="576">
        <v>2303.58</v>
      </c>
      <c r="P216" s="576"/>
      <c r="Q216" s="576"/>
      <c r="R216" s="576"/>
      <c r="S216" s="576"/>
      <c r="T216" s="576"/>
      <c r="U216" s="576"/>
      <c r="V216" s="576"/>
      <c r="W216" s="576">
        <f t="shared" si="10"/>
        <v>2303.58</v>
      </c>
      <c r="X216" s="440"/>
    </row>
    <row r="217" spans="1:24" s="441" customFormat="1" ht="108" customHeight="1">
      <c r="A217" s="435" t="s">
        <v>1896</v>
      </c>
      <c r="B217" s="435" t="s">
        <v>1859</v>
      </c>
      <c r="C217" s="435" t="s">
        <v>245</v>
      </c>
      <c r="D217" s="843">
        <v>5877.72</v>
      </c>
      <c r="E217" s="844">
        <v>5148.54</v>
      </c>
      <c r="F217" s="399" t="s">
        <v>4036</v>
      </c>
      <c r="G217" s="438">
        <v>45044</v>
      </c>
      <c r="H217" s="442" t="s">
        <v>2326</v>
      </c>
      <c r="I217" s="385" t="s">
        <v>4056</v>
      </c>
      <c r="J217" s="576">
        <v>729.18</v>
      </c>
      <c r="K217" s="579"/>
      <c r="L217" s="579"/>
      <c r="M217" s="579"/>
      <c r="N217" s="579"/>
      <c r="O217" s="579"/>
      <c r="P217" s="576">
        <v>729.18</v>
      </c>
      <c r="Q217" s="576"/>
      <c r="R217" s="576"/>
      <c r="S217" s="576"/>
      <c r="T217" s="576"/>
      <c r="U217" s="576"/>
      <c r="V217" s="576"/>
      <c r="W217" s="576">
        <f t="shared" si="10"/>
        <v>729.18</v>
      </c>
      <c r="X217" s="440"/>
    </row>
    <row r="218" spans="1:24" s="441" customFormat="1" ht="38.25">
      <c r="A218" s="435" t="s">
        <v>1896</v>
      </c>
      <c r="B218" s="435" t="s">
        <v>1859</v>
      </c>
      <c r="C218" s="435" t="s">
        <v>245</v>
      </c>
      <c r="D218" s="843"/>
      <c r="E218" s="844"/>
      <c r="F218" s="399" t="s">
        <v>4055</v>
      </c>
      <c r="G218" s="438">
        <v>44607</v>
      </c>
      <c r="H218" s="442" t="s">
        <v>3654</v>
      </c>
      <c r="I218" s="385" t="s">
        <v>4103</v>
      </c>
      <c r="J218" s="576">
        <v>5148.54</v>
      </c>
      <c r="K218" s="579"/>
      <c r="L218" s="579"/>
      <c r="M218" s="579">
        <v>5148.54</v>
      </c>
      <c r="N218" s="579"/>
      <c r="O218" s="579"/>
      <c r="P218" s="579"/>
      <c r="Q218" s="579"/>
      <c r="R218" s="579"/>
      <c r="S218" s="576"/>
      <c r="T218" s="576"/>
      <c r="U218" s="576"/>
      <c r="V218" s="576"/>
      <c r="W218" s="576">
        <f t="shared" si="10"/>
        <v>5148.54</v>
      </c>
      <c r="X218" s="440"/>
    </row>
    <row r="219" spans="1:24" s="441" customFormat="1" ht="68.25" customHeight="1">
      <c r="A219" s="435" t="s">
        <v>1896</v>
      </c>
      <c r="B219" s="435" t="s">
        <v>1859</v>
      </c>
      <c r="C219" s="435" t="s">
        <v>250</v>
      </c>
      <c r="D219" s="377">
        <v>24006.5</v>
      </c>
      <c r="E219" s="375">
        <v>24006.5</v>
      </c>
      <c r="F219" s="399" t="s">
        <v>4104</v>
      </c>
      <c r="G219" s="438">
        <v>44903</v>
      </c>
      <c r="H219" s="442" t="s">
        <v>4105</v>
      </c>
      <c r="I219" s="385" t="s">
        <v>4106</v>
      </c>
      <c r="J219" s="576">
        <v>24006.5</v>
      </c>
      <c r="K219" s="576">
        <v>24006.5</v>
      </c>
      <c r="L219" s="576"/>
      <c r="M219" s="576"/>
      <c r="N219" s="576"/>
      <c r="O219" s="576"/>
      <c r="P219" s="576"/>
      <c r="Q219" s="576"/>
      <c r="R219" s="576"/>
      <c r="S219" s="576"/>
      <c r="T219" s="576"/>
      <c r="U219" s="576"/>
      <c r="V219" s="576"/>
      <c r="W219" s="576">
        <f t="shared" si="10"/>
        <v>24006.5</v>
      </c>
      <c r="X219" s="440"/>
    </row>
    <row r="220" spans="1:24" s="441" customFormat="1" ht="30">
      <c r="A220" s="435" t="s">
        <v>1896</v>
      </c>
      <c r="B220" s="435" t="s">
        <v>1859</v>
      </c>
      <c r="C220" s="435" t="s">
        <v>1610</v>
      </c>
      <c r="D220" s="843">
        <v>89300</v>
      </c>
      <c r="E220" s="844">
        <v>89300</v>
      </c>
      <c r="F220" s="399" t="s">
        <v>4107</v>
      </c>
      <c r="G220" s="438">
        <v>44924</v>
      </c>
      <c r="H220" s="442" t="s">
        <v>2257</v>
      </c>
      <c r="I220" s="385" t="s">
        <v>4108</v>
      </c>
      <c r="J220" s="576">
        <v>52000</v>
      </c>
      <c r="K220" s="576"/>
      <c r="L220" s="576">
        <v>52000</v>
      </c>
      <c r="M220" s="576"/>
      <c r="N220" s="576"/>
      <c r="O220" s="576"/>
      <c r="P220" s="576"/>
      <c r="Q220" s="576"/>
      <c r="R220" s="576"/>
      <c r="S220" s="576"/>
      <c r="T220" s="576"/>
      <c r="U220" s="576"/>
      <c r="V220" s="576"/>
      <c r="W220" s="576">
        <f t="shared" si="10"/>
        <v>52000</v>
      </c>
      <c r="X220" s="440"/>
    </row>
    <row r="221" spans="1:24" s="441" customFormat="1" ht="38.25">
      <c r="A221" s="435" t="s">
        <v>1896</v>
      </c>
      <c r="B221" s="435" t="s">
        <v>1859</v>
      </c>
      <c r="C221" s="435" t="s">
        <v>1610</v>
      </c>
      <c r="D221" s="843"/>
      <c r="E221" s="844"/>
      <c r="F221" s="399" t="s">
        <v>4111</v>
      </c>
      <c r="G221" s="438">
        <v>44922</v>
      </c>
      <c r="H221" s="442" t="s">
        <v>2257</v>
      </c>
      <c r="I221" s="385" t="s">
        <v>4112</v>
      </c>
      <c r="J221" s="576">
        <v>37300</v>
      </c>
      <c r="K221" s="576"/>
      <c r="L221" s="576"/>
      <c r="M221" s="576"/>
      <c r="N221" s="576">
        <v>37300</v>
      </c>
      <c r="O221" s="576"/>
      <c r="P221" s="576"/>
      <c r="Q221" s="576"/>
      <c r="R221" s="576"/>
      <c r="S221" s="576"/>
      <c r="T221" s="576"/>
      <c r="U221" s="576"/>
      <c r="V221" s="576"/>
      <c r="W221" s="576">
        <f t="shared" si="10"/>
        <v>37300</v>
      </c>
      <c r="X221" s="440"/>
    </row>
    <row r="222" spans="1:24" s="411" customFormat="1" ht="15.75" thickBot="1">
      <c r="A222" s="443"/>
      <c r="B222" s="443"/>
      <c r="C222" s="443"/>
      <c r="D222" s="444">
        <f>SUM(D5:D220)</f>
        <v>8406829.1099999994</v>
      </c>
      <c r="E222" s="444">
        <f>SUM(E5:E220)</f>
        <v>3336832.15</v>
      </c>
      <c r="F222" s="443"/>
      <c r="G222" s="443"/>
      <c r="H222" s="443"/>
      <c r="I222" s="519"/>
      <c r="J222" s="580">
        <f t="shared" ref="J222:W222" si="11">SUM(J5:J220)</f>
        <v>8539291.2121000011</v>
      </c>
      <c r="K222" s="580">
        <f>SUM(K5:K221)</f>
        <v>432616.78999999992</v>
      </c>
      <c r="L222" s="580">
        <f t="shared" ref="L222:O222" si="12">SUM(L5:L221)</f>
        <v>763192.8400000002</v>
      </c>
      <c r="M222" s="580">
        <f t="shared" si="12"/>
        <v>588751.85000000009</v>
      </c>
      <c r="N222" s="580">
        <f t="shared" si="12"/>
        <v>872774.16000000027</v>
      </c>
      <c r="O222" s="580">
        <f t="shared" si="12"/>
        <v>679496.50000000012</v>
      </c>
      <c r="P222" s="580">
        <f t="shared" si="11"/>
        <v>321558.54282259202</v>
      </c>
      <c r="Q222" s="580">
        <f t="shared" si="11"/>
        <v>153911.54225116348</v>
      </c>
      <c r="R222" s="580">
        <f t="shared" si="11"/>
        <v>186193.5853940206</v>
      </c>
      <c r="S222" s="580">
        <f t="shared" si="11"/>
        <v>126927.91425116349</v>
      </c>
      <c r="T222" s="580">
        <f t="shared" si="11"/>
        <v>168491.41739402062</v>
      </c>
      <c r="U222" s="580">
        <f t="shared" si="11"/>
        <v>122877.16625116348</v>
      </c>
      <c r="V222" s="580">
        <f t="shared" si="11"/>
        <v>154719.52939402062</v>
      </c>
      <c r="W222" s="580">
        <f t="shared" si="11"/>
        <v>4531209.807758145</v>
      </c>
    </row>
    <row r="223" spans="1:24" ht="15.75" thickTop="1"/>
    <row r="224" spans="1:24">
      <c r="D224" s="165"/>
      <c r="E224" s="165"/>
    </row>
  </sheetData>
  <autoFilter ref="A4:W138"/>
  <mergeCells count="86">
    <mergeCell ref="D169:D170"/>
    <mergeCell ref="E169:E170"/>
    <mergeCell ref="D171:D172"/>
    <mergeCell ref="E171:E172"/>
    <mergeCell ref="D220:D221"/>
    <mergeCell ref="E220:E221"/>
    <mergeCell ref="D184:D185"/>
    <mergeCell ref="E184:E185"/>
    <mergeCell ref="D196:D207"/>
    <mergeCell ref="E196:E207"/>
    <mergeCell ref="D208:D210"/>
    <mergeCell ref="E208:E210"/>
    <mergeCell ref="D212:D216"/>
    <mergeCell ref="E212:E216"/>
    <mergeCell ref="D217:D218"/>
    <mergeCell ref="E217:E218"/>
    <mergeCell ref="D173:D175"/>
    <mergeCell ref="E173:E175"/>
    <mergeCell ref="D176:D182"/>
    <mergeCell ref="E176:E182"/>
    <mergeCell ref="D143:D145"/>
    <mergeCell ref="E143:E145"/>
    <mergeCell ref="D146:D151"/>
    <mergeCell ref="E146:E151"/>
    <mergeCell ref="D153:D154"/>
    <mergeCell ref="E153:E154"/>
    <mergeCell ref="D155:D162"/>
    <mergeCell ref="E155:E162"/>
    <mergeCell ref="D164:D165"/>
    <mergeCell ref="E164:E165"/>
    <mergeCell ref="D166:D168"/>
    <mergeCell ref="E166:E168"/>
    <mergeCell ref="A1:S1"/>
    <mergeCell ref="K3:W3"/>
    <mergeCell ref="A36:A37"/>
    <mergeCell ref="B36:B37"/>
    <mergeCell ref="C36:C37"/>
    <mergeCell ref="E58:E59"/>
    <mergeCell ref="C44:C45"/>
    <mergeCell ref="D44:D45"/>
    <mergeCell ref="D36:D37"/>
    <mergeCell ref="E36:E37"/>
    <mergeCell ref="E52:E53"/>
    <mergeCell ref="E44:E45"/>
    <mergeCell ref="D52:D53"/>
    <mergeCell ref="A47:A48"/>
    <mergeCell ref="B47:B48"/>
    <mergeCell ref="C47:C48"/>
    <mergeCell ref="D47:D48"/>
    <mergeCell ref="E47:E48"/>
    <mergeCell ref="D58:D59"/>
    <mergeCell ref="A60:A65"/>
    <mergeCell ref="A76:A77"/>
    <mergeCell ref="A69:A73"/>
    <mergeCell ref="B69:B73"/>
    <mergeCell ref="C69:C73"/>
    <mergeCell ref="A85:A90"/>
    <mergeCell ref="B85:B90"/>
    <mergeCell ref="C85:C90"/>
    <mergeCell ref="B52:B53"/>
    <mergeCell ref="C52:C53"/>
    <mergeCell ref="B60:B65"/>
    <mergeCell ref="C60:C65"/>
    <mergeCell ref="A58:A59"/>
    <mergeCell ref="B58:B59"/>
    <mergeCell ref="C58:C59"/>
    <mergeCell ref="E60:E65"/>
    <mergeCell ref="E100:E108"/>
    <mergeCell ref="D100:D108"/>
    <mergeCell ref="C100:C108"/>
    <mergeCell ref="B100:B108"/>
    <mergeCell ref="E69:E73"/>
    <mergeCell ref="B76:B77"/>
    <mergeCell ref="C76:C77"/>
    <mergeCell ref="D76:D77"/>
    <mergeCell ref="E76:E77"/>
    <mergeCell ref="D85:D90"/>
    <mergeCell ref="E85:E90"/>
    <mergeCell ref="D69:D73"/>
    <mergeCell ref="D60:D65"/>
    <mergeCell ref="A100:A108"/>
    <mergeCell ref="D95:D99"/>
    <mergeCell ref="E95:E99"/>
    <mergeCell ref="C95:C99"/>
    <mergeCell ref="B95:B99"/>
    <mergeCell ref="A95:A99"/>
  </mergeCells>
  <pageMargins left="0.7" right="0.7" top="0.75" bottom="0.75" header="0" footer="0"/>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W65"/>
  <sheetViews>
    <sheetView zoomScale="80" zoomScaleNormal="80" workbookViewId="0">
      <selection activeCell="A2" sqref="A2:XFD2"/>
    </sheetView>
  </sheetViews>
  <sheetFormatPr baseColWidth="10" defaultColWidth="14.42578125" defaultRowHeight="15" customHeight="1"/>
  <cols>
    <col min="1" max="3" width="32.7109375" style="171" customWidth="1"/>
    <col min="4" max="5" width="20.7109375" style="152" customWidth="1"/>
    <col min="6" max="6" width="42.140625" style="171" customWidth="1"/>
    <col min="7" max="7" width="17.7109375" style="171" customWidth="1"/>
    <col min="8" max="8" width="15.5703125" style="171" customWidth="1"/>
    <col min="9" max="9" width="31" style="171" customWidth="1"/>
    <col min="10" max="10" width="21.28515625" style="171" bestFit="1" customWidth="1"/>
    <col min="11" max="11" width="28.28515625" style="141" customWidth="1"/>
    <col min="12" max="12" width="19.85546875" style="141" customWidth="1"/>
    <col min="13" max="13" width="17" style="141" bestFit="1" customWidth="1"/>
    <col min="14" max="14" width="17.140625" style="141" customWidth="1"/>
    <col min="15" max="15" width="16.140625" style="141" customWidth="1"/>
    <col min="16" max="16" width="20" style="141" customWidth="1"/>
    <col min="17" max="17" width="17.5703125" style="141" bestFit="1" customWidth="1"/>
    <col min="18" max="18" width="15" style="141" bestFit="1" customWidth="1"/>
    <col min="19" max="19" width="19" style="141" customWidth="1"/>
    <col min="20" max="20" width="14.7109375" style="141" customWidth="1"/>
    <col min="21" max="21" width="15.5703125" style="171" customWidth="1"/>
    <col min="22" max="22" width="15.85546875" style="171" customWidth="1"/>
    <col min="23" max="23" width="21" style="171" customWidth="1"/>
    <col min="24" max="16384" width="14.42578125" style="171"/>
  </cols>
  <sheetData>
    <row r="1" spans="1:23" ht="54.95" customHeight="1">
      <c r="A1" s="748" t="s">
        <v>2143</v>
      </c>
      <c r="B1" s="809"/>
      <c r="C1" s="809"/>
      <c r="D1" s="809"/>
      <c r="E1" s="809"/>
      <c r="F1" s="809"/>
      <c r="G1" s="809"/>
      <c r="H1" s="809"/>
      <c r="I1" s="809"/>
      <c r="J1" s="809"/>
      <c r="K1" s="809"/>
      <c r="L1" s="809"/>
      <c r="M1" s="809"/>
      <c r="N1" s="809"/>
      <c r="O1" s="809"/>
      <c r="P1" s="809"/>
      <c r="Q1" s="809"/>
      <c r="R1" s="809"/>
      <c r="S1" s="809"/>
      <c r="T1" s="164"/>
      <c r="U1" s="128"/>
      <c r="V1" s="128"/>
      <c r="W1" s="128"/>
    </row>
    <row r="2" spans="1:23" ht="32.1" customHeight="1">
      <c r="A2" s="133" t="s">
        <v>2144</v>
      </c>
      <c r="B2" s="133" t="s">
        <v>1617</v>
      </c>
      <c r="C2" s="133"/>
      <c r="D2" s="143"/>
      <c r="E2" s="143"/>
      <c r="F2" s="133"/>
      <c r="G2" s="133"/>
      <c r="H2" s="133"/>
      <c r="I2" s="133"/>
      <c r="J2" s="133"/>
      <c r="K2" s="143"/>
      <c r="L2" s="143"/>
      <c r="M2" s="143"/>
      <c r="N2" s="143"/>
      <c r="O2" s="143"/>
      <c r="P2" s="143"/>
      <c r="Q2" s="143"/>
      <c r="R2" s="143"/>
      <c r="S2" s="143"/>
      <c r="T2" s="164"/>
      <c r="U2" s="128"/>
      <c r="V2" s="128"/>
      <c r="W2" s="128"/>
    </row>
    <row r="3" spans="1:23" ht="60">
      <c r="A3" s="134" t="s">
        <v>2145</v>
      </c>
      <c r="B3" s="134" t="s">
        <v>2146</v>
      </c>
      <c r="C3" s="134" t="s">
        <v>2147</v>
      </c>
      <c r="D3" s="144" t="s">
        <v>2148</v>
      </c>
      <c r="E3" s="145" t="s">
        <v>2149</v>
      </c>
      <c r="F3" s="136" t="s">
        <v>2150</v>
      </c>
      <c r="G3" s="136" t="s">
        <v>2151</v>
      </c>
      <c r="H3" s="136" t="s">
        <v>2152</v>
      </c>
      <c r="I3" s="136" t="s">
        <v>2153</v>
      </c>
      <c r="J3" s="136" t="s">
        <v>2154</v>
      </c>
      <c r="K3" s="835" t="s">
        <v>2155</v>
      </c>
      <c r="L3" s="853"/>
      <c r="M3" s="853"/>
      <c r="N3" s="853"/>
      <c r="O3" s="853"/>
      <c r="P3" s="853"/>
      <c r="Q3" s="853"/>
      <c r="R3" s="853"/>
      <c r="S3" s="853"/>
      <c r="T3" s="853"/>
      <c r="U3" s="853"/>
      <c r="V3" s="853"/>
      <c r="W3" s="854"/>
    </row>
    <row r="4" spans="1:23" ht="54" customHeight="1">
      <c r="A4" s="146"/>
      <c r="B4" s="146"/>
      <c r="C4" s="146"/>
      <c r="D4" s="147"/>
      <c r="E4" s="167"/>
      <c r="F4" s="148"/>
      <c r="G4" s="149"/>
      <c r="H4" s="149"/>
      <c r="I4" s="149"/>
      <c r="J4" s="149"/>
      <c r="K4" s="169" t="s">
        <v>2156</v>
      </c>
      <c r="L4" s="169" t="s">
        <v>2157</v>
      </c>
      <c r="M4" s="169" t="s">
        <v>2158</v>
      </c>
      <c r="N4" s="169" t="s">
        <v>2159</v>
      </c>
      <c r="O4" s="169" t="s">
        <v>2160</v>
      </c>
      <c r="P4" s="170" t="s">
        <v>2161</v>
      </c>
      <c r="Q4" s="170" t="s">
        <v>2162</v>
      </c>
      <c r="R4" s="170" t="s">
        <v>2163</v>
      </c>
      <c r="S4" s="170" t="s">
        <v>2164</v>
      </c>
      <c r="T4" s="170" t="s">
        <v>2165</v>
      </c>
      <c r="U4" s="150" t="s">
        <v>2166</v>
      </c>
      <c r="V4" s="150" t="s">
        <v>2167</v>
      </c>
      <c r="W4" s="151" t="s">
        <v>2168</v>
      </c>
    </row>
    <row r="5" spans="1:23" s="371" customFormat="1" ht="135.75" customHeight="1">
      <c r="A5" s="369" t="s">
        <v>1619</v>
      </c>
      <c r="B5" s="369" t="s">
        <v>68</v>
      </c>
      <c r="C5" s="369" t="s">
        <v>74</v>
      </c>
      <c r="D5" s="370">
        <v>774179.25</v>
      </c>
      <c r="E5" s="370">
        <v>271083.96000000002</v>
      </c>
      <c r="F5" s="399" t="s">
        <v>5195</v>
      </c>
      <c r="G5" s="524">
        <v>44923</v>
      </c>
      <c r="H5" s="524">
        <v>45657</v>
      </c>
      <c r="I5" s="399" t="s">
        <v>5196</v>
      </c>
      <c r="J5" s="554">
        <v>1445780.88</v>
      </c>
      <c r="K5" s="584"/>
      <c r="L5" s="583">
        <f>53077.02+51288.81</f>
        <v>104365.82999999999</v>
      </c>
      <c r="M5" s="583">
        <v>54554.76</v>
      </c>
      <c r="N5" s="583"/>
      <c r="O5" s="583">
        <v>112163.37</v>
      </c>
      <c r="P5" s="583">
        <f>($D$5-SUM($L$5:$O$5))/7</f>
        <v>71870.755714285726</v>
      </c>
      <c r="Q5" s="583">
        <f t="shared" ref="Q5:V5" si="0">($D$5-SUM($L$5:$O$5))/7</f>
        <v>71870.755714285726</v>
      </c>
      <c r="R5" s="583">
        <f t="shared" si="0"/>
        <v>71870.755714285726</v>
      </c>
      <c r="S5" s="583">
        <f t="shared" si="0"/>
        <v>71870.755714285726</v>
      </c>
      <c r="T5" s="583">
        <f t="shared" si="0"/>
        <v>71870.755714285726</v>
      </c>
      <c r="U5" s="583">
        <f t="shared" si="0"/>
        <v>71870.755714285726</v>
      </c>
      <c r="V5" s="583">
        <f t="shared" si="0"/>
        <v>71870.755714285726</v>
      </c>
      <c r="W5" s="583">
        <f t="shared" ref="W5:W13" si="1">SUM(K5:V5)</f>
        <v>774179.25000000012</v>
      </c>
    </row>
    <row r="6" spans="1:23" s="371" customFormat="1" ht="93" customHeight="1">
      <c r="A6" s="372" t="s">
        <v>1619</v>
      </c>
      <c r="B6" s="372" t="s">
        <v>68</v>
      </c>
      <c r="C6" s="372" t="s">
        <v>100</v>
      </c>
      <c r="D6" s="370">
        <v>175315.8</v>
      </c>
      <c r="E6" s="373" t="s">
        <v>2182</v>
      </c>
      <c r="F6" s="398" t="s">
        <v>5197</v>
      </c>
      <c r="G6" s="525">
        <v>44664</v>
      </c>
      <c r="H6" s="525">
        <v>45760</v>
      </c>
      <c r="I6" s="398" t="s">
        <v>5198</v>
      </c>
      <c r="J6" s="556">
        <v>526000</v>
      </c>
      <c r="K6" s="586"/>
      <c r="L6" s="586"/>
      <c r="M6" s="586"/>
      <c r="N6" s="586"/>
      <c r="O6" s="586"/>
      <c r="P6" s="586">
        <v>175315.8</v>
      </c>
      <c r="Q6" s="586" t="s">
        <v>5199</v>
      </c>
      <c r="R6" s="586" t="s">
        <v>5199</v>
      </c>
      <c r="S6" s="586" t="s">
        <v>5199</v>
      </c>
      <c r="T6" s="586"/>
      <c r="U6" s="586" t="s">
        <v>5199</v>
      </c>
      <c r="V6" s="586"/>
      <c r="W6" s="583">
        <f t="shared" si="1"/>
        <v>175315.8</v>
      </c>
    </row>
    <row r="7" spans="1:23" s="374" customFormat="1" ht="98.25" customHeight="1">
      <c r="A7" s="847" t="s">
        <v>1619</v>
      </c>
      <c r="B7" s="847" t="s">
        <v>68</v>
      </c>
      <c r="C7" s="847" t="s">
        <v>102</v>
      </c>
      <c r="D7" s="852">
        <v>88267.59</v>
      </c>
      <c r="E7" s="852">
        <v>7329.47</v>
      </c>
      <c r="F7" s="398" t="s">
        <v>5200</v>
      </c>
      <c r="G7" s="525">
        <v>43224</v>
      </c>
      <c r="H7" s="525">
        <v>43954</v>
      </c>
      <c r="I7" s="398" t="s">
        <v>5201</v>
      </c>
      <c r="J7" s="557">
        <v>270000</v>
      </c>
      <c r="K7" s="586" t="s">
        <v>5199</v>
      </c>
      <c r="L7" s="586"/>
      <c r="M7" s="586"/>
      <c r="N7" s="586"/>
      <c r="O7" s="586"/>
      <c r="P7" s="586"/>
      <c r="Q7" s="585">
        <v>10800</v>
      </c>
      <c r="R7" s="586" t="s">
        <v>5199</v>
      </c>
      <c r="S7" s="586" t="s">
        <v>5199</v>
      </c>
      <c r="T7" s="586" t="s">
        <v>5199</v>
      </c>
      <c r="U7" s="586" t="s">
        <v>5199</v>
      </c>
      <c r="V7" s="586"/>
      <c r="W7" s="583">
        <f t="shared" si="1"/>
        <v>10800</v>
      </c>
    </row>
    <row r="8" spans="1:23" s="374" customFormat="1" ht="70.5" customHeight="1">
      <c r="A8" s="848" t="s">
        <v>1619</v>
      </c>
      <c r="B8" s="848" t="s">
        <v>68</v>
      </c>
      <c r="C8" s="848"/>
      <c r="D8" s="855"/>
      <c r="E8" s="855"/>
      <c r="F8" s="520" t="s">
        <v>5202</v>
      </c>
      <c r="G8" s="525">
        <v>44546</v>
      </c>
      <c r="H8" s="525">
        <v>45641</v>
      </c>
      <c r="I8" s="399" t="s">
        <v>5203</v>
      </c>
      <c r="J8" s="558">
        <v>99500</v>
      </c>
      <c r="K8" s="586"/>
      <c r="L8" s="586"/>
      <c r="M8" s="586"/>
      <c r="N8" s="586"/>
      <c r="O8" s="586"/>
      <c r="P8" s="586"/>
      <c r="Q8" s="585"/>
      <c r="R8" s="586"/>
      <c r="S8" s="586"/>
      <c r="T8" s="586"/>
      <c r="U8" s="586"/>
      <c r="V8" s="586">
        <v>1980</v>
      </c>
      <c r="W8" s="583">
        <f t="shared" si="1"/>
        <v>1980</v>
      </c>
    </row>
    <row r="9" spans="1:23" s="374" customFormat="1" ht="63.75">
      <c r="A9" s="848" t="s">
        <v>1619</v>
      </c>
      <c r="B9" s="848" t="s">
        <v>68</v>
      </c>
      <c r="C9" s="848"/>
      <c r="D9" s="855"/>
      <c r="E9" s="855"/>
      <c r="F9" s="398" t="s">
        <v>5204</v>
      </c>
      <c r="G9" s="525">
        <v>44453</v>
      </c>
      <c r="H9" s="525">
        <v>45183</v>
      </c>
      <c r="I9" s="398" t="s">
        <v>5205</v>
      </c>
      <c r="J9" s="557">
        <v>114900</v>
      </c>
      <c r="K9" s="586"/>
      <c r="L9" s="586"/>
      <c r="M9" s="586"/>
      <c r="N9" s="586"/>
      <c r="O9" s="586"/>
      <c r="P9" s="586"/>
      <c r="Q9" s="585"/>
      <c r="R9" s="586"/>
      <c r="S9" s="585">
        <v>5745</v>
      </c>
      <c r="T9" s="586"/>
      <c r="U9" s="586"/>
      <c r="V9" s="586"/>
      <c r="W9" s="583">
        <f>SUM(K9:V9)</f>
        <v>5745</v>
      </c>
    </row>
    <row r="10" spans="1:23" s="374" customFormat="1" ht="168" customHeight="1">
      <c r="A10" s="848" t="s">
        <v>1619</v>
      </c>
      <c r="B10" s="848" t="s">
        <v>68</v>
      </c>
      <c r="C10" s="848"/>
      <c r="D10" s="855"/>
      <c r="E10" s="855"/>
      <c r="F10" s="521" t="s">
        <v>5206</v>
      </c>
      <c r="G10" s="525">
        <v>44483</v>
      </c>
      <c r="H10" s="525">
        <v>44926</v>
      </c>
      <c r="I10" s="398" t="s">
        <v>5207</v>
      </c>
      <c r="J10" s="557">
        <v>264300</v>
      </c>
      <c r="K10" s="583"/>
      <c r="L10" s="583"/>
      <c r="M10" s="583"/>
      <c r="N10" s="583"/>
      <c r="O10" s="583"/>
      <c r="P10" s="583"/>
      <c r="Q10" s="586"/>
      <c r="R10" s="583"/>
      <c r="S10" s="583"/>
      <c r="T10" s="583"/>
      <c r="U10" s="583"/>
      <c r="V10" s="588">
        <v>7449.48</v>
      </c>
      <c r="W10" s="583">
        <v>7449.48</v>
      </c>
    </row>
    <row r="11" spans="1:23" s="374" customFormat="1" ht="84.75" customHeight="1">
      <c r="A11" s="848" t="s">
        <v>1619</v>
      </c>
      <c r="B11" s="848" t="s">
        <v>68</v>
      </c>
      <c r="C11" s="848"/>
      <c r="D11" s="855"/>
      <c r="E11" s="855"/>
      <c r="F11" s="399" t="s">
        <v>5208</v>
      </c>
      <c r="G11" s="524">
        <v>44383</v>
      </c>
      <c r="H11" s="524">
        <v>45568</v>
      </c>
      <c r="I11" s="399" t="s">
        <v>5209</v>
      </c>
      <c r="J11" s="554" t="s">
        <v>5210</v>
      </c>
      <c r="K11" s="583"/>
      <c r="L11" s="583"/>
      <c r="M11" s="583"/>
      <c r="N11" s="583"/>
      <c r="O11" s="583"/>
      <c r="P11" s="583"/>
      <c r="Q11" s="583"/>
      <c r="R11" s="583"/>
      <c r="S11" s="583"/>
      <c r="T11" s="583"/>
      <c r="U11" s="583">
        <v>38449.449999999997</v>
      </c>
      <c r="V11" s="583"/>
      <c r="W11" s="583">
        <f t="shared" si="1"/>
        <v>38449.449999999997</v>
      </c>
    </row>
    <row r="12" spans="1:23" s="374" customFormat="1" ht="51">
      <c r="A12" s="848" t="s">
        <v>1619</v>
      </c>
      <c r="B12" s="848" t="s">
        <v>68</v>
      </c>
      <c r="C12" s="848"/>
      <c r="D12" s="855"/>
      <c r="E12" s="855"/>
      <c r="F12" s="399" t="s">
        <v>5211</v>
      </c>
      <c r="G12" s="524">
        <v>44368</v>
      </c>
      <c r="H12" s="524">
        <v>45098</v>
      </c>
      <c r="I12" s="399" t="s">
        <v>5212</v>
      </c>
      <c r="J12" s="558" t="s">
        <v>2182</v>
      </c>
      <c r="K12" s="583"/>
      <c r="L12" s="583"/>
      <c r="M12" s="583"/>
      <c r="N12" s="584">
        <v>7329.47</v>
      </c>
      <c r="O12" s="583"/>
      <c r="P12" s="583"/>
      <c r="Q12" s="583">
        <v>10994.19</v>
      </c>
      <c r="R12" s="583"/>
      <c r="S12" s="583"/>
      <c r="T12" s="583"/>
      <c r="U12" s="583"/>
      <c r="V12" s="583"/>
      <c r="W12" s="583">
        <f>SUM(K12:V12)</f>
        <v>18323.66</v>
      </c>
    </row>
    <row r="13" spans="1:23" s="374" customFormat="1" ht="114" customHeight="1">
      <c r="A13" s="848" t="s">
        <v>1619</v>
      </c>
      <c r="B13" s="848" t="s">
        <v>68</v>
      </c>
      <c r="C13" s="848"/>
      <c r="D13" s="855"/>
      <c r="E13" s="855"/>
      <c r="F13" s="520" t="s">
        <v>5213</v>
      </c>
      <c r="G13" s="524">
        <v>44770</v>
      </c>
      <c r="H13" s="524">
        <v>45530</v>
      </c>
      <c r="I13" s="399" t="s">
        <v>5214</v>
      </c>
      <c r="J13" s="558">
        <v>31000</v>
      </c>
      <c r="K13" s="583"/>
      <c r="L13" s="583"/>
      <c r="M13" s="583"/>
      <c r="N13" s="583"/>
      <c r="O13" s="583"/>
      <c r="P13" s="583"/>
      <c r="Q13" s="583"/>
      <c r="R13" s="583"/>
      <c r="S13" s="583"/>
      <c r="T13" s="583"/>
      <c r="U13" s="583"/>
      <c r="V13" s="583">
        <v>5520</v>
      </c>
      <c r="W13" s="583">
        <f t="shared" si="1"/>
        <v>5520</v>
      </c>
    </row>
    <row r="14" spans="1:23" s="374" customFormat="1" ht="114" customHeight="1">
      <c r="A14" s="399" t="s">
        <v>1619</v>
      </c>
      <c r="B14" s="399" t="s">
        <v>68</v>
      </c>
      <c r="C14" s="399" t="s">
        <v>405</v>
      </c>
      <c r="D14" s="400">
        <v>2890</v>
      </c>
      <c r="E14" s="400">
        <v>2890</v>
      </c>
      <c r="F14" s="520" t="s">
        <v>5211</v>
      </c>
      <c r="G14" s="524">
        <v>44368</v>
      </c>
      <c r="H14" s="524">
        <v>45098</v>
      </c>
      <c r="I14" s="399" t="s">
        <v>5212</v>
      </c>
      <c r="J14" s="558">
        <v>124336.3</v>
      </c>
      <c r="K14" s="583">
        <v>2890</v>
      </c>
      <c r="L14" s="583">
        <v>0</v>
      </c>
      <c r="M14" s="583">
        <v>0</v>
      </c>
      <c r="N14" s="583">
        <v>0</v>
      </c>
      <c r="O14" s="583">
        <v>0</v>
      </c>
      <c r="P14" s="583"/>
      <c r="Q14" s="583"/>
      <c r="R14" s="583"/>
      <c r="S14" s="583"/>
      <c r="T14" s="583"/>
      <c r="U14" s="583"/>
      <c r="V14" s="583"/>
      <c r="W14" s="583"/>
    </row>
    <row r="15" spans="1:23" s="371" customFormat="1" ht="51">
      <c r="A15" s="369" t="s">
        <v>1619</v>
      </c>
      <c r="B15" s="369" t="s">
        <v>68</v>
      </c>
      <c r="C15" s="369" t="s">
        <v>112</v>
      </c>
      <c r="D15" s="370">
        <v>15755.6</v>
      </c>
      <c r="E15" s="370">
        <v>1795.5</v>
      </c>
      <c r="F15" s="399" t="s">
        <v>5211</v>
      </c>
      <c r="G15" s="524">
        <v>44368</v>
      </c>
      <c r="H15" s="524">
        <v>45098</v>
      </c>
      <c r="I15" s="399" t="s">
        <v>5212</v>
      </c>
      <c r="J15" s="558">
        <v>124336.3</v>
      </c>
      <c r="K15" s="583"/>
      <c r="L15" s="583"/>
      <c r="M15" s="583"/>
      <c r="N15" s="584">
        <v>1795.5</v>
      </c>
      <c r="O15" s="583"/>
      <c r="P15" s="584">
        <f>13960.1/7</f>
        <v>1994.3</v>
      </c>
      <c r="Q15" s="584">
        <f t="shared" ref="Q15:V15" si="2">13960.1/7</f>
        <v>1994.3</v>
      </c>
      <c r="R15" s="584">
        <f t="shared" si="2"/>
        <v>1994.3</v>
      </c>
      <c r="S15" s="584">
        <f t="shared" si="2"/>
        <v>1994.3</v>
      </c>
      <c r="T15" s="584">
        <f t="shared" si="2"/>
        <v>1994.3</v>
      </c>
      <c r="U15" s="584">
        <f t="shared" si="2"/>
        <v>1994.3</v>
      </c>
      <c r="V15" s="584">
        <f t="shared" si="2"/>
        <v>1994.3</v>
      </c>
      <c r="W15" s="583">
        <f>SUM(K15:V15)</f>
        <v>15755.599999999999</v>
      </c>
    </row>
    <row r="16" spans="1:23" s="374" customFormat="1" ht="63.75">
      <c r="A16" s="369" t="s">
        <v>1619</v>
      </c>
      <c r="B16" s="369" t="s">
        <v>68</v>
      </c>
      <c r="C16" s="369" t="s">
        <v>248</v>
      </c>
      <c r="D16" s="370">
        <v>1224</v>
      </c>
      <c r="E16" s="376">
        <v>1224</v>
      </c>
      <c r="F16" s="522" t="s">
        <v>5215</v>
      </c>
      <c r="G16" s="524">
        <v>45027</v>
      </c>
      <c r="H16" s="524">
        <v>45057</v>
      </c>
      <c r="I16" s="399" t="s">
        <v>5216</v>
      </c>
      <c r="J16" s="554">
        <v>349435.68</v>
      </c>
      <c r="K16" s="583">
        <v>1224</v>
      </c>
      <c r="L16" s="583">
        <v>0</v>
      </c>
      <c r="M16" s="583">
        <v>0</v>
      </c>
      <c r="N16" s="583">
        <v>0</v>
      </c>
      <c r="O16" s="583">
        <v>0</v>
      </c>
      <c r="P16" s="583"/>
      <c r="Q16" s="583">
        <v>612</v>
      </c>
      <c r="R16" s="583"/>
      <c r="S16" s="583"/>
      <c r="T16" s="583"/>
      <c r="U16" s="583"/>
      <c r="V16" s="583"/>
      <c r="W16" s="583">
        <f t="shared" ref="W16:W27" si="3">SUM(K16:V16)</f>
        <v>1836</v>
      </c>
    </row>
    <row r="17" spans="1:23" s="371" customFormat="1" ht="38.25">
      <c r="A17" s="369" t="s">
        <v>1619</v>
      </c>
      <c r="B17" s="369" t="s">
        <v>1642</v>
      </c>
      <c r="C17" s="369" t="s">
        <v>520</v>
      </c>
      <c r="D17" s="368">
        <v>454515.88</v>
      </c>
      <c r="E17" s="368">
        <v>0</v>
      </c>
      <c r="F17" s="522" t="s">
        <v>5217</v>
      </c>
      <c r="G17" s="524">
        <v>45054</v>
      </c>
      <c r="H17" s="524">
        <v>45814</v>
      </c>
      <c r="I17" s="399" t="s">
        <v>5218</v>
      </c>
      <c r="J17" s="554">
        <v>1124300</v>
      </c>
      <c r="K17" s="583"/>
      <c r="L17" s="583"/>
      <c r="M17" s="583"/>
      <c r="N17" s="583"/>
      <c r="O17" s="583"/>
      <c r="P17" s="584"/>
      <c r="Q17" s="583"/>
      <c r="R17" s="583"/>
      <c r="S17" s="584"/>
      <c r="T17" s="583"/>
      <c r="U17" s="583"/>
      <c r="V17" s="584">
        <v>454515.88</v>
      </c>
      <c r="W17" s="583">
        <f t="shared" si="3"/>
        <v>454515.88</v>
      </c>
    </row>
    <row r="18" spans="1:23" s="374" customFormat="1" ht="63.75">
      <c r="A18" s="848" t="s">
        <v>1619</v>
      </c>
      <c r="B18" s="848" t="s">
        <v>1642</v>
      </c>
      <c r="C18" s="848" t="s">
        <v>385</v>
      </c>
      <c r="D18" s="849">
        <v>426017.59</v>
      </c>
      <c r="E18" s="849">
        <v>104586.27</v>
      </c>
      <c r="F18" s="521" t="s">
        <v>5219</v>
      </c>
      <c r="G18" s="525">
        <v>44174</v>
      </c>
      <c r="H18" s="525">
        <v>45344</v>
      </c>
      <c r="I18" s="398" t="s">
        <v>5220</v>
      </c>
      <c r="J18" s="557">
        <v>600000</v>
      </c>
      <c r="K18" s="583"/>
      <c r="L18" s="583"/>
      <c r="M18" s="584"/>
      <c r="N18" s="583"/>
      <c r="O18" s="586">
        <v>3746.88</v>
      </c>
      <c r="P18" s="583"/>
      <c r="Q18" s="586"/>
      <c r="R18" s="586">
        <v>5000</v>
      </c>
      <c r="S18" s="583"/>
      <c r="T18" s="583"/>
      <c r="U18" s="583"/>
      <c r="V18" s="583">
        <v>234863.95</v>
      </c>
      <c r="W18" s="583">
        <f>O18+R18+V18</f>
        <v>243610.83000000002</v>
      </c>
    </row>
    <row r="19" spans="1:23" s="374" customFormat="1" ht="147" customHeight="1">
      <c r="A19" s="848" t="s">
        <v>1619</v>
      </c>
      <c r="B19" s="848" t="s">
        <v>1642</v>
      </c>
      <c r="C19" s="848"/>
      <c r="D19" s="850"/>
      <c r="E19" s="850"/>
      <c r="F19" s="521" t="s">
        <v>5221</v>
      </c>
      <c r="G19" s="525">
        <v>44022</v>
      </c>
      <c r="H19" s="525">
        <v>45291</v>
      </c>
      <c r="I19" s="398" t="s">
        <v>5222</v>
      </c>
      <c r="J19" s="557">
        <v>65000</v>
      </c>
      <c r="K19" s="586" t="s">
        <v>5199</v>
      </c>
      <c r="L19" s="586" t="s">
        <v>5199</v>
      </c>
      <c r="M19" s="586" t="s">
        <v>5199</v>
      </c>
      <c r="N19" s="586" t="s">
        <v>5199</v>
      </c>
      <c r="O19" s="586" t="s">
        <v>5199</v>
      </c>
      <c r="P19" s="586" t="s">
        <v>5199</v>
      </c>
      <c r="Q19" s="586">
        <v>1696.43</v>
      </c>
      <c r="R19" s="586" t="s">
        <v>5199</v>
      </c>
      <c r="S19" s="586" t="s">
        <v>5199</v>
      </c>
      <c r="T19" s="586" t="s">
        <v>5199</v>
      </c>
      <c r="U19" s="586" t="s">
        <v>5199</v>
      </c>
      <c r="V19" s="586" t="s">
        <v>5199</v>
      </c>
      <c r="W19" s="583">
        <f t="shared" si="3"/>
        <v>1696.43</v>
      </c>
    </row>
    <row r="20" spans="1:23" s="374" customFormat="1" ht="60.75" customHeight="1">
      <c r="A20" s="848" t="s">
        <v>1619</v>
      </c>
      <c r="B20" s="848" t="s">
        <v>1642</v>
      </c>
      <c r="C20" s="848"/>
      <c r="D20" s="850"/>
      <c r="E20" s="850"/>
      <c r="F20" s="520" t="s">
        <v>5223</v>
      </c>
      <c r="G20" s="525">
        <v>44195</v>
      </c>
      <c r="H20" s="525">
        <v>45015</v>
      </c>
      <c r="I20" s="399" t="s">
        <v>5224</v>
      </c>
      <c r="J20" s="558">
        <v>50946.559999999998</v>
      </c>
      <c r="K20" s="586"/>
      <c r="L20" s="586"/>
      <c r="M20" s="586"/>
      <c r="N20" s="584">
        <v>431.78</v>
      </c>
      <c r="O20" s="586"/>
      <c r="P20" s="586"/>
      <c r="Q20" s="586"/>
      <c r="R20" s="586"/>
      <c r="S20" s="586"/>
      <c r="T20" s="586"/>
      <c r="U20" s="586"/>
      <c r="V20" s="586"/>
      <c r="W20" s="583">
        <f t="shared" si="3"/>
        <v>431.78</v>
      </c>
    </row>
    <row r="21" spans="1:23" s="374" customFormat="1" ht="89.25" customHeight="1">
      <c r="A21" s="848" t="s">
        <v>1619</v>
      </c>
      <c r="B21" s="848" t="s">
        <v>1642</v>
      </c>
      <c r="C21" s="848"/>
      <c r="D21" s="850"/>
      <c r="E21" s="850"/>
      <c r="F21" s="520" t="s">
        <v>5225</v>
      </c>
      <c r="G21" s="525">
        <v>44741</v>
      </c>
      <c r="H21" s="525">
        <v>45491</v>
      </c>
      <c r="I21" s="399" t="s">
        <v>5226</v>
      </c>
      <c r="J21" s="558">
        <v>204981</v>
      </c>
      <c r="K21" s="586"/>
      <c r="L21" s="586"/>
      <c r="M21" s="586"/>
      <c r="N21" s="584">
        <v>98039.44</v>
      </c>
      <c r="O21" s="586"/>
      <c r="P21" s="586"/>
      <c r="Q21" s="586"/>
      <c r="R21" s="586"/>
      <c r="S21" s="586"/>
      <c r="T21" s="586"/>
      <c r="U21" s="586"/>
      <c r="V21" s="586"/>
      <c r="W21" s="583">
        <f t="shared" si="3"/>
        <v>98039.44</v>
      </c>
    </row>
    <row r="22" spans="1:23" s="374" customFormat="1" ht="112.5" customHeight="1">
      <c r="A22" s="848" t="s">
        <v>1619</v>
      </c>
      <c r="B22" s="848" t="s">
        <v>1642</v>
      </c>
      <c r="C22" s="848"/>
      <c r="D22" s="850"/>
      <c r="E22" s="850"/>
      <c r="F22" s="521" t="s">
        <v>5227</v>
      </c>
      <c r="G22" s="525">
        <v>44873</v>
      </c>
      <c r="H22" s="525">
        <v>45618</v>
      </c>
      <c r="I22" s="398" t="s">
        <v>5228</v>
      </c>
      <c r="J22" s="557">
        <v>194900</v>
      </c>
      <c r="K22" s="586" t="s">
        <v>5199</v>
      </c>
      <c r="L22" s="586" t="s">
        <v>5199</v>
      </c>
      <c r="M22" s="586"/>
      <c r="N22" s="584"/>
      <c r="O22" s="586"/>
      <c r="P22" s="586" t="s">
        <v>5199</v>
      </c>
      <c r="Q22" s="586" t="s">
        <v>5199</v>
      </c>
      <c r="R22" s="586" t="s">
        <v>5199</v>
      </c>
      <c r="S22" s="586" t="s">
        <v>5199</v>
      </c>
      <c r="T22" s="586" t="s">
        <v>5199</v>
      </c>
      <c r="U22" s="589">
        <v>77960</v>
      </c>
      <c r="V22" s="586" t="s">
        <v>5199</v>
      </c>
      <c r="W22" s="583">
        <f t="shared" si="3"/>
        <v>77960</v>
      </c>
    </row>
    <row r="23" spans="1:23" s="374" customFormat="1" ht="38.25">
      <c r="A23" s="848" t="s">
        <v>1619</v>
      </c>
      <c r="B23" s="848" t="s">
        <v>1642</v>
      </c>
      <c r="C23" s="848"/>
      <c r="D23" s="851"/>
      <c r="E23" s="851"/>
      <c r="F23" s="399" t="s">
        <v>5229</v>
      </c>
      <c r="G23" s="524">
        <v>43866</v>
      </c>
      <c r="H23" s="524">
        <v>44961</v>
      </c>
      <c r="I23" s="399" t="s">
        <v>5230</v>
      </c>
      <c r="J23" s="557">
        <v>164752</v>
      </c>
      <c r="K23" s="583"/>
      <c r="L23" s="583"/>
      <c r="M23" s="583"/>
      <c r="N23" s="583"/>
      <c r="O23" s="583"/>
      <c r="P23" s="583"/>
      <c r="Q23" s="586">
        <v>2958.94</v>
      </c>
      <c r="R23" s="583"/>
      <c r="S23" s="583"/>
      <c r="T23" s="583"/>
      <c r="U23" s="583"/>
      <c r="V23" s="583"/>
      <c r="W23" s="583">
        <f>SUM(K23:V23)</f>
        <v>2958.94</v>
      </c>
    </row>
    <row r="24" spans="1:23" s="374" customFormat="1" ht="38.25">
      <c r="A24" s="848" t="s">
        <v>1619</v>
      </c>
      <c r="B24" s="848" t="s">
        <v>1642</v>
      </c>
      <c r="C24" s="848"/>
      <c r="D24" s="851"/>
      <c r="E24" s="851"/>
      <c r="F24" s="520" t="s">
        <v>5231</v>
      </c>
      <c r="G24" s="524">
        <v>43878</v>
      </c>
      <c r="H24" s="524">
        <v>45033</v>
      </c>
      <c r="I24" s="399" t="s">
        <v>5232</v>
      </c>
      <c r="J24" s="558">
        <v>78500</v>
      </c>
      <c r="K24" s="583"/>
      <c r="L24" s="583"/>
      <c r="M24" s="583"/>
      <c r="N24" s="583">
        <v>495</v>
      </c>
      <c r="O24" s="583"/>
      <c r="P24" s="583"/>
      <c r="Q24" s="586"/>
      <c r="R24" s="583"/>
      <c r="S24" s="583"/>
      <c r="T24" s="583">
        <v>510</v>
      </c>
      <c r="U24" s="583"/>
      <c r="V24" s="583"/>
      <c r="W24" s="583">
        <f>SUM(K24:V24)</f>
        <v>1005</v>
      </c>
    </row>
    <row r="25" spans="1:23" s="374" customFormat="1" ht="25.5">
      <c r="A25" s="848" t="s">
        <v>1619</v>
      </c>
      <c r="B25" s="848" t="s">
        <v>1642</v>
      </c>
      <c r="C25" s="848"/>
      <c r="D25" s="851"/>
      <c r="E25" s="851"/>
      <c r="F25" s="520" t="s">
        <v>5233</v>
      </c>
      <c r="G25" s="524">
        <v>43922</v>
      </c>
      <c r="H25" s="524">
        <v>45017</v>
      </c>
      <c r="I25" s="399" t="s">
        <v>5234</v>
      </c>
      <c r="J25" s="558">
        <v>84307.02</v>
      </c>
      <c r="K25" s="583"/>
      <c r="L25" s="583"/>
      <c r="M25" s="583"/>
      <c r="N25" s="583"/>
      <c r="O25" s="584">
        <v>1873.17</v>
      </c>
      <c r="P25" s="583"/>
      <c r="Q25" s="583"/>
      <c r="R25" s="583"/>
      <c r="S25" s="583"/>
      <c r="T25" s="583"/>
      <c r="U25" s="583"/>
      <c r="V25" s="583"/>
      <c r="W25" s="583">
        <f>SUM(K25:V25)</f>
        <v>1873.17</v>
      </c>
    </row>
    <row r="26" spans="1:23" s="374" customFormat="1" ht="25.5">
      <c r="A26" s="848" t="s">
        <v>1619</v>
      </c>
      <c r="B26" s="848" t="s">
        <v>1642</v>
      </c>
      <c r="C26" s="848"/>
      <c r="D26" s="851"/>
      <c r="E26" s="851"/>
      <c r="F26" s="399" t="s">
        <v>5235</v>
      </c>
      <c r="G26" s="524">
        <v>44211</v>
      </c>
      <c r="H26" s="524">
        <v>45306</v>
      </c>
      <c r="I26" s="399" t="s">
        <v>5236</v>
      </c>
      <c r="J26" s="557" t="s">
        <v>5237</v>
      </c>
      <c r="K26" s="583"/>
      <c r="L26" s="583"/>
      <c r="M26" s="583"/>
      <c r="N26" s="583"/>
      <c r="O26" s="583"/>
      <c r="P26" s="583"/>
      <c r="Q26" s="586">
        <v>720</v>
      </c>
      <c r="R26" s="583"/>
      <c r="S26" s="583"/>
      <c r="T26" s="583"/>
      <c r="U26" s="583"/>
      <c r="V26" s="583"/>
      <c r="W26" s="583">
        <f>SUM(K26:V26)</f>
        <v>720</v>
      </c>
    </row>
    <row r="27" spans="1:23" s="371" customFormat="1" ht="38.25">
      <c r="A27" s="369" t="s">
        <v>1619</v>
      </c>
      <c r="B27" s="369" t="s">
        <v>1642</v>
      </c>
      <c r="C27" s="848" t="s">
        <v>250</v>
      </c>
      <c r="D27" s="852">
        <v>722357.8</v>
      </c>
      <c r="E27" s="852">
        <v>0</v>
      </c>
      <c r="F27" s="522" t="s">
        <v>5587</v>
      </c>
      <c r="G27" s="524">
        <v>44985</v>
      </c>
      <c r="H27" s="524">
        <v>46110</v>
      </c>
      <c r="I27" s="399" t="s">
        <v>5238</v>
      </c>
      <c r="J27" s="558">
        <v>731057.8</v>
      </c>
      <c r="K27" s="583"/>
      <c r="L27" s="583"/>
      <c r="M27" s="583"/>
      <c r="N27" s="583"/>
      <c r="O27" s="583"/>
      <c r="P27" s="584"/>
      <c r="Q27" s="587">
        <v>722357.8</v>
      </c>
      <c r="R27" s="583"/>
      <c r="S27" s="583"/>
      <c r="T27" s="583"/>
      <c r="U27" s="583"/>
      <c r="V27" s="583"/>
      <c r="W27" s="583">
        <f t="shared" si="3"/>
        <v>722357.8</v>
      </c>
    </row>
    <row r="28" spans="1:23" s="371" customFormat="1" ht="98.25" customHeight="1">
      <c r="A28" s="369" t="s">
        <v>1619</v>
      </c>
      <c r="B28" s="369" t="s">
        <v>1642</v>
      </c>
      <c r="C28" s="848"/>
      <c r="D28" s="852"/>
      <c r="E28" s="852"/>
      <c r="F28" s="523" t="s">
        <v>5239</v>
      </c>
      <c r="G28" s="524">
        <v>45204</v>
      </c>
      <c r="H28" s="526" t="s">
        <v>5240</v>
      </c>
      <c r="I28" s="399" t="s">
        <v>5241</v>
      </c>
      <c r="J28" s="846">
        <v>764818.82</v>
      </c>
      <c r="K28" s="583"/>
      <c r="L28" s="583"/>
      <c r="M28" s="583"/>
      <c r="N28" s="583"/>
      <c r="O28" s="583"/>
      <c r="P28" s="587"/>
      <c r="Q28" s="583"/>
      <c r="R28" s="583"/>
      <c r="S28" s="584"/>
      <c r="T28" s="583"/>
      <c r="U28" s="583"/>
      <c r="V28" s="583"/>
      <c r="W28" s="583">
        <f>SUM(K28:V28)</f>
        <v>0</v>
      </c>
    </row>
    <row r="29" spans="1:23" s="371" customFormat="1" ht="76.5">
      <c r="A29" s="369" t="s">
        <v>1619</v>
      </c>
      <c r="B29" s="369" t="s">
        <v>1642</v>
      </c>
      <c r="C29" s="369" t="s">
        <v>5242</v>
      </c>
      <c r="D29" s="370" t="s">
        <v>2182</v>
      </c>
      <c r="E29" s="370" t="s">
        <v>2182</v>
      </c>
      <c r="F29" s="523" t="s">
        <v>5239</v>
      </c>
      <c r="G29" s="524">
        <v>45204</v>
      </c>
      <c r="H29" s="526" t="s">
        <v>5240</v>
      </c>
      <c r="I29" s="399" t="s">
        <v>5241</v>
      </c>
      <c r="J29" s="846"/>
      <c r="K29" s="583"/>
      <c r="L29" s="583"/>
      <c r="M29" s="583"/>
      <c r="N29" s="583"/>
      <c r="O29" s="583"/>
      <c r="P29" s="583"/>
      <c r="Q29" s="584"/>
      <c r="R29" s="583"/>
      <c r="S29" s="584"/>
      <c r="T29" s="583"/>
      <c r="U29" s="583"/>
      <c r="V29" s="583"/>
      <c r="W29" s="583"/>
    </row>
    <row r="30" spans="1:23" s="371" customFormat="1" ht="51">
      <c r="A30" s="369" t="s">
        <v>1619</v>
      </c>
      <c r="B30" s="369" t="s">
        <v>1648</v>
      </c>
      <c r="C30" s="369" t="s">
        <v>513</v>
      </c>
      <c r="D30" s="368">
        <v>142294.39999999999</v>
      </c>
      <c r="E30" s="368">
        <v>0</v>
      </c>
      <c r="F30" s="399" t="s">
        <v>5243</v>
      </c>
      <c r="G30" s="524">
        <v>44986</v>
      </c>
      <c r="H30" s="524">
        <v>46081</v>
      </c>
      <c r="I30" s="399" t="s">
        <v>5244</v>
      </c>
      <c r="J30" s="554">
        <v>747980</v>
      </c>
      <c r="K30" s="583"/>
      <c r="L30" s="583"/>
      <c r="M30" s="583"/>
      <c r="N30" s="583"/>
      <c r="O30" s="583"/>
      <c r="P30" s="584">
        <v>10000</v>
      </c>
      <c r="Q30" s="584">
        <v>13076.48</v>
      </c>
      <c r="R30" s="584">
        <v>16152.96</v>
      </c>
      <c r="S30" s="584">
        <v>19229.439999999999</v>
      </c>
      <c r="T30" s="584">
        <v>22305.919999999998</v>
      </c>
      <c r="U30" s="584">
        <f>15382.4*2</f>
        <v>30764.799999999999</v>
      </c>
      <c r="V30" s="584">
        <f>15382.4*2</f>
        <v>30764.799999999999</v>
      </c>
      <c r="W30" s="583">
        <f>SUM(K30:V30)</f>
        <v>142294.39999999999</v>
      </c>
    </row>
    <row r="31" spans="1:23" s="196" customFormat="1" ht="15.75" thickBot="1">
      <c r="A31" s="190"/>
      <c r="B31" s="190"/>
      <c r="C31" s="190"/>
      <c r="D31" s="195">
        <f>SUM(D5:D30)</f>
        <v>2802817.91</v>
      </c>
      <c r="E31" s="195">
        <f>SUM(E5:E30)</f>
        <v>388909.2</v>
      </c>
      <c r="F31" s="190"/>
      <c r="G31" s="190"/>
      <c r="H31" s="190"/>
      <c r="I31" s="190"/>
      <c r="J31" s="544">
        <f t="shared" ref="J31:V31" si="4">SUM(J5:J30)</f>
        <v>8161132.3599999994</v>
      </c>
      <c r="K31" s="544">
        <f t="shared" si="4"/>
        <v>4114</v>
      </c>
      <c r="L31" s="544">
        <f t="shared" si="4"/>
        <v>104365.82999999999</v>
      </c>
      <c r="M31" s="544">
        <f t="shared" si="4"/>
        <v>54554.76</v>
      </c>
      <c r="N31" s="544">
        <f t="shared" si="4"/>
        <v>108091.19</v>
      </c>
      <c r="O31" s="544">
        <f t="shared" si="4"/>
        <v>117783.42</v>
      </c>
      <c r="P31" s="544">
        <f t="shared" si="4"/>
        <v>259180.85571428569</v>
      </c>
      <c r="Q31" s="544">
        <f t="shared" si="4"/>
        <v>837080.89571428578</v>
      </c>
      <c r="R31" s="544">
        <f t="shared" si="4"/>
        <v>95018.015714285721</v>
      </c>
      <c r="S31" s="544">
        <f t="shared" si="4"/>
        <v>98839.495714285731</v>
      </c>
      <c r="T31" s="544">
        <f t="shared" si="4"/>
        <v>96680.975714285727</v>
      </c>
      <c r="U31" s="544">
        <f t="shared" si="4"/>
        <v>221039.3057142857</v>
      </c>
      <c r="V31" s="544">
        <f t="shared" si="4"/>
        <v>808959.1657142858</v>
      </c>
      <c r="W31" s="544">
        <f>SUM(W5:W30)</f>
        <v>2802817.9099999997</v>
      </c>
    </row>
    <row r="32" spans="1:23" ht="15" customHeight="1" thickTop="1"/>
    <row r="36" spans="12:14" ht="15" customHeight="1">
      <c r="L36" s="172"/>
    </row>
    <row r="42" spans="12:14" ht="15" customHeight="1">
      <c r="N42" s="153"/>
    </row>
    <row r="43" spans="12:14" ht="15" customHeight="1">
      <c r="N43" s="173"/>
    </row>
    <row r="44" spans="12:14" ht="15" customHeight="1">
      <c r="N44" s="173"/>
    </row>
    <row r="45" spans="12:14" ht="15" customHeight="1">
      <c r="N45" s="173"/>
    </row>
    <row r="46" spans="12:14" ht="15" customHeight="1">
      <c r="N46" s="173"/>
    </row>
    <row r="47" spans="12:14" ht="15" customHeight="1">
      <c r="N47" s="154"/>
    </row>
    <row r="48" spans="12:14" ht="15" customHeight="1">
      <c r="N48" s="155"/>
    </row>
    <row r="49" spans="14:14" ht="15" customHeight="1">
      <c r="N49" s="156"/>
    </row>
    <row r="50" spans="14:14" ht="15" customHeight="1">
      <c r="N50" s="157"/>
    </row>
    <row r="51" spans="14:14" ht="15" customHeight="1">
      <c r="N51" s="153"/>
    </row>
    <row r="52" spans="14:14" ht="15" customHeight="1">
      <c r="N52" s="157"/>
    </row>
    <row r="53" spans="14:14" ht="15" customHeight="1">
      <c r="N53" s="153"/>
    </row>
    <row r="54" spans="14:14" ht="15" customHeight="1">
      <c r="N54" s="158"/>
    </row>
    <row r="55" spans="14:14" ht="15" customHeight="1">
      <c r="N55" s="173"/>
    </row>
    <row r="56" spans="14:14" ht="15" customHeight="1">
      <c r="N56" s="154"/>
    </row>
    <row r="57" spans="14:14" ht="15" customHeight="1">
      <c r="N57" s="154"/>
    </row>
    <row r="58" spans="14:14" ht="15" customHeight="1">
      <c r="N58" s="159"/>
    </row>
    <row r="59" spans="14:14" ht="15" customHeight="1">
      <c r="N59" s="157"/>
    </row>
    <row r="60" spans="14:14" ht="15" customHeight="1">
      <c r="N60" s="153"/>
    </row>
    <row r="61" spans="14:14" ht="15" customHeight="1">
      <c r="N61" s="153"/>
    </row>
    <row r="62" spans="14:14" ht="15" customHeight="1">
      <c r="N62" s="153"/>
    </row>
    <row r="63" spans="14:14" ht="15" customHeight="1">
      <c r="N63" s="157"/>
    </row>
    <row r="64" spans="14:14" ht="15" customHeight="1">
      <c r="N64" s="157"/>
    </row>
    <row r="65" spans="14:14" ht="15" customHeight="1">
      <c r="N65" s="153"/>
    </row>
  </sheetData>
  <autoFilter ref="A4:W16"/>
  <mergeCells count="16">
    <mergeCell ref="A1:S1"/>
    <mergeCell ref="K3:W3"/>
    <mergeCell ref="C7:C13"/>
    <mergeCell ref="D7:D13"/>
    <mergeCell ref="E7:E13"/>
    <mergeCell ref="J28:J29"/>
    <mergeCell ref="A7:A13"/>
    <mergeCell ref="B7:B13"/>
    <mergeCell ref="B18:B26"/>
    <mergeCell ref="A18:A26"/>
    <mergeCell ref="C18:C26"/>
    <mergeCell ref="D18:D26"/>
    <mergeCell ref="E18:E26"/>
    <mergeCell ref="C27:C28"/>
    <mergeCell ref="D27:D28"/>
    <mergeCell ref="E27:E28"/>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5" sqref="B5"/>
    </sheetView>
  </sheetViews>
  <sheetFormatPr baseColWidth="10" defaultColWidth="14.42578125" defaultRowHeight="15" customHeight="1"/>
  <cols>
    <col min="1" max="1" width="79.28515625" customWidth="1"/>
    <col min="2" max="2" width="19.28515625" customWidth="1"/>
    <col min="3" max="3" width="54.7109375" customWidth="1"/>
    <col min="4" max="4" width="17.85546875" customWidth="1"/>
    <col min="5" max="5" width="19.28515625" customWidth="1"/>
    <col min="6" max="6" width="10" customWidth="1"/>
    <col min="7" max="7" width="19.28515625" customWidth="1"/>
    <col min="8" max="8" width="15" customWidth="1"/>
    <col min="9" max="26" width="10.7109375" customWidth="1"/>
  </cols>
  <sheetData>
    <row r="1" spans="1:26" ht="17.25" customHeight="1">
      <c r="A1" s="8"/>
      <c r="B1" s="9"/>
      <c r="C1" s="9"/>
      <c r="D1" s="9"/>
      <c r="E1" s="9"/>
      <c r="F1" s="9"/>
      <c r="G1" s="9"/>
      <c r="H1" s="9"/>
      <c r="I1" s="9"/>
      <c r="J1" s="9"/>
      <c r="K1" s="9"/>
      <c r="L1" s="8"/>
      <c r="M1" s="8"/>
      <c r="N1" s="8"/>
      <c r="O1" s="8"/>
      <c r="P1" s="8"/>
      <c r="Q1" s="8"/>
      <c r="R1" s="8"/>
      <c r="S1" s="8"/>
      <c r="T1" s="8"/>
      <c r="U1" s="8"/>
      <c r="V1" s="8"/>
      <c r="W1" s="8"/>
      <c r="X1" s="8"/>
      <c r="Y1" s="8"/>
      <c r="Z1" s="8"/>
    </row>
    <row r="2" spans="1:26" ht="69.75" customHeight="1">
      <c r="A2" s="693" t="s">
        <v>2069</v>
      </c>
      <c r="B2" s="694"/>
      <c r="C2" s="694"/>
      <c r="D2" s="694"/>
      <c r="E2" s="694"/>
      <c r="F2" s="694"/>
      <c r="G2" s="694"/>
      <c r="H2" s="695"/>
      <c r="I2" s="9"/>
      <c r="J2" s="9"/>
      <c r="K2" s="9"/>
      <c r="L2" s="8"/>
      <c r="M2" s="8"/>
      <c r="N2" s="8"/>
      <c r="O2" s="8"/>
      <c r="P2" s="8"/>
      <c r="Q2" s="8"/>
      <c r="R2" s="8"/>
      <c r="S2" s="8"/>
      <c r="T2" s="8"/>
      <c r="U2" s="8"/>
      <c r="V2" s="8"/>
      <c r="W2" s="8"/>
      <c r="X2" s="8"/>
      <c r="Y2" s="8"/>
      <c r="Z2" s="8"/>
    </row>
    <row r="3" spans="1:26" ht="17.25" customHeight="1">
      <c r="A3" s="84"/>
      <c r="B3" s="85"/>
      <c r="C3" s="85"/>
      <c r="D3" s="85"/>
      <c r="E3" s="86" t="s">
        <v>2068</v>
      </c>
      <c r="F3" s="85"/>
      <c r="G3" s="85"/>
      <c r="H3" s="85"/>
      <c r="I3" s="85"/>
      <c r="J3" s="85"/>
      <c r="K3" s="87"/>
      <c r="L3" s="8"/>
      <c r="M3" s="8"/>
      <c r="N3" s="8"/>
      <c r="O3" s="8"/>
      <c r="P3" s="8"/>
      <c r="Q3" s="8"/>
      <c r="R3" s="8"/>
      <c r="S3" s="8"/>
      <c r="T3" s="8"/>
      <c r="U3" s="8"/>
      <c r="V3" s="8"/>
      <c r="W3" s="8"/>
      <c r="X3" s="8"/>
      <c r="Y3" s="8"/>
      <c r="Z3" s="8"/>
    </row>
    <row r="4" spans="1:26" ht="17.25" customHeight="1">
      <c r="A4" s="86" t="s">
        <v>1</v>
      </c>
      <c r="B4" s="86" t="s">
        <v>2</v>
      </c>
      <c r="C4" s="86" t="s">
        <v>4</v>
      </c>
      <c r="D4" s="86" t="s">
        <v>8</v>
      </c>
      <c r="E4" s="84" t="s">
        <v>2070</v>
      </c>
      <c r="F4" s="88" t="s">
        <v>2071</v>
      </c>
      <c r="G4" s="88" t="s">
        <v>2072</v>
      </c>
      <c r="H4" s="88" t="s">
        <v>2073</v>
      </c>
      <c r="I4" s="88" t="s">
        <v>4470</v>
      </c>
      <c r="J4" s="88" t="s">
        <v>2074</v>
      </c>
      <c r="K4" s="89" t="s">
        <v>4471</v>
      </c>
      <c r="L4" s="8"/>
      <c r="M4" s="8"/>
      <c r="N4" s="8"/>
      <c r="O4" s="8"/>
      <c r="P4" s="8"/>
      <c r="Q4" s="8"/>
      <c r="R4" s="8"/>
      <c r="S4" s="8"/>
      <c r="T4" s="8"/>
      <c r="U4" s="8"/>
      <c r="V4" s="8"/>
      <c r="W4" s="8"/>
      <c r="X4" s="8"/>
      <c r="Y4" s="8"/>
      <c r="Z4" s="8"/>
    </row>
    <row r="5" spans="1:26" ht="17.25" customHeight="1">
      <c r="A5" s="84" t="s">
        <v>25</v>
      </c>
      <c r="B5" s="84" t="s">
        <v>1067</v>
      </c>
      <c r="C5" s="85"/>
      <c r="D5" s="85"/>
      <c r="E5" s="90">
        <v>19283164.379999995</v>
      </c>
      <c r="F5" s="91">
        <v>19267164.379999999</v>
      </c>
      <c r="G5" s="91">
        <v>187342.72</v>
      </c>
      <c r="H5" s="91">
        <v>17775222.790000003</v>
      </c>
      <c r="I5" s="91">
        <v>0.92256558564743008</v>
      </c>
      <c r="J5" s="91">
        <v>1904975.2499999998</v>
      </c>
      <c r="K5" s="92">
        <v>9.8871593786651432E-2</v>
      </c>
      <c r="L5" s="8"/>
      <c r="M5" s="8"/>
      <c r="N5" s="8"/>
      <c r="O5" s="8"/>
      <c r="P5" s="8"/>
      <c r="Q5" s="8"/>
      <c r="R5" s="8"/>
      <c r="S5" s="8"/>
      <c r="T5" s="8"/>
      <c r="U5" s="8"/>
      <c r="V5" s="8"/>
      <c r="W5" s="8"/>
      <c r="X5" s="8"/>
      <c r="Y5" s="8"/>
      <c r="Z5" s="8"/>
    </row>
    <row r="6" spans="1:26" ht="17.25" customHeight="1">
      <c r="A6" s="93"/>
      <c r="B6" s="84" t="s">
        <v>26</v>
      </c>
      <c r="C6" s="85"/>
      <c r="D6" s="85"/>
      <c r="E6" s="90">
        <v>45320005.550000012</v>
      </c>
      <c r="F6" s="91">
        <v>45747743.270000011</v>
      </c>
      <c r="G6" s="91">
        <v>6660248.6800000044</v>
      </c>
      <c r="H6" s="91">
        <v>14246379.290000005</v>
      </c>
      <c r="I6" s="91">
        <v>0.31141162976977599</v>
      </c>
      <c r="J6" s="91">
        <v>4734184.2899999991</v>
      </c>
      <c r="K6" s="92">
        <v>0.10348454265949626</v>
      </c>
      <c r="L6" s="8"/>
      <c r="M6" s="8"/>
      <c r="N6" s="8"/>
      <c r="O6" s="8"/>
      <c r="P6" s="8"/>
      <c r="Q6" s="8"/>
      <c r="R6" s="8"/>
      <c r="S6" s="8"/>
      <c r="T6" s="8"/>
      <c r="U6" s="8"/>
      <c r="V6" s="8"/>
      <c r="W6" s="8"/>
      <c r="X6" s="8"/>
      <c r="Y6" s="8"/>
      <c r="Z6" s="8"/>
    </row>
    <row r="7" spans="1:26" ht="17.25" customHeight="1">
      <c r="A7" s="93"/>
      <c r="B7" s="84" t="s">
        <v>531</v>
      </c>
      <c r="C7" s="85"/>
      <c r="D7" s="85"/>
      <c r="E7" s="90">
        <v>432132569.92000002</v>
      </c>
      <c r="F7" s="91">
        <v>432132569.92000002</v>
      </c>
      <c r="G7" s="91">
        <v>21777717.739999998</v>
      </c>
      <c r="H7" s="91">
        <v>282001362.13</v>
      </c>
      <c r="I7" s="91">
        <v>0.65258067028413624</v>
      </c>
      <c r="J7" s="91">
        <v>74019061.329999983</v>
      </c>
      <c r="K7" s="92">
        <v>0.17128785581633665</v>
      </c>
      <c r="L7" s="8"/>
      <c r="M7" s="8"/>
      <c r="N7" s="8"/>
      <c r="O7" s="8"/>
      <c r="P7" s="8"/>
      <c r="Q7" s="8"/>
      <c r="R7" s="8"/>
      <c r="S7" s="8"/>
      <c r="T7" s="8"/>
      <c r="U7" s="8"/>
      <c r="V7" s="8"/>
      <c r="W7" s="8"/>
      <c r="X7" s="8"/>
      <c r="Y7" s="8"/>
      <c r="Z7" s="8"/>
    </row>
    <row r="8" spans="1:26" ht="17.25" customHeight="1">
      <c r="A8" s="93"/>
      <c r="B8" s="84" t="s">
        <v>852</v>
      </c>
      <c r="C8" s="85"/>
      <c r="D8" s="85"/>
      <c r="E8" s="90">
        <v>4831539.41</v>
      </c>
      <c r="F8" s="91">
        <v>4831539.4099999992</v>
      </c>
      <c r="G8" s="91">
        <v>144168.58000000002</v>
      </c>
      <c r="H8" s="91">
        <v>1810101.75</v>
      </c>
      <c r="I8" s="91">
        <v>0.37464286149742909</v>
      </c>
      <c r="J8" s="91">
        <v>1419690.75</v>
      </c>
      <c r="K8" s="92">
        <v>0.29383818065555223</v>
      </c>
      <c r="L8" s="8"/>
      <c r="M8" s="8"/>
      <c r="N8" s="8"/>
      <c r="O8" s="8"/>
      <c r="P8" s="8"/>
      <c r="Q8" s="8"/>
      <c r="R8" s="8"/>
      <c r="S8" s="8"/>
      <c r="T8" s="8"/>
      <c r="U8" s="8"/>
      <c r="V8" s="8"/>
      <c r="W8" s="8"/>
      <c r="X8" s="8"/>
      <c r="Y8" s="8"/>
      <c r="Z8" s="8"/>
    </row>
    <row r="9" spans="1:26" ht="17.25" customHeight="1">
      <c r="A9" s="93"/>
      <c r="B9" s="84" t="s">
        <v>1087</v>
      </c>
      <c r="C9" s="84" t="s">
        <v>1089</v>
      </c>
      <c r="D9" s="84" t="s">
        <v>1091</v>
      </c>
      <c r="E9" s="90">
        <v>4450138.68</v>
      </c>
      <c r="F9" s="91">
        <v>4450138.68</v>
      </c>
      <c r="G9" s="91">
        <v>0</v>
      </c>
      <c r="H9" s="91">
        <v>4450138.68</v>
      </c>
      <c r="I9" s="91">
        <v>1</v>
      </c>
      <c r="J9" s="91">
        <v>1483379.56</v>
      </c>
      <c r="K9" s="92">
        <v>0.33333333333333337</v>
      </c>
      <c r="L9" s="8"/>
      <c r="M9" s="8"/>
      <c r="N9" s="8"/>
      <c r="O9" s="8"/>
      <c r="P9" s="8"/>
      <c r="Q9" s="8"/>
      <c r="R9" s="8"/>
      <c r="S9" s="8"/>
      <c r="T9" s="8"/>
      <c r="U9" s="8"/>
      <c r="V9" s="8"/>
      <c r="W9" s="8"/>
      <c r="X9" s="8"/>
      <c r="Y9" s="8"/>
      <c r="Z9" s="8"/>
    </row>
    <row r="10" spans="1:26" ht="17.25" customHeight="1">
      <c r="A10" s="93"/>
      <c r="B10" s="93"/>
      <c r="C10" s="84" t="s">
        <v>2075</v>
      </c>
      <c r="D10" s="85"/>
      <c r="E10" s="90">
        <v>4450138.68</v>
      </c>
      <c r="F10" s="91">
        <v>4450138.68</v>
      </c>
      <c r="G10" s="91">
        <v>0</v>
      </c>
      <c r="H10" s="91">
        <v>4450138.68</v>
      </c>
      <c r="I10" s="91">
        <v>1</v>
      </c>
      <c r="J10" s="91">
        <v>1483379.56</v>
      </c>
      <c r="K10" s="92">
        <v>0.33333333333333337</v>
      </c>
      <c r="L10" s="8"/>
      <c r="M10" s="8"/>
      <c r="N10" s="8"/>
      <c r="O10" s="8"/>
      <c r="P10" s="8"/>
      <c r="Q10" s="8"/>
      <c r="R10" s="8"/>
      <c r="S10" s="8"/>
      <c r="T10" s="8"/>
      <c r="U10" s="8"/>
      <c r="V10" s="8"/>
      <c r="W10" s="8"/>
      <c r="X10" s="8"/>
      <c r="Y10" s="8"/>
      <c r="Z10" s="8"/>
    </row>
    <row r="11" spans="1:26" ht="17.25" customHeight="1">
      <c r="A11" s="93"/>
      <c r="B11" s="93"/>
      <c r="C11" s="84" t="s">
        <v>1150</v>
      </c>
      <c r="D11" s="84" t="s">
        <v>68</v>
      </c>
      <c r="E11" s="90">
        <v>1280791.2099999997</v>
      </c>
      <c r="F11" s="91">
        <v>1280791.21</v>
      </c>
      <c r="G11" s="91">
        <v>17970.43</v>
      </c>
      <c r="H11" s="91">
        <v>691899.05</v>
      </c>
      <c r="I11" s="91">
        <v>0.54021220991983543</v>
      </c>
      <c r="J11" s="91">
        <v>432076.94999999995</v>
      </c>
      <c r="K11" s="92">
        <v>0.33735158910092766</v>
      </c>
      <c r="L11" s="8"/>
      <c r="M11" s="8"/>
      <c r="N11" s="8"/>
      <c r="O11" s="8"/>
      <c r="P11" s="8"/>
      <c r="Q11" s="8"/>
      <c r="R11" s="8"/>
      <c r="S11" s="8"/>
      <c r="T11" s="8"/>
      <c r="U11" s="8"/>
      <c r="V11" s="8"/>
      <c r="W11" s="8"/>
      <c r="X11" s="8"/>
      <c r="Y11" s="8"/>
      <c r="Z11" s="8"/>
    </row>
    <row r="12" spans="1:26" ht="17.25" customHeight="1">
      <c r="A12" s="93"/>
      <c r="B12" s="93"/>
      <c r="C12" s="93"/>
      <c r="D12" s="94" t="s">
        <v>1213</v>
      </c>
      <c r="E12" s="95">
        <v>1503056.21</v>
      </c>
      <c r="F12" s="96">
        <v>1503056.21</v>
      </c>
      <c r="G12" s="96">
        <v>430294.57</v>
      </c>
      <c r="H12" s="96">
        <v>619989.85</v>
      </c>
      <c r="I12" s="96">
        <v>0.41248613716182975</v>
      </c>
      <c r="J12" s="96">
        <v>184083.26</v>
      </c>
      <c r="K12" s="97">
        <v>0.12247263859812668</v>
      </c>
      <c r="L12" s="8"/>
      <c r="M12" s="8"/>
      <c r="N12" s="8"/>
      <c r="O12" s="8"/>
      <c r="P12" s="8"/>
      <c r="Q12" s="8"/>
      <c r="R12" s="8"/>
      <c r="S12" s="8"/>
      <c r="T12" s="8"/>
      <c r="U12" s="8"/>
      <c r="V12" s="8"/>
      <c r="W12" s="8"/>
      <c r="X12" s="8"/>
      <c r="Y12" s="8"/>
      <c r="Z12" s="8"/>
    </row>
    <row r="13" spans="1:26" ht="17.25" customHeight="1">
      <c r="A13" s="93"/>
      <c r="B13" s="93"/>
      <c r="C13" s="93"/>
      <c r="D13" s="94" t="s">
        <v>1192</v>
      </c>
      <c r="E13" s="95">
        <v>6995807.2200000007</v>
      </c>
      <c r="F13" s="96">
        <v>6976270.4900000002</v>
      </c>
      <c r="G13" s="96">
        <v>921070</v>
      </c>
      <c r="H13" s="96">
        <v>4839457.4099999992</v>
      </c>
      <c r="I13" s="96">
        <v>0.69370266203654596</v>
      </c>
      <c r="J13" s="96">
        <v>2914491.5500000003</v>
      </c>
      <c r="K13" s="97">
        <v>0.41777215407254087</v>
      </c>
      <c r="L13" s="8"/>
      <c r="M13" s="8"/>
      <c r="N13" s="8"/>
      <c r="O13" s="8"/>
      <c r="P13" s="8"/>
      <c r="Q13" s="8"/>
      <c r="R13" s="8"/>
      <c r="S13" s="8"/>
      <c r="T13" s="8"/>
      <c r="U13" s="8"/>
      <c r="V13" s="8"/>
      <c r="W13" s="8"/>
      <c r="X13" s="8"/>
      <c r="Y13" s="8"/>
      <c r="Z13" s="8"/>
    </row>
    <row r="14" spans="1:26" ht="17.25" customHeight="1">
      <c r="A14" s="93"/>
      <c r="B14" s="93"/>
      <c r="C14" s="93"/>
      <c r="D14" s="94" t="s">
        <v>1216</v>
      </c>
      <c r="E14" s="95">
        <v>541977.51</v>
      </c>
      <c r="F14" s="96">
        <v>541977.51</v>
      </c>
      <c r="G14" s="96">
        <v>2264.33</v>
      </c>
      <c r="H14" s="96">
        <v>269138.5</v>
      </c>
      <c r="I14" s="96">
        <v>0.49658610372965473</v>
      </c>
      <c r="J14" s="96">
        <v>254465.24</v>
      </c>
      <c r="K14" s="97">
        <v>0.4695125449024628</v>
      </c>
      <c r="L14" s="8"/>
      <c r="M14" s="8"/>
      <c r="N14" s="8"/>
      <c r="O14" s="8"/>
      <c r="P14" s="8"/>
      <c r="Q14" s="8"/>
      <c r="R14" s="8"/>
      <c r="S14" s="8"/>
      <c r="T14" s="8"/>
      <c r="U14" s="8"/>
      <c r="V14" s="8"/>
      <c r="W14" s="8"/>
      <c r="X14" s="8"/>
      <c r="Y14" s="8"/>
      <c r="Z14" s="8"/>
    </row>
    <row r="15" spans="1:26" ht="17.25" customHeight="1">
      <c r="A15" s="93"/>
      <c r="B15" s="93"/>
      <c r="C15" s="93"/>
      <c r="D15" s="94" t="s">
        <v>1199</v>
      </c>
      <c r="E15" s="95">
        <v>5591725.5499999998</v>
      </c>
      <c r="F15" s="96">
        <v>5687355.3799999999</v>
      </c>
      <c r="G15" s="96">
        <v>2255548.31</v>
      </c>
      <c r="H15" s="96">
        <v>1861569</v>
      </c>
      <c r="I15" s="96">
        <v>0.32731715808481798</v>
      </c>
      <c r="J15" s="96">
        <v>1266060.0900000001</v>
      </c>
      <c r="K15" s="97">
        <v>0.22260963231736719</v>
      </c>
      <c r="L15" s="8"/>
      <c r="M15" s="8"/>
      <c r="N15" s="8"/>
      <c r="O15" s="8"/>
      <c r="P15" s="8"/>
      <c r="Q15" s="8"/>
      <c r="R15" s="8"/>
      <c r="S15" s="8"/>
      <c r="T15" s="8"/>
      <c r="U15" s="8"/>
      <c r="V15" s="8"/>
      <c r="W15" s="8"/>
      <c r="X15" s="8"/>
      <c r="Y15" s="8"/>
      <c r="Z15" s="8"/>
    </row>
    <row r="16" spans="1:26" ht="17.25" customHeight="1">
      <c r="A16" s="93"/>
      <c r="B16" s="93"/>
      <c r="C16" s="93"/>
      <c r="D16" s="94" t="s">
        <v>1203</v>
      </c>
      <c r="E16" s="95">
        <v>1737974.63</v>
      </c>
      <c r="F16" s="96">
        <v>1694974.6300000001</v>
      </c>
      <c r="G16" s="96">
        <v>0</v>
      </c>
      <c r="H16" s="96">
        <v>947198.12</v>
      </c>
      <c r="I16" s="96">
        <v>0.55882731412917963</v>
      </c>
      <c r="J16" s="96">
        <v>616780.4</v>
      </c>
      <c r="K16" s="97">
        <v>0.36388768839566643</v>
      </c>
      <c r="L16" s="8"/>
      <c r="M16" s="8"/>
      <c r="N16" s="8"/>
      <c r="O16" s="8"/>
      <c r="P16" s="8"/>
      <c r="Q16" s="8"/>
      <c r="R16" s="8"/>
      <c r="S16" s="8"/>
      <c r="T16" s="8"/>
      <c r="U16" s="8"/>
      <c r="V16" s="8"/>
      <c r="W16" s="8"/>
      <c r="X16" s="8"/>
      <c r="Y16" s="8"/>
      <c r="Z16" s="8"/>
    </row>
    <row r="17" spans="1:26" ht="17.25" customHeight="1">
      <c r="A17" s="93"/>
      <c r="B17" s="93"/>
      <c r="C17" s="93"/>
      <c r="D17" s="94" t="s">
        <v>1209</v>
      </c>
      <c r="E17" s="95">
        <v>1112658.43</v>
      </c>
      <c r="F17" s="96">
        <v>1079565.33</v>
      </c>
      <c r="G17" s="96">
        <v>209614.03</v>
      </c>
      <c r="H17" s="96">
        <v>416222.81999999995</v>
      </c>
      <c r="I17" s="96">
        <v>0.38554667182578001</v>
      </c>
      <c r="J17" s="96">
        <v>392199.83999999997</v>
      </c>
      <c r="K17" s="97">
        <v>0.3632942158303657</v>
      </c>
      <c r="L17" s="8"/>
      <c r="M17" s="8"/>
      <c r="N17" s="8"/>
      <c r="O17" s="8"/>
      <c r="P17" s="8"/>
      <c r="Q17" s="8"/>
      <c r="R17" s="8"/>
      <c r="S17" s="8"/>
      <c r="T17" s="8"/>
      <c r="U17" s="8"/>
      <c r="V17" s="8"/>
      <c r="W17" s="8"/>
      <c r="X17" s="8"/>
      <c r="Y17" s="8"/>
      <c r="Z17" s="8"/>
    </row>
    <row r="18" spans="1:26" ht="17.25" customHeight="1">
      <c r="A18" s="93"/>
      <c r="B18" s="93"/>
      <c r="C18" s="84" t="s">
        <v>2076</v>
      </c>
      <c r="D18" s="85"/>
      <c r="E18" s="90">
        <v>18763990.759999998</v>
      </c>
      <c r="F18" s="91">
        <v>18763990.759999998</v>
      </c>
      <c r="G18" s="91">
        <v>3836761.67</v>
      </c>
      <c r="H18" s="91">
        <v>9645474.7499999981</v>
      </c>
      <c r="I18" s="91">
        <v>0.51404175547568876</v>
      </c>
      <c r="J18" s="91">
        <v>6060157.3300000001</v>
      </c>
      <c r="K18" s="92">
        <v>0.32296740109884814</v>
      </c>
      <c r="L18" s="8"/>
      <c r="M18" s="8"/>
      <c r="N18" s="8"/>
      <c r="O18" s="8"/>
      <c r="P18" s="8"/>
      <c r="Q18" s="8"/>
      <c r="R18" s="8"/>
      <c r="S18" s="8"/>
      <c r="T18" s="8"/>
      <c r="U18" s="8"/>
      <c r="V18" s="8"/>
      <c r="W18" s="8"/>
      <c r="X18" s="8"/>
      <c r="Y18" s="8"/>
      <c r="Z18" s="8"/>
    </row>
    <row r="19" spans="1:26" ht="17.25" customHeight="1">
      <c r="A19" s="93"/>
      <c r="B19" s="93"/>
      <c r="C19" s="84" t="s">
        <v>1770</v>
      </c>
      <c r="D19" s="84" t="s">
        <v>68</v>
      </c>
      <c r="E19" s="90">
        <v>10500.000000000002</v>
      </c>
      <c r="F19" s="91">
        <v>10500.000000000002</v>
      </c>
      <c r="G19" s="91">
        <v>6058.16</v>
      </c>
      <c r="H19" s="91">
        <v>43</v>
      </c>
      <c r="I19" s="91">
        <v>4.0952380952380945E-3</v>
      </c>
      <c r="J19" s="91">
        <v>0</v>
      </c>
      <c r="K19" s="92">
        <v>0</v>
      </c>
      <c r="L19" s="8"/>
      <c r="M19" s="8"/>
      <c r="N19" s="8"/>
      <c r="O19" s="8"/>
      <c r="P19" s="8"/>
      <c r="Q19" s="8"/>
      <c r="R19" s="8"/>
      <c r="S19" s="8"/>
      <c r="T19" s="8"/>
      <c r="U19" s="8"/>
      <c r="V19" s="8"/>
      <c r="W19" s="8"/>
      <c r="X19" s="8"/>
      <c r="Y19" s="8"/>
      <c r="Z19" s="8"/>
    </row>
    <row r="20" spans="1:26" ht="17.25" customHeight="1">
      <c r="A20" s="93"/>
      <c r="B20" s="93"/>
      <c r="C20" s="93"/>
      <c r="D20" s="94" t="s">
        <v>1782</v>
      </c>
      <c r="E20" s="95">
        <v>226987.61</v>
      </c>
      <c r="F20" s="96">
        <v>248126</v>
      </c>
      <c r="G20" s="96">
        <v>105042</v>
      </c>
      <c r="H20" s="96">
        <v>135604</v>
      </c>
      <c r="I20" s="96">
        <v>0.54651265889104728</v>
      </c>
      <c r="J20" s="96">
        <v>4024</v>
      </c>
      <c r="K20" s="97">
        <v>1.6217566881342543E-2</v>
      </c>
      <c r="L20" s="8"/>
      <c r="M20" s="8"/>
      <c r="N20" s="8"/>
      <c r="O20" s="8"/>
      <c r="P20" s="8"/>
      <c r="Q20" s="8"/>
      <c r="R20" s="8"/>
      <c r="S20" s="8"/>
      <c r="T20" s="8"/>
      <c r="U20" s="8"/>
      <c r="V20" s="8"/>
      <c r="W20" s="8"/>
      <c r="X20" s="8"/>
      <c r="Y20" s="8"/>
      <c r="Z20" s="8"/>
    </row>
    <row r="21" spans="1:26" ht="17.25" customHeight="1">
      <c r="A21" s="93"/>
      <c r="B21" s="93"/>
      <c r="C21" s="93"/>
      <c r="D21" s="94" t="s">
        <v>1791</v>
      </c>
      <c r="E21" s="95">
        <v>215012.39</v>
      </c>
      <c r="F21" s="96">
        <v>193874</v>
      </c>
      <c r="G21" s="96">
        <v>84938.23</v>
      </c>
      <c r="H21" s="96">
        <v>8121</v>
      </c>
      <c r="I21" s="96">
        <v>4.1888030370240463E-2</v>
      </c>
      <c r="J21" s="96">
        <v>6788</v>
      </c>
      <c r="K21" s="97">
        <v>3.5012430753994864E-2</v>
      </c>
      <c r="L21" s="8"/>
      <c r="M21" s="8"/>
      <c r="N21" s="8"/>
      <c r="O21" s="8"/>
      <c r="P21" s="8"/>
      <c r="Q21" s="8"/>
      <c r="R21" s="8"/>
      <c r="S21" s="8"/>
      <c r="T21" s="8"/>
      <c r="U21" s="8"/>
      <c r="V21" s="8"/>
      <c r="W21" s="8"/>
      <c r="X21" s="8"/>
      <c r="Y21" s="8"/>
      <c r="Z21" s="8"/>
    </row>
    <row r="22" spans="1:26" ht="17.25" customHeight="1">
      <c r="A22" s="93"/>
      <c r="B22" s="93"/>
      <c r="C22" s="84" t="s">
        <v>2077</v>
      </c>
      <c r="D22" s="85"/>
      <c r="E22" s="90">
        <v>452500</v>
      </c>
      <c r="F22" s="91">
        <v>452500</v>
      </c>
      <c r="G22" s="91">
        <v>196038.39</v>
      </c>
      <c r="H22" s="91">
        <v>143768</v>
      </c>
      <c r="I22" s="91">
        <v>0.31771933701657462</v>
      </c>
      <c r="J22" s="91">
        <v>10812</v>
      </c>
      <c r="K22" s="92">
        <v>2.3893922651933706E-2</v>
      </c>
      <c r="L22" s="8"/>
      <c r="M22" s="8"/>
      <c r="N22" s="8"/>
      <c r="O22" s="8"/>
      <c r="P22" s="8"/>
      <c r="Q22" s="8"/>
      <c r="R22" s="8"/>
      <c r="S22" s="8"/>
      <c r="T22" s="8"/>
      <c r="U22" s="8"/>
      <c r="V22" s="8"/>
      <c r="W22" s="8"/>
      <c r="X22" s="8"/>
      <c r="Y22" s="8"/>
      <c r="Z22" s="8"/>
    </row>
    <row r="23" spans="1:26" ht="17.25" customHeight="1">
      <c r="A23" s="93"/>
      <c r="B23" s="84" t="s">
        <v>2078</v>
      </c>
      <c r="C23" s="85"/>
      <c r="D23" s="85"/>
      <c r="E23" s="90">
        <v>23666629.439999998</v>
      </c>
      <c r="F23" s="91">
        <v>23666629.439999998</v>
      </c>
      <c r="G23" s="91">
        <v>4032800.06</v>
      </c>
      <c r="H23" s="91">
        <v>14239381.429999998</v>
      </c>
      <c r="I23" s="91">
        <v>0.60166495047805169</v>
      </c>
      <c r="J23" s="91">
        <v>7554348.8900000006</v>
      </c>
      <c r="K23" s="92">
        <v>0.31919834250804074</v>
      </c>
      <c r="L23" s="8"/>
      <c r="M23" s="8"/>
      <c r="N23" s="8"/>
      <c r="O23" s="8"/>
      <c r="P23" s="8"/>
      <c r="Q23" s="8"/>
      <c r="R23" s="8"/>
      <c r="S23" s="8"/>
      <c r="T23" s="8"/>
      <c r="U23" s="8"/>
      <c r="V23" s="8"/>
      <c r="W23" s="8"/>
      <c r="X23" s="8"/>
      <c r="Y23" s="8"/>
      <c r="Z23" s="8"/>
    </row>
    <row r="24" spans="1:26" ht="17.25" customHeight="1">
      <c r="A24" s="84" t="s">
        <v>2079</v>
      </c>
      <c r="B24" s="85"/>
      <c r="C24" s="85"/>
      <c r="D24" s="85"/>
      <c r="E24" s="90">
        <v>525233908.70000005</v>
      </c>
      <c r="F24" s="91">
        <v>525645646.42000002</v>
      </c>
      <c r="G24" s="91">
        <v>32802277.779999997</v>
      </c>
      <c r="H24" s="91">
        <v>330072447.39000005</v>
      </c>
      <c r="I24" s="91">
        <v>0.62793718475177174</v>
      </c>
      <c r="J24" s="91">
        <v>89632260.50999999</v>
      </c>
      <c r="K24" s="92">
        <v>0.17051841125377121</v>
      </c>
      <c r="L24" s="8"/>
      <c r="M24" s="8"/>
      <c r="N24" s="8"/>
      <c r="O24" s="8"/>
      <c r="P24" s="8"/>
      <c r="Q24" s="8"/>
      <c r="R24" s="8"/>
      <c r="S24" s="8"/>
      <c r="T24" s="8"/>
      <c r="U24" s="8"/>
      <c r="V24" s="8"/>
      <c r="W24" s="8"/>
      <c r="X24" s="8"/>
      <c r="Y24" s="8"/>
      <c r="Z24" s="8"/>
    </row>
    <row r="25" spans="1:26" ht="17.25" customHeight="1">
      <c r="A25" s="84" t="s">
        <v>467</v>
      </c>
      <c r="B25" s="84" t="s">
        <v>468</v>
      </c>
      <c r="C25" s="84" t="s">
        <v>470</v>
      </c>
      <c r="D25" s="84" t="s">
        <v>68</v>
      </c>
      <c r="E25" s="90">
        <v>47550</v>
      </c>
      <c r="F25" s="91">
        <v>47550</v>
      </c>
      <c r="G25" s="91">
        <v>8983.26</v>
      </c>
      <c r="H25" s="91">
        <v>26749.919999999998</v>
      </c>
      <c r="I25" s="91">
        <v>0.56256403785488951</v>
      </c>
      <c r="J25" s="91">
        <v>23916.399999999998</v>
      </c>
      <c r="K25" s="92">
        <v>0.50297371188222917</v>
      </c>
      <c r="L25" s="8"/>
      <c r="M25" s="8"/>
      <c r="N25" s="8"/>
      <c r="O25" s="8"/>
      <c r="P25" s="8"/>
      <c r="Q25" s="8"/>
      <c r="R25" s="8"/>
      <c r="S25" s="8"/>
      <c r="T25" s="8"/>
      <c r="U25" s="8"/>
      <c r="V25" s="8"/>
      <c r="W25" s="8"/>
      <c r="X25" s="8"/>
      <c r="Y25" s="8"/>
      <c r="Z25" s="8"/>
    </row>
    <row r="26" spans="1:26" ht="17.25" customHeight="1">
      <c r="A26" s="93"/>
      <c r="B26" s="93"/>
      <c r="C26" s="93"/>
      <c r="D26" s="94" t="s">
        <v>508</v>
      </c>
      <c r="E26" s="95">
        <v>4440205.0999999996</v>
      </c>
      <c r="F26" s="96">
        <v>4440205.1000000006</v>
      </c>
      <c r="G26" s="96">
        <v>1327458.82</v>
      </c>
      <c r="H26" s="96">
        <v>2373272.4400000004</v>
      </c>
      <c r="I26" s="96">
        <v>0.53449612946933467</v>
      </c>
      <c r="J26" s="96">
        <v>1201814.31</v>
      </c>
      <c r="K26" s="97">
        <v>0.27066639556807859</v>
      </c>
      <c r="L26" s="8"/>
      <c r="M26" s="8"/>
      <c r="N26" s="8"/>
      <c r="O26" s="8"/>
      <c r="P26" s="8"/>
      <c r="Q26" s="8"/>
      <c r="R26" s="8"/>
      <c r="S26" s="8"/>
      <c r="T26" s="8"/>
      <c r="U26" s="8"/>
      <c r="V26" s="8"/>
      <c r="W26" s="8"/>
      <c r="X26" s="8"/>
      <c r="Y26" s="8"/>
      <c r="Z26" s="8"/>
    </row>
    <row r="27" spans="1:26" ht="17.25" customHeight="1">
      <c r="A27" s="93"/>
      <c r="B27" s="93"/>
      <c r="C27" s="93"/>
      <c r="D27" s="94" t="s">
        <v>512</v>
      </c>
      <c r="E27" s="95">
        <v>959794.9</v>
      </c>
      <c r="F27" s="96">
        <v>959794.9</v>
      </c>
      <c r="G27" s="96">
        <v>16573.080000000002</v>
      </c>
      <c r="H27" s="96">
        <v>526216.29</v>
      </c>
      <c r="I27" s="96">
        <v>0.54825910202273431</v>
      </c>
      <c r="J27" s="96">
        <v>290364.2</v>
      </c>
      <c r="K27" s="97">
        <v>0.30252734203942949</v>
      </c>
      <c r="L27" s="8"/>
      <c r="M27" s="8"/>
      <c r="N27" s="8"/>
      <c r="O27" s="8"/>
      <c r="P27" s="8"/>
      <c r="Q27" s="8"/>
      <c r="R27" s="8"/>
      <c r="S27" s="8"/>
      <c r="T27" s="8"/>
      <c r="U27" s="8"/>
      <c r="V27" s="8"/>
      <c r="W27" s="8"/>
      <c r="X27" s="8"/>
      <c r="Y27" s="8"/>
      <c r="Z27" s="8"/>
    </row>
    <row r="28" spans="1:26" ht="17.25" customHeight="1">
      <c r="A28" s="93"/>
      <c r="B28" s="93"/>
      <c r="C28" s="84" t="s">
        <v>2080</v>
      </c>
      <c r="D28" s="85"/>
      <c r="E28" s="90">
        <v>5447550</v>
      </c>
      <c r="F28" s="91">
        <v>5447550.0000000009</v>
      </c>
      <c r="G28" s="91">
        <v>1353015.1600000001</v>
      </c>
      <c r="H28" s="91">
        <v>2926238.6500000004</v>
      </c>
      <c r="I28" s="91">
        <v>0.53716600122991054</v>
      </c>
      <c r="J28" s="91">
        <v>1516094.91</v>
      </c>
      <c r="K28" s="92">
        <v>0.27830766307789728</v>
      </c>
      <c r="L28" s="8"/>
      <c r="M28" s="8"/>
      <c r="N28" s="8"/>
      <c r="O28" s="8"/>
      <c r="P28" s="8"/>
      <c r="Q28" s="8"/>
      <c r="R28" s="8"/>
      <c r="S28" s="8"/>
      <c r="T28" s="8"/>
      <c r="U28" s="8"/>
      <c r="V28" s="8"/>
      <c r="W28" s="8"/>
      <c r="X28" s="8"/>
      <c r="Y28" s="8"/>
      <c r="Z28" s="8"/>
    </row>
    <row r="29" spans="1:26" ht="17.25" customHeight="1">
      <c r="A29" s="93"/>
      <c r="B29" s="93"/>
      <c r="C29" s="84" t="s">
        <v>1095</v>
      </c>
      <c r="D29" s="84" t="s">
        <v>1097</v>
      </c>
      <c r="E29" s="90">
        <v>3592317.2</v>
      </c>
      <c r="F29" s="91">
        <v>3592317.2</v>
      </c>
      <c r="G29" s="91">
        <v>0</v>
      </c>
      <c r="H29" s="91">
        <v>3592317.2</v>
      </c>
      <c r="I29" s="91">
        <v>1</v>
      </c>
      <c r="J29" s="91">
        <v>1538539.31</v>
      </c>
      <c r="K29" s="92">
        <v>0.42828604055343444</v>
      </c>
      <c r="L29" s="8"/>
      <c r="M29" s="8"/>
      <c r="N29" s="8"/>
      <c r="O29" s="8"/>
      <c r="P29" s="8"/>
      <c r="Q29" s="8"/>
      <c r="R29" s="8"/>
      <c r="S29" s="8"/>
      <c r="T29" s="8"/>
      <c r="U29" s="8"/>
      <c r="V29" s="8"/>
      <c r="W29" s="8"/>
      <c r="X29" s="8"/>
      <c r="Y29" s="8"/>
      <c r="Z29" s="8"/>
    </row>
    <row r="30" spans="1:26" ht="17.25" customHeight="1">
      <c r="A30" s="93"/>
      <c r="B30" s="93"/>
      <c r="C30" s="84" t="s">
        <v>2081</v>
      </c>
      <c r="D30" s="85"/>
      <c r="E30" s="90">
        <v>3592317.2</v>
      </c>
      <c r="F30" s="91">
        <v>3592317.2</v>
      </c>
      <c r="G30" s="91">
        <v>0</v>
      </c>
      <c r="H30" s="91">
        <v>3592317.2</v>
      </c>
      <c r="I30" s="91">
        <v>1</v>
      </c>
      <c r="J30" s="91">
        <v>1538539.31</v>
      </c>
      <c r="K30" s="92">
        <v>0.42828604055343444</v>
      </c>
      <c r="L30" s="8"/>
      <c r="M30" s="8"/>
      <c r="N30" s="8"/>
      <c r="O30" s="8"/>
      <c r="P30" s="8"/>
      <c r="Q30" s="8"/>
      <c r="R30" s="8"/>
      <c r="S30" s="8"/>
      <c r="T30" s="8"/>
      <c r="U30" s="8"/>
      <c r="V30" s="8"/>
      <c r="W30" s="8"/>
      <c r="X30" s="8"/>
      <c r="Y30" s="8"/>
      <c r="Z30" s="8"/>
    </row>
    <row r="31" spans="1:26" ht="17.25" customHeight="1">
      <c r="A31" s="93"/>
      <c r="B31" s="84" t="s">
        <v>2082</v>
      </c>
      <c r="C31" s="85"/>
      <c r="D31" s="85"/>
      <c r="E31" s="90">
        <v>9039867.1999999993</v>
      </c>
      <c r="F31" s="91">
        <v>9039867.2000000011</v>
      </c>
      <c r="G31" s="91">
        <v>1353015.1600000001</v>
      </c>
      <c r="H31" s="91">
        <v>6518555.8500000006</v>
      </c>
      <c r="I31" s="91">
        <v>0.72108977994720969</v>
      </c>
      <c r="J31" s="91">
        <v>3054634.2199999997</v>
      </c>
      <c r="K31" s="92">
        <v>0.33790697942996317</v>
      </c>
      <c r="L31" s="8"/>
      <c r="M31" s="8"/>
      <c r="N31" s="8"/>
      <c r="O31" s="8"/>
      <c r="P31" s="8"/>
      <c r="Q31" s="8"/>
      <c r="R31" s="8"/>
      <c r="S31" s="8"/>
      <c r="T31" s="8"/>
      <c r="U31" s="8"/>
      <c r="V31" s="8"/>
      <c r="W31" s="8"/>
      <c r="X31" s="8"/>
      <c r="Y31" s="8"/>
      <c r="Z31" s="8"/>
    </row>
    <row r="32" spans="1:26" ht="17.25" customHeight="1">
      <c r="A32" s="93"/>
      <c r="B32" s="84" t="s">
        <v>836</v>
      </c>
      <c r="C32" s="84" t="s">
        <v>838</v>
      </c>
      <c r="D32" s="84" t="s">
        <v>842</v>
      </c>
      <c r="E32" s="90">
        <v>5000000</v>
      </c>
      <c r="F32" s="91">
        <v>5000000</v>
      </c>
      <c r="G32" s="91">
        <v>0</v>
      </c>
      <c r="H32" s="91">
        <v>5000000</v>
      </c>
      <c r="I32" s="91">
        <v>1</v>
      </c>
      <c r="J32" s="91">
        <v>2128067.52</v>
      </c>
      <c r="K32" s="92">
        <v>0.42561350400000003</v>
      </c>
      <c r="L32" s="8"/>
      <c r="M32" s="8"/>
      <c r="N32" s="8"/>
      <c r="O32" s="8"/>
      <c r="P32" s="8"/>
      <c r="Q32" s="8"/>
      <c r="R32" s="8"/>
      <c r="S32" s="8"/>
      <c r="T32" s="8"/>
      <c r="U32" s="8"/>
      <c r="V32" s="8"/>
      <c r="W32" s="8"/>
      <c r="X32" s="8"/>
      <c r="Y32" s="8"/>
      <c r="Z32" s="8"/>
    </row>
    <row r="33" spans="1:26" ht="17.25" customHeight="1">
      <c r="A33" s="93"/>
      <c r="B33" s="93"/>
      <c r="C33" s="84" t="s">
        <v>2083</v>
      </c>
      <c r="D33" s="85"/>
      <c r="E33" s="90">
        <v>5000000</v>
      </c>
      <c r="F33" s="91">
        <v>5000000</v>
      </c>
      <c r="G33" s="91">
        <v>0</v>
      </c>
      <c r="H33" s="91">
        <v>5000000</v>
      </c>
      <c r="I33" s="91">
        <v>1</v>
      </c>
      <c r="J33" s="91">
        <v>2128067.52</v>
      </c>
      <c r="K33" s="92">
        <v>0.42561350400000003</v>
      </c>
      <c r="L33" s="8"/>
      <c r="M33" s="8"/>
      <c r="N33" s="8"/>
      <c r="O33" s="8"/>
      <c r="P33" s="8"/>
      <c r="Q33" s="8"/>
      <c r="R33" s="8"/>
      <c r="S33" s="8"/>
      <c r="T33" s="8"/>
      <c r="U33" s="8"/>
      <c r="V33" s="8"/>
      <c r="W33" s="8"/>
      <c r="X33" s="8"/>
      <c r="Y33" s="8"/>
      <c r="Z33" s="8"/>
    </row>
    <row r="34" spans="1:26" ht="17.25" customHeight="1">
      <c r="A34" s="93"/>
      <c r="B34" s="93"/>
      <c r="C34" s="84" t="s">
        <v>1074</v>
      </c>
      <c r="D34" s="84" t="s">
        <v>1076</v>
      </c>
      <c r="E34" s="90">
        <v>2214349.59</v>
      </c>
      <c r="F34" s="91">
        <v>2214349.59</v>
      </c>
      <c r="G34" s="91">
        <v>0</v>
      </c>
      <c r="H34" s="91">
        <v>2214349.59</v>
      </c>
      <c r="I34" s="91">
        <v>1</v>
      </c>
      <c r="J34" s="91">
        <v>553587.4</v>
      </c>
      <c r="K34" s="92">
        <v>0.25000000112899973</v>
      </c>
      <c r="L34" s="8"/>
      <c r="M34" s="8"/>
      <c r="N34" s="8"/>
      <c r="O34" s="8"/>
      <c r="P34" s="8"/>
      <c r="Q34" s="8"/>
      <c r="R34" s="8"/>
      <c r="S34" s="8"/>
      <c r="T34" s="8"/>
      <c r="U34" s="8"/>
      <c r="V34" s="8"/>
      <c r="W34" s="8"/>
      <c r="X34" s="8"/>
      <c r="Y34" s="8"/>
      <c r="Z34" s="8"/>
    </row>
    <row r="35" spans="1:26" ht="17.25" customHeight="1">
      <c r="A35" s="93"/>
      <c r="B35" s="93"/>
      <c r="C35" s="84" t="s">
        <v>2084</v>
      </c>
      <c r="D35" s="85"/>
      <c r="E35" s="90">
        <v>2214349.59</v>
      </c>
      <c r="F35" s="91">
        <v>2214349.59</v>
      </c>
      <c r="G35" s="91">
        <v>0</v>
      </c>
      <c r="H35" s="91">
        <v>2214349.59</v>
      </c>
      <c r="I35" s="91">
        <v>1</v>
      </c>
      <c r="J35" s="91">
        <v>553587.4</v>
      </c>
      <c r="K35" s="92">
        <v>0.25000000112899973</v>
      </c>
      <c r="L35" s="8"/>
      <c r="M35" s="8"/>
      <c r="N35" s="8"/>
      <c r="O35" s="8"/>
      <c r="P35" s="8"/>
      <c r="Q35" s="8"/>
      <c r="R35" s="8"/>
      <c r="S35" s="8"/>
      <c r="T35" s="8"/>
      <c r="U35" s="8"/>
      <c r="V35" s="8"/>
      <c r="W35" s="8"/>
      <c r="X35" s="8"/>
      <c r="Y35" s="8"/>
      <c r="Z35" s="8"/>
    </row>
    <row r="36" spans="1:26" ht="17.25" customHeight="1">
      <c r="A36" s="93"/>
      <c r="B36" s="93"/>
      <c r="C36" s="84" t="s">
        <v>1080</v>
      </c>
      <c r="D36" s="84" t="s">
        <v>1082</v>
      </c>
      <c r="E36" s="90">
        <v>3475000</v>
      </c>
      <c r="F36" s="91">
        <v>3475000</v>
      </c>
      <c r="G36" s="91">
        <v>0</v>
      </c>
      <c r="H36" s="91">
        <v>3475000</v>
      </c>
      <c r="I36" s="91">
        <v>1</v>
      </c>
      <c r="J36" s="91">
        <v>1158333.33</v>
      </c>
      <c r="K36" s="92">
        <v>0.33333333237410073</v>
      </c>
      <c r="L36" s="8"/>
      <c r="M36" s="8"/>
      <c r="N36" s="8"/>
      <c r="O36" s="8"/>
      <c r="P36" s="8"/>
      <c r="Q36" s="8"/>
      <c r="R36" s="8"/>
      <c r="S36" s="8"/>
      <c r="T36" s="8"/>
      <c r="U36" s="8"/>
      <c r="V36" s="8"/>
      <c r="W36" s="8"/>
      <c r="X36" s="8"/>
      <c r="Y36" s="8"/>
      <c r="Z36" s="8"/>
    </row>
    <row r="37" spans="1:26" ht="17.25" customHeight="1">
      <c r="A37" s="93"/>
      <c r="B37" s="93"/>
      <c r="C37" s="84" t="s">
        <v>2085</v>
      </c>
      <c r="D37" s="85"/>
      <c r="E37" s="90">
        <v>3475000</v>
      </c>
      <c r="F37" s="91">
        <v>3475000</v>
      </c>
      <c r="G37" s="91">
        <v>0</v>
      </c>
      <c r="H37" s="91">
        <v>3475000</v>
      </c>
      <c r="I37" s="91">
        <v>1</v>
      </c>
      <c r="J37" s="91">
        <v>1158333.33</v>
      </c>
      <c r="K37" s="92">
        <v>0.33333333237410073</v>
      </c>
      <c r="L37" s="8"/>
      <c r="M37" s="8"/>
      <c r="N37" s="8"/>
      <c r="O37" s="8"/>
      <c r="P37" s="8"/>
      <c r="Q37" s="8"/>
      <c r="R37" s="8"/>
      <c r="S37" s="8"/>
      <c r="T37" s="8"/>
      <c r="U37" s="8"/>
      <c r="V37" s="8"/>
      <c r="W37" s="8"/>
      <c r="X37" s="8"/>
      <c r="Y37" s="8"/>
      <c r="Z37" s="8"/>
    </row>
    <row r="38" spans="1:26" ht="17.25" customHeight="1">
      <c r="A38" s="93"/>
      <c r="B38" s="93"/>
      <c r="C38" s="84" t="s">
        <v>1110</v>
      </c>
      <c r="D38" s="84" t="s">
        <v>1112</v>
      </c>
      <c r="E38" s="90">
        <v>2760238.68</v>
      </c>
      <c r="F38" s="91">
        <v>2760238.68</v>
      </c>
      <c r="G38" s="91">
        <v>0</v>
      </c>
      <c r="H38" s="91">
        <v>2760238.68</v>
      </c>
      <c r="I38" s="91">
        <v>1</v>
      </c>
      <c r="J38" s="91">
        <v>690059.67</v>
      </c>
      <c r="K38" s="92">
        <v>0.25</v>
      </c>
      <c r="L38" s="8"/>
      <c r="M38" s="8"/>
      <c r="N38" s="8"/>
      <c r="O38" s="8"/>
      <c r="P38" s="8"/>
      <c r="Q38" s="8"/>
      <c r="R38" s="8"/>
      <c r="S38" s="8"/>
      <c r="T38" s="8"/>
      <c r="U38" s="8"/>
      <c r="V38" s="8"/>
      <c r="W38" s="8"/>
      <c r="X38" s="8"/>
      <c r="Y38" s="8"/>
      <c r="Z38" s="8"/>
    </row>
    <row r="39" spans="1:26" ht="17.25" customHeight="1">
      <c r="A39" s="93"/>
      <c r="B39" s="93"/>
      <c r="C39" s="84" t="s">
        <v>2086</v>
      </c>
      <c r="D39" s="85"/>
      <c r="E39" s="90">
        <v>2760238.68</v>
      </c>
      <c r="F39" s="91">
        <v>2760238.68</v>
      </c>
      <c r="G39" s="91">
        <v>0</v>
      </c>
      <c r="H39" s="91">
        <v>2760238.68</v>
      </c>
      <c r="I39" s="91">
        <v>1</v>
      </c>
      <c r="J39" s="91">
        <v>690059.67</v>
      </c>
      <c r="K39" s="92">
        <v>0.25</v>
      </c>
      <c r="L39" s="8"/>
      <c r="M39" s="8"/>
      <c r="N39" s="8"/>
      <c r="O39" s="8"/>
      <c r="P39" s="8"/>
      <c r="Q39" s="8"/>
      <c r="R39" s="8"/>
      <c r="S39" s="8"/>
      <c r="T39" s="8"/>
      <c r="U39" s="8"/>
      <c r="V39" s="8"/>
      <c r="W39" s="8"/>
      <c r="X39" s="8"/>
      <c r="Y39" s="8"/>
      <c r="Z39" s="8"/>
    </row>
    <row r="40" spans="1:26" ht="17.25" customHeight="1">
      <c r="A40" s="93"/>
      <c r="B40" s="93"/>
      <c r="C40" s="84" t="s">
        <v>1654</v>
      </c>
      <c r="D40" s="84" t="s">
        <v>1669</v>
      </c>
      <c r="E40" s="90">
        <v>125000</v>
      </c>
      <c r="F40" s="91">
        <v>125000</v>
      </c>
      <c r="G40" s="91">
        <v>0</v>
      </c>
      <c r="H40" s="91">
        <v>0</v>
      </c>
      <c r="I40" s="91">
        <v>0</v>
      </c>
      <c r="J40" s="91">
        <v>0</v>
      </c>
      <c r="K40" s="92">
        <v>0</v>
      </c>
      <c r="L40" s="8"/>
      <c r="M40" s="8"/>
      <c r="N40" s="8"/>
      <c r="O40" s="8"/>
      <c r="P40" s="8"/>
      <c r="Q40" s="8"/>
      <c r="R40" s="8"/>
      <c r="S40" s="8"/>
      <c r="T40" s="8"/>
      <c r="U40" s="8"/>
      <c r="V40" s="8"/>
      <c r="W40" s="8"/>
      <c r="X40" s="8"/>
      <c r="Y40" s="8"/>
      <c r="Z40" s="8"/>
    </row>
    <row r="41" spans="1:26" ht="17.25" customHeight="1">
      <c r="A41" s="93"/>
      <c r="B41" s="93"/>
      <c r="C41" s="93"/>
      <c r="D41" s="94" t="s">
        <v>1672</v>
      </c>
      <c r="E41" s="95">
        <v>462647.75</v>
      </c>
      <c r="F41" s="96">
        <v>462647.75</v>
      </c>
      <c r="G41" s="96">
        <v>0</v>
      </c>
      <c r="H41" s="96">
        <v>4000</v>
      </c>
      <c r="I41" s="96">
        <v>8.6458866383766052E-3</v>
      </c>
      <c r="J41" s="96">
        <v>4000</v>
      </c>
      <c r="K41" s="97">
        <v>8.6458866383766052E-3</v>
      </c>
      <c r="L41" s="8"/>
      <c r="M41" s="8"/>
      <c r="N41" s="8"/>
      <c r="O41" s="8"/>
      <c r="P41" s="8"/>
      <c r="Q41" s="8"/>
      <c r="R41" s="8"/>
      <c r="S41" s="8"/>
      <c r="T41" s="8"/>
      <c r="U41" s="8"/>
      <c r="V41" s="8"/>
      <c r="W41" s="8"/>
      <c r="X41" s="8"/>
      <c r="Y41" s="8"/>
      <c r="Z41" s="8"/>
    </row>
    <row r="42" spans="1:26" ht="17.25" customHeight="1">
      <c r="A42" s="93"/>
      <c r="B42" s="93"/>
      <c r="C42" s="84" t="s">
        <v>2087</v>
      </c>
      <c r="D42" s="85"/>
      <c r="E42" s="90">
        <v>587647.75</v>
      </c>
      <c r="F42" s="91">
        <v>587647.75</v>
      </c>
      <c r="G42" s="91">
        <v>0</v>
      </c>
      <c r="H42" s="91">
        <v>4000</v>
      </c>
      <c r="I42" s="91">
        <v>6.8067988008122214E-3</v>
      </c>
      <c r="J42" s="91">
        <v>4000</v>
      </c>
      <c r="K42" s="92">
        <v>6.8067988008122214E-3</v>
      </c>
      <c r="L42" s="8"/>
      <c r="M42" s="8"/>
      <c r="N42" s="8"/>
      <c r="O42" s="8"/>
      <c r="P42" s="8"/>
      <c r="Q42" s="8"/>
      <c r="R42" s="8"/>
      <c r="S42" s="8"/>
      <c r="T42" s="8"/>
      <c r="U42" s="8"/>
      <c r="V42" s="8"/>
      <c r="W42" s="8"/>
      <c r="X42" s="8"/>
      <c r="Y42" s="8"/>
      <c r="Z42" s="8"/>
    </row>
    <row r="43" spans="1:26" ht="17.25" customHeight="1">
      <c r="A43" s="93"/>
      <c r="B43" s="84" t="s">
        <v>2088</v>
      </c>
      <c r="C43" s="85"/>
      <c r="D43" s="85"/>
      <c r="E43" s="90">
        <v>14037236.02</v>
      </c>
      <c r="F43" s="91">
        <v>14037236.02</v>
      </c>
      <c r="G43" s="91">
        <v>0</v>
      </c>
      <c r="H43" s="91">
        <v>13453588.27</v>
      </c>
      <c r="I43" s="91">
        <v>0.95842146209065449</v>
      </c>
      <c r="J43" s="91">
        <v>4534047.92</v>
      </c>
      <c r="K43" s="92">
        <v>0.32300147361916337</v>
      </c>
      <c r="L43" s="8"/>
      <c r="M43" s="8"/>
      <c r="N43" s="8"/>
      <c r="O43" s="8"/>
      <c r="P43" s="8"/>
      <c r="Q43" s="8"/>
      <c r="R43" s="8"/>
      <c r="S43" s="8"/>
      <c r="T43" s="8"/>
      <c r="U43" s="8"/>
      <c r="V43" s="8"/>
      <c r="W43" s="8"/>
      <c r="X43" s="8"/>
      <c r="Y43" s="8"/>
      <c r="Z43" s="8"/>
    </row>
    <row r="44" spans="1:26" ht="17.25" customHeight="1">
      <c r="A44" s="84" t="s">
        <v>2089</v>
      </c>
      <c r="B44" s="85"/>
      <c r="C44" s="85"/>
      <c r="D44" s="85"/>
      <c r="E44" s="90">
        <v>23077103.219999999</v>
      </c>
      <c r="F44" s="91">
        <v>23077103.219999999</v>
      </c>
      <c r="G44" s="91">
        <v>1353015.1600000001</v>
      </c>
      <c r="H44" s="91">
        <v>19972144.120000001</v>
      </c>
      <c r="I44" s="91">
        <v>0.86545282263550927</v>
      </c>
      <c r="J44" s="91">
        <v>7588682.1400000006</v>
      </c>
      <c r="K44" s="92">
        <v>0.32884032573998251</v>
      </c>
      <c r="L44" s="8"/>
      <c r="M44" s="8"/>
      <c r="N44" s="8"/>
      <c r="O44" s="8"/>
      <c r="P44" s="8"/>
      <c r="Q44" s="8"/>
      <c r="R44" s="8"/>
      <c r="S44" s="8"/>
      <c r="T44" s="8"/>
      <c r="U44" s="8"/>
      <c r="V44" s="8"/>
      <c r="W44" s="8"/>
      <c r="X44" s="8"/>
      <c r="Y44" s="8"/>
      <c r="Z44" s="8"/>
    </row>
    <row r="45" spans="1:26" ht="17.25" customHeight="1">
      <c r="A45" s="84" t="s">
        <v>267</v>
      </c>
      <c r="B45" s="84" t="s">
        <v>268</v>
      </c>
      <c r="C45" s="84" t="s">
        <v>270</v>
      </c>
      <c r="D45" s="84" t="s">
        <v>68</v>
      </c>
      <c r="E45" s="90">
        <v>23150</v>
      </c>
      <c r="F45" s="91">
        <v>23150</v>
      </c>
      <c r="G45" s="91">
        <v>0</v>
      </c>
      <c r="H45" s="91">
        <v>332.29</v>
      </c>
      <c r="I45" s="91">
        <v>1.4353779697624192E-2</v>
      </c>
      <c r="J45" s="91">
        <v>253.25</v>
      </c>
      <c r="K45" s="92">
        <v>1.0939524838012958E-2</v>
      </c>
      <c r="L45" s="8"/>
      <c r="M45" s="8"/>
      <c r="N45" s="8"/>
      <c r="O45" s="8"/>
      <c r="P45" s="8"/>
      <c r="Q45" s="8"/>
      <c r="R45" s="8"/>
      <c r="S45" s="8"/>
      <c r="T45" s="8"/>
      <c r="U45" s="8"/>
      <c r="V45" s="8"/>
      <c r="W45" s="8"/>
      <c r="X45" s="8"/>
      <c r="Y45" s="8"/>
      <c r="Z45" s="8"/>
    </row>
    <row r="46" spans="1:26" ht="17.25" customHeight="1">
      <c r="A46" s="93"/>
      <c r="B46" s="93"/>
      <c r="C46" s="84" t="s">
        <v>2090</v>
      </c>
      <c r="D46" s="85"/>
      <c r="E46" s="90">
        <v>23150</v>
      </c>
      <c r="F46" s="91">
        <v>23150</v>
      </c>
      <c r="G46" s="91">
        <v>0</v>
      </c>
      <c r="H46" s="91">
        <v>332.29</v>
      </c>
      <c r="I46" s="91">
        <v>1.4353779697624192E-2</v>
      </c>
      <c r="J46" s="91">
        <v>253.25</v>
      </c>
      <c r="K46" s="92">
        <v>1.0939524838012958E-2</v>
      </c>
      <c r="L46" s="8"/>
      <c r="M46" s="8"/>
      <c r="N46" s="8"/>
      <c r="O46" s="8"/>
      <c r="P46" s="8"/>
      <c r="Q46" s="8"/>
      <c r="R46" s="8"/>
      <c r="S46" s="8"/>
      <c r="T46" s="8"/>
      <c r="U46" s="8"/>
      <c r="V46" s="8"/>
      <c r="W46" s="8"/>
      <c r="X46" s="8"/>
      <c r="Y46" s="8"/>
      <c r="Z46" s="8"/>
    </row>
    <row r="47" spans="1:26" ht="17.25" customHeight="1">
      <c r="A47" s="93"/>
      <c r="B47" s="93"/>
      <c r="C47" s="84" t="s">
        <v>961</v>
      </c>
      <c r="D47" s="84" t="s">
        <v>68</v>
      </c>
      <c r="E47" s="90">
        <v>19572641.059999995</v>
      </c>
      <c r="F47" s="91">
        <v>26422641.060000002</v>
      </c>
      <c r="G47" s="91">
        <v>1005240.31</v>
      </c>
      <c r="H47" s="91">
        <v>20039810.119999997</v>
      </c>
      <c r="I47" s="91">
        <v>0.75843327222642121</v>
      </c>
      <c r="J47" s="91">
        <v>14906380.869999999</v>
      </c>
      <c r="K47" s="92">
        <v>0.5641518134447987</v>
      </c>
      <c r="L47" s="8"/>
      <c r="M47" s="8"/>
      <c r="N47" s="8"/>
      <c r="O47" s="8"/>
      <c r="P47" s="8"/>
      <c r="Q47" s="8"/>
      <c r="R47" s="8"/>
      <c r="S47" s="8"/>
      <c r="T47" s="8"/>
      <c r="U47" s="8"/>
      <c r="V47" s="8"/>
      <c r="W47" s="8"/>
      <c r="X47" s="8"/>
      <c r="Y47" s="8"/>
      <c r="Z47" s="8"/>
    </row>
    <row r="48" spans="1:26" ht="17.25" customHeight="1">
      <c r="A48" s="93"/>
      <c r="B48" s="93"/>
      <c r="C48" s="84" t="s">
        <v>2091</v>
      </c>
      <c r="D48" s="85"/>
      <c r="E48" s="90">
        <v>19572641.059999995</v>
      </c>
      <c r="F48" s="91">
        <v>26422641.060000002</v>
      </c>
      <c r="G48" s="91">
        <v>1005240.31</v>
      </c>
      <c r="H48" s="91">
        <v>20039810.119999997</v>
      </c>
      <c r="I48" s="91">
        <v>0.75843327222642121</v>
      </c>
      <c r="J48" s="91">
        <v>14906380.869999999</v>
      </c>
      <c r="K48" s="92">
        <v>0.5641518134447987</v>
      </c>
      <c r="L48" s="8"/>
      <c r="M48" s="8"/>
      <c r="N48" s="8"/>
      <c r="O48" s="8"/>
      <c r="P48" s="8"/>
      <c r="Q48" s="8"/>
      <c r="R48" s="8"/>
      <c r="S48" s="8"/>
      <c r="T48" s="8"/>
      <c r="U48" s="8"/>
      <c r="V48" s="8"/>
      <c r="W48" s="8"/>
      <c r="X48" s="8"/>
      <c r="Y48" s="8"/>
      <c r="Z48" s="8"/>
    </row>
    <row r="49" spans="1:26" ht="17.25" customHeight="1">
      <c r="A49" s="93"/>
      <c r="B49" s="93"/>
      <c r="C49" s="84" t="s">
        <v>998</v>
      </c>
      <c r="D49" s="84" t="s">
        <v>68</v>
      </c>
      <c r="E49" s="90">
        <v>5221848.53</v>
      </c>
      <c r="F49" s="91">
        <v>294577.5</v>
      </c>
      <c r="G49" s="91">
        <v>98870.8</v>
      </c>
      <c r="H49" s="91">
        <v>144226.70000000001</v>
      </c>
      <c r="I49" s="91">
        <v>0.489605282141372</v>
      </c>
      <c r="J49" s="91">
        <v>98139.19</v>
      </c>
      <c r="K49" s="92">
        <v>0.33315236228157274</v>
      </c>
      <c r="L49" s="8"/>
      <c r="M49" s="8"/>
      <c r="N49" s="8"/>
      <c r="O49" s="8"/>
      <c r="P49" s="8"/>
      <c r="Q49" s="8"/>
      <c r="R49" s="8"/>
      <c r="S49" s="8"/>
      <c r="T49" s="8"/>
      <c r="U49" s="8"/>
      <c r="V49" s="8"/>
      <c r="W49" s="8"/>
      <c r="X49" s="8"/>
      <c r="Y49" s="8"/>
      <c r="Z49" s="8"/>
    </row>
    <row r="50" spans="1:26" ht="17.25" customHeight="1">
      <c r="A50" s="93"/>
      <c r="B50" s="93"/>
      <c r="C50" s="84" t="s">
        <v>2092</v>
      </c>
      <c r="D50" s="85"/>
      <c r="E50" s="90">
        <v>5221848.53</v>
      </c>
      <c r="F50" s="91">
        <v>294577.5</v>
      </c>
      <c r="G50" s="91">
        <v>98870.8</v>
      </c>
      <c r="H50" s="91">
        <v>144226.70000000001</v>
      </c>
      <c r="I50" s="91">
        <v>0.489605282141372</v>
      </c>
      <c r="J50" s="91">
        <v>98139.19</v>
      </c>
      <c r="K50" s="92">
        <v>0.33315236228157274</v>
      </c>
      <c r="L50" s="8"/>
      <c r="M50" s="8"/>
      <c r="N50" s="8"/>
      <c r="O50" s="8"/>
      <c r="P50" s="8"/>
      <c r="Q50" s="8"/>
      <c r="R50" s="8"/>
      <c r="S50" s="8"/>
      <c r="T50" s="8"/>
      <c r="U50" s="8"/>
      <c r="V50" s="8"/>
      <c r="W50" s="8"/>
      <c r="X50" s="8"/>
      <c r="Y50" s="8"/>
      <c r="Z50" s="8"/>
    </row>
    <row r="51" spans="1:26" ht="17.25" customHeight="1">
      <c r="A51" s="93"/>
      <c r="B51" s="93"/>
      <c r="C51" s="84" t="s">
        <v>1003</v>
      </c>
      <c r="D51" s="84" t="s">
        <v>68</v>
      </c>
      <c r="E51" s="90">
        <v>16000</v>
      </c>
      <c r="F51" s="91">
        <v>16000</v>
      </c>
      <c r="G51" s="91">
        <v>0</v>
      </c>
      <c r="H51" s="91">
        <v>1271.04</v>
      </c>
      <c r="I51" s="91">
        <v>7.9439999999999997E-2</v>
      </c>
      <c r="J51" s="91">
        <v>1271.04</v>
      </c>
      <c r="K51" s="92">
        <v>7.9439999999999997E-2</v>
      </c>
      <c r="L51" s="8"/>
      <c r="M51" s="8"/>
      <c r="N51" s="8"/>
      <c r="O51" s="8"/>
      <c r="P51" s="8"/>
      <c r="Q51" s="8"/>
      <c r="R51" s="8"/>
      <c r="S51" s="8"/>
      <c r="T51" s="8"/>
      <c r="U51" s="8"/>
      <c r="V51" s="8"/>
      <c r="W51" s="8"/>
      <c r="X51" s="8"/>
      <c r="Y51" s="8"/>
      <c r="Z51" s="8"/>
    </row>
    <row r="52" spans="1:26" ht="17.25" customHeight="1">
      <c r="A52" s="93"/>
      <c r="B52" s="93"/>
      <c r="C52" s="93"/>
      <c r="D52" s="94" t="s">
        <v>1006</v>
      </c>
      <c r="E52" s="95">
        <v>322840</v>
      </c>
      <c r="F52" s="96">
        <v>322840</v>
      </c>
      <c r="G52" s="96">
        <v>72420</v>
      </c>
      <c r="H52" s="96">
        <v>164314.63</v>
      </c>
      <c r="I52" s="96">
        <v>0.50896614422004705</v>
      </c>
      <c r="J52" s="96">
        <v>164314.63</v>
      </c>
      <c r="K52" s="97">
        <v>0.50896614422004705</v>
      </c>
      <c r="L52" s="8"/>
      <c r="M52" s="8"/>
      <c r="N52" s="8"/>
      <c r="O52" s="8"/>
      <c r="P52" s="8"/>
      <c r="Q52" s="8"/>
      <c r="R52" s="8"/>
      <c r="S52" s="8"/>
      <c r="T52" s="8"/>
      <c r="U52" s="8"/>
      <c r="V52" s="8"/>
      <c r="W52" s="8"/>
      <c r="X52" s="8"/>
      <c r="Y52" s="8"/>
      <c r="Z52" s="8"/>
    </row>
    <row r="53" spans="1:26" ht="17.25" customHeight="1">
      <c r="A53" s="93"/>
      <c r="B53" s="93"/>
      <c r="C53" s="84" t="s">
        <v>2093</v>
      </c>
      <c r="D53" s="85"/>
      <c r="E53" s="90">
        <v>338840</v>
      </c>
      <c r="F53" s="91">
        <v>338840</v>
      </c>
      <c r="G53" s="91">
        <v>72420</v>
      </c>
      <c r="H53" s="91">
        <v>165585.67000000001</v>
      </c>
      <c r="I53" s="91">
        <v>0.48868395112737578</v>
      </c>
      <c r="J53" s="91">
        <v>165585.67000000001</v>
      </c>
      <c r="K53" s="92">
        <v>0.48868395112737578</v>
      </c>
      <c r="L53" s="8"/>
      <c r="M53" s="8"/>
      <c r="N53" s="8"/>
      <c r="O53" s="8"/>
      <c r="P53" s="8"/>
      <c r="Q53" s="8"/>
      <c r="R53" s="8"/>
      <c r="S53" s="8"/>
      <c r="T53" s="8"/>
      <c r="U53" s="8"/>
      <c r="V53" s="8"/>
      <c r="W53" s="8"/>
      <c r="X53" s="8"/>
      <c r="Y53" s="8"/>
      <c r="Z53" s="8"/>
    </row>
    <row r="54" spans="1:26" ht="17.25" customHeight="1">
      <c r="A54" s="93"/>
      <c r="B54" s="93"/>
      <c r="C54" s="84" t="s">
        <v>1012</v>
      </c>
      <c r="D54" s="84" t="s">
        <v>68</v>
      </c>
      <c r="E54" s="90">
        <v>13732355.609999999</v>
      </c>
      <c r="F54" s="91">
        <v>11800077.329999998</v>
      </c>
      <c r="G54" s="91">
        <v>659096.67000000004</v>
      </c>
      <c r="H54" s="91">
        <v>2789682.9699999997</v>
      </c>
      <c r="I54" s="91">
        <v>0.23641226171523744</v>
      </c>
      <c r="J54" s="91">
        <v>2430552.56</v>
      </c>
      <c r="K54" s="92">
        <v>0.20597768065643687</v>
      </c>
      <c r="L54" s="8"/>
      <c r="M54" s="8"/>
      <c r="N54" s="8"/>
      <c r="O54" s="8"/>
      <c r="P54" s="8"/>
      <c r="Q54" s="8"/>
      <c r="R54" s="8"/>
      <c r="S54" s="8"/>
      <c r="T54" s="8"/>
      <c r="U54" s="8"/>
      <c r="V54" s="8"/>
      <c r="W54" s="8"/>
      <c r="X54" s="8"/>
      <c r="Y54" s="8"/>
      <c r="Z54" s="8"/>
    </row>
    <row r="55" spans="1:26" ht="17.25" customHeight="1">
      <c r="A55" s="93"/>
      <c r="B55" s="93"/>
      <c r="C55" s="84" t="s">
        <v>2094</v>
      </c>
      <c r="D55" s="85"/>
      <c r="E55" s="90">
        <v>13732355.609999999</v>
      </c>
      <c r="F55" s="91">
        <v>11800077.329999998</v>
      </c>
      <c r="G55" s="91">
        <v>659096.67000000004</v>
      </c>
      <c r="H55" s="91">
        <v>2789682.9699999997</v>
      </c>
      <c r="I55" s="91">
        <v>0.23641226171523744</v>
      </c>
      <c r="J55" s="91">
        <v>2430552.56</v>
      </c>
      <c r="K55" s="92">
        <v>0.20597768065643687</v>
      </c>
      <c r="L55" s="8"/>
      <c r="M55" s="8"/>
      <c r="N55" s="8"/>
      <c r="O55" s="8"/>
      <c r="P55" s="8"/>
      <c r="Q55" s="8"/>
      <c r="R55" s="8"/>
      <c r="S55" s="8"/>
      <c r="T55" s="8"/>
      <c r="U55" s="8"/>
      <c r="V55" s="8"/>
      <c r="W55" s="8"/>
      <c r="X55" s="8"/>
      <c r="Y55" s="8"/>
      <c r="Z55" s="8"/>
    </row>
    <row r="56" spans="1:26" ht="17.25" customHeight="1">
      <c r="A56" s="93"/>
      <c r="B56" s="93"/>
      <c r="C56" s="84" t="s">
        <v>1023</v>
      </c>
      <c r="D56" s="84" t="s">
        <v>68</v>
      </c>
      <c r="E56" s="90">
        <v>76999.999999999985</v>
      </c>
      <c r="F56" s="91">
        <v>82000</v>
      </c>
      <c r="G56" s="91">
        <v>14970</v>
      </c>
      <c r="H56" s="91">
        <v>20097.09</v>
      </c>
      <c r="I56" s="91">
        <v>0.24508646341463414</v>
      </c>
      <c r="J56" s="91">
        <v>17561.870000000003</v>
      </c>
      <c r="K56" s="92">
        <v>0.21416914634146345</v>
      </c>
      <c r="L56" s="8"/>
      <c r="M56" s="8"/>
      <c r="N56" s="8"/>
      <c r="O56" s="8"/>
      <c r="P56" s="8"/>
      <c r="Q56" s="8"/>
      <c r="R56" s="8"/>
      <c r="S56" s="8"/>
      <c r="T56" s="8"/>
      <c r="U56" s="8"/>
      <c r="V56" s="8"/>
      <c r="W56" s="8"/>
      <c r="X56" s="8"/>
      <c r="Y56" s="8"/>
      <c r="Z56" s="8"/>
    </row>
    <row r="57" spans="1:26" ht="17.25" customHeight="1">
      <c r="A57" s="93"/>
      <c r="B57" s="93"/>
      <c r="C57" s="84" t="s">
        <v>2095</v>
      </c>
      <c r="D57" s="85"/>
      <c r="E57" s="90">
        <v>76999.999999999985</v>
      </c>
      <c r="F57" s="91">
        <v>82000</v>
      </c>
      <c r="G57" s="91">
        <v>14970</v>
      </c>
      <c r="H57" s="91">
        <v>20097.09</v>
      </c>
      <c r="I57" s="91">
        <v>0.24508646341463414</v>
      </c>
      <c r="J57" s="91">
        <v>17561.870000000003</v>
      </c>
      <c r="K57" s="92">
        <v>0.21416914634146345</v>
      </c>
      <c r="L57" s="8"/>
      <c r="M57" s="8"/>
      <c r="N57" s="8"/>
      <c r="O57" s="8"/>
      <c r="P57" s="8"/>
      <c r="Q57" s="8"/>
      <c r="R57" s="8"/>
      <c r="S57" s="8"/>
      <c r="T57" s="8"/>
      <c r="U57" s="8"/>
      <c r="V57" s="8"/>
      <c r="W57" s="8"/>
      <c r="X57" s="8"/>
      <c r="Y57" s="8"/>
      <c r="Z57" s="8"/>
    </row>
    <row r="58" spans="1:26" ht="17.25" customHeight="1">
      <c r="A58" s="93"/>
      <c r="B58" s="93"/>
      <c r="C58" s="84" t="s">
        <v>1025</v>
      </c>
      <c r="D58" s="84" t="s">
        <v>68</v>
      </c>
      <c r="E58" s="90">
        <v>37485290.129999995</v>
      </c>
      <c r="F58" s="91">
        <v>37480290.129999995</v>
      </c>
      <c r="G58" s="91">
        <v>0</v>
      </c>
      <c r="H58" s="91">
        <v>32739734.870000001</v>
      </c>
      <c r="I58" s="91">
        <v>0.87351871494170863</v>
      </c>
      <c r="J58" s="91">
        <v>26661178.190000001</v>
      </c>
      <c r="K58" s="92">
        <v>0.71133862885068344</v>
      </c>
      <c r="L58" s="8"/>
      <c r="M58" s="8"/>
      <c r="N58" s="8"/>
      <c r="O58" s="8"/>
      <c r="P58" s="8"/>
      <c r="Q58" s="8"/>
      <c r="R58" s="8"/>
      <c r="S58" s="8"/>
      <c r="T58" s="8"/>
      <c r="U58" s="8"/>
      <c r="V58" s="8"/>
      <c r="W58" s="8"/>
      <c r="X58" s="8"/>
      <c r="Y58" s="8"/>
      <c r="Z58" s="8"/>
    </row>
    <row r="59" spans="1:26" ht="17.25" customHeight="1">
      <c r="A59" s="93"/>
      <c r="B59" s="93"/>
      <c r="C59" s="93"/>
      <c r="D59" s="94" t="s">
        <v>1046</v>
      </c>
      <c r="E59" s="95">
        <v>42993057.310000002</v>
      </c>
      <c r="F59" s="96">
        <v>42993057.310000002</v>
      </c>
      <c r="G59" s="96">
        <v>0</v>
      </c>
      <c r="H59" s="96">
        <v>20477530.219999999</v>
      </c>
      <c r="I59" s="96">
        <v>0.47629853518784326</v>
      </c>
      <c r="J59" s="96">
        <v>20477530.219999999</v>
      </c>
      <c r="K59" s="97">
        <v>0.47629853518784326</v>
      </c>
      <c r="L59" s="8"/>
      <c r="M59" s="8"/>
      <c r="N59" s="8"/>
      <c r="O59" s="8"/>
      <c r="P59" s="8"/>
      <c r="Q59" s="8"/>
      <c r="R59" s="8"/>
      <c r="S59" s="8"/>
      <c r="T59" s="8"/>
      <c r="U59" s="8"/>
      <c r="V59" s="8"/>
      <c r="W59" s="8"/>
      <c r="X59" s="8"/>
      <c r="Y59" s="8"/>
      <c r="Z59" s="8"/>
    </row>
    <row r="60" spans="1:26" ht="17.25" customHeight="1">
      <c r="A60" s="93"/>
      <c r="B60" s="93"/>
      <c r="C60" s="84" t="s">
        <v>2096</v>
      </c>
      <c r="D60" s="85"/>
      <c r="E60" s="90">
        <v>80478347.439999998</v>
      </c>
      <c r="F60" s="91">
        <v>80473347.439999998</v>
      </c>
      <c r="G60" s="91">
        <v>0</v>
      </c>
      <c r="H60" s="91">
        <v>53217265.090000004</v>
      </c>
      <c r="I60" s="91">
        <v>0.66130298767151674</v>
      </c>
      <c r="J60" s="91">
        <v>47138708.409999996</v>
      </c>
      <c r="K60" s="92">
        <v>0.58576795808259463</v>
      </c>
      <c r="L60" s="8"/>
      <c r="M60" s="8"/>
      <c r="N60" s="8"/>
      <c r="O60" s="8"/>
      <c r="P60" s="8"/>
      <c r="Q60" s="8"/>
      <c r="R60" s="8"/>
      <c r="S60" s="8"/>
      <c r="T60" s="8"/>
      <c r="U60" s="8"/>
      <c r="V60" s="8"/>
      <c r="W60" s="8"/>
      <c r="X60" s="8"/>
      <c r="Y60" s="8"/>
      <c r="Z60" s="8"/>
    </row>
    <row r="61" spans="1:26" ht="17.25" customHeight="1">
      <c r="A61" s="93"/>
      <c r="B61" s="93"/>
      <c r="C61" s="84" t="s">
        <v>1231</v>
      </c>
      <c r="D61" s="84" t="s">
        <v>68</v>
      </c>
      <c r="E61" s="90">
        <v>1777542.73</v>
      </c>
      <c r="F61" s="91">
        <v>1777542.7300000002</v>
      </c>
      <c r="G61" s="91">
        <v>199653.76000000001</v>
      </c>
      <c r="H61" s="91">
        <v>1390075</v>
      </c>
      <c r="I61" s="91">
        <v>0.78202058186246803</v>
      </c>
      <c r="J61" s="91">
        <v>256723.92</v>
      </c>
      <c r="K61" s="92">
        <v>0.14442630023301886</v>
      </c>
      <c r="L61" s="8"/>
      <c r="M61" s="8"/>
      <c r="N61" s="8"/>
      <c r="O61" s="8"/>
      <c r="P61" s="8"/>
      <c r="Q61" s="8"/>
      <c r="R61" s="8"/>
      <c r="S61" s="8"/>
      <c r="T61" s="8"/>
      <c r="U61" s="8"/>
      <c r="V61" s="8"/>
      <c r="W61" s="8"/>
      <c r="X61" s="8"/>
      <c r="Y61" s="8"/>
      <c r="Z61" s="8"/>
    </row>
    <row r="62" spans="1:26" ht="17.25" customHeight="1">
      <c r="A62" s="93"/>
      <c r="B62" s="93"/>
      <c r="C62" s="93"/>
      <c r="D62" s="94" t="s">
        <v>1245</v>
      </c>
      <c r="E62" s="95">
        <v>1850000</v>
      </c>
      <c r="F62" s="96">
        <v>1850000</v>
      </c>
      <c r="G62" s="96">
        <v>2276</v>
      </c>
      <c r="H62" s="96">
        <v>650058.64</v>
      </c>
      <c r="I62" s="96">
        <v>0.35138304864864867</v>
      </c>
      <c r="J62" s="96">
        <v>622196.75</v>
      </c>
      <c r="K62" s="97">
        <v>0.33632256756756757</v>
      </c>
      <c r="L62" s="8"/>
      <c r="M62" s="8"/>
      <c r="N62" s="8"/>
      <c r="O62" s="8"/>
      <c r="P62" s="8"/>
      <c r="Q62" s="8"/>
      <c r="R62" s="8"/>
      <c r="S62" s="8"/>
      <c r="T62" s="8"/>
      <c r="U62" s="8"/>
      <c r="V62" s="8"/>
      <c r="W62" s="8"/>
      <c r="X62" s="8"/>
      <c r="Y62" s="8"/>
      <c r="Z62" s="8"/>
    </row>
    <row r="63" spans="1:26" ht="17.25" customHeight="1">
      <c r="A63" s="93"/>
      <c r="B63" s="93"/>
      <c r="C63" s="84" t="s">
        <v>2097</v>
      </c>
      <c r="D63" s="85"/>
      <c r="E63" s="90">
        <v>3627542.73</v>
      </c>
      <c r="F63" s="91">
        <v>3627542.7300000004</v>
      </c>
      <c r="G63" s="91">
        <v>201929.76</v>
      </c>
      <c r="H63" s="91">
        <v>2040133.6400000001</v>
      </c>
      <c r="I63" s="91">
        <v>0.56240099479131422</v>
      </c>
      <c r="J63" s="91">
        <v>878920.67</v>
      </c>
      <c r="K63" s="92">
        <v>0.24229092127055385</v>
      </c>
      <c r="L63" s="8"/>
      <c r="M63" s="8"/>
      <c r="N63" s="8"/>
      <c r="O63" s="8"/>
      <c r="P63" s="8"/>
      <c r="Q63" s="8"/>
      <c r="R63" s="8"/>
      <c r="S63" s="8"/>
      <c r="T63" s="8"/>
      <c r="U63" s="8"/>
      <c r="V63" s="8"/>
      <c r="W63" s="8"/>
      <c r="X63" s="8"/>
      <c r="Y63" s="8"/>
      <c r="Z63" s="8"/>
    </row>
    <row r="64" spans="1:26" ht="17.25" customHeight="1">
      <c r="A64" s="93"/>
      <c r="B64" s="84" t="s">
        <v>2098</v>
      </c>
      <c r="C64" s="85"/>
      <c r="D64" s="85"/>
      <c r="E64" s="90">
        <v>123071725.36999999</v>
      </c>
      <c r="F64" s="91">
        <v>123062176.06</v>
      </c>
      <c r="G64" s="91">
        <v>2052527.5400000003</v>
      </c>
      <c r="H64" s="91">
        <v>78417133.569999993</v>
      </c>
      <c r="I64" s="91">
        <v>0.63721556111414013</v>
      </c>
      <c r="J64" s="91">
        <v>65636102.490000002</v>
      </c>
      <c r="K64" s="92">
        <v>0.53335723933565593</v>
      </c>
      <c r="L64" s="8"/>
      <c r="M64" s="8"/>
      <c r="N64" s="8"/>
      <c r="O64" s="8"/>
      <c r="P64" s="8"/>
      <c r="Q64" s="8"/>
      <c r="R64" s="8"/>
      <c r="S64" s="8"/>
      <c r="T64" s="8"/>
      <c r="U64" s="8"/>
      <c r="V64" s="8"/>
      <c r="W64" s="8"/>
      <c r="X64" s="8"/>
      <c r="Y64" s="8"/>
      <c r="Z64" s="8"/>
    </row>
    <row r="65" spans="1:26" ht="17.25" customHeight="1">
      <c r="A65" s="93"/>
      <c r="B65" s="84" t="s">
        <v>653</v>
      </c>
      <c r="C65" s="84" t="s">
        <v>655</v>
      </c>
      <c r="D65" s="84" t="s">
        <v>68</v>
      </c>
      <c r="E65" s="90">
        <v>1500000.0000000002</v>
      </c>
      <c r="F65" s="91">
        <v>1500000.0000000002</v>
      </c>
      <c r="G65" s="91">
        <v>26787.16</v>
      </c>
      <c r="H65" s="91">
        <v>1079160.7699999998</v>
      </c>
      <c r="I65" s="91">
        <v>0.71944051333333303</v>
      </c>
      <c r="J65" s="91">
        <v>499408.02999999997</v>
      </c>
      <c r="K65" s="92">
        <v>0.33293868666666659</v>
      </c>
      <c r="L65" s="8"/>
      <c r="M65" s="8"/>
      <c r="N65" s="8"/>
      <c r="O65" s="8"/>
      <c r="P65" s="8"/>
      <c r="Q65" s="8"/>
      <c r="R65" s="8"/>
      <c r="S65" s="8"/>
      <c r="T65" s="8"/>
      <c r="U65" s="8"/>
      <c r="V65" s="8"/>
      <c r="W65" s="8"/>
      <c r="X65" s="8"/>
      <c r="Y65" s="8"/>
      <c r="Z65" s="8"/>
    </row>
    <row r="66" spans="1:26" ht="17.25" customHeight="1">
      <c r="A66" s="93"/>
      <c r="B66" s="93"/>
      <c r="C66" s="93"/>
      <c r="D66" s="94" t="s">
        <v>705</v>
      </c>
      <c r="E66" s="95">
        <v>297000</v>
      </c>
      <c r="F66" s="96">
        <v>297000</v>
      </c>
      <c r="G66" s="96">
        <v>0</v>
      </c>
      <c r="H66" s="96">
        <v>0</v>
      </c>
      <c r="I66" s="96">
        <v>0</v>
      </c>
      <c r="J66" s="96">
        <v>0</v>
      </c>
      <c r="K66" s="97">
        <v>0</v>
      </c>
      <c r="L66" s="8"/>
      <c r="M66" s="8"/>
      <c r="N66" s="8"/>
      <c r="O66" s="8"/>
      <c r="P66" s="8"/>
      <c r="Q66" s="8"/>
      <c r="R66" s="8"/>
      <c r="S66" s="8"/>
      <c r="T66" s="8"/>
      <c r="U66" s="8"/>
      <c r="V66" s="8"/>
      <c r="W66" s="8"/>
      <c r="X66" s="8"/>
      <c r="Y66" s="8"/>
      <c r="Z66" s="8"/>
    </row>
    <row r="67" spans="1:26" ht="17.25" customHeight="1">
      <c r="A67" s="93"/>
      <c r="B67" s="93"/>
      <c r="C67" s="93"/>
      <c r="D67" s="94" t="s">
        <v>710</v>
      </c>
      <c r="E67" s="95">
        <v>103000</v>
      </c>
      <c r="F67" s="96">
        <v>103000</v>
      </c>
      <c r="G67" s="96">
        <v>0</v>
      </c>
      <c r="H67" s="96">
        <v>73740</v>
      </c>
      <c r="I67" s="96">
        <v>0.71592233009708739</v>
      </c>
      <c r="J67" s="96">
        <v>23740</v>
      </c>
      <c r="K67" s="97">
        <v>0.23048543689320389</v>
      </c>
      <c r="L67" s="8"/>
      <c r="M67" s="8"/>
      <c r="N67" s="8"/>
      <c r="O67" s="8"/>
      <c r="P67" s="8"/>
      <c r="Q67" s="8"/>
      <c r="R67" s="8"/>
      <c r="S67" s="8"/>
      <c r="T67" s="8"/>
      <c r="U67" s="8"/>
      <c r="V67" s="8"/>
      <c r="W67" s="8"/>
      <c r="X67" s="8"/>
      <c r="Y67" s="8"/>
      <c r="Z67" s="8"/>
    </row>
    <row r="68" spans="1:26" ht="17.25" customHeight="1">
      <c r="A68" s="93"/>
      <c r="B68" s="93"/>
      <c r="C68" s="84" t="s">
        <v>2099</v>
      </c>
      <c r="D68" s="85"/>
      <c r="E68" s="90">
        <v>1900000.0000000002</v>
      </c>
      <c r="F68" s="91">
        <v>1900000.0000000002</v>
      </c>
      <c r="G68" s="91">
        <v>26787.16</v>
      </c>
      <c r="H68" s="91">
        <v>1152900.7699999998</v>
      </c>
      <c r="I68" s="91">
        <v>0.60678987894736824</v>
      </c>
      <c r="J68" s="91">
        <v>523148.02999999997</v>
      </c>
      <c r="K68" s="92">
        <v>0.2753410684210526</v>
      </c>
      <c r="L68" s="8"/>
      <c r="M68" s="8"/>
      <c r="N68" s="8"/>
      <c r="O68" s="8"/>
      <c r="P68" s="8"/>
      <c r="Q68" s="8"/>
      <c r="R68" s="8"/>
      <c r="S68" s="8"/>
      <c r="T68" s="8"/>
      <c r="U68" s="8"/>
      <c r="V68" s="8"/>
      <c r="W68" s="8"/>
      <c r="X68" s="8"/>
      <c r="Y68" s="8"/>
      <c r="Z68" s="8"/>
    </row>
    <row r="69" spans="1:26" ht="17.25" customHeight="1">
      <c r="A69" s="93"/>
      <c r="B69" s="84" t="s">
        <v>2100</v>
      </c>
      <c r="C69" s="85"/>
      <c r="D69" s="85"/>
      <c r="E69" s="90">
        <v>1900000.0000000002</v>
      </c>
      <c r="F69" s="91">
        <v>1900000.0000000002</v>
      </c>
      <c r="G69" s="91">
        <v>26787.16</v>
      </c>
      <c r="H69" s="91">
        <v>1152900.7699999998</v>
      </c>
      <c r="I69" s="91">
        <v>0.60678987894736824</v>
      </c>
      <c r="J69" s="91">
        <v>523148.02999999997</v>
      </c>
      <c r="K69" s="92">
        <v>0.2753410684210526</v>
      </c>
      <c r="L69" s="8"/>
      <c r="M69" s="8"/>
      <c r="N69" s="8"/>
      <c r="O69" s="8"/>
      <c r="P69" s="8"/>
      <c r="Q69" s="8"/>
      <c r="R69" s="8"/>
      <c r="S69" s="8"/>
      <c r="T69" s="8"/>
      <c r="U69" s="8"/>
      <c r="V69" s="8"/>
      <c r="W69" s="8"/>
      <c r="X69" s="8"/>
      <c r="Y69" s="8"/>
      <c r="Z69" s="8"/>
    </row>
    <row r="70" spans="1:26" ht="17.25" customHeight="1">
      <c r="A70" s="93"/>
      <c r="B70" s="84" t="s">
        <v>1332</v>
      </c>
      <c r="C70" s="84" t="s">
        <v>1334</v>
      </c>
      <c r="D70" s="84" t="s">
        <v>68</v>
      </c>
      <c r="E70" s="90">
        <v>1300</v>
      </c>
      <c r="F70" s="91">
        <v>1300</v>
      </c>
      <c r="G70" s="91">
        <v>0</v>
      </c>
      <c r="H70" s="91">
        <v>0</v>
      </c>
      <c r="I70" s="91">
        <v>0</v>
      </c>
      <c r="J70" s="91">
        <v>0</v>
      </c>
      <c r="K70" s="92">
        <v>0</v>
      </c>
      <c r="L70" s="8"/>
      <c r="M70" s="8"/>
      <c r="N70" s="8"/>
      <c r="O70" s="8"/>
      <c r="P70" s="8"/>
      <c r="Q70" s="8"/>
      <c r="R70" s="8"/>
      <c r="S70" s="8"/>
      <c r="T70" s="8"/>
      <c r="U70" s="8"/>
      <c r="V70" s="8"/>
      <c r="W70" s="8"/>
      <c r="X70" s="8"/>
      <c r="Y70" s="8"/>
      <c r="Z70" s="8"/>
    </row>
    <row r="71" spans="1:26" ht="17.25" customHeight="1">
      <c r="A71" s="93"/>
      <c r="B71" s="93"/>
      <c r="C71" s="93"/>
      <c r="D71" s="94" t="s">
        <v>1354</v>
      </c>
      <c r="E71" s="95">
        <v>2600000.0000000005</v>
      </c>
      <c r="F71" s="96">
        <v>2600000.0000000005</v>
      </c>
      <c r="G71" s="96">
        <v>98178.34</v>
      </c>
      <c r="H71" s="96">
        <v>1569038.61</v>
      </c>
      <c r="I71" s="96">
        <v>0.60347638846153839</v>
      </c>
      <c r="J71" s="96">
        <v>1516299.52</v>
      </c>
      <c r="K71" s="97">
        <v>0.58319212307692303</v>
      </c>
      <c r="L71" s="8"/>
      <c r="M71" s="8"/>
      <c r="N71" s="8"/>
      <c r="O71" s="8"/>
      <c r="P71" s="8"/>
      <c r="Q71" s="8"/>
      <c r="R71" s="8"/>
      <c r="S71" s="8"/>
      <c r="T71" s="8"/>
      <c r="U71" s="8"/>
      <c r="V71" s="8"/>
      <c r="W71" s="8"/>
      <c r="X71" s="8"/>
      <c r="Y71" s="8"/>
      <c r="Z71" s="8"/>
    </row>
    <row r="72" spans="1:26" ht="17.25" customHeight="1">
      <c r="A72" s="93"/>
      <c r="B72" s="93"/>
      <c r="C72" s="84" t="s">
        <v>2101</v>
      </c>
      <c r="D72" s="85"/>
      <c r="E72" s="90">
        <v>2601300.0000000005</v>
      </c>
      <c r="F72" s="91">
        <v>2601300.0000000005</v>
      </c>
      <c r="G72" s="91">
        <v>98178.34</v>
      </c>
      <c r="H72" s="91">
        <v>1569038.61</v>
      </c>
      <c r="I72" s="91">
        <v>0.60317480106100785</v>
      </c>
      <c r="J72" s="91">
        <v>1516299.52</v>
      </c>
      <c r="K72" s="92">
        <v>0.58290067274055268</v>
      </c>
      <c r="L72" s="8"/>
      <c r="M72" s="8"/>
      <c r="N72" s="8"/>
      <c r="O72" s="8"/>
      <c r="P72" s="8"/>
      <c r="Q72" s="8"/>
      <c r="R72" s="8"/>
      <c r="S72" s="8"/>
      <c r="T72" s="8"/>
      <c r="U72" s="8"/>
      <c r="V72" s="8"/>
      <c r="W72" s="8"/>
      <c r="X72" s="8"/>
      <c r="Y72" s="8"/>
      <c r="Z72" s="8"/>
    </row>
    <row r="73" spans="1:26" ht="17.25" customHeight="1">
      <c r="A73" s="93"/>
      <c r="B73" s="84" t="s">
        <v>2102</v>
      </c>
      <c r="C73" s="85"/>
      <c r="D73" s="85"/>
      <c r="E73" s="90">
        <v>2601300.0000000005</v>
      </c>
      <c r="F73" s="91">
        <v>2601300.0000000005</v>
      </c>
      <c r="G73" s="91">
        <v>98178.34</v>
      </c>
      <c r="H73" s="91">
        <v>1569038.61</v>
      </c>
      <c r="I73" s="91">
        <v>0.60317480106100785</v>
      </c>
      <c r="J73" s="91">
        <v>1516299.52</v>
      </c>
      <c r="K73" s="92">
        <v>0.58290067274055268</v>
      </c>
      <c r="L73" s="8"/>
      <c r="M73" s="8"/>
      <c r="N73" s="8"/>
      <c r="O73" s="8"/>
      <c r="P73" s="8"/>
      <c r="Q73" s="8"/>
      <c r="R73" s="8"/>
      <c r="S73" s="8"/>
      <c r="T73" s="8"/>
      <c r="U73" s="8"/>
      <c r="V73" s="8"/>
      <c r="W73" s="8"/>
      <c r="X73" s="8"/>
      <c r="Y73" s="8"/>
      <c r="Z73" s="8"/>
    </row>
    <row r="74" spans="1:26" ht="17.25" customHeight="1">
      <c r="A74" s="93"/>
      <c r="B74" s="84" t="s">
        <v>719</v>
      </c>
      <c r="C74" s="84" t="s">
        <v>721</v>
      </c>
      <c r="D74" s="84" t="s">
        <v>68</v>
      </c>
      <c r="E74" s="90">
        <v>54000</v>
      </c>
      <c r="F74" s="91">
        <v>54000</v>
      </c>
      <c r="G74" s="91">
        <v>30000</v>
      </c>
      <c r="H74" s="91">
        <v>3983</v>
      </c>
      <c r="I74" s="91">
        <v>7.3759259259259261E-2</v>
      </c>
      <c r="J74" s="91">
        <v>3983</v>
      </c>
      <c r="K74" s="92">
        <v>7.3759259259259261E-2</v>
      </c>
      <c r="L74" s="8"/>
      <c r="M74" s="8"/>
      <c r="N74" s="8"/>
      <c r="O74" s="8"/>
      <c r="P74" s="8"/>
      <c r="Q74" s="8"/>
      <c r="R74" s="8"/>
      <c r="S74" s="8"/>
      <c r="T74" s="8"/>
      <c r="U74" s="8"/>
      <c r="V74" s="8"/>
      <c r="W74" s="8"/>
      <c r="X74" s="8"/>
      <c r="Y74" s="8"/>
      <c r="Z74" s="8"/>
    </row>
    <row r="75" spans="1:26" ht="17.25" customHeight="1">
      <c r="A75" s="93"/>
      <c r="B75" s="93"/>
      <c r="C75" s="84" t="s">
        <v>2103</v>
      </c>
      <c r="D75" s="85"/>
      <c r="E75" s="90">
        <v>54000</v>
      </c>
      <c r="F75" s="91">
        <v>54000</v>
      </c>
      <c r="G75" s="91">
        <v>30000</v>
      </c>
      <c r="H75" s="91">
        <v>3983</v>
      </c>
      <c r="I75" s="91">
        <v>7.3759259259259261E-2</v>
      </c>
      <c r="J75" s="91">
        <v>3983</v>
      </c>
      <c r="K75" s="92">
        <v>7.3759259259259261E-2</v>
      </c>
      <c r="L75" s="8"/>
      <c r="M75" s="8"/>
      <c r="N75" s="8"/>
      <c r="O75" s="8"/>
      <c r="P75" s="8"/>
      <c r="Q75" s="8"/>
      <c r="R75" s="8"/>
      <c r="S75" s="8"/>
      <c r="T75" s="8"/>
      <c r="U75" s="8"/>
      <c r="V75" s="8"/>
      <c r="W75" s="8"/>
      <c r="X75" s="8"/>
      <c r="Y75" s="8"/>
      <c r="Z75" s="8"/>
    </row>
    <row r="76" spans="1:26" ht="17.25" customHeight="1">
      <c r="A76" s="93"/>
      <c r="B76" s="93"/>
      <c r="C76" s="84" t="s">
        <v>829</v>
      </c>
      <c r="D76" s="84" t="s">
        <v>68</v>
      </c>
      <c r="E76" s="90">
        <v>10000</v>
      </c>
      <c r="F76" s="91">
        <v>10000</v>
      </c>
      <c r="G76" s="91">
        <v>3355</v>
      </c>
      <c r="H76" s="91">
        <v>0</v>
      </c>
      <c r="I76" s="91">
        <v>0</v>
      </c>
      <c r="J76" s="91">
        <v>0</v>
      </c>
      <c r="K76" s="92">
        <v>0</v>
      </c>
      <c r="L76" s="8"/>
      <c r="M76" s="8"/>
      <c r="N76" s="8"/>
      <c r="O76" s="8"/>
      <c r="P76" s="8"/>
      <c r="Q76" s="8"/>
      <c r="R76" s="8"/>
      <c r="S76" s="8"/>
      <c r="T76" s="8"/>
      <c r="U76" s="8"/>
      <c r="V76" s="8"/>
      <c r="W76" s="8"/>
      <c r="X76" s="8"/>
      <c r="Y76" s="8"/>
      <c r="Z76" s="8"/>
    </row>
    <row r="77" spans="1:26" ht="17.25" customHeight="1">
      <c r="A77" s="93"/>
      <c r="B77" s="93"/>
      <c r="C77" s="84" t="s">
        <v>2104</v>
      </c>
      <c r="D77" s="85"/>
      <c r="E77" s="90">
        <v>10000</v>
      </c>
      <c r="F77" s="91">
        <v>10000</v>
      </c>
      <c r="G77" s="91">
        <v>3355</v>
      </c>
      <c r="H77" s="91">
        <v>0</v>
      </c>
      <c r="I77" s="91">
        <v>0</v>
      </c>
      <c r="J77" s="91">
        <v>0</v>
      </c>
      <c r="K77" s="92">
        <v>0</v>
      </c>
      <c r="L77" s="8"/>
      <c r="M77" s="8"/>
      <c r="N77" s="8"/>
      <c r="O77" s="8"/>
      <c r="P77" s="8"/>
      <c r="Q77" s="8"/>
      <c r="R77" s="8"/>
      <c r="S77" s="8"/>
      <c r="T77" s="8"/>
      <c r="U77" s="8"/>
      <c r="V77" s="8"/>
      <c r="W77" s="8"/>
      <c r="X77" s="8"/>
      <c r="Y77" s="8"/>
      <c r="Z77" s="8"/>
    </row>
    <row r="78" spans="1:26" ht="17.25" customHeight="1">
      <c r="A78" s="93"/>
      <c r="B78" s="93"/>
      <c r="C78" s="84" t="s">
        <v>1055</v>
      </c>
      <c r="D78" s="84" t="s">
        <v>68</v>
      </c>
      <c r="E78" s="90">
        <v>70800</v>
      </c>
      <c r="F78" s="91">
        <v>70800</v>
      </c>
      <c r="G78" s="91">
        <v>0</v>
      </c>
      <c r="H78" s="91">
        <v>0</v>
      </c>
      <c r="I78" s="91">
        <v>0</v>
      </c>
      <c r="J78" s="91">
        <v>0</v>
      </c>
      <c r="K78" s="92">
        <v>0</v>
      </c>
      <c r="L78" s="8"/>
      <c r="M78" s="8"/>
      <c r="N78" s="8"/>
      <c r="O78" s="8"/>
      <c r="P78" s="8"/>
      <c r="Q78" s="8"/>
      <c r="R78" s="8"/>
      <c r="S78" s="8"/>
      <c r="T78" s="8"/>
      <c r="U78" s="8"/>
      <c r="V78" s="8"/>
      <c r="W78" s="8"/>
      <c r="X78" s="8"/>
      <c r="Y78" s="8"/>
      <c r="Z78" s="8"/>
    </row>
    <row r="79" spans="1:26" ht="17.25" customHeight="1">
      <c r="A79" s="93"/>
      <c r="B79" s="93"/>
      <c r="C79" s="93"/>
      <c r="D79" s="94" t="s">
        <v>1059</v>
      </c>
      <c r="E79" s="95">
        <v>70000</v>
      </c>
      <c r="F79" s="96">
        <v>70000</v>
      </c>
      <c r="G79" s="96">
        <v>0</v>
      </c>
      <c r="H79" s="96">
        <v>0</v>
      </c>
      <c r="I79" s="96">
        <v>0</v>
      </c>
      <c r="J79" s="96">
        <v>0</v>
      </c>
      <c r="K79" s="97">
        <v>0</v>
      </c>
      <c r="L79" s="8"/>
      <c r="M79" s="8"/>
      <c r="N79" s="8"/>
      <c r="O79" s="8"/>
      <c r="P79" s="8"/>
      <c r="Q79" s="8"/>
      <c r="R79" s="8"/>
      <c r="S79" s="8"/>
      <c r="T79" s="8"/>
      <c r="U79" s="8"/>
      <c r="V79" s="8"/>
      <c r="W79" s="8"/>
      <c r="X79" s="8"/>
      <c r="Y79" s="8"/>
      <c r="Z79" s="8"/>
    </row>
    <row r="80" spans="1:26" ht="17.25" customHeight="1">
      <c r="A80" s="93"/>
      <c r="B80" s="93"/>
      <c r="C80" s="84" t="s">
        <v>2105</v>
      </c>
      <c r="D80" s="85"/>
      <c r="E80" s="90">
        <v>140800</v>
      </c>
      <c r="F80" s="91">
        <v>140800</v>
      </c>
      <c r="G80" s="91">
        <v>0</v>
      </c>
      <c r="H80" s="91">
        <v>0</v>
      </c>
      <c r="I80" s="91">
        <v>0</v>
      </c>
      <c r="J80" s="91">
        <v>0</v>
      </c>
      <c r="K80" s="92">
        <v>0</v>
      </c>
      <c r="L80" s="8"/>
      <c r="M80" s="8"/>
      <c r="N80" s="8"/>
      <c r="O80" s="8"/>
      <c r="P80" s="8"/>
      <c r="Q80" s="8"/>
      <c r="R80" s="8"/>
      <c r="S80" s="8"/>
      <c r="T80" s="8"/>
      <c r="U80" s="8"/>
      <c r="V80" s="8"/>
      <c r="W80" s="8"/>
      <c r="X80" s="8"/>
      <c r="Y80" s="8"/>
      <c r="Z80" s="8"/>
    </row>
    <row r="81" spans="1:26" ht="17.25" customHeight="1">
      <c r="A81" s="93"/>
      <c r="B81" s="93"/>
      <c r="C81" s="84" t="s">
        <v>1128</v>
      </c>
      <c r="D81" s="84" t="s">
        <v>1130</v>
      </c>
      <c r="E81" s="90">
        <v>300000</v>
      </c>
      <c r="F81" s="91">
        <v>300000</v>
      </c>
      <c r="G81" s="91">
        <v>1274</v>
      </c>
      <c r="H81" s="91">
        <v>24344</v>
      </c>
      <c r="I81" s="91">
        <v>8.1146666666666672E-2</v>
      </c>
      <c r="J81" s="91">
        <v>24286</v>
      </c>
      <c r="K81" s="92">
        <v>8.0953333333333335E-2</v>
      </c>
      <c r="L81" s="8"/>
      <c r="M81" s="8"/>
      <c r="N81" s="8"/>
      <c r="O81" s="8"/>
      <c r="P81" s="8"/>
      <c r="Q81" s="8"/>
      <c r="R81" s="8"/>
      <c r="S81" s="8"/>
      <c r="T81" s="8"/>
      <c r="U81" s="8"/>
      <c r="V81" s="8"/>
      <c r="W81" s="8"/>
      <c r="X81" s="8"/>
      <c r="Y81" s="8"/>
      <c r="Z81" s="8"/>
    </row>
    <row r="82" spans="1:26" ht="17.25" customHeight="1">
      <c r="A82" s="93"/>
      <c r="B82" s="93"/>
      <c r="C82" s="84" t="s">
        <v>2106</v>
      </c>
      <c r="D82" s="85"/>
      <c r="E82" s="90">
        <v>300000</v>
      </c>
      <c r="F82" s="91">
        <v>300000</v>
      </c>
      <c r="G82" s="91">
        <v>1274</v>
      </c>
      <c r="H82" s="91">
        <v>24344</v>
      </c>
      <c r="I82" s="91">
        <v>8.1146666666666672E-2</v>
      </c>
      <c r="J82" s="91">
        <v>24286</v>
      </c>
      <c r="K82" s="92">
        <v>8.0953333333333335E-2</v>
      </c>
      <c r="L82" s="8"/>
      <c r="M82" s="8"/>
      <c r="N82" s="8"/>
      <c r="O82" s="8"/>
      <c r="P82" s="8"/>
      <c r="Q82" s="8"/>
      <c r="R82" s="8"/>
      <c r="S82" s="8"/>
      <c r="T82" s="8"/>
      <c r="U82" s="8"/>
      <c r="V82" s="8"/>
      <c r="W82" s="8"/>
      <c r="X82" s="8"/>
      <c r="Y82" s="8"/>
      <c r="Z82" s="8"/>
    </row>
    <row r="83" spans="1:26" ht="17.25" customHeight="1">
      <c r="A83" s="93"/>
      <c r="B83" s="93"/>
      <c r="C83" s="84" t="s">
        <v>1222</v>
      </c>
      <c r="D83" s="84" t="s">
        <v>68</v>
      </c>
      <c r="E83" s="90">
        <v>4000</v>
      </c>
      <c r="F83" s="91">
        <v>4000</v>
      </c>
      <c r="G83" s="91">
        <v>270</v>
      </c>
      <c r="H83" s="91">
        <v>493.2</v>
      </c>
      <c r="I83" s="91">
        <v>0.12329999999999999</v>
      </c>
      <c r="J83" s="91">
        <v>493.2</v>
      </c>
      <c r="K83" s="92">
        <v>0.12329999999999999</v>
      </c>
      <c r="L83" s="8"/>
      <c r="M83" s="8"/>
      <c r="N83" s="8"/>
      <c r="O83" s="8"/>
      <c r="P83" s="8"/>
      <c r="Q83" s="8"/>
      <c r="R83" s="8"/>
      <c r="S83" s="8"/>
      <c r="T83" s="8"/>
      <c r="U83" s="8"/>
      <c r="V83" s="8"/>
      <c r="W83" s="8"/>
      <c r="X83" s="8"/>
      <c r="Y83" s="8"/>
      <c r="Z83" s="8"/>
    </row>
    <row r="84" spans="1:26" ht="17.25" customHeight="1">
      <c r="A84" s="93"/>
      <c r="B84" s="93"/>
      <c r="C84" s="84" t="s">
        <v>2107</v>
      </c>
      <c r="D84" s="85"/>
      <c r="E84" s="90">
        <v>4000</v>
      </c>
      <c r="F84" s="91">
        <v>4000</v>
      </c>
      <c r="G84" s="91">
        <v>270</v>
      </c>
      <c r="H84" s="91">
        <v>493.2</v>
      </c>
      <c r="I84" s="91">
        <v>0.12329999999999999</v>
      </c>
      <c r="J84" s="91">
        <v>493.2</v>
      </c>
      <c r="K84" s="92">
        <v>0.12329999999999999</v>
      </c>
      <c r="L84" s="8"/>
      <c r="M84" s="8"/>
      <c r="N84" s="8"/>
      <c r="O84" s="8"/>
      <c r="P84" s="8"/>
      <c r="Q84" s="8"/>
      <c r="R84" s="8"/>
      <c r="S84" s="8"/>
      <c r="T84" s="8"/>
      <c r="U84" s="8"/>
      <c r="V84" s="8"/>
      <c r="W84" s="8"/>
      <c r="X84" s="8"/>
      <c r="Y84" s="8"/>
      <c r="Z84" s="8"/>
    </row>
    <row r="85" spans="1:26" ht="17.25" customHeight="1">
      <c r="A85" s="93"/>
      <c r="B85" s="93"/>
      <c r="C85" s="84" t="s">
        <v>1225</v>
      </c>
      <c r="D85" s="84" t="s">
        <v>1227</v>
      </c>
      <c r="E85" s="90">
        <v>1332768.46</v>
      </c>
      <c r="F85" s="91">
        <v>1332768.46</v>
      </c>
      <c r="G85" s="91">
        <v>0</v>
      </c>
      <c r="H85" s="91">
        <v>1332768.46</v>
      </c>
      <c r="I85" s="91">
        <v>1</v>
      </c>
      <c r="J85" s="91">
        <v>666384.24</v>
      </c>
      <c r="K85" s="92">
        <v>0.50000000750317874</v>
      </c>
      <c r="L85" s="8"/>
      <c r="M85" s="8"/>
      <c r="N85" s="8"/>
      <c r="O85" s="8"/>
      <c r="P85" s="8"/>
      <c r="Q85" s="8"/>
      <c r="R85" s="8"/>
      <c r="S85" s="8"/>
      <c r="T85" s="8"/>
      <c r="U85" s="8"/>
      <c r="V85" s="8"/>
      <c r="W85" s="8"/>
      <c r="X85" s="8"/>
      <c r="Y85" s="8"/>
      <c r="Z85" s="8"/>
    </row>
    <row r="86" spans="1:26" ht="17.25" customHeight="1">
      <c r="A86" s="93"/>
      <c r="B86" s="93"/>
      <c r="C86" s="84" t="s">
        <v>2108</v>
      </c>
      <c r="D86" s="85"/>
      <c r="E86" s="90">
        <v>1332768.46</v>
      </c>
      <c r="F86" s="91">
        <v>1332768.46</v>
      </c>
      <c r="G86" s="91">
        <v>0</v>
      </c>
      <c r="H86" s="91">
        <v>1332768.46</v>
      </c>
      <c r="I86" s="91">
        <v>1</v>
      </c>
      <c r="J86" s="91">
        <v>666384.24</v>
      </c>
      <c r="K86" s="92">
        <v>0.50000000750317874</v>
      </c>
      <c r="L86" s="8"/>
      <c r="M86" s="8"/>
      <c r="N86" s="8"/>
      <c r="O86" s="8"/>
      <c r="P86" s="8"/>
      <c r="Q86" s="8"/>
      <c r="R86" s="8"/>
      <c r="S86" s="8"/>
      <c r="T86" s="8"/>
      <c r="U86" s="8"/>
      <c r="V86" s="8"/>
      <c r="W86" s="8"/>
      <c r="X86" s="8"/>
      <c r="Y86" s="8"/>
      <c r="Z86" s="8"/>
    </row>
    <row r="87" spans="1:26" ht="17.25" customHeight="1">
      <c r="A87" s="93"/>
      <c r="B87" s="84" t="s">
        <v>2109</v>
      </c>
      <c r="C87" s="85"/>
      <c r="D87" s="85"/>
      <c r="E87" s="90">
        <v>1841568.46</v>
      </c>
      <c r="F87" s="91">
        <v>1841568.46</v>
      </c>
      <c r="G87" s="91">
        <v>34899</v>
      </c>
      <c r="H87" s="91">
        <v>1361588.66</v>
      </c>
      <c r="I87" s="91">
        <v>0.73936358575559002</v>
      </c>
      <c r="J87" s="91">
        <v>695146.44</v>
      </c>
      <c r="K87" s="92">
        <v>0.37747520936582502</v>
      </c>
      <c r="L87" s="8"/>
      <c r="M87" s="8"/>
      <c r="N87" s="8"/>
      <c r="O87" s="8"/>
      <c r="P87" s="8"/>
      <c r="Q87" s="8"/>
      <c r="R87" s="8"/>
      <c r="S87" s="8"/>
      <c r="T87" s="8"/>
      <c r="U87" s="8"/>
      <c r="V87" s="8"/>
      <c r="W87" s="8"/>
      <c r="X87" s="8"/>
      <c r="Y87" s="8"/>
      <c r="Z87" s="8"/>
    </row>
    <row r="88" spans="1:26" ht="17.25" customHeight="1">
      <c r="A88" s="93"/>
      <c r="B88" s="84" t="s">
        <v>1138</v>
      </c>
      <c r="C88" s="84" t="s">
        <v>1140</v>
      </c>
      <c r="D88" s="84" t="s">
        <v>1142</v>
      </c>
      <c r="E88" s="90">
        <v>300000</v>
      </c>
      <c r="F88" s="91">
        <v>300000</v>
      </c>
      <c r="G88" s="91">
        <v>229.62</v>
      </c>
      <c r="H88" s="91">
        <v>41569.599999999999</v>
      </c>
      <c r="I88" s="91">
        <v>0.13856533333333332</v>
      </c>
      <c r="J88" s="91">
        <v>41569.599999999999</v>
      </c>
      <c r="K88" s="92">
        <v>0.13856533333333332</v>
      </c>
      <c r="L88" s="8"/>
      <c r="M88" s="8"/>
      <c r="N88" s="8"/>
      <c r="O88" s="8"/>
      <c r="P88" s="8"/>
      <c r="Q88" s="8"/>
      <c r="R88" s="8"/>
      <c r="S88" s="8"/>
      <c r="T88" s="8"/>
      <c r="U88" s="8"/>
      <c r="V88" s="8"/>
      <c r="W88" s="8"/>
      <c r="X88" s="8"/>
      <c r="Y88" s="8"/>
      <c r="Z88" s="8"/>
    </row>
    <row r="89" spans="1:26" ht="17.25" customHeight="1">
      <c r="A89" s="93"/>
      <c r="B89" s="93"/>
      <c r="C89" s="84" t="s">
        <v>2110</v>
      </c>
      <c r="D89" s="85"/>
      <c r="E89" s="90">
        <v>300000</v>
      </c>
      <c r="F89" s="91">
        <v>300000</v>
      </c>
      <c r="G89" s="91">
        <v>229.62</v>
      </c>
      <c r="H89" s="91">
        <v>41569.599999999999</v>
      </c>
      <c r="I89" s="91">
        <v>0.13856533333333332</v>
      </c>
      <c r="J89" s="91">
        <v>41569.599999999999</v>
      </c>
      <c r="K89" s="92">
        <v>0.13856533333333332</v>
      </c>
      <c r="L89" s="8"/>
      <c r="M89" s="8"/>
      <c r="N89" s="8"/>
      <c r="O89" s="8"/>
      <c r="P89" s="8"/>
      <c r="Q89" s="8"/>
      <c r="R89" s="8"/>
      <c r="S89" s="8"/>
      <c r="T89" s="8"/>
      <c r="U89" s="8"/>
      <c r="V89" s="8"/>
      <c r="W89" s="8"/>
      <c r="X89" s="8"/>
      <c r="Y89" s="8"/>
      <c r="Z89" s="8"/>
    </row>
    <row r="90" spans="1:26" ht="17.25" customHeight="1">
      <c r="A90" s="93"/>
      <c r="B90" s="93"/>
      <c r="C90" s="84" t="s">
        <v>1145</v>
      </c>
      <c r="D90" s="84" t="s">
        <v>1147</v>
      </c>
      <c r="E90" s="90">
        <v>130000</v>
      </c>
      <c r="F90" s="91">
        <v>130000</v>
      </c>
      <c r="G90" s="91">
        <v>0</v>
      </c>
      <c r="H90" s="91">
        <v>0</v>
      </c>
      <c r="I90" s="91">
        <v>0</v>
      </c>
      <c r="J90" s="91">
        <v>0</v>
      </c>
      <c r="K90" s="92">
        <v>0</v>
      </c>
      <c r="L90" s="8"/>
      <c r="M90" s="8"/>
      <c r="N90" s="8"/>
      <c r="O90" s="8"/>
      <c r="P90" s="8"/>
      <c r="Q90" s="8"/>
      <c r="R90" s="8"/>
      <c r="S90" s="8"/>
      <c r="T90" s="8"/>
      <c r="U90" s="8"/>
      <c r="V90" s="8"/>
      <c r="W90" s="8"/>
      <c r="X90" s="8"/>
      <c r="Y90" s="8"/>
      <c r="Z90" s="8"/>
    </row>
    <row r="91" spans="1:26" ht="17.25" customHeight="1">
      <c r="A91" s="93"/>
      <c r="B91" s="93"/>
      <c r="C91" s="84" t="s">
        <v>2111</v>
      </c>
      <c r="D91" s="85"/>
      <c r="E91" s="90">
        <v>130000</v>
      </c>
      <c r="F91" s="91">
        <v>130000</v>
      </c>
      <c r="G91" s="91">
        <v>0</v>
      </c>
      <c r="H91" s="91">
        <v>0</v>
      </c>
      <c r="I91" s="91">
        <v>0</v>
      </c>
      <c r="J91" s="91">
        <v>0</v>
      </c>
      <c r="K91" s="92">
        <v>0</v>
      </c>
      <c r="L91" s="8"/>
      <c r="M91" s="8"/>
      <c r="N91" s="8"/>
      <c r="O91" s="8"/>
      <c r="P91" s="8"/>
      <c r="Q91" s="8"/>
      <c r="R91" s="8"/>
      <c r="S91" s="8"/>
      <c r="T91" s="8"/>
      <c r="U91" s="8"/>
      <c r="V91" s="8"/>
      <c r="W91" s="8"/>
      <c r="X91" s="8"/>
      <c r="Y91" s="8"/>
      <c r="Z91" s="8"/>
    </row>
    <row r="92" spans="1:26" ht="17.25" customHeight="1">
      <c r="A92" s="93"/>
      <c r="B92" s="93"/>
      <c r="C92" s="84" t="s">
        <v>1730</v>
      </c>
      <c r="D92" s="84" t="s">
        <v>68</v>
      </c>
      <c r="E92" s="90">
        <v>115.73</v>
      </c>
      <c r="F92" s="91">
        <v>115.73</v>
      </c>
      <c r="G92" s="91">
        <v>0</v>
      </c>
      <c r="H92" s="91">
        <v>0</v>
      </c>
      <c r="I92" s="91">
        <v>0</v>
      </c>
      <c r="J92" s="91">
        <v>0</v>
      </c>
      <c r="K92" s="92">
        <v>0</v>
      </c>
      <c r="L92" s="8"/>
      <c r="M92" s="8"/>
      <c r="N92" s="8"/>
      <c r="O92" s="8"/>
      <c r="P92" s="8"/>
      <c r="Q92" s="8"/>
      <c r="R92" s="8"/>
      <c r="S92" s="8"/>
      <c r="T92" s="8"/>
      <c r="U92" s="8"/>
      <c r="V92" s="8"/>
      <c r="W92" s="8"/>
      <c r="X92" s="8"/>
      <c r="Y92" s="8"/>
      <c r="Z92" s="8"/>
    </row>
    <row r="93" spans="1:26" ht="17.25" customHeight="1">
      <c r="A93" s="93"/>
      <c r="B93" s="93"/>
      <c r="C93" s="93"/>
      <c r="D93" s="94" t="s">
        <v>1748</v>
      </c>
      <c r="E93" s="95">
        <v>62680</v>
      </c>
      <c r="F93" s="96">
        <v>62680</v>
      </c>
      <c r="G93" s="96">
        <v>0</v>
      </c>
      <c r="H93" s="96">
        <v>48800</v>
      </c>
      <c r="I93" s="96">
        <v>0.77855775366943203</v>
      </c>
      <c r="J93" s="96">
        <v>40262</v>
      </c>
      <c r="K93" s="97">
        <v>0.64234205488193996</v>
      </c>
      <c r="L93" s="8"/>
      <c r="M93" s="8"/>
      <c r="N93" s="8"/>
      <c r="O93" s="8"/>
      <c r="P93" s="8"/>
      <c r="Q93" s="8"/>
      <c r="R93" s="8"/>
      <c r="S93" s="8"/>
      <c r="T93" s="8"/>
      <c r="U93" s="8"/>
      <c r="V93" s="8"/>
      <c r="W93" s="8"/>
      <c r="X93" s="8"/>
      <c r="Y93" s="8"/>
      <c r="Z93" s="8"/>
    </row>
    <row r="94" spans="1:26" ht="17.25" customHeight="1">
      <c r="A94" s="93"/>
      <c r="B94" s="93"/>
      <c r="C94" s="93"/>
      <c r="D94" s="94" t="s">
        <v>1751</v>
      </c>
      <c r="E94" s="95">
        <v>73943.600000000006</v>
      </c>
      <c r="F94" s="96">
        <v>73943.600000000006</v>
      </c>
      <c r="G94" s="96">
        <v>17400</v>
      </c>
      <c r="H94" s="96">
        <v>54723.33</v>
      </c>
      <c r="I94" s="96">
        <v>0.74006851167646692</v>
      </c>
      <c r="J94" s="96">
        <v>19562.330000000002</v>
      </c>
      <c r="K94" s="97">
        <v>0.26455744648624085</v>
      </c>
      <c r="L94" s="8"/>
      <c r="M94" s="8"/>
      <c r="N94" s="8"/>
      <c r="O94" s="8"/>
      <c r="P94" s="8"/>
      <c r="Q94" s="8"/>
      <c r="R94" s="8"/>
      <c r="S94" s="8"/>
      <c r="T94" s="8"/>
      <c r="U94" s="8"/>
      <c r="V94" s="8"/>
      <c r="W94" s="8"/>
      <c r="X94" s="8"/>
      <c r="Y94" s="8"/>
      <c r="Z94" s="8"/>
    </row>
    <row r="95" spans="1:26" ht="17.25" customHeight="1">
      <c r="A95" s="93"/>
      <c r="B95" s="93"/>
      <c r="C95" s="84" t="s">
        <v>2112</v>
      </c>
      <c r="D95" s="85"/>
      <c r="E95" s="90">
        <v>136739.33000000002</v>
      </c>
      <c r="F95" s="91">
        <v>136739.33000000002</v>
      </c>
      <c r="G95" s="91">
        <v>17400</v>
      </c>
      <c r="H95" s="91">
        <v>103523.33</v>
      </c>
      <c r="I95" s="91">
        <v>0.75708525118559522</v>
      </c>
      <c r="J95" s="91">
        <v>59824.33</v>
      </c>
      <c r="K95" s="92">
        <v>0.43750638532454411</v>
      </c>
      <c r="L95" s="8"/>
      <c r="M95" s="8"/>
      <c r="N95" s="8"/>
      <c r="O95" s="8"/>
      <c r="P95" s="8"/>
      <c r="Q95" s="8"/>
      <c r="R95" s="8"/>
      <c r="S95" s="8"/>
      <c r="T95" s="8"/>
      <c r="U95" s="8"/>
      <c r="V95" s="8"/>
      <c r="W95" s="8"/>
      <c r="X95" s="8"/>
      <c r="Y95" s="8"/>
      <c r="Z95" s="8"/>
    </row>
    <row r="96" spans="1:26" ht="17.25" customHeight="1">
      <c r="A96" s="93"/>
      <c r="B96" s="84" t="s">
        <v>2113</v>
      </c>
      <c r="C96" s="85"/>
      <c r="D96" s="85"/>
      <c r="E96" s="90">
        <v>566739.32999999996</v>
      </c>
      <c r="F96" s="91">
        <v>566739.32999999996</v>
      </c>
      <c r="G96" s="91">
        <v>17629.62</v>
      </c>
      <c r="H96" s="91">
        <v>145092.93</v>
      </c>
      <c r="I96" s="91">
        <v>0.25601351859593019</v>
      </c>
      <c r="J96" s="91">
        <v>101393.93000000001</v>
      </c>
      <c r="K96" s="92">
        <v>0.17890752349938377</v>
      </c>
      <c r="L96" s="8"/>
      <c r="M96" s="8"/>
      <c r="N96" s="8"/>
      <c r="O96" s="8"/>
      <c r="P96" s="8"/>
      <c r="Q96" s="8"/>
      <c r="R96" s="8"/>
      <c r="S96" s="8"/>
      <c r="T96" s="8"/>
      <c r="U96" s="8"/>
      <c r="V96" s="8"/>
      <c r="W96" s="8"/>
      <c r="X96" s="8"/>
      <c r="Y96" s="8"/>
      <c r="Z96" s="8"/>
    </row>
    <row r="97" spans="1:26" ht="17.25" customHeight="1">
      <c r="A97" s="93"/>
      <c r="B97" s="84" t="s">
        <v>1617</v>
      </c>
      <c r="C97" s="84" t="s">
        <v>1619</v>
      </c>
      <c r="D97" s="84" t="s">
        <v>68</v>
      </c>
      <c r="E97" s="90">
        <v>1942280.62</v>
      </c>
      <c r="F97" s="91">
        <v>1942280.62</v>
      </c>
      <c r="G97" s="91">
        <v>720256</v>
      </c>
      <c r="H97" s="91">
        <v>1057632.24</v>
      </c>
      <c r="I97" s="91">
        <v>0.544531119298302</v>
      </c>
      <c r="J97" s="91">
        <v>284322.93</v>
      </c>
      <c r="K97" s="92">
        <v>0.14638612313394755</v>
      </c>
      <c r="L97" s="8"/>
      <c r="M97" s="8"/>
      <c r="N97" s="8"/>
      <c r="O97" s="8"/>
      <c r="P97" s="8"/>
      <c r="Q97" s="8"/>
      <c r="R97" s="8"/>
      <c r="S97" s="8"/>
      <c r="T97" s="8"/>
      <c r="U97" s="8"/>
      <c r="V97" s="8"/>
      <c r="W97" s="8"/>
      <c r="X97" s="8"/>
      <c r="Y97" s="8"/>
      <c r="Z97" s="8"/>
    </row>
    <row r="98" spans="1:26" ht="17.25" customHeight="1">
      <c r="A98" s="93"/>
      <c r="B98" s="93"/>
      <c r="C98" s="93"/>
      <c r="D98" s="94" t="s">
        <v>1642</v>
      </c>
      <c r="E98" s="95">
        <v>2596410</v>
      </c>
      <c r="F98" s="96">
        <v>2782160</v>
      </c>
      <c r="G98" s="96">
        <v>765823.24</v>
      </c>
      <c r="H98" s="96">
        <v>1602891.27</v>
      </c>
      <c r="I98" s="96">
        <v>0.57613195143341867</v>
      </c>
      <c r="J98" s="96">
        <v>104586.27</v>
      </c>
      <c r="K98" s="97">
        <v>3.7591752451332776E-2</v>
      </c>
      <c r="L98" s="8"/>
      <c r="M98" s="8"/>
      <c r="N98" s="8"/>
      <c r="O98" s="8"/>
      <c r="P98" s="8"/>
      <c r="Q98" s="8"/>
      <c r="R98" s="8"/>
      <c r="S98" s="8"/>
      <c r="T98" s="8"/>
      <c r="U98" s="8"/>
      <c r="V98" s="8"/>
      <c r="W98" s="8"/>
      <c r="X98" s="8"/>
      <c r="Y98" s="8"/>
      <c r="Z98" s="8"/>
    </row>
    <row r="99" spans="1:26" ht="17.25" customHeight="1">
      <c r="A99" s="93"/>
      <c r="B99" s="93"/>
      <c r="C99" s="93"/>
      <c r="D99" s="94" t="s">
        <v>1648</v>
      </c>
      <c r="E99" s="95">
        <v>529750</v>
      </c>
      <c r="F99" s="96">
        <v>344000</v>
      </c>
      <c r="G99" s="96">
        <v>0</v>
      </c>
      <c r="H99" s="96">
        <v>142294.39999999999</v>
      </c>
      <c r="I99" s="96">
        <v>0.41364651162790694</v>
      </c>
      <c r="J99" s="96">
        <v>0</v>
      </c>
      <c r="K99" s="97">
        <v>0</v>
      </c>
      <c r="L99" s="8"/>
      <c r="M99" s="8"/>
      <c r="N99" s="8"/>
      <c r="O99" s="8"/>
      <c r="P99" s="8"/>
      <c r="Q99" s="8"/>
      <c r="R99" s="8"/>
      <c r="S99" s="8"/>
      <c r="T99" s="8"/>
      <c r="U99" s="8"/>
      <c r="V99" s="8"/>
      <c r="W99" s="8"/>
      <c r="X99" s="8"/>
      <c r="Y99" s="8"/>
      <c r="Z99" s="8"/>
    </row>
    <row r="100" spans="1:26" ht="17.25" customHeight="1">
      <c r="A100" s="93"/>
      <c r="B100" s="93"/>
      <c r="C100" s="84" t="s">
        <v>2114</v>
      </c>
      <c r="D100" s="85"/>
      <c r="E100" s="90">
        <v>5068440.62</v>
      </c>
      <c r="F100" s="91">
        <v>5068440.62</v>
      </c>
      <c r="G100" s="91">
        <v>1486079.24</v>
      </c>
      <c r="H100" s="91">
        <v>2802817.9099999997</v>
      </c>
      <c r="I100" s="91">
        <v>0.55299412978029527</v>
      </c>
      <c r="J100" s="91">
        <v>388909.2</v>
      </c>
      <c r="K100" s="92">
        <v>7.6731529312066796E-2</v>
      </c>
      <c r="L100" s="8"/>
      <c r="M100" s="8"/>
      <c r="N100" s="8"/>
      <c r="O100" s="8"/>
      <c r="P100" s="8"/>
      <c r="Q100" s="8"/>
      <c r="R100" s="8"/>
      <c r="S100" s="8"/>
      <c r="T100" s="8"/>
      <c r="U100" s="8"/>
      <c r="V100" s="8"/>
      <c r="W100" s="8"/>
      <c r="X100" s="8"/>
      <c r="Y100" s="8"/>
      <c r="Z100" s="8"/>
    </row>
    <row r="101" spans="1:26" ht="17.25" customHeight="1">
      <c r="A101" s="93"/>
      <c r="B101" s="84" t="s">
        <v>2115</v>
      </c>
      <c r="C101" s="85"/>
      <c r="D101" s="85"/>
      <c r="E101" s="90">
        <v>5068440.62</v>
      </c>
      <c r="F101" s="91">
        <v>5068440.62</v>
      </c>
      <c r="G101" s="91">
        <v>1486079.24</v>
      </c>
      <c r="H101" s="91">
        <v>2802817.9099999997</v>
      </c>
      <c r="I101" s="91">
        <v>0.55299412978029527</v>
      </c>
      <c r="J101" s="91">
        <v>388909.2</v>
      </c>
      <c r="K101" s="92">
        <v>7.6731529312066796E-2</v>
      </c>
      <c r="L101" s="8"/>
      <c r="M101" s="8"/>
      <c r="N101" s="8"/>
      <c r="O101" s="8"/>
      <c r="P101" s="8"/>
      <c r="Q101" s="8"/>
      <c r="R101" s="8"/>
      <c r="S101" s="8"/>
      <c r="T101" s="8"/>
      <c r="U101" s="8"/>
      <c r="V101" s="8"/>
      <c r="W101" s="8"/>
      <c r="X101" s="8"/>
      <c r="Y101" s="8"/>
      <c r="Z101" s="8"/>
    </row>
    <row r="102" spans="1:26" ht="17.25" customHeight="1">
      <c r="A102" s="84" t="s">
        <v>2116</v>
      </c>
      <c r="B102" s="85"/>
      <c r="C102" s="85"/>
      <c r="D102" s="85"/>
      <c r="E102" s="90">
        <v>135049773.77999997</v>
      </c>
      <c r="F102" s="91">
        <v>135040224.47</v>
      </c>
      <c r="G102" s="91">
        <v>3716100.9000000004</v>
      </c>
      <c r="H102" s="91">
        <v>85448572.449999973</v>
      </c>
      <c r="I102" s="91">
        <v>0.63276385081085884</v>
      </c>
      <c r="J102" s="91">
        <v>68860999.609999999</v>
      </c>
      <c r="K102" s="92">
        <v>0.50992954047775518</v>
      </c>
      <c r="L102" s="8"/>
      <c r="M102" s="8"/>
      <c r="N102" s="8"/>
      <c r="O102" s="8"/>
      <c r="P102" s="8"/>
      <c r="Q102" s="8"/>
      <c r="R102" s="8"/>
      <c r="S102" s="8"/>
      <c r="T102" s="8"/>
      <c r="U102" s="8"/>
      <c r="V102" s="8"/>
      <c r="W102" s="8"/>
      <c r="X102" s="8"/>
      <c r="Y102" s="8"/>
      <c r="Z102" s="8"/>
    </row>
    <row r="103" spans="1:26" ht="17.25" customHeight="1">
      <c r="A103" s="84" t="s">
        <v>747</v>
      </c>
      <c r="B103" s="84" t="s">
        <v>1117</v>
      </c>
      <c r="C103" s="84" t="s">
        <v>1119</v>
      </c>
      <c r="D103" s="84" t="s">
        <v>1121</v>
      </c>
      <c r="E103" s="90">
        <v>4350000</v>
      </c>
      <c r="F103" s="91">
        <v>4350000</v>
      </c>
      <c r="G103" s="91">
        <v>0</v>
      </c>
      <c r="H103" s="91">
        <v>4350000</v>
      </c>
      <c r="I103" s="91">
        <v>1</v>
      </c>
      <c r="J103" s="91">
        <v>3045000</v>
      </c>
      <c r="K103" s="92">
        <v>0.7</v>
      </c>
      <c r="L103" s="8"/>
      <c r="M103" s="8"/>
      <c r="N103" s="8"/>
      <c r="O103" s="8"/>
      <c r="P103" s="8"/>
      <c r="Q103" s="8"/>
      <c r="R103" s="8"/>
      <c r="S103" s="8"/>
      <c r="T103" s="8"/>
      <c r="U103" s="8"/>
      <c r="V103" s="8"/>
      <c r="W103" s="8"/>
      <c r="X103" s="8"/>
      <c r="Y103" s="8"/>
      <c r="Z103" s="8"/>
    </row>
    <row r="104" spans="1:26" ht="17.25" customHeight="1">
      <c r="A104" s="93"/>
      <c r="B104" s="93"/>
      <c r="C104" s="84" t="s">
        <v>2117</v>
      </c>
      <c r="D104" s="85"/>
      <c r="E104" s="90">
        <v>4350000</v>
      </c>
      <c r="F104" s="91">
        <v>4350000</v>
      </c>
      <c r="G104" s="91">
        <v>0</v>
      </c>
      <c r="H104" s="91">
        <v>4350000</v>
      </c>
      <c r="I104" s="91">
        <v>1</v>
      </c>
      <c r="J104" s="91">
        <v>3045000</v>
      </c>
      <c r="K104" s="92">
        <v>0.7</v>
      </c>
      <c r="L104" s="8"/>
      <c r="M104" s="8"/>
      <c r="N104" s="8"/>
      <c r="O104" s="8"/>
      <c r="P104" s="8"/>
      <c r="Q104" s="8"/>
      <c r="R104" s="8"/>
      <c r="S104" s="8"/>
      <c r="T104" s="8"/>
      <c r="U104" s="8"/>
      <c r="V104" s="8"/>
      <c r="W104" s="8"/>
      <c r="X104" s="8"/>
      <c r="Y104" s="8"/>
      <c r="Z104" s="8"/>
    </row>
    <row r="105" spans="1:26" ht="17.25" customHeight="1">
      <c r="A105" s="93"/>
      <c r="B105" s="93"/>
      <c r="C105" s="84" t="s">
        <v>1124</v>
      </c>
      <c r="D105" s="84" t="s">
        <v>1126</v>
      </c>
      <c r="E105" s="90">
        <v>3682164.79</v>
      </c>
      <c r="F105" s="91">
        <v>3682164.79</v>
      </c>
      <c r="G105" s="91">
        <v>0</v>
      </c>
      <c r="H105" s="91">
        <v>3682164.79</v>
      </c>
      <c r="I105" s="91">
        <v>1</v>
      </c>
      <c r="J105" s="91">
        <v>2209298.87</v>
      </c>
      <c r="K105" s="92">
        <v>0.5999999989136825</v>
      </c>
      <c r="L105" s="8"/>
      <c r="M105" s="8"/>
      <c r="N105" s="8"/>
      <c r="O105" s="8"/>
      <c r="P105" s="8"/>
      <c r="Q105" s="8"/>
      <c r="R105" s="8"/>
      <c r="S105" s="8"/>
      <c r="T105" s="8"/>
      <c r="U105" s="8"/>
      <c r="V105" s="8"/>
      <c r="W105" s="8"/>
      <c r="X105" s="8"/>
      <c r="Y105" s="8"/>
      <c r="Z105" s="8"/>
    </row>
    <row r="106" spans="1:26" ht="17.25" customHeight="1">
      <c r="A106" s="93"/>
      <c r="B106" s="93"/>
      <c r="C106" s="84" t="s">
        <v>2118</v>
      </c>
      <c r="D106" s="85"/>
      <c r="E106" s="90">
        <v>3682164.79</v>
      </c>
      <c r="F106" s="91">
        <v>3682164.79</v>
      </c>
      <c r="G106" s="91">
        <v>0</v>
      </c>
      <c r="H106" s="91">
        <v>3682164.79</v>
      </c>
      <c r="I106" s="91">
        <v>1</v>
      </c>
      <c r="J106" s="91">
        <v>2209298.87</v>
      </c>
      <c r="K106" s="92">
        <v>0.5999999989136825</v>
      </c>
      <c r="L106" s="8"/>
      <c r="M106" s="8"/>
      <c r="N106" s="8"/>
      <c r="O106" s="8"/>
      <c r="P106" s="8"/>
      <c r="Q106" s="8"/>
      <c r="R106" s="8"/>
      <c r="S106" s="8"/>
      <c r="T106" s="8"/>
      <c r="U106" s="8"/>
      <c r="V106" s="8"/>
      <c r="W106" s="8"/>
      <c r="X106" s="8"/>
      <c r="Y106" s="8"/>
      <c r="Z106" s="8"/>
    </row>
    <row r="107" spans="1:26" ht="17.25" customHeight="1">
      <c r="A107" s="93"/>
      <c r="B107" s="93"/>
      <c r="C107" s="84" t="s">
        <v>1374</v>
      </c>
      <c r="D107" s="84" t="s">
        <v>68</v>
      </c>
      <c r="E107" s="90">
        <v>166000</v>
      </c>
      <c r="F107" s="91">
        <v>166000</v>
      </c>
      <c r="G107" s="91">
        <v>0</v>
      </c>
      <c r="H107" s="91">
        <v>0</v>
      </c>
      <c r="I107" s="91">
        <v>0</v>
      </c>
      <c r="J107" s="91">
        <v>0</v>
      </c>
      <c r="K107" s="92">
        <v>0</v>
      </c>
      <c r="L107" s="8"/>
      <c r="M107" s="8"/>
      <c r="N107" s="8"/>
      <c r="O107" s="8"/>
      <c r="P107" s="8"/>
      <c r="Q107" s="8"/>
      <c r="R107" s="8"/>
      <c r="S107" s="8"/>
      <c r="T107" s="8"/>
      <c r="U107" s="8"/>
      <c r="V107" s="8"/>
      <c r="W107" s="8"/>
      <c r="X107" s="8"/>
      <c r="Y107" s="8"/>
      <c r="Z107" s="8"/>
    </row>
    <row r="108" spans="1:26" ht="17.25" customHeight="1">
      <c r="A108" s="93"/>
      <c r="B108" s="93"/>
      <c r="C108" s="93"/>
      <c r="D108" s="94" t="s">
        <v>193</v>
      </c>
      <c r="E108" s="95">
        <v>2926935.68</v>
      </c>
      <c r="F108" s="96">
        <v>3025935.68</v>
      </c>
      <c r="G108" s="96">
        <v>0</v>
      </c>
      <c r="H108" s="96">
        <v>1482026.69</v>
      </c>
      <c r="I108" s="96">
        <v>0.48977468351210951</v>
      </c>
      <c r="J108" s="96">
        <v>1421892.45</v>
      </c>
      <c r="K108" s="97">
        <v>0.46990174292138287</v>
      </c>
      <c r="L108" s="8"/>
      <c r="M108" s="8"/>
      <c r="N108" s="8"/>
      <c r="O108" s="8"/>
      <c r="P108" s="8"/>
      <c r="Q108" s="8"/>
      <c r="R108" s="8"/>
      <c r="S108" s="8"/>
      <c r="T108" s="8"/>
      <c r="U108" s="8"/>
      <c r="V108" s="8"/>
      <c r="W108" s="8"/>
      <c r="X108" s="8"/>
      <c r="Y108" s="8"/>
      <c r="Z108" s="8"/>
    </row>
    <row r="109" spans="1:26" ht="17.25" customHeight="1">
      <c r="A109" s="93"/>
      <c r="B109" s="93"/>
      <c r="C109" s="93"/>
      <c r="D109" s="94" t="s">
        <v>196</v>
      </c>
      <c r="E109" s="95">
        <v>1009639.7199999999</v>
      </c>
      <c r="F109" s="96">
        <v>1442479.72</v>
      </c>
      <c r="G109" s="96">
        <v>0</v>
      </c>
      <c r="H109" s="96">
        <v>591529.19999999995</v>
      </c>
      <c r="I109" s="96">
        <v>0.41007800095796143</v>
      </c>
      <c r="J109" s="96">
        <v>408609.2</v>
      </c>
      <c r="K109" s="97">
        <v>0.28326859250402497</v>
      </c>
      <c r="L109" s="8"/>
      <c r="M109" s="8"/>
      <c r="N109" s="8"/>
      <c r="O109" s="8"/>
      <c r="P109" s="8"/>
      <c r="Q109" s="8"/>
      <c r="R109" s="8"/>
      <c r="S109" s="8"/>
      <c r="T109" s="8"/>
      <c r="U109" s="8"/>
      <c r="V109" s="8"/>
      <c r="W109" s="8"/>
      <c r="X109" s="8"/>
      <c r="Y109" s="8"/>
      <c r="Z109" s="8"/>
    </row>
    <row r="110" spans="1:26" ht="17.25" customHeight="1">
      <c r="A110" s="93"/>
      <c r="B110" s="93"/>
      <c r="C110" s="93"/>
      <c r="D110" s="94" t="s">
        <v>1403</v>
      </c>
      <c r="E110" s="95">
        <v>514650.39999999997</v>
      </c>
      <c r="F110" s="96">
        <v>814650.4</v>
      </c>
      <c r="G110" s="96">
        <v>21426.69</v>
      </c>
      <c r="H110" s="96">
        <v>143482.88</v>
      </c>
      <c r="I110" s="96">
        <v>0.17612816491589522</v>
      </c>
      <c r="J110" s="96">
        <v>131628.60999999999</v>
      </c>
      <c r="K110" s="97">
        <v>0.16157680644359837</v>
      </c>
      <c r="L110" s="8"/>
      <c r="M110" s="8"/>
      <c r="N110" s="8"/>
      <c r="O110" s="8"/>
      <c r="P110" s="8"/>
      <c r="Q110" s="8"/>
      <c r="R110" s="8"/>
      <c r="S110" s="8"/>
      <c r="T110" s="8"/>
      <c r="U110" s="8"/>
      <c r="V110" s="8"/>
      <c r="W110" s="8"/>
      <c r="X110" s="8"/>
      <c r="Y110" s="8"/>
      <c r="Z110" s="8"/>
    </row>
    <row r="111" spans="1:26" ht="17.25" customHeight="1">
      <c r="A111" s="93"/>
      <c r="B111" s="93"/>
      <c r="C111" s="93"/>
      <c r="D111" s="94" t="s">
        <v>1415</v>
      </c>
      <c r="E111" s="95">
        <v>3824686.3600000003</v>
      </c>
      <c r="F111" s="96">
        <v>4661520.2</v>
      </c>
      <c r="G111" s="96">
        <v>13500</v>
      </c>
      <c r="H111" s="96">
        <v>1492326.48</v>
      </c>
      <c r="I111" s="96">
        <v>0.32013729769957877</v>
      </c>
      <c r="J111" s="96">
        <v>821811.78</v>
      </c>
      <c r="K111" s="97">
        <v>0.17629694707747914</v>
      </c>
      <c r="L111" s="8"/>
      <c r="M111" s="8"/>
      <c r="N111" s="8"/>
      <c r="O111" s="8"/>
      <c r="P111" s="8"/>
      <c r="Q111" s="8"/>
      <c r="R111" s="8"/>
      <c r="S111" s="8"/>
      <c r="T111" s="8"/>
      <c r="U111" s="8"/>
      <c r="V111" s="8"/>
      <c r="W111" s="8"/>
      <c r="X111" s="8"/>
      <c r="Y111" s="8"/>
      <c r="Z111" s="8"/>
    </row>
    <row r="112" spans="1:26" ht="17.25" customHeight="1">
      <c r="A112" s="93"/>
      <c r="B112" s="93"/>
      <c r="C112" s="93"/>
      <c r="D112" s="94" t="s">
        <v>1424</v>
      </c>
      <c r="E112" s="95">
        <v>2324087.84</v>
      </c>
      <c r="F112" s="96">
        <v>655414</v>
      </c>
      <c r="G112" s="96">
        <v>0</v>
      </c>
      <c r="H112" s="96">
        <v>334766</v>
      </c>
      <c r="I112" s="96">
        <v>0.5107702917545246</v>
      </c>
      <c r="J112" s="96">
        <v>288746</v>
      </c>
      <c r="K112" s="97">
        <v>0.44055513003994423</v>
      </c>
      <c r="L112" s="8"/>
      <c r="M112" s="8"/>
      <c r="N112" s="8"/>
      <c r="O112" s="8"/>
      <c r="P112" s="8"/>
      <c r="Q112" s="8"/>
      <c r="R112" s="8"/>
      <c r="S112" s="8"/>
      <c r="T112" s="8"/>
      <c r="U112" s="8"/>
      <c r="V112" s="8"/>
      <c r="W112" s="8"/>
      <c r="X112" s="8"/>
      <c r="Y112" s="8"/>
      <c r="Z112" s="8"/>
    </row>
    <row r="113" spans="1:26" ht="17.25" customHeight="1">
      <c r="A113" s="93"/>
      <c r="B113" s="93"/>
      <c r="C113" s="84" t="s">
        <v>2119</v>
      </c>
      <c r="D113" s="85"/>
      <c r="E113" s="90">
        <v>10766000</v>
      </c>
      <c r="F113" s="91">
        <v>10766000</v>
      </c>
      <c r="G113" s="91">
        <v>34926.69</v>
      </c>
      <c r="H113" s="91">
        <v>4044131.25</v>
      </c>
      <c r="I113" s="91">
        <v>0.37563916496377475</v>
      </c>
      <c r="J113" s="91">
        <v>3072688.04</v>
      </c>
      <c r="K113" s="92">
        <v>0.28540665428199885</v>
      </c>
      <c r="L113" s="8"/>
      <c r="M113" s="8"/>
      <c r="N113" s="8"/>
      <c r="O113" s="8"/>
      <c r="P113" s="8"/>
      <c r="Q113" s="8"/>
      <c r="R113" s="8"/>
      <c r="S113" s="8"/>
      <c r="T113" s="8"/>
      <c r="U113" s="8"/>
      <c r="V113" s="8"/>
      <c r="W113" s="8"/>
      <c r="X113" s="8"/>
      <c r="Y113" s="8"/>
      <c r="Z113" s="8"/>
    </row>
    <row r="114" spans="1:26" ht="17.25" customHeight="1">
      <c r="A114" s="93"/>
      <c r="B114" s="84" t="s">
        <v>2120</v>
      </c>
      <c r="C114" s="85"/>
      <c r="D114" s="85"/>
      <c r="E114" s="90">
        <v>18798164.790000003</v>
      </c>
      <c r="F114" s="91">
        <v>18798164.790000003</v>
      </c>
      <c r="G114" s="91">
        <v>34926.69</v>
      </c>
      <c r="H114" s="91">
        <v>12076296.040000001</v>
      </c>
      <c r="I114" s="91">
        <v>0.64241888369997624</v>
      </c>
      <c r="J114" s="91">
        <v>8326986.9100000011</v>
      </c>
      <c r="K114" s="92">
        <v>0.44296807709812608</v>
      </c>
      <c r="L114" s="8"/>
      <c r="M114" s="8"/>
      <c r="N114" s="8"/>
      <c r="O114" s="8"/>
      <c r="P114" s="8"/>
      <c r="Q114" s="8"/>
      <c r="R114" s="8"/>
      <c r="S114" s="8"/>
      <c r="T114" s="8"/>
      <c r="U114" s="8"/>
      <c r="V114" s="8"/>
      <c r="W114" s="8"/>
      <c r="X114" s="8"/>
      <c r="Y114" s="8"/>
      <c r="Z114" s="8"/>
    </row>
    <row r="115" spans="1:26" ht="17.25" customHeight="1">
      <c r="A115" s="93"/>
      <c r="B115" s="84" t="s">
        <v>748</v>
      </c>
      <c r="C115" s="84" t="s">
        <v>750</v>
      </c>
      <c r="D115" s="84" t="s">
        <v>68</v>
      </c>
      <c r="E115" s="90">
        <v>301700.00000000006</v>
      </c>
      <c r="F115" s="91">
        <v>301700.00000000006</v>
      </c>
      <c r="G115" s="91">
        <v>10192.76</v>
      </c>
      <c r="H115" s="91">
        <v>273061.81</v>
      </c>
      <c r="I115" s="91">
        <v>0.90507726218097428</v>
      </c>
      <c r="J115" s="91">
        <v>95275.939999999988</v>
      </c>
      <c r="K115" s="92">
        <v>0.3157969506131918</v>
      </c>
      <c r="L115" s="8"/>
      <c r="M115" s="8"/>
      <c r="N115" s="8"/>
      <c r="O115" s="8"/>
      <c r="P115" s="8"/>
      <c r="Q115" s="8"/>
      <c r="R115" s="8"/>
      <c r="S115" s="8"/>
      <c r="T115" s="8"/>
      <c r="U115" s="8"/>
      <c r="V115" s="8"/>
      <c r="W115" s="8"/>
      <c r="X115" s="8"/>
      <c r="Y115" s="8"/>
      <c r="Z115" s="8"/>
    </row>
    <row r="116" spans="1:26" ht="17.25" customHeight="1">
      <c r="A116" s="93"/>
      <c r="B116" s="93"/>
      <c r="C116" s="93"/>
      <c r="D116" s="94" t="s">
        <v>791</v>
      </c>
      <c r="E116" s="95">
        <v>131366</v>
      </c>
      <c r="F116" s="96">
        <v>131366</v>
      </c>
      <c r="G116" s="96">
        <v>14722.72</v>
      </c>
      <c r="H116" s="96">
        <v>27927</v>
      </c>
      <c r="I116" s="96">
        <v>0.21258925444940091</v>
      </c>
      <c r="J116" s="96">
        <v>27927</v>
      </c>
      <c r="K116" s="97">
        <v>0.21258925444940091</v>
      </c>
      <c r="L116" s="8"/>
      <c r="M116" s="8"/>
      <c r="N116" s="8"/>
      <c r="O116" s="8"/>
      <c r="P116" s="8"/>
      <c r="Q116" s="8"/>
      <c r="R116" s="8"/>
      <c r="S116" s="8"/>
      <c r="T116" s="8"/>
      <c r="U116" s="8"/>
      <c r="V116" s="8"/>
      <c r="W116" s="8"/>
      <c r="X116" s="8"/>
      <c r="Y116" s="8"/>
      <c r="Z116" s="8"/>
    </row>
    <row r="117" spans="1:26" ht="17.25" customHeight="1">
      <c r="A117" s="93"/>
      <c r="B117" s="93"/>
      <c r="C117" s="84" t="s">
        <v>2121</v>
      </c>
      <c r="D117" s="85"/>
      <c r="E117" s="90">
        <v>433066.00000000006</v>
      </c>
      <c r="F117" s="91">
        <v>433066.00000000006</v>
      </c>
      <c r="G117" s="91">
        <v>24915.48</v>
      </c>
      <c r="H117" s="91">
        <v>300988.81</v>
      </c>
      <c r="I117" s="91">
        <v>0.69501833438783001</v>
      </c>
      <c r="J117" s="91">
        <v>123202.93999999999</v>
      </c>
      <c r="K117" s="92">
        <v>0.28448998536019909</v>
      </c>
      <c r="L117" s="8"/>
      <c r="M117" s="8"/>
      <c r="N117" s="8"/>
      <c r="O117" s="8"/>
      <c r="P117" s="8"/>
      <c r="Q117" s="8"/>
      <c r="R117" s="8"/>
      <c r="S117" s="8"/>
      <c r="T117" s="8"/>
      <c r="U117" s="8"/>
      <c r="V117" s="8"/>
      <c r="W117" s="8"/>
      <c r="X117" s="8"/>
      <c r="Y117" s="8"/>
      <c r="Z117" s="8"/>
    </row>
    <row r="118" spans="1:26" ht="17.25" customHeight="1">
      <c r="A118" s="93"/>
      <c r="B118" s="93"/>
      <c r="C118" s="84" t="s">
        <v>814</v>
      </c>
      <c r="D118" s="84" t="s">
        <v>68</v>
      </c>
      <c r="E118" s="90">
        <v>203890.00000000003</v>
      </c>
      <c r="F118" s="91">
        <v>203890</v>
      </c>
      <c r="G118" s="91">
        <v>1915.07</v>
      </c>
      <c r="H118" s="91">
        <v>195855.68999999997</v>
      </c>
      <c r="I118" s="91">
        <v>0.96059487959193668</v>
      </c>
      <c r="J118" s="91">
        <v>78819.01999999999</v>
      </c>
      <c r="K118" s="92">
        <v>0.38657619304526947</v>
      </c>
      <c r="L118" s="8"/>
      <c r="M118" s="8"/>
      <c r="N118" s="8"/>
      <c r="O118" s="8"/>
      <c r="P118" s="8"/>
      <c r="Q118" s="8"/>
      <c r="R118" s="8"/>
      <c r="S118" s="8"/>
      <c r="T118" s="8"/>
      <c r="U118" s="8"/>
      <c r="V118" s="8"/>
      <c r="W118" s="8"/>
      <c r="X118" s="8"/>
      <c r="Y118" s="8"/>
      <c r="Z118" s="8"/>
    </row>
    <row r="119" spans="1:26" ht="17.25" customHeight="1">
      <c r="A119" s="93"/>
      <c r="B119" s="93"/>
      <c r="C119" s="93"/>
      <c r="D119" s="94" t="s">
        <v>791</v>
      </c>
      <c r="E119" s="95">
        <v>220117</v>
      </c>
      <c r="F119" s="96">
        <v>252920.28</v>
      </c>
      <c r="G119" s="96">
        <v>120762.38999999998</v>
      </c>
      <c r="H119" s="96">
        <v>0</v>
      </c>
      <c r="I119" s="96">
        <v>0</v>
      </c>
      <c r="J119" s="96">
        <v>0</v>
      </c>
      <c r="K119" s="97">
        <v>0</v>
      </c>
      <c r="L119" s="8"/>
      <c r="M119" s="8"/>
      <c r="N119" s="8"/>
      <c r="O119" s="8"/>
      <c r="P119" s="8"/>
      <c r="Q119" s="8"/>
      <c r="R119" s="8"/>
      <c r="S119" s="8"/>
      <c r="T119" s="8"/>
      <c r="U119" s="8"/>
      <c r="V119" s="8"/>
      <c r="W119" s="8"/>
      <c r="X119" s="8"/>
      <c r="Y119" s="8"/>
      <c r="Z119" s="8"/>
    </row>
    <row r="120" spans="1:26" ht="17.25" customHeight="1">
      <c r="A120" s="93"/>
      <c r="B120" s="93"/>
      <c r="C120" s="84" t="s">
        <v>2122</v>
      </c>
      <c r="D120" s="85"/>
      <c r="E120" s="90">
        <v>424007</v>
      </c>
      <c r="F120" s="91">
        <v>456810.28</v>
      </c>
      <c r="G120" s="91">
        <v>122677.45999999999</v>
      </c>
      <c r="H120" s="91">
        <v>195855.68999999997</v>
      </c>
      <c r="I120" s="91">
        <v>0.42874624012401819</v>
      </c>
      <c r="J120" s="91">
        <v>78819.01999999999</v>
      </c>
      <c r="K120" s="92">
        <v>0.17254213280839475</v>
      </c>
      <c r="L120" s="8"/>
      <c r="M120" s="8"/>
      <c r="N120" s="8"/>
      <c r="O120" s="8"/>
      <c r="P120" s="8"/>
      <c r="Q120" s="8"/>
      <c r="R120" s="8"/>
      <c r="S120" s="8"/>
      <c r="T120" s="8"/>
      <c r="U120" s="8"/>
      <c r="V120" s="8"/>
      <c r="W120" s="8"/>
      <c r="X120" s="8"/>
      <c r="Y120" s="8"/>
      <c r="Z120" s="8"/>
    </row>
    <row r="121" spans="1:26" ht="17.25" customHeight="1">
      <c r="A121" s="93"/>
      <c r="B121" s="93"/>
      <c r="C121" s="84" t="s">
        <v>1680</v>
      </c>
      <c r="D121" s="84" t="s">
        <v>68</v>
      </c>
      <c r="E121" s="90">
        <v>176725.4</v>
      </c>
      <c r="F121" s="91">
        <v>176725.4</v>
      </c>
      <c r="G121" s="91">
        <v>0</v>
      </c>
      <c r="H121" s="91">
        <v>15035.2</v>
      </c>
      <c r="I121" s="91">
        <v>8.5076621696711402E-2</v>
      </c>
      <c r="J121" s="91">
        <v>1195.1199999999999</v>
      </c>
      <c r="K121" s="92">
        <v>6.7625819491708601E-3</v>
      </c>
      <c r="L121" s="8"/>
      <c r="M121" s="8"/>
      <c r="N121" s="8"/>
      <c r="O121" s="8"/>
      <c r="P121" s="8"/>
      <c r="Q121" s="8"/>
      <c r="R121" s="8"/>
      <c r="S121" s="8"/>
      <c r="T121" s="8"/>
      <c r="U121" s="8"/>
      <c r="V121" s="8"/>
      <c r="W121" s="8"/>
      <c r="X121" s="8"/>
      <c r="Y121" s="8"/>
      <c r="Z121" s="8"/>
    </row>
    <row r="122" spans="1:26" ht="17.25" customHeight="1">
      <c r="A122" s="93"/>
      <c r="B122" s="93"/>
      <c r="C122" s="93"/>
      <c r="D122" s="94" t="s">
        <v>1687</v>
      </c>
      <c r="E122" s="95">
        <v>507200</v>
      </c>
      <c r="F122" s="96">
        <v>507200</v>
      </c>
      <c r="G122" s="96">
        <v>0</v>
      </c>
      <c r="H122" s="96">
        <v>303405.5</v>
      </c>
      <c r="I122" s="96">
        <v>0.5981969637223975</v>
      </c>
      <c r="J122" s="96">
        <v>143877.70000000001</v>
      </c>
      <c r="K122" s="97">
        <v>0.28367054416403786</v>
      </c>
      <c r="L122" s="8"/>
      <c r="M122" s="8"/>
      <c r="N122" s="8"/>
      <c r="O122" s="8"/>
      <c r="P122" s="8"/>
      <c r="Q122" s="8"/>
      <c r="R122" s="8"/>
      <c r="S122" s="8"/>
      <c r="T122" s="8"/>
      <c r="U122" s="8"/>
      <c r="V122" s="8"/>
      <c r="W122" s="8"/>
      <c r="X122" s="8"/>
      <c r="Y122" s="8"/>
      <c r="Z122" s="8"/>
    </row>
    <row r="123" spans="1:26" ht="17.25" customHeight="1">
      <c r="A123" s="93"/>
      <c r="B123" s="93"/>
      <c r="C123" s="93"/>
      <c r="D123" s="94" t="s">
        <v>1691</v>
      </c>
      <c r="E123" s="95">
        <v>5200597</v>
      </c>
      <c r="F123" s="96">
        <v>4882946.87</v>
      </c>
      <c r="G123" s="96">
        <v>378080.89</v>
      </c>
      <c r="H123" s="96">
        <v>1884779.94</v>
      </c>
      <c r="I123" s="96">
        <v>0.38599230959889597</v>
      </c>
      <c r="J123" s="96">
        <v>275074.34999999998</v>
      </c>
      <c r="K123" s="97">
        <v>5.6333676634904684E-2</v>
      </c>
      <c r="L123" s="8"/>
      <c r="M123" s="8"/>
      <c r="N123" s="8"/>
      <c r="O123" s="8"/>
      <c r="P123" s="8"/>
      <c r="Q123" s="8"/>
      <c r="R123" s="8"/>
      <c r="S123" s="8"/>
      <c r="T123" s="8"/>
      <c r="U123" s="8"/>
      <c r="V123" s="8"/>
      <c r="W123" s="8"/>
      <c r="X123" s="8"/>
      <c r="Y123" s="8"/>
      <c r="Z123" s="8"/>
    </row>
    <row r="124" spans="1:26" ht="17.25" customHeight="1">
      <c r="A124" s="93"/>
      <c r="B124" s="93"/>
      <c r="C124" s="93"/>
      <c r="D124" s="94" t="s">
        <v>1696</v>
      </c>
      <c r="E124" s="95">
        <v>22962.84</v>
      </c>
      <c r="F124" s="96">
        <v>22962.84</v>
      </c>
      <c r="G124" s="96">
        <v>2790</v>
      </c>
      <c r="H124" s="96">
        <v>0</v>
      </c>
      <c r="I124" s="96">
        <v>0</v>
      </c>
      <c r="J124" s="96">
        <v>0</v>
      </c>
      <c r="K124" s="97">
        <v>0</v>
      </c>
      <c r="L124" s="8"/>
      <c r="M124" s="8"/>
      <c r="N124" s="8"/>
      <c r="O124" s="8"/>
      <c r="P124" s="8"/>
      <c r="Q124" s="8"/>
      <c r="R124" s="8"/>
      <c r="S124" s="8"/>
      <c r="T124" s="8"/>
      <c r="U124" s="8"/>
      <c r="V124" s="8"/>
      <c r="W124" s="8"/>
      <c r="X124" s="8"/>
      <c r="Y124" s="8"/>
      <c r="Z124" s="8"/>
    </row>
    <row r="125" spans="1:26" ht="17.25" customHeight="1">
      <c r="A125" s="93"/>
      <c r="B125" s="93"/>
      <c r="C125" s="93"/>
      <c r="D125" s="94" t="s">
        <v>1699</v>
      </c>
      <c r="E125" s="95">
        <v>173089.88</v>
      </c>
      <c r="F125" s="96">
        <v>173089.88</v>
      </c>
      <c r="G125" s="96">
        <v>0</v>
      </c>
      <c r="H125" s="96">
        <v>5297</v>
      </c>
      <c r="I125" s="96">
        <v>3.0602597910403543E-2</v>
      </c>
      <c r="J125" s="96">
        <v>5297</v>
      </c>
      <c r="K125" s="97">
        <v>3.0602597910403543E-2</v>
      </c>
      <c r="L125" s="8"/>
      <c r="M125" s="8"/>
      <c r="N125" s="8"/>
      <c r="O125" s="8"/>
      <c r="P125" s="8"/>
      <c r="Q125" s="8"/>
      <c r="R125" s="8"/>
      <c r="S125" s="8"/>
      <c r="T125" s="8"/>
      <c r="U125" s="8"/>
      <c r="V125" s="8"/>
      <c r="W125" s="8"/>
      <c r="X125" s="8"/>
      <c r="Y125" s="8"/>
      <c r="Z125" s="8"/>
    </row>
    <row r="126" spans="1:26" ht="17.25" customHeight="1">
      <c r="A126" s="93"/>
      <c r="B126" s="93"/>
      <c r="C126" s="93"/>
      <c r="D126" s="94" t="s">
        <v>1704</v>
      </c>
      <c r="E126" s="95">
        <v>1720889.2</v>
      </c>
      <c r="F126" s="96">
        <v>1508085.92</v>
      </c>
      <c r="G126" s="96">
        <v>54304.73</v>
      </c>
      <c r="H126" s="96">
        <v>964303.61</v>
      </c>
      <c r="I126" s="96">
        <v>0.63942219552053114</v>
      </c>
      <c r="J126" s="96">
        <v>376380.7</v>
      </c>
      <c r="K126" s="97">
        <v>0.24957510378453771</v>
      </c>
      <c r="L126" s="8"/>
      <c r="M126" s="8"/>
      <c r="N126" s="8"/>
      <c r="O126" s="8"/>
      <c r="P126" s="8"/>
      <c r="Q126" s="8"/>
      <c r="R126" s="8"/>
      <c r="S126" s="8"/>
      <c r="T126" s="8"/>
      <c r="U126" s="8"/>
      <c r="V126" s="8"/>
      <c r="W126" s="8"/>
      <c r="X126" s="8"/>
      <c r="Y126" s="8"/>
      <c r="Z126" s="8"/>
    </row>
    <row r="127" spans="1:26" ht="17.25" customHeight="1">
      <c r="A127" s="93"/>
      <c r="B127" s="93"/>
      <c r="C127" s="93"/>
      <c r="D127" s="94" t="s">
        <v>1708</v>
      </c>
      <c r="E127" s="95">
        <v>2633688.7799999998</v>
      </c>
      <c r="F127" s="96">
        <v>2951338.91</v>
      </c>
      <c r="G127" s="96">
        <v>139329.57</v>
      </c>
      <c r="H127" s="96">
        <v>1308544.99</v>
      </c>
      <c r="I127" s="96">
        <v>0.4433733400004542</v>
      </c>
      <c r="J127" s="96">
        <v>544391.32999999996</v>
      </c>
      <c r="K127" s="97">
        <v>0.18445571538918923</v>
      </c>
      <c r="L127" s="8"/>
      <c r="M127" s="8"/>
      <c r="N127" s="8"/>
      <c r="O127" s="8"/>
      <c r="P127" s="8"/>
      <c r="Q127" s="8"/>
      <c r="R127" s="8"/>
      <c r="S127" s="8"/>
      <c r="T127" s="8"/>
      <c r="U127" s="8"/>
      <c r="V127" s="8"/>
      <c r="W127" s="8"/>
      <c r="X127" s="8"/>
      <c r="Y127" s="8"/>
      <c r="Z127" s="8"/>
    </row>
    <row r="128" spans="1:26" ht="17.25" customHeight="1">
      <c r="A128" s="93"/>
      <c r="B128" s="93"/>
      <c r="C128" s="84" t="s">
        <v>2123</v>
      </c>
      <c r="D128" s="85"/>
      <c r="E128" s="90">
        <v>10435153.1</v>
      </c>
      <c r="F128" s="91">
        <v>10222349.82</v>
      </c>
      <c r="G128" s="91">
        <v>574505.18999999994</v>
      </c>
      <c r="H128" s="91">
        <v>4481366.24</v>
      </c>
      <c r="I128" s="91">
        <v>0.43838905133457856</v>
      </c>
      <c r="J128" s="91">
        <v>1346216.2</v>
      </c>
      <c r="K128" s="92">
        <v>0.13169341919468769</v>
      </c>
      <c r="L128" s="8"/>
      <c r="M128" s="8"/>
      <c r="N128" s="8"/>
      <c r="O128" s="8"/>
      <c r="P128" s="8"/>
      <c r="Q128" s="8"/>
      <c r="R128" s="8"/>
      <c r="S128" s="8"/>
      <c r="T128" s="8"/>
      <c r="U128" s="8"/>
      <c r="V128" s="8"/>
      <c r="W128" s="8"/>
      <c r="X128" s="8"/>
      <c r="Y128" s="8"/>
      <c r="Z128" s="8"/>
    </row>
    <row r="129" spans="1:26" ht="17.25" customHeight="1">
      <c r="A129" s="93"/>
      <c r="B129" s="93"/>
      <c r="C129" s="84" t="s">
        <v>1921</v>
      </c>
      <c r="D129" s="84" t="s">
        <v>68</v>
      </c>
      <c r="E129" s="90">
        <v>435088.60000000003</v>
      </c>
      <c r="F129" s="91">
        <v>435088.60000000003</v>
      </c>
      <c r="G129" s="91">
        <v>12826.71</v>
      </c>
      <c r="H129" s="91">
        <v>281387.28999999998</v>
      </c>
      <c r="I129" s="91">
        <v>0.64673560741421388</v>
      </c>
      <c r="J129" s="91">
        <v>142049.06</v>
      </c>
      <c r="K129" s="92">
        <v>0.32648306574798786</v>
      </c>
      <c r="L129" s="8"/>
      <c r="M129" s="8"/>
      <c r="N129" s="8"/>
      <c r="O129" s="8"/>
      <c r="P129" s="8"/>
      <c r="Q129" s="8"/>
      <c r="R129" s="8"/>
      <c r="S129" s="8"/>
      <c r="T129" s="8"/>
      <c r="U129" s="8"/>
      <c r="V129" s="8"/>
      <c r="W129" s="8"/>
      <c r="X129" s="8"/>
      <c r="Y129" s="8"/>
      <c r="Z129" s="8"/>
    </row>
    <row r="130" spans="1:26" ht="17.25" customHeight="1">
      <c r="A130" s="93"/>
      <c r="B130" s="93"/>
      <c r="C130" s="93"/>
      <c r="D130" s="94" t="s">
        <v>791</v>
      </c>
      <c r="E130" s="95">
        <v>220714</v>
      </c>
      <c r="F130" s="96">
        <v>220714</v>
      </c>
      <c r="G130" s="96">
        <v>9288.93</v>
      </c>
      <c r="H130" s="96">
        <v>156028.56999999998</v>
      </c>
      <c r="I130" s="96">
        <v>0.70692647498572803</v>
      </c>
      <c r="J130" s="96">
        <v>118428.56</v>
      </c>
      <c r="K130" s="97">
        <v>0.53657022209737493</v>
      </c>
      <c r="L130" s="8"/>
      <c r="M130" s="8"/>
      <c r="N130" s="8"/>
      <c r="O130" s="8"/>
      <c r="P130" s="8"/>
      <c r="Q130" s="8"/>
      <c r="R130" s="8"/>
      <c r="S130" s="8"/>
      <c r="T130" s="8"/>
      <c r="U130" s="8"/>
      <c r="V130" s="8"/>
      <c r="W130" s="8"/>
      <c r="X130" s="8"/>
      <c r="Y130" s="8"/>
      <c r="Z130" s="8"/>
    </row>
    <row r="131" spans="1:26" ht="17.25" customHeight="1">
      <c r="A131" s="93"/>
      <c r="B131" s="93"/>
      <c r="C131" s="84" t="s">
        <v>2124</v>
      </c>
      <c r="D131" s="85"/>
      <c r="E131" s="90">
        <v>655802.60000000009</v>
      </c>
      <c r="F131" s="91">
        <v>655802.60000000009</v>
      </c>
      <c r="G131" s="91">
        <v>22115.64</v>
      </c>
      <c r="H131" s="91">
        <v>437415.86</v>
      </c>
      <c r="I131" s="91">
        <v>0.66699317752018661</v>
      </c>
      <c r="J131" s="91">
        <v>260477.62</v>
      </c>
      <c r="K131" s="92">
        <v>0.3971890626844114</v>
      </c>
      <c r="L131" s="8"/>
      <c r="M131" s="8"/>
      <c r="N131" s="8"/>
      <c r="O131" s="8"/>
      <c r="P131" s="8"/>
      <c r="Q131" s="8"/>
      <c r="R131" s="8"/>
      <c r="S131" s="8"/>
      <c r="T131" s="8"/>
      <c r="U131" s="8"/>
      <c r="V131" s="8"/>
      <c r="W131" s="8"/>
      <c r="X131" s="8"/>
      <c r="Y131" s="8"/>
      <c r="Z131" s="8"/>
    </row>
    <row r="132" spans="1:26" ht="17.25" customHeight="1">
      <c r="A132" s="93"/>
      <c r="B132" s="93"/>
      <c r="C132" s="84" t="s">
        <v>1929</v>
      </c>
      <c r="D132" s="84" t="s">
        <v>68</v>
      </c>
      <c r="E132" s="90">
        <v>174260.32</v>
      </c>
      <c r="F132" s="91">
        <v>174260.32</v>
      </c>
      <c r="G132" s="91">
        <v>1096.8800000000001</v>
      </c>
      <c r="H132" s="91">
        <v>163706.25999999998</v>
      </c>
      <c r="I132" s="91">
        <v>0.93943509342803899</v>
      </c>
      <c r="J132" s="91">
        <v>81574.290000000008</v>
      </c>
      <c r="K132" s="92">
        <v>0.46811741192716738</v>
      </c>
      <c r="L132" s="8"/>
      <c r="M132" s="8"/>
      <c r="N132" s="8"/>
      <c r="O132" s="8"/>
      <c r="P132" s="8"/>
      <c r="Q132" s="8"/>
      <c r="R132" s="8"/>
      <c r="S132" s="8"/>
      <c r="T132" s="8"/>
      <c r="U132" s="8"/>
      <c r="V132" s="8"/>
      <c r="W132" s="8"/>
      <c r="X132" s="8"/>
      <c r="Y132" s="8"/>
      <c r="Z132" s="8"/>
    </row>
    <row r="133" spans="1:26" ht="17.25" customHeight="1">
      <c r="A133" s="93"/>
      <c r="B133" s="93"/>
      <c r="C133" s="93"/>
      <c r="D133" s="94" t="s">
        <v>791</v>
      </c>
      <c r="E133" s="95">
        <v>165011.95999999996</v>
      </c>
      <c r="F133" s="96">
        <v>165011.96</v>
      </c>
      <c r="G133" s="96">
        <v>0</v>
      </c>
      <c r="H133" s="96">
        <v>0</v>
      </c>
      <c r="I133" s="96">
        <v>0</v>
      </c>
      <c r="J133" s="96">
        <v>0</v>
      </c>
      <c r="K133" s="97">
        <v>0</v>
      </c>
      <c r="L133" s="8"/>
      <c r="M133" s="8"/>
      <c r="N133" s="8"/>
      <c r="O133" s="8"/>
      <c r="P133" s="8"/>
      <c r="Q133" s="8"/>
      <c r="R133" s="8"/>
      <c r="S133" s="8"/>
      <c r="T133" s="8"/>
      <c r="U133" s="8"/>
      <c r="V133" s="8"/>
      <c r="W133" s="8"/>
      <c r="X133" s="8"/>
      <c r="Y133" s="8"/>
      <c r="Z133" s="8"/>
    </row>
    <row r="134" spans="1:26" ht="17.25" customHeight="1">
      <c r="A134" s="93"/>
      <c r="B134" s="93"/>
      <c r="C134" s="84" t="s">
        <v>2125</v>
      </c>
      <c r="D134" s="85"/>
      <c r="E134" s="90">
        <v>339272.27999999997</v>
      </c>
      <c r="F134" s="91">
        <v>339272.28</v>
      </c>
      <c r="G134" s="91">
        <v>1096.8800000000001</v>
      </c>
      <c r="H134" s="91">
        <v>163706.25999999998</v>
      </c>
      <c r="I134" s="91">
        <v>0.48252176688292953</v>
      </c>
      <c r="J134" s="91">
        <v>81574.290000000008</v>
      </c>
      <c r="K134" s="92">
        <v>0.2404390066880796</v>
      </c>
      <c r="L134" s="8"/>
      <c r="M134" s="8"/>
      <c r="N134" s="8"/>
      <c r="O134" s="8"/>
      <c r="P134" s="8"/>
      <c r="Q134" s="8"/>
      <c r="R134" s="8"/>
      <c r="S134" s="8"/>
      <c r="T134" s="8"/>
      <c r="U134" s="8"/>
      <c r="V134" s="8"/>
      <c r="W134" s="8"/>
      <c r="X134" s="8"/>
      <c r="Y134" s="8"/>
      <c r="Z134" s="8"/>
    </row>
    <row r="135" spans="1:26" ht="17.25" customHeight="1">
      <c r="A135" s="93"/>
      <c r="B135" s="93"/>
      <c r="C135" s="84" t="s">
        <v>1934</v>
      </c>
      <c r="D135" s="84" t="s">
        <v>68</v>
      </c>
      <c r="E135" s="90">
        <v>268953.74</v>
      </c>
      <c r="F135" s="91">
        <v>268953.74</v>
      </c>
      <c r="G135" s="91">
        <v>0</v>
      </c>
      <c r="H135" s="91">
        <v>252359.6</v>
      </c>
      <c r="I135" s="91">
        <v>0.93830113684234329</v>
      </c>
      <c r="J135" s="91">
        <v>92859.09</v>
      </c>
      <c r="K135" s="92">
        <v>0.34526045259679228</v>
      </c>
      <c r="L135" s="8"/>
      <c r="M135" s="8"/>
      <c r="N135" s="8"/>
      <c r="O135" s="8"/>
      <c r="P135" s="8"/>
      <c r="Q135" s="8"/>
      <c r="R135" s="8"/>
      <c r="S135" s="8"/>
      <c r="T135" s="8"/>
      <c r="U135" s="8"/>
      <c r="V135" s="8"/>
      <c r="W135" s="8"/>
      <c r="X135" s="8"/>
      <c r="Y135" s="8"/>
      <c r="Z135" s="8"/>
    </row>
    <row r="136" spans="1:26" ht="17.25" customHeight="1">
      <c r="A136" s="93"/>
      <c r="B136" s="93"/>
      <c r="C136" s="93"/>
      <c r="D136" s="94" t="s">
        <v>791</v>
      </c>
      <c r="E136" s="95">
        <v>204000</v>
      </c>
      <c r="F136" s="96">
        <v>204000</v>
      </c>
      <c r="G136" s="96">
        <v>0.09</v>
      </c>
      <c r="H136" s="96">
        <v>95383.5</v>
      </c>
      <c r="I136" s="96">
        <v>0.46756617647058824</v>
      </c>
      <c r="J136" s="96">
        <v>73284.999999999985</v>
      </c>
      <c r="K136" s="97">
        <v>0.35924019607843133</v>
      </c>
      <c r="L136" s="8"/>
      <c r="M136" s="8"/>
      <c r="N136" s="8"/>
      <c r="O136" s="8"/>
      <c r="P136" s="8"/>
      <c r="Q136" s="8"/>
      <c r="R136" s="8"/>
      <c r="S136" s="8"/>
      <c r="T136" s="8"/>
      <c r="U136" s="8"/>
      <c r="V136" s="8"/>
      <c r="W136" s="8"/>
      <c r="X136" s="8"/>
      <c r="Y136" s="8"/>
      <c r="Z136" s="8"/>
    </row>
    <row r="137" spans="1:26" ht="17.25" customHeight="1">
      <c r="A137" s="93"/>
      <c r="B137" s="93"/>
      <c r="C137" s="84" t="s">
        <v>2126</v>
      </c>
      <c r="D137" s="85"/>
      <c r="E137" s="90">
        <v>472953.74</v>
      </c>
      <c r="F137" s="91">
        <v>472953.74</v>
      </c>
      <c r="G137" s="91">
        <v>0.09</v>
      </c>
      <c r="H137" s="91">
        <v>347743.1</v>
      </c>
      <c r="I137" s="91">
        <v>0.73525816710953584</v>
      </c>
      <c r="J137" s="91">
        <v>166144.08999999997</v>
      </c>
      <c r="K137" s="92">
        <v>0.35129036087123444</v>
      </c>
      <c r="L137" s="8"/>
      <c r="M137" s="8"/>
      <c r="N137" s="8"/>
      <c r="O137" s="8"/>
      <c r="P137" s="8"/>
      <c r="Q137" s="8"/>
      <c r="R137" s="8"/>
      <c r="S137" s="8"/>
      <c r="T137" s="8"/>
      <c r="U137" s="8"/>
      <c r="V137" s="8"/>
      <c r="W137" s="8"/>
      <c r="X137" s="8"/>
      <c r="Y137" s="8"/>
      <c r="Z137" s="8"/>
    </row>
    <row r="138" spans="1:26" ht="17.25" customHeight="1">
      <c r="A138" s="93"/>
      <c r="B138" s="93"/>
      <c r="C138" s="84" t="s">
        <v>1944</v>
      </c>
      <c r="D138" s="84" t="s">
        <v>68</v>
      </c>
      <c r="E138" s="90">
        <v>159317.76999999999</v>
      </c>
      <c r="F138" s="91">
        <v>159317.76999999999</v>
      </c>
      <c r="G138" s="91">
        <v>18241.68</v>
      </c>
      <c r="H138" s="91">
        <v>85706.53</v>
      </c>
      <c r="I138" s="91">
        <v>0.53795963877726893</v>
      </c>
      <c r="J138" s="91">
        <v>34998.53</v>
      </c>
      <c r="K138" s="92">
        <v>0.21967750364570129</v>
      </c>
      <c r="L138" s="8"/>
      <c r="M138" s="8"/>
      <c r="N138" s="8"/>
      <c r="O138" s="8"/>
      <c r="P138" s="8"/>
      <c r="Q138" s="8"/>
      <c r="R138" s="8"/>
      <c r="S138" s="8"/>
      <c r="T138" s="8"/>
      <c r="U138" s="8"/>
      <c r="V138" s="8"/>
      <c r="W138" s="8"/>
      <c r="X138" s="8"/>
      <c r="Y138" s="8"/>
      <c r="Z138" s="8"/>
    </row>
    <row r="139" spans="1:26" ht="17.25" customHeight="1">
      <c r="A139" s="93"/>
      <c r="B139" s="93"/>
      <c r="C139" s="93"/>
      <c r="D139" s="94" t="s">
        <v>791</v>
      </c>
      <c r="E139" s="95">
        <v>95714</v>
      </c>
      <c r="F139" s="96">
        <v>95714</v>
      </c>
      <c r="G139" s="96">
        <v>0</v>
      </c>
      <c r="H139" s="96">
        <v>0</v>
      </c>
      <c r="I139" s="96">
        <v>0</v>
      </c>
      <c r="J139" s="96">
        <v>0</v>
      </c>
      <c r="K139" s="97">
        <v>0</v>
      </c>
      <c r="L139" s="8"/>
      <c r="M139" s="8"/>
      <c r="N139" s="8"/>
      <c r="O139" s="8"/>
      <c r="P139" s="8"/>
      <c r="Q139" s="8"/>
      <c r="R139" s="8"/>
      <c r="S139" s="8"/>
      <c r="T139" s="8"/>
      <c r="U139" s="8"/>
      <c r="V139" s="8"/>
      <c r="W139" s="8"/>
      <c r="X139" s="8"/>
      <c r="Y139" s="8"/>
      <c r="Z139" s="8"/>
    </row>
    <row r="140" spans="1:26" ht="17.25" customHeight="1">
      <c r="A140" s="93"/>
      <c r="B140" s="93"/>
      <c r="C140" s="84" t="s">
        <v>2127</v>
      </c>
      <c r="D140" s="85"/>
      <c r="E140" s="90">
        <v>255031.77</v>
      </c>
      <c r="F140" s="91">
        <v>255031.77</v>
      </c>
      <c r="G140" s="91">
        <v>18241.68</v>
      </c>
      <c r="H140" s="91">
        <v>85706.53</v>
      </c>
      <c r="I140" s="91">
        <v>0.33606216982299891</v>
      </c>
      <c r="J140" s="91">
        <v>34998.53</v>
      </c>
      <c r="K140" s="92">
        <v>0.1372320397572428</v>
      </c>
      <c r="L140" s="8"/>
      <c r="M140" s="8"/>
      <c r="N140" s="8"/>
      <c r="O140" s="8"/>
      <c r="P140" s="8"/>
      <c r="Q140" s="8"/>
      <c r="R140" s="8"/>
      <c r="S140" s="8"/>
      <c r="T140" s="8"/>
      <c r="U140" s="8"/>
      <c r="V140" s="8"/>
      <c r="W140" s="8"/>
      <c r="X140" s="8"/>
      <c r="Y140" s="8"/>
      <c r="Z140" s="8"/>
    </row>
    <row r="141" spans="1:26" ht="17.25" customHeight="1">
      <c r="A141" s="93"/>
      <c r="B141" s="93"/>
      <c r="C141" s="84" t="s">
        <v>1946</v>
      </c>
      <c r="D141" s="84" t="s">
        <v>68</v>
      </c>
      <c r="E141" s="90">
        <v>267492.75</v>
      </c>
      <c r="F141" s="91">
        <v>267492.75</v>
      </c>
      <c r="G141" s="91">
        <v>80000</v>
      </c>
      <c r="H141" s="91">
        <v>164998.43</v>
      </c>
      <c r="I141" s="91">
        <v>0.61683327865895432</v>
      </c>
      <c r="J141" s="91">
        <v>96352.760000000009</v>
      </c>
      <c r="K141" s="92">
        <v>0.36020699626438479</v>
      </c>
      <c r="L141" s="8"/>
      <c r="M141" s="8"/>
      <c r="N141" s="8"/>
      <c r="O141" s="8"/>
      <c r="P141" s="8"/>
      <c r="Q141" s="8"/>
      <c r="R141" s="8"/>
      <c r="S141" s="8"/>
      <c r="T141" s="8"/>
      <c r="U141" s="8"/>
      <c r="V141" s="8"/>
      <c r="W141" s="8"/>
      <c r="X141" s="8"/>
      <c r="Y141" s="8"/>
      <c r="Z141" s="8"/>
    </row>
    <row r="142" spans="1:26" ht="17.25" customHeight="1">
      <c r="A142" s="93"/>
      <c r="B142" s="93"/>
      <c r="C142" s="93"/>
      <c r="D142" s="94" t="s">
        <v>791</v>
      </c>
      <c r="E142" s="95">
        <v>263214</v>
      </c>
      <c r="F142" s="96">
        <v>263214</v>
      </c>
      <c r="G142" s="96">
        <v>0</v>
      </c>
      <c r="H142" s="96">
        <v>150000</v>
      </c>
      <c r="I142" s="96">
        <v>0.56987850190339417</v>
      </c>
      <c r="J142" s="96">
        <v>120603.88</v>
      </c>
      <c r="K142" s="97">
        <v>0.45819705638757818</v>
      </c>
      <c r="L142" s="8"/>
      <c r="M142" s="8"/>
      <c r="N142" s="8"/>
      <c r="O142" s="8"/>
      <c r="P142" s="8"/>
      <c r="Q142" s="8"/>
      <c r="R142" s="8"/>
      <c r="S142" s="8"/>
      <c r="T142" s="8"/>
      <c r="U142" s="8"/>
      <c r="V142" s="8"/>
      <c r="W142" s="8"/>
      <c r="X142" s="8"/>
      <c r="Y142" s="8"/>
      <c r="Z142" s="8"/>
    </row>
    <row r="143" spans="1:26" ht="17.25" customHeight="1">
      <c r="A143" s="93"/>
      <c r="B143" s="93"/>
      <c r="C143" s="84" t="s">
        <v>2128</v>
      </c>
      <c r="D143" s="85"/>
      <c r="E143" s="90">
        <v>530706.75</v>
      </c>
      <c r="F143" s="91">
        <v>530706.75</v>
      </c>
      <c r="G143" s="91">
        <v>80000</v>
      </c>
      <c r="H143" s="91">
        <v>314998.43</v>
      </c>
      <c r="I143" s="91">
        <v>0.59354517348799496</v>
      </c>
      <c r="J143" s="91">
        <v>216956.64</v>
      </c>
      <c r="K143" s="92">
        <v>0.40880701065136255</v>
      </c>
      <c r="L143" s="8"/>
      <c r="M143" s="8"/>
      <c r="N143" s="8"/>
      <c r="O143" s="8"/>
      <c r="P143" s="8"/>
      <c r="Q143" s="8"/>
      <c r="R143" s="8"/>
      <c r="S143" s="8"/>
      <c r="T143" s="8"/>
      <c r="U143" s="8"/>
      <c r="V143" s="8"/>
      <c r="W143" s="8"/>
      <c r="X143" s="8"/>
      <c r="Y143" s="8"/>
      <c r="Z143" s="8"/>
    </row>
    <row r="144" spans="1:26" ht="17.25" customHeight="1">
      <c r="A144" s="93"/>
      <c r="B144" s="93"/>
      <c r="C144" s="84" t="s">
        <v>1948</v>
      </c>
      <c r="D144" s="84" t="s">
        <v>68</v>
      </c>
      <c r="E144" s="90">
        <v>156896.22</v>
      </c>
      <c r="F144" s="91">
        <v>156896.22</v>
      </c>
      <c r="G144" s="91">
        <v>50587.22</v>
      </c>
      <c r="H144" s="91">
        <v>105409.06</v>
      </c>
      <c r="I144" s="91">
        <v>0.67183938529557941</v>
      </c>
      <c r="J144" s="91">
        <v>47100.920000000006</v>
      </c>
      <c r="K144" s="92">
        <v>0.3002043006517302</v>
      </c>
      <c r="L144" s="8"/>
      <c r="M144" s="8"/>
      <c r="N144" s="8"/>
      <c r="O144" s="8"/>
      <c r="P144" s="8"/>
      <c r="Q144" s="8"/>
      <c r="R144" s="8"/>
      <c r="S144" s="8"/>
      <c r="T144" s="8"/>
      <c r="U144" s="8"/>
      <c r="V144" s="8"/>
      <c r="W144" s="8"/>
      <c r="X144" s="8"/>
      <c r="Y144" s="8"/>
      <c r="Z144" s="8"/>
    </row>
    <row r="145" spans="1:26" ht="17.25" customHeight="1">
      <c r="A145" s="93"/>
      <c r="B145" s="93"/>
      <c r="C145" s="93"/>
      <c r="D145" s="94" t="s">
        <v>791</v>
      </c>
      <c r="E145" s="95">
        <v>95714</v>
      </c>
      <c r="F145" s="96">
        <v>95714</v>
      </c>
      <c r="G145" s="96">
        <v>69996.95</v>
      </c>
      <c r="H145" s="96">
        <v>0</v>
      </c>
      <c r="I145" s="96">
        <v>0</v>
      </c>
      <c r="J145" s="96">
        <v>0</v>
      </c>
      <c r="K145" s="97">
        <v>0</v>
      </c>
      <c r="L145" s="8"/>
      <c r="M145" s="8"/>
      <c r="N145" s="8"/>
      <c r="O145" s="8"/>
      <c r="P145" s="8"/>
      <c r="Q145" s="8"/>
      <c r="R145" s="8"/>
      <c r="S145" s="8"/>
      <c r="T145" s="8"/>
      <c r="U145" s="8"/>
      <c r="V145" s="8"/>
      <c r="W145" s="8"/>
      <c r="X145" s="8"/>
      <c r="Y145" s="8"/>
      <c r="Z145" s="8"/>
    </row>
    <row r="146" spans="1:26" ht="17.25" customHeight="1">
      <c r="A146" s="93"/>
      <c r="B146" s="93"/>
      <c r="C146" s="84" t="s">
        <v>2129</v>
      </c>
      <c r="D146" s="85"/>
      <c r="E146" s="90">
        <v>252610.22</v>
      </c>
      <c r="F146" s="91">
        <v>252610.22</v>
      </c>
      <c r="G146" s="91">
        <v>120584.17</v>
      </c>
      <c r="H146" s="91">
        <v>105409.06</v>
      </c>
      <c r="I146" s="91">
        <v>0.41727947507428631</v>
      </c>
      <c r="J146" s="91">
        <v>47100.920000000006</v>
      </c>
      <c r="K146" s="92">
        <v>0.18645690582115007</v>
      </c>
      <c r="L146" s="8"/>
      <c r="M146" s="8"/>
      <c r="N146" s="8"/>
      <c r="O146" s="8"/>
      <c r="P146" s="8"/>
      <c r="Q146" s="8"/>
      <c r="R146" s="8"/>
      <c r="S146" s="8"/>
      <c r="T146" s="8"/>
      <c r="U146" s="8"/>
      <c r="V146" s="8"/>
      <c r="W146" s="8"/>
      <c r="X146" s="8"/>
      <c r="Y146" s="8"/>
      <c r="Z146" s="8"/>
    </row>
    <row r="147" spans="1:26" ht="17.25" customHeight="1">
      <c r="A147" s="93"/>
      <c r="B147" s="93"/>
      <c r="C147" s="84" t="s">
        <v>1950</v>
      </c>
      <c r="D147" s="84" t="s">
        <v>68</v>
      </c>
      <c r="E147" s="90">
        <v>463278.83</v>
      </c>
      <c r="F147" s="91">
        <v>463278.83</v>
      </c>
      <c r="G147" s="91">
        <v>2516.2600000000002</v>
      </c>
      <c r="H147" s="91">
        <v>410165.31</v>
      </c>
      <c r="I147" s="91">
        <v>0.88535301731788607</v>
      </c>
      <c r="J147" s="91">
        <v>205844.66999999998</v>
      </c>
      <c r="K147" s="92">
        <v>0.44432133883605252</v>
      </c>
      <c r="L147" s="8"/>
      <c r="M147" s="8"/>
      <c r="N147" s="8"/>
      <c r="O147" s="8"/>
      <c r="P147" s="8"/>
      <c r="Q147" s="8"/>
      <c r="R147" s="8"/>
      <c r="S147" s="8"/>
      <c r="T147" s="8"/>
      <c r="U147" s="8"/>
      <c r="V147" s="8"/>
      <c r="W147" s="8"/>
      <c r="X147" s="8"/>
      <c r="Y147" s="8"/>
      <c r="Z147" s="8"/>
    </row>
    <row r="148" spans="1:26" ht="17.25" customHeight="1">
      <c r="A148" s="93"/>
      <c r="B148" s="93"/>
      <c r="C148" s="93"/>
      <c r="D148" s="94" t="s">
        <v>791</v>
      </c>
      <c r="E148" s="95">
        <v>374346</v>
      </c>
      <c r="F148" s="96">
        <v>554346</v>
      </c>
      <c r="G148" s="96">
        <v>101028.45</v>
      </c>
      <c r="H148" s="96">
        <v>256017.73</v>
      </c>
      <c r="I148" s="96">
        <v>0.46183742644485576</v>
      </c>
      <c r="J148" s="96">
        <v>243833.02</v>
      </c>
      <c r="K148" s="97">
        <v>0.4398570928625804</v>
      </c>
      <c r="L148" s="8"/>
      <c r="M148" s="8"/>
      <c r="N148" s="8"/>
      <c r="O148" s="8"/>
      <c r="P148" s="8"/>
      <c r="Q148" s="8"/>
      <c r="R148" s="8"/>
      <c r="S148" s="8"/>
      <c r="T148" s="8"/>
      <c r="U148" s="8"/>
      <c r="V148" s="8"/>
      <c r="W148" s="8"/>
      <c r="X148" s="8"/>
      <c r="Y148" s="8"/>
      <c r="Z148" s="8"/>
    </row>
    <row r="149" spans="1:26" ht="17.25" customHeight="1">
      <c r="A149" s="93"/>
      <c r="B149" s="93"/>
      <c r="C149" s="84" t="s">
        <v>2130</v>
      </c>
      <c r="D149" s="85"/>
      <c r="E149" s="90">
        <v>837624.83000000007</v>
      </c>
      <c r="F149" s="91">
        <v>1017624.8300000001</v>
      </c>
      <c r="G149" s="91">
        <v>103544.70999999999</v>
      </c>
      <c r="H149" s="91">
        <v>666183.04</v>
      </c>
      <c r="I149" s="91">
        <v>0.65464503259025231</v>
      </c>
      <c r="J149" s="91">
        <v>449677.68999999994</v>
      </c>
      <c r="K149" s="92">
        <v>0.44188946333001716</v>
      </c>
      <c r="L149" s="8"/>
      <c r="M149" s="8"/>
      <c r="N149" s="8"/>
      <c r="O149" s="8"/>
      <c r="P149" s="8"/>
      <c r="Q149" s="8"/>
      <c r="R149" s="8"/>
      <c r="S149" s="8"/>
      <c r="T149" s="8"/>
      <c r="U149" s="8"/>
      <c r="V149" s="8"/>
      <c r="W149" s="8"/>
      <c r="X149" s="8"/>
      <c r="Y149" s="8"/>
      <c r="Z149" s="8"/>
    </row>
    <row r="150" spans="1:26" ht="17.25" customHeight="1">
      <c r="A150" s="93"/>
      <c r="B150" s="84" t="s">
        <v>2131</v>
      </c>
      <c r="C150" s="85"/>
      <c r="D150" s="85"/>
      <c r="E150" s="90">
        <v>14636228.290000001</v>
      </c>
      <c r="F150" s="91">
        <v>14636228.290000001</v>
      </c>
      <c r="G150" s="91">
        <v>1067681.2999999998</v>
      </c>
      <c r="H150" s="91">
        <v>7099373.0199999986</v>
      </c>
      <c r="I150" s="91">
        <v>0.48505481599043843</v>
      </c>
      <c r="J150" s="91">
        <v>2805167.94</v>
      </c>
      <c r="K150" s="92">
        <v>0.19165920921830612</v>
      </c>
      <c r="L150" s="8"/>
      <c r="M150" s="8"/>
      <c r="N150" s="8"/>
      <c r="O150" s="8"/>
      <c r="P150" s="8"/>
      <c r="Q150" s="8"/>
      <c r="R150" s="8"/>
      <c r="S150" s="8"/>
      <c r="T150" s="8"/>
      <c r="U150" s="8"/>
      <c r="V150" s="8"/>
      <c r="W150" s="8"/>
      <c r="X150" s="8"/>
      <c r="Y150" s="8"/>
      <c r="Z150" s="8"/>
    </row>
    <row r="151" spans="1:26" ht="17.25" customHeight="1">
      <c r="A151" s="93"/>
      <c r="B151" s="84" t="s">
        <v>845</v>
      </c>
      <c r="C151" s="84" t="s">
        <v>847</v>
      </c>
      <c r="D151" s="84" t="s">
        <v>849</v>
      </c>
      <c r="E151" s="90">
        <v>750000</v>
      </c>
      <c r="F151" s="91">
        <v>750000</v>
      </c>
      <c r="G151" s="91">
        <v>0</v>
      </c>
      <c r="H151" s="91">
        <v>750000</v>
      </c>
      <c r="I151" s="91">
        <v>1</v>
      </c>
      <c r="J151" s="91">
        <v>250000</v>
      </c>
      <c r="K151" s="92">
        <v>0.33333333333333331</v>
      </c>
      <c r="L151" s="8"/>
      <c r="M151" s="8"/>
      <c r="N151" s="8"/>
      <c r="O151" s="8"/>
      <c r="P151" s="8"/>
      <c r="Q151" s="8"/>
      <c r="R151" s="8"/>
      <c r="S151" s="8"/>
      <c r="T151" s="8"/>
      <c r="U151" s="8"/>
      <c r="V151" s="8"/>
      <c r="W151" s="8"/>
      <c r="X151" s="8"/>
      <c r="Y151" s="8"/>
      <c r="Z151" s="8"/>
    </row>
    <row r="152" spans="1:26" ht="17.25" customHeight="1">
      <c r="A152" s="93"/>
      <c r="B152" s="93"/>
      <c r="C152" s="84" t="s">
        <v>2132</v>
      </c>
      <c r="D152" s="85"/>
      <c r="E152" s="90">
        <v>750000</v>
      </c>
      <c r="F152" s="91">
        <v>750000</v>
      </c>
      <c r="G152" s="91">
        <v>0</v>
      </c>
      <c r="H152" s="91">
        <v>750000</v>
      </c>
      <c r="I152" s="91">
        <v>1</v>
      </c>
      <c r="J152" s="91">
        <v>250000</v>
      </c>
      <c r="K152" s="92">
        <v>0.33333333333333331</v>
      </c>
      <c r="L152" s="8"/>
      <c r="M152" s="8"/>
      <c r="N152" s="8"/>
      <c r="O152" s="8"/>
      <c r="P152" s="8"/>
      <c r="Q152" s="8"/>
      <c r="R152" s="8"/>
      <c r="S152" s="8"/>
      <c r="T152" s="8"/>
      <c r="U152" s="8"/>
      <c r="V152" s="8"/>
      <c r="W152" s="8"/>
      <c r="X152" s="8"/>
      <c r="Y152" s="8"/>
      <c r="Z152" s="8"/>
    </row>
    <row r="153" spans="1:26" ht="17.25" customHeight="1">
      <c r="A153" s="93"/>
      <c r="B153" s="93"/>
      <c r="C153" s="84" t="s">
        <v>1436</v>
      </c>
      <c r="D153" s="84" t="s">
        <v>1456</v>
      </c>
      <c r="E153" s="90">
        <v>461200</v>
      </c>
      <c r="F153" s="91">
        <v>461200</v>
      </c>
      <c r="G153" s="91">
        <v>194850</v>
      </c>
      <c r="H153" s="91">
        <v>214475</v>
      </c>
      <c r="I153" s="91">
        <v>0.46503686036426711</v>
      </c>
      <c r="J153" s="91">
        <v>214475</v>
      </c>
      <c r="K153" s="92">
        <v>0.46503686036426711</v>
      </c>
      <c r="L153" s="8"/>
      <c r="M153" s="8"/>
      <c r="N153" s="8"/>
      <c r="O153" s="8"/>
      <c r="P153" s="8"/>
      <c r="Q153" s="8"/>
      <c r="R153" s="8"/>
      <c r="S153" s="8"/>
      <c r="T153" s="8"/>
      <c r="U153" s="8"/>
      <c r="V153" s="8"/>
      <c r="W153" s="8"/>
      <c r="X153" s="8"/>
      <c r="Y153" s="8"/>
      <c r="Z153" s="8"/>
    </row>
    <row r="154" spans="1:26" ht="17.25" customHeight="1">
      <c r="A154" s="93"/>
      <c r="B154" s="93"/>
      <c r="C154" s="93"/>
      <c r="D154" s="94" t="s">
        <v>209</v>
      </c>
      <c r="E154" s="95">
        <v>236495.25</v>
      </c>
      <c r="F154" s="96">
        <v>214645.25</v>
      </c>
      <c r="G154" s="96">
        <v>84734.63</v>
      </c>
      <c r="H154" s="96">
        <v>122508.72</v>
      </c>
      <c r="I154" s="96">
        <v>0.57074973706615917</v>
      </c>
      <c r="J154" s="96">
        <v>122508.72</v>
      </c>
      <c r="K154" s="97">
        <v>0.57074973706615917</v>
      </c>
      <c r="L154" s="8"/>
      <c r="M154" s="8"/>
      <c r="N154" s="8"/>
      <c r="O154" s="8"/>
      <c r="P154" s="8"/>
      <c r="Q154" s="8"/>
      <c r="R154" s="8"/>
      <c r="S154" s="8"/>
      <c r="T154" s="8"/>
      <c r="U154" s="8"/>
      <c r="V154" s="8"/>
      <c r="W154" s="8"/>
      <c r="X154" s="8"/>
      <c r="Y154" s="8"/>
      <c r="Z154" s="8"/>
    </row>
    <row r="155" spans="1:26" ht="17.25" customHeight="1">
      <c r="A155" s="93"/>
      <c r="B155" s="93"/>
      <c r="C155" s="93"/>
      <c r="D155" s="94" t="s">
        <v>1468</v>
      </c>
      <c r="E155" s="95">
        <v>203000</v>
      </c>
      <c r="F155" s="96">
        <v>171110</v>
      </c>
      <c r="G155" s="96">
        <v>1751</v>
      </c>
      <c r="H155" s="96">
        <v>22430</v>
      </c>
      <c r="I155" s="96">
        <v>0.13108526678744667</v>
      </c>
      <c r="J155" s="96">
        <v>22430</v>
      </c>
      <c r="K155" s="97">
        <v>0.13108526678744667</v>
      </c>
      <c r="L155" s="8"/>
      <c r="M155" s="8"/>
      <c r="N155" s="8"/>
      <c r="O155" s="8"/>
      <c r="P155" s="8"/>
      <c r="Q155" s="8"/>
      <c r="R155" s="8"/>
      <c r="S155" s="8"/>
      <c r="T155" s="8"/>
      <c r="U155" s="8"/>
      <c r="V155" s="8"/>
      <c r="W155" s="8"/>
      <c r="X155" s="8"/>
      <c r="Y155" s="8"/>
      <c r="Z155" s="8"/>
    </row>
    <row r="156" spans="1:26" ht="17.25" customHeight="1">
      <c r="A156" s="93"/>
      <c r="B156" s="93"/>
      <c r="C156" s="93"/>
      <c r="D156" s="94" t="s">
        <v>1475</v>
      </c>
      <c r="E156" s="95">
        <v>28492.1</v>
      </c>
      <c r="F156" s="96">
        <v>58896.43</v>
      </c>
      <c r="G156" s="96">
        <v>0</v>
      </c>
      <c r="H156" s="96">
        <v>7055.02</v>
      </c>
      <c r="I156" s="96">
        <v>0.11978688691317964</v>
      </c>
      <c r="J156" s="96">
        <v>1151.02</v>
      </c>
      <c r="K156" s="97">
        <v>1.9543120015933054E-2</v>
      </c>
      <c r="L156" s="8"/>
      <c r="M156" s="8"/>
      <c r="N156" s="8"/>
      <c r="O156" s="8"/>
      <c r="P156" s="8"/>
      <c r="Q156" s="8"/>
      <c r="R156" s="8"/>
      <c r="S156" s="8"/>
      <c r="T156" s="8"/>
      <c r="U156" s="8"/>
      <c r="V156" s="8"/>
      <c r="W156" s="8"/>
      <c r="X156" s="8"/>
      <c r="Y156" s="8"/>
      <c r="Z156" s="8"/>
    </row>
    <row r="157" spans="1:26" ht="17.25" customHeight="1">
      <c r="A157" s="93"/>
      <c r="B157" s="93"/>
      <c r="C157" s="93"/>
      <c r="D157" s="94" t="s">
        <v>1487</v>
      </c>
      <c r="E157" s="95">
        <v>270812.65000000002</v>
      </c>
      <c r="F157" s="96">
        <v>294148.32</v>
      </c>
      <c r="G157" s="96">
        <v>4552</v>
      </c>
      <c r="H157" s="96">
        <v>117441.15</v>
      </c>
      <c r="I157" s="96">
        <v>0.39925827215331366</v>
      </c>
      <c r="J157" s="96">
        <v>50835.15</v>
      </c>
      <c r="K157" s="97">
        <v>0.17282148679278536</v>
      </c>
      <c r="L157" s="8"/>
      <c r="M157" s="8"/>
      <c r="N157" s="8"/>
      <c r="O157" s="8"/>
      <c r="P157" s="8"/>
      <c r="Q157" s="8"/>
      <c r="R157" s="8"/>
      <c r="S157" s="8"/>
      <c r="T157" s="8"/>
      <c r="U157" s="8"/>
      <c r="V157" s="8"/>
      <c r="W157" s="8"/>
      <c r="X157" s="8"/>
      <c r="Y157" s="8"/>
      <c r="Z157" s="8"/>
    </row>
    <row r="158" spans="1:26" ht="17.25" customHeight="1">
      <c r="A158" s="93"/>
      <c r="B158" s="93"/>
      <c r="C158" s="84" t="s">
        <v>2133</v>
      </c>
      <c r="D158" s="85"/>
      <c r="E158" s="90">
        <v>1200000</v>
      </c>
      <c r="F158" s="91">
        <v>1200000</v>
      </c>
      <c r="G158" s="91">
        <v>285887.63</v>
      </c>
      <c r="H158" s="91">
        <v>483909.89</v>
      </c>
      <c r="I158" s="91">
        <v>0.40325824166666668</v>
      </c>
      <c r="J158" s="91">
        <v>411399.89</v>
      </c>
      <c r="K158" s="92">
        <v>0.34283324166666668</v>
      </c>
      <c r="L158" s="8"/>
      <c r="M158" s="8"/>
      <c r="N158" s="8"/>
      <c r="O158" s="8"/>
      <c r="P158" s="8"/>
      <c r="Q158" s="8"/>
      <c r="R158" s="8"/>
      <c r="S158" s="8"/>
      <c r="T158" s="8"/>
      <c r="U158" s="8"/>
      <c r="V158" s="8"/>
      <c r="W158" s="8"/>
      <c r="X158" s="8"/>
      <c r="Y158" s="8"/>
      <c r="Z158" s="8"/>
    </row>
    <row r="159" spans="1:26" ht="17.25" customHeight="1">
      <c r="A159" s="93"/>
      <c r="B159" s="93"/>
      <c r="C159" s="84" t="s">
        <v>1974</v>
      </c>
      <c r="D159" s="84" t="s">
        <v>68</v>
      </c>
      <c r="E159" s="90">
        <v>2451931.87</v>
      </c>
      <c r="F159" s="91">
        <v>2451931.87</v>
      </c>
      <c r="G159" s="91">
        <v>16656.38</v>
      </c>
      <c r="H159" s="91">
        <v>2321253.2800000003</v>
      </c>
      <c r="I159" s="91">
        <v>0.94670382501288675</v>
      </c>
      <c r="J159" s="91">
        <v>750030.05999999994</v>
      </c>
      <c r="K159" s="92">
        <v>0.30589351571175583</v>
      </c>
      <c r="L159" s="8"/>
      <c r="M159" s="8"/>
      <c r="N159" s="8"/>
      <c r="O159" s="8"/>
      <c r="P159" s="8"/>
      <c r="Q159" s="8"/>
      <c r="R159" s="8"/>
      <c r="S159" s="8"/>
      <c r="T159" s="8"/>
      <c r="U159" s="8"/>
      <c r="V159" s="8"/>
      <c r="W159" s="8"/>
      <c r="X159" s="8"/>
      <c r="Y159" s="8"/>
      <c r="Z159" s="8"/>
    </row>
    <row r="160" spans="1:26" ht="17.25" customHeight="1">
      <c r="A160" s="93"/>
      <c r="B160" s="93"/>
      <c r="C160" s="93"/>
      <c r="D160" s="94" t="s">
        <v>2004</v>
      </c>
      <c r="E160" s="95">
        <v>675352.02</v>
      </c>
      <c r="F160" s="96">
        <v>540248</v>
      </c>
      <c r="G160" s="96">
        <v>1307.73</v>
      </c>
      <c r="H160" s="96">
        <v>472096.22</v>
      </c>
      <c r="I160" s="96">
        <v>0.87385093512609013</v>
      </c>
      <c r="J160" s="96">
        <v>196960.26</v>
      </c>
      <c r="K160" s="97">
        <v>0.36457378833424653</v>
      </c>
      <c r="L160" s="8"/>
      <c r="M160" s="8"/>
      <c r="N160" s="8"/>
      <c r="O160" s="8"/>
      <c r="P160" s="8"/>
      <c r="Q160" s="8"/>
      <c r="R160" s="8"/>
      <c r="S160" s="8"/>
      <c r="T160" s="8"/>
      <c r="U160" s="8"/>
      <c r="V160" s="8"/>
      <c r="W160" s="8"/>
      <c r="X160" s="8"/>
      <c r="Y160" s="8"/>
      <c r="Z160" s="8"/>
    </row>
    <row r="161" spans="1:26" ht="17.25" customHeight="1">
      <c r="A161" s="93"/>
      <c r="B161" s="93"/>
      <c r="C161" s="93"/>
      <c r="D161" s="94" t="s">
        <v>2017</v>
      </c>
      <c r="E161" s="95">
        <v>5687555.1999999993</v>
      </c>
      <c r="F161" s="96">
        <v>6446117.3699999992</v>
      </c>
      <c r="G161" s="96">
        <v>3751237.63</v>
      </c>
      <c r="H161" s="96">
        <v>2581289.89</v>
      </c>
      <c r="I161" s="96">
        <v>0.40044103168416251</v>
      </c>
      <c r="J161" s="96">
        <v>2528416</v>
      </c>
      <c r="K161" s="97">
        <v>0.39223859183314874</v>
      </c>
      <c r="L161" s="8"/>
      <c r="M161" s="8"/>
      <c r="N161" s="8"/>
      <c r="O161" s="8"/>
      <c r="P161" s="8"/>
      <c r="Q161" s="8"/>
      <c r="R161" s="8"/>
      <c r="S161" s="8"/>
      <c r="T161" s="8"/>
      <c r="U161" s="8"/>
      <c r="V161" s="8"/>
      <c r="W161" s="8"/>
      <c r="X161" s="8"/>
      <c r="Y161" s="8"/>
      <c r="Z161" s="8"/>
    </row>
    <row r="162" spans="1:26" ht="17.25" customHeight="1">
      <c r="A162" s="93"/>
      <c r="B162" s="93"/>
      <c r="C162" s="93"/>
      <c r="D162" s="94" t="s">
        <v>2019</v>
      </c>
      <c r="E162" s="95">
        <v>212513.32</v>
      </c>
      <c r="F162" s="96">
        <v>185953.24</v>
      </c>
      <c r="G162" s="96">
        <v>308.95999999999998</v>
      </c>
      <c r="H162" s="96">
        <v>138828.31</v>
      </c>
      <c r="I162" s="96">
        <v>0.74657645115513993</v>
      </c>
      <c r="J162" s="96">
        <v>39800.15</v>
      </c>
      <c r="K162" s="97">
        <v>0.21403310853846916</v>
      </c>
      <c r="L162" s="8"/>
      <c r="M162" s="8"/>
      <c r="N162" s="8"/>
      <c r="O162" s="8"/>
      <c r="P162" s="8"/>
      <c r="Q162" s="8"/>
      <c r="R162" s="8"/>
      <c r="S162" s="8"/>
      <c r="T162" s="8"/>
      <c r="U162" s="8"/>
      <c r="V162" s="8"/>
      <c r="W162" s="8"/>
      <c r="X162" s="8"/>
      <c r="Y162" s="8"/>
      <c r="Z162" s="8"/>
    </row>
    <row r="163" spans="1:26" ht="17.25" customHeight="1">
      <c r="A163" s="93"/>
      <c r="B163" s="93"/>
      <c r="C163" s="93"/>
      <c r="D163" s="94" t="s">
        <v>2026</v>
      </c>
      <c r="E163" s="95">
        <v>175341.94000000003</v>
      </c>
      <c r="F163" s="96">
        <v>95646.91</v>
      </c>
      <c r="G163" s="96">
        <v>858.2</v>
      </c>
      <c r="H163" s="96">
        <v>76252.650000000009</v>
      </c>
      <c r="I163" s="96">
        <v>0.79723066850774382</v>
      </c>
      <c r="J163" s="96">
        <v>33578.92</v>
      </c>
      <c r="K163" s="97">
        <v>0.35107166556661368</v>
      </c>
      <c r="L163" s="8"/>
      <c r="M163" s="8"/>
      <c r="N163" s="8"/>
      <c r="O163" s="8"/>
      <c r="P163" s="8"/>
      <c r="Q163" s="8"/>
      <c r="R163" s="8"/>
      <c r="S163" s="8"/>
      <c r="T163" s="8"/>
      <c r="U163" s="8"/>
      <c r="V163" s="8"/>
      <c r="W163" s="8"/>
      <c r="X163" s="8"/>
      <c r="Y163" s="8"/>
      <c r="Z163" s="8"/>
    </row>
    <row r="164" spans="1:26" ht="17.25" customHeight="1">
      <c r="A164" s="93"/>
      <c r="B164" s="93"/>
      <c r="C164" s="93"/>
      <c r="D164" s="94" t="s">
        <v>2031</v>
      </c>
      <c r="E164" s="95">
        <v>1415619.66</v>
      </c>
      <c r="F164" s="96">
        <v>1316473.2</v>
      </c>
      <c r="G164" s="96">
        <v>6298.88</v>
      </c>
      <c r="H164" s="96">
        <v>1280381.23</v>
      </c>
      <c r="I164" s="96">
        <v>0.97258434884963862</v>
      </c>
      <c r="J164" s="96">
        <v>442144.58</v>
      </c>
      <c r="K164" s="97">
        <v>0.33585535960777629</v>
      </c>
      <c r="L164" s="8"/>
      <c r="M164" s="8"/>
      <c r="N164" s="8"/>
      <c r="O164" s="8"/>
      <c r="P164" s="8"/>
      <c r="Q164" s="8"/>
      <c r="R164" s="8"/>
      <c r="S164" s="8"/>
      <c r="T164" s="8"/>
      <c r="U164" s="8"/>
      <c r="V164" s="8"/>
      <c r="W164" s="8"/>
      <c r="X164" s="8"/>
      <c r="Y164" s="8"/>
      <c r="Z164" s="8"/>
    </row>
    <row r="165" spans="1:26" ht="17.25" customHeight="1">
      <c r="A165" s="93"/>
      <c r="B165" s="93"/>
      <c r="C165" s="93"/>
      <c r="D165" s="94" t="s">
        <v>2041</v>
      </c>
      <c r="E165" s="95">
        <v>890422.10000000009</v>
      </c>
      <c r="F165" s="96">
        <v>721095.83000000019</v>
      </c>
      <c r="G165" s="96">
        <v>29543.87</v>
      </c>
      <c r="H165" s="96">
        <v>584979.15999999992</v>
      </c>
      <c r="I165" s="96">
        <v>0.81123636507508268</v>
      </c>
      <c r="J165" s="96">
        <v>247272.57000000004</v>
      </c>
      <c r="K165" s="97">
        <v>0.34291221736783578</v>
      </c>
      <c r="L165" s="8"/>
      <c r="M165" s="8"/>
      <c r="N165" s="8"/>
      <c r="O165" s="8"/>
      <c r="P165" s="8"/>
      <c r="Q165" s="8"/>
      <c r="R165" s="8"/>
      <c r="S165" s="8"/>
      <c r="T165" s="8"/>
      <c r="U165" s="8"/>
      <c r="V165" s="8"/>
      <c r="W165" s="8"/>
      <c r="X165" s="8"/>
      <c r="Y165" s="8"/>
      <c r="Z165" s="8"/>
    </row>
    <row r="166" spans="1:26" ht="17.25" customHeight="1">
      <c r="A166" s="93"/>
      <c r="B166" s="93"/>
      <c r="C166" s="93"/>
      <c r="D166" s="94" t="s">
        <v>2043</v>
      </c>
      <c r="E166" s="95">
        <v>120779.05999999998</v>
      </c>
      <c r="F166" s="96">
        <v>67506.959999999992</v>
      </c>
      <c r="G166" s="96">
        <v>211.8</v>
      </c>
      <c r="H166" s="96">
        <v>57924.91</v>
      </c>
      <c r="I166" s="96">
        <v>0.85805833946603449</v>
      </c>
      <c r="J166" s="96">
        <v>18729.59</v>
      </c>
      <c r="K166" s="97">
        <v>0.27744679955963064</v>
      </c>
      <c r="L166" s="8"/>
      <c r="M166" s="8"/>
      <c r="N166" s="8"/>
      <c r="O166" s="8"/>
      <c r="P166" s="8"/>
      <c r="Q166" s="8"/>
      <c r="R166" s="8"/>
      <c r="S166" s="8"/>
      <c r="T166" s="8"/>
      <c r="U166" s="8"/>
      <c r="V166" s="8"/>
      <c r="W166" s="8"/>
      <c r="X166" s="8"/>
      <c r="Y166" s="8"/>
      <c r="Z166" s="8"/>
    </row>
    <row r="167" spans="1:26" ht="17.25" customHeight="1">
      <c r="A167" s="93"/>
      <c r="B167" s="93"/>
      <c r="C167" s="93"/>
      <c r="D167" s="94" t="s">
        <v>2046</v>
      </c>
      <c r="E167" s="95">
        <v>620619.43000000005</v>
      </c>
      <c r="F167" s="96">
        <v>490588.52999999991</v>
      </c>
      <c r="G167" s="96">
        <v>0</v>
      </c>
      <c r="H167" s="96">
        <v>359271.59999999992</v>
      </c>
      <c r="I167" s="96">
        <v>0.73232776151533752</v>
      </c>
      <c r="J167" s="96">
        <v>163399.39000000001</v>
      </c>
      <c r="K167" s="97">
        <v>0.33306810087875482</v>
      </c>
      <c r="L167" s="8"/>
      <c r="M167" s="8"/>
      <c r="N167" s="8"/>
      <c r="O167" s="8"/>
      <c r="P167" s="8"/>
      <c r="Q167" s="8"/>
      <c r="R167" s="8"/>
      <c r="S167" s="8"/>
      <c r="T167" s="8"/>
      <c r="U167" s="8"/>
      <c r="V167" s="8"/>
      <c r="W167" s="8"/>
      <c r="X167" s="8"/>
      <c r="Y167" s="8"/>
      <c r="Z167" s="8"/>
    </row>
    <row r="168" spans="1:26" ht="17.25" customHeight="1">
      <c r="A168" s="93"/>
      <c r="B168" s="93"/>
      <c r="C168" s="93"/>
      <c r="D168" s="94" t="s">
        <v>2050</v>
      </c>
      <c r="E168" s="95">
        <v>333866.62</v>
      </c>
      <c r="F168" s="96">
        <v>323599.43000000005</v>
      </c>
      <c r="G168" s="96">
        <v>1752.4</v>
      </c>
      <c r="H168" s="96">
        <v>214538.61000000004</v>
      </c>
      <c r="I168" s="96">
        <v>0.66297585876464615</v>
      </c>
      <c r="J168" s="96">
        <v>93789.06</v>
      </c>
      <c r="K168" s="97">
        <v>0.28983073301457912</v>
      </c>
      <c r="L168" s="8"/>
      <c r="M168" s="8"/>
      <c r="N168" s="8"/>
      <c r="O168" s="8"/>
      <c r="P168" s="8"/>
      <c r="Q168" s="8"/>
      <c r="R168" s="8"/>
      <c r="S168" s="8"/>
      <c r="T168" s="8"/>
      <c r="U168" s="8"/>
      <c r="V168" s="8"/>
      <c r="W168" s="8"/>
      <c r="X168" s="8"/>
      <c r="Y168" s="8"/>
      <c r="Z168" s="8"/>
    </row>
    <row r="169" spans="1:26" ht="17.25" customHeight="1">
      <c r="A169" s="93"/>
      <c r="B169" s="93"/>
      <c r="C169" s="93"/>
      <c r="D169" s="94" t="s">
        <v>2052</v>
      </c>
      <c r="E169" s="95">
        <v>213291.28000000003</v>
      </c>
      <c r="F169" s="96">
        <v>158131.16</v>
      </c>
      <c r="G169" s="96">
        <v>26239.86</v>
      </c>
      <c r="H169" s="96">
        <v>129618.47</v>
      </c>
      <c r="I169" s="96">
        <v>0.81968961715072475</v>
      </c>
      <c r="J169" s="96">
        <v>49304.83</v>
      </c>
      <c r="K169" s="97">
        <v>0.31179705505227434</v>
      </c>
      <c r="L169" s="8"/>
      <c r="M169" s="8"/>
      <c r="N169" s="8"/>
      <c r="O169" s="8"/>
      <c r="P169" s="8"/>
      <c r="Q169" s="8"/>
      <c r="R169" s="8"/>
      <c r="S169" s="8"/>
      <c r="T169" s="8"/>
      <c r="U169" s="8"/>
      <c r="V169" s="8"/>
      <c r="W169" s="8"/>
      <c r="X169" s="8"/>
      <c r="Y169" s="8"/>
      <c r="Z169" s="8"/>
    </row>
    <row r="170" spans="1:26" ht="17.25" customHeight="1">
      <c r="A170" s="93"/>
      <c r="B170" s="93"/>
      <c r="C170" s="84" t="s">
        <v>2134</v>
      </c>
      <c r="D170" s="85"/>
      <c r="E170" s="90">
        <v>12797292.499999998</v>
      </c>
      <c r="F170" s="91">
        <v>12797292.499999998</v>
      </c>
      <c r="G170" s="91">
        <v>3834415.7099999995</v>
      </c>
      <c r="H170" s="91">
        <v>8216434.3300000001</v>
      </c>
      <c r="I170" s="91">
        <v>0.64204473954158647</v>
      </c>
      <c r="J170" s="91">
        <v>4563425.4099999992</v>
      </c>
      <c r="K170" s="92">
        <v>0.35659303794142388</v>
      </c>
      <c r="L170" s="8"/>
      <c r="M170" s="8"/>
      <c r="N170" s="8"/>
      <c r="O170" s="8"/>
      <c r="P170" s="8"/>
      <c r="Q170" s="8"/>
      <c r="R170" s="8"/>
      <c r="S170" s="8"/>
      <c r="T170" s="8"/>
      <c r="U170" s="8"/>
      <c r="V170" s="8"/>
      <c r="W170" s="8"/>
      <c r="X170" s="8"/>
      <c r="Y170" s="8"/>
      <c r="Z170" s="8"/>
    </row>
    <row r="171" spans="1:26" ht="17.25" customHeight="1">
      <c r="A171" s="93"/>
      <c r="B171" s="84" t="s">
        <v>2135</v>
      </c>
      <c r="C171" s="85"/>
      <c r="D171" s="85"/>
      <c r="E171" s="90">
        <v>14747292.499999998</v>
      </c>
      <c r="F171" s="91">
        <v>14747292.499999998</v>
      </c>
      <c r="G171" s="91">
        <v>4120303.34</v>
      </c>
      <c r="H171" s="91">
        <v>9450344.2199999988</v>
      </c>
      <c r="I171" s="91">
        <v>0.64081893133943046</v>
      </c>
      <c r="J171" s="91">
        <v>5224825.3</v>
      </c>
      <c r="K171" s="92">
        <v>0.35429047738762909</v>
      </c>
      <c r="L171" s="8"/>
      <c r="M171" s="8"/>
      <c r="N171" s="8"/>
      <c r="O171" s="8"/>
      <c r="P171" s="8"/>
      <c r="Q171" s="8"/>
      <c r="R171" s="8"/>
      <c r="S171" s="8"/>
      <c r="T171" s="8"/>
      <c r="U171" s="8"/>
      <c r="V171" s="8"/>
      <c r="W171" s="8"/>
      <c r="X171" s="8"/>
      <c r="Y171" s="8"/>
      <c r="Z171" s="8"/>
    </row>
    <row r="172" spans="1:26" ht="17.25" customHeight="1">
      <c r="A172" s="93"/>
      <c r="B172" s="84" t="s">
        <v>1549</v>
      </c>
      <c r="C172" s="84" t="s">
        <v>1551</v>
      </c>
      <c r="D172" s="84" t="s">
        <v>68</v>
      </c>
      <c r="E172" s="90">
        <v>100000</v>
      </c>
      <c r="F172" s="91">
        <v>100000</v>
      </c>
      <c r="G172" s="91">
        <v>22719</v>
      </c>
      <c r="H172" s="91">
        <v>4387.13</v>
      </c>
      <c r="I172" s="91">
        <v>4.3871300000000002E-2</v>
      </c>
      <c r="J172" s="91">
        <v>0</v>
      </c>
      <c r="K172" s="92">
        <v>0</v>
      </c>
      <c r="L172" s="8"/>
      <c r="M172" s="8"/>
      <c r="N172" s="8"/>
      <c r="O172" s="8"/>
      <c r="P172" s="8"/>
      <c r="Q172" s="8"/>
      <c r="R172" s="8"/>
      <c r="S172" s="8"/>
      <c r="T172" s="8"/>
      <c r="U172" s="8"/>
      <c r="V172" s="8"/>
      <c r="W172" s="8"/>
      <c r="X172" s="8"/>
      <c r="Y172" s="8"/>
      <c r="Z172" s="8"/>
    </row>
    <row r="173" spans="1:26" ht="17.25" customHeight="1">
      <c r="A173" s="93"/>
      <c r="B173" s="93"/>
      <c r="C173" s="93"/>
      <c r="D173" s="94" t="s">
        <v>214</v>
      </c>
      <c r="E173" s="95">
        <v>237426.8</v>
      </c>
      <c r="F173" s="96">
        <v>237426.80000000002</v>
      </c>
      <c r="G173" s="96">
        <v>32371.88</v>
      </c>
      <c r="H173" s="96">
        <v>75172.98</v>
      </c>
      <c r="I173" s="96">
        <v>0.31661539472376327</v>
      </c>
      <c r="J173" s="96">
        <v>15951.88</v>
      </c>
      <c r="K173" s="97">
        <v>6.718651811842638E-2</v>
      </c>
      <c r="L173" s="8"/>
      <c r="M173" s="8"/>
      <c r="N173" s="8"/>
      <c r="O173" s="8"/>
      <c r="P173" s="8"/>
      <c r="Q173" s="8"/>
      <c r="R173" s="8"/>
      <c r="S173" s="8"/>
      <c r="T173" s="8"/>
      <c r="U173" s="8"/>
      <c r="V173" s="8"/>
      <c r="W173" s="8"/>
      <c r="X173" s="8"/>
      <c r="Y173" s="8"/>
      <c r="Z173" s="8"/>
    </row>
    <row r="174" spans="1:26" ht="17.25" customHeight="1">
      <c r="A174" s="93"/>
      <c r="B174" s="93"/>
      <c r="C174" s="93"/>
      <c r="D174" s="94" t="s">
        <v>219</v>
      </c>
      <c r="E174" s="95">
        <v>103779.20000000001</v>
      </c>
      <c r="F174" s="96">
        <v>103779.2</v>
      </c>
      <c r="G174" s="96">
        <v>0</v>
      </c>
      <c r="H174" s="96">
        <v>0</v>
      </c>
      <c r="I174" s="96">
        <v>0</v>
      </c>
      <c r="J174" s="96">
        <v>0</v>
      </c>
      <c r="K174" s="97">
        <v>0</v>
      </c>
      <c r="L174" s="8"/>
      <c r="M174" s="8"/>
      <c r="N174" s="8"/>
      <c r="O174" s="8"/>
      <c r="P174" s="8"/>
      <c r="Q174" s="8"/>
      <c r="R174" s="8"/>
      <c r="S174" s="8"/>
      <c r="T174" s="8"/>
      <c r="U174" s="8"/>
      <c r="V174" s="8"/>
      <c r="W174" s="8"/>
      <c r="X174" s="8"/>
      <c r="Y174" s="8"/>
      <c r="Z174" s="8"/>
    </row>
    <row r="175" spans="1:26" ht="17.25" customHeight="1">
      <c r="A175" s="93"/>
      <c r="B175" s="93"/>
      <c r="C175" s="93"/>
      <c r="D175" s="94" t="s">
        <v>1602</v>
      </c>
      <c r="E175" s="95">
        <v>17500</v>
      </c>
      <c r="F175" s="96">
        <v>17500</v>
      </c>
      <c r="G175" s="96">
        <v>10800</v>
      </c>
      <c r="H175" s="96">
        <v>6645</v>
      </c>
      <c r="I175" s="96">
        <v>0.37971428571428573</v>
      </c>
      <c r="J175" s="96">
        <v>1200</v>
      </c>
      <c r="K175" s="97">
        <v>6.8571428571428575E-2</v>
      </c>
      <c r="L175" s="8"/>
      <c r="M175" s="8"/>
      <c r="N175" s="8"/>
      <c r="O175" s="8"/>
      <c r="P175" s="8"/>
      <c r="Q175" s="8"/>
      <c r="R175" s="8"/>
      <c r="S175" s="8"/>
      <c r="T175" s="8"/>
      <c r="U175" s="8"/>
      <c r="V175" s="8"/>
      <c r="W175" s="8"/>
      <c r="X175" s="8"/>
      <c r="Y175" s="8"/>
      <c r="Z175" s="8"/>
    </row>
    <row r="176" spans="1:26" ht="17.25" customHeight="1">
      <c r="A176" s="93"/>
      <c r="B176" s="93"/>
      <c r="C176" s="93"/>
      <c r="D176" s="94" t="s">
        <v>1605</v>
      </c>
      <c r="E176" s="95">
        <v>3868000</v>
      </c>
      <c r="F176" s="96">
        <v>3868000</v>
      </c>
      <c r="G176" s="96">
        <v>8851.77</v>
      </c>
      <c r="H176" s="96">
        <v>3806409.23</v>
      </c>
      <c r="I176" s="96">
        <v>0.98407684332988621</v>
      </c>
      <c r="J176" s="96">
        <v>5465.19</v>
      </c>
      <c r="K176" s="97">
        <v>1.4129239917269906E-3</v>
      </c>
      <c r="L176" s="8"/>
      <c r="M176" s="8"/>
      <c r="N176" s="8"/>
      <c r="O176" s="8"/>
      <c r="P176" s="8"/>
      <c r="Q176" s="8"/>
      <c r="R176" s="8"/>
      <c r="S176" s="8"/>
      <c r="T176" s="8"/>
      <c r="U176" s="8"/>
      <c r="V176" s="8"/>
      <c r="W176" s="8"/>
      <c r="X176" s="8"/>
      <c r="Y176" s="8"/>
      <c r="Z176" s="8"/>
    </row>
    <row r="177" spans="1:26" ht="17.25" customHeight="1">
      <c r="A177" s="93"/>
      <c r="B177" s="93"/>
      <c r="C177" s="84" t="s">
        <v>2136</v>
      </c>
      <c r="D177" s="85"/>
      <c r="E177" s="90">
        <v>4326706</v>
      </c>
      <c r="F177" s="91">
        <v>4326706</v>
      </c>
      <c r="G177" s="91">
        <v>74742.650000000009</v>
      </c>
      <c r="H177" s="91">
        <v>3892614.34</v>
      </c>
      <c r="I177" s="91">
        <v>0.89967156076701305</v>
      </c>
      <c r="J177" s="91">
        <v>22617.069999999996</v>
      </c>
      <c r="K177" s="92">
        <v>5.2273184265351049E-3</v>
      </c>
      <c r="L177" s="8"/>
      <c r="M177" s="8"/>
      <c r="N177" s="8"/>
      <c r="O177" s="8"/>
      <c r="P177" s="8"/>
      <c r="Q177" s="8"/>
      <c r="R177" s="8"/>
      <c r="S177" s="8"/>
      <c r="T177" s="8"/>
      <c r="U177" s="8"/>
      <c r="V177" s="8"/>
      <c r="W177" s="8"/>
      <c r="X177" s="8"/>
      <c r="Y177" s="8"/>
      <c r="Z177" s="8"/>
    </row>
    <row r="178" spans="1:26" ht="17.25" customHeight="1">
      <c r="A178" s="93"/>
      <c r="B178" s="93"/>
      <c r="C178" s="84" t="s">
        <v>1804</v>
      </c>
      <c r="D178" s="84" t="s">
        <v>68</v>
      </c>
      <c r="E178" s="90">
        <v>107357.14</v>
      </c>
      <c r="F178" s="91">
        <v>107357.14</v>
      </c>
      <c r="G178" s="91">
        <v>17263.5</v>
      </c>
      <c r="H178" s="91">
        <v>66855.189999999988</v>
      </c>
      <c r="I178" s="91">
        <v>0.62273631730502499</v>
      </c>
      <c r="J178" s="91">
        <v>42393.999999999993</v>
      </c>
      <c r="K178" s="92">
        <v>0.394887568726216</v>
      </c>
      <c r="L178" s="8"/>
      <c r="M178" s="8"/>
      <c r="N178" s="8"/>
      <c r="O178" s="8"/>
      <c r="P178" s="8"/>
      <c r="Q178" s="8"/>
      <c r="R178" s="8"/>
      <c r="S178" s="8"/>
      <c r="T178" s="8"/>
      <c r="U178" s="8"/>
      <c r="V178" s="8"/>
      <c r="W178" s="8"/>
      <c r="X178" s="8"/>
      <c r="Y178" s="8"/>
      <c r="Z178" s="8"/>
    </row>
    <row r="179" spans="1:26" ht="17.25" customHeight="1">
      <c r="A179" s="93"/>
      <c r="B179" s="93"/>
      <c r="C179" s="93"/>
      <c r="D179" s="94" t="s">
        <v>1825</v>
      </c>
      <c r="E179" s="95">
        <v>1513132.5</v>
      </c>
      <c r="F179" s="96">
        <v>1513132.5</v>
      </c>
      <c r="G179" s="96">
        <v>357569.7</v>
      </c>
      <c r="H179" s="96">
        <v>238607.4</v>
      </c>
      <c r="I179" s="96">
        <v>0.15769101516225445</v>
      </c>
      <c r="J179" s="96">
        <v>187105.19</v>
      </c>
      <c r="K179" s="97">
        <v>0.12365420080528308</v>
      </c>
      <c r="L179" s="8"/>
      <c r="M179" s="8"/>
      <c r="N179" s="8"/>
      <c r="O179" s="8"/>
      <c r="P179" s="8"/>
      <c r="Q179" s="8"/>
      <c r="R179" s="8"/>
      <c r="S179" s="8"/>
      <c r="T179" s="8"/>
      <c r="U179" s="8"/>
      <c r="V179" s="8"/>
      <c r="W179" s="8"/>
      <c r="X179" s="8"/>
      <c r="Y179" s="8"/>
      <c r="Z179" s="8"/>
    </row>
    <row r="180" spans="1:26" ht="17.25" customHeight="1">
      <c r="A180" s="93"/>
      <c r="B180" s="93"/>
      <c r="C180" s="84" t="s">
        <v>2137</v>
      </c>
      <c r="D180" s="85"/>
      <c r="E180" s="90">
        <v>1620489.64</v>
      </c>
      <c r="F180" s="91">
        <v>1620489.64</v>
      </c>
      <c r="G180" s="91">
        <v>374833.2</v>
      </c>
      <c r="H180" s="91">
        <v>305462.58999999997</v>
      </c>
      <c r="I180" s="91">
        <v>0.18850018072315472</v>
      </c>
      <c r="J180" s="91">
        <v>229499.19</v>
      </c>
      <c r="K180" s="92">
        <v>0.1416233614427797</v>
      </c>
      <c r="L180" s="8"/>
      <c r="M180" s="8"/>
      <c r="N180" s="8"/>
      <c r="O180" s="8"/>
      <c r="P180" s="8"/>
      <c r="Q180" s="8"/>
      <c r="R180" s="8"/>
      <c r="S180" s="8"/>
      <c r="T180" s="8"/>
      <c r="U180" s="8"/>
      <c r="V180" s="8"/>
      <c r="W180" s="8"/>
      <c r="X180" s="8"/>
      <c r="Y180" s="8"/>
      <c r="Z180" s="8"/>
    </row>
    <row r="181" spans="1:26" ht="17.25" customHeight="1">
      <c r="A181" s="93"/>
      <c r="B181" s="93"/>
      <c r="C181" s="84" t="s">
        <v>1852</v>
      </c>
      <c r="D181" s="84" t="s">
        <v>68</v>
      </c>
      <c r="E181" s="90">
        <v>280855.8</v>
      </c>
      <c r="F181" s="91">
        <v>280855.8</v>
      </c>
      <c r="G181" s="91">
        <v>8550.630000000001</v>
      </c>
      <c r="H181" s="91">
        <v>205928.91999999998</v>
      </c>
      <c r="I181" s="91">
        <v>0.73321939586079399</v>
      </c>
      <c r="J181" s="91">
        <v>111084.76999999999</v>
      </c>
      <c r="K181" s="92">
        <v>0.39552243535650677</v>
      </c>
      <c r="L181" s="8"/>
      <c r="M181" s="8"/>
      <c r="N181" s="8"/>
      <c r="O181" s="8"/>
      <c r="P181" s="8"/>
      <c r="Q181" s="8"/>
      <c r="R181" s="8"/>
      <c r="S181" s="8"/>
      <c r="T181" s="8"/>
      <c r="U181" s="8"/>
      <c r="V181" s="8"/>
      <c r="W181" s="8"/>
      <c r="X181" s="8"/>
      <c r="Y181" s="8"/>
      <c r="Z181" s="8"/>
    </row>
    <row r="182" spans="1:26" ht="17.25" customHeight="1">
      <c r="A182" s="93"/>
      <c r="B182" s="93"/>
      <c r="C182" s="93"/>
      <c r="D182" s="94" t="s">
        <v>1859</v>
      </c>
      <c r="E182" s="95">
        <v>2316671.27</v>
      </c>
      <c r="F182" s="96">
        <v>2316671.27</v>
      </c>
      <c r="G182" s="96">
        <v>890035.65</v>
      </c>
      <c r="H182" s="96">
        <v>783689.28</v>
      </c>
      <c r="I182" s="96">
        <v>0.33828247026173897</v>
      </c>
      <c r="J182" s="96">
        <v>599208.99</v>
      </c>
      <c r="K182" s="97">
        <v>0.25865084863766624</v>
      </c>
      <c r="L182" s="8"/>
      <c r="M182" s="8"/>
      <c r="N182" s="8"/>
      <c r="O182" s="8"/>
      <c r="P182" s="8"/>
      <c r="Q182" s="8"/>
      <c r="R182" s="8"/>
      <c r="S182" s="8"/>
      <c r="T182" s="8"/>
      <c r="U182" s="8"/>
      <c r="V182" s="8"/>
      <c r="W182" s="8"/>
      <c r="X182" s="8"/>
      <c r="Y182" s="8"/>
      <c r="Z182" s="8"/>
    </row>
    <row r="183" spans="1:26" ht="17.25" customHeight="1">
      <c r="A183" s="93"/>
      <c r="B183" s="93"/>
      <c r="C183" s="93"/>
      <c r="D183" s="94" t="s">
        <v>1890</v>
      </c>
      <c r="E183" s="95">
        <v>45340</v>
      </c>
      <c r="F183" s="96">
        <v>45340</v>
      </c>
      <c r="G183" s="96">
        <v>0</v>
      </c>
      <c r="H183" s="96">
        <v>31248.74</v>
      </c>
      <c r="I183" s="96">
        <v>0.68920908689898552</v>
      </c>
      <c r="J183" s="96">
        <v>7716.22</v>
      </c>
      <c r="K183" s="97">
        <v>0.17018570798412</v>
      </c>
      <c r="L183" s="8"/>
      <c r="M183" s="8"/>
      <c r="N183" s="8"/>
      <c r="O183" s="8"/>
      <c r="P183" s="8"/>
      <c r="Q183" s="8"/>
      <c r="R183" s="8"/>
      <c r="S183" s="8"/>
      <c r="T183" s="8"/>
      <c r="U183" s="8"/>
      <c r="V183" s="8"/>
      <c r="W183" s="8"/>
      <c r="X183" s="8"/>
      <c r="Y183" s="8"/>
      <c r="Z183" s="8"/>
    </row>
    <row r="184" spans="1:26" ht="17.25" customHeight="1">
      <c r="A184" s="93"/>
      <c r="B184" s="93"/>
      <c r="C184" s="84" t="s">
        <v>2138</v>
      </c>
      <c r="D184" s="85"/>
      <c r="E184" s="90">
        <v>2642867.0699999998</v>
      </c>
      <c r="F184" s="91">
        <v>2642867.0699999998</v>
      </c>
      <c r="G184" s="91">
        <v>898586.28</v>
      </c>
      <c r="H184" s="91">
        <v>1020866.94</v>
      </c>
      <c r="I184" s="91">
        <v>0.38627252637416987</v>
      </c>
      <c r="J184" s="91">
        <v>718009.98</v>
      </c>
      <c r="K184" s="92">
        <v>0.27167843140896225</v>
      </c>
      <c r="L184" s="8"/>
      <c r="M184" s="8"/>
      <c r="N184" s="8"/>
      <c r="O184" s="8"/>
      <c r="P184" s="8"/>
      <c r="Q184" s="8"/>
      <c r="R184" s="8"/>
      <c r="S184" s="8"/>
      <c r="T184" s="8"/>
      <c r="U184" s="8"/>
      <c r="V184" s="8"/>
      <c r="W184" s="8"/>
      <c r="X184" s="8"/>
      <c r="Y184" s="8"/>
      <c r="Z184" s="8"/>
    </row>
    <row r="185" spans="1:26" ht="17.25" customHeight="1">
      <c r="A185" s="93"/>
      <c r="B185" s="93"/>
      <c r="C185" s="84" t="s">
        <v>1896</v>
      </c>
      <c r="D185" s="84" t="s">
        <v>68</v>
      </c>
      <c r="E185" s="90">
        <v>664668</v>
      </c>
      <c r="F185" s="91">
        <v>664668</v>
      </c>
      <c r="G185" s="91">
        <v>22515.3</v>
      </c>
      <c r="H185" s="91">
        <v>598733.95000000007</v>
      </c>
      <c r="I185" s="91">
        <v>0.90080152798088675</v>
      </c>
      <c r="J185" s="91">
        <v>224009.79</v>
      </c>
      <c r="K185" s="92">
        <v>0.33702508620845295</v>
      </c>
      <c r="L185" s="8"/>
      <c r="M185" s="8"/>
      <c r="N185" s="8"/>
      <c r="O185" s="8"/>
      <c r="P185" s="8"/>
      <c r="Q185" s="8"/>
      <c r="R185" s="8"/>
      <c r="S185" s="8"/>
      <c r="T185" s="8"/>
      <c r="U185" s="8"/>
      <c r="V185" s="8"/>
      <c r="W185" s="8"/>
      <c r="X185" s="8"/>
      <c r="Y185" s="8"/>
      <c r="Z185" s="8"/>
    </row>
    <row r="186" spans="1:26" ht="17.25" customHeight="1">
      <c r="A186" s="93"/>
      <c r="B186" s="93"/>
      <c r="C186" s="93"/>
      <c r="D186" s="94" t="s">
        <v>1859</v>
      </c>
      <c r="E186" s="95">
        <v>4474518.16</v>
      </c>
      <c r="F186" s="96">
        <v>4474518.16</v>
      </c>
      <c r="G186" s="96">
        <v>1740012.22</v>
      </c>
      <c r="H186" s="96">
        <v>1533174.72</v>
      </c>
      <c r="I186" s="96">
        <v>0.34264576993023088</v>
      </c>
      <c r="J186" s="96">
        <v>1358270.46</v>
      </c>
      <c r="K186" s="97">
        <v>0.30355681023764131</v>
      </c>
      <c r="L186" s="8"/>
      <c r="M186" s="8"/>
      <c r="N186" s="8"/>
      <c r="O186" s="8"/>
      <c r="P186" s="8"/>
      <c r="Q186" s="8"/>
      <c r="R186" s="8"/>
      <c r="S186" s="8"/>
      <c r="T186" s="8"/>
      <c r="U186" s="8"/>
      <c r="V186" s="8"/>
      <c r="W186" s="8"/>
      <c r="X186" s="8"/>
      <c r="Y186" s="8"/>
      <c r="Z186" s="8"/>
    </row>
    <row r="187" spans="1:26" ht="17.25" customHeight="1">
      <c r="A187" s="93"/>
      <c r="B187" s="93"/>
      <c r="C187" s="84" t="s">
        <v>2139</v>
      </c>
      <c r="D187" s="85"/>
      <c r="E187" s="90">
        <v>5139186.16</v>
      </c>
      <c r="F187" s="91">
        <v>5139186.16</v>
      </c>
      <c r="G187" s="91">
        <v>1762527.52</v>
      </c>
      <c r="H187" s="91">
        <v>2131908.67</v>
      </c>
      <c r="I187" s="91">
        <v>0.41483390630862071</v>
      </c>
      <c r="J187" s="91">
        <v>1582280.25</v>
      </c>
      <c r="K187" s="92">
        <v>0.30788537343041095</v>
      </c>
      <c r="L187" s="8"/>
      <c r="M187" s="8"/>
      <c r="N187" s="8"/>
      <c r="O187" s="8"/>
      <c r="P187" s="8"/>
      <c r="Q187" s="8"/>
      <c r="R187" s="8"/>
      <c r="S187" s="8"/>
      <c r="T187" s="8"/>
      <c r="U187" s="8"/>
      <c r="V187" s="8"/>
      <c r="W187" s="8"/>
      <c r="X187" s="8"/>
      <c r="Y187" s="8"/>
      <c r="Z187" s="8"/>
    </row>
    <row r="188" spans="1:26" ht="17.25" customHeight="1">
      <c r="A188" s="93"/>
      <c r="B188" s="93"/>
      <c r="C188" s="84" t="s">
        <v>1905</v>
      </c>
      <c r="D188" s="84" t="s">
        <v>68</v>
      </c>
      <c r="E188" s="90">
        <v>516650.00000000006</v>
      </c>
      <c r="F188" s="91">
        <v>516650</v>
      </c>
      <c r="G188" s="91">
        <v>0</v>
      </c>
      <c r="H188" s="91">
        <v>439497.23000000004</v>
      </c>
      <c r="I188" s="91">
        <v>0.85066724087873813</v>
      </c>
      <c r="J188" s="91">
        <v>210970.3</v>
      </c>
      <c r="K188" s="92">
        <v>0.4083427852511371</v>
      </c>
      <c r="L188" s="8"/>
      <c r="M188" s="8"/>
      <c r="N188" s="8"/>
      <c r="O188" s="8"/>
      <c r="P188" s="8"/>
      <c r="Q188" s="8"/>
      <c r="R188" s="8"/>
      <c r="S188" s="8"/>
      <c r="T188" s="8"/>
      <c r="U188" s="8"/>
      <c r="V188" s="8"/>
      <c r="W188" s="8"/>
      <c r="X188" s="8"/>
      <c r="Y188" s="8"/>
      <c r="Z188" s="8"/>
    </row>
    <row r="189" spans="1:26" ht="17.25" customHeight="1">
      <c r="A189" s="93"/>
      <c r="B189" s="93"/>
      <c r="C189" s="93"/>
      <c r="D189" s="94" t="s">
        <v>1859</v>
      </c>
      <c r="E189" s="95">
        <v>3094830.5100000002</v>
      </c>
      <c r="F189" s="96">
        <v>3094830.5100000007</v>
      </c>
      <c r="G189" s="96">
        <v>34666.54</v>
      </c>
      <c r="H189" s="96">
        <v>330753.7</v>
      </c>
      <c r="I189" s="96">
        <v>0.10687296087177321</v>
      </c>
      <c r="J189" s="96">
        <v>287729.71999999997</v>
      </c>
      <c r="K189" s="97">
        <v>9.297107517529285E-2</v>
      </c>
      <c r="L189" s="8"/>
      <c r="M189" s="8"/>
      <c r="N189" s="8"/>
      <c r="O189" s="8"/>
      <c r="P189" s="8"/>
      <c r="Q189" s="8"/>
      <c r="R189" s="8"/>
      <c r="S189" s="8"/>
      <c r="T189" s="8"/>
      <c r="U189" s="8"/>
      <c r="V189" s="8"/>
      <c r="W189" s="8"/>
      <c r="X189" s="8"/>
      <c r="Y189" s="8"/>
      <c r="Z189" s="8"/>
    </row>
    <row r="190" spans="1:26" ht="17.25" customHeight="1">
      <c r="A190" s="93"/>
      <c r="B190" s="93"/>
      <c r="C190" s="93"/>
      <c r="D190" s="94" t="s">
        <v>1914</v>
      </c>
      <c r="E190" s="95">
        <v>2128169.4900000002</v>
      </c>
      <c r="F190" s="96">
        <v>2128169.4900000002</v>
      </c>
      <c r="G190" s="96">
        <v>0</v>
      </c>
      <c r="H190" s="96">
        <v>285725.64</v>
      </c>
      <c r="I190" s="96">
        <v>0.13425887427791289</v>
      </c>
      <c r="J190" s="96">
        <v>285725.64</v>
      </c>
      <c r="K190" s="97">
        <v>0.13425887427791289</v>
      </c>
      <c r="L190" s="8"/>
      <c r="M190" s="8"/>
      <c r="N190" s="8"/>
      <c r="O190" s="8"/>
      <c r="P190" s="8"/>
      <c r="Q190" s="8"/>
      <c r="R190" s="8"/>
      <c r="S190" s="8"/>
      <c r="T190" s="8"/>
      <c r="U190" s="8"/>
      <c r="V190" s="8"/>
      <c r="W190" s="8"/>
      <c r="X190" s="8"/>
      <c r="Y190" s="8"/>
      <c r="Z190" s="8"/>
    </row>
    <row r="191" spans="1:26" ht="17.25" customHeight="1">
      <c r="A191" s="93"/>
      <c r="B191" s="93"/>
      <c r="C191" s="84" t="s">
        <v>2140</v>
      </c>
      <c r="D191" s="85"/>
      <c r="E191" s="90">
        <v>5739650</v>
      </c>
      <c r="F191" s="91">
        <v>5739650.0000000009</v>
      </c>
      <c r="G191" s="91">
        <v>34666.54</v>
      </c>
      <c r="H191" s="91">
        <v>1055976.57</v>
      </c>
      <c r="I191" s="91">
        <v>0.18397926180167776</v>
      </c>
      <c r="J191" s="91">
        <v>784425.65999999992</v>
      </c>
      <c r="K191" s="92">
        <v>0.13666785605394055</v>
      </c>
      <c r="L191" s="8"/>
      <c r="M191" s="8"/>
      <c r="N191" s="8"/>
      <c r="O191" s="8"/>
      <c r="P191" s="8"/>
      <c r="Q191" s="8"/>
      <c r="R191" s="8"/>
      <c r="S191" s="8"/>
      <c r="T191" s="8"/>
      <c r="U191" s="8"/>
      <c r="V191" s="8"/>
      <c r="W191" s="8"/>
      <c r="X191" s="8"/>
      <c r="Y191" s="8"/>
      <c r="Z191" s="8"/>
    </row>
    <row r="192" spans="1:26" ht="17.25" customHeight="1">
      <c r="A192" s="93"/>
      <c r="B192" s="84" t="s">
        <v>2141</v>
      </c>
      <c r="C192" s="85"/>
      <c r="D192" s="85"/>
      <c r="E192" s="90">
        <v>19468898.869999997</v>
      </c>
      <c r="F192" s="91">
        <v>19468898.869999997</v>
      </c>
      <c r="G192" s="91">
        <v>3145356.1900000004</v>
      </c>
      <c r="H192" s="91">
        <v>8406829.1100000013</v>
      </c>
      <c r="I192" s="91">
        <v>0.43180814519275379</v>
      </c>
      <c r="J192" s="91">
        <v>3336832.15</v>
      </c>
      <c r="K192" s="92">
        <v>0.17139295716111555</v>
      </c>
      <c r="L192" s="8"/>
      <c r="M192" s="8"/>
      <c r="N192" s="8"/>
      <c r="O192" s="8"/>
      <c r="P192" s="8"/>
      <c r="Q192" s="8"/>
      <c r="R192" s="8"/>
      <c r="S192" s="8"/>
      <c r="T192" s="8"/>
      <c r="U192" s="8"/>
      <c r="V192" s="8"/>
      <c r="W192" s="8"/>
      <c r="X192" s="8"/>
      <c r="Y192" s="8"/>
      <c r="Z192" s="8"/>
    </row>
    <row r="193" spans="1:26" ht="17.25" customHeight="1">
      <c r="A193" s="84" t="s">
        <v>2142</v>
      </c>
      <c r="B193" s="85"/>
      <c r="C193" s="85"/>
      <c r="D193" s="85"/>
      <c r="E193" s="90">
        <v>67650584.450000003</v>
      </c>
      <c r="F193" s="91">
        <v>67650584.449999988</v>
      </c>
      <c r="G193" s="91">
        <v>8368267.5199999996</v>
      </c>
      <c r="H193" s="91">
        <v>37032842.390000001</v>
      </c>
      <c r="I193" s="91">
        <v>0.54741348786676991</v>
      </c>
      <c r="J193" s="91">
        <v>19693812.299999997</v>
      </c>
      <c r="K193" s="92">
        <v>0.2911107488591696</v>
      </c>
      <c r="L193" s="8"/>
      <c r="M193" s="8"/>
      <c r="N193" s="8"/>
      <c r="O193" s="8"/>
      <c r="P193" s="8"/>
      <c r="Q193" s="8"/>
      <c r="R193" s="8"/>
      <c r="S193" s="8"/>
      <c r="T193" s="8"/>
      <c r="U193" s="8"/>
      <c r="V193" s="8"/>
      <c r="W193" s="8"/>
      <c r="X193" s="8"/>
      <c r="Y193" s="8"/>
      <c r="Z193" s="8"/>
    </row>
    <row r="194" spans="1:26" ht="17.25" customHeight="1">
      <c r="A194" s="98" t="s">
        <v>4472</v>
      </c>
      <c r="B194" s="99"/>
      <c r="C194" s="99"/>
      <c r="D194" s="99"/>
      <c r="E194" s="100">
        <v>751011370.1500001</v>
      </c>
      <c r="F194" s="101">
        <v>751413558.56000006</v>
      </c>
      <c r="G194" s="101">
        <v>46239661.360000007</v>
      </c>
      <c r="H194" s="101">
        <v>472526006.35000014</v>
      </c>
      <c r="I194" s="101">
        <v>0.62884945442765661</v>
      </c>
      <c r="J194" s="101">
        <v>185775754.56000003</v>
      </c>
      <c r="K194" s="102">
        <v>0.24723503115384068</v>
      </c>
      <c r="L194" s="8"/>
      <c r="M194" s="8"/>
      <c r="N194" s="8"/>
      <c r="O194" s="8"/>
      <c r="P194" s="8"/>
      <c r="Q194" s="8"/>
      <c r="R194" s="8"/>
      <c r="S194" s="8"/>
      <c r="T194" s="8"/>
      <c r="U194" s="8"/>
      <c r="V194" s="8"/>
      <c r="W194" s="8"/>
      <c r="X194" s="8"/>
      <c r="Y194" s="8"/>
      <c r="Z194" s="8"/>
    </row>
    <row r="195" spans="1:26" ht="17.25" customHeight="1">
      <c r="A195" s="10"/>
      <c r="B195" s="11"/>
      <c r="C195" s="11"/>
      <c r="D195" s="11"/>
      <c r="E195" s="11"/>
      <c r="F195" s="12"/>
      <c r="G195" s="11"/>
      <c r="H195" s="11"/>
      <c r="I195" s="9"/>
      <c r="J195" s="9"/>
      <c r="K195" s="9"/>
      <c r="L195" s="8"/>
      <c r="M195" s="8"/>
      <c r="N195" s="8"/>
      <c r="O195" s="8"/>
      <c r="P195" s="8"/>
      <c r="Q195" s="8"/>
      <c r="R195" s="8"/>
      <c r="S195" s="8"/>
      <c r="T195" s="8"/>
      <c r="U195" s="8"/>
      <c r="V195" s="8"/>
      <c r="W195" s="8"/>
      <c r="X195" s="8"/>
      <c r="Y195" s="8"/>
      <c r="Z195" s="8"/>
    </row>
    <row r="196" spans="1:26" ht="17.25" customHeight="1">
      <c r="A196" s="10"/>
      <c r="B196" s="11"/>
      <c r="C196" s="11"/>
      <c r="D196" s="11"/>
      <c r="E196" s="11"/>
      <c r="F196" s="12"/>
      <c r="G196" s="11"/>
      <c r="H196" s="11"/>
      <c r="I196" s="9"/>
      <c r="J196" s="9"/>
      <c r="K196" s="9"/>
      <c r="L196" s="8"/>
      <c r="M196" s="8"/>
      <c r="N196" s="8"/>
      <c r="O196" s="8"/>
      <c r="P196" s="8"/>
      <c r="Q196" s="8"/>
      <c r="R196" s="8"/>
      <c r="S196" s="8"/>
      <c r="T196" s="8"/>
      <c r="U196" s="8"/>
      <c r="V196" s="8"/>
      <c r="W196" s="8"/>
      <c r="X196" s="8"/>
      <c r="Y196" s="8"/>
      <c r="Z196" s="8"/>
    </row>
    <row r="197" spans="1:26" ht="17.25" customHeight="1">
      <c r="A197" s="10"/>
      <c r="B197" s="11"/>
      <c r="C197" s="11"/>
      <c r="D197" s="11"/>
      <c r="E197" s="11"/>
      <c r="F197" s="12"/>
      <c r="G197" s="11"/>
      <c r="H197" s="11"/>
      <c r="I197" s="9"/>
      <c r="J197" s="9"/>
      <c r="K197" s="9"/>
      <c r="L197" s="8"/>
      <c r="M197" s="8"/>
      <c r="N197" s="8"/>
      <c r="O197" s="8"/>
      <c r="P197" s="8"/>
      <c r="Q197" s="8"/>
      <c r="R197" s="8"/>
      <c r="S197" s="8"/>
      <c r="T197" s="8"/>
      <c r="U197" s="8"/>
      <c r="V197" s="8"/>
      <c r="W197" s="8"/>
      <c r="X197" s="8"/>
      <c r="Y197" s="8"/>
      <c r="Z197" s="8"/>
    </row>
    <row r="198" spans="1:26" ht="17.25" customHeight="1">
      <c r="A198" s="10"/>
      <c r="B198" s="11"/>
      <c r="C198" s="11"/>
      <c r="D198" s="11"/>
      <c r="E198" s="11"/>
      <c r="F198" s="12"/>
      <c r="G198" s="11"/>
      <c r="H198" s="11"/>
      <c r="I198" s="9"/>
      <c r="J198" s="9"/>
      <c r="K198" s="9"/>
      <c r="L198" s="8"/>
      <c r="M198" s="8"/>
      <c r="N198" s="8"/>
      <c r="O198" s="8"/>
      <c r="P198" s="8"/>
      <c r="Q198" s="8"/>
      <c r="R198" s="8"/>
      <c r="S198" s="8"/>
      <c r="T198" s="8"/>
      <c r="U198" s="8"/>
      <c r="V198" s="8"/>
      <c r="W198" s="8"/>
      <c r="X198" s="8"/>
      <c r="Y198" s="8"/>
      <c r="Z198" s="8"/>
    </row>
    <row r="199" spans="1:26" ht="17.25" customHeight="1">
      <c r="A199" s="10"/>
      <c r="B199" s="11"/>
      <c r="C199" s="11"/>
      <c r="D199" s="11"/>
      <c r="E199" s="11"/>
      <c r="F199" s="12"/>
      <c r="G199" s="11"/>
      <c r="H199" s="11"/>
      <c r="I199" s="9"/>
      <c r="J199" s="9"/>
      <c r="K199" s="9"/>
      <c r="L199" s="8"/>
      <c r="M199" s="8"/>
      <c r="N199" s="8"/>
      <c r="O199" s="8"/>
      <c r="P199" s="8"/>
      <c r="Q199" s="8"/>
      <c r="R199" s="8"/>
      <c r="S199" s="8"/>
      <c r="T199" s="8"/>
      <c r="U199" s="8"/>
      <c r="V199" s="8"/>
      <c r="W199" s="8"/>
      <c r="X199" s="8"/>
      <c r="Y199" s="8"/>
      <c r="Z199" s="8"/>
    </row>
    <row r="200" spans="1:26" ht="17.25" customHeight="1">
      <c r="A200" s="10"/>
      <c r="B200" s="11"/>
      <c r="C200" s="11"/>
      <c r="D200" s="11"/>
      <c r="E200" s="11"/>
      <c r="F200" s="12"/>
      <c r="G200" s="11"/>
      <c r="H200" s="11"/>
      <c r="I200" s="9"/>
      <c r="J200" s="9"/>
      <c r="K200" s="9"/>
      <c r="L200" s="8"/>
      <c r="M200" s="8"/>
      <c r="N200" s="8"/>
      <c r="O200" s="8"/>
      <c r="P200" s="8"/>
      <c r="Q200" s="8"/>
      <c r="R200" s="8"/>
      <c r="S200" s="8"/>
      <c r="T200" s="8"/>
      <c r="U200" s="8"/>
      <c r="V200" s="8"/>
      <c r="W200" s="8"/>
      <c r="X200" s="8"/>
      <c r="Y200" s="8"/>
      <c r="Z200" s="8"/>
    </row>
    <row r="201" spans="1:26" ht="17.25" customHeight="1">
      <c r="A201" s="10"/>
      <c r="B201" s="11"/>
      <c r="C201" s="11"/>
      <c r="D201" s="11"/>
      <c r="E201" s="11"/>
      <c r="F201" s="12"/>
      <c r="G201" s="11"/>
      <c r="H201" s="11"/>
      <c r="I201" s="9"/>
      <c r="J201" s="9"/>
      <c r="K201" s="9"/>
      <c r="L201" s="8"/>
      <c r="M201" s="8"/>
      <c r="N201" s="8"/>
      <c r="O201" s="8"/>
      <c r="P201" s="8"/>
      <c r="Q201" s="8"/>
      <c r="R201" s="8"/>
      <c r="S201" s="8"/>
      <c r="T201" s="8"/>
      <c r="U201" s="8"/>
      <c r="V201" s="8"/>
      <c r="W201" s="8"/>
      <c r="X201" s="8"/>
      <c r="Y201" s="8"/>
      <c r="Z201" s="8"/>
    </row>
    <row r="202" spans="1:26" ht="17.25" customHeight="1">
      <c r="A202" s="10"/>
      <c r="B202" s="11"/>
      <c r="C202" s="11"/>
      <c r="D202" s="11"/>
      <c r="E202" s="11"/>
      <c r="F202" s="12"/>
      <c r="G202" s="11"/>
      <c r="H202" s="11"/>
      <c r="I202" s="9"/>
      <c r="J202" s="9"/>
      <c r="K202" s="9"/>
      <c r="L202" s="8"/>
      <c r="M202" s="8"/>
      <c r="N202" s="8"/>
      <c r="O202" s="8"/>
      <c r="P202" s="8"/>
      <c r="Q202" s="8"/>
      <c r="R202" s="8"/>
      <c r="S202" s="8"/>
      <c r="T202" s="8"/>
      <c r="U202" s="8"/>
      <c r="V202" s="8"/>
      <c r="W202" s="8"/>
      <c r="X202" s="8"/>
      <c r="Y202" s="8"/>
      <c r="Z202" s="8"/>
    </row>
    <row r="203" spans="1:26" ht="17.25" customHeight="1">
      <c r="A203" s="10"/>
      <c r="B203" s="11"/>
      <c r="C203" s="11"/>
      <c r="D203" s="11"/>
      <c r="E203" s="11"/>
      <c r="F203" s="12"/>
      <c r="G203" s="11"/>
      <c r="H203" s="11"/>
      <c r="I203" s="9"/>
      <c r="J203" s="9"/>
      <c r="K203" s="9"/>
      <c r="L203" s="8"/>
      <c r="M203" s="8"/>
      <c r="N203" s="8"/>
      <c r="O203" s="8"/>
      <c r="P203" s="8"/>
      <c r="Q203" s="8"/>
      <c r="R203" s="8"/>
      <c r="S203" s="8"/>
      <c r="T203" s="8"/>
      <c r="U203" s="8"/>
      <c r="V203" s="8"/>
      <c r="W203" s="8"/>
      <c r="X203" s="8"/>
      <c r="Y203" s="8"/>
      <c r="Z203" s="8"/>
    </row>
    <row r="204" spans="1:26" ht="17.25" customHeight="1">
      <c r="A204" s="10"/>
      <c r="B204" s="11"/>
      <c r="C204" s="11"/>
      <c r="D204" s="11"/>
      <c r="E204" s="11"/>
      <c r="F204" s="12"/>
      <c r="G204" s="11"/>
      <c r="H204" s="11"/>
      <c r="I204" s="9"/>
      <c r="J204" s="9"/>
      <c r="K204" s="9"/>
      <c r="L204" s="8"/>
      <c r="M204" s="8"/>
      <c r="N204" s="8"/>
      <c r="O204" s="8"/>
      <c r="P204" s="8"/>
      <c r="Q204" s="8"/>
      <c r="R204" s="8"/>
      <c r="S204" s="8"/>
      <c r="T204" s="8"/>
      <c r="U204" s="8"/>
      <c r="V204" s="8"/>
      <c r="W204" s="8"/>
      <c r="X204" s="8"/>
      <c r="Y204" s="8"/>
      <c r="Z204" s="8"/>
    </row>
    <row r="205" spans="1:26" ht="17.25" customHeight="1">
      <c r="A205" s="10"/>
      <c r="B205" s="11"/>
      <c r="C205" s="11"/>
      <c r="D205" s="11"/>
      <c r="E205" s="11"/>
      <c r="F205" s="12"/>
      <c r="G205" s="11"/>
      <c r="H205" s="11"/>
      <c r="I205" s="9"/>
      <c r="J205" s="9"/>
      <c r="K205" s="9"/>
      <c r="L205" s="8"/>
      <c r="M205" s="8"/>
      <c r="N205" s="8"/>
      <c r="O205" s="8"/>
      <c r="P205" s="8"/>
      <c r="Q205" s="8"/>
      <c r="R205" s="8"/>
      <c r="S205" s="8"/>
      <c r="T205" s="8"/>
      <c r="U205" s="8"/>
      <c r="V205" s="8"/>
      <c r="W205" s="8"/>
      <c r="X205" s="8"/>
      <c r="Y205" s="8"/>
      <c r="Z205" s="8"/>
    </row>
    <row r="206" spans="1:26" ht="17.25" customHeight="1">
      <c r="A206" s="10"/>
      <c r="B206" s="11"/>
      <c r="C206" s="11"/>
      <c r="D206" s="11"/>
      <c r="E206" s="11"/>
      <c r="F206" s="12"/>
      <c r="G206" s="11"/>
      <c r="H206" s="11"/>
      <c r="I206" s="9"/>
      <c r="J206" s="9"/>
      <c r="K206" s="9"/>
      <c r="L206" s="8"/>
      <c r="M206" s="8"/>
      <c r="N206" s="8"/>
      <c r="O206" s="8"/>
      <c r="P206" s="8"/>
      <c r="Q206" s="8"/>
      <c r="R206" s="8"/>
      <c r="S206" s="8"/>
      <c r="T206" s="8"/>
      <c r="U206" s="8"/>
      <c r="V206" s="8"/>
      <c r="W206" s="8"/>
      <c r="X206" s="8"/>
      <c r="Y206" s="8"/>
      <c r="Z206" s="8"/>
    </row>
    <row r="207" spans="1:26" ht="17.25" customHeight="1">
      <c r="A207" s="10"/>
      <c r="B207" s="11"/>
      <c r="C207" s="11"/>
      <c r="D207" s="11"/>
      <c r="E207" s="11"/>
      <c r="F207" s="12"/>
      <c r="G207" s="11"/>
      <c r="H207" s="11"/>
      <c r="I207" s="9"/>
      <c r="J207" s="9"/>
      <c r="K207" s="9"/>
      <c r="L207" s="8"/>
      <c r="M207" s="8"/>
      <c r="N207" s="8"/>
      <c r="O207" s="8"/>
      <c r="P207" s="8"/>
      <c r="Q207" s="8"/>
      <c r="R207" s="8"/>
      <c r="S207" s="8"/>
      <c r="T207" s="8"/>
      <c r="U207" s="8"/>
      <c r="V207" s="8"/>
      <c r="W207" s="8"/>
      <c r="X207" s="8"/>
      <c r="Y207" s="8"/>
      <c r="Z207" s="8"/>
    </row>
    <row r="208" spans="1:26" ht="17.25" customHeight="1">
      <c r="A208" s="10"/>
      <c r="B208" s="11"/>
      <c r="C208" s="11"/>
      <c r="D208" s="11"/>
      <c r="E208" s="11"/>
      <c r="F208" s="12"/>
      <c r="G208" s="11"/>
      <c r="H208" s="11"/>
      <c r="I208" s="9"/>
      <c r="J208" s="9"/>
      <c r="K208" s="9"/>
      <c r="L208" s="8"/>
      <c r="M208" s="8"/>
      <c r="N208" s="8"/>
      <c r="O208" s="8"/>
      <c r="P208" s="8"/>
      <c r="Q208" s="8"/>
      <c r="R208" s="8"/>
      <c r="S208" s="8"/>
      <c r="T208" s="8"/>
      <c r="U208" s="8"/>
      <c r="V208" s="8"/>
      <c r="W208" s="8"/>
      <c r="X208" s="8"/>
      <c r="Y208" s="8"/>
      <c r="Z208" s="8"/>
    </row>
    <row r="209" spans="1:26" ht="17.25" customHeight="1">
      <c r="A209" s="10"/>
      <c r="B209" s="11"/>
      <c r="C209" s="11"/>
      <c r="D209" s="11"/>
      <c r="E209" s="11"/>
      <c r="F209" s="12"/>
      <c r="G209" s="11"/>
      <c r="H209" s="11"/>
      <c r="I209" s="9"/>
      <c r="J209" s="9"/>
      <c r="K209" s="9"/>
      <c r="L209" s="8"/>
      <c r="M209" s="8"/>
      <c r="N209" s="8"/>
      <c r="O209" s="8"/>
      <c r="P209" s="8"/>
      <c r="Q209" s="8"/>
      <c r="R209" s="8"/>
      <c r="S209" s="8"/>
      <c r="T209" s="8"/>
      <c r="U209" s="8"/>
      <c r="V209" s="8"/>
      <c r="W209" s="8"/>
      <c r="X209" s="8"/>
      <c r="Y209" s="8"/>
      <c r="Z209" s="8"/>
    </row>
    <row r="210" spans="1:26" ht="17.25" customHeight="1">
      <c r="A210" s="10"/>
      <c r="B210" s="11"/>
      <c r="C210" s="11"/>
      <c r="D210" s="11"/>
      <c r="E210" s="11"/>
      <c r="F210" s="12"/>
      <c r="G210" s="11"/>
      <c r="H210" s="11"/>
      <c r="I210" s="9"/>
      <c r="J210" s="9"/>
      <c r="K210" s="9"/>
      <c r="L210" s="8"/>
      <c r="M210" s="8"/>
      <c r="N210" s="8"/>
      <c r="O210" s="8"/>
      <c r="P210" s="8"/>
      <c r="Q210" s="8"/>
      <c r="R210" s="8"/>
      <c r="S210" s="8"/>
      <c r="T210" s="8"/>
      <c r="U210" s="8"/>
      <c r="V210" s="8"/>
      <c r="W210" s="8"/>
      <c r="X210" s="8"/>
      <c r="Y210" s="8"/>
      <c r="Z210" s="8"/>
    </row>
    <row r="211" spans="1:26" ht="17.25" customHeight="1">
      <c r="A211" s="10"/>
      <c r="B211" s="11"/>
      <c r="C211" s="11"/>
      <c r="D211" s="11"/>
      <c r="E211" s="11"/>
      <c r="F211" s="12"/>
      <c r="G211" s="11"/>
      <c r="H211" s="11"/>
      <c r="I211" s="9"/>
      <c r="J211" s="9"/>
      <c r="K211" s="9"/>
      <c r="L211" s="8"/>
      <c r="M211" s="8"/>
      <c r="N211" s="8"/>
      <c r="O211" s="8"/>
      <c r="P211" s="8"/>
      <c r="Q211" s="8"/>
      <c r="R211" s="8"/>
      <c r="S211" s="8"/>
      <c r="T211" s="8"/>
      <c r="U211" s="8"/>
      <c r="V211" s="8"/>
      <c r="W211" s="8"/>
      <c r="X211" s="8"/>
      <c r="Y211" s="8"/>
      <c r="Z211" s="8"/>
    </row>
    <row r="212" spans="1:26" ht="17.25" customHeight="1">
      <c r="A212" s="10"/>
      <c r="B212" s="11"/>
      <c r="C212" s="11"/>
      <c r="D212" s="11"/>
      <c r="E212" s="11"/>
      <c r="F212" s="12"/>
      <c r="G212" s="11"/>
      <c r="H212" s="11"/>
      <c r="I212" s="9"/>
      <c r="J212" s="9"/>
      <c r="K212" s="9"/>
      <c r="L212" s="8"/>
      <c r="M212" s="8"/>
      <c r="N212" s="8"/>
      <c r="O212" s="8"/>
      <c r="P212" s="8"/>
      <c r="Q212" s="8"/>
      <c r="R212" s="8"/>
      <c r="S212" s="8"/>
      <c r="T212" s="8"/>
      <c r="U212" s="8"/>
      <c r="V212" s="8"/>
      <c r="W212" s="8"/>
      <c r="X212" s="8"/>
      <c r="Y212" s="8"/>
      <c r="Z212" s="8"/>
    </row>
    <row r="213" spans="1:26" ht="17.25" customHeight="1">
      <c r="A213" s="10"/>
      <c r="B213" s="11"/>
      <c r="C213" s="11"/>
      <c r="D213" s="11"/>
      <c r="E213" s="11"/>
      <c r="F213" s="12"/>
      <c r="G213" s="11"/>
      <c r="H213" s="11"/>
      <c r="I213" s="9"/>
      <c r="J213" s="9"/>
      <c r="K213" s="9"/>
      <c r="L213" s="8"/>
      <c r="M213" s="8"/>
      <c r="N213" s="8"/>
      <c r="O213" s="8"/>
      <c r="P213" s="8"/>
      <c r="Q213" s="8"/>
      <c r="R213" s="8"/>
      <c r="S213" s="8"/>
      <c r="T213" s="8"/>
      <c r="U213" s="8"/>
      <c r="V213" s="8"/>
      <c r="W213" s="8"/>
      <c r="X213" s="8"/>
      <c r="Y213" s="8"/>
      <c r="Z213" s="8"/>
    </row>
    <row r="214" spans="1:26" ht="17.25" customHeight="1">
      <c r="A214" s="10"/>
      <c r="B214" s="11"/>
      <c r="C214" s="11"/>
      <c r="D214" s="11"/>
      <c r="E214" s="11"/>
      <c r="F214" s="12"/>
      <c r="G214" s="11"/>
      <c r="H214" s="11"/>
      <c r="I214" s="9"/>
      <c r="J214" s="9"/>
      <c r="K214" s="9"/>
      <c r="L214" s="8"/>
      <c r="M214" s="8"/>
      <c r="N214" s="8"/>
      <c r="O214" s="8"/>
      <c r="P214" s="8"/>
      <c r="Q214" s="8"/>
      <c r="R214" s="8"/>
      <c r="S214" s="8"/>
      <c r="T214" s="8"/>
      <c r="U214" s="8"/>
      <c r="V214" s="8"/>
      <c r="W214" s="8"/>
      <c r="X214" s="8"/>
      <c r="Y214" s="8"/>
      <c r="Z214" s="8"/>
    </row>
    <row r="215" spans="1:26" ht="17.25" customHeight="1">
      <c r="A215" s="10"/>
      <c r="B215" s="11"/>
      <c r="C215" s="11"/>
      <c r="D215" s="11"/>
      <c r="E215" s="11"/>
      <c r="F215" s="12"/>
      <c r="G215" s="11"/>
      <c r="H215" s="11"/>
      <c r="I215" s="9"/>
      <c r="J215" s="9"/>
      <c r="K215" s="9"/>
      <c r="L215" s="8"/>
      <c r="M215" s="8"/>
      <c r="N215" s="8"/>
      <c r="O215" s="8"/>
      <c r="P215" s="8"/>
      <c r="Q215" s="8"/>
      <c r="R215" s="8"/>
      <c r="S215" s="8"/>
      <c r="T215" s="8"/>
      <c r="U215" s="8"/>
      <c r="V215" s="8"/>
      <c r="W215" s="8"/>
      <c r="X215" s="8"/>
      <c r="Y215" s="8"/>
      <c r="Z215" s="8"/>
    </row>
    <row r="216" spans="1:26" ht="17.25" customHeight="1">
      <c r="A216" s="10"/>
      <c r="B216" s="11"/>
      <c r="C216" s="11"/>
      <c r="D216" s="11"/>
      <c r="E216" s="11"/>
      <c r="F216" s="12"/>
      <c r="G216" s="11"/>
      <c r="H216" s="11"/>
      <c r="I216" s="9"/>
      <c r="J216" s="9"/>
      <c r="K216" s="9"/>
      <c r="L216" s="8"/>
      <c r="M216" s="8"/>
      <c r="N216" s="8"/>
      <c r="O216" s="8"/>
      <c r="P216" s="8"/>
      <c r="Q216" s="8"/>
      <c r="R216" s="8"/>
      <c r="S216" s="8"/>
      <c r="T216" s="8"/>
      <c r="U216" s="8"/>
      <c r="V216" s="8"/>
      <c r="W216" s="8"/>
      <c r="X216" s="8"/>
      <c r="Y216" s="8"/>
      <c r="Z216" s="8"/>
    </row>
    <row r="217" spans="1:26" ht="17.25" customHeight="1">
      <c r="A217" s="10"/>
      <c r="B217" s="11"/>
      <c r="C217" s="11"/>
      <c r="D217" s="11"/>
      <c r="E217" s="11"/>
      <c r="F217" s="12"/>
      <c r="G217" s="11"/>
      <c r="H217" s="11"/>
      <c r="I217" s="9"/>
      <c r="J217" s="9"/>
      <c r="K217" s="9"/>
      <c r="L217" s="8"/>
      <c r="M217" s="8"/>
      <c r="N217" s="8"/>
      <c r="O217" s="8"/>
      <c r="P217" s="8"/>
      <c r="Q217" s="8"/>
      <c r="R217" s="8"/>
      <c r="S217" s="8"/>
      <c r="T217" s="8"/>
      <c r="U217" s="8"/>
      <c r="V217" s="8"/>
      <c r="W217" s="8"/>
      <c r="X217" s="8"/>
      <c r="Y217" s="8"/>
      <c r="Z217" s="8"/>
    </row>
    <row r="218" spans="1:26" ht="17.25" customHeight="1">
      <c r="A218" s="10"/>
      <c r="B218" s="11"/>
      <c r="C218" s="11"/>
      <c r="D218" s="11"/>
      <c r="E218" s="11"/>
      <c r="F218" s="12"/>
      <c r="G218" s="11"/>
      <c r="H218" s="11"/>
      <c r="I218" s="9"/>
      <c r="J218" s="9"/>
      <c r="K218" s="9"/>
      <c r="L218" s="8"/>
      <c r="M218" s="8"/>
      <c r="N218" s="8"/>
      <c r="O218" s="8"/>
      <c r="P218" s="8"/>
      <c r="Q218" s="8"/>
      <c r="R218" s="8"/>
      <c r="S218" s="8"/>
      <c r="T218" s="8"/>
      <c r="U218" s="8"/>
      <c r="V218" s="8"/>
      <c r="W218" s="8"/>
      <c r="X218" s="8"/>
      <c r="Y218" s="8"/>
      <c r="Z218" s="8"/>
    </row>
    <row r="219" spans="1:26" ht="17.25" customHeight="1">
      <c r="A219" s="10"/>
      <c r="B219" s="11"/>
      <c r="C219" s="11"/>
      <c r="D219" s="11"/>
      <c r="E219" s="11"/>
      <c r="F219" s="12"/>
      <c r="G219" s="11"/>
      <c r="H219" s="11"/>
      <c r="I219" s="9"/>
      <c r="J219" s="9"/>
      <c r="K219" s="9"/>
      <c r="L219" s="8"/>
      <c r="M219" s="8"/>
      <c r="N219" s="8"/>
      <c r="O219" s="8"/>
      <c r="P219" s="8"/>
      <c r="Q219" s="8"/>
      <c r="R219" s="8"/>
      <c r="S219" s="8"/>
      <c r="T219" s="8"/>
      <c r="U219" s="8"/>
      <c r="V219" s="8"/>
      <c r="W219" s="8"/>
      <c r="X219" s="8"/>
      <c r="Y219" s="8"/>
      <c r="Z219" s="8"/>
    </row>
    <row r="220" spans="1:26" ht="17.25" customHeight="1">
      <c r="A220" s="10"/>
      <c r="B220" s="11"/>
      <c r="C220" s="11"/>
      <c r="D220" s="11"/>
      <c r="E220" s="11"/>
      <c r="F220" s="12"/>
      <c r="G220" s="11"/>
      <c r="H220" s="11"/>
      <c r="I220" s="9"/>
      <c r="J220" s="9"/>
      <c r="K220" s="9"/>
      <c r="L220" s="8"/>
      <c r="M220" s="8"/>
      <c r="N220" s="8"/>
      <c r="O220" s="8"/>
      <c r="P220" s="8"/>
      <c r="Q220" s="8"/>
      <c r="R220" s="8"/>
      <c r="S220" s="8"/>
      <c r="T220" s="8"/>
      <c r="U220" s="8"/>
      <c r="V220" s="8"/>
      <c r="W220" s="8"/>
      <c r="X220" s="8"/>
      <c r="Y220" s="8"/>
      <c r="Z220" s="8"/>
    </row>
    <row r="221" spans="1:26" ht="17.25" customHeight="1">
      <c r="A221" s="10"/>
      <c r="B221" s="11"/>
      <c r="C221" s="11"/>
      <c r="D221" s="11"/>
      <c r="E221" s="11"/>
      <c r="F221" s="12"/>
      <c r="G221" s="11"/>
      <c r="H221" s="11"/>
      <c r="I221" s="9"/>
      <c r="J221" s="9"/>
      <c r="K221" s="9"/>
      <c r="L221" s="8"/>
      <c r="M221" s="8"/>
      <c r="N221" s="8"/>
      <c r="O221" s="8"/>
      <c r="P221" s="8"/>
      <c r="Q221" s="8"/>
      <c r="R221" s="8"/>
      <c r="S221" s="8"/>
      <c r="T221" s="8"/>
      <c r="U221" s="8"/>
      <c r="V221" s="8"/>
      <c r="W221" s="8"/>
      <c r="X221" s="8"/>
      <c r="Y221" s="8"/>
      <c r="Z221" s="8"/>
    </row>
    <row r="222" spans="1:26" ht="17.25" customHeight="1">
      <c r="A222" s="10"/>
      <c r="B222" s="11"/>
      <c r="C222" s="11"/>
      <c r="D222" s="11"/>
      <c r="E222" s="11"/>
      <c r="F222" s="12"/>
      <c r="G222" s="11"/>
      <c r="H222" s="11"/>
      <c r="I222" s="9"/>
      <c r="J222" s="9"/>
      <c r="K222" s="9"/>
      <c r="L222" s="8"/>
      <c r="M222" s="8"/>
      <c r="N222" s="8"/>
      <c r="O222" s="8"/>
      <c r="P222" s="8"/>
      <c r="Q222" s="8"/>
      <c r="R222" s="8"/>
      <c r="S222" s="8"/>
      <c r="T222" s="8"/>
      <c r="U222" s="8"/>
      <c r="V222" s="8"/>
      <c r="W222" s="8"/>
      <c r="X222" s="8"/>
      <c r="Y222" s="8"/>
      <c r="Z222" s="8"/>
    </row>
    <row r="223" spans="1:26" ht="17.25" customHeight="1">
      <c r="A223" s="10"/>
      <c r="B223" s="11"/>
      <c r="C223" s="11"/>
      <c r="D223" s="11"/>
      <c r="E223" s="11"/>
      <c r="F223" s="12"/>
      <c r="G223" s="11"/>
      <c r="H223" s="11"/>
      <c r="I223" s="9"/>
      <c r="J223" s="9"/>
      <c r="K223" s="9"/>
      <c r="L223" s="8"/>
      <c r="M223" s="8"/>
      <c r="N223" s="8"/>
      <c r="O223" s="8"/>
      <c r="P223" s="8"/>
      <c r="Q223" s="8"/>
      <c r="R223" s="8"/>
      <c r="S223" s="8"/>
      <c r="T223" s="8"/>
      <c r="U223" s="8"/>
      <c r="V223" s="8"/>
      <c r="W223" s="8"/>
      <c r="X223" s="8"/>
      <c r="Y223" s="8"/>
      <c r="Z223" s="8"/>
    </row>
    <row r="224" spans="1:26" ht="17.25" customHeight="1">
      <c r="A224" s="10"/>
      <c r="B224" s="11"/>
      <c r="C224" s="11"/>
      <c r="D224" s="11"/>
      <c r="E224" s="11"/>
      <c r="F224" s="12"/>
      <c r="G224" s="11"/>
      <c r="H224" s="11"/>
      <c r="I224" s="9"/>
      <c r="J224" s="9"/>
      <c r="K224" s="9"/>
      <c r="L224" s="8"/>
      <c r="M224" s="8"/>
      <c r="N224" s="8"/>
      <c r="O224" s="8"/>
      <c r="P224" s="8"/>
      <c r="Q224" s="8"/>
      <c r="R224" s="8"/>
      <c r="S224" s="8"/>
      <c r="T224" s="8"/>
      <c r="U224" s="8"/>
      <c r="V224" s="8"/>
      <c r="W224" s="8"/>
      <c r="X224" s="8"/>
      <c r="Y224" s="8"/>
      <c r="Z224" s="8"/>
    </row>
    <row r="225" spans="1:26" ht="17.25" customHeight="1">
      <c r="A225" s="10"/>
      <c r="B225" s="11"/>
      <c r="C225" s="11"/>
      <c r="D225" s="11"/>
      <c r="E225" s="11"/>
      <c r="F225" s="12"/>
      <c r="G225" s="11"/>
      <c r="H225" s="11"/>
      <c r="I225" s="9"/>
      <c r="J225" s="9"/>
      <c r="K225" s="9"/>
      <c r="L225" s="8"/>
      <c r="M225" s="8"/>
      <c r="N225" s="8"/>
      <c r="O225" s="8"/>
      <c r="P225" s="8"/>
      <c r="Q225" s="8"/>
      <c r="R225" s="8"/>
      <c r="S225" s="8"/>
      <c r="T225" s="8"/>
      <c r="U225" s="8"/>
      <c r="V225" s="8"/>
      <c r="W225" s="8"/>
      <c r="X225" s="8"/>
      <c r="Y225" s="8"/>
      <c r="Z225" s="8"/>
    </row>
    <row r="226" spans="1:26" ht="17.25" customHeight="1">
      <c r="A226" s="10"/>
      <c r="B226" s="11"/>
      <c r="C226" s="11"/>
      <c r="D226" s="11"/>
      <c r="E226" s="11"/>
      <c r="F226" s="12"/>
      <c r="G226" s="11"/>
      <c r="H226" s="11"/>
      <c r="I226" s="9"/>
      <c r="J226" s="9"/>
      <c r="K226" s="9"/>
      <c r="L226" s="8"/>
      <c r="M226" s="8"/>
      <c r="N226" s="8"/>
      <c r="O226" s="8"/>
      <c r="P226" s="8"/>
      <c r="Q226" s="8"/>
      <c r="R226" s="8"/>
      <c r="S226" s="8"/>
      <c r="T226" s="8"/>
      <c r="U226" s="8"/>
      <c r="V226" s="8"/>
      <c r="W226" s="8"/>
      <c r="X226" s="8"/>
      <c r="Y226" s="8"/>
      <c r="Z226" s="8"/>
    </row>
    <row r="227" spans="1:26" ht="17.25" customHeight="1">
      <c r="A227" s="10"/>
      <c r="B227" s="11"/>
      <c r="C227" s="11"/>
      <c r="D227" s="11"/>
      <c r="E227" s="11"/>
      <c r="F227" s="12"/>
      <c r="G227" s="11"/>
      <c r="H227" s="11"/>
      <c r="I227" s="9"/>
      <c r="J227" s="9"/>
      <c r="K227" s="9"/>
      <c r="L227" s="8"/>
      <c r="M227" s="8"/>
      <c r="N227" s="8"/>
      <c r="O227" s="8"/>
      <c r="P227" s="8"/>
      <c r="Q227" s="8"/>
      <c r="R227" s="8"/>
      <c r="S227" s="8"/>
      <c r="T227" s="8"/>
      <c r="U227" s="8"/>
      <c r="V227" s="8"/>
      <c r="W227" s="8"/>
      <c r="X227" s="8"/>
      <c r="Y227" s="8"/>
      <c r="Z227" s="8"/>
    </row>
    <row r="228" spans="1:26" ht="17.25" customHeight="1">
      <c r="A228" s="10"/>
      <c r="B228" s="11"/>
      <c r="C228" s="11"/>
      <c r="D228" s="11"/>
      <c r="E228" s="11"/>
      <c r="F228" s="12"/>
      <c r="G228" s="11"/>
      <c r="H228" s="11"/>
      <c r="I228" s="9"/>
      <c r="J228" s="9"/>
      <c r="K228" s="9"/>
      <c r="L228" s="8"/>
      <c r="M228" s="8"/>
      <c r="N228" s="8"/>
      <c r="O228" s="8"/>
      <c r="P228" s="8"/>
      <c r="Q228" s="8"/>
      <c r="R228" s="8"/>
      <c r="S228" s="8"/>
      <c r="T228" s="8"/>
      <c r="U228" s="8"/>
      <c r="V228" s="8"/>
      <c r="W228" s="8"/>
      <c r="X228" s="8"/>
      <c r="Y228" s="8"/>
      <c r="Z228" s="8"/>
    </row>
    <row r="229" spans="1:26" ht="17.25" customHeight="1">
      <c r="A229" s="10"/>
      <c r="B229" s="11"/>
      <c r="C229" s="11"/>
      <c r="D229" s="11"/>
      <c r="E229" s="11"/>
      <c r="F229" s="12"/>
      <c r="G229" s="11"/>
      <c r="H229" s="11"/>
      <c r="I229" s="9"/>
      <c r="J229" s="9"/>
      <c r="K229" s="9"/>
      <c r="L229" s="8"/>
      <c r="M229" s="8"/>
      <c r="N229" s="8"/>
      <c r="O229" s="8"/>
      <c r="P229" s="8"/>
      <c r="Q229" s="8"/>
      <c r="R229" s="8"/>
      <c r="S229" s="8"/>
      <c r="T229" s="8"/>
      <c r="U229" s="8"/>
      <c r="V229" s="8"/>
      <c r="W229" s="8"/>
      <c r="X229" s="8"/>
      <c r="Y229" s="8"/>
      <c r="Z229" s="8"/>
    </row>
    <row r="230" spans="1:26" ht="17.25" customHeight="1">
      <c r="A230" s="10"/>
      <c r="B230" s="11"/>
      <c r="C230" s="11"/>
      <c r="D230" s="11"/>
      <c r="E230" s="11"/>
      <c r="F230" s="12"/>
      <c r="G230" s="11"/>
      <c r="H230" s="11"/>
      <c r="I230" s="9"/>
      <c r="J230" s="9"/>
      <c r="K230" s="9"/>
      <c r="L230" s="8"/>
      <c r="M230" s="8"/>
      <c r="N230" s="8"/>
      <c r="O230" s="8"/>
      <c r="P230" s="8"/>
      <c r="Q230" s="8"/>
      <c r="R230" s="8"/>
      <c r="S230" s="8"/>
      <c r="T230" s="8"/>
      <c r="U230" s="8"/>
      <c r="V230" s="8"/>
      <c r="W230" s="8"/>
      <c r="X230" s="8"/>
      <c r="Y230" s="8"/>
      <c r="Z230" s="8"/>
    </row>
    <row r="231" spans="1:26" ht="17.25" customHeight="1">
      <c r="A231" s="10"/>
      <c r="B231" s="11"/>
      <c r="C231" s="11"/>
      <c r="D231" s="11"/>
      <c r="E231" s="11"/>
      <c r="F231" s="12"/>
      <c r="G231" s="11"/>
      <c r="H231" s="11"/>
      <c r="I231" s="9"/>
      <c r="J231" s="9"/>
      <c r="K231" s="9"/>
      <c r="L231" s="8"/>
      <c r="M231" s="8"/>
      <c r="N231" s="8"/>
      <c r="O231" s="8"/>
      <c r="P231" s="8"/>
      <c r="Q231" s="8"/>
      <c r="R231" s="8"/>
      <c r="S231" s="8"/>
      <c r="T231" s="8"/>
      <c r="U231" s="8"/>
      <c r="V231" s="8"/>
      <c r="W231" s="8"/>
      <c r="X231" s="8"/>
      <c r="Y231" s="8"/>
      <c r="Z231" s="8"/>
    </row>
    <row r="232" spans="1:26" ht="17.25" customHeight="1">
      <c r="A232" s="10"/>
      <c r="B232" s="11"/>
      <c r="C232" s="11"/>
      <c r="D232" s="11"/>
      <c r="E232" s="11"/>
      <c r="F232" s="12"/>
      <c r="G232" s="11"/>
      <c r="H232" s="11"/>
      <c r="I232" s="9"/>
      <c r="J232" s="9"/>
      <c r="K232" s="9"/>
      <c r="L232" s="8"/>
      <c r="M232" s="8"/>
      <c r="N232" s="8"/>
      <c r="O232" s="8"/>
      <c r="P232" s="8"/>
      <c r="Q232" s="8"/>
      <c r="R232" s="8"/>
      <c r="S232" s="8"/>
      <c r="T232" s="8"/>
      <c r="U232" s="8"/>
      <c r="V232" s="8"/>
      <c r="W232" s="8"/>
      <c r="X232" s="8"/>
      <c r="Y232" s="8"/>
      <c r="Z232" s="8"/>
    </row>
    <row r="233" spans="1:26" ht="17.25" customHeight="1">
      <c r="A233" s="10"/>
      <c r="B233" s="11"/>
      <c r="C233" s="11"/>
      <c r="D233" s="11"/>
      <c r="E233" s="11"/>
      <c r="F233" s="12"/>
      <c r="G233" s="11"/>
      <c r="H233" s="11"/>
      <c r="I233" s="9"/>
      <c r="J233" s="9"/>
      <c r="K233" s="9"/>
      <c r="L233" s="8"/>
      <c r="M233" s="8"/>
      <c r="N233" s="8"/>
      <c r="O233" s="8"/>
      <c r="P233" s="8"/>
      <c r="Q233" s="8"/>
      <c r="R233" s="8"/>
      <c r="S233" s="8"/>
      <c r="T233" s="8"/>
      <c r="U233" s="8"/>
      <c r="V233" s="8"/>
      <c r="W233" s="8"/>
      <c r="X233" s="8"/>
      <c r="Y233" s="8"/>
      <c r="Z233" s="8"/>
    </row>
    <row r="234" spans="1:26" ht="17.25" customHeight="1">
      <c r="A234" s="10"/>
      <c r="B234" s="11"/>
      <c r="C234" s="11"/>
      <c r="D234" s="11"/>
      <c r="E234" s="11"/>
      <c r="F234" s="12"/>
      <c r="G234" s="11"/>
      <c r="H234" s="11"/>
      <c r="I234" s="9"/>
      <c r="J234" s="9"/>
      <c r="K234" s="9"/>
      <c r="L234" s="8"/>
      <c r="M234" s="8"/>
      <c r="N234" s="8"/>
      <c r="O234" s="8"/>
      <c r="P234" s="8"/>
      <c r="Q234" s="8"/>
      <c r="R234" s="8"/>
      <c r="S234" s="8"/>
      <c r="T234" s="8"/>
      <c r="U234" s="8"/>
      <c r="V234" s="8"/>
      <c r="W234" s="8"/>
      <c r="X234" s="8"/>
      <c r="Y234" s="8"/>
      <c r="Z234" s="8"/>
    </row>
    <row r="235" spans="1:26" ht="17.25" customHeight="1">
      <c r="A235" s="10"/>
      <c r="B235" s="11"/>
      <c r="C235" s="11"/>
      <c r="D235" s="11"/>
      <c r="E235" s="11"/>
      <c r="F235" s="12"/>
      <c r="G235" s="11"/>
      <c r="H235" s="11"/>
      <c r="I235" s="9"/>
      <c r="J235" s="9"/>
      <c r="K235" s="9"/>
      <c r="L235" s="8"/>
      <c r="M235" s="8"/>
      <c r="N235" s="8"/>
      <c r="O235" s="8"/>
      <c r="P235" s="8"/>
      <c r="Q235" s="8"/>
      <c r="R235" s="8"/>
      <c r="S235" s="8"/>
      <c r="T235" s="8"/>
      <c r="U235" s="8"/>
      <c r="V235" s="8"/>
      <c r="W235" s="8"/>
      <c r="X235" s="8"/>
      <c r="Y235" s="8"/>
      <c r="Z235" s="8"/>
    </row>
    <row r="236" spans="1:26" ht="17.25" customHeight="1">
      <c r="A236" s="10"/>
      <c r="B236" s="11"/>
      <c r="C236" s="11"/>
      <c r="D236" s="11"/>
      <c r="E236" s="11"/>
      <c r="F236" s="12"/>
      <c r="G236" s="11"/>
      <c r="H236" s="11"/>
      <c r="I236" s="9"/>
      <c r="J236" s="9"/>
      <c r="K236" s="9"/>
      <c r="L236" s="8"/>
      <c r="M236" s="8"/>
      <c r="N236" s="8"/>
      <c r="O236" s="8"/>
      <c r="P236" s="8"/>
      <c r="Q236" s="8"/>
      <c r="R236" s="8"/>
      <c r="S236" s="8"/>
      <c r="T236" s="8"/>
      <c r="U236" s="8"/>
      <c r="V236" s="8"/>
      <c r="W236" s="8"/>
      <c r="X236" s="8"/>
      <c r="Y236" s="8"/>
      <c r="Z236" s="8"/>
    </row>
    <row r="237" spans="1:26" ht="17.25" customHeight="1">
      <c r="A237" s="10"/>
      <c r="B237" s="11"/>
      <c r="C237" s="11"/>
      <c r="D237" s="11"/>
      <c r="E237" s="11"/>
      <c r="F237" s="12"/>
      <c r="G237" s="11"/>
      <c r="H237" s="11"/>
      <c r="I237" s="9"/>
      <c r="J237" s="9"/>
      <c r="K237" s="9"/>
      <c r="L237" s="8"/>
      <c r="M237" s="8"/>
      <c r="N237" s="8"/>
      <c r="O237" s="8"/>
      <c r="P237" s="8"/>
      <c r="Q237" s="8"/>
      <c r="R237" s="8"/>
      <c r="S237" s="8"/>
      <c r="T237" s="8"/>
      <c r="U237" s="8"/>
      <c r="V237" s="8"/>
      <c r="W237" s="8"/>
      <c r="X237" s="8"/>
      <c r="Y237" s="8"/>
      <c r="Z237" s="8"/>
    </row>
    <row r="238" spans="1:26" ht="17.25" customHeight="1">
      <c r="A238" s="10"/>
      <c r="B238" s="11"/>
      <c r="C238" s="11"/>
      <c r="D238" s="11"/>
      <c r="E238" s="11"/>
      <c r="F238" s="12"/>
      <c r="G238" s="11"/>
      <c r="H238" s="11"/>
      <c r="I238" s="9"/>
      <c r="J238" s="9"/>
      <c r="K238" s="9"/>
      <c r="L238" s="8"/>
      <c r="M238" s="8"/>
      <c r="N238" s="8"/>
      <c r="O238" s="8"/>
      <c r="P238" s="8"/>
      <c r="Q238" s="8"/>
      <c r="R238" s="8"/>
      <c r="S238" s="8"/>
      <c r="T238" s="8"/>
      <c r="U238" s="8"/>
      <c r="V238" s="8"/>
      <c r="W238" s="8"/>
      <c r="X238" s="8"/>
      <c r="Y238" s="8"/>
      <c r="Z238" s="8"/>
    </row>
    <row r="239" spans="1:26" ht="17.25" customHeight="1">
      <c r="A239" s="10"/>
      <c r="B239" s="11"/>
      <c r="C239" s="11"/>
      <c r="D239" s="11"/>
      <c r="E239" s="11"/>
      <c r="F239" s="12"/>
      <c r="G239" s="11"/>
      <c r="H239" s="11"/>
      <c r="I239" s="9"/>
      <c r="J239" s="9"/>
      <c r="K239" s="9"/>
      <c r="L239" s="8"/>
      <c r="M239" s="8"/>
      <c r="N239" s="8"/>
      <c r="O239" s="8"/>
      <c r="P239" s="8"/>
      <c r="Q239" s="8"/>
      <c r="R239" s="8"/>
      <c r="S239" s="8"/>
      <c r="T239" s="8"/>
      <c r="U239" s="8"/>
      <c r="V239" s="8"/>
      <c r="W239" s="8"/>
      <c r="X239" s="8"/>
      <c r="Y239" s="8"/>
      <c r="Z239" s="8"/>
    </row>
    <row r="240" spans="1:26" ht="17.25" customHeight="1">
      <c r="A240" s="10"/>
      <c r="B240" s="11"/>
      <c r="C240" s="11"/>
      <c r="D240" s="11"/>
      <c r="E240" s="11"/>
      <c r="F240" s="12"/>
      <c r="G240" s="11"/>
      <c r="H240" s="11"/>
      <c r="I240" s="9"/>
      <c r="J240" s="9"/>
      <c r="K240" s="9"/>
      <c r="L240" s="8"/>
      <c r="M240" s="8"/>
      <c r="N240" s="8"/>
      <c r="O240" s="8"/>
      <c r="P240" s="8"/>
      <c r="Q240" s="8"/>
      <c r="R240" s="8"/>
      <c r="S240" s="8"/>
      <c r="T240" s="8"/>
      <c r="U240" s="8"/>
      <c r="V240" s="8"/>
      <c r="W240" s="8"/>
      <c r="X240" s="8"/>
      <c r="Y240" s="8"/>
      <c r="Z240" s="8"/>
    </row>
    <row r="241" spans="1:26" ht="17.25" customHeight="1">
      <c r="A241" s="10"/>
      <c r="B241" s="11"/>
      <c r="C241" s="11"/>
      <c r="D241" s="11"/>
      <c r="E241" s="11"/>
      <c r="F241" s="12"/>
      <c r="G241" s="11"/>
      <c r="H241" s="11"/>
      <c r="I241" s="9"/>
      <c r="J241" s="9"/>
      <c r="K241" s="9"/>
      <c r="L241" s="8"/>
      <c r="M241" s="8"/>
      <c r="N241" s="8"/>
      <c r="O241" s="8"/>
      <c r="P241" s="8"/>
      <c r="Q241" s="8"/>
      <c r="R241" s="8"/>
      <c r="S241" s="8"/>
      <c r="T241" s="8"/>
      <c r="U241" s="8"/>
      <c r="V241" s="8"/>
      <c r="W241" s="8"/>
      <c r="X241" s="8"/>
      <c r="Y241" s="8"/>
      <c r="Z241" s="8"/>
    </row>
    <row r="242" spans="1:26" ht="17.25" customHeight="1">
      <c r="A242" s="10"/>
      <c r="B242" s="11"/>
      <c r="C242" s="11"/>
      <c r="D242" s="11"/>
      <c r="E242" s="11"/>
      <c r="F242" s="12"/>
      <c r="G242" s="11"/>
      <c r="H242" s="11"/>
      <c r="I242" s="9"/>
      <c r="J242" s="9"/>
      <c r="K242" s="9"/>
      <c r="L242" s="8"/>
      <c r="M242" s="8"/>
      <c r="N242" s="8"/>
      <c r="O242" s="8"/>
      <c r="P242" s="8"/>
      <c r="Q242" s="8"/>
      <c r="R242" s="8"/>
      <c r="S242" s="8"/>
      <c r="T242" s="8"/>
      <c r="U242" s="8"/>
      <c r="V242" s="8"/>
      <c r="W242" s="8"/>
      <c r="X242" s="8"/>
      <c r="Y242" s="8"/>
      <c r="Z242" s="8"/>
    </row>
    <row r="243" spans="1:26" ht="17.25" customHeight="1">
      <c r="A243" s="10"/>
      <c r="B243" s="11"/>
      <c r="C243" s="11"/>
      <c r="D243" s="11"/>
      <c r="E243" s="11"/>
      <c r="F243" s="12"/>
      <c r="G243" s="11"/>
      <c r="H243" s="11"/>
      <c r="I243" s="9"/>
      <c r="J243" s="9"/>
      <c r="K243" s="9"/>
      <c r="L243" s="8"/>
      <c r="M243" s="8"/>
      <c r="N243" s="8"/>
      <c r="O243" s="8"/>
      <c r="P243" s="8"/>
      <c r="Q243" s="8"/>
      <c r="R243" s="8"/>
      <c r="S243" s="8"/>
      <c r="T243" s="8"/>
      <c r="U243" s="8"/>
      <c r="V243" s="8"/>
      <c r="W243" s="8"/>
      <c r="X243" s="8"/>
      <c r="Y243" s="8"/>
      <c r="Z243" s="8"/>
    </row>
    <row r="244" spans="1:26" ht="17.25" customHeight="1">
      <c r="A244" s="10"/>
      <c r="B244" s="11"/>
      <c r="C244" s="11"/>
      <c r="D244" s="11"/>
      <c r="E244" s="11"/>
      <c r="F244" s="12"/>
      <c r="G244" s="11"/>
      <c r="H244" s="11"/>
      <c r="I244" s="9"/>
      <c r="J244" s="9"/>
      <c r="K244" s="9"/>
      <c r="L244" s="8"/>
      <c r="M244" s="8"/>
      <c r="N244" s="8"/>
      <c r="O244" s="8"/>
      <c r="P244" s="8"/>
      <c r="Q244" s="8"/>
      <c r="R244" s="8"/>
      <c r="S244" s="8"/>
      <c r="T244" s="8"/>
      <c r="U244" s="8"/>
      <c r="V244" s="8"/>
      <c r="W244" s="8"/>
      <c r="X244" s="8"/>
      <c r="Y244" s="8"/>
      <c r="Z244" s="8"/>
    </row>
    <row r="245" spans="1:26" ht="17.25" customHeight="1">
      <c r="A245" s="10"/>
      <c r="B245" s="11"/>
      <c r="C245" s="11"/>
      <c r="D245" s="11"/>
      <c r="E245" s="11"/>
      <c r="F245" s="12"/>
      <c r="G245" s="11"/>
      <c r="H245" s="11"/>
      <c r="I245" s="9"/>
      <c r="J245" s="9"/>
      <c r="K245" s="9"/>
      <c r="L245" s="8"/>
      <c r="M245" s="8"/>
      <c r="N245" s="8"/>
      <c r="O245" s="8"/>
      <c r="P245" s="8"/>
      <c r="Q245" s="8"/>
      <c r="R245" s="8"/>
      <c r="S245" s="8"/>
      <c r="T245" s="8"/>
      <c r="U245" s="8"/>
      <c r="V245" s="8"/>
      <c r="W245" s="8"/>
      <c r="X245" s="8"/>
      <c r="Y245" s="8"/>
      <c r="Z245" s="8"/>
    </row>
    <row r="246" spans="1:26" ht="17.25" customHeight="1">
      <c r="A246" s="10"/>
      <c r="B246" s="11"/>
      <c r="C246" s="11"/>
      <c r="D246" s="11"/>
      <c r="E246" s="11"/>
      <c r="F246" s="12"/>
      <c r="G246" s="11"/>
      <c r="H246" s="11"/>
      <c r="I246" s="9"/>
      <c r="J246" s="9"/>
      <c r="K246" s="9"/>
      <c r="L246" s="8"/>
      <c r="M246" s="8"/>
      <c r="N246" s="8"/>
      <c r="O246" s="8"/>
      <c r="P246" s="8"/>
      <c r="Q246" s="8"/>
      <c r="R246" s="8"/>
      <c r="S246" s="8"/>
      <c r="T246" s="8"/>
      <c r="U246" s="8"/>
      <c r="V246" s="8"/>
      <c r="W246" s="8"/>
      <c r="X246" s="8"/>
      <c r="Y246" s="8"/>
      <c r="Z246" s="8"/>
    </row>
    <row r="247" spans="1:26" ht="17.25" customHeight="1">
      <c r="A247" s="10"/>
      <c r="B247" s="11"/>
      <c r="C247" s="11"/>
      <c r="D247" s="11"/>
      <c r="E247" s="11"/>
      <c r="F247" s="12"/>
      <c r="G247" s="11"/>
      <c r="H247" s="11"/>
      <c r="I247" s="9"/>
      <c r="J247" s="9"/>
      <c r="K247" s="9"/>
      <c r="L247" s="8"/>
      <c r="M247" s="8"/>
      <c r="N247" s="8"/>
      <c r="O247" s="8"/>
      <c r="P247" s="8"/>
      <c r="Q247" s="8"/>
      <c r="R247" s="8"/>
      <c r="S247" s="8"/>
      <c r="T247" s="8"/>
      <c r="U247" s="8"/>
      <c r="V247" s="8"/>
      <c r="W247" s="8"/>
      <c r="X247" s="8"/>
      <c r="Y247" s="8"/>
      <c r="Z247" s="8"/>
    </row>
    <row r="248" spans="1:26" ht="17.25" customHeight="1">
      <c r="A248" s="10"/>
      <c r="B248" s="11"/>
      <c r="C248" s="11"/>
      <c r="D248" s="11"/>
      <c r="E248" s="11"/>
      <c r="F248" s="12"/>
      <c r="G248" s="11"/>
      <c r="H248" s="11"/>
      <c r="I248" s="9"/>
      <c r="J248" s="9"/>
      <c r="K248" s="9"/>
      <c r="L248" s="8"/>
      <c r="M248" s="8"/>
      <c r="N248" s="8"/>
      <c r="O248" s="8"/>
      <c r="P248" s="8"/>
      <c r="Q248" s="8"/>
      <c r="R248" s="8"/>
      <c r="S248" s="8"/>
      <c r="T248" s="8"/>
      <c r="U248" s="8"/>
      <c r="V248" s="8"/>
      <c r="W248" s="8"/>
      <c r="X248" s="8"/>
      <c r="Y248" s="8"/>
      <c r="Z248" s="8"/>
    </row>
    <row r="249" spans="1:26" ht="17.25" customHeight="1">
      <c r="A249" s="10"/>
      <c r="B249" s="11"/>
      <c r="C249" s="11"/>
      <c r="D249" s="11"/>
      <c r="E249" s="11"/>
      <c r="F249" s="12"/>
      <c r="G249" s="11"/>
      <c r="H249" s="11"/>
      <c r="I249" s="9"/>
      <c r="J249" s="9"/>
      <c r="K249" s="9"/>
      <c r="L249" s="8"/>
      <c r="M249" s="8"/>
      <c r="N249" s="8"/>
      <c r="O249" s="8"/>
      <c r="P249" s="8"/>
      <c r="Q249" s="8"/>
      <c r="R249" s="8"/>
      <c r="S249" s="8"/>
      <c r="T249" s="8"/>
      <c r="U249" s="8"/>
      <c r="V249" s="8"/>
      <c r="W249" s="8"/>
      <c r="X249" s="8"/>
      <c r="Y249" s="8"/>
      <c r="Z249" s="8"/>
    </row>
    <row r="250" spans="1:26" ht="17.25" customHeight="1">
      <c r="A250" s="10"/>
      <c r="B250" s="11"/>
      <c r="C250" s="11"/>
      <c r="D250" s="11"/>
      <c r="E250" s="11"/>
      <c r="F250" s="12"/>
      <c r="G250" s="11"/>
      <c r="H250" s="11"/>
      <c r="I250" s="9"/>
      <c r="J250" s="9"/>
      <c r="K250" s="9"/>
      <c r="L250" s="8"/>
      <c r="M250" s="8"/>
      <c r="N250" s="8"/>
      <c r="O250" s="8"/>
      <c r="P250" s="8"/>
      <c r="Q250" s="8"/>
      <c r="R250" s="8"/>
      <c r="S250" s="8"/>
      <c r="T250" s="8"/>
      <c r="U250" s="8"/>
      <c r="V250" s="8"/>
      <c r="W250" s="8"/>
      <c r="X250" s="8"/>
      <c r="Y250" s="8"/>
      <c r="Z250" s="8"/>
    </row>
    <row r="251" spans="1:26" ht="17.25" customHeight="1">
      <c r="A251" s="10"/>
      <c r="B251" s="11"/>
      <c r="C251" s="11"/>
      <c r="D251" s="11"/>
      <c r="E251" s="11"/>
      <c r="F251" s="12"/>
      <c r="G251" s="11"/>
      <c r="H251" s="11"/>
      <c r="I251" s="9"/>
      <c r="J251" s="9"/>
      <c r="K251" s="9"/>
      <c r="L251" s="8"/>
      <c r="M251" s="8"/>
      <c r="N251" s="8"/>
      <c r="O251" s="8"/>
      <c r="P251" s="8"/>
      <c r="Q251" s="8"/>
      <c r="R251" s="8"/>
      <c r="S251" s="8"/>
      <c r="T251" s="8"/>
      <c r="U251" s="8"/>
      <c r="V251" s="8"/>
      <c r="W251" s="8"/>
      <c r="X251" s="8"/>
      <c r="Y251" s="8"/>
      <c r="Z251" s="8"/>
    </row>
    <row r="252" spans="1:26" ht="17.25" customHeight="1">
      <c r="A252" s="10"/>
      <c r="B252" s="11"/>
      <c r="C252" s="11"/>
      <c r="D252" s="11"/>
      <c r="E252" s="11"/>
      <c r="F252" s="12"/>
      <c r="G252" s="11"/>
      <c r="H252" s="11"/>
      <c r="I252" s="9"/>
      <c r="J252" s="9"/>
      <c r="K252" s="9"/>
      <c r="L252" s="8"/>
      <c r="M252" s="8"/>
      <c r="N252" s="8"/>
      <c r="O252" s="8"/>
      <c r="P252" s="8"/>
      <c r="Q252" s="8"/>
      <c r="R252" s="8"/>
      <c r="S252" s="8"/>
      <c r="T252" s="8"/>
      <c r="U252" s="8"/>
      <c r="V252" s="8"/>
      <c r="W252" s="8"/>
      <c r="X252" s="8"/>
      <c r="Y252" s="8"/>
      <c r="Z252" s="8"/>
    </row>
    <row r="253" spans="1:26" ht="17.25" customHeight="1">
      <c r="A253" s="10"/>
      <c r="B253" s="11"/>
      <c r="C253" s="11"/>
      <c r="D253" s="11"/>
      <c r="E253" s="11"/>
      <c r="F253" s="12"/>
      <c r="G253" s="11"/>
      <c r="H253" s="11"/>
      <c r="I253" s="9"/>
      <c r="J253" s="9"/>
      <c r="K253" s="9"/>
      <c r="L253" s="8"/>
      <c r="M253" s="8"/>
      <c r="N253" s="8"/>
      <c r="O253" s="8"/>
      <c r="P253" s="8"/>
      <c r="Q253" s="8"/>
      <c r="R253" s="8"/>
      <c r="S253" s="8"/>
      <c r="T253" s="8"/>
      <c r="U253" s="8"/>
      <c r="V253" s="8"/>
      <c r="W253" s="8"/>
      <c r="X253" s="8"/>
      <c r="Y253" s="8"/>
      <c r="Z253" s="8"/>
    </row>
    <row r="254" spans="1:26" ht="17.25" customHeight="1">
      <c r="A254" s="10"/>
      <c r="B254" s="11"/>
      <c r="C254" s="11"/>
      <c r="D254" s="11"/>
      <c r="E254" s="11"/>
      <c r="F254" s="12"/>
      <c r="G254" s="11"/>
      <c r="H254" s="11"/>
      <c r="I254" s="9"/>
      <c r="J254" s="9"/>
      <c r="K254" s="9"/>
      <c r="L254" s="8"/>
      <c r="M254" s="8"/>
      <c r="N254" s="8"/>
      <c r="O254" s="8"/>
      <c r="P254" s="8"/>
      <c r="Q254" s="8"/>
      <c r="R254" s="8"/>
      <c r="S254" s="8"/>
      <c r="T254" s="8"/>
      <c r="U254" s="8"/>
      <c r="V254" s="8"/>
      <c r="W254" s="8"/>
      <c r="X254" s="8"/>
      <c r="Y254" s="8"/>
      <c r="Z254" s="8"/>
    </row>
    <row r="255" spans="1:26" ht="17.25" customHeight="1">
      <c r="A255" s="10"/>
      <c r="B255" s="11"/>
      <c r="C255" s="11"/>
      <c r="D255" s="11"/>
      <c r="E255" s="11"/>
      <c r="F255" s="12"/>
      <c r="G255" s="11"/>
      <c r="H255" s="11"/>
      <c r="I255" s="9"/>
      <c r="J255" s="9"/>
      <c r="K255" s="9"/>
      <c r="L255" s="8"/>
      <c r="M255" s="8"/>
      <c r="N255" s="8"/>
      <c r="O255" s="8"/>
      <c r="P255" s="8"/>
      <c r="Q255" s="8"/>
      <c r="R255" s="8"/>
      <c r="S255" s="8"/>
      <c r="T255" s="8"/>
      <c r="U255" s="8"/>
      <c r="V255" s="8"/>
      <c r="W255" s="8"/>
      <c r="X255" s="8"/>
      <c r="Y255" s="8"/>
      <c r="Z255" s="8"/>
    </row>
    <row r="256" spans="1:26" ht="17.25" customHeight="1">
      <c r="A256" s="10"/>
      <c r="B256" s="11"/>
      <c r="C256" s="11"/>
      <c r="D256" s="11"/>
      <c r="E256" s="11"/>
      <c r="F256" s="12"/>
      <c r="G256" s="11"/>
      <c r="H256" s="11"/>
      <c r="I256" s="9"/>
      <c r="J256" s="9"/>
      <c r="K256" s="9"/>
      <c r="L256" s="8"/>
      <c r="M256" s="8"/>
      <c r="N256" s="8"/>
      <c r="O256" s="8"/>
      <c r="P256" s="8"/>
      <c r="Q256" s="8"/>
      <c r="R256" s="8"/>
      <c r="S256" s="8"/>
      <c r="T256" s="8"/>
      <c r="U256" s="8"/>
      <c r="V256" s="8"/>
      <c r="W256" s="8"/>
      <c r="X256" s="8"/>
      <c r="Y256" s="8"/>
      <c r="Z256" s="8"/>
    </row>
    <row r="257" spans="1:26" ht="17.25" customHeight="1">
      <c r="A257" s="10"/>
      <c r="B257" s="11"/>
      <c r="C257" s="11"/>
      <c r="D257" s="11"/>
      <c r="E257" s="11"/>
      <c r="F257" s="12"/>
      <c r="G257" s="11"/>
      <c r="H257" s="11"/>
      <c r="I257" s="9"/>
      <c r="J257" s="9"/>
      <c r="K257" s="9"/>
      <c r="L257" s="8"/>
      <c r="M257" s="8"/>
      <c r="N257" s="8"/>
      <c r="O257" s="8"/>
      <c r="P257" s="8"/>
      <c r="Q257" s="8"/>
      <c r="R257" s="8"/>
      <c r="S257" s="8"/>
      <c r="T257" s="8"/>
      <c r="U257" s="8"/>
      <c r="V257" s="8"/>
      <c r="W257" s="8"/>
      <c r="X257" s="8"/>
      <c r="Y257" s="8"/>
      <c r="Z257" s="8"/>
    </row>
    <row r="258" spans="1:26" ht="17.25" customHeight="1">
      <c r="A258" s="10"/>
      <c r="B258" s="11"/>
      <c r="C258" s="11"/>
      <c r="D258" s="11"/>
      <c r="E258" s="11"/>
      <c r="F258" s="12"/>
      <c r="G258" s="11"/>
      <c r="H258" s="11"/>
      <c r="I258" s="9"/>
      <c r="J258" s="9"/>
      <c r="K258" s="9"/>
      <c r="L258" s="8"/>
      <c r="M258" s="8"/>
      <c r="N258" s="8"/>
      <c r="O258" s="8"/>
      <c r="P258" s="8"/>
      <c r="Q258" s="8"/>
      <c r="R258" s="8"/>
      <c r="S258" s="8"/>
      <c r="T258" s="8"/>
      <c r="U258" s="8"/>
      <c r="V258" s="8"/>
      <c r="W258" s="8"/>
      <c r="X258" s="8"/>
      <c r="Y258" s="8"/>
      <c r="Z258" s="8"/>
    </row>
    <row r="259" spans="1:26" ht="17.25" customHeight="1">
      <c r="A259" s="10"/>
      <c r="B259" s="11"/>
      <c r="C259" s="11"/>
      <c r="D259" s="11"/>
      <c r="E259" s="11"/>
      <c r="F259" s="12"/>
      <c r="G259" s="11"/>
      <c r="H259" s="11"/>
      <c r="I259" s="9"/>
      <c r="J259" s="9"/>
      <c r="K259" s="9"/>
      <c r="L259" s="8"/>
      <c r="M259" s="8"/>
      <c r="N259" s="8"/>
      <c r="O259" s="8"/>
      <c r="P259" s="8"/>
      <c r="Q259" s="8"/>
      <c r="R259" s="8"/>
      <c r="S259" s="8"/>
      <c r="T259" s="8"/>
      <c r="U259" s="8"/>
      <c r="V259" s="8"/>
      <c r="W259" s="8"/>
      <c r="X259" s="8"/>
      <c r="Y259" s="8"/>
      <c r="Z259" s="8"/>
    </row>
    <row r="260" spans="1:26" ht="17.25" customHeight="1">
      <c r="A260" s="10"/>
      <c r="B260" s="11"/>
      <c r="C260" s="11"/>
      <c r="D260" s="11"/>
      <c r="E260" s="11"/>
      <c r="F260" s="12"/>
      <c r="G260" s="11"/>
      <c r="H260" s="11"/>
      <c r="I260" s="9"/>
      <c r="J260" s="9"/>
      <c r="K260" s="9"/>
      <c r="L260" s="8"/>
      <c r="M260" s="8"/>
      <c r="N260" s="8"/>
      <c r="O260" s="8"/>
      <c r="P260" s="8"/>
      <c r="Q260" s="8"/>
      <c r="R260" s="8"/>
      <c r="S260" s="8"/>
      <c r="T260" s="8"/>
      <c r="U260" s="8"/>
      <c r="V260" s="8"/>
      <c r="W260" s="8"/>
      <c r="X260" s="8"/>
      <c r="Y260" s="8"/>
      <c r="Z260" s="8"/>
    </row>
    <row r="261" spans="1:26" ht="17.25" customHeight="1">
      <c r="A261" s="10"/>
      <c r="B261" s="11"/>
      <c r="C261" s="11"/>
      <c r="D261" s="11"/>
      <c r="E261" s="11"/>
      <c r="F261" s="12"/>
      <c r="G261" s="11"/>
      <c r="H261" s="11"/>
      <c r="I261" s="9"/>
      <c r="J261" s="9"/>
      <c r="K261" s="9"/>
      <c r="L261" s="8"/>
      <c r="M261" s="8"/>
      <c r="N261" s="8"/>
      <c r="O261" s="8"/>
      <c r="P261" s="8"/>
      <c r="Q261" s="8"/>
      <c r="R261" s="8"/>
      <c r="S261" s="8"/>
      <c r="T261" s="8"/>
      <c r="U261" s="8"/>
      <c r="V261" s="8"/>
      <c r="W261" s="8"/>
      <c r="X261" s="8"/>
      <c r="Y261" s="8"/>
      <c r="Z261" s="8"/>
    </row>
    <row r="262" spans="1:26" ht="17.25" customHeight="1">
      <c r="A262" s="10"/>
      <c r="B262" s="11"/>
      <c r="C262" s="11"/>
      <c r="D262" s="11"/>
      <c r="E262" s="11"/>
      <c r="F262" s="12"/>
      <c r="G262" s="11"/>
      <c r="H262" s="11"/>
      <c r="I262" s="9"/>
      <c r="J262" s="9"/>
      <c r="K262" s="9"/>
      <c r="L262" s="8"/>
      <c r="M262" s="8"/>
      <c r="N262" s="8"/>
      <c r="O262" s="8"/>
      <c r="P262" s="8"/>
      <c r="Q262" s="8"/>
      <c r="R262" s="8"/>
      <c r="S262" s="8"/>
      <c r="T262" s="8"/>
      <c r="U262" s="8"/>
      <c r="V262" s="8"/>
      <c r="W262" s="8"/>
      <c r="X262" s="8"/>
      <c r="Y262" s="8"/>
      <c r="Z262" s="8"/>
    </row>
    <row r="263" spans="1:26" ht="17.25" customHeight="1">
      <c r="A263" s="10"/>
      <c r="B263" s="11"/>
      <c r="C263" s="11"/>
      <c r="D263" s="11"/>
      <c r="E263" s="11"/>
      <c r="F263" s="12"/>
      <c r="G263" s="11"/>
      <c r="H263" s="11"/>
      <c r="I263" s="9"/>
      <c r="J263" s="9"/>
      <c r="K263" s="9"/>
      <c r="L263" s="8"/>
      <c r="M263" s="8"/>
      <c r="N263" s="8"/>
      <c r="O263" s="8"/>
      <c r="P263" s="8"/>
      <c r="Q263" s="8"/>
      <c r="R263" s="8"/>
      <c r="S263" s="8"/>
      <c r="T263" s="8"/>
      <c r="U263" s="8"/>
      <c r="V263" s="8"/>
      <c r="W263" s="8"/>
      <c r="X263" s="8"/>
      <c r="Y263" s="8"/>
      <c r="Z263" s="8"/>
    </row>
    <row r="264" spans="1:26" ht="17.25" customHeight="1">
      <c r="A264" s="10"/>
      <c r="B264" s="11"/>
      <c r="C264" s="11"/>
      <c r="D264" s="11"/>
      <c r="E264" s="11"/>
      <c r="F264" s="12"/>
      <c r="G264" s="11"/>
      <c r="H264" s="11"/>
      <c r="I264" s="9"/>
      <c r="J264" s="9"/>
      <c r="K264" s="9"/>
      <c r="L264" s="8"/>
      <c r="M264" s="8"/>
      <c r="N264" s="8"/>
      <c r="O264" s="8"/>
      <c r="P264" s="8"/>
      <c r="Q264" s="8"/>
      <c r="R264" s="8"/>
      <c r="S264" s="8"/>
      <c r="T264" s="8"/>
      <c r="U264" s="8"/>
      <c r="V264" s="8"/>
      <c r="W264" s="8"/>
      <c r="X264" s="8"/>
      <c r="Y264" s="8"/>
      <c r="Z264" s="8"/>
    </row>
    <row r="265" spans="1:26" ht="17.25" customHeight="1">
      <c r="A265" s="10"/>
      <c r="B265" s="11"/>
      <c r="C265" s="11"/>
      <c r="D265" s="11"/>
      <c r="E265" s="11"/>
      <c r="F265" s="12"/>
      <c r="G265" s="11"/>
      <c r="H265" s="11"/>
      <c r="I265" s="9"/>
      <c r="J265" s="9"/>
      <c r="K265" s="9"/>
      <c r="L265" s="8"/>
      <c r="M265" s="8"/>
      <c r="N265" s="8"/>
      <c r="O265" s="8"/>
      <c r="P265" s="8"/>
      <c r="Q265" s="8"/>
      <c r="R265" s="8"/>
      <c r="S265" s="8"/>
      <c r="T265" s="8"/>
      <c r="U265" s="8"/>
      <c r="V265" s="8"/>
      <c r="W265" s="8"/>
      <c r="X265" s="8"/>
      <c r="Y265" s="8"/>
      <c r="Z265" s="8"/>
    </row>
    <row r="266" spans="1:26" ht="17.25" customHeight="1">
      <c r="A266" s="10"/>
      <c r="B266" s="11"/>
      <c r="C266" s="11"/>
      <c r="D266" s="11"/>
      <c r="E266" s="11"/>
      <c r="F266" s="12"/>
      <c r="G266" s="11"/>
      <c r="H266" s="11"/>
      <c r="I266" s="9"/>
      <c r="J266" s="9"/>
      <c r="K266" s="9"/>
      <c r="L266" s="8"/>
      <c r="M266" s="8"/>
      <c r="N266" s="8"/>
      <c r="O266" s="8"/>
      <c r="P266" s="8"/>
      <c r="Q266" s="8"/>
      <c r="R266" s="8"/>
      <c r="S266" s="8"/>
      <c r="T266" s="8"/>
      <c r="U266" s="8"/>
      <c r="V266" s="8"/>
      <c r="W266" s="8"/>
      <c r="X266" s="8"/>
      <c r="Y266" s="8"/>
      <c r="Z266" s="8"/>
    </row>
    <row r="267" spans="1:26" ht="17.25" customHeight="1">
      <c r="A267" s="10"/>
      <c r="B267" s="11"/>
      <c r="C267" s="11"/>
      <c r="D267" s="11"/>
      <c r="E267" s="11"/>
      <c r="F267" s="12"/>
      <c r="G267" s="11"/>
      <c r="H267" s="11"/>
      <c r="I267" s="9"/>
      <c r="J267" s="9"/>
      <c r="K267" s="9"/>
      <c r="L267" s="8"/>
      <c r="M267" s="8"/>
      <c r="N267" s="8"/>
      <c r="O267" s="8"/>
      <c r="P267" s="8"/>
      <c r="Q267" s="8"/>
      <c r="R267" s="8"/>
      <c r="S267" s="8"/>
      <c r="T267" s="8"/>
      <c r="U267" s="8"/>
      <c r="V267" s="8"/>
      <c r="W267" s="8"/>
      <c r="X267" s="8"/>
      <c r="Y267" s="8"/>
      <c r="Z267" s="8"/>
    </row>
    <row r="268" spans="1:26" ht="17.25" customHeight="1">
      <c r="A268" s="10"/>
      <c r="B268" s="11"/>
      <c r="C268" s="11"/>
      <c r="D268" s="11"/>
      <c r="E268" s="11"/>
      <c r="F268" s="12"/>
      <c r="G268" s="11"/>
      <c r="H268" s="11"/>
      <c r="I268" s="9"/>
      <c r="J268" s="9"/>
      <c r="K268" s="9"/>
      <c r="L268" s="8"/>
      <c r="M268" s="8"/>
      <c r="N268" s="8"/>
      <c r="O268" s="8"/>
      <c r="P268" s="8"/>
      <c r="Q268" s="8"/>
      <c r="R268" s="8"/>
      <c r="S268" s="8"/>
      <c r="T268" s="8"/>
      <c r="U268" s="8"/>
      <c r="V268" s="8"/>
      <c r="W268" s="8"/>
      <c r="X268" s="8"/>
      <c r="Y268" s="8"/>
      <c r="Z268" s="8"/>
    </row>
    <row r="269" spans="1:26" ht="17.25" customHeight="1">
      <c r="A269" s="10"/>
      <c r="B269" s="11"/>
      <c r="C269" s="11"/>
      <c r="D269" s="11"/>
      <c r="E269" s="11"/>
      <c r="F269" s="12"/>
      <c r="G269" s="11"/>
      <c r="H269" s="11"/>
      <c r="I269" s="9"/>
      <c r="J269" s="9"/>
      <c r="K269" s="9"/>
      <c r="L269" s="8"/>
      <c r="M269" s="8"/>
      <c r="N269" s="8"/>
      <c r="O269" s="8"/>
      <c r="P269" s="8"/>
      <c r="Q269" s="8"/>
      <c r="R269" s="8"/>
      <c r="S269" s="8"/>
      <c r="T269" s="8"/>
      <c r="U269" s="8"/>
      <c r="V269" s="8"/>
      <c r="W269" s="8"/>
      <c r="X269" s="8"/>
      <c r="Y269" s="8"/>
      <c r="Z269" s="8"/>
    </row>
    <row r="270" spans="1:26" ht="17.25" customHeight="1">
      <c r="A270" s="10"/>
      <c r="B270" s="11"/>
      <c r="C270" s="11"/>
      <c r="D270" s="11"/>
      <c r="E270" s="11"/>
      <c r="F270" s="12"/>
      <c r="G270" s="11"/>
      <c r="H270" s="11"/>
      <c r="I270" s="9"/>
      <c r="J270" s="9"/>
      <c r="K270" s="9"/>
      <c r="L270" s="8"/>
      <c r="M270" s="8"/>
      <c r="N270" s="8"/>
      <c r="O270" s="8"/>
      <c r="P270" s="8"/>
      <c r="Q270" s="8"/>
      <c r="R270" s="8"/>
      <c r="S270" s="8"/>
      <c r="T270" s="8"/>
      <c r="U270" s="8"/>
      <c r="V270" s="8"/>
      <c r="W270" s="8"/>
      <c r="X270" s="8"/>
      <c r="Y270" s="8"/>
      <c r="Z270" s="8"/>
    </row>
    <row r="271" spans="1:26" ht="17.25" customHeight="1">
      <c r="A271" s="10"/>
      <c r="B271" s="11"/>
      <c r="C271" s="11"/>
      <c r="D271" s="11"/>
      <c r="E271" s="11"/>
      <c r="F271" s="12"/>
      <c r="G271" s="11"/>
      <c r="H271" s="11"/>
      <c r="I271" s="9"/>
      <c r="J271" s="9"/>
      <c r="K271" s="9"/>
      <c r="L271" s="8"/>
      <c r="M271" s="8"/>
      <c r="N271" s="8"/>
      <c r="O271" s="8"/>
      <c r="P271" s="8"/>
      <c r="Q271" s="8"/>
      <c r="R271" s="8"/>
      <c r="S271" s="8"/>
      <c r="T271" s="8"/>
      <c r="U271" s="8"/>
      <c r="V271" s="8"/>
      <c r="W271" s="8"/>
      <c r="X271" s="8"/>
      <c r="Y271" s="8"/>
      <c r="Z271" s="8"/>
    </row>
    <row r="272" spans="1:26" ht="17.25" customHeight="1">
      <c r="A272" s="10"/>
      <c r="B272" s="11"/>
      <c r="C272" s="11"/>
      <c r="D272" s="11"/>
      <c r="E272" s="11"/>
      <c r="F272" s="12"/>
      <c r="G272" s="11"/>
      <c r="H272" s="11"/>
      <c r="I272" s="9"/>
      <c r="J272" s="9"/>
      <c r="K272" s="9"/>
      <c r="L272" s="8"/>
      <c r="M272" s="8"/>
      <c r="N272" s="8"/>
      <c r="O272" s="8"/>
      <c r="P272" s="8"/>
      <c r="Q272" s="8"/>
      <c r="R272" s="8"/>
      <c r="S272" s="8"/>
      <c r="T272" s="8"/>
      <c r="U272" s="8"/>
      <c r="V272" s="8"/>
      <c r="W272" s="8"/>
      <c r="X272" s="8"/>
      <c r="Y272" s="8"/>
      <c r="Z272" s="8"/>
    </row>
    <row r="273" spans="1:26" ht="17.25" customHeight="1">
      <c r="A273" s="10"/>
      <c r="B273" s="11"/>
      <c r="C273" s="11"/>
      <c r="D273" s="11"/>
      <c r="E273" s="11"/>
      <c r="F273" s="12"/>
      <c r="G273" s="11"/>
      <c r="H273" s="11"/>
      <c r="I273" s="9"/>
      <c r="J273" s="9"/>
      <c r="K273" s="9"/>
      <c r="L273" s="8"/>
      <c r="M273" s="8"/>
      <c r="N273" s="8"/>
      <c r="O273" s="8"/>
      <c r="P273" s="8"/>
      <c r="Q273" s="8"/>
      <c r="R273" s="8"/>
      <c r="S273" s="8"/>
      <c r="T273" s="8"/>
      <c r="U273" s="8"/>
      <c r="V273" s="8"/>
      <c r="W273" s="8"/>
      <c r="X273" s="8"/>
      <c r="Y273" s="8"/>
      <c r="Z273" s="8"/>
    </row>
    <row r="274" spans="1:26" ht="17.25" customHeight="1">
      <c r="A274" s="10"/>
      <c r="B274" s="11"/>
      <c r="C274" s="11"/>
      <c r="D274" s="11"/>
      <c r="E274" s="11"/>
      <c r="F274" s="12"/>
      <c r="G274" s="11"/>
      <c r="H274" s="11"/>
      <c r="I274" s="9"/>
      <c r="J274" s="9"/>
      <c r="K274" s="9"/>
      <c r="L274" s="8"/>
      <c r="M274" s="8"/>
      <c r="N274" s="8"/>
      <c r="O274" s="8"/>
      <c r="P274" s="8"/>
      <c r="Q274" s="8"/>
      <c r="R274" s="8"/>
      <c r="S274" s="8"/>
      <c r="T274" s="8"/>
      <c r="U274" s="8"/>
      <c r="V274" s="8"/>
      <c r="W274" s="8"/>
      <c r="X274" s="8"/>
      <c r="Y274" s="8"/>
      <c r="Z274" s="8"/>
    </row>
    <row r="275" spans="1:26" ht="17.25" customHeight="1">
      <c r="A275" s="10"/>
      <c r="B275" s="11"/>
      <c r="C275" s="11"/>
      <c r="D275" s="11"/>
      <c r="E275" s="11"/>
      <c r="F275" s="12"/>
      <c r="G275" s="11"/>
      <c r="H275" s="11"/>
      <c r="I275" s="9"/>
      <c r="J275" s="9"/>
      <c r="K275" s="9"/>
      <c r="L275" s="8"/>
      <c r="M275" s="8"/>
      <c r="N275" s="8"/>
      <c r="O275" s="8"/>
      <c r="P275" s="8"/>
      <c r="Q275" s="8"/>
      <c r="R275" s="8"/>
      <c r="S275" s="8"/>
      <c r="T275" s="8"/>
      <c r="U275" s="8"/>
      <c r="V275" s="8"/>
      <c r="W275" s="8"/>
      <c r="X275" s="8"/>
      <c r="Y275" s="8"/>
      <c r="Z275" s="8"/>
    </row>
    <row r="276" spans="1:26" ht="17.25" customHeight="1">
      <c r="A276" s="10"/>
      <c r="B276" s="11"/>
      <c r="C276" s="11"/>
      <c r="D276" s="11"/>
      <c r="E276" s="11"/>
      <c r="F276" s="12"/>
      <c r="G276" s="11"/>
      <c r="H276" s="11"/>
      <c r="I276" s="9"/>
      <c r="J276" s="9"/>
      <c r="K276" s="9"/>
      <c r="L276" s="8"/>
      <c r="M276" s="8"/>
      <c r="N276" s="8"/>
      <c r="O276" s="8"/>
      <c r="P276" s="8"/>
      <c r="Q276" s="8"/>
      <c r="R276" s="8"/>
      <c r="S276" s="8"/>
      <c r="T276" s="8"/>
      <c r="U276" s="8"/>
      <c r="V276" s="8"/>
      <c r="W276" s="8"/>
      <c r="X276" s="8"/>
      <c r="Y276" s="8"/>
      <c r="Z276" s="8"/>
    </row>
    <row r="277" spans="1:26" ht="17.25" customHeight="1">
      <c r="A277" s="10"/>
      <c r="B277" s="11"/>
      <c r="C277" s="11"/>
      <c r="D277" s="11"/>
      <c r="E277" s="11"/>
      <c r="F277" s="12"/>
      <c r="G277" s="11"/>
      <c r="H277" s="11"/>
      <c r="I277" s="9"/>
      <c r="J277" s="9"/>
      <c r="K277" s="9"/>
      <c r="L277" s="8"/>
      <c r="M277" s="8"/>
      <c r="N277" s="8"/>
      <c r="O277" s="8"/>
      <c r="P277" s="8"/>
      <c r="Q277" s="8"/>
      <c r="R277" s="8"/>
      <c r="S277" s="8"/>
      <c r="T277" s="8"/>
      <c r="U277" s="8"/>
      <c r="V277" s="8"/>
      <c r="W277" s="8"/>
      <c r="X277" s="8"/>
      <c r="Y277" s="8"/>
      <c r="Z277" s="8"/>
    </row>
    <row r="278" spans="1:26" ht="17.25" customHeight="1">
      <c r="A278" s="10"/>
      <c r="B278" s="11"/>
      <c r="C278" s="11"/>
      <c r="D278" s="11"/>
      <c r="E278" s="11"/>
      <c r="F278" s="12"/>
      <c r="G278" s="11"/>
      <c r="H278" s="11"/>
      <c r="I278" s="9"/>
      <c r="J278" s="9"/>
      <c r="K278" s="9"/>
      <c r="L278" s="8"/>
      <c r="M278" s="8"/>
      <c r="N278" s="8"/>
      <c r="O278" s="8"/>
      <c r="P278" s="8"/>
      <c r="Q278" s="8"/>
      <c r="R278" s="8"/>
      <c r="S278" s="8"/>
      <c r="T278" s="8"/>
      <c r="U278" s="8"/>
      <c r="V278" s="8"/>
      <c r="W278" s="8"/>
      <c r="X278" s="8"/>
      <c r="Y278" s="8"/>
      <c r="Z278" s="8"/>
    </row>
    <row r="279" spans="1:26" ht="17.25" customHeight="1">
      <c r="A279" s="10"/>
      <c r="B279" s="11"/>
      <c r="C279" s="11"/>
      <c r="D279" s="11"/>
      <c r="E279" s="11"/>
      <c r="F279" s="12"/>
      <c r="G279" s="11"/>
      <c r="H279" s="11"/>
      <c r="I279" s="9"/>
      <c r="J279" s="9"/>
      <c r="K279" s="9"/>
      <c r="L279" s="8"/>
      <c r="M279" s="8"/>
      <c r="N279" s="8"/>
      <c r="O279" s="8"/>
      <c r="P279" s="8"/>
      <c r="Q279" s="8"/>
      <c r="R279" s="8"/>
      <c r="S279" s="8"/>
      <c r="T279" s="8"/>
      <c r="U279" s="8"/>
      <c r="V279" s="8"/>
      <c r="W279" s="8"/>
      <c r="X279" s="8"/>
      <c r="Y279" s="8"/>
      <c r="Z279" s="8"/>
    </row>
    <row r="280" spans="1:26" ht="17.25" customHeight="1">
      <c r="A280" s="10"/>
      <c r="B280" s="11"/>
      <c r="C280" s="11"/>
      <c r="D280" s="11"/>
      <c r="E280" s="11"/>
      <c r="F280" s="12"/>
      <c r="G280" s="11"/>
      <c r="H280" s="11"/>
      <c r="I280" s="9"/>
      <c r="J280" s="9"/>
      <c r="K280" s="9"/>
      <c r="L280" s="8"/>
      <c r="M280" s="8"/>
      <c r="N280" s="8"/>
      <c r="O280" s="8"/>
      <c r="P280" s="8"/>
      <c r="Q280" s="8"/>
      <c r="R280" s="8"/>
      <c r="S280" s="8"/>
      <c r="T280" s="8"/>
      <c r="U280" s="8"/>
      <c r="V280" s="8"/>
      <c r="W280" s="8"/>
      <c r="X280" s="8"/>
      <c r="Y280" s="8"/>
      <c r="Z280" s="8"/>
    </row>
    <row r="281" spans="1:26" ht="17.25" customHeight="1">
      <c r="A281" s="10"/>
      <c r="B281" s="11"/>
      <c r="C281" s="11"/>
      <c r="D281" s="11"/>
      <c r="E281" s="11"/>
      <c r="F281" s="12"/>
      <c r="G281" s="11"/>
      <c r="H281" s="11"/>
      <c r="I281" s="9"/>
      <c r="J281" s="9"/>
      <c r="K281" s="9"/>
      <c r="L281" s="8"/>
      <c r="M281" s="8"/>
      <c r="N281" s="8"/>
      <c r="O281" s="8"/>
      <c r="P281" s="8"/>
      <c r="Q281" s="8"/>
      <c r="R281" s="8"/>
      <c r="S281" s="8"/>
      <c r="T281" s="8"/>
      <c r="U281" s="8"/>
      <c r="V281" s="8"/>
      <c r="W281" s="8"/>
      <c r="X281" s="8"/>
      <c r="Y281" s="8"/>
      <c r="Z281" s="8"/>
    </row>
    <row r="282" spans="1:26" ht="17.25" customHeight="1">
      <c r="A282" s="10"/>
      <c r="B282" s="11"/>
      <c r="C282" s="11"/>
      <c r="D282" s="11"/>
      <c r="E282" s="11"/>
      <c r="F282" s="12"/>
      <c r="G282" s="11"/>
      <c r="H282" s="11"/>
      <c r="I282" s="9"/>
      <c r="J282" s="9"/>
      <c r="K282" s="9"/>
      <c r="L282" s="8"/>
      <c r="M282" s="8"/>
      <c r="N282" s="8"/>
      <c r="O282" s="8"/>
      <c r="P282" s="8"/>
      <c r="Q282" s="8"/>
      <c r="R282" s="8"/>
      <c r="S282" s="8"/>
      <c r="T282" s="8"/>
      <c r="U282" s="8"/>
      <c r="V282" s="8"/>
      <c r="W282" s="8"/>
      <c r="X282" s="8"/>
      <c r="Y282" s="8"/>
      <c r="Z282" s="8"/>
    </row>
    <row r="283" spans="1:26" ht="17.25" customHeight="1">
      <c r="A283" s="10"/>
      <c r="B283" s="11"/>
      <c r="C283" s="11"/>
      <c r="D283" s="11"/>
      <c r="E283" s="11"/>
      <c r="F283" s="12"/>
      <c r="G283" s="11"/>
      <c r="H283" s="11"/>
      <c r="I283" s="9"/>
      <c r="J283" s="9"/>
      <c r="K283" s="9"/>
      <c r="L283" s="8"/>
      <c r="M283" s="8"/>
      <c r="N283" s="8"/>
      <c r="O283" s="8"/>
      <c r="P283" s="8"/>
      <c r="Q283" s="8"/>
      <c r="R283" s="8"/>
      <c r="S283" s="8"/>
      <c r="T283" s="8"/>
      <c r="U283" s="8"/>
      <c r="V283" s="8"/>
      <c r="W283" s="8"/>
      <c r="X283" s="8"/>
      <c r="Y283" s="8"/>
      <c r="Z283" s="8"/>
    </row>
    <row r="284" spans="1:26" ht="17.25" customHeight="1">
      <c r="A284" s="10"/>
      <c r="B284" s="11"/>
      <c r="C284" s="11"/>
      <c r="D284" s="11"/>
      <c r="E284" s="11"/>
      <c r="F284" s="12"/>
      <c r="G284" s="11"/>
      <c r="H284" s="11"/>
      <c r="I284" s="9"/>
      <c r="J284" s="9"/>
      <c r="K284" s="9"/>
      <c r="L284" s="8"/>
      <c r="M284" s="8"/>
      <c r="N284" s="8"/>
      <c r="O284" s="8"/>
      <c r="P284" s="8"/>
      <c r="Q284" s="8"/>
      <c r="R284" s="8"/>
      <c r="S284" s="8"/>
      <c r="T284" s="8"/>
      <c r="U284" s="8"/>
      <c r="V284" s="8"/>
      <c r="W284" s="8"/>
      <c r="X284" s="8"/>
      <c r="Y284" s="8"/>
      <c r="Z284" s="8"/>
    </row>
    <row r="285" spans="1:26" ht="17.25" customHeight="1">
      <c r="A285" s="10"/>
      <c r="B285" s="11"/>
      <c r="C285" s="11"/>
      <c r="D285" s="11"/>
      <c r="E285" s="11"/>
      <c r="F285" s="12"/>
      <c r="G285" s="11"/>
      <c r="H285" s="11"/>
      <c r="I285" s="9"/>
      <c r="J285" s="9"/>
      <c r="K285" s="9"/>
      <c r="L285" s="8"/>
      <c r="M285" s="8"/>
      <c r="N285" s="8"/>
      <c r="O285" s="8"/>
      <c r="P285" s="8"/>
      <c r="Q285" s="8"/>
      <c r="R285" s="8"/>
      <c r="S285" s="8"/>
      <c r="T285" s="8"/>
      <c r="U285" s="8"/>
      <c r="V285" s="8"/>
      <c r="W285" s="8"/>
      <c r="X285" s="8"/>
      <c r="Y285" s="8"/>
      <c r="Z285" s="8"/>
    </row>
    <row r="286" spans="1:26" ht="17.25" customHeight="1">
      <c r="A286" s="10"/>
      <c r="B286" s="11"/>
      <c r="C286" s="11"/>
      <c r="D286" s="11"/>
      <c r="E286" s="11"/>
      <c r="F286" s="12"/>
      <c r="G286" s="11"/>
      <c r="H286" s="11"/>
      <c r="I286" s="9"/>
      <c r="J286" s="9"/>
      <c r="K286" s="9"/>
      <c r="L286" s="8"/>
      <c r="M286" s="8"/>
      <c r="N286" s="8"/>
      <c r="O286" s="8"/>
      <c r="P286" s="8"/>
      <c r="Q286" s="8"/>
      <c r="R286" s="8"/>
      <c r="S286" s="8"/>
      <c r="T286" s="8"/>
      <c r="U286" s="8"/>
      <c r="V286" s="8"/>
      <c r="W286" s="8"/>
      <c r="X286" s="8"/>
      <c r="Y286" s="8"/>
      <c r="Z286" s="8"/>
    </row>
    <row r="287" spans="1:26" ht="17.25" customHeight="1">
      <c r="A287" s="10"/>
      <c r="B287" s="11"/>
      <c r="C287" s="11"/>
      <c r="D287" s="11"/>
      <c r="E287" s="11"/>
      <c r="F287" s="12"/>
      <c r="G287" s="11"/>
      <c r="H287" s="11"/>
      <c r="I287" s="9"/>
      <c r="J287" s="9"/>
      <c r="K287" s="9"/>
      <c r="L287" s="8"/>
      <c r="M287" s="8"/>
      <c r="N287" s="8"/>
      <c r="O287" s="8"/>
      <c r="P287" s="8"/>
      <c r="Q287" s="8"/>
      <c r="R287" s="8"/>
      <c r="S287" s="8"/>
      <c r="T287" s="8"/>
      <c r="U287" s="8"/>
      <c r="V287" s="8"/>
      <c r="W287" s="8"/>
      <c r="X287" s="8"/>
      <c r="Y287" s="8"/>
      <c r="Z287" s="8"/>
    </row>
    <row r="288" spans="1:26" ht="17.25" customHeight="1">
      <c r="A288" s="10"/>
      <c r="B288" s="11"/>
      <c r="C288" s="11"/>
      <c r="D288" s="11"/>
      <c r="E288" s="11"/>
      <c r="F288" s="12"/>
      <c r="G288" s="11"/>
      <c r="H288" s="11"/>
      <c r="I288" s="9"/>
      <c r="J288" s="9"/>
      <c r="K288" s="9"/>
      <c r="L288" s="8"/>
      <c r="M288" s="8"/>
      <c r="N288" s="8"/>
      <c r="O288" s="8"/>
      <c r="P288" s="8"/>
      <c r="Q288" s="8"/>
      <c r="R288" s="8"/>
      <c r="S288" s="8"/>
      <c r="T288" s="8"/>
      <c r="U288" s="8"/>
      <c r="V288" s="8"/>
      <c r="W288" s="8"/>
      <c r="X288" s="8"/>
      <c r="Y288" s="8"/>
      <c r="Z288" s="8"/>
    </row>
    <row r="289" spans="1:26" ht="17.25" customHeight="1">
      <c r="A289" s="10"/>
      <c r="B289" s="11"/>
      <c r="C289" s="11"/>
      <c r="D289" s="11"/>
      <c r="E289" s="11"/>
      <c r="F289" s="12"/>
      <c r="G289" s="11"/>
      <c r="H289" s="11"/>
      <c r="I289" s="9"/>
      <c r="J289" s="9"/>
      <c r="K289" s="9"/>
      <c r="L289" s="8"/>
      <c r="M289" s="8"/>
      <c r="N289" s="8"/>
      <c r="O289" s="8"/>
      <c r="P289" s="8"/>
      <c r="Q289" s="8"/>
      <c r="R289" s="8"/>
      <c r="S289" s="8"/>
      <c r="T289" s="8"/>
      <c r="U289" s="8"/>
      <c r="V289" s="8"/>
      <c r="W289" s="8"/>
      <c r="X289" s="8"/>
      <c r="Y289" s="8"/>
      <c r="Z289" s="8"/>
    </row>
    <row r="290" spans="1:26" ht="17.25" customHeight="1">
      <c r="A290" s="10"/>
      <c r="B290" s="11"/>
      <c r="C290" s="11"/>
      <c r="D290" s="11"/>
      <c r="E290" s="11"/>
      <c r="F290" s="12"/>
      <c r="G290" s="11"/>
      <c r="H290" s="11"/>
      <c r="I290" s="9"/>
      <c r="J290" s="9"/>
      <c r="K290" s="9"/>
      <c r="L290" s="8"/>
      <c r="M290" s="8"/>
      <c r="N290" s="8"/>
      <c r="O290" s="8"/>
      <c r="P290" s="8"/>
      <c r="Q290" s="8"/>
      <c r="R290" s="8"/>
      <c r="S290" s="8"/>
      <c r="T290" s="8"/>
      <c r="U290" s="8"/>
      <c r="V290" s="8"/>
      <c r="W290" s="8"/>
      <c r="X290" s="8"/>
      <c r="Y290" s="8"/>
      <c r="Z290" s="8"/>
    </row>
    <row r="291" spans="1:26" ht="17.25" customHeight="1">
      <c r="A291" s="10"/>
      <c r="B291" s="11"/>
      <c r="C291" s="11"/>
      <c r="D291" s="11"/>
      <c r="E291" s="11"/>
      <c r="F291" s="12"/>
      <c r="G291" s="11"/>
      <c r="H291" s="11"/>
      <c r="I291" s="9"/>
      <c r="J291" s="9"/>
      <c r="K291" s="9"/>
      <c r="L291" s="8"/>
      <c r="M291" s="8"/>
      <c r="N291" s="8"/>
      <c r="O291" s="8"/>
      <c r="P291" s="8"/>
      <c r="Q291" s="8"/>
      <c r="R291" s="8"/>
      <c r="S291" s="8"/>
      <c r="T291" s="8"/>
      <c r="U291" s="8"/>
      <c r="V291" s="8"/>
      <c r="W291" s="8"/>
      <c r="X291" s="8"/>
      <c r="Y291" s="8"/>
      <c r="Z291" s="8"/>
    </row>
    <row r="292" spans="1:26" ht="17.25" customHeight="1">
      <c r="A292" s="10"/>
      <c r="B292" s="11"/>
      <c r="C292" s="11"/>
      <c r="D292" s="11"/>
      <c r="E292" s="11"/>
      <c r="F292" s="12"/>
      <c r="G292" s="11"/>
      <c r="H292" s="11"/>
      <c r="I292" s="9"/>
      <c r="J292" s="9"/>
      <c r="K292" s="9"/>
      <c r="L292" s="8"/>
      <c r="M292" s="8"/>
      <c r="N292" s="8"/>
      <c r="O292" s="8"/>
      <c r="P292" s="8"/>
      <c r="Q292" s="8"/>
      <c r="R292" s="8"/>
      <c r="S292" s="8"/>
      <c r="T292" s="8"/>
      <c r="U292" s="8"/>
      <c r="V292" s="8"/>
      <c r="W292" s="8"/>
      <c r="X292" s="8"/>
      <c r="Y292" s="8"/>
      <c r="Z292" s="8"/>
    </row>
    <row r="293" spans="1:26" ht="17.25" customHeight="1">
      <c r="A293" s="10"/>
      <c r="B293" s="11"/>
      <c r="C293" s="11"/>
      <c r="D293" s="11"/>
      <c r="E293" s="11"/>
      <c r="F293" s="12"/>
      <c r="G293" s="11"/>
      <c r="H293" s="11"/>
      <c r="I293" s="9"/>
      <c r="J293" s="9"/>
      <c r="K293" s="9"/>
      <c r="L293" s="8"/>
      <c r="M293" s="8"/>
      <c r="N293" s="8"/>
      <c r="O293" s="8"/>
      <c r="P293" s="8"/>
      <c r="Q293" s="8"/>
      <c r="R293" s="8"/>
      <c r="S293" s="8"/>
      <c r="T293" s="8"/>
      <c r="U293" s="8"/>
      <c r="V293" s="8"/>
      <c r="W293" s="8"/>
      <c r="X293" s="8"/>
      <c r="Y293" s="8"/>
      <c r="Z293" s="8"/>
    </row>
    <row r="294" spans="1:26" ht="17.25" customHeight="1">
      <c r="A294" s="10"/>
      <c r="B294" s="11"/>
      <c r="C294" s="11"/>
      <c r="D294" s="11"/>
      <c r="E294" s="11"/>
      <c r="F294" s="12"/>
      <c r="G294" s="11"/>
      <c r="H294" s="11"/>
      <c r="I294" s="9"/>
      <c r="J294" s="9"/>
      <c r="K294" s="9"/>
      <c r="L294" s="8"/>
      <c r="M294" s="8"/>
      <c r="N294" s="8"/>
      <c r="O294" s="8"/>
      <c r="P294" s="8"/>
      <c r="Q294" s="8"/>
      <c r="R294" s="8"/>
      <c r="S294" s="8"/>
      <c r="T294" s="8"/>
      <c r="U294" s="8"/>
      <c r="V294" s="8"/>
      <c r="W294" s="8"/>
      <c r="X294" s="8"/>
      <c r="Y294" s="8"/>
      <c r="Z294" s="8"/>
    </row>
    <row r="295" spans="1:26" ht="17.25" customHeight="1">
      <c r="A295" s="10"/>
      <c r="B295" s="11"/>
      <c r="C295" s="11"/>
      <c r="D295" s="11"/>
      <c r="E295" s="11"/>
      <c r="F295" s="12"/>
      <c r="G295" s="11"/>
      <c r="H295" s="11"/>
      <c r="I295" s="9"/>
      <c r="J295" s="9"/>
      <c r="K295" s="9"/>
      <c r="L295" s="8"/>
      <c r="M295" s="8"/>
      <c r="N295" s="8"/>
      <c r="O295" s="8"/>
      <c r="P295" s="8"/>
      <c r="Q295" s="8"/>
      <c r="R295" s="8"/>
      <c r="S295" s="8"/>
      <c r="T295" s="8"/>
      <c r="U295" s="8"/>
      <c r="V295" s="8"/>
      <c r="W295" s="8"/>
      <c r="X295" s="8"/>
      <c r="Y295" s="8"/>
      <c r="Z295" s="8"/>
    </row>
    <row r="296" spans="1:26" ht="17.25" customHeight="1">
      <c r="A296" s="10"/>
      <c r="B296" s="11"/>
      <c r="C296" s="11"/>
      <c r="D296" s="11"/>
      <c r="E296" s="11"/>
      <c r="F296" s="12"/>
      <c r="G296" s="11"/>
      <c r="H296" s="11"/>
      <c r="I296" s="9"/>
      <c r="J296" s="9"/>
      <c r="K296" s="9"/>
      <c r="L296" s="8"/>
      <c r="M296" s="8"/>
      <c r="N296" s="8"/>
      <c r="O296" s="8"/>
      <c r="P296" s="8"/>
      <c r="Q296" s="8"/>
      <c r="R296" s="8"/>
      <c r="S296" s="8"/>
      <c r="T296" s="8"/>
      <c r="U296" s="8"/>
      <c r="V296" s="8"/>
      <c r="W296" s="8"/>
      <c r="X296" s="8"/>
      <c r="Y296" s="8"/>
      <c r="Z296" s="8"/>
    </row>
    <row r="297" spans="1:26" ht="17.25" customHeight="1">
      <c r="A297" s="10"/>
      <c r="B297" s="11"/>
      <c r="C297" s="11"/>
      <c r="D297" s="11"/>
      <c r="E297" s="11"/>
      <c r="F297" s="12"/>
      <c r="G297" s="11"/>
      <c r="H297" s="11"/>
      <c r="I297" s="9"/>
      <c r="J297" s="9"/>
      <c r="K297" s="9"/>
      <c r="L297" s="8"/>
      <c r="M297" s="8"/>
      <c r="N297" s="8"/>
      <c r="O297" s="8"/>
      <c r="P297" s="8"/>
      <c r="Q297" s="8"/>
      <c r="R297" s="8"/>
      <c r="S297" s="8"/>
      <c r="T297" s="8"/>
      <c r="U297" s="8"/>
      <c r="V297" s="8"/>
      <c r="W297" s="8"/>
      <c r="X297" s="8"/>
      <c r="Y297" s="8"/>
      <c r="Z297" s="8"/>
    </row>
    <row r="298" spans="1:26" ht="17.25" customHeight="1">
      <c r="A298" s="10"/>
      <c r="B298" s="11"/>
      <c r="C298" s="11"/>
      <c r="D298" s="11"/>
      <c r="E298" s="11"/>
      <c r="F298" s="12"/>
      <c r="G298" s="11"/>
      <c r="H298" s="11"/>
      <c r="I298" s="9"/>
      <c r="J298" s="9"/>
      <c r="K298" s="9"/>
      <c r="L298" s="8"/>
      <c r="M298" s="8"/>
      <c r="N298" s="8"/>
      <c r="O298" s="8"/>
      <c r="P298" s="8"/>
      <c r="Q298" s="8"/>
      <c r="R298" s="8"/>
      <c r="S298" s="8"/>
      <c r="T298" s="8"/>
      <c r="U298" s="8"/>
      <c r="V298" s="8"/>
      <c r="W298" s="8"/>
      <c r="X298" s="8"/>
      <c r="Y298" s="8"/>
      <c r="Z298" s="8"/>
    </row>
    <row r="299" spans="1:26" ht="17.25" customHeight="1">
      <c r="A299" s="10"/>
      <c r="B299" s="11"/>
      <c r="C299" s="11"/>
      <c r="D299" s="11"/>
      <c r="E299" s="11"/>
      <c r="F299" s="12"/>
      <c r="G299" s="11"/>
      <c r="H299" s="11"/>
      <c r="I299" s="9"/>
      <c r="J299" s="9"/>
      <c r="K299" s="9"/>
      <c r="L299" s="8"/>
      <c r="M299" s="8"/>
      <c r="N299" s="8"/>
      <c r="O299" s="8"/>
      <c r="P299" s="8"/>
      <c r="Q299" s="8"/>
      <c r="R299" s="8"/>
      <c r="S299" s="8"/>
      <c r="T299" s="8"/>
      <c r="U299" s="8"/>
      <c r="V299" s="8"/>
      <c r="W299" s="8"/>
      <c r="X299" s="8"/>
      <c r="Y299" s="8"/>
      <c r="Z299" s="8"/>
    </row>
    <row r="300" spans="1:26" ht="17.25" customHeight="1">
      <c r="A300" s="10"/>
      <c r="B300" s="11"/>
      <c r="C300" s="11"/>
      <c r="D300" s="11"/>
      <c r="E300" s="11"/>
      <c r="F300" s="12"/>
      <c r="G300" s="11"/>
      <c r="H300" s="11"/>
      <c r="I300" s="9"/>
      <c r="J300" s="9"/>
      <c r="K300" s="9"/>
      <c r="L300" s="8"/>
      <c r="M300" s="8"/>
      <c r="N300" s="8"/>
      <c r="O300" s="8"/>
      <c r="P300" s="8"/>
      <c r="Q300" s="8"/>
      <c r="R300" s="8"/>
      <c r="S300" s="8"/>
      <c r="T300" s="8"/>
      <c r="U300" s="8"/>
      <c r="V300" s="8"/>
      <c r="W300" s="8"/>
      <c r="X300" s="8"/>
      <c r="Y300" s="8"/>
      <c r="Z300" s="8"/>
    </row>
    <row r="301" spans="1:26" ht="17.25" customHeight="1">
      <c r="A301" s="10"/>
      <c r="B301" s="11"/>
      <c r="C301" s="11"/>
      <c r="D301" s="11"/>
      <c r="E301" s="11"/>
      <c r="F301" s="12"/>
      <c r="G301" s="11"/>
      <c r="H301" s="11"/>
      <c r="I301" s="9"/>
      <c r="J301" s="9"/>
      <c r="K301" s="9"/>
      <c r="L301" s="8"/>
      <c r="M301" s="8"/>
      <c r="N301" s="8"/>
      <c r="O301" s="8"/>
      <c r="P301" s="8"/>
      <c r="Q301" s="8"/>
      <c r="R301" s="8"/>
      <c r="S301" s="8"/>
      <c r="T301" s="8"/>
      <c r="U301" s="8"/>
      <c r="V301" s="8"/>
      <c r="W301" s="8"/>
      <c r="X301" s="8"/>
      <c r="Y301" s="8"/>
      <c r="Z301" s="8"/>
    </row>
    <row r="302" spans="1:26" ht="17.25" customHeight="1">
      <c r="A302" s="10"/>
      <c r="B302" s="11"/>
      <c r="C302" s="11"/>
      <c r="D302" s="11"/>
      <c r="E302" s="11"/>
      <c r="F302" s="12"/>
      <c r="G302" s="11"/>
      <c r="H302" s="11"/>
      <c r="I302" s="9"/>
      <c r="J302" s="9"/>
      <c r="K302" s="9"/>
      <c r="L302" s="8"/>
      <c r="M302" s="8"/>
      <c r="N302" s="8"/>
      <c r="O302" s="8"/>
      <c r="P302" s="8"/>
      <c r="Q302" s="8"/>
      <c r="R302" s="8"/>
      <c r="S302" s="8"/>
      <c r="T302" s="8"/>
      <c r="U302" s="8"/>
      <c r="V302" s="8"/>
      <c r="W302" s="8"/>
      <c r="X302" s="8"/>
      <c r="Y302" s="8"/>
      <c r="Z302" s="8"/>
    </row>
    <row r="303" spans="1:26" ht="17.25" customHeight="1">
      <c r="A303" s="10"/>
      <c r="B303" s="11"/>
      <c r="C303" s="11"/>
      <c r="D303" s="11"/>
      <c r="E303" s="11"/>
      <c r="F303" s="12"/>
      <c r="G303" s="11"/>
      <c r="H303" s="11"/>
      <c r="I303" s="9"/>
      <c r="J303" s="9"/>
      <c r="K303" s="9"/>
      <c r="L303" s="8"/>
      <c r="M303" s="8"/>
      <c r="N303" s="8"/>
      <c r="O303" s="8"/>
      <c r="P303" s="8"/>
      <c r="Q303" s="8"/>
      <c r="R303" s="8"/>
      <c r="S303" s="8"/>
      <c r="T303" s="8"/>
      <c r="U303" s="8"/>
      <c r="V303" s="8"/>
      <c r="W303" s="8"/>
      <c r="X303" s="8"/>
      <c r="Y303" s="8"/>
      <c r="Z303" s="8"/>
    </row>
    <row r="304" spans="1:26" ht="17.25" customHeight="1">
      <c r="A304" s="10"/>
      <c r="B304" s="11"/>
      <c r="C304" s="11"/>
      <c r="D304" s="11"/>
      <c r="E304" s="11"/>
      <c r="F304" s="12"/>
      <c r="G304" s="11"/>
      <c r="H304" s="11"/>
      <c r="I304" s="9"/>
      <c r="J304" s="9"/>
      <c r="K304" s="9"/>
      <c r="L304" s="8"/>
      <c r="M304" s="8"/>
      <c r="N304" s="8"/>
      <c r="O304" s="8"/>
      <c r="P304" s="8"/>
      <c r="Q304" s="8"/>
      <c r="R304" s="8"/>
      <c r="S304" s="8"/>
      <c r="T304" s="8"/>
      <c r="U304" s="8"/>
      <c r="V304" s="8"/>
      <c r="W304" s="8"/>
      <c r="X304" s="8"/>
      <c r="Y304" s="8"/>
      <c r="Z304" s="8"/>
    </row>
    <row r="305" spans="1:26" ht="17.25" customHeight="1">
      <c r="A305" s="10"/>
      <c r="B305" s="11"/>
      <c r="C305" s="11"/>
      <c r="D305" s="11"/>
      <c r="E305" s="11"/>
      <c r="F305" s="12"/>
      <c r="G305" s="11"/>
      <c r="H305" s="11"/>
      <c r="I305" s="9"/>
      <c r="J305" s="9"/>
      <c r="K305" s="9"/>
      <c r="L305" s="8"/>
      <c r="M305" s="8"/>
      <c r="N305" s="8"/>
      <c r="O305" s="8"/>
      <c r="P305" s="8"/>
      <c r="Q305" s="8"/>
      <c r="R305" s="8"/>
      <c r="S305" s="8"/>
      <c r="T305" s="8"/>
      <c r="U305" s="8"/>
      <c r="V305" s="8"/>
      <c r="W305" s="8"/>
      <c r="X305" s="8"/>
      <c r="Y305" s="8"/>
      <c r="Z305" s="8"/>
    </row>
    <row r="306" spans="1:26" ht="17.25" customHeight="1">
      <c r="A306" s="10"/>
      <c r="B306" s="11"/>
      <c r="C306" s="11"/>
      <c r="D306" s="11"/>
      <c r="E306" s="11"/>
      <c r="F306" s="12"/>
      <c r="G306" s="11"/>
      <c r="H306" s="11"/>
      <c r="I306" s="9"/>
      <c r="J306" s="9"/>
      <c r="K306" s="9"/>
      <c r="L306" s="8"/>
      <c r="M306" s="8"/>
      <c r="N306" s="8"/>
      <c r="O306" s="8"/>
      <c r="P306" s="8"/>
      <c r="Q306" s="8"/>
      <c r="R306" s="8"/>
      <c r="S306" s="8"/>
      <c r="T306" s="8"/>
      <c r="U306" s="8"/>
      <c r="V306" s="8"/>
      <c r="W306" s="8"/>
      <c r="X306" s="8"/>
      <c r="Y306" s="8"/>
      <c r="Z306" s="8"/>
    </row>
    <row r="307" spans="1:26" ht="17.25" customHeight="1">
      <c r="A307" s="10"/>
      <c r="B307" s="11"/>
      <c r="C307" s="11"/>
      <c r="D307" s="11"/>
      <c r="E307" s="11"/>
      <c r="F307" s="12"/>
      <c r="G307" s="11"/>
      <c r="H307" s="11"/>
      <c r="I307" s="9"/>
      <c r="J307" s="9"/>
      <c r="K307" s="9"/>
      <c r="L307" s="8"/>
      <c r="M307" s="8"/>
      <c r="N307" s="8"/>
      <c r="O307" s="8"/>
      <c r="P307" s="8"/>
      <c r="Q307" s="8"/>
      <c r="R307" s="8"/>
      <c r="S307" s="8"/>
      <c r="T307" s="8"/>
      <c r="U307" s="8"/>
      <c r="V307" s="8"/>
      <c r="W307" s="8"/>
      <c r="X307" s="8"/>
      <c r="Y307" s="8"/>
      <c r="Z307" s="8"/>
    </row>
    <row r="308" spans="1:26" ht="17.25" customHeight="1">
      <c r="A308" s="10"/>
      <c r="B308" s="11"/>
      <c r="C308" s="11"/>
      <c r="D308" s="11"/>
      <c r="E308" s="11"/>
      <c r="F308" s="12"/>
      <c r="G308" s="11"/>
      <c r="H308" s="11"/>
      <c r="I308" s="9"/>
      <c r="J308" s="9"/>
      <c r="K308" s="9"/>
      <c r="L308" s="8"/>
      <c r="M308" s="8"/>
      <c r="N308" s="8"/>
      <c r="O308" s="8"/>
      <c r="P308" s="8"/>
      <c r="Q308" s="8"/>
      <c r="R308" s="8"/>
      <c r="S308" s="8"/>
      <c r="T308" s="8"/>
      <c r="U308" s="8"/>
      <c r="V308" s="8"/>
      <c r="W308" s="8"/>
      <c r="X308" s="8"/>
      <c r="Y308" s="8"/>
      <c r="Z308" s="8"/>
    </row>
    <row r="309" spans="1:26" ht="17.25" customHeight="1">
      <c r="A309" s="10"/>
      <c r="B309" s="11"/>
      <c r="C309" s="11"/>
      <c r="D309" s="11"/>
      <c r="E309" s="11"/>
      <c r="F309" s="12"/>
      <c r="G309" s="11"/>
      <c r="H309" s="11"/>
      <c r="I309" s="9"/>
      <c r="J309" s="9"/>
      <c r="K309" s="9"/>
      <c r="L309" s="8"/>
      <c r="M309" s="8"/>
      <c r="N309" s="8"/>
      <c r="O309" s="8"/>
      <c r="P309" s="8"/>
      <c r="Q309" s="8"/>
      <c r="R309" s="8"/>
      <c r="S309" s="8"/>
      <c r="T309" s="8"/>
      <c r="U309" s="8"/>
      <c r="V309" s="8"/>
      <c r="W309" s="8"/>
      <c r="X309" s="8"/>
      <c r="Y309" s="8"/>
      <c r="Z309" s="8"/>
    </row>
    <row r="310" spans="1:26" ht="17.25" customHeight="1">
      <c r="A310" s="10"/>
      <c r="B310" s="11"/>
      <c r="C310" s="11"/>
      <c r="D310" s="11"/>
      <c r="E310" s="11"/>
      <c r="F310" s="12"/>
      <c r="G310" s="11"/>
      <c r="H310" s="11"/>
      <c r="I310" s="9"/>
      <c r="J310" s="9"/>
      <c r="K310" s="9"/>
      <c r="L310" s="8"/>
      <c r="M310" s="8"/>
      <c r="N310" s="8"/>
      <c r="O310" s="8"/>
      <c r="P310" s="8"/>
      <c r="Q310" s="8"/>
      <c r="R310" s="8"/>
      <c r="S310" s="8"/>
      <c r="T310" s="8"/>
      <c r="U310" s="8"/>
      <c r="V310" s="8"/>
      <c r="W310" s="8"/>
      <c r="X310" s="8"/>
      <c r="Y310" s="8"/>
      <c r="Z310" s="8"/>
    </row>
    <row r="311" spans="1:26" ht="17.25" customHeight="1">
      <c r="A311" s="10"/>
      <c r="B311" s="11"/>
      <c r="C311" s="11"/>
      <c r="D311" s="11"/>
      <c r="E311" s="11"/>
      <c r="F311" s="12"/>
      <c r="G311" s="11"/>
      <c r="H311" s="11"/>
      <c r="I311" s="9"/>
      <c r="J311" s="9"/>
      <c r="K311" s="9"/>
      <c r="L311" s="8"/>
      <c r="M311" s="8"/>
      <c r="N311" s="8"/>
      <c r="O311" s="8"/>
      <c r="P311" s="8"/>
      <c r="Q311" s="8"/>
      <c r="R311" s="8"/>
      <c r="S311" s="8"/>
      <c r="T311" s="8"/>
      <c r="U311" s="8"/>
      <c r="V311" s="8"/>
      <c r="W311" s="8"/>
      <c r="X311" s="8"/>
      <c r="Y311" s="8"/>
      <c r="Z311" s="8"/>
    </row>
    <row r="312" spans="1:26" ht="17.25" customHeight="1">
      <c r="A312" s="10"/>
      <c r="B312" s="11"/>
      <c r="C312" s="11"/>
      <c r="D312" s="11"/>
      <c r="E312" s="11"/>
      <c r="F312" s="12"/>
      <c r="G312" s="11"/>
      <c r="H312" s="11"/>
      <c r="I312" s="9"/>
      <c r="J312" s="9"/>
      <c r="K312" s="9"/>
      <c r="L312" s="8"/>
      <c r="M312" s="8"/>
      <c r="N312" s="8"/>
      <c r="O312" s="8"/>
      <c r="P312" s="8"/>
      <c r="Q312" s="8"/>
      <c r="R312" s="8"/>
      <c r="S312" s="8"/>
      <c r="T312" s="8"/>
      <c r="U312" s="8"/>
      <c r="V312" s="8"/>
      <c r="W312" s="8"/>
      <c r="X312" s="8"/>
      <c r="Y312" s="8"/>
      <c r="Z312" s="8"/>
    </row>
    <row r="313" spans="1:26" ht="17.25" customHeight="1">
      <c r="A313" s="10"/>
      <c r="B313" s="11"/>
      <c r="C313" s="11"/>
      <c r="D313" s="11"/>
      <c r="E313" s="11"/>
      <c r="F313" s="12"/>
      <c r="G313" s="11"/>
      <c r="H313" s="11"/>
      <c r="I313" s="9"/>
      <c r="J313" s="9"/>
      <c r="K313" s="9"/>
      <c r="L313" s="8"/>
      <c r="M313" s="8"/>
      <c r="N313" s="8"/>
      <c r="O313" s="8"/>
      <c r="P313" s="8"/>
      <c r="Q313" s="8"/>
      <c r="R313" s="8"/>
      <c r="S313" s="8"/>
      <c r="T313" s="8"/>
      <c r="U313" s="8"/>
      <c r="V313" s="8"/>
      <c r="W313" s="8"/>
      <c r="X313" s="8"/>
      <c r="Y313" s="8"/>
      <c r="Z313" s="8"/>
    </row>
    <row r="314" spans="1:26" ht="17.25" customHeight="1">
      <c r="A314" s="10"/>
      <c r="B314" s="11"/>
      <c r="C314" s="11"/>
      <c r="D314" s="11"/>
      <c r="E314" s="11"/>
      <c r="F314" s="12"/>
      <c r="G314" s="11"/>
      <c r="H314" s="11"/>
      <c r="I314" s="9"/>
      <c r="J314" s="9"/>
      <c r="K314" s="9"/>
      <c r="L314" s="8"/>
      <c r="M314" s="8"/>
      <c r="N314" s="8"/>
      <c r="O314" s="8"/>
      <c r="P314" s="8"/>
      <c r="Q314" s="8"/>
      <c r="R314" s="8"/>
      <c r="S314" s="8"/>
      <c r="T314" s="8"/>
      <c r="U314" s="8"/>
      <c r="V314" s="8"/>
      <c r="W314" s="8"/>
      <c r="X314" s="8"/>
      <c r="Y314" s="8"/>
      <c r="Z314" s="8"/>
    </row>
    <row r="315" spans="1:26" ht="17.25" customHeight="1">
      <c r="A315" s="10"/>
      <c r="B315" s="11"/>
      <c r="C315" s="11"/>
      <c r="D315" s="11"/>
      <c r="E315" s="11"/>
      <c r="F315" s="12"/>
      <c r="G315" s="11"/>
      <c r="H315" s="11"/>
      <c r="I315" s="9"/>
      <c r="J315" s="9"/>
      <c r="K315" s="9"/>
      <c r="L315" s="8"/>
      <c r="M315" s="8"/>
      <c r="N315" s="8"/>
      <c r="O315" s="8"/>
      <c r="P315" s="8"/>
      <c r="Q315" s="8"/>
      <c r="R315" s="8"/>
      <c r="S315" s="8"/>
      <c r="T315" s="8"/>
      <c r="U315" s="8"/>
      <c r="V315" s="8"/>
      <c r="W315" s="8"/>
      <c r="X315" s="8"/>
      <c r="Y315" s="8"/>
      <c r="Z315" s="8"/>
    </row>
    <row r="316" spans="1:26" ht="17.25" customHeight="1">
      <c r="A316" s="10"/>
      <c r="B316" s="11"/>
      <c r="C316" s="11"/>
      <c r="D316" s="11"/>
      <c r="E316" s="11"/>
      <c r="F316" s="12"/>
      <c r="G316" s="11"/>
      <c r="H316" s="11"/>
      <c r="I316" s="9"/>
      <c r="J316" s="9"/>
      <c r="K316" s="9"/>
      <c r="L316" s="8"/>
      <c r="M316" s="8"/>
      <c r="N316" s="8"/>
      <c r="O316" s="8"/>
      <c r="P316" s="8"/>
      <c r="Q316" s="8"/>
      <c r="R316" s="8"/>
      <c r="S316" s="8"/>
      <c r="T316" s="8"/>
      <c r="U316" s="8"/>
      <c r="V316" s="8"/>
      <c r="W316" s="8"/>
      <c r="X316" s="8"/>
      <c r="Y316" s="8"/>
      <c r="Z316" s="8"/>
    </row>
    <row r="317" spans="1:26" ht="17.25" customHeight="1">
      <c r="A317" s="10"/>
      <c r="B317" s="11"/>
      <c r="C317" s="11"/>
      <c r="D317" s="11"/>
      <c r="E317" s="11"/>
      <c r="F317" s="12"/>
      <c r="G317" s="11"/>
      <c r="H317" s="11"/>
      <c r="I317" s="9"/>
      <c r="J317" s="9"/>
      <c r="K317" s="9"/>
      <c r="L317" s="8"/>
      <c r="M317" s="8"/>
      <c r="N317" s="8"/>
      <c r="O317" s="8"/>
      <c r="P317" s="8"/>
      <c r="Q317" s="8"/>
      <c r="R317" s="8"/>
      <c r="S317" s="8"/>
      <c r="T317" s="8"/>
      <c r="U317" s="8"/>
      <c r="V317" s="8"/>
      <c r="W317" s="8"/>
      <c r="X317" s="8"/>
      <c r="Y317" s="8"/>
      <c r="Z317" s="8"/>
    </row>
    <row r="318" spans="1:26" ht="17.25" customHeight="1">
      <c r="A318" s="10"/>
      <c r="B318" s="11"/>
      <c r="C318" s="11"/>
      <c r="D318" s="11"/>
      <c r="E318" s="11"/>
      <c r="F318" s="12"/>
      <c r="G318" s="11"/>
      <c r="H318" s="11"/>
      <c r="I318" s="9"/>
      <c r="J318" s="9"/>
      <c r="K318" s="9"/>
      <c r="L318" s="8"/>
      <c r="M318" s="8"/>
      <c r="N318" s="8"/>
      <c r="O318" s="8"/>
      <c r="P318" s="8"/>
      <c r="Q318" s="8"/>
      <c r="R318" s="8"/>
      <c r="S318" s="8"/>
      <c r="T318" s="8"/>
      <c r="U318" s="8"/>
      <c r="V318" s="8"/>
      <c r="W318" s="8"/>
      <c r="X318" s="8"/>
      <c r="Y318" s="8"/>
      <c r="Z318" s="8"/>
    </row>
    <row r="319" spans="1:26" ht="17.25" customHeight="1">
      <c r="A319" s="10"/>
      <c r="B319" s="11"/>
      <c r="C319" s="11"/>
      <c r="D319" s="11"/>
      <c r="E319" s="11"/>
      <c r="F319" s="12"/>
      <c r="G319" s="11"/>
      <c r="H319" s="11"/>
      <c r="I319" s="9"/>
      <c r="J319" s="9"/>
      <c r="K319" s="9"/>
      <c r="L319" s="8"/>
      <c r="M319" s="8"/>
      <c r="N319" s="8"/>
      <c r="O319" s="8"/>
      <c r="P319" s="8"/>
      <c r="Q319" s="8"/>
      <c r="R319" s="8"/>
      <c r="S319" s="8"/>
      <c r="T319" s="8"/>
      <c r="U319" s="8"/>
      <c r="V319" s="8"/>
      <c r="W319" s="8"/>
      <c r="X319" s="8"/>
      <c r="Y319" s="8"/>
      <c r="Z319" s="8"/>
    </row>
    <row r="320" spans="1:26" ht="17.25" customHeight="1">
      <c r="A320" s="10"/>
      <c r="B320" s="11"/>
      <c r="C320" s="11"/>
      <c r="D320" s="11"/>
      <c r="E320" s="11"/>
      <c r="F320" s="12"/>
      <c r="G320" s="11"/>
      <c r="H320" s="11"/>
      <c r="I320" s="9"/>
      <c r="J320" s="9"/>
      <c r="K320" s="9"/>
      <c r="L320" s="8"/>
      <c r="M320" s="8"/>
      <c r="N320" s="8"/>
      <c r="O320" s="8"/>
      <c r="P320" s="8"/>
      <c r="Q320" s="8"/>
      <c r="R320" s="8"/>
      <c r="S320" s="8"/>
      <c r="T320" s="8"/>
      <c r="U320" s="8"/>
      <c r="V320" s="8"/>
      <c r="W320" s="8"/>
      <c r="X320" s="8"/>
      <c r="Y320" s="8"/>
      <c r="Z320" s="8"/>
    </row>
    <row r="321" spans="1:26" ht="17.25" customHeight="1">
      <c r="A321" s="10"/>
      <c r="B321" s="11"/>
      <c r="C321" s="11"/>
      <c r="D321" s="11"/>
      <c r="E321" s="11"/>
      <c r="F321" s="12"/>
      <c r="G321" s="11"/>
      <c r="H321" s="11"/>
      <c r="I321" s="9"/>
      <c r="J321" s="9"/>
      <c r="K321" s="9"/>
      <c r="L321" s="8"/>
      <c r="M321" s="8"/>
      <c r="N321" s="8"/>
      <c r="O321" s="8"/>
      <c r="P321" s="8"/>
      <c r="Q321" s="8"/>
      <c r="R321" s="8"/>
      <c r="S321" s="8"/>
      <c r="T321" s="8"/>
      <c r="U321" s="8"/>
      <c r="V321" s="8"/>
      <c r="W321" s="8"/>
      <c r="X321" s="8"/>
      <c r="Y321" s="8"/>
      <c r="Z321" s="8"/>
    </row>
    <row r="322" spans="1:26" ht="17.25" customHeight="1">
      <c r="A322" s="10"/>
      <c r="B322" s="11"/>
      <c r="C322" s="11"/>
      <c r="D322" s="11"/>
      <c r="E322" s="11"/>
      <c r="F322" s="12"/>
      <c r="G322" s="11"/>
      <c r="H322" s="11"/>
      <c r="I322" s="9"/>
      <c r="J322" s="9"/>
      <c r="K322" s="9"/>
      <c r="L322" s="8"/>
      <c r="M322" s="8"/>
      <c r="N322" s="8"/>
      <c r="O322" s="8"/>
      <c r="P322" s="8"/>
      <c r="Q322" s="8"/>
      <c r="R322" s="8"/>
      <c r="S322" s="8"/>
      <c r="T322" s="8"/>
      <c r="U322" s="8"/>
      <c r="V322" s="8"/>
      <c r="W322" s="8"/>
      <c r="X322" s="8"/>
      <c r="Y322" s="8"/>
      <c r="Z322" s="8"/>
    </row>
    <row r="323" spans="1:26" ht="17.25" customHeight="1">
      <c r="A323" s="10"/>
      <c r="B323" s="11"/>
      <c r="C323" s="11"/>
      <c r="D323" s="11"/>
      <c r="E323" s="11"/>
      <c r="F323" s="12"/>
      <c r="G323" s="11"/>
      <c r="H323" s="11"/>
      <c r="I323" s="9"/>
      <c r="J323" s="9"/>
      <c r="K323" s="9"/>
      <c r="L323" s="8"/>
      <c r="M323" s="8"/>
      <c r="N323" s="8"/>
      <c r="O323" s="8"/>
      <c r="P323" s="8"/>
      <c r="Q323" s="8"/>
      <c r="R323" s="8"/>
      <c r="S323" s="8"/>
      <c r="T323" s="8"/>
      <c r="U323" s="8"/>
      <c r="V323" s="8"/>
      <c r="W323" s="8"/>
      <c r="X323" s="8"/>
      <c r="Y323" s="8"/>
      <c r="Z323" s="8"/>
    </row>
    <row r="324" spans="1:26" ht="17.25" customHeight="1">
      <c r="A324" s="10"/>
      <c r="B324" s="11"/>
      <c r="C324" s="11"/>
      <c r="D324" s="11"/>
      <c r="E324" s="11"/>
      <c r="F324" s="12"/>
      <c r="G324" s="11"/>
      <c r="H324" s="11"/>
      <c r="I324" s="9"/>
      <c r="J324" s="9"/>
      <c r="K324" s="9"/>
      <c r="L324" s="8"/>
      <c r="M324" s="8"/>
      <c r="N324" s="8"/>
      <c r="O324" s="8"/>
      <c r="P324" s="8"/>
      <c r="Q324" s="8"/>
      <c r="R324" s="8"/>
      <c r="S324" s="8"/>
      <c r="T324" s="8"/>
      <c r="U324" s="8"/>
      <c r="V324" s="8"/>
      <c r="W324" s="8"/>
      <c r="X324" s="8"/>
      <c r="Y324" s="8"/>
      <c r="Z324" s="8"/>
    </row>
    <row r="325" spans="1:26" ht="17.25" customHeight="1">
      <c r="A325" s="10"/>
      <c r="B325" s="11"/>
      <c r="C325" s="11"/>
      <c r="D325" s="11"/>
      <c r="E325" s="11"/>
      <c r="F325" s="12"/>
      <c r="G325" s="11"/>
      <c r="H325" s="11"/>
      <c r="I325" s="9"/>
      <c r="J325" s="9"/>
      <c r="K325" s="9"/>
      <c r="L325" s="8"/>
      <c r="M325" s="8"/>
      <c r="N325" s="8"/>
      <c r="O325" s="8"/>
      <c r="P325" s="8"/>
      <c r="Q325" s="8"/>
      <c r="R325" s="8"/>
      <c r="S325" s="8"/>
      <c r="T325" s="8"/>
      <c r="U325" s="8"/>
      <c r="V325" s="8"/>
      <c r="W325" s="8"/>
      <c r="X325" s="8"/>
      <c r="Y325" s="8"/>
      <c r="Z325" s="8"/>
    </row>
    <row r="326" spans="1:26" ht="17.25" customHeight="1">
      <c r="A326" s="10"/>
      <c r="B326" s="11"/>
      <c r="C326" s="11"/>
      <c r="D326" s="11"/>
      <c r="E326" s="11"/>
      <c r="F326" s="12"/>
      <c r="G326" s="11"/>
      <c r="H326" s="11"/>
      <c r="I326" s="9"/>
      <c r="J326" s="9"/>
      <c r="K326" s="9"/>
      <c r="L326" s="8"/>
      <c r="M326" s="8"/>
      <c r="N326" s="8"/>
      <c r="O326" s="8"/>
      <c r="P326" s="8"/>
      <c r="Q326" s="8"/>
      <c r="R326" s="8"/>
      <c r="S326" s="8"/>
      <c r="T326" s="8"/>
      <c r="U326" s="8"/>
      <c r="V326" s="8"/>
      <c r="W326" s="8"/>
      <c r="X326" s="8"/>
      <c r="Y326" s="8"/>
      <c r="Z326" s="8"/>
    </row>
    <row r="327" spans="1:26" ht="17.25" customHeight="1">
      <c r="A327" s="10"/>
      <c r="B327" s="11"/>
      <c r="C327" s="11"/>
      <c r="D327" s="11"/>
      <c r="E327" s="11"/>
      <c r="F327" s="12"/>
      <c r="G327" s="11"/>
      <c r="H327" s="11"/>
      <c r="I327" s="9"/>
      <c r="J327" s="9"/>
      <c r="K327" s="9"/>
      <c r="L327" s="8"/>
      <c r="M327" s="8"/>
      <c r="N327" s="8"/>
      <c r="O327" s="8"/>
      <c r="P327" s="8"/>
      <c r="Q327" s="8"/>
      <c r="R327" s="8"/>
      <c r="S327" s="8"/>
      <c r="T327" s="8"/>
      <c r="U327" s="8"/>
      <c r="V327" s="8"/>
      <c r="W327" s="8"/>
      <c r="X327" s="8"/>
      <c r="Y327" s="8"/>
      <c r="Z327" s="8"/>
    </row>
    <row r="328" spans="1:26" ht="17.25" customHeight="1">
      <c r="A328" s="10"/>
      <c r="B328" s="11"/>
      <c r="C328" s="11"/>
      <c r="D328" s="11"/>
      <c r="E328" s="11"/>
      <c r="F328" s="12"/>
      <c r="G328" s="11"/>
      <c r="H328" s="11"/>
      <c r="I328" s="9"/>
      <c r="J328" s="9"/>
      <c r="K328" s="9"/>
      <c r="L328" s="8"/>
      <c r="M328" s="8"/>
      <c r="N328" s="8"/>
      <c r="O328" s="8"/>
      <c r="P328" s="8"/>
      <c r="Q328" s="8"/>
      <c r="R328" s="8"/>
      <c r="S328" s="8"/>
      <c r="T328" s="8"/>
      <c r="U328" s="8"/>
      <c r="V328" s="8"/>
      <c r="W328" s="8"/>
      <c r="X328" s="8"/>
      <c r="Y328" s="8"/>
      <c r="Z328" s="8"/>
    </row>
    <row r="329" spans="1:26" ht="17.25" customHeight="1">
      <c r="A329" s="10"/>
      <c r="B329" s="11"/>
      <c r="C329" s="11"/>
      <c r="D329" s="11"/>
      <c r="E329" s="11"/>
      <c r="F329" s="12"/>
      <c r="G329" s="11"/>
      <c r="H329" s="11"/>
      <c r="I329" s="9"/>
      <c r="J329" s="9"/>
      <c r="K329" s="9"/>
      <c r="L329" s="8"/>
      <c r="M329" s="8"/>
      <c r="N329" s="8"/>
      <c r="O329" s="8"/>
      <c r="P329" s="8"/>
      <c r="Q329" s="8"/>
      <c r="R329" s="8"/>
      <c r="S329" s="8"/>
      <c r="T329" s="8"/>
      <c r="U329" s="8"/>
      <c r="V329" s="8"/>
      <c r="W329" s="8"/>
      <c r="X329" s="8"/>
      <c r="Y329" s="8"/>
      <c r="Z329" s="8"/>
    </row>
    <row r="330" spans="1:26" ht="17.25" customHeight="1">
      <c r="A330" s="10"/>
      <c r="B330" s="11"/>
      <c r="C330" s="11"/>
      <c r="D330" s="11"/>
      <c r="E330" s="11"/>
      <c r="F330" s="12"/>
      <c r="G330" s="11"/>
      <c r="H330" s="11"/>
      <c r="I330" s="9"/>
      <c r="J330" s="9"/>
      <c r="K330" s="9"/>
      <c r="L330" s="8"/>
      <c r="M330" s="8"/>
      <c r="N330" s="8"/>
      <c r="O330" s="8"/>
      <c r="P330" s="8"/>
      <c r="Q330" s="8"/>
      <c r="R330" s="8"/>
      <c r="S330" s="8"/>
      <c r="T330" s="8"/>
      <c r="U330" s="8"/>
      <c r="V330" s="8"/>
      <c r="W330" s="8"/>
      <c r="X330" s="8"/>
      <c r="Y330" s="8"/>
      <c r="Z330" s="8"/>
    </row>
    <row r="331" spans="1:26" ht="17.25" customHeight="1">
      <c r="A331" s="10"/>
      <c r="B331" s="11"/>
      <c r="C331" s="11"/>
      <c r="D331" s="11"/>
      <c r="E331" s="11"/>
      <c r="F331" s="12"/>
      <c r="G331" s="11"/>
      <c r="H331" s="11"/>
      <c r="I331" s="9"/>
      <c r="J331" s="9"/>
      <c r="K331" s="9"/>
      <c r="L331" s="8"/>
      <c r="M331" s="8"/>
      <c r="N331" s="8"/>
      <c r="O331" s="8"/>
      <c r="P331" s="8"/>
      <c r="Q331" s="8"/>
      <c r="R331" s="8"/>
      <c r="S331" s="8"/>
      <c r="T331" s="8"/>
      <c r="U331" s="8"/>
      <c r="V331" s="8"/>
      <c r="W331" s="8"/>
      <c r="X331" s="8"/>
      <c r="Y331" s="8"/>
      <c r="Z331" s="8"/>
    </row>
    <row r="332" spans="1:26" ht="17.25" customHeight="1">
      <c r="A332" s="10"/>
      <c r="B332" s="11"/>
      <c r="C332" s="11"/>
      <c r="D332" s="11"/>
      <c r="E332" s="11"/>
      <c r="F332" s="12"/>
      <c r="G332" s="11"/>
      <c r="H332" s="11"/>
      <c r="I332" s="9"/>
      <c r="J332" s="9"/>
      <c r="K332" s="9"/>
      <c r="L332" s="8"/>
      <c r="M332" s="8"/>
      <c r="N332" s="8"/>
      <c r="O332" s="8"/>
      <c r="P332" s="8"/>
      <c r="Q332" s="8"/>
      <c r="R332" s="8"/>
      <c r="S332" s="8"/>
      <c r="T332" s="8"/>
      <c r="U332" s="8"/>
      <c r="V332" s="8"/>
      <c r="W332" s="8"/>
      <c r="X332" s="8"/>
      <c r="Y332" s="8"/>
      <c r="Z332" s="8"/>
    </row>
    <row r="333" spans="1:26" ht="17.25" customHeight="1">
      <c r="A333" s="10"/>
      <c r="B333" s="11"/>
      <c r="C333" s="11"/>
      <c r="D333" s="11"/>
      <c r="E333" s="11"/>
      <c r="F333" s="12"/>
      <c r="G333" s="11"/>
      <c r="H333" s="11"/>
      <c r="I333" s="9"/>
      <c r="J333" s="9"/>
      <c r="K333" s="9"/>
      <c r="L333" s="8"/>
      <c r="M333" s="8"/>
      <c r="N333" s="8"/>
      <c r="O333" s="8"/>
      <c r="P333" s="8"/>
      <c r="Q333" s="8"/>
      <c r="R333" s="8"/>
      <c r="S333" s="8"/>
      <c r="T333" s="8"/>
      <c r="U333" s="8"/>
      <c r="V333" s="8"/>
      <c r="W333" s="8"/>
      <c r="X333" s="8"/>
      <c r="Y333" s="8"/>
      <c r="Z333" s="8"/>
    </row>
    <row r="334" spans="1:26" ht="17.25" customHeight="1">
      <c r="A334" s="10"/>
      <c r="B334" s="11"/>
      <c r="C334" s="11"/>
      <c r="D334" s="11"/>
      <c r="E334" s="11"/>
      <c r="F334" s="12"/>
      <c r="G334" s="11"/>
      <c r="H334" s="11"/>
      <c r="I334" s="9"/>
      <c r="J334" s="9"/>
      <c r="K334" s="9"/>
      <c r="L334" s="8"/>
      <c r="M334" s="8"/>
      <c r="N334" s="8"/>
      <c r="O334" s="8"/>
      <c r="P334" s="8"/>
      <c r="Q334" s="8"/>
      <c r="R334" s="8"/>
      <c r="S334" s="8"/>
      <c r="T334" s="8"/>
      <c r="U334" s="8"/>
      <c r="V334" s="8"/>
      <c r="W334" s="8"/>
      <c r="X334" s="8"/>
      <c r="Y334" s="8"/>
      <c r="Z334" s="8"/>
    </row>
    <row r="335" spans="1:26" ht="17.25" customHeight="1">
      <c r="A335" s="10"/>
      <c r="B335" s="11"/>
      <c r="C335" s="11"/>
      <c r="D335" s="11"/>
      <c r="E335" s="11"/>
      <c r="F335" s="12"/>
      <c r="G335" s="11"/>
      <c r="H335" s="11"/>
      <c r="I335" s="9"/>
      <c r="J335" s="9"/>
      <c r="K335" s="9"/>
      <c r="L335" s="8"/>
      <c r="M335" s="8"/>
      <c r="N335" s="8"/>
      <c r="O335" s="8"/>
      <c r="P335" s="8"/>
      <c r="Q335" s="8"/>
      <c r="R335" s="8"/>
      <c r="S335" s="8"/>
      <c r="T335" s="8"/>
      <c r="U335" s="8"/>
      <c r="V335" s="8"/>
      <c r="W335" s="8"/>
      <c r="X335" s="8"/>
      <c r="Y335" s="8"/>
      <c r="Z335" s="8"/>
    </row>
    <row r="336" spans="1:26" ht="17.25" customHeight="1">
      <c r="A336" s="10"/>
      <c r="B336" s="11"/>
      <c r="C336" s="11"/>
      <c r="D336" s="11"/>
      <c r="E336" s="11"/>
      <c r="F336" s="12"/>
      <c r="G336" s="11"/>
      <c r="H336" s="11"/>
      <c r="I336" s="9"/>
      <c r="J336" s="9"/>
      <c r="K336" s="9"/>
      <c r="L336" s="8"/>
      <c r="M336" s="8"/>
      <c r="N336" s="8"/>
      <c r="O336" s="8"/>
      <c r="P336" s="8"/>
      <c r="Q336" s="8"/>
      <c r="R336" s="8"/>
      <c r="S336" s="8"/>
      <c r="T336" s="8"/>
      <c r="U336" s="8"/>
      <c r="V336" s="8"/>
      <c r="W336" s="8"/>
      <c r="X336" s="8"/>
      <c r="Y336" s="8"/>
      <c r="Z336" s="8"/>
    </row>
    <row r="337" spans="1:26" ht="17.25" customHeight="1">
      <c r="A337" s="10"/>
      <c r="B337" s="11"/>
      <c r="C337" s="11"/>
      <c r="D337" s="11"/>
      <c r="E337" s="11"/>
      <c r="F337" s="12"/>
      <c r="G337" s="11"/>
      <c r="H337" s="11"/>
      <c r="I337" s="9"/>
      <c r="J337" s="9"/>
      <c r="K337" s="9"/>
      <c r="L337" s="8"/>
      <c r="M337" s="8"/>
      <c r="N337" s="8"/>
      <c r="O337" s="8"/>
      <c r="P337" s="8"/>
      <c r="Q337" s="8"/>
      <c r="R337" s="8"/>
      <c r="S337" s="8"/>
      <c r="T337" s="8"/>
      <c r="U337" s="8"/>
      <c r="V337" s="8"/>
      <c r="W337" s="8"/>
      <c r="X337" s="8"/>
      <c r="Y337" s="8"/>
      <c r="Z337" s="8"/>
    </row>
    <row r="338" spans="1:26" ht="17.25" customHeight="1">
      <c r="A338" s="10"/>
      <c r="B338" s="11"/>
      <c r="C338" s="11"/>
      <c r="D338" s="11"/>
      <c r="E338" s="11"/>
      <c r="F338" s="12"/>
      <c r="G338" s="11"/>
      <c r="H338" s="11"/>
      <c r="I338" s="9"/>
      <c r="J338" s="9"/>
      <c r="K338" s="9"/>
      <c r="L338" s="8"/>
      <c r="M338" s="8"/>
      <c r="N338" s="8"/>
      <c r="O338" s="8"/>
      <c r="P338" s="8"/>
      <c r="Q338" s="8"/>
      <c r="R338" s="8"/>
      <c r="S338" s="8"/>
      <c r="T338" s="8"/>
      <c r="U338" s="8"/>
      <c r="V338" s="8"/>
      <c r="W338" s="8"/>
      <c r="X338" s="8"/>
      <c r="Y338" s="8"/>
      <c r="Z338" s="8"/>
    </row>
    <row r="339" spans="1:26" ht="17.25" customHeight="1">
      <c r="A339" s="10"/>
      <c r="B339" s="11"/>
      <c r="C339" s="11"/>
      <c r="D339" s="11"/>
      <c r="E339" s="11"/>
      <c r="F339" s="12"/>
      <c r="G339" s="11"/>
      <c r="H339" s="11"/>
      <c r="I339" s="9"/>
      <c r="J339" s="9"/>
      <c r="K339" s="9"/>
      <c r="L339" s="8"/>
      <c r="M339" s="8"/>
      <c r="N339" s="8"/>
      <c r="O339" s="8"/>
      <c r="P339" s="8"/>
      <c r="Q339" s="8"/>
      <c r="R339" s="8"/>
      <c r="S339" s="8"/>
      <c r="T339" s="8"/>
      <c r="U339" s="8"/>
      <c r="V339" s="8"/>
      <c r="W339" s="8"/>
      <c r="X339" s="8"/>
      <c r="Y339" s="8"/>
      <c r="Z339" s="8"/>
    </row>
    <row r="340" spans="1:26" ht="17.25" customHeight="1">
      <c r="A340" s="10"/>
      <c r="B340" s="11"/>
      <c r="C340" s="11"/>
      <c r="D340" s="11"/>
      <c r="E340" s="11"/>
      <c r="F340" s="12"/>
      <c r="G340" s="11"/>
      <c r="H340" s="11"/>
      <c r="I340" s="9"/>
      <c r="J340" s="9"/>
      <c r="K340" s="9"/>
      <c r="L340" s="8"/>
      <c r="M340" s="8"/>
      <c r="N340" s="8"/>
      <c r="O340" s="8"/>
      <c r="P340" s="8"/>
      <c r="Q340" s="8"/>
      <c r="R340" s="8"/>
      <c r="S340" s="8"/>
      <c r="T340" s="8"/>
      <c r="U340" s="8"/>
      <c r="V340" s="8"/>
      <c r="W340" s="8"/>
      <c r="X340" s="8"/>
      <c r="Y340" s="8"/>
      <c r="Z340" s="8"/>
    </row>
    <row r="341" spans="1:26" ht="17.25" customHeight="1">
      <c r="A341" s="10"/>
      <c r="B341" s="11"/>
      <c r="C341" s="11"/>
      <c r="D341" s="11"/>
      <c r="E341" s="11"/>
      <c r="F341" s="12"/>
      <c r="G341" s="11"/>
      <c r="H341" s="11"/>
      <c r="I341" s="9"/>
      <c r="J341" s="9"/>
      <c r="K341" s="9"/>
      <c r="L341" s="8"/>
      <c r="M341" s="8"/>
      <c r="N341" s="8"/>
      <c r="O341" s="8"/>
      <c r="P341" s="8"/>
      <c r="Q341" s="8"/>
      <c r="R341" s="8"/>
      <c r="S341" s="8"/>
      <c r="T341" s="8"/>
      <c r="U341" s="8"/>
      <c r="V341" s="8"/>
      <c r="W341" s="8"/>
      <c r="X341" s="8"/>
      <c r="Y341" s="8"/>
      <c r="Z341" s="8"/>
    </row>
    <row r="342" spans="1:26" ht="17.25" customHeight="1">
      <c r="A342" s="10"/>
      <c r="B342" s="11"/>
      <c r="C342" s="11"/>
      <c r="D342" s="11"/>
      <c r="E342" s="11"/>
      <c r="F342" s="12"/>
      <c r="G342" s="11"/>
      <c r="H342" s="11"/>
      <c r="I342" s="9"/>
      <c r="J342" s="9"/>
      <c r="K342" s="9"/>
      <c r="L342" s="8"/>
      <c r="M342" s="8"/>
      <c r="N342" s="8"/>
      <c r="O342" s="8"/>
      <c r="P342" s="8"/>
      <c r="Q342" s="8"/>
      <c r="R342" s="8"/>
      <c r="S342" s="8"/>
      <c r="T342" s="8"/>
      <c r="U342" s="8"/>
      <c r="V342" s="8"/>
      <c r="W342" s="8"/>
      <c r="X342" s="8"/>
      <c r="Y342" s="8"/>
      <c r="Z342" s="8"/>
    </row>
    <row r="343" spans="1:26" ht="17.25" customHeight="1">
      <c r="A343" s="10"/>
      <c r="B343" s="11"/>
      <c r="C343" s="11"/>
      <c r="D343" s="11"/>
      <c r="E343" s="11"/>
      <c r="F343" s="12"/>
      <c r="G343" s="11"/>
      <c r="H343" s="11"/>
      <c r="I343" s="9"/>
      <c r="J343" s="9"/>
      <c r="K343" s="9"/>
      <c r="L343" s="8"/>
      <c r="M343" s="8"/>
      <c r="N343" s="8"/>
      <c r="O343" s="8"/>
      <c r="P343" s="8"/>
      <c r="Q343" s="8"/>
      <c r="R343" s="8"/>
      <c r="S343" s="8"/>
      <c r="T343" s="8"/>
      <c r="U343" s="8"/>
      <c r="V343" s="8"/>
      <c r="W343" s="8"/>
      <c r="X343" s="8"/>
      <c r="Y343" s="8"/>
      <c r="Z343" s="8"/>
    </row>
    <row r="344" spans="1:26" ht="17.25" customHeight="1">
      <c r="A344" s="10"/>
      <c r="B344" s="11"/>
      <c r="C344" s="11"/>
      <c r="D344" s="11"/>
      <c r="E344" s="11"/>
      <c r="F344" s="12"/>
      <c r="G344" s="11"/>
      <c r="H344" s="11"/>
      <c r="I344" s="9"/>
      <c r="J344" s="9"/>
      <c r="K344" s="9"/>
      <c r="L344" s="8"/>
      <c r="M344" s="8"/>
      <c r="N344" s="8"/>
      <c r="O344" s="8"/>
      <c r="P344" s="8"/>
      <c r="Q344" s="8"/>
      <c r="R344" s="8"/>
      <c r="S344" s="8"/>
      <c r="T344" s="8"/>
      <c r="U344" s="8"/>
      <c r="V344" s="8"/>
      <c r="W344" s="8"/>
      <c r="X344" s="8"/>
      <c r="Y344" s="8"/>
      <c r="Z344" s="8"/>
    </row>
    <row r="345" spans="1:26" ht="17.25" customHeight="1">
      <c r="A345" s="10"/>
      <c r="B345" s="11"/>
      <c r="C345" s="11"/>
      <c r="D345" s="11"/>
      <c r="E345" s="11"/>
      <c r="F345" s="12"/>
      <c r="G345" s="11"/>
      <c r="H345" s="11"/>
      <c r="I345" s="9"/>
      <c r="J345" s="9"/>
      <c r="K345" s="9"/>
      <c r="L345" s="8"/>
      <c r="M345" s="8"/>
      <c r="N345" s="8"/>
      <c r="O345" s="8"/>
      <c r="P345" s="8"/>
      <c r="Q345" s="8"/>
      <c r="R345" s="8"/>
      <c r="S345" s="8"/>
      <c r="T345" s="8"/>
      <c r="U345" s="8"/>
      <c r="V345" s="8"/>
      <c r="W345" s="8"/>
      <c r="X345" s="8"/>
      <c r="Y345" s="8"/>
      <c r="Z345" s="8"/>
    </row>
    <row r="346" spans="1:26" ht="17.25" customHeight="1">
      <c r="A346" s="10"/>
      <c r="B346" s="11"/>
      <c r="C346" s="11"/>
      <c r="D346" s="11"/>
      <c r="E346" s="11"/>
      <c r="F346" s="12"/>
      <c r="G346" s="11"/>
      <c r="H346" s="11"/>
      <c r="I346" s="9"/>
      <c r="J346" s="9"/>
      <c r="K346" s="9"/>
      <c r="L346" s="8"/>
      <c r="M346" s="8"/>
      <c r="N346" s="8"/>
      <c r="O346" s="8"/>
      <c r="P346" s="8"/>
      <c r="Q346" s="8"/>
      <c r="R346" s="8"/>
      <c r="S346" s="8"/>
      <c r="T346" s="8"/>
      <c r="U346" s="8"/>
      <c r="V346" s="8"/>
      <c r="W346" s="8"/>
      <c r="X346" s="8"/>
      <c r="Y346" s="8"/>
      <c r="Z346" s="8"/>
    </row>
    <row r="347" spans="1:26" ht="17.25" customHeight="1">
      <c r="A347" s="10"/>
      <c r="B347" s="11"/>
      <c r="C347" s="11"/>
      <c r="D347" s="11"/>
      <c r="E347" s="11"/>
      <c r="F347" s="12"/>
      <c r="G347" s="11"/>
      <c r="H347" s="11"/>
      <c r="I347" s="9"/>
      <c r="J347" s="9"/>
      <c r="K347" s="9"/>
      <c r="L347" s="8"/>
      <c r="M347" s="8"/>
      <c r="N347" s="8"/>
      <c r="O347" s="8"/>
      <c r="P347" s="8"/>
      <c r="Q347" s="8"/>
      <c r="R347" s="8"/>
      <c r="S347" s="8"/>
      <c r="T347" s="8"/>
      <c r="U347" s="8"/>
      <c r="V347" s="8"/>
      <c r="W347" s="8"/>
      <c r="X347" s="8"/>
      <c r="Y347" s="8"/>
      <c r="Z347" s="8"/>
    </row>
    <row r="348" spans="1:26" ht="17.25" customHeight="1">
      <c r="A348" s="10"/>
      <c r="B348" s="11"/>
      <c r="C348" s="11"/>
      <c r="D348" s="11"/>
      <c r="E348" s="11"/>
      <c r="F348" s="12"/>
      <c r="G348" s="11"/>
      <c r="H348" s="11"/>
      <c r="I348" s="9"/>
      <c r="J348" s="9"/>
      <c r="K348" s="9"/>
      <c r="L348" s="8"/>
      <c r="M348" s="8"/>
      <c r="N348" s="8"/>
      <c r="O348" s="8"/>
      <c r="P348" s="8"/>
      <c r="Q348" s="8"/>
      <c r="R348" s="8"/>
      <c r="S348" s="8"/>
      <c r="T348" s="8"/>
      <c r="U348" s="8"/>
      <c r="V348" s="8"/>
      <c r="W348" s="8"/>
      <c r="X348" s="8"/>
      <c r="Y348" s="8"/>
      <c r="Z348" s="8"/>
    </row>
    <row r="349" spans="1:26" ht="17.25" customHeight="1">
      <c r="A349" s="10"/>
      <c r="B349" s="11"/>
      <c r="C349" s="11"/>
      <c r="D349" s="11"/>
      <c r="E349" s="11"/>
      <c r="F349" s="12"/>
      <c r="G349" s="11"/>
      <c r="H349" s="11"/>
      <c r="I349" s="9"/>
      <c r="J349" s="9"/>
      <c r="K349" s="9"/>
      <c r="L349" s="8"/>
      <c r="M349" s="8"/>
      <c r="N349" s="8"/>
      <c r="O349" s="8"/>
      <c r="P349" s="8"/>
      <c r="Q349" s="8"/>
      <c r="R349" s="8"/>
      <c r="S349" s="8"/>
      <c r="T349" s="8"/>
      <c r="U349" s="8"/>
      <c r="V349" s="8"/>
      <c r="W349" s="8"/>
      <c r="X349" s="8"/>
      <c r="Y349" s="8"/>
      <c r="Z349" s="8"/>
    </row>
    <row r="350" spans="1:26" ht="17.25" customHeight="1">
      <c r="A350" s="10"/>
      <c r="B350" s="11"/>
      <c r="C350" s="11"/>
      <c r="D350" s="11"/>
      <c r="E350" s="11"/>
      <c r="F350" s="12"/>
      <c r="G350" s="11"/>
      <c r="H350" s="11"/>
      <c r="I350" s="9"/>
      <c r="J350" s="9"/>
      <c r="K350" s="9"/>
      <c r="L350" s="8"/>
      <c r="M350" s="8"/>
      <c r="N350" s="8"/>
      <c r="O350" s="8"/>
      <c r="P350" s="8"/>
      <c r="Q350" s="8"/>
      <c r="R350" s="8"/>
      <c r="S350" s="8"/>
      <c r="T350" s="8"/>
      <c r="U350" s="8"/>
      <c r="V350" s="8"/>
      <c r="W350" s="8"/>
      <c r="X350" s="8"/>
      <c r="Y350" s="8"/>
      <c r="Z350" s="8"/>
    </row>
    <row r="351" spans="1:26" ht="17.25" customHeight="1">
      <c r="A351" s="10"/>
      <c r="B351" s="11"/>
      <c r="C351" s="11"/>
      <c r="D351" s="11"/>
      <c r="E351" s="11"/>
      <c r="F351" s="12"/>
      <c r="G351" s="11"/>
      <c r="H351" s="11"/>
      <c r="I351" s="9"/>
      <c r="J351" s="9"/>
      <c r="K351" s="9"/>
      <c r="L351" s="8"/>
      <c r="M351" s="8"/>
      <c r="N351" s="8"/>
      <c r="O351" s="8"/>
      <c r="P351" s="8"/>
      <c r="Q351" s="8"/>
      <c r="R351" s="8"/>
      <c r="S351" s="8"/>
      <c r="T351" s="8"/>
      <c r="U351" s="8"/>
      <c r="V351" s="8"/>
      <c r="W351" s="8"/>
      <c r="X351" s="8"/>
      <c r="Y351" s="8"/>
      <c r="Z351" s="8"/>
    </row>
    <row r="352" spans="1:26" ht="17.25" customHeight="1">
      <c r="A352" s="10"/>
      <c r="B352" s="11"/>
      <c r="C352" s="11"/>
      <c r="D352" s="11"/>
      <c r="E352" s="11"/>
      <c r="F352" s="12"/>
      <c r="G352" s="11"/>
      <c r="H352" s="11"/>
      <c r="I352" s="9"/>
      <c r="J352" s="9"/>
      <c r="K352" s="9"/>
      <c r="L352" s="8"/>
      <c r="M352" s="8"/>
      <c r="N352" s="8"/>
      <c r="O352" s="8"/>
      <c r="P352" s="8"/>
      <c r="Q352" s="8"/>
      <c r="R352" s="8"/>
      <c r="S352" s="8"/>
      <c r="T352" s="8"/>
      <c r="U352" s="8"/>
      <c r="V352" s="8"/>
      <c r="W352" s="8"/>
      <c r="X352" s="8"/>
      <c r="Y352" s="8"/>
      <c r="Z352" s="8"/>
    </row>
    <row r="353" spans="1:26" ht="17.25" customHeight="1">
      <c r="A353" s="10"/>
      <c r="B353" s="11"/>
      <c r="C353" s="11"/>
      <c r="D353" s="11"/>
      <c r="E353" s="11"/>
      <c r="F353" s="12"/>
      <c r="G353" s="11"/>
      <c r="H353" s="11"/>
      <c r="I353" s="9"/>
      <c r="J353" s="9"/>
      <c r="K353" s="9"/>
      <c r="L353" s="8"/>
      <c r="M353" s="8"/>
      <c r="N353" s="8"/>
      <c r="O353" s="8"/>
      <c r="P353" s="8"/>
      <c r="Q353" s="8"/>
      <c r="R353" s="8"/>
      <c r="S353" s="8"/>
      <c r="T353" s="8"/>
      <c r="U353" s="8"/>
      <c r="V353" s="8"/>
      <c r="W353" s="8"/>
      <c r="X353" s="8"/>
      <c r="Y353" s="8"/>
      <c r="Z353" s="8"/>
    </row>
    <row r="354" spans="1:26" ht="17.25" customHeight="1">
      <c r="A354" s="10"/>
      <c r="B354" s="11"/>
      <c r="C354" s="11"/>
      <c r="D354" s="11"/>
      <c r="E354" s="11"/>
      <c r="F354" s="12"/>
      <c r="G354" s="11"/>
      <c r="H354" s="11"/>
      <c r="I354" s="9"/>
      <c r="J354" s="9"/>
      <c r="K354" s="9"/>
      <c r="L354" s="8"/>
      <c r="M354" s="8"/>
      <c r="N354" s="8"/>
      <c r="O354" s="8"/>
      <c r="P354" s="8"/>
      <c r="Q354" s="8"/>
      <c r="R354" s="8"/>
      <c r="S354" s="8"/>
      <c r="T354" s="8"/>
      <c r="U354" s="8"/>
      <c r="V354" s="8"/>
      <c r="W354" s="8"/>
      <c r="X354" s="8"/>
      <c r="Y354" s="8"/>
      <c r="Z354" s="8"/>
    </row>
    <row r="355" spans="1:26" ht="17.25" customHeight="1">
      <c r="A355" s="10"/>
      <c r="B355" s="11"/>
      <c r="C355" s="11"/>
      <c r="D355" s="11"/>
      <c r="E355" s="11"/>
      <c r="F355" s="12"/>
      <c r="G355" s="11"/>
      <c r="H355" s="11"/>
      <c r="I355" s="9"/>
      <c r="J355" s="9"/>
      <c r="K355" s="9"/>
      <c r="L355" s="8"/>
      <c r="M355" s="8"/>
      <c r="N355" s="8"/>
      <c r="O355" s="8"/>
      <c r="P355" s="8"/>
      <c r="Q355" s="8"/>
      <c r="R355" s="8"/>
      <c r="S355" s="8"/>
      <c r="T355" s="8"/>
      <c r="U355" s="8"/>
      <c r="V355" s="8"/>
      <c r="W355" s="8"/>
      <c r="X355" s="8"/>
      <c r="Y355" s="8"/>
      <c r="Z355" s="8"/>
    </row>
    <row r="356" spans="1:26" ht="17.25" customHeight="1">
      <c r="A356" s="10"/>
      <c r="B356" s="11"/>
      <c r="C356" s="11"/>
      <c r="D356" s="11"/>
      <c r="E356" s="11"/>
      <c r="F356" s="12"/>
      <c r="G356" s="11"/>
      <c r="H356" s="11"/>
      <c r="I356" s="9"/>
      <c r="J356" s="9"/>
      <c r="K356" s="9"/>
      <c r="L356" s="8"/>
      <c r="M356" s="8"/>
      <c r="N356" s="8"/>
      <c r="O356" s="8"/>
      <c r="P356" s="8"/>
      <c r="Q356" s="8"/>
      <c r="R356" s="8"/>
      <c r="S356" s="8"/>
      <c r="T356" s="8"/>
      <c r="U356" s="8"/>
      <c r="V356" s="8"/>
      <c r="W356" s="8"/>
      <c r="X356" s="8"/>
      <c r="Y356" s="8"/>
      <c r="Z356" s="8"/>
    </row>
    <row r="357" spans="1:26" ht="17.25" customHeight="1">
      <c r="A357" s="10"/>
      <c r="B357" s="11"/>
      <c r="C357" s="11"/>
      <c r="D357" s="11"/>
      <c r="E357" s="11"/>
      <c r="F357" s="12"/>
      <c r="G357" s="11"/>
      <c r="H357" s="11"/>
      <c r="I357" s="9"/>
      <c r="J357" s="9"/>
      <c r="K357" s="9"/>
      <c r="L357" s="8"/>
      <c r="M357" s="8"/>
      <c r="N357" s="8"/>
      <c r="O357" s="8"/>
      <c r="P357" s="8"/>
      <c r="Q357" s="8"/>
      <c r="R357" s="8"/>
      <c r="S357" s="8"/>
      <c r="T357" s="8"/>
      <c r="U357" s="8"/>
      <c r="V357" s="8"/>
      <c r="W357" s="8"/>
      <c r="X357" s="8"/>
      <c r="Y357" s="8"/>
      <c r="Z357" s="8"/>
    </row>
    <row r="358" spans="1:26" ht="17.25" customHeight="1">
      <c r="A358" s="10"/>
      <c r="B358" s="11"/>
      <c r="C358" s="11"/>
      <c r="D358" s="11"/>
      <c r="E358" s="11"/>
      <c r="F358" s="12"/>
      <c r="G358" s="11"/>
      <c r="H358" s="11"/>
      <c r="I358" s="9"/>
      <c r="J358" s="9"/>
      <c r="K358" s="9"/>
      <c r="L358" s="8"/>
      <c r="M358" s="8"/>
      <c r="N358" s="8"/>
      <c r="O358" s="8"/>
      <c r="P358" s="8"/>
      <c r="Q358" s="8"/>
      <c r="R358" s="8"/>
      <c r="S358" s="8"/>
      <c r="T358" s="8"/>
      <c r="U358" s="8"/>
      <c r="V358" s="8"/>
      <c r="W358" s="8"/>
      <c r="X358" s="8"/>
      <c r="Y358" s="8"/>
      <c r="Z358" s="8"/>
    </row>
    <row r="359" spans="1:26" ht="17.25" customHeight="1">
      <c r="A359" s="10"/>
      <c r="B359" s="11"/>
      <c r="C359" s="11"/>
      <c r="D359" s="11"/>
      <c r="E359" s="11"/>
      <c r="F359" s="12"/>
      <c r="G359" s="11"/>
      <c r="H359" s="11"/>
      <c r="I359" s="9"/>
      <c r="J359" s="9"/>
      <c r="K359" s="9"/>
      <c r="L359" s="8"/>
      <c r="M359" s="8"/>
      <c r="N359" s="8"/>
      <c r="O359" s="8"/>
      <c r="P359" s="8"/>
      <c r="Q359" s="8"/>
      <c r="R359" s="8"/>
      <c r="S359" s="8"/>
      <c r="T359" s="8"/>
      <c r="U359" s="8"/>
      <c r="V359" s="8"/>
      <c r="W359" s="8"/>
      <c r="X359" s="8"/>
      <c r="Y359" s="8"/>
      <c r="Z359" s="8"/>
    </row>
    <row r="360" spans="1:26" ht="17.25" customHeight="1">
      <c r="A360" s="10"/>
      <c r="B360" s="11"/>
      <c r="C360" s="11"/>
      <c r="D360" s="11"/>
      <c r="E360" s="11"/>
      <c r="F360" s="12"/>
      <c r="G360" s="11"/>
      <c r="H360" s="11"/>
      <c r="I360" s="9"/>
      <c r="J360" s="9"/>
      <c r="K360" s="9"/>
      <c r="L360" s="8"/>
      <c r="M360" s="8"/>
      <c r="N360" s="8"/>
      <c r="O360" s="8"/>
      <c r="P360" s="8"/>
      <c r="Q360" s="8"/>
      <c r="R360" s="8"/>
      <c r="S360" s="8"/>
      <c r="T360" s="8"/>
      <c r="U360" s="8"/>
      <c r="V360" s="8"/>
      <c r="W360" s="8"/>
      <c r="X360" s="8"/>
      <c r="Y360" s="8"/>
      <c r="Z360" s="8"/>
    </row>
    <row r="361" spans="1:26" ht="17.25" customHeight="1">
      <c r="A361" s="10"/>
      <c r="B361" s="11"/>
      <c r="C361" s="11"/>
      <c r="D361" s="11"/>
      <c r="E361" s="11"/>
      <c r="F361" s="12"/>
      <c r="G361" s="11"/>
      <c r="H361" s="11"/>
      <c r="I361" s="9"/>
      <c r="J361" s="9"/>
      <c r="K361" s="9"/>
      <c r="L361" s="8"/>
      <c r="M361" s="8"/>
      <c r="N361" s="8"/>
      <c r="O361" s="8"/>
      <c r="P361" s="8"/>
      <c r="Q361" s="8"/>
      <c r="R361" s="8"/>
      <c r="S361" s="8"/>
      <c r="T361" s="8"/>
      <c r="U361" s="8"/>
      <c r="V361" s="8"/>
      <c r="W361" s="8"/>
      <c r="X361" s="8"/>
      <c r="Y361" s="8"/>
      <c r="Z361" s="8"/>
    </row>
    <row r="362" spans="1:26" ht="17.25" customHeight="1">
      <c r="A362" s="10"/>
      <c r="B362" s="11"/>
      <c r="C362" s="11"/>
      <c r="D362" s="11"/>
      <c r="E362" s="11"/>
      <c r="F362" s="12"/>
      <c r="G362" s="11"/>
      <c r="H362" s="11"/>
      <c r="I362" s="9"/>
      <c r="J362" s="9"/>
      <c r="K362" s="9"/>
      <c r="L362" s="8"/>
      <c r="M362" s="8"/>
      <c r="N362" s="8"/>
      <c r="O362" s="8"/>
      <c r="P362" s="8"/>
      <c r="Q362" s="8"/>
      <c r="R362" s="8"/>
      <c r="S362" s="8"/>
      <c r="T362" s="8"/>
      <c r="U362" s="8"/>
      <c r="V362" s="8"/>
      <c r="W362" s="8"/>
      <c r="X362" s="8"/>
      <c r="Y362" s="8"/>
      <c r="Z362" s="8"/>
    </row>
    <row r="363" spans="1:26" ht="17.25" customHeight="1">
      <c r="A363" s="10"/>
      <c r="B363" s="11"/>
      <c r="C363" s="11"/>
      <c r="D363" s="11"/>
      <c r="E363" s="11"/>
      <c r="F363" s="12"/>
      <c r="G363" s="11"/>
      <c r="H363" s="11"/>
      <c r="I363" s="9"/>
      <c r="J363" s="9"/>
      <c r="K363" s="9"/>
      <c r="L363" s="8"/>
      <c r="M363" s="8"/>
      <c r="N363" s="8"/>
      <c r="O363" s="8"/>
      <c r="P363" s="8"/>
      <c r="Q363" s="8"/>
      <c r="R363" s="8"/>
      <c r="S363" s="8"/>
      <c r="T363" s="8"/>
      <c r="U363" s="8"/>
      <c r="V363" s="8"/>
      <c r="W363" s="8"/>
      <c r="X363" s="8"/>
      <c r="Y363" s="8"/>
      <c r="Z363" s="8"/>
    </row>
    <row r="364" spans="1:26" ht="17.25" customHeight="1">
      <c r="A364" s="10"/>
      <c r="B364" s="11"/>
      <c r="C364" s="11"/>
      <c r="D364" s="11"/>
      <c r="E364" s="11"/>
      <c r="F364" s="12"/>
      <c r="G364" s="11"/>
      <c r="H364" s="11"/>
      <c r="I364" s="9"/>
      <c r="J364" s="9"/>
      <c r="K364" s="9"/>
      <c r="L364" s="8"/>
      <c r="M364" s="8"/>
      <c r="N364" s="8"/>
      <c r="O364" s="8"/>
      <c r="P364" s="8"/>
      <c r="Q364" s="8"/>
      <c r="R364" s="8"/>
      <c r="S364" s="8"/>
      <c r="T364" s="8"/>
      <c r="U364" s="8"/>
      <c r="V364" s="8"/>
      <c r="W364" s="8"/>
      <c r="X364" s="8"/>
      <c r="Y364" s="8"/>
      <c r="Z364" s="8"/>
    </row>
    <row r="365" spans="1:26" ht="17.25" customHeight="1">
      <c r="A365" s="10"/>
      <c r="B365" s="11"/>
      <c r="C365" s="11"/>
      <c r="D365" s="11"/>
      <c r="E365" s="11"/>
      <c r="F365" s="12"/>
      <c r="G365" s="11"/>
      <c r="H365" s="11"/>
      <c r="I365" s="9"/>
      <c r="J365" s="9"/>
      <c r="K365" s="9"/>
      <c r="L365" s="8"/>
      <c r="M365" s="8"/>
      <c r="N365" s="8"/>
      <c r="O365" s="8"/>
      <c r="P365" s="8"/>
      <c r="Q365" s="8"/>
      <c r="R365" s="8"/>
      <c r="S365" s="8"/>
      <c r="T365" s="8"/>
      <c r="U365" s="8"/>
      <c r="V365" s="8"/>
      <c r="W365" s="8"/>
      <c r="X365" s="8"/>
      <c r="Y365" s="8"/>
      <c r="Z365" s="8"/>
    </row>
    <row r="366" spans="1:26" ht="17.25" customHeight="1">
      <c r="A366" s="10"/>
      <c r="B366" s="11"/>
      <c r="C366" s="11"/>
      <c r="D366" s="11"/>
      <c r="E366" s="11"/>
      <c r="F366" s="12"/>
      <c r="G366" s="11"/>
      <c r="H366" s="11"/>
      <c r="I366" s="9"/>
      <c r="J366" s="9"/>
      <c r="K366" s="9"/>
      <c r="L366" s="8"/>
      <c r="M366" s="8"/>
      <c r="N366" s="8"/>
      <c r="O366" s="8"/>
      <c r="P366" s="8"/>
      <c r="Q366" s="8"/>
      <c r="R366" s="8"/>
      <c r="S366" s="8"/>
      <c r="T366" s="8"/>
      <c r="U366" s="8"/>
      <c r="V366" s="8"/>
      <c r="W366" s="8"/>
      <c r="X366" s="8"/>
      <c r="Y366" s="8"/>
      <c r="Z366" s="8"/>
    </row>
    <row r="367" spans="1:26" ht="17.25" customHeight="1">
      <c r="A367" s="10"/>
      <c r="B367" s="11"/>
      <c r="C367" s="11"/>
      <c r="D367" s="11"/>
      <c r="E367" s="11"/>
      <c r="F367" s="12"/>
      <c r="G367" s="11"/>
      <c r="H367" s="11"/>
      <c r="I367" s="9"/>
      <c r="J367" s="9"/>
      <c r="K367" s="9"/>
      <c r="L367" s="8"/>
      <c r="M367" s="8"/>
      <c r="N367" s="8"/>
      <c r="O367" s="8"/>
      <c r="P367" s="8"/>
      <c r="Q367" s="8"/>
      <c r="R367" s="8"/>
      <c r="S367" s="8"/>
      <c r="T367" s="8"/>
      <c r="U367" s="8"/>
      <c r="V367" s="8"/>
      <c r="W367" s="8"/>
      <c r="X367" s="8"/>
      <c r="Y367" s="8"/>
      <c r="Z367" s="8"/>
    </row>
    <row r="368" spans="1:26" ht="17.25" customHeight="1">
      <c r="A368" s="10"/>
      <c r="B368" s="11"/>
      <c r="C368" s="11"/>
      <c r="D368" s="11"/>
      <c r="E368" s="11"/>
      <c r="F368" s="12"/>
      <c r="G368" s="11"/>
      <c r="H368" s="11"/>
      <c r="I368" s="9"/>
      <c r="J368" s="9"/>
      <c r="K368" s="9"/>
      <c r="L368" s="8"/>
      <c r="M368" s="8"/>
      <c r="N368" s="8"/>
      <c r="O368" s="8"/>
      <c r="P368" s="8"/>
      <c r="Q368" s="8"/>
      <c r="R368" s="8"/>
      <c r="S368" s="8"/>
      <c r="T368" s="8"/>
      <c r="U368" s="8"/>
      <c r="V368" s="8"/>
      <c r="W368" s="8"/>
      <c r="X368" s="8"/>
      <c r="Y368" s="8"/>
      <c r="Z368" s="8"/>
    </row>
    <row r="369" spans="1:26" ht="17.25" customHeight="1">
      <c r="A369" s="10"/>
      <c r="B369" s="11"/>
      <c r="C369" s="11"/>
      <c r="D369" s="11"/>
      <c r="E369" s="11"/>
      <c r="F369" s="12"/>
      <c r="G369" s="11"/>
      <c r="H369" s="11"/>
      <c r="I369" s="9"/>
      <c r="J369" s="9"/>
      <c r="K369" s="9"/>
      <c r="L369" s="8"/>
      <c r="M369" s="8"/>
      <c r="N369" s="8"/>
      <c r="O369" s="8"/>
      <c r="P369" s="8"/>
      <c r="Q369" s="8"/>
      <c r="R369" s="8"/>
      <c r="S369" s="8"/>
      <c r="T369" s="8"/>
      <c r="U369" s="8"/>
      <c r="V369" s="8"/>
      <c r="W369" s="8"/>
      <c r="X369" s="8"/>
      <c r="Y369" s="8"/>
      <c r="Z369" s="8"/>
    </row>
    <row r="370" spans="1:26" ht="17.25" customHeight="1">
      <c r="A370" s="10"/>
      <c r="B370" s="11"/>
      <c r="C370" s="11"/>
      <c r="D370" s="11"/>
      <c r="E370" s="11"/>
      <c r="F370" s="12"/>
      <c r="G370" s="11"/>
      <c r="H370" s="11"/>
      <c r="I370" s="9"/>
      <c r="J370" s="9"/>
      <c r="K370" s="9"/>
      <c r="L370" s="8"/>
      <c r="M370" s="8"/>
      <c r="N370" s="8"/>
      <c r="O370" s="8"/>
      <c r="P370" s="8"/>
      <c r="Q370" s="8"/>
      <c r="R370" s="8"/>
      <c r="S370" s="8"/>
      <c r="T370" s="8"/>
      <c r="U370" s="8"/>
      <c r="V370" s="8"/>
      <c r="W370" s="8"/>
      <c r="X370" s="8"/>
      <c r="Y370" s="8"/>
      <c r="Z370" s="8"/>
    </row>
    <row r="371" spans="1:26" ht="17.25" customHeight="1">
      <c r="A371" s="10"/>
      <c r="B371" s="11"/>
      <c r="C371" s="11"/>
      <c r="D371" s="11"/>
      <c r="E371" s="11"/>
      <c r="F371" s="12"/>
      <c r="G371" s="11"/>
      <c r="H371" s="11"/>
      <c r="I371" s="9"/>
      <c r="J371" s="9"/>
      <c r="K371" s="9"/>
      <c r="L371" s="8"/>
      <c r="M371" s="8"/>
      <c r="N371" s="8"/>
      <c r="O371" s="8"/>
      <c r="P371" s="8"/>
      <c r="Q371" s="8"/>
      <c r="R371" s="8"/>
      <c r="S371" s="8"/>
      <c r="T371" s="8"/>
      <c r="U371" s="8"/>
      <c r="V371" s="8"/>
      <c r="W371" s="8"/>
      <c r="X371" s="8"/>
      <c r="Y371" s="8"/>
      <c r="Z371" s="8"/>
    </row>
    <row r="372" spans="1:26" ht="17.25" customHeight="1">
      <c r="A372" s="10"/>
      <c r="B372" s="11"/>
      <c r="C372" s="11"/>
      <c r="D372" s="11"/>
      <c r="E372" s="11"/>
      <c r="F372" s="12"/>
      <c r="G372" s="11"/>
      <c r="H372" s="11"/>
      <c r="I372" s="9"/>
      <c r="J372" s="9"/>
      <c r="K372" s="9"/>
      <c r="L372" s="8"/>
      <c r="M372" s="8"/>
      <c r="N372" s="8"/>
      <c r="O372" s="8"/>
      <c r="P372" s="8"/>
      <c r="Q372" s="8"/>
      <c r="R372" s="8"/>
      <c r="S372" s="8"/>
      <c r="T372" s="8"/>
      <c r="U372" s="8"/>
      <c r="V372" s="8"/>
      <c r="W372" s="8"/>
      <c r="X372" s="8"/>
      <c r="Y372" s="8"/>
      <c r="Z372" s="8"/>
    </row>
    <row r="373" spans="1:26" ht="17.25" customHeight="1">
      <c r="A373" s="10"/>
      <c r="B373" s="11"/>
      <c r="C373" s="11"/>
      <c r="D373" s="11"/>
      <c r="E373" s="11"/>
      <c r="F373" s="12"/>
      <c r="G373" s="11"/>
      <c r="H373" s="11"/>
      <c r="I373" s="9"/>
      <c r="J373" s="9"/>
      <c r="K373" s="9"/>
      <c r="L373" s="8"/>
      <c r="M373" s="8"/>
      <c r="N373" s="8"/>
      <c r="O373" s="8"/>
      <c r="P373" s="8"/>
      <c r="Q373" s="8"/>
      <c r="R373" s="8"/>
      <c r="S373" s="8"/>
      <c r="T373" s="8"/>
      <c r="U373" s="8"/>
      <c r="V373" s="8"/>
      <c r="W373" s="8"/>
      <c r="X373" s="8"/>
      <c r="Y373" s="8"/>
      <c r="Z373" s="8"/>
    </row>
    <row r="374" spans="1:26" ht="17.25" customHeight="1">
      <c r="A374" s="10"/>
      <c r="B374" s="11"/>
      <c r="C374" s="11"/>
      <c r="D374" s="11"/>
      <c r="E374" s="11"/>
      <c r="F374" s="12"/>
      <c r="G374" s="11"/>
      <c r="H374" s="11"/>
      <c r="I374" s="9"/>
      <c r="J374" s="9"/>
      <c r="K374" s="9"/>
      <c r="L374" s="8"/>
      <c r="M374" s="8"/>
      <c r="N374" s="8"/>
      <c r="O374" s="8"/>
      <c r="P374" s="8"/>
      <c r="Q374" s="8"/>
      <c r="R374" s="8"/>
      <c r="S374" s="8"/>
      <c r="T374" s="8"/>
      <c r="U374" s="8"/>
      <c r="V374" s="8"/>
      <c r="W374" s="8"/>
      <c r="X374" s="8"/>
      <c r="Y374" s="8"/>
      <c r="Z374" s="8"/>
    </row>
    <row r="375" spans="1:26" ht="17.25" customHeight="1">
      <c r="A375" s="10"/>
      <c r="B375" s="11"/>
      <c r="C375" s="11"/>
      <c r="D375" s="11"/>
      <c r="E375" s="11"/>
      <c r="F375" s="12"/>
      <c r="G375" s="11"/>
      <c r="H375" s="11"/>
      <c r="I375" s="9"/>
      <c r="J375" s="9"/>
      <c r="K375" s="9"/>
      <c r="L375" s="8"/>
      <c r="M375" s="8"/>
      <c r="N375" s="8"/>
      <c r="O375" s="8"/>
      <c r="P375" s="8"/>
      <c r="Q375" s="8"/>
      <c r="R375" s="8"/>
      <c r="S375" s="8"/>
      <c r="T375" s="8"/>
      <c r="U375" s="8"/>
      <c r="V375" s="8"/>
      <c r="W375" s="8"/>
      <c r="X375" s="8"/>
      <c r="Y375" s="8"/>
      <c r="Z375" s="8"/>
    </row>
    <row r="376" spans="1:26" ht="17.25" customHeight="1">
      <c r="A376" s="10"/>
      <c r="B376" s="11"/>
      <c r="C376" s="11"/>
      <c r="D376" s="11"/>
      <c r="E376" s="11"/>
      <c r="F376" s="12"/>
      <c r="G376" s="11"/>
      <c r="H376" s="11"/>
      <c r="I376" s="9"/>
      <c r="J376" s="9"/>
      <c r="K376" s="9"/>
      <c r="L376" s="8"/>
      <c r="M376" s="8"/>
      <c r="N376" s="8"/>
      <c r="O376" s="8"/>
      <c r="P376" s="8"/>
      <c r="Q376" s="8"/>
      <c r="R376" s="8"/>
      <c r="S376" s="8"/>
      <c r="T376" s="8"/>
      <c r="U376" s="8"/>
      <c r="V376" s="8"/>
      <c r="W376" s="8"/>
      <c r="X376" s="8"/>
      <c r="Y376" s="8"/>
      <c r="Z376" s="8"/>
    </row>
    <row r="377" spans="1:26" ht="17.25" customHeight="1">
      <c r="A377" s="10"/>
      <c r="B377" s="11"/>
      <c r="C377" s="11"/>
      <c r="D377" s="11"/>
      <c r="E377" s="11"/>
      <c r="F377" s="12"/>
      <c r="G377" s="11"/>
      <c r="H377" s="11"/>
      <c r="I377" s="9"/>
      <c r="J377" s="9"/>
      <c r="K377" s="9"/>
      <c r="L377" s="8"/>
      <c r="M377" s="8"/>
      <c r="N377" s="8"/>
      <c r="O377" s="8"/>
      <c r="P377" s="8"/>
      <c r="Q377" s="8"/>
      <c r="R377" s="8"/>
      <c r="S377" s="8"/>
      <c r="T377" s="8"/>
      <c r="U377" s="8"/>
      <c r="V377" s="8"/>
      <c r="W377" s="8"/>
      <c r="X377" s="8"/>
      <c r="Y377" s="8"/>
      <c r="Z377" s="8"/>
    </row>
    <row r="378" spans="1:26" ht="17.25" customHeight="1">
      <c r="A378" s="10"/>
      <c r="B378" s="11"/>
      <c r="C378" s="11"/>
      <c r="D378" s="11"/>
      <c r="E378" s="11"/>
      <c r="F378" s="12"/>
      <c r="G378" s="11"/>
      <c r="H378" s="11"/>
      <c r="I378" s="9"/>
      <c r="J378" s="9"/>
      <c r="K378" s="9"/>
      <c r="L378" s="8"/>
      <c r="M378" s="8"/>
      <c r="N378" s="8"/>
      <c r="O378" s="8"/>
      <c r="P378" s="8"/>
      <c r="Q378" s="8"/>
      <c r="R378" s="8"/>
      <c r="S378" s="8"/>
      <c r="T378" s="8"/>
      <c r="U378" s="8"/>
      <c r="V378" s="8"/>
      <c r="W378" s="8"/>
      <c r="X378" s="8"/>
      <c r="Y378" s="8"/>
      <c r="Z378" s="8"/>
    </row>
    <row r="379" spans="1:26" ht="17.25" customHeight="1">
      <c r="A379" s="10"/>
      <c r="B379" s="11"/>
      <c r="C379" s="11"/>
      <c r="D379" s="11"/>
      <c r="E379" s="11"/>
      <c r="F379" s="12"/>
      <c r="G379" s="11"/>
      <c r="H379" s="11"/>
      <c r="I379" s="9"/>
      <c r="J379" s="9"/>
      <c r="K379" s="9"/>
      <c r="L379" s="8"/>
      <c r="M379" s="8"/>
      <c r="N379" s="8"/>
      <c r="O379" s="8"/>
      <c r="P379" s="8"/>
      <c r="Q379" s="8"/>
      <c r="R379" s="8"/>
      <c r="S379" s="8"/>
      <c r="T379" s="8"/>
      <c r="U379" s="8"/>
      <c r="V379" s="8"/>
      <c r="W379" s="8"/>
      <c r="X379" s="8"/>
      <c r="Y379" s="8"/>
      <c r="Z379" s="8"/>
    </row>
    <row r="380" spans="1:26" ht="17.25" customHeight="1">
      <c r="A380" s="10"/>
      <c r="B380" s="11"/>
      <c r="C380" s="11"/>
      <c r="D380" s="11"/>
      <c r="E380" s="11"/>
      <c r="F380" s="12"/>
      <c r="G380" s="11"/>
      <c r="H380" s="11"/>
      <c r="I380" s="9"/>
      <c r="J380" s="9"/>
      <c r="K380" s="9"/>
      <c r="L380" s="8"/>
      <c r="M380" s="8"/>
      <c r="N380" s="8"/>
      <c r="O380" s="8"/>
      <c r="P380" s="8"/>
      <c r="Q380" s="8"/>
      <c r="R380" s="8"/>
      <c r="S380" s="8"/>
      <c r="T380" s="8"/>
      <c r="U380" s="8"/>
      <c r="V380" s="8"/>
      <c r="W380" s="8"/>
      <c r="X380" s="8"/>
      <c r="Y380" s="8"/>
      <c r="Z380" s="8"/>
    </row>
    <row r="381" spans="1:26" ht="17.25" customHeight="1">
      <c r="A381" s="10"/>
      <c r="B381" s="11"/>
      <c r="C381" s="11"/>
      <c r="D381" s="11"/>
      <c r="E381" s="11"/>
      <c r="F381" s="12"/>
      <c r="G381" s="11"/>
      <c r="H381" s="11"/>
      <c r="I381" s="9"/>
      <c r="J381" s="9"/>
      <c r="K381" s="9"/>
      <c r="L381" s="8"/>
      <c r="M381" s="8"/>
      <c r="N381" s="8"/>
      <c r="O381" s="8"/>
      <c r="P381" s="8"/>
      <c r="Q381" s="8"/>
      <c r="R381" s="8"/>
      <c r="S381" s="8"/>
      <c r="T381" s="8"/>
      <c r="U381" s="8"/>
      <c r="V381" s="8"/>
      <c r="W381" s="8"/>
      <c r="X381" s="8"/>
      <c r="Y381" s="8"/>
      <c r="Z381" s="8"/>
    </row>
    <row r="382" spans="1:26" ht="17.25" customHeight="1">
      <c r="A382" s="10"/>
      <c r="B382" s="11"/>
      <c r="C382" s="11"/>
      <c r="D382" s="11"/>
      <c r="E382" s="11"/>
      <c r="F382" s="12"/>
      <c r="G382" s="11"/>
      <c r="H382" s="11"/>
      <c r="I382" s="9"/>
      <c r="J382" s="9"/>
      <c r="K382" s="9"/>
      <c r="L382" s="8"/>
      <c r="M382" s="8"/>
      <c r="N382" s="8"/>
      <c r="O382" s="8"/>
      <c r="P382" s="8"/>
      <c r="Q382" s="8"/>
      <c r="R382" s="8"/>
      <c r="S382" s="8"/>
      <c r="T382" s="8"/>
      <c r="U382" s="8"/>
      <c r="V382" s="8"/>
      <c r="W382" s="8"/>
      <c r="X382" s="8"/>
      <c r="Y382" s="8"/>
      <c r="Z382" s="8"/>
    </row>
    <row r="383" spans="1:26" ht="17.25" customHeight="1">
      <c r="A383" s="10"/>
      <c r="B383" s="11"/>
      <c r="C383" s="11"/>
      <c r="D383" s="11"/>
      <c r="E383" s="11"/>
      <c r="F383" s="12"/>
      <c r="G383" s="11"/>
      <c r="H383" s="11"/>
      <c r="I383" s="9"/>
      <c r="J383" s="9"/>
      <c r="K383" s="9"/>
      <c r="L383" s="8"/>
      <c r="M383" s="8"/>
      <c r="N383" s="8"/>
      <c r="O383" s="8"/>
      <c r="P383" s="8"/>
      <c r="Q383" s="8"/>
      <c r="R383" s="8"/>
      <c r="S383" s="8"/>
      <c r="T383" s="8"/>
      <c r="U383" s="8"/>
      <c r="V383" s="8"/>
      <c r="W383" s="8"/>
      <c r="X383" s="8"/>
      <c r="Y383" s="8"/>
      <c r="Z383" s="8"/>
    </row>
    <row r="384" spans="1:26" ht="17.25" customHeight="1">
      <c r="A384" s="10"/>
      <c r="B384" s="11"/>
      <c r="C384" s="11"/>
      <c r="D384" s="11"/>
      <c r="E384" s="11"/>
      <c r="F384" s="12"/>
      <c r="G384" s="11"/>
      <c r="H384" s="11"/>
      <c r="I384" s="9"/>
      <c r="J384" s="9"/>
      <c r="K384" s="9"/>
      <c r="L384" s="8"/>
      <c r="M384" s="8"/>
      <c r="N384" s="8"/>
      <c r="O384" s="8"/>
      <c r="P384" s="8"/>
      <c r="Q384" s="8"/>
      <c r="R384" s="8"/>
      <c r="S384" s="8"/>
      <c r="T384" s="8"/>
      <c r="U384" s="8"/>
      <c r="V384" s="8"/>
      <c r="W384" s="8"/>
      <c r="X384" s="8"/>
      <c r="Y384" s="8"/>
      <c r="Z384" s="8"/>
    </row>
    <row r="385" spans="1:26" ht="17.25" customHeight="1">
      <c r="A385" s="10"/>
      <c r="B385" s="11"/>
      <c r="C385" s="11"/>
      <c r="D385" s="11"/>
      <c r="E385" s="11"/>
      <c r="F385" s="12"/>
      <c r="G385" s="11"/>
      <c r="H385" s="11"/>
      <c r="I385" s="9"/>
      <c r="J385" s="9"/>
      <c r="K385" s="9"/>
      <c r="L385" s="8"/>
      <c r="M385" s="8"/>
      <c r="N385" s="8"/>
      <c r="O385" s="8"/>
      <c r="P385" s="8"/>
      <c r="Q385" s="8"/>
      <c r="R385" s="8"/>
      <c r="S385" s="8"/>
      <c r="T385" s="8"/>
      <c r="U385" s="8"/>
      <c r="V385" s="8"/>
      <c r="W385" s="8"/>
      <c r="X385" s="8"/>
      <c r="Y385" s="8"/>
      <c r="Z385" s="8"/>
    </row>
    <row r="386" spans="1:26" ht="17.25" customHeight="1">
      <c r="A386" s="10"/>
      <c r="B386" s="11"/>
      <c r="C386" s="11"/>
      <c r="D386" s="11"/>
      <c r="E386" s="11"/>
      <c r="F386" s="12"/>
      <c r="G386" s="11"/>
      <c r="H386" s="11"/>
      <c r="I386" s="9"/>
      <c r="J386" s="9"/>
      <c r="K386" s="9"/>
      <c r="L386" s="8"/>
      <c r="M386" s="8"/>
      <c r="N386" s="8"/>
      <c r="O386" s="8"/>
      <c r="P386" s="8"/>
      <c r="Q386" s="8"/>
      <c r="R386" s="8"/>
      <c r="S386" s="8"/>
      <c r="T386" s="8"/>
      <c r="U386" s="8"/>
      <c r="V386" s="8"/>
      <c r="W386" s="8"/>
      <c r="X386" s="8"/>
      <c r="Y386" s="8"/>
      <c r="Z386" s="8"/>
    </row>
    <row r="387" spans="1:26" ht="17.25" customHeight="1">
      <c r="A387" s="10"/>
      <c r="B387" s="11"/>
      <c r="C387" s="11"/>
      <c r="D387" s="11"/>
      <c r="E387" s="11"/>
      <c r="F387" s="12"/>
      <c r="G387" s="11"/>
      <c r="H387" s="11"/>
      <c r="I387" s="9"/>
      <c r="J387" s="9"/>
      <c r="K387" s="9"/>
      <c r="L387" s="8"/>
      <c r="M387" s="8"/>
      <c r="N387" s="8"/>
      <c r="O387" s="8"/>
      <c r="P387" s="8"/>
      <c r="Q387" s="8"/>
      <c r="R387" s="8"/>
      <c r="S387" s="8"/>
      <c r="T387" s="8"/>
      <c r="U387" s="8"/>
      <c r="V387" s="8"/>
      <c r="W387" s="8"/>
      <c r="X387" s="8"/>
      <c r="Y387" s="8"/>
      <c r="Z387" s="8"/>
    </row>
    <row r="388" spans="1:26" ht="17.25" customHeight="1">
      <c r="A388" s="10"/>
      <c r="B388" s="11"/>
      <c r="C388" s="11"/>
      <c r="D388" s="11"/>
      <c r="E388" s="11"/>
      <c r="F388" s="12"/>
      <c r="G388" s="11"/>
      <c r="H388" s="11"/>
      <c r="I388" s="9"/>
      <c r="J388" s="9"/>
      <c r="K388" s="9"/>
      <c r="L388" s="8"/>
      <c r="M388" s="8"/>
      <c r="N388" s="8"/>
      <c r="O388" s="8"/>
      <c r="P388" s="8"/>
      <c r="Q388" s="8"/>
      <c r="R388" s="8"/>
      <c r="S388" s="8"/>
      <c r="T388" s="8"/>
      <c r="U388" s="8"/>
      <c r="V388" s="8"/>
      <c r="W388" s="8"/>
      <c r="X388" s="8"/>
      <c r="Y388" s="8"/>
      <c r="Z388" s="8"/>
    </row>
    <row r="389" spans="1:26" ht="17.25" customHeight="1">
      <c r="A389" s="10"/>
      <c r="B389" s="11"/>
      <c r="C389" s="11"/>
      <c r="D389" s="11"/>
      <c r="E389" s="11"/>
      <c r="F389" s="12"/>
      <c r="G389" s="11"/>
      <c r="H389" s="11"/>
      <c r="I389" s="9"/>
      <c r="J389" s="9"/>
      <c r="K389" s="9"/>
      <c r="L389" s="8"/>
      <c r="M389" s="8"/>
      <c r="N389" s="8"/>
      <c r="O389" s="8"/>
      <c r="P389" s="8"/>
      <c r="Q389" s="8"/>
      <c r="R389" s="8"/>
      <c r="S389" s="8"/>
      <c r="T389" s="8"/>
      <c r="U389" s="8"/>
      <c r="V389" s="8"/>
      <c r="W389" s="8"/>
      <c r="X389" s="8"/>
      <c r="Y389" s="8"/>
      <c r="Z389" s="8"/>
    </row>
    <row r="390" spans="1:26" ht="17.25" customHeight="1">
      <c r="A390" s="10"/>
      <c r="B390" s="11"/>
      <c r="C390" s="11"/>
      <c r="D390" s="11"/>
      <c r="E390" s="11"/>
      <c r="F390" s="12"/>
      <c r="G390" s="11"/>
      <c r="H390" s="11"/>
      <c r="I390" s="9"/>
      <c r="J390" s="9"/>
      <c r="K390" s="9"/>
      <c r="L390" s="8"/>
      <c r="M390" s="8"/>
      <c r="N390" s="8"/>
      <c r="O390" s="8"/>
      <c r="P390" s="8"/>
      <c r="Q390" s="8"/>
      <c r="R390" s="8"/>
      <c r="S390" s="8"/>
      <c r="T390" s="8"/>
      <c r="U390" s="8"/>
      <c r="V390" s="8"/>
      <c r="W390" s="8"/>
      <c r="X390" s="8"/>
      <c r="Y390" s="8"/>
      <c r="Z390" s="8"/>
    </row>
    <row r="391" spans="1:26" ht="17.25" customHeight="1">
      <c r="A391" s="10"/>
      <c r="B391" s="11"/>
      <c r="C391" s="11"/>
      <c r="D391" s="11"/>
      <c r="E391" s="11"/>
      <c r="F391" s="12"/>
      <c r="G391" s="11"/>
      <c r="H391" s="11"/>
      <c r="I391" s="9"/>
      <c r="J391" s="9"/>
      <c r="K391" s="9"/>
      <c r="L391" s="8"/>
      <c r="M391" s="8"/>
      <c r="N391" s="8"/>
      <c r="O391" s="8"/>
      <c r="P391" s="8"/>
      <c r="Q391" s="8"/>
      <c r="R391" s="8"/>
      <c r="S391" s="8"/>
      <c r="T391" s="8"/>
      <c r="U391" s="8"/>
      <c r="V391" s="8"/>
      <c r="W391" s="8"/>
      <c r="X391" s="8"/>
      <c r="Y391" s="8"/>
      <c r="Z391" s="8"/>
    </row>
    <row r="392" spans="1:26" ht="17.25" customHeight="1">
      <c r="A392" s="10"/>
      <c r="B392" s="11"/>
      <c r="C392" s="11"/>
      <c r="D392" s="11"/>
      <c r="E392" s="11"/>
      <c r="F392" s="12"/>
      <c r="G392" s="11"/>
      <c r="H392" s="11"/>
      <c r="I392" s="9"/>
      <c r="J392" s="9"/>
      <c r="K392" s="9"/>
      <c r="L392" s="8"/>
      <c r="M392" s="8"/>
      <c r="N392" s="8"/>
      <c r="O392" s="8"/>
      <c r="P392" s="8"/>
      <c r="Q392" s="8"/>
      <c r="R392" s="8"/>
      <c r="S392" s="8"/>
      <c r="T392" s="8"/>
      <c r="U392" s="8"/>
      <c r="V392" s="8"/>
      <c r="W392" s="8"/>
      <c r="X392" s="8"/>
      <c r="Y392" s="8"/>
      <c r="Z392" s="8"/>
    </row>
    <row r="393" spans="1:26" ht="17.25" customHeight="1">
      <c r="A393" s="10"/>
      <c r="B393" s="11"/>
      <c r="C393" s="11"/>
      <c r="D393" s="11"/>
      <c r="E393" s="11"/>
      <c r="F393" s="12"/>
      <c r="G393" s="11"/>
      <c r="H393" s="11"/>
      <c r="I393" s="9"/>
      <c r="J393" s="9"/>
      <c r="K393" s="9"/>
      <c r="L393" s="8"/>
      <c r="M393" s="8"/>
      <c r="N393" s="8"/>
      <c r="O393" s="8"/>
      <c r="P393" s="8"/>
      <c r="Q393" s="8"/>
      <c r="R393" s="8"/>
      <c r="S393" s="8"/>
      <c r="T393" s="8"/>
      <c r="U393" s="8"/>
      <c r="V393" s="8"/>
      <c r="W393" s="8"/>
      <c r="X393" s="8"/>
      <c r="Y393" s="8"/>
      <c r="Z393" s="8"/>
    </row>
    <row r="394" spans="1:26" ht="17.25" customHeight="1">
      <c r="A394" s="10"/>
      <c r="B394" s="11"/>
      <c r="C394" s="11"/>
      <c r="D394" s="11"/>
      <c r="E394" s="11"/>
      <c r="F394" s="12"/>
      <c r="G394" s="11"/>
      <c r="H394" s="11"/>
      <c r="I394" s="9"/>
      <c r="J394" s="9"/>
      <c r="K394" s="9"/>
      <c r="L394" s="8"/>
      <c r="M394" s="8"/>
      <c r="N394" s="8"/>
      <c r="O394" s="8"/>
      <c r="P394" s="8"/>
      <c r="Q394" s="8"/>
      <c r="R394" s="8"/>
      <c r="S394" s="8"/>
      <c r="T394" s="8"/>
      <c r="U394" s="8"/>
      <c r="V394" s="8"/>
      <c r="W394" s="8"/>
      <c r="X394" s="8"/>
      <c r="Y394" s="8"/>
      <c r="Z394" s="8"/>
    </row>
    <row r="395" spans="1:26" ht="17.25" customHeight="1">
      <c r="A395" s="10"/>
      <c r="B395" s="11"/>
      <c r="C395" s="11"/>
      <c r="D395" s="11"/>
      <c r="E395" s="11"/>
      <c r="F395" s="12"/>
      <c r="G395" s="11"/>
      <c r="H395" s="11"/>
      <c r="I395" s="9"/>
      <c r="J395" s="9"/>
      <c r="K395" s="9"/>
      <c r="L395" s="8"/>
      <c r="M395" s="8"/>
      <c r="N395" s="8"/>
      <c r="O395" s="8"/>
      <c r="P395" s="8"/>
      <c r="Q395" s="8"/>
      <c r="R395" s="8"/>
      <c r="S395" s="8"/>
      <c r="T395" s="8"/>
      <c r="U395" s="8"/>
      <c r="V395" s="8"/>
      <c r="W395" s="8"/>
      <c r="X395" s="8"/>
      <c r="Y395" s="8"/>
      <c r="Z395" s="8"/>
    </row>
    <row r="396" spans="1:26" ht="17.25" customHeight="1">
      <c r="G396" s="13"/>
      <c r="H396" s="13"/>
      <c r="I396" s="9"/>
      <c r="J396" s="9"/>
      <c r="K396" s="9"/>
      <c r="L396" s="8"/>
      <c r="M396" s="8"/>
      <c r="N396" s="8"/>
      <c r="O396" s="8"/>
      <c r="P396" s="8"/>
      <c r="Q396" s="8"/>
      <c r="R396" s="8"/>
      <c r="S396" s="8"/>
      <c r="T396" s="8"/>
      <c r="U396" s="8"/>
      <c r="V396" s="8"/>
      <c r="W396" s="8"/>
      <c r="X396" s="8"/>
      <c r="Y396" s="8"/>
      <c r="Z396" s="8"/>
    </row>
    <row r="397" spans="1:26" ht="17.25" customHeight="1">
      <c r="G397" s="13"/>
      <c r="H397" s="13"/>
      <c r="I397" s="9"/>
      <c r="J397" s="9"/>
      <c r="K397" s="9"/>
      <c r="L397" s="8"/>
      <c r="M397" s="8"/>
      <c r="N397" s="8"/>
      <c r="O397" s="8"/>
      <c r="P397" s="8"/>
      <c r="Q397" s="8"/>
      <c r="R397" s="8"/>
      <c r="S397" s="8"/>
      <c r="T397" s="8"/>
      <c r="U397" s="8"/>
      <c r="V397" s="8"/>
      <c r="W397" s="8"/>
      <c r="X397" s="8"/>
      <c r="Y397" s="8"/>
      <c r="Z397" s="8"/>
    </row>
    <row r="398" spans="1:26" ht="17.25" customHeight="1">
      <c r="G398" s="13"/>
      <c r="H398" s="13"/>
      <c r="I398" s="9"/>
      <c r="J398" s="9"/>
      <c r="K398" s="9"/>
      <c r="L398" s="8"/>
      <c r="M398" s="8"/>
      <c r="N398" s="8"/>
      <c r="O398" s="8"/>
      <c r="P398" s="8"/>
      <c r="Q398" s="8"/>
      <c r="R398" s="8"/>
      <c r="S398" s="8"/>
      <c r="T398" s="8"/>
      <c r="U398" s="8"/>
      <c r="V398" s="8"/>
      <c r="W398" s="8"/>
      <c r="X398" s="8"/>
      <c r="Y398" s="8"/>
      <c r="Z398" s="8"/>
    </row>
    <row r="399" spans="1:26" ht="17.25" customHeight="1">
      <c r="G399" s="13"/>
      <c r="H399" s="13"/>
      <c r="I399" s="9"/>
      <c r="J399" s="9"/>
      <c r="K399" s="9"/>
      <c r="L399" s="8"/>
      <c r="M399" s="8"/>
      <c r="N399" s="8"/>
      <c r="O399" s="8"/>
      <c r="P399" s="8"/>
      <c r="Q399" s="8"/>
      <c r="R399" s="8"/>
      <c r="S399" s="8"/>
      <c r="T399" s="8"/>
      <c r="U399" s="8"/>
      <c r="V399" s="8"/>
      <c r="W399" s="8"/>
      <c r="X399" s="8"/>
      <c r="Y399" s="8"/>
      <c r="Z399" s="8"/>
    </row>
    <row r="400" spans="1:26" ht="17.25" customHeight="1">
      <c r="G400" s="13"/>
      <c r="H400" s="13"/>
      <c r="I400" s="9"/>
      <c r="J400" s="9"/>
      <c r="K400" s="9"/>
      <c r="L400" s="8"/>
      <c r="M400" s="8"/>
      <c r="N400" s="8"/>
      <c r="O400" s="8"/>
      <c r="P400" s="8"/>
      <c r="Q400" s="8"/>
      <c r="R400" s="8"/>
      <c r="S400" s="8"/>
      <c r="T400" s="8"/>
      <c r="U400" s="8"/>
      <c r="V400" s="8"/>
      <c r="W400" s="8"/>
      <c r="X400" s="8"/>
      <c r="Y400" s="8"/>
      <c r="Z400" s="8"/>
    </row>
    <row r="401" spans="7:26" ht="17.25" customHeight="1">
      <c r="G401" s="13"/>
      <c r="H401" s="13"/>
      <c r="I401" s="9"/>
      <c r="J401" s="9"/>
      <c r="K401" s="9"/>
      <c r="L401" s="8"/>
      <c r="M401" s="8"/>
      <c r="N401" s="8"/>
      <c r="O401" s="8"/>
      <c r="P401" s="8"/>
      <c r="Q401" s="8"/>
      <c r="R401" s="8"/>
      <c r="S401" s="8"/>
      <c r="T401" s="8"/>
      <c r="U401" s="8"/>
      <c r="V401" s="8"/>
      <c r="W401" s="8"/>
      <c r="X401" s="8"/>
      <c r="Y401" s="8"/>
      <c r="Z401" s="8"/>
    </row>
    <row r="402" spans="7:26" ht="17.25" customHeight="1">
      <c r="G402" s="13"/>
      <c r="H402" s="13"/>
      <c r="I402" s="9"/>
      <c r="J402" s="9"/>
      <c r="K402" s="9"/>
      <c r="L402" s="8"/>
      <c r="M402" s="8"/>
      <c r="N402" s="8"/>
      <c r="O402" s="8"/>
      <c r="P402" s="8"/>
      <c r="Q402" s="8"/>
      <c r="R402" s="8"/>
      <c r="S402" s="8"/>
      <c r="T402" s="8"/>
      <c r="U402" s="8"/>
      <c r="V402" s="8"/>
      <c r="W402" s="8"/>
      <c r="X402" s="8"/>
      <c r="Y402" s="8"/>
      <c r="Z402" s="8"/>
    </row>
    <row r="403" spans="7:26" ht="17.25" customHeight="1">
      <c r="G403" s="13"/>
      <c r="H403" s="13"/>
      <c r="I403" s="9"/>
      <c r="J403" s="9"/>
      <c r="K403" s="9"/>
      <c r="L403" s="8"/>
      <c r="M403" s="8"/>
      <c r="N403" s="8"/>
      <c r="O403" s="8"/>
      <c r="P403" s="8"/>
      <c r="Q403" s="8"/>
      <c r="R403" s="8"/>
      <c r="S403" s="8"/>
      <c r="T403" s="8"/>
      <c r="U403" s="8"/>
      <c r="V403" s="8"/>
      <c r="W403" s="8"/>
      <c r="X403" s="8"/>
      <c r="Y403" s="8"/>
      <c r="Z403" s="8"/>
    </row>
    <row r="404" spans="7:26" ht="17.25" customHeight="1">
      <c r="G404" s="13"/>
      <c r="H404" s="13"/>
      <c r="I404" s="9"/>
      <c r="J404" s="9"/>
      <c r="K404" s="9"/>
      <c r="L404" s="8"/>
      <c r="M404" s="8"/>
      <c r="N404" s="8"/>
      <c r="O404" s="8"/>
      <c r="P404" s="8"/>
      <c r="Q404" s="8"/>
      <c r="R404" s="8"/>
      <c r="S404" s="8"/>
      <c r="T404" s="8"/>
      <c r="U404" s="8"/>
      <c r="V404" s="8"/>
      <c r="W404" s="8"/>
      <c r="X404" s="8"/>
      <c r="Y404" s="8"/>
      <c r="Z404" s="8"/>
    </row>
    <row r="405" spans="7:26" ht="17.25" customHeight="1">
      <c r="G405" s="13"/>
      <c r="H405" s="13"/>
      <c r="I405" s="9"/>
      <c r="J405" s="9"/>
      <c r="K405" s="9"/>
      <c r="L405" s="8"/>
      <c r="M405" s="8"/>
      <c r="N405" s="8"/>
      <c r="O405" s="8"/>
      <c r="P405" s="8"/>
      <c r="Q405" s="8"/>
      <c r="R405" s="8"/>
      <c r="S405" s="8"/>
      <c r="T405" s="8"/>
      <c r="U405" s="8"/>
      <c r="V405" s="8"/>
      <c r="W405" s="8"/>
      <c r="X405" s="8"/>
      <c r="Y405" s="8"/>
      <c r="Z405" s="8"/>
    </row>
    <row r="406" spans="7:26" ht="17.25" customHeight="1">
      <c r="G406" s="13"/>
      <c r="H406" s="13"/>
      <c r="I406" s="9"/>
      <c r="J406" s="9"/>
      <c r="K406" s="9"/>
      <c r="L406" s="8"/>
      <c r="M406" s="8"/>
      <c r="N406" s="8"/>
      <c r="O406" s="8"/>
      <c r="P406" s="8"/>
      <c r="Q406" s="8"/>
      <c r="R406" s="8"/>
      <c r="S406" s="8"/>
      <c r="T406" s="8"/>
      <c r="U406" s="8"/>
      <c r="V406" s="8"/>
      <c r="W406" s="8"/>
      <c r="X406" s="8"/>
      <c r="Y406" s="8"/>
      <c r="Z406" s="8"/>
    </row>
    <row r="407" spans="7:26" ht="17.25" customHeight="1">
      <c r="G407" s="13"/>
      <c r="H407" s="13"/>
      <c r="I407" s="9"/>
      <c r="J407" s="9"/>
      <c r="K407" s="9"/>
      <c r="L407" s="8"/>
      <c r="M407" s="8"/>
      <c r="N407" s="8"/>
      <c r="O407" s="8"/>
      <c r="P407" s="8"/>
      <c r="Q407" s="8"/>
      <c r="R407" s="8"/>
      <c r="S407" s="8"/>
      <c r="T407" s="8"/>
      <c r="U407" s="8"/>
      <c r="V407" s="8"/>
      <c r="W407" s="8"/>
      <c r="X407" s="8"/>
      <c r="Y407" s="8"/>
      <c r="Z407" s="8"/>
    </row>
    <row r="408" spans="7:26" ht="17.25" customHeight="1">
      <c r="G408" s="13"/>
      <c r="H408" s="13"/>
      <c r="I408" s="9"/>
      <c r="J408" s="9"/>
      <c r="K408" s="9"/>
      <c r="L408" s="8"/>
      <c r="M408" s="8"/>
      <c r="N408" s="8"/>
      <c r="O408" s="8"/>
      <c r="P408" s="8"/>
      <c r="Q408" s="8"/>
      <c r="R408" s="8"/>
      <c r="S408" s="8"/>
      <c r="T408" s="8"/>
      <c r="U408" s="8"/>
      <c r="V408" s="8"/>
      <c r="W408" s="8"/>
      <c r="X408" s="8"/>
      <c r="Y408" s="8"/>
      <c r="Z408" s="8"/>
    </row>
    <row r="409" spans="7:26" ht="17.25" customHeight="1">
      <c r="G409" s="13"/>
      <c r="H409" s="13"/>
      <c r="I409" s="9"/>
      <c r="J409" s="9"/>
      <c r="K409" s="9"/>
      <c r="L409" s="8"/>
      <c r="M409" s="8"/>
      <c r="N409" s="8"/>
      <c r="O409" s="8"/>
      <c r="P409" s="8"/>
      <c r="Q409" s="8"/>
      <c r="R409" s="8"/>
      <c r="S409" s="8"/>
      <c r="T409" s="8"/>
      <c r="U409" s="8"/>
      <c r="V409" s="8"/>
      <c r="W409" s="8"/>
      <c r="X409" s="8"/>
      <c r="Y409" s="8"/>
      <c r="Z409" s="8"/>
    </row>
    <row r="410" spans="7:26" ht="17.25" customHeight="1">
      <c r="G410" s="13"/>
      <c r="H410" s="13"/>
      <c r="I410" s="9"/>
      <c r="J410" s="9"/>
      <c r="K410" s="9"/>
      <c r="L410" s="8"/>
      <c r="M410" s="8"/>
      <c r="N410" s="8"/>
      <c r="O410" s="8"/>
      <c r="P410" s="8"/>
      <c r="Q410" s="8"/>
      <c r="R410" s="8"/>
      <c r="S410" s="8"/>
      <c r="T410" s="8"/>
      <c r="U410" s="8"/>
      <c r="V410" s="8"/>
      <c r="W410" s="8"/>
      <c r="X410" s="8"/>
      <c r="Y410" s="8"/>
      <c r="Z410" s="8"/>
    </row>
    <row r="411" spans="7:26" ht="17.25" customHeight="1">
      <c r="G411" s="13"/>
      <c r="H411" s="13"/>
      <c r="I411" s="9"/>
      <c r="J411" s="9"/>
      <c r="K411" s="9"/>
      <c r="L411" s="8"/>
      <c r="M411" s="8"/>
      <c r="N411" s="8"/>
      <c r="O411" s="8"/>
      <c r="P411" s="8"/>
      <c r="Q411" s="8"/>
      <c r="R411" s="8"/>
      <c r="S411" s="8"/>
      <c r="T411" s="8"/>
      <c r="U411" s="8"/>
      <c r="V411" s="8"/>
      <c r="W411" s="8"/>
      <c r="X411" s="8"/>
      <c r="Y411" s="8"/>
      <c r="Z411" s="8"/>
    </row>
    <row r="412" spans="7:26" ht="17.25" customHeight="1">
      <c r="G412" s="13"/>
      <c r="H412" s="13"/>
      <c r="I412" s="9"/>
      <c r="J412" s="9"/>
      <c r="K412" s="9"/>
      <c r="L412" s="8"/>
      <c r="M412" s="8"/>
      <c r="N412" s="8"/>
      <c r="O412" s="8"/>
      <c r="P412" s="8"/>
      <c r="Q412" s="8"/>
      <c r="R412" s="8"/>
      <c r="S412" s="8"/>
      <c r="T412" s="8"/>
      <c r="U412" s="8"/>
      <c r="V412" s="8"/>
      <c r="W412" s="8"/>
      <c r="X412" s="8"/>
      <c r="Y412" s="8"/>
      <c r="Z412" s="8"/>
    </row>
    <row r="413" spans="7:26" ht="17.25" customHeight="1">
      <c r="G413" s="13"/>
      <c r="H413" s="13"/>
      <c r="I413" s="9"/>
      <c r="J413" s="9"/>
      <c r="K413" s="9"/>
      <c r="L413" s="8"/>
      <c r="M413" s="8"/>
      <c r="N413" s="8"/>
      <c r="O413" s="8"/>
      <c r="P413" s="8"/>
      <c r="Q413" s="8"/>
      <c r="R413" s="8"/>
      <c r="S413" s="8"/>
      <c r="T413" s="8"/>
      <c r="U413" s="8"/>
      <c r="V413" s="8"/>
      <c r="W413" s="8"/>
      <c r="X413" s="8"/>
      <c r="Y413" s="8"/>
      <c r="Z413" s="8"/>
    </row>
    <row r="414" spans="7:26" ht="17.25" customHeight="1">
      <c r="G414" s="13"/>
      <c r="H414" s="13"/>
      <c r="I414" s="9"/>
      <c r="J414" s="9"/>
      <c r="K414" s="9"/>
      <c r="L414" s="8"/>
      <c r="M414" s="8"/>
      <c r="N414" s="8"/>
      <c r="O414" s="8"/>
      <c r="P414" s="8"/>
      <c r="Q414" s="8"/>
      <c r="R414" s="8"/>
      <c r="S414" s="8"/>
      <c r="T414" s="8"/>
      <c r="U414" s="8"/>
      <c r="V414" s="8"/>
      <c r="W414" s="8"/>
      <c r="X414" s="8"/>
      <c r="Y414" s="8"/>
      <c r="Z414" s="8"/>
    </row>
    <row r="415" spans="7:26" ht="17.25" customHeight="1">
      <c r="G415" s="13"/>
      <c r="H415" s="13"/>
      <c r="I415" s="9"/>
      <c r="J415" s="9"/>
      <c r="K415" s="9"/>
      <c r="L415" s="8"/>
      <c r="M415" s="8"/>
      <c r="N415" s="8"/>
      <c r="O415" s="8"/>
      <c r="P415" s="8"/>
      <c r="Q415" s="8"/>
      <c r="R415" s="8"/>
      <c r="S415" s="8"/>
      <c r="T415" s="8"/>
      <c r="U415" s="8"/>
      <c r="V415" s="8"/>
      <c r="W415" s="8"/>
      <c r="X415" s="8"/>
      <c r="Y415" s="8"/>
      <c r="Z415" s="8"/>
    </row>
    <row r="416" spans="7:26" ht="17.25" customHeight="1">
      <c r="G416" s="13"/>
      <c r="H416" s="13"/>
      <c r="I416" s="9"/>
      <c r="J416" s="9"/>
      <c r="K416" s="9"/>
      <c r="L416" s="8"/>
      <c r="M416" s="8"/>
      <c r="N416" s="8"/>
      <c r="O416" s="8"/>
      <c r="P416" s="8"/>
      <c r="Q416" s="8"/>
      <c r="R416" s="8"/>
      <c r="S416" s="8"/>
      <c r="T416" s="8"/>
      <c r="U416" s="8"/>
      <c r="V416" s="8"/>
      <c r="W416" s="8"/>
      <c r="X416" s="8"/>
      <c r="Y416" s="8"/>
      <c r="Z416" s="8"/>
    </row>
    <row r="417" spans="7:26" ht="17.25" customHeight="1">
      <c r="G417" s="13"/>
      <c r="H417" s="13"/>
      <c r="I417" s="9"/>
      <c r="J417" s="9"/>
      <c r="K417" s="9"/>
      <c r="L417" s="8"/>
      <c r="M417" s="8"/>
      <c r="N417" s="8"/>
      <c r="O417" s="8"/>
      <c r="P417" s="8"/>
      <c r="Q417" s="8"/>
      <c r="R417" s="8"/>
      <c r="S417" s="8"/>
      <c r="T417" s="8"/>
      <c r="U417" s="8"/>
      <c r="V417" s="8"/>
      <c r="W417" s="8"/>
      <c r="X417" s="8"/>
      <c r="Y417" s="8"/>
      <c r="Z417" s="8"/>
    </row>
    <row r="418" spans="7:26" ht="17.25" customHeight="1">
      <c r="G418" s="13"/>
      <c r="H418" s="13"/>
      <c r="I418" s="9"/>
      <c r="J418" s="9"/>
      <c r="K418" s="9"/>
      <c r="L418" s="8"/>
      <c r="M418" s="8"/>
      <c r="N418" s="8"/>
      <c r="O418" s="8"/>
      <c r="P418" s="8"/>
      <c r="Q418" s="8"/>
      <c r="R418" s="8"/>
      <c r="S418" s="8"/>
      <c r="T418" s="8"/>
      <c r="U418" s="8"/>
      <c r="V418" s="8"/>
      <c r="W418" s="8"/>
      <c r="X418" s="8"/>
      <c r="Y418" s="8"/>
      <c r="Z418" s="8"/>
    </row>
    <row r="419" spans="7:26" ht="17.25" customHeight="1">
      <c r="G419" s="13"/>
      <c r="H419" s="13"/>
      <c r="I419" s="9"/>
      <c r="J419" s="9"/>
      <c r="K419" s="9"/>
      <c r="L419" s="8"/>
      <c r="M419" s="8"/>
      <c r="N419" s="8"/>
      <c r="O419" s="8"/>
      <c r="P419" s="8"/>
      <c r="Q419" s="8"/>
      <c r="R419" s="8"/>
      <c r="S419" s="8"/>
      <c r="T419" s="8"/>
      <c r="U419" s="8"/>
      <c r="V419" s="8"/>
      <c r="W419" s="8"/>
      <c r="X419" s="8"/>
      <c r="Y419" s="8"/>
      <c r="Z419" s="8"/>
    </row>
    <row r="420" spans="7:26" ht="17.25" customHeight="1">
      <c r="G420" s="13"/>
      <c r="H420" s="13"/>
      <c r="I420" s="9"/>
      <c r="J420" s="9"/>
      <c r="K420" s="9"/>
      <c r="L420" s="8"/>
      <c r="M420" s="8"/>
      <c r="N420" s="8"/>
      <c r="O420" s="8"/>
      <c r="P420" s="8"/>
      <c r="Q420" s="8"/>
      <c r="R420" s="8"/>
      <c r="S420" s="8"/>
      <c r="T420" s="8"/>
      <c r="U420" s="8"/>
      <c r="V420" s="8"/>
      <c r="W420" s="8"/>
      <c r="X420" s="8"/>
      <c r="Y420" s="8"/>
      <c r="Z420" s="8"/>
    </row>
    <row r="421" spans="7:26" ht="17.25" customHeight="1">
      <c r="G421" s="13"/>
      <c r="H421" s="13"/>
      <c r="I421" s="9"/>
      <c r="J421" s="9"/>
      <c r="K421" s="9"/>
      <c r="L421" s="8"/>
      <c r="M421" s="8"/>
      <c r="N421" s="8"/>
      <c r="O421" s="8"/>
      <c r="P421" s="8"/>
      <c r="Q421" s="8"/>
      <c r="R421" s="8"/>
      <c r="S421" s="8"/>
      <c r="T421" s="8"/>
      <c r="U421" s="8"/>
      <c r="V421" s="8"/>
      <c r="W421" s="8"/>
      <c r="X421" s="8"/>
      <c r="Y421" s="8"/>
      <c r="Z421" s="8"/>
    </row>
    <row r="422" spans="7:26" ht="17.25" customHeight="1">
      <c r="G422" s="13"/>
      <c r="H422" s="13"/>
      <c r="I422" s="9"/>
      <c r="J422" s="9"/>
      <c r="K422" s="9"/>
      <c r="L422" s="8"/>
      <c r="M422" s="8"/>
      <c r="N422" s="8"/>
      <c r="O422" s="8"/>
      <c r="P422" s="8"/>
      <c r="Q422" s="8"/>
      <c r="R422" s="8"/>
      <c r="S422" s="8"/>
      <c r="T422" s="8"/>
      <c r="U422" s="8"/>
      <c r="V422" s="8"/>
      <c r="W422" s="8"/>
      <c r="X422" s="8"/>
      <c r="Y422" s="8"/>
      <c r="Z422" s="8"/>
    </row>
    <row r="423" spans="7:26" ht="17.25" customHeight="1">
      <c r="G423" s="13"/>
      <c r="H423" s="13"/>
      <c r="I423" s="9"/>
      <c r="J423" s="9"/>
      <c r="K423" s="9"/>
      <c r="L423" s="8"/>
      <c r="M423" s="8"/>
      <c r="N423" s="8"/>
      <c r="O423" s="8"/>
      <c r="P423" s="8"/>
      <c r="Q423" s="8"/>
      <c r="R423" s="8"/>
      <c r="S423" s="8"/>
      <c r="T423" s="8"/>
      <c r="U423" s="8"/>
      <c r="V423" s="8"/>
      <c r="W423" s="8"/>
      <c r="X423" s="8"/>
      <c r="Y423" s="8"/>
      <c r="Z423" s="8"/>
    </row>
    <row r="424" spans="7:26" ht="17.25" customHeight="1">
      <c r="G424" s="13"/>
      <c r="H424" s="13"/>
      <c r="I424" s="9"/>
      <c r="J424" s="9"/>
      <c r="K424" s="9"/>
      <c r="L424" s="8"/>
      <c r="M424" s="8"/>
      <c r="N424" s="8"/>
      <c r="O424" s="8"/>
      <c r="P424" s="8"/>
      <c r="Q424" s="8"/>
      <c r="R424" s="8"/>
      <c r="S424" s="8"/>
      <c r="T424" s="8"/>
      <c r="U424" s="8"/>
      <c r="V424" s="8"/>
      <c r="W424" s="8"/>
      <c r="X424" s="8"/>
      <c r="Y424" s="8"/>
      <c r="Z424" s="8"/>
    </row>
    <row r="425" spans="7:26" ht="17.25" customHeight="1">
      <c r="G425" s="13"/>
      <c r="H425" s="13"/>
      <c r="I425" s="9"/>
      <c r="J425" s="9"/>
      <c r="K425" s="9"/>
      <c r="L425" s="8"/>
      <c r="M425" s="8"/>
      <c r="N425" s="8"/>
      <c r="O425" s="8"/>
      <c r="P425" s="8"/>
      <c r="Q425" s="8"/>
      <c r="R425" s="8"/>
      <c r="S425" s="8"/>
      <c r="T425" s="8"/>
      <c r="U425" s="8"/>
      <c r="V425" s="8"/>
      <c r="W425" s="8"/>
      <c r="X425" s="8"/>
      <c r="Y425" s="8"/>
      <c r="Z425" s="8"/>
    </row>
    <row r="426" spans="7:26" ht="17.25" customHeight="1">
      <c r="G426" s="13"/>
      <c r="H426" s="13"/>
      <c r="I426" s="9"/>
      <c r="J426" s="9"/>
      <c r="K426" s="9"/>
      <c r="L426" s="8"/>
      <c r="M426" s="8"/>
      <c r="N426" s="8"/>
      <c r="O426" s="8"/>
      <c r="P426" s="8"/>
      <c r="Q426" s="8"/>
      <c r="R426" s="8"/>
      <c r="S426" s="8"/>
      <c r="T426" s="8"/>
      <c r="U426" s="8"/>
      <c r="V426" s="8"/>
      <c r="W426" s="8"/>
      <c r="X426" s="8"/>
      <c r="Y426" s="8"/>
      <c r="Z426" s="8"/>
    </row>
    <row r="427" spans="7:26" ht="17.25" customHeight="1">
      <c r="G427" s="13"/>
      <c r="H427" s="13"/>
      <c r="I427" s="9"/>
      <c r="J427" s="9"/>
      <c r="K427" s="9"/>
      <c r="L427" s="8"/>
      <c r="M427" s="8"/>
      <c r="N427" s="8"/>
      <c r="O427" s="8"/>
      <c r="P427" s="8"/>
      <c r="Q427" s="8"/>
      <c r="R427" s="8"/>
      <c r="S427" s="8"/>
      <c r="T427" s="8"/>
      <c r="U427" s="8"/>
      <c r="V427" s="8"/>
      <c r="W427" s="8"/>
      <c r="X427" s="8"/>
      <c r="Y427" s="8"/>
      <c r="Z427" s="8"/>
    </row>
    <row r="428" spans="7:26" ht="17.25" customHeight="1">
      <c r="G428" s="13"/>
      <c r="H428" s="13"/>
      <c r="I428" s="9"/>
      <c r="J428" s="9"/>
      <c r="K428" s="9"/>
      <c r="L428" s="8"/>
      <c r="M428" s="8"/>
      <c r="N428" s="8"/>
      <c r="O428" s="8"/>
      <c r="P428" s="8"/>
      <c r="Q428" s="8"/>
      <c r="R428" s="8"/>
      <c r="S428" s="8"/>
      <c r="T428" s="8"/>
      <c r="U428" s="8"/>
      <c r="V428" s="8"/>
      <c r="W428" s="8"/>
      <c r="X428" s="8"/>
      <c r="Y428" s="8"/>
      <c r="Z428" s="8"/>
    </row>
    <row r="429" spans="7:26" ht="17.25" customHeight="1">
      <c r="G429" s="13"/>
      <c r="H429" s="13"/>
      <c r="I429" s="9"/>
      <c r="J429" s="9"/>
      <c r="K429" s="9"/>
      <c r="L429" s="8"/>
      <c r="M429" s="8"/>
      <c r="N429" s="8"/>
      <c r="O429" s="8"/>
      <c r="P429" s="8"/>
      <c r="Q429" s="8"/>
      <c r="R429" s="8"/>
      <c r="S429" s="8"/>
      <c r="T429" s="8"/>
      <c r="U429" s="8"/>
      <c r="V429" s="8"/>
      <c r="W429" s="8"/>
      <c r="X429" s="8"/>
      <c r="Y429" s="8"/>
      <c r="Z429" s="8"/>
    </row>
    <row r="430" spans="7:26" ht="17.25" customHeight="1">
      <c r="G430" s="13"/>
      <c r="H430" s="13"/>
      <c r="I430" s="9"/>
      <c r="J430" s="9"/>
      <c r="K430" s="9"/>
      <c r="L430" s="8"/>
      <c r="M430" s="8"/>
      <c r="N430" s="8"/>
      <c r="O430" s="8"/>
      <c r="P430" s="8"/>
      <c r="Q430" s="8"/>
      <c r="R430" s="8"/>
      <c r="S430" s="8"/>
      <c r="T430" s="8"/>
      <c r="U430" s="8"/>
      <c r="V430" s="8"/>
      <c r="W430" s="8"/>
      <c r="X430" s="8"/>
      <c r="Y430" s="8"/>
      <c r="Z430" s="8"/>
    </row>
    <row r="431" spans="7:26" ht="17.25" customHeight="1">
      <c r="G431" s="13"/>
      <c r="H431" s="13"/>
      <c r="I431" s="9"/>
      <c r="J431" s="9"/>
      <c r="K431" s="9"/>
      <c r="L431" s="8"/>
      <c r="M431" s="8"/>
      <c r="N431" s="8"/>
      <c r="O431" s="8"/>
      <c r="P431" s="8"/>
      <c r="Q431" s="8"/>
      <c r="R431" s="8"/>
      <c r="S431" s="8"/>
      <c r="T431" s="8"/>
      <c r="U431" s="8"/>
      <c r="V431" s="8"/>
      <c r="W431" s="8"/>
      <c r="X431" s="8"/>
      <c r="Y431" s="8"/>
      <c r="Z431" s="8"/>
    </row>
    <row r="432" spans="7:26" ht="17.25" customHeight="1">
      <c r="G432" s="13"/>
      <c r="H432" s="13"/>
      <c r="I432" s="9"/>
      <c r="J432" s="9"/>
      <c r="K432" s="9"/>
      <c r="L432" s="8"/>
      <c r="M432" s="8"/>
      <c r="N432" s="8"/>
      <c r="O432" s="8"/>
      <c r="P432" s="8"/>
      <c r="Q432" s="8"/>
      <c r="R432" s="8"/>
      <c r="S432" s="8"/>
      <c r="T432" s="8"/>
      <c r="U432" s="8"/>
      <c r="V432" s="8"/>
      <c r="W432" s="8"/>
      <c r="X432" s="8"/>
      <c r="Y432" s="8"/>
      <c r="Z432" s="8"/>
    </row>
    <row r="433" spans="7:26" ht="17.25" customHeight="1">
      <c r="G433" s="13"/>
      <c r="H433" s="13"/>
      <c r="I433" s="9"/>
      <c r="J433" s="9"/>
      <c r="K433" s="9"/>
      <c r="L433" s="8"/>
      <c r="M433" s="8"/>
      <c r="N433" s="8"/>
      <c r="O433" s="8"/>
      <c r="P433" s="8"/>
      <c r="Q433" s="8"/>
      <c r="R433" s="8"/>
      <c r="S433" s="8"/>
      <c r="T433" s="8"/>
      <c r="U433" s="8"/>
      <c r="V433" s="8"/>
      <c r="W433" s="8"/>
      <c r="X433" s="8"/>
      <c r="Y433" s="8"/>
      <c r="Z433" s="8"/>
    </row>
    <row r="434" spans="7:26" ht="17.25" customHeight="1">
      <c r="G434" s="13"/>
      <c r="H434" s="13"/>
      <c r="I434" s="9"/>
      <c r="J434" s="9"/>
      <c r="K434" s="9"/>
      <c r="L434" s="8"/>
      <c r="M434" s="8"/>
      <c r="N434" s="8"/>
      <c r="O434" s="8"/>
      <c r="P434" s="8"/>
      <c r="Q434" s="8"/>
      <c r="R434" s="8"/>
      <c r="S434" s="8"/>
      <c r="T434" s="8"/>
      <c r="U434" s="8"/>
      <c r="V434" s="8"/>
      <c r="W434" s="8"/>
      <c r="X434" s="8"/>
      <c r="Y434" s="8"/>
      <c r="Z434" s="8"/>
    </row>
    <row r="435" spans="7:26" ht="17.25" customHeight="1">
      <c r="G435" s="13"/>
      <c r="H435" s="13"/>
      <c r="I435" s="9"/>
      <c r="J435" s="9"/>
      <c r="K435" s="9"/>
      <c r="L435" s="8"/>
      <c r="M435" s="8"/>
      <c r="N435" s="8"/>
      <c r="O435" s="8"/>
      <c r="P435" s="8"/>
      <c r="Q435" s="8"/>
      <c r="R435" s="8"/>
      <c r="S435" s="8"/>
      <c r="T435" s="8"/>
      <c r="U435" s="8"/>
      <c r="V435" s="8"/>
      <c r="W435" s="8"/>
      <c r="X435" s="8"/>
      <c r="Y435" s="8"/>
      <c r="Z435" s="8"/>
    </row>
    <row r="436" spans="7:26" ht="17.25" customHeight="1">
      <c r="G436" s="13"/>
      <c r="H436" s="13"/>
      <c r="I436" s="9"/>
      <c r="J436" s="9"/>
      <c r="K436" s="9"/>
      <c r="L436" s="8"/>
      <c r="M436" s="8"/>
      <c r="N436" s="8"/>
      <c r="O436" s="8"/>
      <c r="P436" s="8"/>
      <c r="Q436" s="8"/>
      <c r="R436" s="8"/>
      <c r="S436" s="8"/>
      <c r="T436" s="8"/>
      <c r="U436" s="8"/>
      <c r="V436" s="8"/>
      <c r="W436" s="8"/>
      <c r="X436" s="8"/>
      <c r="Y436" s="8"/>
      <c r="Z436" s="8"/>
    </row>
    <row r="437" spans="7:26" ht="17.25" customHeight="1">
      <c r="G437" s="13"/>
      <c r="H437" s="13"/>
      <c r="I437" s="9"/>
      <c r="J437" s="9"/>
      <c r="K437" s="9"/>
      <c r="L437" s="8"/>
      <c r="M437" s="8"/>
      <c r="N437" s="8"/>
      <c r="O437" s="8"/>
      <c r="P437" s="8"/>
      <c r="Q437" s="8"/>
      <c r="R437" s="8"/>
      <c r="S437" s="8"/>
      <c r="T437" s="8"/>
      <c r="U437" s="8"/>
      <c r="V437" s="8"/>
      <c r="W437" s="8"/>
      <c r="X437" s="8"/>
      <c r="Y437" s="8"/>
      <c r="Z437" s="8"/>
    </row>
    <row r="438" spans="7:26" ht="17.25" customHeight="1">
      <c r="G438" s="13"/>
      <c r="H438" s="13"/>
      <c r="I438" s="9"/>
      <c r="J438" s="9"/>
      <c r="K438" s="9"/>
      <c r="L438" s="8"/>
      <c r="M438" s="8"/>
      <c r="N438" s="8"/>
      <c r="O438" s="8"/>
      <c r="P438" s="8"/>
      <c r="Q438" s="8"/>
      <c r="R438" s="8"/>
      <c r="S438" s="8"/>
      <c r="T438" s="8"/>
      <c r="U438" s="8"/>
      <c r="V438" s="8"/>
      <c r="W438" s="8"/>
      <c r="X438" s="8"/>
      <c r="Y438" s="8"/>
      <c r="Z438" s="8"/>
    </row>
    <row r="439" spans="7:26" ht="17.25" customHeight="1">
      <c r="G439" s="13"/>
      <c r="H439" s="13"/>
      <c r="I439" s="9"/>
      <c r="J439" s="9"/>
      <c r="K439" s="9"/>
      <c r="L439" s="8"/>
      <c r="M439" s="8"/>
      <c r="N439" s="8"/>
      <c r="O439" s="8"/>
      <c r="P439" s="8"/>
      <c r="Q439" s="8"/>
      <c r="R439" s="8"/>
      <c r="S439" s="8"/>
      <c r="T439" s="8"/>
      <c r="U439" s="8"/>
      <c r="V439" s="8"/>
      <c r="W439" s="8"/>
      <c r="X439" s="8"/>
      <c r="Y439" s="8"/>
      <c r="Z439" s="8"/>
    </row>
    <row r="440" spans="7:26" ht="17.25" customHeight="1">
      <c r="G440" s="13"/>
      <c r="H440" s="13"/>
      <c r="I440" s="9"/>
      <c r="J440" s="9"/>
      <c r="K440" s="9"/>
      <c r="L440" s="8"/>
      <c r="M440" s="8"/>
      <c r="N440" s="8"/>
      <c r="O440" s="8"/>
      <c r="P440" s="8"/>
      <c r="Q440" s="8"/>
      <c r="R440" s="8"/>
      <c r="S440" s="8"/>
      <c r="T440" s="8"/>
      <c r="U440" s="8"/>
      <c r="V440" s="8"/>
      <c r="W440" s="8"/>
      <c r="X440" s="8"/>
      <c r="Y440" s="8"/>
      <c r="Z440" s="8"/>
    </row>
    <row r="441" spans="7:26" ht="17.25" customHeight="1">
      <c r="G441" s="13"/>
      <c r="H441" s="13"/>
      <c r="I441" s="9"/>
      <c r="J441" s="9"/>
      <c r="K441" s="9"/>
      <c r="L441" s="8"/>
      <c r="M441" s="8"/>
      <c r="N441" s="8"/>
      <c r="O441" s="8"/>
      <c r="P441" s="8"/>
      <c r="Q441" s="8"/>
      <c r="R441" s="8"/>
      <c r="S441" s="8"/>
      <c r="T441" s="8"/>
      <c r="U441" s="8"/>
      <c r="V441" s="8"/>
      <c r="W441" s="8"/>
      <c r="X441" s="8"/>
      <c r="Y441" s="8"/>
      <c r="Z441" s="8"/>
    </row>
    <row r="442" spans="7:26" ht="17.25" customHeight="1">
      <c r="G442" s="13"/>
      <c r="H442" s="13"/>
      <c r="I442" s="9"/>
      <c r="J442" s="9"/>
      <c r="K442" s="9"/>
      <c r="L442" s="8"/>
      <c r="M442" s="8"/>
      <c r="N442" s="8"/>
      <c r="O442" s="8"/>
      <c r="P442" s="8"/>
      <c r="Q442" s="8"/>
      <c r="R442" s="8"/>
      <c r="S442" s="8"/>
      <c r="T442" s="8"/>
      <c r="U442" s="8"/>
      <c r="V442" s="8"/>
      <c r="W442" s="8"/>
      <c r="X442" s="8"/>
      <c r="Y442" s="8"/>
      <c r="Z442" s="8"/>
    </row>
    <row r="443" spans="7:26" ht="17.25" customHeight="1">
      <c r="G443" s="13"/>
      <c r="H443" s="13"/>
      <c r="I443" s="9"/>
      <c r="J443" s="9"/>
      <c r="K443" s="9"/>
      <c r="L443" s="8"/>
      <c r="M443" s="8"/>
      <c r="N443" s="8"/>
      <c r="O443" s="8"/>
      <c r="P443" s="8"/>
      <c r="Q443" s="8"/>
      <c r="R443" s="8"/>
      <c r="S443" s="8"/>
      <c r="T443" s="8"/>
      <c r="U443" s="8"/>
      <c r="V443" s="8"/>
      <c r="W443" s="8"/>
      <c r="X443" s="8"/>
      <c r="Y443" s="8"/>
      <c r="Z443" s="8"/>
    </row>
    <row r="444" spans="7:26" ht="17.25" customHeight="1">
      <c r="G444" s="13"/>
      <c r="H444" s="13"/>
      <c r="I444" s="9"/>
      <c r="J444" s="9"/>
      <c r="K444" s="9"/>
      <c r="L444" s="8"/>
      <c r="M444" s="8"/>
      <c r="N444" s="8"/>
      <c r="O444" s="8"/>
      <c r="P444" s="8"/>
      <c r="Q444" s="8"/>
      <c r="R444" s="8"/>
      <c r="S444" s="8"/>
      <c r="T444" s="8"/>
      <c r="U444" s="8"/>
      <c r="V444" s="8"/>
      <c r="W444" s="8"/>
      <c r="X444" s="8"/>
      <c r="Y444" s="8"/>
      <c r="Z444" s="8"/>
    </row>
    <row r="445" spans="7:26" ht="17.25" customHeight="1">
      <c r="G445" s="13"/>
      <c r="H445" s="13"/>
      <c r="I445" s="9"/>
      <c r="J445" s="9"/>
      <c r="K445" s="9"/>
      <c r="L445" s="8"/>
      <c r="M445" s="8"/>
      <c r="N445" s="8"/>
      <c r="O445" s="8"/>
      <c r="P445" s="8"/>
      <c r="Q445" s="8"/>
      <c r="R445" s="8"/>
      <c r="S445" s="8"/>
      <c r="T445" s="8"/>
      <c r="U445" s="8"/>
      <c r="V445" s="8"/>
      <c r="W445" s="8"/>
      <c r="X445" s="8"/>
      <c r="Y445" s="8"/>
      <c r="Z445" s="8"/>
    </row>
    <row r="446" spans="7:26" ht="17.25" customHeight="1">
      <c r="G446" s="13"/>
      <c r="H446" s="13"/>
      <c r="I446" s="9"/>
      <c r="J446" s="9"/>
      <c r="K446" s="9"/>
      <c r="L446" s="8"/>
      <c r="M446" s="8"/>
      <c r="N446" s="8"/>
      <c r="O446" s="8"/>
      <c r="P446" s="8"/>
      <c r="Q446" s="8"/>
      <c r="R446" s="8"/>
      <c r="S446" s="8"/>
      <c r="T446" s="8"/>
      <c r="U446" s="8"/>
      <c r="V446" s="8"/>
      <c r="W446" s="8"/>
      <c r="X446" s="8"/>
      <c r="Y446" s="8"/>
      <c r="Z446" s="8"/>
    </row>
    <row r="447" spans="7:26" ht="17.25" customHeight="1">
      <c r="G447" s="13"/>
      <c r="H447" s="13"/>
      <c r="I447" s="9"/>
      <c r="J447" s="9"/>
      <c r="K447" s="9"/>
      <c r="L447" s="8"/>
      <c r="M447" s="8"/>
      <c r="N447" s="8"/>
      <c r="O447" s="8"/>
      <c r="P447" s="8"/>
      <c r="Q447" s="8"/>
      <c r="R447" s="8"/>
      <c r="S447" s="8"/>
      <c r="T447" s="8"/>
      <c r="U447" s="8"/>
      <c r="V447" s="8"/>
      <c r="W447" s="8"/>
      <c r="X447" s="8"/>
      <c r="Y447" s="8"/>
      <c r="Z447" s="8"/>
    </row>
    <row r="448" spans="7:26" ht="17.25" customHeight="1">
      <c r="G448" s="13"/>
      <c r="H448" s="13"/>
      <c r="I448" s="9"/>
      <c r="J448" s="9"/>
      <c r="K448" s="9"/>
      <c r="L448" s="8"/>
      <c r="M448" s="8"/>
      <c r="N448" s="8"/>
      <c r="O448" s="8"/>
      <c r="P448" s="8"/>
      <c r="Q448" s="8"/>
      <c r="R448" s="8"/>
      <c r="S448" s="8"/>
      <c r="T448" s="8"/>
      <c r="U448" s="8"/>
      <c r="V448" s="8"/>
      <c r="W448" s="8"/>
      <c r="X448" s="8"/>
      <c r="Y448" s="8"/>
      <c r="Z448" s="8"/>
    </row>
    <row r="449" spans="7:26" ht="17.25" customHeight="1">
      <c r="G449" s="13"/>
      <c r="H449" s="13"/>
      <c r="I449" s="9"/>
      <c r="J449" s="9"/>
      <c r="K449" s="9"/>
      <c r="L449" s="8"/>
      <c r="M449" s="8"/>
      <c r="N449" s="8"/>
      <c r="O449" s="8"/>
      <c r="P449" s="8"/>
      <c r="Q449" s="8"/>
      <c r="R449" s="8"/>
      <c r="S449" s="8"/>
      <c r="T449" s="8"/>
      <c r="U449" s="8"/>
      <c r="V449" s="8"/>
      <c r="W449" s="8"/>
      <c r="X449" s="8"/>
      <c r="Y449" s="8"/>
      <c r="Z449" s="8"/>
    </row>
    <row r="450" spans="7:26" ht="17.25" customHeight="1">
      <c r="G450" s="13"/>
      <c r="H450" s="13"/>
      <c r="I450" s="9"/>
      <c r="J450" s="9"/>
      <c r="K450" s="9"/>
      <c r="L450" s="8"/>
      <c r="M450" s="8"/>
      <c r="N450" s="8"/>
      <c r="O450" s="8"/>
      <c r="P450" s="8"/>
      <c r="Q450" s="8"/>
      <c r="R450" s="8"/>
      <c r="S450" s="8"/>
      <c r="T450" s="8"/>
      <c r="U450" s="8"/>
      <c r="V450" s="8"/>
      <c r="W450" s="8"/>
      <c r="X450" s="8"/>
      <c r="Y450" s="8"/>
      <c r="Z450" s="8"/>
    </row>
    <row r="451" spans="7:26" ht="17.25" customHeight="1">
      <c r="G451" s="13"/>
      <c r="H451" s="13"/>
      <c r="I451" s="9"/>
      <c r="J451" s="9"/>
      <c r="K451" s="9"/>
      <c r="L451" s="8"/>
      <c r="M451" s="8"/>
      <c r="N451" s="8"/>
      <c r="O451" s="8"/>
      <c r="P451" s="8"/>
      <c r="Q451" s="8"/>
      <c r="R451" s="8"/>
      <c r="S451" s="8"/>
      <c r="T451" s="8"/>
      <c r="U451" s="8"/>
      <c r="V451" s="8"/>
      <c r="W451" s="8"/>
      <c r="X451" s="8"/>
      <c r="Y451" s="8"/>
      <c r="Z451" s="8"/>
    </row>
    <row r="452" spans="7:26" ht="17.25" customHeight="1">
      <c r="G452" s="13"/>
      <c r="H452" s="13"/>
      <c r="I452" s="9"/>
      <c r="J452" s="9"/>
      <c r="K452" s="9"/>
      <c r="L452" s="8"/>
      <c r="M452" s="8"/>
      <c r="N452" s="8"/>
      <c r="O452" s="8"/>
      <c r="P452" s="8"/>
      <c r="Q452" s="8"/>
      <c r="R452" s="8"/>
      <c r="S452" s="8"/>
      <c r="T452" s="8"/>
      <c r="U452" s="8"/>
      <c r="V452" s="8"/>
      <c r="W452" s="8"/>
      <c r="X452" s="8"/>
      <c r="Y452" s="8"/>
      <c r="Z452" s="8"/>
    </row>
    <row r="453" spans="7:26" ht="17.25" customHeight="1">
      <c r="G453" s="13"/>
      <c r="H453" s="13"/>
      <c r="I453" s="9"/>
      <c r="J453" s="9"/>
      <c r="K453" s="9"/>
      <c r="L453" s="8"/>
      <c r="M453" s="8"/>
      <c r="N453" s="8"/>
      <c r="O453" s="8"/>
      <c r="P453" s="8"/>
      <c r="Q453" s="8"/>
      <c r="R453" s="8"/>
      <c r="S453" s="8"/>
      <c r="T453" s="8"/>
      <c r="U453" s="8"/>
      <c r="V453" s="8"/>
      <c r="W453" s="8"/>
      <c r="X453" s="8"/>
      <c r="Y453" s="8"/>
      <c r="Z453" s="8"/>
    </row>
    <row r="454" spans="7:26" ht="17.25" customHeight="1">
      <c r="G454" s="13"/>
      <c r="H454" s="13"/>
      <c r="I454" s="9"/>
      <c r="J454" s="9"/>
      <c r="K454" s="9"/>
      <c r="L454" s="8"/>
      <c r="M454" s="8"/>
      <c r="N454" s="8"/>
      <c r="O454" s="8"/>
      <c r="P454" s="8"/>
      <c r="Q454" s="8"/>
      <c r="R454" s="8"/>
      <c r="S454" s="8"/>
      <c r="T454" s="8"/>
      <c r="U454" s="8"/>
      <c r="V454" s="8"/>
      <c r="W454" s="8"/>
      <c r="X454" s="8"/>
      <c r="Y454" s="8"/>
      <c r="Z454" s="8"/>
    </row>
    <row r="455" spans="7:26" ht="17.25" customHeight="1">
      <c r="G455" s="13"/>
      <c r="H455" s="13"/>
      <c r="I455" s="9"/>
      <c r="J455" s="9"/>
      <c r="K455" s="9"/>
      <c r="L455" s="8"/>
      <c r="M455" s="8"/>
      <c r="N455" s="8"/>
      <c r="O455" s="8"/>
      <c r="P455" s="8"/>
      <c r="Q455" s="8"/>
      <c r="R455" s="8"/>
      <c r="S455" s="8"/>
      <c r="T455" s="8"/>
      <c r="U455" s="8"/>
      <c r="V455" s="8"/>
      <c r="W455" s="8"/>
      <c r="X455" s="8"/>
      <c r="Y455" s="8"/>
      <c r="Z455" s="8"/>
    </row>
    <row r="456" spans="7:26" ht="17.25" customHeight="1">
      <c r="G456" s="13"/>
      <c r="H456" s="13"/>
      <c r="I456" s="9"/>
      <c r="J456" s="9"/>
      <c r="K456" s="9"/>
      <c r="L456" s="8"/>
      <c r="M456" s="8"/>
      <c r="N456" s="8"/>
      <c r="O456" s="8"/>
      <c r="P456" s="8"/>
      <c r="Q456" s="8"/>
      <c r="R456" s="8"/>
      <c r="S456" s="8"/>
      <c r="T456" s="8"/>
      <c r="U456" s="8"/>
      <c r="V456" s="8"/>
      <c r="W456" s="8"/>
      <c r="X456" s="8"/>
      <c r="Y456" s="8"/>
      <c r="Z456" s="8"/>
    </row>
    <row r="457" spans="7:26" ht="17.25" customHeight="1">
      <c r="G457" s="13"/>
      <c r="H457" s="13"/>
      <c r="I457" s="9"/>
      <c r="J457" s="9"/>
      <c r="K457" s="9"/>
      <c r="L457" s="8"/>
      <c r="M457" s="8"/>
      <c r="N457" s="8"/>
      <c r="O457" s="8"/>
      <c r="P457" s="8"/>
      <c r="Q457" s="8"/>
      <c r="R457" s="8"/>
      <c r="S457" s="8"/>
      <c r="T457" s="8"/>
      <c r="U457" s="8"/>
      <c r="V457" s="8"/>
      <c r="W457" s="8"/>
      <c r="X457" s="8"/>
      <c r="Y457" s="8"/>
      <c r="Z457" s="8"/>
    </row>
    <row r="458" spans="7:26" ht="17.25" customHeight="1">
      <c r="G458" s="13"/>
      <c r="H458" s="13"/>
      <c r="I458" s="9"/>
      <c r="J458" s="9"/>
      <c r="K458" s="9"/>
      <c r="L458" s="8"/>
      <c r="M458" s="8"/>
      <c r="N458" s="8"/>
      <c r="O458" s="8"/>
      <c r="P458" s="8"/>
      <c r="Q458" s="8"/>
      <c r="R458" s="8"/>
      <c r="S458" s="8"/>
      <c r="T458" s="8"/>
      <c r="U458" s="8"/>
      <c r="V458" s="8"/>
      <c r="W458" s="8"/>
      <c r="X458" s="8"/>
      <c r="Y458" s="8"/>
      <c r="Z458" s="8"/>
    </row>
    <row r="459" spans="7:26" ht="17.25" customHeight="1">
      <c r="G459" s="13"/>
      <c r="H459" s="13"/>
      <c r="I459" s="9"/>
      <c r="J459" s="9"/>
      <c r="K459" s="9"/>
      <c r="L459" s="8"/>
      <c r="M459" s="8"/>
      <c r="N459" s="8"/>
      <c r="O459" s="8"/>
      <c r="P459" s="8"/>
      <c r="Q459" s="8"/>
      <c r="R459" s="8"/>
      <c r="S459" s="8"/>
      <c r="T459" s="8"/>
      <c r="U459" s="8"/>
      <c r="V459" s="8"/>
      <c r="W459" s="8"/>
      <c r="X459" s="8"/>
      <c r="Y459" s="8"/>
      <c r="Z459" s="8"/>
    </row>
    <row r="460" spans="7:26" ht="17.25" customHeight="1">
      <c r="G460" s="13"/>
      <c r="H460" s="13"/>
      <c r="I460" s="9"/>
      <c r="J460" s="9"/>
      <c r="K460" s="9"/>
      <c r="L460" s="8"/>
      <c r="M460" s="8"/>
      <c r="N460" s="8"/>
      <c r="O460" s="8"/>
      <c r="P460" s="8"/>
      <c r="Q460" s="8"/>
      <c r="R460" s="8"/>
      <c r="S460" s="8"/>
      <c r="T460" s="8"/>
      <c r="U460" s="8"/>
      <c r="V460" s="8"/>
      <c r="W460" s="8"/>
      <c r="X460" s="8"/>
      <c r="Y460" s="8"/>
      <c r="Z460" s="8"/>
    </row>
    <row r="461" spans="7:26" ht="17.25" customHeight="1">
      <c r="G461" s="13"/>
      <c r="H461" s="13"/>
      <c r="I461" s="9"/>
      <c r="J461" s="9"/>
      <c r="K461" s="9"/>
      <c r="L461" s="8"/>
      <c r="M461" s="8"/>
      <c r="N461" s="8"/>
      <c r="O461" s="8"/>
      <c r="P461" s="8"/>
      <c r="Q461" s="8"/>
      <c r="R461" s="8"/>
      <c r="S461" s="8"/>
      <c r="T461" s="8"/>
      <c r="U461" s="8"/>
      <c r="V461" s="8"/>
      <c r="W461" s="8"/>
      <c r="X461" s="8"/>
      <c r="Y461" s="8"/>
      <c r="Z461" s="8"/>
    </row>
    <row r="462" spans="7:26" ht="17.25" customHeight="1">
      <c r="G462" s="13"/>
      <c r="H462" s="13"/>
      <c r="I462" s="9"/>
      <c r="J462" s="9"/>
      <c r="K462" s="9"/>
      <c r="L462" s="8"/>
      <c r="M462" s="8"/>
      <c r="N462" s="8"/>
      <c r="O462" s="8"/>
      <c r="P462" s="8"/>
      <c r="Q462" s="8"/>
      <c r="R462" s="8"/>
      <c r="S462" s="8"/>
      <c r="T462" s="8"/>
      <c r="U462" s="8"/>
      <c r="V462" s="8"/>
      <c r="W462" s="8"/>
      <c r="X462" s="8"/>
      <c r="Y462" s="8"/>
      <c r="Z462" s="8"/>
    </row>
    <row r="463" spans="7:26" ht="17.25" customHeight="1">
      <c r="G463" s="13"/>
      <c r="H463" s="13"/>
      <c r="I463" s="9"/>
      <c r="J463" s="9"/>
      <c r="K463" s="9"/>
      <c r="L463" s="8"/>
      <c r="M463" s="8"/>
      <c r="N463" s="8"/>
      <c r="O463" s="8"/>
      <c r="P463" s="8"/>
      <c r="Q463" s="8"/>
      <c r="R463" s="8"/>
      <c r="S463" s="8"/>
      <c r="T463" s="8"/>
      <c r="U463" s="8"/>
      <c r="V463" s="8"/>
      <c r="W463" s="8"/>
      <c r="X463" s="8"/>
      <c r="Y463" s="8"/>
      <c r="Z463" s="8"/>
    </row>
    <row r="464" spans="7:26" ht="17.25" customHeight="1">
      <c r="G464" s="13"/>
      <c r="H464" s="13"/>
      <c r="I464" s="9"/>
      <c r="J464" s="9"/>
      <c r="K464" s="9"/>
      <c r="L464" s="8"/>
      <c r="M464" s="8"/>
      <c r="N464" s="8"/>
      <c r="O464" s="8"/>
      <c r="P464" s="8"/>
      <c r="Q464" s="8"/>
      <c r="R464" s="8"/>
      <c r="S464" s="8"/>
      <c r="T464" s="8"/>
      <c r="U464" s="8"/>
      <c r="V464" s="8"/>
      <c r="W464" s="8"/>
      <c r="X464" s="8"/>
      <c r="Y464" s="8"/>
      <c r="Z464" s="8"/>
    </row>
    <row r="465" spans="7:26" ht="17.25" customHeight="1">
      <c r="G465" s="13"/>
      <c r="H465" s="13"/>
      <c r="I465" s="9"/>
      <c r="J465" s="9"/>
      <c r="K465" s="9"/>
      <c r="L465" s="8"/>
      <c r="M465" s="8"/>
      <c r="N465" s="8"/>
      <c r="O465" s="8"/>
      <c r="P465" s="8"/>
      <c r="Q465" s="8"/>
      <c r="R465" s="8"/>
      <c r="S465" s="8"/>
      <c r="T465" s="8"/>
      <c r="U465" s="8"/>
      <c r="V465" s="8"/>
      <c r="W465" s="8"/>
      <c r="X465" s="8"/>
      <c r="Y465" s="8"/>
      <c r="Z465" s="8"/>
    </row>
    <row r="466" spans="7:26" ht="17.25" customHeight="1">
      <c r="G466" s="13"/>
      <c r="H466" s="13"/>
      <c r="I466" s="9"/>
      <c r="J466" s="9"/>
      <c r="K466" s="9"/>
      <c r="L466" s="8"/>
      <c r="M466" s="8"/>
      <c r="N466" s="8"/>
      <c r="O466" s="8"/>
      <c r="P466" s="8"/>
      <c r="Q466" s="8"/>
      <c r="R466" s="8"/>
      <c r="S466" s="8"/>
      <c r="T466" s="8"/>
      <c r="U466" s="8"/>
      <c r="V466" s="8"/>
      <c r="W466" s="8"/>
      <c r="X466" s="8"/>
      <c r="Y466" s="8"/>
      <c r="Z466" s="8"/>
    </row>
    <row r="467" spans="7:26" ht="17.25" customHeight="1">
      <c r="G467" s="13"/>
      <c r="H467" s="13"/>
      <c r="I467" s="9"/>
      <c r="J467" s="9"/>
      <c r="K467" s="9"/>
      <c r="L467" s="8"/>
      <c r="M467" s="8"/>
      <c r="N467" s="8"/>
      <c r="O467" s="8"/>
      <c r="P467" s="8"/>
      <c r="Q467" s="8"/>
      <c r="R467" s="8"/>
      <c r="S467" s="8"/>
      <c r="T467" s="8"/>
      <c r="U467" s="8"/>
      <c r="V467" s="8"/>
      <c r="W467" s="8"/>
      <c r="X467" s="8"/>
      <c r="Y467" s="8"/>
      <c r="Z467" s="8"/>
    </row>
    <row r="468" spans="7:26" ht="17.25" customHeight="1">
      <c r="G468" s="13"/>
      <c r="H468" s="13"/>
      <c r="I468" s="9"/>
      <c r="J468" s="9"/>
      <c r="K468" s="9"/>
      <c r="L468" s="8"/>
      <c r="M468" s="8"/>
      <c r="N468" s="8"/>
      <c r="O468" s="8"/>
      <c r="P468" s="8"/>
      <c r="Q468" s="8"/>
      <c r="R468" s="8"/>
      <c r="S468" s="8"/>
      <c r="T468" s="8"/>
      <c r="U468" s="8"/>
      <c r="V468" s="8"/>
      <c r="W468" s="8"/>
      <c r="X468" s="8"/>
      <c r="Y468" s="8"/>
      <c r="Z468" s="8"/>
    </row>
    <row r="469" spans="7:26" ht="17.25" customHeight="1">
      <c r="G469" s="13"/>
      <c r="H469" s="13"/>
      <c r="I469" s="9"/>
      <c r="J469" s="9"/>
      <c r="K469" s="9"/>
      <c r="L469" s="8"/>
      <c r="M469" s="8"/>
      <c r="N469" s="8"/>
      <c r="O469" s="8"/>
      <c r="P469" s="8"/>
      <c r="Q469" s="8"/>
      <c r="R469" s="8"/>
      <c r="S469" s="8"/>
      <c r="T469" s="8"/>
      <c r="U469" s="8"/>
      <c r="V469" s="8"/>
      <c r="W469" s="8"/>
      <c r="X469" s="8"/>
      <c r="Y469" s="8"/>
      <c r="Z469" s="8"/>
    </row>
    <row r="470" spans="7:26" ht="17.25" customHeight="1">
      <c r="G470" s="13"/>
      <c r="H470" s="13"/>
      <c r="I470" s="9"/>
      <c r="J470" s="9"/>
      <c r="K470" s="9"/>
      <c r="L470" s="8"/>
      <c r="M470" s="8"/>
      <c r="N470" s="8"/>
      <c r="O470" s="8"/>
      <c r="P470" s="8"/>
      <c r="Q470" s="8"/>
      <c r="R470" s="8"/>
      <c r="S470" s="8"/>
      <c r="T470" s="8"/>
      <c r="U470" s="8"/>
      <c r="V470" s="8"/>
      <c r="W470" s="8"/>
      <c r="X470" s="8"/>
      <c r="Y470" s="8"/>
      <c r="Z470" s="8"/>
    </row>
    <row r="471" spans="7:26" ht="17.25" customHeight="1">
      <c r="G471" s="13"/>
      <c r="H471" s="13"/>
      <c r="I471" s="9"/>
      <c r="J471" s="9"/>
      <c r="K471" s="9"/>
      <c r="L471" s="8"/>
      <c r="M471" s="8"/>
      <c r="N471" s="8"/>
      <c r="O471" s="8"/>
      <c r="P471" s="8"/>
      <c r="Q471" s="8"/>
      <c r="R471" s="8"/>
      <c r="S471" s="8"/>
      <c r="T471" s="8"/>
      <c r="U471" s="8"/>
      <c r="V471" s="8"/>
      <c r="W471" s="8"/>
      <c r="X471" s="8"/>
      <c r="Y471" s="8"/>
      <c r="Z471" s="8"/>
    </row>
    <row r="472" spans="7:26" ht="17.25" customHeight="1">
      <c r="G472" s="13"/>
      <c r="H472" s="13"/>
      <c r="I472" s="9"/>
      <c r="J472" s="9"/>
      <c r="K472" s="9"/>
      <c r="L472" s="8"/>
      <c r="M472" s="8"/>
      <c r="N472" s="8"/>
      <c r="O472" s="8"/>
      <c r="P472" s="8"/>
      <c r="Q472" s="8"/>
      <c r="R472" s="8"/>
      <c r="S472" s="8"/>
      <c r="T472" s="8"/>
      <c r="U472" s="8"/>
      <c r="V472" s="8"/>
      <c r="W472" s="8"/>
      <c r="X472" s="8"/>
      <c r="Y472" s="8"/>
      <c r="Z472" s="8"/>
    </row>
    <row r="473" spans="7:26" ht="17.25" customHeight="1">
      <c r="G473" s="13"/>
      <c r="H473" s="13"/>
      <c r="I473" s="9"/>
      <c r="J473" s="9"/>
      <c r="K473" s="9"/>
      <c r="L473" s="8"/>
      <c r="M473" s="8"/>
      <c r="N473" s="8"/>
      <c r="O473" s="8"/>
      <c r="P473" s="8"/>
      <c r="Q473" s="8"/>
      <c r="R473" s="8"/>
      <c r="S473" s="8"/>
      <c r="T473" s="8"/>
      <c r="U473" s="8"/>
      <c r="V473" s="8"/>
      <c r="W473" s="8"/>
      <c r="X473" s="8"/>
      <c r="Y473" s="8"/>
      <c r="Z473" s="8"/>
    </row>
    <row r="474" spans="7:26" ht="17.25" customHeight="1">
      <c r="G474" s="13"/>
      <c r="H474" s="13"/>
      <c r="I474" s="9"/>
      <c r="J474" s="9"/>
      <c r="K474" s="9"/>
      <c r="L474" s="8"/>
      <c r="M474" s="8"/>
      <c r="N474" s="8"/>
      <c r="O474" s="8"/>
      <c r="P474" s="8"/>
      <c r="Q474" s="8"/>
      <c r="R474" s="8"/>
      <c r="S474" s="8"/>
      <c r="T474" s="8"/>
      <c r="U474" s="8"/>
      <c r="V474" s="8"/>
      <c r="W474" s="8"/>
      <c r="X474" s="8"/>
      <c r="Y474" s="8"/>
      <c r="Z474" s="8"/>
    </row>
    <row r="475" spans="7:26" ht="17.25" customHeight="1">
      <c r="G475" s="13"/>
      <c r="H475" s="13"/>
      <c r="I475" s="9"/>
      <c r="J475" s="9"/>
      <c r="K475" s="9"/>
      <c r="L475" s="8"/>
      <c r="M475" s="8"/>
      <c r="N475" s="8"/>
      <c r="O475" s="8"/>
      <c r="P475" s="8"/>
      <c r="Q475" s="8"/>
      <c r="R475" s="8"/>
      <c r="S475" s="8"/>
      <c r="T475" s="8"/>
      <c r="U475" s="8"/>
      <c r="V475" s="8"/>
      <c r="W475" s="8"/>
      <c r="X475" s="8"/>
      <c r="Y475" s="8"/>
      <c r="Z475" s="8"/>
    </row>
    <row r="476" spans="7:26" ht="17.25" customHeight="1">
      <c r="G476" s="13"/>
      <c r="H476" s="13"/>
      <c r="I476" s="9"/>
      <c r="J476" s="9"/>
      <c r="K476" s="9"/>
      <c r="L476" s="8"/>
      <c r="M476" s="8"/>
      <c r="N476" s="8"/>
      <c r="O476" s="8"/>
      <c r="P476" s="8"/>
      <c r="Q476" s="8"/>
      <c r="R476" s="8"/>
      <c r="S476" s="8"/>
      <c r="T476" s="8"/>
      <c r="U476" s="8"/>
      <c r="V476" s="8"/>
      <c r="W476" s="8"/>
      <c r="X476" s="8"/>
      <c r="Y476" s="8"/>
      <c r="Z476" s="8"/>
    </row>
    <row r="477" spans="7:26" ht="17.25" customHeight="1">
      <c r="G477" s="13"/>
      <c r="H477" s="13"/>
      <c r="I477" s="9"/>
      <c r="J477" s="9"/>
      <c r="K477" s="9"/>
      <c r="L477" s="8"/>
      <c r="M477" s="8"/>
      <c r="N477" s="8"/>
      <c r="O477" s="8"/>
      <c r="P477" s="8"/>
      <c r="Q477" s="8"/>
      <c r="R477" s="8"/>
      <c r="S477" s="8"/>
      <c r="T477" s="8"/>
      <c r="U477" s="8"/>
      <c r="V477" s="8"/>
      <c r="W477" s="8"/>
      <c r="X477" s="8"/>
      <c r="Y477" s="8"/>
      <c r="Z477" s="8"/>
    </row>
    <row r="478" spans="7:26" ht="17.25" customHeight="1">
      <c r="G478" s="13"/>
      <c r="H478" s="13"/>
      <c r="I478" s="9"/>
      <c r="J478" s="9"/>
      <c r="K478" s="9"/>
      <c r="L478" s="8"/>
      <c r="M478" s="8"/>
      <c r="N478" s="8"/>
      <c r="O478" s="8"/>
      <c r="P478" s="8"/>
      <c r="Q478" s="8"/>
      <c r="R478" s="8"/>
      <c r="S478" s="8"/>
      <c r="T478" s="8"/>
      <c r="U478" s="8"/>
      <c r="V478" s="8"/>
      <c r="W478" s="8"/>
      <c r="X478" s="8"/>
      <c r="Y478" s="8"/>
      <c r="Z478" s="8"/>
    </row>
    <row r="479" spans="7:26" ht="17.25" customHeight="1">
      <c r="G479" s="13"/>
      <c r="H479" s="13"/>
      <c r="I479" s="9"/>
      <c r="J479" s="9"/>
      <c r="K479" s="9"/>
      <c r="L479" s="8"/>
      <c r="M479" s="8"/>
      <c r="N479" s="8"/>
      <c r="O479" s="8"/>
      <c r="P479" s="8"/>
      <c r="Q479" s="8"/>
      <c r="R479" s="8"/>
      <c r="S479" s="8"/>
      <c r="T479" s="8"/>
      <c r="U479" s="8"/>
      <c r="V479" s="8"/>
      <c r="W479" s="8"/>
      <c r="X479" s="8"/>
      <c r="Y479" s="8"/>
      <c r="Z479" s="8"/>
    </row>
    <row r="480" spans="7:26" ht="17.25" customHeight="1">
      <c r="G480" s="13"/>
      <c r="H480" s="13"/>
      <c r="I480" s="9"/>
      <c r="J480" s="9"/>
      <c r="K480" s="9"/>
      <c r="L480" s="8"/>
      <c r="M480" s="8"/>
      <c r="N480" s="8"/>
      <c r="O480" s="8"/>
      <c r="P480" s="8"/>
      <c r="Q480" s="8"/>
      <c r="R480" s="8"/>
      <c r="S480" s="8"/>
      <c r="T480" s="8"/>
      <c r="U480" s="8"/>
      <c r="V480" s="8"/>
      <c r="W480" s="8"/>
      <c r="X480" s="8"/>
      <c r="Y480" s="8"/>
      <c r="Z480" s="8"/>
    </row>
    <row r="481" spans="7:26" ht="17.25" customHeight="1">
      <c r="G481" s="13"/>
      <c r="H481" s="13"/>
      <c r="I481" s="9"/>
      <c r="J481" s="9"/>
      <c r="K481" s="9"/>
      <c r="L481" s="8"/>
      <c r="M481" s="8"/>
      <c r="N481" s="8"/>
      <c r="O481" s="8"/>
      <c r="P481" s="8"/>
      <c r="Q481" s="8"/>
      <c r="R481" s="8"/>
      <c r="S481" s="8"/>
      <c r="T481" s="8"/>
      <c r="U481" s="8"/>
      <c r="V481" s="8"/>
      <c r="W481" s="8"/>
      <c r="X481" s="8"/>
      <c r="Y481" s="8"/>
      <c r="Z481" s="8"/>
    </row>
    <row r="482" spans="7:26" ht="17.25" customHeight="1">
      <c r="G482" s="13"/>
      <c r="H482" s="13"/>
      <c r="I482" s="9"/>
      <c r="J482" s="9"/>
      <c r="K482" s="9"/>
      <c r="L482" s="8"/>
      <c r="M482" s="8"/>
      <c r="N482" s="8"/>
      <c r="O482" s="8"/>
      <c r="P482" s="8"/>
      <c r="Q482" s="8"/>
      <c r="R482" s="8"/>
      <c r="S482" s="8"/>
      <c r="T482" s="8"/>
      <c r="U482" s="8"/>
      <c r="V482" s="8"/>
      <c r="W482" s="8"/>
      <c r="X482" s="8"/>
      <c r="Y482" s="8"/>
      <c r="Z482" s="8"/>
    </row>
    <row r="483" spans="7:26" ht="17.25" customHeight="1">
      <c r="G483" s="13"/>
      <c r="H483" s="13"/>
      <c r="I483" s="9"/>
      <c r="J483" s="9"/>
      <c r="K483" s="9"/>
      <c r="L483" s="8"/>
      <c r="M483" s="8"/>
      <c r="N483" s="8"/>
      <c r="O483" s="8"/>
      <c r="P483" s="8"/>
      <c r="Q483" s="8"/>
      <c r="R483" s="8"/>
      <c r="S483" s="8"/>
      <c r="T483" s="8"/>
      <c r="U483" s="8"/>
      <c r="V483" s="8"/>
      <c r="W483" s="8"/>
      <c r="X483" s="8"/>
      <c r="Y483" s="8"/>
      <c r="Z483" s="8"/>
    </row>
    <row r="484" spans="7:26" ht="17.25" customHeight="1">
      <c r="G484" s="13"/>
      <c r="H484" s="13"/>
      <c r="I484" s="9"/>
      <c r="J484" s="9"/>
      <c r="K484" s="9"/>
      <c r="L484" s="8"/>
      <c r="M484" s="8"/>
      <c r="N484" s="8"/>
      <c r="O484" s="8"/>
      <c r="P484" s="8"/>
      <c r="Q484" s="8"/>
      <c r="R484" s="8"/>
      <c r="S484" s="8"/>
      <c r="T484" s="8"/>
      <c r="U484" s="8"/>
      <c r="V484" s="8"/>
      <c r="W484" s="8"/>
      <c r="X484" s="8"/>
      <c r="Y484" s="8"/>
      <c r="Z484" s="8"/>
    </row>
    <row r="485" spans="7:26" ht="17.25" customHeight="1">
      <c r="G485" s="13"/>
      <c r="H485" s="13"/>
      <c r="I485" s="9"/>
      <c r="J485" s="9"/>
      <c r="K485" s="9"/>
      <c r="L485" s="8"/>
      <c r="M485" s="8"/>
      <c r="N485" s="8"/>
      <c r="O485" s="8"/>
      <c r="P485" s="8"/>
      <c r="Q485" s="8"/>
      <c r="R485" s="8"/>
      <c r="S485" s="8"/>
      <c r="T485" s="8"/>
      <c r="U485" s="8"/>
      <c r="V485" s="8"/>
      <c r="W485" s="8"/>
      <c r="X485" s="8"/>
      <c r="Y485" s="8"/>
      <c r="Z485" s="8"/>
    </row>
    <row r="486" spans="7:26" ht="17.25" customHeight="1">
      <c r="G486" s="13"/>
      <c r="H486" s="13"/>
      <c r="I486" s="9"/>
      <c r="J486" s="9"/>
      <c r="K486" s="9"/>
      <c r="L486" s="8"/>
      <c r="M486" s="8"/>
      <c r="N486" s="8"/>
      <c r="O486" s="8"/>
      <c r="P486" s="8"/>
      <c r="Q486" s="8"/>
      <c r="R486" s="8"/>
      <c r="S486" s="8"/>
      <c r="T486" s="8"/>
      <c r="U486" s="8"/>
      <c r="V486" s="8"/>
      <c r="W486" s="8"/>
      <c r="X486" s="8"/>
      <c r="Y486" s="8"/>
      <c r="Z486" s="8"/>
    </row>
    <row r="487" spans="7:26" ht="17.25" customHeight="1">
      <c r="G487" s="13"/>
      <c r="H487" s="13"/>
      <c r="I487" s="9"/>
      <c r="J487" s="9"/>
      <c r="K487" s="9"/>
      <c r="L487" s="8"/>
      <c r="M487" s="8"/>
      <c r="N487" s="8"/>
      <c r="O487" s="8"/>
      <c r="P487" s="8"/>
      <c r="Q487" s="8"/>
      <c r="R487" s="8"/>
      <c r="S487" s="8"/>
      <c r="T487" s="8"/>
      <c r="U487" s="8"/>
      <c r="V487" s="8"/>
      <c r="W487" s="8"/>
      <c r="X487" s="8"/>
      <c r="Y487" s="8"/>
      <c r="Z487" s="8"/>
    </row>
    <row r="488" spans="7:26" ht="17.25" customHeight="1">
      <c r="G488" s="13"/>
      <c r="H488" s="13"/>
      <c r="I488" s="9"/>
      <c r="J488" s="9"/>
      <c r="K488" s="9"/>
      <c r="L488" s="8"/>
      <c r="M488" s="8"/>
      <c r="N488" s="8"/>
      <c r="O488" s="8"/>
      <c r="P488" s="8"/>
      <c r="Q488" s="8"/>
      <c r="R488" s="8"/>
      <c r="S488" s="8"/>
      <c r="T488" s="8"/>
      <c r="U488" s="8"/>
      <c r="V488" s="8"/>
      <c r="W488" s="8"/>
      <c r="X488" s="8"/>
      <c r="Y488" s="8"/>
      <c r="Z488" s="8"/>
    </row>
    <row r="489" spans="7:26" ht="17.25" customHeight="1">
      <c r="G489" s="13"/>
      <c r="H489" s="13"/>
      <c r="I489" s="9"/>
      <c r="J489" s="9"/>
      <c r="K489" s="9"/>
      <c r="L489" s="8"/>
      <c r="M489" s="8"/>
      <c r="N489" s="8"/>
      <c r="O489" s="8"/>
      <c r="P489" s="8"/>
      <c r="Q489" s="8"/>
      <c r="R489" s="8"/>
      <c r="S489" s="8"/>
      <c r="T489" s="8"/>
      <c r="U489" s="8"/>
      <c r="V489" s="8"/>
      <c r="W489" s="8"/>
      <c r="X489" s="8"/>
      <c r="Y489" s="8"/>
      <c r="Z489" s="8"/>
    </row>
    <row r="490" spans="7:26" ht="17.25" customHeight="1">
      <c r="G490" s="13"/>
      <c r="H490" s="13"/>
      <c r="I490" s="9"/>
      <c r="J490" s="9"/>
      <c r="K490" s="9"/>
      <c r="L490" s="8"/>
      <c r="M490" s="8"/>
      <c r="N490" s="8"/>
      <c r="O490" s="8"/>
      <c r="P490" s="8"/>
      <c r="Q490" s="8"/>
      <c r="R490" s="8"/>
      <c r="S490" s="8"/>
      <c r="T490" s="8"/>
      <c r="U490" s="8"/>
      <c r="V490" s="8"/>
      <c r="W490" s="8"/>
      <c r="X490" s="8"/>
      <c r="Y490" s="8"/>
      <c r="Z490" s="8"/>
    </row>
    <row r="491" spans="7:26" ht="17.25" customHeight="1">
      <c r="G491" s="13"/>
      <c r="H491" s="13"/>
      <c r="I491" s="9"/>
      <c r="J491" s="9"/>
      <c r="K491" s="9"/>
      <c r="L491" s="8"/>
      <c r="M491" s="8"/>
      <c r="N491" s="8"/>
      <c r="O491" s="8"/>
      <c r="P491" s="8"/>
      <c r="Q491" s="8"/>
      <c r="R491" s="8"/>
      <c r="S491" s="8"/>
      <c r="T491" s="8"/>
      <c r="U491" s="8"/>
      <c r="V491" s="8"/>
      <c r="W491" s="8"/>
      <c r="X491" s="8"/>
      <c r="Y491" s="8"/>
      <c r="Z491" s="8"/>
    </row>
    <row r="492" spans="7:26" ht="17.25" customHeight="1">
      <c r="G492" s="13"/>
      <c r="H492" s="13"/>
      <c r="I492" s="9"/>
      <c r="J492" s="9"/>
      <c r="K492" s="9"/>
      <c r="L492" s="8"/>
      <c r="M492" s="8"/>
      <c r="N492" s="8"/>
      <c r="O492" s="8"/>
      <c r="P492" s="8"/>
      <c r="Q492" s="8"/>
      <c r="R492" s="8"/>
      <c r="S492" s="8"/>
      <c r="T492" s="8"/>
      <c r="U492" s="8"/>
      <c r="V492" s="8"/>
      <c r="W492" s="8"/>
      <c r="X492" s="8"/>
      <c r="Y492" s="8"/>
      <c r="Z492" s="8"/>
    </row>
    <row r="493" spans="7:26" ht="17.25" customHeight="1">
      <c r="G493" s="13"/>
      <c r="H493" s="13"/>
      <c r="I493" s="9"/>
      <c r="J493" s="9"/>
      <c r="K493" s="9"/>
      <c r="L493" s="8"/>
      <c r="M493" s="8"/>
      <c r="N493" s="8"/>
      <c r="O493" s="8"/>
      <c r="P493" s="8"/>
      <c r="Q493" s="8"/>
      <c r="R493" s="8"/>
      <c r="S493" s="8"/>
      <c r="T493" s="8"/>
      <c r="U493" s="8"/>
      <c r="V493" s="8"/>
      <c r="W493" s="8"/>
      <c r="X493" s="8"/>
      <c r="Y493" s="8"/>
      <c r="Z493" s="8"/>
    </row>
    <row r="494" spans="7:26" ht="17.25" customHeight="1">
      <c r="G494" s="13"/>
      <c r="H494" s="13"/>
      <c r="I494" s="9"/>
      <c r="J494" s="9"/>
      <c r="K494" s="9"/>
      <c r="L494" s="8"/>
      <c r="M494" s="8"/>
      <c r="N494" s="8"/>
      <c r="O494" s="8"/>
      <c r="P494" s="8"/>
      <c r="Q494" s="8"/>
      <c r="R494" s="8"/>
      <c r="S494" s="8"/>
      <c r="T494" s="8"/>
      <c r="U494" s="8"/>
      <c r="V494" s="8"/>
      <c r="W494" s="8"/>
      <c r="X494" s="8"/>
      <c r="Y494" s="8"/>
      <c r="Z494" s="8"/>
    </row>
    <row r="495" spans="7:26" ht="17.25" customHeight="1">
      <c r="G495" s="13"/>
      <c r="H495" s="13"/>
      <c r="I495" s="9"/>
      <c r="J495" s="9"/>
      <c r="K495" s="9"/>
      <c r="L495" s="8"/>
      <c r="M495" s="8"/>
      <c r="N495" s="8"/>
      <c r="O495" s="8"/>
      <c r="P495" s="8"/>
      <c r="Q495" s="8"/>
      <c r="R495" s="8"/>
      <c r="S495" s="8"/>
      <c r="T495" s="8"/>
      <c r="U495" s="8"/>
      <c r="V495" s="8"/>
      <c r="W495" s="8"/>
      <c r="X495" s="8"/>
      <c r="Y495" s="8"/>
      <c r="Z495" s="8"/>
    </row>
    <row r="496" spans="7:26" ht="17.25" customHeight="1">
      <c r="G496" s="13"/>
      <c r="H496" s="13"/>
      <c r="I496" s="9"/>
      <c r="J496" s="9"/>
      <c r="K496" s="9"/>
      <c r="L496" s="8"/>
      <c r="M496" s="8"/>
      <c r="N496" s="8"/>
      <c r="O496" s="8"/>
      <c r="P496" s="8"/>
      <c r="Q496" s="8"/>
      <c r="R496" s="8"/>
      <c r="S496" s="8"/>
      <c r="T496" s="8"/>
      <c r="U496" s="8"/>
      <c r="V496" s="8"/>
      <c r="W496" s="8"/>
      <c r="X496" s="8"/>
      <c r="Y496" s="8"/>
      <c r="Z496" s="8"/>
    </row>
    <row r="497" spans="7:26" ht="17.25" customHeight="1">
      <c r="G497" s="13"/>
      <c r="H497" s="13"/>
      <c r="I497" s="9"/>
      <c r="J497" s="9"/>
      <c r="K497" s="9"/>
      <c r="L497" s="8"/>
      <c r="M497" s="8"/>
      <c r="N497" s="8"/>
      <c r="O497" s="8"/>
      <c r="P497" s="8"/>
      <c r="Q497" s="8"/>
      <c r="R497" s="8"/>
      <c r="S497" s="8"/>
      <c r="T497" s="8"/>
      <c r="U497" s="8"/>
      <c r="V497" s="8"/>
      <c r="W497" s="8"/>
      <c r="X497" s="8"/>
      <c r="Y497" s="8"/>
      <c r="Z497" s="8"/>
    </row>
    <row r="498" spans="7:26" ht="17.25" customHeight="1">
      <c r="G498" s="13"/>
      <c r="H498" s="13"/>
      <c r="I498" s="9"/>
      <c r="J498" s="9"/>
      <c r="K498" s="9"/>
      <c r="L498" s="8"/>
      <c r="M498" s="8"/>
      <c r="N498" s="8"/>
      <c r="O498" s="8"/>
      <c r="P498" s="8"/>
      <c r="Q498" s="8"/>
      <c r="R498" s="8"/>
      <c r="S498" s="8"/>
      <c r="T498" s="8"/>
      <c r="U498" s="8"/>
      <c r="V498" s="8"/>
      <c r="W498" s="8"/>
      <c r="X498" s="8"/>
      <c r="Y498" s="8"/>
      <c r="Z498" s="8"/>
    </row>
    <row r="499" spans="7:26" ht="17.25" customHeight="1">
      <c r="G499" s="13"/>
      <c r="H499" s="13"/>
      <c r="I499" s="9"/>
      <c r="J499" s="9"/>
      <c r="K499" s="9"/>
      <c r="L499" s="8"/>
      <c r="M499" s="8"/>
      <c r="N499" s="8"/>
      <c r="O499" s="8"/>
      <c r="P499" s="8"/>
      <c r="Q499" s="8"/>
      <c r="R499" s="8"/>
      <c r="S499" s="8"/>
      <c r="T499" s="8"/>
      <c r="U499" s="8"/>
      <c r="V499" s="8"/>
      <c r="W499" s="8"/>
      <c r="X499" s="8"/>
      <c r="Y499" s="8"/>
      <c r="Z499" s="8"/>
    </row>
    <row r="500" spans="7:26" ht="17.25" customHeight="1">
      <c r="G500" s="13"/>
      <c r="H500" s="13"/>
      <c r="I500" s="9"/>
      <c r="J500" s="9"/>
      <c r="K500" s="9"/>
      <c r="L500" s="8"/>
      <c r="M500" s="8"/>
      <c r="N500" s="8"/>
      <c r="O500" s="8"/>
      <c r="P500" s="8"/>
      <c r="Q500" s="8"/>
      <c r="R500" s="8"/>
      <c r="S500" s="8"/>
      <c r="T500" s="8"/>
      <c r="U500" s="8"/>
      <c r="V500" s="8"/>
      <c r="W500" s="8"/>
      <c r="X500" s="8"/>
      <c r="Y500" s="8"/>
      <c r="Z500" s="8"/>
    </row>
    <row r="501" spans="7:26" ht="17.25" customHeight="1">
      <c r="G501" s="13"/>
      <c r="H501" s="13"/>
      <c r="I501" s="9"/>
      <c r="J501" s="9"/>
      <c r="K501" s="9"/>
      <c r="L501" s="8"/>
      <c r="M501" s="8"/>
      <c r="N501" s="8"/>
      <c r="O501" s="8"/>
      <c r="P501" s="8"/>
      <c r="Q501" s="8"/>
      <c r="R501" s="8"/>
      <c r="S501" s="8"/>
      <c r="T501" s="8"/>
      <c r="U501" s="8"/>
      <c r="V501" s="8"/>
      <c r="W501" s="8"/>
      <c r="X501" s="8"/>
      <c r="Y501" s="8"/>
      <c r="Z501" s="8"/>
    </row>
    <row r="502" spans="7:26" ht="17.25" customHeight="1">
      <c r="G502" s="13"/>
      <c r="H502" s="13"/>
      <c r="I502" s="9"/>
      <c r="J502" s="9"/>
      <c r="K502" s="9"/>
      <c r="L502" s="8"/>
      <c r="M502" s="8"/>
      <c r="N502" s="8"/>
      <c r="O502" s="8"/>
      <c r="P502" s="8"/>
      <c r="Q502" s="8"/>
      <c r="R502" s="8"/>
      <c r="S502" s="8"/>
      <c r="T502" s="8"/>
      <c r="U502" s="8"/>
      <c r="V502" s="8"/>
      <c r="W502" s="8"/>
      <c r="X502" s="8"/>
      <c r="Y502" s="8"/>
      <c r="Z502" s="8"/>
    </row>
    <row r="503" spans="7:26" ht="17.25" customHeight="1">
      <c r="G503" s="13"/>
      <c r="H503" s="13"/>
      <c r="I503" s="9"/>
      <c r="J503" s="9"/>
      <c r="K503" s="9"/>
      <c r="L503" s="8"/>
      <c r="M503" s="8"/>
      <c r="N503" s="8"/>
      <c r="O503" s="8"/>
      <c r="P503" s="8"/>
      <c r="Q503" s="8"/>
      <c r="R503" s="8"/>
      <c r="S503" s="8"/>
      <c r="T503" s="8"/>
      <c r="U503" s="8"/>
      <c r="V503" s="8"/>
      <c r="W503" s="8"/>
      <c r="X503" s="8"/>
      <c r="Y503" s="8"/>
      <c r="Z503" s="8"/>
    </row>
    <row r="504" spans="7:26" ht="17.25" customHeight="1">
      <c r="G504" s="13"/>
      <c r="H504" s="13"/>
      <c r="I504" s="9"/>
      <c r="J504" s="9"/>
      <c r="K504" s="9"/>
      <c r="L504" s="8"/>
      <c r="M504" s="8"/>
      <c r="N504" s="8"/>
      <c r="O504" s="8"/>
      <c r="P504" s="8"/>
      <c r="Q504" s="8"/>
      <c r="R504" s="8"/>
      <c r="S504" s="8"/>
      <c r="T504" s="8"/>
      <c r="U504" s="8"/>
      <c r="V504" s="8"/>
      <c r="W504" s="8"/>
      <c r="X504" s="8"/>
      <c r="Y504" s="8"/>
      <c r="Z504" s="8"/>
    </row>
    <row r="505" spans="7:26" ht="17.25" customHeight="1">
      <c r="G505" s="13"/>
      <c r="H505" s="13"/>
      <c r="I505" s="9"/>
      <c r="J505" s="9"/>
      <c r="K505" s="9"/>
      <c r="L505" s="8"/>
      <c r="M505" s="8"/>
      <c r="N505" s="8"/>
      <c r="O505" s="8"/>
      <c r="P505" s="8"/>
      <c r="Q505" s="8"/>
      <c r="R505" s="8"/>
      <c r="S505" s="8"/>
      <c r="T505" s="8"/>
      <c r="U505" s="8"/>
      <c r="V505" s="8"/>
      <c r="W505" s="8"/>
      <c r="X505" s="8"/>
      <c r="Y505" s="8"/>
      <c r="Z505" s="8"/>
    </row>
    <row r="506" spans="7:26" ht="17.25" customHeight="1">
      <c r="G506" s="13"/>
      <c r="H506" s="13"/>
      <c r="I506" s="9"/>
      <c r="J506" s="9"/>
      <c r="K506" s="9"/>
      <c r="L506" s="8"/>
      <c r="M506" s="8"/>
      <c r="N506" s="8"/>
      <c r="O506" s="8"/>
      <c r="P506" s="8"/>
      <c r="Q506" s="8"/>
      <c r="R506" s="8"/>
      <c r="S506" s="8"/>
      <c r="T506" s="8"/>
      <c r="U506" s="8"/>
      <c r="V506" s="8"/>
      <c r="W506" s="8"/>
      <c r="X506" s="8"/>
      <c r="Y506" s="8"/>
      <c r="Z506" s="8"/>
    </row>
    <row r="507" spans="7:26" ht="17.25" customHeight="1">
      <c r="G507" s="13"/>
      <c r="H507" s="13"/>
      <c r="I507" s="9"/>
      <c r="J507" s="9"/>
      <c r="K507" s="9"/>
      <c r="L507" s="8"/>
      <c r="M507" s="8"/>
      <c r="N507" s="8"/>
      <c r="O507" s="8"/>
      <c r="P507" s="8"/>
      <c r="Q507" s="8"/>
      <c r="R507" s="8"/>
      <c r="S507" s="8"/>
      <c r="T507" s="8"/>
      <c r="U507" s="8"/>
      <c r="V507" s="8"/>
      <c r="W507" s="8"/>
      <c r="X507" s="8"/>
      <c r="Y507" s="8"/>
      <c r="Z507" s="8"/>
    </row>
    <row r="508" spans="7:26" ht="17.25" customHeight="1">
      <c r="G508" s="13"/>
      <c r="H508" s="13"/>
      <c r="I508" s="9"/>
      <c r="J508" s="9"/>
      <c r="K508" s="9"/>
      <c r="L508" s="8"/>
      <c r="M508" s="8"/>
      <c r="N508" s="8"/>
      <c r="O508" s="8"/>
      <c r="P508" s="8"/>
      <c r="Q508" s="8"/>
      <c r="R508" s="8"/>
      <c r="S508" s="8"/>
      <c r="T508" s="8"/>
      <c r="U508" s="8"/>
      <c r="V508" s="8"/>
      <c r="W508" s="8"/>
      <c r="X508" s="8"/>
      <c r="Y508" s="8"/>
      <c r="Z508" s="8"/>
    </row>
    <row r="509" spans="7:26" ht="17.25" customHeight="1">
      <c r="G509" s="13"/>
      <c r="H509" s="13"/>
      <c r="I509" s="9"/>
      <c r="J509" s="9"/>
      <c r="K509" s="9"/>
      <c r="L509" s="8"/>
      <c r="M509" s="8"/>
      <c r="N509" s="8"/>
      <c r="O509" s="8"/>
      <c r="P509" s="8"/>
      <c r="Q509" s="8"/>
      <c r="R509" s="8"/>
      <c r="S509" s="8"/>
      <c r="T509" s="8"/>
      <c r="U509" s="8"/>
      <c r="V509" s="8"/>
      <c r="W509" s="8"/>
      <c r="X509" s="8"/>
      <c r="Y509" s="8"/>
      <c r="Z509" s="8"/>
    </row>
    <row r="510" spans="7:26" ht="17.25" customHeight="1">
      <c r="G510" s="13"/>
      <c r="H510" s="13"/>
      <c r="I510" s="9"/>
      <c r="J510" s="9"/>
      <c r="K510" s="9"/>
      <c r="L510" s="8"/>
      <c r="M510" s="8"/>
      <c r="N510" s="8"/>
      <c r="O510" s="8"/>
      <c r="P510" s="8"/>
      <c r="Q510" s="8"/>
      <c r="R510" s="8"/>
      <c r="S510" s="8"/>
      <c r="T510" s="8"/>
      <c r="U510" s="8"/>
      <c r="V510" s="8"/>
      <c r="W510" s="8"/>
      <c r="X510" s="8"/>
      <c r="Y510" s="8"/>
      <c r="Z510" s="8"/>
    </row>
    <row r="511" spans="7:26" ht="17.25" customHeight="1">
      <c r="G511" s="13"/>
      <c r="H511" s="13"/>
      <c r="I511" s="9"/>
      <c r="J511" s="9"/>
      <c r="K511" s="9"/>
      <c r="L511" s="8"/>
      <c r="M511" s="8"/>
      <c r="N511" s="8"/>
      <c r="O511" s="8"/>
      <c r="P511" s="8"/>
      <c r="Q511" s="8"/>
      <c r="R511" s="8"/>
      <c r="S511" s="8"/>
      <c r="T511" s="8"/>
      <c r="U511" s="8"/>
      <c r="V511" s="8"/>
      <c r="W511" s="8"/>
      <c r="X511" s="8"/>
      <c r="Y511" s="8"/>
      <c r="Z511" s="8"/>
    </row>
    <row r="512" spans="7:26" ht="17.25" customHeight="1">
      <c r="G512" s="13"/>
      <c r="H512" s="13"/>
      <c r="I512" s="9"/>
      <c r="J512" s="9"/>
      <c r="K512" s="9"/>
      <c r="L512" s="8"/>
      <c r="M512" s="8"/>
      <c r="N512" s="8"/>
      <c r="O512" s="8"/>
      <c r="P512" s="8"/>
      <c r="Q512" s="8"/>
      <c r="R512" s="8"/>
      <c r="S512" s="8"/>
      <c r="T512" s="8"/>
      <c r="U512" s="8"/>
      <c r="V512" s="8"/>
      <c r="W512" s="8"/>
      <c r="X512" s="8"/>
      <c r="Y512" s="8"/>
      <c r="Z512" s="8"/>
    </row>
    <row r="513" spans="7:26" ht="17.25" customHeight="1">
      <c r="G513" s="13"/>
      <c r="H513" s="13"/>
      <c r="I513" s="9"/>
      <c r="J513" s="9"/>
      <c r="K513" s="9"/>
      <c r="L513" s="8"/>
      <c r="M513" s="8"/>
      <c r="N513" s="8"/>
      <c r="O513" s="8"/>
      <c r="P513" s="8"/>
      <c r="Q513" s="8"/>
      <c r="R513" s="8"/>
      <c r="S513" s="8"/>
      <c r="T513" s="8"/>
      <c r="U513" s="8"/>
      <c r="V513" s="8"/>
      <c r="W513" s="8"/>
      <c r="X513" s="8"/>
      <c r="Y513" s="8"/>
      <c r="Z513" s="8"/>
    </row>
    <row r="514" spans="7:26" ht="17.25" customHeight="1">
      <c r="G514" s="13"/>
      <c r="H514" s="13"/>
      <c r="I514" s="9"/>
      <c r="J514" s="9"/>
      <c r="K514" s="9"/>
      <c r="L514" s="8"/>
      <c r="M514" s="8"/>
      <c r="N514" s="8"/>
      <c r="O514" s="8"/>
      <c r="P514" s="8"/>
      <c r="Q514" s="8"/>
      <c r="R514" s="8"/>
      <c r="S514" s="8"/>
      <c r="T514" s="8"/>
      <c r="U514" s="8"/>
      <c r="V514" s="8"/>
      <c r="W514" s="8"/>
      <c r="X514" s="8"/>
      <c r="Y514" s="8"/>
      <c r="Z514" s="8"/>
    </row>
    <row r="515" spans="7:26" ht="17.25" customHeight="1">
      <c r="G515" s="13"/>
      <c r="H515" s="13"/>
      <c r="I515" s="9"/>
      <c r="J515" s="9"/>
      <c r="K515" s="9"/>
      <c r="L515" s="8"/>
      <c r="M515" s="8"/>
      <c r="N515" s="8"/>
      <c r="O515" s="8"/>
      <c r="P515" s="8"/>
      <c r="Q515" s="8"/>
      <c r="R515" s="8"/>
      <c r="S515" s="8"/>
      <c r="T515" s="8"/>
      <c r="U515" s="8"/>
      <c r="V515" s="8"/>
      <c r="W515" s="8"/>
      <c r="X515" s="8"/>
      <c r="Y515" s="8"/>
      <c r="Z515" s="8"/>
    </row>
    <row r="516" spans="7:26" ht="17.25" customHeight="1">
      <c r="G516" s="13"/>
      <c r="H516" s="13"/>
      <c r="I516" s="9"/>
      <c r="J516" s="9"/>
      <c r="K516" s="9"/>
      <c r="L516" s="8"/>
      <c r="M516" s="8"/>
      <c r="N516" s="8"/>
      <c r="O516" s="8"/>
      <c r="P516" s="8"/>
      <c r="Q516" s="8"/>
      <c r="R516" s="8"/>
      <c r="S516" s="8"/>
      <c r="T516" s="8"/>
      <c r="U516" s="8"/>
      <c r="V516" s="8"/>
      <c r="W516" s="8"/>
      <c r="X516" s="8"/>
      <c r="Y516" s="8"/>
      <c r="Z516" s="8"/>
    </row>
    <row r="517" spans="7:26" ht="17.25" customHeight="1">
      <c r="G517" s="13"/>
      <c r="H517" s="13"/>
      <c r="I517" s="9"/>
      <c r="J517" s="9"/>
      <c r="K517" s="9"/>
      <c r="L517" s="8"/>
      <c r="M517" s="8"/>
      <c r="N517" s="8"/>
      <c r="O517" s="8"/>
      <c r="P517" s="8"/>
      <c r="Q517" s="8"/>
      <c r="R517" s="8"/>
      <c r="S517" s="8"/>
      <c r="T517" s="8"/>
      <c r="U517" s="8"/>
      <c r="V517" s="8"/>
      <c r="W517" s="8"/>
      <c r="X517" s="8"/>
      <c r="Y517" s="8"/>
      <c r="Z517" s="8"/>
    </row>
    <row r="518" spans="7:26" ht="17.25" customHeight="1">
      <c r="G518" s="13"/>
      <c r="H518" s="13"/>
      <c r="I518" s="9"/>
      <c r="J518" s="9"/>
      <c r="K518" s="9"/>
      <c r="L518" s="8"/>
      <c r="M518" s="8"/>
      <c r="N518" s="8"/>
      <c r="O518" s="8"/>
      <c r="P518" s="8"/>
      <c r="Q518" s="8"/>
      <c r="R518" s="8"/>
      <c r="S518" s="8"/>
      <c r="T518" s="8"/>
      <c r="U518" s="8"/>
      <c r="V518" s="8"/>
      <c r="W518" s="8"/>
      <c r="X518" s="8"/>
      <c r="Y518" s="8"/>
      <c r="Z518" s="8"/>
    </row>
    <row r="519" spans="7:26" ht="17.25" customHeight="1">
      <c r="G519" s="13"/>
      <c r="H519" s="13"/>
      <c r="I519" s="9"/>
      <c r="J519" s="9"/>
      <c r="K519" s="9"/>
      <c r="L519" s="8"/>
      <c r="M519" s="8"/>
      <c r="N519" s="8"/>
      <c r="O519" s="8"/>
      <c r="P519" s="8"/>
      <c r="Q519" s="8"/>
      <c r="R519" s="8"/>
      <c r="S519" s="8"/>
      <c r="T519" s="8"/>
      <c r="U519" s="8"/>
      <c r="V519" s="8"/>
      <c r="W519" s="8"/>
      <c r="X519" s="8"/>
      <c r="Y519" s="8"/>
      <c r="Z519" s="8"/>
    </row>
    <row r="520" spans="7:26" ht="17.25" customHeight="1">
      <c r="G520" s="13"/>
      <c r="H520" s="13"/>
      <c r="I520" s="9"/>
      <c r="J520" s="9"/>
      <c r="K520" s="9"/>
      <c r="L520" s="8"/>
      <c r="M520" s="8"/>
      <c r="N520" s="8"/>
      <c r="O520" s="8"/>
      <c r="P520" s="8"/>
      <c r="Q520" s="8"/>
      <c r="R520" s="8"/>
      <c r="S520" s="8"/>
      <c r="T520" s="8"/>
      <c r="U520" s="8"/>
      <c r="V520" s="8"/>
      <c r="W520" s="8"/>
      <c r="X520" s="8"/>
      <c r="Y520" s="8"/>
      <c r="Z520" s="8"/>
    </row>
    <row r="521" spans="7:26" ht="17.25" customHeight="1">
      <c r="G521" s="13"/>
      <c r="H521" s="13"/>
      <c r="I521" s="9"/>
      <c r="J521" s="9"/>
      <c r="K521" s="9"/>
      <c r="L521" s="8"/>
      <c r="M521" s="8"/>
      <c r="N521" s="8"/>
      <c r="O521" s="8"/>
      <c r="P521" s="8"/>
      <c r="Q521" s="8"/>
      <c r="R521" s="8"/>
      <c r="S521" s="8"/>
      <c r="T521" s="8"/>
      <c r="U521" s="8"/>
      <c r="V521" s="8"/>
      <c r="W521" s="8"/>
      <c r="X521" s="8"/>
      <c r="Y521" s="8"/>
      <c r="Z521" s="8"/>
    </row>
    <row r="522" spans="7:26" ht="17.25" customHeight="1">
      <c r="G522" s="13"/>
      <c r="H522" s="13"/>
      <c r="I522" s="9"/>
      <c r="J522" s="9"/>
      <c r="K522" s="9"/>
      <c r="L522" s="8"/>
      <c r="M522" s="8"/>
      <c r="N522" s="8"/>
      <c r="O522" s="8"/>
      <c r="P522" s="8"/>
      <c r="Q522" s="8"/>
      <c r="R522" s="8"/>
      <c r="S522" s="8"/>
      <c r="T522" s="8"/>
      <c r="U522" s="8"/>
      <c r="V522" s="8"/>
      <c r="W522" s="8"/>
      <c r="X522" s="8"/>
      <c r="Y522" s="8"/>
      <c r="Z522" s="8"/>
    </row>
    <row r="523" spans="7:26" ht="17.25" customHeight="1">
      <c r="G523" s="13"/>
      <c r="H523" s="13"/>
      <c r="I523" s="9"/>
      <c r="J523" s="9"/>
      <c r="K523" s="9"/>
      <c r="L523" s="8"/>
      <c r="M523" s="8"/>
      <c r="N523" s="8"/>
      <c r="O523" s="8"/>
      <c r="P523" s="8"/>
      <c r="Q523" s="8"/>
      <c r="R523" s="8"/>
      <c r="S523" s="8"/>
      <c r="T523" s="8"/>
      <c r="U523" s="8"/>
      <c r="V523" s="8"/>
      <c r="W523" s="8"/>
      <c r="X523" s="8"/>
      <c r="Y523" s="8"/>
      <c r="Z523" s="8"/>
    </row>
    <row r="524" spans="7:26" ht="17.25" customHeight="1">
      <c r="G524" s="13"/>
      <c r="H524" s="13"/>
      <c r="I524" s="9"/>
      <c r="J524" s="9"/>
      <c r="K524" s="9"/>
      <c r="L524" s="8"/>
      <c r="M524" s="8"/>
      <c r="N524" s="8"/>
      <c r="O524" s="8"/>
      <c r="P524" s="8"/>
      <c r="Q524" s="8"/>
      <c r="R524" s="8"/>
      <c r="S524" s="8"/>
      <c r="T524" s="8"/>
      <c r="U524" s="8"/>
      <c r="V524" s="8"/>
      <c r="W524" s="8"/>
      <c r="X524" s="8"/>
      <c r="Y524" s="8"/>
      <c r="Z524" s="8"/>
    </row>
    <row r="525" spans="7:26" ht="17.25" customHeight="1">
      <c r="G525" s="13"/>
      <c r="H525" s="13"/>
      <c r="I525" s="9"/>
      <c r="J525" s="9"/>
      <c r="K525" s="9"/>
      <c r="L525" s="8"/>
      <c r="M525" s="8"/>
      <c r="N525" s="8"/>
      <c r="O525" s="8"/>
      <c r="P525" s="8"/>
      <c r="Q525" s="8"/>
      <c r="R525" s="8"/>
      <c r="S525" s="8"/>
      <c r="T525" s="8"/>
      <c r="U525" s="8"/>
      <c r="V525" s="8"/>
      <c r="W525" s="8"/>
      <c r="X525" s="8"/>
      <c r="Y525" s="8"/>
      <c r="Z525" s="8"/>
    </row>
    <row r="526" spans="7:26" ht="17.25" customHeight="1">
      <c r="G526" s="13"/>
      <c r="H526" s="13"/>
      <c r="I526" s="9"/>
      <c r="J526" s="9"/>
      <c r="K526" s="9"/>
      <c r="L526" s="8"/>
      <c r="M526" s="8"/>
      <c r="N526" s="8"/>
      <c r="O526" s="8"/>
      <c r="P526" s="8"/>
      <c r="Q526" s="8"/>
      <c r="R526" s="8"/>
      <c r="S526" s="8"/>
      <c r="T526" s="8"/>
      <c r="U526" s="8"/>
      <c r="V526" s="8"/>
      <c r="W526" s="8"/>
      <c r="X526" s="8"/>
      <c r="Y526" s="8"/>
      <c r="Z526" s="8"/>
    </row>
    <row r="527" spans="7:26" ht="17.25" customHeight="1">
      <c r="G527" s="13"/>
      <c r="H527" s="13"/>
      <c r="I527" s="9"/>
      <c r="J527" s="9"/>
      <c r="K527" s="9"/>
      <c r="L527" s="8"/>
      <c r="M527" s="8"/>
      <c r="N527" s="8"/>
      <c r="O527" s="8"/>
      <c r="P527" s="8"/>
      <c r="Q527" s="8"/>
      <c r="R527" s="8"/>
      <c r="S527" s="8"/>
      <c r="T527" s="8"/>
      <c r="U527" s="8"/>
      <c r="V527" s="8"/>
      <c r="W527" s="8"/>
      <c r="X527" s="8"/>
      <c r="Y527" s="8"/>
      <c r="Z527" s="8"/>
    </row>
    <row r="528" spans="7:26" ht="17.25" customHeight="1">
      <c r="G528" s="13"/>
      <c r="H528" s="13"/>
      <c r="I528" s="9"/>
      <c r="J528" s="9"/>
      <c r="K528" s="9"/>
      <c r="L528" s="8"/>
      <c r="M528" s="8"/>
      <c r="N528" s="8"/>
      <c r="O528" s="8"/>
      <c r="P528" s="8"/>
      <c r="Q528" s="8"/>
      <c r="R528" s="8"/>
      <c r="S528" s="8"/>
      <c r="T528" s="8"/>
      <c r="U528" s="8"/>
      <c r="V528" s="8"/>
      <c r="W528" s="8"/>
      <c r="X528" s="8"/>
      <c r="Y528" s="8"/>
      <c r="Z528" s="8"/>
    </row>
    <row r="529" spans="7:26" ht="17.25" customHeight="1">
      <c r="G529" s="13"/>
      <c r="H529" s="13"/>
      <c r="I529" s="9"/>
      <c r="J529" s="9"/>
      <c r="K529" s="9"/>
      <c r="L529" s="8"/>
      <c r="M529" s="8"/>
      <c r="N529" s="8"/>
      <c r="O529" s="8"/>
      <c r="P529" s="8"/>
      <c r="Q529" s="8"/>
      <c r="R529" s="8"/>
      <c r="S529" s="8"/>
      <c r="T529" s="8"/>
      <c r="U529" s="8"/>
      <c r="V529" s="8"/>
      <c r="W529" s="8"/>
      <c r="X529" s="8"/>
      <c r="Y529" s="8"/>
      <c r="Z529" s="8"/>
    </row>
    <row r="530" spans="7:26" ht="17.25" customHeight="1">
      <c r="G530" s="13"/>
      <c r="H530" s="13"/>
      <c r="I530" s="9"/>
      <c r="J530" s="9"/>
      <c r="K530" s="9"/>
      <c r="L530" s="8"/>
      <c r="M530" s="8"/>
      <c r="N530" s="8"/>
      <c r="O530" s="8"/>
      <c r="P530" s="8"/>
      <c r="Q530" s="8"/>
      <c r="R530" s="8"/>
      <c r="S530" s="8"/>
      <c r="T530" s="8"/>
      <c r="U530" s="8"/>
      <c r="V530" s="8"/>
      <c r="W530" s="8"/>
      <c r="X530" s="8"/>
      <c r="Y530" s="8"/>
      <c r="Z530" s="8"/>
    </row>
    <row r="531" spans="7:26" ht="17.25" customHeight="1">
      <c r="G531" s="13"/>
      <c r="H531" s="13"/>
      <c r="I531" s="9"/>
      <c r="J531" s="9"/>
      <c r="K531" s="9"/>
      <c r="L531" s="8"/>
      <c r="M531" s="8"/>
      <c r="N531" s="8"/>
      <c r="O531" s="8"/>
      <c r="P531" s="8"/>
      <c r="Q531" s="8"/>
      <c r="R531" s="8"/>
      <c r="S531" s="8"/>
      <c r="T531" s="8"/>
      <c r="U531" s="8"/>
      <c r="V531" s="8"/>
      <c r="W531" s="8"/>
      <c r="X531" s="8"/>
      <c r="Y531" s="8"/>
      <c r="Z531" s="8"/>
    </row>
    <row r="532" spans="7:26" ht="17.25" customHeight="1">
      <c r="G532" s="13"/>
      <c r="H532" s="13"/>
      <c r="I532" s="9"/>
      <c r="J532" s="9"/>
      <c r="K532" s="9"/>
      <c r="L532" s="8"/>
      <c r="M532" s="8"/>
      <c r="N532" s="8"/>
      <c r="O532" s="8"/>
      <c r="P532" s="8"/>
      <c r="Q532" s="8"/>
      <c r="R532" s="8"/>
      <c r="S532" s="8"/>
      <c r="T532" s="8"/>
      <c r="U532" s="8"/>
      <c r="V532" s="8"/>
      <c r="W532" s="8"/>
      <c r="X532" s="8"/>
      <c r="Y532" s="8"/>
      <c r="Z532" s="8"/>
    </row>
    <row r="533" spans="7:26" ht="17.25" customHeight="1">
      <c r="G533" s="13"/>
      <c r="H533" s="13"/>
      <c r="I533" s="9"/>
      <c r="J533" s="9"/>
      <c r="K533" s="9"/>
      <c r="L533" s="8"/>
      <c r="M533" s="8"/>
      <c r="N533" s="8"/>
      <c r="O533" s="8"/>
      <c r="P533" s="8"/>
      <c r="Q533" s="8"/>
      <c r="R533" s="8"/>
      <c r="S533" s="8"/>
      <c r="T533" s="8"/>
      <c r="U533" s="8"/>
      <c r="V533" s="8"/>
      <c r="W533" s="8"/>
      <c r="X533" s="8"/>
      <c r="Y533" s="8"/>
      <c r="Z533" s="8"/>
    </row>
    <row r="534" spans="7:26" ht="17.25" customHeight="1">
      <c r="G534" s="13"/>
      <c r="H534" s="13"/>
      <c r="I534" s="9"/>
      <c r="J534" s="9"/>
      <c r="K534" s="9"/>
      <c r="L534" s="8"/>
      <c r="M534" s="8"/>
      <c r="N534" s="8"/>
      <c r="O534" s="8"/>
      <c r="P534" s="8"/>
      <c r="Q534" s="8"/>
      <c r="R534" s="8"/>
      <c r="S534" s="8"/>
      <c r="T534" s="8"/>
      <c r="U534" s="8"/>
      <c r="V534" s="8"/>
      <c r="W534" s="8"/>
      <c r="X534" s="8"/>
      <c r="Y534" s="8"/>
      <c r="Z534" s="8"/>
    </row>
    <row r="535" spans="7:26" ht="17.25" customHeight="1">
      <c r="G535" s="13"/>
      <c r="H535" s="13"/>
      <c r="I535" s="9"/>
      <c r="J535" s="9"/>
      <c r="K535" s="9"/>
      <c r="L535" s="8"/>
      <c r="M535" s="8"/>
      <c r="N535" s="8"/>
      <c r="O535" s="8"/>
      <c r="P535" s="8"/>
      <c r="Q535" s="8"/>
      <c r="R535" s="8"/>
      <c r="S535" s="8"/>
      <c r="T535" s="8"/>
      <c r="U535" s="8"/>
      <c r="V535" s="8"/>
      <c r="W535" s="8"/>
      <c r="X535" s="8"/>
      <c r="Y535" s="8"/>
      <c r="Z535" s="8"/>
    </row>
    <row r="536" spans="7:26" ht="17.25" customHeight="1">
      <c r="G536" s="13"/>
      <c r="H536" s="13"/>
      <c r="I536" s="9"/>
      <c r="J536" s="9"/>
      <c r="K536" s="9"/>
      <c r="L536" s="8"/>
      <c r="M536" s="8"/>
      <c r="N536" s="8"/>
      <c r="O536" s="8"/>
      <c r="P536" s="8"/>
      <c r="Q536" s="8"/>
      <c r="R536" s="8"/>
      <c r="S536" s="8"/>
      <c r="T536" s="8"/>
      <c r="U536" s="8"/>
      <c r="V536" s="8"/>
      <c r="W536" s="8"/>
      <c r="X536" s="8"/>
      <c r="Y536" s="8"/>
      <c r="Z536" s="8"/>
    </row>
    <row r="537" spans="7:26" ht="17.25" customHeight="1">
      <c r="G537" s="13"/>
      <c r="H537" s="13"/>
      <c r="I537" s="9"/>
      <c r="J537" s="9"/>
      <c r="K537" s="9"/>
      <c r="L537" s="8"/>
      <c r="M537" s="8"/>
      <c r="N537" s="8"/>
      <c r="O537" s="8"/>
      <c r="P537" s="8"/>
      <c r="Q537" s="8"/>
      <c r="R537" s="8"/>
      <c r="S537" s="8"/>
      <c r="T537" s="8"/>
      <c r="U537" s="8"/>
      <c r="V537" s="8"/>
      <c r="W537" s="8"/>
      <c r="X537" s="8"/>
      <c r="Y537" s="8"/>
      <c r="Z537" s="8"/>
    </row>
    <row r="538" spans="7:26" ht="17.25" customHeight="1">
      <c r="G538" s="13"/>
      <c r="H538" s="13"/>
      <c r="I538" s="9"/>
      <c r="J538" s="9"/>
      <c r="K538" s="9"/>
      <c r="L538" s="8"/>
      <c r="M538" s="8"/>
      <c r="N538" s="8"/>
      <c r="O538" s="8"/>
      <c r="P538" s="8"/>
      <c r="Q538" s="8"/>
      <c r="R538" s="8"/>
      <c r="S538" s="8"/>
      <c r="T538" s="8"/>
      <c r="U538" s="8"/>
      <c r="V538" s="8"/>
      <c r="W538" s="8"/>
      <c r="X538" s="8"/>
      <c r="Y538" s="8"/>
      <c r="Z538" s="8"/>
    </row>
    <row r="539" spans="7:26" ht="17.25" customHeight="1">
      <c r="G539" s="13"/>
      <c r="H539" s="13"/>
      <c r="I539" s="9"/>
      <c r="J539" s="9"/>
      <c r="K539" s="9"/>
      <c r="L539" s="8"/>
      <c r="M539" s="8"/>
      <c r="N539" s="8"/>
      <c r="O539" s="8"/>
      <c r="P539" s="8"/>
      <c r="Q539" s="8"/>
      <c r="R539" s="8"/>
      <c r="S539" s="8"/>
      <c r="T539" s="8"/>
      <c r="U539" s="8"/>
      <c r="V539" s="8"/>
      <c r="W539" s="8"/>
      <c r="X539" s="8"/>
      <c r="Y539" s="8"/>
      <c r="Z539" s="8"/>
    </row>
    <row r="540" spans="7:26" ht="17.25" customHeight="1">
      <c r="G540" s="13"/>
      <c r="H540" s="13"/>
      <c r="I540" s="9"/>
      <c r="J540" s="9"/>
      <c r="K540" s="9"/>
      <c r="L540" s="8"/>
      <c r="M540" s="8"/>
      <c r="N540" s="8"/>
      <c r="O540" s="8"/>
      <c r="P540" s="8"/>
      <c r="Q540" s="8"/>
      <c r="R540" s="8"/>
      <c r="S540" s="8"/>
      <c r="T540" s="8"/>
      <c r="U540" s="8"/>
      <c r="V540" s="8"/>
      <c r="W540" s="8"/>
      <c r="X540" s="8"/>
      <c r="Y540" s="8"/>
      <c r="Z540" s="8"/>
    </row>
    <row r="541" spans="7:26" ht="17.25" customHeight="1">
      <c r="G541" s="13"/>
      <c r="H541" s="13"/>
      <c r="I541" s="9"/>
      <c r="J541" s="9"/>
      <c r="K541" s="9"/>
      <c r="L541" s="8"/>
      <c r="M541" s="8"/>
      <c r="N541" s="8"/>
      <c r="O541" s="8"/>
      <c r="P541" s="8"/>
      <c r="Q541" s="8"/>
      <c r="R541" s="8"/>
      <c r="S541" s="8"/>
      <c r="T541" s="8"/>
      <c r="U541" s="8"/>
      <c r="V541" s="8"/>
      <c r="W541" s="8"/>
      <c r="X541" s="8"/>
      <c r="Y541" s="8"/>
      <c r="Z541" s="8"/>
    </row>
    <row r="542" spans="7:26" ht="17.25" customHeight="1">
      <c r="G542" s="13"/>
      <c r="H542" s="13"/>
      <c r="I542" s="9"/>
      <c r="J542" s="9"/>
      <c r="K542" s="9"/>
      <c r="L542" s="8"/>
      <c r="M542" s="8"/>
      <c r="N542" s="8"/>
      <c r="O542" s="8"/>
      <c r="P542" s="8"/>
      <c r="Q542" s="8"/>
      <c r="R542" s="8"/>
      <c r="S542" s="8"/>
      <c r="T542" s="8"/>
      <c r="U542" s="8"/>
      <c r="V542" s="8"/>
      <c r="W542" s="8"/>
      <c r="X542" s="8"/>
      <c r="Y542" s="8"/>
      <c r="Z542" s="8"/>
    </row>
    <row r="543" spans="7:26" ht="17.25" customHeight="1">
      <c r="G543" s="13"/>
      <c r="H543" s="13"/>
      <c r="I543" s="9"/>
      <c r="J543" s="9"/>
      <c r="K543" s="9"/>
      <c r="L543" s="8"/>
      <c r="M543" s="8"/>
      <c r="N543" s="8"/>
      <c r="O543" s="8"/>
      <c r="P543" s="8"/>
      <c r="Q543" s="8"/>
      <c r="R543" s="8"/>
      <c r="S543" s="8"/>
      <c r="T543" s="8"/>
      <c r="U543" s="8"/>
      <c r="V543" s="8"/>
      <c r="W543" s="8"/>
      <c r="X543" s="8"/>
      <c r="Y543" s="8"/>
      <c r="Z543" s="8"/>
    </row>
    <row r="544" spans="7:26" ht="17.25" customHeight="1">
      <c r="G544" s="13"/>
      <c r="H544" s="13"/>
      <c r="I544" s="9"/>
      <c r="J544" s="9"/>
      <c r="K544" s="9"/>
      <c r="L544" s="8"/>
      <c r="M544" s="8"/>
      <c r="N544" s="8"/>
      <c r="O544" s="8"/>
      <c r="P544" s="8"/>
      <c r="Q544" s="8"/>
      <c r="R544" s="8"/>
      <c r="S544" s="8"/>
      <c r="T544" s="8"/>
      <c r="U544" s="8"/>
      <c r="V544" s="8"/>
      <c r="W544" s="8"/>
      <c r="X544" s="8"/>
      <c r="Y544" s="8"/>
      <c r="Z544" s="8"/>
    </row>
    <row r="545" spans="7:26" ht="17.25" customHeight="1">
      <c r="G545" s="13"/>
      <c r="H545" s="13"/>
      <c r="I545" s="9"/>
      <c r="J545" s="9"/>
      <c r="K545" s="9"/>
      <c r="L545" s="8"/>
      <c r="M545" s="8"/>
      <c r="N545" s="8"/>
      <c r="O545" s="8"/>
      <c r="P545" s="8"/>
      <c r="Q545" s="8"/>
      <c r="R545" s="8"/>
      <c r="S545" s="8"/>
      <c r="T545" s="8"/>
      <c r="U545" s="8"/>
      <c r="V545" s="8"/>
      <c r="W545" s="8"/>
      <c r="X545" s="8"/>
      <c r="Y545" s="8"/>
      <c r="Z545" s="8"/>
    </row>
    <row r="546" spans="7:26" ht="17.25" customHeight="1">
      <c r="G546" s="13"/>
      <c r="H546" s="13"/>
      <c r="I546" s="9"/>
      <c r="J546" s="9"/>
      <c r="K546" s="9"/>
      <c r="L546" s="8"/>
      <c r="M546" s="8"/>
      <c r="N546" s="8"/>
      <c r="O546" s="8"/>
      <c r="P546" s="8"/>
      <c r="Q546" s="8"/>
      <c r="R546" s="8"/>
      <c r="S546" s="8"/>
      <c r="T546" s="8"/>
      <c r="U546" s="8"/>
      <c r="V546" s="8"/>
      <c r="W546" s="8"/>
      <c r="X546" s="8"/>
      <c r="Y546" s="8"/>
      <c r="Z546" s="8"/>
    </row>
    <row r="547" spans="7:26" ht="17.25" customHeight="1">
      <c r="G547" s="13"/>
      <c r="H547" s="13"/>
      <c r="I547" s="9"/>
      <c r="J547" s="9"/>
      <c r="K547" s="9"/>
      <c r="L547" s="8"/>
      <c r="M547" s="8"/>
      <c r="N547" s="8"/>
      <c r="O547" s="8"/>
      <c r="P547" s="8"/>
      <c r="Q547" s="8"/>
      <c r="R547" s="8"/>
      <c r="S547" s="8"/>
      <c r="T547" s="8"/>
      <c r="U547" s="8"/>
      <c r="V547" s="8"/>
      <c r="W547" s="8"/>
      <c r="X547" s="8"/>
      <c r="Y547" s="8"/>
      <c r="Z547" s="8"/>
    </row>
    <row r="548" spans="7:26" ht="17.25" customHeight="1">
      <c r="G548" s="13"/>
      <c r="H548" s="13"/>
      <c r="I548" s="9"/>
      <c r="J548" s="9"/>
      <c r="K548" s="9"/>
      <c r="L548" s="8"/>
      <c r="M548" s="8"/>
      <c r="N548" s="8"/>
      <c r="O548" s="8"/>
      <c r="P548" s="8"/>
      <c r="Q548" s="8"/>
      <c r="R548" s="8"/>
      <c r="S548" s="8"/>
      <c r="T548" s="8"/>
      <c r="U548" s="8"/>
      <c r="V548" s="8"/>
      <c r="W548" s="8"/>
      <c r="X548" s="8"/>
      <c r="Y548" s="8"/>
      <c r="Z548" s="8"/>
    </row>
    <row r="549" spans="7:26" ht="17.25" customHeight="1">
      <c r="G549" s="13"/>
      <c r="H549" s="13"/>
      <c r="I549" s="9"/>
      <c r="J549" s="9"/>
      <c r="K549" s="9"/>
      <c r="L549" s="8"/>
      <c r="M549" s="8"/>
      <c r="N549" s="8"/>
      <c r="O549" s="8"/>
      <c r="P549" s="8"/>
      <c r="Q549" s="8"/>
      <c r="R549" s="8"/>
      <c r="S549" s="8"/>
      <c r="T549" s="8"/>
      <c r="U549" s="8"/>
      <c r="V549" s="8"/>
      <c r="W549" s="8"/>
      <c r="X549" s="8"/>
      <c r="Y549" s="8"/>
      <c r="Z549" s="8"/>
    </row>
    <row r="550" spans="7:26" ht="17.25" customHeight="1">
      <c r="G550" s="13"/>
      <c r="H550" s="13"/>
      <c r="I550" s="9"/>
      <c r="J550" s="9"/>
      <c r="K550" s="9"/>
      <c r="L550" s="8"/>
      <c r="M550" s="8"/>
      <c r="N550" s="8"/>
      <c r="O550" s="8"/>
      <c r="P550" s="8"/>
      <c r="Q550" s="8"/>
      <c r="R550" s="8"/>
      <c r="S550" s="8"/>
      <c r="T550" s="8"/>
      <c r="U550" s="8"/>
      <c r="V550" s="8"/>
      <c r="W550" s="8"/>
      <c r="X550" s="8"/>
      <c r="Y550" s="8"/>
      <c r="Z550" s="8"/>
    </row>
    <row r="551" spans="7:26" ht="17.25" customHeight="1">
      <c r="G551" s="13"/>
      <c r="H551" s="13"/>
      <c r="I551" s="9"/>
      <c r="J551" s="9"/>
      <c r="K551" s="9"/>
      <c r="L551" s="8"/>
      <c r="M551" s="8"/>
      <c r="N551" s="8"/>
      <c r="O551" s="8"/>
      <c r="P551" s="8"/>
      <c r="Q551" s="8"/>
      <c r="R551" s="8"/>
      <c r="S551" s="8"/>
      <c r="T551" s="8"/>
      <c r="U551" s="8"/>
      <c r="V551" s="8"/>
      <c r="W551" s="8"/>
      <c r="X551" s="8"/>
      <c r="Y551" s="8"/>
      <c r="Z551" s="8"/>
    </row>
    <row r="552" spans="7:26" ht="17.25" customHeight="1">
      <c r="G552" s="13"/>
      <c r="H552" s="13"/>
      <c r="I552" s="9"/>
      <c r="J552" s="9"/>
      <c r="K552" s="9"/>
      <c r="L552" s="8"/>
      <c r="M552" s="8"/>
      <c r="N552" s="8"/>
      <c r="O552" s="8"/>
      <c r="P552" s="8"/>
      <c r="Q552" s="8"/>
      <c r="R552" s="8"/>
      <c r="S552" s="8"/>
      <c r="T552" s="8"/>
      <c r="U552" s="8"/>
      <c r="V552" s="8"/>
      <c r="W552" s="8"/>
      <c r="X552" s="8"/>
      <c r="Y552" s="8"/>
      <c r="Z552" s="8"/>
    </row>
    <row r="553" spans="7:26" ht="17.25" customHeight="1">
      <c r="G553" s="13"/>
      <c r="H553" s="13"/>
      <c r="I553" s="9"/>
      <c r="J553" s="9"/>
      <c r="K553" s="9"/>
      <c r="L553" s="8"/>
      <c r="M553" s="8"/>
      <c r="N553" s="8"/>
      <c r="O553" s="8"/>
      <c r="P553" s="8"/>
      <c r="Q553" s="8"/>
      <c r="R553" s="8"/>
      <c r="S553" s="8"/>
      <c r="T553" s="8"/>
      <c r="U553" s="8"/>
      <c r="V553" s="8"/>
      <c r="W553" s="8"/>
      <c r="X553" s="8"/>
      <c r="Y553" s="8"/>
      <c r="Z553" s="8"/>
    </row>
    <row r="554" spans="7:26" ht="17.25" customHeight="1">
      <c r="G554" s="13"/>
      <c r="H554" s="13"/>
      <c r="I554" s="9"/>
      <c r="J554" s="9"/>
      <c r="K554" s="9"/>
      <c r="L554" s="8"/>
      <c r="M554" s="8"/>
      <c r="N554" s="8"/>
      <c r="O554" s="8"/>
      <c r="P554" s="8"/>
      <c r="Q554" s="8"/>
      <c r="R554" s="8"/>
      <c r="S554" s="8"/>
      <c r="T554" s="8"/>
      <c r="U554" s="8"/>
      <c r="V554" s="8"/>
      <c r="W554" s="8"/>
      <c r="X554" s="8"/>
      <c r="Y554" s="8"/>
      <c r="Z554" s="8"/>
    </row>
    <row r="555" spans="7:26" ht="17.25" customHeight="1">
      <c r="G555" s="13"/>
      <c r="H555" s="13"/>
      <c r="I555" s="9"/>
      <c r="J555" s="9"/>
      <c r="K555" s="9"/>
      <c r="L555" s="8"/>
      <c r="M555" s="8"/>
      <c r="N555" s="8"/>
      <c r="O555" s="8"/>
      <c r="P555" s="8"/>
      <c r="Q555" s="8"/>
      <c r="R555" s="8"/>
      <c r="S555" s="8"/>
      <c r="T555" s="8"/>
      <c r="U555" s="8"/>
      <c r="V555" s="8"/>
      <c r="W555" s="8"/>
      <c r="X555" s="8"/>
      <c r="Y555" s="8"/>
      <c r="Z555" s="8"/>
    </row>
    <row r="556" spans="7:26" ht="17.25" customHeight="1">
      <c r="G556" s="13"/>
      <c r="H556" s="13"/>
      <c r="I556" s="9"/>
      <c r="J556" s="9"/>
      <c r="K556" s="9"/>
      <c r="L556" s="8"/>
      <c r="M556" s="8"/>
      <c r="N556" s="8"/>
      <c r="O556" s="8"/>
      <c r="P556" s="8"/>
      <c r="Q556" s="8"/>
      <c r="R556" s="8"/>
      <c r="S556" s="8"/>
      <c r="T556" s="8"/>
      <c r="U556" s="8"/>
      <c r="V556" s="8"/>
      <c r="W556" s="8"/>
      <c r="X556" s="8"/>
      <c r="Y556" s="8"/>
      <c r="Z556" s="8"/>
    </row>
    <row r="557" spans="7:26" ht="17.25" customHeight="1">
      <c r="G557" s="13"/>
      <c r="H557" s="13"/>
      <c r="I557" s="9"/>
      <c r="J557" s="9"/>
      <c r="K557" s="9"/>
      <c r="L557" s="8"/>
      <c r="M557" s="8"/>
      <c r="N557" s="8"/>
      <c r="O557" s="8"/>
      <c r="P557" s="8"/>
      <c r="Q557" s="8"/>
      <c r="R557" s="8"/>
      <c r="S557" s="8"/>
      <c r="T557" s="8"/>
      <c r="U557" s="8"/>
      <c r="V557" s="8"/>
      <c r="W557" s="8"/>
      <c r="X557" s="8"/>
      <c r="Y557" s="8"/>
      <c r="Z557" s="8"/>
    </row>
    <row r="558" spans="7:26" ht="17.25" customHeight="1">
      <c r="G558" s="13"/>
      <c r="H558" s="13"/>
      <c r="I558" s="9"/>
      <c r="J558" s="9"/>
      <c r="K558" s="9"/>
      <c r="L558" s="8"/>
      <c r="M558" s="8"/>
      <c r="N558" s="8"/>
      <c r="O558" s="8"/>
      <c r="P558" s="8"/>
      <c r="Q558" s="8"/>
      <c r="R558" s="8"/>
      <c r="S558" s="8"/>
      <c r="T558" s="8"/>
      <c r="U558" s="8"/>
      <c r="V558" s="8"/>
      <c r="W558" s="8"/>
      <c r="X558" s="8"/>
      <c r="Y558" s="8"/>
      <c r="Z558" s="8"/>
    </row>
    <row r="559" spans="7:26" ht="17.25" customHeight="1">
      <c r="G559" s="13"/>
      <c r="H559" s="13"/>
      <c r="I559" s="9"/>
      <c r="J559" s="9"/>
      <c r="K559" s="9"/>
      <c r="L559" s="8"/>
      <c r="M559" s="8"/>
      <c r="N559" s="8"/>
      <c r="O559" s="8"/>
      <c r="P559" s="8"/>
      <c r="Q559" s="8"/>
      <c r="R559" s="8"/>
      <c r="S559" s="8"/>
      <c r="T559" s="8"/>
      <c r="U559" s="8"/>
      <c r="V559" s="8"/>
      <c r="W559" s="8"/>
      <c r="X559" s="8"/>
      <c r="Y559" s="8"/>
      <c r="Z559" s="8"/>
    </row>
    <row r="560" spans="7:26" ht="17.25" customHeight="1">
      <c r="G560" s="13"/>
      <c r="H560" s="13"/>
      <c r="I560" s="9"/>
      <c r="J560" s="9"/>
      <c r="K560" s="9"/>
      <c r="L560" s="8"/>
      <c r="M560" s="8"/>
      <c r="N560" s="8"/>
      <c r="O560" s="8"/>
      <c r="P560" s="8"/>
      <c r="Q560" s="8"/>
      <c r="R560" s="8"/>
      <c r="S560" s="8"/>
      <c r="T560" s="8"/>
      <c r="U560" s="8"/>
      <c r="V560" s="8"/>
      <c r="W560" s="8"/>
      <c r="X560" s="8"/>
      <c r="Y560" s="8"/>
      <c r="Z560" s="8"/>
    </row>
    <row r="561" spans="7:26" ht="17.25" customHeight="1">
      <c r="G561" s="13"/>
      <c r="H561" s="13"/>
      <c r="I561" s="9"/>
      <c r="J561" s="9"/>
      <c r="K561" s="9"/>
      <c r="L561" s="8"/>
      <c r="M561" s="8"/>
      <c r="N561" s="8"/>
      <c r="O561" s="8"/>
      <c r="P561" s="8"/>
      <c r="Q561" s="8"/>
      <c r="R561" s="8"/>
      <c r="S561" s="8"/>
      <c r="T561" s="8"/>
      <c r="U561" s="8"/>
      <c r="V561" s="8"/>
      <c r="W561" s="8"/>
      <c r="X561" s="8"/>
      <c r="Y561" s="8"/>
      <c r="Z561" s="8"/>
    </row>
    <row r="562" spans="7:26" ht="17.25" customHeight="1">
      <c r="G562" s="13"/>
      <c r="H562" s="13"/>
      <c r="I562" s="9"/>
      <c r="J562" s="9"/>
      <c r="K562" s="9"/>
      <c r="L562" s="8"/>
      <c r="M562" s="8"/>
      <c r="N562" s="8"/>
      <c r="O562" s="8"/>
      <c r="P562" s="8"/>
      <c r="Q562" s="8"/>
      <c r="R562" s="8"/>
      <c r="S562" s="8"/>
      <c r="T562" s="8"/>
      <c r="U562" s="8"/>
      <c r="V562" s="8"/>
      <c r="W562" s="8"/>
      <c r="X562" s="8"/>
      <c r="Y562" s="8"/>
      <c r="Z562" s="8"/>
    </row>
    <row r="563" spans="7:26" ht="17.25" customHeight="1">
      <c r="G563" s="13"/>
      <c r="H563" s="13"/>
      <c r="I563" s="9"/>
      <c r="J563" s="9"/>
      <c r="K563" s="9"/>
      <c r="L563" s="8"/>
      <c r="M563" s="8"/>
      <c r="N563" s="8"/>
      <c r="O563" s="8"/>
      <c r="P563" s="8"/>
      <c r="Q563" s="8"/>
      <c r="R563" s="8"/>
      <c r="S563" s="8"/>
      <c r="T563" s="8"/>
      <c r="U563" s="8"/>
      <c r="V563" s="8"/>
      <c r="W563" s="8"/>
      <c r="X563" s="8"/>
      <c r="Y563" s="8"/>
      <c r="Z563" s="8"/>
    </row>
    <row r="564" spans="7:26" ht="17.25" customHeight="1">
      <c r="G564" s="13"/>
      <c r="H564" s="13"/>
      <c r="I564" s="9"/>
      <c r="J564" s="9"/>
      <c r="K564" s="9"/>
      <c r="L564" s="8"/>
      <c r="M564" s="8"/>
      <c r="N564" s="8"/>
      <c r="O564" s="8"/>
      <c r="P564" s="8"/>
      <c r="Q564" s="8"/>
      <c r="R564" s="8"/>
      <c r="S564" s="8"/>
      <c r="T564" s="8"/>
      <c r="U564" s="8"/>
      <c r="V564" s="8"/>
      <c r="W564" s="8"/>
      <c r="X564" s="8"/>
      <c r="Y564" s="8"/>
      <c r="Z564" s="8"/>
    </row>
    <row r="565" spans="7:26" ht="17.25" customHeight="1">
      <c r="G565" s="13"/>
      <c r="H565" s="13"/>
      <c r="I565" s="9"/>
      <c r="J565" s="9"/>
      <c r="K565" s="9"/>
      <c r="L565" s="8"/>
      <c r="M565" s="8"/>
      <c r="N565" s="8"/>
      <c r="O565" s="8"/>
      <c r="P565" s="8"/>
      <c r="Q565" s="8"/>
      <c r="R565" s="8"/>
      <c r="S565" s="8"/>
      <c r="T565" s="8"/>
      <c r="U565" s="8"/>
      <c r="V565" s="8"/>
      <c r="W565" s="8"/>
      <c r="X565" s="8"/>
      <c r="Y565" s="8"/>
      <c r="Z565" s="8"/>
    </row>
    <row r="566" spans="7:26" ht="17.25" customHeight="1">
      <c r="G566" s="13"/>
      <c r="H566" s="13"/>
      <c r="I566" s="9"/>
      <c r="J566" s="9"/>
      <c r="K566" s="9"/>
      <c r="L566" s="8"/>
      <c r="M566" s="8"/>
      <c r="N566" s="8"/>
      <c r="O566" s="8"/>
      <c r="P566" s="8"/>
      <c r="Q566" s="8"/>
      <c r="R566" s="8"/>
      <c r="S566" s="8"/>
      <c r="T566" s="8"/>
      <c r="U566" s="8"/>
      <c r="V566" s="8"/>
      <c r="W566" s="8"/>
      <c r="X566" s="8"/>
      <c r="Y566" s="8"/>
      <c r="Z566" s="8"/>
    </row>
    <row r="567" spans="7:26" ht="17.25" customHeight="1">
      <c r="G567" s="13"/>
      <c r="H567" s="13"/>
      <c r="I567" s="9"/>
      <c r="J567" s="9"/>
      <c r="K567" s="9"/>
      <c r="L567" s="8"/>
      <c r="M567" s="8"/>
      <c r="N567" s="8"/>
      <c r="O567" s="8"/>
      <c r="P567" s="8"/>
      <c r="Q567" s="8"/>
      <c r="R567" s="8"/>
      <c r="S567" s="8"/>
      <c r="T567" s="8"/>
      <c r="U567" s="8"/>
      <c r="V567" s="8"/>
      <c r="W567" s="8"/>
      <c r="X567" s="8"/>
      <c r="Y567" s="8"/>
      <c r="Z567" s="8"/>
    </row>
    <row r="568" spans="7:26" ht="17.25" customHeight="1">
      <c r="G568" s="13"/>
      <c r="H568" s="13"/>
      <c r="I568" s="9"/>
      <c r="J568" s="9"/>
      <c r="K568" s="9"/>
      <c r="L568" s="8"/>
      <c r="M568" s="8"/>
      <c r="N568" s="8"/>
      <c r="O568" s="8"/>
      <c r="P568" s="8"/>
      <c r="Q568" s="8"/>
      <c r="R568" s="8"/>
      <c r="S568" s="8"/>
      <c r="T568" s="8"/>
      <c r="U568" s="8"/>
      <c r="V568" s="8"/>
      <c r="W568" s="8"/>
      <c r="X568" s="8"/>
      <c r="Y568" s="8"/>
      <c r="Z568" s="8"/>
    </row>
    <row r="569" spans="7:26" ht="17.25" customHeight="1">
      <c r="G569" s="13"/>
      <c r="H569" s="13"/>
      <c r="I569" s="9"/>
      <c r="J569" s="9"/>
      <c r="K569" s="9"/>
      <c r="L569" s="8"/>
      <c r="M569" s="8"/>
      <c r="N569" s="8"/>
      <c r="O569" s="8"/>
      <c r="P569" s="8"/>
      <c r="Q569" s="8"/>
      <c r="R569" s="8"/>
      <c r="S569" s="8"/>
      <c r="T569" s="8"/>
      <c r="U569" s="8"/>
      <c r="V569" s="8"/>
      <c r="W569" s="8"/>
      <c r="X569" s="8"/>
      <c r="Y569" s="8"/>
      <c r="Z569" s="8"/>
    </row>
    <row r="570" spans="7:26" ht="17.25" customHeight="1">
      <c r="G570" s="13"/>
      <c r="H570" s="13"/>
      <c r="I570" s="9"/>
      <c r="J570" s="9"/>
      <c r="K570" s="9"/>
      <c r="L570" s="8"/>
      <c r="M570" s="8"/>
      <c r="N570" s="8"/>
      <c r="O570" s="8"/>
      <c r="P570" s="8"/>
      <c r="Q570" s="8"/>
      <c r="R570" s="8"/>
      <c r="S570" s="8"/>
      <c r="T570" s="8"/>
      <c r="U570" s="8"/>
      <c r="V570" s="8"/>
      <c r="W570" s="8"/>
      <c r="X570" s="8"/>
      <c r="Y570" s="8"/>
      <c r="Z570" s="8"/>
    </row>
    <row r="571" spans="7:26" ht="17.25" customHeight="1">
      <c r="G571" s="13"/>
      <c r="H571" s="13"/>
      <c r="I571" s="9"/>
      <c r="J571" s="9"/>
      <c r="K571" s="9"/>
      <c r="L571" s="8"/>
      <c r="M571" s="8"/>
      <c r="N571" s="8"/>
      <c r="O571" s="8"/>
      <c r="P571" s="8"/>
      <c r="Q571" s="8"/>
      <c r="R571" s="8"/>
      <c r="S571" s="8"/>
      <c r="T571" s="8"/>
      <c r="U571" s="8"/>
      <c r="V571" s="8"/>
      <c r="W571" s="8"/>
      <c r="X571" s="8"/>
      <c r="Y571" s="8"/>
      <c r="Z571" s="8"/>
    </row>
    <row r="572" spans="7:26" ht="17.25" customHeight="1">
      <c r="G572" s="13"/>
      <c r="H572" s="13"/>
      <c r="I572" s="9"/>
      <c r="J572" s="9"/>
      <c r="K572" s="9"/>
      <c r="L572" s="8"/>
      <c r="M572" s="8"/>
      <c r="N572" s="8"/>
      <c r="O572" s="8"/>
      <c r="P572" s="8"/>
      <c r="Q572" s="8"/>
      <c r="R572" s="8"/>
      <c r="S572" s="8"/>
      <c r="T572" s="8"/>
      <c r="U572" s="8"/>
      <c r="V572" s="8"/>
      <c r="W572" s="8"/>
      <c r="X572" s="8"/>
      <c r="Y572" s="8"/>
      <c r="Z572" s="8"/>
    </row>
    <row r="573" spans="7:26" ht="17.25" customHeight="1">
      <c r="G573" s="13"/>
      <c r="H573" s="13"/>
      <c r="I573" s="9"/>
      <c r="J573" s="9"/>
      <c r="K573" s="9"/>
      <c r="L573" s="8"/>
      <c r="M573" s="8"/>
      <c r="N573" s="8"/>
      <c r="O573" s="8"/>
      <c r="P573" s="8"/>
      <c r="Q573" s="8"/>
      <c r="R573" s="8"/>
      <c r="S573" s="8"/>
      <c r="T573" s="8"/>
      <c r="U573" s="8"/>
      <c r="V573" s="8"/>
      <c r="W573" s="8"/>
      <c r="X573" s="8"/>
      <c r="Y573" s="8"/>
      <c r="Z573" s="8"/>
    </row>
    <row r="574" spans="7:26" ht="17.25" customHeight="1">
      <c r="G574" s="13"/>
      <c r="H574" s="13"/>
      <c r="I574" s="9"/>
      <c r="J574" s="9"/>
      <c r="K574" s="9"/>
      <c r="L574" s="8"/>
      <c r="M574" s="8"/>
      <c r="N574" s="8"/>
      <c r="O574" s="8"/>
      <c r="P574" s="8"/>
      <c r="Q574" s="8"/>
      <c r="R574" s="8"/>
      <c r="S574" s="8"/>
      <c r="T574" s="8"/>
      <c r="U574" s="8"/>
      <c r="V574" s="8"/>
      <c r="W574" s="8"/>
      <c r="X574" s="8"/>
      <c r="Y574" s="8"/>
      <c r="Z574" s="8"/>
    </row>
    <row r="575" spans="7:26" ht="17.25" customHeight="1">
      <c r="G575" s="13"/>
      <c r="H575" s="13"/>
      <c r="I575" s="9"/>
      <c r="J575" s="9"/>
      <c r="K575" s="9"/>
      <c r="L575" s="8"/>
      <c r="M575" s="8"/>
      <c r="N575" s="8"/>
      <c r="O575" s="8"/>
      <c r="P575" s="8"/>
      <c r="Q575" s="8"/>
      <c r="R575" s="8"/>
      <c r="S575" s="8"/>
      <c r="T575" s="8"/>
      <c r="U575" s="8"/>
      <c r="V575" s="8"/>
      <c r="W575" s="8"/>
      <c r="X575" s="8"/>
      <c r="Y575" s="8"/>
      <c r="Z575" s="8"/>
    </row>
    <row r="576" spans="7:26" ht="17.25" customHeight="1">
      <c r="G576" s="13"/>
      <c r="H576" s="13"/>
      <c r="I576" s="9"/>
      <c r="J576" s="9"/>
      <c r="K576" s="9"/>
      <c r="L576" s="8"/>
      <c r="M576" s="8"/>
      <c r="N576" s="8"/>
      <c r="O576" s="8"/>
      <c r="P576" s="8"/>
      <c r="Q576" s="8"/>
      <c r="R576" s="8"/>
      <c r="S576" s="8"/>
      <c r="T576" s="8"/>
      <c r="U576" s="8"/>
      <c r="V576" s="8"/>
      <c r="W576" s="8"/>
      <c r="X576" s="8"/>
      <c r="Y576" s="8"/>
      <c r="Z576" s="8"/>
    </row>
    <row r="577" spans="7:26" ht="17.25" customHeight="1">
      <c r="G577" s="13"/>
      <c r="H577" s="13"/>
      <c r="I577" s="9"/>
      <c r="J577" s="9"/>
      <c r="K577" s="9"/>
      <c r="L577" s="8"/>
      <c r="M577" s="8"/>
      <c r="N577" s="8"/>
      <c r="O577" s="8"/>
      <c r="P577" s="8"/>
      <c r="Q577" s="8"/>
      <c r="R577" s="8"/>
      <c r="S577" s="8"/>
      <c r="T577" s="8"/>
      <c r="U577" s="8"/>
      <c r="V577" s="8"/>
      <c r="W577" s="8"/>
      <c r="X577" s="8"/>
      <c r="Y577" s="8"/>
      <c r="Z577" s="8"/>
    </row>
    <row r="578" spans="7:26" ht="17.25" customHeight="1">
      <c r="G578" s="13"/>
      <c r="H578" s="13"/>
      <c r="I578" s="9"/>
      <c r="J578" s="9"/>
      <c r="K578" s="9"/>
      <c r="L578" s="8"/>
      <c r="M578" s="8"/>
      <c r="N578" s="8"/>
      <c r="O578" s="8"/>
      <c r="P578" s="8"/>
      <c r="Q578" s="8"/>
      <c r="R578" s="8"/>
      <c r="S578" s="8"/>
      <c r="T578" s="8"/>
      <c r="U578" s="8"/>
      <c r="V578" s="8"/>
      <c r="W578" s="8"/>
      <c r="X578" s="8"/>
      <c r="Y578" s="8"/>
      <c r="Z578" s="8"/>
    </row>
    <row r="579" spans="7:26" ht="17.25" customHeight="1">
      <c r="G579" s="13"/>
      <c r="H579" s="13"/>
      <c r="I579" s="9"/>
      <c r="J579" s="9"/>
      <c r="K579" s="9"/>
      <c r="L579" s="8"/>
      <c r="M579" s="8"/>
      <c r="N579" s="8"/>
      <c r="O579" s="8"/>
      <c r="P579" s="8"/>
      <c r="Q579" s="8"/>
      <c r="R579" s="8"/>
      <c r="S579" s="8"/>
      <c r="T579" s="8"/>
      <c r="U579" s="8"/>
      <c r="V579" s="8"/>
      <c r="W579" s="8"/>
      <c r="X579" s="8"/>
      <c r="Y579" s="8"/>
      <c r="Z579" s="8"/>
    </row>
    <row r="580" spans="7:26" ht="17.25" customHeight="1">
      <c r="G580" s="13"/>
      <c r="H580" s="13"/>
      <c r="I580" s="9"/>
      <c r="J580" s="9"/>
      <c r="K580" s="9"/>
      <c r="L580" s="8"/>
      <c r="M580" s="8"/>
      <c r="N580" s="8"/>
      <c r="O580" s="8"/>
      <c r="P580" s="8"/>
      <c r="Q580" s="8"/>
      <c r="R580" s="8"/>
      <c r="S580" s="8"/>
      <c r="T580" s="8"/>
      <c r="U580" s="8"/>
      <c r="V580" s="8"/>
      <c r="W580" s="8"/>
      <c r="X580" s="8"/>
      <c r="Y580" s="8"/>
      <c r="Z580" s="8"/>
    </row>
    <row r="581" spans="7:26" ht="17.25" customHeight="1">
      <c r="G581" s="13"/>
      <c r="H581" s="13"/>
      <c r="I581" s="9"/>
      <c r="J581" s="9"/>
      <c r="K581" s="9"/>
      <c r="L581" s="8"/>
      <c r="M581" s="8"/>
      <c r="N581" s="8"/>
      <c r="O581" s="8"/>
      <c r="P581" s="8"/>
      <c r="Q581" s="8"/>
      <c r="R581" s="8"/>
      <c r="S581" s="8"/>
      <c r="T581" s="8"/>
      <c r="U581" s="8"/>
      <c r="V581" s="8"/>
      <c r="W581" s="8"/>
      <c r="X581" s="8"/>
      <c r="Y581" s="8"/>
      <c r="Z581" s="8"/>
    </row>
    <row r="582" spans="7:26" ht="17.25" customHeight="1">
      <c r="G582" s="13"/>
      <c r="H582" s="13"/>
      <c r="I582" s="9"/>
      <c r="J582" s="9"/>
      <c r="K582" s="9"/>
      <c r="L582" s="8"/>
      <c r="M582" s="8"/>
      <c r="N582" s="8"/>
      <c r="O582" s="8"/>
      <c r="P582" s="8"/>
      <c r="Q582" s="8"/>
      <c r="R582" s="8"/>
      <c r="S582" s="8"/>
      <c r="T582" s="8"/>
      <c r="U582" s="8"/>
      <c r="V582" s="8"/>
      <c r="W582" s="8"/>
      <c r="X582" s="8"/>
      <c r="Y582" s="8"/>
      <c r="Z582" s="8"/>
    </row>
    <row r="583" spans="7:26" ht="17.25" customHeight="1">
      <c r="G583" s="13"/>
      <c r="H583" s="13"/>
      <c r="I583" s="9"/>
      <c r="J583" s="9"/>
      <c r="K583" s="9"/>
      <c r="L583" s="8"/>
      <c r="M583" s="8"/>
      <c r="N583" s="8"/>
      <c r="O583" s="8"/>
      <c r="P583" s="8"/>
      <c r="Q583" s="8"/>
      <c r="R583" s="8"/>
      <c r="S583" s="8"/>
      <c r="T583" s="8"/>
      <c r="U583" s="8"/>
      <c r="V583" s="8"/>
      <c r="W583" s="8"/>
      <c r="X583" s="8"/>
      <c r="Y583" s="8"/>
      <c r="Z583" s="8"/>
    </row>
    <row r="584" spans="7:26" ht="17.25" customHeight="1">
      <c r="G584" s="13"/>
      <c r="H584" s="13"/>
      <c r="I584" s="9"/>
      <c r="J584" s="9"/>
      <c r="K584" s="9"/>
      <c r="L584" s="8"/>
      <c r="M584" s="8"/>
      <c r="N584" s="8"/>
      <c r="O584" s="8"/>
      <c r="P584" s="8"/>
      <c r="Q584" s="8"/>
      <c r="R584" s="8"/>
      <c r="S584" s="8"/>
      <c r="T584" s="8"/>
      <c r="U584" s="8"/>
      <c r="V584" s="8"/>
      <c r="W584" s="8"/>
      <c r="X584" s="8"/>
      <c r="Y584" s="8"/>
      <c r="Z584" s="8"/>
    </row>
    <row r="585" spans="7:26" ht="17.25" customHeight="1">
      <c r="G585" s="13"/>
      <c r="H585" s="13"/>
      <c r="I585" s="9"/>
      <c r="J585" s="9"/>
      <c r="K585" s="9"/>
      <c r="L585" s="8"/>
      <c r="M585" s="8"/>
      <c r="N585" s="8"/>
      <c r="O585" s="8"/>
      <c r="P585" s="8"/>
      <c r="Q585" s="8"/>
      <c r="R585" s="8"/>
      <c r="S585" s="8"/>
      <c r="T585" s="8"/>
      <c r="U585" s="8"/>
      <c r="V585" s="8"/>
      <c r="W585" s="8"/>
      <c r="X585" s="8"/>
      <c r="Y585" s="8"/>
      <c r="Z585" s="8"/>
    </row>
    <row r="586" spans="7:26" ht="17.25" customHeight="1">
      <c r="G586" s="13"/>
      <c r="H586" s="13"/>
      <c r="I586" s="9"/>
      <c r="J586" s="9"/>
      <c r="K586" s="9"/>
      <c r="L586" s="8"/>
      <c r="M586" s="8"/>
      <c r="N586" s="8"/>
      <c r="O586" s="8"/>
      <c r="P586" s="8"/>
      <c r="Q586" s="8"/>
      <c r="R586" s="8"/>
      <c r="S586" s="8"/>
      <c r="T586" s="8"/>
      <c r="U586" s="8"/>
      <c r="V586" s="8"/>
      <c r="W586" s="8"/>
      <c r="X586" s="8"/>
      <c r="Y586" s="8"/>
      <c r="Z586" s="8"/>
    </row>
    <row r="587" spans="7:26" ht="17.25" customHeight="1">
      <c r="G587" s="13"/>
      <c r="H587" s="13"/>
      <c r="I587" s="9"/>
      <c r="J587" s="9"/>
      <c r="K587" s="9"/>
      <c r="L587" s="8"/>
      <c r="M587" s="8"/>
      <c r="N587" s="8"/>
      <c r="O587" s="8"/>
      <c r="P587" s="8"/>
      <c r="Q587" s="8"/>
      <c r="R587" s="8"/>
      <c r="S587" s="8"/>
      <c r="T587" s="8"/>
      <c r="U587" s="8"/>
      <c r="V587" s="8"/>
      <c r="W587" s="8"/>
      <c r="X587" s="8"/>
      <c r="Y587" s="8"/>
      <c r="Z587" s="8"/>
    </row>
    <row r="588" spans="7:26" ht="17.25" customHeight="1">
      <c r="G588" s="13"/>
      <c r="H588" s="13"/>
      <c r="I588" s="9"/>
      <c r="J588" s="9"/>
      <c r="K588" s="9"/>
      <c r="L588" s="8"/>
      <c r="M588" s="8"/>
      <c r="N588" s="8"/>
      <c r="O588" s="8"/>
      <c r="P588" s="8"/>
      <c r="Q588" s="8"/>
      <c r="R588" s="8"/>
      <c r="S588" s="8"/>
      <c r="T588" s="8"/>
      <c r="U588" s="8"/>
      <c r="V588" s="8"/>
      <c r="W588" s="8"/>
      <c r="X588" s="8"/>
      <c r="Y588" s="8"/>
      <c r="Z588" s="8"/>
    </row>
    <row r="589" spans="7:26" ht="17.25" customHeight="1">
      <c r="G589" s="13"/>
      <c r="H589" s="13"/>
      <c r="I589" s="9"/>
      <c r="J589" s="9"/>
      <c r="K589" s="9"/>
      <c r="L589" s="8"/>
      <c r="M589" s="8"/>
      <c r="N589" s="8"/>
      <c r="O589" s="8"/>
      <c r="P589" s="8"/>
      <c r="Q589" s="8"/>
      <c r="R589" s="8"/>
      <c r="S589" s="8"/>
      <c r="T589" s="8"/>
      <c r="U589" s="8"/>
      <c r="V589" s="8"/>
      <c r="W589" s="8"/>
      <c r="X589" s="8"/>
      <c r="Y589" s="8"/>
      <c r="Z589" s="8"/>
    </row>
    <row r="590" spans="7:26" ht="17.25" customHeight="1">
      <c r="G590" s="13"/>
      <c r="H590" s="13"/>
      <c r="I590" s="9"/>
      <c r="J590" s="9"/>
      <c r="K590" s="9"/>
      <c r="L590" s="8"/>
      <c r="M590" s="8"/>
      <c r="N590" s="8"/>
      <c r="O590" s="8"/>
      <c r="P590" s="8"/>
      <c r="Q590" s="8"/>
      <c r="R590" s="8"/>
      <c r="S590" s="8"/>
      <c r="T590" s="8"/>
      <c r="U590" s="8"/>
      <c r="V590" s="8"/>
      <c r="W590" s="8"/>
      <c r="X590" s="8"/>
      <c r="Y590" s="8"/>
      <c r="Z590" s="8"/>
    </row>
    <row r="591" spans="7:26" ht="17.25" customHeight="1">
      <c r="G591" s="13"/>
      <c r="H591" s="13"/>
      <c r="I591" s="9"/>
      <c r="J591" s="9"/>
      <c r="K591" s="9"/>
      <c r="L591" s="8"/>
      <c r="M591" s="8"/>
      <c r="N591" s="8"/>
      <c r="O591" s="8"/>
      <c r="P591" s="8"/>
      <c r="Q591" s="8"/>
      <c r="R591" s="8"/>
      <c r="S591" s="8"/>
      <c r="T591" s="8"/>
      <c r="U591" s="8"/>
      <c r="V591" s="8"/>
      <c r="W591" s="8"/>
      <c r="X591" s="8"/>
      <c r="Y591" s="8"/>
      <c r="Z591" s="8"/>
    </row>
    <row r="592" spans="7:26" ht="17.25" customHeight="1">
      <c r="G592" s="13"/>
      <c r="H592" s="13"/>
      <c r="I592" s="9"/>
      <c r="J592" s="9"/>
      <c r="K592" s="9"/>
      <c r="L592" s="8"/>
      <c r="M592" s="8"/>
      <c r="N592" s="8"/>
      <c r="O592" s="8"/>
      <c r="P592" s="8"/>
      <c r="Q592" s="8"/>
      <c r="R592" s="8"/>
      <c r="S592" s="8"/>
      <c r="T592" s="8"/>
      <c r="U592" s="8"/>
      <c r="V592" s="8"/>
      <c r="W592" s="8"/>
      <c r="X592" s="8"/>
      <c r="Y592" s="8"/>
      <c r="Z592" s="8"/>
    </row>
    <row r="593" spans="1:26" ht="17.25" customHeight="1">
      <c r="G593" s="13"/>
      <c r="H593" s="13"/>
      <c r="I593" s="9"/>
      <c r="J593" s="9"/>
      <c r="K593" s="9"/>
      <c r="L593" s="8"/>
      <c r="M593" s="8"/>
      <c r="N593" s="8"/>
      <c r="O593" s="8"/>
      <c r="P593" s="8"/>
      <c r="Q593" s="8"/>
      <c r="R593" s="8"/>
      <c r="S593" s="8"/>
      <c r="T593" s="8"/>
      <c r="U593" s="8"/>
      <c r="V593" s="8"/>
      <c r="W593" s="8"/>
      <c r="X593" s="8"/>
      <c r="Y593" s="8"/>
      <c r="Z593" s="8"/>
    </row>
    <row r="594" spans="1:26" ht="17.25" customHeight="1">
      <c r="G594" s="13"/>
      <c r="H594" s="13"/>
      <c r="I594" s="9"/>
      <c r="J594" s="9"/>
      <c r="K594" s="9"/>
      <c r="L594" s="8"/>
      <c r="M594" s="8"/>
      <c r="N594" s="8"/>
      <c r="O594" s="8"/>
      <c r="P594" s="8"/>
      <c r="Q594" s="8"/>
      <c r="R594" s="8"/>
      <c r="S594" s="8"/>
      <c r="T594" s="8"/>
      <c r="U594" s="8"/>
      <c r="V594" s="8"/>
      <c r="W594" s="8"/>
      <c r="X594" s="8"/>
      <c r="Y594" s="8"/>
      <c r="Z594" s="8"/>
    </row>
    <row r="595" spans="1:26" ht="17.25" customHeight="1">
      <c r="G595" s="13"/>
      <c r="H595" s="13"/>
      <c r="I595" s="9"/>
      <c r="J595" s="9"/>
      <c r="K595" s="9"/>
      <c r="L595" s="8"/>
      <c r="M595" s="8"/>
      <c r="N595" s="8"/>
      <c r="O595" s="8"/>
      <c r="P595" s="8"/>
      <c r="Q595" s="8"/>
      <c r="R595" s="8"/>
      <c r="S595" s="8"/>
      <c r="T595" s="8"/>
      <c r="U595" s="8"/>
      <c r="V595" s="8"/>
      <c r="W595" s="8"/>
      <c r="X595" s="8"/>
      <c r="Y595" s="8"/>
      <c r="Z595" s="8"/>
    </row>
    <row r="596" spans="1:26" ht="17.25" customHeight="1">
      <c r="A596" s="8"/>
      <c r="B596" s="9"/>
      <c r="C596" s="9"/>
      <c r="D596" s="9"/>
      <c r="E596" s="9"/>
      <c r="F596" s="9"/>
      <c r="G596" s="9"/>
      <c r="H596" s="9"/>
      <c r="I596" s="9"/>
      <c r="J596" s="9"/>
      <c r="K596" s="9"/>
      <c r="L596" s="8"/>
      <c r="M596" s="8"/>
      <c r="N596" s="8"/>
      <c r="O596" s="8"/>
      <c r="P596" s="8"/>
      <c r="Q596" s="8"/>
      <c r="R596" s="8"/>
      <c r="S596" s="8"/>
      <c r="T596" s="8"/>
      <c r="U596" s="8"/>
      <c r="V596" s="8"/>
      <c r="W596" s="8"/>
      <c r="X596" s="8"/>
      <c r="Y596" s="8"/>
      <c r="Z596" s="8"/>
    </row>
    <row r="597" spans="1:26" ht="17.25" customHeight="1">
      <c r="A597" s="8"/>
      <c r="B597" s="9"/>
      <c r="C597" s="9"/>
      <c r="D597" s="9"/>
      <c r="E597" s="9"/>
      <c r="F597" s="9"/>
      <c r="G597" s="9"/>
      <c r="H597" s="9"/>
      <c r="I597" s="9"/>
      <c r="J597" s="9"/>
      <c r="K597" s="9"/>
      <c r="L597" s="8"/>
      <c r="M597" s="8"/>
      <c r="N597" s="8"/>
      <c r="O597" s="8"/>
      <c r="P597" s="8"/>
      <c r="Q597" s="8"/>
      <c r="R597" s="8"/>
      <c r="S597" s="8"/>
      <c r="T597" s="8"/>
      <c r="U597" s="8"/>
      <c r="V597" s="8"/>
      <c r="W597" s="8"/>
      <c r="X597" s="8"/>
      <c r="Y597" s="8"/>
      <c r="Z597" s="8"/>
    </row>
    <row r="598" spans="1:26" ht="17.25" customHeight="1">
      <c r="A598" s="8"/>
      <c r="B598" s="9"/>
      <c r="C598" s="9"/>
      <c r="D598" s="9"/>
      <c r="E598" s="9"/>
      <c r="F598" s="9"/>
      <c r="G598" s="9"/>
      <c r="H598" s="9"/>
      <c r="I598" s="9"/>
      <c r="J598" s="9"/>
      <c r="K598" s="9"/>
      <c r="L598" s="8"/>
      <c r="M598" s="8"/>
      <c r="N598" s="8"/>
      <c r="O598" s="8"/>
      <c r="P598" s="8"/>
      <c r="Q598" s="8"/>
      <c r="R598" s="8"/>
      <c r="S598" s="8"/>
      <c r="T598" s="8"/>
      <c r="U598" s="8"/>
      <c r="V598" s="8"/>
      <c r="W598" s="8"/>
      <c r="X598" s="8"/>
      <c r="Y598" s="8"/>
      <c r="Z598" s="8"/>
    </row>
    <row r="599" spans="1:26" ht="17.25" customHeight="1">
      <c r="A599" s="8"/>
      <c r="B599" s="9"/>
      <c r="C599" s="9"/>
      <c r="D599" s="9"/>
      <c r="E599" s="9"/>
      <c r="F599" s="9"/>
      <c r="G599" s="9"/>
      <c r="H599" s="9"/>
      <c r="I599" s="9"/>
      <c r="J599" s="9"/>
      <c r="K599" s="9"/>
      <c r="L599" s="8"/>
      <c r="M599" s="8"/>
      <c r="N599" s="8"/>
      <c r="O599" s="8"/>
      <c r="P599" s="8"/>
      <c r="Q599" s="8"/>
      <c r="R599" s="8"/>
      <c r="S599" s="8"/>
      <c r="T599" s="8"/>
      <c r="U599" s="8"/>
      <c r="V599" s="8"/>
      <c r="W599" s="8"/>
      <c r="X599" s="8"/>
      <c r="Y599" s="8"/>
      <c r="Z599" s="8"/>
    </row>
    <row r="600" spans="1:26" ht="17.25" customHeight="1">
      <c r="A600" s="8"/>
      <c r="B600" s="9"/>
      <c r="C600" s="9"/>
      <c r="D600" s="9"/>
      <c r="E600" s="9"/>
      <c r="F600" s="9"/>
      <c r="G600" s="9"/>
      <c r="H600" s="9"/>
      <c r="I600" s="9"/>
      <c r="J600" s="9"/>
      <c r="K600" s="9"/>
      <c r="L600" s="8"/>
      <c r="M600" s="8"/>
      <c r="N600" s="8"/>
      <c r="O600" s="8"/>
      <c r="P600" s="8"/>
      <c r="Q600" s="8"/>
      <c r="R600" s="8"/>
      <c r="S600" s="8"/>
      <c r="T600" s="8"/>
      <c r="U600" s="8"/>
      <c r="V600" s="8"/>
      <c r="W600" s="8"/>
      <c r="X600" s="8"/>
      <c r="Y600" s="8"/>
      <c r="Z600" s="8"/>
    </row>
    <row r="601" spans="1:26" ht="17.25" customHeight="1">
      <c r="A601" s="8"/>
      <c r="B601" s="9"/>
      <c r="C601" s="9"/>
      <c r="D601" s="9"/>
      <c r="E601" s="9"/>
      <c r="F601" s="9"/>
      <c r="G601" s="9"/>
      <c r="H601" s="9"/>
      <c r="I601" s="9"/>
      <c r="J601" s="9"/>
      <c r="K601" s="9"/>
      <c r="L601" s="8"/>
      <c r="M601" s="8"/>
      <c r="N601" s="8"/>
      <c r="O601" s="8"/>
      <c r="P601" s="8"/>
      <c r="Q601" s="8"/>
      <c r="R601" s="8"/>
      <c r="S601" s="8"/>
      <c r="T601" s="8"/>
      <c r="U601" s="8"/>
      <c r="V601" s="8"/>
      <c r="W601" s="8"/>
      <c r="X601" s="8"/>
      <c r="Y601" s="8"/>
      <c r="Z601" s="8"/>
    </row>
    <row r="602" spans="1:26" ht="17.25" customHeight="1">
      <c r="A602" s="8"/>
      <c r="B602" s="9"/>
      <c r="C602" s="9"/>
      <c r="D602" s="9"/>
      <c r="E602" s="9"/>
      <c r="F602" s="9"/>
      <c r="G602" s="9"/>
      <c r="H602" s="9"/>
      <c r="I602" s="9"/>
      <c r="J602" s="9"/>
      <c r="K602" s="9"/>
      <c r="L602" s="8"/>
      <c r="M602" s="8"/>
      <c r="N602" s="8"/>
      <c r="O602" s="8"/>
      <c r="P602" s="8"/>
      <c r="Q602" s="8"/>
      <c r="R602" s="8"/>
      <c r="S602" s="8"/>
      <c r="T602" s="8"/>
      <c r="U602" s="8"/>
      <c r="V602" s="8"/>
      <c r="W602" s="8"/>
      <c r="X602" s="8"/>
      <c r="Y602" s="8"/>
      <c r="Z602" s="8"/>
    </row>
    <row r="603" spans="1:26" ht="17.25" customHeight="1">
      <c r="A603" s="8"/>
      <c r="B603" s="9"/>
      <c r="C603" s="9"/>
      <c r="D603" s="9"/>
      <c r="E603" s="9"/>
      <c r="F603" s="9"/>
      <c r="G603" s="9"/>
      <c r="H603" s="9"/>
      <c r="I603" s="9"/>
      <c r="J603" s="9"/>
      <c r="K603" s="9"/>
      <c r="L603" s="8"/>
      <c r="M603" s="8"/>
      <c r="N603" s="8"/>
      <c r="O603" s="8"/>
      <c r="P603" s="8"/>
      <c r="Q603" s="8"/>
      <c r="R603" s="8"/>
      <c r="S603" s="8"/>
      <c r="T603" s="8"/>
      <c r="U603" s="8"/>
      <c r="V603" s="8"/>
      <c r="W603" s="8"/>
      <c r="X603" s="8"/>
      <c r="Y603" s="8"/>
      <c r="Z603" s="8"/>
    </row>
    <row r="604" spans="1:26" ht="17.25" customHeight="1">
      <c r="A604" s="8"/>
      <c r="B604" s="9"/>
      <c r="C604" s="9"/>
      <c r="D604" s="9"/>
      <c r="E604" s="9"/>
      <c r="F604" s="9"/>
      <c r="G604" s="9"/>
      <c r="H604" s="9"/>
      <c r="I604" s="9"/>
      <c r="J604" s="9"/>
      <c r="K604" s="9"/>
      <c r="L604" s="8"/>
      <c r="M604" s="8"/>
      <c r="N604" s="8"/>
      <c r="O604" s="8"/>
      <c r="P604" s="8"/>
      <c r="Q604" s="8"/>
      <c r="R604" s="8"/>
      <c r="S604" s="8"/>
      <c r="T604" s="8"/>
      <c r="U604" s="8"/>
      <c r="V604" s="8"/>
      <c r="W604" s="8"/>
      <c r="X604" s="8"/>
      <c r="Y604" s="8"/>
      <c r="Z604" s="8"/>
    </row>
    <row r="605" spans="1:26" ht="17.25" customHeight="1">
      <c r="A605" s="8"/>
      <c r="B605" s="9"/>
      <c r="C605" s="9"/>
      <c r="D605" s="9"/>
      <c r="E605" s="9"/>
      <c r="F605" s="9"/>
      <c r="G605" s="9"/>
      <c r="H605" s="9"/>
      <c r="I605" s="9"/>
      <c r="J605" s="9"/>
      <c r="K605" s="9"/>
      <c r="L605" s="8"/>
      <c r="M605" s="8"/>
      <c r="N605" s="8"/>
      <c r="O605" s="8"/>
      <c r="P605" s="8"/>
      <c r="Q605" s="8"/>
      <c r="R605" s="8"/>
      <c r="S605" s="8"/>
      <c r="T605" s="8"/>
      <c r="U605" s="8"/>
      <c r="V605" s="8"/>
      <c r="W605" s="8"/>
      <c r="X605" s="8"/>
      <c r="Y605" s="8"/>
      <c r="Z605" s="8"/>
    </row>
    <row r="606" spans="1:26" ht="17.25" customHeight="1">
      <c r="A606" s="8"/>
      <c r="B606" s="9"/>
      <c r="C606" s="9"/>
      <c r="D606" s="9"/>
      <c r="E606" s="9"/>
      <c r="F606" s="9"/>
      <c r="G606" s="9"/>
      <c r="H606" s="9"/>
      <c r="I606" s="9"/>
      <c r="J606" s="9"/>
      <c r="K606" s="9"/>
      <c r="L606" s="8"/>
      <c r="M606" s="8"/>
      <c r="N606" s="8"/>
      <c r="O606" s="8"/>
      <c r="P606" s="8"/>
      <c r="Q606" s="8"/>
      <c r="R606" s="8"/>
      <c r="S606" s="8"/>
      <c r="T606" s="8"/>
      <c r="U606" s="8"/>
      <c r="V606" s="8"/>
      <c r="W606" s="8"/>
      <c r="X606" s="8"/>
      <c r="Y606" s="8"/>
      <c r="Z606" s="8"/>
    </row>
    <row r="607" spans="1:26" ht="17.25" customHeight="1">
      <c r="A607" s="8"/>
      <c r="B607" s="9"/>
      <c r="C607" s="9"/>
      <c r="D607" s="9"/>
      <c r="E607" s="9"/>
      <c r="F607" s="9"/>
      <c r="G607" s="9"/>
      <c r="H607" s="9"/>
      <c r="I607" s="9"/>
      <c r="J607" s="9"/>
      <c r="K607" s="9"/>
      <c r="L607" s="8"/>
      <c r="M607" s="8"/>
      <c r="N607" s="8"/>
      <c r="O607" s="8"/>
      <c r="P607" s="8"/>
      <c r="Q607" s="8"/>
      <c r="R607" s="8"/>
      <c r="S607" s="8"/>
      <c r="T607" s="8"/>
      <c r="U607" s="8"/>
      <c r="V607" s="8"/>
      <c r="W607" s="8"/>
      <c r="X607" s="8"/>
      <c r="Y607" s="8"/>
      <c r="Z607" s="8"/>
    </row>
    <row r="608" spans="1:26" ht="17.25" customHeight="1">
      <c r="A608" s="8"/>
      <c r="B608" s="9"/>
      <c r="C608" s="9"/>
      <c r="D608" s="9"/>
      <c r="E608" s="9"/>
      <c r="F608" s="9"/>
      <c r="G608" s="9"/>
      <c r="H608" s="9"/>
      <c r="I608" s="9"/>
      <c r="J608" s="9"/>
      <c r="K608" s="9"/>
      <c r="L608" s="8"/>
      <c r="M608" s="8"/>
      <c r="N608" s="8"/>
      <c r="O608" s="8"/>
      <c r="P608" s="8"/>
      <c r="Q608" s="8"/>
      <c r="R608" s="8"/>
      <c r="S608" s="8"/>
      <c r="T608" s="8"/>
      <c r="U608" s="8"/>
      <c r="V608" s="8"/>
      <c r="W608" s="8"/>
      <c r="X608" s="8"/>
      <c r="Y608" s="8"/>
      <c r="Z608" s="8"/>
    </row>
    <row r="609" spans="1:26" ht="17.25" customHeight="1">
      <c r="A609" s="8"/>
      <c r="B609" s="9"/>
      <c r="C609" s="9"/>
      <c r="D609" s="9"/>
      <c r="E609" s="9"/>
      <c r="F609" s="9"/>
      <c r="G609" s="9"/>
      <c r="H609" s="9"/>
      <c r="I609" s="9"/>
      <c r="J609" s="9"/>
      <c r="K609" s="9"/>
      <c r="L609" s="8"/>
      <c r="M609" s="8"/>
      <c r="N609" s="8"/>
      <c r="O609" s="8"/>
      <c r="P609" s="8"/>
      <c r="Q609" s="8"/>
      <c r="R609" s="8"/>
      <c r="S609" s="8"/>
      <c r="T609" s="8"/>
      <c r="U609" s="8"/>
      <c r="V609" s="8"/>
      <c r="W609" s="8"/>
      <c r="X609" s="8"/>
      <c r="Y609" s="8"/>
      <c r="Z609" s="8"/>
    </row>
    <row r="610" spans="1:26" ht="17.25" customHeight="1">
      <c r="A610" s="8"/>
      <c r="B610" s="9"/>
      <c r="C610" s="9"/>
      <c r="D610" s="9"/>
      <c r="E610" s="9"/>
      <c r="F610" s="9"/>
      <c r="G610" s="9"/>
      <c r="H610" s="9"/>
      <c r="I610" s="9"/>
      <c r="J610" s="9"/>
      <c r="K610" s="9"/>
      <c r="L610" s="8"/>
      <c r="M610" s="8"/>
      <c r="N610" s="8"/>
      <c r="O610" s="8"/>
      <c r="P610" s="8"/>
      <c r="Q610" s="8"/>
      <c r="R610" s="8"/>
      <c r="S610" s="8"/>
      <c r="T610" s="8"/>
      <c r="U610" s="8"/>
      <c r="V610" s="8"/>
      <c r="W610" s="8"/>
      <c r="X610" s="8"/>
      <c r="Y610" s="8"/>
      <c r="Z610" s="8"/>
    </row>
    <row r="611" spans="1:26" ht="17.25" customHeight="1">
      <c r="A611" s="8"/>
      <c r="B611" s="9"/>
      <c r="C611" s="9"/>
      <c r="D611" s="9"/>
      <c r="E611" s="9"/>
      <c r="F611" s="9"/>
      <c r="G611" s="9"/>
      <c r="H611" s="9"/>
      <c r="I611" s="9"/>
      <c r="J611" s="9"/>
      <c r="K611" s="9"/>
      <c r="L611" s="8"/>
      <c r="M611" s="8"/>
      <c r="N611" s="8"/>
      <c r="O611" s="8"/>
      <c r="P611" s="8"/>
      <c r="Q611" s="8"/>
      <c r="R611" s="8"/>
      <c r="S611" s="8"/>
      <c r="T611" s="8"/>
      <c r="U611" s="8"/>
      <c r="V611" s="8"/>
      <c r="W611" s="8"/>
      <c r="X611" s="8"/>
      <c r="Y611" s="8"/>
      <c r="Z611" s="8"/>
    </row>
    <row r="612" spans="1:26" ht="17.25" customHeight="1">
      <c r="A612" s="8"/>
      <c r="B612" s="9"/>
      <c r="C612" s="9"/>
      <c r="D612" s="9"/>
      <c r="E612" s="9"/>
      <c r="F612" s="9"/>
      <c r="G612" s="9"/>
      <c r="H612" s="9"/>
      <c r="I612" s="9"/>
      <c r="J612" s="9"/>
      <c r="K612" s="9"/>
      <c r="L612" s="8"/>
      <c r="M612" s="8"/>
      <c r="N612" s="8"/>
      <c r="O612" s="8"/>
      <c r="P612" s="8"/>
      <c r="Q612" s="8"/>
      <c r="R612" s="8"/>
      <c r="S612" s="8"/>
      <c r="T612" s="8"/>
      <c r="U612" s="8"/>
      <c r="V612" s="8"/>
      <c r="W612" s="8"/>
      <c r="X612" s="8"/>
      <c r="Y612" s="8"/>
      <c r="Z612" s="8"/>
    </row>
    <row r="613" spans="1:26" ht="17.25" customHeight="1">
      <c r="A613" s="8"/>
      <c r="B613" s="9"/>
      <c r="C613" s="9"/>
      <c r="D613" s="9"/>
      <c r="E613" s="9"/>
      <c r="F613" s="9"/>
      <c r="G613" s="9"/>
      <c r="H613" s="9"/>
      <c r="I613" s="9"/>
      <c r="J613" s="9"/>
      <c r="K613" s="9"/>
      <c r="L613" s="8"/>
      <c r="M613" s="8"/>
      <c r="N613" s="8"/>
      <c r="O613" s="8"/>
      <c r="P613" s="8"/>
      <c r="Q613" s="8"/>
      <c r="R613" s="8"/>
      <c r="S613" s="8"/>
      <c r="T613" s="8"/>
      <c r="U613" s="8"/>
      <c r="V613" s="8"/>
      <c r="W613" s="8"/>
      <c r="X613" s="8"/>
      <c r="Y613" s="8"/>
      <c r="Z613" s="8"/>
    </row>
    <row r="614" spans="1:26" ht="17.25" customHeight="1">
      <c r="A614" s="8"/>
      <c r="B614" s="9"/>
      <c r="C614" s="9"/>
      <c r="D614" s="9"/>
      <c r="E614" s="9"/>
      <c r="F614" s="9"/>
      <c r="G614" s="9"/>
      <c r="H614" s="9"/>
      <c r="I614" s="9"/>
      <c r="J614" s="9"/>
      <c r="K614" s="9"/>
      <c r="L614" s="8"/>
      <c r="M614" s="8"/>
      <c r="N614" s="8"/>
      <c r="O614" s="8"/>
      <c r="P614" s="8"/>
      <c r="Q614" s="8"/>
      <c r="R614" s="8"/>
      <c r="S614" s="8"/>
      <c r="T614" s="8"/>
      <c r="U614" s="8"/>
      <c r="V614" s="8"/>
      <c r="W614" s="8"/>
      <c r="X614" s="8"/>
      <c r="Y614" s="8"/>
      <c r="Z614" s="8"/>
    </row>
    <row r="615" spans="1:26" ht="17.25" customHeight="1">
      <c r="A615" s="8"/>
      <c r="B615" s="9"/>
      <c r="C615" s="9"/>
      <c r="D615" s="9"/>
      <c r="E615" s="9"/>
      <c r="F615" s="9"/>
      <c r="G615" s="9"/>
      <c r="H615" s="9"/>
      <c r="I615" s="9"/>
      <c r="J615" s="9"/>
      <c r="K615" s="9"/>
      <c r="L615" s="8"/>
      <c r="M615" s="8"/>
      <c r="N615" s="8"/>
      <c r="O615" s="8"/>
      <c r="P615" s="8"/>
      <c r="Q615" s="8"/>
      <c r="R615" s="8"/>
      <c r="S615" s="8"/>
      <c r="T615" s="8"/>
      <c r="U615" s="8"/>
      <c r="V615" s="8"/>
      <c r="W615" s="8"/>
      <c r="X615" s="8"/>
      <c r="Y615" s="8"/>
      <c r="Z615" s="8"/>
    </row>
    <row r="616" spans="1:26" ht="17.25" customHeight="1">
      <c r="A616" s="8"/>
      <c r="B616" s="9"/>
      <c r="C616" s="9"/>
      <c r="D616" s="9"/>
      <c r="E616" s="9"/>
      <c r="F616" s="9"/>
      <c r="G616" s="9"/>
      <c r="H616" s="9"/>
      <c r="I616" s="9"/>
      <c r="J616" s="9"/>
      <c r="K616" s="9"/>
      <c r="L616" s="8"/>
      <c r="M616" s="8"/>
      <c r="N616" s="8"/>
      <c r="O616" s="8"/>
      <c r="P616" s="8"/>
      <c r="Q616" s="8"/>
      <c r="R616" s="8"/>
      <c r="S616" s="8"/>
      <c r="T616" s="8"/>
      <c r="U616" s="8"/>
      <c r="V616" s="8"/>
      <c r="W616" s="8"/>
      <c r="X616" s="8"/>
      <c r="Y616" s="8"/>
      <c r="Z616" s="8"/>
    </row>
    <row r="617" spans="1:26" ht="17.25" customHeight="1">
      <c r="A617" s="8"/>
      <c r="B617" s="9"/>
      <c r="C617" s="9"/>
      <c r="D617" s="9"/>
      <c r="E617" s="9"/>
      <c r="F617" s="9"/>
      <c r="G617" s="9"/>
      <c r="H617" s="9"/>
      <c r="I617" s="9"/>
      <c r="J617" s="9"/>
      <c r="K617" s="9"/>
      <c r="L617" s="8"/>
      <c r="M617" s="8"/>
      <c r="N617" s="8"/>
      <c r="O617" s="8"/>
      <c r="P617" s="8"/>
      <c r="Q617" s="8"/>
      <c r="R617" s="8"/>
      <c r="S617" s="8"/>
      <c r="T617" s="8"/>
      <c r="U617" s="8"/>
      <c r="V617" s="8"/>
      <c r="W617" s="8"/>
      <c r="X617" s="8"/>
      <c r="Y617" s="8"/>
      <c r="Z617" s="8"/>
    </row>
    <row r="618" spans="1:26" ht="17.25" customHeight="1">
      <c r="A618" s="8"/>
      <c r="B618" s="9"/>
      <c r="C618" s="9"/>
      <c r="D618" s="9"/>
      <c r="E618" s="9"/>
      <c r="F618" s="9"/>
      <c r="G618" s="9"/>
      <c r="H618" s="9"/>
      <c r="I618" s="9"/>
      <c r="J618" s="9"/>
      <c r="K618" s="9"/>
      <c r="L618" s="8"/>
      <c r="M618" s="8"/>
      <c r="N618" s="8"/>
      <c r="O618" s="8"/>
      <c r="P618" s="8"/>
      <c r="Q618" s="8"/>
      <c r="R618" s="8"/>
      <c r="S618" s="8"/>
      <c r="T618" s="8"/>
      <c r="U618" s="8"/>
      <c r="V618" s="8"/>
      <c r="W618" s="8"/>
      <c r="X618" s="8"/>
      <c r="Y618" s="8"/>
      <c r="Z618" s="8"/>
    </row>
    <row r="619" spans="1:26" ht="17.25" customHeight="1">
      <c r="A619" s="8"/>
      <c r="B619" s="9"/>
      <c r="C619" s="9"/>
      <c r="D619" s="9"/>
      <c r="E619" s="9"/>
      <c r="F619" s="9"/>
      <c r="G619" s="9"/>
      <c r="H619" s="9"/>
      <c r="I619" s="9"/>
      <c r="J619" s="9"/>
      <c r="K619" s="9"/>
      <c r="L619" s="8"/>
      <c r="M619" s="8"/>
      <c r="N619" s="8"/>
      <c r="O619" s="8"/>
      <c r="P619" s="8"/>
      <c r="Q619" s="8"/>
      <c r="R619" s="8"/>
      <c r="S619" s="8"/>
      <c r="T619" s="8"/>
      <c r="U619" s="8"/>
      <c r="V619" s="8"/>
      <c r="W619" s="8"/>
      <c r="X619" s="8"/>
      <c r="Y619" s="8"/>
      <c r="Z619" s="8"/>
    </row>
    <row r="620" spans="1:26" ht="17.25" customHeight="1">
      <c r="A620" s="8"/>
      <c r="B620" s="9"/>
      <c r="C620" s="9"/>
      <c r="D620" s="9"/>
      <c r="E620" s="9"/>
      <c r="F620" s="9"/>
      <c r="G620" s="9"/>
      <c r="H620" s="9"/>
      <c r="I620" s="9"/>
      <c r="J620" s="9"/>
      <c r="K620" s="9"/>
      <c r="L620" s="8"/>
      <c r="M620" s="8"/>
      <c r="N620" s="8"/>
      <c r="O620" s="8"/>
      <c r="P620" s="8"/>
      <c r="Q620" s="8"/>
      <c r="R620" s="8"/>
      <c r="S620" s="8"/>
      <c r="T620" s="8"/>
      <c r="U620" s="8"/>
      <c r="V620" s="8"/>
      <c r="W620" s="8"/>
      <c r="X620" s="8"/>
      <c r="Y620" s="8"/>
      <c r="Z620" s="8"/>
    </row>
    <row r="621" spans="1:26" ht="17.25" customHeight="1">
      <c r="A621" s="8"/>
      <c r="B621" s="9"/>
      <c r="C621" s="9"/>
      <c r="D621" s="9"/>
      <c r="E621" s="9"/>
      <c r="F621" s="9"/>
      <c r="G621" s="9"/>
      <c r="H621" s="9"/>
      <c r="I621" s="9"/>
      <c r="J621" s="9"/>
      <c r="K621" s="9"/>
      <c r="L621" s="8"/>
      <c r="M621" s="8"/>
      <c r="N621" s="8"/>
      <c r="O621" s="8"/>
      <c r="P621" s="8"/>
      <c r="Q621" s="8"/>
      <c r="R621" s="8"/>
      <c r="S621" s="8"/>
      <c r="T621" s="8"/>
      <c r="U621" s="8"/>
      <c r="V621" s="8"/>
      <c r="W621" s="8"/>
      <c r="X621" s="8"/>
      <c r="Y621" s="8"/>
      <c r="Z621" s="8"/>
    </row>
    <row r="622" spans="1:26" ht="17.25" customHeight="1">
      <c r="A622" s="8"/>
      <c r="B622" s="9"/>
      <c r="C622" s="9"/>
      <c r="D622" s="9"/>
      <c r="E622" s="9"/>
      <c r="F622" s="9"/>
      <c r="G622" s="9"/>
      <c r="H622" s="9"/>
      <c r="I622" s="9"/>
      <c r="J622" s="9"/>
      <c r="K622" s="9"/>
      <c r="L622" s="8"/>
      <c r="M622" s="8"/>
      <c r="N622" s="8"/>
      <c r="O622" s="8"/>
      <c r="P622" s="8"/>
      <c r="Q622" s="8"/>
      <c r="R622" s="8"/>
      <c r="S622" s="8"/>
      <c r="T622" s="8"/>
      <c r="U622" s="8"/>
      <c r="V622" s="8"/>
      <c r="W622" s="8"/>
      <c r="X622" s="8"/>
      <c r="Y622" s="8"/>
      <c r="Z622" s="8"/>
    </row>
    <row r="623" spans="1:26" ht="17.25" customHeight="1">
      <c r="A623" s="8"/>
      <c r="B623" s="9"/>
      <c r="C623" s="9"/>
      <c r="D623" s="9"/>
      <c r="E623" s="9"/>
      <c r="F623" s="9"/>
      <c r="G623" s="9"/>
      <c r="H623" s="9"/>
      <c r="I623" s="9"/>
      <c r="J623" s="9"/>
      <c r="K623" s="9"/>
      <c r="L623" s="8"/>
      <c r="M623" s="8"/>
      <c r="N623" s="8"/>
      <c r="O623" s="8"/>
      <c r="P623" s="8"/>
      <c r="Q623" s="8"/>
      <c r="R623" s="8"/>
      <c r="S623" s="8"/>
      <c r="T623" s="8"/>
      <c r="U623" s="8"/>
      <c r="V623" s="8"/>
      <c r="W623" s="8"/>
      <c r="X623" s="8"/>
      <c r="Y623" s="8"/>
      <c r="Z623" s="8"/>
    </row>
    <row r="624" spans="1:26" ht="17.25" customHeight="1">
      <c r="A624" s="8"/>
      <c r="B624" s="9"/>
      <c r="C624" s="9"/>
      <c r="D624" s="9"/>
      <c r="E624" s="9"/>
      <c r="F624" s="9"/>
      <c r="G624" s="9"/>
      <c r="H624" s="9"/>
      <c r="I624" s="9"/>
      <c r="J624" s="9"/>
      <c r="K624" s="9"/>
      <c r="L624" s="8"/>
      <c r="M624" s="8"/>
      <c r="N624" s="8"/>
      <c r="O624" s="8"/>
      <c r="P624" s="8"/>
      <c r="Q624" s="8"/>
      <c r="R624" s="8"/>
      <c r="S624" s="8"/>
      <c r="T624" s="8"/>
      <c r="U624" s="8"/>
      <c r="V624" s="8"/>
      <c r="W624" s="8"/>
      <c r="X624" s="8"/>
      <c r="Y624" s="8"/>
      <c r="Z624" s="8"/>
    </row>
    <row r="625" spans="1:26" ht="17.25" customHeight="1">
      <c r="A625" s="8"/>
      <c r="B625" s="9"/>
      <c r="C625" s="9"/>
      <c r="D625" s="9"/>
      <c r="E625" s="9"/>
      <c r="F625" s="9"/>
      <c r="G625" s="9"/>
      <c r="H625" s="9"/>
      <c r="I625" s="9"/>
      <c r="J625" s="9"/>
      <c r="K625" s="9"/>
      <c r="L625" s="8"/>
      <c r="M625" s="8"/>
      <c r="N625" s="8"/>
      <c r="O625" s="8"/>
      <c r="P625" s="8"/>
      <c r="Q625" s="8"/>
      <c r="R625" s="8"/>
      <c r="S625" s="8"/>
      <c r="T625" s="8"/>
      <c r="U625" s="8"/>
      <c r="V625" s="8"/>
      <c r="W625" s="8"/>
      <c r="X625" s="8"/>
      <c r="Y625" s="8"/>
      <c r="Z625" s="8"/>
    </row>
    <row r="626" spans="1:26" ht="17.25" customHeight="1">
      <c r="A626" s="8"/>
      <c r="B626" s="9"/>
      <c r="C626" s="9"/>
      <c r="D626" s="9"/>
      <c r="E626" s="9"/>
      <c r="F626" s="9"/>
      <c r="G626" s="9"/>
      <c r="H626" s="9"/>
      <c r="I626" s="9"/>
      <c r="J626" s="9"/>
      <c r="K626" s="9"/>
      <c r="L626" s="8"/>
      <c r="M626" s="8"/>
      <c r="N626" s="8"/>
      <c r="O626" s="8"/>
      <c r="P626" s="8"/>
      <c r="Q626" s="8"/>
      <c r="R626" s="8"/>
      <c r="S626" s="8"/>
      <c r="T626" s="8"/>
      <c r="U626" s="8"/>
      <c r="V626" s="8"/>
      <c r="W626" s="8"/>
      <c r="X626" s="8"/>
      <c r="Y626" s="8"/>
      <c r="Z626" s="8"/>
    </row>
    <row r="627" spans="1:26" ht="17.25" customHeight="1">
      <c r="A627" s="8"/>
      <c r="B627" s="9"/>
      <c r="C627" s="9"/>
      <c r="D627" s="9"/>
      <c r="E627" s="9"/>
      <c r="F627" s="9"/>
      <c r="G627" s="9"/>
      <c r="H627" s="9"/>
      <c r="I627" s="9"/>
      <c r="J627" s="9"/>
      <c r="K627" s="9"/>
      <c r="L627" s="8"/>
      <c r="M627" s="8"/>
      <c r="N627" s="8"/>
      <c r="O627" s="8"/>
      <c r="P627" s="8"/>
      <c r="Q627" s="8"/>
      <c r="R627" s="8"/>
      <c r="S627" s="8"/>
      <c r="T627" s="8"/>
      <c r="U627" s="8"/>
      <c r="V627" s="8"/>
      <c r="W627" s="8"/>
      <c r="X627" s="8"/>
      <c r="Y627" s="8"/>
      <c r="Z627" s="8"/>
    </row>
    <row r="628" spans="1:26" ht="17.25" customHeight="1">
      <c r="A628" s="8"/>
      <c r="B628" s="9"/>
      <c r="C628" s="9"/>
      <c r="D628" s="9"/>
      <c r="E628" s="9"/>
      <c r="F628" s="9"/>
      <c r="G628" s="9"/>
      <c r="H628" s="9"/>
      <c r="I628" s="9"/>
      <c r="J628" s="9"/>
      <c r="K628" s="9"/>
      <c r="L628" s="8"/>
      <c r="M628" s="8"/>
      <c r="N628" s="8"/>
      <c r="O628" s="8"/>
      <c r="P628" s="8"/>
      <c r="Q628" s="8"/>
      <c r="R628" s="8"/>
      <c r="S628" s="8"/>
      <c r="T628" s="8"/>
      <c r="U628" s="8"/>
      <c r="V628" s="8"/>
      <c r="W628" s="8"/>
      <c r="X628" s="8"/>
      <c r="Y628" s="8"/>
      <c r="Z628" s="8"/>
    </row>
    <row r="629" spans="1:26" ht="17.25" customHeight="1">
      <c r="A629" s="8"/>
      <c r="B629" s="9"/>
      <c r="C629" s="9"/>
      <c r="D629" s="9"/>
      <c r="E629" s="9"/>
      <c r="F629" s="9"/>
      <c r="G629" s="9"/>
      <c r="H629" s="9"/>
      <c r="I629" s="9"/>
      <c r="J629" s="9"/>
      <c r="K629" s="9"/>
      <c r="L629" s="8"/>
      <c r="M629" s="8"/>
      <c r="N629" s="8"/>
      <c r="O629" s="8"/>
      <c r="P629" s="8"/>
      <c r="Q629" s="8"/>
      <c r="R629" s="8"/>
      <c r="S629" s="8"/>
      <c r="T629" s="8"/>
      <c r="U629" s="8"/>
      <c r="V629" s="8"/>
      <c r="W629" s="8"/>
      <c r="X629" s="8"/>
      <c r="Y629" s="8"/>
      <c r="Z629" s="8"/>
    </row>
    <row r="630" spans="1:26" ht="17.25" customHeight="1">
      <c r="A630" s="8"/>
      <c r="B630" s="9"/>
      <c r="C630" s="9"/>
      <c r="D630" s="9"/>
      <c r="E630" s="9"/>
      <c r="F630" s="9"/>
      <c r="G630" s="9"/>
      <c r="H630" s="9"/>
      <c r="I630" s="9"/>
      <c r="J630" s="9"/>
      <c r="K630" s="9"/>
      <c r="L630" s="8"/>
      <c r="M630" s="8"/>
      <c r="N630" s="8"/>
      <c r="O630" s="8"/>
      <c r="P630" s="8"/>
      <c r="Q630" s="8"/>
      <c r="R630" s="8"/>
      <c r="S630" s="8"/>
      <c r="T630" s="8"/>
      <c r="U630" s="8"/>
      <c r="V630" s="8"/>
      <c r="W630" s="8"/>
      <c r="X630" s="8"/>
      <c r="Y630" s="8"/>
      <c r="Z630" s="8"/>
    </row>
    <row r="631" spans="1:26" ht="17.25" customHeight="1">
      <c r="A631" s="8"/>
      <c r="B631" s="9"/>
      <c r="C631" s="9"/>
      <c r="D631" s="9"/>
      <c r="E631" s="9"/>
      <c r="F631" s="9"/>
      <c r="G631" s="9"/>
      <c r="H631" s="9"/>
      <c r="I631" s="9"/>
      <c r="J631" s="9"/>
      <c r="K631" s="9"/>
      <c r="L631" s="8"/>
      <c r="M631" s="8"/>
      <c r="N631" s="8"/>
      <c r="O631" s="8"/>
      <c r="P631" s="8"/>
      <c r="Q631" s="8"/>
      <c r="R631" s="8"/>
      <c r="S631" s="8"/>
      <c r="T631" s="8"/>
      <c r="U631" s="8"/>
      <c r="V631" s="8"/>
      <c r="W631" s="8"/>
      <c r="X631" s="8"/>
      <c r="Y631" s="8"/>
      <c r="Z631" s="8"/>
    </row>
    <row r="632" spans="1:26" ht="17.25" customHeight="1">
      <c r="A632" s="8"/>
      <c r="B632" s="9"/>
      <c r="C632" s="9"/>
      <c r="D632" s="9"/>
      <c r="E632" s="9"/>
      <c r="F632" s="9"/>
      <c r="G632" s="9"/>
      <c r="H632" s="9"/>
      <c r="I632" s="9"/>
      <c r="J632" s="9"/>
      <c r="K632" s="9"/>
      <c r="L632" s="8"/>
      <c r="M632" s="8"/>
      <c r="N632" s="8"/>
      <c r="O632" s="8"/>
      <c r="P632" s="8"/>
      <c r="Q632" s="8"/>
      <c r="R632" s="8"/>
      <c r="S632" s="8"/>
      <c r="T632" s="8"/>
      <c r="U632" s="8"/>
      <c r="V632" s="8"/>
      <c r="W632" s="8"/>
      <c r="X632" s="8"/>
      <c r="Y632" s="8"/>
      <c r="Z632" s="8"/>
    </row>
    <row r="633" spans="1:26" ht="17.25" customHeight="1">
      <c r="A633" s="8"/>
      <c r="B633" s="9"/>
      <c r="C633" s="9"/>
      <c r="D633" s="9"/>
      <c r="E633" s="9"/>
      <c r="F633" s="9"/>
      <c r="G633" s="9"/>
      <c r="H633" s="9"/>
      <c r="I633" s="9"/>
      <c r="J633" s="9"/>
      <c r="K633" s="9"/>
      <c r="L633" s="8"/>
      <c r="M633" s="8"/>
      <c r="N633" s="8"/>
      <c r="O633" s="8"/>
      <c r="P633" s="8"/>
      <c r="Q633" s="8"/>
      <c r="R633" s="8"/>
      <c r="S633" s="8"/>
      <c r="T633" s="8"/>
      <c r="U633" s="8"/>
      <c r="V633" s="8"/>
      <c r="W633" s="8"/>
      <c r="X633" s="8"/>
      <c r="Y633" s="8"/>
      <c r="Z633" s="8"/>
    </row>
    <row r="634" spans="1:26" ht="17.25" customHeight="1">
      <c r="A634" s="8"/>
      <c r="B634" s="9"/>
      <c r="C634" s="9"/>
      <c r="D634" s="9"/>
      <c r="E634" s="9"/>
      <c r="F634" s="9"/>
      <c r="G634" s="9"/>
      <c r="H634" s="9"/>
      <c r="I634" s="9"/>
      <c r="J634" s="9"/>
      <c r="K634" s="9"/>
      <c r="L634" s="8"/>
      <c r="M634" s="8"/>
      <c r="N634" s="8"/>
      <c r="O634" s="8"/>
      <c r="P634" s="8"/>
      <c r="Q634" s="8"/>
      <c r="R634" s="8"/>
      <c r="S634" s="8"/>
      <c r="T634" s="8"/>
      <c r="U634" s="8"/>
      <c r="V634" s="8"/>
      <c r="W634" s="8"/>
      <c r="X634" s="8"/>
      <c r="Y634" s="8"/>
      <c r="Z634" s="8"/>
    </row>
    <row r="635" spans="1:26" ht="17.25" customHeight="1">
      <c r="A635" s="8"/>
      <c r="B635" s="9"/>
      <c r="C635" s="9"/>
      <c r="D635" s="9"/>
      <c r="E635" s="9"/>
      <c r="F635" s="9"/>
      <c r="G635" s="9"/>
      <c r="H635" s="9"/>
      <c r="I635" s="9"/>
      <c r="J635" s="9"/>
      <c r="K635" s="9"/>
      <c r="L635" s="8"/>
      <c r="M635" s="8"/>
      <c r="N635" s="8"/>
      <c r="O635" s="8"/>
      <c r="P635" s="8"/>
      <c r="Q635" s="8"/>
      <c r="R635" s="8"/>
      <c r="S635" s="8"/>
      <c r="T635" s="8"/>
      <c r="U635" s="8"/>
      <c r="V635" s="8"/>
      <c r="W635" s="8"/>
      <c r="X635" s="8"/>
      <c r="Y635" s="8"/>
      <c r="Z635" s="8"/>
    </row>
    <row r="636" spans="1:26" ht="17.25" customHeight="1">
      <c r="A636" s="8"/>
      <c r="B636" s="9"/>
      <c r="C636" s="9"/>
      <c r="D636" s="9"/>
      <c r="E636" s="9"/>
      <c r="F636" s="9"/>
      <c r="G636" s="9"/>
      <c r="H636" s="9"/>
      <c r="I636" s="9"/>
      <c r="J636" s="9"/>
      <c r="K636" s="9"/>
      <c r="L636" s="8"/>
      <c r="M636" s="8"/>
      <c r="N636" s="8"/>
      <c r="O636" s="8"/>
      <c r="P636" s="8"/>
      <c r="Q636" s="8"/>
      <c r="R636" s="8"/>
      <c r="S636" s="8"/>
      <c r="T636" s="8"/>
      <c r="U636" s="8"/>
      <c r="V636" s="8"/>
      <c r="W636" s="8"/>
      <c r="X636" s="8"/>
      <c r="Y636" s="8"/>
      <c r="Z636" s="8"/>
    </row>
    <row r="637" spans="1:26" ht="17.25" customHeight="1">
      <c r="A637" s="8"/>
      <c r="B637" s="9"/>
      <c r="C637" s="9"/>
      <c r="D637" s="9"/>
      <c r="E637" s="9"/>
      <c r="F637" s="9"/>
      <c r="G637" s="9"/>
      <c r="H637" s="9"/>
      <c r="I637" s="9"/>
      <c r="J637" s="9"/>
      <c r="K637" s="9"/>
      <c r="L637" s="8"/>
      <c r="M637" s="8"/>
      <c r="N637" s="8"/>
      <c r="O637" s="8"/>
      <c r="P637" s="8"/>
      <c r="Q637" s="8"/>
      <c r="R637" s="8"/>
      <c r="S637" s="8"/>
      <c r="T637" s="8"/>
      <c r="U637" s="8"/>
      <c r="V637" s="8"/>
      <c r="W637" s="8"/>
      <c r="X637" s="8"/>
      <c r="Y637" s="8"/>
      <c r="Z637" s="8"/>
    </row>
    <row r="638" spans="1:26" ht="17.25" customHeight="1">
      <c r="A638" s="8"/>
      <c r="B638" s="9"/>
      <c r="C638" s="9"/>
      <c r="D638" s="9"/>
      <c r="E638" s="9"/>
      <c r="F638" s="9"/>
      <c r="G638" s="9"/>
      <c r="H638" s="9"/>
      <c r="I638" s="9"/>
      <c r="J638" s="9"/>
      <c r="K638" s="9"/>
      <c r="L638" s="8"/>
      <c r="M638" s="8"/>
      <c r="N638" s="8"/>
      <c r="O638" s="8"/>
      <c r="P638" s="8"/>
      <c r="Q638" s="8"/>
      <c r="R638" s="8"/>
      <c r="S638" s="8"/>
      <c r="T638" s="8"/>
      <c r="U638" s="8"/>
      <c r="V638" s="8"/>
      <c r="W638" s="8"/>
      <c r="X638" s="8"/>
      <c r="Y638" s="8"/>
      <c r="Z638" s="8"/>
    </row>
    <row r="639" spans="1:26" ht="17.25" customHeight="1">
      <c r="A639" s="8"/>
      <c r="B639" s="9"/>
      <c r="C639" s="9"/>
      <c r="D639" s="9"/>
      <c r="E639" s="9"/>
      <c r="F639" s="9"/>
      <c r="G639" s="9"/>
      <c r="H639" s="9"/>
      <c r="I639" s="9"/>
      <c r="J639" s="9"/>
      <c r="K639" s="9"/>
      <c r="L639" s="8"/>
      <c r="M639" s="8"/>
      <c r="N639" s="8"/>
      <c r="O639" s="8"/>
      <c r="P639" s="8"/>
      <c r="Q639" s="8"/>
      <c r="R639" s="8"/>
      <c r="S639" s="8"/>
      <c r="T639" s="8"/>
      <c r="U639" s="8"/>
      <c r="V639" s="8"/>
      <c r="W639" s="8"/>
      <c r="X639" s="8"/>
      <c r="Y639" s="8"/>
      <c r="Z639" s="8"/>
    </row>
    <row r="640" spans="1:26" ht="17.25" customHeight="1">
      <c r="A640" s="8"/>
      <c r="B640" s="9"/>
      <c r="C640" s="9"/>
      <c r="D640" s="9"/>
      <c r="E640" s="9"/>
      <c r="F640" s="9"/>
      <c r="G640" s="9"/>
      <c r="H640" s="9"/>
      <c r="I640" s="9"/>
      <c r="J640" s="9"/>
      <c r="K640" s="9"/>
      <c r="L640" s="8"/>
      <c r="M640" s="8"/>
      <c r="N640" s="8"/>
      <c r="O640" s="8"/>
      <c r="P640" s="8"/>
      <c r="Q640" s="8"/>
      <c r="R640" s="8"/>
      <c r="S640" s="8"/>
      <c r="T640" s="8"/>
      <c r="U640" s="8"/>
      <c r="V640" s="8"/>
      <c r="W640" s="8"/>
      <c r="X640" s="8"/>
      <c r="Y640" s="8"/>
      <c r="Z640" s="8"/>
    </row>
    <row r="641" spans="1:26" ht="17.25" customHeight="1">
      <c r="A641" s="8"/>
      <c r="B641" s="9"/>
      <c r="C641" s="9"/>
      <c r="D641" s="9"/>
      <c r="E641" s="9"/>
      <c r="F641" s="9"/>
      <c r="G641" s="9"/>
      <c r="H641" s="9"/>
      <c r="I641" s="9"/>
      <c r="J641" s="9"/>
      <c r="K641" s="9"/>
      <c r="L641" s="8"/>
      <c r="M641" s="8"/>
      <c r="N641" s="8"/>
      <c r="O641" s="8"/>
      <c r="P641" s="8"/>
      <c r="Q641" s="8"/>
      <c r="R641" s="8"/>
      <c r="S641" s="8"/>
      <c r="T641" s="8"/>
      <c r="U641" s="8"/>
      <c r="V641" s="8"/>
      <c r="W641" s="8"/>
      <c r="X641" s="8"/>
      <c r="Y641" s="8"/>
      <c r="Z641" s="8"/>
    </row>
    <row r="642" spans="1:26" ht="17.25" customHeight="1">
      <c r="A642" s="8"/>
      <c r="B642" s="9"/>
      <c r="C642" s="9"/>
      <c r="D642" s="9"/>
      <c r="E642" s="9"/>
      <c r="F642" s="9"/>
      <c r="G642" s="9"/>
      <c r="H642" s="9"/>
      <c r="I642" s="9"/>
      <c r="J642" s="9"/>
      <c r="K642" s="9"/>
      <c r="L642" s="8"/>
      <c r="M642" s="8"/>
      <c r="N642" s="8"/>
      <c r="O642" s="8"/>
      <c r="P642" s="8"/>
      <c r="Q642" s="8"/>
      <c r="R642" s="8"/>
      <c r="S642" s="8"/>
      <c r="T642" s="8"/>
      <c r="U642" s="8"/>
      <c r="V642" s="8"/>
      <c r="W642" s="8"/>
      <c r="X642" s="8"/>
      <c r="Y642" s="8"/>
      <c r="Z642" s="8"/>
    </row>
    <row r="643" spans="1:26" ht="17.25" customHeight="1">
      <c r="A643" s="8"/>
      <c r="B643" s="9"/>
      <c r="C643" s="9"/>
      <c r="D643" s="9"/>
      <c r="E643" s="9"/>
      <c r="F643" s="9"/>
      <c r="G643" s="9"/>
      <c r="H643" s="9"/>
      <c r="I643" s="9"/>
      <c r="J643" s="9"/>
      <c r="K643" s="9"/>
      <c r="L643" s="8"/>
      <c r="M643" s="8"/>
      <c r="N643" s="8"/>
      <c r="O643" s="8"/>
      <c r="P643" s="8"/>
      <c r="Q643" s="8"/>
      <c r="R643" s="8"/>
      <c r="S643" s="8"/>
      <c r="T643" s="8"/>
      <c r="U643" s="8"/>
      <c r="V643" s="8"/>
      <c r="W643" s="8"/>
      <c r="X643" s="8"/>
      <c r="Y643" s="8"/>
      <c r="Z643" s="8"/>
    </row>
    <row r="644" spans="1:26" ht="17.25" customHeight="1">
      <c r="A644" s="8"/>
      <c r="B644" s="9"/>
      <c r="C644" s="9"/>
      <c r="D644" s="9"/>
      <c r="E644" s="9"/>
      <c r="F644" s="9"/>
      <c r="G644" s="9"/>
      <c r="H644" s="9"/>
      <c r="I644" s="9"/>
      <c r="J644" s="9"/>
      <c r="K644" s="9"/>
      <c r="L644" s="8"/>
      <c r="M644" s="8"/>
      <c r="N644" s="8"/>
      <c r="O644" s="8"/>
      <c r="P644" s="8"/>
      <c r="Q644" s="8"/>
      <c r="R644" s="8"/>
      <c r="S644" s="8"/>
      <c r="T644" s="8"/>
      <c r="U644" s="8"/>
      <c r="V644" s="8"/>
      <c r="W644" s="8"/>
      <c r="X644" s="8"/>
      <c r="Y644" s="8"/>
      <c r="Z644" s="8"/>
    </row>
    <row r="645" spans="1:26" ht="17.25" customHeight="1">
      <c r="A645" s="8"/>
      <c r="B645" s="9"/>
      <c r="C645" s="9"/>
      <c r="D645" s="9"/>
      <c r="E645" s="9"/>
      <c r="F645" s="9"/>
      <c r="G645" s="9"/>
      <c r="H645" s="9"/>
      <c r="I645" s="9"/>
      <c r="J645" s="9"/>
      <c r="K645" s="9"/>
      <c r="L645" s="8"/>
      <c r="M645" s="8"/>
      <c r="N645" s="8"/>
      <c r="O645" s="8"/>
      <c r="P645" s="8"/>
      <c r="Q645" s="8"/>
      <c r="R645" s="8"/>
      <c r="S645" s="8"/>
      <c r="T645" s="8"/>
      <c r="U645" s="8"/>
      <c r="V645" s="8"/>
      <c r="W645" s="8"/>
      <c r="X645" s="8"/>
      <c r="Y645" s="8"/>
      <c r="Z645" s="8"/>
    </row>
    <row r="646" spans="1:26" ht="17.25" customHeight="1">
      <c r="A646" s="8"/>
      <c r="B646" s="9"/>
      <c r="C646" s="9"/>
      <c r="D646" s="9"/>
      <c r="E646" s="9"/>
      <c r="F646" s="9"/>
      <c r="G646" s="9"/>
      <c r="H646" s="9"/>
      <c r="I646" s="9"/>
      <c r="J646" s="9"/>
      <c r="K646" s="9"/>
      <c r="L646" s="8"/>
      <c r="M646" s="8"/>
      <c r="N646" s="8"/>
      <c r="O646" s="8"/>
      <c r="P646" s="8"/>
      <c r="Q646" s="8"/>
      <c r="R646" s="8"/>
      <c r="S646" s="8"/>
      <c r="T646" s="8"/>
      <c r="U646" s="8"/>
      <c r="V646" s="8"/>
      <c r="W646" s="8"/>
      <c r="X646" s="8"/>
      <c r="Y646" s="8"/>
      <c r="Z646" s="8"/>
    </row>
    <row r="647" spans="1:26" ht="17.25" customHeight="1">
      <c r="A647" s="8"/>
      <c r="B647" s="9"/>
      <c r="C647" s="9"/>
      <c r="D647" s="9"/>
      <c r="E647" s="9"/>
      <c r="F647" s="9"/>
      <c r="G647" s="9"/>
      <c r="H647" s="9"/>
      <c r="I647" s="9"/>
      <c r="J647" s="9"/>
      <c r="K647" s="9"/>
      <c r="L647" s="8"/>
      <c r="M647" s="8"/>
      <c r="N647" s="8"/>
      <c r="O647" s="8"/>
      <c r="P647" s="8"/>
      <c r="Q647" s="8"/>
      <c r="R647" s="8"/>
      <c r="S647" s="8"/>
      <c r="T647" s="8"/>
      <c r="U647" s="8"/>
      <c r="V647" s="8"/>
      <c r="W647" s="8"/>
      <c r="X647" s="8"/>
      <c r="Y647" s="8"/>
      <c r="Z647" s="8"/>
    </row>
    <row r="648" spans="1:26" ht="17.25" customHeight="1">
      <c r="A648" s="8"/>
      <c r="B648" s="9"/>
      <c r="C648" s="9"/>
      <c r="D648" s="9"/>
      <c r="E648" s="9"/>
      <c r="F648" s="9"/>
      <c r="G648" s="9"/>
      <c r="H648" s="9"/>
      <c r="I648" s="9"/>
      <c r="J648" s="9"/>
      <c r="K648" s="9"/>
      <c r="L648" s="8"/>
      <c r="M648" s="8"/>
      <c r="N648" s="8"/>
      <c r="O648" s="8"/>
      <c r="P648" s="8"/>
      <c r="Q648" s="8"/>
      <c r="R648" s="8"/>
      <c r="S648" s="8"/>
      <c r="T648" s="8"/>
      <c r="U648" s="8"/>
      <c r="V648" s="8"/>
      <c r="W648" s="8"/>
      <c r="X648" s="8"/>
      <c r="Y648" s="8"/>
      <c r="Z648" s="8"/>
    </row>
    <row r="649" spans="1:26" ht="17.25" customHeight="1">
      <c r="A649" s="8"/>
      <c r="B649" s="9"/>
      <c r="C649" s="9"/>
      <c r="D649" s="9"/>
      <c r="E649" s="9"/>
      <c r="F649" s="9"/>
      <c r="G649" s="9"/>
      <c r="H649" s="9"/>
      <c r="I649" s="9"/>
      <c r="J649" s="9"/>
      <c r="K649" s="9"/>
      <c r="L649" s="8"/>
      <c r="M649" s="8"/>
      <c r="N649" s="8"/>
      <c r="O649" s="8"/>
      <c r="P649" s="8"/>
      <c r="Q649" s="8"/>
      <c r="R649" s="8"/>
      <c r="S649" s="8"/>
      <c r="T649" s="8"/>
      <c r="U649" s="8"/>
      <c r="V649" s="8"/>
      <c r="W649" s="8"/>
      <c r="X649" s="8"/>
      <c r="Y649" s="8"/>
      <c r="Z649" s="8"/>
    </row>
    <row r="650" spans="1:26" ht="17.25" customHeight="1">
      <c r="A650" s="8"/>
      <c r="B650" s="9"/>
      <c r="C650" s="9"/>
      <c r="D650" s="9"/>
      <c r="E650" s="9"/>
      <c r="F650" s="9"/>
      <c r="G650" s="9"/>
      <c r="H650" s="9"/>
      <c r="I650" s="9"/>
      <c r="J650" s="9"/>
      <c r="K650" s="9"/>
      <c r="L650" s="8"/>
      <c r="M650" s="8"/>
      <c r="N650" s="8"/>
      <c r="O650" s="8"/>
      <c r="P650" s="8"/>
      <c r="Q650" s="8"/>
      <c r="R650" s="8"/>
      <c r="S650" s="8"/>
      <c r="T650" s="8"/>
      <c r="U650" s="8"/>
      <c r="V650" s="8"/>
      <c r="W650" s="8"/>
      <c r="X650" s="8"/>
      <c r="Y650" s="8"/>
      <c r="Z650" s="8"/>
    </row>
    <row r="651" spans="1:26" ht="17.25" customHeight="1">
      <c r="A651" s="8"/>
      <c r="B651" s="9"/>
      <c r="C651" s="9"/>
      <c r="D651" s="9"/>
      <c r="E651" s="9"/>
      <c r="F651" s="9"/>
      <c r="G651" s="9"/>
      <c r="H651" s="9"/>
      <c r="I651" s="9"/>
      <c r="J651" s="9"/>
      <c r="K651" s="9"/>
      <c r="L651" s="8"/>
      <c r="M651" s="8"/>
      <c r="N651" s="8"/>
      <c r="O651" s="8"/>
      <c r="P651" s="8"/>
      <c r="Q651" s="8"/>
      <c r="R651" s="8"/>
      <c r="S651" s="8"/>
      <c r="T651" s="8"/>
      <c r="U651" s="8"/>
      <c r="V651" s="8"/>
      <c r="W651" s="8"/>
      <c r="X651" s="8"/>
      <c r="Y651" s="8"/>
      <c r="Z651" s="8"/>
    </row>
    <row r="652" spans="1:26" ht="17.25" customHeight="1">
      <c r="A652" s="8"/>
      <c r="B652" s="9"/>
      <c r="C652" s="9"/>
      <c r="D652" s="9"/>
      <c r="E652" s="9"/>
      <c r="F652" s="9"/>
      <c r="G652" s="9"/>
      <c r="H652" s="9"/>
      <c r="I652" s="9"/>
      <c r="J652" s="9"/>
      <c r="K652" s="9"/>
      <c r="L652" s="8"/>
      <c r="M652" s="8"/>
      <c r="N652" s="8"/>
      <c r="O652" s="8"/>
      <c r="P652" s="8"/>
      <c r="Q652" s="8"/>
      <c r="R652" s="8"/>
      <c r="S652" s="8"/>
      <c r="T652" s="8"/>
      <c r="U652" s="8"/>
      <c r="V652" s="8"/>
      <c r="W652" s="8"/>
      <c r="X652" s="8"/>
      <c r="Y652" s="8"/>
      <c r="Z652" s="8"/>
    </row>
    <row r="653" spans="1:26" ht="17.25" customHeight="1">
      <c r="A653" s="8"/>
      <c r="B653" s="9"/>
      <c r="C653" s="9"/>
      <c r="D653" s="9"/>
      <c r="E653" s="9"/>
      <c r="F653" s="9"/>
      <c r="G653" s="9"/>
      <c r="H653" s="9"/>
      <c r="I653" s="9"/>
      <c r="J653" s="9"/>
      <c r="K653" s="9"/>
      <c r="L653" s="8"/>
      <c r="M653" s="8"/>
      <c r="N653" s="8"/>
      <c r="O653" s="8"/>
      <c r="P653" s="8"/>
      <c r="Q653" s="8"/>
      <c r="R653" s="8"/>
      <c r="S653" s="8"/>
      <c r="T653" s="8"/>
      <c r="U653" s="8"/>
      <c r="V653" s="8"/>
      <c r="W653" s="8"/>
      <c r="X653" s="8"/>
      <c r="Y653" s="8"/>
      <c r="Z653" s="8"/>
    </row>
    <row r="654" spans="1:26" ht="17.25" customHeight="1">
      <c r="A654" s="8"/>
      <c r="B654" s="9"/>
      <c r="C654" s="9"/>
      <c r="D654" s="9"/>
      <c r="E654" s="9"/>
      <c r="F654" s="9"/>
      <c r="G654" s="9"/>
      <c r="H654" s="9"/>
      <c r="I654" s="9"/>
      <c r="J654" s="9"/>
      <c r="K654" s="9"/>
      <c r="L654" s="8"/>
      <c r="M654" s="8"/>
      <c r="N654" s="8"/>
      <c r="O654" s="8"/>
      <c r="P654" s="8"/>
      <c r="Q654" s="8"/>
      <c r="R654" s="8"/>
      <c r="S654" s="8"/>
      <c r="T654" s="8"/>
      <c r="U654" s="8"/>
      <c r="V654" s="8"/>
      <c r="W654" s="8"/>
      <c r="X654" s="8"/>
      <c r="Y654" s="8"/>
      <c r="Z654" s="8"/>
    </row>
    <row r="655" spans="1:26" ht="17.25" customHeight="1">
      <c r="A655" s="8"/>
      <c r="B655" s="9"/>
      <c r="C655" s="9"/>
      <c r="D655" s="9"/>
      <c r="E655" s="9"/>
      <c r="F655" s="9"/>
      <c r="G655" s="9"/>
      <c r="H655" s="9"/>
      <c r="I655" s="9"/>
      <c r="J655" s="9"/>
      <c r="K655" s="9"/>
      <c r="L655" s="8"/>
      <c r="M655" s="8"/>
      <c r="N655" s="8"/>
      <c r="O655" s="8"/>
      <c r="P655" s="8"/>
      <c r="Q655" s="8"/>
      <c r="R655" s="8"/>
      <c r="S655" s="8"/>
      <c r="T655" s="8"/>
      <c r="U655" s="8"/>
      <c r="V655" s="8"/>
      <c r="W655" s="8"/>
      <c r="X655" s="8"/>
      <c r="Y655" s="8"/>
      <c r="Z655" s="8"/>
    </row>
    <row r="656" spans="1:26" ht="17.25" customHeight="1">
      <c r="A656" s="8"/>
      <c r="B656" s="9"/>
      <c r="C656" s="9"/>
      <c r="D656" s="9"/>
      <c r="E656" s="9"/>
      <c r="F656" s="9"/>
      <c r="G656" s="9"/>
      <c r="H656" s="9"/>
      <c r="I656" s="9"/>
      <c r="J656" s="9"/>
      <c r="K656" s="9"/>
      <c r="L656" s="8"/>
      <c r="M656" s="8"/>
      <c r="N656" s="8"/>
      <c r="O656" s="8"/>
      <c r="P656" s="8"/>
      <c r="Q656" s="8"/>
      <c r="R656" s="8"/>
      <c r="S656" s="8"/>
      <c r="T656" s="8"/>
      <c r="U656" s="8"/>
      <c r="V656" s="8"/>
      <c r="W656" s="8"/>
      <c r="X656" s="8"/>
      <c r="Y656" s="8"/>
      <c r="Z656" s="8"/>
    </row>
    <row r="657" spans="1:26" ht="17.25" customHeight="1">
      <c r="A657" s="8"/>
      <c r="B657" s="9"/>
      <c r="C657" s="9"/>
      <c r="D657" s="9"/>
      <c r="E657" s="9"/>
      <c r="F657" s="9"/>
      <c r="G657" s="9"/>
      <c r="H657" s="9"/>
      <c r="I657" s="9"/>
      <c r="J657" s="9"/>
      <c r="K657" s="9"/>
      <c r="L657" s="8"/>
      <c r="M657" s="8"/>
      <c r="N657" s="8"/>
      <c r="O657" s="8"/>
      <c r="P657" s="8"/>
      <c r="Q657" s="8"/>
      <c r="R657" s="8"/>
      <c r="S657" s="8"/>
      <c r="T657" s="8"/>
      <c r="U657" s="8"/>
      <c r="V657" s="8"/>
      <c r="W657" s="8"/>
      <c r="X657" s="8"/>
      <c r="Y657" s="8"/>
      <c r="Z657" s="8"/>
    </row>
    <row r="658" spans="1:26" ht="17.25" customHeight="1">
      <c r="A658" s="8"/>
      <c r="B658" s="9"/>
      <c r="C658" s="9"/>
      <c r="D658" s="9"/>
      <c r="E658" s="9"/>
      <c r="F658" s="9"/>
      <c r="G658" s="9"/>
      <c r="H658" s="9"/>
      <c r="I658" s="9"/>
      <c r="J658" s="9"/>
      <c r="K658" s="9"/>
      <c r="L658" s="8"/>
      <c r="M658" s="8"/>
      <c r="N658" s="8"/>
      <c r="O658" s="8"/>
      <c r="P658" s="8"/>
      <c r="Q658" s="8"/>
      <c r="R658" s="8"/>
      <c r="S658" s="8"/>
      <c r="T658" s="8"/>
      <c r="U658" s="8"/>
      <c r="V658" s="8"/>
      <c r="W658" s="8"/>
      <c r="X658" s="8"/>
      <c r="Y658" s="8"/>
      <c r="Z658" s="8"/>
    </row>
    <row r="659" spans="1:26" ht="17.25" customHeight="1">
      <c r="A659" s="8"/>
      <c r="B659" s="9"/>
      <c r="C659" s="9"/>
      <c r="D659" s="9"/>
      <c r="E659" s="9"/>
      <c r="F659" s="9"/>
      <c r="G659" s="9"/>
      <c r="H659" s="9"/>
      <c r="I659" s="9"/>
      <c r="J659" s="9"/>
      <c r="K659" s="9"/>
      <c r="L659" s="8"/>
      <c r="M659" s="8"/>
      <c r="N659" s="8"/>
      <c r="O659" s="8"/>
      <c r="P659" s="8"/>
      <c r="Q659" s="8"/>
      <c r="R659" s="8"/>
      <c r="S659" s="8"/>
      <c r="T659" s="8"/>
      <c r="U659" s="8"/>
      <c r="V659" s="8"/>
      <c r="W659" s="8"/>
      <c r="X659" s="8"/>
      <c r="Y659" s="8"/>
      <c r="Z659" s="8"/>
    </row>
    <row r="660" spans="1:26" ht="17.25" customHeight="1">
      <c r="A660" s="8"/>
      <c r="B660" s="9"/>
      <c r="C660" s="9"/>
      <c r="D660" s="9"/>
      <c r="E660" s="9"/>
      <c r="F660" s="9"/>
      <c r="G660" s="9"/>
      <c r="H660" s="9"/>
      <c r="I660" s="9"/>
      <c r="J660" s="9"/>
      <c r="K660" s="9"/>
      <c r="L660" s="8"/>
      <c r="M660" s="8"/>
      <c r="N660" s="8"/>
      <c r="O660" s="8"/>
      <c r="P660" s="8"/>
      <c r="Q660" s="8"/>
      <c r="R660" s="8"/>
      <c r="S660" s="8"/>
      <c r="T660" s="8"/>
      <c r="U660" s="8"/>
      <c r="V660" s="8"/>
      <c r="W660" s="8"/>
      <c r="X660" s="8"/>
      <c r="Y660" s="8"/>
      <c r="Z660" s="8"/>
    </row>
    <row r="661" spans="1:26" ht="17.25" customHeight="1">
      <c r="A661" s="8"/>
      <c r="B661" s="9"/>
      <c r="C661" s="9"/>
      <c r="D661" s="9"/>
      <c r="E661" s="9"/>
      <c r="F661" s="9"/>
      <c r="G661" s="9"/>
      <c r="H661" s="9"/>
      <c r="I661" s="9"/>
      <c r="J661" s="9"/>
      <c r="K661" s="9"/>
      <c r="L661" s="8"/>
      <c r="M661" s="8"/>
      <c r="N661" s="8"/>
      <c r="O661" s="8"/>
      <c r="P661" s="8"/>
      <c r="Q661" s="8"/>
      <c r="R661" s="8"/>
      <c r="S661" s="8"/>
      <c r="T661" s="8"/>
      <c r="U661" s="8"/>
      <c r="V661" s="8"/>
      <c r="W661" s="8"/>
      <c r="X661" s="8"/>
      <c r="Y661" s="8"/>
      <c r="Z661" s="8"/>
    </row>
    <row r="662" spans="1:26" ht="17.25" customHeight="1">
      <c r="A662" s="8"/>
      <c r="B662" s="9"/>
      <c r="C662" s="9"/>
      <c r="D662" s="9"/>
      <c r="E662" s="9"/>
      <c r="F662" s="9"/>
      <c r="G662" s="9"/>
      <c r="H662" s="9"/>
      <c r="I662" s="9"/>
      <c r="J662" s="9"/>
      <c r="K662" s="9"/>
      <c r="L662" s="8"/>
      <c r="M662" s="8"/>
      <c r="N662" s="8"/>
      <c r="O662" s="8"/>
      <c r="P662" s="8"/>
      <c r="Q662" s="8"/>
      <c r="R662" s="8"/>
      <c r="S662" s="8"/>
      <c r="T662" s="8"/>
      <c r="U662" s="8"/>
      <c r="V662" s="8"/>
      <c r="W662" s="8"/>
      <c r="X662" s="8"/>
      <c r="Y662" s="8"/>
      <c r="Z662" s="8"/>
    </row>
    <row r="663" spans="1:26" ht="17.25" customHeight="1">
      <c r="A663" s="8"/>
      <c r="B663" s="9"/>
      <c r="C663" s="9"/>
      <c r="D663" s="9"/>
      <c r="E663" s="9"/>
      <c r="F663" s="9"/>
      <c r="G663" s="9"/>
      <c r="H663" s="9"/>
      <c r="I663" s="9"/>
      <c r="J663" s="9"/>
      <c r="K663" s="9"/>
      <c r="L663" s="8"/>
      <c r="M663" s="8"/>
      <c r="N663" s="8"/>
      <c r="O663" s="8"/>
      <c r="P663" s="8"/>
      <c r="Q663" s="8"/>
      <c r="R663" s="8"/>
      <c r="S663" s="8"/>
      <c r="T663" s="8"/>
      <c r="U663" s="8"/>
      <c r="V663" s="8"/>
      <c r="W663" s="8"/>
      <c r="X663" s="8"/>
      <c r="Y663" s="8"/>
      <c r="Z663" s="8"/>
    </row>
    <row r="664" spans="1:26" ht="17.25" customHeight="1">
      <c r="A664" s="8"/>
      <c r="B664" s="9"/>
      <c r="C664" s="9"/>
      <c r="D664" s="9"/>
      <c r="E664" s="9"/>
      <c r="F664" s="9"/>
      <c r="G664" s="9"/>
      <c r="H664" s="9"/>
      <c r="I664" s="9"/>
      <c r="J664" s="9"/>
      <c r="K664" s="9"/>
      <c r="L664" s="8"/>
      <c r="M664" s="8"/>
      <c r="N664" s="8"/>
      <c r="O664" s="8"/>
      <c r="P664" s="8"/>
      <c r="Q664" s="8"/>
      <c r="R664" s="8"/>
      <c r="S664" s="8"/>
      <c r="T664" s="8"/>
      <c r="U664" s="8"/>
      <c r="V664" s="8"/>
      <c r="W664" s="8"/>
      <c r="X664" s="8"/>
      <c r="Y664" s="8"/>
      <c r="Z664" s="8"/>
    </row>
    <row r="665" spans="1:26" ht="17.25" customHeight="1">
      <c r="A665" s="8"/>
      <c r="B665" s="9"/>
      <c r="C665" s="9"/>
      <c r="D665" s="9"/>
      <c r="E665" s="9"/>
      <c r="F665" s="9"/>
      <c r="G665" s="9"/>
      <c r="H665" s="9"/>
      <c r="I665" s="9"/>
      <c r="J665" s="9"/>
      <c r="K665" s="9"/>
      <c r="L665" s="8"/>
      <c r="M665" s="8"/>
      <c r="N665" s="8"/>
      <c r="O665" s="8"/>
      <c r="P665" s="8"/>
      <c r="Q665" s="8"/>
      <c r="R665" s="8"/>
      <c r="S665" s="8"/>
      <c r="T665" s="8"/>
      <c r="U665" s="8"/>
      <c r="V665" s="8"/>
      <c r="W665" s="8"/>
      <c r="X665" s="8"/>
      <c r="Y665" s="8"/>
      <c r="Z665" s="8"/>
    </row>
    <row r="666" spans="1:26" ht="17.25" customHeight="1">
      <c r="A666" s="8"/>
      <c r="B666" s="9"/>
      <c r="C666" s="9"/>
      <c r="D666" s="9"/>
      <c r="E666" s="9"/>
      <c r="F666" s="9"/>
      <c r="G666" s="9"/>
      <c r="H666" s="9"/>
      <c r="I666" s="9"/>
      <c r="J666" s="9"/>
      <c r="K666" s="9"/>
      <c r="L666" s="8"/>
      <c r="M666" s="8"/>
      <c r="N666" s="8"/>
      <c r="O666" s="8"/>
      <c r="P666" s="8"/>
      <c r="Q666" s="8"/>
      <c r="R666" s="8"/>
      <c r="S666" s="8"/>
      <c r="T666" s="8"/>
      <c r="U666" s="8"/>
      <c r="V666" s="8"/>
      <c r="W666" s="8"/>
      <c r="X666" s="8"/>
      <c r="Y666" s="8"/>
      <c r="Z666" s="8"/>
    </row>
    <row r="667" spans="1:26" ht="17.25" customHeight="1">
      <c r="A667" s="8"/>
      <c r="B667" s="9"/>
      <c r="C667" s="9"/>
      <c r="D667" s="9"/>
      <c r="E667" s="9"/>
      <c r="F667" s="9"/>
      <c r="G667" s="9"/>
      <c r="H667" s="9"/>
      <c r="I667" s="9"/>
      <c r="J667" s="9"/>
      <c r="K667" s="9"/>
      <c r="L667" s="8"/>
      <c r="M667" s="8"/>
      <c r="N667" s="8"/>
      <c r="O667" s="8"/>
      <c r="P667" s="8"/>
      <c r="Q667" s="8"/>
      <c r="R667" s="8"/>
      <c r="S667" s="8"/>
      <c r="T667" s="8"/>
      <c r="U667" s="8"/>
      <c r="V667" s="8"/>
      <c r="W667" s="8"/>
      <c r="X667" s="8"/>
      <c r="Y667" s="8"/>
      <c r="Z667" s="8"/>
    </row>
    <row r="668" spans="1:26" ht="17.25" customHeight="1">
      <c r="A668" s="8"/>
      <c r="B668" s="9"/>
      <c r="C668" s="9"/>
      <c r="D668" s="9"/>
      <c r="E668" s="9"/>
      <c r="F668" s="9"/>
      <c r="G668" s="9"/>
      <c r="H668" s="9"/>
      <c r="I668" s="9"/>
      <c r="J668" s="9"/>
      <c r="K668" s="9"/>
      <c r="L668" s="8"/>
      <c r="M668" s="8"/>
      <c r="N668" s="8"/>
      <c r="O668" s="8"/>
      <c r="P668" s="8"/>
      <c r="Q668" s="8"/>
      <c r="R668" s="8"/>
      <c r="S668" s="8"/>
      <c r="T668" s="8"/>
      <c r="U668" s="8"/>
      <c r="V668" s="8"/>
      <c r="W668" s="8"/>
      <c r="X668" s="8"/>
      <c r="Y668" s="8"/>
      <c r="Z668" s="8"/>
    </row>
    <row r="669" spans="1:26" ht="17.25" customHeight="1">
      <c r="A669" s="8"/>
      <c r="B669" s="9"/>
      <c r="C669" s="9"/>
      <c r="D669" s="9"/>
      <c r="E669" s="9"/>
      <c r="F669" s="9"/>
      <c r="G669" s="9"/>
      <c r="H669" s="9"/>
      <c r="I669" s="9"/>
      <c r="J669" s="9"/>
      <c r="K669" s="9"/>
      <c r="L669" s="8"/>
      <c r="M669" s="8"/>
      <c r="N669" s="8"/>
      <c r="O669" s="8"/>
      <c r="P669" s="8"/>
      <c r="Q669" s="8"/>
      <c r="R669" s="8"/>
      <c r="S669" s="8"/>
      <c r="T669" s="8"/>
      <c r="U669" s="8"/>
      <c r="V669" s="8"/>
      <c r="W669" s="8"/>
      <c r="X669" s="8"/>
      <c r="Y669" s="8"/>
      <c r="Z669" s="8"/>
    </row>
    <row r="670" spans="1:26" ht="17.25" customHeight="1">
      <c r="A670" s="8"/>
      <c r="B670" s="9"/>
      <c r="C670" s="9"/>
      <c r="D670" s="9"/>
      <c r="E670" s="9"/>
      <c r="F670" s="9"/>
      <c r="G670" s="9"/>
      <c r="H670" s="9"/>
      <c r="I670" s="9"/>
      <c r="J670" s="9"/>
      <c r="K670" s="9"/>
      <c r="L670" s="8"/>
      <c r="M670" s="8"/>
      <c r="N670" s="8"/>
      <c r="O670" s="8"/>
      <c r="P670" s="8"/>
      <c r="Q670" s="8"/>
      <c r="R670" s="8"/>
      <c r="S670" s="8"/>
      <c r="T670" s="8"/>
      <c r="U670" s="8"/>
      <c r="V670" s="8"/>
      <c r="W670" s="8"/>
      <c r="X670" s="8"/>
      <c r="Y670" s="8"/>
      <c r="Z670" s="8"/>
    </row>
    <row r="671" spans="1:26" ht="17.25" customHeight="1">
      <c r="A671" s="8"/>
      <c r="B671" s="9"/>
      <c r="C671" s="9"/>
      <c r="D671" s="9"/>
      <c r="E671" s="9"/>
      <c r="F671" s="9"/>
      <c r="G671" s="9"/>
      <c r="H671" s="9"/>
      <c r="I671" s="9"/>
      <c r="J671" s="9"/>
      <c r="K671" s="9"/>
      <c r="L671" s="8"/>
      <c r="M671" s="8"/>
      <c r="N671" s="8"/>
      <c r="O671" s="8"/>
      <c r="P671" s="8"/>
      <c r="Q671" s="8"/>
      <c r="R671" s="8"/>
      <c r="S671" s="8"/>
      <c r="T671" s="8"/>
      <c r="U671" s="8"/>
      <c r="V671" s="8"/>
      <c r="W671" s="8"/>
      <c r="X671" s="8"/>
      <c r="Y671" s="8"/>
      <c r="Z671" s="8"/>
    </row>
    <row r="672" spans="1:26" ht="17.25" customHeight="1">
      <c r="A672" s="8"/>
      <c r="B672" s="9"/>
      <c r="C672" s="9"/>
      <c r="D672" s="9"/>
      <c r="E672" s="9"/>
      <c r="F672" s="9"/>
      <c r="G672" s="9"/>
      <c r="H672" s="9"/>
      <c r="I672" s="9"/>
      <c r="J672" s="9"/>
      <c r="K672" s="9"/>
      <c r="L672" s="8"/>
      <c r="M672" s="8"/>
      <c r="N672" s="8"/>
      <c r="O672" s="8"/>
      <c r="P672" s="8"/>
      <c r="Q672" s="8"/>
      <c r="R672" s="8"/>
      <c r="S672" s="8"/>
      <c r="T672" s="8"/>
      <c r="U672" s="8"/>
      <c r="V672" s="8"/>
      <c r="W672" s="8"/>
      <c r="X672" s="8"/>
      <c r="Y672" s="8"/>
      <c r="Z672" s="8"/>
    </row>
    <row r="673" spans="1:26" ht="17.25" customHeight="1">
      <c r="A673" s="8"/>
      <c r="B673" s="9"/>
      <c r="C673" s="9"/>
      <c r="D673" s="9"/>
      <c r="E673" s="9"/>
      <c r="F673" s="9"/>
      <c r="G673" s="9"/>
      <c r="H673" s="9"/>
      <c r="I673" s="9"/>
      <c r="J673" s="9"/>
      <c r="K673" s="9"/>
      <c r="L673" s="8"/>
      <c r="M673" s="8"/>
      <c r="N673" s="8"/>
      <c r="O673" s="8"/>
      <c r="P673" s="8"/>
      <c r="Q673" s="8"/>
      <c r="R673" s="8"/>
      <c r="S673" s="8"/>
      <c r="T673" s="8"/>
      <c r="U673" s="8"/>
      <c r="V673" s="8"/>
      <c r="W673" s="8"/>
      <c r="X673" s="8"/>
      <c r="Y673" s="8"/>
      <c r="Z673" s="8"/>
    </row>
    <row r="674" spans="1:26" ht="17.25" customHeight="1">
      <c r="A674" s="8"/>
      <c r="B674" s="9"/>
      <c r="C674" s="9"/>
      <c r="D674" s="9"/>
      <c r="E674" s="9"/>
      <c r="F674" s="9"/>
      <c r="G674" s="9"/>
      <c r="H674" s="9"/>
      <c r="I674" s="9"/>
      <c r="J674" s="9"/>
      <c r="K674" s="9"/>
      <c r="L674" s="8"/>
      <c r="M674" s="8"/>
      <c r="N674" s="8"/>
      <c r="O674" s="8"/>
      <c r="P674" s="8"/>
      <c r="Q674" s="8"/>
      <c r="R674" s="8"/>
      <c r="S674" s="8"/>
      <c r="T674" s="8"/>
      <c r="U674" s="8"/>
      <c r="V674" s="8"/>
      <c r="W674" s="8"/>
      <c r="X674" s="8"/>
      <c r="Y674" s="8"/>
      <c r="Z674" s="8"/>
    </row>
    <row r="675" spans="1:26" ht="17.25" customHeight="1">
      <c r="A675" s="8"/>
      <c r="B675" s="9"/>
      <c r="C675" s="9"/>
      <c r="D675" s="9"/>
      <c r="E675" s="9"/>
      <c r="F675" s="9"/>
      <c r="G675" s="9"/>
      <c r="H675" s="9"/>
      <c r="I675" s="9"/>
      <c r="J675" s="9"/>
      <c r="K675" s="9"/>
      <c r="L675" s="8"/>
      <c r="M675" s="8"/>
      <c r="N675" s="8"/>
      <c r="O675" s="8"/>
      <c r="P675" s="8"/>
      <c r="Q675" s="8"/>
      <c r="R675" s="8"/>
      <c r="S675" s="8"/>
      <c r="T675" s="8"/>
      <c r="U675" s="8"/>
      <c r="V675" s="8"/>
      <c r="W675" s="8"/>
      <c r="X675" s="8"/>
      <c r="Y675" s="8"/>
      <c r="Z675" s="8"/>
    </row>
    <row r="676" spans="1:26" ht="17.25" customHeight="1">
      <c r="A676" s="8"/>
      <c r="B676" s="9"/>
      <c r="C676" s="9"/>
      <c r="D676" s="9"/>
      <c r="E676" s="9"/>
      <c r="F676" s="9"/>
      <c r="G676" s="9"/>
      <c r="H676" s="9"/>
      <c r="I676" s="9"/>
      <c r="J676" s="9"/>
      <c r="K676" s="9"/>
      <c r="L676" s="8"/>
      <c r="M676" s="8"/>
      <c r="N676" s="8"/>
      <c r="O676" s="8"/>
      <c r="P676" s="8"/>
      <c r="Q676" s="8"/>
      <c r="R676" s="8"/>
      <c r="S676" s="8"/>
      <c r="T676" s="8"/>
      <c r="U676" s="8"/>
      <c r="V676" s="8"/>
      <c r="W676" s="8"/>
      <c r="X676" s="8"/>
      <c r="Y676" s="8"/>
      <c r="Z676" s="8"/>
    </row>
    <row r="677" spans="1:26" ht="17.25" customHeight="1">
      <c r="A677" s="8"/>
      <c r="B677" s="9"/>
      <c r="C677" s="9"/>
      <c r="D677" s="9"/>
      <c r="E677" s="9"/>
      <c r="F677" s="9"/>
      <c r="G677" s="9"/>
      <c r="H677" s="9"/>
      <c r="I677" s="9"/>
      <c r="J677" s="9"/>
      <c r="K677" s="9"/>
      <c r="L677" s="8"/>
      <c r="M677" s="8"/>
      <c r="N677" s="8"/>
      <c r="O677" s="8"/>
      <c r="P677" s="8"/>
      <c r="Q677" s="8"/>
      <c r="R677" s="8"/>
      <c r="S677" s="8"/>
      <c r="T677" s="8"/>
      <c r="U677" s="8"/>
      <c r="V677" s="8"/>
      <c r="W677" s="8"/>
      <c r="X677" s="8"/>
      <c r="Y677" s="8"/>
      <c r="Z677" s="8"/>
    </row>
    <row r="678" spans="1:26" ht="17.25" customHeight="1">
      <c r="A678" s="8"/>
      <c r="B678" s="9"/>
      <c r="C678" s="9"/>
      <c r="D678" s="9"/>
      <c r="E678" s="9"/>
      <c r="F678" s="9"/>
      <c r="G678" s="9"/>
      <c r="H678" s="9"/>
      <c r="I678" s="9"/>
      <c r="J678" s="9"/>
      <c r="K678" s="9"/>
      <c r="L678" s="8"/>
      <c r="M678" s="8"/>
      <c r="N678" s="8"/>
      <c r="O678" s="8"/>
      <c r="P678" s="8"/>
      <c r="Q678" s="8"/>
      <c r="R678" s="8"/>
      <c r="S678" s="8"/>
      <c r="T678" s="8"/>
      <c r="U678" s="8"/>
      <c r="V678" s="8"/>
      <c r="W678" s="8"/>
      <c r="X678" s="8"/>
      <c r="Y678" s="8"/>
      <c r="Z678" s="8"/>
    </row>
    <row r="679" spans="1:26" ht="17.25" customHeight="1">
      <c r="A679" s="8"/>
      <c r="B679" s="9"/>
      <c r="C679" s="9"/>
      <c r="D679" s="9"/>
      <c r="E679" s="9"/>
      <c r="F679" s="9"/>
      <c r="G679" s="9"/>
      <c r="H679" s="9"/>
      <c r="I679" s="9"/>
      <c r="J679" s="9"/>
      <c r="K679" s="9"/>
      <c r="L679" s="8"/>
      <c r="M679" s="8"/>
      <c r="N679" s="8"/>
      <c r="O679" s="8"/>
      <c r="P679" s="8"/>
      <c r="Q679" s="8"/>
      <c r="R679" s="8"/>
      <c r="S679" s="8"/>
      <c r="T679" s="8"/>
      <c r="U679" s="8"/>
      <c r="V679" s="8"/>
      <c r="W679" s="8"/>
      <c r="X679" s="8"/>
      <c r="Y679" s="8"/>
      <c r="Z679" s="8"/>
    </row>
    <row r="680" spans="1:26" ht="17.25" customHeight="1">
      <c r="A680" s="8"/>
      <c r="B680" s="9"/>
      <c r="C680" s="9"/>
      <c r="D680" s="9"/>
      <c r="E680" s="9"/>
      <c r="F680" s="9"/>
      <c r="G680" s="9"/>
      <c r="H680" s="9"/>
      <c r="I680" s="9"/>
      <c r="J680" s="9"/>
      <c r="K680" s="9"/>
      <c r="L680" s="8"/>
      <c r="M680" s="8"/>
      <c r="N680" s="8"/>
      <c r="O680" s="8"/>
      <c r="P680" s="8"/>
      <c r="Q680" s="8"/>
      <c r="R680" s="8"/>
      <c r="S680" s="8"/>
      <c r="T680" s="8"/>
      <c r="U680" s="8"/>
      <c r="V680" s="8"/>
      <c r="W680" s="8"/>
      <c r="X680" s="8"/>
      <c r="Y680" s="8"/>
      <c r="Z680" s="8"/>
    </row>
    <row r="681" spans="1:26" ht="17.25" customHeight="1">
      <c r="A681" s="8"/>
      <c r="B681" s="9"/>
      <c r="C681" s="9"/>
      <c r="D681" s="9"/>
      <c r="E681" s="9"/>
      <c r="F681" s="9"/>
      <c r="G681" s="9"/>
      <c r="H681" s="9"/>
      <c r="I681" s="9"/>
      <c r="J681" s="9"/>
      <c r="K681" s="9"/>
      <c r="L681" s="8"/>
      <c r="M681" s="8"/>
      <c r="N681" s="8"/>
      <c r="O681" s="8"/>
      <c r="P681" s="8"/>
      <c r="Q681" s="8"/>
      <c r="R681" s="8"/>
      <c r="S681" s="8"/>
      <c r="T681" s="8"/>
      <c r="U681" s="8"/>
      <c r="V681" s="8"/>
      <c r="W681" s="8"/>
      <c r="X681" s="8"/>
      <c r="Y681" s="8"/>
      <c r="Z681" s="8"/>
    </row>
    <row r="682" spans="1:26" ht="17.25" customHeight="1">
      <c r="A682" s="8"/>
      <c r="B682" s="9"/>
      <c r="C682" s="9"/>
      <c r="D682" s="9"/>
      <c r="E682" s="9"/>
      <c r="F682" s="9"/>
      <c r="G682" s="9"/>
      <c r="H682" s="9"/>
      <c r="I682" s="9"/>
      <c r="J682" s="9"/>
      <c r="K682" s="9"/>
      <c r="L682" s="8"/>
      <c r="M682" s="8"/>
      <c r="N682" s="8"/>
      <c r="O682" s="8"/>
      <c r="P682" s="8"/>
      <c r="Q682" s="8"/>
      <c r="R682" s="8"/>
      <c r="S682" s="8"/>
      <c r="T682" s="8"/>
      <c r="U682" s="8"/>
      <c r="V682" s="8"/>
      <c r="W682" s="8"/>
      <c r="X682" s="8"/>
      <c r="Y682" s="8"/>
      <c r="Z682" s="8"/>
    </row>
    <row r="683" spans="1:26" ht="17.25" customHeight="1">
      <c r="A683" s="8"/>
      <c r="B683" s="9"/>
      <c r="C683" s="9"/>
      <c r="D683" s="9"/>
      <c r="E683" s="9"/>
      <c r="F683" s="9"/>
      <c r="G683" s="9"/>
      <c r="H683" s="9"/>
      <c r="I683" s="9"/>
      <c r="J683" s="9"/>
      <c r="K683" s="9"/>
      <c r="L683" s="8"/>
      <c r="M683" s="8"/>
      <c r="N683" s="8"/>
      <c r="O683" s="8"/>
      <c r="P683" s="8"/>
      <c r="Q683" s="8"/>
      <c r="R683" s="8"/>
      <c r="S683" s="8"/>
      <c r="T683" s="8"/>
      <c r="U683" s="8"/>
      <c r="V683" s="8"/>
      <c r="W683" s="8"/>
      <c r="X683" s="8"/>
      <c r="Y683" s="8"/>
      <c r="Z683" s="8"/>
    </row>
    <row r="684" spans="1:26" ht="17.25" customHeight="1">
      <c r="A684" s="8"/>
      <c r="B684" s="9"/>
      <c r="C684" s="9"/>
      <c r="D684" s="9"/>
      <c r="E684" s="9"/>
      <c r="F684" s="9"/>
      <c r="G684" s="9"/>
      <c r="H684" s="9"/>
      <c r="I684" s="9"/>
      <c r="J684" s="9"/>
      <c r="K684" s="9"/>
      <c r="L684" s="8"/>
      <c r="M684" s="8"/>
      <c r="N684" s="8"/>
      <c r="O684" s="8"/>
      <c r="P684" s="8"/>
      <c r="Q684" s="8"/>
      <c r="R684" s="8"/>
      <c r="S684" s="8"/>
      <c r="T684" s="8"/>
      <c r="U684" s="8"/>
      <c r="V684" s="8"/>
      <c r="W684" s="8"/>
      <c r="X684" s="8"/>
      <c r="Y684" s="8"/>
      <c r="Z684" s="8"/>
    </row>
    <row r="685" spans="1:26" ht="17.25" customHeight="1">
      <c r="A685" s="8"/>
      <c r="B685" s="9"/>
      <c r="C685" s="9"/>
      <c r="D685" s="9"/>
      <c r="E685" s="9"/>
      <c r="F685" s="9"/>
      <c r="G685" s="9"/>
      <c r="H685" s="9"/>
      <c r="I685" s="9"/>
      <c r="J685" s="9"/>
      <c r="K685" s="9"/>
      <c r="L685" s="8"/>
      <c r="M685" s="8"/>
      <c r="N685" s="8"/>
      <c r="O685" s="8"/>
      <c r="P685" s="8"/>
      <c r="Q685" s="8"/>
      <c r="R685" s="8"/>
      <c r="S685" s="8"/>
      <c r="T685" s="8"/>
      <c r="U685" s="8"/>
      <c r="V685" s="8"/>
      <c r="W685" s="8"/>
      <c r="X685" s="8"/>
      <c r="Y685" s="8"/>
      <c r="Z685" s="8"/>
    </row>
    <row r="686" spans="1:26" ht="17.25" customHeight="1">
      <c r="A686" s="8"/>
      <c r="B686" s="9"/>
      <c r="C686" s="9"/>
      <c r="D686" s="9"/>
      <c r="E686" s="9"/>
      <c r="F686" s="9"/>
      <c r="G686" s="9"/>
      <c r="H686" s="9"/>
      <c r="I686" s="9"/>
      <c r="J686" s="9"/>
      <c r="K686" s="9"/>
      <c r="L686" s="8"/>
      <c r="M686" s="8"/>
      <c r="N686" s="8"/>
      <c r="O686" s="8"/>
      <c r="P686" s="8"/>
      <c r="Q686" s="8"/>
      <c r="R686" s="8"/>
      <c r="S686" s="8"/>
      <c r="T686" s="8"/>
      <c r="U686" s="8"/>
      <c r="V686" s="8"/>
      <c r="W686" s="8"/>
      <c r="X686" s="8"/>
      <c r="Y686" s="8"/>
      <c r="Z686" s="8"/>
    </row>
    <row r="687" spans="1:26" ht="17.25" customHeight="1">
      <c r="A687" s="8"/>
      <c r="B687" s="9"/>
      <c r="C687" s="9"/>
      <c r="D687" s="9"/>
      <c r="E687" s="9"/>
      <c r="F687" s="9"/>
      <c r="G687" s="9"/>
      <c r="H687" s="9"/>
      <c r="I687" s="9"/>
      <c r="J687" s="9"/>
      <c r="K687" s="9"/>
      <c r="L687" s="8"/>
      <c r="M687" s="8"/>
      <c r="N687" s="8"/>
      <c r="O687" s="8"/>
      <c r="P687" s="8"/>
      <c r="Q687" s="8"/>
      <c r="R687" s="8"/>
      <c r="S687" s="8"/>
      <c r="T687" s="8"/>
      <c r="U687" s="8"/>
      <c r="V687" s="8"/>
      <c r="W687" s="8"/>
      <c r="X687" s="8"/>
      <c r="Y687" s="8"/>
      <c r="Z687" s="8"/>
    </row>
    <row r="688" spans="1:26" ht="17.25" customHeight="1">
      <c r="A688" s="8"/>
      <c r="B688" s="9"/>
      <c r="C688" s="9"/>
      <c r="D688" s="9"/>
      <c r="E688" s="9"/>
      <c r="F688" s="9"/>
      <c r="G688" s="9"/>
      <c r="H688" s="9"/>
      <c r="I688" s="9"/>
      <c r="J688" s="9"/>
      <c r="K688" s="9"/>
      <c r="L688" s="8"/>
      <c r="M688" s="8"/>
      <c r="N688" s="8"/>
      <c r="O688" s="8"/>
      <c r="P688" s="8"/>
      <c r="Q688" s="8"/>
      <c r="R688" s="8"/>
      <c r="S688" s="8"/>
      <c r="T688" s="8"/>
      <c r="U688" s="8"/>
      <c r="V688" s="8"/>
      <c r="W688" s="8"/>
      <c r="X688" s="8"/>
      <c r="Y688" s="8"/>
      <c r="Z688" s="8"/>
    </row>
    <row r="689" spans="1:26" ht="17.25" customHeight="1">
      <c r="A689" s="8"/>
      <c r="B689" s="9"/>
      <c r="C689" s="9"/>
      <c r="D689" s="9"/>
      <c r="E689" s="9"/>
      <c r="F689" s="9"/>
      <c r="G689" s="9"/>
      <c r="H689" s="9"/>
      <c r="I689" s="9"/>
      <c r="J689" s="9"/>
      <c r="K689" s="9"/>
      <c r="L689" s="8"/>
      <c r="M689" s="8"/>
      <c r="N689" s="8"/>
      <c r="O689" s="8"/>
      <c r="P689" s="8"/>
      <c r="Q689" s="8"/>
      <c r="R689" s="8"/>
      <c r="S689" s="8"/>
      <c r="T689" s="8"/>
      <c r="U689" s="8"/>
      <c r="V689" s="8"/>
      <c r="W689" s="8"/>
      <c r="X689" s="8"/>
      <c r="Y689" s="8"/>
      <c r="Z689" s="8"/>
    </row>
    <row r="690" spans="1:26" ht="17.25" customHeight="1">
      <c r="A690" s="8"/>
      <c r="B690" s="9"/>
      <c r="C690" s="9"/>
      <c r="D690" s="9"/>
      <c r="E690" s="9"/>
      <c r="F690" s="9"/>
      <c r="G690" s="9"/>
      <c r="H690" s="9"/>
      <c r="I690" s="9"/>
      <c r="J690" s="9"/>
      <c r="K690" s="9"/>
      <c r="L690" s="8"/>
      <c r="M690" s="8"/>
      <c r="N690" s="8"/>
      <c r="O690" s="8"/>
      <c r="P690" s="8"/>
      <c r="Q690" s="8"/>
      <c r="R690" s="8"/>
      <c r="S690" s="8"/>
      <c r="T690" s="8"/>
      <c r="U690" s="8"/>
      <c r="V690" s="8"/>
      <c r="W690" s="8"/>
      <c r="X690" s="8"/>
      <c r="Y690" s="8"/>
      <c r="Z690" s="8"/>
    </row>
    <row r="691" spans="1:26" ht="17.25" customHeight="1">
      <c r="A691" s="8"/>
      <c r="B691" s="9"/>
      <c r="C691" s="9"/>
      <c r="D691" s="9"/>
      <c r="E691" s="9"/>
      <c r="F691" s="9"/>
      <c r="G691" s="9"/>
      <c r="H691" s="9"/>
      <c r="I691" s="9"/>
      <c r="J691" s="9"/>
      <c r="K691" s="9"/>
      <c r="L691" s="8"/>
      <c r="M691" s="8"/>
      <c r="N691" s="8"/>
      <c r="O691" s="8"/>
      <c r="P691" s="8"/>
      <c r="Q691" s="8"/>
      <c r="R691" s="8"/>
      <c r="S691" s="8"/>
      <c r="T691" s="8"/>
      <c r="U691" s="8"/>
      <c r="V691" s="8"/>
      <c r="W691" s="8"/>
      <c r="X691" s="8"/>
      <c r="Y691" s="8"/>
      <c r="Z691" s="8"/>
    </row>
    <row r="692" spans="1:26" ht="17.25" customHeight="1">
      <c r="A692" s="8"/>
      <c r="B692" s="9"/>
      <c r="C692" s="9"/>
      <c r="D692" s="9"/>
      <c r="E692" s="9"/>
      <c r="F692" s="9"/>
      <c r="G692" s="9"/>
      <c r="H692" s="9"/>
      <c r="I692" s="9"/>
      <c r="J692" s="9"/>
      <c r="K692" s="9"/>
      <c r="L692" s="8"/>
      <c r="M692" s="8"/>
      <c r="N692" s="8"/>
      <c r="O692" s="8"/>
      <c r="P692" s="8"/>
      <c r="Q692" s="8"/>
      <c r="R692" s="8"/>
      <c r="S692" s="8"/>
      <c r="T692" s="8"/>
      <c r="U692" s="8"/>
      <c r="V692" s="8"/>
      <c r="W692" s="8"/>
      <c r="X692" s="8"/>
      <c r="Y692" s="8"/>
      <c r="Z692" s="8"/>
    </row>
    <row r="693" spans="1:26" ht="17.25" customHeight="1">
      <c r="A693" s="8"/>
      <c r="B693" s="9"/>
      <c r="C693" s="9"/>
      <c r="D693" s="9"/>
      <c r="E693" s="9"/>
      <c r="F693" s="9"/>
      <c r="G693" s="9"/>
      <c r="H693" s="9"/>
      <c r="I693" s="9"/>
      <c r="J693" s="9"/>
      <c r="K693" s="9"/>
      <c r="L693" s="8"/>
      <c r="M693" s="8"/>
      <c r="N693" s="8"/>
      <c r="O693" s="8"/>
      <c r="P693" s="8"/>
      <c r="Q693" s="8"/>
      <c r="R693" s="8"/>
      <c r="S693" s="8"/>
      <c r="T693" s="8"/>
      <c r="U693" s="8"/>
      <c r="V693" s="8"/>
      <c r="W693" s="8"/>
      <c r="X693" s="8"/>
      <c r="Y693" s="8"/>
      <c r="Z693" s="8"/>
    </row>
    <row r="694" spans="1:26" ht="17.25" customHeight="1">
      <c r="A694" s="8"/>
      <c r="B694" s="9"/>
      <c r="C694" s="9"/>
      <c r="D694" s="9"/>
      <c r="E694" s="9"/>
      <c r="F694" s="9"/>
      <c r="G694" s="9"/>
      <c r="H694" s="9"/>
      <c r="I694" s="9"/>
      <c r="J694" s="9"/>
      <c r="K694" s="9"/>
      <c r="L694" s="8"/>
      <c r="M694" s="8"/>
      <c r="N694" s="8"/>
      <c r="O694" s="8"/>
      <c r="P694" s="8"/>
      <c r="Q694" s="8"/>
      <c r="R694" s="8"/>
      <c r="S694" s="8"/>
      <c r="T694" s="8"/>
      <c r="U694" s="8"/>
      <c r="V694" s="8"/>
      <c r="W694" s="8"/>
      <c r="X694" s="8"/>
      <c r="Y694" s="8"/>
      <c r="Z694" s="8"/>
    </row>
    <row r="695" spans="1:26" ht="17.25" customHeight="1">
      <c r="A695" s="8"/>
      <c r="B695" s="9"/>
      <c r="C695" s="9"/>
      <c r="D695" s="9"/>
      <c r="E695" s="9"/>
      <c r="F695" s="9"/>
      <c r="G695" s="9"/>
      <c r="H695" s="9"/>
      <c r="I695" s="9"/>
      <c r="J695" s="9"/>
      <c r="K695" s="9"/>
      <c r="L695" s="8"/>
      <c r="M695" s="8"/>
      <c r="N695" s="8"/>
      <c r="O695" s="8"/>
      <c r="P695" s="8"/>
      <c r="Q695" s="8"/>
      <c r="R695" s="8"/>
      <c r="S695" s="8"/>
      <c r="T695" s="8"/>
      <c r="U695" s="8"/>
      <c r="V695" s="8"/>
      <c r="W695" s="8"/>
      <c r="X695" s="8"/>
      <c r="Y695" s="8"/>
      <c r="Z695" s="8"/>
    </row>
    <row r="696" spans="1:26" ht="17.25" customHeight="1">
      <c r="A696" s="8"/>
      <c r="B696" s="9"/>
      <c r="C696" s="9"/>
      <c r="D696" s="9"/>
      <c r="E696" s="9"/>
      <c r="F696" s="9"/>
      <c r="G696" s="9"/>
      <c r="H696" s="9"/>
      <c r="I696" s="9"/>
      <c r="J696" s="9"/>
      <c r="K696" s="9"/>
      <c r="L696" s="8"/>
      <c r="M696" s="8"/>
      <c r="N696" s="8"/>
      <c r="O696" s="8"/>
      <c r="P696" s="8"/>
      <c r="Q696" s="8"/>
      <c r="R696" s="8"/>
      <c r="S696" s="8"/>
      <c r="T696" s="8"/>
      <c r="U696" s="8"/>
      <c r="V696" s="8"/>
      <c r="W696" s="8"/>
      <c r="X696" s="8"/>
      <c r="Y696" s="8"/>
      <c r="Z696" s="8"/>
    </row>
    <row r="697" spans="1:26" ht="17.25" customHeight="1">
      <c r="A697" s="8"/>
      <c r="B697" s="9"/>
      <c r="C697" s="9"/>
      <c r="D697" s="9"/>
      <c r="E697" s="9"/>
      <c r="F697" s="9"/>
      <c r="G697" s="9"/>
      <c r="H697" s="9"/>
      <c r="I697" s="9"/>
      <c r="J697" s="9"/>
      <c r="K697" s="9"/>
      <c r="L697" s="8"/>
      <c r="M697" s="8"/>
      <c r="N697" s="8"/>
      <c r="O697" s="8"/>
      <c r="P697" s="8"/>
      <c r="Q697" s="8"/>
      <c r="R697" s="8"/>
      <c r="S697" s="8"/>
      <c r="T697" s="8"/>
      <c r="U697" s="8"/>
      <c r="V697" s="8"/>
      <c r="W697" s="8"/>
      <c r="X697" s="8"/>
      <c r="Y697" s="8"/>
      <c r="Z697" s="8"/>
    </row>
    <row r="698" spans="1:26" ht="17.25" customHeight="1">
      <c r="A698" s="8"/>
      <c r="B698" s="9"/>
      <c r="C698" s="9"/>
      <c r="D698" s="9"/>
      <c r="E698" s="9"/>
      <c r="F698" s="9"/>
      <c r="G698" s="9"/>
      <c r="H698" s="9"/>
      <c r="I698" s="9"/>
      <c r="J698" s="9"/>
      <c r="K698" s="9"/>
      <c r="L698" s="8"/>
      <c r="M698" s="8"/>
      <c r="N698" s="8"/>
      <c r="O698" s="8"/>
      <c r="P698" s="8"/>
      <c r="Q698" s="8"/>
      <c r="R698" s="8"/>
      <c r="S698" s="8"/>
      <c r="T698" s="8"/>
      <c r="U698" s="8"/>
      <c r="V698" s="8"/>
      <c r="W698" s="8"/>
      <c r="X698" s="8"/>
      <c r="Y698" s="8"/>
      <c r="Z698" s="8"/>
    </row>
    <row r="699" spans="1:26" ht="17.25" customHeight="1">
      <c r="A699" s="8"/>
      <c r="B699" s="9"/>
      <c r="C699" s="9"/>
      <c r="D699" s="9"/>
      <c r="E699" s="9"/>
      <c r="F699" s="9"/>
      <c r="G699" s="9"/>
      <c r="H699" s="9"/>
      <c r="I699" s="9"/>
      <c r="J699" s="9"/>
      <c r="K699" s="9"/>
      <c r="L699" s="8"/>
      <c r="M699" s="8"/>
      <c r="N699" s="8"/>
      <c r="O699" s="8"/>
      <c r="P699" s="8"/>
      <c r="Q699" s="8"/>
      <c r="R699" s="8"/>
      <c r="S699" s="8"/>
      <c r="T699" s="8"/>
      <c r="U699" s="8"/>
      <c r="V699" s="8"/>
      <c r="W699" s="8"/>
      <c r="X699" s="8"/>
      <c r="Y699" s="8"/>
      <c r="Z699" s="8"/>
    </row>
    <row r="700" spans="1:26" ht="17.25" customHeight="1">
      <c r="A700" s="8"/>
      <c r="B700" s="9"/>
      <c r="C700" s="9"/>
      <c r="D700" s="9"/>
      <c r="E700" s="9"/>
      <c r="F700" s="9"/>
      <c r="G700" s="9"/>
      <c r="H700" s="9"/>
      <c r="I700" s="9"/>
      <c r="J700" s="9"/>
      <c r="K700" s="9"/>
      <c r="L700" s="8"/>
      <c r="M700" s="8"/>
      <c r="N700" s="8"/>
      <c r="O700" s="8"/>
      <c r="P700" s="8"/>
      <c r="Q700" s="8"/>
      <c r="R700" s="8"/>
      <c r="S700" s="8"/>
      <c r="T700" s="8"/>
      <c r="U700" s="8"/>
      <c r="V700" s="8"/>
      <c r="W700" s="8"/>
      <c r="X700" s="8"/>
      <c r="Y700" s="8"/>
      <c r="Z700" s="8"/>
    </row>
    <row r="701" spans="1:26" ht="17.25" customHeight="1">
      <c r="A701" s="8"/>
      <c r="B701" s="9"/>
      <c r="C701" s="9"/>
      <c r="D701" s="9"/>
      <c r="E701" s="9"/>
      <c r="F701" s="9"/>
      <c r="G701" s="9"/>
      <c r="H701" s="9"/>
      <c r="I701" s="9"/>
      <c r="J701" s="9"/>
      <c r="K701" s="9"/>
      <c r="L701" s="8"/>
      <c r="M701" s="8"/>
      <c r="N701" s="8"/>
      <c r="O701" s="8"/>
      <c r="P701" s="8"/>
      <c r="Q701" s="8"/>
      <c r="R701" s="8"/>
      <c r="S701" s="8"/>
      <c r="T701" s="8"/>
      <c r="U701" s="8"/>
      <c r="V701" s="8"/>
      <c r="W701" s="8"/>
      <c r="X701" s="8"/>
      <c r="Y701" s="8"/>
      <c r="Z701" s="8"/>
    </row>
    <row r="702" spans="1:26" ht="17.25" customHeight="1">
      <c r="A702" s="8"/>
      <c r="B702" s="9"/>
      <c r="C702" s="9"/>
      <c r="D702" s="9"/>
      <c r="E702" s="9"/>
      <c r="F702" s="9"/>
      <c r="G702" s="9"/>
      <c r="H702" s="9"/>
      <c r="I702" s="9"/>
      <c r="J702" s="9"/>
      <c r="K702" s="9"/>
      <c r="L702" s="8"/>
      <c r="M702" s="8"/>
      <c r="N702" s="8"/>
      <c r="O702" s="8"/>
      <c r="P702" s="8"/>
      <c r="Q702" s="8"/>
      <c r="R702" s="8"/>
      <c r="S702" s="8"/>
      <c r="T702" s="8"/>
      <c r="U702" s="8"/>
      <c r="V702" s="8"/>
      <c r="W702" s="8"/>
      <c r="X702" s="8"/>
      <c r="Y702" s="8"/>
      <c r="Z702" s="8"/>
    </row>
    <row r="703" spans="1:26" ht="17.25" customHeight="1">
      <c r="A703" s="8"/>
      <c r="B703" s="9"/>
      <c r="C703" s="9"/>
      <c r="D703" s="9"/>
      <c r="E703" s="9"/>
      <c r="F703" s="9"/>
      <c r="G703" s="9"/>
      <c r="H703" s="9"/>
      <c r="I703" s="9"/>
      <c r="J703" s="9"/>
      <c r="K703" s="9"/>
      <c r="L703" s="8"/>
      <c r="M703" s="8"/>
      <c r="N703" s="8"/>
      <c r="O703" s="8"/>
      <c r="P703" s="8"/>
      <c r="Q703" s="8"/>
      <c r="R703" s="8"/>
      <c r="S703" s="8"/>
      <c r="T703" s="8"/>
      <c r="U703" s="8"/>
      <c r="V703" s="8"/>
      <c r="W703" s="8"/>
      <c r="X703" s="8"/>
      <c r="Y703" s="8"/>
      <c r="Z703" s="8"/>
    </row>
    <row r="704" spans="1:26" ht="17.25" customHeight="1">
      <c r="A704" s="8"/>
      <c r="B704" s="9"/>
      <c r="C704" s="9"/>
      <c r="D704" s="9"/>
      <c r="E704" s="9"/>
      <c r="F704" s="9"/>
      <c r="G704" s="9"/>
      <c r="H704" s="9"/>
      <c r="I704" s="9"/>
      <c r="J704" s="9"/>
      <c r="K704" s="9"/>
      <c r="L704" s="8"/>
      <c r="M704" s="8"/>
      <c r="N704" s="8"/>
      <c r="O704" s="8"/>
      <c r="P704" s="8"/>
      <c r="Q704" s="8"/>
      <c r="R704" s="8"/>
      <c r="S704" s="8"/>
      <c r="T704" s="8"/>
      <c r="U704" s="8"/>
      <c r="V704" s="8"/>
      <c r="W704" s="8"/>
      <c r="X704" s="8"/>
      <c r="Y704" s="8"/>
      <c r="Z704" s="8"/>
    </row>
    <row r="705" spans="1:26" ht="17.25" customHeight="1">
      <c r="A705" s="8"/>
      <c r="B705" s="9"/>
      <c r="C705" s="9"/>
      <c r="D705" s="9"/>
      <c r="E705" s="9"/>
      <c r="F705" s="9"/>
      <c r="G705" s="9"/>
      <c r="H705" s="9"/>
      <c r="I705" s="9"/>
      <c r="J705" s="9"/>
      <c r="K705" s="9"/>
      <c r="L705" s="8"/>
      <c r="M705" s="8"/>
      <c r="N705" s="8"/>
      <c r="O705" s="8"/>
      <c r="P705" s="8"/>
      <c r="Q705" s="8"/>
      <c r="R705" s="8"/>
      <c r="S705" s="8"/>
      <c r="T705" s="8"/>
      <c r="U705" s="8"/>
      <c r="V705" s="8"/>
      <c r="W705" s="8"/>
      <c r="X705" s="8"/>
      <c r="Y705" s="8"/>
      <c r="Z705" s="8"/>
    </row>
    <row r="706" spans="1:26" ht="17.25" customHeight="1">
      <c r="A706" s="8"/>
      <c r="B706" s="9"/>
      <c r="C706" s="9"/>
      <c r="D706" s="9"/>
      <c r="E706" s="9"/>
      <c r="F706" s="9"/>
      <c r="G706" s="9"/>
      <c r="H706" s="9"/>
      <c r="I706" s="9"/>
      <c r="J706" s="9"/>
      <c r="K706" s="9"/>
      <c r="L706" s="8"/>
      <c r="M706" s="8"/>
      <c r="N706" s="8"/>
      <c r="O706" s="8"/>
      <c r="P706" s="8"/>
      <c r="Q706" s="8"/>
      <c r="R706" s="8"/>
      <c r="S706" s="8"/>
      <c r="T706" s="8"/>
      <c r="U706" s="8"/>
      <c r="V706" s="8"/>
      <c r="W706" s="8"/>
      <c r="X706" s="8"/>
      <c r="Y706" s="8"/>
      <c r="Z706" s="8"/>
    </row>
    <row r="707" spans="1:26" ht="17.25" customHeight="1">
      <c r="A707" s="8"/>
      <c r="B707" s="9"/>
      <c r="C707" s="9"/>
      <c r="D707" s="9"/>
      <c r="E707" s="9"/>
      <c r="F707" s="9"/>
      <c r="G707" s="9"/>
      <c r="H707" s="9"/>
      <c r="I707" s="9"/>
      <c r="J707" s="9"/>
      <c r="K707" s="9"/>
      <c r="L707" s="8"/>
      <c r="M707" s="8"/>
      <c r="N707" s="8"/>
      <c r="O707" s="8"/>
      <c r="P707" s="8"/>
      <c r="Q707" s="8"/>
      <c r="R707" s="8"/>
      <c r="S707" s="8"/>
      <c r="T707" s="8"/>
      <c r="U707" s="8"/>
      <c r="V707" s="8"/>
      <c r="W707" s="8"/>
      <c r="X707" s="8"/>
      <c r="Y707" s="8"/>
      <c r="Z707" s="8"/>
    </row>
    <row r="708" spans="1:26" ht="17.25" customHeight="1">
      <c r="A708" s="8"/>
      <c r="B708" s="9"/>
      <c r="C708" s="9"/>
      <c r="D708" s="9"/>
      <c r="E708" s="9"/>
      <c r="F708" s="9"/>
      <c r="G708" s="9"/>
      <c r="H708" s="9"/>
      <c r="I708" s="9"/>
      <c r="J708" s="9"/>
      <c r="K708" s="9"/>
      <c r="L708" s="8"/>
      <c r="M708" s="8"/>
      <c r="N708" s="8"/>
      <c r="O708" s="8"/>
      <c r="P708" s="8"/>
      <c r="Q708" s="8"/>
      <c r="R708" s="8"/>
      <c r="S708" s="8"/>
      <c r="T708" s="8"/>
      <c r="U708" s="8"/>
      <c r="V708" s="8"/>
      <c r="W708" s="8"/>
      <c r="X708" s="8"/>
      <c r="Y708" s="8"/>
      <c r="Z708" s="8"/>
    </row>
    <row r="709" spans="1:26" ht="17.25" customHeight="1">
      <c r="A709" s="8"/>
      <c r="B709" s="9"/>
      <c r="C709" s="9"/>
      <c r="D709" s="9"/>
      <c r="E709" s="9"/>
      <c r="F709" s="9"/>
      <c r="G709" s="9"/>
      <c r="H709" s="9"/>
      <c r="I709" s="9"/>
      <c r="J709" s="9"/>
      <c r="K709" s="9"/>
      <c r="L709" s="8"/>
      <c r="M709" s="8"/>
      <c r="N709" s="8"/>
      <c r="O709" s="8"/>
      <c r="P709" s="8"/>
      <c r="Q709" s="8"/>
      <c r="R709" s="8"/>
      <c r="S709" s="8"/>
      <c r="T709" s="8"/>
      <c r="U709" s="8"/>
      <c r="V709" s="8"/>
      <c r="W709" s="8"/>
      <c r="X709" s="8"/>
      <c r="Y709" s="8"/>
      <c r="Z709" s="8"/>
    </row>
    <row r="710" spans="1:26" ht="17.25" customHeight="1">
      <c r="A710" s="8"/>
      <c r="B710" s="9"/>
      <c r="C710" s="9"/>
      <c r="D710" s="9"/>
      <c r="E710" s="9"/>
      <c r="F710" s="9"/>
      <c r="G710" s="9"/>
      <c r="H710" s="9"/>
      <c r="I710" s="9"/>
      <c r="J710" s="9"/>
      <c r="K710" s="9"/>
      <c r="L710" s="8"/>
      <c r="M710" s="8"/>
      <c r="N710" s="8"/>
      <c r="O710" s="8"/>
      <c r="P710" s="8"/>
      <c r="Q710" s="8"/>
      <c r="R710" s="8"/>
      <c r="S710" s="8"/>
      <c r="T710" s="8"/>
      <c r="U710" s="8"/>
      <c r="V710" s="8"/>
      <c r="W710" s="8"/>
      <c r="X710" s="8"/>
      <c r="Y710" s="8"/>
      <c r="Z710" s="8"/>
    </row>
    <row r="711" spans="1:26" ht="17.25" customHeight="1">
      <c r="A711" s="8"/>
      <c r="B711" s="9"/>
      <c r="C711" s="9"/>
      <c r="D711" s="9"/>
      <c r="E711" s="9"/>
      <c r="F711" s="9"/>
      <c r="G711" s="9"/>
      <c r="H711" s="9"/>
      <c r="I711" s="9"/>
      <c r="J711" s="9"/>
      <c r="K711" s="9"/>
      <c r="L711" s="8"/>
      <c r="M711" s="8"/>
      <c r="N711" s="8"/>
      <c r="O711" s="8"/>
      <c r="P711" s="8"/>
      <c r="Q711" s="8"/>
      <c r="R711" s="8"/>
      <c r="S711" s="8"/>
      <c r="T711" s="8"/>
      <c r="U711" s="8"/>
      <c r="V711" s="8"/>
      <c r="W711" s="8"/>
      <c r="X711" s="8"/>
      <c r="Y711" s="8"/>
      <c r="Z711" s="8"/>
    </row>
    <row r="712" spans="1:26" ht="17.25" customHeight="1">
      <c r="A712" s="8"/>
      <c r="B712" s="9"/>
      <c r="C712" s="9"/>
      <c r="D712" s="9"/>
      <c r="E712" s="9"/>
      <c r="F712" s="9"/>
      <c r="G712" s="9"/>
      <c r="H712" s="9"/>
      <c r="I712" s="9"/>
      <c r="J712" s="9"/>
      <c r="K712" s="9"/>
      <c r="L712" s="8"/>
      <c r="M712" s="8"/>
      <c r="N712" s="8"/>
      <c r="O712" s="8"/>
      <c r="P712" s="8"/>
      <c r="Q712" s="8"/>
      <c r="R712" s="8"/>
      <c r="S712" s="8"/>
      <c r="T712" s="8"/>
      <c r="U712" s="8"/>
      <c r="V712" s="8"/>
      <c r="W712" s="8"/>
      <c r="X712" s="8"/>
      <c r="Y712" s="8"/>
      <c r="Z712" s="8"/>
    </row>
    <row r="713" spans="1:26" ht="17.25" customHeight="1">
      <c r="A713" s="8"/>
      <c r="B713" s="9"/>
      <c r="C713" s="9"/>
      <c r="D713" s="9"/>
      <c r="E713" s="9"/>
      <c r="F713" s="9"/>
      <c r="G713" s="9"/>
      <c r="H713" s="9"/>
      <c r="I713" s="9"/>
      <c r="J713" s="9"/>
      <c r="K713" s="9"/>
      <c r="L713" s="8"/>
      <c r="M713" s="8"/>
      <c r="N713" s="8"/>
      <c r="O713" s="8"/>
      <c r="P713" s="8"/>
      <c r="Q713" s="8"/>
      <c r="R713" s="8"/>
      <c r="S713" s="8"/>
      <c r="T713" s="8"/>
      <c r="U713" s="8"/>
      <c r="V713" s="8"/>
      <c r="W713" s="8"/>
      <c r="X713" s="8"/>
      <c r="Y713" s="8"/>
      <c r="Z713" s="8"/>
    </row>
    <row r="714" spans="1:26" ht="17.25" customHeight="1">
      <c r="A714" s="8"/>
      <c r="B714" s="9"/>
      <c r="C714" s="9"/>
      <c r="D714" s="9"/>
      <c r="E714" s="9"/>
      <c r="F714" s="9"/>
      <c r="G714" s="9"/>
      <c r="H714" s="9"/>
      <c r="I714" s="9"/>
      <c r="J714" s="9"/>
      <c r="K714" s="9"/>
      <c r="L714" s="8"/>
      <c r="M714" s="8"/>
      <c r="N714" s="8"/>
      <c r="O714" s="8"/>
      <c r="P714" s="8"/>
      <c r="Q714" s="8"/>
      <c r="R714" s="8"/>
      <c r="S714" s="8"/>
      <c r="T714" s="8"/>
      <c r="U714" s="8"/>
      <c r="V714" s="8"/>
      <c r="W714" s="8"/>
      <c r="X714" s="8"/>
      <c r="Y714" s="8"/>
      <c r="Z714" s="8"/>
    </row>
    <row r="715" spans="1:26" ht="17.25" customHeight="1">
      <c r="A715" s="8"/>
      <c r="B715" s="9"/>
      <c r="C715" s="9"/>
      <c r="D715" s="9"/>
      <c r="E715" s="9"/>
      <c r="F715" s="9"/>
      <c r="G715" s="9"/>
      <c r="H715" s="9"/>
      <c r="I715" s="9"/>
      <c r="J715" s="9"/>
      <c r="K715" s="9"/>
      <c r="L715" s="8"/>
      <c r="M715" s="8"/>
      <c r="N715" s="8"/>
      <c r="O715" s="8"/>
      <c r="P715" s="8"/>
      <c r="Q715" s="8"/>
      <c r="R715" s="8"/>
      <c r="S715" s="8"/>
      <c r="T715" s="8"/>
      <c r="U715" s="8"/>
      <c r="V715" s="8"/>
      <c r="W715" s="8"/>
      <c r="X715" s="8"/>
      <c r="Y715" s="8"/>
      <c r="Z715" s="8"/>
    </row>
    <row r="716" spans="1:26" ht="17.25" customHeight="1">
      <c r="A716" s="8"/>
      <c r="B716" s="9"/>
      <c r="C716" s="9"/>
      <c r="D716" s="9"/>
      <c r="E716" s="9"/>
      <c r="F716" s="9"/>
      <c r="G716" s="9"/>
      <c r="H716" s="9"/>
      <c r="I716" s="9"/>
      <c r="J716" s="9"/>
      <c r="K716" s="9"/>
      <c r="L716" s="8"/>
      <c r="M716" s="8"/>
      <c r="N716" s="8"/>
      <c r="O716" s="8"/>
      <c r="P716" s="8"/>
      <c r="Q716" s="8"/>
      <c r="R716" s="8"/>
      <c r="S716" s="8"/>
      <c r="T716" s="8"/>
      <c r="U716" s="8"/>
      <c r="V716" s="8"/>
      <c r="W716" s="8"/>
      <c r="X716" s="8"/>
      <c r="Y716" s="8"/>
      <c r="Z716" s="8"/>
    </row>
    <row r="717" spans="1:26" ht="17.25" customHeight="1">
      <c r="A717" s="8"/>
      <c r="B717" s="9"/>
      <c r="C717" s="9"/>
      <c r="D717" s="9"/>
      <c r="E717" s="9"/>
      <c r="F717" s="9"/>
      <c r="G717" s="9"/>
      <c r="H717" s="9"/>
      <c r="I717" s="9"/>
      <c r="J717" s="9"/>
      <c r="K717" s="9"/>
      <c r="L717" s="8"/>
      <c r="M717" s="8"/>
      <c r="N717" s="8"/>
      <c r="O717" s="8"/>
      <c r="P717" s="8"/>
      <c r="Q717" s="8"/>
      <c r="R717" s="8"/>
      <c r="S717" s="8"/>
      <c r="T717" s="8"/>
      <c r="U717" s="8"/>
      <c r="V717" s="8"/>
      <c r="W717" s="8"/>
      <c r="X717" s="8"/>
      <c r="Y717" s="8"/>
      <c r="Z717" s="8"/>
    </row>
    <row r="718" spans="1:26" ht="17.25" customHeight="1">
      <c r="A718" s="8"/>
      <c r="B718" s="9"/>
      <c r="C718" s="9"/>
      <c r="D718" s="9"/>
      <c r="E718" s="9"/>
      <c r="F718" s="9"/>
      <c r="G718" s="9"/>
      <c r="H718" s="9"/>
      <c r="I718" s="9"/>
      <c r="J718" s="9"/>
      <c r="K718" s="9"/>
      <c r="L718" s="8"/>
      <c r="M718" s="8"/>
      <c r="N718" s="8"/>
      <c r="O718" s="8"/>
      <c r="P718" s="8"/>
      <c r="Q718" s="8"/>
      <c r="R718" s="8"/>
      <c r="S718" s="8"/>
      <c r="T718" s="8"/>
      <c r="U718" s="8"/>
      <c r="V718" s="8"/>
      <c r="W718" s="8"/>
      <c r="X718" s="8"/>
      <c r="Y718" s="8"/>
      <c r="Z718" s="8"/>
    </row>
    <row r="719" spans="1:26" ht="17.25" customHeight="1">
      <c r="A719" s="8"/>
      <c r="B719" s="9"/>
      <c r="C719" s="9"/>
      <c r="D719" s="9"/>
      <c r="E719" s="9"/>
      <c r="F719" s="9"/>
      <c r="G719" s="9"/>
      <c r="H719" s="9"/>
      <c r="I719" s="9"/>
      <c r="J719" s="9"/>
      <c r="K719" s="9"/>
      <c r="L719" s="8"/>
      <c r="M719" s="8"/>
      <c r="N719" s="8"/>
      <c r="O719" s="8"/>
      <c r="P719" s="8"/>
      <c r="Q719" s="8"/>
      <c r="R719" s="8"/>
      <c r="S719" s="8"/>
      <c r="T719" s="8"/>
      <c r="U719" s="8"/>
      <c r="V719" s="8"/>
      <c r="W719" s="8"/>
      <c r="X719" s="8"/>
      <c r="Y719" s="8"/>
      <c r="Z719" s="8"/>
    </row>
    <row r="720" spans="1:26" ht="17.25" customHeight="1">
      <c r="A720" s="8"/>
      <c r="B720" s="9"/>
      <c r="C720" s="9"/>
      <c r="D720" s="9"/>
      <c r="E720" s="9"/>
      <c r="F720" s="9"/>
      <c r="G720" s="9"/>
      <c r="H720" s="9"/>
      <c r="I720" s="9"/>
      <c r="J720" s="9"/>
      <c r="K720" s="9"/>
      <c r="L720" s="8"/>
      <c r="M720" s="8"/>
      <c r="N720" s="8"/>
      <c r="O720" s="8"/>
      <c r="P720" s="8"/>
      <c r="Q720" s="8"/>
      <c r="R720" s="8"/>
      <c r="S720" s="8"/>
      <c r="T720" s="8"/>
      <c r="U720" s="8"/>
      <c r="V720" s="8"/>
      <c r="W720" s="8"/>
      <c r="X720" s="8"/>
      <c r="Y720" s="8"/>
      <c r="Z720" s="8"/>
    </row>
    <row r="721" spans="1:26" ht="17.25" customHeight="1">
      <c r="A721" s="8"/>
      <c r="B721" s="9"/>
      <c r="C721" s="9"/>
      <c r="D721" s="9"/>
      <c r="E721" s="9"/>
      <c r="F721" s="9"/>
      <c r="G721" s="9"/>
      <c r="H721" s="9"/>
      <c r="I721" s="9"/>
      <c r="J721" s="9"/>
      <c r="K721" s="9"/>
      <c r="L721" s="8"/>
      <c r="M721" s="8"/>
      <c r="N721" s="8"/>
      <c r="O721" s="8"/>
      <c r="P721" s="8"/>
      <c r="Q721" s="8"/>
      <c r="R721" s="8"/>
      <c r="S721" s="8"/>
      <c r="T721" s="8"/>
      <c r="U721" s="8"/>
      <c r="V721" s="8"/>
      <c r="W721" s="8"/>
      <c r="X721" s="8"/>
      <c r="Y721" s="8"/>
      <c r="Z721" s="8"/>
    </row>
    <row r="722" spans="1:26" ht="17.25" customHeight="1">
      <c r="A722" s="8"/>
      <c r="B722" s="9"/>
      <c r="C722" s="9"/>
      <c r="D722" s="9"/>
      <c r="E722" s="9"/>
      <c r="F722" s="9"/>
      <c r="G722" s="9"/>
      <c r="H722" s="9"/>
      <c r="I722" s="9"/>
      <c r="J722" s="9"/>
      <c r="K722" s="9"/>
      <c r="L722" s="8"/>
      <c r="M722" s="8"/>
      <c r="N722" s="8"/>
      <c r="O722" s="8"/>
      <c r="P722" s="8"/>
      <c r="Q722" s="8"/>
      <c r="R722" s="8"/>
      <c r="S722" s="8"/>
      <c r="T722" s="8"/>
      <c r="U722" s="8"/>
      <c r="V722" s="8"/>
      <c r="W722" s="8"/>
      <c r="X722" s="8"/>
      <c r="Y722" s="8"/>
      <c r="Z722" s="8"/>
    </row>
    <row r="723" spans="1:26" ht="17.25" customHeight="1">
      <c r="A723" s="8"/>
      <c r="B723" s="9"/>
      <c r="C723" s="9"/>
      <c r="D723" s="9"/>
      <c r="E723" s="9"/>
      <c r="F723" s="9"/>
      <c r="G723" s="9"/>
      <c r="H723" s="9"/>
      <c r="I723" s="9"/>
      <c r="J723" s="9"/>
      <c r="K723" s="9"/>
      <c r="L723" s="8"/>
      <c r="M723" s="8"/>
      <c r="N723" s="8"/>
      <c r="O723" s="8"/>
      <c r="P723" s="8"/>
      <c r="Q723" s="8"/>
      <c r="R723" s="8"/>
      <c r="S723" s="8"/>
      <c r="T723" s="8"/>
      <c r="U723" s="8"/>
      <c r="V723" s="8"/>
      <c r="W723" s="8"/>
      <c r="X723" s="8"/>
      <c r="Y723" s="8"/>
      <c r="Z723" s="8"/>
    </row>
    <row r="724" spans="1:26" ht="17.25" customHeight="1">
      <c r="A724" s="8"/>
      <c r="B724" s="9"/>
      <c r="C724" s="9"/>
      <c r="D724" s="9"/>
      <c r="E724" s="9"/>
      <c r="F724" s="9"/>
      <c r="G724" s="9"/>
      <c r="H724" s="9"/>
      <c r="I724" s="9"/>
      <c r="J724" s="9"/>
      <c r="K724" s="9"/>
      <c r="L724" s="8"/>
      <c r="M724" s="8"/>
      <c r="N724" s="8"/>
      <c r="O724" s="8"/>
      <c r="P724" s="8"/>
      <c r="Q724" s="8"/>
      <c r="R724" s="8"/>
      <c r="S724" s="8"/>
      <c r="T724" s="8"/>
      <c r="U724" s="8"/>
      <c r="V724" s="8"/>
      <c r="W724" s="8"/>
      <c r="X724" s="8"/>
      <c r="Y724" s="8"/>
      <c r="Z724" s="8"/>
    </row>
    <row r="725" spans="1:26" ht="17.25" customHeight="1">
      <c r="A725" s="8"/>
      <c r="B725" s="9"/>
      <c r="C725" s="9"/>
      <c r="D725" s="9"/>
      <c r="E725" s="9"/>
      <c r="F725" s="9"/>
      <c r="G725" s="9"/>
      <c r="H725" s="9"/>
      <c r="I725" s="9"/>
      <c r="J725" s="9"/>
      <c r="K725" s="9"/>
      <c r="L725" s="8"/>
      <c r="M725" s="8"/>
      <c r="N725" s="8"/>
      <c r="O725" s="8"/>
      <c r="P725" s="8"/>
      <c r="Q725" s="8"/>
      <c r="R725" s="8"/>
      <c r="S725" s="8"/>
      <c r="T725" s="8"/>
      <c r="U725" s="8"/>
      <c r="V725" s="8"/>
      <c r="W725" s="8"/>
      <c r="X725" s="8"/>
      <c r="Y725" s="8"/>
      <c r="Z725" s="8"/>
    </row>
    <row r="726" spans="1:26" ht="17.25" customHeight="1">
      <c r="A726" s="8"/>
      <c r="B726" s="9"/>
      <c r="C726" s="9"/>
      <c r="D726" s="9"/>
      <c r="E726" s="9"/>
      <c r="F726" s="9"/>
      <c r="G726" s="9"/>
      <c r="H726" s="9"/>
      <c r="I726" s="9"/>
      <c r="J726" s="9"/>
      <c r="K726" s="9"/>
      <c r="L726" s="8"/>
      <c r="M726" s="8"/>
      <c r="N726" s="8"/>
      <c r="O726" s="8"/>
      <c r="P726" s="8"/>
      <c r="Q726" s="8"/>
      <c r="R726" s="8"/>
      <c r="S726" s="8"/>
      <c r="T726" s="8"/>
      <c r="U726" s="8"/>
      <c r="V726" s="8"/>
      <c r="W726" s="8"/>
      <c r="X726" s="8"/>
      <c r="Y726" s="8"/>
      <c r="Z726" s="8"/>
    </row>
    <row r="727" spans="1:26" ht="17.25" customHeight="1">
      <c r="A727" s="8"/>
      <c r="B727" s="9"/>
      <c r="C727" s="9"/>
      <c r="D727" s="9"/>
      <c r="E727" s="9"/>
      <c r="F727" s="9"/>
      <c r="G727" s="9"/>
      <c r="H727" s="9"/>
      <c r="I727" s="9"/>
      <c r="J727" s="9"/>
      <c r="K727" s="9"/>
      <c r="L727" s="8"/>
      <c r="M727" s="8"/>
      <c r="N727" s="8"/>
      <c r="O727" s="8"/>
      <c r="P727" s="8"/>
      <c r="Q727" s="8"/>
      <c r="R727" s="8"/>
      <c r="S727" s="8"/>
      <c r="T727" s="8"/>
      <c r="U727" s="8"/>
      <c r="V727" s="8"/>
      <c r="W727" s="8"/>
      <c r="X727" s="8"/>
      <c r="Y727" s="8"/>
      <c r="Z727" s="8"/>
    </row>
    <row r="728" spans="1:26" ht="17.25" customHeight="1">
      <c r="A728" s="8"/>
      <c r="B728" s="9"/>
      <c r="C728" s="9"/>
      <c r="D728" s="9"/>
      <c r="E728" s="9"/>
      <c r="F728" s="9"/>
      <c r="G728" s="9"/>
      <c r="H728" s="9"/>
      <c r="I728" s="9"/>
      <c r="J728" s="9"/>
      <c r="K728" s="9"/>
      <c r="L728" s="8"/>
      <c r="M728" s="8"/>
      <c r="N728" s="8"/>
      <c r="O728" s="8"/>
      <c r="P728" s="8"/>
      <c r="Q728" s="8"/>
      <c r="R728" s="8"/>
      <c r="S728" s="8"/>
      <c r="T728" s="8"/>
      <c r="U728" s="8"/>
      <c r="V728" s="8"/>
      <c r="W728" s="8"/>
      <c r="X728" s="8"/>
      <c r="Y728" s="8"/>
      <c r="Z728" s="8"/>
    </row>
    <row r="729" spans="1:26" ht="17.25" customHeight="1">
      <c r="A729" s="8"/>
      <c r="B729" s="9"/>
      <c r="C729" s="9"/>
      <c r="D729" s="9"/>
      <c r="E729" s="9"/>
      <c r="F729" s="9"/>
      <c r="G729" s="9"/>
      <c r="H729" s="9"/>
      <c r="I729" s="9"/>
      <c r="J729" s="9"/>
      <c r="K729" s="9"/>
      <c r="L729" s="8"/>
      <c r="M729" s="8"/>
      <c r="N729" s="8"/>
      <c r="O729" s="8"/>
      <c r="P729" s="8"/>
      <c r="Q729" s="8"/>
      <c r="R729" s="8"/>
      <c r="S729" s="8"/>
      <c r="T729" s="8"/>
      <c r="U729" s="8"/>
      <c r="V729" s="8"/>
      <c r="W729" s="8"/>
      <c r="X729" s="8"/>
      <c r="Y729" s="8"/>
      <c r="Z729" s="8"/>
    </row>
    <row r="730" spans="1:26" ht="17.25" customHeight="1">
      <c r="A730" s="8"/>
      <c r="B730" s="9"/>
      <c r="C730" s="9"/>
      <c r="D730" s="9"/>
      <c r="E730" s="9"/>
      <c r="F730" s="9"/>
      <c r="G730" s="9"/>
      <c r="H730" s="9"/>
      <c r="I730" s="9"/>
      <c r="J730" s="9"/>
      <c r="K730" s="9"/>
      <c r="L730" s="8"/>
      <c r="M730" s="8"/>
      <c r="N730" s="8"/>
      <c r="O730" s="8"/>
      <c r="P730" s="8"/>
      <c r="Q730" s="8"/>
      <c r="R730" s="8"/>
      <c r="S730" s="8"/>
      <c r="T730" s="8"/>
      <c r="U730" s="8"/>
      <c r="V730" s="8"/>
      <c r="W730" s="8"/>
      <c r="X730" s="8"/>
      <c r="Y730" s="8"/>
      <c r="Z730" s="8"/>
    </row>
    <row r="731" spans="1:26" ht="17.25" customHeight="1">
      <c r="A731" s="8"/>
      <c r="B731" s="9"/>
      <c r="C731" s="9"/>
      <c r="D731" s="9"/>
      <c r="E731" s="9"/>
      <c r="F731" s="9"/>
      <c r="G731" s="9"/>
      <c r="H731" s="9"/>
      <c r="I731" s="9"/>
      <c r="J731" s="9"/>
      <c r="K731" s="9"/>
      <c r="L731" s="8"/>
      <c r="M731" s="8"/>
      <c r="N731" s="8"/>
      <c r="O731" s="8"/>
      <c r="P731" s="8"/>
      <c r="Q731" s="8"/>
      <c r="R731" s="8"/>
      <c r="S731" s="8"/>
      <c r="T731" s="8"/>
      <c r="U731" s="8"/>
      <c r="V731" s="8"/>
      <c r="W731" s="8"/>
      <c r="X731" s="8"/>
      <c r="Y731" s="8"/>
      <c r="Z731" s="8"/>
    </row>
    <row r="732" spans="1:26" ht="17.25" customHeight="1">
      <c r="A732" s="8"/>
      <c r="B732" s="9"/>
      <c r="C732" s="9"/>
      <c r="D732" s="9"/>
      <c r="E732" s="9"/>
      <c r="F732" s="9"/>
      <c r="G732" s="9"/>
      <c r="H732" s="9"/>
      <c r="I732" s="9"/>
      <c r="J732" s="9"/>
      <c r="K732" s="9"/>
      <c r="L732" s="8"/>
      <c r="M732" s="8"/>
      <c r="N732" s="8"/>
      <c r="O732" s="8"/>
      <c r="P732" s="8"/>
      <c r="Q732" s="8"/>
      <c r="R732" s="8"/>
      <c r="S732" s="8"/>
      <c r="T732" s="8"/>
      <c r="U732" s="8"/>
      <c r="V732" s="8"/>
      <c r="W732" s="8"/>
      <c r="X732" s="8"/>
      <c r="Y732" s="8"/>
      <c r="Z732" s="8"/>
    </row>
    <row r="733" spans="1:26" ht="17.25" customHeight="1">
      <c r="A733" s="8"/>
      <c r="B733" s="9"/>
      <c r="C733" s="9"/>
      <c r="D733" s="9"/>
      <c r="E733" s="9"/>
      <c r="F733" s="9"/>
      <c r="G733" s="9"/>
      <c r="H733" s="9"/>
      <c r="I733" s="9"/>
      <c r="J733" s="9"/>
      <c r="K733" s="9"/>
      <c r="L733" s="8"/>
      <c r="M733" s="8"/>
      <c r="N733" s="8"/>
      <c r="O733" s="8"/>
      <c r="P733" s="8"/>
      <c r="Q733" s="8"/>
      <c r="R733" s="8"/>
      <c r="S733" s="8"/>
      <c r="T733" s="8"/>
      <c r="U733" s="8"/>
      <c r="V733" s="8"/>
      <c r="W733" s="8"/>
      <c r="X733" s="8"/>
      <c r="Y733" s="8"/>
      <c r="Z733" s="8"/>
    </row>
    <row r="734" spans="1:26" ht="17.25" customHeight="1">
      <c r="A734" s="8"/>
      <c r="B734" s="9"/>
      <c r="C734" s="9"/>
      <c r="D734" s="9"/>
      <c r="E734" s="9"/>
      <c r="F734" s="9"/>
      <c r="G734" s="9"/>
      <c r="H734" s="9"/>
      <c r="I734" s="9"/>
      <c r="J734" s="9"/>
      <c r="K734" s="9"/>
      <c r="L734" s="8"/>
      <c r="M734" s="8"/>
      <c r="N734" s="8"/>
      <c r="O734" s="8"/>
      <c r="P734" s="8"/>
      <c r="Q734" s="8"/>
      <c r="R734" s="8"/>
      <c r="S734" s="8"/>
      <c r="T734" s="8"/>
      <c r="U734" s="8"/>
      <c r="V734" s="8"/>
      <c r="W734" s="8"/>
      <c r="X734" s="8"/>
      <c r="Y734" s="8"/>
      <c r="Z734" s="8"/>
    </row>
    <row r="735" spans="1:26" ht="17.25" customHeight="1">
      <c r="A735" s="8"/>
      <c r="B735" s="9"/>
      <c r="C735" s="9"/>
      <c r="D735" s="9"/>
      <c r="E735" s="9"/>
      <c r="F735" s="9"/>
      <c r="G735" s="9"/>
      <c r="H735" s="9"/>
      <c r="I735" s="9"/>
      <c r="J735" s="9"/>
      <c r="K735" s="9"/>
      <c r="L735" s="8"/>
      <c r="M735" s="8"/>
      <c r="N735" s="8"/>
      <c r="O735" s="8"/>
      <c r="P735" s="8"/>
      <c r="Q735" s="8"/>
      <c r="R735" s="8"/>
      <c r="S735" s="8"/>
      <c r="T735" s="8"/>
      <c r="U735" s="8"/>
      <c r="V735" s="8"/>
      <c r="W735" s="8"/>
      <c r="X735" s="8"/>
      <c r="Y735" s="8"/>
      <c r="Z735" s="8"/>
    </row>
    <row r="736" spans="1:26" ht="17.25" customHeight="1">
      <c r="A736" s="8"/>
      <c r="B736" s="9"/>
      <c r="C736" s="9"/>
      <c r="D736" s="9"/>
      <c r="E736" s="9"/>
      <c r="F736" s="9"/>
      <c r="G736" s="9"/>
      <c r="H736" s="9"/>
      <c r="I736" s="9"/>
      <c r="J736" s="9"/>
      <c r="K736" s="9"/>
      <c r="L736" s="8"/>
      <c r="M736" s="8"/>
      <c r="N736" s="8"/>
      <c r="O736" s="8"/>
      <c r="P736" s="8"/>
      <c r="Q736" s="8"/>
      <c r="R736" s="8"/>
      <c r="S736" s="8"/>
      <c r="T736" s="8"/>
      <c r="U736" s="8"/>
      <c r="V736" s="8"/>
      <c r="W736" s="8"/>
      <c r="X736" s="8"/>
      <c r="Y736" s="8"/>
      <c r="Z736" s="8"/>
    </row>
    <row r="737" spans="1:26" ht="17.25" customHeight="1">
      <c r="A737" s="8"/>
      <c r="B737" s="9"/>
      <c r="C737" s="9"/>
      <c r="D737" s="9"/>
      <c r="E737" s="9"/>
      <c r="F737" s="9"/>
      <c r="G737" s="9"/>
      <c r="H737" s="9"/>
      <c r="I737" s="9"/>
      <c r="J737" s="9"/>
      <c r="K737" s="9"/>
      <c r="L737" s="8"/>
      <c r="M737" s="8"/>
      <c r="N737" s="8"/>
      <c r="O737" s="8"/>
      <c r="P737" s="8"/>
      <c r="Q737" s="8"/>
      <c r="R737" s="8"/>
      <c r="S737" s="8"/>
      <c r="T737" s="8"/>
      <c r="U737" s="8"/>
      <c r="V737" s="8"/>
      <c r="W737" s="8"/>
      <c r="X737" s="8"/>
      <c r="Y737" s="8"/>
      <c r="Z737" s="8"/>
    </row>
    <row r="738" spans="1:26" ht="17.25" customHeight="1">
      <c r="A738" s="8"/>
      <c r="B738" s="9"/>
      <c r="C738" s="9"/>
      <c r="D738" s="9"/>
      <c r="E738" s="9"/>
      <c r="F738" s="9"/>
      <c r="G738" s="9"/>
      <c r="H738" s="9"/>
      <c r="I738" s="9"/>
      <c r="J738" s="9"/>
      <c r="K738" s="9"/>
      <c r="L738" s="8"/>
      <c r="M738" s="8"/>
      <c r="N738" s="8"/>
      <c r="O738" s="8"/>
      <c r="P738" s="8"/>
      <c r="Q738" s="8"/>
      <c r="R738" s="8"/>
      <c r="S738" s="8"/>
      <c r="T738" s="8"/>
      <c r="U738" s="8"/>
      <c r="V738" s="8"/>
      <c r="W738" s="8"/>
      <c r="X738" s="8"/>
      <c r="Y738" s="8"/>
      <c r="Z738" s="8"/>
    </row>
    <row r="739" spans="1:26" ht="17.25" customHeight="1">
      <c r="A739" s="8"/>
      <c r="B739" s="9"/>
      <c r="C739" s="9"/>
      <c r="D739" s="9"/>
      <c r="E739" s="9"/>
      <c r="F739" s="9"/>
      <c r="G739" s="9"/>
      <c r="H739" s="9"/>
      <c r="I739" s="9"/>
      <c r="J739" s="9"/>
      <c r="K739" s="9"/>
      <c r="L739" s="8"/>
      <c r="M739" s="8"/>
      <c r="N739" s="8"/>
      <c r="O739" s="8"/>
      <c r="P739" s="8"/>
      <c r="Q739" s="8"/>
      <c r="R739" s="8"/>
      <c r="S739" s="8"/>
      <c r="T739" s="8"/>
      <c r="U739" s="8"/>
      <c r="V739" s="8"/>
      <c r="W739" s="8"/>
      <c r="X739" s="8"/>
      <c r="Y739" s="8"/>
      <c r="Z739" s="8"/>
    </row>
    <row r="740" spans="1:26" ht="17.25" customHeight="1">
      <c r="A740" s="8"/>
      <c r="B740" s="9"/>
      <c r="C740" s="9"/>
      <c r="D740" s="9"/>
      <c r="E740" s="9"/>
      <c r="F740" s="9"/>
      <c r="G740" s="9"/>
      <c r="H740" s="9"/>
      <c r="I740" s="9"/>
      <c r="J740" s="9"/>
      <c r="K740" s="9"/>
      <c r="L740" s="8"/>
      <c r="M740" s="8"/>
      <c r="N740" s="8"/>
      <c r="O740" s="8"/>
      <c r="P740" s="8"/>
      <c r="Q740" s="8"/>
      <c r="R740" s="8"/>
      <c r="S740" s="8"/>
      <c r="T740" s="8"/>
      <c r="U740" s="8"/>
      <c r="V740" s="8"/>
      <c r="W740" s="8"/>
      <c r="X740" s="8"/>
      <c r="Y740" s="8"/>
      <c r="Z740" s="8"/>
    </row>
    <row r="741" spans="1:26" ht="17.25" customHeight="1">
      <c r="A741" s="8"/>
      <c r="B741" s="9"/>
      <c r="C741" s="9"/>
      <c r="D741" s="9"/>
      <c r="E741" s="9"/>
      <c r="F741" s="9"/>
      <c r="G741" s="9"/>
      <c r="H741" s="9"/>
      <c r="I741" s="9"/>
      <c r="J741" s="9"/>
      <c r="K741" s="9"/>
      <c r="L741" s="8"/>
      <c r="M741" s="8"/>
      <c r="N741" s="8"/>
      <c r="O741" s="8"/>
      <c r="P741" s="8"/>
      <c r="Q741" s="8"/>
      <c r="R741" s="8"/>
      <c r="S741" s="8"/>
      <c r="T741" s="8"/>
      <c r="U741" s="8"/>
      <c r="V741" s="8"/>
      <c r="W741" s="8"/>
      <c r="X741" s="8"/>
      <c r="Y741" s="8"/>
      <c r="Z741" s="8"/>
    </row>
    <row r="742" spans="1:26" ht="17.25" customHeight="1">
      <c r="A742" s="8"/>
      <c r="B742" s="9"/>
      <c r="C742" s="9"/>
      <c r="D742" s="9"/>
      <c r="E742" s="9"/>
      <c r="F742" s="9"/>
      <c r="G742" s="9"/>
      <c r="H742" s="9"/>
      <c r="I742" s="9"/>
      <c r="J742" s="9"/>
      <c r="K742" s="9"/>
      <c r="L742" s="8"/>
      <c r="M742" s="8"/>
      <c r="N742" s="8"/>
      <c r="O742" s="8"/>
      <c r="P742" s="8"/>
      <c r="Q742" s="8"/>
      <c r="R742" s="8"/>
      <c r="S742" s="8"/>
      <c r="T742" s="8"/>
      <c r="U742" s="8"/>
      <c r="V742" s="8"/>
      <c r="W742" s="8"/>
      <c r="X742" s="8"/>
      <c r="Y742" s="8"/>
      <c r="Z742" s="8"/>
    </row>
    <row r="743" spans="1:26" ht="17.25" customHeight="1">
      <c r="A743" s="8"/>
      <c r="B743" s="9"/>
      <c r="C743" s="9"/>
      <c r="D743" s="9"/>
      <c r="E743" s="9"/>
      <c r="F743" s="9"/>
      <c r="G743" s="9"/>
      <c r="H743" s="9"/>
      <c r="I743" s="9"/>
      <c r="J743" s="9"/>
      <c r="K743" s="9"/>
      <c r="L743" s="8"/>
      <c r="M743" s="8"/>
      <c r="N743" s="8"/>
      <c r="O743" s="8"/>
      <c r="P743" s="8"/>
      <c r="Q743" s="8"/>
      <c r="R743" s="8"/>
      <c r="S743" s="8"/>
      <c r="T743" s="8"/>
      <c r="U743" s="8"/>
      <c r="V743" s="8"/>
      <c r="W743" s="8"/>
      <c r="X743" s="8"/>
      <c r="Y743" s="8"/>
      <c r="Z743" s="8"/>
    </row>
    <row r="744" spans="1:26" ht="17.25" customHeight="1">
      <c r="A744" s="8"/>
      <c r="B744" s="9"/>
      <c r="C744" s="9"/>
      <c r="D744" s="9"/>
      <c r="E744" s="9"/>
      <c r="F744" s="9"/>
      <c r="G744" s="9"/>
      <c r="H744" s="9"/>
      <c r="I744" s="9"/>
      <c r="J744" s="9"/>
      <c r="K744" s="9"/>
      <c r="L744" s="8"/>
      <c r="M744" s="8"/>
      <c r="N744" s="8"/>
      <c r="O744" s="8"/>
      <c r="P744" s="8"/>
      <c r="Q744" s="8"/>
      <c r="R744" s="8"/>
      <c r="S744" s="8"/>
      <c r="T744" s="8"/>
      <c r="U744" s="8"/>
      <c r="V744" s="8"/>
      <c r="W744" s="8"/>
      <c r="X744" s="8"/>
      <c r="Y744" s="8"/>
      <c r="Z744" s="8"/>
    </row>
    <row r="745" spans="1:26" ht="17.25" customHeight="1">
      <c r="A745" s="8"/>
      <c r="B745" s="9"/>
      <c r="C745" s="9"/>
      <c r="D745" s="9"/>
      <c r="E745" s="9"/>
      <c r="F745" s="9"/>
      <c r="G745" s="9"/>
      <c r="H745" s="9"/>
      <c r="I745" s="9"/>
      <c r="J745" s="9"/>
      <c r="K745" s="9"/>
      <c r="L745" s="8"/>
      <c r="M745" s="8"/>
      <c r="N745" s="8"/>
      <c r="O745" s="8"/>
      <c r="P745" s="8"/>
      <c r="Q745" s="8"/>
      <c r="R745" s="8"/>
      <c r="S745" s="8"/>
      <c r="T745" s="8"/>
      <c r="U745" s="8"/>
      <c r="V745" s="8"/>
      <c r="W745" s="8"/>
      <c r="X745" s="8"/>
      <c r="Y745" s="8"/>
      <c r="Z745" s="8"/>
    </row>
    <row r="746" spans="1:26" ht="17.25" customHeight="1">
      <c r="A746" s="8"/>
      <c r="B746" s="9"/>
      <c r="C746" s="9"/>
      <c r="D746" s="9"/>
      <c r="E746" s="9"/>
      <c r="F746" s="9"/>
      <c r="G746" s="9"/>
      <c r="H746" s="9"/>
      <c r="I746" s="9"/>
      <c r="J746" s="9"/>
      <c r="K746" s="9"/>
      <c r="L746" s="8"/>
      <c r="M746" s="8"/>
      <c r="N746" s="8"/>
      <c r="O746" s="8"/>
      <c r="P746" s="8"/>
      <c r="Q746" s="8"/>
      <c r="R746" s="8"/>
      <c r="S746" s="8"/>
      <c r="T746" s="8"/>
      <c r="U746" s="8"/>
      <c r="V746" s="8"/>
      <c r="W746" s="8"/>
      <c r="X746" s="8"/>
      <c r="Y746" s="8"/>
      <c r="Z746" s="8"/>
    </row>
    <row r="747" spans="1:26" ht="17.25" customHeight="1">
      <c r="A747" s="8"/>
      <c r="B747" s="9"/>
      <c r="C747" s="9"/>
      <c r="D747" s="9"/>
      <c r="E747" s="9"/>
      <c r="F747" s="9"/>
      <c r="G747" s="9"/>
      <c r="H747" s="9"/>
      <c r="I747" s="9"/>
      <c r="J747" s="9"/>
      <c r="K747" s="9"/>
      <c r="L747" s="8"/>
      <c r="M747" s="8"/>
      <c r="N747" s="8"/>
      <c r="O747" s="8"/>
      <c r="P747" s="8"/>
      <c r="Q747" s="8"/>
      <c r="R747" s="8"/>
      <c r="S747" s="8"/>
      <c r="T747" s="8"/>
      <c r="U747" s="8"/>
      <c r="V747" s="8"/>
      <c r="W747" s="8"/>
      <c r="X747" s="8"/>
      <c r="Y747" s="8"/>
      <c r="Z747" s="8"/>
    </row>
    <row r="748" spans="1:26" ht="17.25" customHeight="1">
      <c r="A748" s="8"/>
      <c r="B748" s="9"/>
      <c r="C748" s="9"/>
      <c r="D748" s="9"/>
      <c r="E748" s="9"/>
      <c r="F748" s="9"/>
      <c r="G748" s="9"/>
      <c r="H748" s="9"/>
      <c r="I748" s="9"/>
      <c r="J748" s="9"/>
      <c r="K748" s="9"/>
      <c r="L748" s="8"/>
      <c r="M748" s="8"/>
      <c r="N748" s="8"/>
      <c r="O748" s="8"/>
      <c r="P748" s="8"/>
      <c r="Q748" s="8"/>
      <c r="R748" s="8"/>
      <c r="S748" s="8"/>
      <c r="T748" s="8"/>
      <c r="U748" s="8"/>
      <c r="V748" s="8"/>
      <c r="W748" s="8"/>
      <c r="X748" s="8"/>
      <c r="Y748" s="8"/>
      <c r="Z748" s="8"/>
    </row>
    <row r="749" spans="1:26" ht="17.25" customHeight="1">
      <c r="A749" s="8"/>
      <c r="B749" s="9"/>
      <c r="C749" s="9"/>
      <c r="D749" s="9"/>
      <c r="E749" s="9"/>
      <c r="F749" s="9"/>
      <c r="G749" s="9"/>
      <c r="H749" s="9"/>
      <c r="I749" s="9"/>
      <c r="J749" s="9"/>
      <c r="K749" s="9"/>
      <c r="L749" s="8"/>
      <c r="M749" s="8"/>
      <c r="N749" s="8"/>
      <c r="O749" s="8"/>
      <c r="P749" s="8"/>
      <c r="Q749" s="8"/>
      <c r="R749" s="8"/>
      <c r="S749" s="8"/>
      <c r="T749" s="8"/>
      <c r="U749" s="8"/>
      <c r="V749" s="8"/>
      <c r="W749" s="8"/>
      <c r="X749" s="8"/>
      <c r="Y749" s="8"/>
      <c r="Z749" s="8"/>
    </row>
    <row r="750" spans="1:26" ht="17.25" customHeight="1">
      <c r="A750" s="8"/>
      <c r="B750" s="9"/>
      <c r="C750" s="9"/>
      <c r="D750" s="9"/>
      <c r="E750" s="9"/>
      <c r="F750" s="9"/>
      <c r="G750" s="9"/>
      <c r="H750" s="9"/>
      <c r="I750" s="9"/>
      <c r="J750" s="9"/>
      <c r="K750" s="9"/>
      <c r="L750" s="8"/>
      <c r="M750" s="8"/>
      <c r="N750" s="8"/>
      <c r="O750" s="8"/>
      <c r="P750" s="8"/>
      <c r="Q750" s="8"/>
      <c r="R750" s="8"/>
      <c r="S750" s="8"/>
      <c r="T750" s="8"/>
      <c r="U750" s="8"/>
      <c r="V750" s="8"/>
      <c r="W750" s="8"/>
      <c r="X750" s="8"/>
      <c r="Y750" s="8"/>
      <c r="Z750" s="8"/>
    </row>
    <row r="751" spans="1:26" ht="17.25" customHeight="1">
      <c r="A751" s="8"/>
      <c r="B751" s="9"/>
      <c r="C751" s="9"/>
      <c r="D751" s="9"/>
      <c r="E751" s="9"/>
      <c r="F751" s="9"/>
      <c r="G751" s="9"/>
      <c r="H751" s="9"/>
      <c r="I751" s="9"/>
      <c r="J751" s="9"/>
      <c r="K751" s="9"/>
      <c r="L751" s="8"/>
      <c r="M751" s="8"/>
      <c r="N751" s="8"/>
      <c r="O751" s="8"/>
      <c r="P751" s="8"/>
      <c r="Q751" s="8"/>
      <c r="R751" s="8"/>
      <c r="S751" s="8"/>
      <c r="T751" s="8"/>
      <c r="U751" s="8"/>
      <c r="V751" s="8"/>
      <c r="W751" s="8"/>
      <c r="X751" s="8"/>
      <c r="Y751" s="8"/>
      <c r="Z751" s="8"/>
    </row>
    <row r="752" spans="1:26" ht="17.25" customHeight="1">
      <c r="A752" s="8"/>
      <c r="B752" s="9"/>
      <c r="C752" s="9"/>
      <c r="D752" s="9"/>
      <c r="E752" s="9"/>
      <c r="F752" s="9"/>
      <c r="G752" s="9"/>
      <c r="H752" s="9"/>
      <c r="I752" s="9"/>
      <c r="J752" s="9"/>
      <c r="K752" s="9"/>
      <c r="L752" s="8"/>
      <c r="M752" s="8"/>
      <c r="N752" s="8"/>
      <c r="O752" s="8"/>
      <c r="P752" s="8"/>
      <c r="Q752" s="8"/>
      <c r="R752" s="8"/>
      <c r="S752" s="8"/>
      <c r="T752" s="8"/>
      <c r="U752" s="8"/>
      <c r="V752" s="8"/>
      <c r="W752" s="8"/>
      <c r="X752" s="8"/>
      <c r="Y752" s="8"/>
      <c r="Z752" s="8"/>
    </row>
    <row r="753" spans="1:26" ht="17.25" customHeight="1">
      <c r="A753" s="8"/>
      <c r="B753" s="9"/>
      <c r="C753" s="9"/>
      <c r="D753" s="9"/>
      <c r="E753" s="9"/>
      <c r="F753" s="9"/>
      <c r="G753" s="9"/>
      <c r="H753" s="9"/>
      <c r="I753" s="9"/>
      <c r="J753" s="9"/>
      <c r="K753" s="9"/>
      <c r="L753" s="8"/>
      <c r="M753" s="8"/>
      <c r="N753" s="8"/>
      <c r="O753" s="8"/>
      <c r="P753" s="8"/>
      <c r="Q753" s="8"/>
      <c r="R753" s="8"/>
      <c r="S753" s="8"/>
      <c r="T753" s="8"/>
      <c r="U753" s="8"/>
      <c r="V753" s="8"/>
      <c r="W753" s="8"/>
      <c r="X753" s="8"/>
      <c r="Y753" s="8"/>
      <c r="Z753" s="8"/>
    </row>
    <row r="754" spans="1:26" ht="17.25" customHeight="1">
      <c r="A754" s="8"/>
      <c r="B754" s="9"/>
      <c r="C754" s="9"/>
      <c r="D754" s="9"/>
      <c r="E754" s="9"/>
      <c r="F754" s="9"/>
      <c r="G754" s="9"/>
      <c r="H754" s="9"/>
      <c r="I754" s="9"/>
      <c r="J754" s="9"/>
      <c r="K754" s="9"/>
      <c r="L754" s="8"/>
      <c r="M754" s="8"/>
      <c r="N754" s="8"/>
      <c r="O754" s="8"/>
      <c r="P754" s="8"/>
      <c r="Q754" s="8"/>
      <c r="R754" s="8"/>
      <c r="S754" s="8"/>
      <c r="T754" s="8"/>
      <c r="U754" s="8"/>
      <c r="V754" s="8"/>
      <c r="W754" s="8"/>
      <c r="X754" s="8"/>
      <c r="Y754" s="8"/>
      <c r="Z754" s="8"/>
    </row>
    <row r="755" spans="1:26" ht="17.25" customHeight="1">
      <c r="A755" s="8"/>
      <c r="B755" s="9"/>
      <c r="C755" s="9"/>
      <c r="D755" s="9"/>
      <c r="E755" s="9"/>
      <c r="F755" s="9"/>
      <c r="G755" s="9"/>
      <c r="H755" s="9"/>
      <c r="I755" s="9"/>
      <c r="J755" s="9"/>
      <c r="K755" s="9"/>
      <c r="L755" s="8"/>
      <c r="M755" s="8"/>
      <c r="N755" s="8"/>
      <c r="O755" s="8"/>
      <c r="P755" s="8"/>
      <c r="Q755" s="8"/>
      <c r="R755" s="8"/>
      <c r="S755" s="8"/>
      <c r="T755" s="8"/>
      <c r="U755" s="8"/>
      <c r="V755" s="8"/>
      <c r="W755" s="8"/>
      <c r="X755" s="8"/>
      <c r="Y755" s="8"/>
      <c r="Z755" s="8"/>
    </row>
    <row r="756" spans="1:26" ht="17.25" customHeight="1">
      <c r="A756" s="8"/>
      <c r="B756" s="9"/>
      <c r="C756" s="9"/>
      <c r="D756" s="9"/>
      <c r="E756" s="9"/>
      <c r="F756" s="9"/>
      <c r="G756" s="9"/>
      <c r="H756" s="9"/>
      <c r="I756" s="9"/>
      <c r="J756" s="9"/>
      <c r="K756" s="9"/>
      <c r="L756" s="8"/>
      <c r="M756" s="8"/>
      <c r="N756" s="8"/>
      <c r="O756" s="8"/>
      <c r="P756" s="8"/>
      <c r="Q756" s="8"/>
      <c r="R756" s="8"/>
      <c r="S756" s="8"/>
      <c r="T756" s="8"/>
      <c r="U756" s="8"/>
      <c r="V756" s="8"/>
      <c r="W756" s="8"/>
      <c r="X756" s="8"/>
      <c r="Y756" s="8"/>
      <c r="Z756" s="8"/>
    </row>
    <row r="757" spans="1:26" ht="17.25" customHeight="1">
      <c r="A757" s="8"/>
      <c r="B757" s="9"/>
      <c r="C757" s="9"/>
      <c r="D757" s="9"/>
      <c r="E757" s="9"/>
      <c r="F757" s="9"/>
      <c r="G757" s="9"/>
      <c r="H757" s="9"/>
      <c r="I757" s="9"/>
      <c r="J757" s="9"/>
      <c r="K757" s="9"/>
      <c r="L757" s="8"/>
      <c r="M757" s="8"/>
      <c r="N757" s="8"/>
      <c r="O757" s="8"/>
      <c r="P757" s="8"/>
      <c r="Q757" s="8"/>
      <c r="R757" s="8"/>
      <c r="S757" s="8"/>
      <c r="T757" s="8"/>
      <c r="U757" s="8"/>
      <c r="V757" s="8"/>
      <c r="W757" s="8"/>
      <c r="X757" s="8"/>
      <c r="Y757" s="8"/>
      <c r="Z757" s="8"/>
    </row>
    <row r="758" spans="1:26" ht="17.25" customHeight="1">
      <c r="A758" s="8"/>
      <c r="B758" s="9"/>
      <c r="C758" s="9"/>
      <c r="D758" s="9"/>
      <c r="E758" s="9"/>
      <c r="F758" s="9"/>
      <c r="G758" s="9"/>
      <c r="H758" s="9"/>
      <c r="I758" s="9"/>
      <c r="J758" s="9"/>
      <c r="K758" s="9"/>
      <c r="L758" s="8"/>
      <c r="M758" s="8"/>
      <c r="N758" s="8"/>
      <c r="O758" s="8"/>
      <c r="P758" s="8"/>
      <c r="Q758" s="8"/>
      <c r="R758" s="8"/>
      <c r="S758" s="8"/>
      <c r="T758" s="8"/>
      <c r="U758" s="8"/>
      <c r="V758" s="8"/>
      <c r="W758" s="8"/>
      <c r="X758" s="8"/>
      <c r="Y758" s="8"/>
      <c r="Z758" s="8"/>
    </row>
    <row r="759" spans="1:26" ht="17.25" customHeight="1">
      <c r="A759" s="8"/>
      <c r="B759" s="9"/>
      <c r="C759" s="9"/>
      <c r="D759" s="9"/>
      <c r="E759" s="9"/>
      <c r="F759" s="9"/>
      <c r="G759" s="9"/>
      <c r="H759" s="9"/>
      <c r="I759" s="9"/>
      <c r="J759" s="9"/>
      <c r="K759" s="9"/>
      <c r="L759" s="8"/>
      <c r="M759" s="8"/>
      <c r="N759" s="8"/>
      <c r="O759" s="8"/>
      <c r="P759" s="8"/>
      <c r="Q759" s="8"/>
      <c r="R759" s="8"/>
      <c r="S759" s="8"/>
      <c r="T759" s="8"/>
      <c r="U759" s="8"/>
      <c r="V759" s="8"/>
      <c r="W759" s="8"/>
      <c r="X759" s="8"/>
      <c r="Y759" s="8"/>
      <c r="Z759" s="8"/>
    </row>
    <row r="760" spans="1:26" ht="17.25" customHeight="1">
      <c r="A760" s="8"/>
      <c r="B760" s="9"/>
      <c r="C760" s="9"/>
      <c r="D760" s="9"/>
      <c r="E760" s="9"/>
      <c r="F760" s="9"/>
      <c r="G760" s="9"/>
      <c r="H760" s="9"/>
      <c r="I760" s="9"/>
      <c r="J760" s="9"/>
      <c r="K760" s="9"/>
      <c r="L760" s="8"/>
      <c r="M760" s="8"/>
      <c r="N760" s="8"/>
      <c r="O760" s="8"/>
      <c r="P760" s="8"/>
      <c r="Q760" s="8"/>
      <c r="R760" s="8"/>
      <c r="S760" s="8"/>
      <c r="T760" s="8"/>
      <c r="U760" s="8"/>
      <c r="V760" s="8"/>
      <c r="W760" s="8"/>
      <c r="X760" s="8"/>
      <c r="Y760" s="8"/>
      <c r="Z760" s="8"/>
    </row>
    <row r="761" spans="1:26" ht="17.25" customHeight="1">
      <c r="A761" s="8"/>
      <c r="B761" s="9"/>
      <c r="C761" s="9"/>
      <c r="D761" s="9"/>
      <c r="E761" s="9"/>
      <c r="F761" s="9"/>
      <c r="G761" s="9"/>
      <c r="H761" s="9"/>
      <c r="I761" s="9"/>
      <c r="J761" s="9"/>
      <c r="K761" s="9"/>
      <c r="L761" s="8"/>
      <c r="M761" s="8"/>
      <c r="N761" s="8"/>
      <c r="O761" s="8"/>
      <c r="P761" s="8"/>
      <c r="Q761" s="8"/>
      <c r="R761" s="8"/>
      <c r="S761" s="8"/>
      <c r="T761" s="8"/>
      <c r="U761" s="8"/>
      <c r="V761" s="8"/>
      <c r="W761" s="8"/>
      <c r="X761" s="8"/>
      <c r="Y761" s="8"/>
      <c r="Z761" s="8"/>
    </row>
    <row r="762" spans="1:26" ht="17.25" customHeight="1">
      <c r="A762" s="8"/>
      <c r="B762" s="9"/>
      <c r="C762" s="9"/>
      <c r="D762" s="9"/>
      <c r="E762" s="9"/>
      <c r="F762" s="9"/>
      <c r="G762" s="9"/>
      <c r="H762" s="9"/>
      <c r="I762" s="9"/>
      <c r="J762" s="9"/>
      <c r="K762" s="9"/>
      <c r="L762" s="8"/>
      <c r="M762" s="8"/>
      <c r="N762" s="8"/>
      <c r="O762" s="8"/>
      <c r="P762" s="8"/>
      <c r="Q762" s="8"/>
      <c r="R762" s="8"/>
      <c r="S762" s="8"/>
      <c r="T762" s="8"/>
      <c r="U762" s="8"/>
      <c r="V762" s="8"/>
      <c r="W762" s="8"/>
      <c r="X762" s="8"/>
      <c r="Y762" s="8"/>
      <c r="Z762" s="8"/>
    </row>
    <row r="763" spans="1:26" ht="17.25" customHeight="1">
      <c r="A763" s="8"/>
      <c r="B763" s="9"/>
      <c r="C763" s="9"/>
      <c r="D763" s="9"/>
      <c r="E763" s="9"/>
      <c r="F763" s="9"/>
      <c r="G763" s="9"/>
      <c r="H763" s="9"/>
      <c r="I763" s="9"/>
      <c r="J763" s="9"/>
      <c r="K763" s="9"/>
      <c r="L763" s="8"/>
      <c r="M763" s="8"/>
      <c r="N763" s="8"/>
      <c r="O763" s="8"/>
      <c r="P763" s="8"/>
      <c r="Q763" s="8"/>
      <c r="R763" s="8"/>
      <c r="S763" s="8"/>
      <c r="T763" s="8"/>
      <c r="U763" s="8"/>
      <c r="V763" s="8"/>
      <c r="W763" s="8"/>
      <c r="X763" s="8"/>
      <c r="Y763" s="8"/>
      <c r="Z763" s="8"/>
    </row>
    <row r="764" spans="1:26" ht="17.25" customHeight="1">
      <c r="A764" s="8"/>
      <c r="B764" s="9"/>
      <c r="C764" s="9"/>
      <c r="D764" s="9"/>
      <c r="E764" s="9"/>
      <c r="F764" s="9"/>
      <c r="G764" s="9"/>
      <c r="H764" s="9"/>
      <c r="I764" s="9"/>
      <c r="J764" s="9"/>
      <c r="K764" s="9"/>
      <c r="L764" s="8"/>
      <c r="M764" s="8"/>
      <c r="N764" s="8"/>
      <c r="O764" s="8"/>
      <c r="P764" s="8"/>
      <c r="Q764" s="8"/>
      <c r="R764" s="8"/>
      <c r="S764" s="8"/>
      <c r="T764" s="8"/>
      <c r="U764" s="8"/>
      <c r="V764" s="8"/>
      <c r="W764" s="8"/>
      <c r="X764" s="8"/>
      <c r="Y764" s="8"/>
      <c r="Z764" s="8"/>
    </row>
    <row r="765" spans="1:26" ht="17.25" customHeight="1">
      <c r="A765" s="8"/>
      <c r="B765" s="9"/>
      <c r="C765" s="9"/>
      <c r="D765" s="9"/>
      <c r="E765" s="9"/>
      <c r="F765" s="9"/>
      <c r="G765" s="9"/>
      <c r="H765" s="9"/>
      <c r="I765" s="9"/>
      <c r="J765" s="9"/>
      <c r="K765" s="9"/>
      <c r="L765" s="8"/>
      <c r="M765" s="8"/>
      <c r="N765" s="8"/>
      <c r="O765" s="8"/>
      <c r="P765" s="8"/>
      <c r="Q765" s="8"/>
      <c r="R765" s="8"/>
      <c r="S765" s="8"/>
      <c r="T765" s="8"/>
      <c r="U765" s="8"/>
      <c r="V765" s="8"/>
      <c r="W765" s="8"/>
      <c r="X765" s="8"/>
      <c r="Y765" s="8"/>
      <c r="Z765" s="8"/>
    </row>
    <row r="766" spans="1:26" ht="17.25" customHeight="1">
      <c r="A766" s="8"/>
      <c r="B766" s="9"/>
      <c r="C766" s="9"/>
      <c r="D766" s="9"/>
      <c r="E766" s="9"/>
      <c r="F766" s="9"/>
      <c r="G766" s="9"/>
      <c r="H766" s="9"/>
      <c r="I766" s="9"/>
      <c r="J766" s="9"/>
      <c r="K766" s="9"/>
      <c r="L766" s="8"/>
      <c r="M766" s="8"/>
      <c r="N766" s="8"/>
      <c r="O766" s="8"/>
      <c r="P766" s="8"/>
      <c r="Q766" s="8"/>
      <c r="R766" s="8"/>
      <c r="S766" s="8"/>
      <c r="T766" s="8"/>
      <c r="U766" s="8"/>
      <c r="V766" s="8"/>
      <c r="W766" s="8"/>
      <c r="X766" s="8"/>
      <c r="Y766" s="8"/>
      <c r="Z766" s="8"/>
    </row>
    <row r="767" spans="1:26" ht="17.25" customHeight="1">
      <c r="A767" s="8"/>
      <c r="B767" s="9"/>
      <c r="C767" s="9"/>
      <c r="D767" s="9"/>
      <c r="E767" s="9"/>
      <c r="F767" s="9"/>
      <c r="G767" s="9"/>
      <c r="H767" s="9"/>
      <c r="I767" s="9"/>
      <c r="J767" s="9"/>
      <c r="K767" s="9"/>
      <c r="L767" s="8"/>
      <c r="M767" s="8"/>
      <c r="N767" s="8"/>
      <c r="O767" s="8"/>
      <c r="P767" s="8"/>
      <c r="Q767" s="8"/>
      <c r="R767" s="8"/>
      <c r="S767" s="8"/>
      <c r="T767" s="8"/>
      <c r="U767" s="8"/>
      <c r="V767" s="8"/>
      <c r="W767" s="8"/>
      <c r="X767" s="8"/>
      <c r="Y767" s="8"/>
      <c r="Z767" s="8"/>
    </row>
    <row r="768" spans="1:26" ht="17.25" customHeight="1">
      <c r="A768" s="8"/>
      <c r="B768" s="9"/>
      <c r="C768" s="9"/>
      <c r="D768" s="9"/>
      <c r="E768" s="9"/>
      <c r="F768" s="9"/>
      <c r="G768" s="9"/>
      <c r="H768" s="9"/>
      <c r="I768" s="9"/>
      <c r="J768" s="9"/>
      <c r="K768" s="9"/>
      <c r="L768" s="8"/>
      <c r="M768" s="8"/>
      <c r="N768" s="8"/>
      <c r="O768" s="8"/>
      <c r="P768" s="8"/>
      <c r="Q768" s="8"/>
      <c r="R768" s="8"/>
      <c r="S768" s="8"/>
      <c r="T768" s="8"/>
      <c r="U768" s="8"/>
      <c r="V768" s="8"/>
      <c r="W768" s="8"/>
      <c r="X768" s="8"/>
      <c r="Y768" s="8"/>
      <c r="Z768" s="8"/>
    </row>
    <row r="769" spans="1:26" ht="17.25" customHeight="1">
      <c r="A769" s="8"/>
      <c r="B769" s="9"/>
      <c r="C769" s="9"/>
      <c r="D769" s="9"/>
      <c r="E769" s="9"/>
      <c r="F769" s="9"/>
      <c r="G769" s="9"/>
      <c r="H769" s="9"/>
      <c r="I769" s="9"/>
      <c r="J769" s="9"/>
      <c r="K769" s="9"/>
      <c r="L769" s="8"/>
      <c r="M769" s="8"/>
      <c r="N769" s="8"/>
      <c r="O769" s="8"/>
      <c r="P769" s="8"/>
      <c r="Q769" s="8"/>
      <c r="R769" s="8"/>
      <c r="S769" s="8"/>
      <c r="T769" s="8"/>
      <c r="U769" s="8"/>
      <c r="V769" s="8"/>
      <c r="W769" s="8"/>
      <c r="X769" s="8"/>
      <c r="Y769" s="8"/>
      <c r="Z769" s="8"/>
    </row>
    <row r="770" spans="1:26" ht="17.25" customHeight="1">
      <c r="A770" s="8"/>
      <c r="B770" s="9"/>
      <c r="C770" s="9"/>
      <c r="D770" s="9"/>
      <c r="E770" s="9"/>
      <c r="F770" s="9"/>
      <c r="G770" s="9"/>
      <c r="H770" s="9"/>
      <c r="I770" s="9"/>
      <c r="J770" s="9"/>
      <c r="K770" s="9"/>
      <c r="L770" s="8"/>
      <c r="M770" s="8"/>
      <c r="N770" s="8"/>
      <c r="O770" s="8"/>
      <c r="P770" s="8"/>
      <c r="Q770" s="8"/>
      <c r="R770" s="8"/>
      <c r="S770" s="8"/>
      <c r="T770" s="8"/>
      <c r="U770" s="8"/>
      <c r="V770" s="8"/>
      <c r="W770" s="8"/>
      <c r="X770" s="8"/>
      <c r="Y770" s="8"/>
      <c r="Z770" s="8"/>
    </row>
    <row r="771" spans="1:26" ht="17.25" customHeight="1">
      <c r="A771" s="8"/>
      <c r="B771" s="9"/>
      <c r="C771" s="9"/>
      <c r="D771" s="9"/>
      <c r="E771" s="9"/>
      <c r="F771" s="9"/>
      <c r="G771" s="9"/>
      <c r="H771" s="9"/>
      <c r="I771" s="9"/>
      <c r="J771" s="9"/>
      <c r="K771" s="9"/>
      <c r="L771" s="8"/>
      <c r="M771" s="8"/>
      <c r="N771" s="8"/>
      <c r="O771" s="8"/>
      <c r="P771" s="8"/>
      <c r="Q771" s="8"/>
      <c r="R771" s="8"/>
      <c r="S771" s="8"/>
      <c r="T771" s="8"/>
      <c r="U771" s="8"/>
      <c r="V771" s="8"/>
      <c r="W771" s="8"/>
      <c r="X771" s="8"/>
      <c r="Y771" s="8"/>
      <c r="Z771" s="8"/>
    </row>
    <row r="772" spans="1:26" ht="17.25" customHeight="1">
      <c r="A772" s="8"/>
      <c r="B772" s="9"/>
      <c r="C772" s="9"/>
      <c r="D772" s="9"/>
      <c r="E772" s="9"/>
      <c r="F772" s="9"/>
      <c r="G772" s="9"/>
      <c r="H772" s="9"/>
      <c r="I772" s="9"/>
      <c r="J772" s="9"/>
      <c r="K772" s="9"/>
      <c r="L772" s="8"/>
      <c r="M772" s="8"/>
      <c r="N772" s="8"/>
      <c r="O772" s="8"/>
      <c r="P772" s="8"/>
      <c r="Q772" s="8"/>
      <c r="R772" s="8"/>
      <c r="S772" s="8"/>
      <c r="T772" s="8"/>
      <c r="U772" s="8"/>
      <c r="V772" s="8"/>
      <c r="W772" s="8"/>
      <c r="X772" s="8"/>
      <c r="Y772" s="8"/>
      <c r="Z772" s="8"/>
    </row>
    <row r="773" spans="1:26" ht="17.25" customHeight="1">
      <c r="A773" s="8"/>
      <c r="B773" s="9"/>
      <c r="C773" s="9"/>
      <c r="D773" s="9"/>
      <c r="E773" s="9"/>
      <c r="F773" s="9"/>
      <c r="G773" s="9"/>
      <c r="H773" s="9"/>
      <c r="I773" s="9"/>
      <c r="J773" s="9"/>
      <c r="K773" s="9"/>
      <c r="L773" s="8"/>
      <c r="M773" s="8"/>
      <c r="N773" s="8"/>
      <c r="O773" s="8"/>
      <c r="P773" s="8"/>
      <c r="Q773" s="8"/>
      <c r="R773" s="8"/>
      <c r="S773" s="8"/>
      <c r="T773" s="8"/>
      <c r="U773" s="8"/>
      <c r="V773" s="8"/>
      <c r="W773" s="8"/>
      <c r="X773" s="8"/>
      <c r="Y773" s="8"/>
      <c r="Z773" s="8"/>
    </row>
    <row r="774" spans="1:26" ht="17.25" customHeight="1">
      <c r="A774" s="8"/>
      <c r="B774" s="9"/>
      <c r="C774" s="9"/>
      <c r="D774" s="9"/>
      <c r="E774" s="9"/>
      <c r="F774" s="9"/>
      <c r="G774" s="9"/>
      <c r="H774" s="9"/>
      <c r="I774" s="9"/>
      <c r="J774" s="9"/>
      <c r="K774" s="9"/>
      <c r="L774" s="8"/>
      <c r="M774" s="8"/>
      <c r="N774" s="8"/>
      <c r="O774" s="8"/>
      <c r="P774" s="8"/>
      <c r="Q774" s="8"/>
      <c r="R774" s="8"/>
      <c r="S774" s="8"/>
      <c r="T774" s="8"/>
      <c r="U774" s="8"/>
      <c r="V774" s="8"/>
      <c r="W774" s="8"/>
      <c r="X774" s="8"/>
      <c r="Y774" s="8"/>
      <c r="Z774" s="8"/>
    </row>
    <row r="775" spans="1:26" ht="17.25" customHeight="1">
      <c r="A775" s="8"/>
      <c r="B775" s="9"/>
      <c r="C775" s="9"/>
      <c r="D775" s="9"/>
      <c r="E775" s="9"/>
      <c r="F775" s="9"/>
      <c r="G775" s="9"/>
      <c r="H775" s="9"/>
      <c r="I775" s="9"/>
      <c r="J775" s="9"/>
      <c r="K775" s="9"/>
      <c r="L775" s="8"/>
      <c r="M775" s="8"/>
      <c r="N775" s="8"/>
      <c r="O775" s="8"/>
      <c r="P775" s="8"/>
      <c r="Q775" s="8"/>
      <c r="R775" s="8"/>
      <c r="S775" s="8"/>
      <c r="T775" s="8"/>
      <c r="U775" s="8"/>
      <c r="V775" s="8"/>
      <c r="W775" s="8"/>
      <c r="X775" s="8"/>
      <c r="Y775" s="8"/>
      <c r="Z775" s="8"/>
    </row>
    <row r="776" spans="1:26" ht="17.25" customHeight="1">
      <c r="A776" s="8"/>
      <c r="B776" s="9"/>
      <c r="C776" s="9"/>
      <c r="D776" s="9"/>
      <c r="E776" s="9"/>
      <c r="F776" s="9"/>
      <c r="G776" s="9"/>
      <c r="H776" s="9"/>
      <c r="I776" s="9"/>
      <c r="J776" s="9"/>
      <c r="K776" s="9"/>
      <c r="L776" s="8"/>
      <c r="M776" s="8"/>
      <c r="N776" s="8"/>
      <c r="O776" s="8"/>
      <c r="P776" s="8"/>
      <c r="Q776" s="8"/>
      <c r="R776" s="8"/>
      <c r="S776" s="8"/>
      <c r="T776" s="8"/>
      <c r="U776" s="8"/>
      <c r="V776" s="8"/>
      <c r="W776" s="8"/>
      <c r="X776" s="8"/>
      <c r="Y776" s="8"/>
      <c r="Z776" s="8"/>
    </row>
    <row r="777" spans="1:26" ht="17.25" customHeight="1">
      <c r="A777" s="8"/>
      <c r="B777" s="9"/>
      <c r="C777" s="9"/>
      <c r="D777" s="9"/>
      <c r="E777" s="9"/>
      <c r="F777" s="9"/>
      <c r="G777" s="9"/>
      <c r="H777" s="9"/>
      <c r="I777" s="9"/>
      <c r="J777" s="9"/>
      <c r="K777" s="9"/>
      <c r="L777" s="8"/>
      <c r="M777" s="8"/>
      <c r="N777" s="8"/>
      <c r="O777" s="8"/>
      <c r="P777" s="8"/>
      <c r="Q777" s="8"/>
      <c r="R777" s="8"/>
      <c r="S777" s="8"/>
      <c r="T777" s="8"/>
      <c r="U777" s="8"/>
      <c r="V777" s="8"/>
      <c r="W777" s="8"/>
      <c r="X777" s="8"/>
      <c r="Y777" s="8"/>
      <c r="Z777" s="8"/>
    </row>
    <row r="778" spans="1:26" ht="17.25" customHeight="1">
      <c r="A778" s="8"/>
      <c r="B778" s="9"/>
      <c r="C778" s="9"/>
      <c r="D778" s="9"/>
      <c r="E778" s="9"/>
      <c r="F778" s="9"/>
      <c r="G778" s="9"/>
      <c r="H778" s="9"/>
      <c r="I778" s="9"/>
      <c r="J778" s="9"/>
      <c r="K778" s="9"/>
      <c r="L778" s="8"/>
      <c r="M778" s="8"/>
      <c r="N778" s="8"/>
      <c r="O778" s="8"/>
      <c r="P778" s="8"/>
      <c r="Q778" s="8"/>
      <c r="R778" s="8"/>
      <c r="S778" s="8"/>
      <c r="T778" s="8"/>
      <c r="U778" s="8"/>
      <c r="V778" s="8"/>
      <c r="W778" s="8"/>
      <c r="X778" s="8"/>
      <c r="Y778" s="8"/>
      <c r="Z778" s="8"/>
    </row>
    <row r="779" spans="1:26" ht="17.25" customHeight="1">
      <c r="A779" s="8"/>
      <c r="B779" s="9"/>
      <c r="C779" s="9"/>
      <c r="D779" s="9"/>
      <c r="E779" s="9"/>
      <c r="F779" s="9"/>
      <c r="G779" s="9"/>
      <c r="H779" s="9"/>
      <c r="I779" s="9"/>
      <c r="J779" s="9"/>
      <c r="K779" s="9"/>
      <c r="L779" s="8"/>
      <c r="M779" s="8"/>
      <c r="N779" s="8"/>
      <c r="O779" s="8"/>
      <c r="P779" s="8"/>
      <c r="Q779" s="8"/>
      <c r="R779" s="8"/>
      <c r="S779" s="8"/>
      <c r="T779" s="8"/>
      <c r="U779" s="8"/>
      <c r="V779" s="8"/>
      <c r="W779" s="8"/>
      <c r="X779" s="8"/>
      <c r="Y779" s="8"/>
      <c r="Z779" s="8"/>
    </row>
    <row r="780" spans="1:26" ht="17.25" customHeight="1">
      <c r="A780" s="8"/>
      <c r="B780" s="9"/>
      <c r="C780" s="9"/>
      <c r="D780" s="9"/>
      <c r="E780" s="9"/>
      <c r="F780" s="9"/>
      <c r="G780" s="9"/>
      <c r="H780" s="9"/>
      <c r="I780" s="9"/>
      <c r="J780" s="9"/>
      <c r="K780" s="9"/>
      <c r="L780" s="8"/>
      <c r="M780" s="8"/>
      <c r="N780" s="8"/>
      <c r="O780" s="8"/>
      <c r="P780" s="8"/>
      <c r="Q780" s="8"/>
      <c r="R780" s="8"/>
      <c r="S780" s="8"/>
      <c r="T780" s="8"/>
      <c r="U780" s="8"/>
      <c r="V780" s="8"/>
      <c r="W780" s="8"/>
      <c r="X780" s="8"/>
      <c r="Y780" s="8"/>
      <c r="Z780" s="8"/>
    </row>
    <row r="781" spans="1:26" ht="17.25" customHeight="1">
      <c r="A781" s="8"/>
      <c r="B781" s="9"/>
      <c r="C781" s="9"/>
      <c r="D781" s="9"/>
      <c r="E781" s="9"/>
      <c r="F781" s="9"/>
      <c r="G781" s="9"/>
      <c r="H781" s="9"/>
      <c r="I781" s="9"/>
      <c r="J781" s="9"/>
      <c r="K781" s="9"/>
      <c r="L781" s="8"/>
      <c r="M781" s="8"/>
      <c r="N781" s="8"/>
      <c r="O781" s="8"/>
      <c r="P781" s="8"/>
      <c r="Q781" s="8"/>
      <c r="R781" s="8"/>
      <c r="S781" s="8"/>
      <c r="T781" s="8"/>
      <c r="U781" s="8"/>
      <c r="V781" s="8"/>
      <c r="W781" s="8"/>
      <c r="X781" s="8"/>
      <c r="Y781" s="8"/>
      <c r="Z781" s="8"/>
    </row>
    <row r="782" spans="1:26" ht="17.25" customHeight="1">
      <c r="A782" s="8"/>
      <c r="B782" s="9"/>
      <c r="C782" s="9"/>
      <c r="D782" s="9"/>
      <c r="E782" s="9"/>
      <c r="F782" s="9"/>
      <c r="G782" s="9"/>
      <c r="H782" s="9"/>
      <c r="I782" s="9"/>
      <c r="J782" s="9"/>
      <c r="K782" s="9"/>
      <c r="L782" s="8"/>
      <c r="M782" s="8"/>
      <c r="N782" s="8"/>
      <c r="O782" s="8"/>
      <c r="P782" s="8"/>
      <c r="Q782" s="8"/>
      <c r="R782" s="8"/>
      <c r="S782" s="8"/>
      <c r="T782" s="8"/>
      <c r="U782" s="8"/>
      <c r="V782" s="8"/>
      <c r="W782" s="8"/>
      <c r="X782" s="8"/>
      <c r="Y782" s="8"/>
      <c r="Z782" s="8"/>
    </row>
    <row r="783" spans="1:26" ht="17.25" customHeight="1">
      <c r="A783" s="8"/>
      <c r="B783" s="9"/>
      <c r="C783" s="9"/>
      <c r="D783" s="9"/>
      <c r="E783" s="9"/>
      <c r="F783" s="9"/>
      <c r="G783" s="9"/>
      <c r="H783" s="9"/>
      <c r="I783" s="9"/>
      <c r="J783" s="9"/>
      <c r="K783" s="9"/>
      <c r="L783" s="8"/>
      <c r="M783" s="8"/>
      <c r="N783" s="8"/>
      <c r="O783" s="8"/>
      <c r="P783" s="8"/>
      <c r="Q783" s="8"/>
      <c r="R783" s="8"/>
      <c r="S783" s="8"/>
      <c r="T783" s="8"/>
      <c r="U783" s="8"/>
      <c r="V783" s="8"/>
      <c r="W783" s="8"/>
      <c r="X783" s="8"/>
      <c r="Y783" s="8"/>
      <c r="Z783" s="8"/>
    </row>
    <row r="784" spans="1:26" ht="17.25" customHeight="1">
      <c r="A784" s="8"/>
      <c r="B784" s="9"/>
      <c r="C784" s="9"/>
      <c r="D784" s="9"/>
      <c r="E784" s="9"/>
      <c r="F784" s="9"/>
      <c r="G784" s="9"/>
      <c r="H784" s="9"/>
      <c r="I784" s="9"/>
      <c r="J784" s="9"/>
      <c r="K784" s="9"/>
      <c r="L784" s="8"/>
      <c r="M784" s="8"/>
      <c r="N784" s="8"/>
      <c r="O784" s="8"/>
      <c r="P784" s="8"/>
      <c r="Q784" s="8"/>
      <c r="R784" s="8"/>
      <c r="S784" s="8"/>
      <c r="T784" s="8"/>
      <c r="U784" s="8"/>
      <c r="V784" s="8"/>
      <c r="W784" s="8"/>
      <c r="X784" s="8"/>
      <c r="Y784" s="8"/>
      <c r="Z784" s="8"/>
    </row>
    <row r="785" spans="1:26" ht="17.25" customHeight="1">
      <c r="A785" s="8"/>
      <c r="B785" s="9"/>
      <c r="C785" s="9"/>
      <c r="D785" s="9"/>
      <c r="E785" s="9"/>
      <c r="F785" s="9"/>
      <c r="G785" s="9"/>
      <c r="H785" s="9"/>
      <c r="I785" s="9"/>
      <c r="J785" s="9"/>
      <c r="K785" s="9"/>
      <c r="L785" s="8"/>
      <c r="M785" s="8"/>
      <c r="N785" s="8"/>
      <c r="O785" s="8"/>
      <c r="P785" s="8"/>
      <c r="Q785" s="8"/>
      <c r="R785" s="8"/>
      <c r="S785" s="8"/>
      <c r="T785" s="8"/>
      <c r="U785" s="8"/>
      <c r="V785" s="8"/>
      <c r="W785" s="8"/>
      <c r="X785" s="8"/>
      <c r="Y785" s="8"/>
      <c r="Z785" s="8"/>
    </row>
    <row r="786" spans="1:26" ht="17.25" customHeight="1">
      <c r="A786" s="8"/>
      <c r="B786" s="9"/>
      <c r="C786" s="9"/>
      <c r="D786" s="9"/>
      <c r="E786" s="9"/>
      <c r="F786" s="9"/>
      <c r="G786" s="9"/>
      <c r="H786" s="9"/>
      <c r="I786" s="9"/>
      <c r="J786" s="9"/>
      <c r="K786" s="9"/>
      <c r="L786" s="8"/>
      <c r="M786" s="8"/>
      <c r="N786" s="8"/>
      <c r="O786" s="8"/>
      <c r="P786" s="8"/>
      <c r="Q786" s="8"/>
      <c r="R786" s="8"/>
      <c r="S786" s="8"/>
      <c r="T786" s="8"/>
      <c r="U786" s="8"/>
      <c r="V786" s="8"/>
      <c r="W786" s="8"/>
      <c r="X786" s="8"/>
      <c r="Y786" s="8"/>
      <c r="Z786" s="8"/>
    </row>
    <row r="787" spans="1:26" ht="17.25" customHeight="1">
      <c r="A787" s="8"/>
      <c r="B787" s="9"/>
      <c r="C787" s="9"/>
      <c r="D787" s="9"/>
      <c r="E787" s="9"/>
      <c r="F787" s="9"/>
      <c r="G787" s="9"/>
      <c r="H787" s="9"/>
      <c r="I787" s="9"/>
      <c r="J787" s="9"/>
      <c r="K787" s="9"/>
      <c r="L787" s="8"/>
      <c r="M787" s="8"/>
      <c r="N787" s="8"/>
      <c r="O787" s="8"/>
      <c r="P787" s="8"/>
      <c r="Q787" s="8"/>
      <c r="R787" s="8"/>
      <c r="S787" s="8"/>
      <c r="T787" s="8"/>
      <c r="U787" s="8"/>
      <c r="V787" s="8"/>
      <c r="W787" s="8"/>
      <c r="X787" s="8"/>
      <c r="Y787" s="8"/>
      <c r="Z787" s="8"/>
    </row>
    <row r="788" spans="1:26" ht="17.25" customHeight="1">
      <c r="A788" s="8"/>
      <c r="B788" s="9"/>
      <c r="C788" s="9"/>
      <c r="D788" s="9"/>
      <c r="E788" s="9"/>
      <c r="F788" s="9"/>
      <c r="G788" s="9"/>
      <c r="H788" s="9"/>
      <c r="I788" s="9"/>
      <c r="J788" s="9"/>
      <c r="K788" s="9"/>
      <c r="L788" s="8"/>
      <c r="M788" s="8"/>
      <c r="N788" s="8"/>
      <c r="O788" s="8"/>
      <c r="P788" s="8"/>
      <c r="Q788" s="8"/>
      <c r="R788" s="8"/>
      <c r="S788" s="8"/>
      <c r="T788" s="8"/>
      <c r="U788" s="8"/>
      <c r="V788" s="8"/>
      <c r="W788" s="8"/>
      <c r="X788" s="8"/>
      <c r="Y788" s="8"/>
      <c r="Z788" s="8"/>
    </row>
    <row r="789" spans="1:26" ht="17.25" customHeight="1">
      <c r="A789" s="8"/>
      <c r="B789" s="9"/>
      <c r="C789" s="9"/>
      <c r="D789" s="9"/>
      <c r="E789" s="9"/>
      <c r="F789" s="9"/>
      <c r="G789" s="9"/>
      <c r="H789" s="9"/>
      <c r="I789" s="9"/>
      <c r="J789" s="9"/>
      <c r="K789" s="9"/>
      <c r="L789" s="8"/>
      <c r="M789" s="8"/>
      <c r="N789" s="8"/>
      <c r="O789" s="8"/>
      <c r="P789" s="8"/>
      <c r="Q789" s="8"/>
      <c r="R789" s="8"/>
      <c r="S789" s="8"/>
      <c r="T789" s="8"/>
      <c r="U789" s="8"/>
      <c r="V789" s="8"/>
      <c r="W789" s="8"/>
      <c r="X789" s="8"/>
      <c r="Y789" s="8"/>
      <c r="Z789" s="8"/>
    </row>
    <row r="790" spans="1:26" ht="17.25" customHeight="1">
      <c r="A790" s="8"/>
      <c r="B790" s="9"/>
      <c r="C790" s="9"/>
      <c r="D790" s="9"/>
      <c r="E790" s="9"/>
      <c r="F790" s="9"/>
      <c r="G790" s="9"/>
      <c r="H790" s="9"/>
      <c r="I790" s="9"/>
      <c r="J790" s="9"/>
      <c r="K790" s="9"/>
      <c r="L790" s="8"/>
      <c r="M790" s="8"/>
      <c r="N790" s="8"/>
      <c r="O790" s="8"/>
      <c r="P790" s="8"/>
      <c r="Q790" s="8"/>
      <c r="R790" s="8"/>
      <c r="S790" s="8"/>
      <c r="T790" s="8"/>
      <c r="U790" s="8"/>
      <c r="V790" s="8"/>
      <c r="W790" s="8"/>
      <c r="X790" s="8"/>
      <c r="Y790" s="8"/>
      <c r="Z790" s="8"/>
    </row>
    <row r="791" spans="1:26" ht="17.25" customHeight="1">
      <c r="A791" s="8"/>
      <c r="B791" s="9"/>
      <c r="C791" s="9"/>
      <c r="D791" s="9"/>
      <c r="E791" s="9"/>
      <c r="F791" s="9"/>
      <c r="G791" s="9"/>
      <c r="H791" s="9"/>
      <c r="I791" s="9"/>
      <c r="J791" s="9"/>
      <c r="K791" s="9"/>
      <c r="L791" s="8"/>
      <c r="M791" s="8"/>
      <c r="N791" s="8"/>
      <c r="O791" s="8"/>
      <c r="P791" s="8"/>
      <c r="Q791" s="8"/>
      <c r="R791" s="8"/>
      <c r="S791" s="8"/>
      <c r="T791" s="8"/>
      <c r="U791" s="8"/>
      <c r="V791" s="8"/>
      <c r="W791" s="8"/>
      <c r="X791" s="8"/>
      <c r="Y791" s="8"/>
      <c r="Z791" s="8"/>
    </row>
    <row r="792" spans="1:26" ht="17.25" customHeight="1">
      <c r="A792" s="8"/>
      <c r="B792" s="9"/>
      <c r="C792" s="9"/>
      <c r="D792" s="9"/>
      <c r="E792" s="9"/>
      <c r="F792" s="9"/>
      <c r="G792" s="9"/>
      <c r="H792" s="9"/>
      <c r="I792" s="9"/>
      <c r="J792" s="9"/>
      <c r="K792" s="9"/>
      <c r="L792" s="8"/>
      <c r="M792" s="8"/>
      <c r="N792" s="8"/>
      <c r="O792" s="8"/>
      <c r="P792" s="8"/>
      <c r="Q792" s="8"/>
      <c r="R792" s="8"/>
      <c r="S792" s="8"/>
      <c r="T792" s="8"/>
      <c r="U792" s="8"/>
      <c r="V792" s="8"/>
      <c r="W792" s="8"/>
      <c r="X792" s="8"/>
      <c r="Y792" s="8"/>
      <c r="Z792" s="8"/>
    </row>
    <row r="793" spans="1:26" ht="17.25" customHeight="1">
      <c r="A793" s="8"/>
      <c r="B793" s="9"/>
      <c r="C793" s="9"/>
      <c r="D793" s="9"/>
      <c r="E793" s="9"/>
      <c r="F793" s="9"/>
      <c r="G793" s="9"/>
      <c r="H793" s="9"/>
      <c r="I793" s="9"/>
      <c r="J793" s="9"/>
      <c r="K793" s="9"/>
      <c r="L793" s="8"/>
      <c r="M793" s="8"/>
      <c r="N793" s="8"/>
      <c r="O793" s="8"/>
      <c r="P793" s="8"/>
      <c r="Q793" s="8"/>
      <c r="R793" s="8"/>
      <c r="S793" s="8"/>
      <c r="T793" s="8"/>
      <c r="U793" s="8"/>
      <c r="V793" s="8"/>
      <c r="W793" s="8"/>
      <c r="X793" s="8"/>
      <c r="Y793" s="8"/>
      <c r="Z793" s="8"/>
    </row>
    <row r="794" spans="1:26" ht="17.25" customHeight="1">
      <c r="A794" s="8"/>
      <c r="B794" s="9"/>
      <c r="C794" s="9"/>
      <c r="D794" s="9"/>
      <c r="E794" s="9"/>
      <c r="F794" s="9"/>
      <c r="G794" s="9"/>
      <c r="H794" s="9"/>
      <c r="I794" s="9"/>
      <c r="J794" s="9"/>
      <c r="K794" s="9"/>
      <c r="L794" s="8"/>
      <c r="M794" s="8"/>
      <c r="N794" s="8"/>
      <c r="O794" s="8"/>
      <c r="P794" s="8"/>
      <c r="Q794" s="8"/>
      <c r="R794" s="8"/>
      <c r="S794" s="8"/>
      <c r="T794" s="8"/>
      <c r="U794" s="8"/>
      <c r="V794" s="8"/>
      <c r="W794" s="8"/>
      <c r="X794" s="8"/>
      <c r="Y794" s="8"/>
      <c r="Z794" s="8"/>
    </row>
    <row r="795" spans="1:26" ht="17.25" customHeight="1">
      <c r="A795" s="8"/>
      <c r="B795" s="9"/>
      <c r="C795" s="9"/>
      <c r="D795" s="9"/>
      <c r="E795" s="9"/>
      <c r="F795" s="9"/>
      <c r="G795" s="9"/>
      <c r="H795" s="9"/>
      <c r="I795" s="9"/>
      <c r="J795" s="9"/>
      <c r="K795" s="9"/>
      <c r="L795" s="8"/>
      <c r="M795" s="8"/>
      <c r="N795" s="8"/>
      <c r="O795" s="8"/>
      <c r="P795" s="8"/>
      <c r="Q795" s="8"/>
      <c r="R795" s="8"/>
      <c r="S795" s="8"/>
      <c r="T795" s="8"/>
      <c r="U795" s="8"/>
      <c r="V795" s="8"/>
      <c r="W795" s="8"/>
      <c r="X795" s="8"/>
      <c r="Y795" s="8"/>
      <c r="Z795" s="8"/>
    </row>
    <row r="796" spans="1:26" ht="17.25" customHeight="1">
      <c r="A796" s="8"/>
      <c r="B796" s="9"/>
      <c r="C796" s="9"/>
      <c r="D796" s="9"/>
      <c r="E796" s="9"/>
      <c r="F796" s="9"/>
      <c r="G796" s="9"/>
      <c r="H796" s="9"/>
      <c r="I796" s="9"/>
      <c r="J796" s="9"/>
      <c r="K796" s="9"/>
      <c r="L796" s="8"/>
      <c r="M796" s="8"/>
      <c r="N796" s="8"/>
      <c r="O796" s="8"/>
      <c r="P796" s="8"/>
      <c r="Q796" s="8"/>
      <c r="R796" s="8"/>
      <c r="S796" s="8"/>
      <c r="T796" s="8"/>
      <c r="U796" s="8"/>
      <c r="V796" s="8"/>
      <c r="W796" s="8"/>
      <c r="X796" s="8"/>
      <c r="Y796" s="8"/>
      <c r="Z796" s="8"/>
    </row>
    <row r="797" spans="1:26" ht="17.25" customHeight="1">
      <c r="A797" s="8"/>
      <c r="B797" s="9"/>
      <c r="C797" s="9"/>
      <c r="D797" s="9"/>
      <c r="E797" s="9"/>
      <c r="F797" s="9"/>
      <c r="G797" s="9"/>
      <c r="H797" s="9"/>
      <c r="I797" s="9"/>
      <c r="J797" s="9"/>
      <c r="K797" s="9"/>
      <c r="L797" s="8"/>
      <c r="M797" s="8"/>
      <c r="N797" s="8"/>
      <c r="O797" s="8"/>
      <c r="P797" s="8"/>
      <c r="Q797" s="8"/>
      <c r="R797" s="8"/>
      <c r="S797" s="8"/>
      <c r="T797" s="8"/>
      <c r="U797" s="8"/>
      <c r="V797" s="8"/>
      <c r="W797" s="8"/>
      <c r="X797" s="8"/>
      <c r="Y797" s="8"/>
      <c r="Z797" s="8"/>
    </row>
    <row r="798" spans="1:26" ht="17.25" customHeight="1">
      <c r="A798" s="8"/>
      <c r="B798" s="9"/>
      <c r="C798" s="9"/>
      <c r="D798" s="9"/>
      <c r="E798" s="9"/>
      <c r="F798" s="9"/>
      <c r="G798" s="9"/>
      <c r="H798" s="9"/>
      <c r="I798" s="9"/>
      <c r="J798" s="9"/>
      <c r="K798" s="9"/>
      <c r="L798" s="8"/>
      <c r="M798" s="8"/>
      <c r="N798" s="8"/>
      <c r="O798" s="8"/>
      <c r="P798" s="8"/>
      <c r="Q798" s="8"/>
      <c r="R798" s="8"/>
      <c r="S798" s="8"/>
      <c r="T798" s="8"/>
      <c r="U798" s="8"/>
      <c r="V798" s="8"/>
      <c r="W798" s="8"/>
      <c r="X798" s="8"/>
      <c r="Y798" s="8"/>
      <c r="Z798" s="8"/>
    </row>
    <row r="799" spans="1:26" ht="17.25" customHeight="1">
      <c r="A799" s="8"/>
      <c r="B799" s="9"/>
      <c r="C799" s="9"/>
      <c r="D799" s="9"/>
      <c r="E799" s="9"/>
      <c r="F799" s="9"/>
      <c r="G799" s="9"/>
      <c r="H799" s="9"/>
      <c r="I799" s="9"/>
      <c r="J799" s="9"/>
      <c r="K799" s="9"/>
      <c r="L799" s="8"/>
      <c r="M799" s="8"/>
      <c r="N799" s="8"/>
      <c r="O799" s="8"/>
      <c r="P799" s="8"/>
      <c r="Q799" s="8"/>
      <c r="R799" s="8"/>
      <c r="S799" s="8"/>
      <c r="T799" s="8"/>
      <c r="U799" s="8"/>
      <c r="V799" s="8"/>
      <c r="W799" s="8"/>
      <c r="X799" s="8"/>
      <c r="Y799" s="8"/>
      <c r="Z799" s="8"/>
    </row>
    <row r="800" spans="1:26" ht="17.25" customHeight="1">
      <c r="A800" s="8"/>
      <c r="B800" s="9"/>
      <c r="C800" s="9"/>
      <c r="D800" s="9"/>
      <c r="E800" s="9"/>
      <c r="F800" s="9"/>
      <c r="G800" s="9"/>
      <c r="H800" s="9"/>
      <c r="I800" s="9"/>
      <c r="J800" s="9"/>
      <c r="K800" s="9"/>
      <c r="L800" s="8"/>
      <c r="M800" s="8"/>
      <c r="N800" s="8"/>
      <c r="O800" s="8"/>
      <c r="P800" s="8"/>
      <c r="Q800" s="8"/>
      <c r="R800" s="8"/>
      <c r="S800" s="8"/>
      <c r="T800" s="8"/>
      <c r="U800" s="8"/>
      <c r="V800" s="8"/>
      <c r="W800" s="8"/>
      <c r="X800" s="8"/>
      <c r="Y800" s="8"/>
      <c r="Z800" s="8"/>
    </row>
    <row r="801" spans="1:26" ht="17.25" customHeight="1">
      <c r="A801" s="8"/>
      <c r="B801" s="9"/>
      <c r="C801" s="9"/>
      <c r="D801" s="9"/>
      <c r="E801" s="9"/>
      <c r="F801" s="9"/>
      <c r="G801" s="9"/>
      <c r="H801" s="9"/>
      <c r="I801" s="9"/>
      <c r="J801" s="9"/>
      <c r="K801" s="9"/>
      <c r="L801" s="8"/>
      <c r="M801" s="8"/>
      <c r="N801" s="8"/>
      <c r="O801" s="8"/>
      <c r="P801" s="8"/>
      <c r="Q801" s="8"/>
      <c r="R801" s="8"/>
      <c r="S801" s="8"/>
      <c r="T801" s="8"/>
      <c r="U801" s="8"/>
      <c r="V801" s="8"/>
      <c r="W801" s="8"/>
      <c r="X801" s="8"/>
      <c r="Y801" s="8"/>
      <c r="Z801" s="8"/>
    </row>
    <row r="802" spans="1:26" ht="17.25" customHeight="1">
      <c r="A802" s="8"/>
      <c r="B802" s="9"/>
      <c r="C802" s="9"/>
      <c r="D802" s="9"/>
      <c r="E802" s="9"/>
      <c r="F802" s="9"/>
      <c r="G802" s="9"/>
      <c r="H802" s="9"/>
      <c r="I802" s="9"/>
      <c r="J802" s="9"/>
      <c r="K802" s="9"/>
      <c r="L802" s="8"/>
      <c r="M802" s="8"/>
      <c r="N802" s="8"/>
      <c r="O802" s="8"/>
      <c r="P802" s="8"/>
      <c r="Q802" s="8"/>
      <c r="R802" s="8"/>
      <c r="S802" s="8"/>
      <c r="T802" s="8"/>
      <c r="U802" s="8"/>
      <c r="V802" s="8"/>
      <c r="W802" s="8"/>
      <c r="X802" s="8"/>
      <c r="Y802" s="8"/>
      <c r="Z802" s="8"/>
    </row>
    <row r="803" spans="1:26" ht="17.25" customHeight="1">
      <c r="A803" s="8"/>
      <c r="B803" s="9"/>
      <c r="C803" s="9"/>
      <c r="D803" s="9"/>
      <c r="E803" s="9"/>
      <c r="F803" s="9"/>
      <c r="G803" s="9"/>
      <c r="H803" s="9"/>
      <c r="I803" s="9"/>
      <c r="J803" s="9"/>
      <c r="K803" s="9"/>
      <c r="L803" s="8"/>
      <c r="M803" s="8"/>
      <c r="N803" s="8"/>
      <c r="O803" s="8"/>
      <c r="P803" s="8"/>
      <c r="Q803" s="8"/>
      <c r="R803" s="8"/>
      <c r="S803" s="8"/>
      <c r="T803" s="8"/>
      <c r="U803" s="8"/>
      <c r="V803" s="8"/>
      <c r="W803" s="8"/>
      <c r="X803" s="8"/>
      <c r="Y803" s="8"/>
      <c r="Z803" s="8"/>
    </row>
    <row r="804" spans="1:26" ht="17.25" customHeight="1">
      <c r="A804" s="8"/>
      <c r="B804" s="9"/>
      <c r="C804" s="9"/>
      <c r="D804" s="9"/>
      <c r="E804" s="9"/>
      <c r="F804" s="9"/>
      <c r="G804" s="9"/>
      <c r="H804" s="9"/>
      <c r="I804" s="9"/>
      <c r="J804" s="9"/>
      <c r="K804" s="9"/>
      <c r="L804" s="8"/>
      <c r="M804" s="8"/>
      <c r="N804" s="8"/>
      <c r="O804" s="8"/>
      <c r="P804" s="8"/>
      <c r="Q804" s="8"/>
      <c r="R804" s="8"/>
      <c r="S804" s="8"/>
      <c r="T804" s="8"/>
      <c r="U804" s="8"/>
      <c r="V804" s="8"/>
      <c r="W804" s="8"/>
      <c r="X804" s="8"/>
      <c r="Y804" s="8"/>
      <c r="Z804" s="8"/>
    </row>
    <row r="805" spans="1:26" ht="17.25" customHeight="1">
      <c r="A805" s="8"/>
      <c r="B805" s="9"/>
      <c r="C805" s="9"/>
      <c r="D805" s="9"/>
      <c r="E805" s="9"/>
      <c r="F805" s="9"/>
      <c r="G805" s="9"/>
      <c r="H805" s="9"/>
      <c r="I805" s="9"/>
      <c r="J805" s="9"/>
      <c r="K805" s="9"/>
      <c r="L805" s="8"/>
      <c r="M805" s="8"/>
      <c r="N805" s="8"/>
      <c r="O805" s="8"/>
      <c r="P805" s="8"/>
      <c r="Q805" s="8"/>
      <c r="R805" s="8"/>
      <c r="S805" s="8"/>
      <c r="T805" s="8"/>
      <c r="U805" s="8"/>
      <c r="V805" s="8"/>
      <c r="W805" s="8"/>
      <c r="X805" s="8"/>
      <c r="Y805" s="8"/>
      <c r="Z805" s="8"/>
    </row>
    <row r="806" spans="1:26" ht="17.25" customHeight="1">
      <c r="A806" s="8"/>
      <c r="B806" s="9"/>
      <c r="C806" s="9"/>
      <c r="D806" s="9"/>
      <c r="E806" s="9"/>
      <c r="F806" s="9"/>
      <c r="G806" s="9"/>
      <c r="H806" s="9"/>
      <c r="I806" s="9"/>
      <c r="J806" s="9"/>
      <c r="K806" s="9"/>
      <c r="L806" s="8"/>
      <c r="M806" s="8"/>
      <c r="N806" s="8"/>
      <c r="O806" s="8"/>
      <c r="P806" s="8"/>
      <c r="Q806" s="8"/>
      <c r="R806" s="8"/>
      <c r="S806" s="8"/>
      <c r="T806" s="8"/>
      <c r="U806" s="8"/>
      <c r="V806" s="8"/>
      <c r="W806" s="8"/>
      <c r="X806" s="8"/>
      <c r="Y806" s="8"/>
      <c r="Z806" s="8"/>
    </row>
    <row r="807" spans="1:26" ht="17.25" customHeight="1">
      <c r="A807" s="8"/>
      <c r="B807" s="9"/>
      <c r="C807" s="9"/>
      <c r="D807" s="9"/>
      <c r="E807" s="9"/>
      <c r="F807" s="9"/>
      <c r="G807" s="9"/>
      <c r="H807" s="9"/>
      <c r="I807" s="9"/>
      <c r="J807" s="9"/>
      <c r="K807" s="9"/>
      <c r="L807" s="8"/>
      <c r="M807" s="8"/>
      <c r="N807" s="8"/>
      <c r="O807" s="8"/>
      <c r="P807" s="8"/>
      <c r="Q807" s="8"/>
      <c r="R807" s="8"/>
      <c r="S807" s="8"/>
      <c r="T807" s="8"/>
      <c r="U807" s="8"/>
      <c r="V807" s="8"/>
      <c r="W807" s="8"/>
      <c r="X807" s="8"/>
      <c r="Y807" s="8"/>
      <c r="Z807" s="8"/>
    </row>
    <row r="808" spans="1:26" ht="17.25" customHeight="1">
      <c r="A808" s="8"/>
      <c r="B808" s="9"/>
      <c r="C808" s="9"/>
      <c r="D808" s="9"/>
      <c r="E808" s="9"/>
      <c r="F808" s="9"/>
      <c r="G808" s="9"/>
      <c r="H808" s="9"/>
      <c r="I808" s="9"/>
      <c r="J808" s="9"/>
      <c r="K808" s="9"/>
      <c r="L808" s="8"/>
      <c r="M808" s="8"/>
      <c r="N808" s="8"/>
      <c r="O808" s="8"/>
      <c r="P808" s="8"/>
      <c r="Q808" s="8"/>
      <c r="R808" s="8"/>
      <c r="S808" s="8"/>
      <c r="T808" s="8"/>
      <c r="U808" s="8"/>
      <c r="V808" s="8"/>
      <c r="W808" s="8"/>
      <c r="X808" s="8"/>
      <c r="Y808" s="8"/>
      <c r="Z808" s="8"/>
    </row>
    <row r="809" spans="1:26" ht="17.25" customHeight="1">
      <c r="A809" s="8"/>
      <c r="B809" s="9"/>
      <c r="C809" s="9"/>
      <c r="D809" s="9"/>
      <c r="E809" s="9"/>
      <c r="F809" s="9"/>
      <c r="G809" s="9"/>
      <c r="H809" s="9"/>
      <c r="I809" s="9"/>
      <c r="J809" s="9"/>
      <c r="K809" s="9"/>
      <c r="L809" s="8"/>
      <c r="M809" s="8"/>
      <c r="N809" s="8"/>
      <c r="O809" s="8"/>
      <c r="P809" s="8"/>
      <c r="Q809" s="8"/>
      <c r="R809" s="8"/>
      <c r="S809" s="8"/>
      <c r="T809" s="8"/>
      <c r="U809" s="8"/>
      <c r="V809" s="8"/>
      <c r="W809" s="8"/>
      <c r="X809" s="8"/>
      <c r="Y809" s="8"/>
      <c r="Z809" s="8"/>
    </row>
    <row r="810" spans="1:26" ht="17.25" customHeight="1">
      <c r="A810" s="8"/>
      <c r="B810" s="9"/>
      <c r="C810" s="9"/>
      <c r="D810" s="9"/>
      <c r="E810" s="9"/>
      <c r="F810" s="9"/>
      <c r="G810" s="9"/>
      <c r="H810" s="9"/>
      <c r="I810" s="9"/>
      <c r="J810" s="9"/>
      <c r="K810" s="9"/>
      <c r="L810" s="8"/>
      <c r="M810" s="8"/>
      <c r="N810" s="8"/>
      <c r="O810" s="8"/>
      <c r="P810" s="8"/>
      <c r="Q810" s="8"/>
      <c r="R810" s="8"/>
      <c r="S810" s="8"/>
      <c r="T810" s="8"/>
      <c r="U810" s="8"/>
      <c r="V810" s="8"/>
      <c r="W810" s="8"/>
      <c r="X810" s="8"/>
      <c r="Y810" s="8"/>
      <c r="Z810" s="8"/>
    </row>
    <row r="811" spans="1:26" ht="17.25" customHeight="1">
      <c r="A811" s="8"/>
      <c r="B811" s="9"/>
      <c r="C811" s="9"/>
      <c r="D811" s="9"/>
      <c r="E811" s="9"/>
      <c r="F811" s="9"/>
      <c r="G811" s="9"/>
      <c r="H811" s="9"/>
      <c r="I811" s="9"/>
      <c r="J811" s="9"/>
      <c r="K811" s="9"/>
      <c r="L811" s="8"/>
      <c r="M811" s="8"/>
      <c r="N811" s="8"/>
      <c r="O811" s="8"/>
      <c r="P811" s="8"/>
      <c r="Q811" s="8"/>
      <c r="R811" s="8"/>
      <c r="S811" s="8"/>
      <c r="T811" s="8"/>
      <c r="U811" s="8"/>
      <c r="V811" s="8"/>
      <c r="W811" s="8"/>
      <c r="X811" s="8"/>
      <c r="Y811" s="8"/>
      <c r="Z811" s="8"/>
    </row>
    <row r="812" spans="1:26" ht="17.25" customHeight="1">
      <c r="A812" s="8"/>
      <c r="B812" s="9"/>
      <c r="C812" s="9"/>
      <c r="D812" s="9"/>
      <c r="E812" s="9"/>
      <c r="F812" s="9"/>
      <c r="G812" s="9"/>
      <c r="H812" s="9"/>
      <c r="I812" s="9"/>
      <c r="J812" s="9"/>
      <c r="K812" s="9"/>
      <c r="L812" s="8"/>
      <c r="M812" s="8"/>
      <c r="N812" s="8"/>
      <c r="O812" s="8"/>
      <c r="P812" s="8"/>
      <c r="Q812" s="8"/>
      <c r="R812" s="8"/>
      <c r="S812" s="8"/>
      <c r="T812" s="8"/>
      <c r="U812" s="8"/>
      <c r="V812" s="8"/>
      <c r="W812" s="8"/>
      <c r="X812" s="8"/>
      <c r="Y812" s="8"/>
      <c r="Z812" s="8"/>
    </row>
    <row r="813" spans="1:26" ht="17.25" customHeight="1">
      <c r="A813" s="8"/>
      <c r="B813" s="9"/>
      <c r="C813" s="9"/>
      <c r="D813" s="9"/>
      <c r="E813" s="9"/>
      <c r="F813" s="9"/>
      <c r="G813" s="9"/>
      <c r="H813" s="9"/>
      <c r="I813" s="9"/>
      <c r="J813" s="9"/>
      <c r="K813" s="9"/>
      <c r="L813" s="8"/>
      <c r="M813" s="8"/>
      <c r="N813" s="8"/>
      <c r="O813" s="8"/>
      <c r="P813" s="8"/>
      <c r="Q813" s="8"/>
      <c r="R813" s="8"/>
      <c r="S813" s="8"/>
      <c r="T813" s="8"/>
      <c r="U813" s="8"/>
      <c r="V813" s="8"/>
      <c r="W813" s="8"/>
      <c r="X813" s="8"/>
      <c r="Y813" s="8"/>
      <c r="Z813" s="8"/>
    </row>
    <row r="814" spans="1:26" ht="17.25" customHeight="1">
      <c r="A814" s="8"/>
      <c r="B814" s="9"/>
      <c r="C814" s="9"/>
      <c r="D814" s="9"/>
      <c r="E814" s="9"/>
      <c r="F814" s="9"/>
      <c r="G814" s="9"/>
      <c r="H814" s="9"/>
      <c r="I814" s="9"/>
      <c r="J814" s="9"/>
      <c r="K814" s="9"/>
      <c r="L814" s="8"/>
      <c r="M814" s="8"/>
      <c r="N814" s="8"/>
      <c r="O814" s="8"/>
      <c r="P814" s="8"/>
      <c r="Q814" s="8"/>
      <c r="R814" s="8"/>
      <c r="S814" s="8"/>
      <c r="T814" s="8"/>
      <c r="U814" s="8"/>
      <c r="V814" s="8"/>
      <c r="W814" s="8"/>
      <c r="X814" s="8"/>
      <c r="Y814" s="8"/>
      <c r="Z814" s="8"/>
    </row>
    <row r="815" spans="1:26" ht="17.25" customHeight="1">
      <c r="A815" s="8"/>
      <c r="B815" s="9"/>
      <c r="C815" s="9"/>
      <c r="D815" s="9"/>
      <c r="E815" s="9"/>
      <c r="F815" s="9"/>
      <c r="G815" s="9"/>
      <c r="H815" s="9"/>
      <c r="I815" s="9"/>
      <c r="J815" s="9"/>
      <c r="K815" s="9"/>
      <c r="L815" s="8"/>
      <c r="M815" s="8"/>
      <c r="N815" s="8"/>
      <c r="O815" s="8"/>
      <c r="P815" s="8"/>
      <c r="Q815" s="8"/>
      <c r="R815" s="8"/>
      <c r="S815" s="8"/>
      <c r="T815" s="8"/>
      <c r="U815" s="8"/>
      <c r="V815" s="8"/>
      <c r="W815" s="8"/>
      <c r="X815" s="8"/>
      <c r="Y815" s="8"/>
      <c r="Z815" s="8"/>
    </row>
    <row r="816" spans="1:26" ht="17.25" customHeight="1">
      <c r="A816" s="8"/>
      <c r="B816" s="9"/>
      <c r="C816" s="9"/>
      <c r="D816" s="9"/>
      <c r="E816" s="9"/>
      <c r="F816" s="9"/>
      <c r="G816" s="9"/>
      <c r="H816" s="9"/>
      <c r="I816" s="9"/>
      <c r="J816" s="9"/>
      <c r="K816" s="9"/>
      <c r="L816" s="8"/>
      <c r="M816" s="8"/>
      <c r="N816" s="8"/>
      <c r="O816" s="8"/>
      <c r="P816" s="8"/>
      <c r="Q816" s="8"/>
      <c r="R816" s="8"/>
      <c r="S816" s="8"/>
      <c r="T816" s="8"/>
      <c r="U816" s="8"/>
      <c r="V816" s="8"/>
      <c r="W816" s="8"/>
      <c r="X816" s="8"/>
      <c r="Y816" s="8"/>
      <c r="Z816" s="8"/>
    </row>
    <row r="817" spans="1:26" ht="17.25" customHeight="1">
      <c r="A817" s="8"/>
      <c r="B817" s="9"/>
      <c r="C817" s="9"/>
      <c r="D817" s="9"/>
      <c r="E817" s="9"/>
      <c r="F817" s="9"/>
      <c r="G817" s="9"/>
      <c r="H817" s="9"/>
      <c r="I817" s="9"/>
      <c r="J817" s="9"/>
      <c r="K817" s="9"/>
      <c r="L817" s="8"/>
      <c r="M817" s="8"/>
      <c r="N817" s="8"/>
      <c r="O817" s="8"/>
      <c r="P817" s="8"/>
      <c r="Q817" s="8"/>
      <c r="R817" s="8"/>
      <c r="S817" s="8"/>
      <c r="T817" s="8"/>
      <c r="U817" s="8"/>
      <c r="V817" s="8"/>
      <c r="W817" s="8"/>
      <c r="X817" s="8"/>
      <c r="Y817" s="8"/>
      <c r="Z817" s="8"/>
    </row>
    <row r="818" spans="1:26" ht="17.25" customHeight="1">
      <c r="A818" s="8"/>
      <c r="B818" s="9"/>
      <c r="C818" s="9"/>
      <c r="D818" s="9"/>
      <c r="E818" s="9"/>
      <c r="F818" s="9"/>
      <c r="G818" s="9"/>
      <c r="H818" s="9"/>
      <c r="I818" s="9"/>
      <c r="J818" s="9"/>
      <c r="K818" s="9"/>
      <c r="L818" s="8"/>
      <c r="M818" s="8"/>
      <c r="N818" s="8"/>
      <c r="O818" s="8"/>
      <c r="P818" s="8"/>
      <c r="Q818" s="8"/>
      <c r="R818" s="8"/>
      <c r="S818" s="8"/>
      <c r="T818" s="8"/>
      <c r="U818" s="8"/>
      <c r="V818" s="8"/>
      <c r="W818" s="8"/>
      <c r="X818" s="8"/>
      <c r="Y818" s="8"/>
      <c r="Z818" s="8"/>
    </row>
    <row r="819" spans="1:26" ht="17.25" customHeight="1">
      <c r="A819" s="8"/>
      <c r="B819" s="9"/>
      <c r="C819" s="9"/>
      <c r="D819" s="9"/>
      <c r="E819" s="9"/>
      <c r="F819" s="9"/>
      <c r="G819" s="9"/>
      <c r="H819" s="9"/>
      <c r="I819" s="9"/>
      <c r="J819" s="9"/>
      <c r="K819" s="9"/>
      <c r="L819" s="8"/>
      <c r="M819" s="8"/>
      <c r="N819" s="8"/>
      <c r="O819" s="8"/>
      <c r="P819" s="8"/>
      <c r="Q819" s="8"/>
      <c r="R819" s="8"/>
      <c r="S819" s="8"/>
      <c r="T819" s="8"/>
      <c r="U819" s="8"/>
      <c r="V819" s="8"/>
      <c r="W819" s="8"/>
      <c r="X819" s="8"/>
      <c r="Y819" s="8"/>
      <c r="Z819" s="8"/>
    </row>
    <row r="820" spans="1:26" ht="17.25" customHeight="1">
      <c r="A820" s="8"/>
      <c r="B820" s="9"/>
      <c r="C820" s="9"/>
      <c r="D820" s="9"/>
      <c r="E820" s="9"/>
      <c r="F820" s="9"/>
      <c r="G820" s="9"/>
      <c r="H820" s="9"/>
      <c r="I820" s="9"/>
      <c r="J820" s="9"/>
      <c r="K820" s="9"/>
      <c r="L820" s="8"/>
      <c r="M820" s="8"/>
      <c r="N820" s="8"/>
      <c r="O820" s="8"/>
      <c r="P820" s="8"/>
      <c r="Q820" s="8"/>
      <c r="R820" s="8"/>
      <c r="S820" s="8"/>
      <c r="T820" s="8"/>
      <c r="U820" s="8"/>
      <c r="V820" s="8"/>
      <c r="W820" s="8"/>
      <c r="X820" s="8"/>
      <c r="Y820" s="8"/>
      <c r="Z820" s="8"/>
    </row>
    <row r="821" spans="1:26" ht="17.25" customHeight="1">
      <c r="A821" s="8"/>
      <c r="B821" s="9"/>
      <c r="C821" s="9"/>
      <c r="D821" s="9"/>
      <c r="E821" s="9"/>
      <c r="F821" s="9"/>
      <c r="G821" s="9"/>
      <c r="H821" s="9"/>
      <c r="I821" s="9"/>
      <c r="J821" s="9"/>
      <c r="K821" s="9"/>
      <c r="L821" s="8"/>
      <c r="M821" s="8"/>
      <c r="N821" s="8"/>
      <c r="O821" s="8"/>
      <c r="P821" s="8"/>
      <c r="Q821" s="8"/>
      <c r="R821" s="8"/>
      <c r="S821" s="8"/>
      <c r="T821" s="8"/>
      <c r="U821" s="8"/>
      <c r="V821" s="8"/>
      <c r="W821" s="8"/>
      <c r="X821" s="8"/>
      <c r="Y821" s="8"/>
      <c r="Z821" s="8"/>
    </row>
    <row r="822" spans="1:26" ht="17.25" customHeight="1">
      <c r="A822" s="8"/>
      <c r="B822" s="9"/>
      <c r="C822" s="9"/>
      <c r="D822" s="9"/>
      <c r="E822" s="9"/>
      <c r="F822" s="9"/>
      <c r="G822" s="9"/>
      <c r="H822" s="9"/>
      <c r="I822" s="9"/>
      <c r="J822" s="9"/>
      <c r="K822" s="9"/>
      <c r="L822" s="8"/>
      <c r="M822" s="8"/>
      <c r="N822" s="8"/>
      <c r="O822" s="8"/>
      <c r="P822" s="8"/>
      <c r="Q822" s="8"/>
      <c r="R822" s="8"/>
      <c r="S822" s="8"/>
      <c r="T822" s="8"/>
      <c r="U822" s="8"/>
      <c r="V822" s="8"/>
      <c r="W822" s="8"/>
      <c r="X822" s="8"/>
      <c r="Y822" s="8"/>
      <c r="Z822" s="8"/>
    </row>
    <row r="823" spans="1:26" ht="17.25" customHeight="1">
      <c r="A823" s="8"/>
      <c r="B823" s="9"/>
      <c r="C823" s="9"/>
      <c r="D823" s="9"/>
      <c r="E823" s="9"/>
      <c r="F823" s="9"/>
      <c r="G823" s="9"/>
      <c r="H823" s="9"/>
      <c r="I823" s="9"/>
      <c r="J823" s="9"/>
      <c r="K823" s="9"/>
      <c r="L823" s="8"/>
      <c r="M823" s="8"/>
      <c r="N823" s="8"/>
      <c r="O823" s="8"/>
      <c r="P823" s="8"/>
      <c r="Q823" s="8"/>
      <c r="R823" s="8"/>
      <c r="S823" s="8"/>
      <c r="T823" s="8"/>
      <c r="U823" s="8"/>
      <c r="V823" s="8"/>
      <c r="W823" s="8"/>
      <c r="X823" s="8"/>
      <c r="Y823" s="8"/>
      <c r="Z823" s="8"/>
    </row>
    <row r="824" spans="1:26" ht="17.25" customHeight="1">
      <c r="A824" s="8"/>
      <c r="B824" s="9"/>
      <c r="C824" s="9"/>
      <c r="D824" s="9"/>
      <c r="E824" s="9"/>
      <c r="F824" s="9"/>
      <c r="G824" s="9"/>
      <c r="H824" s="9"/>
      <c r="I824" s="9"/>
      <c r="J824" s="9"/>
      <c r="K824" s="9"/>
      <c r="L824" s="8"/>
      <c r="M824" s="8"/>
      <c r="N824" s="8"/>
      <c r="O824" s="8"/>
      <c r="P824" s="8"/>
      <c r="Q824" s="8"/>
      <c r="R824" s="8"/>
      <c r="S824" s="8"/>
      <c r="T824" s="8"/>
      <c r="U824" s="8"/>
      <c r="V824" s="8"/>
      <c r="W824" s="8"/>
      <c r="X824" s="8"/>
      <c r="Y824" s="8"/>
      <c r="Z824" s="8"/>
    </row>
    <row r="825" spans="1:26" ht="17.25" customHeight="1">
      <c r="A825" s="8"/>
      <c r="B825" s="9"/>
      <c r="C825" s="9"/>
      <c r="D825" s="9"/>
      <c r="E825" s="9"/>
      <c r="F825" s="9"/>
      <c r="G825" s="9"/>
      <c r="H825" s="9"/>
      <c r="I825" s="9"/>
      <c r="J825" s="9"/>
      <c r="K825" s="9"/>
      <c r="L825" s="8"/>
      <c r="M825" s="8"/>
      <c r="N825" s="8"/>
      <c r="O825" s="8"/>
      <c r="P825" s="8"/>
      <c r="Q825" s="8"/>
      <c r="R825" s="8"/>
      <c r="S825" s="8"/>
      <c r="T825" s="8"/>
      <c r="U825" s="8"/>
      <c r="V825" s="8"/>
      <c r="W825" s="8"/>
      <c r="X825" s="8"/>
      <c r="Y825" s="8"/>
      <c r="Z825" s="8"/>
    </row>
    <row r="826" spans="1:26" ht="17.25" customHeight="1">
      <c r="A826" s="8"/>
      <c r="B826" s="9"/>
      <c r="C826" s="9"/>
      <c r="D826" s="9"/>
      <c r="E826" s="9"/>
      <c r="F826" s="9"/>
      <c r="G826" s="9"/>
      <c r="H826" s="9"/>
      <c r="I826" s="9"/>
      <c r="J826" s="9"/>
      <c r="K826" s="9"/>
      <c r="L826" s="8"/>
      <c r="M826" s="8"/>
      <c r="N826" s="8"/>
      <c r="O826" s="8"/>
      <c r="P826" s="8"/>
      <c r="Q826" s="8"/>
      <c r="R826" s="8"/>
      <c r="S826" s="8"/>
      <c r="T826" s="8"/>
      <c r="U826" s="8"/>
      <c r="V826" s="8"/>
      <c r="W826" s="8"/>
      <c r="X826" s="8"/>
      <c r="Y826" s="8"/>
      <c r="Z826" s="8"/>
    </row>
    <row r="827" spans="1:26" ht="17.25" customHeight="1">
      <c r="A827" s="8"/>
      <c r="B827" s="9"/>
      <c r="C827" s="9"/>
      <c r="D827" s="9"/>
      <c r="E827" s="9"/>
      <c r="F827" s="9"/>
      <c r="G827" s="9"/>
      <c r="H827" s="9"/>
      <c r="I827" s="9"/>
      <c r="J827" s="9"/>
      <c r="K827" s="9"/>
      <c r="L827" s="8"/>
      <c r="M827" s="8"/>
      <c r="N827" s="8"/>
      <c r="O827" s="8"/>
      <c r="P827" s="8"/>
      <c r="Q827" s="8"/>
      <c r="R827" s="8"/>
      <c r="S827" s="8"/>
      <c r="T827" s="8"/>
      <c r="U827" s="8"/>
      <c r="V827" s="8"/>
      <c r="W827" s="8"/>
      <c r="X827" s="8"/>
      <c r="Y827" s="8"/>
      <c r="Z827" s="8"/>
    </row>
    <row r="828" spans="1:26" ht="17.25" customHeight="1">
      <c r="A828" s="8"/>
      <c r="B828" s="9"/>
      <c r="C828" s="9"/>
      <c r="D828" s="9"/>
      <c r="E828" s="9"/>
      <c r="F828" s="9"/>
      <c r="G828" s="9"/>
      <c r="H828" s="9"/>
      <c r="I828" s="9"/>
      <c r="J828" s="9"/>
      <c r="K828" s="9"/>
      <c r="L828" s="8"/>
      <c r="M828" s="8"/>
      <c r="N828" s="8"/>
      <c r="O828" s="8"/>
      <c r="P828" s="8"/>
      <c r="Q828" s="8"/>
      <c r="R828" s="8"/>
      <c r="S828" s="8"/>
      <c r="T828" s="8"/>
      <c r="U828" s="8"/>
      <c r="V828" s="8"/>
      <c r="W828" s="8"/>
      <c r="X828" s="8"/>
      <c r="Y828" s="8"/>
      <c r="Z828" s="8"/>
    </row>
    <row r="829" spans="1:26" ht="17.25" customHeight="1">
      <c r="A829" s="8"/>
      <c r="B829" s="9"/>
      <c r="C829" s="9"/>
      <c r="D829" s="9"/>
      <c r="E829" s="9"/>
      <c r="F829" s="9"/>
      <c r="G829" s="9"/>
      <c r="H829" s="9"/>
      <c r="I829" s="9"/>
      <c r="J829" s="9"/>
      <c r="K829" s="9"/>
      <c r="L829" s="8"/>
      <c r="M829" s="8"/>
      <c r="N829" s="8"/>
      <c r="O829" s="8"/>
      <c r="P829" s="8"/>
      <c r="Q829" s="8"/>
      <c r="R829" s="8"/>
      <c r="S829" s="8"/>
      <c r="T829" s="8"/>
      <c r="U829" s="8"/>
      <c r="V829" s="8"/>
      <c r="W829" s="8"/>
      <c r="X829" s="8"/>
      <c r="Y829" s="8"/>
      <c r="Z829" s="8"/>
    </row>
    <row r="830" spans="1:26" ht="17.25" customHeight="1">
      <c r="A830" s="8"/>
      <c r="B830" s="9"/>
      <c r="C830" s="9"/>
      <c r="D830" s="9"/>
      <c r="E830" s="9"/>
      <c r="F830" s="9"/>
      <c r="G830" s="9"/>
      <c r="H830" s="9"/>
      <c r="I830" s="9"/>
      <c r="J830" s="9"/>
      <c r="K830" s="9"/>
      <c r="L830" s="8"/>
      <c r="M830" s="8"/>
      <c r="N830" s="8"/>
      <c r="O830" s="8"/>
      <c r="P830" s="8"/>
      <c r="Q830" s="8"/>
      <c r="R830" s="8"/>
      <c r="S830" s="8"/>
      <c r="T830" s="8"/>
      <c r="U830" s="8"/>
      <c r="V830" s="8"/>
      <c r="W830" s="8"/>
      <c r="X830" s="8"/>
      <c r="Y830" s="8"/>
      <c r="Z830" s="8"/>
    </row>
    <row r="831" spans="1:26" ht="17.25" customHeight="1">
      <c r="A831" s="8"/>
      <c r="B831" s="9"/>
      <c r="C831" s="9"/>
      <c r="D831" s="9"/>
      <c r="E831" s="9"/>
      <c r="F831" s="9"/>
      <c r="G831" s="9"/>
      <c r="H831" s="9"/>
      <c r="I831" s="9"/>
      <c r="J831" s="9"/>
      <c r="K831" s="9"/>
      <c r="L831" s="8"/>
      <c r="M831" s="8"/>
      <c r="N831" s="8"/>
      <c r="O831" s="8"/>
      <c r="P831" s="8"/>
      <c r="Q831" s="8"/>
      <c r="R831" s="8"/>
      <c r="S831" s="8"/>
      <c r="T831" s="8"/>
      <c r="U831" s="8"/>
      <c r="V831" s="8"/>
      <c r="W831" s="8"/>
      <c r="X831" s="8"/>
      <c r="Y831" s="8"/>
      <c r="Z831" s="8"/>
    </row>
    <row r="832" spans="1:26" ht="17.25" customHeight="1">
      <c r="A832" s="8"/>
      <c r="B832" s="9"/>
      <c r="C832" s="9"/>
      <c r="D832" s="9"/>
      <c r="E832" s="9"/>
      <c r="F832" s="9"/>
      <c r="G832" s="9"/>
      <c r="H832" s="9"/>
      <c r="I832" s="9"/>
      <c r="J832" s="9"/>
      <c r="K832" s="9"/>
      <c r="L832" s="8"/>
      <c r="M832" s="8"/>
      <c r="N832" s="8"/>
      <c r="O832" s="8"/>
      <c r="P832" s="8"/>
      <c r="Q832" s="8"/>
      <c r="R832" s="8"/>
      <c r="S832" s="8"/>
      <c r="T832" s="8"/>
      <c r="U832" s="8"/>
      <c r="V832" s="8"/>
      <c r="W832" s="8"/>
      <c r="X832" s="8"/>
      <c r="Y832" s="8"/>
      <c r="Z832" s="8"/>
    </row>
    <row r="833" spans="1:26" ht="17.25" customHeight="1">
      <c r="A833" s="8"/>
      <c r="B833" s="9"/>
      <c r="C833" s="9"/>
      <c r="D833" s="9"/>
      <c r="E833" s="9"/>
      <c r="F833" s="9"/>
      <c r="G833" s="9"/>
      <c r="H833" s="9"/>
      <c r="I833" s="9"/>
      <c r="J833" s="9"/>
      <c r="K833" s="9"/>
      <c r="L833" s="8"/>
      <c r="M833" s="8"/>
      <c r="N833" s="8"/>
      <c r="O833" s="8"/>
      <c r="P833" s="8"/>
      <c r="Q833" s="8"/>
      <c r="R833" s="8"/>
      <c r="S833" s="8"/>
      <c r="T833" s="8"/>
      <c r="U833" s="8"/>
      <c r="V833" s="8"/>
      <c r="W833" s="8"/>
      <c r="X833" s="8"/>
      <c r="Y833" s="8"/>
      <c r="Z833" s="8"/>
    </row>
    <row r="834" spans="1:26" ht="17.25" customHeight="1">
      <c r="A834" s="8"/>
      <c r="B834" s="9"/>
      <c r="C834" s="9"/>
      <c r="D834" s="9"/>
      <c r="E834" s="9"/>
      <c r="F834" s="9"/>
      <c r="G834" s="9"/>
      <c r="H834" s="9"/>
      <c r="I834" s="9"/>
      <c r="J834" s="9"/>
      <c r="K834" s="9"/>
      <c r="L834" s="8"/>
      <c r="M834" s="8"/>
      <c r="N834" s="8"/>
      <c r="O834" s="8"/>
      <c r="P834" s="8"/>
      <c r="Q834" s="8"/>
      <c r="R834" s="8"/>
      <c r="S834" s="8"/>
      <c r="T834" s="8"/>
      <c r="U834" s="8"/>
      <c r="V834" s="8"/>
      <c r="W834" s="8"/>
      <c r="X834" s="8"/>
      <c r="Y834" s="8"/>
      <c r="Z834" s="8"/>
    </row>
    <row r="835" spans="1:26" ht="17.25" customHeight="1">
      <c r="A835" s="8"/>
      <c r="B835" s="9"/>
      <c r="C835" s="9"/>
      <c r="D835" s="9"/>
      <c r="E835" s="9"/>
      <c r="F835" s="9"/>
      <c r="G835" s="9"/>
      <c r="H835" s="9"/>
      <c r="I835" s="9"/>
      <c r="J835" s="9"/>
      <c r="K835" s="9"/>
      <c r="L835" s="8"/>
      <c r="M835" s="8"/>
      <c r="N835" s="8"/>
      <c r="O835" s="8"/>
      <c r="P835" s="8"/>
      <c r="Q835" s="8"/>
      <c r="R835" s="8"/>
      <c r="S835" s="8"/>
      <c r="T835" s="8"/>
      <c r="U835" s="8"/>
      <c r="V835" s="8"/>
      <c r="W835" s="8"/>
      <c r="X835" s="8"/>
      <c r="Y835" s="8"/>
      <c r="Z835" s="8"/>
    </row>
    <row r="836" spans="1:26" ht="17.25" customHeight="1">
      <c r="A836" s="8"/>
      <c r="B836" s="9"/>
      <c r="C836" s="9"/>
      <c r="D836" s="9"/>
      <c r="E836" s="9"/>
      <c r="F836" s="9"/>
      <c r="G836" s="9"/>
      <c r="H836" s="9"/>
      <c r="I836" s="9"/>
      <c r="J836" s="9"/>
      <c r="K836" s="9"/>
      <c r="L836" s="8"/>
      <c r="M836" s="8"/>
      <c r="N836" s="8"/>
      <c r="O836" s="8"/>
      <c r="P836" s="8"/>
      <c r="Q836" s="8"/>
      <c r="R836" s="8"/>
      <c r="S836" s="8"/>
      <c r="T836" s="8"/>
      <c r="U836" s="8"/>
      <c r="V836" s="8"/>
      <c r="W836" s="8"/>
      <c r="X836" s="8"/>
      <c r="Y836" s="8"/>
      <c r="Z836" s="8"/>
    </row>
    <row r="837" spans="1:26" ht="17.25" customHeight="1">
      <c r="A837" s="8"/>
      <c r="B837" s="9"/>
      <c r="C837" s="9"/>
      <c r="D837" s="9"/>
      <c r="E837" s="9"/>
      <c r="F837" s="9"/>
      <c r="G837" s="9"/>
      <c r="H837" s="9"/>
      <c r="I837" s="9"/>
      <c r="J837" s="9"/>
      <c r="K837" s="9"/>
      <c r="L837" s="8"/>
      <c r="M837" s="8"/>
      <c r="N837" s="8"/>
      <c r="O837" s="8"/>
      <c r="P837" s="8"/>
      <c r="Q837" s="8"/>
      <c r="R837" s="8"/>
      <c r="S837" s="8"/>
      <c r="T837" s="8"/>
      <c r="U837" s="8"/>
      <c r="V837" s="8"/>
      <c r="W837" s="8"/>
      <c r="X837" s="8"/>
      <c r="Y837" s="8"/>
      <c r="Z837" s="8"/>
    </row>
    <row r="838" spans="1:26" ht="17.25" customHeight="1">
      <c r="A838" s="8"/>
      <c r="B838" s="9"/>
      <c r="C838" s="9"/>
      <c r="D838" s="9"/>
      <c r="E838" s="9"/>
      <c r="F838" s="9"/>
      <c r="G838" s="9"/>
      <c r="H838" s="9"/>
      <c r="I838" s="9"/>
      <c r="J838" s="9"/>
      <c r="K838" s="9"/>
      <c r="L838" s="8"/>
      <c r="M838" s="8"/>
      <c r="N838" s="8"/>
      <c r="O838" s="8"/>
      <c r="P838" s="8"/>
      <c r="Q838" s="8"/>
      <c r="R838" s="8"/>
      <c r="S838" s="8"/>
      <c r="T838" s="8"/>
      <c r="U838" s="8"/>
      <c r="V838" s="8"/>
      <c r="W838" s="8"/>
      <c r="X838" s="8"/>
      <c r="Y838" s="8"/>
      <c r="Z838" s="8"/>
    </row>
    <row r="839" spans="1:26" ht="17.25" customHeight="1">
      <c r="A839" s="8"/>
      <c r="B839" s="9"/>
      <c r="C839" s="9"/>
      <c r="D839" s="9"/>
      <c r="E839" s="9"/>
      <c r="F839" s="9"/>
      <c r="G839" s="9"/>
      <c r="H839" s="9"/>
      <c r="I839" s="9"/>
      <c r="J839" s="9"/>
      <c r="K839" s="9"/>
      <c r="L839" s="8"/>
      <c r="M839" s="8"/>
      <c r="N839" s="8"/>
      <c r="O839" s="8"/>
      <c r="P839" s="8"/>
      <c r="Q839" s="8"/>
      <c r="R839" s="8"/>
      <c r="S839" s="8"/>
      <c r="T839" s="8"/>
      <c r="U839" s="8"/>
      <c r="V839" s="8"/>
      <c r="W839" s="8"/>
      <c r="X839" s="8"/>
      <c r="Y839" s="8"/>
      <c r="Z839" s="8"/>
    </row>
    <row r="840" spans="1:26" ht="17.25" customHeight="1">
      <c r="A840" s="8"/>
      <c r="B840" s="9"/>
      <c r="C840" s="9"/>
      <c r="D840" s="9"/>
      <c r="E840" s="9"/>
      <c r="F840" s="9"/>
      <c r="G840" s="9"/>
      <c r="H840" s="9"/>
      <c r="I840" s="9"/>
      <c r="J840" s="9"/>
      <c r="K840" s="9"/>
      <c r="L840" s="8"/>
      <c r="M840" s="8"/>
      <c r="N840" s="8"/>
      <c r="O840" s="8"/>
      <c r="P840" s="8"/>
      <c r="Q840" s="8"/>
      <c r="R840" s="8"/>
      <c r="S840" s="8"/>
      <c r="T840" s="8"/>
      <c r="U840" s="8"/>
      <c r="V840" s="8"/>
      <c r="W840" s="8"/>
      <c r="X840" s="8"/>
      <c r="Y840" s="8"/>
      <c r="Z840" s="8"/>
    </row>
    <row r="841" spans="1:26" ht="17.25" customHeight="1">
      <c r="A841" s="8"/>
      <c r="B841" s="9"/>
      <c r="C841" s="9"/>
      <c r="D841" s="9"/>
      <c r="E841" s="9"/>
      <c r="F841" s="9"/>
      <c r="G841" s="9"/>
      <c r="H841" s="9"/>
      <c r="I841" s="9"/>
      <c r="J841" s="9"/>
      <c r="K841" s="9"/>
      <c r="L841" s="8"/>
      <c r="M841" s="8"/>
      <c r="N841" s="8"/>
      <c r="O841" s="8"/>
      <c r="P841" s="8"/>
      <c r="Q841" s="8"/>
      <c r="R841" s="8"/>
      <c r="S841" s="8"/>
      <c r="T841" s="8"/>
      <c r="U841" s="8"/>
      <c r="V841" s="8"/>
      <c r="W841" s="8"/>
      <c r="X841" s="8"/>
      <c r="Y841" s="8"/>
      <c r="Z841" s="8"/>
    </row>
    <row r="842" spans="1:26" ht="17.25" customHeight="1">
      <c r="A842" s="8"/>
      <c r="B842" s="9"/>
      <c r="C842" s="9"/>
      <c r="D842" s="9"/>
      <c r="E842" s="9"/>
      <c r="F842" s="9"/>
      <c r="G842" s="9"/>
      <c r="H842" s="9"/>
      <c r="I842" s="9"/>
      <c r="J842" s="9"/>
      <c r="K842" s="9"/>
      <c r="L842" s="8"/>
      <c r="M842" s="8"/>
      <c r="N842" s="8"/>
      <c r="O842" s="8"/>
      <c r="P842" s="8"/>
      <c r="Q842" s="8"/>
      <c r="R842" s="8"/>
      <c r="S842" s="8"/>
      <c r="T842" s="8"/>
      <c r="U842" s="8"/>
      <c r="V842" s="8"/>
      <c r="W842" s="8"/>
      <c r="X842" s="8"/>
      <c r="Y842" s="8"/>
      <c r="Z842" s="8"/>
    </row>
    <row r="843" spans="1:26" ht="17.25" customHeight="1">
      <c r="A843" s="8"/>
      <c r="B843" s="9"/>
      <c r="C843" s="9"/>
      <c r="D843" s="9"/>
      <c r="E843" s="9"/>
      <c r="F843" s="9"/>
      <c r="G843" s="9"/>
      <c r="H843" s="9"/>
      <c r="I843" s="9"/>
      <c r="J843" s="9"/>
      <c r="K843" s="9"/>
      <c r="L843" s="8"/>
      <c r="M843" s="8"/>
      <c r="N843" s="8"/>
      <c r="O843" s="8"/>
      <c r="P843" s="8"/>
      <c r="Q843" s="8"/>
      <c r="R843" s="8"/>
      <c r="S843" s="8"/>
      <c r="T843" s="8"/>
      <c r="U843" s="8"/>
      <c r="V843" s="8"/>
      <c r="W843" s="8"/>
      <c r="X843" s="8"/>
      <c r="Y843" s="8"/>
      <c r="Z843" s="8"/>
    </row>
    <row r="844" spans="1:26" ht="17.25" customHeight="1">
      <c r="A844" s="8"/>
      <c r="B844" s="9"/>
      <c r="C844" s="9"/>
      <c r="D844" s="9"/>
      <c r="E844" s="9"/>
      <c r="F844" s="9"/>
      <c r="G844" s="9"/>
      <c r="H844" s="9"/>
      <c r="I844" s="9"/>
      <c r="J844" s="9"/>
      <c r="K844" s="9"/>
      <c r="L844" s="8"/>
      <c r="M844" s="8"/>
      <c r="N844" s="8"/>
      <c r="O844" s="8"/>
      <c r="P844" s="8"/>
      <c r="Q844" s="8"/>
      <c r="R844" s="8"/>
      <c r="S844" s="8"/>
      <c r="T844" s="8"/>
      <c r="U844" s="8"/>
      <c r="V844" s="8"/>
      <c r="W844" s="8"/>
      <c r="X844" s="8"/>
      <c r="Y844" s="8"/>
      <c r="Z844" s="8"/>
    </row>
    <row r="845" spans="1:26" ht="17.25" customHeight="1">
      <c r="A845" s="8"/>
      <c r="B845" s="9"/>
      <c r="C845" s="9"/>
      <c r="D845" s="9"/>
      <c r="E845" s="9"/>
      <c r="F845" s="9"/>
      <c r="G845" s="9"/>
      <c r="H845" s="9"/>
      <c r="I845" s="9"/>
      <c r="J845" s="9"/>
      <c r="K845" s="9"/>
      <c r="L845" s="8"/>
      <c r="M845" s="8"/>
      <c r="N845" s="8"/>
      <c r="O845" s="8"/>
      <c r="P845" s="8"/>
      <c r="Q845" s="8"/>
      <c r="R845" s="8"/>
      <c r="S845" s="8"/>
      <c r="T845" s="8"/>
      <c r="U845" s="8"/>
      <c r="V845" s="8"/>
      <c r="W845" s="8"/>
      <c r="X845" s="8"/>
      <c r="Y845" s="8"/>
      <c r="Z845" s="8"/>
    </row>
    <row r="846" spans="1:26" ht="17.25" customHeight="1">
      <c r="A846" s="8"/>
      <c r="B846" s="9"/>
      <c r="C846" s="9"/>
      <c r="D846" s="9"/>
      <c r="E846" s="9"/>
      <c r="F846" s="9"/>
      <c r="G846" s="9"/>
      <c r="H846" s="9"/>
      <c r="I846" s="9"/>
      <c r="J846" s="9"/>
      <c r="K846" s="9"/>
      <c r="L846" s="8"/>
      <c r="M846" s="8"/>
      <c r="N846" s="8"/>
      <c r="O846" s="8"/>
      <c r="P846" s="8"/>
      <c r="Q846" s="8"/>
      <c r="R846" s="8"/>
      <c r="S846" s="8"/>
      <c r="T846" s="8"/>
      <c r="U846" s="8"/>
      <c r="V846" s="8"/>
      <c r="W846" s="8"/>
      <c r="X846" s="8"/>
      <c r="Y846" s="8"/>
      <c r="Z846" s="8"/>
    </row>
    <row r="847" spans="1:26" ht="17.25" customHeight="1">
      <c r="A847" s="8"/>
      <c r="B847" s="9"/>
      <c r="C847" s="9"/>
      <c r="D847" s="9"/>
      <c r="E847" s="9"/>
      <c r="F847" s="9"/>
      <c r="G847" s="9"/>
      <c r="H847" s="9"/>
      <c r="I847" s="9"/>
      <c r="J847" s="9"/>
      <c r="K847" s="9"/>
      <c r="L847" s="8"/>
      <c r="M847" s="8"/>
      <c r="N847" s="8"/>
      <c r="O847" s="8"/>
      <c r="P847" s="8"/>
      <c r="Q847" s="8"/>
      <c r="R847" s="8"/>
      <c r="S847" s="8"/>
      <c r="T847" s="8"/>
      <c r="U847" s="8"/>
      <c r="V847" s="8"/>
      <c r="W847" s="8"/>
      <c r="X847" s="8"/>
      <c r="Y847" s="8"/>
      <c r="Z847" s="8"/>
    </row>
    <row r="848" spans="1:26" ht="17.25" customHeight="1">
      <c r="A848" s="8"/>
      <c r="B848" s="9"/>
      <c r="C848" s="9"/>
      <c r="D848" s="9"/>
      <c r="E848" s="9"/>
      <c r="F848" s="9"/>
      <c r="G848" s="9"/>
      <c r="H848" s="9"/>
      <c r="I848" s="9"/>
      <c r="J848" s="9"/>
      <c r="K848" s="9"/>
      <c r="L848" s="8"/>
      <c r="M848" s="8"/>
      <c r="N848" s="8"/>
      <c r="O848" s="8"/>
      <c r="P848" s="8"/>
      <c r="Q848" s="8"/>
      <c r="R848" s="8"/>
      <c r="S848" s="8"/>
      <c r="T848" s="8"/>
      <c r="U848" s="8"/>
      <c r="V848" s="8"/>
      <c r="W848" s="8"/>
      <c r="X848" s="8"/>
      <c r="Y848" s="8"/>
      <c r="Z848" s="8"/>
    </row>
    <row r="849" spans="1:26" ht="17.25" customHeight="1">
      <c r="A849" s="8"/>
      <c r="B849" s="9"/>
      <c r="C849" s="9"/>
      <c r="D849" s="9"/>
      <c r="E849" s="9"/>
      <c r="F849" s="9"/>
      <c r="G849" s="9"/>
      <c r="H849" s="9"/>
      <c r="I849" s="9"/>
      <c r="J849" s="9"/>
      <c r="K849" s="9"/>
      <c r="L849" s="8"/>
      <c r="M849" s="8"/>
      <c r="N849" s="8"/>
      <c r="O849" s="8"/>
      <c r="P849" s="8"/>
      <c r="Q849" s="8"/>
      <c r="R849" s="8"/>
      <c r="S849" s="8"/>
      <c r="T849" s="8"/>
      <c r="U849" s="8"/>
      <c r="V849" s="8"/>
      <c r="W849" s="8"/>
      <c r="X849" s="8"/>
      <c r="Y849" s="8"/>
      <c r="Z849" s="8"/>
    </row>
    <row r="850" spans="1:26" ht="17.25" customHeight="1">
      <c r="A850" s="8"/>
      <c r="B850" s="9"/>
      <c r="C850" s="9"/>
      <c r="D850" s="9"/>
      <c r="E850" s="9"/>
      <c r="F850" s="9"/>
      <c r="G850" s="9"/>
      <c r="H850" s="9"/>
      <c r="I850" s="9"/>
      <c r="J850" s="9"/>
      <c r="K850" s="9"/>
      <c r="L850" s="8"/>
      <c r="M850" s="8"/>
      <c r="N850" s="8"/>
      <c r="O850" s="8"/>
      <c r="P850" s="8"/>
      <c r="Q850" s="8"/>
      <c r="R850" s="8"/>
      <c r="S850" s="8"/>
      <c r="T850" s="8"/>
      <c r="U850" s="8"/>
      <c r="V850" s="8"/>
      <c r="W850" s="8"/>
      <c r="X850" s="8"/>
      <c r="Y850" s="8"/>
      <c r="Z850" s="8"/>
    </row>
    <row r="851" spans="1:26" ht="17.25" customHeight="1">
      <c r="A851" s="8"/>
      <c r="B851" s="9"/>
      <c r="C851" s="9"/>
      <c r="D851" s="9"/>
      <c r="E851" s="9"/>
      <c r="F851" s="9"/>
      <c r="G851" s="9"/>
      <c r="H851" s="9"/>
      <c r="I851" s="9"/>
      <c r="J851" s="9"/>
      <c r="K851" s="9"/>
      <c r="L851" s="8"/>
      <c r="M851" s="8"/>
      <c r="N851" s="8"/>
      <c r="O851" s="8"/>
      <c r="P851" s="8"/>
      <c r="Q851" s="8"/>
      <c r="R851" s="8"/>
      <c r="S851" s="8"/>
      <c r="T851" s="8"/>
      <c r="U851" s="8"/>
      <c r="V851" s="8"/>
      <c r="W851" s="8"/>
      <c r="X851" s="8"/>
      <c r="Y851" s="8"/>
      <c r="Z851" s="8"/>
    </row>
    <row r="852" spans="1:26" ht="17.25" customHeight="1">
      <c r="A852" s="8"/>
      <c r="B852" s="9"/>
      <c r="C852" s="9"/>
      <c r="D852" s="9"/>
      <c r="E852" s="9"/>
      <c r="F852" s="9"/>
      <c r="G852" s="9"/>
      <c r="H852" s="9"/>
      <c r="I852" s="9"/>
      <c r="J852" s="9"/>
      <c r="K852" s="9"/>
      <c r="L852" s="8"/>
      <c r="M852" s="8"/>
      <c r="N852" s="8"/>
      <c r="O852" s="8"/>
      <c r="P852" s="8"/>
      <c r="Q852" s="8"/>
      <c r="R852" s="8"/>
      <c r="S852" s="8"/>
      <c r="T852" s="8"/>
      <c r="U852" s="8"/>
      <c r="V852" s="8"/>
      <c r="W852" s="8"/>
      <c r="X852" s="8"/>
      <c r="Y852" s="8"/>
      <c r="Z852" s="8"/>
    </row>
    <row r="853" spans="1:26" ht="17.25" customHeight="1">
      <c r="A853" s="8"/>
      <c r="B853" s="9"/>
      <c r="C853" s="9"/>
      <c r="D853" s="9"/>
      <c r="E853" s="9"/>
      <c r="F853" s="9"/>
      <c r="G853" s="9"/>
      <c r="H853" s="9"/>
      <c r="I853" s="9"/>
      <c r="J853" s="9"/>
      <c r="K853" s="9"/>
      <c r="L853" s="8"/>
      <c r="M853" s="8"/>
      <c r="N853" s="8"/>
      <c r="O853" s="8"/>
      <c r="P853" s="8"/>
      <c r="Q853" s="8"/>
      <c r="R853" s="8"/>
      <c r="S853" s="8"/>
      <c r="T853" s="8"/>
      <c r="U853" s="8"/>
      <c r="V853" s="8"/>
      <c r="W853" s="8"/>
      <c r="X853" s="8"/>
      <c r="Y853" s="8"/>
      <c r="Z853" s="8"/>
    </row>
    <row r="854" spans="1:26" ht="17.25" customHeight="1">
      <c r="A854" s="8"/>
      <c r="B854" s="9"/>
      <c r="C854" s="9"/>
      <c r="D854" s="9"/>
      <c r="E854" s="9"/>
      <c r="F854" s="9"/>
      <c r="G854" s="9"/>
      <c r="H854" s="9"/>
      <c r="I854" s="9"/>
      <c r="J854" s="9"/>
      <c r="K854" s="9"/>
      <c r="L854" s="8"/>
      <c r="M854" s="8"/>
      <c r="N854" s="8"/>
      <c r="O854" s="8"/>
      <c r="P854" s="8"/>
      <c r="Q854" s="8"/>
      <c r="R854" s="8"/>
      <c r="S854" s="8"/>
      <c r="T854" s="8"/>
      <c r="U854" s="8"/>
      <c r="V854" s="8"/>
      <c r="W854" s="8"/>
      <c r="X854" s="8"/>
      <c r="Y854" s="8"/>
      <c r="Z854" s="8"/>
    </row>
    <row r="855" spans="1:26" ht="17.25" customHeight="1">
      <c r="A855" s="8"/>
      <c r="B855" s="9"/>
      <c r="C855" s="9"/>
      <c r="D855" s="9"/>
      <c r="E855" s="9"/>
      <c r="F855" s="9"/>
      <c r="G855" s="9"/>
      <c r="H855" s="9"/>
      <c r="I855" s="9"/>
      <c r="J855" s="9"/>
      <c r="K855" s="9"/>
      <c r="L855" s="8"/>
      <c r="M855" s="8"/>
      <c r="N855" s="8"/>
      <c r="O855" s="8"/>
      <c r="P855" s="8"/>
      <c r="Q855" s="8"/>
      <c r="R855" s="8"/>
      <c r="S855" s="8"/>
      <c r="T855" s="8"/>
      <c r="U855" s="8"/>
      <c r="V855" s="8"/>
      <c r="W855" s="8"/>
      <c r="X855" s="8"/>
      <c r="Y855" s="8"/>
      <c r="Z855" s="8"/>
    </row>
    <row r="856" spans="1:26" ht="17.25" customHeight="1">
      <c r="A856" s="8"/>
      <c r="B856" s="9"/>
      <c r="C856" s="9"/>
      <c r="D856" s="9"/>
      <c r="E856" s="9"/>
      <c r="F856" s="9"/>
      <c r="G856" s="9"/>
      <c r="H856" s="9"/>
      <c r="I856" s="9"/>
      <c r="J856" s="9"/>
      <c r="K856" s="9"/>
      <c r="L856" s="8"/>
      <c r="M856" s="8"/>
      <c r="N856" s="8"/>
      <c r="O856" s="8"/>
      <c r="P856" s="8"/>
      <c r="Q856" s="8"/>
      <c r="R856" s="8"/>
      <c r="S856" s="8"/>
      <c r="T856" s="8"/>
      <c r="U856" s="8"/>
      <c r="V856" s="8"/>
      <c r="W856" s="8"/>
      <c r="X856" s="8"/>
      <c r="Y856" s="8"/>
      <c r="Z856" s="8"/>
    </row>
    <row r="857" spans="1:26" ht="17.25" customHeight="1">
      <c r="A857" s="8"/>
      <c r="B857" s="9"/>
      <c r="C857" s="9"/>
      <c r="D857" s="9"/>
      <c r="E857" s="9"/>
      <c r="F857" s="9"/>
      <c r="G857" s="9"/>
      <c r="H857" s="9"/>
      <c r="I857" s="9"/>
      <c r="J857" s="9"/>
      <c r="K857" s="9"/>
      <c r="L857" s="8"/>
      <c r="M857" s="8"/>
      <c r="N857" s="8"/>
      <c r="O857" s="8"/>
      <c r="P857" s="8"/>
      <c r="Q857" s="8"/>
      <c r="R857" s="8"/>
      <c r="S857" s="8"/>
      <c r="T857" s="8"/>
      <c r="U857" s="8"/>
      <c r="V857" s="8"/>
      <c r="W857" s="8"/>
      <c r="X857" s="8"/>
      <c r="Y857" s="8"/>
      <c r="Z857" s="8"/>
    </row>
    <row r="858" spans="1:26" ht="17.25" customHeight="1">
      <c r="A858" s="8"/>
      <c r="B858" s="9"/>
      <c r="C858" s="9"/>
      <c r="D858" s="9"/>
      <c r="E858" s="9"/>
      <c r="F858" s="9"/>
      <c r="G858" s="9"/>
      <c r="H858" s="9"/>
      <c r="I858" s="9"/>
      <c r="J858" s="9"/>
      <c r="K858" s="9"/>
      <c r="L858" s="8"/>
      <c r="M858" s="8"/>
      <c r="N858" s="8"/>
      <c r="O858" s="8"/>
      <c r="P858" s="8"/>
      <c r="Q858" s="8"/>
      <c r="R858" s="8"/>
      <c r="S858" s="8"/>
      <c r="T858" s="8"/>
      <c r="U858" s="8"/>
      <c r="V858" s="8"/>
      <c r="W858" s="8"/>
      <c r="X858" s="8"/>
      <c r="Y858" s="8"/>
      <c r="Z858" s="8"/>
    </row>
    <row r="859" spans="1:26" ht="17.25" customHeight="1">
      <c r="A859" s="8"/>
      <c r="B859" s="9"/>
      <c r="C859" s="9"/>
      <c r="D859" s="9"/>
      <c r="E859" s="9"/>
      <c r="F859" s="9"/>
      <c r="G859" s="9"/>
      <c r="H859" s="9"/>
      <c r="I859" s="9"/>
      <c r="J859" s="9"/>
      <c r="K859" s="9"/>
      <c r="L859" s="8"/>
      <c r="M859" s="8"/>
      <c r="N859" s="8"/>
      <c r="O859" s="8"/>
      <c r="P859" s="8"/>
      <c r="Q859" s="8"/>
      <c r="R859" s="8"/>
      <c r="S859" s="8"/>
      <c r="T859" s="8"/>
      <c r="U859" s="8"/>
      <c r="V859" s="8"/>
      <c r="W859" s="8"/>
      <c r="X859" s="8"/>
      <c r="Y859" s="8"/>
      <c r="Z859" s="8"/>
    </row>
    <row r="860" spans="1:26" ht="17.25" customHeight="1">
      <c r="A860" s="8"/>
      <c r="B860" s="9"/>
      <c r="C860" s="9"/>
      <c r="D860" s="9"/>
      <c r="E860" s="9"/>
      <c r="F860" s="9"/>
      <c r="G860" s="9"/>
      <c r="H860" s="9"/>
      <c r="I860" s="9"/>
      <c r="J860" s="9"/>
      <c r="K860" s="9"/>
      <c r="L860" s="8"/>
      <c r="M860" s="8"/>
      <c r="N860" s="8"/>
      <c r="O860" s="8"/>
      <c r="P860" s="8"/>
      <c r="Q860" s="8"/>
      <c r="R860" s="8"/>
      <c r="S860" s="8"/>
      <c r="T860" s="8"/>
      <c r="U860" s="8"/>
      <c r="V860" s="8"/>
      <c r="W860" s="8"/>
      <c r="X860" s="8"/>
      <c r="Y860" s="8"/>
      <c r="Z860" s="8"/>
    </row>
    <row r="861" spans="1:26" ht="17.25" customHeight="1">
      <c r="A861" s="8"/>
      <c r="B861" s="9"/>
      <c r="C861" s="9"/>
      <c r="D861" s="9"/>
      <c r="E861" s="9"/>
      <c r="F861" s="9"/>
      <c r="G861" s="9"/>
      <c r="H861" s="9"/>
      <c r="I861" s="9"/>
      <c r="J861" s="9"/>
      <c r="K861" s="9"/>
      <c r="L861" s="8"/>
      <c r="M861" s="8"/>
      <c r="N861" s="8"/>
      <c r="O861" s="8"/>
      <c r="P861" s="8"/>
      <c r="Q861" s="8"/>
      <c r="R861" s="8"/>
      <c r="S861" s="8"/>
      <c r="T861" s="8"/>
      <c r="U861" s="8"/>
      <c r="V861" s="8"/>
      <c r="W861" s="8"/>
      <c r="X861" s="8"/>
      <c r="Y861" s="8"/>
      <c r="Z861" s="8"/>
    </row>
    <row r="862" spans="1:26" ht="17.25" customHeight="1">
      <c r="A862" s="8"/>
      <c r="B862" s="9"/>
      <c r="C862" s="9"/>
      <c r="D862" s="9"/>
      <c r="E862" s="9"/>
      <c r="F862" s="9"/>
      <c r="G862" s="9"/>
      <c r="H862" s="9"/>
      <c r="I862" s="9"/>
      <c r="J862" s="9"/>
      <c r="K862" s="9"/>
      <c r="L862" s="8"/>
      <c r="M862" s="8"/>
      <c r="N862" s="8"/>
      <c r="O862" s="8"/>
      <c r="P862" s="8"/>
      <c r="Q862" s="8"/>
      <c r="R862" s="8"/>
      <c r="S862" s="8"/>
      <c r="T862" s="8"/>
      <c r="U862" s="8"/>
      <c r="V862" s="8"/>
      <c r="W862" s="8"/>
      <c r="X862" s="8"/>
      <c r="Y862" s="8"/>
      <c r="Z862" s="8"/>
    </row>
    <row r="863" spans="1:26" ht="17.25" customHeight="1">
      <c r="A863" s="8"/>
      <c r="B863" s="9"/>
      <c r="C863" s="9"/>
      <c r="D863" s="9"/>
      <c r="E863" s="9"/>
      <c r="F863" s="9"/>
      <c r="G863" s="9"/>
      <c r="H863" s="9"/>
      <c r="I863" s="9"/>
      <c r="J863" s="9"/>
      <c r="K863" s="9"/>
      <c r="L863" s="8"/>
      <c r="M863" s="8"/>
      <c r="N863" s="8"/>
      <c r="O863" s="8"/>
      <c r="P863" s="8"/>
      <c r="Q863" s="8"/>
      <c r="R863" s="8"/>
      <c r="S863" s="8"/>
      <c r="T863" s="8"/>
      <c r="U863" s="8"/>
      <c r="V863" s="8"/>
      <c r="W863" s="8"/>
      <c r="X863" s="8"/>
      <c r="Y863" s="8"/>
      <c r="Z863" s="8"/>
    </row>
    <row r="864" spans="1:26" ht="17.25" customHeight="1">
      <c r="A864" s="8"/>
      <c r="B864" s="9"/>
      <c r="C864" s="9"/>
      <c r="D864" s="9"/>
      <c r="E864" s="9"/>
      <c r="F864" s="9"/>
      <c r="G864" s="9"/>
      <c r="H864" s="9"/>
      <c r="I864" s="9"/>
      <c r="J864" s="9"/>
      <c r="K864" s="9"/>
      <c r="L864" s="8"/>
      <c r="M864" s="8"/>
      <c r="N864" s="8"/>
      <c r="O864" s="8"/>
      <c r="P864" s="8"/>
      <c r="Q864" s="8"/>
      <c r="R864" s="8"/>
      <c r="S864" s="8"/>
      <c r="T864" s="8"/>
      <c r="U864" s="8"/>
      <c r="V864" s="8"/>
      <c r="W864" s="8"/>
      <c r="X864" s="8"/>
      <c r="Y864" s="8"/>
      <c r="Z864" s="8"/>
    </row>
    <row r="865" spans="1:26" ht="17.25" customHeight="1">
      <c r="A865" s="8"/>
      <c r="B865" s="9"/>
      <c r="C865" s="9"/>
      <c r="D865" s="9"/>
      <c r="E865" s="9"/>
      <c r="F865" s="9"/>
      <c r="G865" s="9"/>
      <c r="H865" s="9"/>
      <c r="I865" s="9"/>
      <c r="J865" s="9"/>
      <c r="K865" s="9"/>
      <c r="L865" s="8"/>
      <c r="M865" s="8"/>
      <c r="N865" s="8"/>
      <c r="O865" s="8"/>
      <c r="P865" s="8"/>
      <c r="Q865" s="8"/>
      <c r="R865" s="8"/>
      <c r="S865" s="8"/>
      <c r="T865" s="8"/>
      <c r="U865" s="8"/>
      <c r="V865" s="8"/>
      <c r="W865" s="8"/>
      <c r="X865" s="8"/>
      <c r="Y865" s="8"/>
      <c r="Z865" s="8"/>
    </row>
    <row r="866" spans="1:26" ht="17.25" customHeight="1">
      <c r="A866" s="8"/>
      <c r="B866" s="9"/>
      <c r="C866" s="9"/>
      <c r="D866" s="9"/>
      <c r="E866" s="9"/>
      <c r="F866" s="9"/>
      <c r="G866" s="9"/>
      <c r="H866" s="9"/>
      <c r="I866" s="9"/>
      <c r="J866" s="9"/>
      <c r="K866" s="9"/>
      <c r="L866" s="8"/>
      <c r="M866" s="8"/>
      <c r="N866" s="8"/>
      <c r="O866" s="8"/>
      <c r="P866" s="8"/>
      <c r="Q866" s="8"/>
      <c r="R866" s="8"/>
      <c r="S866" s="8"/>
      <c r="T866" s="8"/>
      <c r="U866" s="8"/>
      <c r="V866" s="8"/>
      <c r="W866" s="8"/>
      <c r="X866" s="8"/>
      <c r="Y866" s="8"/>
      <c r="Z866" s="8"/>
    </row>
    <row r="867" spans="1:26" ht="17.25" customHeight="1">
      <c r="A867" s="8"/>
      <c r="B867" s="9"/>
      <c r="C867" s="9"/>
      <c r="D867" s="9"/>
      <c r="E867" s="9"/>
      <c r="F867" s="9"/>
      <c r="G867" s="9"/>
      <c r="H867" s="9"/>
      <c r="I867" s="9"/>
      <c r="J867" s="9"/>
      <c r="K867" s="9"/>
      <c r="L867" s="8"/>
      <c r="M867" s="8"/>
      <c r="N867" s="8"/>
      <c r="O867" s="8"/>
      <c r="P867" s="8"/>
      <c r="Q867" s="8"/>
      <c r="R867" s="8"/>
      <c r="S867" s="8"/>
      <c r="T867" s="8"/>
      <c r="U867" s="8"/>
      <c r="V867" s="8"/>
      <c r="W867" s="8"/>
      <c r="X867" s="8"/>
      <c r="Y867" s="8"/>
      <c r="Z867" s="8"/>
    </row>
    <row r="868" spans="1:26" ht="17.25" customHeight="1">
      <c r="A868" s="8"/>
      <c r="B868" s="9"/>
      <c r="C868" s="9"/>
      <c r="D868" s="9"/>
      <c r="E868" s="9"/>
      <c r="F868" s="9"/>
      <c r="G868" s="9"/>
      <c r="H868" s="9"/>
      <c r="I868" s="9"/>
      <c r="J868" s="9"/>
      <c r="K868" s="9"/>
      <c r="L868" s="8"/>
      <c r="M868" s="8"/>
      <c r="N868" s="8"/>
      <c r="O868" s="8"/>
      <c r="P868" s="8"/>
      <c r="Q868" s="8"/>
      <c r="R868" s="8"/>
      <c r="S868" s="8"/>
      <c r="T868" s="8"/>
      <c r="U868" s="8"/>
      <c r="V868" s="8"/>
      <c r="W868" s="8"/>
      <c r="X868" s="8"/>
      <c r="Y868" s="8"/>
      <c r="Z868" s="8"/>
    </row>
    <row r="869" spans="1:26" ht="17.25" customHeight="1">
      <c r="A869" s="8"/>
      <c r="B869" s="9"/>
      <c r="C869" s="9"/>
      <c r="D869" s="9"/>
      <c r="E869" s="9"/>
      <c r="F869" s="9"/>
      <c r="G869" s="9"/>
      <c r="H869" s="9"/>
      <c r="I869" s="9"/>
      <c r="J869" s="9"/>
      <c r="K869" s="9"/>
      <c r="L869" s="8"/>
      <c r="M869" s="8"/>
      <c r="N869" s="8"/>
      <c r="O869" s="8"/>
      <c r="P869" s="8"/>
      <c r="Q869" s="8"/>
      <c r="R869" s="8"/>
      <c r="S869" s="8"/>
      <c r="T869" s="8"/>
      <c r="U869" s="8"/>
      <c r="V869" s="8"/>
      <c r="W869" s="8"/>
      <c r="X869" s="8"/>
      <c r="Y869" s="8"/>
      <c r="Z869" s="8"/>
    </row>
    <row r="870" spans="1:26" ht="17.25" customHeight="1">
      <c r="A870" s="8"/>
      <c r="B870" s="9"/>
      <c r="C870" s="9"/>
      <c r="D870" s="9"/>
      <c r="E870" s="9"/>
      <c r="F870" s="9"/>
      <c r="G870" s="9"/>
      <c r="H870" s="9"/>
      <c r="I870" s="9"/>
      <c r="J870" s="9"/>
      <c r="K870" s="9"/>
      <c r="L870" s="8"/>
      <c r="M870" s="8"/>
      <c r="N870" s="8"/>
      <c r="O870" s="8"/>
      <c r="P870" s="8"/>
      <c r="Q870" s="8"/>
      <c r="R870" s="8"/>
      <c r="S870" s="8"/>
      <c r="T870" s="8"/>
      <c r="U870" s="8"/>
      <c r="V870" s="8"/>
      <c r="W870" s="8"/>
      <c r="X870" s="8"/>
      <c r="Y870" s="8"/>
      <c r="Z870" s="8"/>
    </row>
    <row r="871" spans="1:26" ht="17.25" customHeight="1">
      <c r="A871" s="8"/>
      <c r="B871" s="9"/>
      <c r="C871" s="9"/>
      <c r="D871" s="9"/>
      <c r="E871" s="9"/>
      <c r="F871" s="9"/>
      <c r="G871" s="9"/>
      <c r="H871" s="9"/>
      <c r="I871" s="9"/>
      <c r="J871" s="9"/>
      <c r="K871" s="9"/>
      <c r="L871" s="8"/>
      <c r="M871" s="8"/>
      <c r="N871" s="8"/>
      <c r="O871" s="8"/>
      <c r="P871" s="8"/>
      <c r="Q871" s="8"/>
      <c r="R871" s="8"/>
      <c r="S871" s="8"/>
      <c r="T871" s="8"/>
      <c r="U871" s="8"/>
      <c r="V871" s="8"/>
      <c r="W871" s="8"/>
      <c r="X871" s="8"/>
      <c r="Y871" s="8"/>
      <c r="Z871" s="8"/>
    </row>
    <row r="872" spans="1:26" ht="17.25" customHeight="1">
      <c r="A872" s="8"/>
      <c r="B872" s="9"/>
      <c r="C872" s="9"/>
      <c r="D872" s="9"/>
      <c r="E872" s="9"/>
      <c r="F872" s="9"/>
      <c r="G872" s="9"/>
      <c r="H872" s="9"/>
      <c r="I872" s="9"/>
      <c r="J872" s="9"/>
      <c r="K872" s="9"/>
      <c r="L872" s="8"/>
      <c r="M872" s="8"/>
      <c r="N872" s="8"/>
      <c r="O872" s="8"/>
      <c r="P872" s="8"/>
      <c r="Q872" s="8"/>
      <c r="R872" s="8"/>
      <c r="S872" s="8"/>
      <c r="T872" s="8"/>
      <c r="U872" s="8"/>
      <c r="V872" s="8"/>
      <c r="W872" s="8"/>
      <c r="X872" s="8"/>
      <c r="Y872" s="8"/>
      <c r="Z872" s="8"/>
    </row>
    <row r="873" spans="1:26" ht="17.25" customHeight="1">
      <c r="A873" s="8"/>
      <c r="B873" s="9"/>
      <c r="C873" s="9"/>
      <c r="D873" s="9"/>
      <c r="E873" s="9"/>
      <c r="F873" s="9"/>
      <c r="G873" s="9"/>
      <c r="H873" s="9"/>
      <c r="I873" s="9"/>
      <c r="J873" s="9"/>
      <c r="K873" s="9"/>
      <c r="L873" s="8"/>
      <c r="M873" s="8"/>
      <c r="N873" s="8"/>
      <c r="O873" s="8"/>
      <c r="P873" s="8"/>
      <c r="Q873" s="8"/>
      <c r="R873" s="8"/>
      <c r="S873" s="8"/>
      <c r="T873" s="8"/>
      <c r="U873" s="8"/>
      <c r="V873" s="8"/>
      <c r="W873" s="8"/>
      <c r="X873" s="8"/>
      <c r="Y873" s="8"/>
      <c r="Z873" s="8"/>
    </row>
    <row r="874" spans="1:26" ht="17.25" customHeight="1">
      <c r="A874" s="8"/>
      <c r="B874" s="9"/>
      <c r="C874" s="9"/>
      <c r="D874" s="9"/>
      <c r="E874" s="9"/>
      <c r="F874" s="9"/>
      <c r="G874" s="9"/>
      <c r="H874" s="9"/>
      <c r="I874" s="9"/>
      <c r="J874" s="9"/>
      <c r="K874" s="9"/>
      <c r="L874" s="8"/>
      <c r="M874" s="8"/>
      <c r="N874" s="8"/>
      <c r="O874" s="8"/>
      <c r="P874" s="8"/>
      <c r="Q874" s="8"/>
      <c r="R874" s="8"/>
      <c r="S874" s="8"/>
      <c r="T874" s="8"/>
      <c r="U874" s="8"/>
      <c r="V874" s="8"/>
      <c r="W874" s="8"/>
      <c r="X874" s="8"/>
      <c r="Y874" s="8"/>
      <c r="Z874" s="8"/>
    </row>
    <row r="875" spans="1:26" ht="17.25" customHeight="1">
      <c r="A875" s="8"/>
      <c r="B875" s="9"/>
      <c r="C875" s="9"/>
      <c r="D875" s="9"/>
      <c r="E875" s="9"/>
      <c r="F875" s="9"/>
      <c r="G875" s="9"/>
      <c r="H875" s="9"/>
      <c r="I875" s="9"/>
      <c r="J875" s="9"/>
      <c r="K875" s="9"/>
      <c r="L875" s="8"/>
      <c r="M875" s="8"/>
      <c r="N875" s="8"/>
      <c r="O875" s="8"/>
      <c r="P875" s="8"/>
      <c r="Q875" s="8"/>
      <c r="R875" s="8"/>
      <c r="S875" s="8"/>
      <c r="T875" s="8"/>
      <c r="U875" s="8"/>
      <c r="V875" s="8"/>
      <c r="W875" s="8"/>
      <c r="X875" s="8"/>
      <c r="Y875" s="8"/>
      <c r="Z875" s="8"/>
    </row>
    <row r="876" spans="1:26" ht="17.25" customHeight="1">
      <c r="A876" s="8"/>
      <c r="B876" s="9"/>
      <c r="C876" s="9"/>
      <c r="D876" s="9"/>
      <c r="E876" s="9"/>
      <c r="F876" s="9"/>
      <c r="G876" s="9"/>
      <c r="H876" s="9"/>
      <c r="I876" s="9"/>
      <c r="J876" s="9"/>
      <c r="K876" s="9"/>
      <c r="L876" s="8"/>
      <c r="M876" s="8"/>
      <c r="N876" s="8"/>
      <c r="O876" s="8"/>
      <c r="P876" s="8"/>
      <c r="Q876" s="8"/>
      <c r="R876" s="8"/>
      <c r="S876" s="8"/>
      <c r="T876" s="8"/>
      <c r="U876" s="8"/>
      <c r="V876" s="8"/>
      <c r="W876" s="8"/>
      <c r="X876" s="8"/>
      <c r="Y876" s="8"/>
      <c r="Z876" s="8"/>
    </row>
    <row r="877" spans="1:26" ht="17.25" customHeight="1">
      <c r="A877" s="8"/>
      <c r="B877" s="9"/>
      <c r="C877" s="9"/>
      <c r="D877" s="9"/>
      <c r="E877" s="9"/>
      <c r="F877" s="9"/>
      <c r="G877" s="9"/>
      <c r="H877" s="9"/>
      <c r="I877" s="9"/>
      <c r="J877" s="9"/>
      <c r="K877" s="9"/>
      <c r="L877" s="8"/>
      <c r="M877" s="8"/>
      <c r="N877" s="8"/>
      <c r="O877" s="8"/>
      <c r="P877" s="8"/>
      <c r="Q877" s="8"/>
      <c r="R877" s="8"/>
      <c r="S877" s="8"/>
      <c r="T877" s="8"/>
      <c r="U877" s="8"/>
      <c r="V877" s="8"/>
      <c r="W877" s="8"/>
      <c r="X877" s="8"/>
      <c r="Y877" s="8"/>
      <c r="Z877" s="8"/>
    </row>
    <row r="878" spans="1:26" ht="17.25" customHeight="1">
      <c r="A878" s="8"/>
      <c r="B878" s="9"/>
      <c r="C878" s="9"/>
      <c r="D878" s="9"/>
      <c r="E878" s="9"/>
      <c r="F878" s="9"/>
      <c r="G878" s="9"/>
      <c r="H878" s="9"/>
      <c r="I878" s="9"/>
      <c r="J878" s="9"/>
      <c r="K878" s="9"/>
      <c r="L878" s="8"/>
      <c r="M878" s="8"/>
      <c r="N878" s="8"/>
      <c r="O878" s="8"/>
      <c r="P878" s="8"/>
      <c r="Q878" s="8"/>
      <c r="R878" s="8"/>
      <c r="S878" s="8"/>
      <c r="T878" s="8"/>
      <c r="U878" s="8"/>
      <c r="V878" s="8"/>
      <c r="W878" s="8"/>
      <c r="X878" s="8"/>
      <c r="Y878" s="8"/>
      <c r="Z878" s="8"/>
    </row>
    <row r="879" spans="1:26" ht="17.25" customHeight="1">
      <c r="A879" s="8"/>
      <c r="B879" s="9"/>
      <c r="C879" s="9"/>
      <c r="D879" s="9"/>
      <c r="E879" s="9"/>
      <c r="F879" s="9"/>
      <c r="G879" s="9"/>
      <c r="H879" s="9"/>
      <c r="I879" s="9"/>
      <c r="J879" s="9"/>
      <c r="K879" s="9"/>
      <c r="L879" s="8"/>
      <c r="M879" s="8"/>
      <c r="N879" s="8"/>
      <c r="O879" s="8"/>
      <c r="P879" s="8"/>
      <c r="Q879" s="8"/>
      <c r="R879" s="8"/>
      <c r="S879" s="8"/>
      <c r="T879" s="8"/>
      <c r="U879" s="8"/>
      <c r="V879" s="8"/>
      <c r="W879" s="8"/>
      <c r="X879" s="8"/>
      <c r="Y879" s="8"/>
      <c r="Z879" s="8"/>
    </row>
    <row r="880" spans="1:26" ht="17.25" customHeight="1">
      <c r="A880" s="8"/>
      <c r="B880" s="9"/>
      <c r="C880" s="9"/>
      <c r="D880" s="9"/>
      <c r="E880" s="9"/>
      <c r="F880" s="9"/>
      <c r="G880" s="9"/>
      <c r="H880" s="9"/>
      <c r="I880" s="9"/>
      <c r="J880" s="9"/>
      <c r="K880" s="9"/>
      <c r="L880" s="8"/>
      <c r="M880" s="8"/>
      <c r="N880" s="8"/>
      <c r="O880" s="8"/>
      <c r="P880" s="8"/>
      <c r="Q880" s="8"/>
      <c r="R880" s="8"/>
      <c r="S880" s="8"/>
      <c r="T880" s="8"/>
      <c r="U880" s="8"/>
      <c r="V880" s="8"/>
      <c r="W880" s="8"/>
      <c r="X880" s="8"/>
      <c r="Y880" s="8"/>
      <c r="Z880" s="8"/>
    </row>
    <row r="881" spans="1:26" ht="17.25" customHeight="1">
      <c r="A881" s="8"/>
      <c r="B881" s="9"/>
      <c r="C881" s="9"/>
      <c r="D881" s="9"/>
      <c r="E881" s="9"/>
      <c r="F881" s="9"/>
      <c r="G881" s="9"/>
      <c r="H881" s="9"/>
      <c r="I881" s="9"/>
      <c r="J881" s="9"/>
      <c r="K881" s="9"/>
      <c r="L881" s="8"/>
      <c r="M881" s="8"/>
      <c r="N881" s="8"/>
      <c r="O881" s="8"/>
      <c r="P881" s="8"/>
      <c r="Q881" s="8"/>
      <c r="R881" s="8"/>
      <c r="S881" s="8"/>
      <c r="T881" s="8"/>
      <c r="U881" s="8"/>
      <c r="V881" s="8"/>
      <c r="W881" s="8"/>
      <c r="X881" s="8"/>
      <c r="Y881" s="8"/>
      <c r="Z881" s="8"/>
    </row>
    <row r="882" spans="1:26" ht="17.25" customHeight="1">
      <c r="A882" s="8"/>
      <c r="B882" s="9"/>
      <c r="C882" s="9"/>
      <c r="D882" s="9"/>
      <c r="E882" s="9"/>
      <c r="F882" s="9"/>
      <c r="G882" s="9"/>
      <c r="H882" s="9"/>
      <c r="I882" s="9"/>
      <c r="J882" s="9"/>
      <c r="K882" s="9"/>
      <c r="L882" s="8"/>
      <c r="M882" s="8"/>
      <c r="N882" s="8"/>
      <c r="O882" s="8"/>
      <c r="P882" s="8"/>
      <c r="Q882" s="8"/>
      <c r="R882" s="8"/>
      <c r="S882" s="8"/>
      <c r="T882" s="8"/>
      <c r="U882" s="8"/>
      <c r="V882" s="8"/>
      <c r="W882" s="8"/>
      <c r="X882" s="8"/>
      <c r="Y882" s="8"/>
      <c r="Z882" s="8"/>
    </row>
    <row r="883" spans="1:26" ht="17.25" customHeight="1">
      <c r="A883" s="8"/>
      <c r="B883" s="9"/>
      <c r="C883" s="9"/>
      <c r="D883" s="9"/>
      <c r="E883" s="9"/>
      <c r="F883" s="9"/>
      <c r="G883" s="9"/>
      <c r="H883" s="9"/>
      <c r="I883" s="9"/>
      <c r="J883" s="9"/>
      <c r="K883" s="9"/>
      <c r="L883" s="8"/>
      <c r="M883" s="8"/>
      <c r="N883" s="8"/>
      <c r="O883" s="8"/>
      <c r="P883" s="8"/>
      <c r="Q883" s="8"/>
      <c r="R883" s="8"/>
      <c r="S883" s="8"/>
      <c r="T883" s="8"/>
      <c r="U883" s="8"/>
      <c r="V883" s="8"/>
      <c r="W883" s="8"/>
      <c r="X883" s="8"/>
      <c r="Y883" s="8"/>
      <c r="Z883" s="8"/>
    </row>
    <row r="884" spans="1:26" ht="17.25" customHeight="1">
      <c r="A884" s="8"/>
      <c r="B884" s="9"/>
      <c r="C884" s="9"/>
      <c r="D884" s="9"/>
      <c r="E884" s="9"/>
      <c r="F884" s="9"/>
      <c r="G884" s="9"/>
      <c r="H884" s="9"/>
      <c r="I884" s="9"/>
      <c r="J884" s="9"/>
      <c r="K884" s="9"/>
      <c r="L884" s="8"/>
      <c r="M884" s="8"/>
      <c r="N884" s="8"/>
      <c r="O884" s="8"/>
      <c r="P884" s="8"/>
      <c r="Q884" s="8"/>
      <c r="R884" s="8"/>
      <c r="S884" s="8"/>
      <c r="T884" s="8"/>
      <c r="U884" s="8"/>
      <c r="V884" s="8"/>
      <c r="W884" s="8"/>
      <c r="X884" s="8"/>
      <c r="Y884" s="8"/>
      <c r="Z884" s="8"/>
    </row>
    <row r="885" spans="1:26" ht="17.25" customHeight="1">
      <c r="A885" s="8"/>
      <c r="B885" s="9"/>
      <c r="C885" s="9"/>
      <c r="D885" s="9"/>
      <c r="E885" s="9"/>
      <c r="F885" s="9"/>
      <c r="G885" s="9"/>
      <c r="H885" s="9"/>
      <c r="I885" s="9"/>
      <c r="J885" s="9"/>
      <c r="K885" s="9"/>
      <c r="L885" s="8"/>
      <c r="M885" s="8"/>
      <c r="N885" s="8"/>
      <c r="O885" s="8"/>
      <c r="P885" s="8"/>
      <c r="Q885" s="8"/>
      <c r="R885" s="8"/>
      <c r="S885" s="8"/>
      <c r="T885" s="8"/>
      <c r="U885" s="8"/>
      <c r="V885" s="8"/>
      <c r="W885" s="8"/>
      <c r="X885" s="8"/>
      <c r="Y885" s="8"/>
      <c r="Z885" s="8"/>
    </row>
    <row r="886" spans="1:26" ht="17.25" customHeight="1">
      <c r="A886" s="8"/>
      <c r="B886" s="9"/>
      <c r="C886" s="9"/>
      <c r="D886" s="9"/>
      <c r="E886" s="9"/>
      <c r="F886" s="9"/>
      <c r="G886" s="9"/>
      <c r="H886" s="9"/>
      <c r="I886" s="9"/>
      <c r="J886" s="9"/>
      <c r="K886" s="9"/>
      <c r="L886" s="8"/>
      <c r="M886" s="8"/>
      <c r="N886" s="8"/>
      <c r="O886" s="8"/>
      <c r="P886" s="8"/>
      <c r="Q886" s="8"/>
      <c r="R886" s="8"/>
      <c r="S886" s="8"/>
      <c r="T886" s="8"/>
      <c r="U886" s="8"/>
      <c r="V886" s="8"/>
      <c r="W886" s="8"/>
      <c r="X886" s="8"/>
      <c r="Y886" s="8"/>
      <c r="Z886" s="8"/>
    </row>
    <row r="887" spans="1:26" ht="17.25" customHeight="1">
      <c r="A887" s="8"/>
      <c r="B887" s="9"/>
      <c r="C887" s="9"/>
      <c r="D887" s="9"/>
      <c r="E887" s="9"/>
      <c r="F887" s="9"/>
      <c r="G887" s="9"/>
      <c r="H887" s="9"/>
      <c r="I887" s="9"/>
      <c r="J887" s="9"/>
      <c r="K887" s="9"/>
      <c r="L887" s="8"/>
      <c r="M887" s="8"/>
      <c r="N887" s="8"/>
      <c r="O887" s="8"/>
      <c r="P887" s="8"/>
      <c r="Q887" s="8"/>
      <c r="R887" s="8"/>
      <c r="S887" s="8"/>
      <c r="T887" s="8"/>
      <c r="U887" s="8"/>
      <c r="V887" s="8"/>
      <c r="W887" s="8"/>
      <c r="X887" s="8"/>
      <c r="Y887" s="8"/>
      <c r="Z887" s="8"/>
    </row>
    <row r="888" spans="1:26" ht="17.25" customHeight="1">
      <c r="A888" s="8"/>
      <c r="B888" s="9"/>
      <c r="C888" s="9"/>
      <c r="D888" s="9"/>
      <c r="E888" s="9"/>
      <c r="F888" s="9"/>
      <c r="G888" s="9"/>
      <c r="H888" s="9"/>
      <c r="I888" s="9"/>
      <c r="J888" s="9"/>
      <c r="K888" s="9"/>
      <c r="L888" s="8"/>
      <c r="M888" s="8"/>
      <c r="N888" s="8"/>
      <c r="O888" s="8"/>
      <c r="P888" s="8"/>
      <c r="Q888" s="8"/>
      <c r="R888" s="8"/>
      <c r="S888" s="8"/>
      <c r="T888" s="8"/>
      <c r="U888" s="8"/>
      <c r="V888" s="8"/>
      <c r="W888" s="8"/>
      <c r="X888" s="8"/>
      <c r="Y888" s="8"/>
      <c r="Z888" s="8"/>
    </row>
    <row r="889" spans="1:26" ht="17.25" customHeight="1">
      <c r="A889" s="8"/>
      <c r="B889" s="9"/>
      <c r="C889" s="9"/>
      <c r="D889" s="9"/>
      <c r="E889" s="9"/>
      <c r="F889" s="9"/>
      <c r="G889" s="9"/>
      <c r="H889" s="9"/>
      <c r="I889" s="9"/>
      <c r="J889" s="9"/>
      <c r="K889" s="9"/>
      <c r="L889" s="8"/>
      <c r="M889" s="8"/>
      <c r="N889" s="8"/>
      <c r="O889" s="8"/>
      <c r="P889" s="8"/>
      <c r="Q889" s="8"/>
      <c r="R889" s="8"/>
      <c r="S889" s="8"/>
      <c r="T889" s="8"/>
      <c r="U889" s="8"/>
      <c r="V889" s="8"/>
      <c r="W889" s="8"/>
      <c r="X889" s="8"/>
      <c r="Y889" s="8"/>
      <c r="Z889" s="8"/>
    </row>
    <row r="890" spans="1:26" ht="17.25" customHeight="1">
      <c r="A890" s="8"/>
      <c r="B890" s="9"/>
      <c r="C890" s="9"/>
      <c r="D890" s="9"/>
      <c r="E890" s="9"/>
      <c r="F890" s="9"/>
      <c r="G890" s="9"/>
      <c r="H890" s="9"/>
      <c r="I890" s="9"/>
      <c r="J890" s="9"/>
      <c r="K890" s="9"/>
      <c r="L890" s="8"/>
      <c r="M890" s="8"/>
      <c r="N890" s="8"/>
      <c r="O890" s="8"/>
      <c r="P890" s="8"/>
      <c r="Q890" s="8"/>
      <c r="R890" s="8"/>
      <c r="S890" s="8"/>
      <c r="T890" s="8"/>
      <c r="U890" s="8"/>
      <c r="V890" s="8"/>
      <c r="W890" s="8"/>
      <c r="X890" s="8"/>
      <c r="Y890" s="8"/>
      <c r="Z890" s="8"/>
    </row>
    <row r="891" spans="1:26" ht="17.25" customHeight="1">
      <c r="A891" s="8"/>
      <c r="B891" s="9"/>
      <c r="C891" s="9"/>
      <c r="D891" s="9"/>
      <c r="E891" s="9"/>
      <c r="F891" s="9"/>
      <c r="G891" s="9"/>
      <c r="H891" s="9"/>
      <c r="I891" s="9"/>
      <c r="J891" s="9"/>
      <c r="K891" s="9"/>
      <c r="L891" s="8"/>
      <c r="M891" s="8"/>
      <c r="N891" s="8"/>
      <c r="O891" s="8"/>
      <c r="P891" s="8"/>
      <c r="Q891" s="8"/>
      <c r="R891" s="8"/>
      <c r="S891" s="8"/>
      <c r="T891" s="8"/>
      <c r="U891" s="8"/>
      <c r="V891" s="8"/>
      <c r="W891" s="8"/>
      <c r="X891" s="8"/>
      <c r="Y891" s="8"/>
      <c r="Z891" s="8"/>
    </row>
    <row r="892" spans="1:26" ht="17.25" customHeight="1">
      <c r="A892" s="8"/>
      <c r="B892" s="9"/>
      <c r="C892" s="9"/>
      <c r="D892" s="9"/>
      <c r="E892" s="9"/>
      <c r="F892" s="9"/>
      <c r="G892" s="9"/>
      <c r="H892" s="9"/>
      <c r="I892" s="9"/>
      <c r="J892" s="9"/>
      <c r="K892" s="9"/>
      <c r="L892" s="8"/>
      <c r="M892" s="8"/>
      <c r="N892" s="8"/>
      <c r="O892" s="8"/>
      <c r="P892" s="8"/>
      <c r="Q892" s="8"/>
      <c r="R892" s="8"/>
      <c r="S892" s="8"/>
      <c r="T892" s="8"/>
      <c r="U892" s="8"/>
      <c r="V892" s="8"/>
      <c r="W892" s="8"/>
      <c r="X892" s="8"/>
      <c r="Y892" s="8"/>
      <c r="Z892" s="8"/>
    </row>
    <row r="893" spans="1:26" ht="17.25" customHeight="1">
      <c r="A893" s="8"/>
      <c r="B893" s="9"/>
      <c r="C893" s="9"/>
      <c r="D893" s="9"/>
      <c r="E893" s="9"/>
      <c r="F893" s="9"/>
      <c r="G893" s="9"/>
      <c r="H893" s="9"/>
      <c r="I893" s="9"/>
      <c r="J893" s="9"/>
      <c r="K893" s="9"/>
      <c r="L893" s="8"/>
      <c r="M893" s="8"/>
      <c r="N893" s="8"/>
      <c r="O893" s="8"/>
      <c r="P893" s="8"/>
      <c r="Q893" s="8"/>
      <c r="R893" s="8"/>
      <c r="S893" s="8"/>
      <c r="T893" s="8"/>
      <c r="U893" s="8"/>
      <c r="V893" s="8"/>
      <c r="W893" s="8"/>
      <c r="X893" s="8"/>
      <c r="Y893" s="8"/>
      <c r="Z893" s="8"/>
    </row>
    <row r="894" spans="1:26" ht="17.25" customHeight="1">
      <c r="A894" s="8"/>
      <c r="B894" s="9"/>
      <c r="C894" s="9"/>
      <c r="D894" s="9"/>
      <c r="E894" s="9"/>
      <c r="F894" s="9"/>
      <c r="G894" s="9"/>
      <c r="H894" s="9"/>
      <c r="I894" s="9"/>
      <c r="J894" s="9"/>
      <c r="K894" s="9"/>
      <c r="L894" s="8"/>
      <c r="M894" s="8"/>
      <c r="N894" s="8"/>
      <c r="O894" s="8"/>
      <c r="P894" s="8"/>
      <c r="Q894" s="8"/>
      <c r="R894" s="8"/>
      <c r="S894" s="8"/>
      <c r="T894" s="8"/>
      <c r="U894" s="8"/>
      <c r="V894" s="8"/>
      <c r="W894" s="8"/>
      <c r="X894" s="8"/>
      <c r="Y894" s="8"/>
      <c r="Z894" s="8"/>
    </row>
    <row r="895" spans="1:26" ht="17.25" customHeight="1">
      <c r="A895" s="8"/>
      <c r="B895" s="9"/>
      <c r="C895" s="9"/>
      <c r="D895" s="9"/>
      <c r="E895" s="9"/>
      <c r="F895" s="9"/>
      <c r="G895" s="9"/>
      <c r="H895" s="9"/>
      <c r="I895" s="9"/>
      <c r="J895" s="9"/>
      <c r="K895" s="9"/>
      <c r="L895" s="8"/>
      <c r="M895" s="8"/>
      <c r="N895" s="8"/>
      <c r="O895" s="8"/>
      <c r="P895" s="8"/>
      <c r="Q895" s="8"/>
      <c r="R895" s="8"/>
      <c r="S895" s="8"/>
      <c r="T895" s="8"/>
      <c r="U895" s="8"/>
      <c r="V895" s="8"/>
      <c r="W895" s="8"/>
      <c r="X895" s="8"/>
      <c r="Y895" s="8"/>
      <c r="Z895" s="8"/>
    </row>
    <row r="896" spans="1:26" ht="17.25" customHeight="1">
      <c r="A896" s="8"/>
      <c r="B896" s="9"/>
      <c r="C896" s="9"/>
      <c r="D896" s="9"/>
      <c r="E896" s="9"/>
      <c r="F896" s="9"/>
      <c r="G896" s="9"/>
      <c r="H896" s="9"/>
      <c r="I896" s="9"/>
      <c r="J896" s="9"/>
      <c r="K896" s="9"/>
      <c r="L896" s="8"/>
      <c r="M896" s="8"/>
      <c r="N896" s="8"/>
      <c r="O896" s="8"/>
      <c r="P896" s="8"/>
      <c r="Q896" s="8"/>
      <c r="R896" s="8"/>
      <c r="S896" s="8"/>
      <c r="T896" s="8"/>
      <c r="U896" s="8"/>
      <c r="V896" s="8"/>
      <c r="W896" s="8"/>
      <c r="X896" s="8"/>
      <c r="Y896" s="8"/>
      <c r="Z896" s="8"/>
    </row>
    <row r="897" spans="1:26" ht="17.25" customHeight="1">
      <c r="A897" s="8"/>
      <c r="B897" s="9"/>
      <c r="C897" s="9"/>
      <c r="D897" s="9"/>
      <c r="E897" s="9"/>
      <c r="F897" s="9"/>
      <c r="G897" s="9"/>
      <c r="H897" s="9"/>
      <c r="I897" s="9"/>
      <c r="J897" s="9"/>
      <c r="K897" s="9"/>
      <c r="L897" s="8"/>
      <c r="M897" s="8"/>
      <c r="N897" s="8"/>
      <c r="O897" s="8"/>
      <c r="P897" s="8"/>
      <c r="Q897" s="8"/>
      <c r="R897" s="8"/>
      <c r="S897" s="8"/>
      <c r="T897" s="8"/>
      <c r="U897" s="8"/>
      <c r="V897" s="8"/>
      <c r="W897" s="8"/>
      <c r="X897" s="8"/>
      <c r="Y897" s="8"/>
      <c r="Z897" s="8"/>
    </row>
    <row r="898" spans="1:26" ht="17.25" customHeight="1">
      <c r="A898" s="8"/>
      <c r="B898" s="9"/>
      <c r="C898" s="9"/>
      <c r="D898" s="9"/>
      <c r="E898" s="9"/>
      <c r="F898" s="9"/>
      <c r="G898" s="9"/>
      <c r="H898" s="9"/>
      <c r="I898" s="9"/>
      <c r="J898" s="9"/>
      <c r="K898" s="9"/>
      <c r="L898" s="8"/>
      <c r="M898" s="8"/>
      <c r="N898" s="8"/>
      <c r="O898" s="8"/>
      <c r="P898" s="8"/>
      <c r="Q898" s="8"/>
      <c r="R898" s="8"/>
      <c r="S898" s="8"/>
      <c r="T898" s="8"/>
      <c r="U898" s="8"/>
      <c r="V898" s="8"/>
      <c r="W898" s="8"/>
      <c r="X898" s="8"/>
      <c r="Y898" s="8"/>
      <c r="Z898" s="8"/>
    </row>
    <row r="899" spans="1:26" ht="17.25" customHeight="1">
      <c r="A899" s="8"/>
      <c r="B899" s="9"/>
      <c r="C899" s="9"/>
      <c r="D899" s="9"/>
      <c r="E899" s="9"/>
      <c r="F899" s="9"/>
      <c r="G899" s="9"/>
      <c r="H899" s="9"/>
      <c r="I899" s="9"/>
      <c r="J899" s="9"/>
      <c r="K899" s="9"/>
      <c r="L899" s="8"/>
      <c r="M899" s="8"/>
      <c r="N899" s="8"/>
      <c r="O899" s="8"/>
      <c r="P899" s="8"/>
      <c r="Q899" s="8"/>
      <c r="R899" s="8"/>
      <c r="S899" s="8"/>
      <c r="T899" s="8"/>
      <c r="U899" s="8"/>
      <c r="V899" s="8"/>
      <c r="W899" s="8"/>
      <c r="X899" s="8"/>
      <c r="Y899" s="8"/>
      <c r="Z899" s="8"/>
    </row>
    <row r="900" spans="1:26" ht="17.25" customHeight="1">
      <c r="A900" s="8"/>
      <c r="B900" s="9"/>
      <c r="C900" s="9"/>
      <c r="D900" s="9"/>
      <c r="E900" s="9"/>
      <c r="F900" s="9"/>
      <c r="G900" s="9"/>
      <c r="H900" s="9"/>
      <c r="I900" s="9"/>
      <c r="J900" s="9"/>
      <c r="K900" s="9"/>
      <c r="L900" s="8"/>
      <c r="M900" s="8"/>
      <c r="N900" s="8"/>
      <c r="O900" s="8"/>
      <c r="P900" s="8"/>
      <c r="Q900" s="8"/>
      <c r="R900" s="8"/>
      <c r="S900" s="8"/>
      <c r="T900" s="8"/>
      <c r="U900" s="8"/>
      <c r="V900" s="8"/>
      <c r="W900" s="8"/>
      <c r="X900" s="8"/>
      <c r="Y900" s="8"/>
      <c r="Z900" s="8"/>
    </row>
    <row r="901" spans="1:26" ht="17.25" customHeight="1">
      <c r="A901" s="8"/>
      <c r="B901" s="9"/>
      <c r="C901" s="9"/>
      <c r="D901" s="9"/>
      <c r="E901" s="9"/>
      <c r="F901" s="9"/>
      <c r="G901" s="9"/>
      <c r="H901" s="9"/>
      <c r="I901" s="9"/>
      <c r="J901" s="9"/>
      <c r="K901" s="9"/>
      <c r="L901" s="8"/>
      <c r="M901" s="8"/>
      <c r="N901" s="8"/>
      <c r="O901" s="8"/>
      <c r="P901" s="8"/>
      <c r="Q901" s="8"/>
      <c r="R901" s="8"/>
      <c r="S901" s="8"/>
      <c r="T901" s="8"/>
      <c r="U901" s="8"/>
      <c r="V901" s="8"/>
      <c r="W901" s="8"/>
      <c r="X901" s="8"/>
      <c r="Y901" s="8"/>
      <c r="Z901" s="8"/>
    </row>
    <row r="902" spans="1:26" ht="17.25" customHeight="1">
      <c r="A902" s="8"/>
      <c r="B902" s="9"/>
      <c r="C902" s="9"/>
      <c r="D902" s="9"/>
      <c r="E902" s="9"/>
      <c r="F902" s="9"/>
      <c r="G902" s="9"/>
      <c r="H902" s="9"/>
      <c r="I902" s="9"/>
      <c r="J902" s="9"/>
      <c r="K902" s="9"/>
      <c r="L902" s="8"/>
      <c r="M902" s="8"/>
      <c r="N902" s="8"/>
      <c r="O902" s="8"/>
      <c r="P902" s="8"/>
      <c r="Q902" s="8"/>
      <c r="R902" s="8"/>
      <c r="S902" s="8"/>
      <c r="T902" s="8"/>
      <c r="U902" s="8"/>
      <c r="V902" s="8"/>
      <c r="W902" s="8"/>
      <c r="X902" s="8"/>
      <c r="Y902" s="8"/>
      <c r="Z902" s="8"/>
    </row>
    <row r="903" spans="1:26" ht="17.25" customHeight="1">
      <c r="A903" s="8"/>
      <c r="B903" s="9"/>
      <c r="C903" s="9"/>
      <c r="D903" s="9"/>
      <c r="E903" s="9"/>
      <c r="F903" s="9"/>
      <c r="G903" s="9"/>
      <c r="H903" s="9"/>
      <c r="I903" s="9"/>
      <c r="J903" s="9"/>
      <c r="K903" s="9"/>
      <c r="L903" s="8"/>
      <c r="M903" s="8"/>
      <c r="N903" s="8"/>
      <c r="O903" s="8"/>
      <c r="P903" s="8"/>
      <c r="Q903" s="8"/>
      <c r="R903" s="8"/>
      <c r="S903" s="8"/>
      <c r="T903" s="8"/>
      <c r="U903" s="8"/>
      <c r="V903" s="8"/>
      <c r="W903" s="8"/>
      <c r="X903" s="8"/>
      <c r="Y903" s="8"/>
      <c r="Z903" s="8"/>
    </row>
    <row r="904" spans="1:26" ht="17.25" customHeight="1">
      <c r="A904" s="8"/>
      <c r="B904" s="9"/>
      <c r="C904" s="9"/>
      <c r="D904" s="9"/>
      <c r="E904" s="9"/>
      <c r="F904" s="9"/>
      <c r="G904" s="9"/>
      <c r="H904" s="9"/>
      <c r="I904" s="9"/>
      <c r="J904" s="9"/>
      <c r="K904" s="9"/>
      <c r="L904" s="8"/>
      <c r="M904" s="8"/>
      <c r="N904" s="8"/>
      <c r="O904" s="8"/>
      <c r="P904" s="8"/>
      <c r="Q904" s="8"/>
      <c r="R904" s="8"/>
      <c r="S904" s="8"/>
      <c r="T904" s="8"/>
      <c r="U904" s="8"/>
      <c r="V904" s="8"/>
      <c r="W904" s="8"/>
      <c r="X904" s="8"/>
      <c r="Y904" s="8"/>
      <c r="Z904" s="8"/>
    </row>
    <row r="905" spans="1:26" ht="17.25" customHeight="1">
      <c r="A905" s="8"/>
      <c r="B905" s="9"/>
      <c r="C905" s="9"/>
      <c r="D905" s="9"/>
      <c r="E905" s="9"/>
      <c r="F905" s="9"/>
      <c r="G905" s="9"/>
      <c r="H905" s="9"/>
      <c r="I905" s="9"/>
      <c r="J905" s="9"/>
      <c r="K905" s="9"/>
      <c r="L905" s="8"/>
      <c r="M905" s="8"/>
      <c r="N905" s="8"/>
      <c r="O905" s="8"/>
      <c r="P905" s="8"/>
      <c r="Q905" s="8"/>
      <c r="R905" s="8"/>
      <c r="S905" s="8"/>
      <c r="T905" s="8"/>
      <c r="U905" s="8"/>
      <c r="V905" s="8"/>
      <c r="W905" s="8"/>
      <c r="X905" s="8"/>
      <c r="Y905" s="8"/>
      <c r="Z905" s="8"/>
    </row>
    <row r="906" spans="1:26" ht="17.25" customHeight="1">
      <c r="A906" s="8"/>
      <c r="B906" s="9"/>
      <c r="C906" s="9"/>
      <c r="D906" s="9"/>
      <c r="E906" s="9"/>
      <c r="F906" s="9"/>
      <c r="G906" s="9"/>
      <c r="H906" s="9"/>
      <c r="I906" s="9"/>
      <c r="J906" s="9"/>
      <c r="K906" s="9"/>
      <c r="L906" s="8"/>
      <c r="M906" s="8"/>
      <c r="N906" s="8"/>
      <c r="O906" s="8"/>
      <c r="P906" s="8"/>
      <c r="Q906" s="8"/>
      <c r="R906" s="8"/>
      <c r="S906" s="8"/>
      <c r="T906" s="8"/>
      <c r="U906" s="8"/>
      <c r="V906" s="8"/>
      <c r="W906" s="8"/>
      <c r="X906" s="8"/>
      <c r="Y906" s="8"/>
      <c r="Z906" s="8"/>
    </row>
    <row r="907" spans="1:26" ht="17.25" customHeight="1">
      <c r="A907" s="8"/>
      <c r="B907" s="9"/>
      <c r="C907" s="9"/>
      <c r="D907" s="9"/>
      <c r="E907" s="9"/>
      <c r="F907" s="9"/>
      <c r="G907" s="9"/>
      <c r="H907" s="9"/>
      <c r="I907" s="9"/>
      <c r="J907" s="9"/>
      <c r="K907" s="9"/>
      <c r="L907" s="8"/>
      <c r="M907" s="8"/>
      <c r="N907" s="8"/>
      <c r="O907" s="8"/>
      <c r="P907" s="8"/>
      <c r="Q907" s="8"/>
      <c r="R907" s="8"/>
      <c r="S907" s="8"/>
      <c r="T907" s="8"/>
      <c r="U907" s="8"/>
      <c r="V907" s="8"/>
      <c r="W907" s="8"/>
      <c r="X907" s="8"/>
      <c r="Y907" s="8"/>
      <c r="Z907" s="8"/>
    </row>
    <row r="908" spans="1:26" ht="17.25" customHeight="1">
      <c r="A908" s="8"/>
      <c r="B908" s="9"/>
      <c r="C908" s="9"/>
      <c r="D908" s="9"/>
      <c r="E908" s="9"/>
      <c r="F908" s="9"/>
      <c r="G908" s="9"/>
      <c r="H908" s="9"/>
      <c r="I908" s="9"/>
      <c r="J908" s="9"/>
      <c r="K908" s="9"/>
      <c r="L908" s="8"/>
      <c r="M908" s="8"/>
      <c r="N908" s="8"/>
      <c r="O908" s="8"/>
      <c r="P908" s="8"/>
      <c r="Q908" s="8"/>
      <c r="R908" s="8"/>
      <c r="S908" s="8"/>
      <c r="T908" s="8"/>
      <c r="U908" s="8"/>
      <c r="V908" s="8"/>
      <c r="W908" s="8"/>
      <c r="X908" s="8"/>
      <c r="Y908" s="8"/>
      <c r="Z908" s="8"/>
    </row>
    <row r="909" spans="1:26" ht="17.25" customHeight="1">
      <c r="A909" s="8"/>
      <c r="B909" s="9"/>
      <c r="C909" s="9"/>
      <c r="D909" s="9"/>
      <c r="E909" s="9"/>
      <c r="F909" s="9"/>
      <c r="G909" s="9"/>
      <c r="H909" s="9"/>
      <c r="I909" s="9"/>
      <c r="J909" s="9"/>
      <c r="K909" s="9"/>
      <c r="L909" s="8"/>
      <c r="M909" s="8"/>
      <c r="N909" s="8"/>
      <c r="O909" s="8"/>
      <c r="P909" s="8"/>
      <c r="Q909" s="8"/>
      <c r="R909" s="8"/>
      <c r="S909" s="8"/>
      <c r="T909" s="8"/>
      <c r="U909" s="8"/>
      <c r="V909" s="8"/>
      <c r="W909" s="8"/>
      <c r="X909" s="8"/>
      <c r="Y909" s="8"/>
      <c r="Z909" s="8"/>
    </row>
    <row r="910" spans="1:26" ht="17.25" customHeight="1">
      <c r="A910" s="8"/>
      <c r="B910" s="9"/>
      <c r="C910" s="9"/>
      <c r="D910" s="9"/>
      <c r="E910" s="9"/>
      <c r="F910" s="9"/>
      <c r="G910" s="9"/>
      <c r="H910" s="9"/>
      <c r="I910" s="9"/>
      <c r="J910" s="9"/>
      <c r="K910" s="9"/>
      <c r="L910" s="8"/>
      <c r="M910" s="8"/>
      <c r="N910" s="8"/>
      <c r="O910" s="8"/>
      <c r="P910" s="8"/>
      <c r="Q910" s="8"/>
      <c r="R910" s="8"/>
      <c r="S910" s="8"/>
      <c r="T910" s="8"/>
      <c r="U910" s="8"/>
      <c r="V910" s="8"/>
      <c r="W910" s="8"/>
      <c r="X910" s="8"/>
      <c r="Y910" s="8"/>
      <c r="Z910" s="8"/>
    </row>
    <row r="911" spans="1:26" ht="17.25" customHeight="1">
      <c r="A911" s="8"/>
      <c r="B911" s="9"/>
      <c r="C911" s="9"/>
      <c r="D911" s="9"/>
      <c r="E911" s="9"/>
      <c r="F911" s="9"/>
      <c r="G911" s="9"/>
      <c r="H911" s="9"/>
      <c r="I911" s="9"/>
      <c r="J911" s="9"/>
      <c r="K911" s="9"/>
      <c r="L911" s="8"/>
      <c r="M911" s="8"/>
      <c r="N911" s="8"/>
      <c r="O911" s="8"/>
      <c r="P911" s="8"/>
      <c r="Q911" s="8"/>
      <c r="R911" s="8"/>
      <c r="S911" s="8"/>
      <c r="T911" s="8"/>
      <c r="U911" s="8"/>
      <c r="V911" s="8"/>
      <c r="W911" s="8"/>
      <c r="X911" s="8"/>
      <c r="Y911" s="8"/>
      <c r="Z911" s="8"/>
    </row>
    <row r="912" spans="1:26" ht="17.25" customHeight="1">
      <c r="A912" s="8"/>
      <c r="B912" s="9"/>
      <c r="C912" s="9"/>
      <c r="D912" s="9"/>
      <c r="E912" s="9"/>
      <c r="F912" s="9"/>
      <c r="G912" s="9"/>
      <c r="H912" s="9"/>
      <c r="I912" s="9"/>
      <c r="J912" s="9"/>
      <c r="K912" s="9"/>
      <c r="L912" s="8"/>
      <c r="M912" s="8"/>
      <c r="N912" s="8"/>
      <c r="O912" s="8"/>
      <c r="P912" s="8"/>
      <c r="Q912" s="8"/>
      <c r="R912" s="8"/>
      <c r="S912" s="8"/>
      <c r="T912" s="8"/>
      <c r="U912" s="8"/>
      <c r="V912" s="8"/>
      <c r="W912" s="8"/>
      <c r="X912" s="8"/>
      <c r="Y912" s="8"/>
      <c r="Z912" s="8"/>
    </row>
    <row r="913" spans="1:26" ht="17.25" customHeight="1">
      <c r="A913" s="8"/>
      <c r="B913" s="9"/>
      <c r="C913" s="9"/>
      <c r="D913" s="9"/>
      <c r="E913" s="9"/>
      <c r="F913" s="9"/>
      <c r="G913" s="9"/>
      <c r="H913" s="9"/>
      <c r="I913" s="9"/>
      <c r="J913" s="9"/>
      <c r="K913" s="9"/>
      <c r="L913" s="8"/>
      <c r="M913" s="8"/>
      <c r="N913" s="8"/>
      <c r="O913" s="8"/>
      <c r="P913" s="8"/>
      <c r="Q913" s="8"/>
      <c r="R913" s="8"/>
      <c r="S913" s="8"/>
      <c r="T913" s="8"/>
      <c r="U913" s="8"/>
      <c r="V913" s="8"/>
      <c r="W913" s="8"/>
      <c r="X913" s="8"/>
      <c r="Y913" s="8"/>
      <c r="Z913" s="8"/>
    </row>
    <row r="914" spans="1:26" ht="17.25" customHeight="1">
      <c r="A914" s="8"/>
      <c r="B914" s="9"/>
      <c r="C914" s="9"/>
      <c r="D914" s="9"/>
      <c r="E914" s="9"/>
      <c r="F914" s="9"/>
      <c r="G914" s="9"/>
      <c r="H914" s="9"/>
      <c r="I914" s="9"/>
      <c r="J914" s="9"/>
      <c r="K914" s="9"/>
      <c r="L914" s="8"/>
      <c r="M914" s="8"/>
      <c r="N914" s="8"/>
      <c r="O914" s="8"/>
      <c r="P914" s="8"/>
      <c r="Q914" s="8"/>
      <c r="R914" s="8"/>
      <c r="S914" s="8"/>
      <c r="T914" s="8"/>
      <c r="U914" s="8"/>
      <c r="V914" s="8"/>
      <c r="W914" s="8"/>
      <c r="X914" s="8"/>
      <c r="Y914" s="8"/>
      <c r="Z914" s="8"/>
    </row>
    <row r="915" spans="1:26" ht="17.25" customHeight="1">
      <c r="A915" s="8"/>
      <c r="B915" s="9"/>
      <c r="C915" s="9"/>
      <c r="D915" s="9"/>
      <c r="E915" s="9"/>
      <c r="F915" s="9"/>
      <c r="G915" s="9"/>
      <c r="H915" s="9"/>
      <c r="I915" s="9"/>
      <c r="J915" s="9"/>
      <c r="K915" s="9"/>
      <c r="L915" s="8"/>
      <c r="M915" s="8"/>
      <c r="N915" s="8"/>
      <c r="O915" s="8"/>
      <c r="P915" s="8"/>
      <c r="Q915" s="8"/>
      <c r="R915" s="8"/>
      <c r="S915" s="8"/>
      <c r="T915" s="8"/>
      <c r="U915" s="8"/>
      <c r="V915" s="8"/>
      <c r="W915" s="8"/>
      <c r="X915" s="8"/>
      <c r="Y915" s="8"/>
      <c r="Z915" s="8"/>
    </row>
    <row r="916" spans="1:26" ht="17.25" customHeight="1">
      <c r="A916" s="8"/>
      <c r="B916" s="9"/>
      <c r="C916" s="9"/>
      <c r="D916" s="9"/>
      <c r="E916" s="9"/>
      <c r="F916" s="9"/>
      <c r="G916" s="9"/>
      <c r="H916" s="9"/>
      <c r="I916" s="9"/>
      <c r="J916" s="9"/>
      <c r="K916" s="9"/>
      <c r="L916" s="8"/>
      <c r="M916" s="8"/>
      <c r="N916" s="8"/>
      <c r="O916" s="8"/>
      <c r="P916" s="8"/>
      <c r="Q916" s="8"/>
      <c r="R916" s="8"/>
      <c r="S916" s="8"/>
      <c r="T916" s="8"/>
      <c r="U916" s="8"/>
      <c r="V916" s="8"/>
      <c r="W916" s="8"/>
      <c r="X916" s="8"/>
      <c r="Y916" s="8"/>
      <c r="Z916" s="8"/>
    </row>
    <row r="917" spans="1:26" ht="17.25" customHeight="1">
      <c r="A917" s="8"/>
      <c r="B917" s="9"/>
      <c r="C917" s="9"/>
      <c r="D917" s="9"/>
      <c r="E917" s="9"/>
      <c r="F917" s="9"/>
      <c r="G917" s="9"/>
      <c r="H917" s="9"/>
      <c r="I917" s="9"/>
      <c r="J917" s="9"/>
      <c r="K917" s="9"/>
      <c r="L917" s="8"/>
      <c r="M917" s="8"/>
      <c r="N917" s="8"/>
      <c r="O917" s="8"/>
      <c r="P917" s="8"/>
      <c r="Q917" s="8"/>
      <c r="R917" s="8"/>
      <c r="S917" s="8"/>
      <c r="T917" s="8"/>
      <c r="U917" s="8"/>
      <c r="V917" s="8"/>
      <c r="W917" s="8"/>
      <c r="X917" s="8"/>
      <c r="Y917" s="8"/>
      <c r="Z917" s="8"/>
    </row>
    <row r="918" spans="1:26" ht="17.25" customHeight="1">
      <c r="A918" s="8"/>
      <c r="B918" s="9"/>
      <c r="C918" s="9"/>
      <c r="D918" s="9"/>
      <c r="E918" s="9"/>
      <c r="F918" s="9"/>
      <c r="G918" s="9"/>
      <c r="H918" s="9"/>
      <c r="I918" s="9"/>
      <c r="J918" s="9"/>
      <c r="K918" s="9"/>
      <c r="L918" s="8"/>
      <c r="M918" s="8"/>
      <c r="N918" s="8"/>
      <c r="O918" s="8"/>
      <c r="P918" s="8"/>
      <c r="Q918" s="8"/>
      <c r="R918" s="8"/>
      <c r="S918" s="8"/>
      <c r="T918" s="8"/>
      <c r="U918" s="8"/>
      <c r="V918" s="8"/>
      <c r="W918" s="8"/>
      <c r="X918" s="8"/>
      <c r="Y918" s="8"/>
      <c r="Z918" s="8"/>
    </row>
    <row r="919" spans="1:26" ht="17.25" customHeight="1">
      <c r="A919" s="8"/>
      <c r="B919" s="9"/>
      <c r="C919" s="9"/>
      <c r="D919" s="9"/>
      <c r="E919" s="9"/>
      <c r="F919" s="9"/>
      <c r="G919" s="9"/>
      <c r="H919" s="9"/>
      <c r="I919" s="9"/>
      <c r="J919" s="9"/>
      <c r="K919" s="9"/>
      <c r="L919" s="8"/>
      <c r="M919" s="8"/>
      <c r="N919" s="8"/>
      <c r="O919" s="8"/>
      <c r="P919" s="8"/>
      <c r="Q919" s="8"/>
      <c r="R919" s="8"/>
      <c r="S919" s="8"/>
      <c r="T919" s="8"/>
      <c r="U919" s="8"/>
      <c r="V919" s="8"/>
      <c r="W919" s="8"/>
      <c r="X919" s="8"/>
      <c r="Y919" s="8"/>
      <c r="Z919" s="8"/>
    </row>
    <row r="920" spans="1:26" ht="17.25" customHeight="1">
      <c r="A920" s="8"/>
      <c r="B920" s="9"/>
      <c r="C920" s="9"/>
      <c r="D920" s="9"/>
      <c r="E920" s="9"/>
      <c r="F920" s="9"/>
      <c r="G920" s="9"/>
      <c r="H920" s="9"/>
      <c r="I920" s="9"/>
      <c r="J920" s="9"/>
      <c r="K920" s="9"/>
      <c r="L920" s="8"/>
      <c r="M920" s="8"/>
      <c r="N920" s="8"/>
      <c r="O920" s="8"/>
      <c r="P920" s="8"/>
      <c r="Q920" s="8"/>
      <c r="R920" s="8"/>
      <c r="S920" s="8"/>
      <c r="T920" s="8"/>
      <c r="U920" s="8"/>
      <c r="V920" s="8"/>
      <c r="W920" s="8"/>
      <c r="X920" s="8"/>
      <c r="Y920" s="8"/>
      <c r="Z920" s="8"/>
    </row>
    <row r="921" spans="1:26" ht="17.25" customHeight="1">
      <c r="A921" s="8"/>
      <c r="B921" s="9"/>
      <c r="C921" s="9"/>
      <c r="D921" s="9"/>
      <c r="E921" s="9"/>
      <c r="F921" s="9"/>
      <c r="G921" s="9"/>
      <c r="H921" s="9"/>
      <c r="I921" s="9"/>
      <c r="J921" s="9"/>
      <c r="K921" s="9"/>
      <c r="L921" s="8"/>
      <c r="M921" s="8"/>
      <c r="N921" s="8"/>
      <c r="O921" s="8"/>
      <c r="P921" s="8"/>
      <c r="Q921" s="8"/>
      <c r="R921" s="8"/>
      <c r="S921" s="8"/>
      <c r="T921" s="8"/>
      <c r="U921" s="8"/>
      <c r="V921" s="8"/>
      <c r="W921" s="8"/>
      <c r="X921" s="8"/>
      <c r="Y921" s="8"/>
      <c r="Z921" s="8"/>
    </row>
    <row r="922" spans="1:26" ht="17.25" customHeight="1">
      <c r="A922" s="8"/>
      <c r="B922" s="9"/>
      <c r="C922" s="9"/>
      <c r="D922" s="9"/>
      <c r="E922" s="9"/>
      <c r="F922" s="9"/>
      <c r="G922" s="9"/>
      <c r="H922" s="9"/>
      <c r="I922" s="9"/>
      <c r="J922" s="9"/>
      <c r="K922" s="9"/>
      <c r="L922" s="8"/>
      <c r="M922" s="8"/>
      <c r="N922" s="8"/>
      <c r="O922" s="8"/>
      <c r="P922" s="8"/>
      <c r="Q922" s="8"/>
      <c r="R922" s="8"/>
      <c r="S922" s="8"/>
      <c r="T922" s="8"/>
      <c r="U922" s="8"/>
      <c r="V922" s="8"/>
      <c r="W922" s="8"/>
      <c r="X922" s="8"/>
      <c r="Y922" s="8"/>
      <c r="Z922" s="8"/>
    </row>
    <row r="923" spans="1:26" ht="17.25" customHeight="1">
      <c r="A923" s="8"/>
      <c r="B923" s="9"/>
      <c r="C923" s="9"/>
      <c r="D923" s="9"/>
      <c r="E923" s="9"/>
      <c r="F923" s="9"/>
      <c r="G923" s="9"/>
      <c r="H923" s="9"/>
      <c r="I923" s="9"/>
      <c r="J923" s="9"/>
      <c r="K923" s="9"/>
      <c r="L923" s="8"/>
      <c r="M923" s="8"/>
      <c r="N923" s="8"/>
      <c r="O923" s="8"/>
      <c r="P923" s="8"/>
      <c r="Q923" s="8"/>
      <c r="R923" s="8"/>
      <c r="S923" s="8"/>
      <c r="T923" s="8"/>
      <c r="U923" s="8"/>
      <c r="V923" s="8"/>
      <c r="W923" s="8"/>
      <c r="X923" s="8"/>
      <c r="Y923" s="8"/>
      <c r="Z923" s="8"/>
    </row>
    <row r="924" spans="1:26" ht="17.25" customHeight="1">
      <c r="A924" s="8"/>
      <c r="B924" s="9"/>
      <c r="C924" s="9"/>
      <c r="D924" s="9"/>
      <c r="E924" s="9"/>
      <c r="F924" s="9"/>
      <c r="G924" s="9"/>
      <c r="H924" s="9"/>
      <c r="I924" s="9"/>
      <c r="J924" s="9"/>
      <c r="K924" s="9"/>
      <c r="L924" s="8"/>
      <c r="M924" s="8"/>
      <c r="N924" s="8"/>
      <c r="O924" s="8"/>
      <c r="P924" s="8"/>
      <c r="Q924" s="8"/>
      <c r="R924" s="8"/>
      <c r="S924" s="8"/>
      <c r="T924" s="8"/>
      <c r="U924" s="8"/>
      <c r="V924" s="8"/>
      <c r="W924" s="8"/>
      <c r="X924" s="8"/>
      <c r="Y924" s="8"/>
      <c r="Z924" s="8"/>
    </row>
    <row r="925" spans="1:26" ht="17.25" customHeight="1">
      <c r="A925" s="8"/>
      <c r="B925" s="9"/>
      <c r="C925" s="9"/>
      <c r="D925" s="9"/>
      <c r="E925" s="9"/>
      <c r="F925" s="9"/>
      <c r="G925" s="9"/>
      <c r="H925" s="9"/>
      <c r="I925" s="9"/>
      <c r="J925" s="9"/>
      <c r="K925" s="9"/>
      <c r="L925" s="8"/>
      <c r="M925" s="8"/>
      <c r="N925" s="8"/>
      <c r="O925" s="8"/>
      <c r="P925" s="8"/>
      <c r="Q925" s="8"/>
      <c r="R925" s="8"/>
      <c r="S925" s="8"/>
      <c r="T925" s="8"/>
      <c r="U925" s="8"/>
      <c r="V925" s="8"/>
      <c r="W925" s="8"/>
      <c r="X925" s="8"/>
      <c r="Y925" s="8"/>
      <c r="Z925" s="8"/>
    </row>
    <row r="926" spans="1:26" ht="17.25" customHeight="1">
      <c r="A926" s="8"/>
      <c r="B926" s="9"/>
      <c r="C926" s="9"/>
      <c r="D926" s="9"/>
      <c r="E926" s="9"/>
      <c r="F926" s="9"/>
      <c r="G926" s="9"/>
      <c r="H926" s="9"/>
      <c r="I926" s="9"/>
      <c r="J926" s="9"/>
      <c r="K926" s="9"/>
      <c r="L926" s="8"/>
      <c r="M926" s="8"/>
      <c r="N926" s="8"/>
      <c r="O926" s="8"/>
      <c r="P926" s="8"/>
      <c r="Q926" s="8"/>
      <c r="R926" s="8"/>
      <c r="S926" s="8"/>
      <c r="T926" s="8"/>
      <c r="U926" s="8"/>
      <c r="V926" s="8"/>
      <c r="W926" s="8"/>
      <c r="X926" s="8"/>
      <c r="Y926" s="8"/>
      <c r="Z926" s="8"/>
    </row>
    <row r="927" spans="1:26" ht="17.25" customHeight="1">
      <c r="A927" s="8"/>
      <c r="B927" s="9"/>
      <c r="C927" s="9"/>
      <c r="D927" s="9"/>
      <c r="E927" s="9"/>
      <c r="F927" s="9"/>
      <c r="G927" s="9"/>
      <c r="H927" s="9"/>
      <c r="I927" s="9"/>
      <c r="J927" s="9"/>
      <c r="K927" s="9"/>
      <c r="L927" s="8"/>
      <c r="M927" s="8"/>
      <c r="N927" s="8"/>
      <c r="O927" s="8"/>
      <c r="P927" s="8"/>
      <c r="Q927" s="8"/>
      <c r="R927" s="8"/>
      <c r="S927" s="8"/>
      <c r="T927" s="8"/>
      <c r="U927" s="8"/>
      <c r="V927" s="8"/>
      <c r="W927" s="8"/>
      <c r="X927" s="8"/>
      <c r="Y927" s="8"/>
      <c r="Z927" s="8"/>
    </row>
    <row r="928" spans="1:26" ht="17.25" customHeight="1">
      <c r="A928" s="8"/>
      <c r="B928" s="9"/>
      <c r="C928" s="9"/>
      <c r="D928" s="9"/>
      <c r="E928" s="9"/>
      <c r="F928" s="9"/>
      <c r="G928" s="9"/>
      <c r="H928" s="9"/>
      <c r="I928" s="9"/>
      <c r="J928" s="9"/>
      <c r="K928" s="9"/>
      <c r="L928" s="8"/>
      <c r="M928" s="8"/>
      <c r="N928" s="8"/>
      <c r="O928" s="8"/>
      <c r="P928" s="8"/>
      <c r="Q928" s="8"/>
      <c r="R928" s="8"/>
      <c r="S928" s="8"/>
      <c r="T928" s="8"/>
      <c r="U928" s="8"/>
      <c r="V928" s="8"/>
      <c r="W928" s="8"/>
      <c r="X928" s="8"/>
      <c r="Y928" s="8"/>
      <c r="Z928" s="8"/>
    </row>
    <row r="929" spans="1:26" ht="17.25" customHeight="1">
      <c r="A929" s="8"/>
      <c r="B929" s="9"/>
      <c r="C929" s="9"/>
      <c r="D929" s="9"/>
      <c r="E929" s="9"/>
      <c r="F929" s="9"/>
      <c r="G929" s="9"/>
      <c r="H929" s="9"/>
      <c r="I929" s="9"/>
      <c r="J929" s="9"/>
      <c r="K929" s="9"/>
      <c r="L929" s="8"/>
      <c r="M929" s="8"/>
      <c r="N929" s="8"/>
      <c r="O929" s="8"/>
      <c r="P929" s="8"/>
      <c r="Q929" s="8"/>
      <c r="R929" s="8"/>
      <c r="S929" s="8"/>
      <c r="T929" s="8"/>
      <c r="U929" s="8"/>
      <c r="V929" s="8"/>
      <c r="W929" s="8"/>
      <c r="X929" s="8"/>
      <c r="Y929" s="8"/>
      <c r="Z929" s="8"/>
    </row>
    <row r="930" spans="1:26" ht="17.25" customHeight="1">
      <c r="A930" s="8"/>
      <c r="B930" s="9"/>
      <c r="C930" s="9"/>
      <c r="D930" s="9"/>
      <c r="E930" s="9"/>
      <c r="F930" s="9"/>
      <c r="G930" s="9"/>
      <c r="H930" s="9"/>
      <c r="I930" s="9"/>
      <c r="J930" s="9"/>
      <c r="K930" s="9"/>
      <c r="L930" s="8"/>
      <c r="M930" s="8"/>
      <c r="N930" s="8"/>
      <c r="O930" s="8"/>
      <c r="P930" s="8"/>
      <c r="Q930" s="8"/>
      <c r="R930" s="8"/>
      <c r="S930" s="8"/>
      <c r="T930" s="8"/>
      <c r="U930" s="8"/>
      <c r="V930" s="8"/>
      <c r="W930" s="8"/>
      <c r="X930" s="8"/>
      <c r="Y930" s="8"/>
      <c r="Z930" s="8"/>
    </row>
    <row r="931" spans="1:26" ht="17.25" customHeight="1">
      <c r="A931" s="8"/>
      <c r="B931" s="9"/>
      <c r="C931" s="9"/>
      <c r="D931" s="9"/>
      <c r="E931" s="9"/>
      <c r="F931" s="9"/>
      <c r="G931" s="9"/>
      <c r="H931" s="9"/>
      <c r="I931" s="9"/>
      <c r="J931" s="9"/>
      <c r="K931" s="9"/>
      <c r="L931" s="8"/>
      <c r="M931" s="8"/>
      <c r="N931" s="8"/>
      <c r="O931" s="8"/>
      <c r="P931" s="8"/>
      <c r="Q931" s="8"/>
      <c r="R931" s="8"/>
      <c r="S931" s="8"/>
      <c r="T931" s="8"/>
      <c r="U931" s="8"/>
      <c r="V931" s="8"/>
      <c r="W931" s="8"/>
      <c r="X931" s="8"/>
      <c r="Y931" s="8"/>
      <c r="Z931" s="8"/>
    </row>
    <row r="932" spans="1:26" ht="17.25" customHeight="1">
      <c r="A932" s="8"/>
      <c r="B932" s="9"/>
      <c r="C932" s="9"/>
      <c r="D932" s="9"/>
      <c r="E932" s="9"/>
      <c r="F932" s="9"/>
      <c r="G932" s="9"/>
      <c r="H932" s="9"/>
      <c r="I932" s="9"/>
      <c r="J932" s="9"/>
      <c r="K932" s="9"/>
      <c r="L932" s="8"/>
      <c r="M932" s="8"/>
      <c r="N932" s="8"/>
      <c r="O932" s="8"/>
      <c r="P932" s="8"/>
      <c r="Q932" s="8"/>
      <c r="R932" s="8"/>
      <c r="S932" s="8"/>
      <c r="T932" s="8"/>
      <c r="U932" s="8"/>
      <c r="V932" s="8"/>
      <c r="W932" s="8"/>
      <c r="X932" s="8"/>
      <c r="Y932" s="8"/>
      <c r="Z932" s="8"/>
    </row>
    <row r="933" spans="1:26" ht="17.25" customHeight="1">
      <c r="A933" s="8"/>
      <c r="B933" s="9"/>
      <c r="C933" s="9"/>
      <c r="D933" s="9"/>
      <c r="E933" s="9"/>
      <c r="F933" s="9"/>
      <c r="G933" s="9"/>
      <c r="H933" s="9"/>
      <c r="I933" s="9"/>
      <c r="J933" s="9"/>
      <c r="K933" s="9"/>
      <c r="L933" s="8"/>
      <c r="M933" s="8"/>
      <c r="N933" s="8"/>
      <c r="O933" s="8"/>
      <c r="P933" s="8"/>
      <c r="Q933" s="8"/>
      <c r="R933" s="8"/>
      <c r="S933" s="8"/>
      <c r="T933" s="8"/>
      <c r="U933" s="8"/>
      <c r="V933" s="8"/>
      <c r="W933" s="8"/>
      <c r="X933" s="8"/>
      <c r="Y933" s="8"/>
      <c r="Z933" s="8"/>
    </row>
    <row r="934" spans="1:26" ht="17.25" customHeight="1">
      <c r="A934" s="8"/>
      <c r="B934" s="9"/>
      <c r="C934" s="9"/>
      <c r="D934" s="9"/>
      <c r="E934" s="9"/>
      <c r="F934" s="9"/>
      <c r="G934" s="9"/>
      <c r="H934" s="9"/>
      <c r="I934" s="9"/>
      <c r="J934" s="9"/>
      <c r="K934" s="9"/>
      <c r="L934" s="8"/>
      <c r="M934" s="8"/>
      <c r="N934" s="8"/>
      <c r="O934" s="8"/>
      <c r="P934" s="8"/>
      <c r="Q934" s="8"/>
      <c r="R934" s="8"/>
      <c r="S934" s="8"/>
      <c r="T934" s="8"/>
      <c r="U934" s="8"/>
      <c r="V934" s="8"/>
      <c r="W934" s="8"/>
      <c r="X934" s="8"/>
      <c r="Y934" s="8"/>
      <c r="Z934" s="8"/>
    </row>
    <row r="935" spans="1:26" ht="17.25" customHeight="1">
      <c r="A935" s="8"/>
      <c r="B935" s="9"/>
      <c r="C935" s="9"/>
      <c r="D935" s="9"/>
      <c r="E935" s="9"/>
      <c r="F935" s="9"/>
      <c r="G935" s="9"/>
      <c r="H935" s="9"/>
      <c r="I935" s="9"/>
      <c r="J935" s="9"/>
      <c r="K935" s="9"/>
      <c r="L935" s="8"/>
      <c r="M935" s="8"/>
      <c r="N935" s="8"/>
      <c r="O935" s="8"/>
      <c r="P935" s="8"/>
      <c r="Q935" s="8"/>
      <c r="R935" s="8"/>
      <c r="S935" s="8"/>
      <c r="T935" s="8"/>
      <c r="U935" s="8"/>
      <c r="V935" s="8"/>
      <c r="W935" s="8"/>
      <c r="X935" s="8"/>
      <c r="Y935" s="8"/>
      <c r="Z935" s="8"/>
    </row>
    <row r="936" spans="1:26" ht="17.25" customHeight="1">
      <c r="A936" s="8"/>
      <c r="B936" s="9"/>
      <c r="C936" s="9"/>
      <c r="D936" s="9"/>
      <c r="E936" s="9"/>
      <c r="F936" s="9"/>
      <c r="G936" s="9"/>
      <c r="H936" s="9"/>
      <c r="I936" s="9"/>
      <c r="J936" s="9"/>
      <c r="K936" s="9"/>
      <c r="L936" s="8"/>
      <c r="M936" s="8"/>
      <c r="N936" s="8"/>
      <c r="O936" s="8"/>
      <c r="P936" s="8"/>
      <c r="Q936" s="8"/>
      <c r="R936" s="8"/>
      <c r="S936" s="8"/>
      <c r="T936" s="8"/>
      <c r="U936" s="8"/>
      <c r="V936" s="8"/>
      <c r="W936" s="8"/>
      <c r="X936" s="8"/>
      <c r="Y936" s="8"/>
      <c r="Z936" s="8"/>
    </row>
    <row r="937" spans="1:26" ht="17.25" customHeight="1">
      <c r="A937" s="8"/>
      <c r="B937" s="9"/>
      <c r="C937" s="9"/>
      <c r="D937" s="9"/>
      <c r="E937" s="9"/>
      <c r="F937" s="9"/>
      <c r="G937" s="9"/>
      <c r="H937" s="9"/>
      <c r="I937" s="9"/>
      <c r="J937" s="9"/>
      <c r="K937" s="9"/>
      <c r="L937" s="8"/>
      <c r="M937" s="8"/>
      <c r="N937" s="8"/>
      <c r="O937" s="8"/>
      <c r="P937" s="8"/>
      <c r="Q937" s="8"/>
      <c r="R937" s="8"/>
      <c r="S937" s="8"/>
      <c r="T937" s="8"/>
      <c r="U937" s="8"/>
      <c r="V937" s="8"/>
      <c r="W937" s="8"/>
      <c r="X937" s="8"/>
      <c r="Y937" s="8"/>
      <c r="Z937" s="8"/>
    </row>
    <row r="938" spans="1:26" ht="17.25" customHeight="1">
      <c r="A938" s="8"/>
      <c r="B938" s="9"/>
      <c r="C938" s="9"/>
      <c r="D938" s="9"/>
      <c r="E938" s="9"/>
      <c r="F938" s="9"/>
      <c r="G938" s="9"/>
      <c r="H938" s="9"/>
      <c r="I938" s="9"/>
      <c r="J938" s="9"/>
      <c r="K938" s="9"/>
      <c r="L938" s="8"/>
      <c r="M938" s="8"/>
      <c r="N938" s="8"/>
      <c r="O938" s="8"/>
      <c r="P938" s="8"/>
      <c r="Q938" s="8"/>
      <c r="R938" s="8"/>
      <c r="S938" s="8"/>
      <c r="T938" s="8"/>
      <c r="U938" s="8"/>
      <c r="V938" s="8"/>
      <c r="W938" s="8"/>
      <c r="X938" s="8"/>
      <c r="Y938" s="8"/>
      <c r="Z938" s="8"/>
    </row>
    <row r="939" spans="1:26" ht="17.25" customHeight="1">
      <c r="A939" s="8"/>
      <c r="B939" s="9"/>
      <c r="C939" s="9"/>
      <c r="D939" s="9"/>
      <c r="E939" s="9"/>
      <c r="F939" s="9"/>
      <c r="G939" s="9"/>
      <c r="H939" s="9"/>
      <c r="I939" s="9"/>
      <c r="J939" s="9"/>
      <c r="K939" s="9"/>
      <c r="L939" s="8"/>
      <c r="M939" s="8"/>
      <c r="N939" s="8"/>
      <c r="O939" s="8"/>
      <c r="P939" s="8"/>
      <c r="Q939" s="8"/>
      <c r="R939" s="8"/>
      <c r="S939" s="8"/>
      <c r="T939" s="8"/>
      <c r="U939" s="8"/>
      <c r="V939" s="8"/>
      <c r="W939" s="8"/>
      <c r="X939" s="8"/>
      <c r="Y939" s="8"/>
      <c r="Z939" s="8"/>
    </row>
    <row r="940" spans="1:26" ht="17.25" customHeight="1">
      <c r="A940" s="8"/>
      <c r="B940" s="9"/>
      <c r="C940" s="9"/>
      <c r="D940" s="9"/>
      <c r="E940" s="9"/>
      <c r="F940" s="9"/>
      <c r="G940" s="9"/>
      <c r="H940" s="9"/>
      <c r="I940" s="9"/>
      <c r="J940" s="9"/>
      <c r="K940" s="9"/>
      <c r="L940" s="8"/>
      <c r="M940" s="8"/>
      <c r="N940" s="8"/>
      <c r="O940" s="8"/>
      <c r="P940" s="8"/>
      <c r="Q940" s="8"/>
      <c r="R940" s="8"/>
      <c r="S940" s="8"/>
      <c r="T940" s="8"/>
      <c r="U940" s="8"/>
      <c r="V940" s="8"/>
      <c r="W940" s="8"/>
      <c r="X940" s="8"/>
      <c r="Y940" s="8"/>
      <c r="Z940" s="8"/>
    </row>
    <row r="941" spans="1:26" ht="17.25" customHeight="1">
      <c r="A941" s="8"/>
      <c r="B941" s="9"/>
      <c r="C941" s="9"/>
      <c r="D941" s="9"/>
      <c r="E941" s="9"/>
      <c r="F941" s="9"/>
      <c r="G941" s="9"/>
      <c r="H941" s="9"/>
      <c r="I941" s="9"/>
      <c r="J941" s="9"/>
      <c r="K941" s="9"/>
      <c r="L941" s="8"/>
      <c r="M941" s="8"/>
      <c r="N941" s="8"/>
      <c r="O941" s="8"/>
      <c r="P941" s="8"/>
      <c r="Q941" s="8"/>
      <c r="R941" s="8"/>
      <c r="S941" s="8"/>
      <c r="T941" s="8"/>
      <c r="U941" s="8"/>
      <c r="V941" s="8"/>
      <c r="W941" s="8"/>
      <c r="X941" s="8"/>
      <c r="Y941" s="8"/>
      <c r="Z941" s="8"/>
    </row>
    <row r="942" spans="1:26" ht="17.25" customHeight="1">
      <c r="A942" s="8"/>
      <c r="B942" s="9"/>
      <c r="C942" s="9"/>
      <c r="D942" s="9"/>
      <c r="E942" s="9"/>
      <c r="F942" s="9"/>
      <c r="G942" s="9"/>
      <c r="H942" s="9"/>
      <c r="I942" s="9"/>
      <c r="J942" s="9"/>
      <c r="K942" s="9"/>
      <c r="L942" s="8"/>
      <c r="M942" s="8"/>
      <c r="N942" s="8"/>
      <c r="O942" s="8"/>
      <c r="P942" s="8"/>
      <c r="Q942" s="8"/>
      <c r="R942" s="8"/>
      <c r="S942" s="8"/>
      <c r="T942" s="8"/>
      <c r="U942" s="8"/>
      <c r="V942" s="8"/>
      <c r="W942" s="8"/>
      <c r="X942" s="8"/>
      <c r="Y942" s="8"/>
      <c r="Z942" s="8"/>
    </row>
    <row r="943" spans="1:26" ht="17.25" customHeight="1">
      <c r="A943" s="8"/>
      <c r="B943" s="9"/>
      <c r="C943" s="9"/>
      <c r="D943" s="9"/>
      <c r="E943" s="9"/>
      <c r="F943" s="9"/>
      <c r="G943" s="9"/>
      <c r="H943" s="9"/>
      <c r="I943" s="9"/>
      <c r="J943" s="9"/>
      <c r="K943" s="9"/>
      <c r="L943" s="8"/>
      <c r="M943" s="8"/>
      <c r="N943" s="8"/>
      <c r="O943" s="8"/>
      <c r="P943" s="8"/>
      <c r="Q943" s="8"/>
      <c r="R943" s="8"/>
      <c r="S943" s="8"/>
      <c r="T943" s="8"/>
      <c r="U943" s="8"/>
      <c r="V943" s="8"/>
      <c r="W943" s="8"/>
      <c r="X943" s="8"/>
      <c r="Y943" s="8"/>
      <c r="Z943" s="8"/>
    </row>
    <row r="944" spans="1:26" ht="17.25" customHeight="1">
      <c r="A944" s="8"/>
      <c r="B944" s="9"/>
      <c r="C944" s="9"/>
      <c r="D944" s="9"/>
      <c r="E944" s="9"/>
      <c r="F944" s="9"/>
      <c r="G944" s="9"/>
      <c r="H944" s="9"/>
      <c r="I944" s="9"/>
      <c r="J944" s="9"/>
      <c r="K944" s="9"/>
      <c r="L944" s="8"/>
      <c r="M944" s="8"/>
      <c r="N944" s="8"/>
      <c r="O944" s="8"/>
      <c r="P944" s="8"/>
      <c r="Q944" s="8"/>
      <c r="R944" s="8"/>
      <c r="S944" s="8"/>
      <c r="T944" s="8"/>
      <c r="U944" s="8"/>
      <c r="V944" s="8"/>
      <c r="W944" s="8"/>
      <c r="X944" s="8"/>
      <c r="Y944" s="8"/>
      <c r="Z944" s="8"/>
    </row>
    <row r="945" spans="1:26" ht="17.25" customHeight="1">
      <c r="A945" s="8"/>
      <c r="B945" s="9"/>
      <c r="C945" s="9"/>
      <c r="D945" s="9"/>
      <c r="E945" s="9"/>
      <c r="F945" s="9"/>
      <c r="G945" s="9"/>
      <c r="H945" s="9"/>
      <c r="I945" s="9"/>
      <c r="J945" s="9"/>
      <c r="K945" s="9"/>
      <c r="L945" s="8"/>
      <c r="M945" s="8"/>
      <c r="N945" s="8"/>
      <c r="O945" s="8"/>
      <c r="P945" s="8"/>
      <c r="Q945" s="8"/>
      <c r="R945" s="8"/>
      <c r="S945" s="8"/>
      <c r="T945" s="8"/>
      <c r="U945" s="8"/>
      <c r="V945" s="8"/>
      <c r="W945" s="8"/>
      <c r="X945" s="8"/>
      <c r="Y945" s="8"/>
      <c r="Z945" s="8"/>
    </row>
    <row r="946" spans="1:26" ht="17.25" customHeight="1">
      <c r="A946" s="8"/>
      <c r="B946" s="9"/>
      <c r="C946" s="9"/>
      <c r="D946" s="9"/>
      <c r="E946" s="9"/>
      <c r="F946" s="9"/>
      <c r="G946" s="9"/>
      <c r="H946" s="9"/>
      <c r="I946" s="9"/>
      <c r="J946" s="9"/>
      <c r="K946" s="9"/>
      <c r="L946" s="8"/>
      <c r="M946" s="8"/>
      <c r="N946" s="8"/>
      <c r="O946" s="8"/>
      <c r="P946" s="8"/>
      <c r="Q946" s="8"/>
      <c r="R946" s="8"/>
      <c r="S946" s="8"/>
      <c r="T946" s="8"/>
      <c r="U946" s="8"/>
      <c r="V946" s="8"/>
      <c r="W946" s="8"/>
      <c r="X946" s="8"/>
      <c r="Y946" s="8"/>
      <c r="Z946" s="8"/>
    </row>
    <row r="947" spans="1:26" ht="17.25" customHeight="1">
      <c r="A947" s="8"/>
      <c r="B947" s="9"/>
      <c r="C947" s="9"/>
      <c r="D947" s="9"/>
      <c r="E947" s="9"/>
      <c r="F947" s="9"/>
      <c r="G947" s="9"/>
      <c r="H947" s="9"/>
      <c r="I947" s="9"/>
      <c r="J947" s="9"/>
      <c r="K947" s="9"/>
      <c r="L947" s="8"/>
      <c r="M947" s="8"/>
      <c r="N947" s="8"/>
      <c r="O947" s="8"/>
      <c r="P947" s="8"/>
      <c r="Q947" s="8"/>
      <c r="R947" s="8"/>
      <c r="S947" s="8"/>
      <c r="T947" s="8"/>
      <c r="U947" s="8"/>
      <c r="V947" s="8"/>
      <c r="W947" s="8"/>
      <c r="X947" s="8"/>
      <c r="Y947" s="8"/>
      <c r="Z947" s="8"/>
    </row>
    <row r="948" spans="1:26" ht="17.25" customHeight="1">
      <c r="A948" s="8"/>
      <c r="B948" s="9"/>
      <c r="C948" s="9"/>
      <c r="D948" s="9"/>
      <c r="E948" s="9"/>
      <c r="F948" s="9"/>
      <c r="G948" s="9"/>
      <c r="H948" s="9"/>
      <c r="I948" s="9"/>
      <c r="J948" s="9"/>
      <c r="K948" s="9"/>
      <c r="L948" s="8"/>
      <c r="M948" s="8"/>
      <c r="N948" s="8"/>
      <c r="O948" s="8"/>
      <c r="P948" s="8"/>
      <c r="Q948" s="8"/>
      <c r="R948" s="8"/>
      <c r="S948" s="8"/>
      <c r="T948" s="8"/>
      <c r="U948" s="8"/>
      <c r="V948" s="8"/>
      <c r="W948" s="8"/>
      <c r="X948" s="8"/>
      <c r="Y948" s="8"/>
      <c r="Z948" s="8"/>
    </row>
    <row r="949" spans="1:26" ht="17.25" customHeight="1">
      <c r="A949" s="8"/>
      <c r="B949" s="9"/>
      <c r="C949" s="9"/>
      <c r="D949" s="9"/>
      <c r="E949" s="9"/>
      <c r="F949" s="9"/>
      <c r="G949" s="9"/>
      <c r="H949" s="9"/>
      <c r="I949" s="9"/>
      <c r="J949" s="9"/>
      <c r="K949" s="9"/>
      <c r="L949" s="8"/>
      <c r="M949" s="8"/>
      <c r="N949" s="8"/>
      <c r="O949" s="8"/>
      <c r="P949" s="8"/>
      <c r="Q949" s="8"/>
      <c r="R949" s="8"/>
      <c r="S949" s="8"/>
      <c r="T949" s="8"/>
      <c r="U949" s="8"/>
      <c r="V949" s="8"/>
      <c r="W949" s="8"/>
      <c r="X949" s="8"/>
      <c r="Y949" s="8"/>
      <c r="Z949" s="8"/>
    </row>
    <row r="950" spans="1:26" ht="17.25" customHeight="1">
      <c r="A950" s="8"/>
      <c r="B950" s="9"/>
      <c r="C950" s="9"/>
      <c r="D950" s="9"/>
      <c r="E950" s="9"/>
      <c r="F950" s="9"/>
      <c r="G950" s="9"/>
      <c r="H950" s="9"/>
      <c r="I950" s="9"/>
      <c r="J950" s="9"/>
      <c r="K950" s="9"/>
      <c r="L950" s="8"/>
      <c r="M950" s="8"/>
      <c r="N950" s="8"/>
      <c r="O950" s="8"/>
      <c r="P950" s="8"/>
      <c r="Q950" s="8"/>
      <c r="R950" s="8"/>
      <c r="S950" s="8"/>
      <c r="T950" s="8"/>
      <c r="U950" s="8"/>
      <c r="V950" s="8"/>
      <c r="W950" s="8"/>
      <c r="X950" s="8"/>
      <c r="Y950" s="8"/>
      <c r="Z950" s="8"/>
    </row>
    <row r="951" spans="1:26" ht="17.25" customHeight="1">
      <c r="A951" s="8"/>
      <c r="B951" s="9"/>
      <c r="C951" s="9"/>
      <c r="D951" s="9"/>
      <c r="E951" s="9"/>
      <c r="F951" s="9"/>
      <c r="G951" s="9"/>
      <c r="H951" s="9"/>
      <c r="I951" s="9"/>
      <c r="J951" s="9"/>
      <c r="K951" s="9"/>
      <c r="L951" s="8"/>
      <c r="M951" s="8"/>
      <c r="N951" s="8"/>
      <c r="O951" s="8"/>
      <c r="P951" s="8"/>
      <c r="Q951" s="8"/>
      <c r="R951" s="8"/>
      <c r="S951" s="8"/>
      <c r="T951" s="8"/>
      <c r="U951" s="8"/>
      <c r="V951" s="8"/>
      <c r="W951" s="8"/>
      <c r="X951" s="8"/>
      <c r="Y951" s="8"/>
      <c r="Z951" s="8"/>
    </row>
    <row r="952" spans="1:26" ht="17.25" customHeight="1">
      <c r="A952" s="8"/>
      <c r="B952" s="9"/>
      <c r="C952" s="9"/>
      <c r="D952" s="9"/>
      <c r="E952" s="9"/>
      <c r="F952" s="9"/>
      <c r="G952" s="9"/>
      <c r="H952" s="9"/>
      <c r="I952" s="9"/>
      <c r="J952" s="9"/>
      <c r="K952" s="9"/>
      <c r="L952" s="8"/>
      <c r="M952" s="8"/>
      <c r="N952" s="8"/>
      <c r="O952" s="8"/>
      <c r="P952" s="8"/>
      <c r="Q952" s="8"/>
      <c r="R952" s="8"/>
      <c r="S952" s="8"/>
      <c r="T952" s="8"/>
      <c r="U952" s="8"/>
      <c r="V952" s="8"/>
      <c r="W952" s="8"/>
      <c r="X952" s="8"/>
      <c r="Y952" s="8"/>
      <c r="Z952" s="8"/>
    </row>
    <row r="953" spans="1:26" ht="17.25" customHeight="1">
      <c r="A953" s="8"/>
      <c r="B953" s="9"/>
      <c r="C953" s="9"/>
      <c r="D953" s="9"/>
      <c r="E953" s="9"/>
      <c r="F953" s="9"/>
      <c r="G953" s="9"/>
      <c r="H953" s="9"/>
      <c r="I953" s="9"/>
      <c r="J953" s="9"/>
      <c r="K953" s="9"/>
      <c r="L953" s="8"/>
      <c r="M953" s="8"/>
      <c r="N953" s="8"/>
      <c r="O953" s="8"/>
      <c r="P953" s="8"/>
      <c r="Q953" s="8"/>
      <c r="R953" s="8"/>
      <c r="S953" s="8"/>
      <c r="T953" s="8"/>
      <c r="U953" s="8"/>
      <c r="V953" s="8"/>
      <c r="W953" s="8"/>
      <c r="X953" s="8"/>
      <c r="Y953" s="8"/>
      <c r="Z953" s="8"/>
    </row>
    <row r="954" spans="1:26" ht="17.25" customHeight="1">
      <c r="A954" s="8"/>
      <c r="B954" s="9"/>
      <c r="C954" s="9"/>
      <c r="D954" s="9"/>
      <c r="E954" s="9"/>
      <c r="F954" s="9"/>
      <c r="G954" s="9"/>
      <c r="H954" s="9"/>
      <c r="I954" s="9"/>
      <c r="J954" s="9"/>
      <c r="K954" s="9"/>
      <c r="L954" s="8"/>
      <c r="M954" s="8"/>
      <c r="N954" s="8"/>
      <c r="O954" s="8"/>
      <c r="P954" s="8"/>
      <c r="Q954" s="8"/>
      <c r="R954" s="8"/>
      <c r="S954" s="8"/>
      <c r="T954" s="8"/>
      <c r="U954" s="8"/>
      <c r="V954" s="8"/>
      <c r="W954" s="8"/>
      <c r="X954" s="8"/>
      <c r="Y954" s="8"/>
      <c r="Z954" s="8"/>
    </row>
    <row r="955" spans="1:26" ht="17.25" customHeight="1">
      <c r="A955" s="8"/>
      <c r="B955" s="9"/>
      <c r="C955" s="9"/>
      <c r="D955" s="9"/>
      <c r="E955" s="9"/>
      <c r="F955" s="9"/>
      <c r="G955" s="9"/>
      <c r="H955" s="9"/>
      <c r="I955" s="9"/>
      <c r="J955" s="9"/>
      <c r="K955" s="9"/>
      <c r="L955" s="8"/>
      <c r="M955" s="8"/>
      <c r="N955" s="8"/>
      <c r="O955" s="8"/>
      <c r="P955" s="8"/>
      <c r="Q955" s="8"/>
      <c r="R955" s="8"/>
      <c r="S955" s="8"/>
      <c r="T955" s="8"/>
      <c r="U955" s="8"/>
      <c r="V955" s="8"/>
      <c r="W955" s="8"/>
      <c r="X955" s="8"/>
      <c r="Y955" s="8"/>
      <c r="Z955" s="8"/>
    </row>
    <row r="956" spans="1:26" ht="17.25" customHeight="1">
      <c r="A956" s="8"/>
      <c r="B956" s="9"/>
      <c r="C956" s="9"/>
      <c r="D956" s="9"/>
      <c r="E956" s="9"/>
      <c r="F956" s="9"/>
      <c r="G956" s="9"/>
      <c r="H956" s="9"/>
      <c r="I956" s="9"/>
      <c r="J956" s="9"/>
      <c r="K956" s="9"/>
      <c r="L956" s="8"/>
      <c r="M956" s="8"/>
      <c r="N956" s="8"/>
      <c r="O956" s="8"/>
      <c r="P956" s="8"/>
      <c r="Q956" s="8"/>
      <c r="R956" s="8"/>
      <c r="S956" s="8"/>
      <c r="T956" s="8"/>
      <c r="U956" s="8"/>
      <c r="V956" s="8"/>
      <c r="W956" s="8"/>
      <c r="X956" s="8"/>
      <c r="Y956" s="8"/>
      <c r="Z956" s="8"/>
    </row>
    <row r="957" spans="1:26" ht="17.25" customHeight="1">
      <c r="A957" s="8"/>
      <c r="B957" s="9"/>
      <c r="C957" s="9"/>
      <c r="D957" s="9"/>
      <c r="E957" s="9"/>
      <c r="F957" s="9"/>
      <c r="G957" s="9"/>
      <c r="H957" s="9"/>
      <c r="I957" s="9"/>
      <c r="J957" s="9"/>
      <c r="K957" s="9"/>
      <c r="L957" s="8"/>
      <c r="M957" s="8"/>
      <c r="N957" s="8"/>
      <c r="O957" s="8"/>
      <c r="P957" s="8"/>
      <c r="Q957" s="8"/>
      <c r="R957" s="8"/>
      <c r="S957" s="8"/>
      <c r="T957" s="8"/>
      <c r="U957" s="8"/>
      <c r="V957" s="8"/>
      <c r="W957" s="8"/>
      <c r="X957" s="8"/>
      <c r="Y957" s="8"/>
      <c r="Z957" s="8"/>
    </row>
    <row r="958" spans="1:26" ht="17.25" customHeight="1">
      <c r="A958" s="8"/>
      <c r="B958" s="9"/>
      <c r="C958" s="9"/>
      <c r="D958" s="9"/>
      <c r="E958" s="9"/>
      <c r="F958" s="9"/>
      <c r="G958" s="9"/>
      <c r="H958" s="9"/>
      <c r="I958" s="9"/>
      <c r="J958" s="9"/>
      <c r="K958" s="9"/>
      <c r="L958" s="8"/>
      <c r="M958" s="8"/>
      <c r="N958" s="8"/>
      <c r="O958" s="8"/>
      <c r="P958" s="8"/>
      <c r="Q958" s="8"/>
      <c r="R958" s="8"/>
      <c r="S958" s="8"/>
      <c r="T958" s="8"/>
      <c r="U958" s="8"/>
      <c r="V958" s="8"/>
      <c r="W958" s="8"/>
      <c r="X958" s="8"/>
      <c r="Y958" s="8"/>
      <c r="Z958" s="8"/>
    </row>
    <row r="959" spans="1:26" ht="17.25" customHeight="1">
      <c r="A959" s="8"/>
      <c r="B959" s="9"/>
      <c r="C959" s="9"/>
      <c r="D959" s="9"/>
      <c r="E959" s="9"/>
      <c r="F959" s="9"/>
      <c r="G959" s="9"/>
      <c r="H959" s="9"/>
      <c r="I959" s="9"/>
      <c r="J959" s="9"/>
      <c r="K959" s="9"/>
      <c r="L959" s="8"/>
      <c r="M959" s="8"/>
      <c r="N959" s="8"/>
      <c r="O959" s="8"/>
      <c r="P959" s="8"/>
      <c r="Q959" s="8"/>
      <c r="R959" s="8"/>
      <c r="S959" s="8"/>
      <c r="T959" s="8"/>
      <c r="U959" s="8"/>
      <c r="V959" s="8"/>
      <c r="W959" s="8"/>
      <c r="X959" s="8"/>
      <c r="Y959" s="8"/>
      <c r="Z959" s="8"/>
    </row>
    <row r="960" spans="1:26" ht="17.25" customHeight="1">
      <c r="A960" s="8"/>
      <c r="B960" s="9"/>
      <c r="C960" s="9"/>
      <c r="D960" s="9"/>
      <c r="E960" s="9"/>
      <c r="F960" s="9"/>
      <c r="G960" s="9"/>
      <c r="H960" s="9"/>
      <c r="I960" s="9"/>
      <c r="J960" s="9"/>
      <c r="K960" s="9"/>
      <c r="L960" s="8"/>
      <c r="M960" s="8"/>
      <c r="N960" s="8"/>
      <c r="O960" s="8"/>
      <c r="P960" s="8"/>
      <c r="Q960" s="8"/>
      <c r="R960" s="8"/>
      <c r="S960" s="8"/>
      <c r="T960" s="8"/>
      <c r="U960" s="8"/>
      <c r="V960" s="8"/>
      <c r="W960" s="8"/>
      <c r="X960" s="8"/>
      <c r="Y960" s="8"/>
      <c r="Z960" s="8"/>
    </row>
    <row r="961" spans="1:26" ht="17.25" customHeight="1">
      <c r="A961" s="8"/>
      <c r="B961" s="9"/>
      <c r="C961" s="9"/>
      <c r="D961" s="9"/>
      <c r="E961" s="9"/>
      <c r="F961" s="9"/>
      <c r="G961" s="9"/>
      <c r="H961" s="9"/>
      <c r="I961" s="9"/>
      <c r="J961" s="9"/>
      <c r="K961" s="9"/>
      <c r="L961" s="8"/>
      <c r="M961" s="8"/>
      <c r="N961" s="8"/>
      <c r="O961" s="8"/>
      <c r="P961" s="8"/>
      <c r="Q961" s="8"/>
      <c r="R961" s="8"/>
      <c r="S961" s="8"/>
      <c r="T961" s="8"/>
      <c r="U961" s="8"/>
      <c r="V961" s="8"/>
      <c r="W961" s="8"/>
      <c r="X961" s="8"/>
      <c r="Y961" s="8"/>
      <c r="Z961" s="8"/>
    </row>
    <row r="962" spans="1:26" ht="17.25" customHeight="1">
      <c r="A962" s="8"/>
      <c r="B962" s="9"/>
      <c r="C962" s="9"/>
      <c r="D962" s="9"/>
      <c r="E962" s="9"/>
      <c r="F962" s="9"/>
      <c r="G962" s="9"/>
      <c r="H962" s="9"/>
      <c r="I962" s="9"/>
      <c r="J962" s="9"/>
      <c r="K962" s="9"/>
      <c r="L962" s="8"/>
      <c r="M962" s="8"/>
      <c r="N962" s="8"/>
      <c r="O962" s="8"/>
      <c r="P962" s="8"/>
      <c r="Q962" s="8"/>
      <c r="R962" s="8"/>
      <c r="S962" s="8"/>
      <c r="T962" s="8"/>
      <c r="U962" s="8"/>
      <c r="V962" s="8"/>
      <c r="W962" s="8"/>
      <c r="X962" s="8"/>
      <c r="Y962" s="8"/>
      <c r="Z962" s="8"/>
    </row>
    <row r="963" spans="1:26" ht="17.25" customHeight="1">
      <c r="A963" s="8"/>
      <c r="B963" s="9"/>
      <c r="C963" s="9"/>
      <c r="D963" s="9"/>
      <c r="E963" s="9"/>
      <c r="F963" s="9"/>
      <c r="G963" s="9"/>
      <c r="H963" s="9"/>
      <c r="I963" s="9"/>
      <c r="J963" s="9"/>
      <c r="K963" s="9"/>
      <c r="L963" s="8"/>
      <c r="M963" s="8"/>
      <c r="N963" s="8"/>
      <c r="O963" s="8"/>
      <c r="P963" s="8"/>
      <c r="Q963" s="8"/>
      <c r="R963" s="8"/>
      <c r="S963" s="8"/>
      <c r="T963" s="8"/>
      <c r="U963" s="8"/>
      <c r="V963" s="8"/>
      <c r="W963" s="8"/>
      <c r="X963" s="8"/>
      <c r="Y963" s="8"/>
      <c r="Z963" s="8"/>
    </row>
    <row r="964" spans="1:26" ht="17.25" customHeight="1">
      <c r="A964" s="8"/>
      <c r="B964" s="9"/>
      <c r="C964" s="9"/>
      <c r="D964" s="9"/>
      <c r="E964" s="9"/>
      <c r="F964" s="9"/>
      <c r="G964" s="9"/>
      <c r="H964" s="9"/>
      <c r="I964" s="9"/>
      <c r="J964" s="9"/>
      <c r="K964" s="9"/>
      <c r="L964" s="8"/>
      <c r="M964" s="8"/>
      <c r="N964" s="8"/>
      <c r="O964" s="8"/>
      <c r="P964" s="8"/>
      <c r="Q964" s="8"/>
      <c r="R964" s="8"/>
      <c r="S964" s="8"/>
      <c r="T964" s="8"/>
      <c r="U964" s="8"/>
      <c r="V964" s="8"/>
      <c r="W964" s="8"/>
      <c r="X964" s="8"/>
      <c r="Y964" s="8"/>
      <c r="Z964" s="8"/>
    </row>
    <row r="965" spans="1:26" ht="17.25" customHeight="1">
      <c r="A965" s="8"/>
      <c r="B965" s="9"/>
      <c r="C965" s="9"/>
      <c r="D965" s="9"/>
      <c r="E965" s="9"/>
      <c r="F965" s="9"/>
      <c r="G965" s="9"/>
      <c r="H965" s="9"/>
      <c r="I965" s="9"/>
      <c r="J965" s="9"/>
      <c r="K965" s="9"/>
      <c r="L965" s="8"/>
      <c r="M965" s="8"/>
      <c r="N965" s="8"/>
      <c r="O965" s="8"/>
      <c r="P965" s="8"/>
      <c r="Q965" s="8"/>
      <c r="R965" s="8"/>
      <c r="S965" s="8"/>
      <c r="T965" s="8"/>
      <c r="U965" s="8"/>
      <c r="V965" s="8"/>
      <c r="W965" s="8"/>
      <c r="X965" s="8"/>
      <c r="Y965" s="8"/>
      <c r="Z965" s="8"/>
    </row>
    <row r="966" spans="1:26" ht="17.25" customHeight="1">
      <c r="A966" s="8"/>
      <c r="B966" s="9"/>
      <c r="C966" s="9"/>
      <c r="D966" s="9"/>
      <c r="E966" s="9"/>
      <c r="F966" s="9"/>
      <c r="G966" s="9"/>
      <c r="H966" s="9"/>
      <c r="I966" s="9"/>
      <c r="J966" s="9"/>
      <c r="K966" s="9"/>
      <c r="L966" s="8"/>
      <c r="M966" s="8"/>
      <c r="N966" s="8"/>
      <c r="O966" s="8"/>
      <c r="P966" s="8"/>
      <c r="Q966" s="8"/>
      <c r="R966" s="8"/>
      <c r="S966" s="8"/>
      <c r="T966" s="8"/>
      <c r="U966" s="8"/>
      <c r="V966" s="8"/>
      <c r="W966" s="8"/>
      <c r="X966" s="8"/>
      <c r="Y966" s="8"/>
      <c r="Z966" s="8"/>
    </row>
    <row r="967" spans="1:26" ht="17.25" customHeight="1">
      <c r="A967" s="8"/>
      <c r="B967" s="9"/>
      <c r="C967" s="9"/>
      <c r="D967" s="9"/>
      <c r="E967" s="9"/>
      <c r="F967" s="9"/>
      <c r="G967" s="9"/>
      <c r="H967" s="9"/>
      <c r="I967" s="9"/>
      <c r="J967" s="9"/>
      <c r="K967" s="9"/>
      <c r="L967" s="8"/>
      <c r="M967" s="8"/>
      <c r="N967" s="8"/>
      <c r="O967" s="8"/>
      <c r="P967" s="8"/>
      <c r="Q967" s="8"/>
      <c r="R967" s="8"/>
      <c r="S967" s="8"/>
      <c r="T967" s="8"/>
      <c r="U967" s="8"/>
      <c r="V967" s="8"/>
      <c r="W967" s="8"/>
      <c r="X967" s="8"/>
      <c r="Y967" s="8"/>
      <c r="Z967" s="8"/>
    </row>
    <row r="968" spans="1:26" ht="17.25" customHeight="1">
      <c r="A968" s="8"/>
      <c r="B968" s="9"/>
      <c r="C968" s="9"/>
      <c r="D968" s="9"/>
      <c r="E968" s="9"/>
      <c r="F968" s="9"/>
      <c r="G968" s="9"/>
      <c r="H968" s="9"/>
      <c r="I968" s="9"/>
      <c r="J968" s="9"/>
      <c r="K968" s="9"/>
      <c r="L968" s="8"/>
      <c r="M968" s="8"/>
      <c r="N968" s="8"/>
      <c r="O968" s="8"/>
      <c r="P968" s="8"/>
      <c r="Q968" s="8"/>
      <c r="R968" s="8"/>
      <c r="S968" s="8"/>
      <c r="T968" s="8"/>
      <c r="U968" s="8"/>
      <c r="V968" s="8"/>
      <c r="W968" s="8"/>
      <c r="X968" s="8"/>
      <c r="Y968" s="8"/>
      <c r="Z968" s="8"/>
    </row>
    <row r="969" spans="1:26" ht="17.25" customHeight="1">
      <c r="A969" s="8"/>
      <c r="B969" s="9"/>
      <c r="C969" s="9"/>
      <c r="D969" s="9"/>
      <c r="E969" s="9"/>
      <c r="F969" s="9"/>
      <c r="G969" s="9"/>
      <c r="H969" s="9"/>
      <c r="I969" s="9"/>
      <c r="J969" s="9"/>
      <c r="K969" s="9"/>
      <c r="L969" s="8"/>
      <c r="M969" s="8"/>
      <c r="N969" s="8"/>
      <c r="O969" s="8"/>
      <c r="P969" s="8"/>
      <c r="Q969" s="8"/>
      <c r="R969" s="8"/>
      <c r="S969" s="8"/>
      <c r="T969" s="8"/>
      <c r="U969" s="8"/>
      <c r="V969" s="8"/>
      <c r="W969" s="8"/>
      <c r="X969" s="8"/>
      <c r="Y969" s="8"/>
      <c r="Z969" s="8"/>
    </row>
    <row r="970" spans="1:26" ht="17.25" customHeight="1">
      <c r="A970" s="8"/>
      <c r="B970" s="9"/>
      <c r="C970" s="9"/>
      <c r="D970" s="9"/>
      <c r="E970" s="9"/>
      <c r="F970" s="9"/>
      <c r="G970" s="9"/>
      <c r="H970" s="9"/>
      <c r="I970" s="9"/>
      <c r="J970" s="9"/>
      <c r="K970" s="9"/>
      <c r="L970" s="8"/>
      <c r="M970" s="8"/>
      <c r="N970" s="8"/>
      <c r="O970" s="8"/>
      <c r="P970" s="8"/>
      <c r="Q970" s="8"/>
      <c r="R970" s="8"/>
      <c r="S970" s="8"/>
      <c r="T970" s="8"/>
      <c r="U970" s="8"/>
      <c r="V970" s="8"/>
      <c r="W970" s="8"/>
      <c r="X970" s="8"/>
      <c r="Y970" s="8"/>
      <c r="Z970" s="8"/>
    </row>
    <row r="971" spans="1:26" ht="17.25" customHeight="1">
      <c r="A971" s="8"/>
      <c r="B971" s="9"/>
      <c r="C971" s="9"/>
      <c r="D971" s="9"/>
      <c r="E971" s="9"/>
      <c r="F971" s="9"/>
      <c r="G971" s="9"/>
      <c r="H971" s="9"/>
      <c r="I971" s="9"/>
      <c r="J971" s="9"/>
      <c r="K971" s="9"/>
      <c r="L971" s="8"/>
      <c r="M971" s="8"/>
      <c r="N971" s="8"/>
      <c r="O971" s="8"/>
      <c r="P971" s="8"/>
      <c r="Q971" s="8"/>
      <c r="R971" s="8"/>
      <c r="S971" s="8"/>
      <c r="T971" s="8"/>
      <c r="U971" s="8"/>
      <c r="V971" s="8"/>
      <c r="W971" s="8"/>
      <c r="X971" s="8"/>
      <c r="Y971" s="8"/>
      <c r="Z971" s="8"/>
    </row>
    <row r="972" spans="1:26" ht="17.25" customHeight="1">
      <c r="A972" s="8"/>
      <c r="B972" s="9"/>
      <c r="C972" s="9"/>
      <c r="D972" s="9"/>
      <c r="E972" s="9"/>
      <c r="F972" s="9"/>
      <c r="G972" s="9"/>
      <c r="H972" s="9"/>
      <c r="I972" s="9"/>
      <c r="J972" s="9"/>
      <c r="K972" s="9"/>
      <c r="L972" s="8"/>
      <c r="M972" s="8"/>
      <c r="N972" s="8"/>
      <c r="O972" s="8"/>
      <c r="P972" s="8"/>
      <c r="Q972" s="8"/>
      <c r="R972" s="8"/>
      <c r="S972" s="8"/>
      <c r="T972" s="8"/>
      <c r="U972" s="8"/>
      <c r="V972" s="8"/>
      <c r="W972" s="8"/>
      <c r="X972" s="8"/>
      <c r="Y972" s="8"/>
      <c r="Z972" s="8"/>
    </row>
    <row r="973" spans="1:26" ht="17.25" customHeight="1">
      <c r="A973" s="8"/>
      <c r="B973" s="9"/>
      <c r="C973" s="9"/>
      <c r="D973" s="9"/>
      <c r="E973" s="9"/>
      <c r="F973" s="9"/>
      <c r="G973" s="9"/>
      <c r="H973" s="9"/>
      <c r="I973" s="9"/>
      <c r="J973" s="9"/>
      <c r="K973" s="9"/>
      <c r="L973" s="8"/>
      <c r="M973" s="8"/>
      <c r="N973" s="8"/>
      <c r="O973" s="8"/>
      <c r="P973" s="8"/>
      <c r="Q973" s="8"/>
      <c r="R973" s="8"/>
      <c r="S973" s="8"/>
      <c r="T973" s="8"/>
      <c r="U973" s="8"/>
      <c r="V973" s="8"/>
      <c r="W973" s="8"/>
      <c r="X973" s="8"/>
      <c r="Y973" s="8"/>
      <c r="Z973" s="8"/>
    </row>
    <row r="974" spans="1:26" ht="17.25" customHeight="1">
      <c r="A974" s="8"/>
      <c r="B974" s="9"/>
      <c r="C974" s="9"/>
      <c r="D974" s="9"/>
      <c r="E974" s="9"/>
      <c r="F974" s="9"/>
      <c r="G974" s="9"/>
      <c r="H974" s="9"/>
      <c r="I974" s="9"/>
      <c r="J974" s="9"/>
      <c r="K974" s="9"/>
      <c r="L974" s="8"/>
      <c r="M974" s="8"/>
      <c r="N974" s="8"/>
      <c r="O974" s="8"/>
      <c r="P974" s="8"/>
      <c r="Q974" s="8"/>
      <c r="R974" s="8"/>
      <c r="S974" s="8"/>
      <c r="T974" s="8"/>
      <c r="U974" s="8"/>
      <c r="V974" s="8"/>
      <c r="W974" s="8"/>
      <c r="X974" s="8"/>
      <c r="Y974" s="8"/>
      <c r="Z974" s="8"/>
    </row>
    <row r="975" spans="1:26" ht="17.25" customHeight="1">
      <c r="A975" s="8"/>
      <c r="B975" s="9"/>
      <c r="C975" s="9"/>
      <c r="D975" s="9"/>
      <c r="E975" s="9"/>
      <c r="F975" s="9"/>
      <c r="G975" s="9"/>
      <c r="H975" s="9"/>
      <c r="I975" s="9"/>
      <c r="J975" s="9"/>
      <c r="K975" s="9"/>
      <c r="L975" s="8"/>
      <c r="M975" s="8"/>
      <c r="N975" s="8"/>
      <c r="O975" s="8"/>
      <c r="P975" s="8"/>
      <c r="Q975" s="8"/>
      <c r="R975" s="8"/>
      <c r="S975" s="8"/>
      <c r="T975" s="8"/>
      <c r="U975" s="8"/>
      <c r="V975" s="8"/>
      <c r="W975" s="8"/>
      <c r="X975" s="8"/>
      <c r="Y975" s="8"/>
      <c r="Z975" s="8"/>
    </row>
    <row r="976" spans="1:26" ht="17.25" customHeight="1">
      <c r="A976" s="8"/>
      <c r="B976" s="9"/>
      <c r="C976" s="9"/>
      <c r="D976" s="9"/>
      <c r="E976" s="9"/>
      <c r="F976" s="9"/>
      <c r="G976" s="9"/>
      <c r="H976" s="9"/>
      <c r="I976" s="9"/>
      <c r="J976" s="9"/>
      <c r="K976" s="9"/>
      <c r="L976" s="8"/>
      <c r="M976" s="8"/>
      <c r="N976" s="8"/>
      <c r="O976" s="8"/>
      <c r="P976" s="8"/>
      <c r="Q976" s="8"/>
      <c r="R976" s="8"/>
      <c r="S976" s="8"/>
      <c r="T976" s="8"/>
      <c r="U976" s="8"/>
      <c r="V976" s="8"/>
      <c r="W976" s="8"/>
      <c r="X976" s="8"/>
      <c r="Y976" s="8"/>
      <c r="Z976" s="8"/>
    </row>
    <row r="977" spans="1:26" ht="17.25" customHeight="1">
      <c r="A977" s="8"/>
      <c r="B977" s="9"/>
      <c r="C977" s="9"/>
      <c r="D977" s="9"/>
      <c r="E977" s="9"/>
      <c r="F977" s="9"/>
      <c r="G977" s="9"/>
      <c r="H977" s="9"/>
      <c r="I977" s="9"/>
      <c r="J977" s="9"/>
      <c r="K977" s="9"/>
      <c r="L977" s="8"/>
      <c r="M977" s="8"/>
      <c r="N977" s="8"/>
      <c r="O977" s="8"/>
      <c r="P977" s="8"/>
      <c r="Q977" s="8"/>
      <c r="R977" s="8"/>
      <c r="S977" s="8"/>
      <c r="T977" s="8"/>
      <c r="U977" s="8"/>
      <c r="V977" s="8"/>
      <c r="W977" s="8"/>
      <c r="X977" s="8"/>
      <c r="Y977" s="8"/>
      <c r="Z977" s="8"/>
    </row>
    <row r="978" spans="1:26" ht="17.25" customHeight="1">
      <c r="A978" s="8"/>
      <c r="B978" s="9"/>
      <c r="C978" s="9"/>
      <c r="D978" s="9"/>
      <c r="E978" s="9"/>
      <c r="F978" s="9"/>
      <c r="G978" s="9"/>
      <c r="H978" s="9"/>
      <c r="I978" s="9"/>
      <c r="J978" s="9"/>
      <c r="K978" s="9"/>
      <c r="L978" s="8"/>
      <c r="M978" s="8"/>
      <c r="N978" s="8"/>
      <c r="O978" s="8"/>
      <c r="P978" s="8"/>
      <c r="Q978" s="8"/>
      <c r="R978" s="8"/>
      <c r="S978" s="8"/>
      <c r="T978" s="8"/>
      <c r="U978" s="8"/>
      <c r="V978" s="8"/>
      <c r="W978" s="8"/>
      <c r="X978" s="8"/>
      <c r="Y978" s="8"/>
      <c r="Z978" s="8"/>
    </row>
    <row r="979" spans="1:26" ht="17.25" customHeight="1">
      <c r="A979" s="8"/>
      <c r="B979" s="9"/>
      <c r="C979" s="9"/>
      <c r="D979" s="9"/>
      <c r="E979" s="9"/>
      <c r="F979" s="9"/>
      <c r="G979" s="9"/>
      <c r="H979" s="9"/>
      <c r="I979" s="9"/>
      <c r="J979" s="9"/>
      <c r="K979" s="9"/>
      <c r="L979" s="8"/>
      <c r="M979" s="8"/>
      <c r="N979" s="8"/>
      <c r="O979" s="8"/>
      <c r="P979" s="8"/>
      <c r="Q979" s="8"/>
      <c r="R979" s="8"/>
      <c r="S979" s="8"/>
      <c r="T979" s="8"/>
      <c r="U979" s="8"/>
      <c r="V979" s="8"/>
      <c r="W979" s="8"/>
      <c r="X979" s="8"/>
      <c r="Y979" s="8"/>
      <c r="Z979" s="8"/>
    </row>
    <row r="980" spans="1:26" ht="17.25" customHeight="1">
      <c r="A980" s="8"/>
      <c r="B980" s="9"/>
      <c r="C980" s="9"/>
      <c r="D980" s="9"/>
      <c r="E980" s="9"/>
      <c r="F980" s="9"/>
      <c r="G980" s="9"/>
      <c r="H980" s="9"/>
      <c r="I980" s="9"/>
      <c r="J980" s="9"/>
      <c r="K980" s="9"/>
      <c r="L980" s="8"/>
      <c r="M980" s="8"/>
      <c r="N980" s="8"/>
      <c r="O980" s="8"/>
      <c r="P980" s="8"/>
      <c r="Q980" s="8"/>
      <c r="R980" s="8"/>
      <c r="S980" s="8"/>
      <c r="T980" s="8"/>
      <c r="U980" s="8"/>
      <c r="V980" s="8"/>
      <c r="W980" s="8"/>
      <c r="X980" s="8"/>
      <c r="Y980" s="8"/>
      <c r="Z980" s="8"/>
    </row>
    <row r="981" spans="1:26" ht="17.25" customHeight="1">
      <c r="A981" s="8"/>
      <c r="B981" s="9"/>
      <c r="C981" s="9"/>
      <c r="D981" s="9"/>
      <c r="E981" s="9"/>
      <c r="F981" s="9"/>
      <c r="G981" s="9"/>
      <c r="H981" s="9"/>
      <c r="I981" s="9"/>
      <c r="J981" s="9"/>
      <c r="K981" s="9"/>
      <c r="L981" s="8"/>
      <c r="M981" s="8"/>
      <c r="N981" s="8"/>
      <c r="O981" s="8"/>
      <c r="P981" s="8"/>
      <c r="Q981" s="8"/>
      <c r="R981" s="8"/>
      <c r="S981" s="8"/>
      <c r="T981" s="8"/>
      <c r="U981" s="8"/>
      <c r="V981" s="8"/>
      <c r="W981" s="8"/>
      <c r="X981" s="8"/>
      <c r="Y981" s="8"/>
      <c r="Z981" s="8"/>
    </row>
    <row r="982" spans="1:26" ht="17.25" customHeight="1">
      <c r="A982" s="8"/>
      <c r="B982" s="9"/>
      <c r="C982" s="9"/>
      <c r="D982" s="9"/>
      <c r="E982" s="9"/>
      <c r="F982" s="9"/>
      <c r="G982" s="9"/>
      <c r="H982" s="9"/>
      <c r="I982" s="9"/>
      <c r="J982" s="9"/>
      <c r="K982" s="9"/>
      <c r="L982" s="8"/>
      <c r="M982" s="8"/>
      <c r="N982" s="8"/>
      <c r="O982" s="8"/>
      <c r="P982" s="8"/>
      <c r="Q982" s="8"/>
      <c r="R982" s="8"/>
      <c r="S982" s="8"/>
      <c r="T982" s="8"/>
      <c r="U982" s="8"/>
      <c r="V982" s="8"/>
      <c r="W982" s="8"/>
      <c r="X982" s="8"/>
      <c r="Y982" s="8"/>
      <c r="Z982" s="8"/>
    </row>
    <row r="983" spans="1:26" ht="17.25" customHeight="1">
      <c r="A983" s="8"/>
      <c r="B983" s="9"/>
      <c r="C983" s="9"/>
      <c r="D983" s="9"/>
      <c r="E983" s="9"/>
      <c r="F983" s="9"/>
      <c r="G983" s="9"/>
      <c r="H983" s="9"/>
      <c r="I983" s="9"/>
      <c r="J983" s="9"/>
      <c r="K983" s="9"/>
      <c r="L983" s="8"/>
      <c r="M983" s="8"/>
      <c r="N983" s="8"/>
      <c r="O983" s="8"/>
      <c r="P983" s="8"/>
      <c r="Q983" s="8"/>
      <c r="R983" s="8"/>
      <c r="S983" s="8"/>
      <c r="T983" s="8"/>
      <c r="U983" s="8"/>
      <c r="V983" s="8"/>
      <c r="W983" s="8"/>
      <c r="X983" s="8"/>
      <c r="Y983" s="8"/>
      <c r="Z983" s="8"/>
    </row>
    <row r="984" spans="1:26" ht="17.25" customHeight="1">
      <c r="A984" s="8"/>
      <c r="B984" s="9"/>
      <c r="C984" s="9"/>
      <c r="D984" s="9"/>
      <c r="E984" s="9"/>
      <c r="F984" s="9"/>
      <c r="G984" s="9"/>
      <c r="H984" s="9"/>
      <c r="I984" s="9"/>
      <c r="J984" s="9"/>
      <c r="K984" s="9"/>
      <c r="L984" s="8"/>
      <c r="M984" s="8"/>
      <c r="N984" s="8"/>
      <c r="O984" s="8"/>
      <c r="P984" s="8"/>
      <c r="Q984" s="8"/>
      <c r="R984" s="8"/>
      <c r="S984" s="8"/>
      <c r="T984" s="8"/>
      <c r="U984" s="8"/>
      <c r="V984" s="8"/>
      <c r="W984" s="8"/>
      <c r="X984" s="8"/>
      <c r="Y984" s="8"/>
      <c r="Z984" s="8"/>
    </row>
    <row r="985" spans="1:26" ht="17.25" customHeight="1">
      <c r="A985" s="8"/>
      <c r="B985" s="9"/>
      <c r="C985" s="9"/>
      <c r="D985" s="9"/>
      <c r="E985" s="9"/>
      <c r="F985" s="9"/>
      <c r="G985" s="9"/>
      <c r="H985" s="9"/>
      <c r="I985" s="9"/>
      <c r="J985" s="9"/>
      <c r="K985" s="9"/>
      <c r="L985" s="8"/>
      <c r="M985" s="8"/>
      <c r="N985" s="8"/>
      <c r="O985" s="8"/>
      <c r="P985" s="8"/>
      <c r="Q985" s="8"/>
      <c r="R985" s="8"/>
      <c r="S985" s="8"/>
      <c r="T985" s="8"/>
      <c r="U985" s="8"/>
      <c r="V985" s="8"/>
      <c r="W985" s="8"/>
      <c r="X985" s="8"/>
      <c r="Y985" s="8"/>
      <c r="Z985" s="8"/>
    </row>
    <row r="986" spans="1:26" ht="17.25" customHeight="1">
      <c r="A986" s="8"/>
      <c r="B986" s="9"/>
      <c r="C986" s="9"/>
      <c r="D986" s="9"/>
      <c r="E986" s="9"/>
      <c r="F986" s="9"/>
      <c r="G986" s="9"/>
      <c r="H986" s="9"/>
      <c r="I986" s="9"/>
      <c r="J986" s="9"/>
      <c r="K986" s="9"/>
      <c r="L986" s="8"/>
      <c r="M986" s="8"/>
      <c r="N986" s="8"/>
      <c r="O986" s="8"/>
      <c r="P986" s="8"/>
      <c r="Q986" s="8"/>
      <c r="R986" s="8"/>
      <c r="S986" s="8"/>
      <c r="T986" s="8"/>
      <c r="U986" s="8"/>
      <c r="V986" s="8"/>
      <c r="W986" s="8"/>
      <c r="X986" s="8"/>
      <c r="Y986" s="8"/>
      <c r="Z986" s="8"/>
    </row>
    <row r="987" spans="1:26" ht="17.25" customHeight="1">
      <c r="A987" s="8"/>
      <c r="B987" s="9"/>
      <c r="C987" s="9"/>
      <c r="D987" s="9"/>
      <c r="E987" s="9"/>
      <c r="F987" s="9"/>
      <c r="G987" s="9"/>
      <c r="H987" s="9"/>
      <c r="I987" s="9"/>
      <c r="J987" s="9"/>
      <c r="K987" s="9"/>
      <c r="L987" s="8"/>
      <c r="M987" s="8"/>
      <c r="N987" s="8"/>
      <c r="O987" s="8"/>
      <c r="P987" s="8"/>
      <c r="Q987" s="8"/>
      <c r="R987" s="8"/>
      <c r="S987" s="8"/>
      <c r="T987" s="8"/>
      <c r="U987" s="8"/>
      <c r="V987" s="8"/>
      <c r="W987" s="8"/>
      <c r="X987" s="8"/>
      <c r="Y987" s="8"/>
      <c r="Z987" s="8"/>
    </row>
    <row r="988" spans="1:26" ht="17.25" customHeight="1">
      <c r="A988" s="8"/>
      <c r="B988" s="9"/>
      <c r="C988" s="9"/>
      <c r="D988" s="9"/>
      <c r="E988" s="9"/>
      <c r="F988" s="9"/>
      <c r="G988" s="9"/>
      <c r="H988" s="9"/>
      <c r="I988" s="9"/>
      <c r="J988" s="9"/>
      <c r="K988" s="9"/>
      <c r="L988" s="8"/>
      <c r="M988" s="8"/>
      <c r="N988" s="8"/>
      <c r="O988" s="8"/>
      <c r="P988" s="8"/>
      <c r="Q988" s="8"/>
      <c r="R988" s="8"/>
      <c r="S988" s="8"/>
      <c r="T988" s="8"/>
      <c r="U988" s="8"/>
      <c r="V988" s="8"/>
      <c r="W988" s="8"/>
      <c r="X988" s="8"/>
      <c r="Y988" s="8"/>
      <c r="Z988" s="8"/>
    </row>
    <row r="989" spans="1:26" ht="17.25" customHeight="1">
      <c r="A989" s="8"/>
      <c r="B989" s="9"/>
      <c r="C989" s="9"/>
      <c r="D989" s="9"/>
      <c r="E989" s="9"/>
      <c r="F989" s="9"/>
      <c r="G989" s="9"/>
      <c r="H989" s="9"/>
      <c r="I989" s="9"/>
      <c r="J989" s="9"/>
      <c r="K989" s="9"/>
      <c r="L989" s="8"/>
      <c r="M989" s="8"/>
      <c r="N989" s="8"/>
      <c r="O989" s="8"/>
      <c r="P989" s="8"/>
      <c r="Q989" s="8"/>
      <c r="R989" s="8"/>
      <c r="S989" s="8"/>
      <c r="T989" s="8"/>
      <c r="U989" s="8"/>
      <c r="V989" s="8"/>
      <c r="W989" s="8"/>
      <c r="X989" s="8"/>
      <c r="Y989" s="8"/>
      <c r="Z989" s="8"/>
    </row>
    <row r="990" spans="1:26" ht="17.25" customHeight="1">
      <c r="A990" s="8"/>
      <c r="B990" s="9"/>
      <c r="C990" s="9"/>
      <c r="D990" s="9"/>
      <c r="E990" s="9"/>
      <c r="F990" s="9"/>
      <c r="G990" s="9"/>
      <c r="H990" s="9"/>
      <c r="I990" s="9"/>
      <c r="J990" s="9"/>
      <c r="K990" s="9"/>
      <c r="L990" s="8"/>
      <c r="M990" s="8"/>
      <c r="N990" s="8"/>
      <c r="O990" s="8"/>
      <c r="P990" s="8"/>
      <c r="Q990" s="8"/>
      <c r="R990" s="8"/>
      <c r="S990" s="8"/>
      <c r="T990" s="8"/>
      <c r="U990" s="8"/>
      <c r="V990" s="8"/>
      <c r="W990" s="8"/>
      <c r="X990" s="8"/>
      <c r="Y990" s="8"/>
      <c r="Z990" s="8"/>
    </row>
    <row r="991" spans="1:26" ht="17.25" customHeight="1">
      <c r="A991" s="8"/>
      <c r="B991" s="9"/>
      <c r="C991" s="9"/>
      <c r="D991" s="9"/>
      <c r="E991" s="9"/>
      <c r="F991" s="9"/>
      <c r="G991" s="9"/>
      <c r="H991" s="9"/>
      <c r="I991" s="9"/>
      <c r="J991" s="9"/>
      <c r="K991" s="9"/>
      <c r="L991" s="8"/>
      <c r="M991" s="8"/>
      <c r="N991" s="8"/>
      <c r="O991" s="8"/>
      <c r="P991" s="8"/>
      <c r="Q991" s="8"/>
      <c r="R991" s="8"/>
      <c r="S991" s="8"/>
      <c r="T991" s="8"/>
      <c r="U991" s="8"/>
      <c r="V991" s="8"/>
      <c r="W991" s="8"/>
      <c r="X991" s="8"/>
      <c r="Y991" s="8"/>
      <c r="Z991" s="8"/>
    </row>
    <row r="992" spans="1:26" ht="17.25" customHeight="1">
      <c r="A992" s="8"/>
      <c r="B992" s="9"/>
      <c r="C992" s="9"/>
      <c r="D992" s="9"/>
      <c r="E992" s="9"/>
      <c r="F992" s="9"/>
      <c r="G992" s="9"/>
      <c r="H992" s="9"/>
      <c r="I992" s="9"/>
      <c r="J992" s="9"/>
      <c r="K992" s="9"/>
      <c r="L992" s="8"/>
      <c r="M992" s="8"/>
      <c r="N992" s="8"/>
      <c r="O992" s="8"/>
      <c r="P992" s="8"/>
      <c r="Q992" s="8"/>
      <c r="R992" s="8"/>
      <c r="S992" s="8"/>
      <c r="T992" s="8"/>
      <c r="U992" s="8"/>
      <c r="V992" s="8"/>
      <c r="W992" s="8"/>
      <c r="X992" s="8"/>
      <c r="Y992" s="8"/>
      <c r="Z992" s="8"/>
    </row>
    <row r="993" spans="1:26" ht="17.25" customHeight="1">
      <c r="A993" s="8"/>
      <c r="B993" s="9"/>
      <c r="C993" s="9"/>
      <c r="D993" s="9"/>
      <c r="E993" s="9"/>
      <c r="F993" s="9"/>
      <c r="G993" s="9"/>
      <c r="H993" s="9"/>
      <c r="I993" s="9"/>
      <c r="J993" s="9"/>
      <c r="K993" s="9"/>
      <c r="L993" s="8"/>
      <c r="M993" s="8"/>
      <c r="N993" s="8"/>
      <c r="O993" s="8"/>
      <c r="P993" s="8"/>
      <c r="Q993" s="8"/>
      <c r="R993" s="8"/>
      <c r="S993" s="8"/>
      <c r="T993" s="8"/>
      <c r="U993" s="8"/>
      <c r="V993" s="8"/>
      <c r="W993" s="8"/>
      <c r="X993" s="8"/>
      <c r="Y993" s="8"/>
      <c r="Z993" s="8"/>
    </row>
    <row r="994" spans="1:26" ht="17.25" customHeight="1">
      <c r="A994" s="8"/>
      <c r="B994" s="9"/>
      <c r="C994" s="9"/>
      <c r="D994" s="9"/>
      <c r="E994" s="9"/>
      <c r="F994" s="9"/>
      <c r="G994" s="9"/>
      <c r="H994" s="9"/>
      <c r="I994" s="9"/>
      <c r="J994" s="9"/>
      <c r="K994" s="9"/>
      <c r="L994" s="8"/>
      <c r="M994" s="8"/>
      <c r="N994" s="8"/>
      <c r="O994" s="8"/>
      <c r="P994" s="8"/>
      <c r="Q994" s="8"/>
      <c r="R994" s="8"/>
      <c r="S994" s="8"/>
      <c r="T994" s="8"/>
      <c r="U994" s="8"/>
      <c r="V994" s="8"/>
      <c r="W994" s="8"/>
      <c r="X994" s="8"/>
      <c r="Y994" s="8"/>
      <c r="Z994" s="8"/>
    </row>
    <row r="995" spans="1:26" ht="17.25" customHeight="1">
      <c r="A995" s="8"/>
      <c r="B995" s="9"/>
      <c r="C995" s="9"/>
      <c r="D995" s="9"/>
      <c r="E995" s="9"/>
      <c r="F995" s="9"/>
      <c r="G995" s="9"/>
      <c r="H995" s="9"/>
      <c r="I995" s="9"/>
      <c r="J995" s="9"/>
      <c r="K995" s="9"/>
      <c r="L995" s="8"/>
      <c r="M995" s="8"/>
      <c r="N995" s="8"/>
      <c r="O995" s="8"/>
      <c r="P995" s="8"/>
      <c r="Q995" s="8"/>
      <c r="R995" s="8"/>
      <c r="S995" s="8"/>
      <c r="T995" s="8"/>
      <c r="U995" s="8"/>
      <c r="V995" s="8"/>
      <c r="W995" s="8"/>
      <c r="X995" s="8"/>
      <c r="Y995" s="8"/>
      <c r="Z995" s="8"/>
    </row>
    <row r="996" spans="1:26" ht="17.25" customHeight="1">
      <c r="A996" s="8"/>
      <c r="B996" s="9"/>
      <c r="C996" s="9"/>
      <c r="D996" s="9"/>
      <c r="E996" s="9"/>
      <c r="F996" s="9"/>
      <c r="G996" s="9"/>
      <c r="H996" s="9"/>
      <c r="I996" s="9"/>
      <c r="J996" s="9"/>
      <c r="K996" s="9"/>
      <c r="L996" s="8"/>
      <c r="M996" s="8"/>
      <c r="N996" s="8"/>
      <c r="O996" s="8"/>
      <c r="P996" s="8"/>
      <c r="Q996" s="8"/>
      <c r="R996" s="8"/>
      <c r="S996" s="8"/>
      <c r="T996" s="8"/>
      <c r="U996" s="8"/>
      <c r="V996" s="8"/>
      <c r="W996" s="8"/>
      <c r="X996" s="8"/>
      <c r="Y996" s="8"/>
      <c r="Z996" s="8"/>
    </row>
    <row r="997" spans="1:26" ht="17.25" customHeight="1">
      <c r="A997" s="8"/>
      <c r="B997" s="9"/>
      <c r="C997" s="9"/>
      <c r="D997" s="9"/>
      <c r="E997" s="9"/>
      <c r="F997" s="9"/>
      <c r="G997" s="9"/>
      <c r="H997" s="9"/>
      <c r="I997" s="9"/>
      <c r="J997" s="9"/>
      <c r="K997" s="9"/>
      <c r="L997" s="8"/>
      <c r="M997" s="8"/>
      <c r="N997" s="8"/>
      <c r="O997" s="8"/>
      <c r="P997" s="8"/>
      <c r="Q997" s="8"/>
      <c r="R997" s="8"/>
      <c r="S997" s="8"/>
      <c r="T997" s="8"/>
      <c r="U997" s="8"/>
      <c r="V997" s="8"/>
      <c r="W997" s="8"/>
      <c r="X997" s="8"/>
      <c r="Y997" s="8"/>
      <c r="Z997" s="8"/>
    </row>
    <row r="998" spans="1:26" ht="17.25" customHeight="1">
      <c r="A998" s="8"/>
      <c r="B998" s="9"/>
      <c r="C998" s="9"/>
      <c r="D998" s="9"/>
      <c r="E998" s="9"/>
      <c r="F998" s="9"/>
      <c r="G998" s="9"/>
      <c r="H998" s="9"/>
      <c r="I998" s="9"/>
      <c r="J998" s="9"/>
      <c r="K998" s="9"/>
      <c r="L998" s="8"/>
      <c r="M998" s="8"/>
      <c r="N998" s="8"/>
      <c r="O998" s="8"/>
      <c r="P998" s="8"/>
      <c r="Q998" s="8"/>
      <c r="R998" s="8"/>
      <c r="S998" s="8"/>
      <c r="T998" s="8"/>
      <c r="U998" s="8"/>
      <c r="V998" s="8"/>
      <c r="W998" s="8"/>
      <c r="X998" s="8"/>
      <c r="Y998" s="8"/>
      <c r="Z998" s="8"/>
    </row>
    <row r="999" spans="1:26" ht="17.25" customHeight="1">
      <c r="A999" s="8"/>
      <c r="B999" s="9"/>
      <c r="C999" s="9"/>
      <c r="D999" s="9"/>
      <c r="E999" s="9"/>
      <c r="F999" s="9"/>
      <c r="G999" s="9"/>
      <c r="H999" s="9"/>
      <c r="I999" s="9"/>
      <c r="J999" s="9"/>
      <c r="K999" s="9"/>
      <c r="L999" s="8"/>
      <c r="M999" s="8"/>
      <c r="N999" s="8"/>
      <c r="O999" s="8"/>
      <c r="P999" s="8"/>
      <c r="Q999" s="8"/>
      <c r="R999" s="8"/>
      <c r="S999" s="8"/>
      <c r="T999" s="8"/>
      <c r="U999" s="8"/>
      <c r="V999" s="8"/>
      <c r="W999" s="8"/>
      <c r="X999" s="8"/>
      <c r="Y999" s="8"/>
      <c r="Z999" s="8"/>
    </row>
    <row r="1000" spans="1:26" ht="17.25" customHeight="1">
      <c r="A1000" s="8"/>
      <c r="B1000" s="9"/>
      <c r="C1000" s="9"/>
      <c r="D1000" s="9"/>
      <c r="E1000" s="9"/>
      <c r="F1000" s="9"/>
      <c r="G1000" s="9"/>
      <c r="H1000" s="9"/>
      <c r="I1000" s="9"/>
      <c r="J1000" s="9"/>
      <c r="K1000" s="9"/>
      <c r="L1000" s="8"/>
      <c r="M1000" s="8"/>
      <c r="N1000" s="8"/>
      <c r="O1000" s="8"/>
      <c r="P1000" s="8"/>
      <c r="Q1000" s="8"/>
      <c r="R1000" s="8"/>
      <c r="S1000" s="8"/>
      <c r="T1000" s="8"/>
      <c r="U1000" s="8"/>
      <c r="V1000" s="8"/>
      <c r="W1000" s="8"/>
      <c r="X1000" s="8"/>
      <c r="Y1000" s="8"/>
      <c r="Z1000" s="8"/>
    </row>
  </sheetData>
  <mergeCells count="1">
    <mergeCell ref="A2:H2"/>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87"/>
  <sheetViews>
    <sheetView zoomScale="80" zoomScaleNormal="80" workbookViewId="0">
      <pane xSplit="5" ySplit="5" topLeftCell="F6" activePane="bottomRight" state="frozen"/>
      <selection pane="topRight" activeCell="F1" sqref="F1"/>
      <selection pane="bottomLeft" activeCell="A6" sqref="A6"/>
      <selection pane="bottomRight" activeCell="A2" sqref="A2:XFD2"/>
    </sheetView>
  </sheetViews>
  <sheetFormatPr baseColWidth="10" defaultColWidth="14.42578125" defaultRowHeight="15"/>
  <cols>
    <col min="1" max="3" width="32.7109375" style="82" customWidth="1"/>
    <col min="4" max="5" width="20.7109375" style="82" customWidth="1"/>
    <col min="6" max="6" width="26.42578125" style="82" customWidth="1"/>
    <col min="7" max="7" width="17.7109375" style="82" customWidth="1"/>
    <col min="8" max="8" width="15.5703125" style="82" customWidth="1"/>
    <col min="9" max="9" width="42.42578125" style="82" customWidth="1"/>
    <col min="10" max="10" width="14.7109375" style="82" customWidth="1"/>
    <col min="11" max="11" width="14.28515625" style="82" customWidth="1"/>
    <col min="12" max="12" width="13.42578125" style="82" customWidth="1"/>
    <col min="13" max="14" width="13.42578125" style="82" bestFit="1" customWidth="1"/>
    <col min="15" max="15" width="13.140625" style="82" customWidth="1"/>
    <col min="16" max="16" width="14.28515625" style="82" customWidth="1"/>
    <col min="17" max="19" width="12.5703125" style="82" customWidth="1"/>
    <col min="20" max="22" width="13.85546875" style="82" customWidth="1"/>
    <col min="23" max="23" width="15.28515625" style="82" customWidth="1"/>
    <col min="24" max="26" width="10.7109375" style="82" customWidth="1"/>
    <col min="27" max="16384" width="14.42578125" style="82"/>
  </cols>
  <sheetData>
    <row r="1" spans="1:26" ht="54.95" customHeight="1">
      <c r="A1" s="748" t="s">
        <v>2143</v>
      </c>
      <c r="B1" s="749"/>
      <c r="C1" s="749"/>
      <c r="D1" s="749"/>
      <c r="E1" s="749"/>
      <c r="F1" s="749"/>
      <c r="G1" s="749"/>
      <c r="H1" s="749"/>
      <c r="I1" s="749"/>
      <c r="J1" s="749"/>
      <c r="K1" s="749"/>
      <c r="L1" s="749"/>
      <c r="M1" s="749"/>
      <c r="N1" s="749"/>
      <c r="O1" s="749"/>
      <c r="P1" s="749"/>
      <c r="Q1" s="749"/>
      <c r="R1" s="749"/>
      <c r="S1" s="749"/>
      <c r="T1" s="128"/>
      <c r="U1" s="128"/>
      <c r="V1" s="128"/>
      <c r="W1" s="128"/>
      <c r="X1" s="128"/>
      <c r="Y1" s="128"/>
      <c r="Z1" s="128"/>
    </row>
    <row r="2" spans="1:26" ht="32.1" customHeight="1">
      <c r="A2" s="133" t="s">
        <v>2144</v>
      </c>
      <c r="B2" s="133" t="s">
        <v>4113</v>
      </c>
      <c r="C2" s="133"/>
      <c r="D2" s="179"/>
      <c r="E2" s="179"/>
      <c r="F2" s="133"/>
      <c r="G2" s="133"/>
      <c r="H2" s="133"/>
      <c r="I2" s="133"/>
      <c r="J2" s="133"/>
      <c r="K2" s="133"/>
      <c r="L2" s="133"/>
      <c r="M2" s="133"/>
      <c r="N2" s="133"/>
      <c r="O2" s="133"/>
      <c r="P2" s="133"/>
      <c r="Q2" s="133"/>
      <c r="R2" s="133"/>
      <c r="S2" s="133"/>
      <c r="T2" s="128"/>
      <c r="U2" s="128"/>
      <c r="V2" s="128"/>
      <c r="W2" s="128"/>
      <c r="X2" s="128"/>
      <c r="Y2" s="128"/>
      <c r="Z2" s="128"/>
    </row>
    <row r="3" spans="1:26" ht="60">
      <c r="A3" s="134" t="s">
        <v>2145</v>
      </c>
      <c r="B3" s="134" t="s">
        <v>2146</v>
      </c>
      <c r="C3" s="134" t="s">
        <v>2147</v>
      </c>
      <c r="D3" s="135" t="s">
        <v>2148</v>
      </c>
      <c r="E3" s="135" t="s">
        <v>2149</v>
      </c>
      <c r="F3" s="136" t="s">
        <v>2150</v>
      </c>
      <c r="G3" s="136" t="s">
        <v>2151</v>
      </c>
      <c r="H3" s="136" t="s">
        <v>2152</v>
      </c>
      <c r="I3" s="136" t="s">
        <v>2153</v>
      </c>
      <c r="J3" s="136" t="s">
        <v>2154</v>
      </c>
      <c r="K3" s="835" t="s">
        <v>2155</v>
      </c>
      <c r="L3" s="836"/>
      <c r="M3" s="836"/>
      <c r="N3" s="836"/>
      <c r="O3" s="836"/>
      <c r="P3" s="836"/>
      <c r="Q3" s="836"/>
      <c r="R3" s="836"/>
      <c r="S3" s="836"/>
      <c r="T3" s="836"/>
      <c r="U3" s="836"/>
      <c r="V3" s="836"/>
      <c r="W3" s="837"/>
      <c r="X3" s="128"/>
      <c r="Y3" s="128"/>
      <c r="Z3" s="128"/>
    </row>
    <row r="4" spans="1:26">
      <c r="A4" s="146"/>
      <c r="B4" s="146"/>
      <c r="C4" s="146"/>
      <c r="D4" s="206"/>
      <c r="E4" s="206"/>
      <c r="F4" s="149"/>
      <c r="G4" s="149"/>
      <c r="H4" s="149"/>
      <c r="I4" s="149"/>
      <c r="J4" s="149"/>
      <c r="K4" s="204" t="s">
        <v>2156</v>
      </c>
      <c r="L4" s="204" t="s">
        <v>2157</v>
      </c>
      <c r="M4" s="204" t="s">
        <v>2158</v>
      </c>
      <c r="N4" s="204" t="s">
        <v>2159</v>
      </c>
      <c r="O4" s="204" t="s">
        <v>2160</v>
      </c>
      <c r="P4" s="150" t="s">
        <v>2161</v>
      </c>
      <c r="Q4" s="150" t="s">
        <v>2162</v>
      </c>
      <c r="R4" s="150" t="s">
        <v>2163</v>
      </c>
      <c r="S4" s="150" t="s">
        <v>2164</v>
      </c>
      <c r="T4" s="150" t="s">
        <v>2165</v>
      </c>
      <c r="U4" s="150" t="s">
        <v>2166</v>
      </c>
      <c r="V4" s="150" t="s">
        <v>2167</v>
      </c>
      <c r="W4" s="151" t="s">
        <v>2168</v>
      </c>
      <c r="X4" s="137"/>
      <c r="Y4" s="137"/>
      <c r="Z4" s="137"/>
    </row>
    <row r="5" spans="1:26" s="300" customFormat="1" ht="93.75" customHeight="1">
      <c r="A5" s="369" t="s">
        <v>1089</v>
      </c>
      <c r="B5" s="369" t="s">
        <v>1091</v>
      </c>
      <c r="C5" s="369" t="s">
        <v>355</v>
      </c>
      <c r="D5" s="347">
        <v>796678.08</v>
      </c>
      <c r="E5" s="347">
        <v>0</v>
      </c>
      <c r="F5" s="399" t="s">
        <v>5415</v>
      </c>
      <c r="G5" s="524">
        <v>44939</v>
      </c>
      <c r="H5" s="524">
        <v>45291</v>
      </c>
      <c r="I5" s="399" t="s">
        <v>5416</v>
      </c>
      <c r="J5" s="530">
        <f>+D5</f>
        <v>796678.08</v>
      </c>
      <c r="K5" s="554">
        <v>0</v>
      </c>
      <c r="L5" s="554">
        <v>0</v>
      </c>
      <c r="M5" s="554">
        <v>0</v>
      </c>
      <c r="N5" s="554">
        <v>0</v>
      </c>
      <c r="O5" s="554">
        <v>0</v>
      </c>
      <c r="P5" s="530"/>
      <c r="Q5" s="530"/>
      <c r="R5" s="530"/>
      <c r="S5" s="530"/>
      <c r="T5" s="530"/>
      <c r="U5" s="530"/>
      <c r="V5" s="530"/>
      <c r="W5" s="530">
        <f>SUM(K5:V5)</f>
        <v>0</v>
      </c>
      <c r="X5" s="299"/>
      <c r="Y5" s="299"/>
      <c r="Z5" s="299"/>
    </row>
    <row r="6" spans="1:26" s="300" customFormat="1" ht="99.75" customHeight="1">
      <c r="A6" s="369" t="s">
        <v>1089</v>
      </c>
      <c r="B6" s="369" t="s">
        <v>1091</v>
      </c>
      <c r="C6" s="369" t="s">
        <v>393</v>
      </c>
      <c r="D6" s="347">
        <v>3653460.6</v>
      </c>
      <c r="E6" s="347">
        <v>1483379.56</v>
      </c>
      <c r="F6" s="399" t="s">
        <v>5415</v>
      </c>
      <c r="G6" s="524">
        <v>44939</v>
      </c>
      <c r="H6" s="524">
        <v>45291</v>
      </c>
      <c r="I6" s="399" t="s">
        <v>5416</v>
      </c>
      <c r="J6" s="530">
        <f>+D6</f>
        <v>3653460.6</v>
      </c>
      <c r="K6" s="554">
        <v>0</v>
      </c>
      <c r="L6" s="554">
        <v>370844.89</v>
      </c>
      <c r="M6" s="554">
        <v>370844.89</v>
      </c>
      <c r="N6" s="554">
        <v>370844.89</v>
      </c>
      <c r="O6" s="554">
        <v>370844.89</v>
      </c>
      <c r="P6" s="530"/>
      <c r="Q6" s="530"/>
      <c r="R6" s="530"/>
      <c r="S6" s="530"/>
      <c r="T6" s="530"/>
      <c r="U6" s="530"/>
      <c r="V6" s="530"/>
      <c r="W6" s="530">
        <f t="shared" ref="W6:W69" si="0">SUM(K6:V6)</f>
        <v>1483379.56</v>
      </c>
      <c r="X6" s="299"/>
      <c r="Y6" s="299"/>
      <c r="Z6" s="299"/>
    </row>
    <row r="7" spans="1:26" s="300" customFormat="1" ht="25.5">
      <c r="A7" s="369" t="s">
        <v>1150</v>
      </c>
      <c r="B7" s="369" t="s">
        <v>68</v>
      </c>
      <c r="C7" s="369" t="s">
        <v>70</v>
      </c>
      <c r="D7" s="347">
        <v>6800</v>
      </c>
      <c r="E7" s="347">
        <v>2252.64</v>
      </c>
      <c r="F7" s="399" t="s">
        <v>2842</v>
      </c>
      <c r="G7" s="526" t="s">
        <v>2842</v>
      </c>
      <c r="H7" s="526">
        <v>365</v>
      </c>
      <c r="I7" s="399" t="s">
        <v>3237</v>
      </c>
      <c r="J7" s="530">
        <v>6800</v>
      </c>
      <c r="K7" s="530">
        <v>197.87</v>
      </c>
      <c r="L7" s="530">
        <v>264.32</v>
      </c>
      <c r="M7" s="530">
        <v>1386.66</v>
      </c>
      <c r="N7" s="530">
        <v>199.4</v>
      </c>
      <c r="O7" s="530">
        <v>204.39</v>
      </c>
      <c r="P7" s="530">
        <v>649.63</v>
      </c>
      <c r="Q7" s="530">
        <v>649.63</v>
      </c>
      <c r="R7" s="530">
        <v>649.63</v>
      </c>
      <c r="S7" s="530">
        <v>649.63</v>
      </c>
      <c r="T7" s="530">
        <v>649.63</v>
      </c>
      <c r="U7" s="530">
        <v>649.6</v>
      </c>
      <c r="V7" s="530">
        <v>649.61</v>
      </c>
      <c r="W7" s="530">
        <f t="shared" si="0"/>
        <v>6800</v>
      </c>
      <c r="X7" s="299"/>
      <c r="Y7" s="299"/>
      <c r="Z7" s="299"/>
    </row>
    <row r="8" spans="1:26" s="300" customFormat="1" ht="25.5">
      <c r="A8" s="369" t="s">
        <v>1150</v>
      </c>
      <c r="B8" s="369" t="s">
        <v>68</v>
      </c>
      <c r="C8" s="369" t="s">
        <v>72</v>
      </c>
      <c r="D8" s="347">
        <v>21000</v>
      </c>
      <c r="E8" s="347">
        <v>8433.7900000000009</v>
      </c>
      <c r="F8" s="399" t="s">
        <v>2842</v>
      </c>
      <c r="G8" s="526" t="s">
        <v>2842</v>
      </c>
      <c r="H8" s="526">
        <v>365</v>
      </c>
      <c r="I8" s="399" t="s">
        <v>3238</v>
      </c>
      <c r="J8" s="530">
        <v>21000</v>
      </c>
      <c r="K8" s="530">
        <v>1613.31</v>
      </c>
      <c r="L8" s="530">
        <v>1825.77</v>
      </c>
      <c r="M8" s="530">
        <v>1684.24</v>
      </c>
      <c r="N8" s="530">
        <v>1746.06</v>
      </c>
      <c r="O8" s="530">
        <v>1564.41</v>
      </c>
      <c r="P8" s="530">
        <v>1795.17</v>
      </c>
      <c r="Q8" s="530">
        <v>1795.17</v>
      </c>
      <c r="R8" s="530">
        <v>1795.17</v>
      </c>
      <c r="S8" s="530">
        <v>1795.17</v>
      </c>
      <c r="T8" s="530">
        <v>1795.17</v>
      </c>
      <c r="U8" s="530">
        <v>1795.17</v>
      </c>
      <c r="V8" s="530">
        <v>1795.19</v>
      </c>
      <c r="W8" s="530">
        <f t="shared" si="0"/>
        <v>20999.999999999996</v>
      </c>
      <c r="X8" s="299"/>
      <c r="Y8" s="299"/>
      <c r="Z8" s="299"/>
    </row>
    <row r="9" spans="1:26" s="300" customFormat="1" ht="25.5">
      <c r="A9" s="369" t="s">
        <v>1150</v>
      </c>
      <c r="B9" s="369" t="s">
        <v>68</v>
      </c>
      <c r="C9" s="369" t="s">
        <v>74</v>
      </c>
      <c r="D9" s="856">
        <v>5200</v>
      </c>
      <c r="E9" s="856">
        <v>1885.86</v>
      </c>
      <c r="F9" s="399" t="s">
        <v>2842</v>
      </c>
      <c r="G9" s="526" t="s">
        <v>2842</v>
      </c>
      <c r="H9" s="526">
        <v>365</v>
      </c>
      <c r="I9" s="399" t="s">
        <v>3239</v>
      </c>
      <c r="J9" s="530">
        <v>4060</v>
      </c>
      <c r="K9" s="530">
        <v>297.55</v>
      </c>
      <c r="L9" s="530">
        <v>302.33999999999997</v>
      </c>
      <c r="M9" s="530">
        <v>289.36000000000007</v>
      </c>
      <c r="N9" s="530">
        <v>321.55999999999989</v>
      </c>
      <c r="O9" s="530">
        <v>295.0499999999999</v>
      </c>
      <c r="P9" s="530">
        <v>364.88</v>
      </c>
      <c r="Q9" s="530">
        <v>364.88</v>
      </c>
      <c r="R9" s="530">
        <v>364.88</v>
      </c>
      <c r="S9" s="530">
        <v>364.88</v>
      </c>
      <c r="T9" s="530">
        <v>364.88</v>
      </c>
      <c r="U9" s="530">
        <v>364.88</v>
      </c>
      <c r="V9" s="530">
        <v>364.86</v>
      </c>
      <c r="W9" s="530">
        <f t="shared" si="0"/>
        <v>4060.0000000000005</v>
      </c>
      <c r="X9" s="299"/>
      <c r="Y9" s="299"/>
      <c r="Z9" s="299"/>
    </row>
    <row r="10" spans="1:26" s="300" customFormat="1" ht="25.5">
      <c r="A10" s="369" t="s">
        <v>1150</v>
      </c>
      <c r="B10" s="369" t="s">
        <v>68</v>
      </c>
      <c r="C10" s="369" t="s">
        <v>74</v>
      </c>
      <c r="D10" s="856"/>
      <c r="E10" s="856"/>
      <c r="F10" s="399" t="s">
        <v>4114</v>
      </c>
      <c r="G10" s="529">
        <v>44927</v>
      </c>
      <c r="H10" s="526">
        <v>365</v>
      </c>
      <c r="I10" s="399" t="s">
        <v>4115</v>
      </c>
      <c r="J10" s="530">
        <v>1140</v>
      </c>
      <c r="K10" s="530">
        <v>0</v>
      </c>
      <c r="L10" s="530">
        <v>95</v>
      </c>
      <c r="M10" s="530">
        <v>95</v>
      </c>
      <c r="N10" s="530">
        <v>95</v>
      </c>
      <c r="O10" s="530">
        <v>95</v>
      </c>
      <c r="P10" s="530">
        <v>108.57</v>
      </c>
      <c r="Q10" s="530">
        <v>108.57</v>
      </c>
      <c r="R10" s="530">
        <v>108.57</v>
      </c>
      <c r="S10" s="530">
        <v>108.57</v>
      </c>
      <c r="T10" s="530">
        <v>108.57</v>
      </c>
      <c r="U10" s="530">
        <v>108.57</v>
      </c>
      <c r="V10" s="530">
        <v>108.58</v>
      </c>
      <c r="W10" s="530">
        <f t="shared" si="0"/>
        <v>1139.9999999999998</v>
      </c>
      <c r="X10" s="299"/>
      <c r="Y10" s="299"/>
      <c r="Z10" s="299"/>
    </row>
    <row r="11" spans="1:26" s="300" customFormat="1" ht="25.5">
      <c r="A11" s="369" t="s">
        <v>1150</v>
      </c>
      <c r="B11" s="369" t="s">
        <v>68</v>
      </c>
      <c r="C11" s="369" t="s">
        <v>304</v>
      </c>
      <c r="D11" s="347">
        <v>414.5</v>
      </c>
      <c r="E11" s="347">
        <v>0</v>
      </c>
      <c r="F11" s="399" t="s">
        <v>4116</v>
      </c>
      <c r="G11" s="529">
        <v>45037</v>
      </c>
      <c r="H11" s="526">
        <v>7</v>
      </c>
      <c r="I11" s="399" t="s">
        <v>4117</v>
      </c>
      <c r="J11" s="530">
        <v>414.5</v>
      </c>
      <c r="K11" s="530">
        <v>0</v>
      </c>
      <c r="L11" s="530"/>
      <c r="M11" s="530"/>
      <c r="N11" s="530"/>
      <c r="O11" s="530"/>
      <c r="P11" s="530"/>
      <c r="Q11" s="530">
        <v>414.5</v>
      </c>
      <c r="R11" s="530"/>
      <c r="S11" s="530"/>
      <c r="T11" s="530"/>
      <c r="U11" s="530"/>
      <c r="V11" s="530"/>
      <c r="W11" s="530">
        <f t="shared" si="0"/>
        <v>414.5</v>
      </c>
      <c r="X11" s="299"/>
      <c r="Y11" s="299"/>
      <c r="Z11" s="299"/>
    </row>
    <row r="12" spans="1:26" s="300" customFormat="1" ht="25.5">
      <c r="A12" s="369" t="s">
        <v>1150</v>
      </c>
      <c r="B12" s="369" t="s">
        <v>68</v>
      </c>
      <c r="C12" s="369" t="s">
        <v>78</v>
      </c>
      <c r="D12" s="347">
        <v>169.5</v>
      </c>
      <c r="E12" s="347">
        <v>169.5</v>
      </c>
      <c r="F12" s="399" t="s">
        <v>4118</v>
      </c>
      <c r="G12" s="529">
        <v>44939</v>
      </c>
      <c r="H12" s="526">
        <v>60</v>
      </c>
      <c r="I12" s="399" t="s">
        <v>4119</v>
      </c>
      <c r="J12" s="530">
        <v>169.5</v>
      </c>
      <c r="K12" s="530">
        <v>0</v>
      </c>
      <c r="L12" s="530">
        <v>169.5</v>
      </c>
      <c r="M12" s="530">
        <v>0</v>
      </c>
      <c r="N12" s="530">
        <v>0</v>
      </c>
      <c r="O12" s="530">
        <v>0</v>
      </c>
      <c r="P12" s="530"/>
      <c r="Q12" s="530"/>
      <c r="R12" s="530"/>
      <c r="S12" s="530"/>
      <c r="T12" s="530"/>
      <c r="U12" s="530"/>
      <c r="V12" s="530"/>
      <c r="W12" s="530">
        <f t="shared" si="0"/>
        <v>169.5</v>
      </c>
      <c r="X12" s="299"/>
      <c r="Y12" s="299"/>
      <c r="Z12" s="299"/>
    </row>
    <row r="13" spans="1:26" s="300" customFormat="1" ht="89.25">
      <c r="A13" s="369" t="s">
        <v>1150</v>
      </c>
      <c r="B13" s="369" t="s">
        <v>68</v>
      </c>
      <c r="C13" s="369" t="s">
        <v>82</v>
      </c>
      <c r="D13" s="856">
        <v>280734.92</v>
      </c>
      <c r="E13" s="856">
        <v>199633</v>
      </c>
      <c r="F13" s="399" t="s">
        <v>4120</v>
      </c>
      <c r="G13" s="529">
        <v>44701</v>
      </c>
      <c r="H13" s="526">
        <v>365</v>
      </c>
      <c r="I13" s="399" t="s">
        <v>4121</v>
      </c>
      <c r="J13" s="530">
        <v>232906.17</v>
      </c>
      <c r="K13" s="530">
        <v>0</v>
      </c>
      <c r="L13" s="531">
        <v>0</v>
      </c>
      <c r="M13" s="531">
        <v>99816.5</v>
      </c>
      <c r="N13" s="531">
        <v>49908.25</v>
      </c>
      <c r="O13" s="531">
        <v>49908.25</v>
      </c>
      <c r="P13" s="531">
        <v>33273.17</v>
      </c>
      <c r="Q13" s="531"/>
      <c r="R13" s="531"/>
      <c r="S13" s="531"/>
      <c r="T13" s="531"/>
      <c r="U13" s="531"/>
      <c r="V13" s="531"/>
      <c r="W13" s="530">
        <f t="shared" si="0"/>
        <v>232906.16999999998</v>
      </c>
      <c r="X13" s="299"/>
      <c r="Y13" s="299"/>
      <c r="Z13" s="299"/>
    </row>
    <row r="14" spans="1:26" s="300" customFormat="1" ht="89.25">
      <c r="A14" s="369" t="s">
        <v>1150</v>
      </c>
      <c r="B14" s="369" t="s">
        <v>68</v>
      </c>
      <c r="C14" s="369" t="s">
        <v>82</v>
      </c>
      <c r="D14" s="856"/>
      <c r="E14" s="856"/>
      <c r="F14" s="399" t="s">
        <v>4120</v>
      </c>
      <c r="G14" s="529">
        <v>45067</v>
      </c>
      <c r="H14" s="526">
        <v>30</v>
      </c>
      <c r="I14" s="399" t="s">
        <v>4121</v>
      </c>
      <c r="J14" s="530">
        <v>47828.75</v>
      </c>
      <c r="K14" s="530">
        <v>0</v>
      </c>
      <c r="L14" s="531">
        <v>0</v>
      </c>
      <c r="M14" s="531">
        <v>0</v>
      </c>
      <c r="N14" s="531">
        <v>0</v>
      </c>
      <c r="O14" s="531">
        <v>0</v>
      </c>
      <c r="P14" s="531"/>
      <c r="Q14" s="531">
        <v>9565.75</v>
      </c>
      <c r="R14" s="531">
        <v>9565.75</v>
      </c>
      <c r="S14" s="531">
        <v>9565.75</v>
      </c>
      <c r="T14" s="531">
        <v>9565.75</v>
      </c>
      <c r="U14" s="531">
        <v>9565.75</v>
      </c>
      <c r="V14" s="531"/>
      <c r="W14" s="530">
        <f t="shared" si="0"/>
        <v>47828.75</v>
      </c>
      <c r="X14" s="299"/>
      <c r="Y14" s="299"/>
      <c r="Z14" s="299"/>
    </row>
    <row r="15" spans="1:26" s="300" customFormat="1" ht="51">
      <c r="A15" s="369" t="s">
        <v>1150</v>
      </c>
      <c r="B15" s="369" t="s">
        <v>68</v>
      </c>
      <c r="C15" s="369" t="s">
        <v>84</v>
      </c>
      <c r="D15" s="856">
        <v>204391.9</v>
      </c>
      <c r="E15" s="856">
        <v>68730.34</v>
      </c>
      <c r="F15" s="399" t="s">
        <v>4122</v>
      </c>
      <c r="G15" s="524">
        <v>44546</v>
      </c>
      <c r="H15" s="526">
        <v>365</v>
      </c>
      <c r="I15" s="399" t="s">
        <v>4123</v>
      </c>
      <c r="J15" s="530">
        <v>2238.58</v>
      </c>
      <c r="K15" s="530">
        <v>0</v>
      </c>
      <c r="L15" s="530">
        <v>0</v>
      </c>
      <c r="M15" s="530">
        <v>2238.58</v>
      </c>
      <c r="N15" s="530">
        <v>0</v>
      </c>
      <c r="O15" s="530">
        <v>0</v>
      </c>
      <c r="P15" s="530"/>
      <c r="Q15" s="530"/>
      <c r="R15" s="530"/>
      <c r="S15" s="530"/>
      <c r="T15" s="530"/>
      <c r="U15" s="530"/>
      <c r="V15" s="530"/>
      <c r="W15" s="530">
        <f t="shared" si="0"/>
        <v>2238.58</v>
      </c>
      <c r="X15" s="299"/>
      <c r="Y15" s="299"/>
      <c r="Z15" s="299"/>
    </row>
    <row r="16" spans="1:26" s="300" customFormat="1" ht="38.25">
      <c r="A16" s="369" t="s">
        <v>1150</v>
      </c>
      <c r="B16" s="369" t="s">
        <v>68</v>
      </c>
      <c r="C16" s="369" t="s">
        <v>84</v>
      </c>
      <c r="D16" s="856"/>
      <c r="E16" s="856"/>
      <c r="F16" s="399" t="s">
        <v>4124</v>
      </c>
      <c r="G16" s="524">
        <v>44914</v>
      </c>
      <c r="H16" s="526">
        <v>365</v>
      </c>
      <c r="I16" s="399" t="s">
        <v>4125</v>
      </c>
      <c r="J16" s="530">
        <v>199475.28</v>
      </c>
      <c r="K16" s="530">
        <v>0</v>
      </c>
      <c r="L16" s="530">
        <v>0</v>
      </c>
      <c r="M16" s="530">
        <v>33245.879999999997</v>
      </c>
      <c r="N16" s="530">
        <v>16622.940000000002</v>
      </c>
      <c r="O16" s="530">
        <v>16622.939999999995</v>
      </c>
      <c r="P16" s="530">
        <v>16622.939999999999</v>
      </c>
      <c r="Q16" s="530">
        <v>16622.939999999999</v>
      </c>
      <c r="R16" s="530">
        <v>16622.939999999999</v>
      </c>
      <c r="S16" s="530">
        <v>16622.939999999999</v>
      </c>
      <c r="T16" s="530">
        <v>16622.939999999999</v>
      </c>
      <c r="U16" s="530">
        <v>16622.939999999999</v>
      </c>
      <c r="V16" s="530">
        <v>33245.879999999997</v>
      </c>
      <c r="W16" s="530">
        <f t="shared" si="0"/>
        <v>199475.28</v>
      </c>
      <c r="X16" s="299"/>
      <c r="Y16" s="299"/>
      <c r="Z16" s="299"/>
    </row>
    <row r="17" spans="1:26" s="300" customFormat="1" ht="38.25">
      <c r="A17" s="369" t="s">
        <v>1150</v>
      </c>
      <c r="B17" s="369" t="s">
        <v>68</v>
      </c>
      <c r="C17" s="369" t="s">
        <v>84</v>
      </c>
      <c r="D17" s="856"/>
      <c r="E17" s="856"/>
      <c r="F17" s="399" t="s">
        <v>4126</v>
      </c>
      <c r="G17" s="524">
        <v>45014</v>
      </c>
      <c r="H17" s="526">
        <v>30</v>
      </c>
      <c r="I17" s="399" t="s">
        <v>4127</v>
      </c>
      <c r="J17" s="530">
        <v>2678.04</v>
      </c>
      <c r="K17" s="530">
        <v>0</v>
      </c>
      <c r="L17" s="530">
        <v>0</v>
      </c>
      <c r="M17" s="530">
        <v>0</v>
      </c>
      <c r="N17" s="530">
        <v>0</v>
      </c>
      <c r="O17" s="530">
        <v>0</v>
      </c>
      <c r="P17" s="530"/>
      <c r="Q17" s="530">
        <v>1339.02</v>
      </c>
      <c r="R17" s="530"/>
      <c r="S17" s="530"/>
      <c r="T17" s="530"/>
      <c r="U17" s="530">
        <v>1339.02</v>
      </c>
      <c r="V17" s="530"/>
      <c r="W17" s="530">
        <f t="shared" si="0"/>
        <v>2678.04</v>
      </c>
      <c r="X17" s="299"/>
      <c r="Y17" s="299"/>
      <c r="Z17" s="299"/>
    </row>
    <row r="18" spans="1:26" s="300" customFormat="1" ht="38.25">
      <c r="A18" s="369" t="s">
        <v>1150</v>
      </c>
      <c r="B18" s="369" t="s">
        <v>68</v>
      </c>
      <c r="C18" s="369" t="s">
        <v>86</v>
      </c>
      <c r="D18" s="856">
        <v>6850.42</v>
      </c>
      <c r="E18" s="856">
        <v>6850.41</v>
      </c>
      <c r="F18" s="399" t="s">
        <v>4128</v>
      </c>
      <c r="G18" s="529">
        <v>44897</v>
      </c>
      <c r="H18" s="526" t="s">
        <v>4129</v>
      </c>
      <c r="I18" s="399" t="s">
        <v>4130</v>
      </c>
      <c r="J18" s="530">
        <v>6778.99</v>
      </c>
      <c r="K18" s="530">
        <v>6778.98</v>
      </c>
      <c r="L18" s="530">
        <v>0</v>
      </c>
      <c r="M18" s="530">
        <v>0</v>
      </c>
      <c r="N18" s="530">
        <v>0</v>
      </c>
      <c r="O18" s="530">
        <v>0</v>
      </c>
      <c r="P18" s="530">
        <v>0.01</v>
      </c>
      <c r="Q18" s="530"/>
      <c r="R18" s="530"/>
      <c r="S18" s="530"/>
      <c r="T18" s="530"/>
      <c r="U18" s="530"/>
      <c r="V18" s="530"/>
      <c r="W18" s="530">
        <f t="shared" si="0"/>
        <v>6778.99</v>
      </c>
      <c r="X18" s="299"/>
      <c r="Y18" s="299"/>
      <c r="Z18" s="299"/>
    </row>
    <row r="19" spans="1:26" s="300" customFormat="1" ht="25.5">
      <c r="A19" s="369" t="s">
        <v>1150</v>
      </c>
      <c r="B19" s="369" t="s">
        <v>68</v>
      </c>
      <c r="C19" s="369" t="s">
        <v>86</v>
      </c>
      <c r="D19" s="856"/>
      <c r="E19" s="856"/>
      <c r="F19" s="399" t="s">
        <v>2842</v>
      </c>
      <c r="G19" s="526" t="s">
        <v>2842</v>
      </c>
      <c r="H19" s="526" t="s">
        <v>2842</v>
      </c>
      <c r="I19" s="399" t="s">
        <v>4131</v>
      </c>
      <c r="J19" s="530">
        <v>71.430000000000007</v>
      </c>
      <c r="K19" s="530">
        <v>71.430000000000007</v>
      </c>
      <c r="L19" s="530">
        <v>0</v>
      </c>
      <c r="M19" s="530">
        <v>0</v>
      </c>
      <c r="N19" s="530">
        <v>0</v>
      </c>
      <c r="O19" s="530">
        <v>0</v>
      </c>
      <c r="P19" s="530"/>
      <c r="Q19" s="530"/>
      <c r="R19" s="530"/>
      <c r="S19" s="530"/>
      <c r="T19" s="530"/>
      <c r="U19" s="530"/>
      <c r="V19" s="530"/>
      <c r="W19" s="530">
        <f t="shared" si="0"/>
        <v>71.430000000000007</v>
      </c>
      <c r="X19" s="299"/>
      <c r="Y19" s="299"/>
      <c r="Z19" s="299"/>
    </row>
    <row r="20" spans="1:26" s="300" customFormat="1" ht="25.5">
      <c r="A20" s="369" t="s">
        <v>1150</v>
      </c>
      <c r="B20" s="369" t="s">
        <v>68</v>
      </c>
      <c r="C20" s="369" t="s">
        <v>294</v>
      </c>
      <c r="D20" s="347">
        <v>552.35</v>
      </c>
      <c r="E20" s="347">
        <v>552.35</v>
      </c>
      <c r="F20" s="399" t="s">
        <v>2842</v>
      </c>
      <c r="G20" s="526" t="s">
        <v>2842</v>
      </c>
      <c r="H20" s="526" t="s">
        <v>2842</v>
      </c>
      <c r="I20" s="399" t="s">
        <v>4132</v>
      </c>
      <c r="J20" s="530">
        <v>552.35</v>
      </c>
      <c r="K20" s="530">
        <v>0</v>
      </c>
      <c r="L20" s="530">
        <v>0</v>
      </c>
      <c r="M20" s="530">
        <v>0</v>
      </c>
      <c r="N20" s="530">
        <v>552.35</v>
      </c>
      <c r="O20" s="530">
        <v>0</v>
      </c>
      <c r="P20" s="530"/>
      <c r="Q20" s="530"/>
      <c r="R20" s="530"/>
      <c r="S20" s="530"/>
      <c r="T20" s="530"/>
      <c r="U20" s="530"/>
      <c r="V20" s="530"/>
      <c r="W20" s="530">
        <f t="shared" si="0"/>
        <v>552.35</v>
      </c>
      <c r="X20" s="299"/>
      <c r="Y20" s="299"/>
      <c r="Z20" s="299"/>
    </row>
    <row r="21" spans="1:26" s="300" customFormat="1" ht="25.5">
      <c r="A21" s="369" t="s">
        <v>1150</v>
      </c>
      <c r="B21" s="369" t="s">
        <v>68</v>
      </c>
      <c r="C21" s="369" t="s">
        <v>92</v>
      </c>
      <c r="D21" s="347">
        <v>2207</v>
      </c>
      <c r="E21" s="347">
        <v>367.86</v>
      </c>
      <c r="F21" s="399" t="s">
        <v>4133</v>
      </c>
      <c r="G21" s="529">
        <v>45045</v>
      </c>
      <c r="H21" s="526">
        <v>250</v>
      </c>
      <c r="I21" s="399" t="s">
        <v>4134</v>
      </c>
      <c r="J21" s="530">
        <v>2207</v>
      </c>
      <c r="K21" s="530">
        <v>0</v>
      </c>
      <c r="L21" s="530">
        <v>0</v>
      </c>
      <c r="M21" s="530">
        <v>0</v>
      </c>
      <c r="N21" s="530">
        <v>0</v>
      </c>
      <c r="O21" s="530">
        <v>367.86</v>
      </c>
      <c r="P21" s="530">
        <v>262.73</v>
      </c>
      <c r="Q21" s="530">
        <v>262.73</v>
      </c>
      <c r="R21" s="530">
        <v>262.73</v>
      </c>
      <c r="S21" s="530">
        <v>262.73</v>
      </c>
      <c r="T21" s="530">
        <v>262.73</v>
      </c>
      <c r="U21" s="530">
        <v>262.73</v>
      </c>
      <c r="V21" s="530">
        <v>262.76</v>
      </c>
      <c r="W21" s="530">
        <f t="shared" si="0"/>
        <v>2207</v>
      </c>
      <c r="X21" s="299"/>
      <c r="Y21" s="299"/>
      <c r="Z21" s="299"/>
    </row>
    <row r="22" spans="1:26" s="300" customFormat="1" ht="25.5">
      <c r="A22" s="369" t="s">
        <v>1150</v>
      </c>
      <c r="B22" s="369" t="s">
        <v>68</v>
      </c>
      <c r="C22" s="369" t="s">
        <v>96</v>
      </c>
      <c r="D22" s="856">
        <v>22610</v>
      </c>
      <c r="E22" s="856">
        <v>2261</v>
      </c>
      <c r="F22" s="399" t="s">
        <v>4135</v>
      </c>
      <c r="G22" s="529">
        <v>45005</v>
      </c>
      <c r="H22" s="526">
        <v>300</v>
      </c>
      <c r="I22" s="399" t="s">
        <v>4136</v>
      </c>
      <c r="J22" s="530">
        <v>10150</v>
      </c>
      <c r="K22" s="530">
        <v>0</v>
      </c>
      <c r="L22" s="530">
        <v>0</v>
      </c>
      <c r="M22" s="530">
        <v>0</v>
      </c>
      <c r="N22" s="530">
        <v>0</v>
      </c>
      <c r="O22" s="530">
        <v>1015</v>
      </c>
      <c r="P22" s="530">
        <v>1015</v>
      </c>
      <c r="Q22" s="530">
        <v>1015</v>
      </c>
      <c r="R22" s="530">
        <v>1015</v>
      </c>
      <c r="S22" s="530">
        <v>1015</v>
      </c>
      <c r="T22" s="530">
        <v>1015</v>
      </c>
      <c r="U22" s="530">
        <v>1015</v>
      </c>
      <c r="V22" s="530">
        <v>3045</v>
      </c>
      <c r="W22" s="530">
        <f t="shared" si="0"/>
        <v>10150</v>
      </c>
      <c r="X22" s="299"/>
      <c r="Y22" s="299"/>
      <c r="Z22" s="299"/>
    </row>
    <row r="23" spans="1:26" s="300" customFormat="1" ht="38.25">
      <c r="A23" s="369" t="s">
        <v>1150</v>
      </c>
      <c r="B23" s="369" t="s">
        <v>68</v>
      </c>
      <c r="C23" s="369" t="s">
        <v>96</v>
      </c>
      <c r="D23" s="856"/>
      <c r="E23" s="856"/>
      <c r="F23" s="399" t="s">
        <v>4137</v>
      </c>
      <c r="G23" s="529">
        <v>45008</v>
      </c>
      <c r="H23" s="526">
        <v>300</v>
      </c>
      <c r="I23" s="399" t="s">
        <v>4138</v>
      </c>
      <c r="J23" s="530">
        <v>12460</v>
      </c>
      <c r="K23" s="530">
        <v>0</v>
      </c>
      <c r="L23" s="530">
        <v>0</v>
      </c>
      <c r="M23" s="530">
        <v>0</v>
      </c>
      <c r="N23" s="530">
        <v>0</v>
      </c>
      <c r="O23" s="530">
        <v>1246</v>
      </c>
      <c r="P23" s="530">
        <v>1246</v>
      </c>
      <c r="Q23" s="530">
        <v>1246</v>
      </c>
      <c r="R23" s="530">
        <v>1246</v>
      </c>
      <c r="S23" s="530">
        <v>1246</v>
      </c>
      <c r="T23" s="530">
        <v>1246</v>
      </c>
      <c r="U23" s="530">
        <v>1246</v>
      </c>
      <c r="V23" s="530">
        <v>3738</v>
      </c>
      <c r="W23" s="530">
        <f t="shared" si="0"/>
        <v>12460</v>
      </c>
      <c r="X23" s="299"/>
      <c r="Y23" s="299"/>
      <c r="Z23" s="299"/>
    </row>
    <row r="24" spans="1:26" s="300" customFormat="1" ht="25.5">
      <c r="A24" s="369" t="s">
        <v>1150</v>
      </c>
      <c r="B24" s="369" t="s">
        <v>68</v>
      </c>
      <c r="C24" s="369" t="s">
        <v>100</v>
      </c>
      <c r="D24" s="347">
        <v>1133</v>
      </c>
      <c r="E24" s="347">
        <v>1133</v>
      </c>
      <c r="F24" s="399" t="s">
        <v>4139</v>
      </c>
      <c r="G24" s="529">
        <v>44999</v>
      </c>
      <c r="H24" s="526">
        <v>60</v>
      </c>
      <c r="I24" s="399" t="s">
        <v>4140</v>
      </c>
      <c r="J24" s="530">
        <v>1133</v>
      </c>
      <c r="K24" s="530">
        <v>0</v>
      </c>
      <c r="L24" s="530">
        <v>0</v>
      </c>
      <c r="M24" s="530">
        <v>0</v>
      </c>
      <c r="N24" s="530">
        <v>1133</v>
      </c>
      <c r="O24" s="530">
        <v>0</v>
      </c>
      <c r="P24" s="530"/>
      <c r="Q24" s="530"/>
      <c r="R24" s="530"/>
      <c r="S24" s="530"/>
      <c r="T24" s="530"/>
      <c r="U24" s="530"/>
      <c r="V24" s="530"/>
      <c r="W24" s="530">
        <f t="shared" si="0"/>
        <v>1133</v>
      </c>
      <c r="X24" s="299"/>
      <c r="Y24" s="299"/>
      <c r="Z24" s="299"/>
    </row>
    <row r="25" spans="1:26" s="300" customFormat="1" ht="25.5">
      <c r="A25" s="369" t="s">
        <v>1150</v>
      </c>
      <c r="B25" s="369" t="s">
        <v>68</v>
      </c>
      <c r="C25" s="369" t="s">
        <v>102</v>
      </c>
      <c r="D25" s="347">
        <v>86.4</v>
      </c>
      <c r="E25" s="347">
        <v>77.14</v>
      </c>
      <c r="F25" s="399" t="s">
        <v>2842</v>
      </c>
      <c r="G25" s="526" t="s">
        <v>2842</v>
      </c>
      <c r="H25" s="526" t="s">
        <v>2842</v>
      </c>
      <c r="I25" s="399" t="s">
        <v>4141</v>
      </c>
      <c r="J25" s="530">
        <v>86.4</v>
      </c>
      <c r="K25" s="530">
        <v>0</v>
      </c>
      <c r="L25" s="530">
        <v>77.14</v>
      </c>
      <c r="M25" s="530">
        <v>0</v>
      </c>
      <c r="N25" s="530">
        <v>0</v>
      </c>
      <c r="O25" s="530">
        <v>0</v>
      </c>
      <c r="P25" s="530">
        <v>9.26</v>
      </c>
      <c r="Q25" s="530"/>
      <c r="R25" s="530"/>
      <c r="S25" s="530"/>
      <c r="T25" s="530"/>
      <c r="U25" s="530"/>
      <c r="V25" s="530"/>
      <c r="W25" s="530">
        <f t="shared" si="0"/>
        <v>86.4</v>
      </c>
      <c r="X25" s="299"/>
      <c r="Y25" s="299"/>
      <c r="Z25" s="299"/>
    </row>
    <row r="26" spans="1:26" s="300" customFormat="1" ht="25.5">
      <c r="A26" s="369" t="s">
        <v>1150</v>
      </c>
      <c r="B26" s="369" t="s">
        <v>68</v>
      </c>
      <c r="C26" s="369" t="s">
        <v>104</v>
      </c>
      <c r="D26" s="347">
        <v>80</v>
      </c>
      <c r="E26" s="347">
        <v>80</v>
      </c>
      <c r="F26" s="399" t="s">
        <v>2842</v>
      </c>
      <c r="G26" s="526" t="s">
        <v>2842</v>
      </c>
      <c r="H26" s="526" t="s">
        <v>2842</v>
      </c>
      <c r="I26" s="399" t="s">
        <v>4142</v>
      </c>
      <c r="J26" s="530">
        <v>80</v>
      </c>
      <c r="K26" s="530">
        <v>0</v>
      </c>
      <c r="L26" s="530">
        <v>0</v>
      </c>
      <c r="M26" s="530">
        <v>80</v>
      </c>
      <c r="N26" s="530">
        <v>0</v>
      </c>
      <c r="O26" s="530">
        <v>0</v>
      </c>
      <c r="P26" s="530"/>
      <c r="Q26" s="530"/>
      <c r="R26" s="530"/>
      <c r="S26" s="530"/>
      <c r="T26" s="530"/>
      <c r="U26" s="530"/>
      <c r="V26" s="530"/>
      <c r="W26" s="530">
        <f t="shared" si="0"/>
        <v>80</v>
      </c>
      <c r="X26" s="299"/>
      <c r="Y26" s="299"/>
      <c r="Z26" s="299"/>
    </row>
    <row r="27" spans="1:26" s="300" customFormat="1" ht="25.5">
      <c r="A27" s="369" t="s">
        <v>1150</v>
      </c>
      <c r="B27" s="369" t="s">
        <v>68</v>
      </c>
      <c r="C27" s="369" t="s">
        <v>310</v>
      </c>
      <c r="D27" s="347">
        <v>16.399999999999999</v>
      </c>
      <c r="E27" s="347">
        <v>16.399999999999999</v>
      </c>
      <c r="F27" s="399" t="s">
        <v>2842</v>
      </c>
      <c r="G27" s="526" t="s">
        <v>2842</v>
      </c>
      <c r="H27" s="526" t="s">
        <v>2842</v>
      </c>
      <c r="I27" s="399" t="s">
        <v>4143</v>
      </c>
      <c r="J27" s="530">
        <v>16.399999999999999</v>
      </c>
      <c r="K27" s="530">
        <v>0</v>
      </c>
      <c r="L27" s="530">
        <v>0</v>
      </c>
      <c r="M27" s="530">
        <v>16.399999999999999</v>
      </c>
      <c r="N27" s="530">
        <v>0</v>
      </c>
      <c r="O27" s="530">
        <v>0</v>
      </c>
      <c r="P27" s="530"/>
      <c r="Q27" s="530"/>
      <c r="R27" s="530"/>
      <c r="S27" s="530"/>
      <c r="T27" s="530"/>
      <c r="U27" s="530"/>
      <c r="V27" s="530"/>
      <c r="W27" s="530">
        <f t="shared" si="0"/>
        <v>16.399999999999999</v>
      </c>
      <c r="X27" s="299"/>
      <c r="Y27" s="299"/>
      <c r="Z27" s="299"/>
    </row>
    <row r="28" spans="1:26" s="300" customFormat="1" ht="51">
      <c r="A28" s="369" t="s">
        <v>1150</v>
      </c>
      <c r="B28" s="369" t="s">
        <v>68</v>
      </c>
      <c r="C28" s="369" t="s">
        <v>112</v>
      </c>
      <c r="D28" s="347">
        <v>1207.25</v>
      </c>
      <c r="E28" s="347">
        <v>1207.25</v>
      </c>
      <c r="F28" s="399" t="s">
        <v>4144</v>
      </c>
      <c r="G28" s="529">
        <v>45026</v>
      </c>
      <c r="H28" s="526">
        <v>30</v>
      </c>
      <c r="I28" s="399" t="s">
        <v>4145</v>
      </c>
      <c r="J28" s="530">
        <v>1207.25</v>
      </c>
      <c r="K28" s="530">
        <v>0</v>
      </c>
      <c r="L28" s="530">
        <v>0</v>
      </c>
      <c r="M28" s="530">
        <v>0</v>
      </c>
      <c r="N28" s="530">
        <v>0</v>
      </c>
      <c r="O28" s="530">
        <v>1207.25</v>
      </c>
      <c r="P28" s="530"/>
      <c r="Q28" s="530"/>
      <c r="R28" s="530"/>
      <c r="S28" s="530"/>
      <c r="T28" s="530"/>
      <c r="U28" s="530"/>
      <c r="V28" s="530"/>
      <c r="W28" s="530">
        <f t="shared" si="0"/>
        <v>1207.25</v>
      </c>
      <c r="X28" s="299"/>
      <c r="Y28" s="299"/>
      <c r="Z28" s="299"/>
    </row>
    <row r="29" spans="1:26" s="300" customFormat="1" ht="25.5">
      <c r="A29" s="369" t="s">
        <v>1150</v>
      </c>
      <c r="B29" s="369" t="s">
        <v>68</v>
      </c>
      <c r="C29" s="369" t="s">
        <v>116</v>
      </c>
      <c r="D29" s="347">
        <v>1494.49</v>
      </c>
      <c r="E29" s="347">
        <v>1494.49</v>
      </c>
      <c r="F29" s="399" t="s">
        <v>2842</v>
      </c>
      <c r="G29" s="526" t="s">
        <v>2842</v>
      </c>
      <c r="H29" s="526" t="s">
        <v>2842</v>
      </c>
      <c r="I29" s="399" t="s">
        <v>4146</v>
      </c>
      <c r="J29" s="530">
        <v>1494.49</v>
      </c>
      <c r="K29" s="530">
        <v>1.8</v>
      </c>
      <c r="L29" s="530">
        <v>0</v>
      </c>
      <c r="M29" s="530">
        <v>0</v>
      </c>
      <c r="N29" s="530">
        <v>1492.69</v>
      </c>
      <c r="O29" s="530">
        <v>0</v>
      </c>
      <c r="P29" s="530"/>
      <c r="Q29" s="530"/>
      <c r="R29" s="530"/>
      <c r="S29" s="530"/>
      <c r="T29" s="530"/>
      <c r="U29" s="530"/>
      <c r="V29" s="530"/>
      <c r="W29" s="530">
        <f t="shared" si="0"/>
        <v>1494.49</v>
      </c>
      <c r="X29" s="299"/>
      <c r="Y29" s="299"/>
      <c r="Z29" s="299"/>
    </row>
    <row r="30" spans="1:26" s="300" customFormat="1" ht="25.5">
      <c r="A30" s="369" t="s">
        <v>1150</v>
      </c>
      <c r="B30" s="369" t="s">
        <v>68</v>
      </c>
      <c r="C30" s="369" t="s">
        <v>318</v>
      </c>
      <c r="D30" s="347">
        <v>41.17</v>
      </c>
      <c r="E30" s="347">
        <v>22.17</v>
      </c>
      <c r="F30" s="399" t="s">
        <v>2842</v>
      </c>
      <c r="G30" s="526" t="s">
        <v>2842</v>
      </c>
      <c r="H30" s="526" t="s">
        <v>2842</v>
      </c>
      <c r="I30" s="399" t="s">
        <v>4147</v>
      </c>
      <c r="J30" s="530">
        <v>41.17</v>
      </c>
      <c r="K30" s="530">
        <v>0.6</v>
      </c>
      <c r="L30" s="530">
        <v>0</v>
      </c>
      <c r="M30" s="530">
        <v>0.56999999999999995</v>
      </c>
      <c r="N30" s="530">
        <v>21</v>
      </c>
      <c r="O30" s="530">
        <v>0</v>
      </c>
      <c r="P30" s="530">
        <v>19</v>
      </c>
      <c r="Q30" s="530"/>
      <c r="R30" s="530"/>
      <c r="S30" s="530"/>
      <c r="T30" s="530"/>
      <c r="U30" s="530"/>
      <c r="V30" s="530"/>
      <c r="W30" s="530">
        <f t="shared" si="0"/>
        <v>41.17</v>
      </c>
      <c r="X30" s="299"/>
      <c r="Y30" s="299"/>
      <c r="Z30" s="299"/>
    </row>
    <row r="31" spans="1:26" s="300" customFormat="1" ht="76.5">
      <c r="A31" s="369" t="s">
        <v>1150</v>
      </c>
      <c r="B31" s="369" t="s">
        <v>68</v>
      </c>
      <c r="C31" s="369" t="s">
        <v>298</v>
      </c>
      <c r="D31" s="347">
        <v>98625.75</v>
      </c>
      <c r="E31" s="347">
        <v>98625.75</v>
      </c>
      <c r="F31" s="399" t="s">
        <v>4148</v>
      </c>
      <c r="G31" s="529">
        <v>45050</v>
      </c>
      <c r="H31" s="526">
        <v>10</v>
      </c>
      <c r="I31" s="399" t="s">
        <v>4149</v>
      </c>
      <c r="J31" s="530">
        <v>98625.75</v>
      </c>
      <c r="K31" s="530">
        <v>13.44</v>
      </c>
      <c r="L31" s="530">
        <v>0</v>
      </c>
      <c r="M31" s="530">
        <v>7</v>
      </c>
      <c r="N31" s="530">
        <v>0</v>
      </c>
      <c r="O31" s="530">
        <v>98605.31</v>
      </c>
      <c r="P31" s="530"/>
      <c r="Q31" s="530"/>
      <c r="R31" s="530"/>
      <c r="S31" s="530"/>
      <c r="T31" s="530"/>
      <c r="U31" s="530"/>
      <c r="V31" s="530"/>
      <c r="W31" s="530">
        <f t="shared" si="0"/>
        <v>98625.75</v>
      </c>
      <c r="X31" s="299"/>
      <c r="Y31" s="299"/>
      <c r="Z31" s="299"/>
    </row>
    <row r="32" spans="1:26" s="300" customFormat="1" ht="25.5">
      <c r="A32" s="369" t="s">
        <v>1150</v>
      </c>
      <c r="B32" s="369" t="s">
        <v>68</v>
      </c>
      <c r="C32" s="369" t="s">
        <v>250</v>
      </c>
      <c r="D32" s="856">
        <v>38284</v>
      </c>
      <c r="E32" s="856">
        <v>38284</v>
      </c>
      <c r="F32" s="399" t="s">
        <v>4150</v>
      </c>
      <c r="G32" s="529">
        <v>45028</v>
      </c>
      <c r="H32" s="526">
        <v>15</v>
      </c>
      <c r="I32" s="399" t="s">
        <v>4151</v>
      </c>
      <c r="J32" s="530">
        <v>23750</v>
      </c>
      <c r="K32" s="530">
        <v>0</v>
      </c>
      <c r="L32" s="530">
        <v>0</v>
      </c>
      <c r="M32" s="530">
        <v>0</v>
      </c>
      <c r="N32" s="530">
        <v>0</v>
      </c>
      <c r="O32" s="530">
        <v>23750</v>
      </c>
      <c r="P32" s="530"/>
      <c r="Q32" s="530"/>
      <c r="R32" s="530"/>
      <c r="S32" s="530"/>
      <c r="T32" s="530"/>
      <c r="U32" s="530"/>
      <c r="V32" s="530"/>
      <c r="W32" s="530">
        <f t="shared" si="0"/>
        <v>23750</v>
      </c>
      <c r="X32" s="299"/>
      <c r="Y32" s="299"/>
      <c r="Z32" s="299"/>
    </row>
    <row r="33" spans="1:26" s="300" customFormat="1" ht="25.5">
      <c r="A33" s="369" t="s">
        <v>1150</v>
      </c>
      <c r="B33" s="369" t="s">
        <v>68</v>
      </c>
      <c r="C33" s="369" t="s">
        <v>250</v>
      </c>
      <c r="D33" s="856"/>
      <c r="E33" s="856"/>
      <c r="F33" s="399" t="s">
        <v>4152</v>
      </c>
      <c r="G33" s="529">
        <v>45033</v>
      </c>
      <c r="H33" s="526">
        <v>15</v>
      </c>
      <c r="I33" s="399" t="s">
        <v>4153</v>
      </c>
      <c r="J33" s="530">
        <v>14534</v>
      </c>
      <c r="K33" s="530">
        <v>0</v>
      </c>
      <c r="L33" s="530">
        <v>0</v>
      </c>
      <c r="M33" s="530">
        <v>0</v>
      </c>
      <c r="N33" s="530">
        <v>0</v>
      </c>
      <c r="O33" s="530">
        <v>14534</v>
      </c>
      <c r="P33" s="530"/>
      <c r="Q33" s="530"/>
      <c r="R33" s="530"/>
      <c r="S33" s="530"/>
      <c r="T33" s="530"/>
      <c r="U33" s="530"/>
      <c r="V33" s="530"/>
      <c r="W33" s="530">
        <f t="shared" si="0"/>
        <v>14534</v>
      </c>
      <c r="X33" s="299"/>
      <c r="Y33" s="299"/>
      <c r="Z33" s="299"/>
    </row>
    <row r="34" spans="1:26" s="300" customFormat="1" ht="38.25">
      <c r="A34" s="369" t="s">
        <v>1150</v>
      </c>
      <c r="B34" s="369" t="s">
        <v>1213</v>
      </c>
      <c r="C34" s="369" t="s">
        <v>237</v>
      </c>
      <c r="D34" s="856">
        <v>619989.85</v>
      </c>
      <c r="E34" s="856">
        <v>184083.26</v>
      </c>
      <c r="F34" s="399" t="s">
        <v>4154</v>
      </c>
      <c r="G34" s="529">
        <v>44972</v>
      </c>
      <c r="H34" s="526">
        <v>240</v>
      </c>
      <c r="I34" s="399" t="s">
        <v>4155</v>
      </c>
      <c r="J34" s="530">
        <v>237521.74</v>
      </c>
      <c r="K34" s="530">
        <v>0</v>
      </c>
      <c r="L34" s="530">
        <v>0</v>
      </c>
      <c r="M34" s="530">
        <v>0</v>
      </c>
      <c r="N34" s="530">
        <v>0</v>
      </c>
      <c r="O34" s="530">
        <v>15094.88</v>
      </c>
      <c r="P34" s="530">
        <v>74142.289999999994</v>
      </c>
      <c r="Q34" s="530">
        <v>74142.289999999994</v>
      </c>
      <c r="R34" s="530">
        <v>74142.28</v>
      </c>
      <c r="S34" s="530"/>
      <c r="T34" s="530"/>
      <c r="U34" s="530"/>
      <c r="V34" s="530"/>
      <c r="W34" s="530">
        <f t="shared" si="0"/>
        <v>237521.74</v>
      </c>
      <c r="X34" s="299"/>
      <c r="Y34" s="299"/>
      <c r="Z34" s="299"/>
    </row>
    <row r="35" spans="1:26" s="300" customFormat="1" ht="38.25">
      <c r="A35" s="369" t="s">
        <v>1150</v>
      </c>
      <c r="B35" s="369" t="s">
        <v>1213</v>
      </c>
      <c r="C35" s="369" t="s">
        <v>237</v>
      </c>
      <c r="D35" s="856"/>
      <c r="E35" s="856"/>
      <c r="F35" s="399" t="s">
        <v>4156</v>
      </c>
      <c r="G35" s="524">
        <v>44922</v>
      </c>
      <c r="H35" s="526">
        <v>150</v>
      </c>
      <c r="I35" s="399" t="s">
        <v>4157</v>
      </c>
      <c r="J35" s="530">
        <v>169895.09</v>
      </c>
      <c r="K35" s="530">
        <v>0</v>
      </c>
      <c r="L35" s="530">
        <v>0</v>
      </c>
      <c r="M35" s="530">
        <v>0</v>
      </c>
      <c r="N35" s="530">
        <v>17132.3</v>
      </c>
      <c r="O35" s="530">
        <v>48394.41</v>
      </c>
      <c r="P35" s="530">
        <v>26092.1</v>
      </c>
      <c r="Q35" s="530">
        <v>26092.1</v>
      </c>
      <c r="R35" s="530">
        <v>26092.1</v>
      </c>
      <c r="S35" s="530">
        <v>26092.080000000002</v>
      </c>
      <c r="T35" s="530"/>
      <c r="U35" s="530"/>
      <c r="V35" s="530"/>
      <c r="W35" s="530">
        <f t="shared" si="0"/>
        <v>169895.09000000003</v>
      </c>
      <c r="X35" s="299"/>
      <c r="Y35" s="299"/>
      <c r="Z35" s="299"/>
    </row>
    <row r="36" spans="1:26" s="300" customFormat="1" ht="38.25">
      <c r="A36" s="369" t="s">
        <v>1150</v>
      </c>
      <c r="B36" s="369" t="s">
        <v>1213</v>
      </c>
      <c r="C36" s="369" t="s">
        <v>237</v>
      </c>
      <c r="D36" s="856"/>
      <c r="E36" s="856"/>
      <c r="F36" s="399" t="s">
        <v>4158</v>
      </c>
      <c r="G36" s="529">
        <v>44964</v>
      </c>
      <c r="H36" s="526">
        <v>120</v>
      </c>
      <c r="I36" s="399" t="s">
        <v>4159</v>
      </c>
      <c r="J36" s="530">
        <v>87372.58</v>
      </c>
      <c r="K36" s="530">
        <v>0</v>
      </c>
      <c r="L36" s="530">
        <v>0</v>
      </c>
      <c r="M36" s="530">
        <v>0</v>
      </c>
      <c r="N36" s="530">
        <v>0</v>
      </c>
      <c r="O36" s="530">
        <v>14830.4</v>
      </c>
      <c r="P36" s="530">
        <v>24180.73</v>
      </c>
      <c r="Q36" s="530">
        <v>24180.73</v>
      </c>
      <c r="R36" s="530">
        <v>24180.720000000001</v>
      </c>
      <c r="S36" s="530"/>
      <c r="T36" s="530"/>
      <c r="U36" s="530"/>
      <c r="V36" s="530"/>
      <c r="W36" s="530">
        <f t="shared" si="0"/>
        <v>87372.58</v>
      </c>
      <c r="X36" s="299"/>
      <c r="Y36" s="299"/>
      <c r="Z36" s="299"/>
    </row>
    <row r="37" spans="1:26" s="300" customFormat="1" ht="25.5">
      <c r="A37" s="369" t="s">
        <v>1150</v>
      </c>
      <c r="B37" s="369" t="s">
        <v>1213</v>
      </c>
      <c r="C37" s="369" t="s">
        <v>237</v>
      </c>
      <c r="D37" s="856"/>
      <c r="E37" s="856"/>
      <c r="F37" s="399" t="s">
        <v>4160</v>
      </c>
      <c r="G37" s="529">
        <v>44935</v>
      </c>
      <c r="H37" s="526">
        <v>90</v>
      </c>
      <c r="I37" s="399" t="s">
        <v>4161</v>
      </c>
      <c r="J37" s="530">
        <v>90414.77</v>
      </c>
      <c r="K37" s="530">
        <v>0</v>
      </c>
      <c r="L37" s="530">
        <v>0</v>
      </c>
      <c r="M37" s="530">
        <v>0</v>
      </c>
      <c r="N37" s="530">
        <v>19235.060000000001</v>
      </c>
      <c r="O37" s="530">
        <v>40536.819999999992</v>
      </c>
      <c r="P37" s="530">
        <v>30642.890000000014</v>
      </c>
      <c r="Q37" s="530"/>
      <c r="R37" s="530"/>
      <c r="S37" s="530"/>
      <c r="T37" s="530"/>
      <c r="U37" s="530"/>
      <c r="V37" s="530"/>
      <c r="W37" s="530">
        <f t="shared" si="0"/>
        <v>90414.77</v>
      </c>
      <c r="X37" s="299"/>
      <c r="Y37" s="299"/>
      <c r="Z37" s="299"/>
    </row>
    <row r="38" spans="1:26" s="300" customFormat="1" ht="38.25">
      <c r="A38" s="369" t="s">
        <v>1150</v>
      </c>
      <c r="B38" s="369" t="s">
        <v>1213</v>
      </c>
      <c r="C38" s="369" t="s">
        <v>237</v>
      </c>
      <c r="D38" s="856"/>
      <c r="E38" s="856"/>
      <c r="F38" s="399" t="s">
        <v>4160</v>
      </c>
      <c r="G38" s="529">
        <v>45036</v>
      </c>
      <c r="H38" s="526">
        <v>21</v>
      </c>
      <c r="I38" s="399" t="s">
        <v>4162</v>
      </c>
      <c r="J38" s="530">
        <v>5899.19</v>
      </c>
      <c r="K38" s="530">
        <v>0</v>
      </c>
      <c r="L38" s="530">
        <v>0</v>
      </c>
      <c r="M38" s="530">
        <v>0</v>
      </c>
      <c r="N38" s="530">
        <v>0</v>
      </c>
      <c r="O38" s="530">
        <v>0</v>
      </c>
      <c r="P38" s="530">
        <v>5899.19</v>
      </c>
      <c r="Q38" s="530"/>
      <c r="R38" s="530"/>
      <c r="S38" s="530"/>
      <c r="T38" s="530"/>
      <c r="U38" s="530"/>
      <c r="V38" s="530"/>
      <c r="W38" s="530">
        <f t="shared" si="0"/>
        <v>5899.19</v>
      </c>
      <c r="X38" s="299"/>
      <c r="Y38" s="299"/>
      <c r="Z38" s="299"/>
    </row>
    <row r="39" spans="1:26" s="300" customFormat="1" ht="25.5">
      <c r="A39" s="369" t="s">
        <v>1150</v>
      </c>
      <c r="B39" s="369" t="s">
        <v>1213</v>
      </c>
      <c r="C39" s="369" t="s">
        <v>237</v>
      </c>
      <c r="D39" s="856"/>
      <c r="E39" s="856"/>
      <c r="F39" s="399" t="s">
        <v>4163</v>
      </c>
      <c r="G39" s="529">
        <v>44726</v>
      </c>
      <c r="H39" s="526">
        <v>150</v>
      </c>
      <c r="I39" s="399" t="s">
        <v>4164</v>
      </c>
      <c r="J39" s="530">
        <v>14765.36</v>
      </c>
      <c r="K39" s="530">
        <v>0</v>
      </c>
      <c r="L39" s="530">
        <v>13338.01</v>
      </c>
      <c r="M39" s="530">
        <v>1427.3500000000004</v>
      </c>
      <c r="N39" s="530">
        <v>0</v>
      </c>
      <c r="O39" s="530">
        <v>0</v>
      </c>
      <c r="P39" s="530"/>
      <c r="Q39" s="530"/>
      <c r="R39" s="530"/>
      <c r="S39" s="530"/>
      <c r="T39" s="530"/>
      <c r="U39" s="530"/>
      <c r="V39" s="530"/>
      <c r="W39" s="530">
        <f t="shared" si="0"/>
        <v>14765.36</v>
      </c>
      <c r="X39" s="299"/>
      <c r="Y39" s="299"/>
      <c r="Z39" s="299"/>
    </row>
    <row r="40" spans="1:26" s="300" customFormat="1" ht="38.25">
      <c r="A40" s="369" t="s">
        <v>1150</v>
      </c>
      <c r="B40" s="369" t="s">
        <v>1213</v>
      </c>
      <c r="C40" s="369" t="s">
        <v>237</v>
      </c>
      <c r="D40" s="856"/>
      <c r="E40" s="856"/>
      <c r="F40" s="399" t="s">
        <v>4163</v>
      </c>
      <c r="G40" s="524">
        <v>44894</v>
      </c>
      <c r="H40" s="526">
        <v>30</v>
      </c>
      <c r="I40" s="399" t="s">
        <v>4165</v>
      </c>
      <c r="J40" s="530">
        <v>14121.12</v>
      </c>
      <c r="K40" s="530">
        <v>0</v>
      </c>
      <c r="L40" s="530">
        <v>14094.03</v>
      </c>
      <c r="M40" s="530">
        <v>0</v>
      </c>
      <c r="N40" s="530">
        <v>0</v>
      </c>
      <c r="O40" s="530">
        <v>0</v>
      </c>
      <c r="P40" s="530">
        <v>27.09</v>
      </c>
      <c r="Q40" s="530"/>
      <c r="R40" s="530"/>
      <c r="S40" s="530"/>
      <c r="T40" s="530"/>
      <c r="U40" s="530"/>
      <c r="V40" s="530"/>
      <c r="W40" s="530">
        <f t="shared" si="0"/>
        <v>14121.12</v>
      </c>
      <c r="X40" s="299"/>
      <c r="Y40" s="299"/>
      <c r="Z40" s="299"/>
    </row>
    <row r="41" spans="1:26" s="300" customFormat="1" ht="38.25">
      <c r="A41" s="369" t="s">
        <v>1150</v>
      </c>
      <c r="B41" s="369" t="s">
        <v>1192</v>
      </c>
      <c r="C41" s="369" t="s">
        <v>382</v>
      </c>
      <c r="D41" s="347">
        <v>2960.14</v>
      </c>
      <c r="E41" s="347">
        <v>2960.14</v>
      </c>
      <c r="F41" s="527" t="s">
        <v>4166</v>
      </c>
      <c r="G41" s="378">
        <v>44873</v>
      </c>
      <c r="H41" s="526">
        <v>30</v>
      </c>
      <c r="I41" s="399" t="s">
        <v>4167</v>
      </c>
      <c r="J41" s="530">
        <v>2960.14</v>
      </c>
      <c r="K41" s="530">
        <v>0</v>
      </c>
      <c r="L41" s="530">
        <v>0</v>
      </c>
      <c r="M41" s="530">
        <v>2960.14</v>
      </c>
      <c r="N41" s="530">
        <v>0</v>
      </c>
      <c r="O41" s="530">
        <v>0</v>
      </c>
      <c r="P41" s="530"/>
      <c r="Q41" s="530"/>
      <c r="R41" s="530"/>
      <c r="S41" s="530"/>
      <c r="T41" s="530"/>
      <c r="U41" s="530"/>
      <c r="V41" s="530"/>
      <c r="W41" s="530">
        <f t="shared" si="0"/>
        <v>2960.14</v>
      </c>
      <c r="X41" s="299"/>
      <c r="Y41" s="299"/>
      <c r="Z41" s="299"/>
    </row>
    <row r="42" spans="1:26" s="300" customFormat="1" ht="38.25">
      <c r="A42" s="369" t="s">
        <v>1150</v>
      </c>
      <c r="B42" s="369" t="s">
        <v>1192</v>
      </c>
      <c r="C42" s="369" t="s">
        <v>1194</v>
      </c>
      <c r="D42" s="856">
        <v>126347.66</v>
      </c>
      <c r="E42" s="856">
        <v>54970.45</v>
      </c>
      <c r="F42" s="527" t="s">
        <v>4168</v>
      </c>
      <c r="G42" s="378">
        <v>45026</v>
      </c>
      <c r="H42" s="379">
        <v>150</v>
      </c>
      <c r="I42" s="399" t="s">
        <v>4169</v>
      </c>
      <c r="J42" s="380">
        <v>44586.25</v>
      </c>
      <c r="K42" s="530"/>
      <c r="L42" s="530"/>
      <c r="M42" s="530"/>
      <c r="N42" s="530"/>
      <c r="O42" s="530"/>
      <c r="P42" s="530">
        <v>8917.25</v>
      </c>
      <c r="Q42" s="530">
        <v>8917.25</v>
      </c>
      <c r="R42" s="530">
        <v>8917.25</v>
      </c>
      <c r="S42" s="530">
        <v>8917.25</v>
      </c>
      <c r="T42" s="530">
        <v>8917.25</v>
      </c>
      <c r="U42" s="530"/>
      <c r="V42" s="530"/>
      <c r="W42" s="530">
        <f t="shared" si="0"/>
        <v>44586.25</v>
      </c>
      <c r="X42" s="299"/>
      <c r="Y42" s="299"/>
      <c r="Z42" s="299"/>
    </row>
    <row r="43" spans="1:26" s="300" customFormat="1" ht="38.25">
      <c r="A43" s="369" t="s">
        <v>1150</v>
      </c>
      <c r="B43" s="369" t="s">
        <v>1192</v>
      </c>
      <c r="C43" s="369" t="s">
        <v>1194</v>
      </c>
      <c r="D43" s="856"/>
      <c r="E43" s="856"/>
      <c r="F43" s="527" t="s">
        <v>4170</v>
      </c>
      <c r="G43" s="378">
        <v>44946</v>
      </c>
      <c r="H43" s="379">
        <v>120</v>
      </c>
      <c r="I43" s="399" t="s">
        <v>4171</v>
      </c>
      <c r="J43" s="380">
        <v>34626.06</v>
      </c>
      <c r="K43" s="530"/>
      <c r="L43" s="530"/>
      <c r="M43" s="380">
        <v>1671.35</v>
      </c>
      <c r="N43" s="380">
        <v>6857.64</v>
      </c>
      <c r="O43" s="380">
        <v>9338.0300000000007</v>
      </c>
      <c r="P43" s="380">
        <v>16759.04</v>
      </c>
      <c r="Q43" s="530"/>
      <c r="R43" s="530"/>
      <c r="S43" s="530"/>
      <c r="T43" s="530"/>
      <c r="U43" s="530"/>
      <c r="V43" s="530"/>
      <c r="W43" s="530">
        <f t="shared" si="0"/>
        <v>34626.06</v>
      </c>
      <c r="X43" s="299"/>
      <c r="Y43" s="299"/>
      <c r="Z43" s="299"/>
    </row>
    <row r="44" spans="1:26" s="300" customFormat="1" ht="38.25">
      <c r="A44" s="369" t="s">
        <v>1150</v>
      </c>
      <c r="B44" s="369" t="s">
        <v>1192</v>
      </c>
      <c r="C44" s="369" t="s">
        <v>1194</v>
      </c>
      <c r="D44" s="856"/>
      <c r="E44" s="856"/>
      <c r="F44" s="527" t="s">
        <v>4172</v>
      </c>
      <c r="G44" s="378">
        <v>44935</v>
      </c>
      <c r="H44" s="379">
        <v>150</v>
      </c>
      <c r="I44" s="399" t="s">
        <v>4173</v>
      </c>
      <c r="J44" s="380">
        <v>47135.35</v>
      </c>
      <c r="K44" s="530"/>
      <c r="L44" s="530"/>
      <c r="M44" s="380">
        <v>8150.22</v>
      </c>
      <c r="N44" s="380">
        <v>6568.99</v>
      </c>
      <c r="O44" s="380">
        <v>22384.22</v>
      </c>
      <c r="P44" s="380">
        <v>5015.96</v>
      </c>
      <c r="Q44" s="380">
        <v>5015.96</v>
      </c>
      <c r="R44" s="530"/>
      <c r="S44" s="530"/>
      <c r="T44" s="530"/>
      <c r="U44" s="530"/>
      <c r="V44" s="530"/>
      <c r="W44" s="530">
        <f t="shared" si="0"/>
        <v>47135.35</v>
      </c>
      <c r="X44" s="299"/>
      <c r="Y44" s="299"/>
      <c r="Z44" s="299"/>
    </row>
    <row r="45" spans="1:26" s="300" customFormat="1" ht="38.25">
      <c r="A45" s="369" t="s">
        <v>1150</v>
      </c>
      <c r="B45" s="369" t="s">
        <v>1192</v>
      </c>
      <c r="C45" s="369" t="s">
        <v>156</v>
      </c>
      <c r="D45" s="856">
        <v>214063.55</v>
      </c>
      <c r="E45" s="856">
        <v>172874.05</v>
      </c>
      <c r="F45" s="527" t="s">
        <v>4174</v>
      </c>
      <c r="G45" s="378">
        <v>44903</v>
      </c>
      <c r="H45" s="379">
        <v>90</v>
      </c>
      <c r="I45" s="399" t="s">
        <v>4175</v>
      </c>
      <c r="J45" s="380">
        <v>63896.1</v>
      </c>
      <c r="K45" s="530"/>
      <c r="L45" s="380">
        <v>6389.61</v>
      </c>
      <c r="M45" s="380">
        <v>25558.44</v>
      </c>
      <c r="N45" s="380"/>
      <c r="O45" s="380">
        <v>25558.44</v>
      </c>
      <c r="P45" s="530">
        <v>6389.61</v>
      </c>
      <c r="Q45" s="530"/>
      <c r="R45" s="530"/>
      <c r="S45" s="530"/>
      <c r="T45" s="530"/>
      <c r="U45" s="530"/>
      <c r="V45" s="530"/>
      <c r="W45" s="530">
        <f t="shared" si="0"/>
        <v>63896.1</v>
      </c>
      <c r="X45" s="299"/>
      <c r="Y45" s="299"/>
      <c r="Z45" s="299"/>
    </row>
    <row r="46" spans="1:26" s="300" customFormat="1" ht="38.25">
      <c r="A46" s="369" t="s">
        <v>1150</v>
      </c>
      <c r="B46" s="369" t="s">
        <v>1192</v>
      </c>
      <c r="C46" s="369" t="s">
        <v>156</v>
      </c>
      <c r="D46" s="856"/>
      <c r="E46" s="856"/>
      <c r="F46" s="527" t="s">
        <v>4176</v>
      </c>
      <c r="G46" s="378">
        <v>44860</v>
      </c>
      <c r="H46" s="379">
        <v>80</v>
      </c>
      <c r="I46" s="399" t="s">
        <v>4177</v>
      </c>
      <c r="J46" s="380">
        <v>67486.880000000005</v>
      </c>
      <c r="K46" s="380">
        <v>33743.440000000002</v>
      </c>
      <c r="L46" s="530"/>
      <c r="M46" s="530"/>
      <c r="N46" s="530"/>
      <c r="O46" s="380">
        <v>30369.1</v>
      </c>
      <c r="P46" s="380"/>
      <c r="Q46" s="530">
        <v>3374.34</v>
      </c>
      <c r="R46" s="530"/>
      <c r="S46" s="530"/>
      <c r="T46" s="530"/>
      <c r="U46" s="530"/>
      <c r="V46" s="530"/>
      <c r="W46" s="530">
        <f t="shared" si="0"/>
        <v>67486.880000000005</v>
      </c>
      <c r="X46" s="299"/>
      <c r="Y46" s="299"/>
      <c r="Z46" s="299"/>
    </row>
    <row r="47" spans="1:26" s="300" customFormat="1" ht="38.25">
      <c r="A47" s="369" t="s">
        <v>1150</v>
      </c>
      <c r="B47" s="369" t="s">
        <v>1192</v>
      </c>
      <c r="C47" s="369" t="s">
        <v>156</v>
      </c>
      <c r="D47" s="856"/>
      <c r="E47" s="856"/>
      <c r="F47" s="527" t="s">
        <v>4178</v>
      </c>
      <c r="G47" s="378">
        <v>44713</v>
      </c>
      <c r="H47" s="379">
        <v>120</v>
      </c>
      <c r="I47" s="399" t="s">
        <v>4179</v>
      </c>
      <c r="J47" s="380">
        <v>13101.38</v>
      </c>
      <c r="K47" s="530"/>
      <c r="L47" s="530"/>
      <c r="M47" s="530"/>
      <c r="N47" s="380">
        <v>9826.0300000000007</v>
      </c>
      <c r="O47" s="530"/>
      <c r="P47" s="530">
        <v>3275.35</v>
      </c>
      <c r="Q47" s="530"/>
      <c r="R47" s="530"/>
      <c r="S47" s="530"/>
      <c r="T47" s="530"/>
      <c r="U47" s="530"/>
      <c r="V47" s="530"/>
      <c r="W47" s="530">
        <f t="shared" si="0"/>
        <v>13101.380000000001</v>
      </c>
      <c r="X47" s="299"/>
      <c r="Y47" s="299"/>
      <c r="Z47" s="299"/>
    </row>
    <row r="48" spans="1:26" s="300" customFormat="1" ht="38.25">
      <c r="A48" s="369" t="s">
        <v>1150</v>
      </c>
      <c r="B48" s="369" t="s">
        <v>1192</v>
      </c>
      <c r="C48" s="369" t="s">
        <v>156</v>
      </c>
      <c r="D48" s="856"/>
      <c r="E48" s="856"/>
      <c r="F48" s="527" t="s">
        <v>4180</v>
      </c>
      <c r="G48" s="378">
        <v>44806</v>
      </c>
      <c r="H48" s="379">
        <v>120</v>
      </c>
      <c r="I48" s="399" t="s">
        <v>4181</v>
      </c>
      <c r="J48" s="530">
        <v>69579.19</v>
      </c>
      <c r="K48" s="530"/>
      <c r="L48" s="530"/>
      <c r="M48" s="530"/>
      <c r="N48" s="530">
        <v>41428.99</v>
      </c>
      <c r="O48" s="530"/>
      <c r="P48" s="530">
        <v>28150.2</v>
      </c>
      <c r="Q48" s="530"/>
      <c r="R48" s="530"/>
      <c r="S48" s="530"/>
      <c r="T48" s="530"/>
      <c r="U48" s="530"/>
      <c r="V48" s="530"/>
      <c r="W48" s="530">
        <f t="shared" si="0"/>
        <v>69579.19</v>
      </c>
      <c r="X48" s="299"/>
      <c r="Y48" s="299"/>
      <c r="Z48" s="299"/>
    </row>
    <row r="49" spans="1:26" s="300" customFormat="1" ht="25.5">
      <c r="A49" s="369" t="s">
        <v>1150</v>
      </c>
      <c r="B49" s="369" t="s">
        <v>1192</v>
      </c>
      <c r="C49" s="369" t="s">
        <v>140</v>
      </c>
      <c r="D49" s="856">
        <v>38280</v>
      </c>
      <c r="E49" s="856">
        <v>10440</v>
      </c>
      <c r="F49" s="527" t="s">
        <v>2803</v>
      </c>
      <c r="G49" s="378">
        <v>44958</v>
      </c>
      <c r="H49" s="526">
        <v>11</v>
      </c>
      <c r="I49" s="399" t="s">
        <v>4182</v>
      </c>
      <c r="J49" s="380">
        <v>19140</v>
      </c>
      <c r="K49" s="530"/>
      <c r="L49" s="380"/>
      <c r="M49" s="530">
        <v>1740</v>
      </c>
      <c r="N49" s="530">
        <v>1740</v>
      </c>
      <c r="O49" s="530">
        <v>1740</v>
      </c>
      <c r="P49" s="530">
        <v>1740</v>
      </c>
      <c r="Q49" s="530">
        <v>1740</v>
      </c>
      <c r="R49" s="530">
        <v>1740</v>
      </c>
      <c r="S49" s="530">
        <v>1740</v>
      </c>
      <c r="T49" s="530">
        <v>1740</v>
      </c>
      <c r="U49" s="530">
        <v>1740</v>
      </c>
      <c r="V49" s="530">
        <v>3480</v>
      </c>
      <c r="W49" s="530">
        <f t="shared" si="0"/>
        <v>19140</v>
      </c>
      <c r="X49" s="299"/>
      <c r="Y49" s="299"/>
      <c r="Z49" s="299"/>
    </row>
    <row r="50" spans="1:26" s="300" customFormat="1" ht="25.5">
      <c r="A50" s="369" t="s">
        <v>1150</v>
      </c>
      <c r="B50" s="369" t="s">
        <v>1192</v>
      </c>
      <c r="C50" s="369" t="s">
        <v>140</v>
      </c>
      <c r="D50" s="856"/>
      <c r="E50" s="856"/>
      <c r="F50" s="527" t="s">
        <v>2803</v>
      </c>
      <c r="G50" s="378">
        <v>44958</v>
      </c>
      <c r="H50" s="526">
        <v>11</v>
      </c>
      <c r="I50" s="399" t="s">
        <v>4183</v>
      </c>
      <c r="J50" s="380">
        <v>19140</v>
      </c>
      <c r="K50" s="530"/>
      <c r="L50" s="380"/>
      <c r="M50" s="530">
        <v>1740</v>
      </c>
      <c r="N50" s="530">
        <v>1740</v>
      </c>
      <c r="O50" s="530">
        <v>1740</v>
      </c>
      <c r="P50" s="530">
        <v>1740</v>
      </c>
      <c r="Q50" s="530">
        <v>1740</v>
      </c>
      <c r="R50" s="530">
        <v>1740</v>
      </c>
      <c r="S50" s="530">
        <v>1740</v>
      </c>
      <c r="T50" s="530">
        <v>1740</v>
      </c>
      <c r="U50" s="530">
        <v>1740</v>
      </c>
      <c r="V50" s="530">
        <v>3480</v>
      </c>
      <c r="W50" s="530">
        <f t="shared" si="0"/>
        <v>19140</v>
      </c>
      <c r="X50" s="299"/>
      <c r="Y50" s="299"/>
      <c r="Z50" s="299"/>
    </row>
    <row r="51" spans="1:26" s="300" customFormat="1" ht="38.25">
      <c r="A51" s="369" t="s">
        <v>1150</v>
      </c>
      <c r="B51" s="369" t="s">
        <v>1192</v>
      </c>
      <c r="C51" s="369" t="s">
        <v>237</v>
      </c>
      <c r="D51" s="857">
        <v>4457806.0599999996</v>
      </c>
      <c r="E51" s="856">
        <v>2673246.91</v>
      </c>
      <c r="F51" s="527" t="s">
        <v>4184</v>
      </c>
      <c r="G51" s="378">
        <v>44910</v>
      </c>
      <c r="H51" s="379">
        <v>120</v>
      </c>
      <c r="I51" s="399" t="s">
        <v>4185</v>
      </c>
      <c r="J51" s="380">
        <v>226780.26</v>
      </c>
      <c r="K51" s="530">
        <v>0</v>
      </c>
      <c r="L51" s="530">
        <v>0</v>
      </c>
      <c r="M51" s="530">
        <v>63799.3</v>
      </c>
      <c r="N51" s="530">
        <v>79606.42</v>
      </c>
      <c r="O51" s="530">
        <v>40617.450000000012</v>
      </c>
      <c r="P51" s="530">
        <v>42757.09</v>
      </c>
      <c r="Q51" s="530"/>
      <c r="R51" s="530"/>
      <c r="S51" s="530"/>
      <c r="T51" s="530"/>
      <c r="U51" s="530"/>
      <c r="V51" s="530"/>
      <c r="W51" s="530">
        <f t="shared" si="0"/>
        <v>226780.26</v>
      </c>
      <c r="X51" s="381"/>
      <c r="Y51" s="382"/>
      <c r="Z51" s="299"/>
    </row>
    <row r="52" spans="1:26" s="300" customFormat="1" ht="38.25">
      <c r="A52" s="369" t="s">
        <v>1150</v>
      </c>
      <c r="B52" s="369" t="s">
        <v>1192</v>
      </c>
      <c r="C52" s="369" t="s">
        <v>237</v>
      </c>
      <c r="D52" s="857"/>
      <c r="E52" s="856"/>
      <c r="F52" s="527" t="s">
        <v>4186</v>
      </c>
      <c r="G52" s="378">
        <v>45006</v>
      </c>
      <c r="H52" s="379">
        <v>150</v>
      </c>
      <c r="I52" s="399" t="s">
        <v>4187</v>
      </c>
      <c r="J52" s="380">
        <v>882136.43</v>
      </c>
      <c r="K52" s="530">
        <v>0</v>
      </c>
      <c r="L52" s="530">
        <v>0</v>
      </c>
      <c r="M52" s="530">
        <v>0</v>
      </c>
      <c r="N52" s="530">
        <v>0</v>
      </c>
      <c r="O52" s="530">
        <v>0</v>
      </c>
      <c r="P52" s="530">
        <v>147022.73000000001</v>
      </c>
      <c r="Q52" s="530">
        <v>147022.74</v>
      </c>
      <c r="R52" s="530">
        <v>147022.74</v>
      </c>
      <c r="S52" s="530">
        <v>147022.74</v>
      </c>
      <c r="T52" s="530">
        <v>147022.74</v>
      </c>
      <c r="U52" s="530">
        <v>147022.74</v>
      </c>
      <c r="V52" s="530"/>
      <c r="W52" s="530">
        <f t="shared" si="0"/>
        <v>882136.42999999993</v>
      </c>
      <c r="X52" s="381"/>
      <c r="Y52" s="382"/>
      <c r="Z52" s="299"/>
    </row>
    <row r="53" spans="1:26" s="300" customFormat="1" ht="25.5">
      <c r="A53" s="369" t="s">
        <v>1150</v>
      </c>
      <c r="B53" s="369" t="s">
        <v>1192</v>
      </c>
      <c r="C53" s="369" t="s">
        <v>237</v>
      </c>
      <c r="D53" s="857"/>
      <c r="E53" s="856"/>
      <c r="F53" s="527" t="s">
        <v>4188</v>
      </c>
      <c r="G53" s="378">
        <v>44964</v>
      </c>
      <c r="H53" s="379">
        <v>120</v>
      </c>
      <c r="I53" s="399" t="s">
        <v>4189</v>
      </c>
      <c r="J53" s="380">
        <v>46100.02</v>
      </c>
      <c r="K53" s="530">
        <v>0</v>
      </c>
      <c r="L53" s="530">
        <v>0</v>
      </c>
      <c r="M53" s="530">
        <v>7939.48</v>
      </c>
      <c r="N53" s="530">
        <v>37223.72</v>
      </c>
      <c r="O53" s="530">
        <v>-3.637978807091713E-12</v>
      </c>
      <c r="P53" s="530">
        <v>936.82</v>
      </c>
      <c r="Q53" s="530"/>
      <c r="R53" s="530"/>
      <c r="S53" s="530"/>
      <c r="T53" s="530"/>
      <c r="U53" s="530"/>
      <c r="V53" s="530"/>
      <c r="W53" s="530">
        <f t="shared" si="0"/>
        <v>46100.02</v>
      </c>
      <c r="X53" s="381"/>
      <c r="Y53" s="382"/>
      <c r="Z53" s="299"/>
    </row>
    <row r="54" spans="1:26" s="300" customFormat="1" ht="25.5">
      <c r="A54" s="369" t="s">
        <v>1150</v>
      </c>
      <c r="B54" s="369" t="s">
        <v>1192</v>
      </c>
      <c r="C54" s="369" t="s">
        <v>237</v>
      </c>
      <c r="D54" s="857"/>
      <c r="E54" s="856"/>
      <c r="F54" s="527" t="s">
        <v>4190</v>
      </c>
      <c r="G54" s="378">
        <v>44881</v>
      </c>
      <c r="H54" s="379">
        <v>120</v>
      </c>
      <c r="I54" s="399" t="s">
        <v>4191</v>
      </c>
      <c r="J54" s="530">
        <v>230887.64</v>
      </c>
      <c r="K54" s="530">
        <v>0</v>
      </c>
      <c r="L54" s="530">
        <v>9471.84</v>
      </c>
      <c r="M54" s="530">
        <v>158230.44</v>
      </c>
      <c r="N54" s="530">
        <v>42534.59</v>
      </c>
      <c r="O54" s="530">
        <v>20650.770000000015</v>
      </c>
      <c r="P54" s="530"/>
      <c r="Q54" s="530"/>
      <c r="R54" s="530"/>
      <c r="S54" s="530"/>
      <c r="T54" s="530"/>
      <c r="U54" s="530"/>
      <c r="V54" s="530"/>
      <c r="W54" s="530">
        <f t="shared" si="0"/>
        <v>230887.64</v>
      </c>
      <c r="X54" s="383"/>
      <c r="Y54" s="382"/>
      <c r="Z54" s="299"/>
    </row>
    <row r="55" spans="1:26" s="300" customFormat="1" ht="25.5">
      <c r="A55" s="369" t="s">
        <v>1150</v>
      </c>
      <c r="B55" s="369" t="s">
        <v>1192</v>
      </c>
      <c r="C55" s="369" t="s">
        <v>237</v>
      </c>
      <c r="D55" s="857"/>
      <c r="E55" s="856"/>
      <c r="F55" s="527" t="s">
        <v>4192</v>
      </c>
      <c r="G55" s="378">
        <v>44986</v>
      </c>
      <c r="H55" s="379">
        <v>120</v>
      </c>
      <c r="I55" s="399" t="s">
        <v>4193</v>
      </c>
      <c r="J55" s="380">
        <v>358363.66</v>
      </c>
      <c r="K55" s="530">
        <v>0</v>
      </c>
      <c r="L55" s="380">
        <v>0</v>
      </c>
      <c r="M55" s="530">
        <v>0</v>
      </c>
      <c r="N55" s="530">
        <v>0</v>
      </c>
      <c r="O55" s="530">
        <v>0</v>
      </c>
      <c r="P55" s="530">
        <v>89590.91</v>
      </c>
      <c r="Q55" s="530">
        <v>89590.91</v>
      </c>
      <c r="R55" s="530">
        <v>89590.91</v>
      </c>
      <c r="S55" s="530">
        <v>89590.93</v>
      </c>
      <c r="T55" s="530"/>
      <c r="U55" s="530"/>
      <c r="V55" s="530"/>
      <c r="W55" s="530">
        <f t="shared" si="0"/>
        <v>358363.66</v>
      </c>
      <c r="X55" s="381"/>
      <c r="Y55" s="382"/>
      <c r="Z55" s="299"/>
    </row>
    <row r="56" spans="1:26" s="300" customFormat="1" ht="38.25">
      <c r="A56" s="369" t="s">
        <v>1150</v>
      </c>
      <c r="B56" s="369" t="s">
        <v>1192</v>
      </c>
      <c r="C56" s="369" t="s">
        <v>237</v>
      </c>
      <c r="D56" s="857"/>
      <c r="E56" s="856"/>
      <c r="F56" s="527" t="s">
        <v>4194</v>
      </c>
      <c r="G56" s="378">
        <v>44967</v>
      </c>
      <c r="H56" s="379">
        <v>180</v>
      </c>
      <c r="I56" s="399" t="s">
        <v>4195</v>
      </c>
      <c r="J56" s="380">
        <v>211563.86</v>
      </c>
      <c r="K56" s="530">
        <v>0</v>
      </c>
      <c r="L56" s="530">
        <v>0</v>
      </c>
      <c r="M56" s="530">
        <v>0</v>
      </c>
      <c r="N56" s="530">
        <v>0</v>
      </c>
      <c r="O56" s="530">
        <v>24163.79</v>
      </c>
      <c r="P56" s="530">
        <v>24163.79</v>
      </c>
      <c r="Q56" s="530">
        <v>24163.78</v>
      </c>
      <c r="R56" s="530">
        <v>69536.2</v>
      </c>
      <c r="S56" s="530">
        <v>69536.3</v>
      </c>
      <c r="T56" s="530"/>
      <c r="U56" s="530"/>
      <c r="V56" s="530"/>
      <c r="W56" s="530">
        <f t="shared" si="0"/>
        <v>211563.86</v>
      </c>
      <c r="X56" s="381"/>
      <c r="Y56" s="382"/>
      <c r="Z56" s="299"/>
    </row>
    <row r="57" spans="1:26" s="300" customFormat="1" ht="38.25">
      <c r="A57" s="369" t="s">
        <v>1150</v>
      </c>
      <c r="B57" s="369" t="s">
        <v>1192</v>
      </c>
      <c r="C57" s="369" t="s">
        <v>237</v>
      </c>
      <c r="D57" s="857"/>
      <c r="E57" s="856"/>
      <c r="F57" s="527" t="s">
        <v>4196</v>
      </c>
      <c r="G57" s="378">
        <v>44951</v>
      </c>
      <c r="H57" s="379">
        <v>120</v>
      </c>
      <c r="I57" s="399" t="s">
        <v>4197</v>
      </c>
      <c r="J57" s="530">
        <v>280663.42</v>
      </c>
      <c r="K57" s="530"/>
      <c r="L57" s="530"/>
      <c r="M57" s="530">
        <v>58821.08</v>
      </c>
      <c r="N57" s="530">
        <v>141083.41</v>
      </c>
      <c r="O57" s="530">
        <v>52889.78</v>
      </c>
      <c r="P57" s="530">
        <v>27869.15</v>
      </c>
      <c r="Q57" s="530"/>
      <c r="R57" s="530"/>
      <c r="S57" s="530"/>
      <c r="T57" s="530"/>
      <c r="U57" s="530"/>
      <c r="V57" s="530"/>
      <c r="W57" s="530">
        <f t="shared" si="0"/>
        <v>280663.42</v>
      </c>
      <c r="X57" s="383"/>
      <c r="Y57" s="382"/>
      <c r="Z57" s="299"/>
    </row>
    <row r="58" spans="1:26" s="300" customFormat="1" ht="38.25">
      <c r="A58" s="369" t="s">
        <v>1150</v>
      </c>
      <c r="B58" s="369" t="s">
        <v>1192</v>
      </c>
      <c r="C58" s="369" t="s">
        <v>237</v>
      </c>
      <c r="D58" s="857"/>
      <c r="E58" s="856"/>
      <c r="F58" s="527" t="s">
        <v>4198</v>
      </c>
      <c r="G58" s="378">
        <v>44858</v>
      </c>
      <c r="H58" s="379">
        <v>120</v>
      </c>
      <c r="I58" s="399" t="s">
        <v>4199</v>
      </c>
      <c r="J58" s="530">
        <v>544085.15</v>
      </c>
      <c r="K58" s="530">
        <v>0</v>
      </c>
      <c r="L58" s="530">
        <v>42458.75</v>
      </c>
      <c r="M58" s="530">
        <v>79010.600000000006</v>
      </c>
      <c r="N58" s="530">
        <v>97255.6</v>
      </c>
      <c r="O58" s="530">
        <v>275503.99</v>
      </c>
      <c r="P58" s="530">
        <v>49856.21</v>
      </c>
      <c r="Q58" s="530"/>
      <c r="R58" s="530"/>
      <c r="S58" s="530"/>
      <c r="T58" s="530"/>
      <c r="U58" s="530"/>
      <c r="V58" s="530"/>
      <c r="W58" s="530">
        <f t="shared" si="0"/>
        <v>544085.15</v>
      </c>
      <c r="X58" s="383"/>
      <c r="Y58" s="382"/>
      <c r="Z58" s="299"/>
    </row>
    <row r="59" spans="1:26" s="300" customFormat="1" ht="25.5">
      <c r="A59" s="369" t="s">
        <v>1150</v>
      </c>
      <c r="B59" s="369" t="s">
        <v>1192</v>
      </c>
      <c r="C59" s="369" t="s">
        <v>237</v>
      </c>
      <c r="D59" s="857"/>
      <c r="E59" s="856"/>
      <c r="F59" s="527" t="s">
        <v>4200</v>
      </c>
      <c r="G59" s="378">
        <v>44792</v>
      </c>
      <c r="H59" s="379">
        <v>120</v>
      </c>
      <c r="I59" s="399" t="s">
        <v>4201</v>
      </c>
      <c r="J59" s="530">
        <v>150162.66</v>
      </c>
      <c r="K59" s="530"/>
      <c r="L59" s="530">
        <v>77011.399999999994</v>
      </c>
      <c r="M59" s="530">
        <v>24054.900000000009</v>
      </c>
      <c r="N59" s="530">
        <v>0</v>
      </c>
      <c r="O59" s="530">
        <v>48503.83</v>
      </c>
      <c r="P59" s="530">
        <v>592.53</v>
      </c>
      <c r="Q59" s="530"/>
      <c r="R59" s="530"/>
      <c r="S59" s="530"/>
      <c r="T59" s="530"/>
      <c r="U59" s="530"/>
      <c r="V59" s="530"/>
      <c r="W59" s="530">
        <f t="shared" si="0"/>
        <v>150162.66</v>
      </c>
      <c r="X59" s="383"/>
      <c r="Y59" s="382"/>
      <c r="Z59" s="299"/>
    </row>
    <row r="60" spans="1:26" s="300" customFormat="1" ht="38.25">
      <c r="A60" s="369" t="s">
        <v>1150</v>
      </c>
      <c r="B60" s="369" t="s">
        <v>1192</v>
      </c>
      <c r="C60" s="369" t="s">
        <v>237</v>
      </c>
      <c r="D60" s="857"/>
      <c r="E60" s="856"/>
      <c r="F60" s="527" t="s">
        <v>4202</v>
      </c>
      <c r="G60" s="378">
        <v>44728</v>
      </c>
      <c r="H60" s="379">
        <v>210</v>
      </c>
      <c r="I60" s="399" t="s">
        <v>4203</v>
      </c>
      <c r="J60" s="530">
        <v>161473</v>
      </c>
      <c r="K60" s="530">
        <v>56249.14</v>
      </c>
      <c r="L60" s="530">
        <v>0</v>
      </c>
      <c r="M60" s="530">
        <v>84782.560000000012</v>
      </c>
      <c r="N60" s="530">
        <v>0</v>
      </c>
      <c r="O60" s="530">
        <v>20427.949999999983</v>
      </c>
      <c r="P60" s="530">
        <v>13.35</v>
      </c>
      <c r="Q60" s="530"/>
      <c r="R60" s="530"/>
      <c r="S60" s="530"/>
      <c r="T60" s="530"/>
      <c r="U60" s="530"/>
      <c r="V60" s="530"/>
      <c r="W60" s="530">
        <f t="shared" si="0"/>
        <v>161473</v>
      </c>
      <c r="X60" s="383"/>
      <c r="Y60" s="382"/>
      <c r="Z60" s="299"/>
    </row>
    <row r="61" spans="1:26" s="300" customFormat="1" ht="38.25">
      <c r="A61" s="369" t="s">
        <v>1150</v>
      </c>
      <c r="B61" s="369" t="s">
        <v>1192</v>
      </c>
      <c r="C61" s="369" t="s">
        <v>237</v>
      </c>
      <c r="D61" s="857"/>
      <c r="E61" s="856"/>
      <c r="F61" s="527" t="s">
        <v>4204</v>
      </c>
      <c r="G61" s="379" t="s">
        <v>2842</v>
      </c>
      <c r="H61" s="379" t="s">
        <v>2842</v>
      </c>
      <c r="I61" s="399" t="s">
        <v>4205</v>
      </c>
      <c r="J61" s="380">
        <v>1693.85</v>
      </c>
      <c r="K61" s="530"/>
      <c r="L61" s="380">
        <v>1693.85</v>
      </c>
      <c r="M61" s="530"/>
      <c r="N61" s="530"/>
      <c r="O61" s="530"/>
      <c r="P61" s="530"/>
      <c r="Q61" s="530"/>
      <c r="R61" s="530"/>
      <c r="S61" s="530"/>
      <c r="T61" s="530"/>
      <c r="U61" s="530"/>
      <c r="V61" s="530"/>
      <c r="W61" s="530">
        <f t="shared" si="0"/>
        <v>1693.85</v>
      </c>
      <c r="X61" s="381"/>
      <c r="Y61" s="382"/>
      <c r="Z61" s="299"/>
    </row>
    <row r="62" spans="1:26" s="300" customFormat="1" ht="38.25">
      <c r="A62" s="369" t="s">
        <v>1150</v>
      </c>
      <c r="B62" s="369" t="s">
        <v>1192</v>
      </c>
      <c r="C62" s="369" t="s">
        <v>237</v>
      </c>
      <c r="D62" s="857"/>
      <c r="E62" s="856"/>
      <c r="F62" s="527" t="s">
        <v>4206</v>
      </c>
      <c r="G62" s="378">
        <v>44630</v>
      </c>
      <c r="H62" s="379">
        <v>120</v>
      </c>
      <c r="I62" s="399" t="s">
        <v>4207</v>
      </c>
      <c r="J62" s="530">
        <v>6597.13</v>
      </c>
      <c r="K62" s="530">
        <v>6528.05</v>
      </c>
      <c r="L62" s="530"/>
      <c r="M62" s="530"/>
      <c r="N62" s="530"/>
      <c r="O62" s="530"/>
      <c r="P62" s="530">
        <v>69.08</v>
      </c>
      <c r="Q62" s="530"/>
      <c r="R62" s="530"/>
      <c r="S62" s="530"/>
      <c r="T62" s="530"/>
      <c r="U62" s="530"/>
      <c r="V62" s="530"/>
      <c r="W62" s="530">
        <f t="shared" si="0"/>
        <v>6597.13</v>
      </c>
      <c r="X62" s="383"/>
      <c r="Y62" s="382"/>
      <c r="Z62" s="299"/>
    </row>
    <row r="63" spans="1:26" s="300" customFormat="1" ht="25.5">
      <c r="A63" s="369" t="s">
        <v>1150</v>
      </c>
      <c r="B63" s="369" t="s">
        <v>1192</v>
      </c>
      <c r="C63" s="369" t="s">
        <v>237</v>
      </c>
      <c r="D63" s="857"/>
      <c r="E63" s="856"/>
      <c r="F63" s="527" t="s">
        <v>4208</v>
      </c>
      <c r="G63" s="378">
        <v>44866</v>
      </c>
      <c r="H63" s="379">
        <v>150</v>
      </c>
      <c r="I63" s="399" t="s">
        <v>4209</v>
      </c>
      <c r="J63" s="380">
        <v>657462.87</v>
      </c>
      <c r="K63" s="530">
        <v>91781.71</v>
      </c>
      <c r="L63" s="530">
        <v>115580.86</v>
      </c>
      <c r="M63" s="530">
        <v>127831.25</v>
      </c>
      <c r="N63" s="530">
        <v>318093.21999999997</v>
      </c>
      <c r="O63" s="530"/>
      <c r="P63" s="380">
        <v>4175.83</v>
      </c>
      <c r="Q63" s="530"/>
      <c r="R63" s="530"/>
      <c r="S63" s="530"/>
      <c r="T63" s="530"/>
      <c r="U63" s="530"/>
      <c r="V63" s="530"/>
      <c r="W63" s="530">
        <f t="shared" si="0"/>
        <v>657462.87</v>
      </c>
      <c r="X63" s="381"/>
      <c r="Y63" s="382"/>
      <c r="Z63" s="299"/>
    </row>
    <row r="64" spans="1:26" s="300" customFormat="1" ht="63.75">
      <c r="A64" s="369" t="s">
        <v>1150</v>
      </c>
      <c r="B64" s="369" t="s">
        <v>1192</v>
      </c>
      <c r="C64" s="369" t="s">
        <v>237</v>
      </c>
      <c r="D64" s="857"/>
      <c r="E64" s="856"/>
      <c r="F64" s="527" t="s">
        <v>4210</v>
      </c>
      <c r="G64" s="526" t="s">
        <v>2842</v>
      </c>
      <c r="H64" s="526" t="s">
        <v>2842</v>
      </c>
      <c r="I64" s="399" t="s">
        <v>4211</v>
      </c>
      <c r="J64" s="380">
        <v>5515.45</v>
      </c>
      <c r="K64" s="530">
        <v>5515.45</v>
      </c>
      <c r="L64" s="530"/>
      <c r="M64" s="530"/>
      <c r="N64" s="530"/>
      <c r="O64" s="530"/>
      <c r="P64" s="530"/>
      <c r="Q64" s="530"/>
      <c r="R64" s="530"/>
      <c r="S64" s="530"/>
      <c r="T64" s="530"/>
      <c r="U64" s="530"/>
      <c r="V64" s="530"/>
      <c r="W64" s="530">
        <f t="shared" si="0"/>
        <v>5515.45</v>
      </c>
      <c r="X64" s="381"/>
      <c r="Y64" s="382"/>
      <c r="Z64" s="299"/>
    </row>
    <row r="65" spans="1:26" s="300" customFormat="1" ht="51">
      <c r="A65" s="369" t="s">
        <v>1150</v>
      </c>
      <c r="B65" s="369" t="s">
        <v>1192</v>
      </c>
      <c r="C65" s="369" t="s">
        <v>237</v>
      </c>
      <c r="D65" s="857"/>
      <c r="E65" s="856"/>
      <c r="F65" s="527" t="s">
        <v>4212</v>
      </c>
      <c r="G65" s="378">
        <v>44840</v>
      </c>
      <c r="H65" s="379">
        <v>150</v>
      </c>
      <c r="I65" s="399" t="s">
        <v>4213</v>
      </c>
      <c r="J65" s="530">
        <v>208153.53</v>
      </c>
      <c r="K65" s="530"/>
      <c r="L65" s="530">
        <v>31259.84</v>
      </c>
      <c r="M65" s="530">
        <v>45449.16</v>
      </c>
      <c r="N65" s="530">
        <v>59018.36</v>
      </c>
      <c r="O65" s="530">
        <v>57601.75</v>
      </c>
      <c r="P65" s="530">
        <v>153.85</v>
      </c>
      <c r="Q65" s="530">
        <v>14670.57</v>
      </c>
      <c r="R65" s="530"/>
      <c r="S65" s="530"/>
      <c r="T65" s="530"/>
      <c r="U65" s="530"/>
      <c r="V65" s="530"/>
      <c r="W65" s="530">
        <f t="shared" si="0"/>
        <v>208153.53</v>
      </c>
      <c r="X65" s="383"/>
      <c r="Y65" s="382"/>
      <c r="Z65" s="299"/>
    </row>
    <row r="66" spans="1:26" s="300" customFormat="1" ht="51">
      <c r="A66" s="369" t="s">
        <v>1150</v>
      </c>
      <c r="B66" s="369" t="s">
        <v>1192</v>
      </c>
      <c r="C66" s="369" t="s">
        <v>237</v>
      </c>
      <c r="D66" s="857"/>
      <c r="E66" s="856"/>
      <c r="F66" s="527" t="s">
        <v>4214</v>
      </c>
      <c r="G66" s="378">
        <v>44659</v>
      </c>
      <c r="H66" s="379">
        <v>150</v>
      </c>
      <c r="I66" s="399" t="s">
        <v>4215</v>
      </c>
      <c r="J66" s="530">
        <v>34791.22</v>
      </c>
      <c r="K66" s="530"/>
      <c r="L66" s="530">
        <v>3953.48</v>
      </c>
      <c r="M66" s="530"/>
      <c r="N66" s="530"/>
      <c r="O66" s="530"/>
      <c r="P66" s="530">
        <v>5727.82</v>
      </c>
      <c r="Q66" s="530">
        <v>25109.91</v>
      </c>
      <c r="R66" s="530"/>
      <c r="S66" s="530"/>
      <c r="T66" s="530"/>
      <c r="U66" s="530"/>
      <c r="V66" s="530"/>
      <c r="W66" s="530">
        <f t="shared" si="0"/>
        <v>34791.21</v>
      </c>
      <c r="X66" s="383"/>
      <c r="Y66" s="382"/>
      <c r="Z66" s="299"/>
    </row>
    <row r="67" spans="1:26" s="300" customFormat="1" ht="51">
      <c r="A67" s="369" t="s">
        <v>1150</v>
      </c>
      <c r="B67" s="369" t="s">
        <v>1192</v>
      </c>
      <c r="C67" s="369" t="s">
        <v>237</v>
      </c>
      <c r="D67" s="857"/>
      <c r="E67" s="856"/>
      <c r="F67" s="527" t="s">
        <v>4216</v>
      </c>
      <c r="G67" s="378">
        <v>44761</v>
      </c>
      <c r="H67" s="379">
        <v>180</v>
      </c>
      <c r="I67" s="399" t="s">
        <v>4217</v>
      </c>
      <c r="J67" s="380">
        <v>146866.35</v>
      </c>
      <c r="K67" s="530"/>
      <c r="L67" s="530">
        <v>52648.06</v>
      </c>
      <c r="M67" s="530">
        <v>20259.75</v>
      </c>
      <c r="N67" s="530">
        <v>14057.39</v>
      </c>
      <c r="O67" s="530"/>
      <c r="P67" s="530">
        <v>59901.15</v>
      </c>
      <c r="Q67" s="530"/>
      <c r="R67" s="530"/>
      <c r="S67" s="530"/>
      <c r="T67" s="530"/>
      <c r="U67" s="530"/>
      <c r="V67" s="530"/>
      <c r="W67" s="530">
        <f t="shared" si="0"/>
        <v>146866.35</v>
      </c>
      <c r="X67" s="381"/>
      <c r="Y67" s="382"/>
      <c r="Z67" s="299"/>
    </row>
    <row r="68" spans="1:26" s="300" customFormat="1" ht="51">
      <c r="A68" s="369" t="s">
        <v>1150</v>
      </c>
      <c r="B68" s="369" t="s">
        <v>1192</v>
      </c>
      <c r="C68" s="369" t="s">
        <v>237</v>
      </c>
      <c r="D68" s="857"/>
      <c r="E68" s="856"/>
      <c r="F68" s="527" t="s">
        <v>4218</v>
      </c>
      <c r="G68" s="378">
        <v>44750</v>
      </c>
      <c r="H68" s="379">
        <v>180</v>
      </c>
      <c r="I68" s="399" t="s">
        <v>4219</v>
      </c>
      <c r="J68" s="380">
        <v>105810.32</v>
      </c>
      <c r="K68" s="530"/>
      <c r="L68" s="530">
        <v>18039.990000000002</v>
      </c>
      <c r="M68" s="530">
        <v>17608.759999999998</v>
      </c>
      <c r="N68" s="530">
        <v>21524.799999999999</v>
      </c>
      <c r="O68" s="530"/>
      <c r="P68" s="530">
        <v>48636.77</v>
      </c>
      <c r="Q68" s="530"/>
      <c r="R68" s="530"/>
      <c r="S68" s="530"/>
      <c r="T68" s="530"/>
      <c r="U68" s="530"/>
      <c r="V68" s="530"/>
      <c r="W68" s="530">
        <f t="shared" si="0"/>
        <v>105810.32</v>
      </c>
      <c r="X68" s="381"/>
      <c r="Y68" s="382"/>
      <c r="Z68" s="299"/>
    </row>
    <row r="69" spans="1:26" s="300" customFormat="1" ht="51">
      <c r="A69" s="369" t="s">
        <v>1150</v>
      </c>
      <c r="B69" s="369" t="s">
        <v>1192</v>
      </c>
      <c r="C69" s="369" t="s">
        <v>237</v>
      </c>
      <c r="D69" s="857"/>
      <c r="E69" s="856"/>
      <c r="F69" s="527" t="s">
        <v>4220</v>
      </c>
      <c r="G69" s="378">
        <v>44848</v>
      </c>
      <c r="H69" s="379">
        <v>120</v>
      </c>
      <c r="I69" s="399" t="s">
        <v>4221</v>
      </c>
      <c r="J69" s="380">
        <v>198699.19</v>
      </c>
      <c r="K69" s="530"/>
      <c r="L69" s="530">
        <v>19066.080000000002</v>
      </c>
      <c r="M69" s="530">
        <v>41104.61</v>
      </c>
      <c r="N69" s="530">
        <v>43893.760000000002</v>
      </c>
      <c r="O69" s="530">
        <v>18445.939999999999</v>
      </c>
      <c r="P69" s="530">
        <v>76188.800000000003</v>
      </c>
      <c r="Q69" s="530"/>
      <c r="R69" s="530"/>
      <c r="S69" s="530"/>
      <c r="T69" s="530"/>
      <c r="U69" s="530"/>
      <c r="V69" s="530"/>
      <c r="W69" s="530">
        <f t="shared" si="0"/>
        <v>198699.19</v>
      </c>
      <c r="X69" s="381"/>
      <c r="Y69" s="382"/>
      <c r="Z69" s="299"/>
    </row>
    <row r="70" spans="1:26" s="300" customFormat="1" ht="25.5">
      <c r="A70" s="369" t="s">
        <v>1150</v>
      </c>
      <c r="B70" s="369" t="s">
        <v>1216</v>
      </c>
      <c r="C70" s="369" t="s">
        <v>237</v>
      </c>
      <c r="D70" s="856">
        <v>269138.5</v>
      </c>
      <c r="E70" s="856">
        <v>254465.24</v>
      </c>
      <c r="F70" s="399" t="s">
        <v>4222</v>
      </c>
      <c r="G70" s="529">
        <v>44985</v>
      </c>
      <c r="H70" s="526">
        <v>60</v>
      </c>
      <c r="I70" s="399" t="s">
        <v>4223</v>
      </c>
      <c r="J70" s="380">
        <v>31664.05</v>
      </c>
      <c r="K70" s="530"/>
      <c r="L70" s="530"/>
      <c r="M70" s="530"/>
      <c r="N70" s="530"/>
      <c r="O70" s="530">
        <v>16990.79</v>
      </c>
      <c r="P70" s="530">
        <v>14673.259999999998</v>
      </c>
      <c r="Q70" s="530"/>
      <c r="R70" s="530"/>
      <c r="S70" s="530"/>
      <c r="T70" s="530"/>
      <c r="U70" s="530"/>
      <c r="V70" s="530"/>
      <c r="W70" s="530">
        <f t="shared" ref="W70:W133" si="1">SUM(K70:V70)</f>
        <v>31664.05</v>
      </c>
      <c r="X70" s="382"/>
      <c r="Y70" s="382"/>
      <c r="Z70" s="299"/>
    </row>
    <row r="71" spans="1:26" s="300" customFormat="1" ht="38.25">
      <c r="A71" s="369" t="s">
        <v>1150</v>
      </c>
      <c r="B71" s="369" t="s">
        <v>1216</v>
      </c>
      <c r="C71" s="369" t="s">
        <v>237</v>
      </c>
      <c r="D71" s="856"/>
      <c r="E71" s="856"/>
      <c r="F71" s="399" t="s">
        <v>4224</v>
      </c>
      <c r="G71" s="524">
        <v>44845</v>
      </c>
      <c r="H71" s="526">
        <v>90</v>
      </c>
      <c r="I71" s="399" t="s">
        <v>4225</v>
      </c>
      <c r="J71" s="530">
        <v>82575.69</v>
      </c>
      <c r="K71" s="530"/>
      <c r="L71" s="530">
        <v>36157.83</v>
      </c>
      <c r="M71" s="530">
        <v>40901.15</v>
      </c>
      <c r="N71" s="530">
        <v>5516.71</v>
      </c>
      <c r="O71" s="530"/>
      <c r="P71" s="530"/>
      <c r="Q71" s="530"/>
      <c r="R71" s="530"/>
      <c r="S71" s="530"/>
      <c r="T71" s="530"/>
      <c r="U71" s="530"/>
      <c r="V71" s="530"/>
      <c r="W71" s="530">
        <f t="shared" si="1"/>
        <v>82575.690000000017</v>
      </c>
      <c r="X71" s="382"/>
      <c r="Y71" s="382"/>
      <c r="Z71" s="299"/>
    </row>
    <row r="72" spans="1:26" s="300" customFormat="1" ht="25.5">
      <c r="A72" s="369" t="s">
        <v>1150</v>
      </c>
      <c r="B72" s="369" t="s">
        <v>1216</v>
      </c>
      <c r="C72" s="369" t="s">
        <v>4226</v>
      </c>
      <c r="D72" s="856"/>
      <c r="E72" s="856"/>
      <c r="F72" s="399" t="s">
        <v>4227</v>
      </c>
      <c r="G72" s="529">
        <v>44795</v>
      </c>
      <c r="H72" s="526">
        <v>90</v>
      </c>
      <c r="I72" s="399" t="s">
        <v>4228</v>
      </c>
      <c r="J72" s="530">
        <v>154121.31</v>
      </c>
      <c r="K72" s="530"/>
      <c r="L72" s="530">
        <v>71971.97</v>
      </c>
      <c r="M72" s="530">
        <v>26403.01</v>
      </c>
      <c r="N72" s="530">
        <v>52150.97</v>
      </c>
      <c r="O72" s="530">
        <v>3595.36</v>
      </c>
      <c r="P72" s="530"/>
      <c r="Q72" s="530"/>
      <c r="R72" s="530"/>
      <c r="S72" s="530"/>
      <c r="T72" s="530"/>
      <c r="U72" s="530"/>
      <c r="V72" s="530"/>
      <c r="W72" s="530">
        <f t="shared" si="1"/>
        <v>154121.31</v>
      </c>
      <c r="X72" s="382"/>
      <c r="Y72" s="382"/>
      <c r="Z72" s="299"/>
    </row>
    <row r="73" spans="1:26" s="300" customFormat="1" ht="38.25">
      <c r="A73" s="369" t="s">
        <v>1150</v>
      </c>
      <c r="B73" s="369" t="s">
        <v>1216</v>
      </c>
      <c r="C73" s="369" t="s">
        <v>4229</v>
      </c>
      <c r="D73" s="856"/>
      <c r="E73" s="856"/>
      <c r="F73" s="399" t="s">
        <v>4230</v>
      </c>
      <c r="G73" s="526" t="s">
        <v>2842</v>
      </c>
      <c r="H73" s="526" t="s">
        <v>2842</v>
      </c>
      <c r="I73" s="399" t="s">
        <v>4231</v>
      </c>
      <c r="J73" s="530">
        <v>777.45</v>
      </c>
      <c r="K73" s="530"/>
      <c r="L73" s="530"/>
      <c r="M73" s="530"/>
      <c r="N73" s="530">
        <v>777.45</v>
      </c>
      <c r="O73" s="530"/>
      <c r="P73" s="530"/>
      <c r="Q73" s="530"/>
      <c r="R73" s="530"/>
      <c r="S73" s="530"/>
      <c r="T73" s="530"/>
      <c r="U73" s="530"/>
      <c r="V73" s="530"/>
      <c r="W73" s="530">
        <f t="shared" si="1"/>
        <v>777.45</v>
      </c>
      <c r="X73" s="382"/>
      <c r="Y73" s="382"/>
      <c r="Z73" s="299"/>
    </row>
    <row r="74" spans="1:26" s="300" customFormat="1" ht="25.5">
      <c r="A74" s="369" t="s">
        <v>1150</v>
      </c>
      <c r="B74" s="369" t="s">
        <v>1199</v>
      </c>
      <c r="C74" s="369" t="s">
        <v>1200</v>
      </c>
      <c r="D74" s="347">
        <v>94998</v>
      </c>
      <c r="E74" s="347">
        <v>0</v>
      </c>
      <c r="F74" s="399" t="s">
        <v>4232</v>
      </c>
      <c r="G74" s="524">
        <v>45044</v>
      </c>
      <c r="H74" s="526">
        <v>55</v>
      </c>
      <c r="I74" s="399" t="s">
        <v>4233</v>
      </c>
      <c r="J74" s="530">
        <v>94998</v>
      </c>
      <c r="K74" s="530"/>
      <c r="L74" s="530"/>
      <c r="M74" s="530"/>
      <c r="N74" s="530"/>
      <c r="O74" s="530"/>
      <c r="P74" s="530"/>
      <c r="Q74" s="530"/>
      <c r="R74" s="530">
        <v>94998</v>
      </c>
      <c r="S74" s="530"/>
      <c r="T74" s="530"/>
      <c r="U74" s="530"/>
      <c r="V74" s="530"/>
      <c r="W74" s="530">
        <f t="shared" si="1"/>
        <v>94998</v>
      </c>
      <c r="X74" s="382"/>
      <c r="Y74" s="382"/>
      <c r="Z74" s="299"/>
    </row>
    <row r="75" spans="1:26" s="300" customFormat="1" ht="25.5">
      <c r="A75" s="369" t="s">
        <v>1150</v>
      </c>
      <c r="B75" s="369" t="s">
        <v>1199</v>
      </c>
      <c r="C75" s="369" t="s">
        <v>156</v>
      </c>
      <c r="D75" s="347">
        <v>16928.25</v>
      </c>
      <c r="E75" s="347">
        <v>16928.25</v>
      </c>
      <c r="F75" s="399" t="s">
        <v>4234</v>
      </c>
      <c r="G75" s="529">
        <v>44712</v>
      </c>
      <c r="H75" s="526">
        <v>90</v>
      </c>
      <c r="I75" s="399" t="s">
        <v>4235</v>
      </c>
      <c r="J75" s="530">
        <v>16928.25</v>
      </c>
      <c r="K75" s="530">
        <v>0</v>
      </c>
      <c r="L75" s="530">
        <v>0</v>
      </c>
      <c r="M75" s="530">
        <v>0</v>
      </c>
      <c r="N75" s="530">
        <v>16928.25</v>
      </c>
      <c r="O75" s="530">
        <v>0</v>
      </c>
      <c r="P75" s="530"/>
      <c r="Q75" s="530"/>
      <c r="R75" s="530"/>
      <c r="S75" s="530"/>
      <c r="T75" s="530"/>
      <c r="U75" s="530"/>
      <c r="V75" s="530"/>
      <c r="W75" s="530">
        <f t="shared" si="1"/>
        <v>16928.25</v>
      </c>
      <c r="X75" s="382"/>
      <c r="Y75" s="382"/>
      <c r="Z75" s="299"/>
    </row>
    <row r="76" spans="1:26" s="300" customFormat="1" ht="38.25">
      <c r="A76" s="369" t="s">
        <v>1150</v>
      </c>
      <c r="B76" s="369" t="s">
        <v>1199</v>
      </c>
      <c r="C76" s="369" t="s">
        <v>237</v>
      </c>
      <c r="D76" s="856">
        <v>1749642.75</v>
      </c>
      <c r="E76" s="856">
        <v>1249131.8400000001</v>
      </c>
      <c r="F76" s="399" t="s">
        <v>4236</v>
      </c>
      <c r="G76" s="526" t="s">
        <v>2842</v>
      </c>
      <c r="H76" s="526" t="s">
        <v>2842</v>
      </c>
      <c r="I76" s="399" t="s">
        <v>5549</v>
      </c>
      <c r="J76" s="530">
        <v>8108</v>
      </c>
      <c r="K76" s="530">
        <v>8108</v>
      </c>
      <c r="L76" s="530">
        <v>0</v>
      </c>
      <c r="M76" s="530">
        <v>0</v>
      </c>
      <c r="N76" s="530">
        <v>0</v>
      </c>
      <c r="O76" s="530">
        <v>0</v>
      </c>
      <c r="P76" s="530"/>
      <c r="Q76" s="530"/>
      <c r="R76" s="530"/>
      <c r="S76" s="530"/>
      <c r="T76" s="530"/>
      <c r="U76" s="530"/>
      <c r="V76" s="530"/>
      <c r="W76" s="530">
        <f t="shared" si="1"/>
        <v>8108</v>
      </c>
      <c r="X76" s="299"/>
      <c r="Y76" s="299"/>
      <c r="Z76" s="299"/>
    </row>
    <row r="77" spans="1:26" s="300" customFormat="1" ht="51">
      <c r="A77" s="369" t="s">
        <v>1150</v>
      </c>
      <c r="B77" s="369" t="s">
        <v>1199</v>
      </c>
      <c r="C77" s="369" t="s">
        <v>237</v>
      </c>
      <c r="D77" s="856"/>
      <c r="E77" s="856"/>
      <c r="F77" s="399" t="s">
        <v>4237</v>
      </c>
      <c r="G77" s="526" t="s">
        <v>2842</v>
      </c>
      <c r="H77" s="526" t="s">
        <v>2842</v>
      </c>
      <c r="I77" s="399" t="s">
        <v>5550</v>
      </c>
      <c r="J77" s="530">
        <v>3084.54</v>
      </c>
      <c r="K77" s="530">
        <v>3084.54</v>
      </c>
      <c r="L77" s="530">
        <v>0</v>
      </c>
      <c r="M77" s="530">
        <v>0</v>
      </c>
      <c r="N77" s="530">
        <v>0</v>
      </c>
      <c r="O77" s="530">
        <v>0</v>
      </c>
      <c r="P77" s="530"/>
      <c r="Q77" s="530"/>
      <c r="R77" s="530"/>
      <c r="S77" s="530"/>
      <c r="T77" s="530"/>
      <c r="U77" s="530"/>
      <c r="V77" s="530"/>
      <c r="W77" s="530">
        <f t="shared" si="1"/>
        <v>3084.54</v>
      </c>
      <c r="X77" s="299"/>
      <c r="Y77" s="299"/>
      <c r="Z77" s="299"/>
    </row>
    <row r="78" spans="1:26" s="300" customFormat="1" ht="25.5">
      <c r="A78" s="369" t="s">
        <v>1150</v>
      </c>
      <c r="B78" s="369" t="s">
        <v>1199</v>
      </c>
      <c r="C78" s="369" t="s">
        <v>237</v>
      </c>
      <c r="D78" s="856"/>
      <c r="E78" s="856"/>
      <c r="F78" s="399" t="s">
        <v>4238</v>
      </c>
      <c r="G78" s="526" t="s">
        <v>2842</v>
      </c>
      <c r="H78" s="526" t="s">
        <v>2842</v>
      </c>
      <c r="I78" s="399" t="s">
        <v>5551</v>
      </c>
      <c r="J78" s="530">
        <v>2936.31</v>
      </c>
      <c r="K78" s="530">
        <v>0</v>
      </c>
      <c r="L78" s="530">
        <v>0</v>
      </c>
      <c r="M78" s="530">
        <v>0</v>
      </c>
      <c r="N78" s="530">
        <v>2936.31</v>
      </c>
      <c r="O78" s="530">
        <v>0</v>
      </c>
      <c r="P78" s="530"/>
      <c r="Q78" s="530"/>
      <c r="R78" s="530"/>
      <c r="S78" s="530"/>
      <c r="T78" s="530"/>
      <c r="U78" s="530"/>
      <c r="V78" s="530"/>
      <c r="W78" s="530">
        <f t="shared" si="1"/>
        <v>2936.31</v>
      </c>
      <c r="X78" s="299"/>
      <c r="Y78" s="299"/>
      <c r="Z78" s="299"/>
    </row>
    <row r="79" spans="1:26" s="300" customFormat="1" ht="25.5">
      <c r="A79" s="369" t="s">
        <v>1150</v>
      </c>
      <c r="B79" s="369" t="s">
        <v>1199</v>
      </c>
      <c r="C79" s="369" t="s">
        <v>237</v>
      </c>
      <c r="D79" s="856"/>
      <c r="E79" s="856"/>
      <c r="F79" s="399" t="s">
        <v>4239</v>
      </c>
      <c r="G79" s="529">
        <v>44825</v>
      </c>
      <c r="H79" s="526">
        <v>240</v>
      </c>
      <c r="I79" s="399" t="s">
        <v>4240</v>
      </c>
      <c r="J79" s="530">
        <v>655.81</v>
      </c>
      <c r="K79" s="530">
        <v>0</v>
      </c>
      <c r="L79" s="530">
        <v>642.9</v>
      </c>
      <c r="M79" s="530">
        <v>0</v>
      </c>
      <c r="N79" s="530">
        <v>0</v>
      </c>
      <c r="O79" s="530">
        <v>0</v>
      </c>
      <c r="P79" s="530"/>
      <c r="Q79" s="530"/>
      <c r="R79" s="530"/>
      <c r="S79" s="530"/>
      <c r="T79" s="530"/>
      <c r="U79" s="530"/>
      <c r="V79" s="530"/>
      <c r="W79" s="530">
        <f t="shared" si="1"/>
        <v>642.9</v>
      </c>
      <c r="X79" s="299"/>
      <c r="Y79" s="299"/>
      <c r="Z79" s="299"/>
    </row>
    <row r="80" spans="1:26" s="300" customFormat="1" ht="38.25">
      <c r="A80" s="369" t="s">
        <v>1150</v>
      </c>
      <c r="B80" s="369" t="s">
        <v>1199</v>
      </c>
      <c r="C80" s="369" t="s">
        <v>237</v>
      </c>
      <c r="D80" s="856"/>
      <c r="E80" s="856"/>
      <c r="F80" s="399" t="s">
        <v>4239</v>
      </c>
      <c r="G80" s="529">
        <v>44767</v>
      </c>
      <c r="H80" s="526">
        <v>120</v>
      </c>
      <c r="I80" s="399" t="s">
        <v>5552</v>
      </c>
      <c r="J80" s="530">
        <v>40813.49</v>
      </c>
      <c r="K80" s="530">
        <v>40812.65</v>
      </c>
      <c r="L80" s="530">
        <v>0</v>
      </c>
      <c r="M80" s="530">
        <v>0</v>
      </c>
      <c r="N80" s="530">
        <v>0</v>
      </c>
      <c r="O80" s="530">
        <v>0</v>
      </c>
      <c r="P80" s="530"/>
      <c r="Q80" s="530"/>
      <c r="R80" s="530"/>
      <c r="S80" s="530"/>
      <c r="T80" s="530"/>
      <c r="U80" s="530"/>
      <c r="V80" s="530"/>
      <c r="W80" s="530">
        <f t="shared" si="1"/>
        <v>40812.65</v>
      </c>
      <c r="X80" s="299"/>
      <c r="Y80" s="299"/>
      <c r="Z80" s="299"/>
    </row>
    <row r="81" spans="1:26" s="300" customFormat="1" ht="25.5">
      <c r="A81" s="369" t="s">
        <v>1150</v>
      </c>
      <c r="B81" s="369" t="s">
        <v>1199</v>
      </c>
      <c r="C81" s="369" t="s">
        <v>237</v>
      </c>
      <c r="D81" s="856"/>
      <c r="E81" s="856"/>
      <c r="F81" s="399" t="s">
        <v>4241</v>
      </c>
      <c r="G81" s="526" t="s">
        <v>2842</v>
      </c>
      <c r="H81" s="526" t="s">
        <v>2842</v>
      </c>
      <c r="I81" s="399" t="s">
        <v>5553</v>
      </c>
      <c r="J81" s="530">
        <v>3933.02</v>
      </c>
      <c r="K81" s="530">
        <v>0</v>
      </c>
      <c r="L81" s="530">
        <v>0</v>
      </c>
      <c r="M81" s="530">
        <v>0</v>
      </c>
      <c r="N81" s="530">
        <v>0</v>
      </c>
      <c r="O81" s="530">
        <v>3933.02</v>
      </c>
      <c r="P81" s="530"/>
      <c r="Q81" s="530"/>
      <c r="R81" s="530"/>
      <c r="S81" s="530"/>
      <c r="T81" s="530"/>
      <c r="U81" s="530"/>
      <c r="V81" s="530"/>
      <c r="W81" s="530">
        <f t="shared" si="1"/>
        <v>3933.02</v>
      </c>
      <c r="X81" s="299"/>
      <c r="Y81" s="299"/>
      <c r="Z81" s="299"/>
    </row>
    <row r="82" spans="1:26" s="300" customFormat="1" ht="25.5">
      <c r="A82" s="369" t="s">
        <v>1150</v>
      </c>
      <c r="B82" s="369" t="s">
        <v>1199</v>
      </c>
      <c r="C82" s="369" t="s">
        <v>237</v>
      </c>
      <c r="D82" s="856"/>
      <c r="E82" s="856"/>
      <c r="F82" s="399" t="s">
        <v>4242</v>
      </c>
      <c r="G82" s="529">
        <v>44713</v>
      </c>
      <c r="H82" s="526">
        <v>270</v>
      </c>
      <c r="I82" s="399" t="s">
        <v>4243</v>
      </c>
      <c r="J82" s="530">
        <v>222040.01</v>
      </c>
      <c r="K82" s="530">
        <v>0</v>
      </c>
      <c r="L82" s="530">
        <v>165096.49</v>
      </c>
      <c r="M82" s="530">
        <v>0</v>
      </c>
      <c r="N82" s="530">
        <v>41394.24000000002</v>
      </c>
      <c r="O82" s="530">
        <v>15549.279999999999</v>
      </c>
      <c r="P82" s="530"/>
      <c r="Q82" s="530"/>
      <c r="R82" s="530"/>
      <c r="S82" s="530"/>
      <c r="T82" s="530"/>
      <c r="U82" s="530"/>
      <c r="V82" s="530"/>
      <c r="W82" s="530">
        <f t="shared" si="1"/>
        <v>222040.01</v>
      </c>
      <c r="X82" s="299"/>
      <c r="Y82" s="299"/>
      <c r="Z82" s="299"/>
    </row>
    <row r="83" spans="1:26" s="300" customFormat="1" ht="38.25">
      <c r="A83" s="369" t="s">
        <v>1150</v>
      </c>
      <c r="B83" s="369" t="s">
        <v>1199</v>
      </c>
      <c r="C83" s="369" t="s">
        <v>237</v>
      </c>
      <c r="D83" s="856"/>
      <c r="E83" s="856"/>
      <c r="F83" s="399" t="s">
        <v>4242</v>
      </c>
      <c r="G83" s="524">
        <v>44908</v>
      </c>
      <c r="H83" s="526">
        <v>30</v>
      </c>
      <c r="I83" s="399" t="s">
        <v>5554</v>
      </c>
      <c r="J83" s="530">
        <v>18271.080000000002</v>
      </c>
      <c r="K83" s="530">
        <v>0</v>
      </c>
      <c r="L83" s="530">
        <v>0</v>
      </c>
      <c r="M83" s="530">
        <v>18254.419999999998</v>
      </c>
      <c r="N83" s="530">
        <v>0</v>
      </c>
      <c r="O83" s="530">
        <v>0</v>
      </c>
      <c r="P83" s="530">
        <v>16.660000000003492</v>
      </c>
      <c r="Q83" s="530"/>
      <c r="R83" s="530"/>
      <c r="S83" s="530"/>
      <c r="T83" s="530"/>
      <c r="U83" s="530"/>
      <c r="V83" s="530"/>
      <c r="W83" s="530">
        <f t="shared" si="1"/>
        <v>18271.080000000002</v>
      </c>
      <c r="X83" s="299"/>
      <c r="Y83" s="299"/>
      <c r="Z83" s="299"/>
    </row>
    <row r="84" spans="1:26" s="300" customFormat="1" ht="38.25">
      <c r="A84" s="369" t="s">
        <v>1150</v>
      </c>
      <c r="B84" s="369" t="s">
        <v>1199</v>
      </c>
      <c r="C84" s="369" t="s">
        <v>237</v>
      </c>
      <c r="D84" s="856"/>
      <c r="E84" s="856"/>
      <c r="F84" s="399" t="s">
        <v>4242</v>
      </c>
      <c r="G84" s="529">
        <v>45013</v>
      </c>
      <c r="H84" s="526">
        <v>10</v>
      </c>
      <c r="I84" s="399" t="s">
        <v>5555</v>
      </c>
      <c r="J84" s="530">
        <v>29083.73</v>
      </c>
      <c r="K84" s="530">
        <v>0</v>
      </c>
      <c r="L84" s="530">
        <v>0</v>
      </c>
      <c r="M84" s="530">
        <v>0</v>
      </c>
      <c r="N84" s="530">
        <v>0</v>
      </c>
      <c r="O84" s="530">
        <v>25028.89</v>
      </c>
      <c r="P84" s="530">
        <v>4054.84</v>
      </c>
      <c r="Q84" s="530"/>
      <c r="R84" s="530"/>
      <c r="S84" s="530"/>
      <c r="T84" s="530"/>
      <c r="U84" s="530"/>
      <c r="V84" s="530"/>
      <c r="W84" s="530">
        <f t="shared" si="1"/>
        <v>29083.73</v>
      </c>
      <c r="X84" s="299"/>
      <c r="Y84" s="299"/>
      <c r="Z84" s="299"/>
    </row>
    <row r="85" spans="1:26" s="300" customFormat="1" ht="38.25">
      <c r="A85" s="369" t="s">
        <v>1150</v>
      </c>
      <c r="B85" s="369" t="s">
        <v>1199</v>
      </c>
      <c r="C85" s="369" t="s">
        <v>237</v>
      </c>
      <c r="D85" s="856"/>
      <c r="E85" s="856"/>
      <c r="F85" s="399" t="s">
        <v>4242</v>
      </c>
      <c r="G85" s="526" t="s">
        <v>2842</v>
      </c>
      <c r="H85" s="526" t="s">
        <v>2842</v>
      </c>
      <c r="I85" s="399" t="s">
        <v>5556</v>
      </c>
      <c r="J85" s="530">
        <v>31326.37</v>
      </c>
      <c r="K85" s="530">
        <v>0</v>
      </c>
      <c r="L85" s="530">
        <v>0</v>
      </c>
      <c r="M85" s="530">
        <v>0</v>
      </c>
      <c r="N85" s="530">
        <v>0</v>
      </c>
      <c r="O85" s="530">
        <v>31326.37</v>
      </c>
      <c r="P85" s="530"/>
      <c r="Q85" s="530"/>
      <c r="R85" s="530"/>
      <c r="S85" s="530"/>
      <c r="T85" s="530"/>
      <c r="U85" s="530"/>
      <c r="V85" s="530"/>
      <c r="W85" s="530">
        <f t="shared" si="1"/>
        <v>31326.37</v>
      </c>
      <c r="X85" s="299"/>
      <c r="Y85" s="299"/>
      <c r="Z85" s="299"/>
    </row>
    <row r="86" spans="1:26" s="300" customFormat="1" ht="51">
      <c r="A86" s="369" t="s">
        <v>1150</v>
      </c>
      <c r="B86" s="369" t="s">
        <v>1199</v>
      </c>
      <c r="C86" s="369" t="s">
        <v>237</v>
      </c>
      <c r="D86" s="856"/>
      <c r="E86" s="856"/>
      <c r="F86" s="399" t="s">
        <v>4244</v>
      </c>
      <c r="G86" s="529">
        <v>44784</v>
      </c>
      <c r="H86" s="526">
        <v>210</v>
      </c>
      <c r="I86" s="399" t="s">
        <v>4245</v>
      </c>
      <c r="J86" s="530">
        <v>214485.52</v>
      </c>
      <c r="K86" s="530">
        <v>0</v>
      </c>
      <c r="L86" s="530">
        <v>71904.38</v>
      </c>
      <c r="M86" s="530">
        <v>44978.679999999993</v>
      </c>
      <c r="N86" s="530">
        <v>44443.790000000008</v>
      </c>
      <c r="O86" s="530">
        <v>53158.669999999984</v>
      </c>
      <c r="P86" s="530"/>
      <c r="Q86" s="530"/>
      <c r="R86" s="530"/>
      <c r="S86" s="530"/>
      <c r="T86" s="530"/>
      <c r="U86" s="530"/>
      <c r="V86" s="530"/>
      <c r="W86" s="530">
        <f t="shared" si="1"/>
        <v>214485.52</v>
      </c>
      <c r="X86" s="299"/>
      <c r="Y86" s="299"/>
      <c r="Z86" s="299"/>
    </row>
    <row r="87" spans="1:26" s="300" customFormat="1" ht="51">
      <c r="A87" s="369" t="s">
        <v>1150</v>
      </c>
      <c r="B87" s="369" t="s">
        <v>1199</v>
      </c>
      <c r="C87" s="369" t="s">
        <v>237</v>
      </c>
      <c r="D87" s="856"/>
      <c r="E87" s="856"/>
      <c r="F87" s="399" t="s">
        <v>4244</v>
      </c>
      <c r="G87" s="524">
        <v>44895</v>
      </c>
      <c r="H87" s="526">
        <v>30</v>
      </c>
      <c r="I87" s="399" t="s">
        <v>5557</v>
      </c>
      <c r="J87" s="530">
        <v>31291.64</v>
      </c>
      <c r="K87" s="530">
        <v>0</v>
      </c>
      <c r="L87" s="530">
        <v>0</v>
      </c>
      <c r="M87" s="530">
        <v>31291.64</v>
      </c>
      <c r="N87" s="530">
        <v>0</v>
      </c>
      <c r="O87" s="530">
        <v>0</v>
      </c>
      <c r="P87" s="530"/>
      <c r="Q87" s="530"/>
      <c r="R87" s="530"/>
      <c r="S87" s="530"/>
      <c r="T87" s="530"/>
      <c r="U87" s="530"/>
      <c r="V87" s="530"/>
      <c r="W87" s="530">
        <f t="shared" si="1"/>
        <v>31291.64</v>
      </c>
      <c r="X87" s="299"/>
      <c r="Y87" s="299"/>
      <c r="Z87" s="299"/>
    </row>
    <row r="88" spans="1:26" s="300" customFormat="1" ht="25.5">
      <c r="A88" s="369" t="s">
        <v>1150</v>
      </c>
      <c r="B88" s="369" t="s">
        <v>1199</v>
      </c>
      <c r="C88" s="369" t="s">
        <v>237</v>
      </c>
      <c r="D88" s="856"/>
      <c r="E88" s="856"/>
      <c r="F88" s="399" t="s">
        <v>4246</v>
      </c>
      <c r="G88" s="529">
        <v>44728</v>
      </c>
      <c r="H88" s="526">
        <v>120</v>
      </c>
      <c r="I88" s="399" t="s">
        <v>4247</v>
      </c>
      <c r="J88" s="530">
        <v>16790.03</v>
      </c>
      <c r="K88" s="530">
        <v>15873.25</v>
      </c>
      <c r="L88" s="530">
        <v>0</v>
      </c>
      <c r="M88" s="530">
        <v>0</v>
      </c>
      <c r="N88" s="530">
        <v>0</v>
      </c>
      <c r="O88" s="530">
        <v>0</v>
      </c>
      <c r="P88" s="530">
        <v>916.78</v>
      </c>
      <c r="Q88" s="530"/>
      <c r="R88" s="530"/>
      <c r="S88" s="530"/>
      <c r="T88" s="530"/>
      <c r="U88" s="530"/>
      <c r="V88" s="530"/>
      <c r="W88" s="530">
        <f t="shared" si="1"/>
        <v>16790.03</v>
      </c>
      <c r="X88" s="299"/>
      <c r="Y88" s="299"/>
      <c r="Z88" s="299"/>
    </row>
    <row r="89" spans="1:26" s="300" customFormat="1" ht="38.25">
      <c r="A89" s="369" t="s">
        <v>1150</v>
      </c>
      <c r="B89" s="369" t="s">
        <v>1199</v>
      </c>
      <c r="C89" s="369" t="s">
        <v>237</v>
      </c>
      <c r="D89" s="856"/>
      <c r="E89" s="856"/>
      <c r="F89" s="399" t="s">
        <v>4246</v>
      </c>
      <c r="G89" s="524">
        <v>44885</v>
      </c>
      <c r="H89" s="526">
        <v>15</v>
      </c>
      <c r="I89" s="399" t="s">
        <v>5558</v>
      </c>
      <c r="J89" s="530">
        <v>27743.25</v>
      </c>
      <c r="K89" s="530">
        <v>0</v>
      </c>
      <c r="L89" s="530">
        <v>0</v>
      </c>
      <c r="M89" s="530">
        <v>20817.46</v>
      </c>
      <c r="N89" s="530">
        <v>0</v>
      </c>
      <c r="O89" s="530">
        <v>0</v>
      </c>
      <c r="P89" s="530">
        <v>6925.7900000000009</v>
      </c>
      <c r="Q89" s="530"/>
      <c r="R89" s="530"/>
      <c r="S89" s="530"/>
      <c r="T89" s="530"/>
      <c r="U89" s="530"/>
      <c r="V89" s="530"/>
      <c r="W89" s="530">
        <f t="shared" si="1"/>
        <v>27743.25</v>
      </c>
      <c r="X89" s="299"/>
      <c r="Y89" s="299"/>
      <c r="Z89" s="299"/>
    </row>
    <row r="90" spans="1:26" s="300" customFormat="1" ht="25.5">
      <c r="A90" s="369" t="s">
        <v>1150</v>
      </c>
      <c r="B90" s="369" t="s">
        <v>1199</v>
      </c>
      <c r="C90" s="369" t="s">
        <v>237</v>
      </c>
      <c r="D90" s="856"/>
      <c r="E90" s="856"/>
      <c r="F90" s="399" t="s">
        <v>4248</v>
      </c>
      <c r="G90" s="524">
        <v>44993</v>
      </c>
      <c r="H90" s="526">
        <v>120</v>
      </c>
      <c r="I90" s="399" t="s">
        <v>4249</v>
      </c>
      <c r="J90" s="530">
        <v>155771.20000000001</v>
      </c>
      <c r="K90" s="530">
        <v>0</v>
      </c>
      <c r="L90" s="530">
        <v>0</v>
      </c>
      <c r="M90" s="530">
        <v>0</v>
      </c>
      <c r="N90" s="530">
        <v>0</v>
      </c>
      <c r="O90" s="530">
        <v>0</v>
      </c>
      <c r="P90" s="530">
        <v>38942.800000000003</v>
      </c>
      <c r="Q90" s="530">
        <v>38942.800000000003</v>
      </c>
      <c r="R90" s="530">
        <v>38942.800000000003</v>
      </c>
      <c r="S90" s="530">
        <v>38942.800000000003</v>
      </c>
      <c r="T90" s="530"/>
      <c r="U90" s="530"/>
      <c r="V90" s="530"/>
      <c r="W90" s="530">
        <f t="shared" si="1"/>
        <v>155771.20000000001</v>
      </c>
      <c r="X90" s="299"/>
      <c r="Y90" s="299"/>
      <c r="Z90" s="299"/>
    </row>
    <row r="91" spans="1:26" s="300" customFormat="1" ht="25.5">
      <c r="A91" s="369" t="s">
        <v>1150</v>
      </c>
      <c r="B91" s="369" t="s">
        <v>1199</v>
      </c>
      <c r="C91" s="369" t="s">
        <v>237</v>
      </c>
      <c r="D91" s="856"/>
      <c r="E91" s="856"/>
      <c r="F91" s="399" t="s">
        <v>4250</v>
      </c>
      <c r="G91" s="524">
        <v>45006</v>
      </c>
      <c r="H91" s="526">
        <v>90</v>
      </c>
      <c r="I91" s="399" t="s">
        <v>4251</v>
      </c>
      <c r="J91" s="530">
        <v>344927.12</v>
      </c>
      <c r="K91" s="530">
        <v>0</v>
      </c>
      <c r="L91" s="530">
        <v>0</v>
      </c>
      <c r="M91" s="530">
        <v>0</v>
      </c>
      <c r="N91" s="530">
        <v>0</v>
      </c>
      <c r="O91" s="530">
        <v>171243.79</v>
      </c>
      <c r="P91" s="530">
        <v>57894.44</v>
      </c>
      <c r="Q91" s="530">
        <v>57894.44</v>
      </c>
      <c r="R91" s="530">
        <v>57894.45</v>
      </c>
      <c r="S91" s="530"/>
      <c r="T91" s="530"/>
      <c r="U91" s="530"/>
      <c r="V91" s="530"/>
      <c r="W91" s="530">
        <f t="shared" si="1"/>
        <v>344927.12000000005</v>
      </c>
      <c r="X91" s="299"/>
      <c r="Y91" s="299"/>
      <c r="Z91" s="299"/>
    </row>
    <row r="92" spans="1:26" s="300" customFormat="1" ht="25.5">
      <c r="A92" s="369" t="s">
        <v>1150</v>
      </c>
      <c r="B92" s="369" t="s">
        <v>1199</v>
      </c>
      <c r="C92" s="369" t="s">
        <v>237</v>
      </c>
      <c r="D92" s="856"/>
      <c r="E92" s="856"/>
      <c r="F92" s="399" t="s">
        <v>4252</v>
      </c>
      <c r="G92" s="524">
        <v>44964</v>
      </c>
      <c r="H92" s="526">
        <v>90</v>
      </c>
      <c r="I92" s="399" t="s">
        <v>4253</v>
      </c>
      <c r="J92" s="530">
        <v>223538.57</v>
      </c>
      <c r="K92" s="530">
        <v>0</v>
      </c>
      <c r="L92" s="530">
        <v>0</v>
      </c>
      <c r="M92" s="530">
        <v>0</v>
      </c>
      <c r="N92" s="530">
        <v>15647.37</v>
      </c>
      <c r="O92" s="530">
        <v>48773.78</v>
      </c>
      <c r="P92" s="530">
        <v>79558.850000000006</v>
      </c>
      <c r="Q92" s="530">
        <v>79558.850000000006</v>
      </c>
      <c r="R92" s="530"/>
      <c r="S92" s="530"/>
      <c r="T92" s="530"/>
      <c r="U92" s="530"/>
      <c r="V92" s="530"/>
      <c r="W92" s="530">
        <f t="shared" si="1"/>
        <v>223538.85</v>
      </c>
      <c r="X92" s="299"/>
      <c r="Y92" s="299"/>
      <c r="Z92" s="299"/>
    </row>
    <row r="93" spans="1:26" s="300" customFormat="1" ht="38.25">
      <c r="A93" s="369" t="s">
        <v>1150</v>
      </c>
      <c r="B93" s="369" t="s">
        <v>1199</v>
      </c>
      <c r="C93" s="369" t="s">
        <v>237</v>
      </c>
      <c r="D93" s="856"/>
      <c r="E93" s="856"/>
      <c r="F93" s="399" t="s">
        <v>4254</v>
      </c>
      <c r="G93" s="529">
        <v>44782</v>
      </c>
      <c r="H93" s="526">
        <v>210</v>
      </c>
      <c r="I93" s="399" t="s">
        <v>4255</v>
      </c>
      <c r="J93" s="530">
        <v>180797.38</v>
      </c>
      <c r="K93" s="530">
        <v>0</v>
      </c>
      <c r="L93" s="530">
        <v>129830.63</v>
      </c>
      <c r="M93" s="530">
        <v>48157.34</v>
      </c>
      <c r="N93" s="530">
        <v>2074.2000000000116</v>
      </c>
      <c r="O93" s="530">
        <v>735.20999999999185</v>
      </c>
      <c r="P93" s="530"/>
      <c r="Q93" s="530"/>
      <c r="R93" s="530"/>
      <c r="S93" s="530"/>
      <c r="T93" s="530"/>
      <c r="U93" s="530"/>
      <c r="V93" s="530"/>
      <c r="W93" s="530">
        <f t="shared" si="1"/>
        <v>180797.38</v>
      </c>
      <c r="X93" s="299"/>
      <c r="Y93" s="299"/>
      <c r="Z93" s="299"/>
    </row>
    <row r="94" spans="1:26" s="300" customFormat="1" ht="38.25">
      <c r="A94" s="369" t="s">
        <v>1150</v>
      </c>
      <c r="B94" s="369" t="s">
        <v>1199</v>
      </c>
      <c r="C94" s="369" t="s">
        <v>237</v>
      </c>
      <c r="D94" s="856"/>
      <c r="E94" s="856"/>
      <c r="F94" s="399" t="s">
        <v>4254</v>
      </c>
      <c r="G94" s="526" t="s">
        <v>2842</v>
      </c>
      <c r="H94" s="526" t="s">
        <v>2842</v>
      </c>
      <c r="I94" s="399" t="s">
        <v>5559</v>
      </c>
      <c r="J94" s="530">
        <v>9892.7000000000007</v>
      </c>
      <c r="K94" s="530">
        <v>0</v>
      </c>
      <c r="L94" s="530">
        <v>0</v>
      </c>
      <c r="M94" s="530">
        <v>0</v>
      </c>
      <c r="N94" s="530">
        <v>0</v>
      </c>
      <c r="O94" s="530">
        <v>9886.89</v>
      </c>
      <c r="P94" s="530">
        <v>5.8100000000013097</v>
      </c>
      <c r="Q94" s="530"/>
      <c r="R94" s="530"/>
      <c r="S94" s="530"/>
      <c r="T94" s="530"/>
      <c r="U94" s="530"/>
      <c r="V94" s="530"/>
      <c r="W94" s="530">
        <f t="shared" si="1"/>
        <v>9892.7000000000007</v>
      </c>
      <c r="X94" s="299"/>
      <c r="Y94" s="299"/>
      <c r="Z94" s="299"/>
    </row>
    <row r="95" spans="1:26" s="300" customFormat="1" ht="38.25">
      <c r="A95" s="369" t="s">
        <v>1150</v>
      </c>
      <c r="B95" s="369" t="s">
        <v>1199</v>
      </c>
      <c r="C95" s="369" t="s">
        <v>237</v>
      </c>
      <c r="D95" s="856"/>
      <c r="E95" s="856"/>
      <c r="F95" s="399" t="s">
        <v>4254</v>
      </c>
      <c r="G95" s="526" t="s">
        <v>2842</v>
      </c>
      <c r="H95" s="526" t="s">
        <v>2842</v>
      </c>
      <c r="I95" s="399" t="s">
        <v>5560</v>
      </c>
      <c r="J95" s="530">
        <v>24739.46</v>
      </c>
      <c r="K95" s="530">
        <v>0</v>
      </c>
      <c r="L95" s="530">
        <v>0</v>
      </c>
      <c r="M95" s="530">
        <v>0</v>
      </c>
      <c r="N95" s="530">
        <v>16333.94</v>
      </c>
      <c r="O95" s="530">
        <v>8405.5199999999986</v>
      </c>
      <c r="P95" s="530"/>
      <c r="Q95" s="530"/>
      <c r="R95" s="530"/>
      <c r="S95" s="530"/>
      <c r="T95" s="530"/>
      <c r="U95" s="530"/>
      <c r="V95" s="530"/>
      <c r="W95" s="530">
        <f t="shared" si="1"/>
        <v>24739.46</v>
      </c>
      <c r="X95" s="299"/>
      <c r="Y95" s="299"/>
      <c r="Z95" s="299"/>
    </row>
    <row r="96" spans="1:26" s="300" customFormat="1" ht="38.25">
      <c r="A96" s="369" t="s">
        <v>1150</v>
      </c>
      <c r="B96" s="369" t="s">
        <v>1199</v>
      </c>
      <c r="C96" s="369" t="s">
        <v>237</v>
      </c>
      <c r="D96" s="856"/>
      <c r="E96" s="856"/>
      <c r="F96" s="399" t="s">
        <v>4254</v>
      </c>
      <c r="G96" s="529">
        <v>44992</v>
      </c>
      <c r="H96" s="526">
        <v>30</v>
      </c>
      <c r="I96" s="399" t="s">
        <v>5561</v>
      </c>
      <c r="J96" s="530">
        <v>39580.04</v>
      </c>
      <c r="K96" s="530">
        <v>0</v>
      </c>
      <c r="L96" s="530">
        <v>0</v>
      </c>
      <c r="M96" s="530">
        <v>0</v>
      </c>
      <c r="N96" s="530">
        <v>0</v>
      </c>
      <c r="O96" s="530">
        <v>39574.71</v>
      </c>
      <c r="P96" s="530">
        <v>5.3300000000017462</v>
      </c>
      <c r="Q96" s="530"/>
      <c r="R96" s="530"/>
      <c r="S96" s="530"/>
      <c r="T96" s="530"/>
      <c r="U96" s="530"/>
      <c r="V96" s="530"/>
      <c r="W96" s="530">
        <f t="shared" si="1"/>
        <v>39580.04</v>
      </c>
      <c r="X96" s="299"/>
      <c r="Y96" s="299"/>
      <c r="Z96" s="299"/>
    </row>
    <row r="97" spans="1:26" s="300" customFormat="1" ht="25.5">
      <c r="A97" s="369" t="s">
        <v>1150</v>
      </c>
      <c r="B97" s="369" t="s">
        <v>1199</v>
      </c>
      <c r="C97" s="369" t="s">
        <v>237</v>
      </c>
      <c r="D97" s="856"/>
      <c r="E97" s="856"/>
      <c r="F97" s="399" t="s">
        <v>4256</v>
      </c>
      <c r="G97" s="524">
        <v>44846</v>
      </c>
      <c r="H97" s="526">
        <v>90</v>
      </c>
      <c r="I97" s="399" t="s">
        <v>4257</v>
      </c>
      <c r="J97" s="530">
        <v>116560.04</v>
      </c>
      <c r="K97" s="530">
        <v>0</v>
      </c>
      <c r="L97" s="530">
        <v>32008.05</v>
      </c>
      <c r="M97" s="530">
        <v>26508.87</v>
      </c>
      <c r="N97" s="530">
        <v>58043.119999999995</v>
      </c>
      <c r="O97" s="530">
        <v>0</v>
      </c>
      <c r="P97" s="530"/>
      <c r="Q97" s="530"/>
      <c r="R97" s="530"/>
      <c r="S97" s="530"/>
      <c r="T97" s="530"/>
      <c r="U97" s="530"/>
      <c r="V97" s="530"/>
      <c r="W97" s="530">
        <f t="shared" si="1"/>
        <v>116560.04</v>
      </c>
      <c r="X97" s="299"/>
      <c r="Y97" s="299"/>
      <c r="Z97" s="299"/>
    </row>
    <row r="98" spans="1:26" s="300" customFormat="1" ht="38.25">
      <c r="A98" s="369" t="s">
        <v>1150</v>
      </c>
      <c r="B98" s="369" t="s">
        <v>1199</v>
      </c>
      <c r="C98" s="369" t="s">
        <v>237</v>
      </c>
      <c r="D98" s="856"/>
      <c r="E98" s="856"/>
      <c r="F98" s="399" t="s">
        <v>4256</v>
      </c>
      <c r="G98" s="526" t="s">
        <v>2842</v>
      </c>
      <c r="H98" s="526" t="s">
        <v>2842</v>
      </c>
      <c r="I98" s="399" t="s">
        <v>5562</v>
      </c>
      <c r="J98" s="530">
        <v>3273.44</v>
      </c>
      <c r="K98" s="530">
        <v>0</v>
      </c>
      <c r="L98" s="530">
        <v>0</v>
      </c>
      <c r="M98" s="530">
        <v>0</v>
      </c>
      <c r="N98" s="530">
        <v>3273.44</v>
      </c>
      <c r="O98" s="530">
        <v>0</v>
      </c>
      <c r="P98" s="530"/>
      <c r="Q98" s="530"/>
      <c r="R98" s="530"/>
      <c r="S98" s="530"/>
      <c r="T98" s="530"/>
      <c r="U98" s="530"/>
      <c r="V98" s="530"/>
      <c r="W98" s="530">
        <f t="shared" si="1"/>
        <v>3273.44</v>
      </c>
      <c r="X98" s="299"/>
      <c r="Y98" s="299"/>
      <c r="Z98" s="299"/>
    </row>
    <row r="99" spans="1:26" s="300" customFormat="1" ht="25.5">
      <c r="A99" s="369" t="s">
        <v>1150</v>
      </c>
      <c r="B99" s="369" t="s">
        <v>1203</v>
      </c>
      <c r="C99" s="369" t="s">
        <v>178</v>
      </c>
      <c r="D99" s="856">
        <v>14442.76</v>
      </c>
      <c r="E99" s="856">
        <v>14442.76</v>
      </c>
      <c r="F99" s="399" t="s">
        <v>4258</v>
      </c>
      <c r="G99" s="524">
        <v>44876</v>
      </c>
      <c r="H99" s="526">
        <v>65</v>
      </c>
      <c r="I99" s="399" t="s">
        <v>4259</v>
      </c>
      <c r="J99" s="530">
        <v>7760.5</v>
      </c>
      <c r="K99" s="530">
        <v>7760.5</v>
      </c>
      <c r="L99" s="530">
        <v>0</v>
      </c>
      <c r="M99" s="530">
        <v>0</v>
      </c>
      <c r="N99" s="530">
        <v>0</v>
      </c>
      <c r="O99" s="530">
        <v>0</v>
      </c>
      <c r="P99" s="530"/>
      <c r="Q99" s="530"/>
      <c r="R99" s="530"/>
      <c r="S99" s="530"/>
      <c r="T99" s="530"/>
      <c r="U99" s="530"/>
      <c r="V99" s="530"/>
      <c r="W99" s="530">
        <f t="shared" si="1"/>
        <v>7760.5</v>
      </c>
      <c r="X99" s="299"/>
      <c r="Y99" s="299"/>
      <c r="Z99" s="299"/>
    </row>
    <row r="100" spans="1:26" s="300" customFormat="1" ht="38.25">
      <c r="A100" s="369" t="s">
        <v>1150</v>
      </c>
      <c r="B100" s="369" t="s">
        <v>1203</v>
      </c>
      <c r="C100" s="369" t="s">
        <v>178</v>
      </c>
      <c r="D100" s="856"/>
      <c r="E100" s="856"/>
      <c r="F100" s="399" t="s">
        <v>4260</v>
      </c>
      <c r="G100" s="529">
        <v>44694</v>
      </c>
      <c r="H100" s="526">
        <v>240</v>
      </c>
      <c r="I100" s="399" t="s">
        <v>4261</v>
      </c>
      <c r="J100" s="530">
        <v>6682.26</v>
      </c>
      <c r="K100" s="530">
        <v>6682.26</v>
      </c>
      <c r="L100" s="530">
        <v>0</v>
      </c>
      <c r="M100" s="530">
        <v>0</v>
      </c>
      <c r="N100" s="530">
        <v>0</v>
      </c>
      <c r="O100" s="530">
        <v>0</v>
      </c>
      <c r="P100" s="530"/>
      <c r="Q100" s="530"/>
      <c r="R100" s="530"/>
      <c r="S100" s="530"/>
      <c r="T100" s="530"/>
      <c r="U100" s="530"/>
      <c r="V100" s="530"/>
      <c r="W100" s="530">
        <f t="shared" si="1"/>
        <v>6682.26</v>
      </c>
      <c r="X100" s="299"/>
      <c r="Y100" s="299"/>
      <c r="Z100" s="299"/>
    </row>
    <row r="101" spans="1:26" s="300" customFormat="1" ht="38.25">
      <c r="A101" s="369" t="s">
        <v>1150</v>
      </c>
      <c r="B101" s="369" t="s">
        <v>1203</v>
      </c>
      <c r="C101" s="369" t="s">
        <v>150</v>
      </c>
      <c r="D101" s="856">
        <v>374122.35</v>
      </c>
      <c r="E101" s="856">
        <v>374122.35</v>
      </c>
      <c r="F101" s="399" t="s">
        <v>4262</v>
      </c>
      <c r="G101" s="529">
        <v>44950</v>
      </c>
      <c r="H101" s="526">
        <v>150</v>
      </c>
      <c r="I101" s="399" t="s">
        <v>4263</v>
      </c>
      <c r="J101" s="530">
        <v>348500</v>
      </c>
      <c r="K101" s="530">
        <v>0</v>
      </c>
      <c r="L101" s="530">
        <v>0</v>
      </c>
      <c r="M101" s="530">
        <v>26040.75</v>
      </c>
      <c r="N101" s="530">
        <v>247333.84000000003</v>
      </c>
      <c r="O101" s="530">
        <v>75125.409999999974</v>
      </c>
      <c r="P101" s="530"/>
      <c r="Q101" s="530"/>
      <c r="R101" s="530"/>
      <c r="S101" s="530"/>
      <c r="T101" s="530"/>
      <c r="U101" s="530"/>
      <c r="V101" s="530"/>
      <c r="W101" s="530">
        <f t="shared" si="1"/>
        <v>348500</v>
      </c>
      <c r="X101" s="299"/>
      <c r="Y101" s="299"/>
      <c r="Z101" s="299"/>
    </row>
    <row r="102" spans="1:26" s="300" customFormat="1" ht="38.25">
      <c r="A102" s="369" t="s">
        <v>1150</v>
      </c>
      <c r="B102" s="369" t="s">
        <v>1203</v>
      </c>
      <c r="C102" s="369" t="s">
        <v>150</v>
      </c>
      <c r="D102" s="856"/>
      <c r="E102" s="856"/>
      <c r="F102" s="399" t="s">
        <v>4262</v>
      </c>
      <c r="G102" s="529">
        <v>45041</v>
      </c>
      <c r="H102" s="526">
        <v>30</v>
      </c>
      <c r="I102" s="399" t="s">
        <v>5563</v>
      </c>
      <c r="J102" s="530">
        <v>25622.35</v>
      </c>
      <c r="K102" s="530">
        <v>0</v>
      </c>
      <c r="L102" s="530">
        <v>0</v>
      </c>
      <c r="M102" s="530">
        <v>0</v>
      </c>
      <c r="N102" s="530">
        <v>0</v>
      </c>
      <c r="O102" s="530">
        <v>25622.35</v>
      </c>
      <c r="P102" s="530"/>
      <c r="Q102" s="530"/>
      <c r="R102" s="530"/>
      <c r="S102" s="530"/>
      <c r="T102" s="530"/>
      <c r="U102" s="530"/>
      <c r="V102" s="530"/>
      <c r="W102" s="530">
        <f t="shared" si="1"/>
        <v>25622.35</v>
      </c>
      <c r="X102" s="299"/>
      <c r="Y102" s="299"/>
      <c r="Z102" s="299"/>
    </row>
    <row r="103" spans="1:26" s="300" customFormat="1" ht="38.25">
      <c r="A103" s="369" t="s">
        <v>1150</v>
      </c>
      <c r="B103" s="369" t="s">
        <v>1203</v>
      </c>
      <c r="C103" s="369" t="s">
        <v>382</v>
      </c>
      <c r="D103" s="857">
        <v>462933.01</v>
      </c>
      <c r="E103" s="857">
        <v>202115.29</v>
      </c>
      <c r="F103" s="399" t="s">
        <v>4264</v>
      </c>
      <c r="G103" s="524">
        <v>44987</v>
      </c>
      <c r="H103" s="526">
        <v>150</v>
      </c>
      <c r="I103" s="399" t="s">
        <v>4265</v>
      </c>
      <c r="J103" s="530">
        <v>83913.02</v>
      </c>
      <c r="K103" s="530">
        <v>0</v>
      </c>
      <c r="L103" s="530">
        <v>0</v>
      </c>
      <c r="M103" s="530">
        <v>0</v>
      </c>
      <c r="N103" s="530">
        <v>0</v>
      </c>
      <c r="O103" s="530">
        <v>0</v>
      </c>
      <c r="P103" s="530"/>
      <c r="Q103" s="530"/>
      <c r="R103" s="530"/>
      <c r="S103" s="530"/>
      <c r="T103" s="530"/>
      <c r="U103" s="530"/>
      <c r="V103" s="530">
        <v>83913.02</v>
      </c>
      <c r="W103" s="530">
        <f t="shared" si="1"/>
        <v>83913.02</v>
      </c>
      <c r="X103" s="299"/>
      <c r="Y103" s="299"/>
      <c r="Z103" s="299"/>
    </row>
    <row r="104" spans="1:26" s="300" customFormat="1" ht="38.25">
      <c r="A104" s="369" t="s">
        <v>1150</v>
      </c>
      <c r="B104" s="369" t="s">
        <v>1203</v>
      </c>
      <c r="C104" s="369" t="s">
        <v>382</v>
      </c>
      <c r="D104" s="857"/>
      <c r="E104" s="857"/>
      <c r="F104" s="527" t="s">
        <v>4266</v>
      </c>
      <c r="G104" s="524">
        <v>44901</v>
      </c>
      <c r="H104" s="526">
        <v>150</v>
      </c>
      <c r="I104" s="399" t="s">
        <v>4267</v>
      </c>
      <c r="J104" s="530">
        <v>116170</v>
      </c>
      <c r="K104" s="530">
        <v>0</v>
      </c>
      <c r="L104" s="530">
        <v>0</v>
      </c>
      <c r="M104" s="530">
        <v>0</v>
      </c>
      <c r="N104" s="530">
        <v>0</v>
      </c>
      <c r="O104" s="530">
        <v>34851</v>
      </c>
      <c r="P104" s="530"/>
      <c r="Q104" s="530"/>
      <c r="R104" s="530">
        <v>81319</v>
      </c>
      <c r="S104" s="530"/>
      <c r="T104" s="530"/>
      <c r="U104" s="530"/>
      <c r="V104" s="530"/>
      <c r="W104" s="530">
        <f t="shared" si="1"/>
        <v>116170</v>
      </c>
      <c r="X104" s="299"/>
      <c r="Y104" s="299"/>
      <c r="Z104" s="299"/>
    </row>
    <row r="105" spans="1:26" s="300" customFormat="1" ht="25.5">
      <c r="A105" s="369" t="s">
        <v>1150</v>
      </c>
      <c r="B105" s="369" t="s">
        <v>1203</v>
      </c>
      <c r="C105" s="369" t="s">
        <v>382</v>
      </c>
      <c r="D105" s="857"/>
      <c r="E105" s="857"/>
      <c r="F105" s="399" t="s">
        <v>4268</v>
      </c>
      <c r="G105" s="524">
        <v>44572</v>
      </c>
      <c r="H105" s="526">
        <v>120</v>
      </c>
      <c r="I105" s="399" t="s">
        <v>4269</v>
      </c>
      <c r="J105" s="530">
        <v>34910.629999999997</v>
      </c>
      <c r="K105" s="530">
        <v>0</v>
      </c>
      <c r="L105" s="530">
        <v>0</v>
      </c>
      <c r="M105" s="530">
        <v>0</v>
      </c>
      <c r="N105" s="530">
        <v>10473.19</v>
      </c>
      <c r="O105" s="530">
        <v>0</v>
      </c>
      <c r="P105" s="530"/>
      <c r="Q105" s="530"/>
      <c r="R105" s="530"/>
      <c r="S105" s="530"/>
      <c r="T105" s="530"/>
      <c r="U105" s="530">
        <v>24437.439999999995</v>
      </c>
      <c r="V105" s="530"/>
      <c r="W105" s="530">
        <f t="shared" si="1"/>
        <v>34910.629999999997</v>
      </c>
      <c r="X105" s="299"/>
      <c r="Y105" s="299"/>
      <c r="Z105" s="299"/>
    </row>
    <row r="106" spans="1:26" s="300" customFormat="1" ht="51">
      <c r="A106" s="369" t="s">
        <v>1150</v>
      </c>
      <c r="B106" s="369" t="s">
        <v>1203</v>
      </c>
      <c r="C106" s="369" t="s">
        <v>382</v>
      </c>
      <c r="D106" s="857"/>
      <c r="E106" s="857"/>
      <c r="F106" s="399" t="s">
        <v>4270</v>
      </c>
      <c r="G106" s="524">
        <v>44896</v>
      </c>
      <c r="H106" s="526">
        <v>60</v>
      </c>
      <c r="I106" s="399" t="s">
        <v>4271</v>
      </c>
      <c r="J106" s="530">
        <v>29839.65</v>
      </c>
      <c r="K106" s="530">
        <v>0</v>
      </c>
      <c r="L106" s="530">
        <v>29839.65</v>
      </c>
      <c r="M106" s="530">
        <v>0</v>
      </c>
      <c r="N106" s="530">
        <v>0</v>
      </c>
      <c r="O106" s="530">
        <v>0</v>
      </c>
      <c r="P106" s="530"/>
      <c r="Q106" s="530"/>
      <c r="R106" s="530"/>
      <c r="S106" s="530"/>
      <c r="T106" s="530"/>
      <c r="U106" s="530"/>
      <c r="V106" s="530"/>
      <c r="W106" s="530">
        <f t="shared" si="1"/>
        <v>29839.65</v>
      </c>
      <c r="X106" s="299"/>
      <c r="Y106" s="299"/>
      <c r="Z106" s="299"/>
    </row>
    <row r="107" spans="1:26" s="300" customFormat="1" ht="51">
      <c r="A107" s="369" t="s">
        <v>1150</v>
      </c>
      <c r="B107" s="369" t="s">
        <v>1203</v>
      </c>
      <c r="C107" s="369" t="s">
        <v>382</v>
      </c>
      <c r="D107" s="857"/>
      <c r="E107" s="857"/>
      <c r="F107" s="399" t="s">
        <v>4272</v>
      </c>
      <c r="G107" s="524">
        <v>44790</v>
      </c>
      <c r="H107" s="526">
        <v>150</v>
      </c>
      <c r="I107" s="399" t="s">
        <v>4273</v>
      </c>
      <c r="J107" s="530">
        <v>64225.33</v>
      </c>
      <c r="K107" s="530">
        <v>0</v>
      </c>
      <c r="L107" s="530">
        <v>0</v>
      </c>
      <c r="M107" s="530">
        <v>0</v>
      </c>
      <c r="N107" s="530">
        <v>32112.66</v>
      </c>
      <c r="O107" s="530">
        <v>0</v>
      </c>
      <c r="P107" s="530"/>
      <c r="Q107" s="530">
        <v>32112.670000000002</v>
      </c>
      <c r="R107" s="530"/>
      <c r="S107" s="530"/>
      <c r="T107" s="530"/>
      <c r="U107" s="530"/>
      <c r="V107" s="530"/>
      <c r="W107" s="530">
        <f t="shared" si="1"/>
        <v>64225.33</v>
      </c>
      <c r="X107" s="299"/>
      <c r="Y107" s="299"/>
      <c r="Z107" s="299"/>
    </row>
    <row r="108" spans="1:26" s="300" customFormat="1" ht="51">
      <c r="A108" s="369" t="s">
        <v>1150</v>
      </c>
      <c r="B108" s="369" t="s">
        <v>1203</v>
      </c>
      <c r="C108" s="369" t="s">
        <v>382</v>
      </c>
      <c r="D108" s="857"/>
      <c r="E108" s="857"/>
      <c r="F108" s="527" t="s">
        <v>4274</v>
      </c>
      <c r="G108" s="524">
        <v>44771</v>
      </c>
      <c r="H108" s="526">
        <v>150</v>
      </c>
      <c r="I108" s="399" t="s">
        <v>4275</v>
      </c>
      <c r="J108" s="530">
        <v>69118.44</v>
      </c>
      <c r="K108" s="530">
        <v>0</v>
      </c>
      <c r="L108" s="530">
        <v>0</v>
      </c>
      <c r="M108" s="530">
        <v>34559.22</v>
      </c>
      <c r="N108" s="530">
        <v>0</v>
      </c>
      <c r="O108" s="530">
        <v>34559.22</v>
      </c>
      <c r="P108" s="530"/>
      <c r="Q108" s="530"/>
      <c r="R108" s="530"/>
      <c r="S108" s="530"/>
      <c r="T108" s="530"/>
      <c r="U108" s="530"/>
      <c r="V108" s="530"/>
      <c r="W108" s="530">
        <f t="shared" si="1"/>
        <v>69118.44</v>
      </c>
      <c r="X108" s="299"/>
      <c r="Y108" s="299"/>
      <c r="Z108" s="299"/>
    </row>
    <row r="109" spans="1:26" s="300" customFormat="1" ht="63.75">
      <c r="A109" s="369" t="s">
        <v>1150</v>
      </c>
      <c r="B109" s="369" t="s">
        <v>1203</v>
      </c>
      <c r="C109" s="369" t="s">
        <v>382</v>
      </c>
      <c r="D109" s="857"/>
      <c r="E109" s="857"/>
      <c r="F109" s="399" t="s">
        <v>4276</v>
      </c>
      <c r="G109" s="524">
        <v>44748</v>
      </c>
      <c r="H109" s="526">
        <v>120</v>
      </c>
      <c r="I109" s="399" t="s">
        <v>4277</v>
      </c>
      <c r="J109" s="530">
        <v>25720.35</v>
      </c>
      <c r="K109" s="530">
        <v>0</v>
      </c>
      <c r="L109" s="530">
        <v>25720.35</v>
      </c>
      <c r="M109" s="530">
        <v>0</v>
      </c>
      <c r="N109" s="530">
        <v>0</v>
      </c>
      <c r="O109" s="530">
        <v>0</v>
      </c>
      <c r="P109" s="530"/>
      <c r="Q109" s="530"/>
      <c r="R109" s="530"/>
      <c r="S109" s="530"/>
      <c r="T109" s="530"/>
      <c r="U109" s="530"/>
      <c r="V109" s="530"/>
      <c r="W109" s="530">
        <f t="shared" si="1"/>
        <v>25720.35</v>
      </c>
      <c r="X109" s="299"/>
      <c r="Y109" s="299"/>
      <c r="Z109" s="299"/>
    </row>
    <row r="110" spans="1:26" s="300" customFormat="1" ht="63.75">
      <c r="A110" s="369" t="s">
        <v>1150</v>
      </c>
      <c r="B110" s="369" t="s">
        <v>1203</v>
      </c>
      <c r="C110" s="369" t="s">
        <v>382</v>
      </c>
      <c r="D110" s="857"/>
      <c r="E110" s="857"/>
      <c r="F110" s="399" t="s">
        <v>4278</v>
      </c>
      <c r="G110" s="524">
        <v>44819</v>
      </c>
      <c r="H110" s="526">
        <v>120</v>
      </c>
      <c r="I110" s="399" t="s">
        <v>4279</v>
      </c>
      <c r="J110" s="530">
        <v>39035.589999999997</v>
      </c>
      <c r="K110" s="530">
        <v>0</v>
      </c>
      <c r="L110" s="530">
        <v>0</v>
      </c>
      <c r="M110" s="530">
        <v>0</v>
      </c>
      <c r="N110" s="530">
        <v>0</v>
      </c>
      <c r="O110" s="530">
        <v>0</v>
      </c>
      <c r="P110" s="530">
        <v>39035.589999999997</v>
      </c>
      <c r="Q110" s="530"/>
      <c r="R110" s="530"/>
      <c r="S110" s="530"/>
      <c r="T110" s="530"/>
      <c r="U110" s="530"/>
      <c r="V110" s="530"/>
      <c r="W110" s="530">
        <f t="shared" si="1"/>
        <v>39035.589999999997</v>
      </c>
      <c r="X110" s="299"/>
      <c r="Y110" s="299"/>
      <c r="Z110" s="299"/>
    </row>
    <row r="111" spans="1:26" s="300" customFormat="1" ht="25.5">
      <c r="A111" s="369" t="s">
        <v>1150</v>
      </c>
      <c r="B111" s="369" t="s">
        <v>1203</v>
      </c>
      <c r="C111" s="369" t="s">
        <v>140</v>
      </c>
      <c r="D111" s="857">
        <v>95700</v>
      </c>
      <c r="E111" s="857">
        <v>26100</v>
      </c>
      <c r="F111" s="399" t="s">
        <v>2803</v>
      </c>
      <c r="G111" s="529">
        <v>44958</v>
      </c>
      <c r="H111" s="526">
        <v>330</v>
      </c>
      <c r="I111" s="399" t="s">
        <v>4280</v>
      </c>
      <c r="J111" s="530">
        <v>19140</v>
      </c>
      <c r="K111" s="530">
        <v>0</v>
      </c>
      <c r="L111" s="530">
        <v>0</v>
      </c>
      <c r="M111" s="530">
        <v>1740</v>
      </c>
      <c r="N111" s="530">
        <v>1740</v>
      </c>
      <c r="O111" s="530">
        <v>1740</v>
      </c>
      <c r="P111" s="530">
        <v>1740</v>
      </c>
      <c r="Q111" s="530">
        <v>1740</v>
      </c>
      <c r="R111" s="530">
        <v>1740</v>
      </c>
      <c r="S111" s="530">
        <v>1740</v>
      </c>
      <c r="T111" s="530">
        <v>1740</v>
      </c>
      <c r="U111" s="530">
        <v>1740</v>
      </c>
      <c r="V111" s="530">
        <v>3480</v>
      </c>
      <c r="W111" s="530">
        <f t="shared" si="1"/>
        <v>19140</v>
      </c>
      <c r="X111" s="299"/>
      <c r="Y111" s="299"/>
      <c r="Z111" s="299"/>
    </row>
    <row r="112" spans="1:26" s="300" customFormat="1" ht="25.5">
      <c r="A112" s="369" t="s">
        <v>1150</v>
      </c>
      <c r="B112" s="369" t="s">
        <v>1203</v>
      </c>
      <c r="C112" s="369" t="s">
        <v>140</v>
      </c>
      <c r="D112" s="857"/>
      <c r="E112" s="857"/>
      <c r="F112" s="399" t="s">
        <v>2803</v>
      </c>
      <c r="G112" s="529">
        <v>44958</v>
      </c>
      <c r="H112" s="526">
        <v>330</v>
      </c>
      <c r="I112" s="399" t="s">
        <v>4281</v>
      </c>
      <c r="J112" s="530">
        <v>19140</v>
      </c>
      <c r="K112" s="530">
        <v>0</v>
      </c>
      <c r="L112" s="530">
        <v>0</v>
      </c>
      <c r="M112" s="530">
        <v>1740</v>
      </c>
      <c r="N112" s="530">
        <v>1740</v>
      </c>
      <c r="O112" s="530">
        <v>1740</v>
      </c>
      <c r="P112" s="530">
        <v>1740</v>
      </c>
      <c r="Q112" s="530">
        <v>1740</v>
      </c>
      <c r="R112" s="530">
        <v>1740</v>
      </c>
      <c r="S112" s="530">
        <v>1740</v>
      </c>
      <c r="T112" s="530">
        <v>1740</v>
      </c>
      <c r="U112" s="530">
        <v>1740</v>
      </c>
      <c r="V112" s="530">
        <v>3480</v>
      </c>
      <c r="W112" s="530">
        <f t="shared" si="1"/>
        <v>19140</v>
      </c>
      <c r="X112" s="299"/>
      <c r="Y112" s="299"/>
      <c r="Z112" s="299"/>
    </row>
    <row r="113" spans="1:26" s="300" customFormat="1" ht="38.25">
      <c r="A113" s="369" t="s">
        <v>1150</v>
      </c>
      <c r="B113" s="369" t="s">
        <v>1203</v>
      </c>
      <c r="C113" s="369" t="s">
        <v>140</v>
      </c>
      <c r="D113" s="857"/>
      <c r="E113" s="857"/>
      <c r="F113" s="399" t="s">
        <v>2803</v>
      </c>
      <c r="G113" s="529">
        <v>44958</v>
      </c>
      <c r="H113" s="526">
        <v>330</v>
      </c>
      <c r="I113" s="399" t="s">
        <v>4282</v>
      </c>
      <c r="J113" s="530">
        <v>19140</v>
      </c>
      <c r="K113" s="530">
        <v>0</v>
      </c>
      <c r="L113" s="530">
        <v>0</v>
      </c>
      <c r="M113" s="530">
        <v>1740</v>
      </c>
      <c r="N113" s="530">
        <v>1740</v>
      </c>
      <c r="O113" s="530">
        <v>1740</v>
      </c>
      <c r="P113" s="530">
        <v>1740</v>
      </c>
      <c r="Q113" s="530">
        <v>1740</v>
      </c>
      <c r="R113" s="530">
        <v>1740</v>
      </c>
      <c r="S113" s="530">
        <v>1740</v>
      </c>
      <c r="T113" s="530">
        <v>1740</v>
      </c>
      <c r="U113" s="530">
        <v>1740</v>
      </c>
      <c r="V113" s="530">
        <v>3480</v>
      </c>
      <c r="W113" s="530">
        <f t="shared" si="1"/>
        <v>19140</v>
      </c>
      <c r="X113" s="299"/>
      <c r="Y113" s="299"/>
      <c r="Z113" s="299"/>
    </row>
    <row r="114" spans="1:26" s="300" customFormat="1" ht="38.25">
      <c r="A114" s="369" t="s">
        <v>1150</v>
      </c>
      <c r="B114" s="369" t="s">
        <v>1203</v>
      </c>
      <c r="C114" s="369" t="s">
        <v>140</v>
      </c>
      <c r="D114" s="857"/>
      <c r="E114" s="857"/>
      <c r="F114" s="399" t="s">
        <v>2803</v>
      </c>
      <c r="G114" s="529">
        <v>44958</v>
      </c>
      <c r="H114" s="526">
        <v>330</v>
      </c>
      <c r="I114" s="399" t="s">
        <v>4283</v>
      </c>
      <c r="J114" s="530">
        <v>19140</v>
      </c>
      <c r="K114" s="530">
        <v>0</v>
      </c>
      <c r="L114" s="530">
        <v>0</v>
      </c>
      <c r="M114" s="530">
        <v>1740</v>
      </c>
      <c r="N114" s="530">
        <v>1740</v>
      </c>
      <c r="O114" s="530">
        <v>1740</v>
      </c>
      <c r="P114" s="530">
        <v>1740</v>
      </c>
      <c r="Q114" s="530">
        <v>1740</v>
      </c>
      <c r="R114" s="530">
        <v>1740</v>
      </c>
      <c r="S114" s="530">
        <v>1740</v>
      </c>
      <c r="T114" s="530">
        <v>1740</v>
      </c>
      <c r="U114" s="530">
        <v>1740</v>
      </c>
      <c r="V114" s="530">
        <v>3480</v>
      </c>
      <c r="W114" s="530">
        <f t="shared" si="1"/>
        <v>19140</v>
      </c>
      <c r="X114" s="299"/>
      <c r="Y114" s="299"/>
      <c r="Z114" s="299"/>
    </row>
    <row r="115" spans="1:26" s="300" customFormat="1" ht="51">
      <c r="A115" s="369" t="s">
        <v>1150</v>
      </c>
      <c r="B115" s="369" t="s">
        <v>1203</v>
      </c>
      <c r="C115" s="369" t="s">
        <v>140</v>
      </c>
      <c r="D115" s="857"/>
      <c r="E115" s="857"/>
      <c r="F115" s="399" t="s">
        <v>2803</v>
      </c>
      <c r="G115" s="529">
        <v>44958</v>
      </c>
      <c r="H115" s="526">
        <v>330</v>
      </c>
      <c r="I115" s="399" t="s">
        <v>4284</v>
      </c>
      <c r="J115" s="530">
        <v>19140</v>
      </c>
      <c r="K115" s="530">
        <v>0</v>
      </c>
      <c r="L115" s="530">
        <v>0</v>
      </c>
      <c r="M115" s="530">
        <v>1740</v>
      </c>
      <c r="N115" s="530">
        <v>1740</v>
      </c>
      <c r="O115" s="530">
        <v>1740</v>
      </c>
      <c r="P115" s="530">
        <v>1740</v>
      </c>
      <c r="Q115" s="530">
        <v>1740</v>
      </c>
      <c r="R115" s="530">
        <v>1740</v>
      </c>
      <c r="S115" s="530">
        <v>1740</v>
      </c>
      <c r="T115" s="530">
        <v>1740</v>
      </c>
      <c r="U115" s="530">
        <v>1740</v>
      </c>
      <c r="V115" s="530">
        <v>3480</v>
      </c>
      <c r="W115" s="530">
        <f t="shared" si="1"/>
        <v>19140</v>
      </c>
      <c r="X115" s="299"/>
      <c r="Y115" s="299"/>
      <c r="Z115" s="299"/>
    </row>
    <row r="116" spans="1:26" s="300" customFormat="1" ht="38.25">
      <c r="A116" s="369" t="s">
        <v>1150</v>
      </c>
      <c r="B116" s="369" t="s">
        <v>1209</v>
      </c>
      <c r="C116" s="369" t="s">
        <v>382</v>
      </c>
      <c r="D116" s="856">
        <v>170660.4</v>
      </c>
      <c r="E116" s="856">
        <v>150680.78</v>
      </c>
      <c r="F116" s="527" t="s">
        <v>4285</v>
      </c>
      <c r="G116" s="378">
        <v>44797</v>
      </c>
      <c r="H116" s="379">
        <v>120</v>
      </c>
      <c r="I116" s="399" t="s">
        <v>4286</v>
      </c>
      <c r="J116" s="380">
        <v>17999.37</v>
      </c>
      <c r="K116" s="530"/>
      <c r="L116" s="530"/>
      <c r="M116" s="530"/>
      <c r="N116" s="530">
        <v>11999.57</v>
      </c>
      <c r="O116" s="530">
        <v>5999.8</v>
      </c>
      <c r="P116" s="530"/>
      <c r="Q116" s="530"/>
      <c r="R116" s="530"/>
      <c r="S116" s="530"/>
      <c r="T116" s="530"/>
      <c r="U116" s="530"/>
      <c r="V116" s="530"/>
      <c r="W116" s="530">
        <f t="shared" si="1"/>
        <v>17999.37</v>
      </c>
      <c r="X116" s="299"/>
      <c r="Y116" s="299"/>
      <c r="Z116" s="299"/>
    </row>
    <row r="117" spans="1:26" s="300" customFormat="1" ht="51">
      <c r="A117" s="369" t="s">
        <v>1150</v>
      </c>
      <c r="B117" s="369" t="s">
        <v>1209</v>
      </c>
      <c r="C117" s="369" t="s">
        <v>382</v>
      </c>
      <c r="D117" s="856"/>
      <c r="E117" s="856"/>
      <c r="F117" s="527" t="s">
        <v>4287</v>
      </c>
      <c r="G117" s="378">
        <v>44792</v>
      </c>
      <c r="H117" s="379">
        <v>150</v>
      </c>
      <c r="I117" s="399" t="s">
        <v>4288</v>
      </c>
      <c r="J117" s="380">
        <v>41791.730000000003</v>
      </c>
      <c r="K117" s="530"/>
      <c r="L117" s="530"/>
      <c r="M117" s="530">
        <v>23880.99</v>
      </c>
      <c r="N117" s="530"/>
      <c r="O117" s="530">
        <v>17910.740000000002</v>
      </c>
      <c r="P117" s="530"/>
      <c r="Q117" s="530"/>
      <c r="R117" s="530"/>
      <c r="S117" s="530"/>
      <c r="T117" s="530"/>
      <c r="U117" s="530"/>
      <c r="V117" s="530"/>
      <c r="W117" s="530">
        <f t="shared" si="1"/>
        <v>41791.730000000003</v>
      </c>
      <c r="X117" s="299"/>
      <c r="Y117" s="299"/>
      <c r="Z117" s="299"/>
    </row>
    <row r="118" spans="1:26" s="300" customFormat="1" ht="38.25">
      <c r="A118" s="369" t="s">
        <v>1150</v>
      </c>
      <c r="B118" s="369" t="s">
        <v>1209</v>
      </c>
      <c r="C118" s="369" t="s">
        <v>382</v>
      </c>
      <c r="D118" s="856"/>
      <c r="E118" s="856"/>
      <c r="F118" s="527" t="s">
        <v>4289</v>
      </c>
      <c r="G118" s="378">
        <v>44798</v>
      </c>
      <c r="H118" s="379">
        <v>120</v>
      </c>
      <c r="I118" s="399" t="s">
        <v>4290</v>
      </c>
      <c r="J118" s="380">
        <v>10971.26</v>
      </c>
      <c r="K118" s="530"/>
      <c r="L118" s="530"/>
      <c r="M118" s="530">
        <v>10971.26</v>
      </c>
      <c r="N118" s="530"/>
      <c r="O118" s="530"/>
      <c r="P118" s="530"/>
      <c r="Q118" s="530"/>
      <c r="R118" s="530"/>
      <c r="S118" s="530"/>
      <c r="T118" s="530"/>
      <c r="U118" s="530"/>
      <c r="V118" s="530"/>
      <c r="W118" s="530">
        <f t="shared" si="1"/>
        <v>10971.26</v>
      </c>
      <c r="X118" s="299"/>
      <c r="Y118" s="299"/>
      <c r="Z118" s="299"/>
    </row>
    <row r="119" spans="1:26" s="300" customFormat="1" ht="51">
      <c r="A119" s="369" t="s">
        <v>1150</v>
      </c>
      <c r="B119" s="369" t="s">
        <v>1209</v>
      </c>
      <c r="C119" s="369" t="s">
        <v>382</v>
      </c>
      <c r="D119" s="856"/>
      <c r="E119" s="856"/>
      <c r="F119" s="527" t="s">
        <v>4291</v>
      </c>
      <c r="G119" s="378">
        <v>44825</v>
      </c>
      <c r="H119" s="379">
        <v>240</v>
      </c>
      <c r="I119" s="399" t="s">
        <v>4292</v>
      </c>
      <c r="J119" s="380">
        <v>99898.04</v>
      </c>
      <c r="K119" s="530"/>
      <c r="L119" s="530"/>
      <c r="M119" s="530">
        <v>39959.21</v>
      </c>
      <c r="N119" s="530"/>
      <c r="O119" s="530">
        <v>39959.21</v>
      </c>
      <c r="P119" s="530">
        <v>19979.61</v>
      </c>
      <c r="Q119" s="530"/>
      <c r="R119" s="530"/>
      <c r="S119" s="530"/>
      <c r="T119" s="530"/>
      <c r="U119" s="530"/>
      <c r="V119" s="530"/>
      <c r="W119" s="530">
        <f t="shared" si="1"/>
        <v>99898.03</v>
      </c>
      <c r="X119" s="299"/>
      <c r="Y119" s="299"/>
      <c r="Z119" s="299"/>
    </row>
    <row r="120" spans="1:26" s="300" customFormat="1" ht="51">
      <c r="A120" s="369" t="s">
        <v>1150</v>
      </c>
      <c r="B120" s="369" t="s">
        <v>1209</v>
      </c>
      <c r="C120" s="369" t="s">
        <v>1210</v>
      </c>
      <c r="D120" s="347">
        <v>7082.97</v>
      </c>
      <c r="E120" s="347">
        <v>7082.95</v>
      </c>
      <c r="F120" s="527" t="s">
        <v>4293</v>
      </c>
      <c r="G120" s="378">
        <v>44721</v>
      </c>
      <c r="H120" s="526">
        <v>240</v>
      </c>
      <c r="I120" s="399" t="s">
        <v>4294</v>
      </c>
      <c r="J120" s="530">
        <v>7082.97</v>
      </c>
      <c r="K120" s="530"/>
      <c r="L120" s="530"/>
      <c r="M120" s="530">
        <v>7082.95</v>
      </c>
      <c r="N120" s="530"/>
      <c r="O120" s="530"/>
      <c r="P120" s="530"/>
      <c r="Q120" s="530"/>
      <c r="R120" s="530"/>
      <c r="S120" s="530"/>
      <c r="T120" s="530"/>
      <c r="U120" s="530"/>
      <c r="V120" s="530"/>
      <c r="W120" s="530">
        <f t="shared" si="1"/>
        <v>7082.95</v>
      </c>
      <c r="X120" s="299"/>
      <c r="Y120" s="299"/>
      <c r="Z120" s="299"/>
    </row>
    <row r="121" spans="1:26" s="300" customFormat="1" ht="38.25">
      <c r="A121" s="369" t="s">
        <v>1150</v>
      </c>
      <c r="B121" s="369" t="s">
        <v>1209</v>
      </c>
      <c r="C121" s="369" t="s">
        <v>237</v>
      </c>
      <c r="D121" s="856">
        <v>177974.46</v>
      </c>
      <c r="E121" s="856">
        <v>173931.12</v>
      </c>
      <c r="F121" s="527" t="s">
        <v>4295</v>
      </c>
      <c r="G121" s="378">
        <v>44888</v>
      </c>
      <c r="H121" s="379">
        <v>120</v>
      </c>
      <c r="I121" s="399" t="s">
        <v>4296</v>
      </c>
      <c r="J121" s="380">
        <v>34997.93</v>
      </c>
      <c r="K121" s="530"/>
      <c r="L121" s="530">
        <v>14526.13</v>
      </c>
      <c r="M121" s="530">
        <v>13863.18</v>
      </c>
      <c r="N121" s="530">
        <v>5046.96</v>
      </c>
      <c r="O121" s="530"/>
      <c r="P121" s="530">
        <v>1561.66</v>
      </c>
      <c r="Q121" s="530"/>
      <c r="R121" s="530"/>
      <c r="S121" s="530"/>
      <c r="T121" s="530"/>
      <c r="U121" s="530"/>
      <c r="V121" s="530"/>
      <c r="W121" s="530">
        <f t="shared" si="1"/>
        <v>34997.93</v>
      </c>
      <c r="X121" s="299"/>
      <c r="Y121" s="299"/>
      <c r="Z121" s="299"/>
    </row>
    <row r="122" spans="1:26" s="300" customFormat="1" ht="25.5">
      <c r="A122" s="369" t="s">
        <v>1150</v>
      </c>
      <c r="B122" s="369" t="s">
        <v>1209</v>
      </c>
      <c r="C122" s="369" t="s">
        <v>237</v>
      </c>
      <c r="D122" s="856"/>
      <c r="E122" s="856"/>
      <c r="F122" s="527" t="s">
        <v>4297</v>
      </c>
      <c r="G122" s="378">
        <v>44784</v>
      </c>
      <c r="H122" s="379">
        <v>240</v>
      </c>
      <c r="I122" s="399" t="s">
        <v>4298</v>
      </c>
      <c r="J122" s="380">
        <v>89007.39</v>
      </c>
      <c r="K122" s="530"/>
      <c r="L122" s="530">
        <v>25228.23</v>
      </c>
      <c r="M122" s="530">
        <v>31024.21</v>
      </c>
      <c r="N122" s="530">
        <v>20465.62</v>
      </c>
      <c r="O122" s="530">
        <v>10341.11</v>
      </c>
      <c r="P122" s="530">
        <v>1948.22</v>
      </c>
      <c r="Q122" s="530"/>
      <c r="R122" s="530"/>
      <c r="S122" s="530"/>
      <c r="T122" s="530"/>
      <c r="U122" s="530"/>
      <c r="V122" s="530"/>
      <c r="W122" s="530">
        <f t="shared" si="1"/>
        <v>89007.39</v>
      </c>
      <c r="X122" s="299"/>
      <c r="Y122" s="299"/>
      <c r="Z122" s="299"/>
    </row>
    <row r="123" spans="1:26" s="300" customFormat="1" ht="38.25">
      <c r="A123" s="369" t="s">
        <v>1150</v>
      </c>
      <c r="B123" s="369" t="s">
        <v>1209</v>
      </c>
      <c r="C123" s="369" t="s">
        <v>237</v>
      </c>
      <c r="D123" s="856"/>
      <c r="E123" s="856"/>
      <c r="F123" s="527" t="s">
        <v>4299</v>
      </c>
      <c r="G123" s="378">
        <v>44812</v>
      </c>
      <c r="H123" s="379">
        <v>120</v>
      </c>
      <c r="I123" s="399" t="s">
        <v>4300</v>
      </c>
      <c r="J123" s="530">
        <v>53969.14</v>
      </c>
      <c r="K123" s="530"/>
      <c r="L123" s="530">
        <v>10909.01</v>
      </c>
      <c r="M123" s="530">
        <v>28372.32</v>
      </c>
      <c r="N123" s="530">
        <v>14154.35</v>
      </c>
      <c r="O123" s="530"/>
      <c r="P123" s="530">
        <v>533.46</v>
      </c>
      <c r="Q123" s="530"/>
      <c r="R123" s="530"/>
      <c r="S123" s="530"/>
      <c r="T123" s="530"/>
      <c r="U123" s="530"/>
      <c r="V123" s="530"/>
      <c r="W123" s="530">
        <f t="shared" si="1"/>
        <v>53969.14</v>
      </c>
      <c r="X123" s="299"/>
      <c r="Y123" s="299"/>
      <c r="Z123" s="299"/>
    </row>
    <row r="124" spans="1:26" s="300" customFormat="1" ht="38.25">
      <c r="A124" s="369" t="s">
        <v>1150</v>
      </c>
      <c r="B124" s="369" t="s">
        <v>1209</v>
      </c>
      <c r="C124" s="369" t="s">
        <v>245</v>
      </c>
      <c r="D124" s="856">
        <v>60504.99</v>
      </c>
      <c r="E124" s="856">
        <v>60504.99</v>
      </c>
      <c r="F124" s="527" t="s">
        <v>4301</v>
      </c>
      <c r="G124" s="378">
        <v>44838</v>
      </c>
      <c r="H124" s="526">
        <v>90</v>
      </c>
      <c r="I124" s="399" t="s">
        <v>4302</v>
      </c>
      <c r="J124" s="530">
        <v>47777</v>
      </c>
      <c r="K124" s="530"/>
      <c r="L124" s="530"/>
      <c r="M124" s="530"/>
      <c r="N124" s="530">
        <v>47777</v>
      </c>
      <c r="O124" s="530"/>
      <c r="P124" s="530"/>
      <c r="Q124" s="530"/>
      <c r="R124" s="530"/>
      <c r="S124" s="530"/>
      <c r="T124" s="530"/>
      <c r="U124" s="530"/>
      <c r="V124" s="530"/>
      <c r="W124" s="530">
        <f t="shared" si="1"/>
        <v>47777</v>
      </c>
      <c r="X124" s="299"/>
      <c r="Y124" s="299"/>
      <c r="Z124" s="299"/>
    </row>
    <row r="125" spans="1:26" s="300" customFormat="1" ht="38.25">
      <c r="A125" s="369" t="s">
        <v>1150</v>
      </c>
      <c r="B125" s="369" t="s">
        <v>1209</v>
      </c>
      <c r="C125" s="369" t="s">
        <v>245</v>
      </c>
      <c r="D125" s="856"/>
      <c r="E125" s="856"/>
      <c r="F125" s="527" t="s">
        <v>4299</v>
      </c>
      <c r="G125" s="378">
        <v>44812</v>
      </c>
      <c r="H125" s="379">
        <v>120</v>
      </c>
      <c r="I125" s="399" t="s">
        <v>4300</v>
      </c>
      <c r="J125" s="530">
        <v>12727.99</v>
      </c>
      <c r="K125" s="530"/>
      <c r="L125" s="530"/>
      <c r="M125" s="530"/>
      <c r="N125" s="530">
        <v>12727.99</v>
      </c>
      <c r="O125" s="530"/>
      <c r="P125" s="530"/>
      <c r="Q125" s="530"/>
      <c r="R125" s="530"/>
      <c r="S125" s="530"/>
      <c r="T125" s="530"/>
      <c r="U125" s="530"/>
      <c r="V125" s="530"/>
      <c r="W125" s="530">
        <f t="shared" si="1"/>
        <v>12727.99</v>
      </c>
      <c r="X125" s="299"/>
      <c r="Y125" s="299"/>
      <c r="Z125" s="299"/>
    </row>
    <row r="126" spans="1:26" s="300" customFormat="1" ht="76.5">
      <c r="A126" s="369" t="s">
        <v>1770</v>
      </c>
      <c r="B126" s="369" t="s">
        <v>68</v>
      </c>
      <c r="C126" s="369" t="s">
        <v>102</v>
      </c>
      <c r="D126" s="347">
        <v>43</v>
      </c>
      <c r="E126" s="347">
        <v>0</v>
      </c>
      <c r="F126" s="399" t="s">
        <v>4303</v>
      </c>
      <c r="G126" s="529">
        <v>44455</v>
      </c>
      <c r="H126" s="526" t="s">
        <v>4304</v>
      </c>
      <c r="I126" s="399" t="s">
        <v>4305</v>
      </c>
      <c r="J126" s="530">
        <v>43</v>
      </c>
      <c r="K126" s="530"/>
      <c r="L126" s="530"/>
      <c r="M126" s="530"/>
      <c r="N126" s="530"/>
      <c r="O126" s="530"/>
      <c r="P126" s="530"/>
      <c r="Q126" s="530">
        <v>43</v>
      </c>
      <c r="R126" s="530"/>
      <c r="S126" s="530"/>
      <c r="T126" s="530"/>
      <c r="U126" s="530"/>
      <c r="V126" s="530"/>
      <c r="W126" s="530">
        <f t="shared" si="1"/>
        <v>43</v>
      </c>
      <c r="X126" s="299"/>
      <c r="Y126" s="299"/>
      <c r="Z126" s="299"/>
    </row>
    <row r="127" spans="1:26" s="300" customFormat="1" ht="25.5">
      <c r="A127" s="848" t="s">
        <v>1770</v>
      </c>
      <c r="B127" s="848" t="s">
        <v>1782</v>
      </c>
      <c r="C127" s="848" t="s">
        <v>140</v>
      </c>
      <c r="D127" s="856">
        <v>4024</v>
      </c>
      <c r="E127" s="384">
        <v>1006</v>
      </c>
      <c r="F127" s="399" t="s">
        <v>4306</v>
      </c>
      <c r="G127" s="529">
        <v>44811</v>
      </c>
      <c r="H127" s="526" t="s">
        <v>4307</v>
      </c>
      <c r="I127" s="399" t="s">
        <v>4308</v>
      </c>
      <c r="J127" s="530">
        <v>1006</v>
      </c>
      <c r="K127" s="530"/>
      <c r="L127" s="530"/>
      <c r="M127" s="530">
        <v>1006</v>
      </c>
      <c r="N127" s="530"/>
      <c r="O127" s="530"/>
      <c r="P127" s="530"/>
      <c r="Q127" s="530"/>
      <c r="R127" s="530"/>
      <c r="S127" s="530"/>
      <c r="T127" s="530"/>
      <c r="U127" s="530"/>
      <c r="V127" s="530"/>
      <c r="W127" s="530">
        <f t="shared" si="1"/>
        <v>1006</v>
      </c>
      <c r="X127" s="299"/>
      <c r="Y127" s="299"/>
      <c r="Z127" s="299"/>
    </row>
    <row r="128" spans="1:26" s="300" customFormat="1" ht="25.5">
      <c r="A128" s="848"/>
      <c r="B128" s="848"/>
      <c r="C128" s="848"/>
      <c r="D128" s="856"/>
      <c r="E128" s="384">
        <v>1006</v>
      </c>
      <c r="F128" s="399" t="s">
        <v>4306</v>
      </c>
      <c r="G128" s="529">
        <v>44811</v>
      </c>
      <c r="H128" s="526" t="s">
        <v>4307</v>
      </c>
      <c r="I128" s="399" t="s">
        <v>4309</v>
      </c>
      <c r="J128" s="530">
        <v>1006</v>
      </c>
      <c r="K128" s="530"/>
      <c r="L128" s="530"/>
      <c r="M128" s="530">
        <v>1006</v>
      </c>
      <c r="N128" s="530"/>
      <c r="O128" s="530"/>
      <c r="P128" s="530"/>
      <c r="Q128" s="530"/>
      <c r="R128" s="530"/>
      <c r="S128" s="530"/>
      <c r="T128" s="530"/>
      <c r="U128" s="530"/>
      <c r="V128" s="530"/>
      <c r="W128" s="530">
        <f t="shared" si="1"/>
        <v>1006</v>
      </c>
      <c r="X128" s="299"/>
      <c r="Y128" s="299"/>
      <c r="Z128" s="299"/>
    </row>
    <row r="129" spans="1:26" s="300" customFormat="1" ht="25.5">
      <c r="A129" s="848"/>
      <c r="B129" s="848"/>
      <c r="C129" s="848"/>
      <c r="D129" s="856"/>
      <c r="E129" s="384">
        <v>1006</v>
      </c>
      <c r="F129" s="399" t="s">
        <v>4306</v>
      </c>
      <c r="G129" s="529">
        <v>44811</v>
      </c>
      <c r="H129" s="526" t="s">
        <v>4307</v>
      </c>
      <c r="I129" s="399" t="s">
        <v>4310</v>
      </c>
      <c r="J129" s="530">
        <v>1006</v>
      </c>
      <c r="K129" s="530"/>
      <c r="L129" s="530"/>
      <c r="M129" s="530">
        <v>1006</v>
      </c>
      <c r="N129" s="530"/>
      <c r="O129" s="530"/>
      <c r="P129" s="530"/>
      <c r="Q129" s="530"/>
      <c r="R129" s="530"/>
      <c r="S129" s="530"/>
      <c r="T129" s="530"/>
      <c r="U129" s="530"/>
      <c r="V129" s="530"/>
      <c r="W129" s="530">
        <f t="shared" si="1"/>
        <v>1006</v>
      </c>
      <c r="X129" s="299"/>
      <c r="Y129" s="299"/>
      <c r="Z129" s="299"/>
    </row>
    <row r="130" spans="1:26" s="300" customFormat="1" ht="25.5">
      <c r="A130" s="848"/>
      <c r="B130" s="848"/>
      <c r="C130" s="848"/>
      <c r="D130" s="856"/>
      <c r="E130" s="384">
        <v>1006</v>
      </c>
      <c r="F130" s="399" t="s">
        <v>4306</v>
      </c>
      <c r="G130" s="529">
        <v>44811</v>
      </c>
      <c r="H130" s="526" t="s">
        <v>4307</v>
      </c>
      <c r="I130" s="399" t="s">
        <v>4311</v>
      </c>
      <c r="J130" s="530">
        <v>1006</v>
      </c>
      <c r="K130" s="530"/>
      <c r="L130" s="530"/>
      <c r="M130" s="530">
        <v>1006</v>
      </c>
      <c r="N130" s="530"/>
      <c r="O130" s="530"/>
      <c r="P130" s="530"/>
      <c r="Q130" s="530"/>
      <c r="R130" s="530"/>
      <c r="S130" s="530"/>
      <c r="T130" s="530"/>
      <c r="U130" s="530"/>
      <c r="V130" s="530"/>
      <c r="W130" s="530">
        <f t="shared" si="1"/>
        <v>1006</v>
      </c>
      <c r="X130" s="299"/>
      <c r="Y130" s="299"/>
      <c r="Z130" s="299"/>
    </row>
    <row r="131" spans="1:26" s="300" customFormat="1" ht="38.25">
      <c r="A131" s="369" t="s">
        <v>1770</v>
      </c>
      <c r="B131" s="369" t="s">
        <v>1782</v>
      </c>
      <c r="C131" s="369" t="s">
        <v>250</v>
      </c>
      <c r="D131" s="347">
        <v>131580</v>
      </c>
      <c r="E131" s="347">
        <v>0</v>
      </c>
      <c r="F131" s="399" t="s">
        <v>4312</v>
      </c>
      <c r="G131" s="529">
        <v>45007</v>
      </c>
      <c r="H131" s="526" t="s">
        <v>4313</v>
      </c>
      <c r="I131" s="399" t="s">
        <v>4314</v>
      </c>
      <c r="J131" s="530">
        <v>131580</v>
      </c>
      <c r="K131" s="530"/>
      <c r="L131" s="530"/>
      <c r="M131" s="530"/>
      <c r="N131" s="530"/>
      <c r="O131" s="530"/>
      <c r="P131" s="530"/>
      <c r="Q131" s="530">
        <v>131580</v>
      </c>
      <c r="R131" s="530"/>
      <c r="S131" s="530"/>
      <c r="T131" s="530"/>
      <c r="U131" s="530"/>
      <c r="V131" s="530"/>
      <c r="W131" s="530">
        <f t="shared" si="1"/>
        <v>131580</v>
      </c>
      <c r="X131" s="299"/>
      <c r="Y131" s="299"/>
      <c r="Z131" s="299"/>
    </row>
    <row r="132" spans="1:26" s="300" customFormat="1" ht="38.25">
      <c r="A132" s="369" t="s">
        <v>1770</v>
      </c>
      <c r="B132" s="369" t="s">
        <v>1791</v>
      </c>
      <c r="C132" s="369" t="s">
        <v>332</v>
      </c>
      <c r="D132" s="347">
        <v>5048</v>
      </c>
      <c r="E132" s="347">
        <v>5048</v>
      </c>
      <c r="F132" s="399" t="s">
        <v>4315</v>
      </c>
      <c r="G132" s="529">
        <v>45009</v>
      </c>
      <c r="H132" s="526" t="s">
        <v>2827</v>
      </c>
      <c r="I132" s="399" t="s">
        <v>4316</v>
      </c>
      <c r="J132" s="530">
        <v>5048</v>
      </c>
      <c r="K132" s="530"/>
      <c r="L132" s="530"/>
      <c r="M132" s="530"/>
      <c r="N132" s="530"/>
      <c r="O132" s="530">
        <v>5048</v>
      </c>
      <c r="P132" s="530"/>
      <c r="Q132" s="530"/>
      <c r="R132" s="530"/>
      <c r="S132" s="530"/>
      <c r="T132" s="530"/>
      <c r="U132" s="530"/>
      <c r="V132" s="530"/>
      <c r="W132" s="530">
        <f t="shared" si="1"/>
        <v>5048</v>
      </c>
      <c r="X132" s="299"/>
      <c r="Y132" s="299"/>
      <c r="Z132" s="299"/>
    </row>
    <row r="133" spans="1:26" s="300" customFormat="1" ht="25.5">
      <c r="A133" s="369" t="s">
        <v>1770</v>
      </c>
      <c r="B133" s="369" t="s">
        <v>1791</v>
      </c>
      <c r="C133" s="369" t="s">
        <v>140</v>
      </c>
      <c r="D133" s="347">
        <v>1740</v>
      </c>
      <c r="E133" s="347">
        <v>1740</v>
      </c>
      <c r="F133" s="527" t="s">
        <v>4306</v>
      </c>
      <c r="G133" s="378">
        <v>44845</v>
      </c>
      <c r="H133" s="526" t="s">
        <v>4317</v>
      </c>
      <c r="I133" s="514" t="s">
        <v>4318</v>
      </c>
      <c r="J133" s="530">
        <v>1740</v>
      </c>
      <c r="K133" s="530"/>
      <c r="L133" s="530"/>
      <c r="M133" s="530"/>
      <c r="N133" s="530">
        <v>1740</v>
      </c>
      <c r="O133" s="530"/>
      <c r="P133" s="530"/>
      <c r="Q133" s="530"/>
      <c r="R133" s="530"/>
      <c r="S133" s="530"/>
      <c r="T133" s="530"/>
      <c r="U133" s="530"/>
      <c r="V133" s="530"/>
      <c r="W133" s="530">
        <f t="shared" si="1"/>
        <v>1740</v>
      </c>
      <c r="X133" s="299"/>
      <c r="Y133" s="299"/>
      <c r="Z133" s="299"/>
    </row>
    <row r="134" spans="1:26" s="300" customFormat="1" ht="25.5">
      <c r="A134" s="369" t="s">
        <v>1770</v>
      </c>
      <c r="B134" s="369" t="s">
        <v>1791</v>
      </c>
      <c r="C134" s="369" t="s">
        <v>140</v>
      </c>
      <c r="D134" s="347">
        <v>1333</v>
      </c>
      <c r="E134" s="347">
        <v>0</v>
      </c>
      <c r="F134" s="527" t="s">
        <v>4306</v>
      </c>
      <c r="G134" s="378">
        <v>44845</v>
      </c>
      <c r="H134" s="526" t="s">
        <v>4317</v>
      </c>
      <c r="I134" s="514" t="s">
        <v>4319</v>
      </c>
      <c r="J134" s="530">
        <v>1740</v>
      </c>
      <c r="K134" s="530"/>
      <c r="L134" s="530"/>
      <c r="M134" s="530"/>
      <c r="N134" s="530"/>
      <c r="O134" s="530"/>
      <c r="P134" s="530"/>
      <c r="Q134" s="530"/>
      <c r="R134" s="530"/>
      <c r="S134" s="530"/>
      <c r="T134" s="530"/>
      <c r="U134" s="530"/>
      <c r="V134" s="530">
        <v>1333</v>
      </c>
      <c r="W134" s="530">
        <f t="shared" ref="W134" si="2">SUM(K134:V134)</f>
        <v>1333</v>
      </c>
      <c r="X134" s="299"/>
      <c r="Y134" s="299"/>
      <c r="Z134" s="299"/>
    </row>
    <row r="135" spans="1:26">
      <c r="A135" s="140"/>
      <c r="B135" s="140"/>
      <c r="C135" s="140"/>
      <c r="D135" s="184">
        <f t="shared" ref="D135:W135" si="3">SUM(D5:D134)</f>
        <v>14239381.43</v>
      </c>
      <c r="E135" s="184">
        <f t="shared" si="3"/>
        <v>7554348.8900000006</v>
      </c>
      <c r="F135" s="528">
        <f t="shared" si="3"/>
        <v>0</v>
      </c>
      <c r="G135" s="184"/>
      <c r="H135" s="184"/>
      <c r="I135" s="184">
        <f t="shared" si="3"/>
        <v>0</v>
      </c>
      <c r="J135" s="555">
        <f t="shared" si="3"/>
        <v>14239788.379999993</v>
      </c>
      <c r="K135" s="555">
        <f t="shared" si="3"/>
        <v>285113.97000000003</v>
      </c>
      <c r="L135" s="555">
        <f t="shared" si="3"/>
        <v>1392420.3799999994</v>
      </c>
      <c r="M135" s="555">
        <f t="shared" si="3"/>
        <v>1767635.1299999997</v>
      </c>
      <c r="N135" s="555">
        <f t="shared" si="3"/>
        <v>2073808.3900000001</v>
      </c>
      <c r="O135" s="555">
        <f t="shared" si="3"/>
        <v>2035371.02</v>
      </c>
      <c r="P135" s="555">
        <f t="shared" si="3"/>
        <v>1140747.0400000003</v>
      </c>
      <c r="Q135" s="555">
        <f t="shared" si="3"/>
        <v>827976.53</v>
      </c>
      <c r="R135" s="555">
        <f t="shared" si="3"/>
        <v>756447.12000000011</v>
      </c>
      <c r="S135" s="555">
        <f t="shared" si="3"/>
        <v>423912.76999999996</v>
      </c>
      <c r="T135" s="555">
        <f t="shared" si="3"/>
        <v>199750.65999999997</v>
      </c>
      <c r="U135" s="555">
        <f t="shared" si="3"/>
        <v>216609.84</v>
      </c>
      <c r="V135" s="555">
        <f t="shared" si="3"/>
        <v>152815.9</v>
      </c>
      <c r="W135" s="555">
        <f t="shared" si="3"/>
        <v>11272608.749999994</v>
      </c>
      <c r="X135" s="128"/>
      <c r="Y135" s="128"/>
      <c r="Z135" s="128"/>
    </row>
    <row r="136" spans="1:26">
      <c r="A136" s="137"/>
      <c r="B136" s="137"/>
      <c r="C136" s="137"/>
      <c r="D136" s="205"/>
      <c r="E136" s="205"/>
      <c r="F136" s="137"/>
      <c r="G136" s="137"/>
      <c r="H136" s="137"/>
      <c r="I136" s="137"/>
      <c r="J136" s="205"/>
      <c r="K136" s="205"/>
      <c r="L136" s="205"/>
      <c r="M136" s="205"/>
      <c r="N136" s="205"/>
      <c r="O136" s="205"/>
      <c r="P136" s="205"/>
      <c r="Q136" s="205"/>
      <c r="R136" s="205"/>
      <c r="S136" s="205"/>
      <c r="T136" s="205"/>
      <c r="U136" s="205"/>
      <c r="V136" s="205"/>
      <c r="W136" s="205"/>
      <c r="X136" s="128"/>
      <c r="Y136" s="128"/>
      <c r="Z136" s="128"/>
    </row>
    <row r="137" spans="1:26">
      <c r="A137" s="137"/>
      <c r="B137" s="137"/>
      <c r="C137" s="137"/>
      <c r="D137" s="205"/>
      <c r="E137" s="205"/>
      <c r="F137" s="137"/>
      <c r="G137" s="137"/>
      <c r="H137" s="137"/>
      <c r="I137" s="137"/>
      <c r="J137" s="205"/>
      <c r="K137" s="205"/>
      <c r="L137" s="205"/>
      <c r="M137" s="205"/>
      <c r="N137" s="205"/>
      <c r="O137" s="205"/>
      <c r="P137" s="205"/>
      <c r="Q137" s="205"/>
      <c r="R137" s="205"/>
      <c r="S137" s="205"/>
      <c r="T137" s="205"/>
      <c r="U137" s="205"/>
      <c r="V137" s="205"/>
      <c r="W137" s="205"/>
      <c r="X137" s="128"/>
      <c r="Y137" s="128"/>
      <c r="Z137" s="128"/>
    </row>
    <row r="138" spans="1:26">
      <c r="A138" s="128"/>
      <c r="B138" s="128"/>
      <c r="C138" s="128"/>
      <c r="D138" s="139"/>
      <c r="E138" s="139"/>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c r="A139" s="128"/>
      <c r="B139" s="128"/>
      <c r="C139" s="128"/>
      <c r="D139" s="139"/>
      <c r="E139" s="139"/>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c r="A140" s="128"/>
      <c r="B140" s="128"/>
      <c r="C140" s="128"/>
      <c r="D140" s="139"/>
      <c r="E140" s="139"/>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c r="A141" s="128"/>
      <c r="B141" s="128"/>
      <c r="C141" s="128"/>
      <c r="D141" s="139"/>
      <c r="E141" s="139"/>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c r="A142" s="128"/>
      <c r="B142" s="128"/>
      <c r="C142" s="128"/>
      <c r="D142" s="139"/>
      <c r="E142" s="139"/>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c r="A143" s="128"/>
      <c r="B143" s="128"/>
      <c r="C143" s="128"/>
      <c r="D143" s="139"/>
      <c r="E143" s="139"/>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c r="A144" s="128"/>
      <c r="B144" s="128"/>
      <c r="C144" s="128"/>
      <c r="D144" s="139"/>
      <c r="E144" s="139"/>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c r="A145" s="128"/>
      <c r="B145" s="128"/>
      <c r="C145" s="128"/>
      <c r="D145" s="139"/>
      <c r="E145" s="139"/>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c r="A146" s="128"/>
      <c r="B146" s="128"/>
      <c r="C146" s="128"/>
      <c r="D146" s="139"/>
      <c r="E146" s="139"/>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c r="A147" s="128"/>
      <c r="B147" s="128"/>
      <c r="C147" s="128"/>
      <c r="D147" s="139"/>
      <c r="E147" s="139"/>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c r="A148" s="128"/>
      <c r="B148" s="128"/>
      <c r="C148" s="128"/>
      <c r="D148" s="139"/>
      <c r="E148" s="139"/>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c r="A149" s="128"/>
      <c r="B149" s="128"/>
      <c r="C149" s="128"/>
      <c r="D149" s="139"/>
      <c r="E149" s="139"/>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c r="A150" s="128"/>
      <c r="B150" s="128"/>
      <c r="C150" s="128"/>
      <c r="D150" s="139"/>
      <c r="E150" s="139"/>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c r="A151" s="128"/>
      <c r="B151" s="128"/>
      <c r="C151" s="128"/>
      <c r="D151" s="139"/>
      <c r="E151" s="139"/>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c r="A152" s="128"/>
      <c r="B152" s="128"/>
      <c r="C152" s="128"/>
      <c r="D152" s="139"/>
      <c r="E152" s="139"/>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c r="A153" s="128"/>
      <c r="B153" s="128"/>
      <c r="C153" s="128"/>
      <c r="D153" s="139"/>
      <c r="E153" s="139"/>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c r="A154" s="128"/>
      <c r="B154" s="128"/>
      <c r="C154" s="128"/>
      <c r="D154" s="139"/>
      <c r="E154" s="139"/>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c r="A155" s="128"/>
      <c r="B155" s="128"/>
      <c r="C155" s="128"/>
      <c r="D155" s="139"/>
      <c r="E155" s="139"/>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c r="A156" s="128"/>
      <c r="B156" s="128"/>
      <c r="C156" s="128"/>
      <c r="D156" s="139"/>
      <c r="E156" s="139"/>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c r="A157" s="128"/>
      <c r="B157" s="128"/>
      <c r="C157" s="128"/>
      <c r="D157" s="139"/>
      <c r="E157" s="139"/>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c r="A158" s="128"/>
      <c r="B158" s="128"/>
      <c r="C158" s="128"/>
      <c r="D158" s="139"/>
      <c r="E158" s="139"/>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c r="A159" s="128"/>
      <c r="B159" s="128"/>
      <c r="C159" s="128"/>
      <c r="D159" s="139"/>
      <c r="E159" s="139"/>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c r="A160" s="128"/>
      <c r="B160" s="128"/>
      <c r="C160" s="128"/>
      <c r="D160" s="139"/>
      <c r="E160" s="139"/>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c r="A161" s="128"/>
      <c r="B161" s="128"/>
      <c r="C161" s="128"/>
      <c r="D161" s="139"/>
      <c r="E161" s="139"/>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c r="A162" s="128"/>
      <c r="B162" s="128"/>
      <c r="C162" s="128"/>
      <c r="D162" s="139"/>
      <c r="E162" s="139"/>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c r="A163" s="128"/>
      <c r="B163" s="128"/>
      <c r="C163" s="128"/>
      <c r="D163" s="139"/>
      <c r="E163" s="139"/>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c r="A164" s="128"/>
      <c r="B164" s="128"/>
      <c r="C164" s="128"/>
      <c r="D164" s="139"/>
      <c r="E164" s="139"/>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c r="A165" s="128"/>
      <c r="B165" s="128"/>
      <c r="C165" s="128"/>
      <c r="D165" s="139"/>
      <c r="E165" s="139"/>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c r="A166" s="128"/>
      <c r="B166" s="128"/>
      <c r="C166" s="128"/>
      <c r="D166" s="139"/>
      <c r="E166" s="139"/>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c r="A167" s="128"/>
      <c r="B167" s="128"/>
      <c r="C167" s="128"/>
      <c r="D167" s="139"/>
      <c r="E167" s="139"/>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c r="A168" s="128"/>
      <c r="B168" s="128"/>
      <c r="C168" s="128"/>
      <c r="D168" s="139"/>
      <c r="E168" s="139"/>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c r="A169" s="128"/>
      <c r="B169" s="128"/>
      <c r="C169" s="128"/>
      <c r="D169" s="139"/>
      <c r="E169" s="139"/>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c r="A170" s="128"/>
      <c r="B170" s="128"/>
      <c r="C170" s="128"/>
      <c r="D170" s="139"/>
      <c r="E170" s="139"/>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c r="A171" s="128"/>
      <c r="B171" s="128"/>
      <c r="C171" s="128"/>
      <c r="D171" s="139"/>
      <c r="E171" s="139"/>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c r="A172" s="128"/>
      <c r="B172" s="128"/>
      <c r="C172" s="128"/>
      <c r="D172" s="139"/>
      <c r="E172" s="139"/>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c r="A173" s="128"/>
      <c r="B173" s="128"/>
      <c r="C173" s="128"/>
      <c r="D173" s="139"/>
      <c r="E173" s="139"/>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c r="A174" s="128"/>
      <c r="B174" s="128"/>
      <c r="C174" s="128"/>
      <c r="D174" s="139"/>
      <c r="E174" s="139"/>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c r="A175" s="128"/>
      <c r="B175" s="128"/>
      <c r="C175" s="128"/>
      <c r="D175" s="139"/>
      <c r="E175" s="139"/>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c r="A176" s="128"/>
      <c r="B176" s="128"/>
      <c r="C176" s="128"/>
      <c r="D176" s="139"/>
      <c r="E176" s="139"/>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c r="A177" s="128"/>
      <c r="B177" s="128"/>
      <c r="C177" s="128"/>
      <c r="D177" s="139"/>
      <c r="E177" s="139"/>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c r="A178" s="128"/>
      <c r="B178" s="128"/>
      <c r="C178" s="128"/>
      <c r="D178" s="139"/>
      <c r="E178" s="139"/>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c r="A179" s="128"/>
      <c r="B179" s="128"/>
      <c r="C179" s="128"/>
      <c r="D179" s="139"/>
      <c r="E179" s="139"/>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c r="A180" s="128"/>
      <c r="B180" s="128"/>
      <c r="C180" s="128"/>
      <c r="D180" s="139"/>
      <c r="E180" s="139"/>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c r="A181" s="128"/>
      <c r="B181" s="128"/>
      <c r="C181" s="128"/>
      <c r="D181" s="139"/>
      <c r="E181" s="139"/>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c r="A182" s="128"/>
      <c r="B182" s="128"/>
      <c r="C182" s="128"/>
      <c r="D182" s="139"/>
      <c r="E182" s="139"/>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c r="A183" s="128"/>
      <c r="B183" s="128"/>
      <c r="C183" s="128"/>
      <c r="D183" s="139"/>
      <c r="E183" s="139"/>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c r="A184" s="128"/>
      <c r="B184" s="128"/>
      <c r="C184" s="128"/>
      <c r="D184" s="139"/>
      <c r="E184" s="139"/>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c r="A185" s="128"/>
      <c r="B185" s="128"/>
      <c r="C185" s="128"/>
      <c r="D185" s="139"/>
      <c r="E185" s="139"/>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c r="A186" s="128"/>
      <c r="B186" s="128"/>
      <c r="C186" s="128"/>
      <c r="D186" s="139"/>
      <c r="E186" s="139"/>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c r="A187" s="128"/>
      <c r="B187" s="128"/>
      <c r="C187" s="128"/>
      <c r="D187" s="139"/>
      <c r="E187" s="139"/>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c r="A188" s="128"/>
      <c r="B188" s="128"/>
      <c r="C188" s="128"/>
      <c r="D188" s="139"/>
      <c r="E188" s="139"/>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c r="A189" s="128"/>
      <c r="B189" s="128"/>
      <c r="C189" s="128"/>
      <c r="D189" s="139"/>
      <c r="E189" s="139"/>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c r="A190" s="128"/>
      <c r="B190" s="128"/>
      <c r="C190" s="128"/>
      <c r="D190" s="139"/>
      <c r="E190" s="139"/>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c r="A191" s="128"/>
      <c r="B191" s="128"/>
      <c r="C191" s="128"/>
      <c r="D191" s="139"/>
      <c r="E191" s="139"/>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c r="A192" s="128"/>
      <c r="B192" s="128"/>
      <c r="C192" s="128"/>
      <c r="D192" s="139"/>
      <c r="E192" s="139"/>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c r="A193" s="128"/>
      <c r="B193" s="128"/>
      <c r="C193" s="128"/>
      <c r="D193" s="139"/>
      <c r="E193" s="139"/>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c r="A194" s="128"/>
      <c r="B194" s="128"/>
      <c r="C194" s="128"/>
      <c r="D194" s="139"/>
      <c r="E194" s="139"/>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c r="A195" s="128"/>
      <c r="B195" s="128"/>
      <c r="C195" s="128"/>
      <c r="D195" s="139"/>
      <c r="E195" s="139"/>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c r="A196" s="128"/>
      <c r="B196" s="128"/>
      <c r="C196" s="128"/>
      <c r="D196" s="139"/>
      <c r="E196" s="139"/>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c r="A197" s="128"/>
      <c r="B197" s="128"/>
      <c r="C197" s="128"/>
      <c r="D197" s="139"/>
      <c r="E197" s="139"/>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c r="A198" s="128"/>
      <c r="B198" s="128"/>
      <c r="C198" s="128"/>
      <c r="D198" s="139"/>
      <c r="E198" s="139"/>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c r="A199" s="128"/>
      <c r="B199" s="128"/>
      <c r="C199" s="128"/>
      <c r="D199" s="139"/>
      <c r="E199" s="139"/>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c r="A200" s="128"/>
      <c r="B200" s="128"/>
      <c r="C200" s="128"/>
      <c r="D200" s="139"/>
      <c r="E200" s="139"/>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c r="A201" s="128"/>
      <c r="B201" s="128"/>
      <c r="C201" s="128"/>
      <c r="D201" s="139"/>
      <c r="E201" s="139"/>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c r="A202" s="128"/>
      <c r="B202" s="128"/>
      <c r="C202" s="128"/>
      <c r="D202" s="139"/>
      <c r="E202" s="139"/>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c r="A203" s="128"/>
      <c r="B203" s="128"/>
      <c r="C203" s="128"/>
      <c r="D203" s="139"/>
      <c r="E203" s="139"/>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c r="A204" s="128"/>
      <c r="B204" s="128"/>
      <c r="C204" s="128"/>
      <c r="D204" s="139"/>
      <c r="E204" s="139"/>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c r="A205" s="128"/>
      <c r="B205" s="128"/>
      <c r="C205" s="128"/>
      <c r="D205" s="139"/>
      <c r="E205" s="139"/>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c r="A206" s="128"/>
      <c r="B206" s="128"/>
      <c r="C206" s="128"/>
      <c r="D206" s="139"/>
      <c r="E206" s="139"/>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c r="A207" s="128"/>
      <c r="B207" s="128"/>
      <c r="C207" s="128"/>
      <c r="D207" s="139"/>
      <c r="E207" s="139"/>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c r="A208" s="128"/>
      <c r="B208" s="128"/>
      <c r="C208" s="128"/>
      <c r="D208" s="139"/>
      <c r="E208" s="139"/>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c r="A209" s="128"/>
      <c r="B209" s="128"/>
      <c r="C209" s="128"/>
      <c r="D209" s="139"/>
      <c r="E209" s="139"/>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c r="A210" s="128"/>
      <c r="B210" s="128"/>
      <c r="C210" s="128"/>
      <c r="D210" s="139"/>
      <c r="E210" s="139"/>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c r="A211" s="128"/>
      <c r="B211" s="128"/>
      <c r="C211" s="128"/>
      <c r="D211" s="139"/>
      <c r="E211" s="139"/>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c r="A212" s="128"/>
      <c r="B212" s="128"/>
      <c r="C212" s="128"/>
      <c r="D212" s="139"/>
      <c r="E212" s="139"/>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c r="A213" s="128"/>
      <c r="B213" s="128"/>
      <c r="C213" s="128"/>
      <c r="D213" s="139"/>
      <c r="E213" s="139"/>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c r="A214" s="128"/>
      <c r="B214" s="128"/>
      <c r="C214" s="128"/>
      <c r="D214" s="139"/>
      <c r="E214" s="139"/>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c r="A215" s="128"/>
      <c r="B215" s="128"/>
      <c r="C215" s="128"/>
      <c r="D215" s="139"/>
      <c r="E215" s="139"/>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c r="A216" s="128"/>
      <c r="B216" s="128"/>
      <c r="C216" s="128"/>
      <c r="D216" s="139"/>
      <c r="E216" s="139"/>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c r="A217" s="128"/>
      <c r="B217" s="128"/>
      <c r="C217" s="128"/>
      <c r="D217" s="139"/>
      <c r="E217" s="139"/>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c r="A218" s="128"/>
      <c r="B218" s="128"/>
      <c r="C218" s="128"/>
      <c r="D218" s="139"/>
      <c r="E218" s="139"/>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c r="A219" s="128"/>
      <c r="B219" s="128"/>
      <c r="C219" s="128"/>
      <c r="D219" s="139"/>
      <c r="E219" s="139"/>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c r="A220" s="128"/>
      <c r="B220" s="128"/>
      <c r="C220" s="128"/>
      <c r="D220" s="139"/>
      <c r="E220" s="139"/>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c r="A221" s="128"/>
      <c r="B221" s="128"/>
      <c r="C221" s="128"/>
      <c r="D221" s="139"/>
      <c r="E221" s="139"/>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c r="A222" s="128"/>
      <c r="B222" s="128"/>
      <c r="C222" s="128"/>
      <c r="D222" s="139"/>
      <c r="E222" s="139"/>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c r="A223" s="128"/>
      <c r="B223" s="128"/>
      <c r="C223" s="128"/>
      <c r="D223" s="139"/>
      <c r="E223" s="139"/>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c r="A224" s="128"/>
      <c r="B224" s="128"/>
      <c r="C224" s="128"/>
      <c r="D224" s="139"/>
      <c r="E224" s="139"/>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c r="A225" s="128"/>
      <c r="B225" s="128"/>
      <c r="C225" s="128"/>
      <c r="D225" s="139"/>
      <c r="E225" s="139"/>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c r="A226" s="128"/>
      <c r="B226" s="128"/>
      <c r="C226" s="128"/>
      <c r="D226" s="139"/>
      <c r="E226" s="139"/>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c r="A227" s="128"/>
      <c r="B227" s="128"/>
      <c r="C227" s="128"/>
      <c r="D227" s="139"/>
      <c r="E227" s="139"/>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c r="A228" s="128"/>
      <c r="B228" s="128"/>
      <c r="C228" s="128"/>
      <c r="D228" s="139"/>
      <c r="E228" s="139"/>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c r="A229" s="128"/>
      <c r="B229" s="128"/>
      <c r="C229" s="128"/>
      <c r="D229" s="139"/>
      <c r="E229" s="139"/>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c r="A230" s="128"/>
      <c r="B230" s="128"/>
      <c r="C230" s="128"/>
      <c r="D230" s="139"/>
      <c r="E230" s="139"/>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c r="A231" s="128"/>
      <c r="B231" s="128"/>
      <c r="C231" s="128"/>
      <c r="D231" s="139"/>
      <c r="E231" s="139"/>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c r="A232" s="128"/>
      <c r="B232" s="128"/>
      <c r="C232" s="128"/>
      <c r="D232" s="139"/>
      <c r="E232" s="139"/>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c r="A233" s="128"/>
      <c r="B233" s="128"/>
      <c r="C233" s="128"/>
      <c r="D233" s="139"/>
      <c r="E233" s="139"/>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c r="A234" s="128"/>
      <c r="B234" s="128"/>
      <c r="C234" s="128"/>
      <c r="D234" s="139"/>
      <c r="E234" s="139"/>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c r="A235" s="128"/>
      <c r="B235" s="128"/>
      <c r="C235" s="128"/>
      <c r="D235" s="139"/>
      <c r="E235" s="139"/>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c r="A236" s="128"/>
      <c r="B236" s="128"/>
      <c r="C236" s="128"/>
      <c r="D236" s="139"/>
      <c r="E236" s="139"/>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c r="A237" s="128"/>
      <c r="B237" s="128"/>
      <c r="C237" s="128"/>
      <c r="D237" s="139"/>
      <c r="E237" s="139"/>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c r="A238" s="128"/>
      <c r="B238" s="128"/>
      <c r="C238" s="128"/>
      <c r="D238" s="139"/>
      <c r="E238" s="139"/>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c r="A239" s="128"/>
      <c r="B239" s="128"/>
      <c r="C239" s="128"/>
      <c r="D239" s="139"/>
      <c r="E239" s="139"/>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c r="A240" s="128"/>
      <c r="B240" s="128"/>
      <c r="C240" s="128"/>
      <c r="D240" s="139"/>
      <c r="E240" s="139"/>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c r="A241" s="128"/>
      <c r="B241" s="128"/>
      <c r="C241" s="128"/>
      <c r="D241" s="139"/>
      <c r="E241" s="139"/>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c r="A242" s="128"/>
      <c r="B242" s="128"/>
      <c r="C242" s="128"/>
      <c r="D242" s="139"/>
      <c r="E242" s="139"/>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c r="A243" s="128"/>
      <c r="B243" s="128"/>
      <c r="C243" s="128"/>
      <c r="D243" s="139"/>
      <c r="E243" s="139"/>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c r="A244" s="128"/>
      <c r="B244" s="128"/>
      <c r="C244" s="128"/>
      <c r="D244" s="139"/>
      <c r="E244" s="139"/>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c r="A245" s="128"/>
      <c r="B245" s="128"/>
      <c r="C245" s="128"/>
      <c r="D245" s="139"/>
      <c r="E245" s="139"/>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c r="A246" s="128"/>
      <c r="B246" s="128"/>
      <c r="C246" s="128"/>
      <c r="D246" s="139"/>
      <c r="E246" s="139"/>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c r="A247" s="128"/>
      <c r="B247" s="128"/>
      <c r="C247" s="128"/>
      <c r="D247" s="139"/>
      <c r="E247" s="139"/>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c r="A248" s="128"/>
      <c r="B248" s="128"/>
      <c r="C248" s="128"/>
      <c r="D248" s="139"/>
      <c r="E248" s="139"/>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c r="A249" s="128"/>
      <c r="B249" s="128"/>
      <c r="C249" s="128"/>
      <c r="D249" s="139"/>
      <c r="E249" s="139"/>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c r="A250" s="128"/>
      <c r="B250" s="128"/>
      <c r="C250" s="128"/>
      <c r="D250" s="139"/>
      <c r="E250" s="139"/>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c r="A251" s="128"/>
      <c r="B251" s="128"/>
      <c r="C251" s="128"/>
      <c r="D251" s="139"/>
      <c r="E251" s="139"/>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c r="A252" s="128"/>
      <c r="B252" s="128"/>
      <c r="C252" s="128"/>
      <c r="D252" s="139"/>
      <c r="E252" s="139"/>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c r="A253" s="128"/>
      <c r="B253" s="128"/>
      <c r="C253" s="128"/>
      <c r="D253" s="139"/>
      <c r="E253" s="139"/>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c r="A254" s="128"/>
      <c r="B254" s="128"/>
      <c r="C254" s="128"/>
      <c r="D254" s="139"/>
      <c r="E254" s="139"/>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c r="A255" s="128"/>
      <c r="B255" s="128"/>
      <c r="C255" s="128"/>
      <c r="D255" s="139"/>
      <c r="E255" s="139"/>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c r="A256" s="128"/>
      <c r="B256" s="128"/>
      <c r="C256" s="128"/>
      <c r="D256" s="139"/>
      <c r="E256" s="139"/>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c r="A257" s="128"/>
      <c r="B257" s="128"/>
      <c r="C257" s="128"/>
      <c r="D257" s="139"/>
      <c r="E257" s="139"/>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c r="A258" s="128"/>
      <c r="B258" s="128"/>
      <c r="C258" s="128"/>
      <c r="D258" s="139"/>
      <c r="E258" s="139"/>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c r="A259" s="128"/>
      <c r="B259" s="128"/>
      <c r="C259" s="128"/>
      <c r="D259" s="139"/>
      <c r="E259" s="139"/>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c r="A260" s="128"/>
      <c r="B260" s="128"/>
      <c r="C260" s="128"/>
      <c r="D260" s="139"/>
      <c r="E260" s="139"/>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c r="A261" s="128"/>
      <c r="B261" s="128"/>
      <c r="C261" s="128"/>
      <c r="D261" s="139"/>
      <c r="E261" s="139"/>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c r="A262" s="128"/>
      <c r="B262" s="128"/>
      <c r="C262" s="128"/>
      <c r="D262" s="139"/>
      <c r="E262" s="139"/>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c r="A263" s="128"/>
      <c r="B263" s="128"/>
      <c r="C263" s="128"/>
      <c r="D263" s="139"/>
      <c r="E263" s="139"/>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c r="A264" s="128"/>
      <c r="B264" s="128"/>
      <c r="C264" s="128"/>
      <c r="D264" s="139"/>
      <c r="E264" s="139"/>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c r="A265" s="128"/>
      <c r="B265" s="128"/>
      <c r="C265" s="128"/>
      <c r="D265" s="139"/>
      <c r="E265" s="139"/>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c r="A266" s="128"/>
      <c r="B266" s="128"/>
      <c r="C266" s="128"/>
      <c r="D266" s="139"/>
      <c r="E266" s="139"/>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c r="A267" s="128"/>
      <c r="B267" s="128"/>
      <c r="C267" s="128"/>
      <c r="D267" s="139"/>
      <c r="E267" s="139"/>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c r="A268" s="128"/>
      <c r="B268" s="128"/>
      <c r="C268" s="128"/>
      <c r="D268" s="139"/>
      <c r="E268" s="139"/>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c r="A269" s="128"/>
      <c r="B269" s="128"/>
      <c r="C269" s="128"/>
      <c r="D269" s="139"/>
      <c r="E269" s="139"/>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c r="A270" s="128"/>
      <c r="B270" s="128"/>
      <c r="C270" s="128"/>
      <c r="D270" s="139"/>
      <c r="E270" s="139"/>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c r="A271" s="128"/>
      <c r="B271" s="128"/>
      <c r="C271" s="128"/>
      <c r="D271" s="139"/>
      <c r="E271" s="139"/>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c r="A272" s="128"/>
      <c r="B272" s="128"/>
      <c r="C272" s="128"/>
      <c r="D272" s="139"/>
      <c r="E272" s="139"/>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c r="A273" s="128"/>
      <c r="B273" s="128"/>
      <c r="C273" s="128"/>
      <c r="D273" s="139"/>
      <c r="E273" s="139"/>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c r="A274" s="128"/>
      <c r="B274" s="128"/>
      <c r="C274" s="128"/>
      <c r="D274" s="139"/>
      <c r="E274" s="139"/>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c r="A275" s="128"/>
      <c r="B275" s="128"/>
      <c r="C275" s="128"/>
      <c r="D275" s="139"/>
      <c r="E275" s="139"/>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c r="A276" s="128"/>
      <c r="B276" s="128"/>
      <c r="C276" s="128"/>
      <c r="D276" s="139"/>
      <c r="E276" s="139"/>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c r="A277" s="128"/>
      <c r="B277" s="128"/>
      <c r="C277" s="128"/>
      <c r="D277" s="139"/>
      <c r="E277" s="139"/>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c r="A278" s="128"/>
      <c r="B278" s="128"/>
      <c r="C278" s="128"/>
      <c r="D278" s="139"/>
      <c r="E278" s="139"/>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c r="A279" s="128"/>
      <c r="B279" s="128"/>
      <c r="C279" s="128"/>
      <c r="D279" s="139"/>
      <c r="E279" s="139"/>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c r="A280" s="128"/>
      <c r="B280" s="128"/>
      <c r="C280" s="128"/>
      <c r="D280" s="139"/>
      <c r="E280" s="139"/>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c r="A281" s="128"/>
      <c r="B281" s="128"/>
      <c r="C281" s="128"/>
      <c r="D281" s="139"/>
      <c r="E281" s="139"/>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c r="A282" s="128"/>
      <c r="B282" s="128"/>
      <c r="C282" s="128"/>
      <c r="D282" s="139"/>
      <c r="E282" s="139"/>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c r="A283" s="128"/>
      <c r="B283" s="128"/>
      <c r="C283" s="128"/>
      <c r="D283" s="139"/>
      <c r="E283" s="139"/>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c r="A284" s="128"/>
      <c r="B284" s="128"/>
      <c r="C284" s="128"/>
      <c r="D284" s="139"/>
      <c r="E284" s="139"/>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c r="A285" s="128"/>
      <c r="B285" s="128"/>
      <c r="C285" s="128"/>
      <c r="D285" s="139"/>
      <c r="E285" s="139"/>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c r="A286" s="128"/>
      <c r="B286" s="128"/>
      <c r="C286" s="128"/>
      <c r="D286" s="139"/>
      <c r="E286" s="139"/>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c r="A287" s="128"/>
      <c r="B287" s="128"/>
      <c r="C287" s="128"/>
      <c r="D287" s="139"/>
      <c r="E287" s="139"/>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c r="A288" s="128"/>
      <c r="B288" s="128"/>
      <c r="C288" s="128"/>
      <c r="D288" s="139"/>
      <c r="E288" s="139"/>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c r="A289" s="128"/>
      <c r="B289" s="128"/>
      <c r="C289" s="128"/>
      <c r="D289" s="139"/>
      <c r="E289" s="139"/>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c r="A290" s="128"/>
      <c r="B290" s="128"/>
      <c r="C290" s="128"/>
      <c r="D290" s="139"/>
      <c r="E290" s="139"/>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c r="A291" s="128"/>
      <c r="B291" s="128"/>
      <c r="C291" s="128"/>
      <c r="D291" s="139"/>
      <c r="E291" s="139"/>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c r="A292" s="128"/>
      <c r="B292" s="128"/>
      <c r="C292" s="128"/>
      <c r="D292" s="139"/>
      <c r="E292" s="139"/>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c r="A293" s="128"/>
      <c r="B293" s="128"/>
      <c r="C293" s="128"/>
      <c r="D293" s="139"/>
      <c r="E293" s="139"/>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c r="A294" s="128"/>
      <c r="B294" s="128"/>
      <c r="C294" s="128"/>
      <c r="D294" s="139"/>
      <c r="E294" s="139"/>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c r="A295" s="128"/>
      <c r="B295" s="128"/>
      <c r="C295" s="128"/>
      <c r="D295" s="139"/>
      <c r="E295" s="139"/>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c r="A296" s="128"/>
      <c r="B296" s="128"/>
      <c r="C296" s="128"/>
      <c r="D296" s="139"/>
      <c r="E296" s="139"/>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c r="A297" s="128"/>
      <c r="B297" s="128"/>
      <c r="C297" s="128"/>
      <c r="D297" s="139"/>
      <c r="E297" s="139"/>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c r="A298" s="128"/>
      <c r="B298" s="128"/>
      <c r="C298" s="128"/>
      <c r="D298" s="139"/>
      <c r="E298" s="139"/>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c r="A299" s="128"/>
      <c r="B299" s="128"/>
      <c r="C299" s="128"/>
      <c r="D299" s="139"/>
      <c r="E299" s="139"/>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c r="A300" s="128"/>
      <c r="B300" s="128"/>
      <c r="C300" s="128"/>
      <c r="D300" s="139"/>
      <c r="E300" s="139"/>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c r="A301" s="128"/>
      <c r="B301" s="128"/>
      <c r="C301" s="128"/>
      <c r="D301" s="139"/>
      <c r="E301" s="139"/>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c r="A302" s="128"/>
      <c r="B302" s="128"/>
      <c r="C302" s="128"/>
      <c r="D302" s="139"/>
      <c r="E302" s="139"/>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c r="A303" s="128"/>
      <c r="B303" s="128"/>
      <c r="C303" s="128"/>
      <c r="D303" s="139"/>
      <c r="E303" s="139"/>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c r="A304" s="128"/>
      <c r="B304" s="128"/>
      <c r="C304" s="128"/>
      <c r="D304" s="139"/>
      <c r="E304" s="139"/>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c r="A305" s="128"/>
      <c r="B305" s="128"/>
      <c r="C305" s="128"/>
      <c r="D305" s="139"/>
      <c r="E305" s="139"/>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c r="A306" s="128"/>
      <c r="B306" s="128"/>
      <c r="C306" s="128"/>
      <c r="D306" s="139"/>
      <c r="E306" s="139"/>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c r="A307" s="128"/>
      <c r="B307" s="128"/>
      <c r="C307" s="128"/>
      <c r="D307" s="139"/>
      <c r="E307" s="139"/>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c r="A308" s="128"/>
      <c r="B308" s="128"/>
      <c r="C308" s="128"/>
      <c r="D308" s="139"/>
      <c r="E308" s="139"/>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c r="A309" s="128"/>
      <c r="B309" s="128"/>
      <c r="C309" s="128"/>
      <c r="D309" s="139"/>
      <c r="E309" s="139"/>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c r="A310" s="128"/>
      <c r="B310" s="128"/>
      <c r="C310" s="128"/>
      <c r="D310" s="139"/>
      <c r="E310" s="139"/>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c r="A311" s="128"/>
      <c r="B311" s="128"/>
      <c r="C311" s="128"/>
      <c r="D311" s="139"/>
      <c r="E311" s="139"/>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c r="A312" s="128"/>
      <c r="B312" s="128"/>
      <c r="C312" s="128"/>
      <c r="D312" s="139"/>
      <c r="E312" s="139"/>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c r="A313" s="128"/>
      <c r="B313" s="128"/>
      <c r="C313" s="128"/>
      <c r="D313" s="139"/>
      <c r="E313" s="139"/>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c r="A314" s="128"/>
      <c r="B314" s="128"/>
      <c r="C314" s="128"/>
      <c r="D314" s="139"/>
      <c r="E314" s="139"/>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c r="A315" s="128"/>
      <c r="B315" s="128"/>
      <c r="C315" s="128"/>
      <c r="D315" s="139"/>
      <c r="E315" s="139"/>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c r="A316" s="128"/>
      <c r="B316" s="128"/>
      <c r="C316" s="128"/>
      <c r="D316" s="139"/>
      <c r="E316" s="139"/>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c r="A317" s="128"/>
      <c r="B317" s="128"/>
      <c r="C317" s="128"/>
      <c r="D317" s="139"/>
      <c r="E317" s="139"/>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c r="A318" s="128"/>
      <c r="B318" s="128"/>
      <c r="C318" s="128"/>
      <c r="D318" s="139"/>
      <c r="E318" s="139"/>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c r="A319" s="128"/>
      <c r="B319" s="128"/>
      <c r="C319" s="128"/>
      <c r="D319" s="139"/>
      <c r="E319" s="139"/>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c r="A320" s="128"/>
      <c r="B320" s="128"/>
      <c r="C320" s="128"/>
      <c r="D320" s="139"/>
      <c r="E320" s="139"/>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c r="A321" s="128"/>
      <c r="B321" s="128"/>
      <c r="C321" s="128"/>
      <c r="D321" s="139"/>
      <c r="E321" s="139"/>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c r="A322" s="128"/>
      <c r="B322" s="128"/>
      <c r="C322" s="128"/>
      <c r="D322" s="139"/>
      <c r="E322" s="139"/>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c r="A323" s="128"/>
      <c r="B323" s="128"/>
      <c r="C323" s="128"/>
      <c r="D323" s="139"/>
      <c r="E323" s="139"/>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c r="A324" s="128"/>
      <c r="B324" s="128"/>
      <c r="C324" s="128"/>
      <c r="D324" s="139"/>
      <c r="E324" s="139"/>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c r="A325" s="128"/>
      <c r="B325" s="128"/>
      <c r="C325" s="128"/>
      <c r="D325" s="139"/>
      <c r="E325" s="139"/>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c r="A326" s="128"/>
      <c r="B326" s="128"/>
      <c r="C326" s="128"/>
      <c r="D326" s="139"/>
      <c r="E326" s="139"/>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c r="A327" s="128"/>
      <c r="B327" s="128"/>
      <c r="C327" s="128"/>
      <c r="D327" s="139"/>
      <c r="E327" s="139"/>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c r="A328" s="128"/>
      <c r="B328" s="128"/>
      <c r="C328" s="128"/>
      <c r="D328" s="139"/>
      <c r="E328" s="139"/>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c r="A329" s="128"/>
      <c r="B329" s="128"/>
      <c r="C329" s="128"/>
      <c r="D329" s="139"/>
      <c r="E329" s="139"/>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c r="A330" s="128"/>
      <c r="B330" s="128"/>
      <c r="C330" s="128"/>
      <c r="D330" s="139"/>
      <c r="E330" s="139"/>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c r="A331" s="128"/>
      <c r="B331" s="128"/>
      <c r="C331" s="128"/>
      <c r="D331" s="139"/>
      <c r="E331" s="139"/>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c r="A332" s="128"/>
      <c r="B332" s="128"/>
      <c r="C332" s="128"/>
      <c r="D332" s="139"/>
      <c r="E332" s="139"/>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c r="A333" s="128"/>
      <c r="B333" s="128"/>
      <c r="C333" s="128"/>
      <c r="D333" s="139"/>
      <c r="E333" s="139"/>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c r="A334" s="128"/>
      <c r="B334" s="128"/>
      <c r="C334" s="128"/>
      <c r="D334" s="139"/>
      <c r="E334" s="139"/>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c r="A335" s="128"/>
      <c r="B335" s="128"/>
      <c r="C335" s="128"/>
      <c r="D335" s="139"/>
      <c r="E335" s="139"/>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c r="A336" s="128"/>
      <c r="B336" s="128"/>
      <c r="C336" s="128"/>
      <c r="D336" s="139"/>
      <c r="E336" s="139"/>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c r="A337" s="128"/>
      <c r="B337" s="128"/>
      <c r="C337" s="128"/>
      <c r="D337" s="139"/>
      <c r="E337" s="139"/>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c r="A338" s="128"/>
      <c r="B338" s="128"/>
      <c r="C338" s="128"/>
      <c r="D338" s="139"/>
      <c r="E338" s="139"/>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c r="A339" s="128"/>
      <c r="B339" s="128"/>
      <c r="C339" s="128"/>
      <c r="D339" s="139"/>
      <c r="E339" s="139"/>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c r="A340" s="128"/>
      <c r="B340" s="128"/>
      <c r="C340" s="128"/>
      <c r="D340" s="139"/>
      <c r="E340" s="139"/>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c r="A341" s="128"/>
      <c r="B341" s="128"/>
      <c r="C341" s="128"/>
      <c r="D341" s="139"/>
      <c r="E341" s="139"/>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c r="A342" s="128"/>
      <c r="B342" s="128"/>
      <c r="C342" s="128"/>
      <c r="D342" s="139"/>
      <c r="E342" s="139"/>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c r="A343" s="128"/>
      <c r="B343" s="128"/>
      <c r="C343" s="128"/>
      <c r="D343" s="139"/>
      <c r="E343" s="139"/>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c r="A344" s="128"/>
      <c r="B344" s="128"/>
      <c r="C344" s="128"/>
      <c r="D344" s="139"/>
      <c r="E344" s="139"/>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c r="A345" s="128"/>
      <c r="B345" s="128"/>
      <c r="C345" s="128"/>
      <c r="D345" s="139"/>
      <c r="E345" s="139"/>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c r="A346" s="128"/>
      <c r="B346" s="128"/>
      <c r="C346" s="128"/>
      <c r="D346" s="139"/>
      <c r="E346" s="139"/>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c r="A347" s="128"/>
      <c r="B347" s="128"/>
      <c r="C347" s="128"/>
      <c r="D347" s="139"/>
      <c r="E347" s="139"/>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c r="A348" s="128"/>
      <c r="B348" s="128"/>
      <c r="C348" s="128"/>
      <c r="D348" s="139"/>
      <c r="E348" s="139"/>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c r="A349" s="128"/>
      <c r="B349" s="128"/>
      <c r="C349" s="128"/>
      <c r="D349" s="139"/>
      <c r="E349" s="139"/>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c r="A350" s="128"/>
      <c r="B350" s="128"/>
      <c r="C350" s="128"/>
      <c r="D350" s="139"/>
      <c r="E350" s="139"/>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c r="A351" s="128"/>
      <c r="B351" s="128"/>
      <c r="C351" s="128"/>
      <c r="D351" s="139"/>
      <c r="E351" s="139"/>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c r="A352" s="128"/>
      <c r="B352" s="128"/>
      <c r="C352" s="128"/>
      <c r="D352" s="139"/>
      <c r="E352" s="139"/>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c r="A353" s="128"/>
      <c r="B353" s="128"/>
      <c r="C353" s="128"/>
      <c r="D353" s="139"/>
      <c r="E353" s="139"/>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c r="A354" s="128"/>
      <c r="B354" s="128"/>
      <c r="C354" s="128"/>
      <c r="D354" s="139"/>
      <c r="E354" s="139"/>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c r="A355" s="128"/>
      <c r="B355" s="128"/>
      <c r="C355" s="128"/>
      <c r="D355" s="139"/>
      <c r="E355" s="139"/>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c r="A356" s="128"/>
      <c r="B356" s="128"/>
      <c r="C356" s="128"/>
      <c r="D356" s="139"/>
      <c r="E356" s="139"/>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c r="A357" s="128"/>
      <c r="B357" s="128"/>
      <c r="C357" s="128"/>
      <c r="D357" s="139"/>
      <c r="E357" s="139"/>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c r="A358" s="128"/>
      <c r="B358" s="128"/>
      <c r="C358" s="128"/>
      <c r="D358" s="139"/>
      <c r="E358" s="139"/>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c r="A359" s="128"/>
      <c r="B359" s="128"/>
      <c r="C359" s="128"/>
      <c r="D359" s="139"/>
      <c r="E359" s="139"/>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c r="A360" s="128"/>
      <c r="B360" s="128"/>
      <c r="C360" s="128"/>
      <c r="D360" s="139"/>
      <c r="E360" s="139"/>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c r="A361" s="128"/>
      <c r="B361" s="128"/>
      <c r="C361" s="128"/>
      <c r="D361" s="139"/>
      <c r="E361" s="139"/>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c r="A362" s="128"/>
      <c r="B362" s="128"/>
      <c r="C362" s="128"/>
      <c r="D362" s="139"/>
      <c r="E362" s="139"/>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c r="A363" s="128"/>
      <c r="B363" s="128"/>
      <c r="C363" s="128"/>
      <c r="D363" s="139"/>
      <c r="E363" s="139"/>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c r="A364" s="128"/>
      <c r="B364" s="128"/>
      <c r="C364" s="128"/>
      <c r="D364" s="139"/>
      <c r="E364" s="139"/>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c r="A365" s="128"/>
      <c r="B365" s="128"/>
      <c r="C365" s="128"/>
      <c r="D365" s="139"/>
      <c r="E365" s="139"/>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c r="A366" s="128"/>
      <c r="B366" s="128"/>
      <c r="C366" s="128"/>
      <c r="D366" s="139"/>
      <c r="E366" s="139"/>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c r="A367" s="128"/>
      <c r="B367" s="128"/>
      <c r="C367" s="128"/>
      <c r="D367" s="139"/>
      <c r="E367" s="139"/>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c r="A368" s="128"/>
      <c r="B368" s="128"/>
      <c r="C368" s="128"/>
      <c r="D368" s="139"/>
      <c r="E368" s="139"/>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c r="A369" s="128"/>
      <c r="B369" s="128"/>
      <c r="C369" s="128"/>
      <c r="D369" s="139"/>
      <c r="E369" s="139"/>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c r="A370" s="128"/>
      <c r="B370" s="128"/>
      <c r="C370" s="128"/>
      <c r="D370" s="139"/>
      <c r="E370" s="139"/>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c r="A371" s="128"/>
      <c r="B371" s="128"/>
      <c r="C371" s="128"/>
      <c r="D371" s="139"/>
      <c r="E371" s="139"/>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c r="A372" s="128"/>
      <c r="B372" s="128"/>
      <c r="C372" s="128"/>
      <c r="D372" s="139"/>
      <c r="E372" s="139"/>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c r="A373" s="128"/>
      <c r="B373" s="128"/>
      <c r="C373" s="128"/>
      <c r="D373" s="139"/>
      <c r="E373" s="139"/>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c r="A374" s="128"/>
      <c r="B374" s="128"/>
      <c r="C374" s="128"/>
      <c r="D374" s="139"/>
      <c r="E374" s="139"/>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c r="A375" s="128"/>
      <c r="B375" s="128"/>
      <c r="C375" s="128"/>
      <c r="D375" s="139"/>
      <c r="E375" s="139"/>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c r="A376" s="128"/>
      <c r="B376" s="128"/>
      <c r="C376" s="128"/>
      <c r="D376" s="139"/>
      <c r="E376" s="139"/>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c r="A377" s="128"/>
      <c r="B377" s="128"/>
      <c r="C377" s="128"/>
      <c r="D377" s="139"/>
      <c r="E377" s="139"/>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c r="A378" s="128"/>
      <c r="B378" s="128"/>
      <c r="C378" s="128"/>
      <c r="D378" s="139"/>
      <c r="E378" s="139"/>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c r="A379" s="128"/>
      <c r="B379" s="128"/>
      <c r="C379" s="128"/>
      <c r="D379" s="139"/>
      <c r="E379" s="139"/>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c r="A380" s="128"/>
      <c r="B380" s="128"/>
      <c r="C380" s="128"/>
      <c r="D380" s="139"/>
      <c r="E380" s="139"/>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c r="A381" s="128"/>
      <c r="B381" s="128"/>
      <c r="C381" s="128"/>
      <c r="D381" s="139"/>
      <c r="E381" s="139"/>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c r="A382" s="128"/>
      <c r="B382" s="128"/>
      <c r="C382" s="128"/>
      <c r="D382" s="139"/>
      <c r="E382" s="139"/>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c r="A383" s="128"/>
      <c r="B383" s="128"/>
      <c r="C383" s="128"/>
      <c r="D383" s="139"/>
      <c r="E383" s="139"/>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c r="A384" s="128"/>
      <c r="B384" s="128"/>
      <c r="C384" s="128"/>
      <c r="D384" s="139"/>
      <c r="E384" s="139"/>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c r="A385" s="128"/>
      <c r="B385" s="128"/>
      <c r="C385" s="128"/>
      <c r="D385" s="139"/>
      <c r="E385" s="139"/>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c r="A386" s="128"/>
      <c r="B386" s="128"/>
      <c r="C386" s="128"/>
      <c r="D386" s="139"/>
      <c r="E386" s="139"/>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c r="A387" s="128"/>
      <c r="B387" s="128"/>
      <c r="C387" s="128"/>
      <c r="D387" s="139"/>
      <c r="E387" s="139"/>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c r="A388" s="128"/>
      <c r="B388" s="128"/>
      <c r="C388" s="128"/>
      <c r="D388" s="139"/>
      <c r="E388" s="139"/>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c r="A389" s="128"/>
      <c r="B389" s="128"/>
      <c r="C389" s="128"/>
      <c r="D389" s="139"/>
      <c r="E389" s="139"/>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c r="A390" s="128"/>
      <c r="B390" s="128"/>
      <c r="C390" s="128"/>
      <c r="D390" s="139"/>
      <c r="E390" s="139"/>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c r="A391" s="128"/>
      <c r="B391" s="128"/>
      <c r="C391" s="128"/>
      <c r="D391" s="139"/>
      <c r="E391" s="139"/>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c r="A392" s="128"/>
      <c r="B392" s="128"/>
      <c r="C392" s="128"/>
      <c r="D392" s="139"/>
      <c r="E392" s="139"/>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c r="A393" s="128"/>
      <c r="B393" s="128"/>
      <c r="C393" s="128"/>
      <c r="D393" s="139"/>
      <c r="E393" s="139"/>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c r="A394" s="128"/>
      <c r="B394" s="128"/>
      <c r="C394" s="128"/>
      <c r="D394" s="139"/>
      <c r="E394" s="139"/>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c r="A395" s="128"/>
      <c r="B395" s="128"/>
      <c r="C395" s="128"/>
      <c r="D395" s="139"/>
      <c r="E395" s="139"/>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c r="A396" s="128"/>
      <c r="B396" s="128"/>
      <c r="C396" s="128"/>
      <c r="D396" s="139"/>
      <c r="E396" s="139"/>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c r="A397" s="128"/>
      <c r="B397" s="128"/>
      <c r="C397" s="128"/>
      <c r="D397" s="139"/>
      <c r="E397" s="139"/>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c r="A398" s="128"/>
      <c r="B398" s="128"/>
      <c r="C398" s="128"/>
      <c r="D398" s="139"/>
      <c r="E398" s="139"/>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c r="A399" s="128"/>
      <c r="B399" s="128"/>
      <c r="C399" s="128"/>
      <c r="D399" s="139"/>
      <c r="E399" s="139"/>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c r="A400" s="128"/>
      <c r="B400" s="128"/>
      <c r="C400" s="128"/>
      <c r="D400" s="139"/>
      <c r="E400" s="139"/>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c r="A401" s="128"/>
      <c r="B401" s="128"/>
      <c r="C401" s="128"/>
      <c r="D401" s="139"/>
      <c r="E401" s="139"/>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c r="A402" s="128"/>
      <c r="B402" s="128"/>
      <c r="C402" s="128"/>
      <c r="D402" s="139"/>
      <c r="E402" s="139"/>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c r="A403" s="128"/>
      <c r="B403" s="128"/>
      <c r="C403" s="128"/>
      <c r="D403" s="139"/>
      <c r="E403" s="139"/>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c r="A404" s="128"/>
      <c r="B404" s="128"/>
      <c r="C404" s="128"/>
      <c r="D404" s="139"/>
      <c r="E404" s="139"/>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c r="A405" s="128"/>
      <c r="B405" s="128"/>
      <c r="C405" s="128"/>
      <c r="D405" s="139"/>
      <c r="E405" s="139"/>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c r="A406" s="128"/>
      <c r="B406" s="128"/>
      <c r="C406" s="128"/>
      <c r="D406" s="139"/>
      <c r="E406" s="139"/>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c r="A407" s="128"/>
      <c r="B407" s="128"/>
      <c r="C407" s="128"/>
      <c r="D407" s="139"/>
      <c r="E407" s="139"/>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c r="A408" s="128"/>
      <c r="B408" s="128"/>
      <c r="C408" s="128"/>
      <c r="D408" s="139"/>
      <c r="E408" s="139"/>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c r="A409" s="128"/>
      <c r="B409" s="128"/>
      <c r="C409" s="128"/>
      <c r="D409" s="139"/>
      <c r="E409" s="139"/>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c r="A410" s="128"/>
      <c r="B410" s="128"/>
      <c r="C410" s="128"/>
      <c r="D410" s="139"/>
      <c r="E410" s="139"/>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c r="A411" s="128"/>
      <c r="B411" s="128"/>
      <c r="C411" s="128"/>
      <c r="D411" s="139"/>
      <c r="E411" s="139"/>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c r="A412" s="128"/>
      <c r="B412" s="128"/>
      <c r="C412" s="128"/>
      <c r="D412" s="139"/>
      <c r="E412" s="139"/>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c r="A413" s="128"/>
      <c r="B413" s="128"/>
      <c r="C413" s="128"/>
      <c r="D413" s="139"/>
      <c r="E413" s="139"/>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c r="A414" s="128"/>
      <c r="B414" s="128"/>
      <c r="C414" s="128"/>
      <c r="D414" s="139"/>
      <c r="E414" s="139"/>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c r="A415" s="128"/>
      <c r="B415" s="128"/>
      <c r="C415" s="128"/>
      <c r="D415" s="139"/>
      <c r="E415" s="139"/>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c r="A416" s="128"/>
      <c r="B416" s="128"/>
      <c r="C416" s="128"/>
      <c r="D416" s="139"/>
      <c r="E416" s="139"/>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c r="A417" s="128"/>
      <c r="B417" s="128"/>
      <c r="C417" s="128"/>
      <c r="D417" s="139"/>
      <c r="E417" s="139"/>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c r="A418" s="128"/>
      <c r="B418" s="128"/>
      <c r="C418" s="128"/>
      <c r="D418" s="139"/>
      <c r="E418" s="139"/>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c r="A419" s="128"/>
      <c r="B419" s="128"/>
      <c r="C419" s="128"/>
      <c r="D419" s="139"/>
      <c r="E419" s="139"/>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c r="A420" s="128"/>
      <c r="B420" s="128"/>
      <c r="C420" s="128"/>
      <c r="D420" s="139"/>
      <c r="E420" s="139"/>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c r="A421" s="128"/>
      <c r="B421" s="128"/>
      <c r="C421" s="128"/>
      <c r="D421" s="139"/>
      <c r="E421" s="139"/>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c r="A422" s="128"/>
      <c r="B422" s="128"/>
      <c r="C422" s="128"/>
      <c r="D422" s="139"/>
      <c r="E422" s="139"/>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c r="A423" s="128"/>
      <c r="B423" s="128"/>
      <c r="C423" s="128"/>
      <c r="D423" s="139"/>
      <c r="E423" s="139"/>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c r="A424" s="128"/>
      <c r="B424" s="128"/>
      <c r="C424" s="128"/>
      <c r="D424" s="139"/>
      <c r="E424" s="139"/>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c r="A425" s="128"/>
      <c r="B425" s="128"/>
      <c r="C425" s="128"/>
      <c r="D425" s="139"/>
      <c r="E425" s="139"/>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c r="A426" s="128"/>
      <c r="B426" s="128"/>
      <c r="C426" s="128"/>
      <c r="D426" s="139"/>
      <c r="E426" s="139"/>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c r="A427" s="128"/>
      <c r="B427" s="128"/>
      <c r="C427" s="128"/>
      <c r="D427" s="139"/>
      <c r="E427" s="139"/>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c r="A428" s="128"/>
      <c r="B428" s="128"/>
      <c r="C428" s="128"/>
      <c r="D428" s="139"/>
      <c r="E428" s="139"/>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c r="A429" s="128"/>
      <c r="B429" s="128"/>
      <c r="C429" s="128"/>
      <c r="D429" s="139"/>
      <c r="E429" s="139"/>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c r="A430" s="128"/>
      <c r="B430" s="128"/>
      <c r="C430" s="128"/>
      <c r="D430" s="139"/>
      <c r="E430" s="139"/>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c r="A431" s="128"/>
      <c r="B431" s="128"/>
      <c r="C431" s="128"/>
      <c r="D431" s="139"/>
      <c r="E431" s="139"/>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c r="A432" s="128"/>
      <c r="B432" s="128"/>
      <c r="C432" s="128"/>
      <c r="D432" s="139"/>
      <c r="E432" s="139"/>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c r="A433" s="128"/>
      <c r="B433" s="128"/>
      <c r="C433" s="128"/>
      <c r="D433" s="139"/>
      <c r="E433" s="139"/>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c r="A434" s="128"/>
      <c r="B434" s="128"/>
      <c r="C434" s="128"/>
      <c r="D434" s="139"/>
      <c r="E434" s="139"/>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c r="A435" s="128"/>
      <c r="B435" s="128"/>
      <c r="C435" s="128"/>
      <c r="D435" s="139"/>
      <c r="E435" s="139"/>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c r="A436" s="128"/>
      <c r="B436" s="128"/>
      <c r="C436" s="128"/>
      <c r="D436" s="139"/>
      <c r="E436" s="139"/>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c r="A437" s="128"/>
      <c r="B437" s="128"/>
      <c r="C437" s="128"/>
      <c r="D437" s="139"/>
      <c r="E437" s="139"/>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c r="A438" s="128"/>
      <c r="B438" s="128"/>
      <c r="C438" s="128"/>
      <c r="D438" s="139"/>
      <c r="E438" s="139"/>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c r="A439" s="128"/>
      <c r="B439" s="128"/>
      <c r="C439" s="128"/>
      <c r="D439" s="139"/>
      <c r="E439" s="139"/>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c r="A440" s="128"/>
      <c r="B440" s="128"/>
      <c r="C440" s="128"/>
      <c r="D440" s="139"/>
      <c r="E440" s="139"/>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c r="A441" s="128"/>
      <c r="B441" s="128"/>
      <c r="C441" s="128"/>
      <c r="D441" s="139"/>
      <c r="E441" s="139"/>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c r="A442" s="128"/>
      <c r="B442" s="128"/>
      <c r="C442" s="128"/>
      <c r="D442" s="139"/>
      <c r="E442" s="139"/>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c r="A443" s="128"/>
      <c r="B443" s="128"/>
      <c r="C443" s="128"/>
      <c r="D443" s="139"/>
      <c r="E443" s="139"/>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c r="A444" s="128"/>
      <c r="B444" s="128"/>
      <c r="C444" s="128"/>
      <c r="D444" s="139"/>
      <c r="E444" s="139"/>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c r="A445" s="128"/>
      <c r="B445" s="128"/>
      <c r="C445" s="128"/>
      <c r="D445" s="139"/>
      <c r="E445" s="139"/>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c r="A446" s="128"/>
      <c r="B446" s="128"/>
      <c r="C446" s="128"/>
      <c r="D446" s="139"/>
      <c r="E446" s="139"/>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c r="A447" s="128"/>
      <c r="B447" s="128"/>
      <c r="C447" s="128"/>
      <c r="D447" s="139"/>
      <c r="E447" s="139"/>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c r="A448" s="128"/>
      <c r="B448" s="128"/>
      <c r="C448" s="128"/>
      <c r="D448" s="139"/>
      <c r="E448" s="139"/>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c r="A449" s="128"/>
      <c r="B449" s="128"/>
      <c r="C449" s="128"/>
      <c r="D449" s="139"/>
      <c r="E449" s="139"/>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c r="A450" s="128"/>
      <c r="B450" s="128"/>
      <c r="C450" s="128"/>
      <c r="D450" s="139"/>
      <c r="E450" s="139"/>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c r="A451" s="128"/>
      <c r="B451" s="128"/>
      <c r="C451" s="128"/>
      <c r="D451" s="139"/>
      <c r="E451" s="139"/>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c r="A452" s="128"/>
      <c r="B452" s="128"/>
      <c r="C452" s="128"/>
      <c r="D452" s="139"/>
      <c r="E452" s="139"/>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c r="A453" s="128"/>
      <c r="B453" s="128"/>
      <c r="C453" s="128"/>
      <c r="D453" s="139"/>
      <c r="E453" s="139"/>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c r="A454" s="128"/>
      <c r="B454" s="128"/>
      <c r="C454" s="128"/>
      <c r="D454" s="139"/>
      <c r="E454" s="139"/>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c r="A455" s="128"/>
      <c r="B455" s="128"/>
      <c r="C455" s="128"/>
      <c r="D455" s="139"/>
      <c r="E455" s="139"/>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c r="A456" s="128"/>
      <c r="B456" s="128"/>
      <c r="C456" s="128"/>
      <c r="D456" s="139"/>
      <c r="E456" s="139"/>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c r="A457" s="128"/>
      <c r="B457" s="128"/>
      <c r="C457" s="128"/>
      <c r="D457" s="139"/>
      <c r="E457" s="139"/>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c r="A458" s="128"/>
      <c r="B458" s="128"/>
      <c r="C458" s="128"/>
      <c r="D458" s="139"/>
      <c r="E458" s="139"/>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c r="A459" s="128"/>
      <c r="B459" s="128"/>
      <c r="C459" s="128"/>
      <c r="D459" s="139"/>
      <c r="E459" s="139"/>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c r="A460" s="128"/>
      <c r="B460" s="128"/>
      <c r="C460" s="128"/>
      <c r="D460" s="139"/>
      <c r="E460" s="139"/>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c r="A461" s="128"/>
      <c r="B461" s="128"/>
      <c r="C461" s="128"/>
      <c r="D461" s="139"/>
      <c r="E461" s="139"/>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c r="A462" s="128"/>
      <c r="B462" s="128"/>
      <c r="C462" s="128"/>
      <c r="D462" s="139"/>
      <c r="E462" s="139"/>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c r="A463" s="128"/>
      <c r="B463" s="128"/>
      <c r="C463" s="128"/>
      <c r="D463" s="139"/>
      <c r="E463" s="139"/>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c r="A464" s="128"/>
      <c r="B464" s="128"/>
      <c r="C464" s="128"/>
      <c r="D464" s="139"/>
      <c r="E464" s="139"/>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c r="A465" s="128"/>
      <c r="B465" s="128"/>
      <c r="C465" s="128"/>
      <c r="D465" s="139"/>
      <c r="E465" s="139"/>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c r="A466" s="128"/>
      <c r="B466" s="128"/>
      <c r="C466" s="128"/>
      <c r="D466" s="139"/>
      <c r="E466" s="139"/>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c r="A467" s="128"/>
      <c r="B467" s="128"/>
      <c r="C467" s="128"/>
      <c r="D467" s="139"/>
      <c r="E467" s="139"/>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c r="A468" s="128"/>
      <c r="B468" s="128"/>
      <c r="C468" s="128"/>
      <c r="D468" s="139"/>
      <c r="E468" s="139"/>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c r="A469" s="128"/>
      <c r="B469" s="128"/>
      <c r="C469" s="128"/>
      <c r="D469" s="139"/>
      <c r="E469" s="139"/>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c r="A470" s="128"/>
      <c r="B470" s="128"/>
      <c r="C470" s="128"/>
      <c r="D470" s="139"/>
      <c r="E470" s="139"/>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c r="A471" s="128"/>
      <c r="B471" s="128"/>
      <c r="C471" s="128"/>
      <c r="D471" s="139"/>
      <c r="E471" s="139"/>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c r="A472" s="128"/>
      <c r="B472" s="128"/>
      <c r="C472" s="128"/>
      <c r="D472" s="139"/>
      <c r="E472" s="139"/>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c r="A473" s="128"/>
      <c r="B473" s="128"/>
      <c r="C473" s="128"/>
      <c r="D473" s="139"/>
      <c r="E473" s="139"/>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c r="A474" s="128"/>
      <c r="B474" s="128"/>
      <c r="C474" s="128"/>
      <c r="D474" s="139"/>
      <c r="E474" s="139"/>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c r="A475" s="128"/>
      <c r="B475" s="128"/>
      <c r="C475" s="128"/>
      <c r="D475" s="139"/>
      <c r="E475" s="139"/>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c r="A476" s="128"/>
      <c r="B476" s="128"/>
      <c r="C476" s="128"/>
      <c r="D476" s="139"/>
      <c r="E476" s="139"/>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c r="A477" s="128"/>
      <c r="B477" s="128"/>
      <c r="C477" s="128"/>
      <c r="D477" s="139"/>
      <c r="E477" s="139"/>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c r="A478" s="128"/>
      <c r="B478" s="128"/>
      <c r="C478" s="128"/>
      <c r="D478" s="139"/>
      <c r="E478" s="139"/>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c r="A479" s="128"/>
      <c r="B479" s="128"/>
      <c r="C479" s="128"/>
      <c r="D479" s="139"/>
      <c r="E479" s="139"/>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c r="A480" s="128"/>
      <c r="B480" s="128"/>
      <c r="C480" s="128"/>
      <c r="D480" s="139"/>
      <c r="E480" s="139"/>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c r="A481" s="128"/>
      <c r="B481" s="128"/>
      <c r="C481" s="128"/>
      <c r="D481" s="139"/>
      <c r="E481" s="139"/>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c r="A482" s="128"/>
      <c r="B482" s="128"/>
      <c r="C482" s="128"/>
      <c r="D482" s="139"/>
      <c r="E482" s="139"/>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c r="A483" s="128"/>
      <c r="B483" s="128"/>
      <c r="C483" s="128"/>
      <c r="D483" s="139"/>
      <c r="E483" s="139"/>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c r="A484" s="128"/>
      <c r="B484" s="128"/>
      <c r="C484" s="128"/>
      <c r="D484" s="139"/>
      <c r="E484" s="139"/>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c r="A485" s="128"/>
      <c r="B485" s="128"/>
      <c r="C485" s="128"/>
      <c r="D485" s="139"/>
      <c r="E485" s="139"/>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c r="A486" s="128"/>
      <c r="B486" s="128"/>
      <c r="C486" s="128"/>
      <c r="D486" s="139"/>
      <c r="E486" s="139"/>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c r="A487" s="128"/>
      <c r="B487" s="128"/>
      <c r="C487" s="128"/>
      <c r="D487" s="139"/>
      <c r="E487" s="139"/>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c r="A488" s="128"/>
      <c r="B488" s="128"/>
      <c r="C488" s="128"/>
      <c r="D488" s="139"/>
      <c r="E488" s="139"/>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c r="A489" s="128"/>
      <c r="B489" s="128"/>
      <c r="C489" s="128"/>
      <c r="D489" s="139"/>
      <c r="E489" s="139"/>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c r="A490" s="128"/>
      <c r="B490" s="128"/>
      <c r="C490" s="128"/>
      <c r="D490" s="139"/>
      <c r="E490" s="139"/>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c r="A491" s="128"/>
      <c r="B491" s="128"/>
      <c r="C491" s="128"/>
      <c r="D491" s="139"/>
      <c r="E491" s="139"/>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c r="A492" s="128"/>
      <c r="B492" s="128"/>
      <c r="C492" s="128"/>
      <c r="D492" s="139"/>
      <c r="E492" s="139"/>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c r="A493" s="128"/>
      <c r="B493" s="128"/>
      <c r="C493" s="128"/>
      <c r="D493" s="139"/>
      <c r="E493" s="139"/>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c r="A494" s="128"/>
      <c r="B494" s="128"/>
      <c r="C494" s="128"/>
      <c r="D494" s="139"/>
      <c r="E494" s="139"/>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c r="A495" s="128"/>
      <c r="B495" s="128"/>
      <c r="C495" s="128"/>
      <c r="D495" s="139"/>
      <c r="E495" s="139"/>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c r="A496" s="128"/>
      <c r="B496" s="128"/>
      <c r="C496" s="128"/>
      <c r="D496" s="139"/>
      <c r="E496" s="139"/>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c r="A497" s="128"/>
      <c r="B497" s="128"/>
      <c r="C497" s="128"/>
      <c r="D497" s="139"/>
      <c r="E497" s="139"/>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c r="A498" s="128"/>
      <c r="B498" s="128"/>
      <c r="C498" s="128"/>
      <c r="D498" s="139"/>
      <c r="E498" s="139"/>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c r="A499" s="128"/>
      <c r="B499" s="128"/>
      <c r="C499" s="128"/>
      <c r="D499" s="139"/>
      <c r="E499" s="139"/>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c r="A500" s="128"/>
      <c r="B500" s="128"/>
      <c r="C500" s="128"/>
      <c r="D500" s="139"/>
      <c r="E500" s="139"/>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c r="A501" s="128"/>
      <c r="B501" s="128"/>
      <c r="C501" s="128"/>
      <c r="D501" s="139"/>
      <c r="E501" s="139"/>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c r="A502" s="128"/>
      <c r="B502" s="128"/>
      <c r="C502" s="128"/>
      <c r="D502" s="139"/>
      <c r="E502" s="139"/>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c r="A503" s="128"/>
      <c r="B503" s="128"/>
      <c r="C503" s="128"/>
      <c r="D503" s="139"/>
      <c r="E503" s="139"/>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c r="A504" s="128"/>
      <c r="B504" s="128"/>
      <c r="C504" s="128"/>
      <c r="D504" s="139"/>
      <c r="E504" s="139"/>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c r="A505" s="128"/>
      <c r="B505" s="128"/>
      <c r="C505" s="128"/>
      <c r="D505" s="139"/>
      <c r="E505" s="139"/>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c r="A506" s="128"/>
      <c r="B506" s="128"/>
      <c r="C506" s="128"/>
      <c r="D506" s="139"/>
      <c r="E506" s="139"/>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c r="A507" s="128"/>
      <c r="B507" s="128"/>
      <c r="C507" s="128"/>
      <c r="D507" s="139"/>
      <c r="E507" s="139"/>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c r="A508" s="128"/>
      <c r="B508" s="128"/>
      <c r="C508" s="128"/>
      <c r="D508" s="139"/>
      <c r="E508" s="139"/>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c r="A509" s="128"/>
      <c r="B509" s="128"/>
      <c r="C509" s="128"/>
      <c r="D509" s="139"/>
      <c r="E509" s="139"/>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c r="A510" s="128"/>
      <c r="B510" s="128"/>
      <c r="C510" s="128"/>
      <c r="D510" s="139"/>
      <c r="E510" s="139"/>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c r="A511" s="128"/>
      <c r="B511" s="128"/>
      <c r="C511" s="128"/>
      <c r="D511" s="139"/>
      <c r="E511" s="139"/>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c r="A512" s="128"/>
      <c r="B512" s="128"/>
      <c r="C512" s="128"/>
      <c r="D512" s="139"/>
      <c r="E512" s="139"/>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c r="A513" s="128"/>
      <c r="B513" s="128"/>
      <c r="C513" s="128"/>
      <c r="D513" s="139"/>
      <c r="E513" s="139"/>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c r="A514" s="128"/>
      <c r="B514" s="128"/>
      <c r="C514" s="128"/>
      <c r="D514" s="139"/>
      <c r="E514" s="139"/>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c r="A515" s="128"/>
      <c r="B515" s="128"/>
      <c r="C515" s="128"/>
      <c r="D515" s="139"/>
      <c r="E515" s="139"/>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c r="A516" s="128"/>
      <c r="B516" s="128"/>
      <c r="C516" s="128"/>
      <c r="D516" s="139"/>
      <c r="E516" s="139"/>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c r="A517" s="128"/>
      <c r="B517" s="128"/>
      <c r="C517" s="128"/>
      <c r="D517" s="139"/>
      <c r="E517" s="139"/>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c r="A518" s="128"/>
      <c r="B518" s="128"/>
      <c r="C518" s="128"/>
      <c r="D518" s="139"/>
      <c r="E518" s="139"/>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c r="A519" s="128"/>
      <c r="B519" s="128"/>
      <c r="C519" s="128"/>
      <c r="D519" s="139"/>
      <c r="E519" s="139"/>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c r="A520" s="128"/>
      <c r="B520" s="128"/>
      <c r="C520" s="128"/>
      <c r="D520" s="139"/>
      <c r="E520" s="139"/>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c r="A521" s="128"/>
      <c r="B521" s="128"/>
      <c r="C521" s="128"/>
      <c r="D521" s="139"/>
      <c r="E521" s="139"/>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c r="A522" s="128"/>
      <c r="B522" s="128"/>
      <c r="C522" s="128"/>
      <c r="D522" s="139"/>
      <c r="E522" s="139"/>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c r="A523" s="128"/>
      <c r="B523" s="128"/>
      <c r="C523" s="128"/>
      <c r="D523" s="139"/>
      <c r="E523" s="139"/>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c r="A524" s="128"/>
      <c r="B524" s="128"/>
      <c r="C524" s="128"/>
      <c r="D524" s="139"/>
      <c r="E524" s="139"/>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c r="A525" s="128"/>
      <c r="B525" s="128"/>
      <c r="C525" s="128"/>
      <c r="D525" s="139"/>
      <c r="E525" s="139"/>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c r="A526" s="128"/>
      <c r="B526" s="128"/>
      <c r="C526" s="128"/>
      <c r="D526" s="139"/>
      <c r="E526" s="139"/>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c r="A527" s="128"/>
      <c r="B527" s="128"/>
      <c r="C527" s="128"/>
      <c r="D527" s="139"/>
      <c r="E527" s="139"/>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c r="A528" s="128"/>
      <c r="B528" s="128"/>
      <c r="C528" s="128"/>
      <c r="D528" s="139"/>
      <c r="E528" s="139"/>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c r="A529" s="128"/>
      <c r="B529" s="128"/>
      <c r="C529" s="128"/>
      <c r="D529" s="139"/>
      <c r="E529" s="139"/>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c r="A530" s="128"/>
      <c r="B530" s="128"/>
      <c r="C530" s="128"/>
      <c r="D530" s="139"/>
      <c r="E530" s="139"/>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c r="A531" s="128"/>
      <c r="B531" s="128"/>
      <c r="C531" s="128"/>
      <c r="D531" s="139"/>
      <c r="E531" s="139"/>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c r="A532" s="128"/>
      <c r="B532" s="128"/>
      <c r="C532" s="128"/>
      <c r="D532" s="139"/>
      <c r="E532" s="139"/>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c r="A533" s="128"/>
      <c r="B533" s="128"/>
      <c r="C533" s="128"/>
      <c r="D533" s="139"/>
      <c r="E533" s="139"/>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c r="A534" s="128"/>
      <c r="B534" s="128"/>
      <c r="C534" s="128"/>
      <c r="D534" s="139"/>
      <c r="E534" s="139"/>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c r="A535" s="128"/>
      <c r="B535" s="128"/>
      <c r="C535" s="128"/>
      <c r="D535" s="139"/>
      <c r="E535" s="139"/>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c r="A536" s="128"/>
      <c r="B536" s="128"/>
      <c r="C536" s="128"/>
      <c r="D536" s="139"/>
      <c r="E536" s="139"/>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c r="A537" s="128"/>
      <c r="B537" s="128"/>
      <c r="C537" s="128"/>
      <c r="D537" s="139"/>
      <c r="E537" s="139"/>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c r="A538" s="128"/>
      <c r="B538" s="128"/>
      <c r="C538" s="128"/>
      <c r="D538" s="139"/>
      <c r="E538" s="139"/>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c r="A539" s="128"/>
      <c r="B539" s="128"/>
      <c r="C539" s="128"/>
      <c r="D539" s="139"/>
      <c r="E539" s="139"/>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c r="A540" s="128"/>
      <c r="B540" s="128"/>
      <c r="C540" s="128"/>
      <c r="D540" s="139"/>
      <c r="E540" s="139"/>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c r="A541" s="128"/>
      <c r="B541" s="128"/>
      <c r="C541" s="128"/>
      <c r="D541" s="139"/>
      <c r="E541" s="139"/>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c r="A542" s="128"/>
      <c r="B542" s="128"/>
      <c r="C542" s="128"/>
      <c r="D542" s="139"/>
      <c r="E542" s="139"/>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c r="A543" s="128"/>
      <c r="B543" s="128"/>
      <c r="C543" s="128"/>
      <c r="D543" s="139"/>
      <c r="E543" s="139"/>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c r="A544" s="128"/>
      <c r="B544" s="128"/>
      <c r="C544" s="128"/>
      <c r="D544" s="139"/>
      <c r="E544" s="139"/>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c r="A545" s="128"/>
      <c r="B545" s="128"/>
      <c r="C545" s="128"/>
      <c r="D545" s="139"/>
      <c r="E545" s="139"/>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c r="A546" s="128"/>
      <c r="B546" s="128"/>
      <c r="C546" s="128"/>
      <c r="D546" s="139"/>
      <c r="E546" s="139"/>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c r="A547" s="128"/>
      <c r="B547" s="128"/>
      <c r="C547" s="128"/>
      <c r="D547" s="139"/>
      <c r="E547" s="139"/>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c r="A548" s="128"/>
      <c r="B548" s="128"/>
      <c r="C548" s="128"/>
      <c r="D548" s="139"/>
      <c r="E548" s="139"/>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c r="A549" s="128"/>
      <c r="B549" s="128"/>
      <c r="C549" s="128"/>
      <c r="D549" s="139"/>
      <c r="E549" s="139"/>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c r="A550" s="128"/>
      <c r="B550" s="128"/>
      <c r="C550" s="128"/>
      <c r="D550" s="139"/>
      <c r="E550" s="139"/>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c r="A551" s="128"/>
      <c r="B551" s="128"/>
      <c r="C551" s="128"/>
      <c r="D551" s="139"/>
      <c r="E551" s="139"/>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c r="A552" s="128"/>
      <c r="B552" s="128"/>
      <c r="C552" s="128"/>
      <c r="D552" s="139"/>
      <c r="E552" s="139"/>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c r="A553" s="128"/>
      <c r="B553" s="128"/>
      <c r="C553" s="128"/>
      <c r="D553" s="139"/>
      <c r="E553" s="139"/>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c r="A554" s="128"/>
      <c r="B554" s="128"/>
      <c r="C554" s="128"/>
      <c r="D554" s="139"/>
      <c r="E554" s="139"/>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c r="A555" s="128"/>
      <c r="B555" s="128"/>
      <c r="C555" s="128"/>
      <c r="D555" s="139"/>
      <c r="E555" s="139"/>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c r="A556" s="128"/>
      <c r="B556" s="128"/>
      <c r="C556" s="128"/>
      <c r="D556" s="139"/>
      <c r="E556" s="139"/>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c r="A557" s="128"/>
      <c r="B557" s="128"/>
      <c r="C557" s="128"/>
      <c r="D557" s="139"/>
      <c r="E557" s="139"/>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c r="A558" s="128"/>
      <c r="B558" s="128"/>
      <c r="C558" s="128"/>
      <c r="D558" s="139"/>
      <c r="E558" s="139"/>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c r="A559" s="128"/>
      <c r="B559" s="128"/>
      <c r="C559" s="128"/>
      <c r="D559" s="139"/>
      <c r="E559" s="139"/>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c r="A560" s="128"/>
      <c r="B560" s="128"/>
      <c r="C560" s="128"/>
      <c r="D560" s="139"/>
      <c r="E560" s="139"/>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c r="A561" s="128"/>
      <c r="B561" s="128"/>
      <c r="C561" s="128"/>
      <c r="D561" s="139"/>
      <c r="E561" s="139"/>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c r="A562" s="128"/>
      <c r="B562" s="128"/>
      <c r="C562" s="128"/>
      <c r="D562" s="139"/>
      <c r="E562" s="139"/>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c r="A563" s="128"/>
      <c r="B563" s="128"/>
      <c r="C563" s="128"/>
      <c r="D563" s="139"/>
      <c r="E563" s="139"/>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c r="A564" s="128"/>
      <c r="B564" s="128"/>
      <c r="C564" s="128"/>
      <c r="D564" s="139"/>
      <c r="E564" s="139"/>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c r="A565" s="128"/>
      <c r="B565" s="128"/>
      <c r="C565" s="128"/>
      <c r="D565" s="139"/>
      <c r="E565" s="139"/>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c r="A566" s="128"/>
      <c r="B566" s="128"/>
      <c r="C566" s="128"/>
      <c r="D566" s="139"/>
      <c r="E566" s="139"/>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c r="A567" s="128"/>
      <c r="B567" s="128"/>
      <c r="C567" s="128"/>
      <c r="D567" s="139"/>
      <c r="E567" s="139"/>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c r="A568" s="128"/>
      <c r="B568" s="128"/>
      <c r="C568" s="128"/>
      <c r="D568" s="139"/>
      <c r="E568" s="139"/>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c r="A569" s="128"/>
      <c r="B569" s="128"/>
      <c r="C569" s="128"/>
      <c r="D569" s="139"/>
      <c r="E569" s="139"/>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c r="A570" s="128"/>
      <c r="B570" s="128"/>
      <c r="C570" s="128"/>
      <c r="D570" s="139"/>
      <c r="E570" s="139"/>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c r="A571" s="128"/>
      <c r="B571" s="128"/>
      <c r="C571" s="128"/>
      <c r="D571" s="139"/>
      <c r="E571" s="139"/>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c r="A572" s="128"/>
      <c r="B572" s="128"/>
      <c r="C572" s="128"/>
      <c r="D572" s="139"/>
      <c r="E572" s="139"/>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c r="A573" s="128"/>
      <c r="B573" s="128"/>
      <c r="C573" s="128"/>
      <c r="D573" s="139"/>
      <c r="E573" s="139"/>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c r="A574" s="128"/>
      <c r="B574" s="128"/>
      <c r="C574" s="128"/>
      <c r="D574" s="139"/>
      <c r="E574" s="139"/>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c r="A575" s="128"/>
      <c r="B575" s="128"/>
      <c r="C575" s="128"/>
      <c r="D575" s="139"/>
      <c r="E575" s="139"/>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c r="A576" s="128"/>
      <c r="B576" s="128"/>
      <c r="C576" s="128"/>
      <c r="D576" s="139"/>
      <c r="E576" s="139"/>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c r="A577" s="128"/>
      <c r="B577" s="128"/>
      <c r="C577" s="128"/>
      <c r="D577" s="139"/>
      <c r="E577" s="139"/>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c r="A578" s="128"/>
      <c r="B578" s="128"/>
      <c r="C578" s="128"/>
      <c r="D578" s="139"/>
      <c r="E578" s="139"/>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c r="A579" s="128"/>
      <c r="B579" s="128"/>
      <c r="C579" s="128"/>
      <c r="D579" s="139"/>
      <c r="E579" s="139"/>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c r="A580" s="128"/>
      <c r="B580" s="128"/>
      <c r="C580" s="128"/>
      <c r="D580" s="139"/>
      <c r="E580" s="139"/>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c r="A581" s="128"/>
      <c r="B581" s="128"/>
      <c r="C581" s="128"/>
      <c r="D581" s="139"/>
      <c r="E581" s="139"/>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c r="A582" s="128"/>
      <c r="B582" s="128"/>
      <c r="C582" s="128"/>
      <c r="D582" s="139"/>
      <c r="E582" s="139"/>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c r="A583" s="128"/>
      <c r="B583" s="128"/>
      <c r="C583" s="128"/>
      <c r="D583" s="139"/>
      <c r="E583" s="139"/>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c r="A584" s="128"/>
      <c r="B584" s="128"/>
      <c r="C584" s="128"/>
      <c r="D584" s="139"/>
      <c r="E584" s="139"/>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c r="A585" s="128"/>
      <c r="B585" s="128"/>
      <c r="C585" s="128"/>
      <c r="D585" s="139"/>
      <c r="E585" s="139"/>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c r="A586" s="128"/>
      <c r="B586" s="128"/>
      <c r="C586" s="128"/>
      <c r="D586" s="139"/>
      <c r="E586" s="139"/>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c r="A587" s="128"/>
      <c r="B587" s="128"/>
      <c r="C587" s="128"/>
      <c r="D587" s="139"/>
      <c r="E587" s="139"/>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c r="A588" s="128"/>
      <c r="B588" s="128"/>
      <c r="C588" s="128"/>
      <c r="D588" s="139"/>
      <c r="E588" s="139"/>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c r="A589" s="128"/>
      <c r="B589" s="128"/>
      <c r="C589" s="128"/>
      <c r="D589" s="139"/>
      <c r="E589" s="139"/>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c r="A590" s="128"/>
      <c r="B590" s="128"/>
      <c r="C590" s="128"/>
      <c r="D590" s="139"/>
      <c r="E590" s="139"/>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c r="A591" s="128"/>
      <c r="B591" s="128"/>
      <c r="C591" s="128"/>
      <c r="D591" s="139"/>
      <c r="E591" s="139"/>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c r="A592" s="128"/>
      <c r="B592" s="128"/>
      <c r="C592" s="128"/>
      <c r="D592" s="139"/>
      <c r="E592" s="139"/>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c r="A593" s="128"/>
      <c r="B593" s="128"/>
      <c r="C593" s="128"/>
      <c r="D593" s="139"/>
      <c r="E593" s="139"/>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c r="A594" s="128"/>
      <c r="B594" s="128"/>
      <c r="C594" s="128"/>
      <c r="D594" s="139"/>
      <c r="E594" s="139"/>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c r="A595" s="128"/>
      <c r="B595" s="128"/>
      <c r="C595" s="128"/>
      <c r="D595" s="139"/>
      <c r="E595" s="139"/>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c r="A596" s="128"/>
      <c r="B596" s="128"/>
      <c r="C596" s="128"/>
      <c r="D596" s="139"/>
      <c r="E596" s="139"/>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c r="A597" s="128"/>
      <c r="B597" s="128"/>
      <c r="C597" s="128"/>
      <c r="D597" s="139"/>
      <c r="E597" s="139"/>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c r="A598" s="128"/>
      <c r="B598" s="128"/>
      <c r="C598" s="128"/>
      <c r="D598" s="139"/>
      <c r="E598" s="139"/>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c r="A599" s="128"/>
      <c r="B599" s="128"/>
      <c r="C599" s="128"/>
      <c r="D599" s="139"/>
      <c r="E599" s="139"/>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c r="A600" s="128"/>
      <c r="B600" s="128"/>
      <c r="C600" s="128"/>
      <c r="D600" s="139"/>
      <c r="E600" s="139"/>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c r="A601" s="128"/>
      <c r="B601" s="128"/>
      <c r="C601" s="128"/>
      <c r="D601" s="139"/>
      <c r="E601" s="139"/>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c r="A602" s="128"/>
      <c r="B602" s="128"/>
      <c r="C602" s="128"/>
      <c r="D602" s="139"/>
      <c r="E602" s="139"/>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c r="A603" s="128"/>
      <c r="B603" s="128"/>
      <c r="C603" s="128"/>
      <c r="D603" s="139"/>
      <c r="E603" s="139"/>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c r="A604" s="128"/>
      <c r="B604" s="128"/>
      <c r="C604" s="128"/>
      <c r="D604" s="139"/>
      <c r="E604" s="139"/>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c r="A605" s="128"/>
      <c r="B605" s="128"/>
      <c r="C605" s="128"/>
      <c r="D605" s="139"/>
      <c r="E605" s="139"/>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c r="A606" s="128"/>
      <c r="B606" s="128"/>
      <c r="C606" s="128"/>
      <c r="D606" s="139"/>
      <c r="E606" s="139"/>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c r="A607" s="128"/>
      <c r="B607" s="128"/>
      <c r="C607" s="128"/>
      <c r="D607" s="139"/>
      <c r="E607" s="139"/>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c r="A608" s="128"/>
      <c r="B608" s="128"/>
      <c r="C608" s="128"/>
      <c r="D608" s="139"/>
      <c r="E608" s="139"/>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c r="A609" s="128"/>
      <c r="B609" s="128"/>
      <c r="C609" s="128"/>
      <c r="D609" s="139"/>
      <c r="E609" s="139"/>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c r="A610" s="128"/>
      <c r="B610" s="128"/>
      <c r="C610" s="128"/>
      <c r="D610" s="139"/>
      <c r="E610" s="139"/>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c r="A611" s="128"/>
      <c r="B611" s="128"/>
      <c r="C611" s="128"/>
      <c r="D611" s="139"/>
      <c r="E611" s="139"/>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c r="A612" s="128"/>
      <c r="B612" s="128"/>
      <c r="C612" s="128"/>
      <c r="D612" s="139"/>
      <c r="E612" s="139"/>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c r="A613" s="128"/>
      <c r="B613" s="128"/>
      <c r="C613" s="128"/>
      <c r="D613" s="139"/>
      <c r="E613" s="139"/>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c r="A614" s="128"/>
      <c r="B614" s="128"/>
      <c r="C614" s="128"/>
      <c r="D614" s="139"/>
      <c r="E614" s="139"/>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c r="A615" s="128"/>
      <c r="B615" s="128"/>
      <c r="C615" s="128"/>
      <c r="D615" s="139"/>
      <c r="E615" s="139"/>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c r="A616" s="128"/>
      <c r="B616" s="128"/>
      <c r="C616" s="128"/>
      <c r="D616" s="139"/>
      <c r="E616" s="139"/>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c r="A617" s="128"/>
      <c r="B617" s="128"/>
      <c r="C617" s="128"/>
      <c r="D617" s="139"/>
      <c r="E617" s="139"/>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c r="A618" s="128"/>
      <c r="B618" s="128"/>
      <c r="C618" s="128"/>
      <c r="D618" s="139"/>
      <c r="E618" s="139"/>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c r="A619" s="128"/>
      <c r="B619" s="128"/>
      <c r="C619" s="128"/>
      <c r="D619" s="139"/>
      <c r="E619" s="139"/>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c r="A620" s="128"/>
      <c r="B620" s="128"/>
      <c r="C620" s="128"/>
      <c r="D620" s="139"/>
      <c r="E620" s="139"/>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c r="A621" s="128"/>
      <c r="B621" s="128"/>
      <c r="C621" s="128"/>
      <c r="D621" s="139"/>
      <c r="E621" s="139"/>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c r="A622" s="128"/>
      <c r="B622" s="128"/>
      <c r="C622" s="128"/>
      <c r="D622" s="139"/>
      <c r="E622" s="139"/>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c r="A623" s="128"/>
      <c r="B623" s="128"/>
      <c r="C623" s="128"/>
      <c r="D623" s="139"/>
      <c r="E623" s="139"/>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c r="A624" s="128"/>
      <c r="B624" s="128"/>
      <c r="C624" s="128"/>
      <c r="D624" s="139"/>
      <c r="E624" s="139"/>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c r="A625" s="128"/>
      <c r="B625" s="128"/>
      <c r="C625" s="128"/>
      <c r="D625" s="139"/>
      <c r="E625" s="139"/>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c r="A626" s="128"/>
      <c r="B626" s="128"/>
      <c r="C626" s="128"/>
      <c r="D626" s="139"/>
      <c r="E626" s="139"/>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c r="A627" s="128"/>
      <c r="B627" s="128"/>
      <c r="C627" s="128"/>
      <c r="D627" s="139"/>
      <c r="E627" s="139"/>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c r="A628" s="128"/>
      <c r="B628" s="128"/>
      <c r="C628" s="128"/>
      <c r="D628" s="139"/>
      <c r="E628" s="139"/>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c r="A629" s="128"/>
      <c r="B629" s="128"/>
      <c r="C629" s="128"/>
      <c r="D629" s="139"/>
      <c r="E629" s="139"/>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c r="A630" s="128"/>
      <c r="B630" s="128"/>
      <c r="C630" s="128"/>
      <c r="D630" s="139"/>
      <c r="E630" s="139"/>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c r="A631" s="128"/>
      <c r="B631" s="128"/>
      <c r="C631" s="128"/>
      <c r="D631" s="139"/>
      <c r="E631" s="139"/>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c r="A632" s="128"/>
      <c r="B632" s="128"/>
      <c r="C632" s="128"/>
      <c r="D632" s="139"/>
      <c r="E632" s="139"/>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c r="A633" s="128"/>
      <c r="B633" s="128"/>
      <c r="C633" s="128"/>
      <c r="D633" s="139"/>
      <c r="E633" s="139"/>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c r="A634" s="128"/>
      <c r="B634" s="128"/>
      <c r="C634" s="128"/>
      <c r="D634" s="139"/>
      <c r="E634" s="139"/>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c r="A635" s="128"/>
      <c r="B635" s="128"/>
      <c r="C635" s="128"/>
      <c r="D635" s="139"/>
      <c r="E635" s="139"/>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c r="A636" s="128"/>
      <c r="B636" s="128"/>
      <c r="C636" s="128"/>
      <c r="D636" s="139"/>
      <c r="E636" s="139"/>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c r="A637" s="128"/>
      <c r="B637" s="128"/>
      <c r="C637" s="128"/>
      <c r="D637" s="139"/>
      <c r="E637" s="139"/>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c r="A638" s="128"/>
      <c r="B638" s="128"/>
      <c r="C638" s="128"/>
      <c r="D638" s="139"/>
      <c r="E638" s="139"/>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c r="A639" s="128"/>
      <c r="B639" s="128"/>
      <c r="C639" s="128"/>
      <c r="D639" s="139"/>
      <c r="E639" s="139"/>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c r="A640" s="128"/>
      <c r="B640" s="128"/>
      <c r="C640" s="128"/>
      <c r="D640" s="139"/>
      <c r="E640" s="139"/>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c r="A641" s="128"/>
      <c r="B641" s="128"/>
      <c r="C641" s="128"/>
      <c r="D641" s="139"/>
      <c r="E641" s="139"/>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c r="A642" s="128"/>
      <c r="B642" s="128"/>
      <c r="C642" s="128"/>
      <c r="D642" s="139"/>
      <c r="E642" s="139"/>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c r="A643" s="128"/>
      <c r="B643" s="128"/>
      <c r="C643" s="128"/>
      <c r="D643" s="139"/>
      <c r="E643" s="139"/>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c r="A644" s="128"/>
      <c r="B644" s="128"/>
      <c r="C644" s="128"/>
      <c r="D644" s="139"/>
      <c r="E644" s="139"/>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c r="A645" s="128"/>
      <c r="B645" s="128"/>
      <c r="C645" s="128"/>
      <c r="D645" s="139"/>
      <c r="E645" s="139"/>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c r="A646" s="128"/>
      <c r="B646" s="128"/>
      <c r="C646" s="128"/>
      <c r="D646" s="139"/>
      <c r="E646" s="139"/>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c r="A647" s="128"/>
      <c r="B647" s="128"/>
      <c r="C647" s="128"/>
      <c r="D647" s="139"/>
      <c r="E647" s="139"/>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c r="A648" s="128"/>
      <c r="B648" s="128"/>
      <c r="C648" s="128"/>
      <c r="D648" s="139"/>
      <c r="E648" s="139"/>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c r="A649" s="128"/>
      <c r="B649" s="128"/>
      <c r="C649" s="128"/>
      <c r="D649" s="139"/>
      <c r="E649" s="139"/>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c r="A650" s="128"/>
      <c r="B650" s="128"/>
      <c r="C650" s="128"/>
      <c r="D650" s="139"/>
      <c r="E650" s="139"/>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c r="A651" s="128"/>
      <c r="B651" s="128"/>
      <c r="C651" s="128"/>
      <c r="D651" s="139"/>
      <c r="E651" s="139"/>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c r="A652" s="128"/>
      <c r="B652" s="128"/>
      <c r="C652" s="128"/>
      <c r="D652" s="139"/>
      <c r="E652" s="139"/>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c r="A653" s="128"/>
      <c r="B653" s="128"/>
      <c r="C653" s="128"/>
      <c r="D653" s="139"/>
      <c r="E653" s="139"/>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c r="A654" s="128"/>
      <c r="B654" s="128"/>
      <c r="C654" s="128"/>
      <c r="D654" s="139"/>
      <c r="E654" s="139"/>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c r="A655" s="128"/>
      <c r="B655" s="128"/>
      <c r="C655" s="128"/>
      <c r="D655" s="139"/>
      <c r="E655" s="139"/>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c r="A656" s="128"/>
      <c r="B656" s="128"/>
      <c r="C656" s="128"/>
      <c r="D656" s="139"/>
      <c r="E656" s="139"/>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c r="A657" s="128"/>
      <c r="B657" s="128"/>
      <c r="C657" s="128"/>
      <c r="D657" s="139"/>
      <c r="E657" s="139"/>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c r="A658" s="128"/>
      <c r="B658" s="128"/>
      <c r="C658" s="128"/>
      <c r="D658" s="139"/>
      <c r="E658" s="139"/>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c r="A659" s="128"/>
      <c r="B659" s="128"/>
      <c r="C659" s="128"/>
      <c r="D659" s="139"/>
      <c r="E659" s="139"/>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c r="A660" s="128"/>
      <c r="B660" s="128"/>
      <c r="C660" s="128"/>
      <c r="D660" s="139"/>
      <c r="E660" s="139"/>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c r="A661" s="128"/>
      <c r="B661" s="128"/>
      <c r="C661" s="128"/>
      <c r="D661" s="139"/>
      <c r="E661" s="139"/>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c r="A662" s="128"/>
      <c r="B662" s="128"/>
      <c r="C662" s="128"/>
      <c r="D662" s="139"/>
      <c r="E662" s="139"/>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c r="A663" s="128"/>
      <c r="B663" s="128"/>
      <c r="C663" s="128"/>
      <c r="D663" s="139"/>
      <c r="E663" s="139"/>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c r="A664" s="128"/>
      <c r="B664" s="128"/>
      <c r="C664" s="128"/>
      <c r="D664" s="139"/>
      <c r="E664" s="139"/>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c r="A665" s="128"/>
      <c r="B665" s="128"/>
      <c r="C665" s="128"/>
      <c r="D665" s="139"/>
      <c r="E665" s="139"/>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c r="A666" s="128"/>
      <c r="B666" s="128"/>
      <c r="C666" s="128"/>
      <c r="D666" s="139"/>
      <c r="E666" s="139"/>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c r="A667" s="128"/>
      <c r="B667" s="128"/>
      <c r="C667" s="128"/>
      <c r="D667" s="139"/>
      <c r="E667" s="139"/>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c r="A668" s="128"/>
      <c r="B668" s="128"/>
      <c r="C668" s="128"/>
      <c r="D668" s="139"/>
      <c r="E668" s="139"/>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c r="A669" s="128"/>
      <c r="B669" s="128"/>
      <c r="C669" s="128"/>
      <c r="D669" s="139"/>
      <c r="E669" s="139"/>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c r="A670" s="128"/>
      <c r="B670" s="128"/>
      <c r="C670" s="128"/>
      <c r="D670" s="139"/>
      <c r="E670" s="139"/>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c r="A671" s="128"/>
      <c r="B671" s="128"/>
      <c r="C671" s="128"/>
      <c r="D671" s="139"/>
      <c r="E671" s="139"/>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c r="A672" s="128"/>
      <c r="B672" s="128"/>
      <c r="C672" s="128"/>
      <c r="D672" s="139"/>
      <c r="E672" s="139"/>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c r="A673" s="128"/>
      <c r="B673" s="128"/>
      <c r="C673" s="128"/>
      <c r="D673" s="139"/>
      <c r="E673" s="139"/>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c r="A674" s="128"/>
      <c r="B674" s="128"/>
      <c r="C674" s="128"/>
      <c r="D674" s="139"/>
      <c r="E674" s="139"/>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c r="A675" s="128"/>
      <c r="B675" s="128"/>
      <c r="C675" s="128"/>
      <c r="D675" s="139"/>
      <c r="E675" s="139"/>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c r="A676" s="128"/>
      <c r="B676" s="128"/>
      <c r="C676" s="128"/>
      <c r="D676" s="139"/>
      <c r="E676" s="139"/>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c r="A677" s="128"/>
      <c r="B677" s="128"/>
      <c r="C677" s="128"/>
      <c r="D677" s="139"/>
      <c r="E677" s="139"/>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c r="A678" s="128"/>
      <c r="B678" s="128"/>
      <c r="C678" s="128"/>
      <c r="D678" s="139"/>
      <c r="E678" s="139"/>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c r="A679" s="128"/>
      <c r="B679" s="128"/>
      <c r="C679" s="128"/>
      <c r="D679" s="139"/>
      <c r="E679" s="139"/>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c r="A680" s="128"/>
      <c r="B680" s="128"/>
      <c r="C680" s="128"/>
      <c r="D680" s="139"/>
      <c r="E680" s="139"/>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c r="A681" s="128"/>
      <c r="B681" s="128"/>
      <c r="C681" s="128"/>
      <c r="D681" s="139"/>
      <c r="E681" s="139"/>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c r="A682" s="128"/>
      <c r="B682" s="128"/>
      <c r="C682" s="128"/>
      <c r="D682" s="139"/>
      <c r="E682" s="139"/>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c r="A683" s="128"/>
      <c r="B683" s="128"/>
      <c r="C683" s="128"/>
      <c r="D683" s="139"/>
      <c r="E683" s="139"/>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c r="A684" s="128"/>
      <c r="B684" s="128"/>
      <c r="C684" s="128"/>
      <c r="D684" s="139"/>
      <c r="E684" s="139"/>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c r="A685" s="128"/>
      <c r="B685" s="128"/>
      <c r="C685" s="128"/>
      <c r="D685" s="139"/>
      <c r="E685" s="139"/>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c r="A686" s="128"/>
      <c r="B686" s="128"/>
      <c r="C686" s="128"/>
      <c r="D686" s="139"/>
      <c r="E686" s="139"/>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c r="A687" s="128"/>
      <c r="B687" s="128"/>
      <c r="C687" s="128"/>
      <c r="D687" s="139"/>
      <c r="E687" s="139"/>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c r="A688" s="128"/>
      <c r="B688" s="128"/>
      <c r="C688" s="128"/>
      <c r="D688" s="139"/>
      <c r="E688" s="139"/>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c r="A689" s="128"/>
      <c r="B689" s="128"/>
      <c r="C689" s="128"/>
      <c r="D689" s="139"/>
      <c r="E689" s="139"/>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c r="A690" s="128"/>
      <c r="B690" s="128"/>
      <c r="C690" s="128"/>
      <c r="D690" s="139"/>
      <c r="E690" s="139"/>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c r="A691" s="128"/>
      <c r="B691" s="128"/>
      <c r="C691" s="128"/>
      <c r="D691" s="139"/>
      <c r="E691" s="139"/>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c r="A692" s="128"/>
      <c r="B692" s="128"/>
      <c r="C692" s="128"/>
      <c r="D692" s="139"/>
      <c r="E692" s="139"/>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c r="A693" s="128"/>
      <c r="B693" s="128"/>
      <c r="C693" s="128"/>
      <c r="D693" s="139"/>
      <c r="E693" s="139"/>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c r="A694" s="128"/>
      <c r="B694" s="128"/>
      <c r="C694" s="128"/>
      <c r="D694" s="139"/>
      <c r="E694" s="139"/>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c r="A695" s="128"/>
      <c r="B695" s="128"/>
      <c r="C695" s="128"/>
      <c r="D695" s="139"/>
      <c r="E695" s="139"/>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c r="A696" s="128"/>
      <c r="B696" s="128"/>
      <c r="C696" s="128"/>
      <c r="D696" s="139"/>
      <c r="E696" s="139"/>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c r="A697" s="128"/>
      <c r="B697" s="128"/>
      <c r="C697" s="128"/>
      <c r="D697" s="139"/>
      <c r="E697" s="139"/>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c r="A698" s="128"/>
      <c r="B698" s="128"/>
      <c r="C698" s="128"/>
      <c r="D698" s="139"/>
      <c r="E698" s="139"/>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c r="A699" s="128"/>
      <c r="B699" s="128"/>
      <c r="C699" s="128"/>
      <c r="D699" s="139"/>
      <c r="E699" s="139"/>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c r="A700" s="128"/>
      <c r="B700" s="128"/>
      <c r="C700" s="128"/>
      <c r="D700" s="139"/>
      <c r="E700" s="139"/>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c r="A701" s="128"/>
      <c r="B701" s="128"/>
      <c r="C701" s="128"/>
      <c r="D701" s="139"/>
      <c r="E701" s="139"/>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c r="A702" s="128"/>
      <c r="B702" s="128"/>
      <c r="C702" s="128"/>
      <c r="D702" s="139"/>
      <c r="E702" s="139"/>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c r="A703" s="128"/>
      <c r="B703" s="128"/>
      <c r="C703" s="128"/>
      <c r="D703" s="139"/>
      <c r="E703" s="139"/>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c r="A704" s="128"/>
      <c r="B704" s="128"/>
      <c r="C704" s="128"/>
      <c r="D704" s="139"/>
      <c r="E704" s="139"/>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c r="A705" s="128"/>
      <c r="B705" s="128"/>
      <c r="C705" s="128"/>
      <c r="D705" s="139"/>
      <c r="E705" s="139"/>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c r="A706" s="128"/>
      <c r="B706" s="128"/>
      <c r="C706" s="128"/>
      <c r="D706" s="139"/>
      <c r="E706" s="139"/>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c r="A707" s="128"/>
      <c r="B707" s="128"/>
      <c r="C707" s="128"/>
      <c r="D707" s="139"/>
      <c r="E707" s="139"/>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c r="A708" s="128"/>
      <c r="B708" s="128"/>
      <c r="C708" s="128"/>
      <c r="D708" s="139"/>
      <c r="E708" s="139"/>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c r="A709" s="128"/>
      <c r="B709" s="128"/>
      <c r="C709" s="128"/>
      <c r="D709" s="139"/>
      <c r="E709" s="139"/>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c r="A710" s="128"/>
      <c r="B710" s="128"/>
      <c r="C710" s="128"/>
      <c r="D710" s="139"/>
      <c r="E710" s="139"/>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c r="A711" s="128"/>
      <c r="B711" s="128"/>
      <c r="C711" s="128"/>
      <c r="D711" s="139"/>
      <c r="E711" s="139"/>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c r="A712" s="128"/>
      <c r="B712" s="128"/>
      <c r="C712" s="128"/>
      <c r="D712" s="139"/>
      <c r="E712" s="139"/>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c r="A713" s="128"/>
      <c r="B713" s="128"/>
      <c r="C713" s="128"/>
      <c r="D713" s="139"/>
      <c r="E713" s="139"/>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c r="A714" s="128"/>
      <c r="B714" s="128"/>
      <c r="C714" s="128"/>
      <c r="D714" s="139"/>
      <c r="E714" s="139"/>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c r="A715" s="128"/>
      <c r="B715" s="128"/>
      <c r="C715" s="128"/>
      <c r="D715" s="139"/>
      <c r="E715" s="139"/>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c r="A716" s="128"/>
      <c r="B716" s="128"/>
      <c r="C716" s="128"/>
      <c r="D716" s="139"/>
      <c r="E716" s="139"/>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c r="A717" s="128"/>
      <c r="B717" s="128"/>
      <c r="C717" s="128"/>
      <c r="D717" s="139"/>
      <c r="E717" s="139"/>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c r="A718" s="128"/>
      <c r="B718" s="128"/>
      <c r="C718" s="128"/>
      <c r="D718" s="139"/>
      <c r="E718" s="139"/>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c r="A719" s="128"/>
      <c r="B719" s="128"/>
      <c r="C719" s="128"/>
      <c r="D719" s="139"/>
      <c r="E719" s="139"/>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c r="A720" s="128"/>
      <c r="B720" s="128"/>
      <c r="C720" s="128"/>
      <c r="D720" s="139"/>
      <c r="E720" s="139"/>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c r="A721" s="128"/>
      <c r="B721" s="128"/>
      <c r="C721" s="128"/>
      <c r="D721" s="139"/>
      <c r="E721" s="139"/>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c r="A722" s="128"/>
      <c r="B722" s="128"/>
      <c r="C722" s="128"/>
      <c r="D722" s="139"/>
      <c r="E722" s="139"/>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c r="A723" s="128"/>
      <c r="B723" s="128"/>
      <c r="C723" s="128"/>
      <c r="D723" s="139"/>
      <c r="E723" s="139"/>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c r="A724" s="128"/>
      <c r="B724" s="128"/>
      <c r="C724" s="128"/>
      <c r="D724" s="139"/>
      <c r="E724" s="139"/>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c r="A725" s="128"/>
      <c r="B725" s="128"/>
      <c r="C725" s="128"/>
      <c r="D725" s="139"/>
      <c r="E725" s="139"/>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c r="A726" s="128"/>
      <c r="B726" s="128"/>
      <c r="C726" s="128"/>
      <c r="D726" s="139"/>
      <c r="E726" s="139"/>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c r="A727" s="128"/>
      <c r="B727" s="128"/>
      <c r="C727" s="128"/>
      <c r="D727" s="139"/>
      <c r="E727" s="139"/>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c r="A728" s="128"/>
      <c r="B728" s="128"/>
      <c r="C728" s="128"/>
      <c r="D728" s="139"/>
      <c r="E728" s="139"/>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c r="A729" s="128"/>
      <c r="B729" s="128"/>
      <c r="C729" s="128"/>
      <c r="D729" s="139"/>
      <c r="E729" s="139"/>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c r="A730" s="128"/>
      <c r="B730" s="128"/>
      <c r="C730" s="128"/>
      <c r="D730" s="139"/>
      <c r="E730" s="139"/>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c r="A731" s="128"/>
      <c r="B731" s="128"/>
      <c r="C731" s="128"/>
      <c r="D731" s="139"/>
      <c r="E731" s="139"/>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c r="A732" s="128"/>
      <c r="B732" s="128"/>
      <c r="C732" s="128"/>
      <c r="D732" s="139"/>
      <c r="E732" s="139"/>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c r="A733" s="128"/>
      <c r="B733" s="128"/>
      <c r="C733" s="128"/>
      <c r="D733" s="139"/>
      <c r="E733" s="139"/>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c r="A734" s="128"/>
      <c r="B734" s="128"/>
      <c r="C734" s="128"/>
      <c r="D734" s="139"/>
      <c r="E734" s="139"/>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c r="A735" s="128"/>
      <c r="B735" s="128"/>
      <c r="C735" s="128"/>
      <c r="D735" s="139"/>
      <c r="E735" s="139"/>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c r="A736" s="128"/>
      <c r="B736" s="128"/>
      <c r="C736" s="128"/>
      <c r="D736" s="139"/>
      <c r="E736" s="139"/>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c r="A737" s="128"/>
      <c r="B737" s="128"/>
      <c r="C737" s="128"/>
      <c r="D737" s="139"/>
      <c r="E737" s="139"/>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c r="A738" s="128"/>
      <c r="B738" s="128"/>
      <c r="C738" s="128"/>
      <c r="D738" s="139"/>
      <c r="E738" s="139"/>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c r="A739" s="128"/>
      <c r="B739" s="128"/>
      <c r="C739" s="128"/>
      <c r="D739" s="139"/>
      <c r="E739" s="139"/>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c r="A740" s="128"/>
      <c r="B740" s="128"/>
      <c r="C740" s="128"/>
      <c r="D740" s="139"/>
      <c r="E740" s="139"/>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c r="A741" s="128"/>
      <c r="B741" s="128"/>
      <c r="C741" s="128"/>
      <c r="D741" s="139"/>
      <c r="E741" s="139"/>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c r="A742" s="128"/>
      <c r="B742" s="128"/>
      <c r="C742" s="128"/>
      <c r="D742" s="139"/>
      <c r="E742" s="139"/>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c r="A743" s="128"/>
      <c r="B743" s="128"/>
      <c r="C743" s="128"/>
      <c r="D743" s="139"/>
      <c r="E743" s="139"/>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c r="A744" s="128"/>
      <c r="B744" s="128"/>
      <c r="C744" s="128"/>
      <c r="D744" s="139"/>
      <c r="E744" s="139"/>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c r="A745" s="128"/>
      <c r="B745" s="128"/>
      <c r="C745" s="128"/>
      <c r="D745" s="139"/>
      <c r="E745" s="139"/>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c r="A746" s="128"/>
      <c r="B746" s="128"/>
      <c r="C746" s="128"/>
      <c r="D746" s="139"/>
      <c r="E746" s="139"/>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c r="A747" s="128"/>
      <c r="B747" s="128"/>
      <c r="C747" s="128"/>
      <c r="D747" s="139"/>
      <c r="E747" s="139"/>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c r="A748" s="128"/>
      <c r="B748" s="128"/>
      <c r="C748" s="128"/>
      <c r="D748" s="139"/>
      <c r="E748" s="139"/>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c r="A749" s="128"/>
      <c r="B749" s="128"/>
      <c r="C749" s="128"/>
      <c r="D749" s="139"/>
      <c r="E749" s="139"/>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c r="A750" s="128"/>
      <c r="B750" s="128"/>
      <c r="C750" s="128"/>
      <c r="D750" s="139"/>
      <c r="E750" s="139"/>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c r="A751" s="128"/>
      <c r="B751" s="128"/>
      <c r="C751" s="128"/>
      <c r="D751" s="139"/>
      <c r="E751" s="139"/>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c r="A752" s="128"/>
      <c r="B752" s="128"/>
      <c r="C752" s="128"/>
      <c r="D752" s="139"/>
      <c r="E752" s="139"/>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c r="A753" s="128"/>
      <c r="B753" s="128"/>
      <c r="C753" s="128"/>
      <c r="D753" s="139"/>
      <c r="E753" s="139"/>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c r="A754" s="128"/>
      <c r="B754" s="128"/>
      <c r="C754" s="128"/>
      <c r="D754" s="139"/>
      <c r="E754" s="139"/>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c r="A755" s="128"/>
      <c r="B755" s="128"/>
      <c r="C755" s="128"/>
      <c r="D755" s="139"/>
      <c r="E755" s="139"/>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c r="A756" s="128"/>
      <c r="B756" s="128"/>
      <c r="C756" s="128"/>
      <c r="D756" s="139"/>
      <c r="E756" s="139"/>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c r="A757" s="128"/>
      <c r="B757" s="128"/>
      <c r="C757" s="128"/>
      <c r="D757" s="139"/>
      <c r="E757" s="139"/>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c r="A758" s="128"/>
      <c r="B758" s="128"/>
      <c r="C758" s="128"/>
      <c r="D758" s="139"/>
      <c r="E758" s="139"/>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c r="A759" s="128"/>
      <c r="B759" s="128"/>
      <c r="C759" s="128"/>
      <c r="D759" s="139"/>
      <c r="E759" s="139"/>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c r="A760" s="128"/>
      <c r="B760" s="128"/>
      <c r="C760" s="128"/>
      <c r="D760" s="139"/>
      <c r="E760" s="139"/>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c r="A761" s="128"/>
      <c r="B761" s="128"/>
      <c r="C761" s="128"/>
      <c r="D761" s="139"/>
      <c r="E761" s="139"/>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c r="A762" s="128"/>
      <c r="B762" s="128"/>
      <c r="C762" s="128"/>
      <c r="D762" s="139"/>
      <c r="E762" s="139"/>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c r="A763" s="128"/>
      <c r="B763" s="128"/>
      <c r="C763" s="128"/>
      <c r="D763" s="139"/>
      <c r="E763" s="139"/>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c r="A764" s="128"/>
      <c r="B764" s="128"/>
      <c r="C764" s="128"/>
      <c r="D764" s="139"/>
      <c r="E764" s="139"/>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c r="A765" s="128"/>
      <c r="B765" s="128"/>
      <c r="C765" s="128"/>
      <c r="D765" s="139"/>
      <c r="E765" s="139"/>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c r="A766" s="128"/>
      <c r="B766" s="128"/>
      <c r="C766" s="128"/>
      <c r="D766" s="139"/>
      <c r="E766" s="139"/>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c r="A767" s="128"/>
      <c r="B767" s="128"/>
      <c r="C767" s="128"/>
      <c r="D767" s="139"/>
      <c r="E767" s="139"/>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c r="A768" s="128"/>
      <c r="B768" s="128"/>
      <c r="C768" s="128"/>
      <c r="D768" s="139"/>
      <c r="E768" s="139"/>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c r="A769" s="128"/>
      <c r="B769" s="128"/>
      <c r="C769" s="128"/>
      <c r="D769" s="139"/>
      <c r="E769" s="139"/>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c r="A770" s="128"/>
      <c r="B770" s="128"/>
      <c r="C770" s="128"/>
      <c r="D770" s="139"/>
      <c r="E770" s="139"/>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c r="A771" s="128"/>
      <c r="B771" s="128"/>
      <c r="C771" s="128"/>
      <c r="D771" s="139"/>
      <c r="E771" s="139"/>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c r="A772" s="128"/>
      <c r="B772" s="128"/>
      <c r="C772" s="128"/>
      <c r="D772" s="139"/>
      <c r="E772" s="139"/>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c r="A773" s="128"/>
      <c r="B773" s="128"/>
      <c r="C773" s="128"/>
      <c r="D773" s="139"/>
      <c r="E773" s="139"/>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c r="A774" s="128"/>
      <c r="B774" s="128"/>
      <c r="C774" s="128"/>
      <c r="D774" s="139"/>
      <c r="E774" s="139"/>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c r="A775" s="128"/>
      <c r="B775" s="128"/>
      <c r="C775" s="128"/>
      <c r="D775" s="139"/>
      <c r="E775" s="139"/>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c r="A776" s="128"/>
      <c r="B776" s="128"/>
      <c r="C776" s="128"/>
      <c r="D776" s="139"/>
      <c r="E776" s="139"/>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c r="A777" s="128"/>
      <c r="B777" s="128"/>
      <c r="C777" s="128"/>
      <c r="D777" s="139"/>
      <c r="E777" s="139"/>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c r="A778" s="128"/>
      <c r="B778" s="128"/>
      <c r="C778" s="128"/>
      <c r="D778" s="139"/>
      <c r="E778" s="139"/>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c r="A779" s="128"/>
      <c r="B779" s="128"/>
      <c r="C779" s="128"/>
      <c r="D779" s="139"/>
      <c r="E779" s="139"/>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c r="A780" s="128"/>
      <c r="B780" s="128"/>
      <c r="C780" s="128"/>
      <c r="D780" s="139"/>
      <c r="E780" s="139"/>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c r="A781" s="128"/>
      <c r="B781" s="128"/>
      <c r="C781" s="128"/>
      <c r="D781" s="139"/>
      <c r="E781" s="139"/>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c r="A782" s="128"/>
      <c r="B782" s="128"/>
      <c r="C782" s="128"/>
      <c r="D782" s="139"/>
      <c r="E782" s="139"/>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c r="A783" s="128"/>
      <c r="B783" s="128"/>
      <c r="C783" s="128"/>
      <c r="D783" s="139"/>
      <c r="E783" s="139"/>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c r="A784" s="128"/>
      <c r="B784" s="128"/>
      <c r="C784" s="128"/>
      <c r="D784" s="139"/>
      <c r="E784" s="139"/>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c r="A785" s="128"/>
      <c r="B785" s="128"/>
      <c r="C785" s="128"/>
      <c r="D785" s="139"/>
      <c r="E785" s="139"/>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c r="A786" s="128"/>
      <c r="B786" s="128"/>
      <c r="C786" s="128"/>
      <c r="D786" s="139"/>
      <c r="E786" s="139"/>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c r="A787" s="128"/>
      <c r="B787" s="128"/>
      <c r="C787" s="128"/>
      <c r="D787" s="139"/>
      <c r="E787" s="139"/>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c r="A788" s="128"/>
      <c r="B788" s="128"/>
      <c r="C788" s="128"/>
      <c r="D788" s="139"/>
      <c r="E788" s="139"/>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c r="A789" s="128"/>
      <c r="B789" s="128"/>
      <c r="C789" s="128"/>
      <c r="D789" s="139"/>
      <c r="E789" s="139"/>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c r="A790" s="128"/>
      <c r="B790" s="128"/>
      <c r="C790" s="128"/>
      <c r="D790" s="139"/>
      <c r="E790" s="139"/>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c r="A791" s="128"/>
      <c r="B791" s="128"/>
      <c r="C791" s="128"/>
      <c r="D791" s="139"/>
      <c r="E791" s="139"/>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c r="A792" s="128"/>
      <c r="B792" s="128"/>
      <c r="C792" s="128"/>
      <c r="D792" s="139"/>
      <c r="E792" s="139"/>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c r="A793" s="128"/>
      <c r="B793" s="128"/>
      <c r="C793" s="128"/>
      <c r="D793" s="139"/>
      <c r="E793" s="139"/>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c r="A794" s="128"/>
      <c r="B794" s="128"/>
      <c r="C794" s="128"/>
      <c r="D794" s="139"/>
      <c r="E794" s="139"/>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c r="A795" s="128"/>
      <c r="B795" s="128"/>
      <c r="C795" s="128"/>
      <c r="D795" s="139"/>
      <c r="E795" s="139"/>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c r="A796" s="128"/>
      <c r="B796" s="128"/>
      <c r="C796" s="128"/>
      <c r="D796" s="139"/>
      <c r="E796" s="139"/>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c r="A797" s="128"/>
      <c r="B797" s="128"/>
      <c r="C797" s="128"/>
      <c r="D797" s="139"/>
      <c r="E797" s="139"/>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c r="A798" s="128"/>
      <c r="B798" s="128"/>
      <c r="C798" s="128"/>
      <c r="D798" s="139"/>
      <c r="E798" s="139"/>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c r="A799" s="128"/>
      <c r="B799" s="128"/>
      <c r="C799" s="128"/>
      <c r="D799" s="139"/>
      <c r="E799" s="139"/>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c r="A800" s="128"/>
      <c r="B800" s="128"/>
      <c r="C800" s="128"/>
      <c r="D800" s="139"/>
      <c r="E800" s="139"/>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c r="A801" s="128"/>
      <c r="B801" s="128"/>
      <c r="C801" s="128"/>
      <c r="D801" s="139"/>
      <c r="E801" s="139"/>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c r="A802" s="128"/>
      <c r="B802" s="128"/>
      <c r="C802" s="128"/>
      <c r="D802" s="139"/>
      <c r="E802" s="139"/>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c r="A803" s="128"/>
      <c r="B803" s="128"/>
      <c r="C803" s="128"/>
      <c r="D803" s="139"/>
      <c r="E803" s="139"/>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c r="A804" s="128"/>
      <c r="B804" s="128"/>
      <c r="C804" s="128"/>
      <c r="D804" s="139"/>
      <c r="E804" s="139"/>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c r="A805" s="128"/>
      <c r="B805" s="128"/>
      <c r="C805" s="128"/>
      <c r="D805" s="139"/>
      <c r="E805" s="139"/>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c r="A806" s="128"/>
      <c r="B806" s="128"/>
      <c r="C806" s="128"/>
      <c r="D806" s="139"/>
      <c r="E806" s="139"/>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c r="A807" s="128"/>
      <c r="B807" s="128"/>
      <c r="C807" s="128"/>
      <c r="D807" s="139"/>
      <c r="E807" s="139"/>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c r="A808" s="128"/>
      <c r="B808" s="128"/>
      <c r="C808" s="128"/>
      <c r="D808" s="139"/>
      <c r="E808" s="139"/>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c r="A809" s="128"/>
      <c r="B809" s="128"/>
      <c r="C809" s="128"/>
      <c r="D809" s="139"/>
      <c r="E809" s="139"/>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c r="A810" s="128"/>
      <c r="B810" s="128"/>
      <c r="C810" s="128"/>
      <c r="D810" s="139"/>
      <c r="E810" s="139"/>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c r="A811" s="128"/>
      <c r="B811" s="128"/>
      <c r="C811" s="128"/>
      <c r="D811" s="139"/>
      <c r="E811" s="139"/>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c r="A812" s="128"/>
      <c r="B812" s="128"/>
      <c r="C812" s="128"/>
      <c r="D812" s="139"/>
      <c r="E812" s="139"/>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c r="A813" s="128"/>
      <c r="B813" s="128"/>
      <c r="C813" s="128"/>
      <c r="D813" s="139"/>
      <c r="E813" s="139"/>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c r="A814" s="128"/>
      <c r="B814" s="128"/>
      <c r="C814" s="128"/>
      <c r="D814" s="139"/>
      <c r="E814" s="139"/>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c r="A815" s="128"/>
      <c r="B815" s="128"/>
      <c r="C815" s="128"/>
      <c r="D815" s="139"/>
      <c r="E815" s="139"/>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c r="A816" s="128"/>
      <c r="B816" s="128"/>
      <c r="C816" s="128"/>
      <c r="D816" s="139"/>
      <c r="E816" s="139"/>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c r="A817" s="128"/>
      <c r="B817" s="128"/>
      <c r="C817" s="128"/>
      <c r="D817" s="139"/>
      <c r="E817" s="139"/>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c r="A818" s="128"/>
      <c r="B818" s="128"/>
      <c r="C818" s="128"/>
      <c r="D818" s="139"/>
      <c r="E818" s="139"/>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c r="A819" s="128"/>
      <c r="B819" s="128"/>
      <c r="C819" s="128"/>
      <c r="D819" s="139"/>
      <c r="E819" s="139"/>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c r="A820" s="128"/>
      <c r="B820" s="128"/>
      <c r="C820" s="128"/>
      <c r="D820" s="139"/>
      <c r="E820" s="139"/>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c r="A821" s="128"/>
      <c r="B821" s="128"/>
      <c r="C821" s="128"/>
      <c r="D821" s="139"/>
      <c r="E821" s="139"/>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c r="A822" s="128"/>
      <c r="B822" s="128"/>
      <c r="C822" s="128"/>
      <c r="D822" s="139"/>
      <c r="E822" s="139"/>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c r="A823" s="128"/>
      <c r="B823" s="128"/>
      <c r="C823" s="128"/>
      <c r="D823" s="139"/>
      <c r="E823" s="139"/>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c r="A824" s="128"/>
      <c r="B824" s="128"/>
      <c r="C824" s="128"/>
      <c r="D824" s="139"/>
      <c r="E824" s="139"/>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c r="A825" s="128"/>
      <c r="B825" s="128"/>
      <c r="C825" s="128"/>
      <c r="D825" s="139"/>
      <c r="E825" s="139"/>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c r="A826" s="128"/>
      <c r="B826" s="128"/>
      <c r="C826" s="128"/>
      <c r="D826" s="139"/>
      <c r="E826" s="139"/>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c r="A827" s="128"/>
      <c r="B827" s="128"/>
      <c r="C827" s="128"/>
      <c r="D827" s="139"/>
      <c r="E827" s="139"/>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c r="A828" s="128"/>
      <c r="B828" s="128"/>
      <c r="C828" s="128"/>
      <c r="D828" s="139"/>
      <c r="E828" s="139"/>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c r="A829" s="128"/>
      <c r="B829" s="128"/>
      <c r="C829" s="128"/>
      <c r="D829" s="139"/>
      <c r="E829" s="139"/>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c r="A830" s="128"/>
      <c r="B830" s="128"/>
      <c r="C830" s="128"/>
      <c r="D830" s="139"/>
      <c r="E830" s="139"/>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c r="A831" s="128"/>
      <c r="B831" s="128"/>
      <c r="C831" s="128"/>
      <c r="D831" s="139"/>
      <c r="E831" s="139"/>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c r="A832" s="128"/>
      <c r="B832" s="128"/>
      <c r="C832" s="128"/>
      <c r="D832" s="139"/>
      <c r="E832" s="139"/>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c r="A833" s="128"/>
      <c r="B833" s="128"/>
      <c r="C833" s="128"/>
      <c r="D833" s="139"/>
      <c r="E833" s="139"/>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c r="A834" s="128"/>
      <c r="B834" s="128"/>
      <c r="C834" s="128"/>
      <c r="D834" s="139"/>
      <c r="E834" s="139"/>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c r="A835" s="128"/>
      <c r="B835" s="128"/>
      <c r="C835" s="128"/>
      <c r="D835" s="139"/>
      <c r="E835" s="139"/>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c r="A836" s="128"/>
      <c r="B836" s="128"/>
      <c r="C836" s="128"/>
      <c r="D836" s="139"/>
      <c r="E836" s="139"/>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c r="A837" s="128"/>
      <c r="B837" s="128"/>
      <c r="C837" s="128"/>
      <c r="D837" s="139"/>
      <c r="E837" s="139"/>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c r="A838" s="128"/>
      <c r="B838" s="128"/>
      <c r="C838" s="128"/>
      <c r="D838" s="139"/>
      <c r="E838" s="139"/>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c r="A839" s="128"/>
      <c r="B839" s="128"/>
      <c r="C839" s="128"/>
      <c r="D839" s="139"/>
      <c r="E839" s="139"/>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c r="A840" s="128"/>
      <c r="B840" s="128"/>
      <c r="C840" s="128"/>
      <c r="D840" s="139"/>
      <c r="E840" s="139"/>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c r="A841" s="128"/>
      <c r="B841" s="128"/>
      <c r="C841" s="128"/>
      <c r="D841" s="139"/>
      <c r="E841" s="139"/>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c r="A842" s="128"/>
      <c r="B842" s="128"/>
      <c r="C842" s="128"/>
      <c r="D842" s="139"/>
      <c r="E842" s="139"/>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c r="A843" s="128"/>
      <c r="B843" s="128"/>
      <c r="C843" s="128"/>
      <c r="D843" s="139"/>
      <c r="E843" s="139"/>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c r="A844" s="128"/>
      <c r="B844" s="128"/>
      <c r="C844" s="128"/>
      <c r="D844" s="139"/>
      <c r="E844" s="139"/>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c r="A845" s="128"/>
      <c r="B845" s="128"/>
      <c r="C845" s="128"/>
      <c r="D845" s="139"/>
      <c r="E845" s="139"/>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c r="A846" s="128"/>
      <c r="B846" s="128"/>
      <c r="C846" s="128"/>
      <c r="D846" s="139"/>
      <c r="E846" s="139"/>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c r="A847" s="128"/>
      <c r="B847" s="128"/>
      <c r="C847" s="128"/>
      <c r="D847" s="139"/>
      <c r="E847" s="139"/>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c r="A848" s="128"/>
      <c r="B848" s="128"/>
      <c r="C848" s="128"/>
      <c r="D848" s="139"/>
      <c r="E848" s="139"/>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c r="A849" s="128"/>
      <c r="B849" s="128"/>
      <c r="C849" s="128"/>
      <c r="D849" s="139"/>
      <c r="E849" s="139"/>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c r="A850" s="128"/>
      <c r="B850" s="128"/>
      <c r="C850" s="128"/>
      <c r="D850" s="139"/>
      <c r="E850" s="139"/>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c r="A851" s="128"/>
      <c r="B851" s="128"/>
      <c r="C851" s="128"/>
      <c r="D851" s="139"/>
      <c r="E851" s="139"/>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c r="A852" s="128"/>
      <c r="B852" s="128"/>
      <c r="C852" s="128"/>
      <c r="D852" s="139"/>
      <c r="E852" s="139"/>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c r="A853" s="128"/>
      <c r="B853" s="128"/>
      <c r="C853" s="128"/>
      <c r="D853" s="139"/>
      <c r="E853" s="139"/>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c r="A854" s="128"/>
      <c r="B854" s="128"/>
      <c r="C854" s="128"/>
      <c r="D854" s="139"/>
      <c r="E854" s="139"/>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c r="A855" s="128"/>
      <c r="B855" s="128"/>
      <c r="C855" s="128"/>
      <c r="D855" s="139"/>
      <c r="E855" s="139"/>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c r="A856" s="128"/>
      <c r="B856" s="128"/>
      <c r="C856" s="128"/>
      <c r="D856" s="139"/>
      <c r="E856" s="139"/>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c r="A857" s="128"/>
      <c r="B857" s="128"/>
      <c r="C857" s="128"/>
      <c r="D857" s="139"/>
      <c r="E857" s="139"/>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c r="A858" s="128"/>
      <c r="B858" s="128"/>
      <c r="C858" s="128"/>
      <c r="D858" s="139"/>
      <c r="E858" s="139"/>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c r="A859" s="128"/>
      <c r="B859" s="128"/>
      <c r="C859" s="128"/>
      <c r="D859" s="139"/>
      <c r="E859" s="139"/>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c r="A860" s="128"/>
      <c r="B860" s="128"/>
      <c r="C860" s="128"/>
      <c r="D860" s="139"/>
      <c r="E860" s="139"/>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c r="A861" s="128"/>
      <c r="B861" s="128"/>
      <c r="C861" s="128"/>
      <c r="D861" s="139"/>
      <c r="E861" s="139"/>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c r="A862" s="128"/>
      <c r="B862" s="128"/>
      <c r="C862" s="128"/>
      <c r="D862" s="139"/>
      <c r="E862" s="139"/>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c r="A863" s="128"/>
      <c r="B863" s="128"/>
      <c r="C863" s="128"/>
      <c r="D863" s="139"/>
      <c r="E863" s="139"/>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c r="A864" s="128"/>
      <c r="B864" s="128"/>
      <c r="C864" s="128"/>
      <c r="D864" s="139"/>
      <c r="E864" s="139"/>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c r="A865" s="128"/>
      <c r="B865" s="128"/>
      <c r="C865" s="128"/>
      <c r="D865" s="139"/>
      <c r="E865" s="139"/>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c r="A866" s="128"/>
      <c r="B866" s="128"/>
      <c r="C866" s="128"/>
      <c r="D866" s="139"/>
      <c r="E866" s="139"/>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c r="A867" s="128"/>
      <c r="B867" s="128"/>
      <c r="C867" s="128"/>
      <c r="D867" s="139"/>
      <c r="E867" s="139"/>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c r="A868" s="128"/>
      <c r="B868" s="128"/>
      <c r="C868" s="128"/>
      <c r="D868" s="139"/>
      <c r="E868" s="139"/>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c r="A869" s="128"/>
      <c r="B869" s="128"/>
      <c r="C869" s="128"/>
      <c r="D869" s="139"/>
      <c r="E869" s="139"/>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c r="A870" s="128"/>
      <c r="B870" s="128"/>
      <c r="C870" s="128"/>
      <c r="D870" s="139"/>
      <c r="E870" s="139"/>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c r="A871" s="128"/>
      <c r="B871" s="128"/>
      <c r="C871" s="128"/>
      <c r="D871" s="139"/>
      <c r="E871" s="139"/>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c r="A872" s="128"/>
      <c r="B872" s="128"/>
      <c r="C872" s="128"/>
      <c r="D872" s="139"/>
      <c r="E872" s="139"/>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c r="A873" s="128"/>
      <c r="B873" s="128"/>
      <c r="C873" s="128"/>
      <c r="D873" s="139"/>
      <c r="E873" s="139"/>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c r="A874" s="128"/>
      <c r="B874" s="128"/>
      <c r="C874" s="128"/>
      <c r="D874" s="139"/>
      <c r="E874" s="139"/>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c r="A875" s="128"/>
      <c r="B875" s="128"/>
      <c r="C875" s="128"/>
      <c r="D875" s="139"/>
      <c r="E875" s="139"/>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c r="A876" s="128"/>
      <c r="B876" s="128"/>
      <c r="C876" s="128"/>
      <c r="D876" s="139"/>
      <c r="E876" s="139"/>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c r="A877" s="128"/>
      <c r="B877" s="128"/>
      <c r="C877" s="128"/>
      <c r="D877" s="139"/>
      <c r="E877" s="139"/>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c r="A878" s="128"/>
      <c r="B878" s="128"/>
      <c r="C878" s="128"/>
      <c r="D878" s="139"/>
      <c r="E878" s="139"/>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c r="A879" s="128"/>
      <c r="B879" s="128"/>
      <c r="C879" s="128"/>
      <c r="D879" s="139"/>
      <c r="E879" s="139"/>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c r="A880" s="128"/>
      <c r="B880" s="128"/>
      <c r="C880" s="128"/>
      <c r="D880" s="139"/>
      <c r="E880" s="139"/>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c r="A881" s="128"/>
      <c r="B881" s="128"/>
      <c r="C881" s="128"/>
      <c r="D881" s="139"/>
      <c r="E881" s="139"/>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c r="A882" s="128"/>
      <c r="B882" s="128"/>
      <c r="C882" s="128"/>
      <c r="D882" s="139"/>
      <c r="E882" s="139"/>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c r="A883" s="128"/>
      <c r="B883" s="128"/>
      <c r="C883" s="128"/>
      <c r="D883" s="139"/>
      <c r="E883" s="139"/>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c r="A884" s="128"/>
      <c r="B884" s="128"/>
      <c r="C884" s="128"/>
      <c r="D884" s="139"/>
      <c r="E884" s="139"/>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c r="A885" s="128"/>
      <c r="B885" s="128"/>
      <c r="C885" s="128"/>
      <c r="D885" s="139"/>
      <c r="E885" s="139"/>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c r="A886" s="128"/>
      <c r="B886" s="128"/>
      <c r="C886" s="128"/>
      <c r="D886" s="139"/>
      <c r="E886" s="139"/>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c r="A887" s="128"/>
      <c r="B887" s="128"/>
      <c r="C887" s="128"/>
      <c r="D887" s="139"/>
      <c r="E887" s="139"/>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c r="A888" s="128"/>
      <c r="B888" s="128"/>
      <c r="C888" s="128"/>
      <c r="D888" s="139"/>
      <c r="E888" s="139"/>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c r="A889" s="128"/>
      <c r="B889" s="128"/>
      <c r="C889" s="128"/>
      <c r="D889" s="139"/>
      <c r="E889" s="139"/>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c r="A890" s="128"/>
      <c r="B890" s="128"/>
      <c r="C890" s="128"/>
      <c r="D890" s="139"/>
      <c r="E890" s="139"/>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c r="A891" s="128"/>
      <c r="B891" s="128"/>
      <c r="C891" s="128"/>
      <c r="D891" s="139"/>
      <c r="E891" s="139"/>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c r="A892" s="128"/>
      <c r="B892" s="128"/>
      <c r="C892" s="128"/>
      <c r="D892" s="139"/>
      <c r="E892" s="139"/>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c r="A893" s="128"/>
      <c r="B893" s="128"/>
      <c r="C893" s="128"/>
      <c r="D893" s="139"/>
      <c r="E893" s="139"/>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c r="A894" s="128"/>
      <c r="B894" s="128"/>
      <c r="C894" s="128"/>
      <c r="D894" s="139"/>
      <c r="E894" s="139"/>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c r="A895" s="128"/>
      <c r="B895" s="128"/>
      <c r="C895" s="128"/>
      <c r="D895" s="139"/>
      <c r="E895" s="139"/>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c r="A896" s="128"/>
      <c r="B896" s="128"/>
      <c r="C896" s="128"/>
      <c r="D896" s="139"/>
      <c r="E896" s="139"/>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c r="A897" s="128"/>
      <c r="B897" s="128"/>
      <c r="C897" s="128"/>
      <c r="D897" s="139"/>
      <c r="E897" s="139"/>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c r="A898" s="128"/>
      <c r="B898" s="128"/>
      <c r="C898" s="128"/>
      <c r="D898" s="139"/>
      <c r="E898" s="139"/>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c r="A899" s="128"/>
      <c r="B899" s="128"/>
      <c r="C899" s="128"/>
      <c r="D899" s="139"/>
      <c r="E899" s="139"/>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c r="A900" s="128"/>
      <c r="B900" s="128"/>
      <c r="C900" s="128"/>
      <c r="D900" s="139"/>
      <c r="E900" s="139"/>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c r="A901" s="128"/>
      <c r="B901" s="128"/>
      <c r="C901" s="128"/>
      <c r="D901" s="139"/>
      <c r="E901" s="139"/>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c r="A902" s="128"/>
      <c r="B902" s="128"/>
      <c r="C902" s="128"/>
      <c r="D902" s="139"/>
      <c r="E902" s="139"/>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c r="A903" s="128"/>
      <c r="B903" s="128"/>
      <c r="C903" s="128"/>
      <c r="D903" s="139"/>
      <c r="E903" s="139"/>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c r="A904" s="128"/>
      <c r="B904" s="128"/>
      <c r="C904" s="128"/>
      <c r="D904" s="139"/>
      <c r="E904" s="139"/>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c r="A905" s="128"/>
      <c r="B905" s="128"/>
      <c r="C905" s="128"/>
      <c r="D905" s="139"/>
      <c r="E905" s="139"/>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c r="A906" s="128"/>
      <c r="B906" s="128"/>
      <c r="C906" s="128"/>
      <c r="D906" s="139"/>
      <c r="E906" s="139"/>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c r="A907" s="128"/>
      <c r="B907" s="128"/>
      <c r="C907" s="128"/>
      <c r="D907" s="139"/>
      <c r="E907" s="139"/>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c r="A908" s="128"/>
      <c r="B908" s="128"/>
      <c r="C908" s="128"/>
      <c r="D908" s="139"/>
      <c r="E908" s="139"/>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c r="A909" s="128"/>
      <c r="B909" s="128"/>
      <c r="C909" s="128"/>
      <c r="D909" s="139"/>
      <c r="E909" s="139"/>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c r="A910" s="128"/>
      <c r="B910" s="128"/>
      <c r="C910" s="128"/>
      <c r="D910" s="139"/>
      <c r="E910" s="139"/>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c r="A911" s="128"/>
      <c r="B911" s="128"/>
      <c r="C911" s="128"/>
      <c r="D911" s="139"/>
      <c r="E911" s="139"/>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c r="A912" s="128"/>
      <c r="B912" s="128"/>
      <c r="C912" s="128"/>
      <c r="D912" s="139"/>
      <c r="E912" s="139"/>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c r="A913" s="128"/>
      <c r="B913" s="128"/>
      <c r="C913" s="128"/>
      <c r="D913" s="139"/>
      <c r="E913" s="139"/>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c r="A914" s="128"/>
      <c r="B914" s="128"/>
      <c r="C914" s="128"/>
      <c r="D914" s="139"/>
      <c r="E914" s="139"/>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c r="A915" s="128"/>
      <c r="B915" s="128"/>
      <c r="C915" s="128"/>
      <c r="D915" s="139"/>
      <c r="E915" s="139"/>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c r="A916" s="128"/>
      <c r="B916" s="128"/>
      <c r="C916" s="128"/>
      <c r="D916" s="139"/>
      <c r="E916" s="139"/>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c r="A917" s="128"/>
      <c r="B917" s="128"/>
      <c r="C917" s="128"/>
      <c r="D917" s="139"/>
      <c r="E917" s="139"/>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c r="A918" s="128"/>
      <c r="B918" s="128"/>
      <c r="C918" s="128"/>
      <c r="D918" s="139"/>
      <c r="E918" s="139"/>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c r="A919" s="128"/>
      <c r="B919" s="128"/>
      <c r="C919" s="128"/>
      <c r="D919" s="139"/>
      <c r="E919" s="139"/>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c r="A920" s="128"/>
      <c r="B920" s="128"/>
      <c r="C920" s="128"/>
      <c r="D920" s="139"/>
      <c r="E920" s="139"/>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c r="A921" s="128"/>
      <c r="B921" s="128"/>
      <c r="C921" s="128"/>
      <c r="D921" s="139"/>
      <c r="E921" s="139"/>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c r="A922" s="128"/>
      <c r="B922" s="128"/>
      <c r="C922" s="128"/>
      <c r="D922" s="139"/>
      <c r="E922" s="139"/>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c r="A923" s="128"/>
      <c r="B923" s="128"/>
      <c r="C923" s="128"/>
      <c r="D923" s="139"/>
      <c r="E923" s="139"/>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c r="A924" s="128"/>
      <c r="B924" s="128"/>
      <c r="C924" s="128"/>
      <c r="D924" s="139"/>
      <c r="E924" s="139"/>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c r="A925" s="128"/>
      <c r="B925" s="128"/>
      <c r="C925" s="128"/>
      <c r="D925" s="139"/>
      <c r="E925" s="139"/>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c r="A926" s="128"/>
      <c r="B926" s="128"/>
      <c r="C926" s="128"/>
      <c r="D926" s="139"/>
      <c r="E926" s="139"/>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c r="A927" s="128"/>
      <c r="B927" s="128"/>
      <c r="C927" s="128"/>
      <c r="D927" s="139"/>
      <c r="E927" s="139"/>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c r="A928" s="128"/>
      <c r="B928" s="128"/>
      <c r="C928" s="128"/>
      <c r="D928" s="139"/>
      <c r="E928" s="139"/>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c r="A929" s="128"/>
      <c r="B929" s="128"/>
      <c r="C929" s="128"/>
      <c r="D929" s="139"/>
      <c r="E929" s="139"/>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c r="A930" s="128"/>
      <c r="B930" s="128"/>
      <c r="C930" s="128"/>
      <c r="D930" s="139"/>
      <c r="E930" s="139"/>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c r="A931" s="128"/>
      <c r="B931" s="128"/>
      <c r="C931" s="128"/>
      <c r="D931" s="139"/>
      <c r="E931" s="139"/>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c r="A932" s="128"/>
      <c r="B932" s="128"/>
      <c r="C932" s="128"/>
      <c r="D932" s="139"/>
      <c r="E932" s="139"/>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c r="A933" s="128"/>
      <c r="B933" s="128"/>
      <c r="C933" s="128"/>
      <c r="D933" s="139"/>
      <c r="E933" s="139"/>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c r="A934" s="128"/>
      <c r="B934" s="128"/>
      <c r="C934" s="128"/>
      <c r="D934" s="139"/>
      <c r="E934" s="139"/>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c r="A935" s="128"/>
      <c r="B935" s="128"/>
      <c r="C935" s="128"/>
      <c r="D935" s="139"/>
      <c r="E935" s="139"/>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c r="A936" s="128"/>
      <c r="B936" s="128"/>
      <c r="C936" s="128"/>
      <c r="D936" s="139"/>
      <c r="E936" s="139"/>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c r="A937" s="128"/>
      <c r="B937" s="128"/>
      <c r="C937" s="128"/>
      <c r="D937" s="139"/>
      <c r="E937" s="139"/>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c r="A938" s="128"/>
      <c r="B938" s="128"/>
      <c r="C938" s="128"/>
      <c r="D938" s="139"/>
      <c r="E938" s="139"/>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c r="A939" s="128"/>
      <c r="B939" s="128"/>
      <c r="C939" s="128"/>
      <c r="D939" s="139"/>
      <c r="E939" s="139"/>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c r="A940" s="128"/>
      <c r="B940" s="128"/>
      <c r="C940" s="128"/>
      <c r="D940" s="139"/>
      <c r="E940" s="139"/>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c r="A941" s="128"/>
      <c r="B941" s="128"/>
      <c r="C941" s="128"/>
      <c r="D941" s="139"/>
      <c r="E941" s="139"/>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c r="A942" s="128"/>
      <c r="B942" s="128"/>
      <c r="C942" s="128"/>
      <c r="D942" s="139"/>
      <c r="E942" s="139"/>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c r="A943" s="128"/>
      <c r="B943" s="128"/>
      <c r="C943" s="128"/>
      <c r="D943" s="139"/>
      <c r="E943" s="139"/>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c r="A944" s="128"/>
      <c r="B944" s="128"/>
      <c r="C944" s="128"/>
      <c r="D944" s="139"/>
      <c r="E944" s="139"/>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c r="A945" s="128"/>
      <c r="B945" s="128"/>
      <c r="C945" s="128"/>
      <c r="D945" s="139"/>
      <c r="E945" s="139"/>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c r="A946" s="128"/>
      <c r="B946" s="128"/>
      <c r="C946" s="128"/>
      <c r="D946" s="139"/>
      <c r="E946" s="139"/>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c r="A947" s="128"/>
      <c r="B947" s="128"/>
      <c r="C947" s="128"/>
      <c r="D947" s="139"/>
      <c r="E947" s="139"/>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c r="A948" s="128"/>
      <c r="B948" s="128"/>
      <c r="C948" s="128"/>
      <c r="D948" s="139"/>
      <c r="E948" s="139"/>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c r="A949" s="128"/>
      <c r="B949" s="128"/>
      <c r="C949" s="128"/>
      <c r="D949" s="139"/>
      <c r="E949" s="139"/>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c r="A950" s="128"/>
      <c r="B950" s="128"/>
      <c r="C950" s="128"/>
      <c r="D950" s="139"/>
      <c r="E950" s="139"/>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c r="A951" s="128"/>
      <c r="B951" s="128"/>
      <c r="C951" s="128"/>
      <c r="D951" s="139"/>
      <c r="E951" s="139"/>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c r="A952" s="128"/>
      <c r="B952" s="128"/>
      <c r="C952" s="128"/>
      <c r="D952" s="139"/>
      <c r="E952" s="139"/>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c r="A953" s="128"/>
      <c r="B953" s="128"/>
      <c r="C953" s="128"/>
      <c r="D953" s="139"/>
      <c r="E953" s="139"/>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c r="A954" s="128"/>
      <c r="B954" s="128"/>
      <c r="C954" s="128"/>
      <c r="D954" s="139"/>
      <c r="E954" s="139"/>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c r="A955" s="128"/>
      <c r="B955" s="128"/>
      <c r="C955" s="128"/>
      <c r="D955" s="139"/>
      <c r="E955" s="139"/>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c r="A956" s="128"/>
      <c r="B956" s="128"/>
      <c r="C956" s="128"/>
      <c r="D956" s="139"/>
      <c r="E956" s="139"/>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c r="A957" s="128"/>
      <c r="B957" s="128"/>
      <c r="C957" s="128"/>
      <c r="D957" s="139"/>
      <c r="E957" s="139"/>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c r="A958" s="128"/>
      <c r="B958" s="128"/>
      <c r="C958" s="128"/>
      <c r="D958" s="139"/>
      <c r="E958" s="139"/>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c r="A959" s="128"/>
      <c r="B959" s="128"/>
      <c r="C959" s="128"/>
      <c r="D959" s="139"/>
      <c r="E959" s="139"/>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c r="A960" s="128"/>
      <c r="B960" s="128"/>
      <c r="C960" s="128"/>
      <c r="D960" s="139"/>
      <c r="E960" s="139"/>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c r="A961" s="128"/>
      <c r="B961" s="128"/>
      <c r="C961" s="128"/>
      <c r="D961" s="139"/>
      <c r="E961" s="139"/>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c r="A962" s="128"/>
      <c r="B962" s="128"/>
      <c r="C962" s="128"/>
      <c r="D962" s="139"/>
      <c r="E962" s="139"/>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c r="A963" s="128"/>
      <c r="B963" s="128"/>
      <c r="C963" s="128"/>
      <c r="D963" s="139"/>
      <c r="E963" s="139"/>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c r="A964" s="128"/>
      <c r="B964" s="128"/>
      <c r="C964" s="128"/>
      <c r="D964" s="139"/>
      <c r="E964" s="139"/>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c r="A965" s="128"/>
      <c r="B965" s="128"/>
      <c r="C965" s="128"/>
      <c r="D965" s="139"/>
      <c r="E965" s="139"/>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c r="A966" s="128"/>
      <c r="B966" s="128"/>
      <c r="C966" s="128"/>
      <c r="D966" s="139"/>
      <c r="E966" s="139"/>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c r="A967" s="128"/>
      <c r="B967" s="128"/>
      <c r="C967" s="128"/>
      <c r="D967" s="139"/>
      <c r="E967" s="139"/>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c r="A968" s="128"/>
      <c r="B968" s="128"/>
      <c r="C968" s="128"/>
      <c r="D968" s="139"/>
      <c r="E968" s="139"/>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c r="A969" s="128"/>
      <c r="B969" s="128"/>
      <c r="C969" s="128"/>
      <c r="D969" s="139"/>
      <c r="E969" s="139"/>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c r="A970" s="128"/>
      <c r="B970" s="128"/>
      <c r="C970" s="128"/>
      <c r="D970" s="139"/>
      <c r="E970" s="139"/>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c r="A971" s="128"/>
      <c r="B971" s="128"/>
      <c r="C971" s="128"/>
      <c r="D971" s="139"/>
      <c r="E971" s="139"/>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c r="A972" s="128"/>
      <c r="B972" s="128"/>
      <c r="C972" s="128"/>
      <c r="D972" s="139"/>
      <c r="E972" s="139"/>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c r="A973" s="128"/>
      <c r="B973" s="128"/>
      <c r="C973" s="128"/>
      <c r="D973" s="139"/>
      <c r="E973" s="139"/>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c r="A974" s="128"/>
      <c r="B974" s="128"/>
      <c r="C974" s="128"/>
      <c r="D974" s="139"/>
      <c r="E974" s="139"/>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c r="A975" s="128"/>
      <c r="B975" s="128"/>
      <c r="C975" s="128"/>
      <c r="D975" s="139"/>
      <c r="E975" s="139"/>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c r="A976" s="128"/>
      <c r="B976" s="128"/>
      <c r="C976" s="128"/>
      <c r="D976" s="139"/>
      <c r="E976" s="139"/>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c r="A977" s="128"/>
      <c r="B977" s="128"/>
      <c r="C977" s="128"/>
      <c r="D977" s="139"/>
      <c r="E977" s="139"/>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c r="A978" s="128"/>
      <c r="B978" s="128"/>
      <c r="C978" s="128"/>
      <c r="D978" s="139"/>
      <c r="E978" s="139"/>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c r="A979" s="128"/>
      <c r="B979" s="128"/>
      <c r="C979" s="128"/>
      <c r="D979" s="139"/>
      <c r="E979" s="139"/>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c r="A980" s="128"/>
      <c r="B980" s="128"/>
      <c r="C980" s="128"/>
      <c r="D980" s="139"/>
      <c r="E980" s="139"/>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c r="A981" s="128"/>
      <c r="B981" s="128"/>
      <c r="C981" s="128"/>
      <c r="D981" s="139"/>
      <c r="E981" s="139"/>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c r="A982" s="128"/>
      <c r="B982" s="128"/>
      <c r="C982" s="128"/>
      <c r="D982" s="139"/>
      <c r="E982" s="139"/>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c r="A983" s="128"/>
      <c r="B983" s="128"/>
      <c r="C983" s="128"/>
      <c r="D983" s="139"/>
      <c r="E983" s="139"/>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c r="A984" s="128"/>
      <c r="B984" s="128"/>
      <c r="C984" s="128"/>
      <c r="D984" s="139"/>
      <c r="E984" s="139"/>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c r="A985" s="128"/>
      <c r="B985" s="128"/>
      <c r="C985" s="128"/>
      <c r="D985" s="139"/>
      <c r="E985" s="139"/>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c r="A986" s="128"/>
      <c r="B986" s="128"/>
      <c r="C986" s="128"/>
      <c r="D986" s="139"/>
      <c r="E986" s="139"/>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c r="A987" s="128"/>
      <c r="B987" s="128"/>
      <c r="C987" s="128"/>
      <c r="D987" s="139"/>
      <c r="E987" s="139"/>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c r="A988" s="128"/>
      <c r="B988" s="128"/>
      <c r="C988" s="128"/>
      <c r="D988" s="139"/>
      <c r="E988" s="139"/>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c r="A989" s="128"/>
      <c r="B989" s="128"/>
      <c r="C989" s="128"/>
      <c r="D989" s="139"/>
      <c r="E989" s="139"/>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c r="A990" s="128"/>
      <c r="B990" s="128"/>
      <c r="C990" s="128"/>
      <c r="D990" s="139"/>
      <c r="E990" s="139"/>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c r="A991" s="128"/>
      <c r="B991" s="128"/>
      <c r="C991" s="128"/>
      <c r="D991" s="139"/>
      <c r="E991" s="139"/>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c r="A992" s="128"/>
      <c r="B992" s="128"/>
      <c r="C992" s="128"/>
      <c r="D992" s="139"/>
      <c r="E992" s="139"/>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c r="A993" s="128"/>
      <c r="B993" s="128"/>
      <c r="C993" s="128"/>
      <c r="D993" s="139"/>
      <c r="E993" s="139"/>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c r="A994" s="128"/>
      <c r="B994" s="128"/>
      <c r="C994" s="128"/>
      <c r="D994" s="139"/>
      <c r="E994" s="139"/>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c r="A995" s="128"/>
      <c r="B995" s="128"/>
      <c r="C995" s="128"/>
      <c r="D995" s="139"/>
      <c r="E995" s="139"/>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c r="A996" s="128"/>
      <c r="B996" s="128"/>
      <c r="C996" s="128"/>
      <c r="D996" s="139"/>
      <c r="E996" s="139"/>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c r="A997" s="128"/>
      <c r="B997" s="128"/>
      <c r="C997" s="128"/>
      <c r="D997" s="139"/>
      <c r="E997" s="139"/>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c r="A998" s="128"/>
      <c r="B998" s="128"/>
      <c r="C998" s="128"/>
      <c r="D998" s="139"/>
      <c r="E998" s="139"/>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c r="A999" s="128"/>
      <c r="B999" s="128"/>
      <c r="C999" s="128"/>
      <c r="D999" s="139"/>
      <c r="E999" s="139"/>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c r="A1000" s="128"/>
      <c r="B1000" s="128"/>
      <c r="C1000" s="128"/>
      <c r="D1000" s="139"/>
      <c r="E1000" s="139"/>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row r="1001" spans="1:26">
      <c r="A1001" s="128"/>
      <c r="B1001" s="128"/>
      <c r="C1001" s="128"/>
      <c r="D1001" s="139"/>
      <c r="E1001" s="139"/>
      <c r="F1001" s="128"/>
      <c r="G1001" s="128"/>
      <c r="H1001" s="128"/>
      <c r="I1001" s="128"/>
      <c r="J1001" s="128"/>
      <c r="K1001" s="128"/>
      <c r="L1001" s="128"/>
      <c r="M1001" s="128"/>
      <c r="N1001" s="128"/>
      <c r="O1001" s="128"/>
      <c r="P1001" s="128"/>
      <c r="Q1001" s="128"/>
      <c r="R1001" s="128"/>
      <c r="S1001" s="128"/>
      <c r="T1001" s="128"/>
      <c r="U1001" s="128"/>
      <c r="V1001" s="128"/>
      <c r="W1001" s="128"/>
      <c r="X1001" s="128"/>
      <c r="Y1001" s="128"/>
      <c r="Z1001" s="128"/>
    </row>
    <row r="1002" spans="1:26">
      <c r="A1002" s="128"/>
      <c r="B1002" s="128"/>
      <c r="C1002" s="128"/>
      <c r="D1002" s="139"/>
      <c r="E1002" s="139"/>
      <c r="F1002" s="128"/>
      <c r="G1002" s="128"/>
      <c r="H1002" s="128"/>
      <c r="I1002" s="128"/>
      <c r="J1002" s="128"/>
      <c r="K1002" s="128"/>
      <c r="L1002" s="128"/>
      <c r="M1002" s="128"/>
      <c r="N1002" s="128"/>
      <c r="O1002" s="128"/>
      <c r="P1002" s="128"/>
      <c r="Q1002" s="128"/>
      <c r="R1002" s="128"/>
      <c r="S1002" s="128"/>
      <c r="T1002" s="128"/>
      <c r="U1002" s="128"/>
      <c r="V1002" s="128"/>
      <c r="W1002" s="128"/>
      <c r="X1002" s="128"/>
      <c r="Y1002" s="128"/>
      <c r="Z1002" s="128"/>
    </row>
    <row r="1003" spans="1:26">
      <c r="A1003" s="128"/>
      <c r="B1003" s="128"/>
      <c r="C1003" s="128"/>
      <c r="D1003" s="139"/>
      <c r="E1003" s="139"/>
      <c r="F1003" s="128"/>
      <c r="G1003" s="128"/>
      <c r="H1003" s="128"/>
      <c r="I1003" s="128"/>
      <c r="J1003" s="128"/>
      <c r="K1003" s="128"/>
      <c r="L1003" s="128"/>
      <c r="M1003" s="128"/>
      <c r="N1003" s="128"/>
      <c r="O1003" s="128"/>
      <c r="P1003" s="128"/>
      <c r="Q1003" s="128"/>
      <c r="R1003" s="128"/>
      <c r="S1003" s="128"/>
      <c r="T1003" s="128"/>
      <c r="U1003" s="128"/>
      <c r="V1003" s="128"/>
      <c r="W1003" s="128"/>
      <c r="X1003" s="128"/>
      <c r="Y1003" s="128"/>
      <c r="Z1003" s="128"/>
    </row>
    <row r="1004" spans="1:26">
      <c r="A1004" s="128"/>
      <c r="B1004" s="128"/>
      <c r="C1004" s="128"/>
      <c r="D1004" s="139"/>
      <c r="E1004" s="139"/>
      <c r="F1004" s="128"/>
      <c r="G1004" s="128"/>
      <c r="H1004" s="128"/>
      <c r="I1004" s="128"/>
      <c r="J1004" s="128"/>
      <c r="K1004" s="128"/>
      <c r="L1004" s="128"/>
      <c r="M1004" s="128"/>
      <c r="N1004" s="128"/>
      <c r="O1004" s="128"/>
      <c r="P1004" s="128"/>
      <c r="Q1004" s="128"/>
      <c r="R1004" s="128"/>
      <c r="S1004" s="128"/>
      <c r="T1004" s="128"/>
      <c r="U1004" s="128"/>
      <c r="V1004" s="128"/>
      <c r="W1004" s="128"/>
      <c r="X1004" s="128"/>
      <c r="Y1004" s="128"/>
      <c r="Z1004" s="128"/>
    </row>
    <row r="1005" spans="1:26">
      <c r="A1005" s="128"/>
      <c r="B1005" s="128"/>
      <c r="C1005" s="128"/>
      <c r="D1005" s="139"/>
      <c r="E1005" s="139"/>
      <c r="F1005" s="128"/>
      <c r="G1005" s="128"/>
      <c r="H1005" s="128"/>
      <c r="I1005" s="128"/>
      <c r="J1005" s="128"/>
      <c r="K1005" s="128"/>
      <c r="L1005" s="128"/>
      <c r="M1005" s="128"/>
      <c r="N1005" s="128"/>
      <c r="O1005" s="128"/>
      <c r="P1005" s="128"/>
      <c r="Q1005" s="128"/>
      <c r="R1005" s="128"/>
      <c r="S1005" s="128"/>
      <c r="T1005" s="128"/>
      <c r="U1005" s="128"/>
      <c r="V1005" s="128"/>
      <c r="W1005" s="128"/>
      <c r="X1005" s="128"/>
      <c r="Y1005" s="128"/>
      <c r="Z1005" s="128"/>
    </row>
    <row r="1006" spans="1:26">
      <c r="A1006" s="128"/>
      <c r="B1006" s="128"/>
      <c r="C1006" s="128"/>
      <c r="D1006" s="139"/>
      <c r="E1006" s="139"/>
      <c r="F1006" s="128"/>
      <c r="G1006" s="128"/>
      <c r="H1006" s="128"/>
      <c r="I1006" s="128"/>
      <c r="J1006" s="128"/>
      <c r="K1006" s="128"/>
      <c r="L1006" s="128"/>
      <c r="M1006" s="128"/>
      <c r="N1006" s="128"/>
      <c r="O1006" s="128"/>
      <c r="P1006" s="128"/>
      <c r="Q1006" s="128"/>
      <c r="R1006" s="128"/>
      <c r="S1006" s="128"/>
      <c r="T1006" s="128"/>
      <c r="U1006" s="128"/>
      <c r="V1006" s="128"/>
      <c r="W1006" s="128"/>
      <c r="X1006" s="128"/>
      <c r="Y1006" s="128"/>
      <c r="Z1006" s="128"/>
    </row>
    <row r="1007" spans="1:26">
      <c r="A1007" s="128"/>
      <c r="B1007" s="128"/>
      <c r="C1007" s="128"/>
      <c r="D1007" s="139"/>
      <c r="E1007" s="139"/>
      <c r="F1007" s="128"/>
      <c r="G1007" s="128"/>
      <c r="H1007" s="128"/>
      <c r="I1007" s="128"/>
      <c r="J1007" s="128"/>
      <c r="K1007" s="128"/>
      <c r="L1007" s="128"/>
      <c r="M1007" s="128"/>
      <c r="N1007" s="128"/>
      <c r="O1007" s="128"/>
      <c r="P1007" s="128"/>
      <c r="Q1007" s="128"/>
      <c r="R1007" s="128"/>
      <c r="S1007" s="128"/>
      <c r="T1007" s="128"/>
      <c r="U1007" s="128"/>
      <c r="V1007" s="128"/>
      <c r="W1007" s="128"/>
      <c r="X1007" s="128"/>
      <c r="Y1007" s="128"/>
      <c r="Z1007" s="128"/>
    </row>
    <row r="1008" spans="1:26">
      <c r="A1008" s="128"/>
      <c r="B1008" s="128"/>
      <c r="C1008" s="128"/>
      <c r="D1008" s="139"/>
      <c r="E1008" s="139"/>
      <c r="F1008" s="128"/>
      <c r="G1008" s="128"/>
      <c r="H1008" s="128"/>
      <c r="I1008" s="128"/>
      <c r="J1008" s="128"/>
      <c r="K1008" s="128"/>
      <c r="L1008" s="128"/>
      <c r="M1008" s="128"/>
      <c r="N1008" s="128"/>
      <c r="O1008" s="128"/>
      <c r="P1008" s="128"/>
      <c r="Q1008" s="128"/>
      <c r="R1008" s="128"/>
      <c r="S1008" s="128"/>
      <c r="T1008" s="128"/>
      <c r="U1008" s="128"/>
      <c r="V1008" s="128"/>
      <c r="W1008" s="128"/>
      <c r="X1008" s="128"/>
      <c r="Y1008" s="128"/>
      <c r="Z1008" s="128"/>
    </row>
    <row r="1009" spans="1:26">
      <c r="A1009" s="128"/>
      <c r="B1009" s="128"/>
      <c r="C1009" s="128"/>
      <c r="D1009" s="139"/>
      <c r="E1009" s="139"/>
      <c r="F1009" s="128"/>
      <c r="G1009" s="128"/>
      <c r="H1009" s="128"/>
      <c r="I1009" s="128"/>
      <c r="J1009" s="128"/>
      <c r="K1009" s="128"/>
      <c r="L1009" s="128"/>
      <c r="M1009" s="128"/>
      <c r="N1009" s="128"/>
      <c r="O1009" s="128"/>
      <c r="P1009" s="128"/>
      <c r="Q1009" s="128"/>
      <c r="R1009" s="128"/>
      <c r="S1009" s="128"/>
      <c r="T1009" s="128"/>
      <c r="U1009" s="128"/>
      <c r="V1009" s="128"/>
      <c r="W1009" s="128"/>
      <c r="X1009" s="128"/>
      <c r="Y1009" s="128"/>
      <c r="Z1009" s="128"/>
    </row>
    <row r="1010" spans="1:26">
      <c r="A1010" s="128"/>
      <c r="B1010" s="128"/>
      <c r="C1010" s="128"/>
      <c r="D1010" s="139"/>
      <c r="E1010" s="139"/>
      <c r="F1010" s="128"/>
      <c r="G1010" s="128"/>
      <c r="H1010" s="128"/>
      <c r="I1010" s="128"/>
      <c r="J1010" s="128"/>
      <c r="K1010" s="128"/>
      <c r="L1010" s="128"/>
      <c r="M1010" s="128"/>
      <c r="N1010" s="128"/>
      <c r="O1010" s="128"/>
      <c r="P1010" s="128"/>
      <c r="Q1010" s="128"/>
      <c r="R1010" s="128"/>
      <c r="S1010" s="128"/>
      <c r="T1010" s="128"/>
      <c r="U1010" s="128"/>
      <c r="V1010" s="128"/>
      <c r="W1010" s="128"/>
      <c r="X1010" s="128"/>
      <c r="Y1010" s="128"/>
      <c r="Z1010" s="128"/>
    </row>
    <row r="1011" spans="1:26">
      <c r="A1011" s="128"/>
      <c r="B1011" s="128"/>
      <c r="C1011" s="128"/>
      <c r="D1011" s="139"/>
      <c r="E1011" s="139"/>
      <c r="F1011" s="128"/>
      <c r="G1011" s="128"/>
      <c r="H1011" s="128"/>
      <c r="I1011" s="128"/>
      <c r="J1011" s="128"/>
      <c r="K1011" s="128"/>
      <c r="L1011" s="128"/>
      <c r="M1011" s="128"/>
      <c r="N1011" s="128"/>
      <c r="O1011" s="128"/>
      <c r="P1011" s="128"/>
      <c r="Q1011" s="128"/>
      <c r="R1011" s="128"/>
      <c r="S1011" s="128"/>
      <c r="T1011" s="128"/>
      <c r="U1011" s="128"/>
      <c r="V1011" s="128"/>
      <c r="W1011" s="128"/>
      <c r="X1011" s="128"/>
      <c r="Y1011" s="128"/>
      <c r="Z1011" s="128"/>
    </row>
    <row r="1012" spans="1:26">
      <c r="A1012" s="128"/>
      <c r="B1012" s="128"/>
      <c r="C1012" s="128"/>
      <c r="D1012" s="139"/>
      <c r="E1012" s="139"/>
      <c r="F1012" s="128"/>
      <c r="G1012" s="128"/>
      <c r="H1012" s="128"/>
      <c r="I1012" s="128"/>
      <c r="J1012" s="128"/>
      <c r="K1012" s="128"/>
      <c r="L1012" s="128"/>
      <c r="M1012" s="128"/>
      <c r="N1012" s="128"/>
      <c r="O1012" s="128"/>
      <c r="P1012" s="128"/>
      <c r="Q1012" s="128"/>
      <c r="R1012" s="128"/>
      <c r="S1012" s="128"/>
      <c r="T1012" s="128"/>
      <c r="U1012" s="128"/>
      <c r="V1012" s="128"/>
      <c r="W1012" s="128"/>
      <c r="X1012" s="128"/>
      <c r="Y1012" s="128"/>
      <c r="Z1012" s="128"/>
    </row>
    <row r="1013" spans="1:26">
      <c r="A1013" s="128"/>
      <c r="B1013" s="128"/>
      <c r="C1013" s="128"/>
      <c r="D1013" s="139"/>
      <c r="E1013" s="139"/>
      <c r="F1013" s="128"/>
      <c r="G1013" s="128"/>
      <c r="H1013" s="128"/>
      <c r="I1013" s="128"/>
      <c r="J1013" s="128"/>
      <c r="K1013" s="128"/>
      <c r="L1013" s="128"/>
      <c r="M1013" s="128"/>
      <c r="N1013" s="128"/>
      <c r="O1013" s="128"/>
      <c r="P1013" s="128"/>
      <c r="Q1013" s="128"/>
      <c r="R1013" s="128"/>
      <c r="S1013" s="128"/>
      <c r="T1013" s="128"/>
      <c r="U1013" s="128"/>
      <c r="V1013" s="128"/>
      <c r="W1013" s="128"/>
      <c r="X1013" s="128"/>
      <c r="Y1013" s="128"/>
      <c r="Z1013" s="128"/>
    </row>
    <row r="1014" spans="1:26">
      <c r="A1014" s="128"/>
      <c r="B1014" s="128"/>
      <c r="C1014" s="128"/>
      <c r="D1014" s="139"/>
      <c r="E1014" s="139"/>
      <c r="F1014" s="128"/>
      <c r="G1014" s="128"/>
      <c r="H1014" s="128"/>
      <c r="I1014" s="128"/>
      <c r="J1014" s="128"/>
      <c r="K1014" s="128"/>
      <c r="L1014" s="128"/>
      <c r="M1014" s="128"/>
      <c r="N1014" s="128"/>
      <c r="O1014" s="128"/>
      <c r="P1014" s="128"/>
      <c r="Q1014" s="128"/>
      <c r="R1014" s="128"/>
      <c r="S1014" s="128"/>
      <c r="T1014" s="128"/>
      <c r="U1014" s="128"/>
      <c r="V1014" s="128"/>
      <c r="W1014" s="128"/>
      <c r="X1014" s="128"/>
      <c r="Y1014" s="128"/>
      <c r="Z1014" s="128"/>
    </row>
    <row r="1015" spans="1:26">
      <c r="A1015" s="128"/>
      <c r="B1015" s="128"/>
      <c r="C1015" s="128"/>
      <c r="D1015" s="139"/>
      <c r="E1015" s="139"/>
      <c r="F1015" s="128"/>
      <c r="G1015" s="128"/>
      <c r="H1015" s="128"/>
      <c r="I1015" s="128"/>
      <c r="J1015" s="128"/>
      <c r="K1015" s="128"/>
      <c r="L1015" s="128"/>
      <c r="M1015" s="128"/>
      <c r="N1015" s="128"/>
      <c r="O1015" s="128"/>
      <c r="P1015" s="128"/>
      <c r="Q1015" s="128"/>
      <c r="R1015" s="128"/>
      <c r="S1015" s="128"/>
      <c r="T1015" s="128"/>
      <c r="U1015" s="128"/>
      <c r="V1015" s="128"/>
      <c r="W1015" s="128"/>
      <c r="X1015" s="128"/>
      <c r="Y1015" s="128"/>
      <c r="Z1015" s="128"/>
    </row>
    <row r="1016" spans="1:26">
      <c r="A1016" s="128"/>
      <c r="B1016" s="128"/>
      <c r="C1016" s="128"/>
      <c r="D1016" s="139"/>
      <c r="E1016" s="139"/>
      <c r="F1016" s="128"/>
      <c r="G1016" s="128"/>
      <c r="H1016" s="128"/>
      <c r="I1016" s="128"/>
      <c r="J1016" s="128"/>
      <c r="K1016" s="128"/>
      <c r="L1016" s="128"/>
      <c r="M1016" s="128"/>
      <c r="N1016" s="128"/>
      <c r="O1016" s="128"/>
      <c r="P1016" s="128"/>
      <c r="Q1016" s="128"/>
      <c r="R1016" s="128"/>
      <c r="S1016" s="128"/>
      <c r="T1016" s="128"/>
      <c r="U1016" s="128"/>
      <c r="V1016" s="128"/>
      <c r="W1016" s="128"/>
      <c r="X1016" s="128"/>
      <c r="Y1016" s="128"/>
      <c r="Z1016" s="128"/>
    </row>
    <row r="1017" spans="1:26">
      <c r="A1017" s="128"/>
      <c r="B1017" s="128"/>
      <c r="C1017" s="128"/>
      <c r="D1017" s="139"/>
      <c r="E1017" s="139"/>
      <c r="F1017" s="128"/>
      <c r="G1017" s="128"/>
      <c r="H1017" s="128"/>
      <c r="I1017" s="128"/>
      <c r="J1017" s="128"/>
      <c r="K1017" s="128"/>
      <c r="L1017" s="128"/>
      <c r="M1017" s="128"/>
      <c r="N1017" s="128"/>
      <c r="O1017" s="128"/>
      <c r="P1017" s="128"/>
      <c r="Q1017" s="128"/>
      <c r="R1017" s="128"/>
      <c r="S1017" s="128"/>
      <c r="T1017" s="128"/>
      <c r="U1017" s="128"/>
      <c r="V1017" s="128"/>
      <c r="W1017" s="128"/>
      <c r="X1017" s="128"/>
      <c r="Y1017" s="128"/>
      <c r="Z1017" s="128"/>
    </row>
    <row r="1018" spans="1:26">
      <c r="A1018" s="128"/>
      <c r="B1018" s="128"/>
      <c r="C1018" s="128"/>
      <c r="D1018" s="139"/>
      <c r="E1018" s="139"/>
      <c r="F1018" s="128"/>
      <c r="G1018" s="128"/>
      <c r="H1018" s="128"/>
      <c r="I1018" s="128"/>
      <c r="J1018" s="128"/>
      <c r="K1018" s="128"/>
      <c r="L1018" s="128"/>
      <c r="M1018" s="128"/>
      <c r="N1018" s="128"/>
      <c r="O1018" s="128"/>
      <c r="P1018" s="128"/>
      <c r="Q1018" s="128"/>
      <c r="R1018" s="128"/>
      <c r="S1018" s="128"/>
      <c r="T1018" s="128"/>
      <c r="U1018" s="128"/>
      <c r="V1018" s="128"/>
      <c r="W1018" s="128"/>
      <c r="X1018" s="128"/>
      <c r="Y1018" s="128"/>
      <c r="Z1018" s="128"/>
    </row>
    <row r="1019" spans="1:26">
      <c r="A1019" s="128"/>
      <c r="B1019" s="128"/>
      <c r="C1019" s="128"/>
      <c r="D1019" s="139"/>
      <c r="E1019" s="139"/>
      <c r="F1019" s="128"/>
      <c r="G1019" s="128"/>
      <c r="H1019" s="128"/>
      <c r="I1019" s="128"/>
      <c r="J1019" s="128"/>
      <c r="K1019" s="128"/>
      <c r="L1019" s="128"/>
      <c r="M1019" s="128"/>
      <c r="N1019" s="128"/>
      <c r="O1019" s="128"/>
      <c r="P1019" s="128"/>
      <c r="Q1019" s="128"/>
      <c r="R1019" s="128"/>
      <c r="S1019" s="128"/>
      <c r="T1019" s="128"/>
      <c r="U1019" s="128"/>
      <c r="V1019" s="128"/>
      <c r="W1019" s="128"/>
      <c r="X1019" s="128"/>
      <c r="Y1019" s="128"/>
      <c r="Z1019" s="128"/>
    </row>
    <row r="1020" spans="1:26">
      <c r="A1020" s="128"/>
      <c r="B1020" s="128"/>
      <c r="C1020" s="128"/>
      <c r="D1020" s="139"/>
      <c r="E1020" s="139"/>
      <c r="F1020" s="128"/>
      <c r="G1020" s="128"/>
      <c r="H1020" s="128"/>
      <c r="I1020" s="128"/>
      <c r="J1020" s="128"/>
      <c r="K1020" s="128"/>
      <c r="L1020" s="128"/>
      <c r="M1020" s="128"/>
      <c r="N1020" s="128"/>
      <c r="O1020" s="128"/>
      <c r="P1020" s="128"/>
      <c r="Q1020" s="128"/>
      <c r="R1020" s="128"/>
      <c r="S1020" s="128"/>
      <c r="T1020" s="128"/>
      <c r="U1020" s="128"/>
      <c r="V1020" s="128"/>
      <c r="W1020" s="128"/>
      <c r="X1020" s="128"/>
      <c r="Y1020" s="128"/>
      <c r="Z1020" s="128"/>
    </row>
    <row r="1021" spans="1:26">
      <c r="A1021" s="128"/>
      <c r="B1021" s="128"/>
      <c r="C1021" s="128"/>
      <c r="D1021" s="139"/>
      <c r="E1021" s="139"/>
      <c r="F1021" s="128"/>
      <c r="G1021" s="128"/>
      <c r="H1021" s="128"/>
      <c r="I1021" s="128"/>
      <c r="J1021" s="128"/>
      <c r="K1021" s="128"/>
      <c r="L1021" s="128"/>
      <c r="M1021" s="128"/>
      <c r="N1021" s="128"/>
      <c r="O1021" s="128"/>
      <c r="P1021" s="128"/>
      <c r="Q1021" s="128"/>
      <c r="R1021" s="128"/>
      <c r="S1021" s="128"/>
      <c r="T1021" s="128"/>
      <c r="U1021" s="128"/>
      <c r="V1021" s="128"/>
      <c r="W1021" s="128"/>
      <c r="X1021" s="128"/>
      <c r="Y1021" s="128"/>
      <c r="Z1021" s="128"/>
    </row>
    <row r="1022" spans="1:26">
      <c r="A1022" s="128"/>
      <c r="B1022" s="128"/>
      <c r="C1022" s="128"/>
      <c r="D1022" s="139"/>
      <c r="E1022" s="139"/>
      <c r="F1022" s="128"/>
      <c r="G1022" s="128"/>
      <c r="H1022" s="128"/>
      <c r="I1022" s="128"/>
      <c r="J1022" s="128"/>
      <c r="K1022" s="128"/>
      <c r="L1022" s="128"/>
      <c r="M1022" s="128"/>
      <c r="N1022" s="128"/>
      <c r="O1022" s="128"/>
      <c r="P1022" s="128"/>
      <c r="Q1022" s="128"/>
      <c r="R1022" s="128"/>
      <c r="S1022" s="128"/>
      <c r="T1022" s="128"/>
      <c r="U1022" s="128"/>
      <c r="V1022" s="128"/>
      <c r="W1022" s="128"/>
      <c r="X1022" s="128"/>
      <c r="Y1022" s="128"/>
      <c r="Z1022" s="128"/>
    </row>
    <row r="1023" spans="1:26">
      <c r="A1023" s="128"/>
      <c r="B1023" s="128"/>
      <c r="C1023" s="128"/>
      <c r="D1023" s="139"/>
      <c r="E1023" s="139"/>
      <c r="F1023" s="128"/>
      <c r="G1023" s="128"/>
      <c r="H1023" s="128"/>
      <c r="I1023" s="128"/>
      <c r="J1023" s="128"/>
      <c r="K1023" s="128"/>
      <c r="L1023" s="128"/>
      <c r="M1023" s="128"/>
      <c r="N1023" s="128"/>
      <c r="O1023" s="128"/>
      <c r="P1023" s="128"/>
      <c r="Q1023" s="128"/>
      <c r="R1023" s="128"/>
      <c r="S1023" s="128"/>
      <c r="T1023" s="128"/>
      <c r="U1023" s="128"/>
      <c r="V1023" s="128"/>
      <c r="W1023" s="128"/>
      <c r="X1023" s="128"/>
      <c r="Y1023" s="128"/>
      <c r="Z1023" s="128"/>
    </row>
    <row r="1024" spans="1:26">
      <c r="A1024" s="128"/>
      <c r="B1024" s="128"/>
      <c r="C1024" s="128"/>
      <c r="D1024" s="139"/>
      <c r="E1024" s="139"/>
      <c r="F1024" s="128"/>
      <c r="G1024" s="128"/>
      <c r="H1024" s="128"/>
      <c r="I1024" s="128"/>
      <c r="J1024" s="128"/>
      <c r="K1024" s="128"/>
      <c r="L1024" s="128"/>
      <c r="M1024" s="128"/>
      <c r="N1024" s="128"/>
      <c r="O1024" s="128"/>
      <c r="P1024" s="128"/>
      <c r="Q1024" s="128"/>
      <c r="R1024" s="128"/>
      <c r="S1024" s="128"/>
      <c r="T1024" s="128"/>
      <c r="U1024" s="128"/>
      <c r="V1024" s="128"/>
      <c r="W1024" s="128"/>
      <c r="X1024" s="128"/>
      <c r="Y1024" s="128"/>
      <c r="Z1024" s="128"/>
    </row>
    <row r="1025" spans="1:26">
      <c r="A1025" s="128"/>
      <c r="B1025" s="128"/>
      <c r="C1025" s="128"/>
      <c r="D1025" s="139"/>
      <c r="E1025" s="139"/>
      <c r="F1025" s="128"/>
      <c r="G1025" s="128"/>
      <c r="H1025" s="128"/>
      <c r="I1025" s="128"/>
      <c r="J1025" s="128"/>
      <c r="K1025" s="128"/>
      <c r="L1025" s="128"/>
      <c r="M1025" s="128"/>
      <c r="N1025" s="128"/>
      <c r="O1025" s="128"/>
      <c r="P1025" s="128"/>
      <c r="Q1025" s="128"/>
      <c r="R1025" s="128"/>
      <c r="S1025" s="128"/>
      <c r="T1025" s="128"/>
      <c r="U1025" s="128"/>
      <c r="V1025" s="128"/>
      <c r="W1025" s="128"/>
      <c r="X1025" s="128"/>
      <c r="Y1025" s="128"/>
      <c r="Z1025" s="128"/>
    </row>
    <row r="1026" spans="1:26">
      <c r="A1026" s="128"/>
      <c r="B1026" s="128"/>
      <c r="C1026" s="128"/>
      <c r="D1026" s="139"/>
      <c r="E1026" s="139"/>
      <c r="F1026" s="128"/>
      <c r="G1026" s="128"/>
      <c r="H1026" s="128"/>
      <c r="I1026" s="128"/>
      <c r="J1026" s="128"/>
      <c r="K1026" s="128"/>
      <c r="L1026" s="128"/>
      <c r="M1026" s="128"/>
      <c r="N1026" s="128"/>
      <c r="O1026" s="128"/>
      <c r="P1026" s="128"/>
      <c r="Q1026" s="128"/>
      <c r="R1026" s="128"/>
      <c r="S1026" s="128"/>
      <c r="T1026" s="128"/>
      <c r="U1026" s="128"/>
      <c r="V1026" s="128"/>
      <c r="W1026" s="128"/>
      <c r="X1026" s="128"/>
      <c r="Y1026" s="128"/>
      <c r="Z1026" s="128"/>
    </row>
    <row r="1027" spans="1:26">
      <c r="A1027" s="128"/>
      <c r="B1027" s="128"/>
      <c r="C1027" s="128"/>
      <c r="D1027" s="139"/>
      <c r="E1027" s="139"/>
      <c r="F1027" s="128"/>
      <c r="G1027" s="128"/>
      <c r="H1027" s="128"/>
      <c r="I1027" s="128"/>
      <c r="J1027" s="128"/>
      <c r="K1027" s="128"/>
      <c r="L1027" s="128"/>
      <c r="M1027" s="128"/>
      <c r="N1027" s="128"/>
      <c r="O1027" s="128"/>
      <c r="P1027" s="128"/>
      <c r="Q1027" s="128"/>
      <c r="R1027" s="128"/>
      <c r="S1027" s="128"/>
      <c r="T1027" s="128"/>
      <c r="U1027" s="128"/>
      <c r="V1027" s="128"/>
      <c r="W1027" s="128"/>
      <c r="X1027" s="128"/>
      <c r="Y1027" s="128"/>
      <c r="Z1027" s="128"/>
    </row>
    <row r="1028" spans="1:26">
      <c r="A1028" s="128"/>
      <c r="B1028" s="128"/>
      <c r="C1028" s="128"/>
      <c r="D1028" s="139"/>
      <c r="E1028" s="139"/>
      <c r="F1028" s="128"/>
      <c r="G1028" s="128"/>
      <c r="H1028" s="128"/>
      <c r="I1028" s="128"/>
      <c r="J1028" s="128"/>
      <c r="K1028" s="128"/>
      <c r="L1028" s="128"/>
      <c r="M1028" s="128"/>
      <c r="N1028" s="128"/>
      <c r="O1028" s="128"/>
      <c r="P1028" s="128"/>
      <c r="Q1028" s="128"/>
      <c r="R1028" s="128"/>
      <c r="S1028" s="128"/>
      <c r="T1028" s="128"/>
      <c r="U1028" s="128"/>
      <c r="V1028" s="128"/>
      <c r="W1028" s="128"/>
      <c r="X1028" s="128"/>
      <c r="Y1028" s="128"/>
      <c r="Z1028" s="128"/>
    </row>
    <row r="1029" spans="1:26">
      <c r="A1029" s="128"/>
      <c r="B1029" s="128"/>
      <c r="C1029" s="128"/>
      <c r="D1029" s="139"/>
      <c r="E1029" s="139"/>
      <c r="F1029" s="128"/>
      <c r="G1029" s="128"/>
      <c r="H1029" s="128"/>
      <c r="I1029" s="128"/>
      <c r="J1029" s="128"/>
      <c r="K1029" s="128"/>
      <c r="L1029" s="128"/>
      <c r="M1029" s="128"/>
      <c r="N1029" s="128"/>
      <c r="O1029" s="128"/>
      <c r="P1029" s="128"/>
      <c r="Q1029" s="128"/>
      <c r="R1029" s="128"/>
      <c r="S1029" s="128"/>
      <c r="T1029" s="128"/>
      <c r="U1029" s="128"/>
      <c r="V1029" s="128"/>
      <c r="W1029" s="128"/>
      <c r="X1029" s="128"/>
      <c r="Y1029" s="128"/>
      <c r="Z1029" s="128"/>
    </row>
    <row r="1030" spans="1:26">
      <c r="A1030" s="128"/>
      <c r="B1030" s="128"/>
      <c r="C1030" s="128"/>
      <c r="D1030" s="139"/>
      <c r="E1030" s="139"/>
      <c r="F1030" s="128"/>
      <c r="G1030" s="128"/>
      <c r="H1030" s="128"/>
      <c r="I1030" s="128"/>
      <c r="J1030" s="128"/>
      <c r="K1030" s="128"/>
      <c r="L1030" s="128"/>
      <c r="M1030" s="128"/>
      <c r="N1030" s="128"/>
      <c r="O1030" s="128"/>
      <c r="P1030" s="128"/>
      <c r="Q1030" s="128"/>
      <c r="R1030" s="128"/>
      <c r="S1030" s="128"/>
      <c r="T1030" s="128"/>
      <c r="U1030" s="128"/>
      <c r="V1030" s="128"/>
      <c r="W1030" s="128"/>
      <c r="X1030" s="128"/>
      <c r="Y1030" s="128"/>
      <c r="Z1030" s="128"/>
    </row>
    <row r="1031" spans="1:26">
      <c r="A1031" s="128"/>
      <c r="B1031" s="128"/>
      <c r="C1031" s="128"/>
      <c r="D1031" s="139"/>
      <c r="E1031" s="139"/>
      <c r="F1031" s="128"/>
      <c r="G1031" s="128"/>
      <c r="H1031" s="128"/>
      <c r="I1031" s="128"/>
      <c r="J1031" s="128"/>
      <c r="K1031" s="128"/>
      <c r="L1031" s="128"/>
      <c r="M1031" s="128"/>
      <c r="N1031" s="128"/>
      <c r="O1031" s="128"/>
      <c r="P1031" s="128"/>
      <c r="Q1031" s="128"/>
      <c r="R1031" s="128"/>
      <c r="S1031" s="128"/>
      <c r="T1031" s="128"/>
      <c r="U1031" s="128"/>
      <c r="V1031" s="128"/>
      <c r="W1031" s="128"/>
      <c r="X1031" s="128"/>
      <c r="Y1031" s="128"/>
      <c r="Z1031" s="128"/>
    </row>
    <row r="1032" spans="1:26">
      <c r="A1032" s="128"/>
      <c r="B1032" s="128"/>
      <c r="C1032" s="128"/>
      <c r="D1032" s="139"/>
      <c r="E1032" s="139"/>
      <c r="F1032" s="128"/>
      <c r="G1032" s="128"/>
      <c r="H1032" s="128"/>
      <c r="I1032" s="128"/>
      <c r="J1032" s="128"/>
      <c r="K1032" s="128"/>
      <c r="L1032" s="128"/>
      <c r="M1032" s="128"/>
      <c r="N1032" s="128"/>
      <c r="O1032" s="128"/>
      <c r="P1032" s="128"/>
      <c r="Q1032" s="128"/>
      <c r="R1032" s="128"/>
      <c r="S1032" s="128"/>
      <c r="T1032" s="128"/>
      <c r="U1032" s="128"/>
      <c r="V1032" s="128"/>
      <c r="W1032" s="128"/>
      <c r="X1032" s="128"/>
      <c r="Y1032" s="128"/>
      <c r="Z1032" s="128"/>
    </row>
    <row r="1033" spans="1:26">
      <c r="A1033" s="128"/>
      <c r="B1033" s="128"/>
      <c r="C1033" s="128"/>
      <c r="D1033" s="139"/>
      <c r="E1033" s="139"/>
      <c r="F1033" s="128"/>
      <c r="G1033" s="128"/>
      <c r="H1033" s="128"/>
      <c r="I1033" s="128"/>
      <c r="J1033" s="128"/>
      <c r="K1033" s="128"/>
      <c r="L1033" s="128"/>
      <c r="M1033" s="128"/>
      <c r="N1033" s="128"/>
      <c r="O1033" s="128"/>
      <c r="P1033" s="128"/>
      <c r="Q1033" s="128"/>
      <c r="R1033" s="128"/>
      <c r="S1033" s="128"/>
      <c r="T1033" s="128"/>
      <c r="U1033" s="128"/>
      <c r="V1033" s="128"/>
      <c r="W1033" s="128"/>
      <c r="X1033" s="128"/>
      <c r="Y1033" s="128"/>
      <c r="Z1033" s="128"/>
    </row>
    <row r="1034" spans="1:26">
      <c r="A1034" s="128"/>
      <c r="B1034" s="128"/>
      <c r="C1034" s="128"/>
      <c r="D1034" s="139"/>
      <c r="E1034" s="139"/>
      <c r="F1034" s="128"/>
      <c r="G1034" s="128"/>
      <c r="H1034" s="128"/>
      <c r="I1034" s="128"/>
      <c r="J1034" s="128"/>
      <c r="K1034" s="128"/>
      <c r="L1034" s="128"/>
      <c r="M1034" s="128"/>
      <c r="N1034" s="128"/>
      <c r="O1034" s="128"/>
      <c r="P1034" s="128"/>
      <c r="Q1034" s="128"/>
      <c r="R1034" s="128"/>
      <c r="S1034" s="128"/>
      <c r="T1034" s="128"/>
      <c r="U1034" s="128"/>
      <c r="V1034" s="128"/>
      <c r="W1034" s="128"/>
      <c r="X1034" s="128"/>
      <c r="Y1034" s="128"/>
      <c r="Z1034" s="128"/>
    </row>
    <row r="1035" spans="1:26">
      <c r="A1035" s="128"/>
      <c r="B1035" s="128"/>
      <c r="C1035" s="128"/>
      <c r="D1035" s="139"/>
      <c r="E1035" s="139"/>
      <c r="F1035" s="128"/>
      <c r="G1035" s="128"/>
      <c r="H1035" s="128"/>
      <c r="I1035" s="128"/>
      <c r="J1035" s="128"/>
      <c r="K1035" s="128"/>
      <c r="L1035" s="128"/>
      <c r="M1035" s="128"/>
      <c r="N1035" s="128"/>
      <c r="O1035" s="128"/>
      <c r="P1035" s="128"/>
      <c r="Q1035" s="128"/>
      <c r="R1035" s="128"/>
      <c r="S1035" s="128"/>
      <c r="T1035" s="128"/>
      <c r="U1035" s="128"/>
      <c r="V1035" s="128"/>
      <c r="W1035" s="128"/>
      <c r="X1035" s="128"/>
      <c r="Y1035" s="128"/>
      <c r="Z1035" s="128"/>
    </row>
    <row r="1036" spans="1:26">
      <c r="A1036" s="128"/>
      <c r="B1036" s="128"/>
      <c r="C1036" s="128"/>
      <c r="D1036" s="139"/>
      <c r="E1036" s="139"/>
      <c r="F1036" s="128"/>
      <c r="G1036" s="128"/>
      <c r="H1036" s="128"/>
      <c r="I1036" s="128"/>
      <c r="J1036" s="128"/>
      <c r="K1036" s="128"/>
      <c r="L1036" s="128"/>
      <c r="M1036" s="128"/>
      <c r="N1036" s="128"/>
      <c r="O1036" s="128"/>
      <c r="P1036" s="128"/>
      <c r="Q1036" s="128"/>
      <c r="R1036" s="128"/>
      <c r="S1036" s="128"/>
      <c r="T1036" s="128"/>
      <c r="U1036" s="128"/>
      <c r="V1036" s="128"/>
      <c r="W1036" s="128"/>
      <c r="X1036" s="128"/>
      <c r="Y1036" s="128"/>
      <c r="Z1036" s="128"/>
    </row>
    <row r="1037" spans="1:26">
      <c r="A1037" s="128"/>
      <c r="B1037" s="128"/>
      <c r="C1037" s="128"/>
      <c r="D1037" s="139"/>
      <c r="E1037" s="139"/>
      <c r="F1037" s="128"/>
      <c r="G1037" s="128"/>
      <c r="H1037" s="128"/>
      <c r="I1037" s="128"/>
      <c r="J1037" s="128"/>
      <c r="K1037" s="128"/>
      <c r="L1037" s="128"/>
      <c r="M1037" s="128"/>
      <c r="N1037" s="128"/>
      <c r="O1037" s="128"/>
      <c r="P1037" s="128"/>
      <c r="Q1037" s="128"/>
      <c r="R1037" s="128"/>
      <c r="S1037" s="128"/>
      <c r="T1037" s="128"/>
      <c r="U1037" s="128"/>
      <c r="V1037" s="128"/>
      <c r="W1037" s="128"/>
      <c r="X1037" s="128"/>
      <c r="Y1037" s="128"/>
      <c r="Z1037" s="128"/>
    </row>
    <row r="1038" spans="1:26">
      <c r="A1038" s="128"/>
      <c r="B1038" s="128"/>
      <c r="C1038" s="128"/>
      <c r="D1038" s="139"/>
      <c r="E1038" s="139"/>
      <c r="F1038" s="128"/>
      <c r="G1038" s="128"/>
      <c r="H1038" s="128"/>
      <c r="I1038" s="128"/>
      <c r="J1038" s="128"/>
      <c r="K1038" s="128"/>
      <c r="L1038" s="128"/>
      <c r="M1038" s="128"/>
      <c r="N1038" s="128"/>
      <c r="O1038" s="128"/>
      <c r="P1038" s="128"/>
      <c r="Q1038" s="128"/>
      <c r="R1038" s="128"/>
      <c r="S1038" s="128"/>
      <c r="T1038" s="128"/>
      <c r="U1038" s="128"/>
      <c r="V1038" s="128"/>
      <c r="W1038" s="128"/>
      <c r="X1038" s="128"/>
      <c r="Y1038" s="128"/>
      <c r="Z1038" s="128"/>
    </row>
    <row r="1039" spans="1:26">
      <c r="A1039" s="128"/>
      <c r="B1039" s="128"/>
      <c r="C1039" s="128"/>
      <c r="D1039" s="139"/>
      <c r="E1039" s="139"/>
      <c r="F1039" s="128"/>
      <c r="G1039" s="128"/>
      <c r="H1039" s="128"/>
      <c r="I1039" s="128"/>
      <c r="J1039" s="128"/>
      <c r="K1039" s="128"/>
      <c r="L1039" s="128"/>
      <c r="M1039" s="128"/>
      <c r="N1039" s="128"/>
      <c r="O1039" s="128"/>
      <c r="P1039" s="128"/>
      <c r="Q1039" s="128"/>
      <c r="R1039" s="128"/>
      <c r="S1039" s="128"/>
      <c r="T1039" s="128"/>
      <c r="U1039" s="128"/>
      <c r="V1039" s="128"/>
      <c r="W1039" s="128"/>
      <c r="X1039" s="128"/>
      <c r="Y1039" s="128"/>
      <c r="Z1039" s="128"/>
    </row>
    <row r="1040" spans="1:26">
      <c r="A1040" s="128"/>
      <c r="B1040" s="128"/>
      <c r="C1040" s="128"/>
      <c r="D1040" s="139"/>
      <c r="E1040" s="139"/>
      <c r="F1040" s="128"/>
      <c r="G1040" s="128"/>
      <c r="H1040" s="128"/>
      <c r="I1040" s="128"/>
      <c r="J1040" s="128"/>
      <c r="K1040" s="128"/>
      <c r="L1040" s="128"/>
      <c r="M1040" s="128"/>
      <c r="N1040" s="128"/>
      <c r="O1040" s="128"/>
      <c r="P1040" s="128"/>
      <c r="Q1040" s="128"/>
      <c r="R1040" s="128"/>
      <c r="S1040" s="128"/>
      <c r="T1040" s="128"/>
      <c r="U1040" s="128"/>
      <c r="V1040" s="128"/>
      <c r="W1040" s="128"/>
      <c r="X1040" s="128"/>
      <c r="Y1040" s="128"/>
      <c r="Z1040" s="128"/>
    </row>
    <row r="1041" spans="1:26">
      <c r="A1041" s="128"/>
      <c r="B1041" s="128"/>
      <c r="C1041" s="128"/>
      <c r="D1041" s="139"/>
      <c r="E1041" s="139"/>
      <c r="F1041" s="128"/>
      <c r="G1041" s="128"/>
      <c r="H1041" s="128"/>
      <c r="I1041" s="128"/>
      <c r="J1041" s="128"/>
      <c r="K1041" s="128"/>
      <c r="L1041" s="128"/>
      <c r="M1041" s="128"/>
      <c r="N1041" s="128"/>
      <c r="O1041" s="128"/>
      <c r="P1041" s="128"/>
      <c r="Q1041" s="128"/>
      <c r="R1041" s="128"/>
      <c r="S1041" s="128"/>
      <c r="T1041" s="128"/>
      <c r="U1041" s="128"/>
      <c r="V1041" s="128"/>
      <c r="W1041" s="128"/>
      <c r="X1041" s="128"/>
      <c r="Y1041" s="128"/>
      <c r="Z1041" s="128"/>
    </row>
    <row r="1042" spans="1:26">
      <c r="A1042" s="128"/>
      <c r="B1042" s="128"/>
      <c r="C1042" s="128"/>
      <c r="D1042" s="139"/>
      <c r="E1042" s="139"/>
      <c r="F1042" s="128"/>
      <c r="G1042" s="128"/>
      <c r="H1042" s="128"/>
      <c r="I1042" s="128"/>
      <c r="J1042" s="128"/>
      <c r="K1042" s="128"/>
      <c r="L1042" s="128"/>
      <c r="M1042" s="128"/>
      <c r="N1042" s="128"/>
      <c r="O1042" s="128"/>
      <c r="P1042" s="128"/>
      <c r="Q1042" s="128"/>
      <c r="R1042" s="128"/>
      <c r="S1042" s="128"/>
      <c r="T1042" s="128"/>
      <c r="U1042" s="128"/>
      <c r="V1042" s="128"/>
      <c r="W1042" s="128"/>
      <c r="X1042" s="128"/>
      <c r="Y1042" s="128"/>
      <c r="Z1042" s="128"/>
    </row>
    <row r="1043" spans="1:26">
      <c r="A1043" s="128"/>
      <c r="B1043" s="128"/>
      <c r="C1043" s="128"/>
      <c r="D1043" s="139"/>
      <c r="E1043" s="139"/>
      <c r="F1043" s="128"/>
      <c r="G1043" s="128"/>
      <c r="H1043" s="128"/>
      <c r="I1043" s="128"/>
      <c r="J1043" s="128"/>
      <c r="K1043" s="128"/>
      <c r="L1043" s="128"/>
      <c r="M1043" s="128"/>
      <c r="N1043" s="128"/>
      <c r="O1043" s="128"/>
      <c r="P1043" s="128"/>
      <c r="Q1043" s="128"/>
      <c r="R1043" s="128"/>
      <c r="S1043" s="128"/>
      <c r="T1043" s="128"/>
      <c r="U1043" s="128"/>
      <c r="V1043" s="128"/>
      <c r="W1043" s="128"/>
      <c r="X1043" s="128"/>
      <c r="Y1043" s="128"/>
      <c r="Z1043" s="128"/>
    </row>
    <row r="1044" spans="1:26">
      <c r="A1044" s="128"/>
      <c r="B1044" s="128"/>
      <c r="C1044" s="128"/>
      <c r="D1044" s="139"/>
      <c r="E1044" s="139"/>
      <c r="F1044" s="128"/>
      <c r="G1044" s="128"/>
      <c r="H1044" s="128"/>
      <c r="I1044" s="128"/>
      <c r="J1044" s="128"/>
      <c r="K1044" s="128"/>
      <c r="L1044" s="128"/>
      <c r="M1044" s="128"/>
      <c r="N1044" s="128"/>
      <c r="O1044" s="128"/>
      <c r="P1044" s="128"/>
      <c r="Q1044" s="128"/>
      <c r="R1044" s="128"/>
      <c r="S1044" s="128"/>
      <c r="T1044" s="128"/>
      <c r="U1044" s="128"/>
      <c r="V1044" s="128"/>
      <c r="W1044" s="128"/>
      <c r="X1044" s="128"/>
      <c r="Y1044" s="128"/>
      <c r="Z1044" s="128"/>
    </row>
    <row r="1045" spans="1:26">
      <c r="A1045" s="128"/>
      <c r="B1045" s="128"/>
      <c r="C1045" s="128"/>
      <c r="D1045" s="139"/>
      <c r="E1045" s="139"/>
      <c r="F1045" s="128"/>
      <c r="G1045" s="128"/>
      <c r="H1045" s="128"/>
      <c r="I1045" s="128"/>
      <c r="J1045" s="128"/>
      <c r="K1045" s="128"/>
      <c r="L1045" s="128"/>
      <c r="M1045" s="128"/>
      <c r="N1045" s="128"/>
      <c r="O1045" s="128"/>
      <c r="P1045" s="128"/>
      <c r="Q1045" s="128"/>
      <c r="R1045" s="128"/>
      <c r="S1045" s="128"/>
      <c r="T1045" s="128"/>
      <c r="U1045" s="128"/>
      <c r="V1045" s="128"/>
      <c r="W1045" s="128"/>
      <c r="X1045" s="128"/>
      <c r="Y1045" s="128"/>
      <c r="Z1045" s="128"/>
    </row>
    <row r="1046" spans="1:26">
      <c r="A1046" s="128"/>
      <c r="B1046" s="128"/>
      <c r="C1046" s="128"/>
      <c r="D1046" s="139"/>
      <c r="E1046" s="139"/>
      <c r="F1046" s="128"/>
      <c r="G1046" s="128"/>
      <c r="H1046" s="128"/>
      <c r="I1046" s="128"/>
      <c r="J1046" s="128"/>
      <c r="K1046" s="128"/>
      <c r="L1046" s="128"/>
      <c r="M1046" s="128"/>
      <c r="N1046" s="128"/>
      <c r="O1046" s="128"/>
      <c r="P1046" s="128"/>
      <c r="Q1046" s="128"/>
      <c r="R1046" s="128"/>
      <c r="S1046" s="128"/>
      <c r="T1046" s="128"/>
      <c r="U1046" s="128"/>
      <c r="V1046" s="128"/>
      <c r="W1046" s="128"/>
      <c r="X1046" s="128"/>
      <c r="Y1046" s="128"/>
      <c r="Z1046" s="128"/>
    </row>
    <row r="1047" spans="1:26">
      <c r="A1047" s="128"/>
      <c r="B1047" s="128"/>
      <c r="C1047" s="128"/>
      <c r="D1047" s="139"/>
      <c r="E1047" s="139"/>
      <c r="F1047" s="128"/>
      <c r="G1047" s="128"/>
      <c r="H1047" s="128"/>
      <c r="I1047" s="128"/>
      <c r="J1047" s="128"/>
      <c r="K1047" s="128"/>
      <c r="L1047" s="128"/>
      <c r="M1047" s="128"/>
      <c r="N1047" s="128"/>
      <c r="O1047" s="128"/>
      <c r="P1047" s="128"/>
      <c r="Q1047" s="128"/>
      <c r="R1047" s="128"/>
      <c r="S1047" s="128"/>
      <c r="T1047" s="128"/>
      <c r="U1047" s="128"/>
      <c r="V1047" s="128"/>
      <c r="W1047" s="128"/>
      <c r="X1047" s="128"/>
      <c r="Y1047" s="128"/>
      <c r="Z1047" s="128"/>
    </row>
    <row r="1048" spans="1:26">
      <c r="A1048" s="128"/>
      <c r="B1048" s="128"/>
      <c r="C1048" s="128"/>
      <c r="D1048" s="139"/>
      <c r="E1048" s="139"/>
      <c r="F1048" s="128"/>
      <c r="G1048" s="128"/>
      <c r="H1048" s="128"/>
      <c r="I1048" s="128"/>
      <c r="J1048" s="128"/>
      <c r="K1048" s="128"/>
      <c r="L1048" s="128"/>
      <c r="M1048" s="128"/>
      <c r="N1048" s="128"/>
      <c r="O1048" s="128"/>
      <c r="P1048" s="128"/>
      <c r="Q1048" s="128"/>
      <c r="R1048" s="128"/>
      <c r="S1048" s="128"/>
      <c r="T1048" s="128"/>
      <c r="U1048" s="128"/>
      <c r="V1048" s="128"/>
      <c r="W1048" s="128"/>
      <c r="X1048" s="128"/>
      <c r="Y1048" s="128"/>
      <c r="Z1048" s="128"/>
    </row>
    <row r="1049" spans="1:26">
      <c r="A1049" s="128"/>
      <c r="B1049" s="128"/>
      <c r="C1049" s="128"/>
      <c r="D1049" s="139"/>
      <c r="E1049" s="139"/>
      <c r="F1049" s="128"/>
      <c r="G1049" s="128"/>
      <c r="H1049" s="128"/>
      <c r="I1049" s="128"/>
      <c r="J1049" s="128"/>
      <c r="K1049" s="128"/>
      <c r="L1049" s="128"/>
      <c r="M1049" s="128"/>
      <c r="N1049" s="128"/>
      <c r="O1049" s="128"/>
      <c r="P1049" s="128"/>
      <c r="Q1049" s="128"/>
      <c r="R1049" s="128"/>
      <c r="S1049" s="128"/>
      <c r="T1049" s="128"/>
      <c r="U1049" s="128"/>
      <c r="V1049" s="128"/>
      <c r="W1049" s="128"/>
      <c r="X1049" s="128"/>
      <c r="Y1049" s="128"/>
      <c r="Z1049" s="128"/>
    </row>
    <row r="1050" spans="1:26">
      <c r="A1050" s="128"/>
      <c r="B1050" s="128"/>
      <c r="C1050" s="128"/>
      <c r="D1050" s="139"/>
      <c r="E1050" s="139"/>
      <c r="F1050" s="128"/>
      <c r="G1050" s="128"/>
      <c r="H1050" s="128"/>
      <c r="I1050" s="128"/>
      <c r="J1050" s="128"/>
      <c r="K1050" s="128"/>
      <c r="L1050" s="128"/>
      <c r="M1050" s="128"/>
      <c r="N1050" s="128"/>
      <c r="O1050" s="128"/>
      <c r="P1050" s="128"/>
      <c r="Q1050" s="128"/>
      <c r="R1050" s="128"/>
      <c r="S1050" s="128"/>
      <c r="T1050" s="128"/>
      <c r="U1050" s="128"/>
      <c r="V1050" s="128"/>
      <c r="W1050" s="128"/>
      <c r="X1050" s="128"/>
      <c r="Y1050" s="128"/>
      <c r="Z1050" s="128"/>
    </row>
    <row r="1051" spans="1:26">
      <c r="A1051" s="128"/>
      <c r="B1051" s="128"/>
      <c r="C1051" s="128"/>
      <c r="D1051" s="139"/>
      <c r="E1051" s="139"/>
      <c r="F1051" s="128"/>
      <c r="G1051" s="128"/>
      <c r="H1051" s="128"/>
      <c r="I1051" s="128"/>
      <c r="J1051" s="128"/>
      <c r="K1051" s="128"/>
      <c r="L1051" s="128"/>
      <c r="M1051" s="128"/>
      <c r="N1051" s="128"/>
      <c r="O1051" s="128"/>
      <c r="P1051" s="128"/>
      <c r="Q1051" s="128"/>
      <c r="R1051" s="128"/>
      <c r="S1051" s="128"/>
      <c r="T1051" s="128"/>
      <c r="U1051" s="128"/>
      <c r="V1051" s="128"/>
      <c r="W1051" s="128"/>
      <c r="X1051" s="128"/>
      <c r="Y1051" s="128"/>
      <c r="Z1051" s="128"/>
    </row>
    <row r="1052" spans="1:26">
      <c r="A1052" s="128"/>
      <c r="B1052" s="128"/>
      <c r="C1052" s="128"/>
      <c r="D1052" s="139"/>
      <c r="E1052" s="139"/>
      <c r="F1052" s="128"/>
      <c r="G1052" s="128"/>
      <c r="H1052" s="128"/>
      <c r="I1052" s="128"/>
      <c r="J1052" s="128"/>
      <c r="K1052" s="128"/>
      <c r="L1052" s="128"/>
      <c r="M1052" s="128"/>
      <c r="N1052" s="128"/>
      <c r="O1052" s="128"/>
      <c r="P1052" s="128"/>
      <c r="Q1052" s="128"/>
      <c r="R1052" s="128"/>
      <c r="S1052" s="128"/>
      <c r="T1052" s="128"/>
      <c r="U1052" s="128"/>
      <c r="V1052" s="128"/>
      <c r="W1052" s="128"/>
      <c r="X1052" s="128"/>
      <c r="Y1052" s="128"/>
      <c r="Z1052" s="128"/>
    </row>
    <row r="1053" spans="1:26">
      <c r="A1053" s="128"/>
      <c r="B1053" s="128"/>
      <c r="C1053" s="128"/>
      <c r="D1053" s="139"/>
      <c r="E1053" s="139"/>
      <c r="F1053" s="128"/>
      <c r="G1053" s="128"/>
      <c r="H1053" s="128"/>
      <c r="I1053" s="128"/>
      <c r="J1053" s="128"/>
      <c r="K1053" s="128"/>
      <c r="L1053" s="128"/>
      <c r="M1053" s="128"/>
      <c r="N1053" s="128"/>
      <c r="O1053" s="128"/>
      <c r="P1053" s="128"/>
      <c r="Q1053" s="128"/>
      <c r="R1053" s="128"/>
      <c r="S1053" s="128"/>
      <c r="T1053" s="128"/>
      <c r="U1053" s="128"/>
      <c r="V1053" s="128"/>
      <c r="W1053" s="128"/>
      <c r="X1053" s="128"/>
      <c r="Y1053" s="128"/>
      <c r="Z1053" s="128"/>
    </row>
    <row r="1054" spans="1:26">
      <c r="A1054" s="128"/>
      <c r="B1054" s="128"/>
      <c r="C1054" s="128"/>
      <c r="D1054" s="139"/>
      <c r="E1054" s="139"/>
      <c r="F1054" s="128"/>
      <c r="G1054" s="128"/>
      <c r="H1054" s="128"/>
      <c r="I1054" s="128"/>
      <c r="J1054" s="128"/>
      <c r="K1054" s="128"/>
      <c r="L1054" s="128"/>
      <c r="M1054" s="128"/>
      <c r="N1054" s="128"/>
      <c r="O1054" s="128"/>
      <c r="P1054" s="128"/>
      <c r="Q1054" s="128"/>
      <c r="R1054" s="128"/>
      <c r="S1054" s="128"/>
      <c r="T1054" s="128"/>
      <c r="U1054" s="128"/>
      <c r="V1054" s="128"/>
      <c r="W1054" s="128"/>
      <c r="X1054" s="128"/>
      <c r="Y1054" s="128"/>
      <c r="Z1054" s="128"/>
    </row>
    <row r="1055" spans="1:26">
      <c r="A1055" s="128"/>
      <c r="B1055" s="128"/>
      <c r="C1055" s="128"/>
      <c r="D1055" s="139"/>
      <c r="E1055" s="139"/>
      <c r="F1055" s="128"/>
      <c r="G1055" s="128"/>
      <c r="H1055" s="128"/>
      <c r="I1055" s="128"/>
      <c r="J1055" s="128"/>
      <c r="K1055" s="128"/>
      <c r="L1055" s="128"/>
      <c r="M1055" s="128"/>
      <c r="N1055" s="128"/>
      <c r="O1055" s="128"/>
      <c r="P1055" s="128"/>
      <c r="Q1055" s="128"/>
      <c r="R1055" s="128"/>
      <c r="S1055" s="128"/>
      <c r="T1055" s="128"/>
      <c r="U1055" s="128"/>
      <c r="V1055" s="128"/>
      <c r="W1055" s="128"/>
      <c r="X1055" s="128"/>
      <c r="Y1055" s="128"/>
      <c r="Z1055" s="128"/>
    </row>
    <row r="1056" spans="1:26">
      <c r="A1056" s="128"/>
      <c r="B1056" s="128"/>
      <c r="C1056" s="128"/>
      <c r="D1056" s="139"/>
      <c r="E1056" s="139"/>
      <c r="F1056" s="128"/>
      <c r="G1056" s="128"/>
      <c r="H1056" s="128"/>
      <c r="I1056" s="128"/>
      <c r="J1056" s="128"/>
      <c r="K1056" s="128"/>
      <c r="L1056" s="128"/>
      <c r="M1056" s="128"/>
      <c r="N1056" s="128"/>
      <c r="O1056" s="128"/>
      <c r="P1056" s="128"/>
      <c r="Q1056" s="128"/>
      <c r="R1056" s="128"/>
      <c r="S1056" s="128"/>
      <c r="T1056" s="128"/>
      <c r="U1056" s="128"/>
      <c r="V1056" s="128"/>
      <c r="W1056" s="128"/>
      <c r="X1056" s="128"/>
      <c r="Y1056" s="128"/>
      <c r="Z1056" s="128"/>
    </row>
    <row r="1057" spans="1:26">
      <c r="A1057" s="128"/>
      <c r="B1057" s="128"/>
      <c r="C1057" s="128"/>
      <c r="D1057" s="139"/>
      <c r="E1057" s="139"/>
      <c r="F1057" s="128"/>
      <c r="G1057" s="128"/>
      <c r="H1057" s="128"/>
      <c r="I1057" s="128"/>
      <c r="J1057" s="128"/>
      <c r="K1057" s="128"/>
      <c r="L1057" s="128"/>
      <c r="M1057" s="128"/>
      <c r="N1057" s="128"/>
      <c r="O1057" s="128"/>
      <c r="P1057" s="128"/>
      <c r="Q1057" s="128"/>
      <c r="R1057" s="128"/>
      <c r="S1057" s="128"/>
      <c r="T1057" s="128"/>
      <c r="U1057" s="128"/>
      <c r="V1057" s="128"/>
      <c r="W1057" s="128"/>
      <c r="X1057" s="128"/>
      <c r="Y1057" s="128"/>
      <c r="Z1057" s="128"/>
    </row>
    <row r="1058" spans="1:26">
      <c r="A1058" s="128"/>
      <c r="B1058" s="128"/>
      <c r="C1058" s="128"/>
      <c r="D1058" s="139"/>
      <c r="E1058" s="139"/>
      <c r="F1058" s="128"/>
      <c r="G1058" s="128"/>
      <c r="H1058" s="128"/>
      <c r="I1058" s="128"/>
      <c r="J1058" s="128"/>
      <c r="K1058" s="128"/>
      <c r="L1058" s="128"/>
      <c r="M1058" s="128"/>
      <c r="N1058" s="128"/>
      <c r="O1058" s="128"/>
      <c r="P1058" s="128"/>
      <c r="Q1058" s="128"/>
      <c r="R1058" s="128"/>
      <c r="S1058" s="128"/>
      <c r="T1058" s="128"/>
      <c r="U1058" s="128"/>
      <c r="V1058" s="128"/>
      <c r="W1058" s="128"/>
      <c r="X1058" s="128"/>
      <c r="Y1058" s="128"/>
      <c r="Z1058" s="128"/>
    </row>
    <row r="1059" spans="1:26">
      <c r="A1059" s="128"/>
      <c r="B1059" s="128"/>
      <c r="C1059" s="128"/>
      <c r="D1059" s="139"/>
      <c r="E1059" s="139"/>
      <c r="F1059" s="128"/>
      <c r="G1059" s="128"/>
      <c r="H1059" s="128"/>
      <c r="I1059" s="128"/>
      <c r="J1059" s="128"/>
      <c r="K1059" s="128"/>
      <c r="L1059" s="128"/>
      <c r="M1059" s="128"/>
      <c r="N1059" s="128"/>
      <c r="O1059" s="128"/>
      <c r="P1059" s="128"/>
      <c r="Q1059" s="128"/>
      <c r="R1059" s="128"/>
      <c r="S1059" s="128"/>
      <c r="T1059" s="128"/>
      <c r="U1059" s="128"/>
      <c r="V1059" s="128"/>
      <c r="W1059" s="128"/>
      <c r="X1059" s="128"/>
      <c r="Y1059" s="128"/>
      <c r="Z1059" s="128"/>
    </row>
    <row r="1060" spans="1:26">
      <c r="A1060" s="128"/>
      <c r="B1060" s="128"/>
      <c r="C1060" s="128"/>
      <c r="D1060" s="139"/>
      <c r="E1060" s="139"/>
      <c r="F1060" s="128"/>
      <c r="G1060" s="128"/>
      <c r="H1060" s="128"/>
      <c r="I1060" s="128"/>
      <c r="J1060" s="128"/>
      <c r="K1060" s="128"/>
      <c r="L1060" s="128"/>
      <c r="M1060" s="128"/>
      <c r="N1060" s="128"/>
      <c r="O1060" s="128"/>
      <c r="P1060" s="128"/>
      <c r="Q1060" s="128"/>
      <c r="R1060" s="128"/>
      <c r="S1060" s="128"/>
      <c r="T1060" s="128"/>
      <c r="U1060" s="128"/>
      <c r="V1060" s="128"/>
      <c r="W1060" s="128"/>
      <c r="X1060" s="128"/>
      <c r="Y1060" s="128"/>
      <c r="Z1060" s="128"/>
    </row>
    <row r="1061" spans="1:26">
      <c r="A1061" s="128"/>
      <c r="B1061" s="128"/>
      <c r="C1061" s="128"/>
      <c r="D1061" s="139"/>
      <c r="E1061" s="139"/>
      <c r="F1061" s="128"/>
      <c r="G1061" s="128"/>
      <c r="H1061" s="128"/>
      <c r="I1061" s="128"/>
      <c r="J1061" s="128"/>
      <c r="K1061" s="128"/>
      <c r="L1061" s="128"/>
      <c r="M1061" s="128"/>
      <c r="N1061" s="128"/>
      <c r="O1061" s="128"/>
      <c r="P1061" s="128"/>
      <c r="Q1061" s="128"/>
      <c r="R1061" s="128"/>
      <c r="S1061" s="128"/>
      <c r="T1061" s="128"/>
      <c r="U1061" s="128"/>
      <c r="V1061" s="128"/>
      <c r="W1061" s="128"/>
      <c r="X1061" s="128"/>
      <c r="Y1061" s="128"/>
      <c r="Z1061" s="128"/>
    </row>
    <row r="1062" spans="1:26">
      <c r="A1062" s="128"/>
      <c r="B1062" s="128"/>
      <c r="C1062" s="128"/>
      <c r="D1062" s="139"/>
      <c r="E1062" s="139"/>
      <c r="F1062" s="128"/>
      <c r="G1062" s="128"/>
      <c r="H1062" s="128"/>
      <c r="I1062" s="128"/>
      <c r="J1062" s="128"/>
      <c r="K1062" s="128"/>
      <c r="L1062" s="128"/>
      <c r="M1062" s="128"/>
      <c r="N1062" s="128"/>
      <c r="O1062" s="128"/>
      <c r="P1062" s="128"/>
      <c r="Q1062" s="128"/>
      <c r="R1062" s="128"/>
      <c r="S1062" s="128"/>
      <c r="T1062" s="128"/>
      <c r="U1062" s="128"/>
      <c r="V1062" s="128"/>
      <c r="W1062" s="128"/>
      <c r="X1062" s="128"/>
      <c r="Y1062" s="128"/>
      <c r="Z1062" s="128"/>
    </row>
    <row r="1063" spans="1:26">
      <c r="A1063" s="128"/>
      <c r="B1063" s="128"/>
      <c r="C1063" s="128"/>
      <c r="D1063" s="139"/>
      <c r="E1063" s="139"/>
      <c r="F1063" s="128"/>
      <c r="G1063" s="128"/>
      <c r="H1063" s="128"/>
      <c r="I1063" s="128"/>
      <c r="J1063" s="128"/>
      <c r="K1063" s="128"/>
      <c r="L1063" s="128"/>
      <c r="M1063" s="128"/>
      <c r="N1063" s="128"/>
      <c r="O1063" s="128"/>
      <c r="P1063" s="128"/>
      <c r="Q1063" s="128"/>
      <c r="R1063" s="128"/>
      <c r="S1063" s="128"/>
      <c r="T1063" s="128"/>
      <c r="U1063" s="128"/>
      <c r="V1063" s="128"/>
      <c r="W1063" s="128"/>
      <c r="X1063" s="128"/>
      <c r="Y1063" s="128"/>
      <c r="Z1063" s="128"/>
    </row>
    <row r="1064" spans="1:26">
      <c r="A1064" s="128"/>
      <c r="B1064" s="128"/>
      <c r="C1064" s="128"/>
      <c r="D1064" s="139"/>
      <c r="E1064" s="139"/>
      <c r="F1064" s="128"/>
      <c r="G1064" s="128"/>
      <c r="H1064" s="128"/>
      <c r="I1064" s="128"/>
      <c r="J1064" s="128"/>
      <c r="K1064" s="128"/>
      <c r="L1064" s="128"/>
      <c r="M1064" s="128"/>
      <c r="N1064" s="128"/>
      <c r="O1064" s="128"/>
      <c r="P1064" s="128"/>
      <c r="Q1064" s="128"/>
      <c r="R1064" s="128"/>
      <c r="S1064" s="128"/>
      <c r="T1064" s="128"/>
      <c r="U1064" s="128"/>
      <c r="V1064" s="128"/>
      <c r="W1064" s="128"/>
      <c r="X1064" s="128"/>
      <c r="Y1064" s="128"/>
      <c r="Z1064" s="128"/>
    </row>
    <row r="1065" spans="1:26">
      <c r="A1065" s="128"/>
      <c r="B1065" s="128"/>
      <c r="C1065" s="128"/>
      <c r="D1065" s="139"/>
      <c r="E1065" s="139"/>
      <c r="F1065" s="128"/>
      <c r="G1065" s="128"/>
      <c r="H1065" s="128"/>
      <c r="I1065" s="128"/>
      <c r="J1065" s="128"/>
      <c r="K1065" s="128"/>
      <c r="L1065" s="128"/>
      <c r="M1065" s="128"/>
      <c r="N1065" s="128"/>
      <c r="O1065" s="128"/>
      <c r="P1065" s="128"/>
      <c r="Q1065" s="128"/>
      <c r="R1065" s="128"/>
      <c r="S1065" s="128"/>
      <c r="T1065" s="128"/>
      <c r="U1065" s="128"/>
      <c r="V1065" s="128"/>
      <c r="W1065" s="128"/>
      <c r="X1065" s="128"/>
      <c r="Y1065" s="128"/>
      <c r="Z1065" s="128"/>
    </row>
    <row r="1066" spans="1:26">
      <c r="A1066" s="128"/>
      <c r="B1066" s="128"/>
      <c r="C1066" s="128"/>
      <c r="D1066" s="139"/>
      <c r="E1066" s="139"/>
      <c r="F1066" s="128"/>
      <c r="G1066" s="128"/>
      <c r="H1066" s="128"/>
      <c r="I1066" s="128"/>
      <c r="J1066" s="128"/>
      <c r="K1066" s="128"/>
      <c r="L1066" s="128"/>
      <c r="M1066" s="128"/>
      <c r="N1066" s="128"/>
      <c r="O1066" s="128"/>
      <c r="P1066" s="128"/>
      <c r="Q1066" s="128"/>
      <c r="R1066" s="128"/>
      <c r="S1066" s="128"/>
      <c r="T1066" s="128"/>
      <c r="U1066" s="128"/>
      <c r="V1066" s="128"/>
      <c r="W1066" s="128"/>
      <c r="X1066" s="128"/>
      <c r="Y1066" s="128"/>
      <c r="Z1066" s="128"/>
    </row>
    <row r="1067" spans="1:26">
      <c r="A1067" s="128"/>
      <c r="B1067" s="128"/>
      <c r="C1067" s="128"/>
      <c r="D1067" s="139"/>
      <c r="E1067" s="139"/>
      <c r="F1067" s="128"/>
      <c r="G1067" s="128"/>
      <c r="H1067" s="128"/>
      <c r="I1067" s="128"/>
      <c r="J1067" s="128"/>
      <c r="K1067" s="128"/>
      <c r="L1067" s="128"/>
      <c r="M1067" s="128"/>
      <c r="N1067" s="128"/>
      <c r="O1067" s="128"/>
      <c r="P1067" s="128"/>
      <c r="Q1067" s="128"/>
      <c r="R1067" s="128"/>
      <c r="S1067" s="128"/>
      <c r="T1067" s="128"/>
      <c r="U1067" s="128"/>
      <c r="V1067" s="128"/>
      <c r="W1067" s="128"/>
      <c r="X1067" s="128"/>
      <c r="Y1067" s="128"/>
      <c r="Z1067" s="128"/>
    </row>
    <row r="1068" spans="1:26">
      <c r="A1068" s="128"/>
      <c r="B1068" s="128"/>
      <c r="C1068" s="128"/>
      <c r="D1068" s="139"/>
      <c r="E1068" s="139"/>
      <c r="F1068" s="128"/>
      <c r="G1068" s="128"/>
      <c r="H1068" s="128"/>
      <c r="I1068" s="128"/>
      <c r="J1068" s="128"/>
      <c r="K1068" s="128"/>
      <c r="L1068" s="128"/>
      <c r="M1068" s="128"/>
      <c r="N1068" s="128"/>
      <c r="O1068" s="128"/>
      <c r="P1068" s="128"/>
      <c r="Q1068" s="128"/>
      <c r="R1068" s="128"/>
      <c r="S1068" s="128"/>
      <c r="T1068" s="128"/>
      <c r="U1068" s="128"/>
      <c r="V1068" s="128"/>
      <c r="W1068" s="128"/>
      <c r="X1068" s="128"/>
      <c r="Y1068" s="128"/>
      <c r="Z1068" s="128"/>
    </row>
    <row r="1069" spans="1:26">
      <c r="A1069" s="128"/>
      <c r="B1069" s="128"/>
      <c r="C1069" s="128"/>
      <c r="D1069" s="139"/>
      <c r="E1069" s="139"/>
      <c r="F1069" s="128"/>
      <c r="G1069" s="128"/>
      <c r="H1069" s="128"/>
      <c r="I1069" s="128"/>
      <c r="J1069" s="128"/>
      <c r="K1069" s="128"/>
      <c r="L1069" s="128"/>
      <c r="M1069" s="128"/>
      <c r="N1069" s="128"/>
      <c r="O1069" s="128"/>
      <c r="P1069" s="128"/>
      <c r="Q1069" s="128"/>
      <c r="R1069" s="128"/>
      <c r="S1069" s="128"/>
      <c r="T1069" s="128"/>
      <c r="U1069" s="128"/>
      <c r="V1069" s="128"/>
      <c r="W1069" s="128"/>
      <c r="X1069" s="128"/>
      <c r="Y1069" s="128"/>
      <c r="Z1069" s="128"/>
    </row>
    <row r="1070" spans="1:26">
      <c r="A1070" s="128"/>
      <c r="B1070" s="128"/>
      <c r="C1070" s="128"/>
      <c r="D1070" s="139"/>
      <c r="E1070" s="139"/>
      <c r="F1070" s="128"/>
      <c r="G1070" s="128"/>
      <c r="H1070" s="128"/>
      <c r="I1070" s="128"/>
      <c r="J1070" s="128"/>
      <c r="K1070" s="128"/>
      <c r="L1070" s="128"/>
      <c r="M1070" s="128"/>
      <c r="N1070" s="128"/>
      <c r="O1070" s="128"/>
      <c r="P1070" s="128"/>
      <c r="Q1070" s="128"/>
      <c r="R1070" s="128"/>
      <c r="S1070" s="128"/>
      <c r="T1070" s="128"/>
      <c r="U1070" s="128"/>
      <c r="V1070" s="128"/>
      <c r="W1070" s="128"/>
      <c r="X1070" s="128"/>
      <c r="Y1070" s="128"/>
      <c r="Z1070" s="128"/>
    </row>
    <row r="1071" spans="1:26">
      <c r="A1071" s="128"/>
      <c r="B1071" s="128"/>
      <c r="C1071" s="128"/>
      <c r="D1071" s="139"/>
      <c r="E1071" s="139"/>
      <c r="F1071" s="128"/>
      <c r="G1071" s="128"/>
      <c r="H1071" s="128"/>
      <c r="I1071" s="128"/>
      <c r="J1071" s="128"/>
      <c r="K1071" s="128"/>
      <c r="L1071" s="128"/>
      <c r="M1071" s="128"/>
      <c r="N1071" s="128"/>
      <c r="O1071" s="128"/>
      <c r="P1071" s="128"/>
      <c r="Q1071" s="128"/>
      <c r="R1071" s="128"/>
      <c r="S1071" s="128"/>
      <c r="T1071" s="128"/>
      <c r="U1071" s="128"/>
      <c r="V1071" s="128"/>
      <c r="W1071" s="128"/>
      <c r="X1071" s="128"/>
      <c r="Y1071" s="128"/>
      <c r="Z1071" s="128"/>
    </row>
    <row r="1072" spans="1:26">
      <c r="A1072" s="128"/>
      <c r="B1072" s="128"/>
      <c r="C1072" s="128"/>
      <c r="D1072" s="139"/>
      <c r="E1072" s="139"/>
      <c r="F1072" s="128"/>
      <c r="G1072" s="128"/>
      <c r="H1072" s="128"/>
      <c r="I1072" s="128"/>
      <c r="J1072" s="128"/>
      <c r="K1072" s="128"/>
      <c r="L1072" s="128"/>
      <c r="M1072" s="128"/>
      <c r="N1072" s="128"/>
      <c r="O1072" s="128"/>
      <c r="P1072" s="128"/>
      <c r="Q1072" s="128"/>
      <c r="R1072" s="128"/>
      <c r="S1072" s="128"/>
      <c r="T1072" s="128"/>
      <c r="U1072" s="128"/>
      <c r="V1072" s="128"/>
      <c r="W1072" s="128"/>
      <c r="X1072" s="128"/>
      <c r="Y1072" s="128"/>
      <c r="Z1072" s="128"/>
    </row>
    <row r="1073" spans="1:26">
      <c r="A1073" s="128"/>
      <c r="B1073" s="128"/>
      <c r="C1073" s="128"/>
      <c r="D1073" s="139"/>
      <c r="E1073" s="139"/>
      <c r="F1073" s="128"/>
      <c r="G1073" s="128"/>
      <c r="H1073" s="128"/>
      <c r="I1073" s="128"/>
      <c r="J1073" s="128"/>
      <c r="K1073" s="128"/>
      <c r="L1073" s="128"/>
      <c r="M1073" s="128"/>
      <c r="N1073" s="128"/>
      <c r="O1073" s="128"/>
      <c r="P1073" s="128"/>
      <c r="Q1073" s="128"/>
      <c r="R1073" s="128"/>
      <c r="S1073" s="128"/>
      <c r="T1073" s="128"/>
      <c r="U1073" s="128"/>
      <c r="V1073" s="128"/>
      <c r="W1073" s="128"/>
      <c r="X1073" s="128"/>
      <c r="Y1073" s="128"/>
      <c r="Z1073" s="128"/>
    </row>
    <row r="1074" spans="1:26">
      <c r="A1074" s="128"/>
      <c r="B1074" s="128"/>
      <c r="C1074" s="128"/>
      <c r="D1074" s="139"/>
      <c r="E1074" s="139"/>
      <c r="F1074" s="128"/>
      <c r="G1074" s="128"/>
      <c r="H1074" s="128"/>
      <c r="I1074" s="128"/>
      <c r="J1074" s="128"/>
      <c r="K1074" s="128"/>
      <c r="L1074" s="128"/>
      <c r="M1074" s="128"/>
      <c r="N1074" s="128"/>
      <c r="O1074" s="128"/>
      <c r="P1074" s="128"/>
      <c r="Q1074" s="128"/>
      <c r="R1074" s="128"/>
      <c r="S1074" s="128"/>
      <c r="T1074" s="128"/>
      <c r="U1074" s="128"/>
      <c r="V1074" s="128"/>
      <c r="W1074" s="128"/>
      <c r="X1074" s="128"/>
      <c r="Y1074" s="128"/>
      <c r="Z1074" s="128"/>
    </row>
    <row r="1075" spans="1:26">
      <c r="A1075" s="128"/>
      <c r="B1075" s="128"/>
      <c r="C1075" s="128"/>
      <c r="D1075" s="139"/>
      <c r="E1075" s="139"/>
      <c r="F1075" s="128"/>
      <c r="G1075" s="128"/>
      <c r="H1075" s="128"/>
      <c r="I1075" s="128"/>
      <c r="J1075" s="128"/>
      <c r="K1075" s="128"/>
      <c r="L1075" s="128"/>
      <c r="M1075" s="128"/>
      <c r="N1075" s="128"/>
      <c r="O1075" s="128"/>
      <c r="P1075" s="128"/>
      <c r="Q1075" s="128"/>
      <c r="R1075" s="128"/>
      <c r="S1075" s="128"/>
      <c r="T1075" s="128"/>
      <c r="U1075" s="128"/>
      <c r="V1075" s="128"/>
      <c r="W1075" s="128"/>
      <c r="X1075" s="128"/>
      <c r="Y1075" s="128"/>
      <c r="Z1075" s="128"/>
    </row>
    <row r="1076" spans="1:26">
      <c r="A1076" s="128"/>
      <c r="B1076" s="128"/>
      <c r="C1076" s="128"/>
      <c r="D1076" s="139"/>
      <c r="E1076" s="139"/>
      <c r="F1076" s="128"/>
      <c r="G1076" s="128"/>
      <c r="H1076" s="128"/>
      <c r="I1076" s="128"/>
      <c r="J1076" s="128"/>
      <c r="K1076" s="128"/>
      <c r="L1076" s="128"/>
      <c r="M1076" s="128"/>
      <c r="N1076" s="128"/>
      <c r="O1076" s="128"/>
      <c r="P1076" s="128"/>
      <c r="Q1076" s="128"/>
      <c r="R1076" s="128"/>
      <c r="S1076" s="128"/>
      <c r="T1076" s="128"/>
      <c r="U1076" s="128"/>
      <c r="V1076" s="128"/>
      <c r="W1076" s="128"/>
      <c r="X1076" s="128"/>
      <c r="Y1076" s="128"/>
      <c r="Z1076" s="128"/>
    </row>
    <row r="1077" spans="1:26">
      <c r="A1077" s="128"/>
      <c r="B1077" s="128"/>
      <c r="C1077" s="128"/>
      <c r="D1077" s="139"/>
      <c r="E1077" s="139"/>
      <c r="F1077" s="128"/>
      <c r="G1077" s="128"/>
      <c r="H1077" s="128"/>
      <c r="I1077" s="128"/>
      <c r="J1077" s="128"/>
      <c r="K1077" s="128"/>
      <c r="L1077" s="128"/>
      <c r="M1077" s="128"/>
      <c r="N1077" s="128"/>
      <c r="O1077" s="128"/>
      <c r="P1077" s="128"/>
      <c r="Q1077" s="128"/>
      <c r="R1077" s="128"/>
      <c r="S1077" s="128"/>
      <c r="T1077" s="128"/>
      <c r="U1077" s="128"/>
      <c r="V1077" s="128"/>
      <c r="W1077" s="128"/>
      <c r="X1077" s="128"/>
      <c r="Y1077" s="128"/>
      <c r="Z1077" s="128"/>
    </row>
    <row r="1078" spans="1:26">
      <c r="A1078" s="128"/>
      <c r="B1078" s="128"/>
      <c r="C1078" s="128"/>
      <c r="D1078" s="139"/>
      <c r="E1078" s="139"/>
      <c r="F1078" s="128"/>
      <c r="G1078" s="128"/>
      <c r="H1078" s="128"/>
      <c r="I1078" s="128"/>
      <c r="J1078" s="128"/>
      <c r="K1078" s="128"/>
      <c r="L1078" s="128"/>
      <c r="M1078" s="128"/>
      <c r="N1078" s="128"/>
      <c r="O1078" s="128"/>
      <c r="P1078" s="128"/>
      <c r="Q1078" s="128"/>
      <c r="R1078" s="128"/>
      <c r="S1078" s="128"/>
      <c r="T1078" s="128"/>
      <c r="U1078" s="128"/>
      <c r="V1078" s="128"/>
      <c r="W1078" s="128"/>
      <c r="X1078" s="128"/>
      <c r="Y1078" s="128"/>
      <c r="Z1078" s="128"/>
    </row>
    <row r="1079" spans="1:26">
      <c r="A1079" s="128"/>
      <c r="B1079" s="128"/>
      <c r="C1079" s="128"/>
      <c r="D1079" s="139"/>
      <c r="E1079" s="139"/>
      <c r="F1079" s="128"/>
      <c r="G1079" s="128"/>
      <c r="H1079" s="128"/>
      <c r="I1079" s="128"/>
      <c r="J1079" s="128"/>
      <c r="K1079" s="128"/>
      <c r="L1079" s="128"/>
      <c r="M1079" s="128"/>
      <c r="N1079" s="128"/>
      <c r="O1079" s="128"/>
      <c r="P1079" s="128"/>
      <c r="Q1079" s="128"/>
      <c r="R1079" s="128"/>
      <c r="S1079" s="128"/>
      <c r="T1079" s="128"/>
      <c r="U1079" s="128"/>
      <c r="V1079" s="128"/>
      <c r="W1079" s="128"/>
      <c r="X1079" s="128"/>
      <c r="Y1079" s="128"/>
      <c r="Z1079" s="128"/>
    </row>
    <row r="1080" spans="1:26">
      <c r="A1080" s="128"/>
      <c r="B1080" s="128"/>
      <c r="C1080" s="128"/>
      <c r="D1080" s="139"/>
      <c r="E1080" s="139"/>
      <c r="F1080" s="128"/>
      <c r="G1080" s="128"/>
      <c r="H1080" s="128"/>
      <c r="I1080" s="128"/>
      <c r="J1080" s="128"/>
      <c r="K1080" s="128"/>
      <c r="L1080" s="128"/>
      <c r="M1080" s="128"/>
      <c r="N1080" s="128"/>
      <c r="O1080" s="128"/>
      <c r="P1080" s="128"/>
      <c r="Q1080" s="128"/>
      <c r="R1080" s="128"/>
      <c r="S1080" s="128"/>
      <c r="T1080" s="128"/>
      <c r="U1080" s="128"/>
      <c r="V1080" s="128"/>
      <c r="W1080" s="128"/>
      <c r="X1080" s="128"/>
      <c r="Y1080" s="128"/>
      <c r="Z1080" s="128"/>
    </row>
    <row r="1081" spans="1:26">
      <c r="A1081" s="128"/>
      <c r="B1081" s="128"/>
      <c r="C1081" s="128"/>
      <c r="D1081" s="139"/>
      <c r="E1081" s="139"/>
      <c r="F1081" s="128"/>
      <c r="G1081" s="128"/>
      <c r="H1081" s="128"/>
      <c r="I1081" s="128"/>
      <c r="J1081" s="128"/>
      <c r="K1081" s="128"/>
      <c r="L1081" s="128"/>
      <c r="M1081" s="128"/>
      <c r="N1081" s="128"/>
      <c r="O1081" s="128"/>
      <c r="P1081" s="128"/>
      <c r="Q1081" s="128"/>
      <c r="R1081" s="128"/>
      <c r="S1081" s="128"/>
      <c r="T1081" s="128"/>
      <c r="U1081" s="128"/>
      <c r="V1081" s="128"/>
      <c r="W1081" s="128"/>
      <c r="X1081" s="128"/>
      <c r="Y1081" s="128"/>
      <c r="Z1081" s="128"/>
    </row>
    <row r="1082" spans="1:26">
      <c r="A1082" s="128"/>
      <c r="B1082" s="128"/>
      <c r="C1082" s="128"/>
      <c r="D1082" s="139"/>
      <c r="E1082" s="139"/>
      <c r="F1082" s="128"/>
      <c r="G1082" s="128"/>
      <c r="H1082" s="128"/>
      <c r="I1082" s="128"/>
      <c r="J1082" s="128"/>
      <c r="K1082" s="128"/>
      <c r="L1082" s="128"/>
      <c r="M1082" s="128"/>
      <c r="N1082" s="128"/>
      <c r="O1082" s="128"/>
      <c r="P1082" s="128"/>
      <c r="Q1082" s="128"/>
      <c r="R1082" s="128"/>
      <c r="S1082" s="128"/>
      <c r="T1082" s="128"/>
      <c r="U1082" s="128"/>
      <c r="V1082" s="128"/>
      <c r="W1082" s="128"/>
      <c r="X1082" s="128"/>
      <c r="Y1082" s="128"/>
      <c r="Z1082" s="128"/>
    </row>
    <row r="1083" spans="1:26">
      <c r="A1083" s="128"/>
      <c r="B1083" s="128"/>
      <c r="C1083" s="128"/>
      <c r="D1083" s="139"/>
      <c r="E1083" s="139"/>
      <c r="F1083" s="128"/>
      <c r="G1083" s="128"/>
      <c r="H1083" s="128"/>
      <c r="I1083" s="128"/>
      <c r="J1083" s="128"/>
      <c r="K1083" s="128"/>
      <c r="L1083" s="128"/>
      <c r="M1083" s="128"/>
      <c r="N1083" s="128"/>
      <c r="O1083" s="128"/>
      <c r="P1083" s="128"/>
      <c r="Q1083" s="128"/>
      <c r="R1083" s="128"/>
      <c r="S1083" s="128"/>
      <c r="T1083" s="128"/>
      <c r="U1083" s="128"/>
      <c r="V1083" s="128"/>
      <c r="W1083" s="128"/>
      <c r="X1083" s="128"/>
      <c r="Y1083" s="128"/>
      <c r="Z1083" s="128"/>
    </row>
    <row r="1084" spans="1:26">
      <c r="A1084" s="128"/>
      <c r="B1084" s="128"/>
      <c r="C1084" s="128"/>
      <c r="D1084" s="139"/>
      <c r="E1084" s="139"/>
      <c r="F1084" s="128"/>
      <c r="G1084" s="128"/>
      <c r="H1084" s="128"/>
      <c r="I1084" s="128"/>
      <c r="J1084" s="128"/>
      <c r="K1084" s="128"/>
      <c r="L1084" s="128"/>
      <c r="M1084" s="128"/>
      <c r="N1084" s="128"/>
      <c r="O1084" s="128"/>
      <c r="P1084" s="128"/>
      <c r="Q1084" s="128"/>
      <c r="R1084" s="128"/>
      <c r="S1084" s="128"/>
      <c r="T1084" s="128"/>
      <c r="U1084" s="128"/>
      <c r="V1084" s="128"/>
      <c r="W1084" s="128"/>
      <c r="X1084" s="128"/>
      <c r="Y1084" s="128"/>
      <c r="Z1084" s="128"/>
    </row>
    <row r="1085" spans="1:26">
      <c r="A1085" s="128"/>
      <c r="B1085" s="128"/>
      <c r="C1085" s="128"/>
      <c r="D1085" s="139"/>
      <c r="E1085" s="139"/>
      <c r="F1085" s="128"/>
      <c r="G1085" s="128"/>
      <c r="H1085" s="128"/>
      <c r="I1085" s="128"/>
      <c r="J1085" s="128"/>
      <c r="K1085" s="128"/>
      <c r="L1085" s="128"/>
      <c r="M1085" s="128"/>
      <c r="N1085" s="128"/>
      <c r="O1085" s="128"/>
      <c r="P1085" s="128"/>
      <c r="Q1085" s="128"/>
      <c r="R1085" s="128"/>
      <c r="S1085" s="128"/>
      <c r="T1085" s="128"/>
      <c r="U1085" s="128"/>
      <c r="V1085" s="128"/>
      <c r="W1085" s="128"/>
      <c r="X1085" s="128"/>
      <c r="Y1085" s="128"/>
      <c r="Z1085" s="128"/>
    </row>
    <row r="1086" spans="1:26">
      <c r="A1086" s="128"/>
      <c r="B1086" s="128"/>
      <c r="C1086" s="128"/>
      <c r="D1086" s="139"/>
      <c r="E1086" s="139"/>
      <c r="F1086" s="128"/>
      <c r="G1086" s="128"/>
      <c r="H1086" s="128"/>
      <c r="I1086" s="128"/>
      <c r="J1086" s="128"/>
      <c r="K1086" s="128"/>
      <c r="L1086" s="128"/>
      <c r="M1086" s="128"/>
      <c r="N1086" s="128"/>
      <c r="O1086" s="128"/>
      <c r="P1086" s="128"/>
      <c r="Q1086" s="128"/>
      <c r="R1086" s="128"/>
      <c r="S1086" s="128"/>
      <c r="T1086" s="128"/>
      <c r="U1086" s="128"/>
      <c r="V1086" s="128"/>
      <c r="W1086" s="128"/>
      <c r="X1086" s="128"/>
      <c r="Y1086" s="128"/>
      <c r="Z1086" s="128"/>
    </row>
    <row r="1087" spans="1:26">
      <c r="A1087" s="128"/>
      <c r="B1087" s="128"/>
      <c r="C1087" s="128"/>
      <c r="D1087" s="139"/>
      <c r="E1087" s="139"/>
      <c r="F1087" s="128"/>
      <c r="G1087" s="128"/>
      <c r="H1087" s="128"/>
      <c r="I1087" s="128"/>
      <c r="J1087" s="128"/>
      <c r="K1087" s="128"/>
      <c r="L1087" s="128"/>
      <c r="M1087" s="128"/>
      <c r="N1087" s="128"/>
      <c r="O1087" s="128"/>
      <c r="P1087" s="128"/>
      <c r="Q1087" s="128"/>
      <c r="R1087" s="128"/>
      <c r="S1087" s="128"/>
      <c r="T1087" s="128"/>
      <c r="U1087" s="128"/>
      <c r="V1087" s="128"/>
      <c r="W1087" s="128"/>
      <c r="X1087" s="128"/>
      <c r="Y1087" s="128"/>
      <c r="Z1087" s="128"/>
    </row>
  </sheetData>
  <autoFilter ref="A4:W135"/>
  <mergeCells count="46">
    <mergeCell ref="C127:C130"/>
    <mergeCell ref="D127:D130"/>
    <mergeCell ref="B127:B130"/>
    <mergeCell ref="A127:A130"/>
    <mergeCell ref="D70:D73"/>
    <mergeCell ref="D76:D98"/>
    <mergeCell ref="D99:D100"/>
    <mergeCell ref="D101:D102"/>
    <mergeCell ref="D103:D110"/>
    <mergeCell ref="D121:D123"/>
    <mergeCell ref="E103:E110"/>
    <mergeCell ref="D116:D119"/>
    <mergeCell ref="E116:E119"/>
    <mergeCell ref="A1:S1"/>
    <mergeCell ref="K3:W3"/>
    <mergeCell ref="E70:E73"/>
    <mergeCell ref="E76:E98"/>
    <mergeCell ref="E99:E100"/>
    <mergeCell ref="E101:E102"/>
    <mergeCell ref="D9:D10"/>
    <mergeCell ref="E9:E10"/>
    <mergeCell ref="D13:D14"/>
    <mergeCell ref="E13:E14"/>
    <mergeCell ref="D15:D17"/>
    <mergeCell ref="E15:E17"/>
    <mergeCell ref="D18:D19"/>
    <mergeCell ref="E121:E123"/>
    <mergeCell ref="D124:D125"/>
    <mergeCell ref="E124:E125"/>
    <mergeCell ref="D111:D115"/>
    <mergeCell ref="E111:E115"/>
    <mergeCell ref="E18:E19"/>
    <mergeCell ref="D22:D23"/>
    <mergeCell ref="E22:E23"/>
    <mergeCell ref="D32:D33"/>
    <mergeCell ref="E32:E33"/>
    <mergeCell ref="D49:D50"/>
    <mergeCell ref="E49:E50"/>
    <mergeCell ref="D51:D69"/>
    <mergeCell ref="E51:E69"/>
    <mergeCell ref="D34:D40"/>
    <mergeCell ref="E34:E40"/>
    <mergeCell ref="D42:D44"/>
    <mergeCell ref="E42:E44"/>
    <mergeCell ref="D45:D48"/>
    <mergeCell ref="E45:E48"/>
  </mergeCell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965"/>
  <sheetViews>
    <sheetView zoomScale="80" zoomScaleNormal="80" workbookViewId="0">
      <pane ySplit="4" topLeftCell="A5" activePane="bottomLeft" state="frozen"/>
      <selection pane="bottomLeft" sqref="A1:S1"/>
    </sheetView>
  </sheetViews>
  <sheetFormatPr baseColWidth="10" defaultColWidth="14.42578125" defaultRowHeight="15"/>
  <cols>
    <col min="1" max="3" width="32.7109375" style="117" customWidth="1"/>
    <col min="4" max="5" width="20.7109375" style="116" customWidth="1"/>
    <col min="6" max="6" width="20.5703125" style="117" customWidth="1"/>
    <col min="7" max="7" width="17.7109375" style="117" customWidth="1"/>
    <col min="8" max="8" width="15.5703125" style="117" customWidth="1"/>
    <col min="9" max="9" width="20.85546875" style="117" customWidth="1"/>
    <col min="10" max="10" width="14.140625" style="117" customWidth="1"/>
    <col min="11" max="12" width="11.42578125" style="116" customWidth="1"/>
    <col min="13" max="13" width="16.7109375" style="116" customWidth="1"/>
    <col min="14" max="14" width="14.5703125" style="116" customWidth="1"/>
    <col min="15" max="15" width="14.7109375" style="116" customWidth="1"/>
    <col min="16" max="16" width="12.85546875" style="116" customWidth="1"/>
    <col min="17" max="17" width="14.42578125" style="116" customWidth="1"/>
    <col min="18" max="19" width="13.5703125" style="116" customWidth="1"/>
    <col min="20" max="20" width="11.42578125" style="116" customWidth="1"/>
    <col min="21" max="21" width="14" style="116" customWidth="1"/>
    <col min="22" max="22" width="13.7109375" style="116" customWidth="1"/>
    <col min="23" max="23" width="13.140625" style="116" customWidth="1"/>
    <col min="24" max="26" width="10.7109375" style="117" customWidth="1"/>
    <col min="27" max="16384" width="14.42578125" style="117"/>
  </cols>
  <sheetData>
    <row r="1" spans="1:26" ht="54.95" customHeight="1">
      <c r="A1" s="748" t="s">
        <v>2143</v>
      </c>
      <c r="B1" s="804"/>
      <c r="C1" s="804"/>
      <c r="D1" s="804"/>
      <c r="E1" s="804"/>
      <c r="F1" s="804"/>
      <c r="G1" s="804"/>
      <c r="H1" s="804"/>
      <c r="I1" s="804"/>
      <c r="J1" s="804"/>
      <c r="K1" s="804"/>
      <c r="L1" s="804"/>
      <c r="M1" s="804"/>
      <c r="N1" s="804"/>
      <c r="O1" s="804"/>
      <c r="P1" s="804"/>
      <c r="Q1" s="804"/>
      <c r="R1" s="804"/>
      <c r="S1" s="804"/>
      <c r="T1" s="164"/>
      <c r="U1" s="164"/>
      <c r="V1" s="164"/>
      <c r="W1" s="164"/>
      <c r="X1" s="128"/>
      <c r="Y1" s="128"/>
      <c r="Z1" s="128"/>
    </row>
    <row r="2" spans="1:26" ht="32.1" customHeight="1">
      <c r="A2" s="133" t="s">
        <v>2144</v>
      </c>
      <c r="B2" s="133" t="s">
        <v>4320</v>
      </c>
      <c r="C2" s="133"/>
      <c r="D2" s="143"/>
      <c r="E2" s="143"/>
      <c r="F2" s="133"/>
      <c r="G2" s="133"/>
      <c r="H2" s="133"/>
      <c r="I2" s="133"/>
      <c r="J2" s="133"/>
      <c r="K2" s="143"/>
      <c r="L2" s="143"/>
      <c r="M2" s="143"/>
      <c r="N2" s="143"/>
      <c r="O2" s="143"/>
      <c r="P2" s="143"/>
      <c r="Q2" s="143"/>
      <c r="R2" s="143"/>
      <c r="S2" s="143"/>
      <c r="T2" s="164"/>
      <c r="U2" s="164"/>
      <c r="V2" s="164"/>
      <c r="W2" s="164"/>
      <c r="X2" s="128"/>
      <c r="Y2" s="128"/>
      <c r="Z2" s="128"/>
    </row>
    <row r="3" spans="1:26" ht="60">
      <c r="A3" s="134" t="s">
        <v>2145</v>
      </c>
      <c r="B3" s="134" t="s">
        <v>2146</v>
      </c>
      <c r="C3" s="134" t="s">
        <v>2147</v>
      </c>
      <c r="D3" s="144" t="s">
        <v>2148</v>
      </c>
      <c r="E3" s="144" t="s">
        <v>2149</v>
      </c>
      <c r="F3" s="136" t="s">
        <v>2150</v>
      </c>
      <c r="G3" s="136" t="s">
        <v>2151</v>
      </c>
      <c r="H3" s="136" t="s">
        <v>2152</v>
      </c>
      <c r="I3" s="136" t="s">
        <v>2153</v>
      </c>
      <c r="J3" s="136" t="s">
        <v>2154</v>
      </c>
      <c r="K3" s="770" t="s">
        <v>2155</v>
      </c>
      <c r="L3" s="858"/>
      <c r="M3" s="858"/>
      <c r="N3" s="858"/>
      <c r="O3" s="858"/>
      <c r="P3" s="858"/>
      <c r="Q3" s="858"/>
      <c r="R3" s="858"/>
      <c r="S3" s="858"/>
      <c r="T3" s="858"/>
      <c r="U3" s="858"/>
      <c r="V3" s="858"/>
      <c r="W3" s="859"/>
      <c r="X3" s="128"/>
      <c r="Y3" s="128"/>
      <c r="Z3" s="128"/>
    </row>
    <row r="4" spans="1:26">
      <c r="A4" s="146"/>
      <c r="B4" s="146"/>
      <c r="C4" s="146"/>
      <c r="D4" s="145"/>
      <c r="E4" s="145"/>
      <c r="F4" s="149"/>
      <c r="G4" s="149"/>
      <c r="H4" s="149"/>
      <c r="I4" s="149"/>
      <c r="J4" s="149"/>
      <c r="K4" s="169" t="s">
        <v>2156</v>
      </c>
      <c r="L4" s="169" t="s">
        <v>2157</v>
      </c>
      <c r="M4" s="169" t="s">
        <v>2158</v>
      </c>
      <c r="N4" s="169" t="s">
        <v>2159</v>
      </c>
      <c r="O4" s="169" t="s">
        <v>2160</v>
      </c>
      <c r="P4" s="170" t="s">
        <v>2161</v>
      </c>
      <c r="Q4" s="170" t="s">
        <v>2162</v>
      </c>
      <c r="R4" s="170" t="s">
        <v>2163</v>
      </c>
      <c r="S4" s="170" t="s">
        <v>2164</v>
      </c>
      <c r="T4" s="170" t="s">
        <v>2165</v>
      </c>
      <c r="U4" s="170" t="s">
        <v>2166</v>
      </c>
      <c r="V4" s="170" t="s">
        <v>2167</v>
      </c>
      <c r="W4" s="401" t="s">
        <v>2168</v>
      </c>
      <c r="X4" s="137"/>
      <c r="Y4" s="137"/>
      <c r="Z4" s="137"/>
    </row>
    <row r="5" spans="1:26" s="218" customFormat="1" ht="120">
      <c r="A5" s="202" t="s">
        <v>1754</v>
      </c>
      <c r="B5" s="202" t="s">
        <v>223</v>
      </c>
      <c r="C5" s="202" t="s">
        <v>393</v>
      </c>
      <c r="D5" s="402">
        <v>1000000</v>
      </c>
      <c r="E5" s="402">
        <v>1000000</v>
      </c>
      <c r="F5" s="202" t="s">
        <v>4466</v>
      </c>
      <c r="G5" s="533">
        <v>44971</v>
      </c>
      <c r="H5" s="534"/>
      <c r="I5" s="202" t="s">
        <v>4467</v>
      </c>
      <c r="J5" s="545">
        <v>1000000</v>
      </c>
      <c r="K5" s="546"/>
      <c r="L5" s="546"/>
      <c r="M5" s="546">
        <v>1000000</v>
      </c>
      <c r="N5" s="546"/>
      <c r="O5" s="546"/>
      <c r="P5" s="546"/>
      <c r="Q5" s="546"/>
      <c r="R5" s="546"/>
      <c r="S5" s="546"/>
      <c r="T5" s="546"/>
      <c r="U5" s="546"/>
      <c r="V5" s="546"/>
      <c r="W5" s="546">
        <v>1000000</v>
      </c>
      <c r="X5" s="168"/>
      <c r="Y5" s="168"/>
      <c r="Z5" s="168"/>
    </row>
    <row r="6" spans="1:26" s="218" customFormat="1" ht="60">
      <c r="A6" s="202" t="s">
        <v>1754</v>
      </c>
      <c r="B6" s="202" t="s">
        <v>223</v>
      </c>
      <c r="C6" s="202" t="s">
        <v>843</v>
      </c>
      <c r="D6" s="402">
        <v>15200</v>
      </c>
      <c r="E6" s="402">
        <v>11437.5</v>
      </c>
      <c r="F6" s="202" t="s">
        <v>4468</v>
      </c>
      <c r="G6" s="533">
        <v>44960</v>
      </c>
      <c r="H6" s="535">
        <v>45291</v>
      </c>
      <c r="I6" s="202" t="s">
        <v>4469</v>
      </c>
      <c r="J6" s="545">
        <v>15200</v>
      </c>
      <c r="K6" s="546">
        <v>0</v>
      </c>
      <c r="L6" s="546">
        <v>2450</v>
      </c>
      <c r="M6" s="546">
        <v>6075</v>
      </c>
      <c r="N6" s="546">
        <v>0</v>
      </c>
      <c r="O6" s="546">
        <v>2912.5</v>
      </c>
      <c r="P6" s="546"/>
      <c r="Q6" s="546"/>
      <c r="R6" s="546"/>
      <c r="S6" s="546">
        <v>3762.5</v>
      </c>
      <c r="T6" s="546"/>
      <c r="U6" s="546"/>
      <c r="V6" s="546"/>
      <c r="W6" s="546">
        <v>15200</v>
      </c>
      <c r="X6" s="168"/>
      <c r="Y6" s="168"/>
      <c r="Z6" s="168"/>
    </row>
    <row r="7" spans="1:26" s="219" customFormat="1" ht="75">
      <c r="A7" s="183" t="s">
        <v>854</v>
      </c>
      <c r="B7" s="183" t="s">
        <v>68</v>
      </c>
      <c r="C7" s="183" t="s">
        <v>70</v>
      </c>
      <c r="D7" s="163">
        <v>34542.959999999999</v>
      </c>
      <c r="E7" s="163">
        <v>13188.36</v>
      </c>
      <c r="F7" s="183" t="s">
        <v>4321</v>
      </c>
      <c r="G7" s="536">
        <v>44930</v>
      </c>
      <c r="H7" s="537" t="s">
        <v>4322</v>
      </c>
      <c r="I7" s="183" t="s">
        <v>4323</v>
      </c>
      <c r="J7" s="547">
        <v>34542.959999999999</v>
      </c>
      <c r="K7" s="546">
        <v>0</v>
      </c>
      <c r="L7" s="546">
        <v>3320.56</v>
      </c>
      <c r="M7" s="546">
        <v>3475.68</v>
      </c>
      <c r="N7" s="546">
        <v>2953.3399999999997</v>
      </c>
      <c r="O7" s="546">
        <v>3438.78</v>
      </c>
      <c r="P7" s="543">
        <v>2838.4</v>
      </c>
      <c r="Q7" s="543">
        <v>2838.4</v>
      </c>
      <c r="R7" s="543">
        <v>2838.4</v>
      </c>
      <c r="S7" s="543">
        <v>2838.4</v>
      </c>
      <c r="T7" s="543">
        <v>2838.4</v>
      </c>
      <c r="U7" s="543">
        <v>2838.4</v>
      </c>
      <c r="V7" s="543">
        <v>4324.2</v>
      </c>
      <c r="W7" s="543">
        <f>SUM(K7:V7)</f>
        <v>34542.960000000006</v>
      </c>
      <c r="X7" s="128"/>
      <c r="Y7" s="128"/>
      <c r="Z7" s="128"/>
    </row>
    <row r="8" spans="1:26" s="219" customFormat="1" ht="90">
      <c r="A8" s="183" t="s">
        <v>854</v>
      </c>
      <c r="B8" s="183" t="s">
        <v>68</v>
      </c>
      <c r="C8" s="183" t="s">
        <v>72</v>
      </c>
      <c r="D8" s="163">
        <v>50000</v>
      </c>
      <c r="E8" s="163">
        <v>22980.9</v>
      </c>
      <c r="F8" s="183" t="s">
        <v>4324</v>
      </c>
      <c r="G8" s="536">
        <v>44930</v>
      </c>
      <c r="H8" s="537" t="s">
        <v>3732</v>
      </c>
      <c r="I8" s="183" t="s">
        <v>4325</v>
      </c>
      <c r="J8" s="547">
        <v>50000</v>
      </c>
      <c r="K8" s="546">
        <v>8036.29</v>
      </c>
      <c r="L8" s="546">
        <v>2393.7500000000009</v>
      </c>
      <c r="M8" s="546">
        <v>4819.71</v>
      </c>
      <c r="N8" s="546">
        <v>2493.5099999999993</v>
      </c>
      <c r="O8" s="546">
        <v>5237.640000000004</v>
      </c>
      <c r="P8" s="543">
        <v>3869.93</v>
      </c>
      <c r="Q8" s="543">
        <v>3869.93</v>
      </c>
      <c r="R8" s="543">
        <v>3869.93</v>
      </c>
      <c r="S8" s="543">
        <v>3869.93</v>
      </c>
      <c r="T8" s="543">
        <v>3869.93</v>
      </c>
      <c r="U8" s="543">
        <v>3869.93</v>
      </c>
      <c r="V8" s="543">
        <v>3799.52</v>
      </c>
      <c r="W8" s="543">
        <f>SUM(K8:V8)</f>
        <v>50000</v>
      </c>
      <c r="X8" s="128"/>
      <c r="Y8" s="139"/>
      <c r="Z8" s="139"/>
    </row>
    <row r="9" spans="1:26" s="219" customFormat="1" ht="105">
      <c r="A9" s="183" t="s">
        <v>854</v>
      </c>
      <c r="B9" s="183" t="s">
        <v>68</v>
      </c>
      <c r="C9" s="183" t="s">
        <v>74</v>
      </c>
      <c r="D9" s="163">
        <v>17526.72</v>
      </c>
      <c r="E9" s="163">
        <v>6392.2</v>
      </c>
      <c r="F9" s="183" t="s">
        <v>4326</v>
      </c>
      <c r="G9" s="536">
        <v>44930</v>
      </c>
      <c r="H9" s="537" t="s">
        <v>3732</v>
      </c>
      <c r="I9" s="183" t="s">
        <v>4327</v>
      </c>
      <c r="J9" s="547">
        <v>17526.72</v>
      </c>
      <c r="K9" s="546">
        <v>1282.02</v>
      </c>
      <c r="L9" s="546">
        <v>1279.1599999999999</v>
      </c>
      <c r="M9" s="546">
        <v>1275.7200000000003</v>
      </c>
      <c r="N9" s="546">
        <v>1276.56</v>
      </c>
      <c r="O9" s="546">
        <v>1278.7399999999993</v>
      </c>
      <c r="P9" s="543">
        <v>1360.5</v>
      </c>
      <c r="Q9" s="543">
        <v>1360.5</v>
      </c>
      <c r="R9" s="543">
        <v>1360.5</v>
      </c>
      <c r="S9" s="543">
        <v>1360.5</v>
      </c>
      <c r="T9" s="543">
        <v>1360.5</v>
      </c>
      <c r="U9" s="543">
        <v>1360.5</v>
      </c>
      <c r="V9" s="543">
        <v>2971.52</v>
      </c>
      <c r="W9" s="543">
        <f>SUM(K9:V9)</f>
        <v>17526.719999999998</v>
      </c>
      <c r="X9" s="128"/>
      <c r="Y9" s="139"/>
      <c r="Z9" s="139"/>
    </row>
    <row r="10" spans="1:26" s="219" customFormat="1" ht="45">
      <c r="A10" s="183" t="s">
        <v>854</v>
      </c>
      <c r="B10" s="183" t="s">
        <v>68</v>
      </c>
      <c r="C10" s="183" t="s">
        <v>816</v>
      </c>
      <c r="D10" s="163">
        <v>79.540000000000006</v>
      </c>
      <c r="E10" s="163">
        <v>79.540000000000006</v>
      </c>
      <c r="F10" s="183" t="s">
        <v>4328</v>
      </c>
      <c r="G10" s="536">
        <v>44956</v>
      </c>
      <c r="H10" s="537"/>
      <c r="I10" s="183" t="s">
        <v>4329</v>
      </c>
      <c r="J10" s="547">
        <v>79.540000000000006</v>
      </c>
      <c r="K10" s="546">
        <v>0</v>
      </c>
      <c r="L10" s="546">
        <v>77.5</v>
      </c>
      <c r="M10" s="546">
        <v>2.0400000000000063</v>
      </c>
      <c r="N10" s="546"/>
      <c r="O10" s="546"/>
      <c r="P10" s="543">
        <v>0</v>
      </c>
      <c r="Q10" s="543">
        <v>0</v>
      </c>
      <c r="R10" s="543">
        <v>0</v>
      </c>
      <c r="S10" s="543">
        <v>0</v>
      </c>
      <c r="T10" s="543">
        <v>0</v>
      </c>
      <c r="U10" s="543">
        <v>0</v>
      </c>
      <c r="V10" s="543">
        <v>0</v>
      </c>
      <c r="W10" s="543">
        <f>SUM(K10:O10)</f>
        <v>79.540000000000006</v>
      </c>
      <c r="X10" s="128"/>
      <c r="Y10" s="139"/>
      <c r="Z10" s="139"/>
    </row>
    <row r="11" spans="1:26" s="219" customFormat="1" ht="45">
      <c r="A11" s="183" t="s">
        <v>854</v>
      </c>
      <c r="B11" s="183" t="s">
        <v>68</v>
      </c>
      <c r="C11" s="183" t="s">
        <v>78</v>
      </c>
      <c r="D11" s="163">
        <v>200</v>
      </c>
      <c r="E11" s="163">
        <v>13.85</v>
      </c>
      <c r="F11" s="183" t="s">
        <v>4330</v>
      </c>
      <c r="G11" s="536">
        <v>44957</v>
      </c>
      <c r="H11" s="537"/>
      <c r="I11" s="183" t="s">
        <v>4331</v>
      </c>
      <c r="J11" s="547">
        <v>200</v>
      </c>
      <c r="K11" s="546">
        <v>0</v>
      </c>
      <c r="L11" s="546">
        <v>13.85</v>
      </c>
      <c r="M11" s="546"/>
      <c r="N11" s="546"/>
      <c r="O11" s="546"/>
      <c r="P11" s="543">
        <v>0</v>
      </c>
      <c r="Q11" s="543">
        <v>0</v>
      </c>
      <c r="R11" s="543">
        <v>0</v>
      </c>
      <c r="S11" s="543">
        <v>0</v>
      </c>
      <c r="T11" s="543">
        <v>0</v>
      </c>
      <c r="U11" s="543">
        <v>0</v>
      </c>
      <c r="V11" s="543">
        <v>186.15</v>
      </c>
      <c r="W11" s="543">
        <f>SUM(K11:V11)</f>
        <v>200</v>
      </c>
      <c r="X11" s="128"/>
      <c r="Y11" s="139"/>
      <c r="Z11" s="139"/>
    </row>
    <row r="12" spans="1:26" s="219" customFormat="1" ht="30">
      <c r="A12" s="860" t="s">
        <v>854</v>
      </c>
      <c r="B12" s="860" t="s">
        <v>68</v>
      </c>
      <c r="C12" s="860" t="s">
        <v>84</v>
      </c>
      <c r="D12" s="863">
        <v>245105.11</v>
      </c>
      <c r="E12" s="863">
        <v>91300.61</v>
      </c>
      <c r="F12" s="183" t="s">
        <v>4332</v>
      </c>
      <c r="G12" s="536">
        <v>44935</v>
      </c>
      <c r="H12" s="537"/>
      <c r="I12" s="541" t="s">
        <v>4333</v>
      </c>
      <c r="J12" s="547">
        <v>18900</v>
      </c>
      <c r="K12" s="866">
        <v>17445.96</v>
      </c>
      <c r="L12" s="869">
        <v>19335.96</v>
      </c>
      <c r="M12" s="869">
        <v>19335.96</v>
      </c>
      <c r="N12" s="869">
        <v>19335.96</v>
      </c>
      <c r="O12" s="872">
        <v>15846.769999999997</v>
      </c>
      <c r="P12" s="875">
        <v>20617.96</v>
      </c>
      <c r="Q12" s="875">
        <v>20617.96</v>
      </c>
      <c r="R12" s="875">
        <v>20617.96</v>
      </c>
      <c r="S12" s="875">
        <v>20617.96</v>
      </c>
      <c r="T12" s="875">
        <v>20617.96</v>
      </c>
      <c r="U12" s="875">
        <v>20617.96</v>
      </c>
      <c r="V12" s="875">
        <v>30096.74</v>
      </c>
      <c r="W12" s="875">
        <f>SUM(K12:V12)</f>
        <v>245105.10999999993</v>
      </c>
      <c r="X12" s="128"/>
      <c r="Y12" s="139"/>
      <c r="Z12" s="139"/>
    </row>
    <row r="13" spans="1:26" s="219" customFormat="1" ht="45">
      <c r="A13" s="861"/>
      <c r="B13" s="861"/>
      <c r="C13" s="861"/>
      <c r="D13" s="864"/>
      <c r="E13" s="864"/>
      <c r="F13" s="183" t="s">
        <v>4334</v>
      </c>
      <c r="G13" s="536">
        <v>44935</v>
      </c>
      <c r="H13" s="537"/>
      <c r="I13" s="183" t="s">
        <v>4335</v>
      </c>
      <c r="J13" s="548">
        <v>83740.61</v>
      </c>
      <c r="K13" s="867"/>
      <c r="L13" s="870"/>
      <c r="M13" s="870"/>
      <c r="N13" s="870"/>
      <c r="O13" s="873"/>
      <c r="P13" s="876"/>
      <c r="Q13" s="876"/>
      <c r="R13" s="876"/>
      <c r="S13" s="876"/>
      <c r="T13" s="876"/>
      <c r="U13" s="876"/>
      <c r="V13" s="876"/>
      <c r="W13" s="878"/>
      <c r="X13" s="128"/>
      <c r="Y13" s="139"/>
      <c r="Z13" s="139"/>
    </row>
    <row r="14" spans="1:26" s="219" customFormat="1" ht="30">
      <c r="A14" s="862"/>
      <c r="B14" s="862"/>
      <c r="C14" s="862"/>
      <c r="D14" s="865"/>
      <c r="E14" s="865"/>
      <c r="F14" s="183" t="s">
        <v>4336</v>
      </c>
      <c r="G14" s="536">
        <v>45043</v>
      </c>
      <c r="H14" s="537"/>
      <c r="I14" s="183" t="s">
        <v>4337</v>
      </c>
      <c r="J14" s="548">
        <v>142464.5</v>
      </c>
      <c r="K14" s="868"/>
      <c r="L14" s="871"/>
      <c r="M14" s="871"/>
      <c r="N14" s="871"/>
      <c r="O14" s="874"/>
      <c r="P14" s="877"/>
      <c r="Q14" s="877"/>
      <c r="R14" s="877"/>
      <c r="S14" s="877"/>
      <c r="T14" s="877"/>
      <c r="U14" s="877"/>
      <c r="V14" s="877"/>
      <c r="W14" s="879"/>
      <c r="X14" s="128"/>
      <c r="Y14" s="139"/>
      <c r="Z14" s="139"/>
    </row>
    <row r="15" spans="1:26" s="219" customFormat="1" ht="45">
      <c r="A15" s="860" t="s">
        <v>854</v>
      </c>
      <c r="B15" s="860" t="s">
        <v>68</v>
      </c>
      <c r="C15" s="860" t="s">
        <v>86</v>
      </c>
      <c r="D15" s="863">
        <v>97728.18</v>
      </c>
      <c r="E15" s="863">
        <v>48513.8</v>
      </c>
      <c r="F15" s="183" t="s">
        <v>4338</v>
      </c>
      <c r="G15" s="536">
        <v>44956</v>
      </c>
      <c r="H15" s="537"/>
      <c r="I15" s="183" t="s">
        <v>4329</v>
      </c>
      <c r="J15" s="549">
        <v>1585.16</v>
      </c>
      <c r="K15" s="880">
        <v>10134.629999999999</v>
      </c>
      <c r="L15" s="869">
        <v>8912.44</v>
      </c>
      <c r="M15" s="869">
        <v>9939.8599999999988</v>
      </c>
      <c r="N15" s="869">
        <v>10675.37</v>
      </c>
      <c r="O15" s="872">
        <v>8851.4999999999982</v>
      </c>
      <c r="P15" s="875">
        <v>20444.240000000002</v>
      </c>
      <c r="Q15" s="875">
        <v>19950</v>
      </c>
      <c r="R15" s="875">
        <v>26950</v>
      </c>
      <c r="S15" s="875">
        <v>19950</v>
      </c>
      <c r="T15" s="875">
        <v>19950</v>
      </c>
      <c r="U15" s="875">
        <v>19950</v>
      </c>
      <c r="V15" s="875">
        <f>238713.45-K15-L15-M15-N15-O15-P15-Q15-R15-S15-T15-U15</f>
        <v>63005.410000000033</v>
      </c>
      <c r="W15" s="875">
        <f>SUM(K15:V16)</f>
        <v>238713.45000000004</v>
      </c>
      <c r="X15" s="128"/>
      <c r="Y15" s="139"/>
      <c r="Z15" s="139"/>
    </row>
    <row r="16" spans="1:26" s="219" customFormat="1" ht="105">
      <c r="A16" s="862"/>
      <c r="B16" s="862"/>
      <c r="C16" s="862"/>
      <c r="D16" s="865"/>
      <c r="E16" s="865"/>
      <c r="F16" s="183" t="s">
        <v>4339</v>
      </c>
      <c r="G16" s="536">
        <v>44956</v>
      </c>
      <c r="H16" s="537"/>
      <c r="I16" s="183" t="s">
        <v>4340</v>
      </c>
      <c r="J16" s="547">
        <v>96143.02</v>
      </c>
      <c r="K16" s="881"/>
      <c r="L16" s="871"/>
      <c r="M16" s="871"/>
      <c r="N16" s="871"/>
      <c r="O16" s="874"/>
      <c r="P16" s="877"/>
      <c r="Q16" s="877"/>
      <c r="R16" s="877"/>
      <c r="S16" s="877"/>
      <c r="T16" s="877"/>
      <c r="U16" s="877"/>
      <c r="V16" s="877"/>
      <c r="W16" s="879"/>
      <c r="X16" s="128"/>
      <c r="Y16" s="139"/>
      <c r="Z16" s="139"/>
    </row>
    <row r="17" spans="1:26" s="219" customFormat="1" ht="45">
      <c r="A17" s="183" t="s">
        <v>854</v>
      </c>
      <c r="B17" s="183" t="s">
        <v>68</v>
      </c>
      <c r="C17" s="183" t="s">
        <v>88</v>
      </c>
      <c r="D17" s="163">
        <v>200</v>
      </c>
      <c r="E17" s="163">
        <v>100</v>
      </c>
      <c r="F17" s="183" t="s">
        <v>4330</v>
      </c>
      <c r="G17" s="536">
        <v>44957</v>
      </c>
      <c r="H17" s="537"/>
      <c r="I17" s="183" t="s">
        <v>4331</v>
      </c>
      <c r="J17" s="547">
        <v>200</v>
      </c>
      <c r="K17" s="546">
        <v>0</v>
      </c>
      <c r="L17" s="546">
        <v>0</v>
      </c>
      <c r="M17" s="546">
        <v>100</v>
      </c>
      <c r="N17" s="546"/>
      <c r="O17" s="546"/>
      <c r="P17" s="543">
        <v>0</v>
      </c>
      <c r="Q17" s="543">
        <v>0</v>
      </c>
      <c r="R17" s="543">
        <v>0</v>
      </c>
      <c r="S17" s="543">
        <v>0</v>
      </c>
      <c r="T17" s="543">
        <v>0</v>
      </c>
      <c r="U17" s="543">
        <v>0</v>
      </c>
      <c r="V17" s="543">
        <v>100</v>
      </c>
      <c r="W17" s="543">
        <f>SUM(K17:V17)</f>
        <v>200</v>
      </c>
      <c r="X17" s="128"/>
      <c r="Y17" s="139"/>
      <c r="Z17" s="139"/>
    </row>
    <row r="18" spans="1:26" s="219" customFormat="1" ht="45">
      <c r="A18" s="183" t="s">
        <v>854</v>
      </c>
      <c r="B18" s="183" t="s">
        <v>68</v>
      </c>
      <c r="C18" s="183" t="s">
        <v>90</v>
      </c>
      <c r="D18" s="163">
        <v>200</v>
      </c>
      <c r="E18" s="163">
        <v>0</v>
      </c>
      <c r="F18" s="183" t="s">
        <v>4330</v>
      </c>
      <c r="G18" s="536">
        <v>44957</v>
      </c>
      <c r="H18" s="537"/>
      <c r="I18" s="183" t="s">
        <v>4331</v>
      </c>
      <c r="J18" s="547">
        <v>200</v>
      </c>
      <c r="K18" s="546">
        <v>0</v>
      </c>
      <c r="L18" s="546">
        <v>0</v>
      </c>
      <c r="M18" s="546">
        <v>0</v>
      </c>
      <c r="N18" s="546">
        <v>0</v>
      </c>
      <c r="O18" s="546">
        <v>0</v>
      </c>
      <c r="P18" s="543">
        <v>0</v>
      </c>
      <c r="Q18" s="543">
        <v>0</v>
      </c>
      <c r="R18" s="543">
        <v>0</v>
      </c>
      <c r="S18" s="543">
        <v>0</v>
      </c>
      <c r="T18" s="543">
        <v>0</v>
      </c>
      <c r="U18" s="543"/>
      <c r="V18" s="543">
        <v>200</v>
      </c>
      <c r="W18" s="543">
        <f>SUM(K18:V18)</f>
        <v>200</v>
      </c>
      <c r="X18" s="128"/>
      <c r="Y18" s="139"/>
      <c r="Z18" s="139"/>
    </row>
    <row r="19" spans="1:26" s="219" customFormat="1" ht="45">
      <c r="A19" s="860" t="s">
        <v>854</v>
      </c>
      <c r="B19" s="860" t="s">
        <v>68</v>
      </c>
      <c r="C19" s="860" t="s">
        <v>92</v>
      </c>
      <c r="D19" s="882">
        <v>2865</v>
      </c>
      <c r="E19" s="882">
        <v>2665</v>
      </c>
      <c r="F19" s="183" t="s">
        <v>4330</v>
      </c>
      <c r="G19" s="536">
        <v>44957</v>
      </c>
      <c r="H19" s="537"/>
      <c r="I19" s="183" t="s">
        <v>4331</v>
      </c>
      <c r="J19" s="547">
        <v>200</v>
      </c>
      <c r="K19" s="866">
        <v>450</v>
      </c>
      <c r="L19" s="869">
        <v>580</v>
      </c>
      <c r="M19" s="869">
        <v>600</v>
      </c>
      <c r="N19" s="869">
        <v>560</v>
      </c>
      <c r="O19" s="872">
        <v>475</v>
      </c>
      <c r="P19" s="875"/>
      <c r="Q19" s="875"/>
      <c r="R19" s="875"/>
      <c r="S19" s="875">
        <f>11315-K19-L19-M19-N19-O19</f>
        <v>8650</v>
      </c>
      <c r="T19" s="875"/>
      <c r="U19" s="875"/>
      <c r="V19" s="875">
        <v>200</v>
      </c>
      <c r="W19" s="875">
        <f>SUM(K19:V20)</f>
        <v>11515</v>
      </c>
      <c r="X19" s="128"/>
      <c r="Y19" s="139"/>
      <c r="Z19" s="139"/>
    </row>
    <row r="20" spans="1:26" s="219" customFormat="1" ht="75">
      <c r="A20" s="862"/>
      <c r="B20" s="862"/>
      <c r="C20" s="862"/>
      <c r="D20" s="865"/>
      <c r="E20" s="865"/>
      <c r="F20" s="183" t="s">
        <v>4341</v>
      </c>
      <c r="G20" s="536">
        <v>44935</v>
      </c>
      <c r="H20" s="537"/>
      <c r="I20" s="183" t="s">
        <v>4342</v>
      </c>
      <c r="J20" s="547">
        <v>2665</v>
      </c>
      <c r="K20" s="868"/>
      <c r="L20" s="871"/>
      <c r="M20" s="871"/>
      <c r="N20" s="871"/>
      <c r="O20" s="874"/>
      <c r="P20" s="877"/>
      <c r="Q20" s="877"/>
      <c r="R20" s="877"/>
      <c r="S20" s="877"/>
      <c r="T20" s="877"/>
      <c r="U20" s="877"/>
      <c r="V20" s="877"/>
      <c r="W20" s="877"/>
      <c r="X20" s="128"/>
      <c r="Y20" s="139"/>
      <c r="Z20" s="139"/>
    </row>
    <row r="21" spans="1:26" s="219" customFormat="1" ht="45">
      <c r="A21" s="860" t="s">
        <v>854</v>
      </c>
      <c r="B21" s="860" t="s">
        <v>68</v>
      </c>
      <c r="C21" s="860" t="s">
        <v>94</v>
      </c>
      <c r="D21" s="882">
        <v>5144.01</v>
      </c>
      <c r="E21" s="882">
        <v>3182.24</v>
      </c>
      <c r="F21" s="183" t="s">
        <v>4343</v>
      </c>
      <c r="G21" s="536">
        <v>44935</v>
      </c>
      <c r="H21" s="537"/>
      <c r="I21" s="183" t="s">
        <v>4344</v>
      </c>
      <c r="J21" s="547">
        <v>1837.01</v>
      </c>
      <c r="K21" s="880">
        <v>1299.5</v>
      </c>
      <c r="L21" s="869">
        <v>317.5</v>
      </c>
      <c r="M21" s="869">
        <v>687</v>
      </c>
      <c r="N21" s="869">
        <v>259.5</v>
      </c>
      <c r="O21" s="872">
        <v>618.73999999999978</v>
      </c>
      <c r="P21" s="875">
        <v>10019.200000000001</v>
      </c>
      <c r="Q21" s="875">
        <v>10019.200000000001</v>
      </c>
      <c r="R21" s="875">
        <f>10019.2+960</f>
        <v>10979.2</v>
      </c>
      <c r="S21" s="875">
        <v>10019.200000000001</v>
      </c>
      <c r="T21" s="875">
        <v>10019.200000000001</v>
      </c>
      <c r="U21" s="875">
        <v>10019.200000000001</v>
      </c>
      <c r="V21" s="875">
        <f>103826.99-K21-L21-M21-N21-O21-P21-Q21-R21-S21-T21-U21</f>
        <v>39569.550000000017</v>
      </c>
      <c r="W21" s="875">
        <f>SUM(K21:V24)</f>
        <v>103826.99</v>
      </c>
      <c r="X21" s="128"/>
      <c r="Y21" s="139"/>
      <c r="Z21" s="139"/>
    </row>
    <row r="22" spans="1:26" s="219" customFormat="1" ht="60">
      <c r="A22" s="861"/>
      <c r="B22" s="861"/>
      <c r="C22" s="861"/>
      <c r="D22" s="864"/>
      <c r="E22" s="864"/>
      <c r="F22" s="183" t="s">
        <v>4345</v>
      </c>
      <c r="G22" s="536">
        <v>44935</v>
      </c>
      <c r="H22" s="537"/>
      <c r="I22" s="183" t="s">
        <v>4346</v>
      </c>
      <c r="J22" s="547">
        <v>838</v>
      </c>
      <c r="K22" s="883"/>
      <c r="L22" s="870"/>
      <c r="M22" s="870"/>
      <c r="N22" s="870"/>
      <c r="O22" s="873"/>
      <c r="P22" s="876"/>
      <c r="Q22" s="876"/>
      <c r="R22" s="876"/>
      <c r="S22" s="876"/>
      <c r="T22" s="876"/>
      <c r="U22" s="876"/>
      <c r="V22" s="876"/>
      <c r="W22" s="878"/>
      <c r="X22" s="128"/>
      <c r="Y22" s="139"/>
      <c r="Z22" s="139"/>
    </row>
    <row r="23" spans="1:26" s="219" customFormat="1" ht="60">
      <c r="A23" s="861"/>
      <c r="B23" s="861"/>
      <c r="C23" s="861"/>
      <c r="D23" s="864"/>
      <c r="E23" s="864"/>
      <c r="F23" s="183" t="s">
        <v>4347</v>
      </c>
      <c r="G23" s="536">
        <v>45000</v>
      </c>
      <c r="H23" s="537"/>
      <c r="I23" s="183" t="s">
        <v>4348</v>
      </c>
      <c r="J23" s="550">
        <v>1545</v>
      </c>
      <c r="K23" s="883"/>
      <c r="L23" s="870"/>
      <c r="M23" s="870"/>
      <c r="N23" s="870"/>
      <c r="O23" s="873"/>
      <c r="P23" s="876"/>
      <c r="Q23" s="876"/>
      <c r="R23" s="876"/>
      <c r="S23" s="876"/>
      <c r="T23" s="876"/>
      <c r="U23" s="876"/>
      <c r="V23" s="876"/>
      <c r="W23" s="878"/>
      <c r="X23" s="128"/>
      <c r="Y23" s="139"/>
      <c r="Z23" s="139"/>
    </row>
    <row r="24" spans="1:26" s="219" customFormat="1" ht="60">
      <c r="A24" s="862"/>
      <c r="B24" s="862"/>
      <c r="C24" s="862"/>
      <c r="D24" s="865"/>
      <c r="E24" s="865"/>
      <c r="F24" s="183" t="s">
        <v>4349</v>
      </c>
      <c r="G24" s="536">
        <v>45000</v>
      </c>
      <c r="H24" s="537"/>
      <c r="I24" s="183" t="s">
        <v>4350</v>
      </c>
      <c r="J24" s="547">
        <v>924</v>
      </c>
      <c r="K24" s="881"/>
      <c r="L24" s="871"/>
      <c r="M24" s="871"/>
      <c r="N24" s="871"/>
      <c r="O24" s="874"/>
      <c r="P24" s="877"/>
      <c r="Q24" s="877"/>
      <c r="R24" s="877"/>
      <c r="S24" s="877"/>
      <c r="T24" s="877"/>
      <c r="U24" s="877"/>
      <c r="V24" s="877"/>
      <c r="W24" s="879"/>
      <c r="X24" s="128"/>
      <c r="Y24" s="139"/>
      <c r="Z24" s="139"/>
    </row>
    <row r="25" spans="1:26" s="219" customFormat="1" ht="180">
      <c r="A25" s="183" t="s">
        <v>854</v>
      </c>
      <c r="B25" s="183" t="s">
        <v>68</v>
      </c>
      <c r="C25" s="183" t="s">
        <v>880</v>
      </c>
      <c r="D25" s="163">
        <v>4320</v>
      </c>
      <c r="E25" s="163">
        <v>3600</v>
      </c>
      <c r="F25" s="183" t="s">
        <v>4351</v>
      </c>
      <c r="G25" s="536">
        <v>44931</v>
      </c>
      <c r="H25" s="537"/>
      <c r="I25" s="183" t="s">
        <v>4352</v>
      </c>
      <c r="J25" s="547">
        <v>4320</v>
      </c>
      <c r="K25" s="546">
        <v>720</v>
      </c>
      <c r="L25" s="546">
        <v>720</v>
      </c>
      <c r="M25" s="546">
        <v>720</v>
      </c>
      <c r="N25" s="546">
        <v>720</v>
      </c>
      <c r="O25" s="546">
        <v>720</v>
      </c>
      <c r="P25" s="543">
        <v>720</v>
      </c>
      <c r="Q25" s="543">
        <v>0</v>
      </c>
      <c r="R25" s="543">
        <v>0</v>
      </c>
      <c r="S25" s="543">
        <v>0</v>
      </c>
      <c r="T25" s="543">
        <v>0</v>
      </c>
      <c r="U25" s="543">
        <v>0</v>
      </c>
      <c r="V25" s="543">
        <v>0</v>
      </c>
      <c r="W25" s="543">
        <f>SUM(K25:V25)</f>
        <v>4320</v>
      </c>
      <c r="X25" s="128"/>
      <c r="Y25" s="139"/>
      <c r="Z25" s="139"/>
    </row>
    <row r="26" spans="1:26" s="219" customFormat="1" ht="45">
      <c r="A26" s="860" t="s">
        <v>854</v>
      </c>
      <c r="B26" s="860" t="s">
        <v>68</v>
      </c>
      <c r="C26" s="860" t="s">
        <v>306</v>
      </c>
      <c r="D26" s="882">
        <v>6440</v>
      </c>
      <c r="E26" s="882">
        <v>0</v>
      </c>
      <c r="F26" s="183" t="s">
        <v>4330</v>
      </c>
      <c r="G26" s="536">
        <v>44957</v>
      </c>
      <c r="H26" s="537"/>
      <c r="I26" s="183" t="s">
        <v>4331</v>
      </c>
      <c r="J26" s="547">
        <v>200</v>
      </c>
      <c r="K26" s="866">
        <v>0</v>
      </c>
      <c r="L26" s="869">
        <v>0</v>
      </c>
      <c r="M26" s="869">
        <v>0</v>
      </c>
      <c r="N26" s="869">
        <v>0</v>
      </c>
      <c r="O26" s="872">
        <v>0</v>
      </c>
      <c r="P26" s="875">
        <v>567.27</v>
      </c>
      <c r="Q26" s="875">
        <v>567.27</v>
      </c>
      <c r="R26" s="875">
        <v>567.27</v>
      </c>
      <c r="S26" s="875">
        <v>567.27</v>
      </c>
      <c r="T26" s="875">
        <v>567.27</v>
      </c>
      <c r="U26" s="875">
        <v>567.27</v>
      </c>
      <c r="V26" s="875">
        <v>3036.38</v>
      </c>
      <c r="W26" s="875">
        <f>SUM(P26:V28)</f>
        <v>6440</v>
      </c>
      <c r="X26" s="128"/>
      <c r="Y26" s="139"/>
      <c r="Z26" s="139"/>
    </row>
    <row r="27" spans="1:26" s="219" customFormat="1" ht="45">
      <c r="A27" s="861"/>
      <c r="B27" s="861"/>
      <c r="C27" s="861"/>
      <c r="D27" s="864"/>
      <c r="E27" s="864"/>
      <c r="F27" s="183" t="s">
        <v>4353</v>
      </c>
      <c r="G27" s="536">
        <v>45050</v>
      </c>
      <c r="H27" s="537"/>
      <c r="I27" s="183" t="s">
        <v>4354</v>
      </c>
      <c r="J27" s="547">
        <v>4800</v>
      </c>
      <c r="K27" s="867"/>
      <c r="L27" s="870"/>
      <c r="M27" s="870"/>
      <c r="N27" s="870"/>
      <c r="O27" s="873"/>
      <c r="P27" s="876"/>
      <c r="Q27" s="876"/>
      <c r="R27" s="876"/>
      <c r="S27" s="876"/>
      <c r="T27" s="876"/>
      <c r="U27" s="876"/>
      <c r="V27" s="876"/>
      <c r="W27" s="878"/>
      <c r="X27" s="128"/>
      <c r="Y27" s="139"/>
      <c r="Z27" s="139"/>
    </row>
    <row r="28" spans="1:26" s="219" customFormat="1" ht="45">
      <c r="A28" s="862"/>
      <c r="B28" s="862"/>
      <c r="C28" s="862"/>
      <c r="D28" s="865"/>
      <c r="E28" s="865"/>
      <c r="F28" s="183" t="s">
        <v>4355</v>
      </c>
      <c r="G28" s="536">
        <v>45050</v>
      </c>
      <c r="H28" s="537"/>
      <c r="I28" s="183" t="s">
        <v>4356</v>
      </c>
      <c r="J28" s="547">
        <v>1440</v>
      </c>
      <c r="K28" s="868"/>
      <c r="L28" s="871"/>
      <c r="M28" s="871"/>
      <c r="N28" s="871"/>
      <c r="O28" s="874"/>
      <c r="P28" s="877"/>
      <c r="Q28" s="877"/>
      <c r="R28" s="877"/>
      <c r="S28" s="877"/>
      <c r="T28" s="877"/>
      <c r="U28" s="877"/>
      <c r="V28" s="877"/>
      <c r="W28" s="879"/>
      <c r="X28" s="128"/>
      <c r="Y28" s="139"/>
      <c r="Z28" s="139"/>
    </row>
    <row r="29" spans="1:26" s="219" customFormat="1" ht="60">
      <c r="A29" s="183" t="s">
        <v>854</v>
      </c>
      <c r="B29" s="183" t="s">
        <v>68</v>
      </c>
      <c r="C29" s="183" t="s">
        <v>100</v>
      </c>
      <c r="D29" s="163">
        <v>740</v>
      </c>
      <c r="E29" s="163">
        <v>740</v>
      </c>
      <c r="F29" s="183" t="s">
        <v>4357</v>
      </c>
      <c r="G29" s="536">
        <v>45048</v>
      </c>
      <c r="H29" s="537"/>
      <c r="I29" s="183" t="s">
        <v>4358</v>
      </c>
      <c r="J29" s="547">
        <v>740</v>
      </c>
      <c r="K29" s="546" t="s">
        <v>2182</v>
      </c>
      <c r="L29" s="546" t="s">
        <v>2182</v>
      </c>
      <c r="M29" s="546" t="s">
        <v>2182</v>
      </c>
      <c r="N29" s="546" t="s">
        <v>2182</v>
      </c>
      <c r="O29" s="546">
        <v>740</v>
      </c>
      <c r="P29" s="543" t="s">
        <v>2182</v>
      </c>
      <c r="Q29" s="543" t="s">
        <v>2182</v>
      </c>
      <c r="R29" s="543" t="s">
        <v>2182</v>
      </c>
      <c r="S29" s="543" t="s">
        <v>2182</v>
      </c>
      <c r="T29" s="543" t="s">
        <v>2182</v>
      </c>
      <c r="U29" s="543" t="s">
        <v>2182</v>
      </c>
      <c r="V29" s="543" t="s">
        <v>2182</v>
      </c>
      <c r="W29" s="543">
        <f>+O29</f>
        <v>740</v>
      </c>
      <c r="X29" s="128"/>
      <c r="Y29" s="139"/>
      <c r="Z29" s="139"/>
    </row>
    <row r="30" spans="1:26" s="219" customFormat="1" ht="90">
      <c r="A30" s="183" t="s">
        <v>854</v>
      </c>
      <c r="B30" s="183" t="s">
        <v>68</v>
      </c>
      <c r="C30" s="183" t="s">
        <v>102</v>
      </c>
      <c r="D30" s="163">
        <v>1650</v>
      </c>
      <c r="E30" s="163">
        <v>476</v>
      </c>
      <c r="F30" s="183" t="s">
        <v>4359</v>
      </c>
      <c r="G30" s="536">
        <v>44935</v>
      </c>
      <c r="H30" s="537"/>
      <c r="I30" s="183" t="s">
        <v>4360</v>
      </c>
      <c r="J30" s="547">
        <v>1650</v>
      </c>
      <c r="K30" s="546" t="s">
        <v>2182</v>
      </c>
      <c r="L30" s="546"/>
      <c r="M30" s="546"/>
      <c r="N30" s="546"/>
      <c r="O30" s="546">
        <v>476</v>
      </c>
      <c r="P30" s="543" t="s">
        <v>2182</v>
      </c>
      <c r="Q30" s="543" t="s">
        <v>2182</v>
      </c>
      <c r="R30" s="543" t="s">
        <v>2182</v>
      </c>
      <c r="S30" s="543" t="s">
        <v>2182</v>
      </c>
      <c r="T30" s="543" t="s">
        <v>2182</v>
      </c>
      <c r="U30" s="543" t="s">
        <v>2182</v>
      </c>
      <c r="V30" s="543" t="s">
        <v>2182</v>
      </c>
      <c r="W30" s="543">
        <f>+O30</f>
        <v>476</v>
      </c>
      <c r="X30" s="128"/>
      <c r="Y30" s="139"/>
      <c r="Z30" s="139"/>
    </row>
    <row r="31" spans="1:26" s="219" customFormat="1" ht="45">
      <c r="A31" s="183" t="s">
        <v>854</v>
      </c>
      <c r="B31" s="183" t="s">
        <v>68</v>
      </c>
      <c r="C31" s="183" t="s">
        <v>493</v>
      </c>
      <c r="D31" s="163">
        <v>200</v>
      </c>
      <c r="E31" s="163">
        <v>93.61</v>
      </c>
      <c r="F31" s="183" t="s">
        <v>4330</v>
      </c>
      <c r="G31" s="536">
        <v>44957</v>
      </c>
      <c r="H31" s="537"/>
      <c r="I31" s="183" t="s">
        <v>4331</v>
      </c>
      <c r="J31" s="547">
        <v>200</v>
      </c>
      <c r="K31" s="546" t="s">
        <v>2182</v>
      </c>
      <c r="L31" s="546" t="s">
        <v>2182</v>
      </c>
      <c r="M31" s="546" t="s">
        <v>2182</v>
      </c>
      <c r="N31" s="546">
        <v>93.61</v>
      </c>
      <c r="O31" s="546"/>
      <c r="P31" s="543" t="s">
        <v>2182</v>
      </c>
      <c r="Q31" s="543" t="s">
        <v>2182</v>
      </c>
      <c r="R31" s="543" t="s">
        <v>2182</v>
      </c>
      <c r="S31" s="543" t="s">
        <v>2182</v>
      </c>
      <c r="T31" s="543" t="s">
        <v>2182</v>
      </c>
      <c r="U31" s="543" t="s">
        <v>2182</v>
      </c>
      <c r="V31" s="543" t="s">
        <v>2182</v>
      </c>
      <c r="W31" s="543">
        <f>+N31</f>
        <v>93.61</v>
      </c>
      <c r="X31" s="128"/>
      <c r="Y31" s="139"/>
      <c r="Z31" s="139"/>
    </row>
    <row r="32" spans="1:26" s="219" customFormat="1" ht="45">
      <c r="A32" s="860" t="s">
        <v>854</v>
      </c>
      <c r="B32" s="860" t="s">
        <v>68</v>
      </c>
      <c r="C32" s="860" t="s">
        <v>104</v>
      </c>
      <c r="D32" s="882">
        <v>6886.1</v>
      </c>
      <c r="E32" s="882">
        <v>4751.34</v>
      </c>
      <c r="F32" s="183" t="s">
        <v>4361</v>
      </c>
      <c r="G32" s="536">
        <v>44935</v>
      </c>
      <c r="H32" s="537"/>
      <c r="I32" s="183" t="s">
        <v>4362</v>
      </c>
      <c r="J32" s="547">
        <v>2551.3000000000002</v>
      </c>
      <c r="K32" s="866">
        <v>1517.4</v>
      </c>
      <c r="L32" s="869">
        <v>745</v>
      </c>
      <c r="M32" s="869">
        <v>704.69999999999982</v>
      </c>
      <c r="N32" s="869">
        <v>1133.6399999999999</v>
      </c>
      <c r="O32" s="872">
        <v>650.60000000000036</v>
      </c>
      <c r="P32" s="875"/>
      <c r="Q32" s="875">
        <f>24241.36-K32-L32-M32-N32-O32</f>
        <v>19490.019999999997</v>
      </c>
      <c r="R32" s="875"/>
      <c r="S32" s="875"/>
      <c r="T32" s="875"/>
      <c r="U32" s="875"/>
      <c r="V32" s="875"/>
      <c r="W32" s="875">
        <f>SUM(K32:V35)</f>
        <v>24241.359999999997</v>
      </c>
      <c r="X32" s="128"/>
      <c r="Y32" s="139"/>
      <c r="Z32" s="139"/>
    </row>
    <row r="33" spans="1:26" s="219" customFormat="1" ht="60">
      <c r="A33" s="861"/>
      <c r="B33" s="861"/>
      <c r="C33" s="861"/>
      <c r="D33" s="864"/>
      <c r="E33" s="864"/>
      <c r="F33" s="183" t="s">
        <v>4363</v>
      </c>
      <c r="G33" s="536">
        <v>44935</v>
      </c>
      <c r="H33" s="537"/>
      <c r="I33" s="183" t="s">
        <v>4346</v>
      </c>
      <c r="J33" s="547">
        <v>3721.3</v>
      </c>
      <c r="K33" s="867"/>
      <c r="L33" s="870"/>
      <c r="M33" s="870"/>
      <c r="N33" s="870"/>
      <c r="O33" s="873"/>
      <c r="P33" s="876"/>
      <c r="Q33" s="876"/>
      <c r="R33" s="876"/>
      <c r="S33" s="876"/>
      <c r="T33" s="876"/>
      <c r="U33" s="876"/>
      <c r="V33" s="876"/>
      <c r="W33" s="878"/>
      <c r="X33" s="128"/>
      <c r="Y33" s="139"/>
      <c r="Z33" s="139"/>
    </row>
    <row r="34" spans="1:26" s="219" customFormat="1" ht="60">
      <c r="A34" s="861"/>
      <c r="B34" s="861"/>
      <c r="C34" s="861"/>
      <c r="D34" s="864"/>
      <c r="E34" s="864"/>
      <c r="F34" s="183" t="s">
        <v>4364</v>
      </c>
      <c r="G34" s="536">
        <v>45000</v>
      </c>
      <c r="H34" s="537"/>
      <c r="I34" s="183" t="s">
        <v>4348</v>
      </c>
      <c r="J34" s="547">
        <v>394.5</v>
      </c>
      <c r="K34" s="867"/>
      <c r="L34" s="870"/>
      <c r="M34" s="870"/>
      <c r="N34" s="870"/>
      <c r="O34" s="873"/>
      <c r="P34" s="876"/>
      <c r="Q34" s="876"/>
      <c r="R34" s="876"/>
      <c r="S34" s="876"/>
      <c r="T34" s="876"/>
      <c r="U34" s="876"/>
      <c r="V34" s="876"/>
      <c r="W34" s="878"/>
      <c r="X34" s="128"/>
      <c r="Y34" s="139"/>
      <c r="Z34" s="139"/>
    </row>
    <row r="35" spans="1:26" s="219" customFormat="1" ht="60">
      <c r="A35" s="862"/>
      <c r="B35" s="862"/>
      <c r="C35" s="862"/>
      <c r="D35" s="865"/>
      <c r="E35" s="865"/>
      <c r="F35" s="183" t="s">
        <v>4349</v>
      </c>
      <c r="G35" s="536">
        <v>45000</v>
      </c>
      <c r="H35" s="537"/>
      <c r="I35" s="183" t="s">
        <v>4350</v>
      </c>
      <c r="J35" s="547">
        <v>219</v>
      </c>
      <c r="K35" s="868"/>
      <c r="L35" s="871"/>
      <c r="M35" s="871"/>
      <c r="N35" s="871"/>
      <c r="O35" s="874"/>
      <c r="P35" s="877"/>
      <c r="Q35" s="877"/>
      <c r="R35" s="877"/>
      <c r="S35" s="877"/>
      <c r="T35" s="877"/>
      <c r="U35" s="877"/>
      <c r="V35" s="877"/>
      <c r="W35" s="879"/>
      <c r="X35" s="128"/>
      <c r="Y35" s="139"/>
      <c r="Z35" s="139"/>
    </row>
    <row r="36" spans="1:26" s="219" customFormat="1" ht="45">
      <c r="A36" s="860" t="s">
        <v>854</v>
      </c>
      <c r="B36" s="860" t="s">
        <v>68</v>
      </c>
      <c r="C36" s="860" t="s">
        <v>106</v>
      </c>
      <c r="D36" s="882">
        <v>4346.87</v>
      </c>
      <c r="E36" s="882">
        <v>4168.87</v>
      </c>
      <c r="F36" s="183" t="s">
        <v>4330</v>
      </c>
      <c r="G36" s="536">
        <v>44957</v>
      </c>
      <c r="H36" s="537"/>
      <c r="I36" s="183" t="s">
        <v>4331</v>
      </c>
      <c r="J36" s="547">
        <v>200</v>
      </c>
      <c r="K36" s="866" t="s">
        <v>2182</v>
      </c>
      <c r="L36" s="869">
        <v>22</v>
      </c>
      <c r="M36" s="869"/>
      <c r="N36" s="869"/>
      <c r="O36" s="872">
        <v>4146.87</v>
      </c>
      <c r="P36" s="875">
        <v>1306.08</v>
      </c>
      <c r="Q36" s="875">
        <v>1306.08</v>
      </c>
      <c r="R36" s="875">
        <v>1306.08</v>
      </c>
      <c r="S36" s="875">
        <v>1306.08</v>
      </c>
      <c r="T36" s="875">
        <v>1306.08</v>
      </c>
      <c r="U36" s="875">
        <v>1306.08</v>
      </c>
      <c r="V36" s="875">
        <v>3667.65</v>
      </c>
      <c r="W36" s="875">
        <v>15673</v>
      </c>
      <c r="X36" s="128"/>
      <c r="Y36" s="139"/>
      <c r="Z36" s="139"/>
    </row>
    <row r="37" spans="1:26" s="219" customFormat="1" ht="60">
      <c r="A37" s="861"/>
      <c r="B37" s="861"/>
      <c r="C37" s="861"/>
      <c r="D37" s="864"/>
      <c r="E37" s="864"/>
      <c r="F37" s="183" t="s">
        <v>4365</v>
      </c>
      <c r="G37" s="536">
        <v>45036</v>
      </c>
      <c r="H37" s="537"/>
      <c r="I37" s="183" t="s">
        <v>4366</v>
      </c>
      <c r="J37" s="547">
        <v>1098.05</v>
      </c>
      <c r="K37" s="867"/>
      <c r="L37" s="870"/>
      <c r="M37" s="870"/>
      <c r="N37" s="870"/>
      <c r="O37" s="873"/>
      <c r="P37" s="876"/>
      <c r="Q37" s="876"/>
      <c r="R37" s="876"/>
      <c r="S37" s="876"/>
      <c r="T37" s="876"/>
      <c r="U37" s="876"/>
      <c r="V37" s="876"/>
      <c r="W37" s="878"/>
      <c r="X37" s="128"/>
      <c r="Y37" s="139"/>
      <c r="Z37" s="139"/>
    </row>
    <row r="38" spans="1:26" s="219" customFormat="1" ht="90">
      <c r="A38" s="861"/>
      <c r="B38" s="861"/>
      <c r="C38" s="861"/>
      <c r="D38" s="864"/>
      <c r="E38" s="864"/>
      <c r="F38" s="183" t="s">
        <v>4367</v>
      </c>
      <c r="G38" s="536">
        <v>45033</v>
      </c>
      <c r="H38" s="537"/>
      <c r="I38" s="183" t="s">
        <v>4368</v>
      </c>
      <c r="J38" s="547">
        <v>539</v>
      </c>
      <c r="K38" s="867"/>
      <c r="L38" s="870"/>
      <c r="M38" s="870"/>
      <c r="N38" s="870"/>
      <c r="O38" s="873"/>
      <c r="P38" s="876"/>
      <c r="Q38" s="876"/>
      <c r="R38" s="876"/>
      <c r="S38" s="876"/>
      <c r="T38" s="876"/>
      <c r="U38" s="876"/>
      <c r="V38" s="876"/>
      <c r="W38" s="878"/>
      <c r="X38" s="128"/>
      <c r="Y38" s="139"/>
      <c r="Z38" s="139"/>
    </row>
    <row r="39" spans="1:26" s="219" customFormat="1" ht="105">
      <c r="A39" s="861"/>
      <c r="B39" s="861"/>
      <c r="C39" s="861"/>
      <c r="D39" s="864"/>
      <c r="E39" s="864"/>
      <c r="F39" s="183" t="s">
        <v>4369</v>
      </c>
      <c r="G39" s="536">
        <v>45033</v>
      </c>
      <c r="H39" s="537"/>
      <c r="I39" s="183" t="s">
        <v>4370</v>
      </c>
      <c r="J39" s="547">
        <v>685</v>
      </c>
      <c r="K39" s="867"/>
      <c r="L39" s="870"/>
      <c r="M39" s="870"/>
      <c r="N39" s="870"/>
      <c r="O39" s="873"/>
      <c r="P39" s="876"/>
      <c r="Q39" s="876"/>
      <c r="R39" s="876"/>
      <c r="S39" s="876"/>
      <c r="T39" s="876"/>
      <c r="U39" s="876"/>
      <c r="V39" s="876"/>
      <c r="W39" s="878"/>
      <c r="X39" s="128"/>
      <c r="Y39" s="139"/>
      <c r="Z39" s="139"/>
    </row>
    <row r="40" spans="1:26" s="219" customFormat="1" ht="105">
      <c r="A40" s="861"/>
      <c r="B40" s="861"/>
      <c r="C40" s="861"/>
      <c r="D40" s="864"/>
      <c r="E40" s="864"/>
      <c r="F40" s="183" t="s">
        <v>4371</v>
      </c>
      <c r="G40" s="536">
        <v>45030</v>
      </c>
      <c r="H40" s="537"/>
      <c r="I40" s="183" t="s">
        <v>4372</v>
      </c>
      <c r="J40" s="547">
        <v>96.33</v>
      </c>
      <c r="K40" s="867"/>
      <c r="L40" s="870"/>
      <c r="M40" s="870"/>
      <c r="N40" s="870"/>
      <c r="O40" s="873"/>
      <c r="P40" s="876"/>
      <c r="Q40" s="876"/>
      <c r="R40" s="876"/>
      <c r="S40" s="876"/>
      <c r="T40" s="876"/>
      <c r="U40" s="876"/>
      <c r="V40" s="876"/>
      <c r="W40" s="878"/>
      <c r="X40" s="128"/>
      <c r="Y40" s="139"/>
      <c r="Z40" s="139"/>
    </row>
    <row r="41" spans="1:26" s="219" customFormat="1" ht="90">
      <c r="A41" s="861"/>
      <c r="B41" s="861"/>
      <c r="C41" s="861"/>
      <c r="D41" s="864"/>
      <c r="E41" s="864"/>
      <c r="F41" s="183" t="s">
        <v>4373</v>
      </c>
      <c r="G41" s="536">
        <v>45030</v>
      </c>
      <c r="H41" s="537"/>
      <c r="I41" s="183" t="s">
        <v>4374</v>
      </c>
      <c r="J41" s="547">
        <v>11.41</v>
      </c>
      <c r="K41" s="867"/>
      <c r="L41" s="870"/>
      <c r="M41" s="870"/>
      <c r="N41" s="870"/>
      <c r="O41" s="873"/>
      <c r="P41" s="876"/>
      <c r="Q41" s="876"/>
      <c r="R41" s="876"/>
      <c r="S41" s="876"/>
      <c r="T41" s="876"/>
      <c r="U41" s="876"/>
      <c r="V41" s="876"/>
      <c r="W41" s="878"/>
      <c r="X41" s="128"/>
      <c r="Y41" s="139"/>
      <c r="Z41" s="139"/>
    </row>
    <row r="42" spans="1:26" s="219" customFormat="1" ht="101.25" customHeight="1">
      <c r="A42" s="861"/>
      <c r="B42" s="861"/>
      <c r="C42" s="861"/>
      <c r="D42" s="864"/>
      <c r="E42" s="864"/>
      <c r="F42" s="183" t="s">
        <v>4375</v>
      </c>
      <c r="G42" s="536">
        <v>45033</v>
      </c>
      <c r="H42" s="537"/>
      <c r="I42" s="183" t="s">
        <v>4376</v>
      </c>
      <c r="J42" s="547">
        <v>1.85</v>
      </c>
      <c r="K42" s="867"/>
      <c r="L42" s="870"/>
      <c r="M42" s="870"/>
      <c r="N42" s="870"/>
      <c r="O42" s="873"/>
      <c r="P42" s="876"/>
      <c r="Q42" s="876"/>
      <c r="R42" s="876"/>
      <c r="S42" s="876"/>
      <c r="T42" s="876"/>
      <c r="U42" s="876"/>
      <c r="V42" s="876"/>
      <c r="W42" s="878"/>
      <c r="X42" s="128"/>
      <c r="Y42" s="139"/>
      <c r="Z42" s="139"/>
    </row>
    <row r="43" spans="1:26" s="219" customFormat="1" ht="88.5" customHeight="1">
      <c r="A43" s="861"/>
      <c r="B43" s="861"/>
      <c r="C43" s="861"/>
      <c r="D43" s="864"/>
      <c r="E43" s="864"/>
      <c r="F43" s="183" t="s">
        <v>4377</v>
      </c>
      <c r="G43" s="536">
        <v>45033</v>
      </c>
      <c r="H43" s="537"/>
      <c r="I43" s="183" t="s">
        <v>4378</v>
      </c>
      <c r="J43" s="547">
        <v>33.9</v>
      </c>
      <c r="K43" s="867"/>
      <c r="L43" s="870"/>
      <c r="M43" s="870"/>
      <c r="N43" s="870"/>
      <c r="O43" s="873"/>
      <c r="P43" s="876"/>
      <c r="Q43" s="876"/>
      <c r="R43" s="876"/>
      <c r="S43" s="876"/>
      <c r="T43" s="876"/>
      <c r="U43" s="876"/>
      <c r="V43" s="876"/>
      <c r="W43" s="878"/>
      <c r="X43" s="128"/>
      <c r="Y43" s="139"/>
      <c r="Z43" s="139"/>
    </row>
    <row r="44" spans="1:26" s="219" customFormat="1" ht="84.75" customHeight="1">
      <c r="A44" s="861"/>
      <c r="B44" s="861"/>
      <c r="C44" s="861"/>
      <c r="D44" s="864"/>
      <c r="E44" s="864"/>
      <c r="F44" s="183" t="s">
        <v>4379</v>
      </c>
      <c r="G44" s="536">
        <v>45030</v>
      </c>
      <c r="H44" s="537"/>
      <c r="I44" s="183" t="s">
        <v>4380</v>
      </c>
      <c r="J44" s="547">
        <v>63.21</v>
      </c>
      <c r="K44" s="867"/>
      <c r="L44" s="870"/>
      <c r="M44" s="870"/>
      <c r="N44" s="870"/>
      <c r="O44" s="873"/>
      <c r="P44" s="876"/>
      <c r="Q44" s="876"/>
      <c r="R44" s="876"/>
      <c r="S44" s="876"/>
      <c r="T44" s="876"/>
      <c r="U44" s="876"/>
      <c r="V44" s="876"/>
      <c r="W44" s="878"/>
      <c r="X44" s="128"/>
      <c r="Y44" s="139"/>
      <c r="Z44" s="139"/>
    </row>
    <row r="45" spans="1:26" s="219" customFormat="1" ht="119.25" customHeight="1">
      <c r="A45" s="861"/>
      <c r="B45" s="861"/>
      <c r="C45" s="861"/>
      <c r="D45" s="864"/>
      <c r="E45" s="864"/>
      <c r="F45" s="183" t="s">
        <v>4381</v>
      </c>
      <c r="G45" s="536">
        <v>45030</v>
      </c>
      <c r="H45" s="537"/>
      <c r="I45" s="183" t="s">
        <v>4382</v>
      </c>
      <c r="J45" s="547">
        <v>9.1199999999999992</v>
      </c>
      <c r="K45" s="867"/>
      <c r="L45" s="870"/>
      <c r="M45" s="870"/>
      <c r="N45" s="870"/>
      <c r="O45" s="873"/>
      <c r="P45" s="876"/>
      <c r="Q45" s="876"/>
      <c r="R45" s="876"/>
      <c r="S45" s="876"/>
      <c r="T45" s="876"/>
      <c r="U45" s="876"/>
      <c r="V45" s="876"/>
      <c r="W45" s="878"/>
      <c r="X45" s="128"/>
      <c r="Y45" s="139"/>
      <c r="Z45" s="139"/>
    </row>
    <row r="46" spans="1:26" s="219" customFormat="1" ht="74.25" customHeight="1">
      <c r="A46" s="861"/>
      <c r="B46" s="861"/>
      <c r="C46" s="861"/>
      <c r="D46" s="864"/>
      <c r="E46" s="864"/>
      <c r="F46" s="183" t="s">
        <v>4383</v>
      </c>
      <c r="G46" s="536">
        <v>45030</v>
      </c>
      <c r="H46" s="537"/>
      <c r="I46" s="183" t="s">
        <v>4384</v>
      </c>
      <c r="J46" s="547">
        <v>56.84</v>
      </c>
      <c r="K46" s="867"/>
      <c r="L46" s="870"/>
      <c r="M46" s="870"/>
      <c r="N46" s="870"/>
      <c r="O46" s="873"/>
      <c r="P46" s="876"/>
      <c r="Q46" s="876"/>
      <c r="R46" s="876"/>
      <c r="S46" s="876"/>
      <c r="T46" s="876"/>
      <c r="U46" s="876"/>
      <c r="V46" s="876"/>
      <c r="W46" s="878"/>
      <c r="X46" s="128"/>
      <c r="Y46" s="139"/>
      <c r="Z46" s="139"/>
    </row>
    <row r="47" spans="1:26" s="219" customFormat="1" ht="75.75" customHeight="1">
      <c r="A47" s="861"/>
      <c r="B47" s="861"/>
      <c r="C47" s="861"/>
      <c r="D47" s="864"/>
      <c r="E47" s="864"/>
      <c r="F47" s="183" t="s">
        <v>4385</v>
      </c>
      <c r="G47" s="536">
        <v>45030</v>
      </c>
      <c r="H47" s="537"/>
      <c r="I47" s="183" t="s">
        <v>4386</v>
      </c>
      <c r="J47" s="547">
        <v>2.68</v>
      </c>
      <c r="K47" s="867"/>
      <c r="L47" s="870"/>
      <c r="M47" s="870"/>
      <c r="N47" s="870"/>
      <c r="O47" s="873"/>
      <c r="P47" s="876"/>
      <c r="Q47" s="876"/>
      <c r="R47" s="876"/>
      <c r="S47" s="876"/>
      <c r="T47" s="876"/>
      <c r="U47" s="876"/>
      <c r="V47" s="876"/>
      <c r="W47" s="878"/>
      <c r="X47" s="128"/>
      <c r="Y47" s="139"/>
      <c r="Z47" s="139"/>
    </row>
    <row r="48" spans="1:26" s="219" customFormat="1" ht="81.75" customHeight="1">
      <c r="A48" s="861"/>
      <c r="B48" s="861"/>
      <c r="C48" s="861"/>
      <c r="D48" s="864"/>
      <c r="E48" s="864"/>
      <c r="F48" s="183" t="s">
        <v>4387</v>
      </c>
      <c r="G48" s="536">
        <v>45030</v>
      </c>
      <c r="H48" s="537"/>
      <c r="I48" s="183" t="s">
        <v>4388</v>
      </c>
      <c r="J48" s="547">
        <v>24.61</v>
      </c>
      <c r="K48" s="867"/>
      <c r="L48" s="870"/>
      <c r="M48" s="870"/>
      <c r="N48" s="870"/>
      <c r="O48" s="873"/>
      <c r="P48" s="876"/>
      <c r="Q48" s="876"/>
      <c r="R48" s="876"/>
      <c r="S48" s="876"/>
      <c r="T48" s="876"/>
      <c r="U48" s="876"/>
      <c r="V48" s="876"/>
      <c r="W48" s="878"/>
      <c r="X48" s="128"/>
      <c r="Y48" s="139"/>
      <c r="Z48" s="139"/>
    </row>
    <row r="49" spans="1:26" s="219" customFormat="1" ht="84" customHeight="1">
      <c r="A49" s="861"/>
      <c r="B49" s="861"/>
      <c r="C49" s="861"/>
      <c r="D49" s="864"/>
      <c r="E49" s="864"/>
      <c r="F49" s="183" t="s">
        <v>4389</v>
      </c>
      <c r="G49" s="536">
        <v>45033</v>
      </c>
      <c r="H49" s="537"/>
      <c r="I49" s="183" t="s">
        <v>4390</v>
      </c>
      <c r="J49" s="547">
        <v>14.96</v>
      </c>
      <c r="K49" s="867"/>
      <c r="L49" s="870"/>
      <c r="M49" s="870"/>
      <c r="N49" s="870"/>
      <c r="O49" s="873"/>
      <c r="P49" s="876"/>
      <c r="Q49" s="876"/>
      <c r="R49" s="876"/>
      <c r="S49" s="876"/>
      <c r="T49" s="876"/>
      <c r="U49" s="876"/>
      <c r="V49" s="876"/>
      <c r="W49" s="878"/>
      <c r="X49" s="128"/>
      <c r="Y49" s="139"/>
      <c r="Z49" s="139"/>
    </row>
    <row r="50" spans="1:26" s="219" customFormat="1" ht="88.5" customHeight="1">
      <c r="A50" s="861"/>
      <c r="B50" s="861"/>
      <c r="C50" s="861"/>
      <c r="D50" s="864"/>
      <c r="E50" s="864"/>
      <c r="F50" s="183" t="s">
        <v>4391</v>
      </c>
      <c r="G50" s="536">
        <v>45033</v>
      </c>
      <c r="H50" s="537"/>
      <c r="I50" s="183" t="s">
        <v>4392</v>
      </c>
      <c r="J50" s="547">
        <v>19.8</v>
      </c>
      <c r="K50" s="867"/>
      <c r="L50" s="870"/>
      <c r="M50" s="870"/>
      <c r="N50" s="870"/>
      <c r="O50" s="873"/>
      <c r="P50" s="876"/>
      <c r="Q50" s="876"/>
      <c r="R50" s="876"/>
      <c r="S50" s="876"/>
      <c r="T50" s="876"/>
      <c r="U50" s="876"/>
      <c r="V50" s="876"/>
      <c r="W50" s="878"/>
      <c r="X50" s="128"/>
      <c r="Y50" s="139"/>
      <c r="Z50" s="139"/>
    </row>
    <row r="51" spans="1:26" s="219" customFormat="1" ht="87.75" customHeight="1">
      <c r="A51" s="861"/>
      <c r="B51" s="861"/>
      <c r="C51" s="861"/>
      <c r="D51" s="864"/>
      <c r="E51" s="864"/>
      <c r="F51" s="183" t="s">
        <v>4393</v>
      </c>
      <c r="G51" s="536">
        <v>45030</v>
      </c>
      <c r="H51" s="537"/>
      <c r="I51" s="183" t="s">
        <v>4394</v>
      </c>
      <c r="J51" s="547">
        <v>12.96</v>
      </c>
      <c r="K51" s="867"/>
      <c r="L51" s="870"/>
      <c r="M51" s="870"/>
      <c r="N51" s="870"/>
      <c r="O51" s="873"/>
      <c r="P51" s="876"/>
      <c r="Q51" s="876"/>
      <c r="R51" s="876"/>
      <c r="S51" s="876"/>
      <c r="T51" s="876"/>
      <c r="U51" s="876"/>
      <c r="V51" s="876"/>
      <c r="W51" s="878"/>
      <c r="X51" s="128"/>
      <c r="Y51" s="139"/>
      <c r="Z51" s="139"/>
    </row>
    <row r="52" spans="1:26" s="219" customFormat="1" ht="84" customHeight="1">
      <c r="A52" s="861"/>
      <c r="B52" s="861"/>
      <c r="C52" s="861"/>
      <c r="D52" s="864"/>
      <c r="E52" s="864"/>
      <c r="F52" s="183" t="s">
        <v>4395</v>
      </c>
      <c r="G52" s="536">
        <v>45030</v>
      </c>
      <c r="H52" s="537"/>
      <c r="I52" s="183" t="s">
        <v>4396</v>
      </c>
      <c r="J52" s="547">
        <v>13.23</v>
      </c>
      <c r="K52" s="867"/>
      <c r="L52" s="870"/>
      <c r="M52" s="870"/>
      <c r="N52" s="870"/>
      <c r="O52" s="873"/>
      <c r="P52" s="876"/>
      <c r="Q52" s="876"/>
      <c r="R52" s="876"/>
      <c r="S52" s="876"/>
      <c r="T52" s="876"/>
      <c r="U52" s="876"/>
      <c r="V52" s="876"/>
      <c r="W52" s="878"/>
      <c r="X52" s="128"/>
      <c r="Y52" s="139">
        <f>15673-14799.95</f>
        <v>873.04999999999927</v>
      </c>
      <c r="Z52" s="139"/>
    </row>
    <row r="53" spans="1:26" s="219" customFormat="1" ht="78.75" customHeight="1">
      <c r="A53" s="861"/>
      <c r="B53" s="861"/>
      <c r="C53" s="861"/>
      <c r="D53" s="864"/>
      <c r="E53" s="864"/>
      <c r="F53" s="183" t="s">
        <v>4397</v>
      </c>
      <c r="G53" s="536">
        <v>45030</v>
      </c>
      <c r="H53" s="537"/>
      <c r="I53" s="183" t="s">
        <v>4398</v>
      </c>
      <c r="J53" s="547">
        <v>17.71</v>
      </c>
      <c r="K53" s="867"/>
      <c r="L53" s="870"/>
      <c r="M53" s="870"/>
      <c r="N53" s="870"/>
      <c r="O53" s="873"/>
      <c r="P53" s="876"/>
      <c r="Q53" s="876"/>
      <c r="R53" s="876"/>
      <c r="S53" s="876"/>
      <c r="T53" s="876"/>
      <c r="U53" s="876"/>
      <c r="V53" s="876"/>
      <c r="W53" s="878"/>
      <c r="X53" s="128"/>
      <c r="Y53" s="139">
        <v>3667.65</v>
      </c>
      <c r="Z53" s="139"/>
    </row>
    <row r="54" spans="1:26" s="219" customFormat="1" ht="82.5" customHeight="1">
      <c r="A54" s="861"/>
      <c r="B54" s="861"/>
      <c r="C54" s="861"/>
      <c r="D54" s="864"/>
      <c r="E54" s="864"/>
      <c r="F54" s="183" t="s">
        <v>4399</v>
      </c>
      <c r="G54" s="536">
        <v>45030</v>
      </c>
      <c r="H54" s="537"/>
      <c r="I54" s="183" t="s">
        <v>5547</v>
      </c>
      <c r="J54" s="547">
        <v>128.25</v>
      </c>
      <c r="K54" s="867"/>
      <c r="L54" s="870"/>
      <c r="M54" s="870"/>
      <c r="N54" s="870"/>
      <c r="O54" s="873"/>
      <c r="P54" s="876"/>
      <c r="Q54" s="876"/>
      <c r="R54" s="876"/>
      <c r="S54" s="876"/>
      <c r="T54" s="876"/>
      <c r="U54" s="876"/>
      <c r="V54" s="876"/>
      <c r="W54" s="878"/>
      <c r="X54" s="128"/>
      <c r="Y54" s="139"/>
      <c r="Z54" s="139"/>
    </row>
    <row r="55" spans="1:26" s="219" customFormat="1" ht="83.25" customHeight="1">
      <c r="A55" s="861"/>
      <c r="B55" s="861"/>
      <c r="C55" s="861"/>
      <c r="D55" s="864"/>
      <c r="E55" s="864"/>
      <c r="F55" s="183" t="s">
        <v>4400</v>
      </c>
      <c r="G55" s="536">
        <v>45030</v>
      </c>
      <c r="H55" s="537"/>
      <c r="I55" s="183" t="s">
        <v>4401</v>
      </c>
      <c r="J55" s="547">
        <v>34.03</v>
      </c>
      <c r="K55" s="867"/>
      <c r="L55" s="870"/>
      <c r="M55" s="870"/>
      <c r="N55" s="870"/>
      <c r="O55" s="873"/>
      <c r="P55" s="876"/>
      <c r="Q55" s="876"/>
      <c r="R55" s="876"/>
      <c r="S55" s="876"/>
      <c r="T55" s="876"/>
      <c r="U55" s="876"/>
      <c r="V55" s="876"/>
      <c r="W55" s="878"/>
      <c r="X55" s="128"/>
      <c r="Y55" s="139"/>
      <c r="Z55" s="139"/>
    </row>
    <row r="56" spans="1:26" s="219" customFormat="1" ht="75" customHeight="1">
      <c r="A56" s="861"/>
      <c r="B56" s="861"/>
      <c r="C56" s="861"/>
      <c r="D56" s="864"/>
      <c r="E56" s="864"/>
      <c r="F56" s="183" t="s">
        <v>4402</v>
      </c>
      <c r="G56" s="536">
        <v>45033</v>
      </c>
      <c r="H56" s="537"/>
      <c r="I56" s="183" t="s">
        <v>4403</v>
      </c>
      <c r="J56" s="547">
        <v>58.45</v>
      </c>
      <c r="K56" s="867"/>
      <c r="L56" s="870"/>
      <c r="M56" s="870"/>
      <c r="N56" s="870"/>
      <c r="O56" s="873"/>
      <c r="P56" s="876"/>
      <c r="Q56" s="876"/>
      <c r="R56" s="876"/>
      <c r="S56" s="876"/>
      <c r="T56" s="876"/>
      <c r="U56" s="876"/>
      <c r="V56" s="876"/>
      <c r="W56" s="878"/>
      <c r="X56" s="128"/>
      <c r="Y56" s="139"/>
      <c r="Z56" s="139"/>
    </row>
    <row r="57" spans="1:26" s="219" customFormat="1" ht="90">
      <c r="A57" s="861"/>
      <c r="B57" s="861"/>
      <c r="C57" s="861"/>
      <c r="D57" s="864"/>
      <c r="E57" s="864"/>
      <c r="F57" s="183" t="s">
        <v>4404</v>
      </c>
      <c r="G57" s="536">
        <v>45030</v>
      </c>
      <c r="H57" s="537"/>
      <c r="I57" s="183" t="s">
        <v>4405</v>
      </c>
      <c r="J57" s="547">
        <v>348.15</v>
      </c>
      <c r="K57" s="867"/>
      <c r="L57" s="870"/>
      <c r="M57" s="870"/>
      <c r="N57" s="870"/>
      <c r="O57" s="873"/>
      <c r="P57" s="876"/>
      <c r="Q57" s="876"/>
      <c r="R57" s="876"/>
      <c r="S57" s="876"/>
      <c r="T57" s="876"/>
      <c r="U57" s="876"/>
      <c r="V57" s="876"/>
      <c r="W57" s="878"/>
      <c r="X57" s="128"/>
      <c r="Y57" s="139"/>
      <c r="Z57" s="139"/>
    </row>
    <row r="58" spans="1:26" s="219" customFormat="1" ht="90">
      <c r="A58" s="861"/>
      <c r="B58" s="861"/>
      <c r="C58" s="861"/>
      <c r="D58" s="864"/>
      <c r="E58" s="864"/>
      <c r="F58" s="183" t="s">
        <v>4406</v>
      </c>
      <c r="G58" s="536">
        <v>45030</v>
      </c>
      <c r="H58" s="537"/>
      <c r="I58" s="183" t="s">
        <v>4407</v>
      </c>
      <c r="J58" s="547">
        <v>646</v>
      </c>
      <c r="K58" s="867"/>
      <c r="L58" s="870"/>
      <c r="M58" s="870"/>
      <c r="N58" s="870"/>
      <c r="O58" s="873"/>
      <c r="P58" s="876"/>
      <c r="Q58" s="876"/>
      <c r="R58" s="876"/>
      <c r="S58" s="876"/>
      <c r="T58" s="876"/>
      <c r="U58" s="876"/>
      <c r="V58" s="876"/>
      <c r="W58" s="878"/>
      <c r="X58" s="128"/>
      <c r="Y58" s="139"/>
      <c r="Z58" s="139"/>
    </row>
    <row r="59" spans="1:26" s="219" customFormat="1" ht="105">
      <c r="A59" s="861"/>
      <c r="B59" s="861"/>
      <c r="C59" s="861"/>
      <c r="D59" s="864"/>
      <c r="E59" s="864"/>
      <c r="F59" s="183" t="s">
        <v>4408</v>
      </c>
      <c r="G59" s="536">
        <v>45033</v>
      </c>
      <c r="H59" s="537"/>
      <c r="I59" s="183" t="s">
        <v>4409</v>
      </c>
      <c r="J59" s="547">
        <v>37.799999999999997</v>
      </c>
      <c r="K59" s="867"/>
      <c r="L59" s="870"/>
      <c r="M59" s="870"/>
      <c r="N59" s="870"/>
      <c r="O59" s="873"/>
      <c r="P59" s="876"/>
      <c r="Q59" s="876"/>
      <c r="R59" s="876"/>
      <c r="S59" s="876"/>
      <c r="T59" s="876"/>
      <c r="U59" s="876"/>
      <c r="V59" s="876"/>
      <c r="W59" s="878"/>
      <c r="X59" s="128"/>
      <c r="Y59" s="139"/>
      <c r="Z59" s="139"/>
    </row>
    <row r="60" spans="1:26" s="219" customFormat="1" ht="72.75" customHeight="1">
      <c r="A60" s="861"/>
      <c r="B60" s="861"/>
      <c r="C60" s="861"/>
      <c r="D60" s="864"/>
      <c r="E60" s="864"/>
      <c r="F60" s="183" t="s">
        <v>4410</v>
      </c>
      <c r="G60" s="536">
        <v>45033</v>
      </c>
      <c r="H60" s="537"/>
      <c r="I60" s="542" t="s">
        <v>4411</v>
      </c>
      <c r="J60" s="547">
        <v>8.51</v>
      </c>
      <c r="K60" s="867"/>
      <c r="L60" s="870"/>
      <c r="M60" s="870"/>
      <c r="N60" s="870"/>
      <c r="O60" s="873"/>
      <c r="P60" s="876"/>
      <c r="Q60" s="876"/>
      <c r="R60" s="876"/>
      <c r="S60" s="876"/>
      <c r="T60" s="876"/>
      <c r="U60" s="876"/>
      <c r="V60" s="876"/>
      <c r="W60" s="878"/>
      <c r="X60" s="128"/>
      <c r="Y60" s="139"/>
      <c r="Z60" s="139"/>
    </row>
    <row r="61" spans="1:26" s="219" customFormat="1" ht="94.5" customHeight="1">
      <c r="A61" s="861"/>
      <c r="B61" s="861"/>
      <c r="C61" s="861"/>
      <c r="D61" s="864"/>
      <c r="E61" s="864"/>
      <c r="F61" s="183" t="s">
        <v>4412</v>
      </c>
      <c r="G61" s="536">
        <v>45030</v>
      </c>
      <c r="H61" s="537"/>
      <c r="I61" s="183" t="s">
        <v>4413</v>
      </c>
      <c r="J61" s="547">
        <v>27.14</v>
      </c>
      <c r="K61" s="867"/>
      <c r="L61" s="870"/>
      <c r="M61" s="870"/>
      <c r="N61" s="870"/>
      <c r="O61" s="873"/>
      <c r="P61" s="876"/>
      <c r="Q61" s="876"/>
      <c r="R61" s="876"/>
      <c r="S61" s="876"/>
      <c r="T61" s="876"/>
      <c r="U61" s="876"/>
      <c r="V61" s="876"/>
      <c r="W61" s="878"/>
      <c r="X61" s="128"/>
      <c r="Y61" s="139"/>
      <c r="Z61" s="139"/>
    </row>
    <row r="62" spans="1:26" s="219" customFormat="1" ht="119.25" customHeight="1">
      <c r="A62" s="861"/>
      <c r="B62" s="861"/>
      <c r="C62" s="861"/>
      <c r="D62" s="864"/>
      <c r="E62" s="864"/>
      <c r="F62" s="183" t="s">
        <v>4414</v>
      </c>
      <c r="G62" s="536">
        <v>45033</v>
      </c>
      <c r="H62" s="537"/>
      <c r="I62" s="183" t="s">
        <v>4415</v>
      </c>
      <c r="J62" s="547">
        <v>18.14</v>
      </c>
      <c r="K62" s="867"/>
      <c r="L62" s="870"/>
      <c r="M62" s="870"/>
      <c r="N62" s="870"/>
      <c r="O62" s="873"/>
      <c r="P62" s="876"/>
      <c r="Q62" s="876"/>
      <c r="R62" s="876"/>
      <c r="S62" s="876"/>
      <c r="T62" s="876"/>
      <c r="U62" s="876"/>
      <c r="V62" s="876"/>
      <c r="W62" s="878"/>
      <c r="X62" s="128"/>
      <c r="Y62" s="139"/>
      <c r="Z62" s="139"/>
    </row>
    <row r="63" spans="1:26" s="219" customFormat="1" ht="103.5" customHeight="1">
      <c r="A63" s="861"/>
      <c r="B63" s="861"/>
      <c r="C63" s="861"/>
      <c r="D63" s="864"/>
      <c r="E63" s="864"/>
      <c r="F63" s="183" t="s">
        <v>4416</v>
      </c>
      <c r="G63" s="536">
        <v>45030</v>
      </c>
      <c r="H63" s="537"/>
      <c r="I63" s="183" t="s">
        <v>4417</v>
      </c>
      <c r="J63" s="547">
        <v>47</v>
      </c>
      <c r="K63" s="867"/>
      <c r="L63" s="870"/>
      <c r="M63" s="870"/>
      <c r="N63" s="870"/>
      <c r="O63" s="873"/>
      <c r="P63" s="876"/>
      <c r="Q63" s="876"/>
      <c r="R63" s="876"/>
      <c r="S63" s="876"/>
      <c r="T63" s="876"/>
      <c r="U63" s="876"/>
      <c r="V63" s="876"/>
      <c r="W63" s="878"/>
      <c r="X63" s="128"/>
      <c r="Y63" s="139"/>
      <c r="Z63" s="139"/>
    </row>
    <row r="64" spans="1:26" s="219" customFormat="1" ht="93" customHeight="1">
      <c r="A64" s="861"/>
      <c r="B64" s="861"/>
      <c r="C64" s="861"/>
      <c r="D64" s="864"/>
      <c r="E64" s="864"/>
      <c r="F64" s="183" t="s">
        <v>4418</v>
      </c>
      <c r="G64" s="536">
        <v>45033</v>
      </c>
      <c r="H64" s="537"/>
      <c r="I64" s="183" t="s">
        <v>4419</v>
      </c>
      <c r="J64" s="547">
        <v>74.739999999999995</v>
      </c>
      <c r="K64" s="867"/>
      <c r="L64" s="870"/>
      <c r="M64" s="870"/>
      <c r="N64" s="870"/>
      <c r="O64" s="873"/>
      <c r="P64" s="876"/>
      <c r="Q64" s="876"/>
      <c r="R64" s="876"/>
      <c r="S64" s="876"/>
      <c r="T64" s="876"/>
      <c r="U64" s="876"/>
      <c r="V64" s="876"/>
      <c r="W64" s="878"/>
      <c r="X64" s="128"/>
      <c r="Y64" s="139"/>
      <c r="Z64" s="139"/>
    </row>
    <row r="65" spans="1:26" s="219" customFormat="1" ht="101.25" customHeight="1">
      <c r="A65" s="862"/>
      <c r="B65" s="862"/>
      <c r="C65" s="862"/>
      <c r="D65" s="865"/>
      <c r="E65" s="865"/>
      <c r="F65" s="183" t="s">
        <v>4420</v>
      </c>
      <c r="G65" s="536">
        <v>45030</v>
      </c>
      <c r="H65" s="537"/>
      <c r="I65" s="183" t="s">
        <v>4421</v>
      </c>
      <c r="J65" s="547">
        <v>18</v>
      </c>
      <c r="K65" s="868"/>
      <c r="L65" s="871"/>
      <c r="M65" s="871"/>
      <c r="N65" s="871"/>
      <c r="O65" s="874"/>
      <c r="P65" s="877"/>
      <c r="Q65" s="877"/>
      <c r="R65" s="877"/>
      <c r="S65" s="877"/>
      <c r="T65" s="877"/>
      <c r="U65" s="877"/>
      <c r="V65" s="877"/>
      <c r="W65" s="879"/>
      <c r="X65" s="128"/>
      <c r="Y65" s="139"/>
      <c r="Z65" s="139"/>
    </row>
    <row r="66" spans="1:26" s="219" customFormat="1" ht="60">
      <c r="A66" s="860" t="s">
        <v>854</v>
      </c>
      <c r="B66" s="860" t="s">
        <v>68</v>
      </c>
      <c r="C66" s="860" t="s">
        <v>4422</v>
      </c>
      <c r="D66" s="882">
        <v>6776.07</v>
      </c>
      <c r="E66" s="882">
        <v>977.15</v>
      </c>
      <c r="F66" s="183" t="s">
        <v>4423</v>
      </c>
      <c r="G66" s="536">
        <v>44935</v>
      </c>
      <c r="H66" s="537"/>
      <c r="I66" s="183" t="s">
        <v>4424</v>
      </c>
      <c r="J66" s="547">
        <v>800</v>
      </c>
      <c r="K66" s="866">
        <v>400</v>
      </c>
      <c r="L66" s="869">
        <v>400</v>
      </c>
      <c r="M66" s="869">
        <v>69.56</v>
      </c>
      <c r="N66" s="869">
        <v>107.59</v>
      </c>
      <c r="O66" s="872"/>
      <c r="P66" s="875">
        <v>586</v>
      </c>
      <c r="Q66" s="875">
        <v>586</v>
      </c>
      <c r="R66" s="875">
        <v>586</v>
      </c>
      <c r="S66" s="875">
        <v>586</v>
      </c>
      <c r="T66" s="875">
        <v>586</v>
      </c>
      <c r="U66" s="875">
        <v>586</v>
      </c>
      <c r="V66" s="875">
        <f>7240-K66-L66-M66-N66-P66-Q66-R66-S66-T66-U66</f>
        <v>2746.8499999999995</v>
      </c>
      <c r="W66" s="875">
        <f>SUM(K66:V68)</f>
        <v>7239.9999999999991</v>
      </c>
      <c r="X66" s="128"/>
      <c r="Y66" s="139"/>
      <c r="Z66" s="139"/>
    </row>
    <row r="67" spans="1:26" s="219" customFormat="1" ht="45">
      <c r="A67" s="861"/>
      <c r="B67" s="861"/>
      <c r="C67" s="861"/>
      <c r="D67" s="864"/>
      <c r="E67" s="864"/>
      <c r="F67" s="183" t="s">
        <v>4425</v>
      </c>
      <c r="G67" s="536">
        <v>45064</v>
      </c>
      <c r="H67" s="537"/>
      <c r="I67" s="183" t="s">
        <v>4426</v>
      </c>
      <c r="J67" s="547">
        <v>5776.07</v>
      </c>
      <c r="K67" s="867"/>
      <c r="L67" s="870"/>
      <c r="M67" s="870"/>
      <c r="N67" s="870"/>
      <c r="O67" s="873"/>
      <c r="P67" s="876"/>
      <c r="Q67" s="876"/>
      <c r="R67" s="876"/>
      <c r="S67" s="876"/>
      <c r="T67" s="876"/>
      <c r="U67" s="876"/>
      <c r="V67" s="876"/>
      <c r="W67" s="876"/>
      <c r="X67" s="128"/>
      <c r="Y67" s="139"/>
      <c r="Z67" s="139"/>
    </row>
    <row r="68" spans="1:26" s="219" customFormat="1" ht="45">
      <c r="A68" s="862"/>
      <c r="B68" s="862"/>
      <c r="C68" s="862"/>
      <c r="D68" s="865"/>
      <c r="E68" s="865"/>
      <c r="F68" s="183" t="s">
        <v>4330</v>
      </c>
      <c r="G68" s="536">
        <v>44957</v>
      </c>
      <c r="H68" s="537"/>
      <c r="I68" s="183" t="s">
        <v>4427</v>
      </c>
      <c r="J68" s="547">
        <v>200</v>
      </c>
      <c r="K68" s="868"/>
      <c r="L68" s="871"/>
      <c r="M68" s="871"/>
      <c r="N68" s="871"/>
      <c r="O68" s="874"/>
      <c r="P68" s="877"/>
      <c r="Q68" s="877"/>
      <c r="R68" s="877"/>
      <c r="S68" s="877"/>
      <c r="T68" s="877"/>
      <c r="U68" s="877"/>
      <c r="V68" s="877"/>
      <c r="W68" s="877"/>
      <c r="X68" s="128"/>
      <c r="Y68" s="139"/>
      <c r="Z68" s="139"/>
    </row>
    <row r="69" spans="1:26" s="219" customFormat="1" ht="45">
      <c r="A69" s="860" t="s">
        <v>854</v>
      </c>
      <c r="B69" s="860" t="s">
        <v>68</v>
      </c>
      <c r="C69" s="860" t="s">
        <v>112</v>
      </c>
      <c r="D69" s="882">
        <v>40527.81</v>
      </c>
      <c r="E69" s="882">
        <v>30371.84</v>
      </c>
      <c r="F69" s="183" t="s">
        <v>4330</v>
      </c>
      <c r="G69" s="536">
        <v>44957</v>
      </c>
      <c r="H69" s="537"/>
      <c r="I69" s="183" t="s">
        <v>4331</v>
      </c>
      <c r="J69" s="547">
        <v>200</v>
      </c>
      <c r="K69" s="880">
        <v>9662.92</v>
      </c>
      <c r="L69" s="869">
        <v>5288.9400000000005</v>
      </c>
      <c r="M69" s="869">
        <v>4327.2000000000007</v>
      </c>
      <c r="N69" s="869">
        <v>8742.0500000000011</v>
      </c>
      <c r="O69" s="872">
        <v>2350.7299999999996</v>
      </c>
      <c r="P69" s="875">
        <v>23007.77</v>
      </c>
      <c r="Q69" s="875">
        <v>20671.22</v>
      </c>
      <c r="R69" s="875">
        <v>23007.77</v>
      </c>
      <c r="S69" s="875">
        <v>24014.77</v>
      </c>
      <c r="T69" s="875">
        <v>23007.77</v>
      </c>
      <c r="U69" s="875">
        <v>23007.77</v>
      </c>
      <c r="V69" s="875">
        <v>97149.68</v>
      </c>
      <c r="W69" s="884">
        <f>+K69+L69+M69+N69+O69+P69+R69+Q69+S69+T69+U69+V69</f>
        <v>264238.58999999997</v>
      </c>
      <c r="X69" s="128"/>
      <c r="Y69" s="139"/>
      <c r="Z69" s="139"/>
    </row>
    <row r="70" spans="1:26" s="219" customFormat="1" ht="45">
      <c r="A70" s="861"/>
      <c r="B70" s="861"/>
      <c r="C70" s="861"/>
      <c r="D70" s="864"/>
      <c r="E70" s="864"/>
      <c r="F70" s="183" t="s">
        <v>4428</v>
      </c>
      <c r="G70" s="536">
        <v>44935</v>
      </c>
      <c r="H70" s="537"/>
      <c r="I70" s="183" t="s">
        <v>4429</v>
      </c>
      <c r="J70" s="547">
        <v>4898.17</v>
      </c>
      <c r="K70" s="883"/>
      <c r="L70" s="870"/>
      <c r="M70" s="870"/>
      <c r="N70" s="870"/>
      <c r="O70" s="873"/>
      <c r="P70" s="876"/>
      <c r="Q70" s="876"/>
      <c r="R70" s="876"/>
      <c r="S70" s="876"/>
      <c r="T70" s="876"/>
      <c r="U70" s="876"/>
      <c r="V70" s="876"/>
      <c r="W70" s="885"/>
      <c r="X70" s="128"/>
      <c r="Y70" s="139"/>
      <c r="Z70" s="139"/>
    </row>
    <row r="71" spans="1:26" s="219" customFormat="1" ht="90">
      <c r="A71" s="861"/>
      <c r="B71" s="861"/>
      <c r="C71" s="861"/>
      <c r="D71" s="864"/>
      <c r="E71" s="864"/>
      <c r="F71" s="183" t="s">
        <v>4430</v>
      </c>
      <c r="G71" s="536">
        <v>44935</v>
      </c>
      <c r="H71" s="537"/>
      <c r="I71" s="183" t="s">
        <v>4431</v>
      </c>
      <c r="J71" s="547">
        <v>292.3</v>
      </c>
      <c r="K71" s="883"/>
      <c r="L71" s="870"/>
      <c r="M71" s="870"/>
      <c r="N71" s="870"/>
      <c r="O71" s="873"/>
      <c r="P71" s="876"/>
      <c r="Q71" s="876"/>
      <c r="R71" s="876"/>
      <c r="S71" s="876"/>
      <c r="T71" s="876"/>
      <c r="U71" s="876"/>
      <c r="V71" s="876"/>
      <c r="W71" s="885"/>
      <c r="X71" s="128"/>
      <c r="Y71" s="139"/>
      <c r="Z71" s="139"/>
    </row>
    <row r="72" spans="1:26" s="219" customFormat="1" ht="60">
      <c r="A72" s="861"/>
      <c r="B72" s="861"/>
      <c r="C72" s="861"/>
      <c r="D72" s="864"/>
      <c r="E72" s="864"/>
      <c r="F72" s="183" t="s">
        <v>4432</v>
      </c>
      <c r="G72" s="536">
        <v>44935</v>
      </c>
      <c r="H72" s="537"/>
      <c r="I72" s="183" t="s">
        <v>4346</v>
      </c>
      <c r="J72" s="551">
        <v>24922.34</v>
      </c>
      <c r="K72" s="883"/>
      <c r="L72" s="870"/>
      <c r="M72" s="870"/>
      <c r="N72" s="870"/>
      <c r="O72" s="873"/>
      <c r="P72" s="876"/>
      <c r="Q72" s="876"/>
      <c r="R72" s="876"/>
      <c r="S72" s="876"/>
      <c r="T72" s="876"/>
      <c r="U72" s="876"/>
      <c r="V72" s="876"/>
      <c r="W72" s="885"/>
      <c r="X72" s="128"/>
      <c r="Y72" s="139"/>
      <c r="Z72" s="139"/>
    </row>
    <row r="73" spans="1:26" s="219" customFormat="1" ht="90">
      <c r="A73" s="861"/>
      <c r="B73" s="861"/>
      <c r="C73" s="861"/>
      <c r="D73" s="864"/>
      <c r="E73" s="864"/>
      <c r="F73" s="183" t="s">
        <v>4433</v>
      </c>
      <c r="G73" s="536">
        <v>44935</v>
      </c>
      <c r="H73" s="537"/>
      <c r="I73" s="183" t="s">
        <v>4360</v>
      </c>
      <c r="J73" s="547">
        <v>7707</v>
      </c>
      <c r="K73" s="883"/>
      <c r="L73" s="870"/>
      <c r="M73" s="870"/>
      <c r="N73" s="870"/>
      <c r="O73" s="873"/>
      <c r="P73" s="876"/>
      <c r="Q73" s="876"/>
      <c r="R73" s="876"/>
      <c r="S73" s="876"/>
      <c r="T73" s="876"/>
      <c r="U73" s="876"/>
      <c r="V73" s="876"/>
      <c r="W73" s="885"/>
      <c r="X73" s="128"/>
      <c r="Y73" s="139"/>
      <c r="Z73" s="139"/>
    </row>
    <row r="74" spans="1:26" s="219" customFormat="1" ht="60">
      <c r="A74" s="861"/>
      <c r="B74" s="861"/>
      <c r="C74" s="861"/>
      <c r="D74" s="864"/>
      <c r="E74" s="864"/>
      <c r="F74" s="183" t="s">
        <v>4347</v>
      </c>
      <c r="G74" s="536">
        <v>45000</v>
      </c>
      <c r="H74" s="537"/>
      <c r="I74" s="183" t="s">
        <v>4348</v>
      </c>
      <c r="J74" s="547">
        <v>1908</v>
      </c>
      <c r="K74" s="883"/>
      <c r="L74" s="870"/>
      <c r="M74" s="870"/>
      <c r="N74" s="870"/>
      <c r="O74" s="873"/>
      <c r="P74" s="876"/>
      <c r="Q74" s="876"/>
      <c r="R74" s="876"/>
      <c r="S74" s="876"/>
      <c r="T74" s="876"/>
      <c r="U74" s="876"/>
      <c r="V74" s="876"/>
      <c r="W74" s="885"/>
      <c r="X74" s="128"/>
      <c r="Y74" s="139"/>
      <c r="Z74" s="139"/>
    </row>
    <row r="75" spans="1:26" s="219" customFormat="1" ht="60">
      <c r="A75" s="862"/>
      <c r="B75" s="862"/>
      <c r="C75" s="862"/>
      <c r="D75" s="865"/>
      <c r="E75" s="865"/>
      <c r="F75" s="183" t="s">
        <v>4349</v>
      </c>
      <c r="G75" s="536">
        <v>45000</v>
      </c>
      <c r="H75" s="537"/>
      <c r="I75" s="183" t="s">
        <v>4434</v>
      </c>
      <c r="J75" s="547">
        <v>600</v>
      </c>
      <c r="K75" s="881"/>
      <c r="L75" s="871"/>
      <c r="M75" s="871"/>
      <c r="N75" s="871"/>
      <c r="O75" s="874"/>
      <c r="P75" s="877"/>
      <c r="Q75" s="877"/>
      <c r="R75" s="877"/>
      <c r="S75" s="877"/>
      <c r="T75" s="877"/>
      <c r="U75" s="877"/>
      <c r="V75" s="877"/>
      <c r="W75" s="886"/>
      <c r="X75" s="128"/>
      <c r="Y75" s="139"/>
      <c r="Z75" s="139"/>
    </row>
    <row r="76" spans="1:26" s="219" customFormat="1" ht="60">
      <c r="A76" s="860" t="s">
        <v>854</v>
      </c>
      <c r="B76" s="860" t="s">
        <v>68</v>
      </c>
      <c r="C76" s="860" t="s">
        <v>898</v>
      </c>
      <c r="D76" s="882">
        <v>34864.97</v>
      </c>
      <c r="E76" s="882">
        <v>24249.759999999998</v>
      </c>
      <c r="F76" s="183" t="s">
        <v>4435</v>
      </c>
      <c r="G76" s="536">
        <v>44935</v>
      </c>
      <c r="H76" s="537"/>
      <c r="I76" s="183" t="s">
        <v>4436</v>
      </c>
      <c r="J76" s="547">
        <v>13634.63</v>
      </c>
      <c r="K76" s="866">
        <v>2726.91</v>
      </c>
      <c r="L76" s="869">
        <v>2726.91</v>
      </c>
      <c r="M76" s="869">
        <v>2726.91</v>
      </c>
      <c r="N76" s="869">
        <v>2726.91</v>
      </c>
      <c r="O76" s="872">
        <v>13342.119999999999</v>
      </c>
      <c r="P76" s="875">
        <v>7486.74</v>
      </c>
      <c r="Q76" s="875">
        <v>7486.74</v>
      </c>
      <c r="R76" s="875">
        <v>7486.74</v>
      </c>
      <c r="S76" s="875">
        <v>7486.74</v>
      </c>
      <c r="T76" s="875">
        <v>7486.74</v>
      </c>
      <c r="U76" s="875">
        <v>7486.74</v>
      </c>
      <c r="V76" s="875">
        <f>83276.99-69170.2</f>
        <v>14106.790000000008</v>
      </c>
      <c r="W76" s="875">
        <v>83276.990000000005</v>
      </c>
      <c r="X76" s="128"/>
      <c r="Y76" s="139"/>
      <c r="Z76" s="139"/>
    </row>
    <row r="77" spans="1:26" s="219" customFormat="1" ht="60">
      <c r="A77" s="862"/>
      <c r="B77" s="862"/>
      <c r="C77" s="862"/>
      <c r="D77" s="865"/>
      <c r="E77" s="865"/>
      <c r="F77" s="183" t="s">
        <v>4437</v>
      </c>
      <c r="G77" s="536">
        <v>45057</v>
      </c>
      <c r="H77" s="537"/>
      <c r="I77" s="183" t="s">
        <v>4438</v>
      </c>
      <c r="J77" s="547">
        <v>21230.42</v>
      </c>
      <c r="K77" s="868"/>
      <c r="L77" s="871"/>
      <c r="M77" s="871"/>
      <c r="N77" s="871"/>
      <c r="O77" s="874"/>
      <c r="P77" s="877"/>
      <c r="Q77" s="877"/>
      <c r="R77" s="877"/>
      <c r="S77" s="877"/>
      <c r="T77" s="877"/>
      <c r="U77" s="877"/>
      <c r="V77" s="877"/>
      <c r="W77" s="877"/>
      <c r="X77" s="128"/>
      <c r="Y77" s="139"/>
      <c r="Z77" s="139"/>
    </row>
    <row r="78" spans="1:26" s="219" customFormat="1" ht="45">
      <c r="A78" s="860" t="s">
        <v>854</v>
      </c>
      <c r="B78" s="860" t="s">
        <v>68</v>
      </c>
      <c r="C78" s="860" t="s">
        <v>116</v>
      </c>
      <c r="D78" s="882">
        <v>5467.25</v>
      </c>
      <c r="E78" s="882">
        <v>5267.25</v>
      </c>
      <c r="F78" s="183" t="s">
        <v>4330</v>
      </c>
      <c r="G78" s="536">
        <v>44957</v>
      </c>
      <c r="H78" s="537"/>
      <c r="I78" s="183" t="s">
        <v>4331</v>
      </c>
      <c r="J78" s="547">
        <v>200</v>
      </c>
      <c r="K78" s="866" t="s">
        <v>2182</v>
      </c>
      <c r="L78" s="869" t="s">
        <v>2182</v>
      </c>
      <c r="M78" s="869" t="s">
        <v>2182</v>
      </c>
      <c r="N78" s="869">
        <v>5267.25</v>
      </c>
      <c r="O78" s="872"/>
      <c r="P78" s="875" t="s">
        <v>2182</v>
      </c>
      <c r="Q78" s="875" t="s">
        <v>2182</v>
      </c>
      <c r="R78" s="875" t="s">
        <v>2182</v>
      </c>
      <c r="S78" s="875" t="s">
        <v>2182</v>
      </c>
      <c r="T78" s="875" t="s">
        <v>2182</v>
      </c>
      <c r="U78" s="875" t="s">
        <v>2182</v>
      </c>
      <c r="V78" s="875" t="s">
        <v>2182</v>
      </c>
      <c r="W78" s="875">
        <f>SUM(N78)</f>
        <v>5267.25</v>
      </c>
      <c r="X78" s="128"/>
      <c r="Y78" s="139"/>
      <c r="Z78" s="139"/>
    </row>
    <row r="79" spans="1:26" s="219" customFormat="1" ht="75">
      <c r="A79" s="861"/>
      <c r="B79" s="861"/>
      <c r="C79" s="861"/>
      <c r="D79" s="864"/>
      <c r="E79" s="864"/>
      <c r="F79" s="183" t="s">
        <v>4439</v>
      </c>
      <c r="G79" s="536">
        <v>45020</v>
      </c>
      <c r="H79" s="537"/>
      <c r="I79" s="183" t="s">
        <v>4440</v>
      </c>
      <c r="J79" s="547">
        <v>3185.84</v>
      </c>
      <c r="K79" s="867"/>
      <c r="L79" s="870"/>
      <c r="M79" s="870"/>
      <c r="N79" s="870"/>
      <c r="O79" s="873"/>
      <c r="P79" s="876"/>
      <c r="Q79" s="876"/>
      <c r="R79" s="876"/>
      <c r="S79" s="876"/>
      <c r="T79" s="876"/>
      <c r="U79" s="876"/>
      <c r="V79" s="876"/>
      <c r="W79" s="876"/>
      <c r="X79" s="128"/>
      <c r="Y79" s="139"/>
      <c r="Z79" s="139"/>
    </row>
    <row r="80" spans="1:26" s="219" customFormat="1" ht="75">
      <c r="A80" s="861"/>
      <c r="B80" s="861"/>
      <c r="C80" s="861"/>
      <c r="D80" s="864"/>
      <c r="E80" s="864"/>
      <c r="F80" s="183" t="s">
        <v>4441</v>
      </c>
      <c r="G80" s="536">
        <v>45020</v>
      </c>
      <c r="H80" s="537"/>
      <c r="I80" s="183" t="s">
        <v>4442</v>
      </c>
      <c r="J80" s="547">
        <v>1414.47</v>
      </c>
      <c r="K80" s="867"/>
      <c r="L80" s="870"/>
      <c r="M80" s="870"/>
      <c r="N80" s="870"/>
      <c r="O80" s="873"/>
      <c r="P80" s="876"/>
      <c r="Q80" s="876"/>
      <c r="R80" s="876"/>
      <c r="S80" s="876"/>
      <c r="T80" s="876"/>
      <c r="U80" s="876"/>
      <c r="V80" s="876"/>
      <c r="W80" s="876"/>
      <c r="X80" s="128"/>
      <c r="Y80" s="139"/>
      <c r="Z80" s="139"/>
    </row>
    <row r="81" spans="1:26" s="219" customFormat="1" ht="90">
      <c r="A81" s="862"/>
      <c r="B81" s="862"/>
      <c r="C81" s="862"/>
      <c r="D81" s="865"/>
      <c r="E81" s="865"/>
      <c r="F81" s="183" t="s">
        <v>4443</v>
      </c>
      <c r="G81" s="536">
        <v>45020</v>
      </c>
      <c r="H81" s="537"/>
      <c r="I81" s="183" t="s">
        <v>4444</v>
      </c>
      <c r="J81" s="547">
        <v>666.94</v>
      </c>
      <c r="K81" s="868"/>
      <c r="L81" s="871"/>
      <c r="M81" s="871"/>
      <c r="N81" s="871"/>
      <c r="O81" s="874"/>
      <c r="P81" s="877"/>
      <c r="Q81" s="877"/>
      <c r="R81" s="877"/>
      <c r="S81" s="877"/>
      <c r="T81" s="877"/>
      <c r="U81" s="877"/>
      <c r="V81" s="877"/>
      <c r="W81" s="877"/>
      <c r="X81" s="128"/>
      <c r="Y81" s="139"/>
      <c r="Z81" s="139"/>
    </row>
    <row r="82" spans="1:26" s="219" customFormat="1" ht="45">
      <c r="A82" s="183" t="s">
        <v>854</v>
      </c>
      <c r="B82" s="183" t="s">
        <v>68</v>
      </c>
      <c r="C82" s="183" t="s">
        <v>905</v>
      </c>
      <c r="D82" s="163">
        <v>200</v>
      </c>
      <c r="E82" s="163">
        <v>200</v>
      </c>
      <c r="F82" s="183" t="s">
        <v>4330</v>
      </c>
      <c r="G82" s="536">
        <v>44957</v>
      </c>
      <c r="H82" s="537"/>
      <c r="I82" s="183" t="s">
        <v>4331</v>
      </c>
      <c r="J82" s="547">
        <v>200</v>
      </c>
      <c r="K82" s="546" t="s">
        <v>2182</v>
      </c>
      <c r="L82" s="546" t="s">
        <v>2182</v>
      </c>
      <c r="M82" s="546">
        <v>200</v>
      </c>
      <c r="N82" s="546"/>
      <c r="O82" s="546"/>
      <c r="P82" s="543" t="s">
        <v>2182</v>
      </c>
      <c r="Q82" s="543" t="s">
        <v>2182</v>
      </c>
      <c r="R82" s="543" t="s">
        <v>2182</v>
      </c>
      <c r="S82" s="543" t="s">
        <v>2182</v>
      </c>
      <c r="T82" s="543" t="s">
        <v>2182</v>
      </c>
      <c r="U82" s="543" t="s">
        <v>2182</v>
      </c>
      <c r="V82" s="543" t="s">
        <v>2182</v>
      </c>
      <c r="W82" s="543">
        <v>200</v>
      </c>
      <c r="X82" s="128"/>
      <c r="Y82" s="139"/>
      <c r="Z82" s="139"/>
    </row>
    <row r="83" spans="1:26" s="219" customFormat="1" ht="45">
      <c r="A83" s="183" t="s">
        <v>854</v>
      </c>
      <c r="B83" s="183" t="s">
        <v>68</v>
      </c>
      <c r="C83" s="183" t="s">
        <v>298</v>
      </c>
      <c r="D83" s="163">
        <v>200</v>
      </c>
      <c r="E83" s="163">
        <v>87.84</v>
      </c>
      <c r="F83" s="183" t="s">
        <v>4330</v>
      </c>
      <c r="G83" s="536">
        <v>44957</v>
      </c>
      <c r="H83" s="537"/>
      <c r="I83" s="183" t="s">
        <v>4331</v>
      </c>
      <c r="J83" s="547">
        <v>200</v>
      </c>
      <c r="K83" s="546" t="s">
        <v>2182</v>
      </c>
      <c r="L83" s="546" t="s">
        <v>2182</v>
      </c>
      <c r="M83" s="546">
        <v>24.59</v>
      </c>
      <c r="N83" s="546"/>
      <c r="O83" s="546">
        <v>63.25</v>
      </c>
      <c r="P83" s="543" t="s">
        <v>2182</v>
      </c>
      <c r="Q83" s="543" t="s">
        <v>2182</v>
      </c>
      <c r="R83" s="543" t="s">
        <v>2182</v>
      </c>
      <c r="S83" s="543" t="s">
        <v>2182</v>
      </c>
      <c r="T83" s="543" t="s">
        <v>2182</v>
      </c>
      <c r="U83" s="543" t="s">
        <v>2182</v>
      </c>
      <c r="V83" s="543" t="s">
        <v>2182</v>
      </c>
      <c r="W83" s="543">
        <f>+O83+M83</f>
        <v>87.84</v>
      </c>
      <c r="X83" s="128"/>
      <c r="Y83" s="139"/>
      <c r="Z83" s="139"/>
    </row>
    <row r="84" spans="1:26" s="219" customFormat="1" ht="90">
      <c r="A84" s="183" t="s">
        <v>854</v>
      </c>
      <c r="B84" s="183" t="s">
        <v>232</v>
      </c>
      <c r="C84" s="183" t="s">
        <v>513</v>
      </c>
      <c r="D84" s="163">
        <v>14018.86</v>
      </c>
      <c r="E84" s="163">
        <v>11619.61</v>
      </c>
      <c r="F84" s="183" t="s">
        <v>4445</v>
      </c>
      <c r="G84" s="536">
        <v>44935</v>
      </c>
      <c r="H84" s="537"/>
      <c r="I84" s="183" t="s">
        <v>4446</v>
      </c>
      <c r="J84" s="549">
        <v>14018.86</v>
      </c>
      <c r="K84" s="546">
        <v>2294.0500000000002</v>
      </c>
      <c r="L84" s="546">
        <v>2347.3999999999996</v>
      </c>
      <c r="M84" s="546">
        <v>2315.3900000000003</v>
      </c>
      <c r="N84" s="546">
        <v>2326.0599999999995</v>
      </c>
      <c r="O84" s="546">
        <v>2336.7100000000009</v>
      </c>
      <c r="P84" s="543"/>
      <c r="Q84" s="543">
        <f>14018.86-11619.61+1166</f>
        <v>3565.25</v>
      </c>
      <c r="R84" s="543"/>
      <c r="S84" s="543"/>
      <c r="T84" s="543"/>
      <c r="U84" s="543"/>
      <c r="V84" s="543"/>
      <c r="W84" s="543">
        <f>SUM(K84:V84)</f>
        <v>15184.86</v>
      </c>
      <c r="X84" s="128"/>
      <c r="Y84" s="139"/>
      <c r="Z84" s="139"/>
    </row>
    <row r="85" spans="1:26" s="219" customFormat="1" ht="90">
      <c r="A85" s="183" t="s">
        <v>854</v>
      </c>
      <c r="B85" s="183" t="s">
        <v>232</v>
      </c>
      <c r="C85" s="183" t="s">
        <v>363</v>
      </c>
      <c r="D85" s="163">
        <v>5500</v>
      </c>
      <c r="E85" s="163">
        <v>5500</v>
      </c>
      <c r="F85" s="183" t="s">
        <v>4447</v>
      </c>
      <c r="G85" s="536">
        <v>45054</v>
      </c>
      <c r="H85" s="537"/>
      <c r="I85" s="183" t="s">
        <v>4448</v>
      </c>
      <c r="J85" s="547">
        <v>5500</v>
      </c>
      <c r="K85" s="546" t="s">
        <v>2182</v>
      </c>
      <c r="L85" s="546" t="s">
        <v>2182</v>
      </c>
      <c r="M85" s="546" t="s">
        <v>2182</v>
      </c>
      <c r="N85" s="546" t="s">
        <v>2182</v>
      </c>
      <c r="O85" s="546">
        <v>5500</v>
      </c>
      <c r="P85" s="543" t="s">
        <v>2182</v>
      </c>
      <c r="Q85" s="543" t="s">
        <v>2182</v>
      </c>
      <c r="R85" s="543" t="s">
        <v>2182</v>
      </c>
      <c r="S85" s="543" t="s">
        <v>2182</v>
      </c>
      <c r="T85" s="543" t="s">
        <v>2182</v>
      </c>
      <c r="U85" s="543" t="s">
        <v>2182</v>
      </c>
      <c r="V85" s="543" t="s">
        <v>2182</v>
      </c>
      <c r="W85" s="543">
        <v>5500</v>
      </c>
      <c r="X85" s="128"/>
      <c r="Y85" s="139"/>
      <c r="Z85" s="139"/>
    </row>
    <row r="86" spans="1:26" s="219" customFormat="1" ht="75">
      <c r="A86" s="183" t="s">
        <v>854</v>
      </c>
      <c r="B86" s="183" t="s">
        <v>232</v>
      </c>
      <c r="C86" s="183" t="s">
        <v>416</v>
      </c>
      <c r="D86" s="163">
        <v>7620</v>
      </c>
      <c r="E86" s="163">
        <v>903.6</v>
      </c>
      <c r="F86" s="532" t="s">
        <v>4449</v>
      </c>
      <c r="G86" s="538">
        <v>45048</v>
      </c>
      <c r="H86" s="539"/>
      <c r="I86" s="532" t="s">
        <v>4450</v>
      </c>
      <c r="J86" s="548">
        <v>7620</v>
      </c>
      <c r="K86" s="546" t="s">
        <v>2182</v>
      </c>
      <c r="L86" s="546" t="s">
        <v>2182</v>
      </c>
      <c r="M86" s="546" t="s">
        <v>2182</v>
      </c>
      <c r="N86" s="546" t="s">
        <v>2182</v>
      </c>
      <c r="O86" s="546">
        <v>903.6</v>
      </c>
      <c r="P86" s="543"/>
      <c r="Q86" s="543"/>
      <c r="R86" s="543"/>
      <c r="S86" s="543"/>
      <c r="T86" s="543"/>
      <c r="U86" s="543"/>
      <c r="V86" s="543"/>
      <c r="W86" s="543">
        <v>903.6</v>
      </c>
      <c r="X86" s="128"/>
      <c r="Y86" s="139"/>
      <c r="Z86" s="139"/>
    </row>
    <row r="87" spans="1:26" s="219" customFormat="1" ht="75">
      <c r="A87" s="183" t="s">
        <v>854</v>
      </c>
      <c r="B87" s="183" t="s">
        <v>232</v>
      </c>
      <c r="C87" s="183" t="s">
        <v>136</v>
      </c>
      <c r="D87" s="163">
        <v>15163.4</v>
      </c>
      <c r="E87" s="163">
        <v>7581.7</v>
      </c>
      <c r="F87" s="183" t="s">
        <v>4451</v>
      </c>
      <c r="G87" s="536">
        <v>44935</v>
      </c>
      <c r="H87" s="537"/>
      <c r="I87" s="183" t="s">
        <v>4452</v>
      </c>
      <c r="J87" s="547">
        <v>15163.4</v>
      </c>
      <c r="K87" s="546">
        <v>1516.34</v>
      </c>
      <c r="L87" s="546">
        <v>1516.34</v>
      </c>
      <c r="M87" s="546">
        <v>1516.3400000000004</v>
      </c>
      <c r="N87" s="546">
        <v>1516.3399999999995</v>
      </c>
      <c r="O87" s="546">
        <v>1516.3400000000004</v>
      </c>
      <c r="P87" s="543">
        <v>1516.34</v>
      </c>
      <c r="Q87" s="543">
        <v>1516.34</v>
      </c>
      <c r="R87" s="543">
        <v>1516.34</v>
      </c>
      <c r="S87" s="543">
        <v>1516.34</v>
      </c>
      <c r="T87" s="543">
        <v>1516.34</v>
      </c>
      <c r="U87" s="543" t="s">
        <v>2182</v>
      </c>
      <c r="V87" s="543" t="s">
        <v>2182</v>
      </c>
      <c r="W87" s="543">
        <f>SUM(K87:T87)</f>
        <v>15163.4</v>
      </c>
      <c r="X87" s="128"/>
      <c r="Y87" s="139"/>
      <c r="Z87" s="139"/>
    </row>
    <row r="88" spans="1:26" s="219" customFormat="1" ht="45">
      <c r="A88" s="183" t="s">
        <v>854</v>
      </c>
      <c r="B88" s="183" t="s">
        <v>232</v>
      </c>
      <c r="C88" s="183" t="s">
        <v>330</v>
      </c>
      <c r="D88" s="163">
        <v>52807.5</v>
      </c>
      <c r="E88" s="163">
        <v>0</v>
      </c>
      <c r="F88" s="183" t="s">
        <v>4453</v>
      </c>
      <c r="G88" s="536">
        <v>45058</v>
      </c>
      <c r="H88" s="537"/>
      <c r="I88" s="183" t="s">
        <v>4454</v>
      </c>
      <c r="J88" s="547">
        <v>52807.5</v>
      </c>
      <c r="K88" s="546" t="s">
        <v>2182</v>
      </c>
      <c r="L88" s="546" t="s">
        <v>2182</v>
      </c>
      <c r="M88" s="546" t="s">
        <v>2182</v>
      </c>
      <c r="N88" s="546" t="s">
        <v>2182</v>
      </c>
      <c r="O88" s="546" t="s">
        <v>2182</v>
      </c>
      <c r="P88" s="543">
        <v>52807.5</v>
      </c>
      <c r="Q88" s="543"/>
      <c r="R88" s="543"/>
      <c r="S88" s="543"/>
      <c r="T88" s="543"/>
      <c r="U88" s="543"/>
      <c r="V88" s="543"/>
      <c r="W88" s="543">
        <f>SUM(K88:V88)</f>
        <v>52807.5</v>
      </c>
      <c r="X88" s="128"/>
      <c r="Y88" s="139"/>
      <c r="Z88" s="139"/>
    </row>
    <row r="89" spans="1:26" s="219" customFormat="1" ht="75">
      <c r="A89" s="183" t="s">
        <v>854</v>
      </c>
      <c r="B89" s="183" t="s">
        <v>232</v>
      </c>
      <c r="C89" s="183" t="s">
        <v>631</v>
      </c>
      <c r="D89" s="163">
        <v>14980</v>
      </c>
      <c r="E89" s="163">
        <v>646.78</v>
      </c>
      <c r="F89" s="183" t="s">
        <v>4455</v>
      </c>
      <c r="G89" s="536">
        <v>45048</v>
      </c>
      <c r="H89" s="537"/>
      <c r="I89" s="183" t="s">
        <v>4450</v>
      </c>
      <c r="J89" s="547">
        <v>14980</v>
      </c>
      <c r="K89" s="546" t="s">
        <v>2182</v>
      </c>
      <c r="L89" s="546" t="s">
        <v>2182</v>
      </c>
      <c r="M89" s="546" t="s">
        <v>2182</v>
      </c>
      <c r="N89" s="546" t="s">
        <v>2182</v>
      </c>
      <c r="O89" s="546">
        <v>646.78</v>
      </c>
      <c r="P89" s="543"/>
      <c r="Q89" s="543"/>
      <c r="R89" s="543"/>
      <c r="S89" s="543"/>
      <c r="T89" s="543"/>
      <c r="U89" s="543"/>
      <c r="V89" s="543"/>
      <c r="W89" s="543">
        <v>646.78</v>
      </c>
      <c r="X89" s="128"/>
      <c r="Y89" s="139"/>
      <c r="Z89" s="139"/>
    </row>
    <row r="90" spans="1:26" s="219" customFormat="1" ht="75">
      <c r="A90" s="183" t="s">
        <v>854</v>
      </c>
      <c r="B90" s="183" t="s">
        <v>232</v>
      </c>
      <c r="C90" s="183" t="s">
        <v>458</v>
      </c>
      <c r="D90" s="163">
        <v>8102.8</v>
      </c>
      <c r="E90" s="163">
        <v>8102.8</v>
      </c>
      <c r="F90" s="183" t="s">
        <v>4456</v>
      </c>
      <c r="G90" s="536">
        <v>44935</v>
      </c>
      <c r="H90" s="537"/>
      <c r="I90" s="183" t="s">
        <v>4457</v>
      </c>
      <c r="J90" s="547">
        <v>8102.8</v>
      </c>
      <c r="K90" s="546" t="s">
        <v>2182</v>
      </c>
      <c r="L90" s="546">
        <v>8102.8</v>
      </c>
      <c r="M90" s="546"/>
      <c r="N90" s="546"/>
      <c r="O90" s="546"/>
      <c r="P90" s="543" t="s">
        <v>2182</v>
      </c>
      <c r="Q90" s="543" t="s">
        <v>2182</v>
      </c>
      <c r="R90" s="543" t="s">
        <v>2182</v>
      </c>
      <c r="S90" s="543" t="s">
        <v>2182</v>
      </c>
      <c r="T90" s="543" t="s">
        <v>2182</v>
      </c>
      <c r="U90" s="543" t="s">
        <v>2182</v>
      </c>
      <c r="V90" s="543" t="s">
        <v>2182</v>
      </c>
      <c r="W90" s="543">
        <f>SUM(K90:Q90)</f>
        <v>8102.8</v>
      </c>
      <c r="X90" s="128"/>
      <c r="Y90" s="139"/>
      <c r="Z90" s="139"/>
    </row>
    <row r="91" spans="1:26" s="219" customFormat="1" ht="75">
      <c r="A91" s="183" t="s">
        <v>854</v>
      </c>
      <c r="B91" s="183" t="s">
        <v>232</v>
      </c>
      <c r="C91" s="183" t="s">
        <v>324</v>
      </c>
      <c r="D91" s="163">
        <v>420</v>
      </c>
      <c r="E91" s="163">
        <v>420</v>
      </c>
      <c r="F91" s="183" t="s">
        <v>4458</v>
      </c>
      <c r="G91" s="536">
        <v>44958</v>
      </c>
      <c r="H91" s="537"/>
      <c r="I91" s="183" t="s">
        <v>4457</v>
      </c>
      <c r="J91" s="547">
        <v>420</v>
      </c>
      <c r="K91" s="546" t="s">
        <v>2182</v>
      </c>
      <c r="L91" s="546">
        <v>420</v>
      </c>
      <c r="M91" s="546"/>
      <c r="N91" s="546"/>
      <c r="O91" s="546"/>
      <c r="P91" s="543" t="s">
        <v>2182</v>
      </c>
      <c r="Q91" s="543" t="s">
        <v>2182</v>
      </c>
      <c r="R91" s="543" t="s">
        <v>2182</v>
      </c>
      <c r="S91" s="543" t="s">
        <v>2182</v>
      </c>
      <c r="T91" s="543" t="s">
        <v>2182</v>
      </c>
      <c r="U91" s="543" t="s">
        <v>2182</v>
      </c>
      <c r="V91" s="543" t="s">
        <v>2182</v>
      </c>
      <c r="W91" s="543">
        <f>SUM(L91:V91)</f>
        <v>420</v>
      </c>
      <c r="X91" s="128"/>
      <c r="Y91" s="139"/>
      <c r="Z91" s="139"/>
    </row>
    <row r="92" spans="1:26" s="219" customFormat="1" ht="75">
      <c r="A92" s="183" t="s">
        <v>854</v>
      </c>
      <c r="B92" s="183" t="s">
        <v>232</v>
      </c>
      <c r="C92" s="183" t="s">
        <v>322</v>
      </c>
      <c r="D92" s="163">
        <v>120</v>
      </c>
      <c r="E92" s="163">
        <v>120</v>
      </c>
      <c r="F92" s="183" t="s">
        <v>4459</v>
      </c>
      <c r="G92" s="536">
        <v>44958</v>
      </c>
      <c r="H92" s="537"/>
      <c r="I92" s="183" t="s">
        <v>4460</v>
      </c>
      <c r="J92" s="547">
        <v>120</v>
      </c>
      <c r="K92" s="546" t="s">
        <v>2182</v>
      </c>
      <c r="L92" s="546">
        <v>120</v>
      </c>
      <c r="M92" s="546"/>
      <c r="N92" s="546"/>
      <c r="O92" s="546"/>
      <c r="P92" s="543" t="s">
        <v>2182</v>
      </c>
      <c r="Q92" s="543" t="s">
        <v>2182</v>
      </c>
      <c r="R92" s="543" t="s">
        <v>2182</v>
      </c>
      <c r="S92" s="543" t="s">
        <v>2182</v>
      </c>
      <c r="T92" s="543" t="s">
        <v>2182</v>
      </c>
      <c r="U92" s="543" t="s">
        <v>2182</v>
      </c>
      <c r="V92" s="543" t="s">
        <v>2182</v>
      </c>
      <c r="W92" s="543">
        <f>SUM(L92:U92)</f>
        <v>120</v>
      </c>
      <c r="X92" s="128"/>
      <c r="Y92" s="139"/>
      <c r="Z92" s="139"/>
    </row>
    <row r="93" spans="1:26" s="219" customFormat="1" ht="75">
      <c r="A93" s="183" t="s">
        <v>854</v>
      </c>
      <c r="B93" s="183" t="s">
        <v>232</v>
      </c>
      <c r="C93" s="183" t="s">
        <v>248</v>
      </c>
      <c r="D93" s="163">
        <v>1088.5999999999999</v>
      </c>
      <c r="E93" s="163">
        <v>1088.5999999999999</v>
      </c>
      <c r="F93" s="183" t="s">
        <v>4461</v>
      </c>
      <c r="G93" s="536">
        <v>44958</v>
      </c>
      <c r="H93" s="537"/>
      <c r="I93" s="183" t="s">
        <v>4457</v>
      </c>
      <c r="J93" s="547">
        <v>1088.5999999999999</v>
      </c>
      <c r="K93" s="546" t="s">
        <v>2182</v>
      </c>
      <c r="L93" s="546">
        <v>1088.5999999999999</v>
      </c>
      <c r="M93" s="546"/>
      <c r="N93" s="546"/>
      <c r="O93" s="546"/>
      <c r="P93" s="543" t="s">
        <v>2182</v>
      </c>
      <c r="Q93" s="543" t="s">
        <v>2182</v>
      </c>
      <c r="R93" s="543" t="s">
        <v>2182</v>
      </c>
      <c r="S93" s="543" t="s">
        <v>2182</v>
      </c>
      <c r="T93" s="543" t="s">
        <v>2182</v>
      </c>
      <c r="U93" s="543" t="s">
        <v>2182</v>
      </c>
      <c r="V93" s="543" t="s">
        <v>2182</v>
      </c>
      <c r="W93" s="543">
        <v>1088.5999999999999</v>
      </c>
      <c r="X93" s="128"/>
      <c r="Y93" s="139"/>
      <c r="Z93" s="139"/>
    </row>
    <row r="94" spans="1:26" s="219" customFormat="1" ht="60">
      <c r="A94" s="860" t="s">
        <v>854</v>
      </c>
      <c r="B94" s="860" t="s">
        <v>232</v>
      </c>
      <c r="C94" s="860" t="s">
        <v>250</v>
      </c>
      <c r="D94" s="863">
        <v>108870</v>
      </c>
      <c r="E94" s="863">
        <v>108870</v>
      </c>
      <c r="F94" s="183" t="s">
        <v>4462</v>
      </c>
      <c r="G94" s="536">
        <v>44986</v>
      </c>
      <c r="H94" s="537"/>
      <c r="I94" s="183" t="s">
        <v>4463</v>
      </c>
      <c r="J94" s="547">
        <v>25280</v>
      </c>
      <c r="K94" s="866" t="s">
        <v>2182</v>
      </c>
      <c r="L94" s="869" t="s">
        <v>2182</v>
      </c>
      <c r="M94" s="869">
        <v>25280</v>
      </c>
      <c r="N94" s="869"/>
      <c r="O94" s="872">
        <v>83590</v>
      </c>
      <c r="P94" s="875" t="s">
        <v>2182</v>
      </c>
      <c r="Q94" s="875" t="s">
        <v>2182</v>
      </c>
      <c r="R94" s="875" t="s">
        <v>2182</v>
      </c>
      <c r="S94" s="875" t="s">
        <v>2182</v>
      </c>
      <c r="T94" s="875" t="s">
        <v>2182</v>
      </c>
      <c r="U94" s="875" t="s">
        <v>2182</v>
      </c>
      <c r="V94" s="875" t="s">
        <v>2182</v>
      </c>
      <c r="W94" s="875">
        <f>SUM(K94:P95)</f>
        <v>108870</v>
      </c>
      <c r="X94" s="128"/>
      <c r="Y94" s="139"/>
      <c r="Z94" s="139"/>
    </row>
    <row r="95" spans="1:26" s="219" customFormat="1" ht="45">
      <c r="A95" s="862"/>
      <c r="B95" s="862"/>
      <c r="C95" s="862"/>
      <c r="D95" s="865"/>
      <c r="E95" s="865"/>
      <c r="F95" s="183" t="s">
        <v>4464</v>
      </c>
      <c r="G95" s="540">
        <v>45057</v>
      </c>
      <c r="H95" s="537"/>
      <c r="I95" s="183" t="s">
        <v>4465</v>
      </c>
      <c r="J95" s="547">
        <v>83590</v>
      </c>
      <c r="K95" s="868"/>
      <c r="L95" s="871"/>
      <c r="M95" s="871"/>
      <c r="N95" s="871"/>
      <c r="O95" s="874"/>
      <c r="P95" s="877"/>
      <c r="Q95" s="877"/>
      <c r="R95" s="877"/>
      <c r="S95" s="877"/>
      <c r="T95" s="877"/>
      <c r="U95" s="877"/>
      <c r="V95" s="877"/>
      <c r="W95" s="877"/>
      <c r="X95" s="128"/>
      <c r="Y95" s="139"/>
      <c r="Z95" s="139"/>
    </row>
    <row r="96" spans="1:26" s="220" customFormat="1" ht="15.75" thickBot="1">
      <c r="A96" s="190"/>
      <c r="B96" s="190"/>
      <c r="C96" s="190"/>
      <c r="D96" s="403">
        <f>SUM(D5:D95)</f>
        <v>1810101.7500000005</v>
      </c>
      <c r="E96" s="403">
        <f>SUM(E5:E95)</f>
        <v>1419690.7500000009</v>
      </c>
      <c r="F96" s="190"/>
      <c r="G96" s="190"/>
      <c r="H96" s="190"/>
      <c r="I96" s="190"/>
      <c r="J96" s="552">
        <f t="shared" ref="J96:W96" si="0">SUM(J5:J95)</f>
        <v>1810101.83</v>
      </c>
      <c r="K96" s="553">
        <f t="shared" si="0"/>
        <v>57486.01999999999</v>
      </c>
      <c r="L96" s="553">
        <f t="shared" si="0"/>
        <v>62178.710000000006</v>
      </c>
      <c r="M96" s="553">
        <f t="shared" si="0"/>
        <v>1084195.6599999999</v>
      </c>
      <c r="N96" s="553">
        <f t="shared" si="0"/>
        <v>60187.689999999988</v>
      </c>
      <c r="O96" s="553">
        <f t="shared" si="0"/>
        <v>155642.66999999998</v>
      </c>
      <c r="P96" s="553">
        <f t="shared" si="0"/>
        <v>147147.93</v>
      </c>
      <c r="Q96" s="553">
        <f t="shared" si="0"/>
        <v>113844.91</v>
      </c>
      <c r="R96" s="553">
        <f t="shared" si="0"/>
        <v>101086.19000000002</v>
      </c>
      <c r="S96" s="553">
        <f t="shared" si="0"/>
        <v>106545.69000000002</v>
      </c>
      <c r="T96" s="553">
        <f t="shared" si="0"/>
        <v>93126.19</v>
      </c>
      <c r="U96" s="553">
        <f t="shared" si="0"/>
        <v>91609.85</v>
      </c>
      <c r="V96" s="553">
        <f t="shared" si="0"/>
        <v>265160.44000000006</v>
      </c>
      <c r="W96" s="553">
        <f t="shared" si="0"/>
        <v>2338211.9499999997</v>
      </c>
      <c r="X96" s="190"/>
      <c r="Y96" s="190"/>
      <c r="Z96" s="190"/>
    </row>
    <row r="97" spans="1:26" ht="15.75" thickTop="1">
      <c r="A97" s="128"/>
      <c r="B97" s="128"/>
      <c r="C97" s="128"/>
      <c r="D97" s="164"/>
      <c r="E97" s="164"/>
      <c r="F97" s="128"/>
      <c r="G97" s="128"/>
      <c r="H97" s="128"/>
      <c r="I97" s="128"/>
      <c r="L97" s="164"/>
      <c r="M97" s="164"/>
      <c r="N97" s="164"/>
      <c r="O97" s="164"/>
      <c r="P97" s="164"/>
      <c r="Q97" s="164"/>
      <c r="R97" s="164"/>
      <c r="S97" s="164"/>
      <c r="T97" s="164"/>
      <c r="U97" s="164"/>
      <c r="V97" s="164"/>
      <c r="W97" s="164"/>
      <c r="X97" s="128"/>
      <c r="Y97" s="128"/>
      <c r="Z97" s="128"/>
    </row>
    <row r="98" spans="1:26">
      <c r="A98" s="128"/>
      <c r="B98" s="128"/>
      <c r="C98" s="128"/>
      <c r="D98" s="164"/>
      <c r="E98" s="164"/>
      <c r="F98" s="128"/>
      <c r="G98" s="128"/>
      <c r="H98" s="128"/>
      <c r="I98" s="128"/>
      <c r="J98" s="128"/>
      <c r="K98" s="164"/>
      <c r="L98" s="164"/>
      <c r="M98" s="164"/>
      <c r="N98" s="164"/>
      <c r="O98" s="164"/>
      <c r="P98" s="164"/>
      <c r="Q98" s="164"/>
      <c r="R98" s="164"/>
      <c r="S98" s="164"/>
      <c r="T98" s="164"/>
      <c r="U98" s="164"/>
      <c r="V98" s="164"/>
      <c r="W98" s="164"/>
      <c r="X98" s="128"/>
      <c r="Y98" s="128"/>
      <c r="Z98" s="128"/>
    </row>
    <row r="99" spans="1:26">
      <c r="A99" s="128"/>
      <c r="B99" s="128"/>
      <c r="C99" s="128"/>
      <c r="D99" s="164"/>
      <c r="E99" s="164"/>
      <c r="F99" s="128"/>
      <c r="G99" s="128"/>
      <c r="H99" s="128"/>
      <c r="I99" s="128"/>
      <c r="J99" s="128"/>
      <c r="K99" s="164"/>
      <c r="L99" s="164"/>
      <c r="M99" s="164"/>
      <c r="N99" s="164"/>
      <c r="O99" s="164"/>
      <c r="P99" s="164"/>
      <c r="Q99" s="164"/>
      <c r="R99" s="164"/>
      <c r="S99" s="164"/>
      <c r="T99" s="164"/>
      <c r="U99" s="164"/>
      <c r="V99" s="164"/>
      <c r="W99" s="164"/>
      <c r="X99" s="128"/>
      <c r="Y99" s="128"/>
      <c r="Z99" s="128"/>
    </row>
    <row r="100" spans="1:26">
      <c r="A100" s="128"/>
      <c r="B100" s="128"/>
      <c r="C100" s="128"/>
      <c r="D100" s="164"/>
      <c r="E100" s="164"/>
      <c r="F100" s="128"/>
      <c r="G100" s="128"/>
      <c r="H100" s="128"/>
      <c r="I100" s="128"/>
      <c r="J100" s="128"/>
      <c r="K100" s="164"/>
      <c r="L100" s="164"/>
      <c r="M100" s="164"/>
      <c r="N100" s="164"/>
      <c r="O100" s="164"/>
      <c r="P100" s="164"/>
      <c r="Q100" s="164"/>
      <c r="R100" s="164"/>
      <c r="S100" s="164"/>
      <c r="T100" s="164"/>
      <c r="U100" s="164"/>
      <c r="V100" s="164"/>
      <c r="W100" s="164"/>
      <c r="X100" s="128"/>
      <c r="Y100" s="128"/>
      <c r="Z100" s="128"/>
    </row>
    <row r="101" spans="1:26">
      <c r="A101" s="128"/>
      <c r="B101" s="128"/>
      <c r="C101" s="128"/>
      <c r="D101" s="164"/>
      <c r="E101" s="164"/>
      <c r="F101" s="128"/>
      <c r="G101" s="128"/>
      <c r="H101" s="128"/>
      <c r="I101" s="128"/>
      <c r="J101" s="128"/>
      <c r="K101" s="164"/>
      <c r="L101" s="164"/>
      <c r="M101" s="164"/>
      <c r="N101" s="164"/>
      <c r="O101" s="164"/>
      <c r="P101" s="164"/>
      <c r="Q101" s="164"/>
      <c r="R101" s="164"/>
      <c r="S101" s="164"/>
      <c r="T101" s="164"/>
      <c r="U101" s="164"/>
      <c r="V101" s="164"/>
      <c r="W101" s="164"/>
      <c r="X101" s="128"/>
      <c r="Y101" s="128"/>
      <c r="Z101" s="128"/>
    </row>
    <row r="102" spans="1:26">
      <c r="A102" s="128"/>
      <c r="B102" s="128"/>
      <c r="C102" s="128"/>
      <c r="D102" s="164"/>
      <c r="E102" s="164"/>
      <c r="F102" s="128"/>
      <c r="G102" s="128"/>
      <c r="H102" s="128"/>
      <c r="I102" s="128"/>
      <c r="J102" s="128"/>
      <c r="K102" s="164"/>
      <c r="L102" s="164"/>
      <c r="M102" s="164"/>
      <c r="N102" s="164"/>
      <c r="O102" s="164"/>
      <c r="P102" s="164"/>
      <c r="Q102" s="164"/>
      <c r="R102" s="164"/>
      <c r="S102" s="164"/>
      <c r="T102" s="164"/>
      <c r="U102" s="164"/>
      <c r="V102" s="164"/>
      <c r="W102" s="164"/>
      <c r="X102" s="128"/>
      <c r="Y102" s="128"/>
      <c r="Z102" s="128"/>
    </row>
    <row r="103" spans="1:26">
      <c r="A103" s="128"/>
      <c r="B103" s="128"/>
      <c r="C103" s="128"/>
      <c r="D103" s="164"/>
      <c r="E103" s="164"/>
      <c r="F103" s="128"/>
      <c r="G103" s="128"/>
      <c r="H103" s="128"/>
      <c r="I103" s="128"/>
      <c r="J103" s="128"/>
      <c r="K103" s="164"/>
      <c r="L103" s="164"/>
      <c r="M103" s="164"/>
      <c r="N103" s="164"/>
      <c r="O103" s="164"/>
      <c r="P103" s="164"/>
      <c r="Q103" s="164"/>
      <c r="R103" s="164"/>
      <c r="S103" s="164"/>
      <c r="T103" s="164"/>
      <c r="U103" s="164"/>
      <c r="V103" s="164"/>
      <c r="W103" s="164"/>
      <c r="X103" s="128"/>
      <c r="Y103" s="128"/>
      <c r="Z103" s="128"/>
    </row>
    <row r="104" spans="1:26">
      <c r="A104" s="128"/>
      <c r="B104" s="128"/>
      <c r="C104" s="128"/>
      <c r="D104" s="164"/>
      <c r="E104" s="164"/>
      <c r="F104" s="128"/>
      <c r="G104" s="128"/>
      <c r="H104" s="128"/>
      <c r="I104" s="128"/>
      <c r="J104" s="128"/>
      <c r="K104" s="164"/>
      <c r="L104" s="164"/>
      <c r="M104" s="164"/>
      <c r="N104" s="164"/>
      <c r="O104" s="164"/>
      <c r="P104" s="164"/>
      <c r="Q104" s="164"/>
      <c r="R104" s="164"/>
      <c r="S104" s="164"/>
      <c r="T104" s="164"/>
      <c r="U104" s="164"/>
      <c r="V104" s="164"/>
      <c r="W104" s="164"/>
      <c r="X104" s="128"/>
      <c r="Y104" s="128"/>
      <c r="Z104" s="128"/>
    </row>
    <row r="105" spans="1:26">
      <c r="A105" s="128"/>
      <c r="B105" s="128"/>
      <c r="C105" s="128"/>
      <c r="D105" s="164"/>
      <c r="E105" s="164"/>
      <c r="F105" s="128"/>
      <c r="G105" s="128"/>
      <c r="H105" s="128"/>
      <c r="I105" s="128"/>
      <c r="J105" s="128"/>
      <c r="K105" s="164"/>
      <c r="L105" s="164"/>
      <c r="M105" s="164"/>
      <c r="N105" s="164"/>
      <c r="O105" s="164"/>
      <c r="P105" s="164"/>
      <c r="Q105" s="164"/>
      <c r="R105" s="164"/>
      <c r="S105" s="164"/>
      <c r="T105" s="164"/>
      <c r="U105" s="164"/>
      <c r="V105" s="164"/>
      <c r="W105" s="164"/>
      <c r="X105" s="128"/>
      <c r="Y105" s="128"/>
      <c r="Z105" s="128"/>
    </row>
    <row r="106" spans="1:26">
      <c r="A106" s="128"/>
      <c r="B106" s="128"/>
      <c r="C106" s="128"/>
      <c r="D106" s="164"/>
      <c r="E106" s="164"/>
      <c r="F106" s="128"/>
      <c r="G106" s="128"/>
      <c r="H106" s="128"/>
      <c r="I106" s="128"/>
      <c r="J106" s="128"/>
      <c r="K106" s="164"/>
      <c r="L106" s="164"/>
      <c r="M106" s="164"/>
      <c r="N106" s="164"/>
      <c r="O106" s="164"/>
      <c r="P106" s="164"/>
      <c r="Q106" s="164"/>
      <c r="R106" s="164"/>
      <c r="S106" s="164"/>
      <c r="T106" s="164"/>
      <c r="U106" s="164"/>
      <c r="V106" s="164"/>
      <c r="W106" s="164"/>
      <c r="X106" s="128"/>
      <c r="Y106" s="128"/>
      <c r="Z106" s="128"/>
    </row>
    <row r="107" spans="1:26">
      <c r="A107" s="128"/>
      <c r="B107" s="128"/>
      <c r="C107" s="128"/>
      <c r="D107" s="164"/>
      <c r="E107" s="164"/>
      <c r="F107" s="128"/>
      <c r="G107" s="128"/>
      <c r="H107" s="128"/>
      <c r="I107" s="128"/>
      <c r="J107" s="128"/>
      <c r="K107" s="164"/>
      <c r="L107" s="164"/>
      <c r="M107" s="164"/>
      <c r="N107" s="164"/>
      <c r="O107" s="164"/>
      <c r="P107" s="164"/>
      <c r="Q107" s="164"/>
      <c r="R107" s="164"/>
      <c r="S107" s="164"/>
      <c r="T107" s="164"/>
      <c r="U107" s="164"/>
      <c r="V107" s="164"/>
      <c r="W107" s="164"/>
      <c r="X107" s="128"/>
      <c r="Y107" s="128"/>
      <c r="Z107" s="128"/>
    </row>
    <row r="108" spans="1:26">
      <c r="A108" s="128"/>
      <c r="B108" s="128"/>
      <c r="C108" s="128"/>
      <c r="D108" s="164"/>
      <c r="E108" s="164"/>
      <c r="F108" s="128"/>
      <c r="G108" s="128"/>
      <c r="H108" s="128"/>
      <c r="I108" s="128"/>
      <c r="J108" s="128"/>
      <c r="K108" s="164"/>
      <c r="L108" s="164"/>
      <c r="M108" s="164"/>
      <c r="N108" s="164"/>
      <c r="O108" s="164"/>
      <c r="P108" s="164"/>
      <c r="Q108" s="164"/>
      <c r="R108" s="164"/>
      <c r="S108" s="164"/>
      <c r="T108" s="164"/>
      <c r="U108" s="164"/>
      <c r="V108" s="164"/>
      <c r="W108" s="164"/>
      <c r="X108" s="128"/>
      <c r="Y108" s="128"/>
      <c r="Z108" s="128"/>
    </row>
    <row r="109" spans="1:26">
      <c r="A109" s="128"/>
      <c r="B109" s="128"/>
      <c r="C109" s="128"/>
      <c r="D109" s="164"/>
      <c r="E109" s="164"/>
      <c r="F109" s="128"/>
      <c r="G109" s="128"/>
      <c r="H109" s="128"/>
      <c r="I109" s="128"/>
      <c r="J109" s="128"/>
      <c r="K109" s="164"/>
      <c r="L109" s="164"/>
      <c r="M109" s="164"/>
      <c r="N109" s="164"/>
      <c r="O109" s="164"/>
      <c r="P109" s="164"/>
      <c r="Q109" s="164"/>
      <c r="R109" s="164"/>
      <c r="S109" s="164"/>
      <c r="T109" s="164"/>
      <c r="U109" s="164"/>
      <c r="V109" s="164"/>
      <c r="W109" s="164"/>
      <c r="X109" s="128"/>
      <c r="Y109" s="128"/>
      <c r="Z109" s="128"/>
    </row>
    <row r="110" spans="1:26">
      <c r="A110" s="128"/>
      <c r="B110" s="128"/>
      <c r="C110" s="128"/>
      <c r="D110" s="164"/>
      <c r="E110" s="164"/>
      <c r="F110" s="128"/>
      <c r="G110" s="128"/>
      <c r="H110" s="128"/>
      <c r="I110" s="128"/>
      <c r="J110" s="128"/>
      <c r="K110" s="164"/>
      <c r="L110" s="164"/>
      <c r="M110" s="164"/>
      <c r="N110" s="164"/>
      <c r="O110" s="164"/>
      <c r="P110" s="164"/>
      <c r="Q110" s="164"/>
      <c r="R110" s="164"/>
      <c r="S110" s="164"/>
      <c r="T110" s="164"/>
      <c r="U110" s="164"/>
      <c r="V110" s="164"/>
      <c r="W110" s="164"/>
      <c r="X110" s="128"/>
      <c r="Y110" s="128"/>
      <c r="Z110" s="128"/>
    </row>
    <row r="111" spans="1:26">
      <c r="A111" s="128"/>
      <c r="B111" s="128"/>
      <c r="C111" s="128"/>
      <c r="D111" s="164"/>
      <c r="E111" s="164"/>
      <c r="F111" s="128"/>
      <c r="G111" s="128"/>
      <c r="H111" s="128"/>
      <c r="I111" s="128"/>
      <c r="J111" s="128"/>
      <c r="K111" s="164"/>
      <c r="L111" s="164"/>
      <c r="M111" s="164"/>
      <c r="N111" s="164"/>
      <c r="O111" s="164"/>
      <c r="P111" s="164"/>
      <c r="Q111" s="164"/>
      <c r="R111" s="164"/>
      <c r="S111" s="164"/>
      <c r="T111" s="164"/>
      <c r="U111" s="164"/>
      <c r="V111" s="164"/>
      <c r="W111" s="164"/>
      <c r="X111" s="128"/>
      <c r="Y111" s="128"/>
      <c r="Z111" s="128"/>
    </row>
    <row r="112" spans="1:26">
      <c r="A112" s="128"/>
      <c r="B112" s="128"/>
      <c r="C112" s="128"/>
      <c r="D112" s="164"/>
      <c r="E112" s="164"/>
      <c r="F112" s="128"/>
      <c r="G112" s="128"/>
      <c r="H112" s="128"/>
      <c r="I112" s="128"/>
      <c r="J112" s="128"/>
      <c r="K112" s="164"/>
      <c r="L112" s="164"/>
      <c r="M112" s="164"/>
      <c r="N112" s="164"/>
      <c r="O112" s="164"/>
      <c r="P112" s="164"/>
      <c r="Q112" s="164"/>
      <c r="R112" s="164"/>
      <c r="S112" s="164"/>
      <c r="T112" s="164"/>
      <c r="U112" s="164"/>
      <c r="V112" s="164"/>
      <c r="W112" s="164"/>
      <c r="X112" s="128"/>
      <c r="Y112" s="128"/>
      <c r="Z112" s="128"/>
    </row>
    <row r="113" spans="1:26">
      <c r="A113" s="128"/>
      <c r="B113" s="128"/>
      <c r="C113" s="128"/>
      <c r="D113" s="164"/>
      <c r="E113" s="164"/>
      <c r="F113" s="128"/>
      <c r="G113" s="128"/>
      <c r="H113" s="128"/>
      <c r="I113" s="128"/>
      <c r="J113" s="128"/>
      <c r="K113" s="164"/>
      <c r="L113" s="164"/>
      <c r="M113" s="164"/>
      <c r="N113" s="164"/>
      <c r="O113" s="164"/>
      <c r="P113" s="164"/>
      <c r="Q113" s="164"/>
      <c r="R113" s="164"/>
      <c r="S113" s="164"/>
      <c r="T113" s="164"/>
      <c r="U113" s="164"/>
      <c r="V113" s="164"/>
      <c r="W113" s="164"/>
      <c r="X113" s="128"/>
      <c r="Y113" s="128"/>
      <c r="Z113" s="128"/>
    </row>
    <row r="114" spans="1:26">
      <c r="A114" s="128"/>
      <c r="B114" s="128"/>
      <c r="C114" s="128"/>
      <c r="D114" s="164"/>
      <c r="E114" s="164"/>
      <c r="F114" s="128"/>
      <c r="G114" s="128"/>
      <c r="H114" s="128"/>
      <c r="I114" s="128"/>
      <c r="J114" s="128"/>
      <c r="K114" s="164"/>
      <c r="L114" s="164"/>
      <c r="M114" s="164"/>
      <c r="N114" s="164"/>
      <c r="O114" s="164"/>
      <c r="P114" s="164"/>
      <c r="Q114" s="164"/>
      <c r="R114" s="164"/>
      <c r="S114" s="164"/>
      <c r="T114" s="164"/>
      <c r="U114" s="164"/>
      <c r="V114" s="164"/>
      <c r="W114" s="164"/>
      <c r="X114" s="128"/>
      <c r="Y114" s="128"/>
      <c r="Z114" s="128"/>
    </row>
    <row r="115" spans="1:26">
      <c r="A115" s="128"/>
      <c r="B115" s="128"/>
      <c r="C115" s="128"/>
      <c r="D115" s="164"/>
      <c r="E115" s="164"/>
      <c r="F115" s="128"/>
      <c r="G115" s="128"/>
      <c r="H115" s="128"/>
      <c r="I115" s="128"/>
      <c r="J115" s="128"/>
      <c r="K115" s="164"/>
      <c r="L115" s="164"/>
      <c r="M115" s="164"/>
      <c r="N115" s="164"/>
      <c r="O115" s="164"/>
      <c r="P115" s="164"/>
      <c r="Q115" s="164"/>
      <c r="R115" s="164"/>
      <c r="S115" s="164"/>
      <c r="T115" s="164"/>
      <c r="U115" s="164"/>
      <c r="V115" s="164"/>
      <c r="W115" s="164"/>
      <c r="X115" s="128"/>
      <c r="Y115" s="128"/>
      <c r="Z115" s="128"/>
    </row>
    <row r="116" spans="1:26">
      <c r="A116" s="128"/>
      <c r="B116" s="128"/>
      <c r="C116" s="128"/>
      <c r="D116" s="164"/>
      <c r="E116" s="164"/>
      <c r="F116" s="128"/>
      <c r="G116" s="128"/>
      <c r="H116" s="128"/>
      <c r="I116" s="128"/>
      <c r="J116" s="128"/>
      <c r="K116" s="164"/>
      <c r="L116" s="164"/>
      <c r="M116" s="164"/>
      <c r="N116" s="164"/>
      <c r="O116" s="164"/>
      <c r="P116" s="164"/>
      <c r="Q116" s="164"/>
      <c r="R116" s="164"/>
      <c r="S116" s="164"/>
      <c r="T116" s="164"/>
      <c r="U116" s="164"/>
      <c r="V116" s="164"/>
      <c r="W116" s="164"/>
      <c r="X116" s="128"/>
      <c r="Y116" s="128"/>
      <c r="Z116" s="128"/>
    </row>
    <row r="117" spans="1:26">
      <c r="A117" s="128"/>
      <c r="B117" s="128"/>
      <c r="C117" s="128"/>
      <c r="D117" s="164"/>
      <c r="E117" s="164"/>
      <c r="F117" s="128"/>
      <c r="G117" s="128"/>
      <c r="H117" s="128"/>
      <c r="I117" s="128"/>
      <c r="J117" s="128"/>
      <c r="K117" s="164"/>
      <c r="L117" s="164"/>
      <c r="M117" s="164"/>
      <c r="N117" s="164"/>
      <c r="O117" s="164"/>
      <c r="P117" s="164"/>
      <c r="Q117" s="164"/>
      <c r="R117" s="164"/>
      <c r="S117" s="164"/>
      <c r="T117" s="164"/>
      <c r="U117" s="164"/>
      <c r="V117" s="164"/>
      <c r="W117" s="164"/>
      <c r="X117" s="128"/>
      <c r="Y117" s="128"/>
      <c r="Z117" s="128"/>
    </row>
    <row r="118" spans="1:26">
      <c r="A118" s="128"/>
      <c r="B118" s="128"/>
      <c r="C118" s="128"/>
      <c r="D118" s="164"/>
      <c r="E118" s="164"/>
      <c r="F118" s="128"/>
      <c r="G118" s="128"/>
      <c r="H118" s="128"/>
      <c r="I118" s="128"/>
      <c r="J118" s="128"/>
      <c r="K118" s="164"/>
      <c r="L118" s="164"/>
      <c r="M118" s="164"/>
      <c r="N118" s="164"/>
      <c r="O118" s="164"/>
      <c r="P118" s="164"/>
      <c r="Q118" s="164"/>
      <c r="R118" s="164"/>
      <c r="S118" s="164"/>
      <c r="T118" s="164"/>
      <c r="U118" s="164"/>
      <c r="V118" s="164"/>
      <c r="W118" s="164"/>
      <c r="X118" s="128"/>
      <c r="Y118" s="128"/>
      <c r="Z118" s="128"/>
    </row>
    <row r="119" spans="1:26">
      <c r="A119" s="128"/>
      <c r="B119" s="128"/>
      <c r="C119" s="128"/>
      <c r="D119" s="164"/>
      <c r="E119" s="164"/>
      <c r="F119" s="128"/>
      <c r="G119" s="128"/>
      <c r="H119" s="128"/>
      <c r="I119" s="128"/>
      <c r="J119" s="128"/>
      <c r="K119" s="164"/>
      <c r="L119" s="164"/>
      <c r="M119" s="164"/>
      <c r="N119" s="164"/>
      <c r="O119" s="164"/>
      <c r="P119" s="164"/>
      <c r="Q119" s="164"/>
      <c r="R119" s="164"/>
      <c r="S119" s="164"/>
      <c r="T119" s="164"/>
      <c r="U119" s="164"/>
      <c r="V119" s="164"/>
      <c r="W119" s="164"/>
      <c r="X119" s="128"/>
      <c r="Y119" s="128"/>
      <c r="Z119" s="128"/>
    </row>
    <row r="120" spans="1:26">
      <c r="A120" s="128"/>
      <c r="B120" s="128"/>
      <c r="C120" s="128"/>
      <c r="D120" s="164"/>
      <c r="E120" s="164"/>
      <c r="F120" s="128"/>
      <c r="G120" s="128"/>
      <c r="H120" s="128"/>
      <c r="I120" s="128"/>
      <c r="J120" s="128"/>
      <c r="K120" s="164"/>
      <c r="L120" s="164"/>
      <c r="M120" s="164"/>
      <c r="N120" s="164"/>
      <c r="O120" s="164"/>
      <c r="P120" s="164"/>
      <c r="Q120" s="164"/>
      <c r="R120" s="164"/>
      <c r="S120" s="164"/>
      <c r="T120" s="164"/>
      <c r="U120" s="164"/>
      <c r="V120" s="164"/>
      <c r="W120" s="164"/>
      <c r="X120" s="128"/>
      <c r="Y120" s="128"/>
      <c r="Z120" s="128"/>
    </row>
    <row r="121" spans="1:26">
      <c r="A121" s="128"/>
      <c r="B121" s="128"/>
      <c r="C121" s="128"/>
      <c r="D121" s="164"/>
      <c r="E121" s="164"/>
      <c r="F121" s="128"/>
      <c r="G121" s="128"/>
      <c r="H121" s="128"/>
      <c r="I121" s="128"/>
      <c r="J121" s="128"/>
      <c r="K121" s="164"/>
      <c r="L121" s="164"/>
      <c r="M121" s="164"/>
      <c r="N121" s="164"/>
      <c r="O121" s="164"/>
      <c r="P121" s="164"/>
      <c r="Q121" s="164"/>
      <c r="R121" s="164"/>
      <c r="S121" s="164"/>
      <c r="T121" s="164"/>
      <c r="U121" s="164"/>
      <c r="V121" s="164"/>
      <c r="W121" s="164"/>
      <c r="X121" s="128"/>
      <c r="Y121" s="128"/>
      <c r="Z121" s="128"/>
    </row>
    <row r="122" spans="1:26">
      <c r="A122" s="128"/>
      <c r="B122" s="128"/>
      <c r="C122" s="128"/>
      <c r="D122" s="164"/>
      <c r="E122" s="164"/>
      <c r="F122" s="128"/>
      <c r="G122" s="128"/>
      <c r="H122" s="128"/>
      <c r="I122" s="128"/>
      <c r="J122" s="128"/>
      <c r="K122" s="164"/>
      <c r="L122" s="164"/>
      <c r="M122" s="164"/>
      <c r="N122" s="164"/>
      <c r="O122" s="164"/>
      <c r="P122" s="164"/>
      <c r="Q122" s="164"/>
      <c r="R122" s="164"/>
      <c r="S122" s="164"/>
      <c r="T122" s="164"/>
      <c r="U122" s="164"/>
      <c r="V122" s="164"/>
      <c r="W122" s="164"/>
      <c r="X122" s="128"/>
      <c r="Y122" s="128"/>
      <c r="Z122" s="128"/>
    </row>
    <row r="123" spans="1:26">
      <c r="A123" s="128"/>
      <c r="B123" s="128"/>
      <c r="C123" s="128"/>
      <c r="D123" s="164"/>
      <c r="E123" s="164"/>
      <c r="F123" s="128"/>
      <c r="G123" s="128"/>
      <c r="H123" s="128"/>
      <c r="I123" s="128"/>
      <c r="J123" s="128"/>
      <c r="K123" s="164"/>
      <c r="L123" s="164"/>
      <c r="M123" s="164"/>
      <c r="N123" s="164"/>
      <c r="O123" s="164"/>
      <c r="P123" s="164"/>
      <c r="Q123" s="164"/>
      <c r="R123" s="164"/>
      <c r="S123" s="164"/>
      <c r="T123" s="164"/>
      <c r="U123" s="164"/>
      <c r="V123" s="164"/>
      <c r="W123" s="164"/>
      <c r="X123" s="128"/>
      <c r="Y123" s="128"/>
      <c r="Z123" s="128"/>
    </row>
    <row r="124" spans="1:26">
      <c r="A124" s="128"/>
      <c r="B124" s="128"/>
      <c r="C124" s="128"/>
      <c r="D124" s="164"/>
      <c r="E124" s="164"/>
      <c r="F124" s="128"/>
      <c r="G124" s="128"/>
      <c r="H124" s="128"/>
      <c r="I124" s="128"/>
      <c r="J124" s="128"/>
      <c r="K124" s="164"/>
      <c r="L124" s="164"/>
      <c r="M124" s="164"/>
      <c r="N124" s="164"/>
      <c r="O124" s="164"/>
      <c r="P124" s="164"/>
      <c r="Q124" s="164"/>
      <c r="R124" s="164"/>
      <c r="S124" s="164"/>
      <c r="T124" s="164"/>
      <c r="U124" s="164"/>
      <c r="V124" s="164"/>
      <c r="W124" s="164"/>
      <c r="X124" s="128"/>
      <c r="Y124" s="128"/>
      <c r="Z124" s="128"/>
    </row>
    <row r="125" spans="1:26">
      <c r="A125" s="128"/>
      <c r="B125" s="128"/>
      <c r="C125" s="128"/>
      <c r="D125" s="164"/>
      <c r="E125" s="164"/>
      <c r="F125" s="128"/>
      <c r="G125" s="128"/>
      <c r="H125" s="128"/>
      <c r="I125" s="128"/>
      <c r="J125" s="128"/>
      <c r="K125" s="164"/>
      <c r="L125" s="164"/>
      <c r="M125" s="164"/>
      <c r="N125" s="164"/>
      <c r="O125" s="164"/>
      <c r="P125" s="164"/>
      <c r="Q125" s="164"/>
      <c r="R125" s="164"/>
      <c r="S125" s="164"/>
      <c r="T125" s="164"/>
      <c r="U125" s="164"/>
      <c r="V125" s="164"/>
      <c r="W125" s="164"/>
      <c r="X125" s="128"/>
      <c r="Y125" s="128"/>
      <c r="Z125" s="128"/>
    </row>
    <row r="126" spans="1:26">
      <c r="A126" s="128"/>
      <c r="B126" s="128"/>
      <c r="C126" s="128"/>
      <c r="D126" s="164"/>
      <c r="E126" s="164"/>
      <c r="F126" s="128"/>
      <c r="G126" s="128"/>
      <c r="H126" s="128"/>
      <c r="I126" s="128"/>
      <c r="J126" s="128"/>
      <c r="K126" s="164"/>
      <c r="L126" s="164"/>
      <c r="M126" s="164"/>
      <c r="N126" s="164"/>
      <c r="O126" s="164"/>
      <c r="P126" s="164"/>
      <c r="Q126" s="164"/>
      <c r="R126" s="164"/>
      <c r="S126" s="164"/>
      <c r="T126" s="164"/>
      <c r="U126" s="164"/>
      <c r="V126" s="164"/>
      <c r="W126" s="164"/>
      <c r="X126" s="128"/>
      <c r="Y126" s="128"/>
      <c r="Z126" s="128"/>
    </row>
    <row r="127" spans="1:26">
      <c r="A127" s="128"/>
      <c r="B127" s="128"/>
      <c r="C127" s="128"/>
      <c r="D127" s="164"/>
      <c r="E127" s="164"/>
      <c r="F127" s="128"/>
      <c r="G127" s="128"/>
      <c r="H127" s="128"/>
      <c r="I127" s="128"/>
      <c r="J127" s="128"/>
      <c r="K127" s="164"/>
      <c r="L127" s="164"/>
      <c r="M127" s="164"/>
      <c r="N127" s="164"/>
      <c r="O127" s="164"/>
      <c r="P127" s="164"/>
      <c r="Q127" s="164"/>
      <c r="R127" s="164"/>
      <c r="S127" s="164"/>
      <c r="T127" s="164"/>
      <c r="U127" s="164"/>
      <c r="V127" s="164"/>
      <c r="W127" s="164"/>
      <c r="X127" s="128"/>
      <c r="Y127" s="128"/>
      <c r="Z127" s="128"/>
    </row>
    <row r="128" spans="1:26">
      <c r="A128" s="128"/>
      <c r="B128" s="128"/>
      <c r="C128" s="128"/>
      <c r="D128" s="164"/>
      <c r="E128" s="164"/>
      <c r="F128" s="128"/>
      <c r="G128" s="128"/>
      <c r="H128" s="128"/>
      <c r="I128" s="128"/>
      <c r="J128" s="128"/>
      <c r="K128" s="164"/>
      <c r="L128" s="164"/>
      <c r="M128" s="164"/>
      <c r="N128" s="164"/>
      <c r="O128" s="164"/>
      <c r="P128" s="164"/>
      <c r="Q128" s="164"/>
      <c r="R128" s="164"/>
      <c r="S128" s="164"/>
      <c r="T128" s="164"/>
      <c r="U128" s="164"/>
      <c r="V128" s="164"/>
      <c r="W128" s="164"/>
      <c r="X128" s="128"/>
      <c r="Y128" s="128"/>
      <c r="Z128" s="128"/>
    </row>
    <row r="129" spans="1:26">
      <c r="A129" s="128"/>
      <c r="B129" s="128"/>
      <c r="C129" s="128"/>
      <c r="D129" s="164"/>
      <c r="E129" s="164"/>
      <c r="F129" s="128"/>
      <c r="G129" s="128"/>
      <c r="H129" s="128"/>
      <c r="I129" s="128"/>
      <c r="J129" s="128"/>
      <c r="K129" s="164"/>
      <c r="L129" s="164"/>
      <c r="M129" s="164"/>
      <c r="N129" s="164"/>
      <c r="O129" s="164"/>
      <c r="P129" s="164"/>
      <c r="Q129" s="164"/>
      <c r="R129" s="164"/>
      <c r="S129" s="164"/>
      <c r="T129" s="164"/>
      <c r="U129" s="164"/>
      <c r="V129" s="164"/>
      <c r="W129" s="164"/>
      <c r="X129" s="128"/>
      <c r="Y129" s="128"/>
      <c r="Z129" s="128"/>
    </row>
    <row r="130" spans="1:26">
      <c r="A130" s="128"/>
      <c r="B130" s="128"/>
      <c r="C130" s="128"/>
      <c r="D130" s="164"/>
      <c r="E130" s="164"/>
      <c r="F130" s="128"/>
      <c r="G130" s="128"/>
      <c r="H130" s="128"/>
      <c r="I130" s="128"/>
      <c r="J130" s="128"/>
      <c r="K130" s="164"/>
      <c r="L130" s="164"/>
      <c r="M130" s="164"/>
      <c r="N130" s="164"/>
      <c r="O130" s="164"/>
      <c r="P130" s="164"/>
      <c r="Q130" s="164"/>
      <c r="R130" s="164"/>
      <c r="S130" s="164"/>
      <c r="T130" s="164"/>
      <c r="U130" s="164"/>
      <c r="V130" s="164"/>
      <c r="W130" s="164"/>
      <c r="X130" s="128"/>
      <c r="Y130" s="128"/>
      <c r="Z130" s="128"/>
    </row>
    <row r="131" spans="1:26">
      <c r="A131" s="128"/>
      <c r="B131" s="128"/>
      <c r="C131" s="128"/>
      <c r="D131" s="164"/>
      <c r="E131" s="164"/>
      <c r="F131" s="128"/>
      <c r="G131" s="128"/>
      <c r="H131" s="128"/>
      <c r="I131" s="128"/>
      <c r="J131" s="128"/>
      <c r="K131" s="164"/>
      <c r="L131" s="164"/>
      <c r="M131" s="164"/>
      <c r="N131" s="164"/>
      <c r="O131" s="164"/>
      <c r="P131" s="164"/>
      <c r="Q131" s="164"/>
      <c r="R131" s="164"/>
      <c r="S131" s="164"/>
      <c r="T131" s="164"/>
      <c r="U131" s="164"/>
      <c r="V131" s="164"/>
      <c r="W131" s="164"/>
      <c r="X131" s="128"/>
      <c r="Y131" s="128"/>
      <c r="Z131" s="128"/>
    </row>
    <row r="132" spans="1:26">
      <c r="A132" s="128"/>
      <c r="B132" s="128"/>
      <c r="C132" s="128"/>
      <c r="D132" s="164"/>
      <c r="E132" s="164"/>
      <c r="F132" s="128"/>
      <c r="G132" s="128"/>
      <c r="H132" s="128"/>
      <c r="I132" s="128"/>
      <c r="J132" s="128"/>
      <c r="K132" s="164"/>
      <c r="L132" s="164"/>
      <c r="M132" s="164"/>
      <c r="N132" s="164"/>
      <c r="O132" s="164"/>
      <c r="P132" s="164"/>
      <c r="Q132" s="164"/>
      <c r="R132" s="164"/>
      <c r="S132" s="164"/>
      <c r="T132" s="164"/>
      <c r="U132" s="164"/>
      <c r="V132" s="164"/>
      <c r="W132" s="164"/>
      <c r="X132" s="128"/>
      <c r="Y132" s="128"/>
      <c r="Z132" s="128"/>
    </row>
    <row r="133" spans="1:26">
      <c r="A133" s="128"/>
      <c r="B133" s="128"/>
      <c r="C133" s="128"/>
      <c r="D133" s="164"/>
      <c r="E133" s="164"/>
      <c r="F133" s="128"/>
      <c r="G133" s="128"/>
      <c r="H133" s="128"/>
      <c r="I133" s="128"/>
      <c r="J133" s="128"/>
      <c r="K133" s="164"/>
      <c r="L133" s="164"/>
      <c r="M133" s="164"/>
      <c r="N133" s="164"/>
      <c r="O133" s="164"/>
      <c r="P133" s="164"/>
      <c r="Q133" s="164"/>
      <c r="R133" s="164"/>
      <c r="S133" s="164"/>
      <c r="T133" s="164"/>
      <c r="U133" s="164"/>
      <c r="V133" s="164"/>
      <c r="W133" s="164"/>
      <c r="X133" s="128"/>
      <c r="Y133" s="128"/>
      <c r="Z133" s="128"/>
    </row>
    <row r="134" spans="1:26">
      <c r="A134" s="128"/>
      <c r="B134" s="128"/>
      <c r="C134" s="128"/>
      <c r="D134" s="164"/>
      <c r="E134" s="164"/>
      <c r="F134" s="128"/>
      <c r="G134" s="128"/>
      <c r="H134" s="128"/>
      <c r="I134" s="128"/>
      <c r="J134" s="128"/>
      <c r="K134" s="164"/>
      <c r="L134" s="164"/>
      <c r="M134" s="164"/>
      <c r="N134" s="164"/>
      <c r="O134" s="164"/>
      <c r="P134" s="164"/>
      <c r="Q134" s="164"/>
      <c r="R134" s="164"/>
      <c r="S134" s="164"/>
      <c r="T134" s="164"/>
      <c r="U134" s="164"/>
      <c r="V134" s="164"/>
      <c r="W134" s="164"/>
      <c r="X134" s="128"/>
      <c r="Y134" s="128"/>
      <c r="Z134" s="128"/>
    </row>
    <row r="135" spans="1:26">
      <c r="A135" s="128"/>
      <c r="B135" s="128"/>
      <c r="C135" s="128"/>
      <c r="D135" s="164"/>
      <c r="E135" s="164"/>
      <c r="F135" s="128"/>
      <c r="G135" s="128"/>
      <c r="H135" s="128"/>
      <c r="I135" s="128"/>
      <c r="J135" s="128"/>
      <c r="K135" s="164"/>
      <c r="L135" s="164"/>
      <c r="M135" s="164"/>
      <c r="N135" s="164"/>
      <c r="O135" s="164"/>
      <c r="P135" s="164"/>
      <c r="Q135" s="164"/>
      <c r="R135" s="164"/>
      <c r="S135" s="164"/>
      <c r="T135" s="164"/>
      <c r="U135" s="164"/>
      <c r="V135" s="164"/>
      <c r="W135" s="164"/>
      <c r="X135" s="128"/>
      <c r="Y135" s="128"/>
      <c r="Z135" s="128"/>
    </row>
    <row r="136" spans="1:26">
      <c r="A136" s="128"/>
      <c r="B136" s="128"/>
      <c r="C136" s="128"/>
      <c r="D136" s="164"/>
      <c r="E136" s="164"/>
      <c r="F136" s="128"/>
      <c r="G136" s="128"/>
      <c r="H136" s="128"/>
      <c r="I136" s="128"/>
      <c r="J136" s="128"/>
      <c r="K136" s="164"/>
      <c r="L136" s="164"/>
      <c r="M136" s="164"/>
      <c r="N136" s="164"/>
      <c r="O136" s="164"/>
      <c r="P136" s="164"/>
      <c r="Q136" s="164"/>
      <c r="R136" s="164"/>
      <c r="S136" s="164"/>
      <c r="T136" s="164"/>
      <c r="U136" s="164"/>
      <c r="V136" s="164"/>
      <c r="W136" s="164"/>
      <c r="X136" s="128"/>
      <c r="Y136" s="128"/>
      <c r="Z136" s="128"/>
    </row>
    <row r="137" spans="1:26">
      <c r="A137" s="128"/>
      <c r="B137" s="128"/>
      <c r="C137" s="128"/>
      <c r="D137" s="164"/>
      <c r="E137" s="164"/>
      <c r="F137" s="128"/>
      <c r="G137" s="128"/>
      <c r="H137" s="128"/>
      <c r="I137" s="128"/>
      <c r="J137" s="128"/>
      <c r="K137" s="164"/>
      <c r="L137" s="164"/>
      <c r="M137" s="164"/>
      <c r="N137" s="164"/>
      <c r="O137" s="164"/>
      <c r="P137" s="164"/>
      <c r="Q137" s="164"/>
      <c r="R137" s="164"/>
      <c r="S137" s="164"/>
      <c r="T137" s="164"/>
      <c r="U137" s="164"/>
      <c r="V137" s="164"/>
      <c r="W137" s="164"/>
      <c r="X137" s="128"/>
      <c r="Y137" s="128"/>
      <c r="Z137" s="128"/>
    </row>
    <row r="138" spans="1:26">
      <c r="A138" s="128"/>
      <c r="B138" s="128"/>
      <c r="C138" s="128"/>
      <c r="D138" s="164"/>
      <c r="E138" s="164"/>
      <c r="F138" s="128"/>
      <c r="G138" s="128"/>
      <c r="H138" s="128"/>
      <c r="I138" s="128"/>
      <c r="J138" s="128"/>
      <c r="K138" s="164"/>
      <c r="L138" s="164"/>
      <c r="M138" s="164"/>
      <c r="N138" s="164"/>
      <c r="O138" s="164"/>
      <c r="P138" s="164"/>
      <c r="Q138" s="164"/>
      <c r="R138" s="164"/>
      <c r="S138" s="164"/>
      <c r="T138" s="164"/>
      <c r="U138" s="164"/>
      <c r="V138" s="164"/>
      <c r="W138" s="164"/>
      <c r="X138" s="128"/>
      <c r="Y138" s="128"/>
      <c r="Z138" s="128"/>
    </row>
    <row r="139" spans="1:26">
      <c r="A139" s="128"/>
      <c r="B139" s="128"/>
      <c r="C139" s="128"/>
      <c r="D139" s="164"/>
      <c r="E139" s="164"/>
      <c r="F139" s="128"/>
      <c r="G139" s="128"/>
      <c r="H139" s="128"/>
      <c r="I139" s="128"/>
      <c r="J139" s="128"/>
      <c r="K139" s="164"/>
      <c r="L139" s="164"/>
      <c r="M139" s="164"/>
      <c r="N139" s="164"/>
      <c r="O139" s="164"/>
      <c r="P139" s="164"/>
      <c r="Q139" s="164"/>
      <c r="R139" s="164"/>
      <c r="S139" s="164"/>
      <c r="T139" s="164"/>
      <c r="U139" s="164"/>
      <c r="V139" s="164"/>
      <c r="W139" s="164"/>
      <c r="X139" s="128"/>
      <c r="Y139" s="128"/>
      <c r="Z139" s="128"/>
    </row>
    <row r="140" spans="1:26">
      <c r="A140" s="128"/>
      <c r="B140" s="128"/>
      <c r="C140" s="128"/>
      <c r="D140" s="164"/>
      <c r="E140" s="164"/>
      <c r="F140" s="128"/>
      <c r="G140" s="128"/>
      <c r="H140" s="128"/>
      <c r="I140" s="128"/>
      <c r="J140" s="128"/>
      <c r="K140" s="164"/>
      <c r="L140" s="164"/>
      <c r="M140" s="164"/>
      <c r="N140" s="164"/>
      <c r="O140" s="164"/>
      <c r="P140" s="164"/>
      <c r="Q140" s="164"/>
      <c r="R140" s="164"/>
      <c r="S140" s="164"/>
      <c r="T140" s="164"/>
      <c r="U140" s="164"/>
      <c r="V140" s="164"/>
      <c r="W140" s="164"/>
      <c r="X140" s="128"/>
      <c r="Y140" s="128"/>
      <c r="Z140" s="128"/>
    </row>
    <row r="141" spans="1:26">
      <c r="A141" s="128"/>
      <c r="B141" s="128"/>
      <c r="C141" s="128"/>
      <c r="D141" s="164"/>
      <c r="E141" s="164"/>
      <c r="F141" s="128"/>
      <c r="G141" s="128"/>
      <c r="H141" s="128"/>
      <c r="I141" s="128"/>
      <c r="J141" s="128"/>
      <c r="K141" s="164"/>
      <c r="L141" s="164"/>
      <c r="M141" s="164"/>
      <c r="N141" s="164"/>
      <c r="O141" s="164"/>
      <c r="P141" s="164"/>
      <c r="Q141" s="164"/>
      <c r="R141" s="164"/>
      <c r="S141" s="164"/>
      <c r="T141" s="164"/>
      <c r="U141" s="164"/>
      <c r="V141" s="164"/>
      <c r="W141" s="164"/>
      <c r="X141" s="128"/>
      <c r="Y141" s="128"/>
      <c r="Z141" s="128"/>
    </row>
    <row r="142" spans="1:26">
      <c r="A142" s="128"/>
      <c r="B142" s="128"/>
      <c r="C142" s="128"/>
      <c r="D142" s="164"/>
      <c r="E142" s="164"/>
      <c r="F142" s="128"/>
      <c r="G142" s="128"/>
      <c r="H142" s="128"/>
      <c r="I142" s="128"/>
      <c r="J142" s="128"/>
      <c r="K142" s="164"/>
      <c r="L142" s="164"/>
      <c r="M142" s="164"/>
      <c r="N142" s="164"/>
      <c r="O142" s="164"/>
      <c r="P142" s="164"/>
      <c r="Q142" s="164"/>
      <c r="R142" s="164"/>
      <c r="S142" s="164"/>
      <c r="T142" s="164"/>
      <c r="U142" s="164"/>
      <c r="V142" s="164"/>
      <c r="W142" s="164"/>
      <c r="X142" s="128"/>
      <c r="Y142" s="128"/>
      <c r="Z142" s="128"/>
    </row>
    <row r="143" spans="1:26">
      <c r="A143" s="128"/>
      <c r="B143" s="128"/>
      <c r="C143" s="128"/>
      <c r="D143" s="164"/>
      <c r="E143" s="164"/>
      <c r="F143" s="128"/>
      <c r="G143" s="128"/>
      <c r="H143" s="128"/>
      <c r="I143" s="128"/>
      <c r="J143" s="128"/>
      <c r="K143" s="164"/>
      <c r="L143" s="164"/>
      <c r="M143" s="164"/>
      <c r="N143" s="164"/>
      <c r="O143" s="164"/>
      <c r="P143" s="164"/>
      <c r="Q143" s="164"/>
      <c r="R143" s="164"/>
      <c r="S143" s="164"/>
      <c r="T143" s="164"/>
      <c r="U143" s="164"/>
      <c r="V143" s="164"/>
      <c r="W143" s="164"/>
      <c r="X143" s="128"/>
      <c r="Y143" s="128"/>
      <c r="Z143" s="128"/>
    </row>
    <row r="144" spans="1:26">
      <c r="A144" s="128"/>
      <c r="B144" s="128"/>
      <c r="C144" s="128"/>
      <c r="D144" s="164"/>
      <c r="E144" s="164"/>
      <c r="F144" s="128"/>
      <c r="G144" s="128"/>
      <c r="H144" s="128"/>
      <c r="I144" s="128"/>
      <c r="J144" s="128"/>
      <c r="K144" s="164"/>
      <c r="L144" s="164"/>
      <c r="M144" s="164"/>
      <c r="N144" s="164"/>
      <c r="O144" s="164"/>
      <c r="P144" s="164"/>
      <c r="Q144" s="164"/>
      <c r="R144" s="164"/>
      <c r="S144" s="164"/>
      <c r="T144" s="164"/>
      <c r="U144" s="164"/>
      <c r="V144" s="164"/>
      <c r="W144" s="164"/>
      <c r="X144" s="128"/>
      <c r="Y144" s="128"/>
      <c r="Z144" s="128"/>
    </row>
    <row r="145" spans="1:26">
      <c r="A145" s="128"/>
      <c r="B145" s="128"/>
      <c r="C145" s="128"/>
      <c r="D145" s="164"/>
      <c r="E145" s="164"/>
      <c r="F145" s="128"/>
      <c r="G145" s="128"/>
      <c r="H145" s="128"/>
      <c r="I145" s="128"/>
      <c r="J145" s="128"/>
      <c r="K145" s="164"/>
      <c r="L145" s="164"/>
      <c r="M145" s="164"/>
      <c r="N145" s="164"/>
      <c r="O145" s="164"/>
      <c r="P145" s="164"/>
      <c r="Q145" s="164"/>
      <c r="R145" s="164"/>
      <c r="S145" s="164"/>
      <c r="T145" s="164"/>
      <c r="U145" s="164"/>
      <c r="V145" s="164"/>
      <c r="W145" s="164"/>
      <c r="X145" s="128"/>
      <c r="Y145" s="128"/>
      <c r="Z145" s="128"/>
    </row>
    <row r="146" spans="1:26">
      <c r="A146" s="128"/>
      <c r="B146" s="128"/>
      <c r="C146" s="128"/>
      <c r="D146" s="164"/>
      <c r="E146" s="164"/>
      <c r="F146" s="128"/>
      <c r="G146" s="128"/>
      <c r="H146" s="128"/>
      <c r="I146" s="128"/>
      <c r="J146" s="128"/>
      <c r="K146" s="164"/>
      <c r="L146" s="164"/>
      <c r="M146" s="164"/>
      <c r="N146" s="164"/>
      <c r="O146" s="164"/>
      <c r="P146" s="164"/>
      <c r="Q146" s="164"/>
      <c r="R146" s="164"/>
      <c r="S146" s="164"/>
      <c r="T146" s="164"/>
      <c r="U146" s="164"/>
      <c r="V146" s="164"/>
      <c r="W146" s="164"/>
      <c r="X146" s="128"/>
      <c r="Y146" s="128"/>
      <c r="Z146" s="128"/>
    </row>
    <row r="147" spans="1:26">
      <c r="A147" s="128"/>
      <c r="B147" s="128"/>
      <c r="C147" s="128"/>
      <c r="D147" s="164"/>
      <c r="E147" s="164"/>
      <c r="F147" s="128"/>
      <c r="G147" s="128"/>
      <c r="H147" s="128"/>
      <c r="I147" s="128"/>
      <c r="J147" s="128"/>
      <c r="K147" s="164"/>
      <c r="L147" s="164"/>
      <c r="M147" s="164"/>
      <c r="N147" s="164"/>
      <c r="O147" s="164"/>
      <c r="P147" s="164"/>
      <c r="Q147" s="164"/>
      <c r="R147" s="164"/>
      <c r="S147" s="164"/>
      <c r="T147" s="164"/>
      <c r="U147" s="164"/>
      <c r="V147" s="164"/>
      <c r="W147" s="164"/>
      <c r="X147" s="128"/>
      <c r="Y147" s="128"/>
      <c r="Z147" s="128"/>
    </row>
    <row r="148" spans="1:26">
      <c r="A148" s="128"/>
      <c r="B148" s="128"/>
      <c r="C148" s="128"/>
      <c r="D148" s="164"/>
      <c r="E148" s="164"/>
      <c r="F148" s="128"/>
      <c r="G148" s="128"/>
      <c r="H148" s="128"/>
      <c r="I148" s="128"/>
      <c r="J148" s="128"/>
      <c r="K148" s="164"/>
      <c r="L148" s="164"/>
      <c r="M148" s="164"/>
      <c r="N148" s="164"/>
      <c r="O148" s="164"/>
      <c r="P148" s="164"/>
      <c r="Q148" s="164"/>
      <c r="R148" s="164"/>
      <c r="S148" s="164"/>
      <c r="T148" s="164"/>
      <c r="U148" s="164"/>
      <c r="V148" s="164"/>
      <c r="W148" s="164"/>
      <c r="X148" s="128"/>
      <c r="Y148" s="128"/>
      <c r="Z148" s="128"/>
    </row>
    <row r="149" spans="1:26">
      <c r="A149" s="128"/>
      <c r="B149" s="128"/>
      <c r="C149" s="128"/>
      <c r="D149" s="164"/>
      <c r="E149" s="164"/>
      <c r="F149" s="128"/>
      <c r="G149" s="128"/>
      <c r="H149" s="128"/>
      <c r="I149" s="128"/>
      <c r="J149" s="128"/>
      <c r="K149" s="164"/>
      <c r="L149" s="164"/>
      <c r="M149" s="164"/>
      <c r="N149" s="164"/>
      <c r="O149" s="164"/>
      <c r="P149" s="164"/>
      <c r="Q149" s="164"/>
      <c r="R149" s="164"/>
      <c r="S149" s="164"/>
      <c r="T149" s="164"/>
      <c r="U149" s="164"/>
      <c r="V149" s="164"/>
      <c r="W149" s="164"/>
      <c r="X149" s="128"/>
      <c r="Y149" s="128"/>
      <c r="Z149" s="128"/>
    </row>
    <row r="150" spans="1:26">
      <c r="A150" s="128"/>
      <c r="B150" s="128"/>
      <c r="C150" s="128"/>
      <c r="D150" s="164"/>
      <c r="E150" s="164"/>
      <c r="F150" s="128"/>
      <c r="G150" s="128"/>
      <c r="H150" s="128"/>
      <c r="I150" s="128"/>
      <c r="J150" s="128"/>
      <c r="K150" s="164"/>
      <c r="L150" s="164"/>
      <c r="M150" s="164"/>
      <c r="N150" s="164"/>
      <c r="O150" s="164"/>
      <c r="P150" s="164"/>
      <c r="Q150" s="164"/>
      <c r="R150" s="164"/>
      <c r="S150" s="164"/>
      <c r="T150" s="164"/>
      <c r="U150" s="164"/>
      <c r="V150" s="164"/>
      <c r="W150" s="164"/>
      <c r="X150" s="128"/>
      <c r="Y150" s="128"/>
      <c r="Z150" s="128"/>
    </row>
    <row r="151" spans="1:26">
      <c r="A151" s="128"/>
      <c r="B151" s="128"/>
      <c r="C151" s="128"/>
      <c r="D151" s="164"/>
      <c r="E151" s="164"/>
      <c r="F151" s="128"/>
      <c r="G151" s="128"/>
      <c r="H151" s="128"/>
      <c r="I151" s="128"/>
      <c r="J151" s="128"/>
      <c r="K151" s="164"/>
      <c r="L151" s="164"/>
      <c r="M151" s="164"/>
      <c r="N151" s="164"/>
      <c r="O151" s="164"/>
      <c r="P151" s="164"/>
      <c r="Q151" s="164"/>
      <c r="R151" s="164"/>
      <c r="S151" s="164"/>
      <c r="T151" s="164"/>
      <c r="U151" s="164"/>
      <c r="V151" s="164"/>
      <c r="W151" s="164"/>
      <c r="X151" s="128"/>
      <c r="Y151" s="128"/>
      <c r="Z151" s="128"/>
    </row>
    <row r="152" spans="1:26">
      <c r="A152" s="128"/>
      <c r="B152" s="128"/>
      <c r="C152" s="128"/>
      <c r="D152" s="164"/>
      <c r="E152" s="164"/>
      <c r="F152" s="128"/>
      <c r="G152" s="128"/>
      <c r="H152" s="128"/>
      <c r="I152" s="128"/>
      <c r="J152" s="128"/>
      <c r="K152" s="164"/>
      <c r="L152" s="164"/>
      <c r="M152" s="164"/>
      <c r="N152" s="164"/>
      <c r="O152" s="164"/>
      <c r="P152" s="164"/>
      <c r="Q152" s="164"/>
      <c r="R152" s="164"/>
      <c r="S152" s="164"/>
      <c r="T152" s="164"/>
      <c r="U152" s="164"/>
      <c r="V152" s="164"/>
      <c r="W152" s="164"/>
      <c r="X152" s="128"/>
      <c r="Y152" s="128"/>
      <c r="Z152" s="128"/>
    </row>
    <row r="153" spans="1:26">
      <c r="A153" s="128"/>
      <c r="B153" s="128"/>
      <c r="C153" s="128"/>
      <c r="D153" s="164"/>
      <c r="E153" s="164"/>
      <c r="F153" s="128"/>
      <c r="G153" s="128"/>
      <c r="H153" s="128"/>
      <c r="I153" s="128"/>
      <c r="J153" s="128"/>
      <c r="K153" s="164"/>
      <c r="L153" s="164"/>
      <c r="M153" s="164"/>
      <c r="N153" s="164"/>
      <c r="O153" s="164"/>
      <c r="P153" s="164"/>
      <c r="Q153" s="164"/>
      <c r="R153" s="164"/>
      <c r="S153" s="164"/>
      <c r="T153" s="164"/>
      <c r="U153" s="164"/>
      <c r="V153" s="164"/>
      <c r="W153" s="164"/>
      <c r="X153" s="128"/>
      <c r="Y153" s="128"/>
      <c r="Z153" s="128"/>
    </row>
    <row r="154" spans="1:26">
      <c r="A154" s="128"/>
      <c r="B154" s="128"/>
      <c r="C154" s="128"/>
      <c r="D154" s="164"/>
      <c r="E154" s="164"/>
      <c r="F154" s="128"/>
      <c r="G154" s="128"/>
      <c r="H154" s="128"/>
      <c r="I154" s="128"/>
      <c r="J154" s="128"/>
      <c r="K154" s="164"/>
      <c r="L154" s="164"/>
      <c r="M154" s="164"/>
      <c r="N154" s="164"/>
      <c r="O154" s="164"/>
      <c r="P154" s="164"/>
      <c r="Q154" s="164"/>
      <c r="R154" s="164"/>
      <c r="S154" s="164"/>
      <c r="T154" s="164"/>
      <c r="U154" s="164"/>
      <c r="V154" s="164"/>
      <c r="W154" s="164"/>
      <c r="X154" s="128"/>
      <c r="Y154" s="128"/>
      <c r="Z154" s="128"/>
    </row>
    <row r="155" spans="1:26">
      <c r="A155" s="128"/>
      <c r="B155" s="128"/>
      <c r="C155" s="128"/>
      <c r="D155" s="164"/>
      <c r="E155" s="164"/>
      <c r="F155" s="128"/>
      <c r="G155" s="128"/>
      <c r="H155" s="128"/>
      <c r="I155" s="128"/>
      <c r="J155" s="128"/>
      <c r="K155" s="164"/>
      <c r="L155" s="164"/>
      <c r="M155" s="164"/>
      <c r="N155" s="164"/>
      <c r="O155" s="164"/>
      <c r="P155" s="164"/>
      <c r="Q155" s="164"/>
      <c r="R155" s="164"/>
      <c r="S155" s="164"/>
      <c r="T155" s="164"/>
      <c r="U155" s="164"/>
      <c r="V155" s="164"/>
      <c r="W155" s="164"/>
      <c r="X155" s="128"/>
      <c r="Y155" s="128"/>
      <c r="Z155" s="128"/>
    </row>
    <row r="156" spans="1:26">
      <c r="A156" s="128"/>
      <c r="B156" s="128"/>
      <c r="C156" s="128"/>
      <c r="D156" s="164"/>
      <c r="E156" s="164"/>
      <c r="F156" s="128"/>
      <c r="G156" s="128"/>
      <c r="H156" s="128"/>
      <c r="I156" s="128"/>
      <c r="J156" s="128"/>
      <c r="K156" s="164"/>
      <c r="L156" s="164"/>
      <c r="M156" s="164"/>
      <c r="N156" s="164"/>
      <c r="O156" s="164"/>
      <c r="P156" s="164"/>
      <c r="Q156" s="164"/>
      <c r="R156" s="164"/>
      <c r="S156" s="164"/>
      <c r="T156" s="164"/>
      <c r="U156" s="164"/>
      <c r="V156" s="164"/>
      <c r="W156" s="164"/>
      <c r="X156" s="128"/>
      <c r="Y156" s="128"/>
      <c r="Z156" s="128"/>
    </row>
    <row r="157" spans="1:26">
      <c r="A157" s="128"/>
      <c r="B157" s="128"/>
      <c r="C157" s="128"/>
      <c r="D157" s="164"/>
      <c r="E157" s="164"/>
      <c r="F157" s="128"/>
      <c r="G157" s="128"/>
      <c r="H157" s="128"/>
      <c r="I157" s="128"/>
      <c r="J157" s="128"/>
      <c r="K157" s="164"/>
      <c r="L157" s="164"/>
      <c r="M157" s="164"/>
      <c r="N157" s="164"/>
      <c r="O157" s="164"/>
      <c r="P157" s="164"/>
      <c r="Q157" s="164"/>
      <c r="R157" s="164"/>
      <c r="S157" s="164"/>
      <c r="T157" s="164"/>
      <c r="U157" s="164"/>
      <c r="V157" s="164"/>
      <c r="W157" s="164"/>
      <c r="X157" s="128"/>
      <c r="Y157" s="128"/>
      <c r="Z157" s="128"/>
    </row>
    <row r="158" spans="1:26">
      <c r="A158" s="128"/>
      <c r="B158" s="128"/>
      <c r="C158" s="128"/>
      <c r="D158" s="164"/>
      <c r="E158" s="164"/>
      <c r="F158" s="128"/>
      <c r="G158" s="128"/>
      <c r="H158" s="128"/>
      <c r="I158" s="128"/>
      <c r="J158" s="128"/>
      <c r="K158" s="164"/>
      <c r="L158" s="164"/>
      <c r="M158" s="164"/>
      <c r="N158" s="164"/>
      <c r="O158" s="164"/>
      <c r="P158" s="164"/>
      <c r="Q158" s="164"/>
      <c r="R158" s="164"/>
      <c r="S158" s="164"/>
      <c r="T158" s="164"/>
      <c r="U158" s="164"/>
      <c r="V158" s="164"/>
      <c r="W158" s="164"/>
      <c r="X158" s="128"/>
      <c r="Y158" s="128"/>
      <c r="Z158" s="128"/>
    </row>
    <row r="159" spans="1:26">
      <c r="A159" s="128"/>
      <c r="B159" s="128"/>
      <c r="C159" s="128"/>
      <c r="D159" s="164"/>
      <c r="E159" s="164"/>
      <c r="F159" s="128"/>
      <c r="G159" s="128"/>
      <c r="H159" s="128"/>
      <c r="I159" s="128"/>
      <c r="J159" s="128"/>
      <c r="K159" s="164"/>
      <c r="L159" s="164"/>
      <c r="M159" s="164"/>
      <c r="N159" s="164"/>
      <c r="O159" s="164"/>
      <c r="P159" s="164"/>
      <c r="Q159" s="164"/>
      <c r="R159" s="164"/>
      <c r="S159" s="164"/>
      <c r="T159" s="164"/>
      <c r="U159" s="164"/>
      <c r="V159" s="164"/>
      <c r="W159" s="164"/>
      <c r="X159" s="128"/>
      <c r="Y159" s="128"/>
      <c r="Z159" s="128"/>
    </row>
    <row r="160" spans="1:26">
      <c r="A160" s="128"/>
      <c r="B160" s="128"/>
      <c r="C160" s="128"/>
      <c r="D160" s="164"/>
      <c r="E160" s="164"/>
      <c r="F160" s="128"/>
      <c r="G160" s="128"/>
      <c r="H160" s="128"/>
      <c r="I160" s="128"/>
      <c r="J160" s="128"/>
      <c r="K160" s="164"/>
      <c r="L160" s="164"/>
      <c r="M160" s="164"/>
      <c r="N160" s="164"/>
      <c r="O160" s="164"/>
      <c r="P160" s="164"/>
      <c r="Q160" s="164"/>
      <c r="R160" s="164"/>
      <c r="S160" s="164"/>
      <c r="T160" s="164"/>
      <c r="U160" s="164"/>
      <c r="V160" s="164"/>
      <c r="W160" s="164"/>
      <c r="X160" s="128"/>
      <c r="Y160" s="128"/>
      <c r="Z160" s="128"/>
    </row>
    <row r="161" spans="1:26">
      <c r="A161" s="128"/>
      <c r="B161" s="128"/>
      <c r="C161" s="128"/>
      <c r="D161" s="164"/>
      <c r="E161" s="164"/>
      <c r="F161" s="128"/>
      <c r="G161" s="128"/>
      <c r="H161" s="128"/>
      <c r="I161" s="128"/>
      <c r="J161" s="128"/>
      <c r="K161" s="164"/>
      <c r="L161" s="164"/>
      <c r="M161" s="164"/>
      <c r="N161" s="164"/>
      <c r="O161" s="164"/>
      <c r="P161" s="164"/>
      <c r="Q161" s="164"/>
      <c r="R161" s="164"/>
      <c r="S161" s="164"/>
      <c r="T161" s="164"/>
      <c r="U161" s="164"/>
      <c r="V161" s="164"/>
      <c r="W161" s="164"/>
      <c r="X161" s="128"/>
      <c r="Y161" s="128"/>
      <c r="Z161" s="128"/>
    </row>
    <row r="162" spans="1:26">
      <c r="A162" s="128"/>
      <c r="B162" s="128"/>
      <c r="C162" s="128"/>
      <c r="D162" s="164"/>
      <c r="E162" s="164"/>
      <c r="F162" s="128"/>
      <c r="G162" s="128"/>
      <c r="H162" s="128"/>
      <c r="I162" s="128"/>
      <c r="J162" s="128"/>
      <c r="K162" s="164"/>
      <c r="L162" s="164"/>
      <c r="M162" s="164"/>
      <c r="N162" s="164"/>
      <c r="O162" s="164"/>
      <c r="P162" s="164"/>
      <c r="Q162" s="164"/>
      <c r="R162" s="164"/>
      <c r="S162" s="164"/>
      <c r="T162" s="164"/>
      <c r="U162" s="164"/>
      <c r="V162" s="164"/>
      <c r="W162" s="164"/>
      <c r="X162" s="128"/>
      <c r="Y162" s="128"/>
      <c r="Z162" s="128"/>
    </row>
    <row r="163" spans="1:26">
      <c r="A163" s="128"/>
      <c r="B163" s="128"/>
      <c r="C163" s="128"/>
      <c r="D163" s="164"/>
      <c r="E163" s="164"/>
      <c r="F163" s="128"/>
      <c r="G163" s="128"/>
      <c r="H163" s="128"/>
      <c r="I163" s="128"/>
      <c r="J163" s="128"/>
      <c r="K163" s="164"/>
      <c r="L163" s="164"/>
      <c r="M163" s="164"/>
      <c r="N163" s="164"/>
      <c r="O163" s="164"/>
      <c r="P163" s="164"/>
      <c r="Q163" s="164"/>
      <c r="R163" s="164"/>
      <c r="S163" s="164"/>
      <c r="T163" s="164"/>
      <c r="U163" s="164"/>
      <c r="V163" s="164"/>
      <c r="W163" s="164"/>
      <c r="X163" s="128"/>
      <c r="Y163" s="128"/>
      <c r="Z163" s="128"/>
    </row>
    <row r="164" spans="1:26">
      <c r="A164" s="128"/>
      <c r="B164" s="128"/>
      <c r="C164" s="128"/>
      <c r="D164" s="164"/>
      <c r="E164" s="164"/>
      <c r="F164" s="128"/>
      <c r="G164" s="128"/>
      <c r="H164" s="128"/>
      <c r="I164" s="128"/>
      <c r="J164" s="128"/>
      <c r="K164" s="164"/>
      <c r="L164" s="164"/>
      <c r="M164" s="164"/>
      <c r="N164" s="164"/>
      <c r="O164" s="164"/>
      <c r="P164" s="164"/>
      <c r="Q164" s="164"/>
      <c r="R164" s="164"/>
      <c r="S164" s="164"/>
      <c r="T164" s="164"/>
      <c r="U164" s="164"/>
      <c r="V164" s="164"/>
      <c r="W164" s="164"/>
      <c r="X164" s="128"/>
      <c r="Y164" s="128"/>
      <c r="Z164" s="128"/>
    </row>
    <row r="165" spans="1:26">
      <c r="A165" s="128"/>
      <c r="B165" s="128"/>
      <c r="C165" s="128"/>
      <c r="D165" s="164"/>
      <c r="E165" s="164"/>
      <c r="F165" s="128"/>
      <c r="G165" s="128"/>
      <c r="H165" s="128"/>
      <c r="I165" s="128"/>
      <c r="J165" s="128"/>
      <c r="K165" s="164"/>
      <c r="L165" s="164"/>
      <c r="M165" s="164"/>
      <c r="N165" s="164"/>
      <c r="O165" s="164"/>
      <c r="P165" s="164"/>
      <c r="Q165" s="164"/>
      <c r="R165" s="164"/>
      <c r="S165" s="164"/>
      <c r="T165" s="164"/>
      <c r="U165" s="164"/>
      <c r="V165" s="164"/>
      <c r="W165" s="164"/>
      <c r="X165" s="128"/>
      <c r="Y165" s="128"/>
      <c r="Z165" s="128"/>
    </row>
    <row r="166" spans="1:26">
      <c r="A166" s="128"/>
      <c r="B166" s="128"/>
      <c r="C166" s="128"/>
      <c r="D166" s="164"/>
      <c r="E166" s="164"/>
      <c r="F166" s="128"/>
      <c r="G166" s="128"/>
      <c r="H166" s="128"/>
      <c r="I166" s="128"/>
      <c r="J166" s="128"/>
      <c r="K166" s="164"/>
      <c r="L166" s="164"/>
      <c r="M166" s="164"/>
      <c r="N166" s="164"/>
      <c r="O166" s="164"/>
      <c r="P166" s="164"/>
      <c r="Q166" s="164"/>
      <c r="R166" s="164"/>
      <c r="S166" s="164"/>
      <c r="T166" s="164"/>
      <c r="U166" s="164"/>
      <c r="V166" s="164"/>
      <c r="W166" s="164"/>
      <c r="X166" s="128"/>
      <c r="Y166" s="128"/>
      <c r="Z166" s="128"/>
    </row>
    <row r="167" spans="1:26">
      <c r="A167" s="128"/>
      <c r="B167" s="128"/>
      <c r="C167" s="128"/>
      <c r="D167" s="164"/>
      <c r="E167" s="164"/>
      <c r="F167" s="128"/>
      <c r="G167" s="128"/>
      <c r="H167" s="128"/>
      <c r="I167" s="128"/>
      <c r="J167" s="128"/>
      <c r="K167" s="164"/>
      <c r="L167" s="164"/>
      <c r="M167" s="164"/>
      <c r="N167" s="164"/>
      <c r="O167" s="164"/>
      <c r="P167" s="164"/>
      <c r="Q167" s="164"/>
      <c r="R167" s="164"/>
      <c r="S167" s="164"/>
      <c r="T167" s="164"/>
      <c r="U167" s="164"/>
      <c r="V167" s="164"/>
      <c r="W167" s="164"/>
      <c r="X167" s="128"/>
      <c r="Y167" s="128"/>
      <c r="Z167" s="128"/>
    </row>
    <row r="168" spans="1:26">
      <c r="A168" s="128"/>
      <c r="B168" s="128"/>
      <c r="C168" s="128"/>
      <c r="D168" s="164"/>
      <c r="E168" s="164"/>
      <c r="F168" s="128"/>
      <c r="G168" s="128"/>
      <c r="H168" s="128"/>
      <c r="I168" s="128"/>
      <c r="J168" s="128"/>
      <c r="K168" s="164"/>
      <c r="L168" s="164"/>
      <c r="M168" s="164"/>
      <c r="N168" s="164"/>
      <c r="O168" s="164"/>
      <c r="P168" s="164"/>
      <c r="Q168" s="164"/>
      <c r="R168" s="164"/>
      <c r="S168" s="164"/>
      <c r="T168" s="164"/>
      <c r="U168" s="164"/>
      <c r="V168" s="164"/>
      <c r="W168" s="164"/>
      <c r="X168" s="128"/>
      <c r="Y168" s="128"/>
      <c r="Z168" s="128"/>
    </row>
    <row r="169" spans="1:26">
      <c r="A169" s="128"/>
      <c r="B169" s="128"/>
      <c r="C169" s="128"/>
      <c r="D169" s="164"/>
      <c r="E169" s="164"/>
      <c r="F169" s="128"/>
      <c r="G169" s="128"/>
      <c r="H169" s="128"/>
      <c r="I169" s="128"/>
      <c r="J169" s="128"/>
      <c r="K169" s="164"/>
      <c r="L169" s="164"/>
      <c r="M169" s="164"/>
      <c r="N169" s="164"/>
      <c r="O169" s="164"/>
      <c r="P169" s="164"/>
      <c r="Q169" s="164"/>
      <c r="R169" s="164"/>
      <c r="S169" s="164"/>
      <c r="T169" s="164"/>
      <c r="U169" s="164"/>
      <c r="V169" s="164"/>
      <c r="W169" s="164"/>
      <c r="X169" s="128"/>
      <c r="Y169" s="128"/>
      <c r="Z169" s="128"/>
    </row>
    <row r="170" spans="1:26">
      <c r="A170" s="128"/>
      <c r="B170" s="128"/>
      <c r="C170" s="128"/>
      <c r="D170" s="164"/>
      <c r="E170" s="164"/>
      <c r="F170" s="128"/>
      <c r="G170" s="128"/>
      <c r="H170" s="128"/>
      <c r="I170" s="128"/>
      <c r="J170" s="128"/>
      <c r="K170" s="164"/>
      <c r="L170" s="164"/>
      <c r="M170" s="164"/>
      <c r="N170" s="164"/>
      <c r="O170" s="164"/>
      <c r="P170" s="164"/>
      <c r="Q170" s="164"/>
      <c r="R170" s="164"/>
      <c r="S170" s="164"/>
      <c r="T170" s="164"/>
      <c r="U170" s="164"/>
      <c r="V170" s="164"/>
      <c r="W170" s="164"/>
      <c r="X170" s="128"/>
      <c r="Y170" s="128"/>
      <c r="Z170" s="128"/>
    </row>
    <row r="171" spans="1:26">
      <c r="A171" s="128"/>
      <c r="B171" s="128"/>
      <c r="C171" s="128"/>
      <c r="D171" s="164"/>
      <c r="E171" s="164"/>
      <c r="F171" s="128"/>
      <c r="G171" s="128"/>
      <c r="H171" s="128"/>
      <c r="I171" s="128"/>
      <c r="J171" s="128"/>
      <c r="K171" s="164"/>
      <c r="L171" s="164"/>
      <c r="M171" s="164"/>
      <c r="N171" s="164"/>
      <c r="O171" s="164"/>
      <c r="P171" s="164"/>
      <c r="Q171" s="164"/>
      <c r="R171" s="164"/>
      <c r="S171" s="164"/>
      <c r="T171" s="164"/>
      <c r="U171" s="164"/>
      <c r="V171" s="164"/>
      <c r="W171" s="164"/>
      <c r="X171" s="128"/>
      <c r="Y171" s="128"/>
      <c r="Z171" s="128"/>
    </row>
    <row r="172" spans="1:26">
      <c r="A172" s="128"/>
      <c r="B172" s="128"/>
      <c r="C172" s="128"/>
      <c r="D172" s="164"/>
      <c r="E172" s="164"/>
      <c r="F172" s="128"/>
      <c r="G172" s="128"/>
      <c r="H172" s="128"/>
      <c r="I172" s="128"/>
      <c r="J172" s="128"/>
      <c r="K172" s="164"/>
      <c r="L172" s="164"/>
      <c r="M172" s="164"/>
      <c r="N172" s="164"/>
      <c r="O172" s="164"/>
      <c r="P172" s="164"/>
      <c r="Q172" s="164"/>
      <c r="R172" s="164"/>
      <c r="S172" s="164"/>
      <c r="T172" s="164"/>
      <c r="U172" s="164"/>
      <c r="V172" s="164"/>
      <c r="W172" s="164"/>
      <c r="X172" s="128"/>
      <c r="Y172" s="128"/>
      <c r="Z172" s="128"/>
    </row>
    <row r="173" spans="1:26">
      <c r="A173" s="128"/>
      <c r="B173" s="128"/>
      <c r="C173" s="128"/>
      <c r="D173" s="164"/>
      <c r="E173" s="164"/>
      <c r="F173" s="128"/>
      <c r="G173" s="128"/>
      <c r="H173" s="128"/>
      <c r="I173" s="128"/>
      <c r="J173" s="128"/>
      <c r="K173" s="164"/>
      <c r="L173" s="164"/>
      <c r="M173" s="164"/>
      <c r="N173" s="164"/>
      <c r="O173" s="164"/>
      <c r="P173" s="164"/>
      <c r="Q173" s="164"/>
      <c r="R173" s="164"/>
      <c r="S173" s="164"/>
      <c r="T173" s="164"/>
      <c r="U173" s="164"/>
      <c r="V173" s="164"/>
      <c r="W173" s="164"/>
      <c r="X173" s="128"/>
      <c r="Y173" s="128"/>
      <c r="Z173" s="128"/>
    </row>
    <row r="174" spans="1:26">
      <c r="A174" s="128"/>
      <c r="B174" s="128"/>
      <c r="C174" s="128"/>
      <c r="D174" s="164"/>
      <c r="E174" s="164"/>
      <c r="F174" s="128"/>
      <c r="G174" s="128"/>
      <c r="H174" s="128"/>
      <c r="I174" s="128"/>
      <c r="J174" s="128"/>
      <c r="K174" s="164"/>
      <c r="L174" s="164"/>
      <c r="M174" s="164"/>
      <c r="N174" s="164"/>
      <c r="O174" s="164"/>
      <c r="P174" s="164"/>
      <c r="Q174" s="164"/>
      <c r="R174" s="164"/>
      <c r="S174" s="164"/>
      <c r="T174" s="164"/>
      <c r="U174" s="164"/>
      <c r="V174" s="164"/>
      <c r="W174" s="164"/>
      <c r="X174" s="128"/>
      <c r="Y174" s="128"/>
      <c r="Z174" s="128"/>
    </row>
    <row r="175" spans="1:26">
      <c r="A175" s="128"/>
      <c r="B175" s="128"/>
      <c r="C175" s="128"/>
      <c r="D175" s="164"/>
      <c r="E175" s="164"/>
      <c r="F175" s="128"/>
      <c r="G175" s="128"/>
      <c r="H175" s="128"/>
      <c r="I175" s="128"/>
      <c r="J175" s="128"/>
      <c r="K175" s="164"/>
      <c r="L175" s="164"/>
      <c r="M175" s="164"/>
      <c r="N175" s="164"/>
      <c r="O175" s="164"/>
      <c r="P175" s="164"/>
      <c r="Q175" s="164"/>
      <c r="R175" s="164"/>
      <c r="S175" s="164"/>
      <c r="T175" s="164"/>
      <c r="U175" s="164"/>
      <c r="V175" s="164"/>
      <c r="W175" s="164"/>
      <c r="X175" s="128"/>
      <c r="Y175" s="128"/>
      <c r="Z175" s="128"/>
    </row>
    <row r="176" spans="1:26">
      <c r="A176" s="128"/>
      <c r="B176" s="128"/>
      <c r="C176" s="128"/>
      <c r="D176" s="164"/>
      <c r="E176" s="164"/>
      <c r="F176" s="128"/>
      <c r="G176" s="128"/>
      <c r="H176" s="128"/>
      <c r="I176" s="128"/>
      <c r="J176" s="128"/>
      <c r="K176" s="164"/>
      <c r="L176" s="164"/>
      <c r="M176" s="164"/>
      <c r="N176" s="164"/>
      <c r="O176" s="164"/>
      <c r="P176" s="164"/>
      <c r="Q176" s="164"/>
      <c r="R176" s="164"/>
      <c r="S176" s="164"/>
      <c r="T176" s="164"/>
      <c r="U176" s="164"/>
      <c r="V176" s="164"/>
      <c r="W176" s="164"/>
      <c r="X176" s="128"/>
      <c r="Y176" s="128"/>
      <c r="Z176" s="128"/>
    </row>
    <row r="177" spans="1:26">
      <c r="A177" s="128"/>
      <c r="B177" s="128"/>
      <c r="C177" s="128"/>
      <c r="D177" s="164"/>
      <c r="E177" s="164"/>
      <c r="F177" s="128"/>
      <c r="G177" s="128"/>
      <c r="H177" s="128"/>
      <c r="I177" s="128"/>
      <c r="J177" s="128"/>
      <c r="K177" s="164"/>
      <c r="L177" s="164"/>
      <c r="M177" s="164"/>
      <c r="N177" s="164"/>
      <c r="O177" s="164"/>
      <c r="P177" s="164"/>
      <c r="Q177" s="164"/>
      <c r="R177" s="164"/>
      <c r="S177" s="164"/>
      <c r="T177" s="164"/>
      <c r="U177" s="164"/>
      <c r="V177" s="164"/>
      <c r="W177" s="164"/>
      <c r="X177" s="128"/>
      <c r="Y177" s="128"/>
      <c r="Z177" s="128"/>
    </row>
    <row r="178" spans="1:26">
      <c r="A178" s="128"/>
      <c r="B178" s="128"/>
      <c r="C178" s="128"/>
      <c r="D178" s="164"/>
      <c r="E178" s="164"/>
      <c r="F178" s="128"/>
      <c r="G178" s="128"/>
      <c r="H178" s="128"/>
      <c r="I178" s="128"/>
      <c r="J178" s="128"/>
      <c r="K178" s="164"/>
      <c r="L178" s="164"/>
      <c r="M178" s="164"/>
      <c r="N178" s="164"/>
      <c r="O178" s="164"/>
      <c r="P178" s="164"/>
      <c r="Q178" s="164"/>
      <c r="R178" s="164"/>
      <c r="S178" s="164"/>
      <c r="T178" s="164"/>
      <c r="U178" s="164"/>
      <c r="V178" s="164"/>
      <c r="W178" s="164"/>
      <c r="X178" s="128"/>
      <c r="Y178" s="128"/>
      <c r="Z178" s="128"/>
    </row>
    <row r="179" spans="1:26">
      <c r="A179" s="128"/>
      <c r="B179" s="128"/>
      <c r="C179" s="128"/>
      <c r="D179" s="164"/>
      <c r="E179" s="164"/>
      <c r="F179" s="128"/>
      <c r="G179" s="128"/>
      <c r="H179" s="128"/>
      <c r="I179" s="128"/>
      <c r="J179" s="128"/>
      <c r="K179" s="164"/>
      <c r="L179" s="164"/>
      <c r="M179" s="164"/>
      <c r="N179" s="164"/>
      <c r="O179" s="164"/>
      <c r="P179" s="164"/>
      <c r="Q179" s="164"/>
      <c r="R179" s="164"/>
      <c r="S179" s="164"/>
      <c r="T179" s="164"/>
      <c r="U179" s="164"/>
      <c r="V179" s="164"/>
      <c r="W179" s="164"/>
      <c r="X179" s="128"/>
      <c r="Y179" s="128"/>
      <c r="Z179" s="128"/>
    </row>
    <row r="180" spans="1:26">
      <c r="A180" s="128"/>
      <c r="B180" s="128"/>
      <c r="C180" s="128"/>
      <c r="D180" s="164"/>
      <c r="E180" s="164"/>
      <c r="F180" s="128"/>
      <c r="G180" s="128"/>
      <c r="H180" s="128"/>
      <c r="I180" s="128"/>
      <c r="J180" s="128"/>
      <c r="K180" s="164"/>
      <c r="L180" s="164"/>
      <c r="M180" s="164"/>
      <c r="N180" s="164"/>
      <c r="O180" s="164"/>
      <c r="P180" s="164"/>
      <c r="Q180" s="164"/>
      <c r="R180" s="164"/>
      <c r="S180" s="164"/>
      <c r="T180" s="164"/>
      <c r="U180" s="164"/>
      <c r="V180" s="164"/>
      <c r="W180" s="164"/>
      <c r="X180" s="128"/>
      <c r="Y180" s="128"/>
      <c r="Z180" s="128"/>
    </row>
    <row r="181" spans="1:26">
      <c r="A181" s="128"/>
      <c r="B181" s="128"/>
      <c r="C181" s="128"/>
      <c r="D181" s="164"/>
      <c r="E181" s="164"/>
      <c r="F181" s="128"/>
      <c r="G181" s="128"/>
      <c r="H181" s="128"/>
      <c r="I181" s="128"/>
      <c r="J181" s="128"/>
      <c r="K181" s="164"/>
      <c r="L181" s="164"/>
      <c r="M181" s="164"/>
      <c r="N181" s="164"/>
      <c r="O181" s="164"/>
      <c r="P181" s="164"/>
      <c r="Q181" s="164"/>
      <c r="R181" s="164"/>
      <c r="S181" s="164"/>
      <c r="T181" s="164"/>
      <c r="U181" s="164"/>
      <c r="V181" s="164"/>
      <c r="W181" s="164"/>
      <c r="X181" s="128"/>
      <c r="Y181" s="128"/>
      <c r="Z181" s="128"/>
    </row>
    <row r="182" spans="1:26">
      <c r="A182" s="128"/>
      <c r="B182" s="128"/>
      <c r="C182" s="128"/>
      <c r="D182" s="164"/>
      <c r="E182" s="164"/>
      <c r="F182" s="128"/>
      <c r="G182" s="128"/>
      <c r="H182" s="128"/>
      <c r="I182" s="128"/>
      <c r="J182" s="128"/>
      <c r="K182" s="164"/>
      <c r="L182" s="164"/>
      <c r="M182" s="164"/>
      <c r="N182" s="164"/>
      <c r="O182" s="164"/>
      <c r="P182" s="164"/>
      <c r="Q182" s="164"/>
      <c r="R182" s="164"/>
      <c r="S182" s="164"/>
      <c r="T182" s="164"/>
      <c r="U182" s="164"/>
      <c r="V182" s="164"/>
      <c r="W182" s="164"/>
      <c r="X182" s="128"/>
      <c r="Y182" s="128"/>
      <c r="Z182" s="128"/>
    </row>
    <row r="183" spans="1:26">
      <c r="A183" s="128"/>
      <c r="B183" s="128"/>
      <c r="C183" s="128"/>
      <c r="D183" s="164"/>
      <c r="E183" s="164"/>
      <c r="F183" s="128"/>
      <c r="G183" s="128"/>
      <c r="H183" s="128"/>
      <c r="I183" s="128"/>
      <c r="J183" s="128"/>
      <c r="K183" s="164"/>
      <c r="L183" s="164"/>
      <c r="M183" s="164"/>
      <c r="N183" s="164"/>
      <c r="O183" s="164"/>
      <c r="P183" s="164"/>
      <c r="Q183" s="164"/>
      <c r="R183" s="164"/>
      <c r="S183" s="164"/>
      <c r="T183" s="164"/>
      <c r="U183" s="164"/>
      <c r="V183" s="164"/>
      <c r="W183" s="164"/>
      <c r="X183" s="128"/>
      <c r="Y183" s="128"/>
      <c r="Z183" s="128"/>
    </row>
    <row r="184" spans="1:26">
      <c r="A184" s="128"/>
      <c r="B184" s="128"/>
      <c r="C184" s="128"/>
      <c r="D184" s="164"/>
      <c r="E184" s="164"/>
      <c r="F184" s="128"/>
      <c r="G184" s="128"/>
      <c r="H184" s="128"/>
      <c r="I184" s="128"/>
      <c r="J184" s="128"/>
      <c r="K184" s="164"/>
      <c r="L184" s="164"/>
      <c r="M184" s="164"/>
      <c r="N184" s="164"/>
      <c r="O184" s="164"/>
      <c r="P184" s="164"/>
      <c r="Q184" s="164"/>
      <c r="R184" s="164"/>
      <c r="S184" s="164"/>
      <c r="T184" s="164"/>
      <c r="U184" s="164"/>
      <c r="V184" s="164"/>
      <c r="W184" s="164"/>
      <c r="X184" s="128"/>
      <c r="Y184" s="128"/>
      <c r="Z184" s="128"/>
    </row>
    <row r="185" spans="1:26">
      <c r="A185" s="128"/>
      <c r="B185" s="128"/>
      <c r="C185" s="128"/>
      <c r="D185" s="164"/>
      <c r="E185" s="164"/>
      <c r="F185" s="128"/>
      <c r="G185" s="128"/>
      <c r="H185" s="128"/>
      <c r="I185" s="128"/>
      <c r="J185" s="128"/>
      <c r="K185" s="164"/>
      <c r="L185" s="164"/>
      <c r="M185" s="164"/>
      <c r="N185" s="164"/>
      <c r="O185" s="164"/>
      <c r="P185" s="164"/>
      <c r="Q185" s="164"/>
      <c r="R185" s="164"/>
      <c r="S185" s="164"/>
      <c r="T185" s="164"/>
      <c r="U185" s="164"/>
      <c r="V185" s="164"/>
      <c r="W185" s="164"/>
      <c r="X185" s="128"/>
      <c r="Y185" s="128"/>
      <c r="Z185" s="128"/>
    </row>
    <row r="186" spans="1:26">
      <c r="A186" s="128"/>
      <c r="B186" s="128"/>
      <c r="C186" s="128"/>
      <c r="D186" s="164"/>
      <c r="E186" s="164"/>
      <c r="F186" s="128"/>
      <c r="G186" s="128"/>
      <c r="H186" s="128"/>
      <c r="I186" s="128"/>
      <c r="J186" s="128"/>
      <c r="K186" s="164"/>
      <c r="L186" s="164"/>
      <c r="M186" s="164"/>
      <c r="N186" s="164"/>
      <c r="O186" s="164"/>
      <c r="P186" s="164"/>
      <c r="Q186" s="164"/>
      <c r="R186" s="164"/>
      <c r="S186" s="164"/>
      <c r="T186" s="164"/>
      <c r="U186" s="164"/>
      <c r="V186" s="164"/>
      <c r="W186" s="164"/>
      <c r="X186" s="128"/>
      <c r="Y186" s="128"/>
      <c r="Z186" s="128"/>
    </row>
    <row r="187" spans="1:26">
      <c r="A187" s="128"/>
      <c r="B187" s="128"/>
      <c r="C187" s="128"/>
      <c r="D187" s="164"/>
      <c r="E187" s="164"/>
      <c r="F187" s="128"/>
      <c r="G187" s="128"/>
      <c r="H187" s="128"/>
      <c r="I187" s="128"/>
      <c r="J187" s="128"/>
      <c r="K187" s="164"/>
      <c r="L187" s="164"/>
      <c r="M187" s="164"/>
      <c r="N187" s="164"/>
      <c r="O187" s="164"/>
      <c r="P187" s="164"/>
      <c r="Q187" s="164"/>
      <c r="R187" s="164"/>
      <c r="S187" s="164"/>
      <c r="T187" s="164"/>
      <c r="U187" s="164"/>
      <c r="V187" s="164"/>
      <c r="W187" s="164"/>
      <c r="X187" s="128"/>
      <c r="Y187" s="128"/>
      <c r="Z187" s="128"/>
    </row>
    <row r="188" spans="1:26">
      <c r="A188" s="128"/>
      <c r="B188" s="128"/>
      <c r="C188" s="128"/>
      <c r="D188" s="164"/>
      <c r="E188" s="164"/>
      <c r="F188" s="128"/>
      <c r="G188" s="128"/>
      <c r="H188" s="128"/>
      <c r="I188" s="128"/>
      <c r="J188" s="128"/>
      <c r="K188" s="164"/>
      <c r="L188" s="164"/>
      <c r="M188" s="164"/>
      <c r="N188" s="164"/>
      <c r="O188" s="164"/>
      <c r="P188" s="164"/>
      <c r="Q188" s="164"/>
      <c r="R188" s="164"/>
      <c r="S188" s="164"/>
      <c r="T188" s="164"/>
      <c r="U188" s="164"/>
      <c r="V188" s="164"/>
      <c r="W188" s="164"/>
      <c r="X188" s="128"/>
      <c r="Y188" s="128"/>
      <c r="Z188" s="128"/>
    </row>
    <row r="189" spans="1:26">
      <c r="A189" s="128"/>
      <c r="B189" s="128"/>
      <c r="C189" s="128"/>
      <c r="D189" s="164"/>
      <c r="E189" s="164"/>
      <c r="F189" s="128"/>
      <c r="G189" s="128"/>
      <c r="H189" s="128"/>
      <c r="I189" s="128"/>
      <c r="J189" s="128"/>
      <c r="K189" s="164"/>
      <c r="L189" s="164"/>
      <c r="M189" s="164"/>
      <c r="N189" s="164"/>
      <c r="O189" s="164"/>
      <c r="P189" s="164"/>
      <c r="Q189" s="164"/>
      <c r="R189" s="164"/>
      <c r="S189" s="164"/>
      <c r="T189" s="164"/>
      <c r="U189" s="164"/>
      <c r="V189" s="164"/>
      <c r="W189" s="164"/>
      <c r="X189" s="128"/>
      <c r="Y189" s="128"/>
      <c r="Z189" s="128"/>
    </row>
    <row r="190" spans="1:26">
      <c r="A190" s="128"/>
      <c r="B190" s="128"/>
      <c r="C190" s="128"/>
      <c r="D190" s="164"/>
      <c r="E190" s="164"/>
      <c r="F190" s="128"/>
      <c r="G190" s="128"/>
      <c r="H190" s="128"/>
      <c r="I190" s="128"/>
      <c r="J190" s="128"/>
      <c r="K190" s="164"/>
      <c r="L190" s="164"/>
      <c r="M190" s="164"/>
      <c r="N190" s="164"/>
      <c r="O190" s="164"/>
      <c r="P190" s="164"/>
      <c r="Q190" s="164"/>
      <c r="R190" s="164"/>
      <c r="S190" s="164"/>
      <c r="T190" s="164"/>
      <c r="U190" s="164"/>
      <c r="V190" s="164"/>
      <c r="W190" s="164"/>
      <c r="X190" s="128"/>
      <c r="Y190" s="128"/>
      <c r="Z190" s="128"/>
    </row>
    <row r="191" spans="1:26">
      <c r="A191" s="128"/>
      <c r="B191" s="128"/>
      <c r="C191" s="128"/>
      <c r="D191" s="164"/>
      <c r="E191" s="164"/>
      <c r="F191" s="128"/>
      <c r="G191" s="128"/>
      <c r="H191" s="128"/>
      <c r="I191" s="128"/>
      <c r="J191" s="128"/>
      <c r="K191" s="164"/>
      <c r="L191" s="164"/>
      <c r="M191" s="164"/>
      <c r="N191" s="164"/>
      <c r="O191" s="164"/>
      <c r="P191" s="164"/>
      <c r="Q191" s="164"/>
      <c r="R191" s="164"/>
      <c r="S191" s="164"/>
      <c r="T191" s="164"/>
      <c r="U191" s="164"/>
      <c r="V191" s="164"/>
      <c r="W191" s="164"/>
      <c r="X191" s="128"/>
      <c r="Y191" s="128"/>
      <c r="Z191" s="128"/>
    </row>
    <row r="192" spans="1:26">
      <c r="A192" s="128"/>
      <c r="B192" s="128"/>
      <c r="C192" s="128"/>
      <c r="D192" s="164"/>
      <c r="E192" s="164"/>
      <c r="F192" s="128"/>
      <c r="G192" s="128"/>
      <c r="H192" s="128"/>
      <c r="I192" s="128"/>
      <c r="J192" s="128"/>
      <c r="K192" s="164"/>
      <c r="L192" s="164"/>
      <c r="M192" s="164"/>
      <c r="N192" s="164"/>
      <c r="O192" s="164"/>
      <c r="P192" s="164"/>
      <c r="Q192" s="164"/>
      <c r="R192" s="164"/>
      <c r="S192" s="164"/>
      <c r="T192" s="164"/>
      <c r="U192" s="164"/>
      <c r="V192" s="164"/>
      <c r="W192" s="164"/>
      <c r="X192" s="128"/>
      <c r="Y192" s="128"/>
      <c r="Z192" s="128"/>
    </row>
    <row r="193" spans="1:26">
      <c r="A193" s="128"/>
      <c r="B193" s="128"/>
      <c r="C193" s="128"/>
      <c r="D193" s="164"/>
      <c r="E193" s="164"/>
      <c r="F193" s="128"/>
      <c r="G193" s="128"/>
      <c r="H193" s="128"/>
      <c r="I193" s="128"/>
      <c r="J193" s="128"/>
      <c r="K193" s="164"/>
      <c r="L193" s="164"/>
      <c r="M193" s="164"/>
      <c r="N193" s="164"/>
      <c r="O193" s="164"/>
      <c r="P193" s="164"/>
      <c r="Q193" s="164"/>
      <c r="R193" s="164"/>
      <c r="S193" s="164"/>
      <c r="T193" s="164"/>
      <c r="U193" s="164"/>
      <c r="V193" s="164"/>
      <c r="W193" s="164"/>
      <c r="X193" s="128"/>
      <c r="Y193" s="128"/>
      <c r="Z193" s="128"/>
    </row>
    <row r="194" spans="1:26">
      <c r="A194" s="128"/>
      <c r="B194" s="128"/>
      <c r="C194" s="128"/>
      <c r="D194" s="164"/>
      <c r="E194" s="164"/>
      <c r="F194" s="128"/>
      <c r="G194" s="128"/>
      <c r="H194" s="128"/>
      <c r="I194" s="128"/>
      <c r="J194" s="128"/>
      <c r="K194" s="164"/>
      <c r="L194" s="164"/>
      <c r="M194" s="164"/>
      <c r="N194" s="164"/>
      <c r="O194" s="164"/>
      <c r="P194" s="164"/>
      <c r="Q194" s="164"/>
      <c r="R194" s="164"/>
      <c r="S194" s="164"/>
      <c r="T194" s="164"/>
      <c r="U194" s="164"/>
      <c r="V194" s="164"/>
      <c r="W194" s="164"/>
      <c r="X194" s="128"/>
      <c r="Y194" s="128"/>
      <c r="Z194" s="128"/>
    </row>
    <row r="195" spans="1:26">
      <c r="A195" s="128"/>
      <c r="B195" s="128"/>
      <c r="C195" s="128"/>
      <c r="D195" s="164"/>
      <c r="E195" s="164"/>
      <c r="F195" s="128"/>
      <c r="G195" s="128"/>
      <c r="H195" s="128"/>
      <c r="I195" s="128"/>
      <c r="J195" s="128"/>
      <c r="K195" s="164"/>
      <c r="L195" s="164"/>
      <c r="M195" s="164"/>
      <c r="N195" s="164"/>
      <c r="O195" s="164"/>
      <c r="P195" s="164"/>
      <c r="Q195" s="164"/>
      <c r="R195" s="164"/>
      <c r="S195" s="164"/>
      <c r="T195" s="164"/>
      <c r="U195" s="164"/>
      <c r="V195" s="164"/>
      <c r="W195" s="164"/>
      <c r="X195" s="128"/>
      <c r="Y195" s="128"/>
      <c r="Z195" s="128"/>
    </row>
    <row r="196" spans="1:26">
      <c r="A196" s="128"/>
      <c r="B196" s="128"/>
      <c r="C196" s="128"/>
      <c r="D196" s="164"/>
      <c r="E196" s="164"/>
      <c r="F196" s="128"/>
      <c r="G196" s="128"/>
      <c r="H196" s="128"/>
      <c r="I196" s="128"/>
      <c r="J196" s="128"/>
      <c r="K196" s="164"/>
      <c r="L196" s="164"/>
      <c r="M196" s="164"/>
      <c r="N196" s="164"/>
      <c r="O196" s="164"/>
      <c r="P196" s="164"/>
      <c r="Q196" s="164"/>
      <c r="R196" s="164"/>
      <c r="S196" s="164"/>
      <c r="T196" s="164"/>
      <c r="U196" s="164"/>
      <c r="V196" s="164"/>
      <c r="W196" s="164"/>
      <c r="X196" s="128"/>
      <c r="Y196" s="128"/>
      <c r="Z196" s="128"/>
    </row>
    <row r="197" spans="1:26">
      <c r="A197" s="128"/>
      <c r="B197" s="128"/>
      <c r="C197" s="128"/>
      <c r="D197" s="164"/>
      <c r="E197" s="164"/>
      <c r="F197" s="128"/>
      <c r="G197" s="128"/>
      <c r="H197" s="128"/>
      <c r="I197" s="128"/>
      <c r="J197" s="128"/>
      <c r="K197" s="164"/>
      <c r="L197" s="164"/>
      <c r="M197" s="164"/>
      <c r="N197" s="164"/>
      <c r="O197" s="164"/>
      <c r="P197" s="164"/>
      <c r="Q197" s="164"/>
      <c r="R197" s="164"/>
      <c r="S197" s="164"/>
      <c r="T197" s="164"/>
      <c r="U197" s="164"/>
      <c r="V197" s="164"/>
      <c r="W197" s="164"/>
      <c r="X197" s="128"/>
      <c r="Y197" s="128"/>
      <c r="Z197" s="128"/>
    </row>
    <row r="198" spans="1:26">
      <c r="A198" s="128"/>
      <c r="B198" s="128"/>
      <c r="C198" s="128"/>
      <c r="D198" s="164"/>
      <c r="E198" s="164"/>
      <c r="F198" s="128"/>
      <c r="G198" s="128"/>
      <c r="H198" s="128"/>
      <c r="I198" s="128"/>
      <c r="J198" s="128"/>
      <c r="K198" s="164"/>
      <c r="L198" s="164"/>
      <c r="M198" s="164"/>
      <c r="N198" s="164"/>
      <c r="O198" s="164"/>
      <c r="P198" s="164"/>
      <c r="Q198" s="164"/>
      <c r="R198" s="164"/>
      <c r="S198" s="164"/>
      <c r="T198" s="164"/>
      <c r="U198" s="164"/>
      <c r="V198" s="164"/>
      <c r="W198" s="164"/>
      <c r="X198" s="128"/>
      <c r="Y198" s="128"/>
      <c r="Z198" s="128"/>
    </row>
    <row r="199" spans="1:26">
      <c r="A199" s="128"/>
      <c r="B199" s="128"/>
      <c r="C199" s="128"/>
      <c r="D199" s="164"/>
      <c r="E199" s="164"/>
      <c r="F199" s="128"/>
      <c r="G199" s="128"/>
      <c r="H199" s="128"/>
      <c r="I199" s="128"/>
      <c r="J199" s="128"/>
      <c r="K199" s="164"/>
      <c r="L199" s="164"/>
      <c r="M199" s="164"/>
      <c r="N199" s="164"/>
      <c r="O199" s="164"/>
      <c r="P199" s="164"/>
      <c r="Q199" s="164"/>
      <c r="R199" s="164"/>
      <c r="S199" s="164"/>
      <c r="T199" s="164"/>
      <c r="U199" s="164"/>
      <c r="V199" s="164"/>
      <c r="W199" s="164"/>
      <c r="X199" s="128"/>
      <c r="Y199" s="128"/>
      <c r="Z199" s="128"/>
    </row>
    <row r="200" spans="1:26">
      <c r="A200" s="128"/>
      <c r="B200" s="128"/>
      <c r="C200" s="128"/>
      <c r="D200" s="164"/>
      <c r="E200" s="164"/>
      <c r="F200" s="128"/>
      <c r="G200" s="128"/>
      <c r="H200" s="128"/>
      <c r="I200" s="128"/>
      <c r="J200" s="128"/>
      <c r="K200" s="164"/>
      <c r="L200" s="164"/>
      <c r="M200" s="164"/>
      <c r="N200" s="164"/>
      <c r="O200" s="164"/>
      <c r="P200" s="164"/>
      <c r="Q200" s="164"/>
      <c r="R200" s="164"/>
      <c r="S200" s="164"/>
      <c r="T200" s="164"/>
      <c r="U200" s="164"/>
      <c r="V200" s="164"/>
      <c r="W200" s="164"/>
      <c r="X200" s="128"/>
      <c r="Y200" s="128"/>
      <c r="Z200" s="128"/>
    </row>
    <row r="201" spans="1:26">
      <c r="A201" s="128"/>
      <c r="B201" s="128"/>
      <c r="C201" s="128"/>
      <c r="D201" s="164"/>
      <c r="E201" s="164"/>
      <c r="F201" s="128"/>
      <c r="G201" s="128"/>
      <c r="H201" s="128"/>
      <c r="I201" s="128"/>
      <c r="J201" s="128"/>
      <c r="K201" s="164"/>
      <c r="L201" s="164"/>
      <c r="M201" s="164"/>
      <c r="N201" s="164"/>
      <c r="O201" s="164"/>
      <c r="P201" s="164"/>
      <c r="Q201" s="164"/>
      <c r="R201" s="164"/>
      <c r="S201" s="164"/>
      <c r="T201" s="164"/>
      <c r="U201" s="164"/>
      <c r="V201" s="164"/>
      <c r="W201" s="164"/>
      <c r="X201" s="128"/>
      <c r="Y201" s="128"/>
      <c r="Z201" s="128"/>
    </row>
    <row r="202" spans="1:26">
      <c r="A202" s="128"/>
      <c r="B202" s="128"/>
      <c r="C202" s="128"/>
      <c r="D202" s="164"/>
      <c r="E202" s="164"/>
      <c r="F202" s="128"/>
      <c r="G202" s="128"/>
      <c r="H202" s="128"/>
      <c r="I202" s="128"/>
      <c r="J202" s="128"/>
      <c r="K202" s="164"/>
      <c r="L202" s="164"/>
      <c r="M202" s="164"/>
      <c r="N202" s="164"/>
      <c r="O202" s="164"/>
      <c r="P202" s="164"/>
      <c r="Q202" s="164"/>
      <c r="R202" s="164"/>
      <c r="S202" s="164"/>
      <c r="T202" s="164"/>
      <c r="U202" s="164"/>
      <c r="V202" s="164"/>
      <c r="W202" s="164"/>
      <c r="X202" s="128"/>
      <c r="Y202" s="128"/>
      <c r="Z202" s="128"/>
    </row>
    <row r="203" spans="1:26">
      <c r="A203" s="128"/>
      <c r="B203" s="128"/>
      <c r="C203" s="128"/>
      <c r="D203" s="164"/>
      <c r="E203" s="164"/>
      <c r="F203" s="128"/>
      <c r="G203" s="128"/>
      <c r="H203" s="128"/>
      <c r="I203" s="128"/>
      <c r="J203" s="128"/>
      <c r="K203" s="164"/>
      <c r="L203" s="164"/>
      <c r="M203" s="164"/>
      <c r="N203" s="164"/>
      <c r="O203" s="164"/>
      <c r="P203" s="164"/>
      <c r="Q203" s="164"/>
      <c r="R203" s="164"/>
      <c r="S203" s="164"/>
      <c r="T203" s="164"/>
      <c r="U203" s="164"/>
      <c r="V203" s="164"/>
      <c r="W203" s="164"/>
      <c r="X203" s="128"/>
      <c r="Y203" s="128"/>
      <c r="Z203" s="128"/>
    </row>
    <row r="204" spans="1:26">
      <c r="A204" s="128"/>
      <c r="B204" s="128"/>
      <c r="C204" s="128"/>
      <c r="D204" s="164"/>
      <c r="E204" s="164"/>
      <c r="F204" s="128"/>
      <c r="G204" s="128"/>
      <c r="H204" s="128"/>
      <c r="I204" s="128"/>
      <c r="J204" s="128"/>
      <c r="K204" s="164"/>
      <c r="L204" s="164"/>
      <c r="M204" s="164"/>
      <c r="N204" s="164"/>
      <c r="O204" s="164"/>
      <c r="P204" s="164"/>
      <c r="Q204" s="164"/>
      <c r="R204" s="164"/>
      <c r="S204" s="164"/>
      <c r="T204" s="164"/>
      <c r="U204" s="164"/>
      <c r="V204" s="164"/>
      <c r="W204" s="164"/>
      <c r="X204" s="128"/>
      <c r="Y204" s="128"/>
      <c r="Z204" s="128"/>
    </row>
    <row r="205" spans="1:26">
      <c r="A205" s="128"/>
      <c r="B205" s="128"/>
      <c r="C205" s="128"/>
      <c r="D205" s="164"/>
      <c r="E205" s="164"/>
      <c r="F205" s="128"/>
      <c r="G205" s="128"/>
      <c r="H205" s="128"/>
      <c r="I205" s="128"/>
      <c r="J205" s="128"/>
      <c r="K205" s="164"/>
      <c r="L205" s="164"/>
      <c r="M205" s="164"/>
      <c r="N205" s="164"/>
      <c r="O205" s="164"/>
      <c r="P205" s="164"/>
      <c r="Q205" s="164"/>
      <c r="R205" s="164"/>
      <c r="S205" s="164"/>
      <c r="T205" s="164"/>
      <c r="U205" s="164"/>
      <c r="V205" s="164"/>
      <c r="W205" s="164"/>
      <c r="X205" s="128"/>
      <c r="Y205" s="128"/>
      <c r="Z205" s="128"/>
    </row>
    <row r="206" spans="1:26">
      <c r="A206" s="128"/>
      <c r="B206" s="128"/>
      <c r="C206" s="128"/>
      <c r="D206" s="164"/>
      <c r="E206" s="164"/>
      <c r="F206" s="128"/>
      <c r="G206" s="128"/>
      <c r="H206" s="128"/>
      <c r="I206" s="128"/>
      <c r="J206" s="128"/>
      <c r="K206" s="164"/>
      <c r="L206" s="164"/>
      <c r="M206" s="164"/>
      <c r="N206" s="164"/>
      <c r="O206" s="164"/>
      <c r="P206" s="164"/>
      <c r="Q206" s="164"/>
      <c r="R206" s="164"/>
      <c r="S206" s="164"/>
      <c r="T206" s="164"/>
      <c r="U206" s="164"/>
      <c r="V206" s="164"/>
      <c r="W206" s="164"/>
      <c r="X206" s="128"/>
      <c r="Y206" s="128"/>
      <c r="Z206" s="128"/>
    </row>
    <row r="207" spans="1:26">
      <c r="A207" s="128"/>
      <c r="B207" s="128"/>
      <c r="C207" s="128"/>
      <c r="D207" s="164"/>
      <c r="E207" s="164"/>
      <c r="F207" s="128"/>
      <c r="G207" s="128"/>
      <c r="H207" s="128"/>
      <c r="I207" s="128"/>
      <c r="J207" s="128"/>
      <c r="K207" s="164"/>
      <c r="L207" s="164"/>
      <c r="M207" s="164"/>
      <c r="N207" s="164"/>
      <c r="O207" s="164"/>
      <c r="P207" s="164"/>
      <c r="Q207" s="164"/>
      <c r="R207" s="164"/>
      <c r="S207" s="164"/>
      <c r="T207" s="164"/>
      <c r="U207" s="164"/>
      <c r="V207" s="164"/>
      <c r="W207" s="164"/>
      <c r="X207" s="128"/>
      <c r="Y207" s="128"/>
      <c r="Z207" s="128"/>
    </row>
    <row r="208" spans="1:26">
      <c r="A208" s="128"/>
      <c r="B208" s="128"/>
      <c r="C208" s="128"/>
      <c r="D208" s="164"/>
      <c r="E208" s="164"/>
      <c r="F208" s="128"/>
      <c r="G208" s="128"/>
      <c r="H208" s="128"/>
      <c r="I208" s="128"/>
      <c r="J208" s="128"/>
      <c r="K208" s="164"/>
      <c r="L208" s="164"/>
      <c r="M208" s="164"/>
      <c r="N208" s="164"/>
      <c r="O208" s="164"/>
      <c r="P208" s="164"/>
      <c r="Q208" s="164"/>
      <c r="R208" s="164"/>
      <c r="S208" s="164"/>
      <c r="T208" s="164"/>
      <c r="U208" s="164"/>
      <c r="V208" s="164"/>
      <c r="W208" s="164"/>
      <c r="X208" s="128"/>
      <c r="Y208" s="128"/>
      <c r="Z208" s="128"/>
    </row>
    <row r="209" spans="1:26">
      <c r="A209" s="128"/>
      <c r="B209" s="128"/>
      <c r="C209" s="128"/>
      <c r="D209" s="164"/>
      <c r="E209" s="164"/>
      <c r="F209" s="128"/>
      <c r="G209" s="128"/>
      <c r="H209" s="128"/>
      <c r="I209" s="128"/>
      <c r="J209" s="128"/>
      <c r="K209" s="164"/>
      <c r="L209" s="164"/>
      <c r="M209" s="164"/>
      <c r="N209" s="164"/>
      <c r="O209" s="164"/>
      <c r="P209" s="164"/>
      <c r="Q209" s="164"/>
      <c r="R209" s="164"/>
      <c r="S209" s="164"/>
      <c r="T209" s="164"/>
      <c r="U209" s="164"/>
      <c r="V209" s="164"/>
      <c r="W209" s="164"/>
      <c r="X209" s="128"/>
      <c r="Y209" s="128"/>
      <c r="Z209" s="128"/>
    </row>
    <row r="210" spans="1:26">
      <c r="A210" s="128"/>
      <c r="B210" s="128"/>
      <c r="C210" s="128"/>
      <c r="D210" s="164"/>
      <c r="E210" s="164"/>
      <c r="F210" s="128"/>
      <c r="G210" s="128"/>
      <c r="H210" s="128"/>
      <c r="I210" s="128"/>
      <c r="J210" s="128"/>
      <c r="K210" s="164"/>
      <c r="L210" s="164"/>
      <c r="M210" s="164"/>
      <c r="N210" s="164"/>
      <c r="O210" s="164"/>
      <c r="P210" s="164"/>
      <c r="Q210" s="164"/>
      <c r="R210" s="164"/>
      <c r="S210" s="164"/>
      <c r="T210" s="164"/>
      <c r="U210" s="164"/>
      <c r="V210" s="164"/>
      <c r="W210" s="164"/>
      <c r="X210" s="128"/>
      <c r="Y210" s="128"/>
      <c r="Z210" s="128"/>
    </row>
    <row r="211" spans="1:26">
      <c r="A211" s="128"/>
      <c r="B211" s="128"/>
      <c r="C211" s="128"/>
      <c r="D211" s="164"/>
      <c r="E211" s="164"/>
      <c r="F211" s="128"/>
      <c r="G211" s="128"/>
      <c r="H211" s="128"/>
      <c r="I211" s="128"/>
      <c r="J211" s="128"/>
      <c r="K211" s="164"/>
      <c r="L211" s="164"/>
      <c r="M211" s="164"/>
      <c r="N211" s="164"/>
      <c r="O211" s="164"/>
      <c r="P211" s="164"/>
      <c r="Q211" s="164"/>
      <c r="R211" s="164"/>
      <c r="S211" s="164"/>
      <c r="T211" s="164"/>
      <c r="U211" s="164"/>
      <c r="V211" s="164"/>
      <c r="W211" s="164"/>
      <c r="X211" s="128"/>
      <c r="Y211" s="128"/>
      <c r="Z211" s="128"/>
    </row>
    <row r="212" spans="1:26">
      <c r="A212" s="128"/>
      <c r="B212" s="128"/>
      <c r="C212" s="128"/>
      <c r="D212" s="164"/>
      <c r="E212" s="164"/>
      <c r="F212" s="128"/>
      <c r="G212" s="128"/>
      <c r="H212" s="128"/>
      <c r="I212" s="128"/>
      <c r="J212" s="128"/>
      <c r="K212" s="164"/>
      <c r="L212" s="164"/>
      <c r="M212" s="164"/>
      <c r="N212" s="164"/>
      <c r="O212" s="164"/>
      <c r="P212" s="164"/>
      <c r="Q212" s="164"/>
      <c r="R212" s="164"/>
      <c r="S212" s="164"/>
      <c r="T212" s="164"/>
      <c r="U212" s="164"/>
      <c r="V212" s="164"/>
      <c r="W212" s="164"/>
      <c r="X212" s="128"/>
      <c r="Y212" s="128"/>
      <c r="Z212" s="128"/>
    </row>
    <row r="213" spans="1:26">
      <c r="A213" s="128"/>
      <c r="B213" s="128"/>
      <c r="C213" s="128"/>
      <c r="D213" s="164"/>
      <c r="E213" s="164"/>
      <c r="F213" s="128"/>
      <c r="G213" s="128"/>
      <c r="H213" s="128"/>
      <c r="I213" s="128"/>
      <c r="J213" s="128"/>
      <c r="K213" s="164"/>
      <c r="L213" s="164"/>
      <c r="M213" s="164"/>
      <c r="N213" s="164"/>
      <c r="O213" s="164"/>
      <c r="P213" s="164"/>
      <c r="Q213" s="164"/>
      <c r="R213" s="164"/>
      <c r="S213" s="164"/>
      <c r="T213" s="164"/>
      <c r="U213" s="164"/>
      <c r="V213" s="164"/>
      <c r="W213" s="164"/>
      <c r="X213" s="128"/>
      <c r="Y213" s="128"/>
      <c r="Z213" s="128"/>
    </row>
    <row r="214" spans="1:26">
      <c r="A214" s="128"/>
      <c r="B214" s="128"/>
      <c r="C214" s="128"/>
      <c r="D214" s="164"/>
      <c r="E214" s="164"/>
      <c r="F214" s="128"/>
      <c r="G214" s="128"/>
      <c r="H214" s="128"/>
      <c r="I214" s="128"/>
      <c r="J214" s="128"/>
      <c r="K214" s="164"/>
      <c r="L214" s="164"/>
      <c r="M214" s="164"/>
      <c r="N214" s="164"/>
      <c r="O214" s="164"/>
      <c r="P214" s="164"/>
      <c r="Q214" s="164"/>
      <c r="R214" s="164"/>
      <c r="S214" s="164"/>
      <c r="T214" s="164"/>
      <c r="U214" s="164"/>
      <c r="V214" s="164"/>
      <c r="W214" s="164"/>
      <c r="X214" s="128"/>
      <c r="Y214" s="128"/>
      <c r="Z214" s="128"/>
    </row>
    <row r="215" spans="1:26">
      <c r="A215" s="128"/>
      <c r="B215" s="128"/>
      <c r="C215" s="128"/>
      <c r="D215" s="164"/>
      <c r="E215" s="164"/>
      <c r="F215" s="128"/>
      <c r="G215" s="128"/>
      <c r="H215" s="128"/>
      <c r="I215" s="128"/>
      <c r="J215" s="128"/>
      <c r="K215" s="164"/>
      <c r="L215" s="164"/>
      <c r="M215" s="164"/>
      <c r="N215" s="164"/>
      <c r="O215" s="164"/>
      <c r="P215" s="164"/>
      <c r="Q215" s="164"/>
      <c r="R215" s="164"/>
      <c r="S215" s="164"/>
      <c r="T215" s="164"/>
      <c r="U215" s="164"/>
      <c r="V215" s="164"/>
      <c r="W215" s="164"/>
      <c r="X215" s="128"/>
      <c r="Y215" s="128"/>
      <c r="Z215" s="128"/>
    </row>
    <row r="216" spans="1:26">
      <c r="A216" s="128"/>
      <c r="B216" s="128"/>
      <c r="C216" s="128"/>
      <c r="D216" s="164"/>
      <c r="E216" s="164"/>
      <c r="F216" s="128"/>
      <c r="G216" s="128"/>
      <c r="H216" s="128"/>
      <c r="I216" s="128"/>
      <c r="J216" s="128"/>
      <c r="K216" s="164"/>
      <c r="L216" s="164"/>
      <c r="M216" s="164"/>
      <c r="N216" s="164"/>
      <c r="O216" s="164"/>
      <c r="P216" s="164"/>
      <c r="Q216" s="164"/>
      <c r="R216" s="164"/>
      <c r="S216" s="164"/>
      <c r="T216" s="164"/>
      <c r="U216" s="164"/>
      <c r="V216" s="164"/>
      <c r="W216" s="164"/>
      <c r="X216" s="128"/>
      <c r="Y216" s="128"/>
      <c r="Z216" s="128"/>
    </row>
    <row r="217" spans="1:26">
      <c r="A217" s="128"/>
      <c r="B217" s="128"/>
      <c r="C217" s="128"/>
      <c r="D217" s="164"/>
      <c r="E217" s="164"/>
      <c r="F217" s="128"/>
      <c r="G217" s="128"/>
      <c r="H217" s="128"/>
      <c r="I217" s="128"/>
      <c r="J217" s="128"/>
      <c r="K217" s="164"/>
      <c r="L217" s="164"/>
      <c r="M217" s="164"/>
      <c r="N217" s="164"/>
      <c r="O217" s="164"/>
      <c r="P217" s="164"/>
      <c r="Q217" s="164"/>
      <c r="R217" s="164"/>
      <c r="S217" s="164"/>
      <c r="T217" s="164"/>
      <c r="U217" s="164"/>
      <c r="V217" s="164"/>
      <c r="W217" s="164"/>
      <c r="X217" s="128"/>
      <c r="Y217" s="128"/>
      <c r="Z217" s="128"/>
    </row>
    <row r="218" spans="1:26">
      <c r="A218" s="128"/>
      <c r="B218" s="128"/>
      <c r="C218" s="128"/>
      <c r="D218" s="164"/>
      <c r="E218" s="164"/>
      <c r="F218" s="128"/>
      <c r="G218" s="128"/>
      <c r="H218" s="128"/>
      <c r="I218" s="128"/>
      <c r="J218" s="128"/>
      <c r="K218" s="164"/>
      <c r="L218" s="164"/>
      <c r="M218" s="164"/>
      <c r="N218" s="164"/>
      <c r="O218" s="164"/>
      <c r="P218" s="164"/>
      <c r="Q218" s="164"/>
      <c r="R218" s="164"/>
      <c r="S218" s="164"/>
      <c r="T218" s="164"/>
      <c r="U218" s="164"/>
      <c r="V218" s="164"/>
      <c r="W218" s="164"/>
      <c r="X218" s="128"/>
      <c r="Y218" s="128"/>
      <c r="Z218" s="128"/>
    </row>
    <row r="219" spans="1:26">
      <c r="A219" s="128"/>
      <c r="B219" s="128"/>
      <c r="C219" s="128"/>
      <c r="D219" s="164"/>
      <c r="E219" s="164"/>
      <c r="F219" s="128"/>
      <c r="G219" s="128"/>
      <c r="H219" s="128"/>
      <c r="I219" s="128"/>
      <c r="J219" s="128"/>
      <c r="K219" s="164"/>
      <c r="L219" s="164"/>
      <c r="M219" s="164"/>
      <c r="N219" s="164"/>
      <c r="O219" s="164"/>
      <c r="P219" s="164"/>
      <c r="Q219" s="164"/>
      <c r="R219" s="164"/>
      <c r="S219" s="164"/>
      <c r="T219" s="164"/>
      <c r="U219" s="164"/>
      <c r="V219" s="164"/>
      <c r="W219" s="164"/>
      <c r="X219" s="128"/>
      <c r="Y219" s="128"/>
      <c r="Z219" s="128"/>
    </row>
    <row r="220" spans="1:26">
      <c r="A220" s="128"/>
      <c r="B220" s="128"/>
      <c r="C220" s="128"/>
      <c r="D220" s="164"/>
      <c r="E220" s="164"/>
      <c r="F220" s="128"/>
      <c r="G220" s="128"/>
      <c r="H220" s="128"/>
      <c r="I220" s="128"/>
      <c r="J220" s="128"/>
      <c r="K220" s="164"/>
      <c r="L220" s="164"/>
      <c r="M220" s="164"/>
      <c r="N220" s="164"/>
      <c r="O220" s="164"/>
      <c r="P220" s="164"/>
      <c r="Q220" s="164"/>
      <c r="R220" s="164"/>
      <c r="S220" s="164"/>
      <c r="T220" s="164"/>
      <c r="U220" s="164"/>
      <c r="V220" s="164"/>
      <c r="W220" s="164"/>
      <c r="X220" s="128"/>
      <c r="Y220" s="128"/>
      <c r="Z220" s="128"/>
    </row>
    <row r="221" spans="1:26">
      <c r="A221" s="128"/>
      <c r="B221" s="128"/>
      <c r="C221" s="128"/>
      <c r="D221" s="164"/>
      <c r="E221" s="164"/>
      <c r="F221" s="128"/>
      <c r="G221" s="128"/>
      <c r="H221" s="128"/>
      <c r="I221" s="128"/>
      <c r="J221" s="128"/>
      <c r="K221" s="164"/>
      <c r="L221" s="164"/>
      <c r="M221" s="164"/>
      <c r="N221" s="164"/>
      <c r="O221" s="164"/>
      <c r="P221" s="164"/>
      <c r="Q221" s="164"/>
      <c r="R221" s="164"/>
      <c r="S221" s="164"/>
      <c r="T221" s="164"/>
      <c r="U221" s="164"/>
      <c r="V221" s="164"/>
      <c r="W221" s="164"/>
      <c r="X221" s="128"/>
      <c r="Y221" s="128"/>
      <c r="Z221" s="128"/>
    </row>
    <row r="222" spans="1:26">
      <c r="A222" s="128"/>
      <c r="B222" s="128"/>
      <c r="C222" s="128"/>
      <c r="D222" s="164"/>
      <c r="E222" s="164"/>
      <c r="F222" s="128"/>
      <c r="G222" s="128"/>
      <c r="H222" s="128"/>
      <c r="I222" s="128"/>
      <c r="J222" s="128"/>
      <c r="K222" s="164"/>
      <c r="L222" s="164"/>
      <c r="M222" s="164"/>
      <c r="N222" s="164"/>
      <c r="O222" s="164"/>
      <c r="P222" s="164"/>
      <c r="Q222" s="164"/>
      <c r="R222" s="164"/>
      <c r="S222" s="164"/>
      <c r="T222" s="164"/>
      <c r="U222" s="164"/>
      <c r="V222" s="164"/>
      <c r="W222" s="164"/>
      <c r="X222" s="128"/>
      <c r="Y222" s="128"/>
      <c r="Z222" s="128"/>
    </row>
    <row r="223" spans="1:26">
      <c r="A223" s="128"/>
      <c r="B223" s="128"/>
      <c r="C223" s="128"/>
      <c r="D223" s="164"/>
      <c r="E223" s="164"/>
      <c r="F223" s="128"/>
      <c r="G223" s="128"/>
      <c r="H223" s="128"/>
      <c r="I223" s="128"/>
      <c r="J223" s="128"/>
      <c r="K223" s="164"/>
      <c r="L223" s="164"/>
      <c r="M223" s="164"/>
      <c r="N223" s="164"/>
      <c r="O223" s="164"/>
      <c r="P223" s="164"/>
      <c r="Q223" s="164"/>
      <c r="R223" s="164"/>
      <c r="S223" s="164"/>
      <c r="T223" s="164"/>
      <c r="U223" s="164"/>
      <c r="V223" s="164"/>
      <c r="W223" s="164"/>
      <c r="X223" s="128"/>
      <c r="Y223" s="128"/>
      <c r="Z223" s="128"/>
    </row>
    <row r="224" spans="1:26">
      <c r="A224" s="128"/>
      <c r="B224" s="128"/>
      <c r="C224" s="128"/>
      <c r="D224" s="164"/>
      <c r="E224" s="164"/>
      <c r="F224" s="128"/>
      <c r="G224" s="128"/>
      <c r="H224" s="128"/>
      <c r="I224" s="128"/>
      <c r="J224" s="128"/>
      <c r="K224" s="164"/>
      <c r="L224" s="164"/>
      <c r="M224" s="164"/>
      <c r="N224" s="164"/>
      <c r="O224" s="164"/>
      <c r="P224" s="164"/>
      <c r="Q224" s="164"/>
      <c r="R224" s="164"/>
      <c r="S224" s="164"/>
      <c r="T224" s="164"/>
      <c r="U224" s="164"/>
      <c r="V224" s="164"/>
      <c r="W224" s="164"/>
      <c r="X224" s="128"/>
      <c r="Y224" s="128"/>
      <c r="Z224" s="128"/>
    </row>
    <row r="225" spans="1:26">
      <c r="A225" s="128"/>
      <c r="B225" s="128"/>
      <c r="C225" s="128"/>
      <c r="D225" s="164"/>
      <c r="E225" s="164"/>
      <c r="F225" s="128"/>
      <c r="G225" s="128"/>
      <c r="H225" s="128"/>
      <c r="I225" s="128"/>
      <c r="J225" s="128"/>
      <c r="K225" s="164"/>
      <c r="L225" s="164"/>
      <c r="M225" s="164"/>
      <c r="N225" s="164"/>
      <c r="O225" s="164"/>
      <c r="P225" s="164"/>
      <c r="Q225" s="164"/>
      <c r="R225" s="164"/>
      <c r="S225" s="164"/>
      <c r="T225" s="164"/>
      <c r="U225" s="164"/>
      <c r="V225" s="164"/>
      <c r="W225" s="164"/>
      <c r="X225" s="128"/>
      <c r="Y225" s="128"/>
      <c r="Z225" s="128"/>
    </row>
    <row r="226" spans="1:26">
      <c r="A226" s="128"/>
      <c r="B226" s="128"/>
      <c r="C226" s="128"/>
      <c r="D226" s="164"/>
      <c r="E226" s="164"/>
      <c r="F226" s="128"/>
      <c r="G226" s="128"/>
      <c r="H226" s="128"/>
      <c r="I226" s="128"/>
      <c r="J226" s="128"/>
      <c r="K226" s="164"/>
      <c r="L226" s="164"/>
      <c r="M226" s="164"/>
      <c r="N226" s="164"/>
      <c r="O226" s="164"/>
      <c r="P226" s="164"/>
      <c r="Q226" s="164"/>
      <c r="R226" s="164"/>
      <c r="S226" s="164"/>
      <c r="T226" s="164"/>
      <c r="U226" s="164"/>
      <c r="V226" s="164"/>
      <c r="W226" s="164"/>
      <c r="X226" s="128"/>
      <c r="Y226" s="128"/>
      <c r="Z226" s="128"/>
    </row>
    <row r="227" spans="1:26">
      <c r="A227" s="128"/>
      <c r="B227" s="128"/>
      <c r="C227" s="128"/>
      <c r="D227" s="164"/>
      <c r="E227" s="164"/>
      <c r="F227" s="128"/>
      <c r="G227" s="128"/>
      <c r="H227" s="128"/>
      <c r="I227" s="128"/>
      <c r="J227" s="128"/>
      <c r="K227" s="164"/>
      <c r="L227" s="164"/>
      <c r="M227" s="164"/>
      <c r="N227" s="164"/>
      <c r="O227" s="164"/>
      <c r="P227" s="164"/>
      <c r="Q227" s="164"/>
      <c r="R227" s="164"/>
      <c r="S227" s="164"/>
      <c r="T227" s="164"/>
      <c r="U227" s="164"/>
      <c r="V227" s="164"/>
      <c r="W227" s="164"/>
      <c r="X227" s="128"/>
      <c r="Y227" s="128"/>
      <c r="Z227" s="128"/>
    </row>
    <row r="228" spans="1:26">
      <c r="A228" s="128"/>
      <c r="B228" s="128"/>
      <c r="C228" s="128"/>
      <c r="D228" s="164"/>
      <c r="E228" s="164"/>
      <c r="F228" s="128"/>
      <c r="G228" s="128"/>
      <c r="H228" s="128"/>
      <c r="I228" s="128"/>
      <c r="J228" s="128"/>
      <c r="K228" s="164"/>
      <c r="L228" s="164"/>
      <c r="M228" s="164"/>
      <c r="N228" s="164"/>
      <c r="O228" s="164"/>
      <c r="P228" s="164"/>
      <c r="Q228" s="164"/>
      <c r="R228" s="164"/>
      <c r="S228" s="164"/>
      <c r="T228" s="164"/>
      <c r="U228" s="164"/>
      <c r="V228" s="164"/>
      <c r="W228" s="164"/>
      <c r="X228" s="128"/>
      <c r="Y228" s="128"/>
      <c r="Z228" s="128"/>
    </row>
    <row r="229" spans="1:26">
      <c r="A229" s="128"/>
      <c r="B229" s="128"/>
      <c r="C229" s="128"/>
      <c r="D229" s="164"/>
      <c r="E229" s="164"/>
      <c r="F229" s="128"/>
      <c r="G229" s="128"/>
      <c r="H229" s="128"/>
      <c r="I229" s="128"/>
      <c r="J229" s="128"/>
      <c r="K229" s="164"/>
      <c r="L229" s="164"/>
      <c r="M229" s="164"/>
      <c r="N229" s="164"/>
      <c r="O229" s="164"/>
      <c r="P229" s="164"/>
      <c r="Q229" s="164"/>
      <c r="R229" s="164"/>
      <c r="S229" s="164"/>
      <c r="T229" s="164"/>
      <c r="U229" s="164"/>
      <c r="V229" s="164"/>
      <c r="W229" s="164"/>
      <c r="X229" s="128"/>
      <c r="Y229" s="128"/>
      <c r="Z229" s="128"/>
    </row>
    <row r="230" spans="1:26">
      <c r="A230" s="128"/>
      <c r="B230" s="128"/>
      <c r="C230" s="128"/>
      <c r="D230" s="164"/>
      <c r="E230" s="164"/>
      <c r="F230" s="128"/>
      <c r="G230" s="128"/>
      <c r="H230" s="128"/>
      <c r="I230" s="128"/>
      <c r="J230" s="128"/>
      <c r="K230" s="164"/>
      <c r="L230" s="164"/>
      <c r="M230" s="164"/>
      <c r="N230" s="164"/>
      <c r="O230" s="164"/>
      <c r="P230" s="164"/>
      <c r="Q230" s="164"/>
      <c r="R230" s="164"/>
      <c r="S230" s="164"/>
      <c r="T230" s="164"/>
      <c r="U230" s="164"/>
      <c r="V230" s="164"/>
      <c r="W230" s="164"/>
      <c r="X230" s="128"/>
      <c r="Y230" s="128"/>
      <c r="Z230" s="128"/>
    </row>
    <row r="231" spans="1:26">
      <c r="A231" s="128"/>
      <c r="B231" s="128"/>
      <c r="C231" s="128"/>
      <c r="D231" s="164"/>
      <c r="E231" s="164"/>
      <c r="F231" s="128"/>
      <c r="G231" s="128"/>
      <c r="H231" s="128"/>
      <c r="I231" s="128"/>
      <c r="J231" s="128"/>
      <c r="K231" s="164"/>
      <c r="L231" s="164"/>
      <c r="M231" s="164"/>
      <c r="N231" s="164"/>
      <c r="O231" s="164"/>
      <c r="P231" s="164"/>
      <c r="Q231" s="164"/>
      <c r="R231" s="164"/>
      <c r="S231" s="164"/>
      <c r="T231" s="164"/>
      <c r="U231" s="164"/>
      <c r="V231" s="164"/>
      <c r="W231" s="164"/>
      <c r="X231" s="128"/>
      <c r="Y231" s="128"/>
      <c r="Z231" s="128"/>
    </row>
    <row r="232" spans="1:26">
      <c r="A232" s="128"/>
      <c r="B232" s="128"/>
      <c r="C232" s="128"/>
      <c r="D232" s="164"/>
      <c r="E232" s="164"/>
      <c r="F232" s="128"/>
      <c r="G232" s="128"/>
      <c r="H232" s="128"/>
      <c r="I232" s="128"/>
      <c r="J232" s="128"/>
      <c r="K232" s="164"/>
      <c r="L232" s="164"/>
      <c r="M232" s="164"/>
      <c r="N232" s="164"/>
      <c r="O232" s="164"/>
      <c r="P232" s="164"/>
      <c r="Q232" s="164"/>
      <c r="R232" s="164"/>
      <c r="S232" s="164"/>
      <c r="T232" s="164"/>
      <c r="U232" s="164"/>
      <c r="V232" s="164"/>
      <c r="W232" s="164"/>
      <c r="X232" s="128"/>
      <c r="Y232" s="128"/>
      <c r="Z232" s="128"/>
    </row>
    <row r="233" spans="1:26">
      <c r="A233" s="128"/>
      <c r="B233" s="128"/>
      <c r="C233" s="128"/>
      <c r="D233" s="164"/>
      <c r="E233" s="164"/>
      <c r="F233" s="128"/>
      <c r="G233" s="128"/>
      <c r="H233" s="128"/>
      <c r="I233" s="128"/>
      <c r="J233" s="128"/>
      <c r="K233" s="164"/>
      <c r="L233" s="164"/>
      <c r="M233" s="164"/>
      <c r="N233" s="164"/>
      <c r="O233" s="164"/>
      <c r="P233" s="164"/>
      <c r="Q233" s="164"/>
      <c r="R233" s="164"/>
      <c r="S233" s="164"/>
      <c r="T233" s="164"/>
      <c r="U233" s="164"/>
      <c r="V233" s="164"/>
      <c r="W233" s="164"/>
      <c r="X233" s="128"/>
      <c r="Y233" s="128"/>
      <c r="Z233" s="128"/>
    </row>
    <row r="234" spans="1:26">
      <c r="A234" s="128"/>
      <c r="B234" s="128"/>
      <c r="C234" s="128"/>
      <c r="D234" s="164"/>
      <c r="E234" s="164"/>
      <c r="F234" s="128"/>
      <c r="G234" s="128"/>
      <c r="H234" s="128"/>
      <c r="I234" s="128"/>
      <c r="J234" s="128"/>
      <c r="K234" s="164"/>
      <c r="L234" s="164"/>
      <c r="M234" s="164"/>
      <c r="N234" s="164"/>
      <c r="O234" s="164"/>
      <c r="P234" s="164"/>
      <c r="Q234" s="164"/>
      <c r="R234" s="164"/>
      <c r="S234" s="164"/>
      <c r="T234" s="164"/>
      <c r="U234" s="164"/>
      <c r="V234" s="164"/>
      <c r="W234" s="164"/>
      <c r="X234" s="128"/>
      <c r="Y234" s="128"/>
      <c r="Z234" s="128"/>
    </row>
    <row r="235" spans="1:26">
      <c r="A235" s="128"/>
      <c r="B235" s="128"/>
      <c r="C235" s="128"/>
      <c r="D235" s="164"/>
      <c r="E235" s="164"/>
      <c r="F235" s="128"/>
      <c r="G235" s="128"/>
      <c r="H235" s="128"/>
      <c r="I235" s="128"/>
      <c r="J235" s="128"/>
      <c r="K235" s="164"/>
      <c r="L235" s="164"/>
      <c r="M235" s="164"/>
      <c r="N235" s="164"/>
      <c r="O235" s="164"/>
      <c r="P235" s="164"/>
      <c r="Q235" s="164"/>
      <c r="R235" s="164"/>
      <c r="S235" s="164"/>
      <c r="T235" s="164"/>
      <c r="U235" s="164"/>
      <c r="V235" s="164"/>
      <c r="W235" s="164"/>
      <c r="X235" s="128"/>
      <c r="Y235" s="128"/>
      <c r="Z235" s="128"/>
    </row>
    <row r="236" spans="1:26">
      <c r="A236" s="128"/>
      <c r="B236" s="128"/>
      <c r="C236" s="128"/>
      <c r="D236" s="164"/>
      <c r="E236" s="164"/>
      <c r="F236" s="128"/>
      <c r="G236" s="128"/>
      <c r="H236" s="128"/>
      <c r="I236" s="128"/>
      <c r="J236" s="128"/>
      <c r="K236" s="164"/>
      <c r="L236" s="164"/>
      <c r="M236" s="164"/>
      <c r="N236" s="164"/>
      <c r="O236" s="164"/>
      <c r="P236" s="164"/>
      <c r="Q236" s="164"/>
      <c r="R236" s="164"/>
      <c r="S236" s="164"/>
      <c r="T236" s="164"/>
      <c r="U236" s="164"/>
      <c r="V236" s="164"/>
      <c r="W236" s="164"/>
      <c r="X236" s="128"/>
      <c r="Y236" s="128"/>
      <c r="Z236" s="128"/>
    </row>
    <row r="237" spans="1:26">
      <c r="A237" s="128"/>
      <c r="B237" s="128"/>
      <c r="C237" s="128"/>
      <c r="D237" s="164"/>
      <c r="E237" s="164"/>
      <c r="F237" s="128"/>
      <c r="G237" s="128"/>
      <c r="H237" s="128"/>
      <c r="I237" s="128"/>
      <c r="J237" s="128"/>
      <c r="K237" s="164"/>
      <c r="L237" s="164"/>
      <c r="M237" s="164"/>
      <c r="N237" s="164"/>
      <c r="O237" s="164"/>
      <c r="P237" s="164"/>
      <c r="Q237" s="164"/>
      <c r="R237" s="164"/>
      <c r="S237" s="164"/>
      <c r="T237" s="164"/>
      <c r="U237" s="164"/>
      <c r="V237" s="164"/>
      <c r="W237" s="164"/>
      <c r="X237" s="128"/>
      <c r="Y237" s="128"/>
      <c r="Z237" s="128"/>
    </row>
    <row r="238" spans="1:26">
      <c r="A238" s="128"/>
      <c r="B238" s="128"/>
      <c r="C238" s="128"/>
      <c r="D238" s="164"/>
      <c r="E238" s="164"/>
      <c r="F238" s="128"/>
      <c r="G238" s="128"/>
      <c r="H238" s="128"/>
      <c r="I238" s="128"/>
      <c r="J238" s="128"/>
      <c r="K238" s="164"/>
      <c r="L238" s="164"/>
      <c r="M238" s="164"/>
      <c r="N238" s="164"/>
      <c r="O238" s="164"/>
      <c r="P238" s="164"/>
      <c r="Q238" s="164"/>
      <c r="R238" s="164"/>
      <c r="S238" s="164"/>
      <c r="T238" s="164"/>
      <c r="U238" s="164"/>
      <c r="V238" s="164"/>
      <c r="W238" s="164"/>
      <c r="X238" s="128"/>
      <c r="Y238" s="128"/>
      <c r="Z238" s="128"/>
    </row>
    <row r="239" spans="1:26">
      <c r="A239" s="128"/>
      <c r="B239" s="128"/>
      <c r="C239" s="128"/>
      <c r="D239" s="164"/>
      <c r="E239" s="164"/>
      <c r="F239" s="128"/>
      <c r="G239" s="128"/>
      <c r="H239" s="128"/>
      <c r="I239" s="128"/>
      <c r="J239" s="128"/>
      <c r="K239" s="164"/>
      <c r="L239" s="164"/>
      <c r="M239" s="164"/>
      <c r="N239" s="164"/>
      <c r="O239" s="164"/>
      <c r="P239" s="164"/>
      <c r="Q239" s="164"/>
      <c r="R239" s="164"/>
      <c r="S239" s="164"/>
      <c r="T239" s="164"/>
      <c r="U239" s="164"/>
      <c r="V239" s="164"/>
      <c r="W239" s="164"/>
      <c r="X239" s="128"/>
      <c r="Y239" s="128"/>
      <c r="Z239" s="128"/>
    </row>
    <row r="240" spans="1:26">
      <c r="A240" s="128"/>
      <c r="B240" s="128"/>
      <c r="C240" s="128"/>
      <c r="D240" s="164"/>
      <c r="E240" s="164"/>
      <c r="F240" s="128"/>
      <c r="G240" s="128"/>
      <c r="H240" s="128"/>
      <c r="I240" s="128"/>
      <c r="J240" s="128"/>
      <c r="K240" s="164"/>
      <c r="L240" s="164"/>
      <c r="M240" s="164"/>
      <c r="N240" s="164"/>
      <c r="O240" s="164"/>
      <c r="P240" s="164"/>
      <c r="Q240" s="164"/>
      <c r="R240" s="164"/>
      <c r="S240" s="164"/>
      <c r="T240" s="164"/>
      <c r="U240" s="164"/>
      <c r="V240" s="164"/>
      <c r="W240" s="164"/>
      <c r="X240" s="128"/>
      <c r="Y240" s="128"/>
      <c r="Z240" s="128"/>
    </row>
    <row r="241" spans="1:26">
      <c r="A241" s="128"/>
      <c r="B241" s="128"/>
      <c r="C241" s="128"/>
      <c r="D241" s="164"/>
      <c r="E241" s="164"/>
      <c r="F241" s="128"/>
      <c r="G241" s="128"/>
      <c r="H241" s="128"/>
      <c r="I241" s="128"/>
      <c r="J241" s="128"/>
      <c r="K241" s="164"/>
      <c r="L241" s="164"/>
      <c r="M241" s="164"/>
      <c r="N241" s="164"/>
      <c r="O241" s="164"/>
      <c r="P241" s="164"/>
      <c r="Q241" s="164"/>
      <c r="R241" s="164"/>
      <c r="S241" s="164"/>
      <c r="T241" s="164"/>
      <c r="U241" s="164"/>
      <c r="V241" s="164"/>
      <c r="W241" s="164"/>
      <c r="X241" s="128"/>
      <c r="Y241" s="128"/>
      <c r="Z241" s="128"/>
    </row>
    <row r="242" spans="1:26">
      <c r="A242" s="128"/>
      <c r="B242" s="128"/>
      <c r="C242" s="128"/>
      <c r="D242" s="164"/>
      <c r="E242" s="164"/>
      <c r="F242" s="128"/>
      <c r="G242" s="128"/>
      <c r="H242" s="128"/>
      <c r="I242" s="128"/>
      <c r="J242" s="128"/>
      <c r="K242" s="164"/>
      <c r="L242" s="164"/>
      <c r="M242" s="164"/>
      <c r="N242" s="164"/>
      <c r="O242" s="164"/>
      <c r="P242" s="164"/>
      <c r="Q242" s="164"/>
      <c r="R242" s="164"/>
      <c r="S242" s="164"/>
      <c r="T242" s="164"/>
      <c r="U242" s="164"/>
      <c r="V242" s="164"/>
      <c r="W242" s="164"/>
      <c r="X242" s="128"/>
      <c r="Y242" s="128"/>
      <c r="Z242" s="128"/>
    </row>
    <row r="243" spans="1:26">
      <c r="A243" s="128"/>
      <c r="B243" s="128"/>
      <c r="C243" s="128"/>
      <c r="D243" s="164"/>
      <c r="E243" s="164"/>
      <c r="F243" s="128"/>
      <c r="G243" s="128"/>
      <c r="H243" s="128"/>
      <c r="I243" s="128"/>
      <c r="J243" s="128"/>
      <c r="K243" s="164"/>
      <c r="L243" s="164"/>
      <c r="M243" s="164"/>
      <c r="N243" s="164"/>
      <c r="O243" s="164"/>
      <c r="P243" s="164"/>
      <c r="Q243" s="164"/>
      <c r="R243" s="164"/>
      <c r="S243" s="164"/>
      <c r="T243" s="164"/>
      <c r="U243" s="164"/>
      <c r="V243" s="164"/>
      <c r="W243" s="164"/>
      <c r="X243" s="128"/>
      <c r="Y243" s="128"/>
      <c r="Z243" s="128"/>
    </row>
    <row r="244" spans="1:26">
      <c r="A244" s="128"/>
      <c r="B244" s="128"/>
      <c r="C244" s="128"/>
      <c r="D244" s="164"/>
      <c r="E244" s="164"/>
      <c r="F244" s="128"/>
      <c r="G244" s="128"/>
      <c r="H244" s="128"/>
      <c r="I244" s="128"/>
      <c r="J244" s="128"/>
      <c r="K244" s="164"/>
      <c r="L244" s="164"/>
      <c r="M244" s="164"/>
      <c r="N244" s="164"/>
      <c r="O244" s="164"/>
      <c r="P244" s="164"/>
      <c r="Q244" s="164"/>
      <c r="R244" s="164"/>
      <c r="S244" s="164"/>
      <c r="T244" s="164"/>
      <c r="U244" s="164"/>
      <c r="V244" s="164"/>
      <c r="W244" s="164"/>
      <c r="X244" s="128"/>
      <c r="Y244" s="128"/>
      <c r="Z244" s="128"/>
    </row>
    <row r="245" spans="1:26">
      <c r="A245" s="128"/>
      <c r="B245" s="128"/>
      <c r="C245" s="128"/>
      <c r="D245" s="164"/>
      <c r="E245" s="164"/>
      <c r="F245" s="128"/>
      <c r="G245" s="128"/>
      <c r="H245" s="128"/>
      <c r="I245" s="128"/>
      <c r="J245" s="128"/>
      <c r="K245" s="164"/>
      <c r="L245" s="164"/>
      <c r="M245" s="164"/>
      <c r="N245" s="164"/>
      <c r="O245" s="164"/>
      <c r="P245" s="164"/>
      <c r="Q245" s="164"/>
      <c r="R245" s="164"/>
      <c r="S245" s="164"/>
      <c r="T245" s="164"/>
      <c r="U245" s="164"/>
      <c r="V245" s="164"/>
      <c r="W245" s="164"/>
      <c r="X245" s="128"/>
      <c r="Y245" s="128"/>
      <c r="Z245" s="128"/>
    </row>
    <row r="246" spans="1:26">
      <c r="A246" s="128"/>
      <c r="B246" s="128"/>
      <c r="C246" s="128"/>
      <c r="D246" s="164"/>
      <c r="E246" s="164"/>
      <c r="F246" s="128"/>
      <c r="G246" s="128"/>
      <c r="H246" s="128"/>
      <c r="I246" s="128"/>
      <c r="J246" s="128"/>
      <c r="K246" s="164"/>
      <c r="L246" s="164"/>
      <c r="M246" s="164"/>
      <c r="N246" s="164"/>
      <c r="O246" s="164"/>
      <c r="P246" s="164"/>
      <c r="Q246" s="164"/>
      <c r="R246" s="164"/>
      <c r="S246" s="164"/>
      <c r="T246" s="164"/>
      <c r="U246" s="164"/>
      <c r="V246" s="164"/>
      <c r="W246" s="164"/>
      <c r="X246" s="128"/>
      <c r="Y246" s="128"/>
      <c r="Z246" s="128"/>
    </row>
    <row r="247" spans="1:26">
      <c r="A247" s="128"/>
      <c r="B247" s="128"/>
      <c r="C247" s="128"/>
      <c r="D247" s="164"/>
      <c r="E247" s="164"/>
      <c r="F247" s="128"/>
      <c r="G247" s="128"/>
      <c r="H247" s="128"/>
      <c r="I247" s="128"/>
      <c r="J247" s="128"/>
      <c r="K247" s="164"/>
      <c r="L247" s="164"/>
      <c r="M247" s="164"/>
      <c r="N247" s="164"/>
      <c r="O247" s="164"/>
      <c r="P247" s="164"/>
      <c r="Q247" s="164"/>
      <c r="R247" s="164"/>
      <c r="S247" s="164"/>
      <c r="T247" s="164"/>
      <c r="U247" s="164"/>
      <c r="V247" s="164"/>
      <c r="W247" s="164"/>
      <c r="X247" s="128"/>
      <c r="Y247" s="128"/>
      <c r="Z247" s="128"/>
    </row>
    <row r="248" spans="1:26">
      <c r="A248" s="128"/>
      <c r="B248" s="128"/>
      <c r="C248" s="128"/>
      <c r="D248" s="164"/>
      <c r="E248" s="164"/>
      <c r="F248" s="128"/>
      <c r="G248" s="128"/>
      <c r="H248" s="128"/>
      <c r="I248" s="128"/>
      <c r="J248" s="128"/>
      <c r="K248" s="164"/>
      <c r="L248" s="164"/>
      <c r="M248" s="164"/>
      <c r="N248" s="164"/>
      <c r="O248" s="164"/>
      <c r="P248" s="164"/>
      <c r="Q248" s="164"/>
      <c r="R248" s="164"/>
      <c r="S248" s="164"/>
      <c r="T248" s="164"/>
      <c r="U248" s="164"/>
      <c r="V248" s="164"/>
      <c r="W248" s="164"/>
      <c r="X248" s="128"/>
      <c r="Y248" s="128"/>
      <c r="Z248" s="128"/>
    </row>
    <row r="249" spans="1:26">
      <c r="A249" s="128"/>
      <c r="B249" s="128"/>
      <c r="C249" s="128"/>
      <c r="D249" s="164"/>
      <c r="E249" s="164"/>
      <c r="F249" s="128"/>
      <c r="G249" s="128"/>
      <c r="H249" s="128"/>
      <c r="I249" s="128"/>
      <c r="J249" s="128"/>
      <c r="K249" s="164"/>
      <c r="L249" s="164"/>
      <c r="M249" s="164"/>
      <c r="N249" s="164"/>
      <c r="O249" s="164"/>
      <c r="P249" s="164"/>
      <c r="Q249" s="164"/>
      <c r="R249" s="164"/>
      <c r="S249" s="164"/>
      <c r="T249" s="164"/>
      <c r="U249" s="164"/>
      <c r="V249" s="164"/>
      <c r="W249" s="164"/>
      <c r="X249" s="128"/>
      <c r="Y249" s="128"/>
      <c r="Z249" s="128"/>
    </row>
    <row r="250" spans="1:26">
      <c r="A250" s="128"/>
      <c r="B250" s="128"/>
      <c r="C250" s="128"/>
      <c r="D250" s="164"/>
      <c r="E250" s="164"/>
      <c r="F250" s="128"/>
      <c r="G250" s="128"/>
      <c r="H250" s="128"/>
      <c r="I250" s="128"/>
      <c r="J250" s="128"/>
      <c r="K250" s="164"/>
      <c r="L250" s="164"/>
      <c r="M250" s="164"/>
      <c r="N250" s="164"/>
      <c r="O250" s="164"/>
      <c r="P250" s="164"/>
      <c r="Q250" s="164"/>
      <c r="R250" s="164"/>
      <c r="S250" s="164"/>
      <c r="T250" s="164"/>
      <c r="U250" s="164"/>
      <c r="V250" s="164"/>
      <c r="W250" s="164"/>
      <c r="X250" s="128"/>
      <c r="Y250" s="128"/>
      <c r="Z250" s="128"/>
    </row>
    <row r="251" spans="1:26">
      <c r="A251" s="128"/>
      <c r="B251" s="128"/>
      <c r="C251" s="128"/>
      <c r="D251" s="164"/>
      <c r="E251" s="164"/>
      <c r="F251" s="128"/>
      <c r="G251" s="128"/>
      <c r="H251" s="128"/>
      <c r="I251" s="128"/>
      <c r="J251" s="128"/>
      <c r="K251" s="164"/>
      <c r="L251" s="164"/>
      <c r="M251" s="164"/>
      <c r="N251" s="164"/>
      <c r="O251" s="164"/>
      <c r="P251" s="164"/>
      <c r="Q251" s="164"/>
      <c r="R251" s="164"/>
      <c r="S251" s="164"/>
      <c r="T251" s="164"/>
      <c r="U251" s="164"/>
      <c r="V251" s="164"/>
      <c r="W251" s="164"/>
      <c r="X251" s="128"/>
      <c r="Y251" s="128"/>
      <c r="Z251" s="128"/>
    </row>
    <row r="252" spans="1:26">
      <c r="A252" s="128"/>
      <c r="B252" s="128"/>
      <c r="C252" s="128"/>
      <c r="D252" s="164"/>
      <c r="E252" s="164"/>
      <c r="F252" s="128"/>
      <c r="G252" s="128"/>
      <c r="H252" s="128"/>
      <c r="I252" s="128"/>
      <c r="J252" s="128"/>
      <c r="K252" s="164"/>
      <c r="L252" s="164"/>
      <c r="M252" s="164"/>
      <c r="N252" s="164"/>
      <c r="O252" s="164"/>
      <c r="P252" s="164"/>
      <c r="Q252" s="164"/>
      <c r="R252" s="164"/>
      <c r="S252" s="164"/>
      <c r="T252" s="164"/>
      <c r="U252" s="164"/>
      <c r="V252" s="164"/>
      <c r="W252" s="164"/>
      <c r="X252" s="128"/>
      <c r="Y252" s="128"/>
      <c r="Z252" s="128"/>
    </row>
    <row r="253" spans="1:26">
      <c r="A253" s="128"/>
      <c r="B253" s="128"/>
      <c r="C253" s="128"/>
      <c r="D253" s="164"/>
      <c r="E253" s="164"/>
      <c r="F253" s="128"/>
      <c r="G253" s="128"/>
      <c r="H253" s="128"/>
      <c r="I253" s="128"/>
      <c r="J253" s="128"/>
      <c r="K253" s="164"/>
      <c r="L253" s="164"/>
      <c r="M253" s="164"/>
      <c r="N253" s="164"/>
      <c r="O253" s="164"/>
      <c r="P253" s="164"/>
      <c r="Q253" s="164"/>
      <c r="R253" s="164"/>
      <c r="S253" s="164"/>
      <c r="T253" s="164"/>
      <c r="U253" s="164"/>
      <c r="V253" s="164"/>
      <c r="W253" s="164"/>
      <c r="X253" s="128"/>
      <c r="Y253" s="128"/>
      <c r="Z253" s="128"/>
    </row>
    <row r="254" spans="1:26">
      <c r="A254" s="128"/>
      <c r="B254" s="128"/>
      <c r="C254" s="128"/>
      <c r="D254" s="164"/>
      <c r="E254" s="164"/>
      <c r="F254" s="128"/>
      <c r="G254" s="128"/>
      <c r="H254" s="128"/>
      <c r="I254" s="128"/>
      <c r="J254" s="128"/>
      <c r="K254" s="164"/>
      <c r="L254" s="164"/>
      <c r="M254" s="164"/>
      <c r="N254" s="164"/>
      <c r="O254" s="164"/>
      <c r="P254" s="164"/>
      <c r="Q254" s="164"/>
      <c r="R254" s="164"/>
      <c r="S254" s="164"/>
      <c r="T254" s="164"/>
      <c r="U254" s="164"/>
      <c r="V254" s="164"/>
      <c r="W254" s="164"/>
      <c r="X254" s="128"/>
      <c r="Y254" s="128"/>
      <c r="Z254" s="128"/>
    </row>
    <row r="255" spans="1:26">
      <c r="A255" s="128"/>
      <c r="B255" s="128"/>
      <c r="C255" s="128"/>
      <c r="D255" s="164"/>
      <c r="E255" s="164"/>
      <c r="F255" s="128"/>
      <c r="G255" s="128"/>
      <c r="H255" s="128"/>
      <c r="I255" s="128"/>
      <c r="J255" s="128"/>
      <c r="K255" s="164"/>
      <c r="L255" s="164"/>
      <c r="M255" s="164"/>
      <c r="N255" s="164"/>
      <c r="O255" s="164"/>
      <c r="P255" s="164"/>
      <c r="Q255" s="164"/>
      <c r="R255" s="164"/>
      <c r="S255" s="164"/>
      <c r="T255" s="164"/>
      <c r="U255" s="164"/>
      <c r="V255" s="164"/>
      <c r="W255" s="164"/>
      <c r="X255" s="128"/>
      <c r="Y255" s="128"/>
      <c r="Z255" s="128"/>
    </row>
    <row r="256" spans="1:26">
      <c r="A256" s="128"/>
      <c r="B256" s="128"/>
      <c r="C256" s="128"/>
      <c r="D256" s="164"/>
      <c r="E256" s="164"/>
      <c r="F256" s="128"/>
      <c r="G256" s="128"/>
      <c r="H256" s="128"/>
      <c r="I256" s="128"/>
      <c r="J256" s="128"/>
      <c r="K256" s="164"/>
      <c r="L256" s="164"/>
      <c r="M256" s="164"/>
      <c r="N256" s="164"/>
      <c r="O256" s="164"/>
      <c r="P256" s="164"/>
      <c r="Q256" s="164"/>
      <c r="R256" s="164"/>
      <c r="S256" s="164"/>
      <c r="T256" s="164"/>
      <c r="U256" s="164"/>
      <c r="V256" s="164"/>
      <c r="W256" s="164"/>
      <c r="X256" s="128"/>
      <c r="Y256" s="128"/>
      <c r="Z256" s="128"/>
    </row>
    <row r="257" spans="1:26">
      <c r="A257" s="128"/>
      <c r="B257" s="128"/>
      <c r="C257" s="128"/>
      <c r="D257" s="164"/>
      <c r="E257" s="164"/>
      <c r="F257" s="128"/>
      <c r="G257" s="128"/>
      <c r="H257" s="128"/>
      <c r="I257" s="128"/>
      <c r="J257" s="128"/>
      <c r="K257" s="164"/>
      <c r="L257" s="164"/>
      <c r="M257" s="164"/>
      <c r="N257" s="164"/>
      <c r="O257" s="164"/>
      <c r="P257" s="164"/>
      <c r="Q257" s="164"/>
      <c r="R257" s="164"/>
      <c r="S257" s="164"/>
      <c r="T257" s="164"/>
      <c r="U257" s="164"/>
      <c r="V257" s="164"/>
      <c r="W257" s="164"/>
      <c r="X257" s="128"/>
      <c r="Y257" s="128"/>
      <c r="Z257" s="128"/>
    </row>
    <row r="258" spans="1:26">
      <c r="A258" s="128"/>
      <c r="B258" s="128"/>
      <c r="C258" s="128"/>
      <c r="D258" s="164"/>
      <c r="E258" s="164"/>
      <c r="F258" s="128"/>
      <c r="G258" s="128"/>
      <c r="H258" s="128"/>
      <c r="I258" s="128"/>
      <c r="J258" s="128"/>
      <c r="K258" s="164"/>
      <c r="L258" s="164"/>
      <c r="M258" s="164"/>
      <c r="N258" s="164"/>
      <c r="O258" s="164"/>
      <c r="P258" s="164"/>
      <c r="Q258" s="164"/>
      <c r="R258" s="164"/>
      <c r="S258" s="164"/>
      <c r="T258" s="164"/>
      <c r="U258" s="164"/>
      <c r="V258" s="164"/>
      <c r="W258" s="164"/>
      <c r="X258" s="128"/>
      <c r="Y258" s="128"/>
      <c r="Z258" s="128"/>
    </row>
    <row r="259" spans="1:26">
      <c r="A259" s="128"/>
      <c r="B259" s="128"/>
      <c r="C259" s="128"/>
      <c r="D259" s="164"/>
      <c r="E259" s="164"/>
      <c r="F259" s="128"/>
      <c r="G259" s="128"/>
      <c r="H259" s="128"/>
      <c r="I259" s="128"/>
      <c r="J259" s="128"/>
      <c r="K259" s="164"/>
      <c r="L259" s="164"/>
      <c r="M259" s="164"/>
      <c r="N259" s="164"/>
      <c r="O259" s="164"/>
      <c r="P259" s="164"/>
      <c r="Q259" s="164"/>
      <c r="R259" s="164"/>
      <c r="S259" s="164"/>
      <c r="T259" s="164"/>
      <c r="U259" s="164"/>
      <c r="V259" s="164"/>
      <c r="W259" s="164"/>
      <c r="X259" s="128"/>
      <c r="Y259" s="128"/>
      <c r="Z259" s="128"/>
    </row>
    <row r="260" spans="1:26">
      <c r="A260" s="128"/>
      <c r="B260" s="128"/>
      <c r="C260" s="128"/>
      <c r="D260" s="164"/>
      <c r="E260" s="164"/>
      <c r="F260" s="128"/>
      <c r="G260" s="128"/>
      <c r="H260" s="128"/>
      <c r="I260" s="128"/>
      <c r="J260" s="128"/>
      <c r="K260" s="164"/>
      <c r="L260" s="164"/>
      <c r="M260" s="164"/>
      <c r="N260" s="164"/>
      <c r="O260" s="164"/>
      <c r="P260" s="164"/>
      <c r="Q260" s="164"/>
      <c r="R260" s="164"/>
      <c r="S260" s="164"/>
      <c r="T260" s="164"/>
      <c r="U260" s="164"/>
      <c r="V260" s="164"/>
      <c r="W260" s="164"/>
      <c r="X260" s="128"/>
      <c r="Y260" s="128"/>
      <c r="Z260" s="128"/>
    </row>
    <row r="261" spans="1:26">
      <c r="A261" s="128"/>
      <c r="B261" s="128"/>
      <c r="C261" s="128"/>
      <c r="D261" s="164"/>
      <c r="E261" s="164"/>
      <c r="F261" s="128"/>
      <c r="G261" s="128"/>
      <c r="H261" s="128"/>
      <c r="I261" s="128"/>
      <c r="J261" s="128"/>
      <c r="K261" s="164"/>
      <c r="L261" s="164"/>
      <c r="M261" s="164"/>
      <c r="N261" s="164"/>
      <c r="O261" s="164"/>
      <c r="P261" s="164"/>
      <c r="Q261" s="164"/>
      <c r="R261" s="164"/>
      <c r="S261" s="164"/>
      <c r="T261" s="164"/>
      <c r="U261" s="164"/>
      <c r="V261" s="164"/>
      <c r="W261" s="164"/>
      <c r="X261" s="128"/>
      <c r="Y261" s="128"/>
      <c r="Z261" s="128"/>
    </row>
    <row r="262" spans="1:26">
      <c r="A262" s="128"/>
      <c r="B262" s="128"/>
      <c r="C262" s="128"/>
      <c r="D262" s="164"/>
      <c r="E262" s="164"/>
      <c r="F262" s="128"/>
      <c r="G262" s="128"/>
      <c r="H262" s="128"/>
      <c r="I262" s="128"/>
      <c r="J262" s="128"/>
      <c r="K262" s="164"/>
      <c r="L262" s="164"/>
      <c r="M262" s="164"/>
      <c r="N262" s="164"/>
      <c r="O262" s="164"/>
      <c r="P262" s="164"/>
      <c r="Q262" s="164"/>
      <c r="R262" s="164"/>
      <c r="S262" s="164"/>
      <c r="T262" s="164"/>
      <c r="U262" s="164"/>
      <c r="V262" s="164"/>
      <c r="W262" s="164"/>
      <c r="X262" s="128"/>
      <c r="Y262" s="128"/>
      <c r="Z262" s="128"/>
    </row>
    <row r="263" spans="1:26">
      <c r="A263" s="128"/>
      <c r="B263" s="128"/>
      <c r="C263" s="128"/>
      <c r="D263" s="164"/>
      <c r="E263" s="164"/>
      <c r="F263" s="128"/>
      <c r="G263" s="128"/>
      <c r="H263" s="128"/>
      <c r="I263" s="128"/>
      <c r="J263" s="128"/>
      <c r="K263" s="164"/>
      <c r="L263" s="164"/>
      <c r="M263" s="164"/>
      <c r="N263" s="164"/>
      <c r="O263" s="164"/>
      <c r="P263" s="164"/>
      <c r="Q263" s="164"/>
      <c r="R263" s="164"/>
      <c r="S263" s="164"/>
      <c r="T263" s="164"/>
      <c r="U263" s="164"/>
      <c r="V263" s="164"/>
      <c r="W263" s="164"/>
      <c r="X263" s="128"/>
      <c r="Y263" s="128"/>
      <c r="Z263" s="128"/>
    </row>
    <row r="264" spans="1:26">
      <c r="A264" s="128"/>
      <c r="B264" s="128"/>
      <c r="C264" s="128"/>
      <c r="D264" s="164"/>
      <c r="E264" s="164"/>
      <c r="F264" s="128"/>
      <c r="G264" s="128"/>
      <c r="H264" s="128"/>
      <c r="I264" s="128"/>
      <c r="J264" s="128"/>
      <c r="K264" s="164"/>
      <c r="L264" s="164"/>
      <c r="M264" s="164"/>
      <c r="N264" s="164"/>
      <c r="O264" s="164"/>
      <c r="P264" s="164"/>
      <c r="Q264" s="164"/>
      <c r="R264" s="164"/>
      <c r="S264" s="164"/>
      <c r="T264" s="164"/>
      <c r="U264" s="164"/>
      <c r="V264" s="164"/>
      <c r="W264" s="164"/>
      <c r="X264" s="128"/>
      <c r="Y264" s="128"/>
      <c r="Z264" s="128"/>
    </row>
    <row r="265" spans="1:26">
      <c r="A265" s="128"/>
      <c r="B265" s="128"/>
      <c r="C265" s="128"/>
      <c r="D265" s="164"/>
      <c r="E265" s="164"/>
      <c r="F265" s="128"/>
      <c r="G265" s="128"/>
      <c r="H265" s="128"/>
      <c r="I265" s="128"/>
      <c r="J265" s="128"/>
      <c r="K265" s="164"/>
      <c r="L265" s="164"/>
      <c r="M265" s="164"/>
      <c r="N265" s="164"/>
      <c r="O265" s="164"/>
      <c r="P265" s="164"/>
      <c r="Q265" s="164"/>
      <c r="R265" s="164"/>
      <c r="S265" s="164"/>
      <c r="T265" s="164"/>
      <c r="U265" s="164"/>
      <c r="V265" s="164"/>
      <c r="W265" s="164"/>
      <c r="X265" s="128"/>
      <c r="Y265" s="128"/>
      <c r="Z265" s="128"/>
    </row>
    <row r="266" spans="1:26">
      <c r="A266" s="128"/>
      <c r="B266" s="128"/>
      <c r="C266" s="128"/>
      <c r="D266" s="164"/>
      <c r="E266" s="164"/>
      <c r="F266" s="128"/>
      <c r="G266" s="128"/>
      <c r="H266" s="128"/>
      <c r="I266" s="128"/>
      <c r="J266" s="128"/>
      <c r="K266" s="164"/>
      <c r="L266" s="164"/>
      <c r="M266" s="164"/>
      <c r="N266" s="164"/>
      <c r="O266" s="164"/>
      <c r="P266" s="164"/>
      <c r="Q266" s="164"/>
      <c r="R266" s="164"/>
      <c r="S266" s="164"/>
      <c r="T266" s="164"/>
      <c r="U266" s="164"/>
      <c r="V266" s="164"/>
      <c r="W266" s="164"/>
      <c r="X266" s="128"/>
      <c r="Y266" s="128"/>
      <c r="Z266" s="128"/>
    </row>
    <row r="267" spans="1:26">
      <c r="A267" s="128"/>
      <c r="B267" s="128"/>
      <c r="C267" s="128"/>
      <c r="D267" s="164"/>
      <c r="E267" s="164"/>
      <c r="F267" s="128"/>
      <c r="G267" s="128"/>
      <c r="H267" s="128"/>
      <c r="I267" s="128"/>
      <c r="J267" s="128"/>
      <c r="K267" s="164"/>
      <c r="L267" s="164"/>
      <c r="M267" s="164"/>
      <c r="N267" s="164"/>
      <c r="O267" s="164"/>
      <c r="P267" s="164"/>
      <c r="Q267" s="164"/>
      <c r="R267" s="164"/>
      <c r="S267" s="164"/>
      <c r="T267" s="164"/>
      <c r="U267" s="164"/>
      <c r="V267" s="164"/>
      <c r="W267" s="164"/>
      <c r="X267" s="128"/>
      <c r="Y267" s="128"/>
      <c r="Z267" s="128"/>
    </row>
    <row r="268" spans="1:26">
      <c r="A268" s="128"/>
      <c r="B268" s="128"/>
      <c r="C268" s="128"/>
      <c r="D268" s="164"/>
      <c r="E268" s="164"/>
      <c r="F268" s="128"/>
      <c r="G268" s="128"/>
      <c r="H268" s="128"/>
      <c r="I268" s="128"/>
      <c r="J268" s="128"/>
      <c r="K268" s="164"/>
      <c r="L268" s="164"/>
      <c r="M268" s="164"/>
      <c r="N268" s="164"/>
      <c r="O268" s="164"/>
      <c r="P268" s="164"/>
      <c r="Q268" s="164"/>
      <c r="R268" s="164"/>
      <c r="S268" s="164"/>
      <c r="T268" s="164"/>
      <c r="U268" s="164"/>
      <c r="V268" s="164"/>
      <c r="W268" s="164"/>
      <c r="X268" s="128"/>
      <c r="Y268" s="128"/>
      <c r="Z268" s="128"/>
    </row>
    <row r="269" spans="1:26">
      <c r="A269" s="128"/>
      <c r="B269" s="128"/>
      <c r="C269" s="128"/>
      <c r="D269" s="164"/>
      <c r="E269" s="164"/>
      <c r="F269" s="128"/>
      <c r="G269" s="128"/>
      <c r="H269" s="128"/>
      <c r="I269" s="128"/>
      <c r="J269" s="128"/>
      <c r="K269" s="164"/>
      <c r="L269" s="164"/>
      <c r="M269" s="164"/>
      <c r="N269" s="164"/>
      <c r="O269" s="164"/>
      <c r="P269" s="164"/>
      <c r="Q269" s="164"/>
      <c r="R269" s="164"/>
      <c r="S269" s="164"/>
      <c r="T269" s="164"/>
      <c r="U269" s="164"/>
      <c r="V269" s="164"/>
      <c r="W269" s="164"/>
      <c r="X269" s="128"/>
      <c r="Y269" s="128"/>
      <c r="Z269" s="128"/>
    </row>
    <row r="270" spans="1:26">
      <c r="A270" s="128"/>
      <c r="B270" s="128"/>
      <c r="C270" s="128"/>
      <c r="D270" s="164"/>
      <c r="E270" s="164"/>
      <c r="F270" s="128"/>
      <c r="G270" s="128"/>
      <c r="H270" s="128"/>
      <c r="I270" s="128"/>
      <c r="J270" s="128"/>
      <c r="K270" s="164"/>
      <c r="L270" s="164"/>
      <c r="M270" s="164"/>
      <c r="N270" s="164"/>
      <c r="O270" s="164"/>
      <c r="P270" s="164"/>
      <c r="Q270" s="164"/>
      <c r="R270" s="164"/>
      <c r="S270" s="164"/>
      <c r="T270" s="164"/>
      <c r="U270" s="164"/>
      <c r="V270" s="164"/>
      <c r="W270" s="164"/>
      <c r="X270" s="128"/>
      <c r="Y270" s="128"/>
      <c r="Z270" s="128"/>
    </row>
    <row r="271" spans="1:26">
      <c r="A271" s="128"/>
      <c r="B271" s="128"/>
      <c r="C271" s="128"/>
      <c r="D271" s="164"/>
      <c r="E271" s="164"/>
      <c r="F271" s="128"/>
      <c r="G271" s="128"/>
      <c r="H271" s="128"/>
      <c r="I271" s="128"/>
      <c r="J271" s="128"/>
      <c r="K271" s="164"/>
      <c r="L271" s="164"/>
      <c r="M271" s="164"/>
      <c r="N271" s="164"/>
      <c r="O271" s="164"/>
      <c r="P271" s="164"/>
      <c r="Q271" s="164"/>
      <c r="R271" s="164"/>
      <c r="S271" s="164"/>
      <c r="T271" s="164"/>
      <c r="U271" s="164"/>
      <c r="V271" s="164"/>
      <c r="W271" s="164"/>
      <c r="X271" s="128"/>
      <c r="Y271" s="128"/>
      <c r="Z271" s="128"/>
    </row>
    <row r="272" spans="1:26">
      <c r="A272" s="128"/>
      <c r="B272" s="128"/>
      <c r="C272" s="128"/>
      <c r="D272" s="164"/>
      <c r="E272" s="164"/>
      <c r="F272" s="128"/>
      <c r="G272" s="128"/>
      <c r="H272" s="128"/>
      <c r="I272" s="128"/>
      <c r="J272" s="128"/>
      <c r="K272" s="164"/>
      <c r="L272" s="164"/>
      <c r="M272" s="164"/>
      <c r="N272" s="164"/>
      <c r="O272" s="164"/>
      <c r="P272" s="164"/>
      <c r="Q272" s="164"/>
      <c r="R272" s="164"/>
      <c r="S272" s="164"/>
      <c r="T272" s="164"/>
      <c r="U272" s="164"/>
      <c r="V272" s="164"/>
      <c r="W272" s="164"/>
      <c r="X272" s="128"/>
      <c r="Y272" s="128"/>
      <c r="Z272" s="128"/>
    </row>
    <row r="273" spans="1:26">
      <c r="A273" s="128"/>
      <c r="B273" s="128"/>
      <c r="C273" s="128"/>
      <c r="D273" s="164"/>
      <c r="E273" s="164"/>
      <c r="F273" s="128"/>
      <c r="G273" s="128"/>
      <c r="H273" s="128"/>
      <c r="I273" s="128"/>
      <c r="J273" s="128"/>
      <c r="K273" s="164"/>
      <c r="L273" s="164"/>
      <c r="M273" s="164"/>
      <c r="N273" s="164"/>
      <c r="O273" s="164"/>
      <c r="P273" s="164"/>
      <c r="Q273" s="164"/>
      <c r="R273" s="164"/>
      <c r="S273" s="164"/>
      <c r="T273" s="164"/>
      <c r="U273" s="164"/>
      <c r="V273" s="164"/>
      <c r="W273" s="164"/>
      <c r="X273" s="128"/>
      <c r="Y273" s="128"/>
      <c r="Z273" s="128"/>
    </row>
    <row r="274" spans="1:26">
      <c r="A274" s="128"/>
      <c r="B274" s="128"/>
      <c r="C274" s="128"/>
      <c r="D274" s="164"/>
      <c r="E274" s="164"/>
      <c r="F274" s="128"/>
      <c r="G274" s="128"/>
      <c r="H274" s="128"/>
      <c r="I274" s="128"/>
      <c r="J274" s="128"/>
      <c r="K274" s="164"/>
      <c r="L274" s="164"/>
      <c r="M274" s="164"/>
      <c r="N274" s="164"/>
      <c r="O274" s="164"/>
      <c r="P274" s="164"/>
      <c r="Q274" s="164"/>
      <c r="R274" s="164"/>
      <c r="S274" s="164"/>
      <c r="T274" s="164"/>
      <c r="U274" s="164"/>
      <c r="V274" s="164"/>
      <c r="W274" s="164"/>
      <c r="X274" s="128"/>
      <c r="Y274" s="128"/>
      <c r="Z274" s="128"/>
    </row>
    <row r="275" spans="1:26">
      <c r="A275" s="128"/>
      <c r="B275" s="128"/>
      <c r="C275" s="128"/>
      <c r="D275" s="164"/>
      <c r="E275" s="164"/>
      <c r="F275" s="128"/>
      <c r="G275" s="128"/>
      <c r="H275" s="128"/>
      <c r="I275" s="128"/>
      <c r="J275" s="128"/>
      <c r="K275" s="164"/>
      <c r="L275" s="164"/>
      <c r="M275" s="164"/>
      <c r="N275" s="164"/>
      <c r="O275" s="164"/>
      <c r="P275" s="164"/>
      <c r="Q275" s="164"/>
      <c r="R275" s="164"/>
      <c r="S275" s="164"/>
      <c r="T275" s="164"/>
      <c r="U275" s="164"/>
      <c r="V275" s="164"/>
      <c r="W275" s="164"/>
      <c r="X275" s="128"/>
      <c r="Y275" s="128"/>
      <c r="Z275" s="128"/>
    </row>
    <row r="276" spans="1:26">
      <c r="A276" s="128"/>
      <c r="B276" s="128"/>
      <c r="C276" s="128"/>
      <c r="D276" s="164"/>
      <c r="E276" s="164"/>
      <c r="F276" s="128"/>
      <c r="G276" s="128"/>
      <c r="H276" s="128"/>
      <c r="I276" s="128"/>
      <c r="J276" s="128"/>
      <c r="K276" s="164"/>
      <c r="L276" s="164"/>
      <c r="M276" s="164"/>
      <c r="N276" s="164"/>
      <c r="O276" s="164"/>
      <c r="P276" s="164"/>
      <c r="Q276" s="164"/>
      <c r="R276" s="164"/>
      <c r="S276" s="164"/>
      <c r="T276" s="164"/>
      <c r="U276" s="164"/>
      <c r="V276" s="164"/>
      <c r="W276" s="164"/>
      <c r="X276" s="128"/>
      <c r="Y276" s="128"/>
      <c r="Z276" s="128"/>
    </row>
    <row r="277" spans="1:26">
      <c r="A277" s="128"/>
      <c r="B277" s="128"/>
      <c r="C277" s="128"/>
      <c r="D277" s="164"/>
      <c r="E277" s="164"/>
      <c r="F277" s="128"/>
      <c r="G277" s="128"/>
      <c r="H277" s="128"/>
      <c r="I277" s="128"/>
      <c r="J277" s="128"/>
      <c r="K277" s="164"/>
      <c r="L277" s="164"/>
      <c r="M277" s="164"/>
      <c r="N277" s="164"/>
      <c r="O277" s="164"/>
      <c r="P277" s="164"/>
      <c r="Q277" s="164"/>
      <c r="R277" s="164"/>
      <c r="S277" s="164"/>
      <c r="T277" s="164"/>
      <c r="U277" s="164"/>
      <c r="V277" s="164"/>
      <c r="W277" s="164"/>
      <c r="X277" s="128"/>
      <c r="Y277" s="128"/>
      <c r="Z277" s="128"/>
    </row>
    <row r="278" spans="1:26">
      <c r="A278" s="128"/>
      <c r="B278" s="128"/>
      <c r="C278" s="128"/>
      <c r="D278" s="164"/>
      <c r="E278" s="164"/>
      <c r="F278" s="128"/>
      <c r="G278" s="128"/>
      <c r="H278" s="128"/>
      <c r="I278" s="128"/>
      <c r="J278" s="128"/>
      <c r="K278" s="164"/>
      <c r="L278" s="164"/>
      <c r="M278" s="164"/>
      <c r="N278" s="164"/>
      <c r="O278" s="164"/>
      <c r="P278" s="164"/>
      <c r="Q278" s="164"/>
      <c r="R278" s="164"/>
      <c r="S278" s="164"/>
      <c r="T278" s="164"/>
      <c r="U278" s="164"/>
      <c r="V278" s="164"/>
      <c r="W278" s="164"/>
      <c r="X278" s="128"/>
      <c r="Y278" s="128"/>
      <c r="Z278" s="128"/>
    </row>
    <row r="279" spans="1:26">
      <c r="A279" s="128"/>
      <c r="B279" s="128"/>
      <c r="C279" s="128"/>
      <c r="D279" s="164"/>
      <c r="E279" s="164"/>
      <c r="F279" s="128"/>
      <c r="G279" s="128"/>
      <c r="H279" s="128"/>
      <c r="I279" s="128"/>
      <c r="J279" s="128"/>
      <c r="K279" s="164"/>
      <c r="L279" s="164"/>
      <c r="M279" s="164"/>
      <c r="N279" s="164"/>
      <c r="O279" s="164"/>
      <c r="P279" s="164"/>
      <c r="Q279" s="164"/>
      <c r="R279" s="164"/>
      <c r="S279" s="164"/>
      <c r="T279" s="164"/>
      <c r="U279" s="164"/>
      <c r="V279" s="164"/>
      <c r="W279" s="164"/>
      <c r="X279" s="128"/>
      <c r="Y279" s="128"/>
      <c r="Z279" s="128"/>
    </row>
    <row r="280" spans="1:26">
      <c r="A280" s="128"/>
      <c r="B280" s="128"/>
      <c r="C280" s="128"/>
      <c r="D280" s="164"/>
      <c r="E280" s="164"/>
      <c r="F280" s="128"/>
      <c r="G280" s="128"/>
      <c r="H280" s="128"/>
      <c r="I280" s="128"/>
      <c r="J280" s="128"/>
      <c r="K280" s="164"/>
      <c r="L280" s="164"/>
      <c r="M280" s="164"/>
      <c r="N280" s="164"/>
      <c r="O280" s="164"/>
      <c r="P280" s="164"/>
      <c r="Q280" s="164"/>
      <c r="R280" s="164"/>
      <c r="S280" s="164"/>
      <c r="T280" s="164"/>
      <c r="U280" s="164"/>
      <c r="V280" s="164"/>
      <c r="W280" s="164"/>
      <c r="X280" s="128"/>
      <c r="Y280" s="128"/>
      <c r="Z280" s="128"/>
    </row>
    <row r="281" spans="1:26">
      <c r="A281" s="128"/>
      <c r="B281" s="128"/>
      <c r="C281" s="128"/>
      <c r="D281" s="164"/>
      <c r="E281" s="164"/>
      <c r="F281" s="128"/>
      <c r="G281" s="128"/>
      <c r="H281" s="128"/>
      <c r="I281" s="128"/>
      <c r="J281" s="128"/>
      <c r="K281" s="164"/>
      <c r="L281" s="164"/>
      <c r="M281" s="164"/>
      <c r="N281" s="164"/>
      <c r="O281" s="164"/>
      <c r="P281" s="164"/>
      <c r="Q281" s="164"/>
      <c r="R281" s="164"/>
      <c r="S281" s="164"/>
      <c r="T281" s="164"/>
      <c r="U281" s="164"/>
      <c r="V281" s="164"/>
      <c r="W281" s="164"/>
      <c r="X281" s="128"/>
      <c r="Y281" s="128"/>
      <c r="Z281" s="128"/>
    </row>
    <row r="282" spans="1:26">
      <c r="A282" s="128"/>
      <c r="B282" s="128"/>
      <c r="C282" s="128"/>
      <c r="D282" s="164"/>
      <c r="E282" s="164"/>
      <c r="F282" s="128"/>
      <c r="G282" s="128"/>
      <c r="H282" s="128"/>
      <c r="I282" s="128"/>
      <c r="J282" s="128"/>
      <c r="K282" s="164"/>
      <c r="L282" s="164"/>
      <c r="M282" s="164"/>
      <c r="N282" s="164"/>
      <c r="O282" s="164"/>
      <c r="P282" s="164"/>
      <c r="Q282" s="164"/>
      <c r="R282" s="164"/>
      <c r="S282" s="164"/>
      <c r="T282" s="164"/>
      <c r="U282" s="164"/>
      <c r="V282" s="164"/>
      <c r="W282" s="164"/>
      <c r="X282" s="128"/>
      <c r="Y282" s="128"/>
      <c r="Z282" s="128"/>
    </row>
    <row r="283" spans="1:26">
      <c r="A283" s="128"/>
      <c r="B283" s="128"/>
      <c r="C283" s="128"/>
      <c r="D283" s="164"/>
      <c r="E283" s="164"/>
      <c r="F283" s="128"/>
      <c r="G283" s="128"/>
      <c r="H283" s="128"/>
      <c r="I283" s="128"/>
      <c r="J283" s="128"/>
      <c r="K283" s="164"/>
      <c r="L283" s="164"/>
      <c r="M283" s="164"/>
      <c r="N283" s="164"/>
      <c r="O283" s="164"/>
      <c r="P283" s="164"/>
      <c r="Q283" s="164"/>
      <c r="R283" s="164"/>
      <c r="S283" s="164"/>
      <c r="T283" s="164"/>
      <c r="U283" s="164"/>
      <c r="V283" s="164"/>
      <c r="W283" s="164"/>
      <c r="X283" s="128"/>
      <c r="Y283" s="128"/>
      <c r="Z283" s="128"/>
    </row>
    <row r="284" spans="1:26">
      <c r="A284" s="128"/>
      <c r="B284" s="128"/>
      <c r="C284" s="128"/>
      <c r="D284" s="164"/>
      <c r="E284" s="164"/>
      <c r="F284" s="128"/>
      <c r="G284" s="128"/>
      <c r="H284" s="128"/>
      <c r="I284" s="128"/>
      <c r="J284" s="128"/>
      <c r="K284" s="164"/>
      <c r="L284" s="164"/>
      <c r="M284" s="164"/>
      <c r="N284" s="164"/>
      <c r="O284" s="164"/>
      <c r="P284" s="164"/>
      <c r="Q284" s="164"/>
      <c r="R284" s="164"/>
      <c r="S284" s="164"/>
      <c r="T284" s="164"/>
      <c r="U284" s="164"/>
      <c r="V284" s="164"/>
      <c r="W284" s="164"/>
      <c r="X284" s="128"/>
      <c r="Y284" s="128"/>
      <c r="Z284" s="128"/>
    </row>
    <row r="285" spans="1:26">
      <c r="A285" s="128"/>
      <c r="B285" s="128"/>
      <c r="C285" s="128"/>
      <c r="D285" s="164"/>
      <c r="E285" s="164"/>
      <c r="F285" s="128"/>
      <c r="G285" s="128"/>
      <c r="H285" s="128"/>
      <c r="I285" s="128"/>
      <c r="J285" s="128"/>
      <c r="K285" s="164"/>
      <c r="L285" s="164"/>
      <c r="M285" s="164"/>
      <c r="N285" s="164"/>
      <c r="O285" s="164"/>
      <c r="P285" s="164"/>
      <c r="Q285" s="164"/>
      <c r="R285" s="164"/>
      <c r="S285" s="164"/>
      <c r="T285" s="164"/>
      <c r="U285" s="164"/>
      <c r="V285" s="164"/>
      <c r="W285" s="164"/>
      <c r="X285" s="128"/>
      <c r="Y285" s="128"/>
      <c r="Z285" s="128"/>
    </row>
    <row r="286" spans="1:26">
      <c r="A286" s="128"/>
      <c r="B286" s="128"/>
      <c r="C286" s="128"/>
      <c r="D286" s="164"/>
      <c r="E286" s="164"/>
      <c r="F286" s="128"/>
      <c r="G286" s="128"/>
      <c r="H286" s="128"/>
      <c r="I286" s="128"/>
      <c r="J286" s="128"/>
      <c r="K286" s="164"/>
      <c r="L286" s="164"/>
      <c r="M286" s="164"/>
      <c r="N286" s="164"/>
      <c r="O286" s="164"/>
      <c r="P286" s="164"/>
      <c r="Q286" s="164"/>
      <c r="R286" s="164"/>
      <c r="S286" s="164"/>
      <c r="T286" s="164"/>
      <c r="U286" s="164"/>
      <c r="V286" s="164"/>
      <c r="W286" s="164"/>
      <c r="X286" s="128"/>
      <c r="Y286" s="128"/>
      <c r="Z286" s="128"/>
    </row>
    <row r="287" spans="1:26">
      <c r="A287" s="128"/>
      <c r="B287" s="128"/>
      <c r="C287" s="128"/>
      <c r="D287" s="164"/>
      <c r="E287" s="164"/>
      <c r="F287" s="128"/>
      <c r="G287" s="128"/>
      <c r="H287" s="128"/>
      <c r="I287" s="128"/>
      <c r="J287" s="128"/>
      <c r="K287" s="164"/>
      <c r="L287" s="164"/>
      <c r="M287" s="164"/>
      <c r="N287" s="164"/>
      <c r="O287" s="164"/>
      <c r="P287" s="164"/>
      <c r="Q287" s="164"/>
      <c r="R287" s="164"/>
      <c r="S287" s="164"/>
      <c r="T287" s="164"/>
      <c r="U287" s="164"/>
      <c r="V287" s="164"/>
      <c r="W287" s="164"/>
      <c r="X287" s="128"/>
      <c r="Y287" s="128"/>
      <c r="Z287" s="128"/>
    </row>
    <row r="288" spans="1:26">
      <c r="A288" s="128"/>
      <c r="B288" s="128"/>
      <c r="C288" s="128"/>
      <c r="D288" s="164"/>
      <c r="E288" s="164"/>
      <c r="F288" s="128"/>
      <c r="G288" s="128"/>
      <c r="H288" s="128"/>
      <c r="I288" s="128"/>
      <c r="J288" s="128"/>
      <c r="K288" s="164"/>
      <c r="L288" s="164"/>
      <c r="M288" s="164"/>
      <c r="N288" s="164"/>
      <c r="O288" s="164"/>
      <c r="P288" s="164"/>
      <c r="Q288" s="164"/>
      <c r="R288" s="164"/>
      <c r="S288" s="164"/>
      <c r="T288" s="164"/>
      <c r="U288" s="164"/>
      <c r="V288" s="164"/>
      <c r="W288" s="164"/>
      <c r="X288" s="128"/>
      <c r="Y288" s="128"/>
      <c r="Z288" s="128"/>
    </row>
    <row r="289" spans="1:26">
      <c r="A289" s="128"/>
      <c r="B289" s="128"/>
      <c r="C289" s="128"/>
      <c r="D289" s="164"/>
      <c r="E289" s="164"/>
      <c r="F289" s="128"/>
      <c r="G289" s="128"/>
      <c r="H289" s="128"/>
      <c r="I289" s="128"/>
      <c r="J289" s="128"/>
      <c r="K289" s="164"/>
      <c r="L289" s="164"/>
      <c r="M289" s="164"/>
      <c r="N289" s="164"/>
      <c r="O289" s="164"/>
      <c r="P289" s="164"/>
      <c r="Q289" s="164"/>
      <c r="R289" s="164"/>
      <c r="S289" s="164"/>
      <c r="T289" s="164"/>
      <c r="U289" s="164"/>
      <c r="V289" s="164"/>
      <c r="W289" s="164"/>
      <c r="X289" s="128"/>
      <c r="Y289" s="128"/>
      <c r="Z289" s="128"/>
    </row>
    <row r="290" spans="1:26">
      <c r="A290" s="128"/>
      <c r="B290" s="128"/>
      <c r="C290" s="128"/>
      <c r="D290" s="164"/>
      <c r="E290" s="164"/>
      <c r="F290" s="128"/>
      <c r="G290" s="128"/>
      <c r="H290" s="128"/>
      <c r="I290" s="128"/>
      <c r="J290" s="128"/>
      <c r="K290" s="164"/>
      <c r="L290" s="164"/>
      <c r="M290" s="164"/>
      <c r="N290" s="164"/>
      <c r="O290" s="164"/>
      <c r="P290" s="164"/>
      <c r="Q290" s="164"/>
      <c r="R290" s="164"/>
      <c r="S290" s="164"/>
      <c r="T290" s="164"/>
      <c r="U290" s="164"/>
      <c r="V290" s="164"/>
      <c r="W290" s="164"/>
      <c r="X290" s="128"/>
      <c r="Y290" s="128"/>
      <c r="Z290" s="128"/>
    </row>
    <row r="291" spans="1:26">
      <c r="A291" s="128"/>
      <c r="B291" s="128"/>
      <c r="C291" s="128"/>
      <c r="D291" s="164"/>
      <c r="E291" s="164"/>
      <c r="F291" s="128"/>
      <c r="G291" s="128"/>
      <c r="H291" s="128"/>
      <c r="I291" s="128"/>
      <c r="J291" s="128"/>
      <c r="K291" s="164"/>
      <c r="L291" s="164"/>
      <c r="M291" s="164"/>
      <c r="N291" s="164"/>
      <c r="O291" s="164"/>
      <c r="P291" s="164"/>
      <c r="Q291" s="164"/>
      <c r="R291" s="164"/>
      <c r="S291" s="164"/>
      <c r="T291" s="164"/>
      <c r="U291" s="164"/>
      <c r="V291" s="164"/>
      <c r="W291" s="164"/>
      <c r="X291" s="128"/>
      <c r="Y291" s="128"/>
      <c r="Z291" s="128"/>
    </row>
    <row r="292" spans="1:26">
      <c r="A292" s="128"/>
      <c r="B292" s="128"/>
      <c r="C292" s="128"/>
      <c r="D292" s="164"/>
      <c r="E292" s="164"/>
      <c r="F292" s="128"/>
      <c r="G292" s="128"/>
      <c r="H292" s="128"/>
      <c r="I292" s="128"/>
      <c r="J292" s="128"/>
      <c r="K292" s="164"/>
      <c r="L292" s="164"/>
      <c r="M292" s="164"/>
      <c r="N292" s="164"/>
      <c r="O292" s="164"/>
      <c r="P292" s="164"/>
      <c r="Q292" s="164"/>
      <c r="R292" s="164"/>
      <c r="S292" s="164"/>
      <c r="T292" s="164"/>
      <c r="U292" s="164"/>
      <c r="V292" s="164"/>
      <c r="W292" s="164"/>
      <c r="X292" s="128"/>
      <c r="Y292" s="128"/>
      <c r="Z292" s="128"/>
    </row>
    <row r="293" spans="1:26">
      <c r="A293" s="128"/>
      <c r="B293" s="128"/>
      <c r="C293" s="128"/>
      <c r="D293" s="164"/>
      <c r="E293" s="164"/>
      <c r="F293" s="128"/>
      <c r="G293" s="128"/>
      <c r="H293" s="128"/>
      <c r="I293" s="128"/>
      <c r="J293" s="128"/>
      <c r="K293" s="164"/>
      <c r="L293" s="164"/>
      <c r="M293" s="164"/>
      <c r="N293" s="164"/>
      <c r="O293" s="164"/>
      <c r="P293" s="164"/>
      <c r="Q293" s="164"/>
      <c r="R293" s="164"/>
      <c r="S293" s="164"/>
      <c r="T293" s="164"/>
      <c r="U293" s="164"/>
      <c r="V293" s="164"/>
      <c r="W293" s="164"/>
      <c r="X293" s="128"/>
      <c r="Y293" s="128"/>
      <c r="Z293" s="128"/>
    </row>
    <row r="294" spans="1:26">
      <c r="A294" s="128"/>
      <c r="B294" s="128"/>
      <c r="C294" s="128"/>
      <c r="D294" s="164"/>
      <c r="E294" s="164"/>
      <c r="F294" s="128"/>
      <c r="G294" s="128"/>
      <c r="H294" s="128"/>
      <c r="I294" s="128"/>
      <c r="J294" s="128"/>
      <c r="K294" s="164"/>
      <c r="L294" s="164"/>
      <c r="M294" s="164"/>
      <c r="N294" s="164"/>
      <c r="O294" s="164"/>
      <c r="P294" s="164"/>
      <c r="Q294" s="164"/>
      <c r="R294" s="164"/>
      <c r="S294" s="164"/>
      <c r="T294" s="164"/>
      <c r="U294" s="164"/>
      <c r="V294" s="164"/>
      <c r="W294" s="164"/>
      <c r="X294" s="128"/>
      <c r="Y294" s="128"/>
      <c r="Z294" s="128"/>
    </row>
    <row r="295" spans="1:26">
      <c r="A295" s="128"/>
      <c r="B295" s="128"/>
      <c r="C295" s="128"/>
      <c r="D295" s="164"/>
      <c r="E295" s="164"/>
      <c r="F295" s="128"/>
      <c r="G295" s="128"/>
      <c r="H295" s="128"/>
      <c r="I295" s="128"/>
      <c r="J295" s="128"/>
      <c r="K295" s="164"/>
      <c r="L295" s="164"/>
      <c r="M295" s="164"/>
      <c r="N295" s="164"/>
      <c r="O295" s="164"/>
      <c r="P295" s="164"/>
      <c r="Q295" s="164"/>
      <c r="R295" s="164"/>
      <c r="S295" s="164"/>
      <c r="T295" s="164"/>
      <c r="U295" s="164"/>
      <c r="V295" s="164"/>
      <c r="W295" s="164"/>
      <c r="X295" s="128"/>
      <c r="Y295" s="128"/>
      <c r="Z295" s="128"/>
    </row>
    <row r="296" spans="1:26">
      <c r="A296" s="128"/>
      <c r="B296" s="128"/>
      <c r="C296" s="128"/>
      <c r="D296" s="164"/>
      <c r="E296" s="164"/>
      <c r="F296" s="128"/>
      <c r="G296" s="128"/>
      <c r="H296" s="128"/>
      <c r="I296" s="128"/>
      <c r="J296" s="128"/>
      <c r="K296" s="164"/>
      <c r="L296" s="164"/>
      <c r="M296" s="164"/>
      <c r="N296" s="164"/>
      <c r="O296" s="164"/>
      <c r="P296" s="164"/>
      <c r="Q296" s="164"/>
      <c r="R296" s="164"/>
      <c r="S296" s="164"/>
      <c r="T296" s="164"/>
      <c r="U296" s="164"/>
      <c r="V296" s="164"/>
      <c r="W296" s="164"/>
      <c r="X296" s="128"/>
      <c r="Y296" s="128"/>
      <c r="Z296" s="128"/>
    </row>
    <row r="297" spans="1:26">
      <c r="A297" s="128"/>
      <c r="B297" s="128"/>
      <c r="C297" s="128"/>
      <c r="D297" s="164"/>
      <c r="E297" s="164"/>
      <c r="F297" s="128"/>
      <c r="G297" s="128"/>
      <c r="H297" s="128"/>
      <c r="I297" s="128"/>
      <c r="J297" s="128"/>
      <c r="K297" s="164"/>
      <c r="L297" s="164"/>
      <c r="M297" s="164"/>
      <c r="N297" s="164"/>
      <c r="O297" s="164"/>
      <c r="P297" s="164"/>
      <c r="Q297" s="164"/>
      <c r="R297" s="164"/>
      <c r="S297" s="164"/>
      <c r="T297" s="164"/>
      <c r="U297" s="164"/>
      <c r="V297" s="164"/>
      <c r="W297" s="164"/>
      <c r="X297" s="128"/>
      <c r="Y297" s="128"/>
      <c r="Z297" s="128"/>
    </row>
    <row r="298" spans="1:26">
      <c r="A298" s="128"/>
      <c r="B298" s="128"/>
      <c r="C298" s="128"/>
      <c r="D298" s="164"/>
      <c r="E298" s="164"/>
      <c r="F298" s="128"/>
      <c r="G298" s="128"/>
      <c r="H298" s="128"/>
      <c r="I298" s="128"/>
      <c r="J298" s="128"/>
      <c r="K298" s="164"/>
      <c r="L298" s="164"/>
      <c r="M298" s="164"/>
      <c r="N298" s="164"/>
      <c r="O298" s="164"/>
      <c r="P298" s="164"/>
      <c r="Q298" s="164"/>
      <c r="R298" s="164"/>
      <c r="S298" s="164"/>
      <c r="T298" s="164"/>
      <c r="U298" s="164"/>
      <c r="V298" s="164"/>
      <c r="W298" s="164"/>
      <c r="X298" s="128"/>
      <c r="Y298" s="128"/>
      <c r="Z298" s="128"/>
    </row>
    <row r="299" spans="1:26">
      <c r="A299" s="128"/>
      <c r="B299" s="128"/>
      <c r="C299" s="128"/>
      <c r="D299" s="164"/>
      <c r="E299" s="164"/>
      <c r="F299" s="128"/>
      <c r="G299" s="128"/>
      <c r="H299" s="128"/>
      <c r="I299" s="128"/>
      <c r="J299" s="128"/>
      <c r="K299" s="164"/>
      <c r="L299" s="164"/>
      <c r="M299" s="164"/>
      <c r="N299" s="164"/>
      <c r="O299" s="164"/>
      <c r="P299" s="164"/>
      <c r="Q299" s="164"/>
      <c r="R299" s="164"/>
      <c r="S299" s="164"/>
      <c r="T299" s="164"/>
      <c r="U299" s="164"/>
      <c r="V299" s="164"/>
      <c r="W299" s="164"/>
      <c r="X299" s="128"/>
      <c r="Y299" s="128"/>
      <c r="Z299" s="128"/>
    </row>
    <row r="300" spans="1:26">
      <c r="A300" s="128"/>
      <c r="B300" s="128"/>
      <c r="C300" s="128"/>
      <c r="D300" s="164"/>
      <c r="E300" s="164"/>
      <c r="F300" s="128"/>
      <c r="G300" s="128"/>
      <c r="H300" s="128"/>
      <c r="I300" s="128"/>
      <c r="J300" s="128"/>
      <c r="K300" s="164"/>
      <c r="L300" s="164"/>
      <c r="M300" s="164"/>
      <c r="N300" s="164"/>
      <c r="O300" s="164"/>
      <c r="P300" s="164"/>
      <c r="Q300" s="164"/>
      <c r="R300" s="164"/>
      <c r="S300" s="164"/>
      <c r="T300" s="164"/>
      <c r="U300" s="164"/>
      <c r="V300" s="164"/>
      <c r="W300" s="164"/>
      <c r="X300" s="128"/>
      <c r="Y300" s="128"/>
      <c r="Z300" s="128"/>
    </row>
    <row r="301" spans="1:26">
      <c r="A301" s="128"/>
      <c r="B301" s="128"/>
      <c r="C301" s="128"/>
      <c r="D301" s="164"/>
      <c r="E301" s="164"/>
      <c r="F301" s="128"/>
      <c r="G301" s="128"/>
      <c r="H301" s="128"/>
      <c r="I301" s="128"/>
      <c r="J301" s="128"/>
      <c r="K301" s="164"/>
      <c r="L301" s="164"/>
      <c r="M301" s="164"/>
      <c r="N301" s="164"/>
      <c r="O301" s="164"/>
      <c r="P301" s="164"/>
      <c r="Q301" s="164"/>
      <c r="R301" s="164"/>
      <c r="S301" s="164"/>
      <c r="T301" s="164"/>
      <c r="U301" s="164"/>
      <c r="V301" s="164"/>
      <c r="W301" s="164"/>
      <c r="X301" s="128"/>
      <c r="Y301" s="128"/>
      <c r="Z301" s="128"/>
    </row>
    <row r="302" spans="1:26">
      <c r="A302" s="128"/>
      <c r="B302" s="128"/>
      <c r="C302" s="128"/>
      <c r="D302" s="164"/>
      <c r="E302" s="164"/>
      <c r="F302" s="128"/>
      <c r="G302" s="128"/>
      <c r="H302" s="128"/>
      <c r="I302" s="128"/>
      <c r="J302" s="128"/>
      <c r="K302" s="164"/>
      <c r="L302" s="164"/>
      <c r="M302" s="164"/>
      <c r="N302" s="164"/>
      <c r="O302" s="164"/>
      <c r="P302" s="164"/>
      <c r="Q302" s="164"/>
      <c r="R302" s="164"/>
      <c r="S302" s="164"/>
      <c r="T302" s="164"/>
      <c r="U302" s="164"/>
      <c r="V302" s="164"/>
      <c r="W302" s="164"/>
      <c r="X302" s="128"/>
      <c r="Y302" s="128"/>
      <c r="Z302" s="128"/>
    </row>
    <row r="303" spans="1:26">
      <c r="A303" s="128"/>
      <c r="B303" s="128"/>
      <c r="C303" s="128"/>
      <c r="D303" s="164"/>
      <c r="E303" s="164"/>
      <c r="F303" s="128"/>
      <c r="G303" s="128"/>
      <c r="H303" s="128"/>
      <c r="I303" s="128"/>
      <c r="J303" s="128"/>
      <c r="K303" s="164"/>
      <c r="L303" s="164"/>
      <c r="M303" s="164"/>
      <c r="N303" s="164"/>
      <c r="O303" s="164"/>
      <c r="P303" s="164"/>
      <c r="Q303" s="164"/>
      <c r="R303" s="164"/>
      <c r="S303" s="164"/>
      <c r="T303" s="164"/>
      <c r="U303" s="164"/>
      <c r="V303" s="164"/>
      <c r="W303" s="164"/>
      <c r="X303" s="128"/>
      <c r="Y303" s="128"/>
      <c r="Z303" s="128"/>
    </row>
    <row r="304" spans="1:26">
      <c r="A304" s="128"/>
      <c r="B304" s="128"/>
      <c r="C304" s="128"/>
      <c r="D304" s="164"/>
      <c r="E304" s="164"/>
      <c r="F304" s="128"/>
      <c r="G304" s="128"/>
      <c r="H304" s="128"/>
      <c r="I304" s="128"/>
      <c r="J304" s="128"/>
      <c r="K304" s="164"/>
      <c r="L304" s="164"/>
      <c r="M304" s="164"/>
      <c r="N304" s="164"/>
      <c r="O304" s="164"/>
      <c r="P304" s="164"/>
      <c r="Q304" s="164"/>
      <c r="R304" s="164"/>
      <c r="S304" s="164"/>
      <c r="T304" s="164"/>
      <c r="U304" s="164"/>
      <c r="V304" s="164"/>
      <c r="W304" s="164"/>
      <c r="X304" s="128"/>
      <c r="Y304" s="128"/>
      <c r="Z304" s="128"/>
    </row>
    <row r="305" spans="1:26">
      <c r="A305" s="128"/>
      <c r="B305" s="128"/>
      <c r="C305" s="128"/>
      <c r="D305" s="164"/>
      <c r="E305" s="164"/>
      <c r="F305" s="128"/>
      <c r="G305" s="128"/>
      <c r="H305" s="128"/>
      <c r="I305" s="128"/>
      <c r="J305" s="128"/>
      <c r="K305" s="164"/>
      <c r="L305" s="164"/>
      <c r="M305" s="164"/>
      <c r="N305" s="164"/>
      <c r="O305" s="164"/>
      <c r="P305" s="164"/>
      <c r="Q305" s="164"/>
      <c r="R305" s="164"/>
      <c r="S305" s="164"/>
      <c r="T305" s="164"/>
      <c r="U305" s="164"/>
      <c r="V305" s="164"/>
      <c r="W305" s="164"/>
      <c r="X305" s="128"/>
      <c r="Y305" s="128"/>
      <c r="Z305" s="128"/>
    </row>
    <row r="306" spans="1:26">
      <c r="A306" s="128"/>
      <c r="B306" s="128"/>
      <c r="C306" s="128"/>
      <c r="D306" s="164"/>
      <c r="E306" s="164"/>
      <c r="F306" s="128"/>
      <c r="G306" s="128"/>
      <c r="H306" s="128"/>
      <c r="I306" s="128"/>
      <c r="J306" s="128"/>
      <c r="K306" s="164"/>
      <c r="L306" s="164"/>
      <c r="M306" s="164"/>
      <c r="N306" s="164"/>
      <c r="O306" s="164"/>
      <c r="P306" s="164"/>
      <c r="Q306" s="164"/>
      <c r="R306" s="164"/>
      <c r="S306" s="164"/>
      <c r="T306" s="164"/>
      <c r="U306" s="164"/>
      <c r="V306" s="164"/>
      <c r="W306" s="164"/>
      <c r="X306" s="128"/>
      <c r="Y306" s="128"/>
      <c r="Z306" s="128"/>
    </row>
    <row r="307" spans="1:26">
      <c r="A307" s="128"/>
      <c r="B307" s="128"/>
      <c r="C307" s="128"/>
      <c r="D307" s="164"/>
      <c r="E307" s="164"/>
      <c r="F307" s="128"/>
      <c r="G307" s="128"/>
      <c r="H307" s="128"/>
      <c r="I307" s="128"/>
      <c r="J307" s="128"/>
      <c r="K307" s="164"/>
      <c r="L307" s="164"/>
      <c r="M307" s="164"/>
      <c r="N307" s="164"/>
      <c r="O307" s="164"/>
      <c r="P307" s="164"/>
      <c r="Q307" s="164"/>
      <c r="R307" s="164"/>
      <c r="S307" s="164"/>
      <c r="T307" s="164"/>
      <c r="U307" s="164"/>
      <c r="V307" s="164"/>
      <c r="W307" s="164"/>
      <c r="X307" s="128"/>
      <c r="Y307" s="128"/>
      <c r="Z307" s="128"/>
    </row>
    <row r="308" spans="1:26">
      <c r="A308" s="128"/>
      <c r="B308" s="128"/>
      <c r="C308" s="128"/>
      <c r="D308" s="164"/>
      <c r="E308" s="164"/>
      <c r="F308" s="128"/>
      <c r="G308" s="128"/>
      <c r="H308" s="128"/>
      <c r="I308" s="128"/>
      <c r="J308" s="128"/>
      <c r="K308" s="164"/>
      <c r="L308" s="164"/>
      <c r="M308" s="164"/>
      <c r="N308" s="164"/>
      <c r="O308" s="164"/>
      <c r="P308" s="164"/>
      <c r="Q308" s="164"/>
      <c r="R308" s="164"/>
      <c r="S308" s="164"/>
      <c r="T308" s="164"/>
      <c r="U308" s="164"/>
      <c r="V308" s="164"/>
      <c r="W308" s="164"/>
      <c r="X308" s="128"/>
      <c r="Y308" s="128"/>
      <c r="Z308" s="128"/>
    </row>
    <row r="309" spans="1:26">
      <c r="A309" s="128"/>
      <c r="B309" s="128"/>
      <c r="C309" s="128"/>
      <c r="D309" s="164"/>
      <c r="E309" s="164"/>
      <c r="F309" s="128"/>
      <c r="G309" s="128"/>
      <c r="H309" s="128"/>
      <c r="I309" s="128"/>
      <c r="J309" s="128"/>
      <c r="K309" s="164"/>
      <c r="L309" s="164"/>
      <c r="M309" s="164"/>
      <c r="N309" s="164"/>
      <c r="O309" s="164"/>
      <c r="P309" s="164"/>
      <c r="Q309" s="164"/>
      <c r="R309" s="164"/>
      <c r="S309" s="164"/>
      <c r="T309" s="164"/>
      <c r="U309" s="164"/>
      <c r="V309" s="164"/>
      <c r="W309" s="164"/>
      <c r="X309" s="128"/>
      <c r="Y309" s="128"/>
      <c r="Z309" s="128"/>
    </row>
    <row r="310" spans="1:26">
      <c r="A310" s="128"/>
      <c r="B310" s="128"/>
      <c r="C310" s="128"/>
      <c r="D310" s="164"/>
      <c r="E310" s="164"/>
      <c r="F310" s="128"/>
      <c r="G310" s="128"/>
      <c r="H310" s="128"/>
      <c r="I310" s="128"/>
      <c r="J310" s="128"/>
      <c r="K310" s="164"/>
      <c r="L310" s="164"/>
      <c r="M310" s="164"/>
      <c r="N310" s="164"/>
      <c r="O310" s="164"/>
      <c r="P310" s="164"/>
      <c r="Q310" s="164"/>
      <c r="R310" s="164"/>
      <c r="S310" s="164"/>
      <c r="T310" s="164"/>
      <c r="U310" s="164"/>
      <c r="V310" s="164"/>
      <c r="W310" s="164"/>
      <c r="X310" s="128"/>
      <c r="Y310" s="128"/>
      <c r="Z310" s="128"/>
    </row>
    <row r="311" spans="1:26">
      <c r="A311" s="128"/>
      <c r="B311" s="128"/>
      <c r="C311" s="128"/>
      <c r="D311" s="164"/>
      <c r="E311" s="164"/>
      <c r="F311" s="128"/>
      <c r="G311" s="128"/>
      <c r="H311" s="128"/>
      <c r="I311" s="128"/>
      <c r="J311" s="128"/>
      <c r="K311" s="164"/>
      <c r="L311" s="164"/>
      <c r="M311" s="164"/>
      <c r="N311" s="164"/>
      <c r="O311" s="164"/>
      <c r="P311" s="164"/>
      <c r="Q311" s="164"/>
      <c r="R311" s="164"/>
      <c r="S311" s="164"/>
      <c r="T311" s="164"/>
      <c r="U311" s="164"/>
      <c r="V311" s="164"/>
      <c r="W311" s="164"/>
      <c r="X311" s="128"/>
      <c r="Y311" s="128"/>
      <c r="Z311" s="128"/>
    </row>
    <row r="312" spans="1:26">
      <c r="A312" s="128"/>
      <c r="B312" s="128"/>
      <c r="C312" s="128"/>
      <c r="D312" s="164"/>
      <c r="E312" s="164"/>
      <c r="F312" s="128"/>
      <c r="G312" s="128"/>
      <c r="H312" s="128"/>
      <c r="I312" s="128"/>
      <c r="J312" s="128"/>
      <c r="K312" s="164"/>
      <c r="L312" s="164"/>
      <c r="M312" s="164"/>
      <c r="N312" s="164"/>
      <c r="O312" s="164"/>
      <c r="P312" s="164"/>
      <c r="Q312" s="164"/>
      <c r="R312" s="164"/>
      <c r="S312" s="164"/>
      <c r="T312" s="164"/>
      <c r="U312" s="164"/>
      <c r="V312" s="164"/>
      <c r="W312" s="164"/>
      <c r="X312" s="128"/>
      <c r="Y312" s="128"/>
      <c r="Z312" s="128"/>
    </row>
    <row r="313" spans="1:26">
      <c r="A313" s="128"/>
      <c r="B313" s="128"/>
      <c r="C313" s="128"/>
      <c r="D313" s="164"/>
      <c r="E313" s="164"/>
      <c r="F313" s="128"/>
      <c r="G313" s="128"/>
      <c r="H313" s="128"/>
      <c r="I313" s="128"/>
      <c r="J313" s="128"/>
      <c r="K313" s="164"/>
      <c r="L313" s="164"/>
      <c r="M313" s="164"/>
      <c r="N313" s="164"/>
      <c r="O313" s="164"/>
      <c r="P313" s="164"/>
      <c r="Q313" s="164"/>
      <c r="R313" s="164"/>
      <c r="S313" s="164"/>
      <c r="T313" s="164"/>
      <c r="U313" s="164"/>
      <c r="V313" s="164"/>
      <c r="W313" s="164"/>
      <c r="X313" s="128"/>
      <c r="Y313" s="128"/>
      <c r="Z313" s="128"/>
    </row>
    <row r="314" spans="1:26">
      <c r="A314" s="128"/>
      <c r="B314" s="128"/>
      <c r="C314" s="128"/>
      <c r="D314" s="164"/>
      <c r="E314" s="164"/>
      <c r="F314" s="128"/>
      <c r="G314" s="128"/>
      <c r="H314" s="128"/>
      <c r="I314" s="128"/>
      <c r="J314" s="128"/>
      <c r="K314" s="164"/>
      <c r="L314" s="164"/>
      <c r="M314" s="164"/>
      <c r="N314" s="164"/>
      <c r="O314" s="164"/>
      <c r="P314" s="164"/>
      <c r="Q314" s="164"/>
      <c r="R314" s="164"/>
      <c r="S314" s="164"/>
      <c r="T314" s="164"/>
      <c r="U314" s="164"/>
      <c r="V314" s="164"/>
      <c r="W314" s="164"/>
      <c r="X314" s="128"/>
      <c r="Y314" s="128"/>
      <c r="Z314" s="128"/>
    </row>
    <row r="315" spans="1:26">
      <c r="A315" s="128"/>
      <c r="B315" s="128"/>
      <c r="C315" s="128"/>
      <c r="D315" s="164"/>
      <c r="E315" s="164"/>
      <c r="F315" s="128"/>
      <c r="G315" s="128"/>
      <c r="H315" s="128"/>
      <c r="I315" s="128"/>
      <c r="J315" s="128"/>
      <c r="K315" s="164"/>
      <c r="L315" s="164"/>
      <c r="M315" s="164"/>
      <c r="N315" s="164"/>
      <c r="O315" s="164"/>
      <c r="P315" s="164"/>
      <c r="Q315" s="164"/>
      <c r="R315" s="164"/>
      <c r="S315" s="164"/>
      <c r="T315" s="164"/>
      <c r="U315" s="164"/>
      <c r="V315" s="164"/>
      <c r="W315" s="164"/>
      <c r="X315" s="128"/>
      <c r="Y315" s="128"/>
      <c r="Z315" s="128"/>
    </row>
    <row r="316" spans="1:26">
      <c r="A316" s="128"/>
      <c r="B316" s="128"/>
      <c r="C316" s="128"/>
      <c r="D316" s="164"/>
      <c r="E316" s="164"/>
      <c r="F316" s="128"/>
      <c r="G316" s="128"/>
      <c r="H316" s="128"/>
      <c r="I316" s="128"/>
      <c r="J316" s="128"/>
      <c r="K316" s="164"/>
      <c r="L316" s="164"/>
      <c r="M316" s="164"/>
      <c r="N316" s="164"/>
      <c r="O316" s="164"/>
      <c r="P316" s="164"/>
      <c r="Q316" s="164"/>
      <c r="R316" s="164"/>
      <c r="S316" s="164"/>
      <c r="T316" s="164"/>
      <c r="U316" s="164"/>
      <c r="V316" s="164"/>
      <c r="W316" s="164"/>
      <c r="X316" s="128"/>
      <c r="Y316" s="128"/>
      <c r="Z316" s="128"/>
    </row>
    <row r="317" spans="1:26">
      <c r="A317" s="128"/>
      <c r="B317" s="128"/>
      <c r="C317" s="128"/>
      <c r="D317" s="164"/>
      <c r="E317" s="164"/>
      <c r="F317" s="128"/>
      <c r="G317" s="128"/>
      <c r="H317" s="128"/>
      <c r="I317" s="128"/>
      <c r="J317" s="128"/>
      <c r="K317" s="164"/>
      <c r="L317" s="164"/>
      <c r="M317" s="164"/>
      <c r="N317" s="164"/>
      <c r="O317" s="164"/>
      <c r="P317" s="164"/>
      <c r="Q317" s="164"/>
      <c r="R317" s="164"/>
      <c r="S317" s="164"/>
      <c r="T317" s="164"/>
      <c r="U317" s="164"/>
      <c r="V317" s="164"/>
      <c r="W317" s="164"/>
      <c r="X317" s="128"/>
      <c r="Y317" s="128"/>
      <c r="Z317" s="128"/>
    </row>
    <row r="318" spans="1:26">
      <c r="A318" s="128"/>
      <c r="B318" s="128"/>
      <c r="C318" s="128"/>
      <c r="D318" s="164"/>
      <c r="E318" s="164"/>
      <c r="F318" s="128"/>
      <c r="G318" s="128"/>
      <c r="H318" s="128"/>
      <c r="I318" s="128"/>
      <c r="J318" s="128"/>
      <c r="K318" s="164"/>
      <c r="L318" s="164"/>
      <c r="M318" s="164"/>
      <c r="N318" s="164"/>
      <c r="O318" s="164"/>
      <c r="P318" s="164"/>
      <c r="Q318" s="164"/>
      <c r="R318" s="164"/>
      <c r="S318" s="164"/>
      <c r="T318" s="164"/>
      <c r="U318" s="164"/>
      <c r="V318" s="164"/>
      <c r="W318" s="164"/>
      <c r="X318" s="128"/>
      <c r="Y318" s="128"/>
      <c r="Z318" s="128"/>
    </row>
    <row r="319" spans="1:26">
      <c r="A319" s="128"/>
      <c r="B319" s="128"/>
      <c r="C319" s="128"/>
      <c r="D319" s="164"/>
      <c r="E319" s="164"/>
      <c r="F319" s="128"/>
      <c r="G319" s="128"/>
      <c r="H319" s="128"/>
      <c r="I319" s="128"/>
      <c r="J319" s="128"/>
      <c r="K319" s="164"/>
      <c r="L319" s="164"/>
      <c r="M319" s="164"/>
      <c r="N319" s="164"/>
      <c r="O319" s="164"/>
      <c r="P319" s="164"/>
      <c r="Q319" s="164"/>
      <c r="R319" s="164"/>
      <c r="S319" s="164"/>
      <c r="T319" s="164"/>
      <c r="U319" s="164"/>
      <c r="V319" s="164"/>
      <c r="W319" s="164"/>
      <c r="X319" s="128"/>
      <c r="Y319" s="128"/>
      <c r="Z319" s="128"/>
    </row>
    <row r="320" spans="1:26">
      <c r="A320" s="128"/>
      <c r="B320" s="128"/>
      <c r="C320" s="128"/>
      <c r="D320" s="164"/>
      <c r="E320" s="164"/>
      <c r="F320" s="128"/>
      <c r="G320" s="128"/>
      <c r="H320" s="128"/>
      <c r="I320" s="128"/>
      <c r="J320" s="128"/>
      <c r="K320" s="164"/>
      <c r="L320" s="164"/>
      <c r="M320" s="164"/>
      <c r="N320" s="164"/>
      <c r="O320" s="164"/>
      <c r="P320" s="164"/>
      <c r="Q320" s="164"/>
      <c r="R320" s="164"/>
      <c r="S320" s="164"/>
      <c r="T320" s="164"/>
      <c r="U320" s="164"/>
      <c r="V320" s="164"/>
      <c r="W320" s="164"/>
      <c r="X320" s="128"/>
      <c r="Y320" s="128"/>
      <c r="Z320" s="128"/>
    </row>
    <row r="321" spans="1:26">
      <c r="A321" s="128"/>
      <c r="B321" s="128"/>
      <c r="C321" s="128"/>
      <c r="D321" s="164"/>
      <c r="E321" s="164"/>
      <c r="F321" s="128"/>
      <c r="G321" s="128"/>
      <c r="H321" s="128"/>
      <c r="I321" s="128"/>
      <c r="J321" s="128"/>
      <c r="K321" s="164"/>
      <c r="L321" s="164"/>
      <c r="M321" s="164"/>
      <c r="N321" s="164"/>
      <c r="O321" s="164"/>
      <c r="P321" s="164"/>
      <c r="Q321" s="164"/>
      <c r="R321" s="164"/>
      <c r="S321" s="164"/>
      <c r="T321" s="164"/>
      <c r="U321" s="164"/>
      <c r="V321" s="164"/>
      <c r="W321" s="164"/>
      <c r="X321" s="128"/>
      <c r="Y321" s="128"/>
      <c r="Z321" s="128"/>
    </row>
    <row r="322" spans="1:26">
      <c r="A322" s="128"/>
      <c r="B322" s="128"/>
      <c r="C322" s="128"/>
      <c r="D322" s="164"/>
      <c r="E322" s="164"/>
      <c r="F322" s="128"/>
      <c r="G322" s="128"/>
      <c r="H322" s="128"/>
      <c r="I322" s="128"/>
      <c r="J322" s="128"/>
      <c r="K322" s="164"/>
      <c r="L322" s="164"/>
      <c r="M322" s="164"/>
      <c r="N322" s="164"/>
      <c r="O322" s="164"/>
      <c r="P322" s="164"/>
      <c r="Q322" s="164"/>
      <c r="R322" s="164"/>
      <c r="S322" s="164"/>
      <c r="T322" s="164"/>
      <c r="U322" s="164"/>
      <c r="V322" s="164"/>
      <c r="W322" s="164"/>
      <c r="X322" s="128"/>
      <c r="Y322" s="128"/>
      <c r="Z322" s="128"/>
    </row>
    <row r="323" spans="1:26">
      <c r="A323" s="128"/>
      <c r="B323" s="128"/>
      <c r="C323" s="128"/>
      <c r="D323" s="164"/>
      <c r="E323" s="164"/>
      <c r="F323" s="128"/>
      <c r="G323" s="128"/>
      <c r="H323" s="128"/>
      <c r="I323" s="128"/>
      <c r="J323" s="128"/>
      <c r="K323" s="164"/>
      <c r="L323" s="164"/>
      <c r="M323" s="164"/>
      <c r="N323" s="164"/>
      <c r="O323" s="164"/>
      <c r="P323" s="164"/>
      <c r="Q323" s="164"/>
      <c r="R323" s="164"/>
      <c r="S323" s="164"/>
      <c r="T323" s="164"/>
      <c r="U323" s="164"/>
      <c r="V323" s="164"/>
      <c r="W323" s="164"/>
      <c r="X323" s="128"/>
      <c r="Y323" s="128"/>
      <c r="Z323" s="128"/>
    </row>
    <row r="324" spans="1:26">
      <c r="A324" s="128"/>
      <c r="B324" s="128"/>
      <c r="C324" s="128"/>
      <c r="D324" s="164"/>
      <c r="E324" s="164"/>
      <c r="F324" s="128"/>
      <c r="G324" s="128"/>
      <c r="H324" s="128"/>
      <c r="I324" s="128"/>
      <c r="J324" s="128"/>
      <c r="K324" s="164"/>
      <c r="L324" s="164"/>
      <c r="M324" s="164"/>
      <c r="N324" s="164"/>
      <c r="O324" s="164"/>
      <c r="P324" s="164"/>
      <c r="Q324" s="164"/>
      <c r="R324" s="164"/>
      <c r="S324" s="164"/>
      <c r="T324" s="164"/>
      <c r="U324" s="164"/>
      <c r="V324" s="164"/>
      <c r="W324" s="164"/>
      <c r="X324" s="128"/>
      <c r="Y324" s="128"/>
      <c r="Z324" s="128"/>
    </row>
    <row r="325" spans="1:26">
      <c r="A325" s="128"/>
      <c r="B325" s="128"/>
      <c r="C325" s="128"/>
      <c r="D325" s="164"/>
      <c r="E325" s="164"/>
      <c r="F325" s="128"/>
      <c r="G325" s="128"/>
      <c r="H325" s="128"/>
      <c r="I325" s="128"/>
      <c r="J325" s="128"/>
      <c r="K325" s="164"/>
      <c r="L325" s="164"/>
      <c r="M325" s="164"/>
      <c r="N325" s="164"/>
      <c r="O325" s="164"/>
      <c r="P325" s="164"/>
      <c r="Q325" s="164"/>
      <c r="R325" s="164"/>
      <c r="S325" s="164"/>
      <c r="T325" s="164"/>
      <c r="U325" s="164"/>
      <c r="V325" s="164"/>
      <c r="W325" s="164"/>
      <c r="X325" s="128"/>
      <c r="Y325" s="128"/>
      <c r="Z325" s="128"/>
    </row>
    <row r="326" spans="1:26">
      <c r="A326" s="128"/>
      <c r="B326" s="128"/>
      <c r="C326" s="128"/>
      <c r="D326" s="164"/>
      <c r="E326" s="164"/>
      <c r="F326" s="128"/>
      <c r="G326" s="128"/>
      <c r="H326" s="128"/>
      <c r="I326" s="128"/>
      <c r="J326" s="128"/>
      <c r="K326" s="164"/>
      <c r="L326" s="164"/>
      <c r="M326" s="164"/>
      <c r="N326" s="164"/>
      <c r="O326" s="164"/>
      <c r="P326" s="164"/>
      <c r="Q326" s="164"/>
      <c r="R326" s="164"/>
      <c r="S326" s="164"/>
      <c r="T326" s="164"/>
      <c r="U326" s="164"/>
      <c r="V326" s="164"/>
      <c r="W326" s="164"/>
      <c r="X326" s="128"/>
      <c r="Y326" s="128"/>
      <c r="Z326" s="128"/>
    </row>
    <row r="327" spans="1:26">
      <c r="A327" s="128"/>
      <c r="B327" s="128"/>
      <c r="C327" s="128"/>
      <c r="D327" s="164"/>
      <c r="E327" s="164"/>
      <c r="F327" s="128"/>
      <c r="G327" s="128"/>
      <c r="H327" s="128"/>
      <c r="I327" s="128"/>
      <c r="J327" s="128"/>
      <c r="K327" s="164"/>
      <c r="L327" s="164"/>
      <c r="M327" s="164"/>
      <c r="N327" s="164"/>
      <c r="O327" s="164"/>
      <c r="P327" s="164"/>
      <c r="Q327" s="164"/>
      <c r="R327" s="164"/>
      <c r="S327" s="164"/>
      <c r="T327" s="164"/>
      <c r="U327" s="164"/>
      <c r="V327" s="164"/>
      <c r="W327" s="164"/>
      <c r="X327" s="128"/>
      <c r="Y327" s="128"/>
      <c r="Z327" s="128"/>
    </row>
    <row r="328" spans="1:26">
      <c r="A328" s="128"/>
      <c r="B328" s="128"/>
      <c r="C328" s="128"/>
      <c r="D328" s="164"/>
      <c r="E328" s="164"/>
      <c r="F328" s="128"/>
      <c r="G328" s="128"/>
      <c r="H328" s="128"/>
      <c r="I328" s="128"/>
      <c r="J328" s="128"/>
      <c r="K328" s="164"/>
      <c r="L328" s="164"/>
      <c r="M328" s="164"/>
      <c r="N328" s="164"/>
      <c r="O328" s="164"/>
      <c r="P328" s="164"/>
      <c r="Q328" s="164"/>
      <c r="R328" s="164"/>
      <c r="S328" s="164"/>
      <c r="T328" s="164"/>
      <c r="U328" s="164"/>
      <c r="V328" s="164"/>
      <c r="W328" s="164"/>
      <c r="X328" s="128"/>
      <c r="Y328" s="128"/>
      <c r="Z328" s="128"/>
    </row>
    <row r="329" spans="1:26">
      <c r="A329" s="128"/>
      <c r="B329" s="128"/>
      <c r="C329" s="128"/>
      <c r="D329" s="164"/>
      <c r="E329" s="164"/>
      <c r="F329" s="128"/>
      <c r="G329" s="128"/>
      <c r="H329" s="128"/>
      <c r="I329" s="128"/>
      <c r="J329" s="128"/>
      <c r="K329" s="164"/>
      <c r="L329" s="164"/>
      <c r="M329" s="164"/>
      <c r="N329" s="164"/>
      <c r="O329" s="164"/>
      <c r="P329" s="164"/>
      <c r="Q329" s="164"/>
      <c r="R329" s="164"/>
      <c r="S329" s="164"/>
      <c r="T329" s="164"/>
      <c r="U329" s="164"/>
      <c r="V329" s="164"/>
      <c r="W329" s="164"/>
      <c r="X329" s="128"/>
      <c r="Y329" s="128"/>
      <c r="Z329" s="128"/>
    </row>
    <row r="330" spans="1:26">
      <c r="A330" s="128"/>
      <c r="B330" s="128"/>
      <c r="C330" s="128"/>
      <c r="D330" s="164"/>
      <c r="E330" s="164"/>
      <c r="F330" s="128"/>
      <c r="G330" s="128"/>
      <c r="H330" s="128"/>
      <c r="I330" s="128"/>
      <c r="J330" s="128"/>
      <c r="K330" s="164"/>
      <c r="L330" s="164"/>
      <c r="M330" s="164"/>
      <c r="N330" s="164"/>
      <c r="O330" s="164"/>
      <c r="P330" s="164"/>
      <c r="Q330" s="164"/>
      <c r="R330" s="164"/>
      <c r="S330" s="164"/>
      <c r="T330" s="164"/>
      <c r="U330" s="164"/>
      <c r="V330" s="164"/>
      <c r="W330" s="164"/>
      <c r="X330" s="128"/>
      <c r="Y330" s="128"/>
      <c r="Z330" s="128"/>
    </row>
    <row r="331" spans="1:26">
      <c r="A331" s="128"/>
      <c r="B331" s="128"/>
      <c r="C331" s="128"/>
      <c r="D331" s="164"/>
      <c r="E331" s="164"/>
      <c r="F331" s="128"/>
      <c r="G331" s="128"/>
      <c r="H331" s="128"/>
      <c r="I331" s="128"/>
      <c r="J331" s="128"/>
      <c r="K331" s="164"/>
      <c r="L331" s="164"/>
      <c r="M331" s="164"/>
      <c r="N331" s="164"/>
      <c r="O331" s="164"/>
      <c r="P331" s="164"/>
      <c r="Q331" s="164"/>
      <c r="R331" s="164"/>
      <c r="S331" s="164"/>
      <c r="T331" s="164"/>
      <c r="U331" s="164"/>
      <c r="V331" s="164"/>
      <c r="W331" s="164"/>
      <c r="X331" s="128"/>
      <c r="Y331" s="128"/>
      <c r="Z331" s="128"/>
    </row>
    <row r="332" spans="1:26">
      <c r="A332" s="128"/>
      <c r="B332" s="128"/>
      <c r="C332" s="128"/>
      <c r="D332" s="164"/>
      <c r="E332" s="164"/>
      <c r="F332" s="128"/>
      <c r="G332" s="128"/>
      <c r="H332" s="128"/>
      <c r="I332" s="128"/>
      <c r="J332" s="128"/>
      <c r="K332" s="164"/>
      <c r="L332" s="164"/>
      <c r="M332" s="164"/>
      <c r="N332" s="164"/>
      <c r="O332" s="164"/>
      <c r="P332" s="164"/>
      <c r="Q332" s="164"/>
      <c r="R332" s="164"/>
      <c r="S332" s="164"/>
      <c r="T332" s="164"/>
      <c r="U332" s="164"/>
      <c r="V332" s="164"/>
      <c r="W332" s="164"/>
      <c r="X332" s="128"/>
      <c r="Y332" s="128"/>
      <c r="Z332" s="128"/>
    </row>
    <row r="333" spans="1:26">
      <c r="A333" s="128"/>
      <c r="B333" s="128"/>
      <c r="C333" s="128"/>
      <c r="D333" s="164"/>
      <c r="E333" s="164"/>
      <c r="F333" s="128"/>
      <c r="G333" s="128"/>
      <c r="H333" s="128"/>
      <c r="I333" s="128"/>
      <c r="J333" s="128"/>
      <c r="K333" s="164"/>
      <c r="L333" s="164"/>
      <c r="M333" s="164"/>
      <c r="N333" s="164"/>
      <c r="O333" s="164"/>
      <c r="P333" s="164"/>
      <c r="Q333" s="164"/>
      <c r="R333" s="164"/>
      <c r="S333" s="164"/>
      <c r="T333" s="164"/>
      <c r="U333" s="164"/>
      <c r="V333" s="164"/>
      <c r="W333" s="164"/>
      <c r="X333" s="128"/>
      <c r="Y333" s="128"/>
      <c r="Z333" s="128"/>
    </row>
    <row r="334" spans="1:26">
      <c r="A334" s="128"/>
      <c r="B334" s="128"/>
      <c r="C334" s="128"/>
      <c r="D334" s="164"/>
      <c r="E334" s="164"/>
      <c r="F334" s="128"/>
      <c r="G334" s="128"/>
      <c r="H334" s="128"/>
      <c r="I334" s="128"/>
      <c r="J334" s="128"/>
      <c r="K334" s="164"/>
      <c r="L334" s="164"/>
      <c r="M334" s="164"/>
      <c r="N334" s="164"/>
      <c r="O334" s="164"/>
      <c r="P334" s="164"/>
      <c r="Q334" s="164"/>
      <c r="R334" s="164"/>
      <c r="S334" s="164"/>
      <c r="T334" s="164"/>
      <c r="U334" s="164"/>
      <c r="V334" s="164"/>
      <c r="W334" s="164"/>
      <c r="X334" s="128"/>
      <c r="Y334" s="128"/>
      <c r="Z334" s="128"/>
    </row>
    <row r="335" spans="1:26">
      <c r="A335" s="128"/>
      <c r="B335" s="128"/>
      <c r="C335" s="128"/>
      <c r="D335" s="164"/>
      <c r="E335" s="164"/>
      <c r="F335" s="128"/>
      <c r="G335" s="128"/>
      <c r="H335" s="128"/>
      <c r="I335" s="128"/>
      <c r="J335" s="128"/>
      <c r="K335" s="164"/>
      <c r="L335" s="164"/>
      <c r="M335" s="164"/>
      <c r="N335" s="164"/>
      <c r="O335" s="164"/>
      <c r="P335" s="164"/>
      <c r="Q335" s="164"/>
      <c r="R335" s="164"/>
      <c r="S335" s="164"/>
      <c r="T335" s="164"/>
      <c r="U335" s="164"/>
      <c r="V335" s="164"/>
      <c r="W335" s="164"/>
      <c r="X335" s="128"/>
      <c r="Y335" s="128"/>
      <c r="Z335" s="128"/>
    </row>
    <row r="336" spans="1:26">
      <c r="A336" s="128"/>
      <c r="B336" s="128"/>
      <c r="C336" s="128"/>
      <c r="D336" s="164"/>
      <c r="E336" s="164"/>
      <c r="F336" s="128"/>
      <c r="G336" s="128"/>
      <c r="H336" s="128"/>
      <c r="I336" s="128"/>
      <c r="J336" s="128"/>
      <c r="K336" s="164"/>
      <c r="L336" s="164"/>
      <c r="M336" s="164"/>
      <c r="N336" s="164"/>
      <c r="O336" s="164"/>
      <c r="P336" s="164"/>
      <c r="Q336" s="164"/>
      <c r="R336" s="164"/>
      <c r="S336" s="164"/>
      <c r="T336" s="164"/>
      <c r="U336" s="164"/>
      <c r="V336" s="164"/>
      <c r="W336" s="164"/>
      <c r="X336" s="128"/>
      <c r="Y336" s="128"/>
      <c r="Z336" s="128"/>
    </row>
    <row r="337" spans="1:26">
      <c r="A337" s="128"/>
      <c r="B337" s="128"/>
      <c r="C337" s="128"/>
      <c r="D337" s="164"/>
      <c r="E337" s="164"/>
      <c r="F337" s="128"/>
      <c r="G337" s="128"/>
      <c r="H337" s="128"/>
      <c r="I337" s="128"/>
      <c r="J337" s="128"/>
      <c r="K337" s="164"/>
      <c r="L337" s="164"/>
      <c r="M337" s="164"/>
      <c r="N337" s="164"/>
      <c r="O337" s="164"/>
      <c r="P337" s="164"/>
      <c r="Q337" s="164"/>
      <c r="R337" s="164"/>
      <c r="S337" s="164"/>
      <c r="T337" s="164"/>
      <c r="U337" s="164"/>
      <c r="V337" s="164"/>
      <c r="W337" s="164"/>
      <c r="X337" s="128"/>
      <c r="Y337" s="128"/>
      <c r="Z337" s="128"/>
    </row>
    <row r="338" spans="1:26">
      <c r="A338" s="128"/>
      <c r="B338" s="128"/>
      <c r="C338" s="128"/>
      <c r="D338" s="164"/>
      <c r="E338" s="164"/>
      <c r="F338" s="128"/>
      <c r="G338" s="128"/>
      <c r="H338" s="128"/>
      <c r="I338" s="128"/>
      <c r="J338" s="128"/>
      <c r="K338" s="164"/>
      <c r="L338" s="164"/>
      <c r="M338" s="164"/>
      <c r="N338" s="164"/>
      <c r="O338" s="164"/>
      <c r="P338" s="164"/>
      <c r="Q338" s="164"/>
      <c r="R338" s="164"/>
      <c r="S338" s="164"/>
      <c r="T338" s="164"/>
      <c r="U338" s="164"/>
      <c r="V338" s="164"/>
      <c r="W338" s="164"/>
      <c r="X338" s="128"/>
      <c r="Y338" s="128"/>
      <c r="Z338" s="128"/>
    </row>
    <row r="339" spans="1:26">
      <c r="A339" s="128"/>
      <c r="B339" s="128"/>
      <c r="C339" s="128"/>
      <c r="D339" s="164"/>
      <c r="E339" s="164"/>
      <c r="F339" s="128"/>
      <c r="G339" s="128"/>
      <c r="H339" s="128"/>
      <c r="I339" s="128"/>
      <c r="J339" s="128"/>
      <c r="K339" s="164"/>
      <c r="L339" s="164"/>
      <c r="M339" s="164"/>
      <c r="N339" s="164"/>
      <c r="O339" s="164"/>
      <c r="P339" s="164"/>
      <c r="Q339" s="164"/>
      <c r="R339" s="164"/>
      <c r="S339" s="164"/>
      <c r="T339" s="164"/>
      <c r="U339" s="164"/>
      <c r="V339" s="164"/>
      <c r="W339" s="164"/>
      <c r="X339" s="128"/>
      <c r="Y339" s="128"/>
      <c r="Z339" s="128"/>
    </row>
    <row r="340" spans="1:26">
      <c r="A340" s="128"/>
      <c r="B340" s="128"/>
      <c r="C340" s="128"/>
      <c r="D340" s="164"/>
      <c r="E340" s="164"/>
      <c r="F340" s="128"/>
      <c r="G340" s="128"/>
      <c r="H340" s="128"/>
      <c r="I340" s="128"/>
      <c r="J340" s="128"/>
      <c r="K340" s="164"/>
      <c r="L340" s="164"/>
      <c r="M340" s="164"/>
      <c r="N340" s="164"/>
      <c r="O340" s="164"/>
      <c r="P340" s="164"/>
      <c r="Q340" s="164"/>
      <c r="R340" s="164"/>
      <c r="S340" s="164"/>
      <c r="T340" s="164"/>
      <c r="U340" s="164"/>
      <c r="V340" s="164"/>
      <c r="W340" s="164"/>
      <c r="X340" s="128"/>
      <c r="Y340" s="128"/>
      <c r="Z340" s="128"/>
    </row>
    <row r="341" spans="1:26">
      <c r="A341" s="128"/>
      <c r="B341" s="128"/>
      <c r="C341" s="128"/>
      <c r="D341" s="164"/>
      <c r="E341" s="164"/>
      <c r="F341" s="128"/>
      <c r="G341" s="128"/>
      <c r="H341" s="128"/>
      <c r="I341" s="128"/>
      <c r="J341" s="128"/>
      <c r="K341" s="164"/>
      <c r="L341" s="164"/>
      <c r="M341" s="164"/>
      <c r="N341" s="164"/>
      <c r="O341" s="164"/>
      <c r="P341" s="164"/>
      <c r="Q341" s="164"/>
      <c r="R341" s="164"/>
      <c r="S341" s="164"/>
      <c r="T341" s="164"/>
      <c r="U341" s="164"/>
      <c r="V341" s="164"/>
      <c r="W341" s="164"/>
      <c r="X341" s="128"/>
      <c r="Y341" s="128"/>
      <c r="Z341" s="128"/>
    </row>
    <row r="342" spans="1:26">
      <c r="A342" s="128"/>
      <c r="B342" s="128"/>
      <c r="C342" s="128"/>
      <c r="D342" s="164"/>
      <c r="E342" s="164"/>
      <c r="F342" s="128"/>
      <c r="G342" s="128"/>
      <c r="H342" s="128"/>
      <c r="I342" s="128"/>
      <c r="J342" s="128"/>
      <c r="K342" s="164"/>
      <c r="L342" s="164"/>
      <c r="M342" s="164"/>
      <c r="N342" s="164"/>
      <c r="O342" s="164"/>
      <c r="P342" s="164"/>
      <c r="Q342" s="164"/>
      <c r="R342" s="164"/>
      <c r="S342" s="164"/>
      <c r="T342" s="164"/>
      <c r="U342" s="164"/>
      <c r="V342" s="164"/>
      <c r="W342" s="164"/>
      <c r="X342" s="128"/>
      <c r="Y342" s="128"/>
      <c r="Z342" s="128"/>
    </row>
    <row r="343" spans="1:26">
      <c r="A343" s="128"/>
      <c r="B343" s="128"/>
      <c r="C343" s="128"/>
      <c r="D343" s="164"/>
      <c r="E343" s="164"/>
      <c r="F343" s="128"/>
      <c r="G343" s="128"/>
      <c r="H343" s="128"/>
      <c r="I343" s="128"/>
      <c r="J343" s="128"/>
      <c r="K343" s="164"/>
      <c r="L343" s="164"/>
      <c r="M343" s="164"/>
      <c r="N343" s="164"/>
      <c r="O343" s="164"/>
      <c r="P343" s="164"/>
      <c r="Q343" s="164"/>
      <c r="R343" s="164"/>
      <c r="S343" s="164"/>
      <c r="T343" s="164"/>
      <c r="U343" s="164"/>
      <c r="V343" s="164"/>
      <c r="W343" s="164"/>
      <c r="X343" s="128"/>
      <c r="Y343" s="128"/>
      <c r="Z343" s="128"/>
    </row>
    <row r="344" spans="1:26">
      <c r="A344" s="128"/>
      <c r="B344" s="128"/>
      <c r="C344" s="128"/>
      <c r="D344" s="164"/>
      <c r="E344" s="164"/>
      <c r="F344" s="128"/>
      <c r="G344" s="128"/>
      <c r="H344" s="128"/>
      <c r="I344" s="128"/>
      <c r="J344" s="128"/>
      <c r="K344" s="164"/>
      <c r="L344" s="164"/>
      <c r="M344" s="164"/>
      <c r="N344" s="164"/>
      <c r="O344" s="164"/>
      <c r="P344" s="164"/>
      <c r="Q344" s="164"/>
      <c r="R344" s="164"/>
      <c r="S344" s="164"/>
      <c r="T344" s="164"/>
      <c r="U344" s="164"/>
      <c r="V344" s="164"/>
      <c r="W344" s="164"/>
      <c r="X344" s="128"/>
      <c r="Y344" s="128"/>
      <c r="Z344" s="128"/>
    </row>
    <row r="345" spans="1:26">
      <c r="A345" s="128"/>
      <c r="B345" s="128"/>
      <c r="C345" s="128"/>
      <c r="D345" s="164"/>
      <c r="E345" s="164"/>
      <c r="F345" s="128"/>
      <c r="G345" s="128"/>
      <c r="H345" s="128"/>
      <c r="I345" s="128"/>
      <c r="J345" s="128"/>
      <c r="K345" s="164"/>
      <c r="L345" s="164"/>
      <c r="M345" s="164"/>
      <c r="N345" s="164"/>
      <c r="O345" s="164"/>
      <c r="P345" s="164"/>
      <c r="Q345" s="164"/>
      <c r="R345" s="164"/>
      <c r="S345" s="164"/>
      <c r="T345" s="164"/>
      <c r="U345" s="164"/>
      <c r="V345" s="164"/>
      <c r="W345" s="164"/>
      <c r="X345" s="128"/>
      <c r="Y345" s="128"/>
      <c r="Z345" s="128"/>
    </row>
    <row r="346" spans="1:26">
      <c r="A346" s="128"/>
      <c r="B346" s="128"/>
      <c r="C346" s="128"/>
      <c r="D346" s="164"/>
      <c r="E346" s="164"/>
      <c r="F346" s="128"/>
      <c r="G346" s="128"/>
      <c r="H346" s="128"/>
      <c r="I346" s="128"/>
      <c r="J346" s="128"/>
      <c r="K346" s="164"/>
      <c r="L346" s="164"/>
      <c r="M346" s="164"/>
      <c r="N346" s="164"/>
      <c r="O346" s="164"/>
      <c r="P346" s="164"/>
      <c r="Q346" s="164"/>
      <c r="R346" s="164"/>
      <c r="S346" s="164"/>
      <c r="T346" s="164"/>
      <c r="U346" s="164"/>
      <c r="V346" s="164"/>
      <c r="W346" s="164"/>
      <c r="X346" s="128"/>
      <c r="Y346" s="128"/>
      <c r="Z346" s="128"/>
    </row>
    <row r="347" spans="1:26">
      <c r="A347" s="128"/>
      <c r="B347" s="128"/>
      <c r="C347" s="128"/>
      <c r="D347" s="164"/>
      <c r="E347" s="164"/>
      <c r="F347" s="128"/>
      <c r="G347" s="128"/>
      <c r="H347" s="128"/>
      <c r="I347" s="128"/>
      <c r="J347" s="128"/>
      <c r="K347" s="164"/>
      <c r="L347" s="164"/>
      <c r="M347" s="164"/>
      <c r="N347" s="164"/>
      <c r="O347" s="164"/>
      <c r="P347" s="164"/>
      <c r="Q347" s="164"/>
      <c r="R347" s="164"/>
      <c r="S347" s="164"/>
      <c r="T347" s="164"/>
      <c r="U347" s="164"/>
      <c r="V347" s="164"/>
      <c r="W347" s="164"/>
      <c r="X347" s="128"/>
      <c r="Y347" s="128"/>
      <c r="Z347" s="128"/>
    </row>
    <row r="348" spans="1:26">
      <c r="A348" s="128"/>
      <c r="B348" s="128"/>
      <c r="C348" s="128"/>
      <c r="D348" s="164"/>
      <c r="E348" s="164"/>
      <c r="F348" s="128"/>
      <c r="G348" s="128"/>
      <c r="H348" s="128"/>
      <c r="I348" s="128"/>
      <c r="J348" s="128"/>
      <c r="K348" s="164"/>
      <c r="L348" s="164"/>
      <c r="M348" s="164"/>
      <c r="N348" s="164"/>
      <c r="O348" s="164"/>
      <c r="P348" s="164"/>
      <c r="Q348" s="164"/>
      <c r="R348" s="164"/>
      <c r="S348" s="164"/>
      <c r="T348" s="164"/>
      <c r="U348" s="164"/>
      <c r="V348" s="164"/>
      <c r="W348" s="164"/>
      <c r="X348" s="128"/>
      <c r="Y348" s="128"/>
      <c r="Z348" s="128"/>
    </row>
    <row r="349" spans="1:26">
      <c r="A349" s="128"/>
      <c r="B349" s="128"/>
      <c r="C349" s="128"/>
      <c r="D349" s="164"/>
      <c r="E349" s="164"/>
      <c r="F349" s="128"/>
      <c r="G349" s="128"/>
      <c r="H349" s="128"/>
      <c r="I349" s="128"/>
      <c r="J349" s="128"/>
      <c r="K349" s="164"/>
      <c r="L349" s="164"/>
      <c r="M349" s="164"/>
      <c r="N349" s="164"/>
      <c r="O349" s="164"/>
      <c r="P349" s="164"/>
      <c r="Q349" s="164"/>
      <c r="R349" s="164"/>
      <c r="S349" s="164"/>
      <c r="T349" s="164"/>
      <c r="U349" s="164"/>
      <c r="V349" s="164"/>
      <c r="W349" s="164"/>
      <c r="X349" s="128"/>
      <c r="Y349" s="128"/>
      <c r="Z349" s="128"/>
    </row>
    <row r="350" spans="1:26">
      <c r="A350" s="128"/>
      <c r="B350" s="128"/>
      <c r="C350" s="128"/>
      <c r="D350" s="164"/>
      <c r="E350" s="164"/>
      <c r="F350" s="128"/>
      <c r="G350" s="128"/>
      <c r="H350" s="128"/>
      <c r="I350" s="128"/>
      <c r="J350" s="128"/>
      <c r="K350" s="164"/>
      <c r="L350" s="164"/>
      <c r="M350" s="164"/>
      <c r="N350" s="164"/>
      <c r="O350" s="164"/>
      <c r="P350" s="164"/>
      <c r="Q350" s="164"/>
      <c r="R350" s="164"/>
      <c r="S350" s="164"/>
      <c r="T350" s="164"/>
      <c r="U350" s="164"/>
      <c r="V350" s="164"/>
      <c r="W350" s="164"/>
      <c r="X350" s="128"/>
      <c r="Y350" s="128"/>
      <c r="Z350" s="128"/>
    </row>
    <row r="351" spans="1:26">
      <c r="A351" s="128"/>
      <c r="B351" s="128"/>
      <c r="C351" s="128"/>
      <c r="D351" s="164"/>
      <c r="E351" s="164"/>
      <c r="F351" s="128"/>
      <c r="G351" s="128"/>
      <c r="H351" s="128"/>
      <c r="I351" s="128"/>
      <c r="J351" s="128"/>
      <c r="K351" s="164"/>
      <c r="L351" s="164"/>
      <c r="M351" s="164"/>
      <c r="N351" s="164"/>
      <c r="O351" s="164"/>
      <c r="P351" s="164"/>
      <c r="Q351" s="164"/>
      <c r="R351" s="164"/>
      <c r="S351" s="164"/>
      <c r="T351" s="164"/>
      <c r="U351" s="164"/>
      <c r="V351" s="164"/>
      <c r="W351" s="164"/>
      <c r="X351" s="128"/>
      <c r="Y351" s="128"/>
      <c r="Z351" s="128"/>
    </row>
    <row r="352" spans="1:26">
      <c r="A352" s="128"/>
      <c r="B352" s="128"/>
      <c r="C352" s="128"/>
      <c r="D352" s="164"/>
      <c r="E352" s="164"/>
      <c r="F352" s="128"/>
      <c r="G352" s="128"/>
      <c r="H352" s="128"/>
      <c r="I352" s="128"/>
      <c r="J352" s="128"/>
      <c r="K352" s="164"/>
      <c r="L352" s="164"/>
      <c r="M352" s="164"/>
      <c r="N352" s="164"/>
      <c r="O352" s="164"/>
      <c r="P352" s="164"/>
      <c r="Q352" s="164"/>
      <c r="R352" s="164"/>
      <c r="S352" s="164"/>
      <c r="T352" s="164"/>
      <c r="U352" s="164"/>
      <c r="V352" s="164"/>
      <c r="W352" s="164"/>
      <c r="X352" s="128"/>
      <c r="Y352" s="128"/>
      <c r="Z352" s="128"/>
    </row>
    <row r="353" spans="1:26">
      <c r="A353" s="128"/>
      <c r="B353" s="128"/>
      <c r="C353" s="128"/>
      <c r="D353" s="164"/>
      <c r="E353" s="164"/>
      <c r="F353" s="128"/>
      <c r="G353" s="128"/>
      <c r="H353" s="128"/>
      <c r="I353" s="128"/>
      <c r="J353" s="128"/>
      <c r="K353" s="164"/>
      <c r="L353" s="164"/>
      <c r="M353" s="164"/>
      <c r="N353" s="164"/>
      <c r="O353" s="164"/>
      <c r="P353" s="164"/>
      <c r="Q353" s="164"/>
      <c r="R353" s="164"/>
      <c r="S353" s="164"/>
      <c r="T353" s="164"/>
      <c r="U353" s="164"/>
      <c r="V353" s="164"/>
      <c r="W353" s="164"/>
      <c r="X353" s="128"/>
      <c r="Y353" s="128"/>
      <c r="Z353" s="128"/>
    </row>
    <row r="354" spans="1:26">
      <c r="A354" s="128"/>
      <c r="B354" s="128"/>
      <c r="C354" s="128"/>
      <c r="D354" s="164"/>
      <c r="E354" s="164"/>
      <c r="F354" s="128"/>
      <c r="G354" s="128"/>
      <c r="H354" s="128"/>
      <c r="I354" s="128"/>
      <c r="J354" s="128"/>
      <c r="K354" s="164"/>
      <c r="L354" s="164"/>
      <c r="M354" s="164"/>
      <c r="N354" s="164"/>
      <c r="O354" s="164"/>
      <c r="P354" s="164"/>
      <c r="Q354" s="164"/>
      <c r="R354" s="164"/>
      <c r="S354" s="164"/>
      <c r="T354" s="164"/>
      <c r="U354" s="164"/>
      <c r="V354" s="164"/>
      <c r="W354" s="164"/>
      <c r="X354" s="128"/>
      <c r="Y354" s="128"/>
      <c r="Z354" s="128"/>
    </row>
    <row r="355" spans="1:26">
      <c r="A355" s="128"/>
      <c r="B355" s="128"/>
      <c r="C355" s="128"/>
      <c r="D355" s="164"/>
      <c r="E355" s="164"/>
      <c r="F355" s="128"/>
      <c r="G355" s="128"/>
      <c r="H355" s="128"/>
      <c r="I355" s="128"/>
      <c r="J355" s="128"/>
      <c r="K355" s="164"/>
      <c r="L355" s="164"/>
      <c r="M355" s="164"/>
      <c r="N355" s="164"/>
      <c r="O355" s="164"/>
      <c r="P355" s="164"/>
      <c r="Q355" s="164"/>
      <c r="R355" s="164"/>
      <c r="S355" s="164"/>
      <c r="T355" s="164"/>
      <c r="U355" s="164"/>
      <c r="V355" s="164"/>
      <c r="W355" s="164"/>
      <c r="X355" s="128"/>
      <c r="Y355" s="128"/>
      <c r="Z355" s="128"/>
    </row>
    <row r="356" spans="1:26">
      <c r="A356" s="128"/>
      <c r="B356" s="128"/>
      <c r="C356" s="128"/>
      <c r="D356" s="164"/>
      <c r="E356" s="164"/>
      <c r="F356" s="128"/>
      <c r="G356" s="128"/>
      <c r="H356" s="128"/>
      <c r="I356" s="128"/>
      <c r="J356" s="128"/>
      <c r="K356" s="164"/>
      <c r="L356" s="164"/>
      <c r="M356" s="164"/>
      <c r="N356" s="164"/>
      <c r="O356" s="164"/>
      <c r="P356" s="164"/>
      <c r="Q356" s="164"/>
      <c r="R356" s="164"/>
      <c r="S356" s="164"/>
      <c r="T356" s="164"/>
      <c r="U356" s="164"/>
      <c r="V356" s="164"/>
      <c r="W356" s="164"/>
      <c r="X356" s="128"/>
      <c r="Y356" s="128"/>
      <c r="Z356" s="128"/>
    </row>
    <row r="357" spans="1:26">
      <c r="A357" s="128"/>
      <c r="B357" s="128"/>
      <c r="C357" s="128"/>
      <c r="D357" s="164"/>
      <c r="E357" s="164"/>
      <c r="F357" s="128"/>
      <c r="G357" s="128"/>
      <c r="H357" s="128"/>
      <c r="I357" s="128"/>
      <c r="J357" s="128"/>
      <c r="K357" s="164"/>
      <c r="L357" s="164"/>
      <c r="M357" s="164"/>
      <c r="N357" s="164"/>
      <c r="O357" s="164"/>
      <c r="P357" s="164"/>
      <c r="Q357" s="164"/>
      <c r="R357" s="164"/>
      <c r="S357" s="164"/>
      <c r="T357" s="164"/>
      <c r="U357" s="164"/>
      <c r="V357" s="164"/>
      <c r="W357" s="164"/>
      <c r="X357" s="128"/>
      <c r="Y357" s="128"/>
      <c r="Z357" s="128"/>
    </row>
    <row r="358" spans="1:26">
      <c r="A358" s="128"/>
      <c r="B358" s="128"/>
      <c r="C358" s="128"/>
      <c r="D358" s="164"/>
      <c r="E358" s="164"/>
      <c r="F358" s="128"/>
      <c r="G358" s="128"/>
      <c r="H358" s="128"/>
      <c r="I358" s="128"/>
      <c r="J358" s="128"/>
      <c r="K358" s="164"/>
      <c r="L358" s="164"/>
      <c r="M358" s="164"/>
      <c r="N358" s="164"/>
      <c r="O358" s="164"/>
      <c r="P358" s="164"/>
      <c r="Q358" s="164"/>
      <c r="R358" s="164"/>
      <c r="S358" s="164"/>
      <c r="T358" s="164"/>
      <c r="U358" s="164"/>
      <c r="V358" s="164"/>
      <c r="W358" s="164"/>
      <c r="X358" s="128"/>
      <c r="Y358" s="128"/>
      <c r="Z358" s="128"/>
    </row>
    <row r="359" spans="1:26">
      <c r="A359" s="128"/>
      <c r="B359" s="128"/>
      <c r="C359" s="128"/>
      <c r="D359" s="164"/>
      <c r="E359" s="164"/>
      <c r="F359" s="128"/>
      <c r="G359" s="128"/>
      <c r="H359" s="128"/>
      <c r="I359" s="128"/>
      <c r="J359" s="128"/>
      <c r="K359" s="164"/>
      <c r="L359" s="164"/>
      <c r="M359" s="164"/>
      <c r="N359" s="164"/>
      <c r="O359" s="164"/>
      <c r="P359" s="164"/>
      <c r="Q359" s="164"/>
      <c r="R359" s="164"/>
      <c r="S359" s="164"/>
      <c r="T359" s="164"/>
      <c r="U359" s="164"/>
      <c r="V359" s="164"/>
      <c r="W359" s="164"/>
      <c r="X359" s="128"/>
      <c r="Y359" s="128"/>
      <c r="Z359" s="128"/>
    </row>
    <row r="360" spans="1:26">
      <c r="A360" s="128"/>
      <c r="B360" s="128"/>
      <c r="C360" s="128"/>
      <c r="D360" s="164"/>
      <c r="E360" s="164"/>
      <c r="F360" s="128"/>
      <c r="G360" s="128"/>
      <c r="H360" s="128"/>
      <c r="I360" s="128"/>
      <c r="J360" s="128"/>
      <c r="K360" s="164"/>
      <c r="L360" s="164"/>
      <c r="M360" s="164"/>
      <c r="N360" s="164"/>
      <c r="O360" s="164"/>
      <c r="P360" s="164"/>
      <c r="Q360" s="164"/>
      <c r="R360" s="164"/>
      <c r="S360" s="164"/>
      <c r="T360" s="164"/>
      <c r="U360" s="164"/>
      <c r="V360" s="164"/>
      <c r="W360" s="164"/>
      <c r="X360" s="128"/>
      <c r="Y360" s="128"/>
      <c r="Z360" s="128"/>
    </row>
    <row r="361" spans="1:26">
      <c r="A361" s="128"/>
      <c r="B361" s="128"/>
      <c r="C361" s="128"/>
      <c r="D361" s="164"/>
      <c r="E361" s="164"/>
      <c r="F361" s="128"/>
      <c r="G361" s="128"/>
      <c r="H361" s="128"/>
      <c r="I361" s="128"/>
      <c r="J361" s="128"/>
      <c r="K361" s="164"/>
      <c r="L361" s="164"/>
      <c r="M361" s="164"/>
      <c r="N361" s="164"/>
      <c r="O361" s="164"/>
      <c r="P361" s="164"/>
      <c r="Q361" s="164"/>
      <c r="R361" s="164"/>
      <c r="S361" s="164"/>
      <c r="T361" s="164"/>
      <c r="U361" s="164"/>
      <c r="V361" s="164"/>
      <c r="W361" s="164"/>
      <c r="X361" s="128"/>
      <c r="Y361" s="128"/>
      <c r="Z361" s="128"/>
    </row>
    <row r="362" spans="1:26">
      <c r="A362" s="128"/>
      <c r="B362" s="128"/>
      <c r="C362" s="128"/>
      <c r="D362" s="164"/>
      <c r="E362" s="164"/>
      <c r="F362" s="128"/>
      <c r="G362" s="128"/>
      <c r="H362" s="128"/>
      <c r="I362" s="128"/>
      <c r="J362" s="128"/>
      <c r="K362" s="164"/>
      <c r="L362" s="164"/>
      <c r="M362" s="164"/>
      <c r="N362" s="164"/>
      <c r="O362" s="164"/>
      <c r="P362" s="164"/>
      <c r="Q362" s="164"/>
      <c r="R362" s="164"/>
      <c r="S362" s="164"/>
      <c r="T362" s="164"/>
      <c r="U362" s="164"/>
      <c r="V362" s="164"/>
      <c r="W362" s="164"/>
      <c r="X362" s="128"/>
      <c r="Y362" s="128"/>
      <c r="Z362" s="128"/>
    </row>
    <row r="363" spans="1:26">
      <c r="A363" s="128"/>
      <c r="B363" s="128"/>
      <c r="C363" s="128"/>
      <c r="D363" s="164"/>
      <c r="E363" s="164"/>
      <c r="F363" s="128"/>
      <c r="G363" s="128"/>
      <c r="H363" s="128"/>
      <c r="I363" s="128"/>
      <c r="J363" s="128"/>
      <c r="K363" s="164"/>
      <c r="L363" s="164"/>
      <c r="M363" s="164"/>
      <c r="N363" s="164"/>
      <c r="O363" s="164"/>
      <c r="P363" s="164"/>
      <c r="Q363" s="164"/>
      <c r="R363" s="164"/>
      <c r="S363" s="164"/>
      <c r="T363" s="164"/>
      <c r="U363" s="164"/>
      <c r="V363" s="164"/>
      <c r="W363" s="164"/>
      <c r="X363" s="128"/>
      <c r="Y363" s="128"/>
      <c r="Z363" s="128"/>
    </row>
    <row r="364" spans="1:26">
      <c r="A364" s="128"/>
      <c r="B364" s="128"/>
      <c r="C364" s="128"/>
      <c r="D364" s="164"/>
      <c r="E364" s="164"/>
      <c r="F364" s="128"/>
      <c r="G364" s="128"/>
      <c r="H364" s="128"/>
      <c r="I364" s="128"/>
      <c r="J364" s="128"/>
      <c r="K364" s="164"/>
      <c r="L364" s="164"/>
      <c r="M364" s="164"/>
      <c r="N364" s="164"/>
      <c r="O364" s="164"/>
      <c r="P364" s="164"/>
      <c r="Q364" s="164"/>
      <c r="R364" s="164"/>
      <c r="S364" s="164"/>
      <c r="T364" s="164"/>
      <c r="U364" s="164"/>
      <c r="V364" s="164"/>
      <c r="W364" s="164"/>
      <c r="X364" s="128"/>
      <c r="Y364" s="128"/>
      <c r="Z364" s="128"/>
    </row>
    <row r="365" spans="1:26">
      <c r="A365" s="128"/>
      <c r="B365" s="128"/>
      <c r="C365" s="128"/>
      <c r="D365" s="164"/>
      <c r="E365" s="164"/>
      <c r="F365" s="128"/>
      <c r="G365" s="128"/>
      <c r="H365" s="128"/>
      <c r="I365" s="128"/>
      <c r="J365" s="128"/>
      <c r="K365" s="164"/>
      <c r="L365" s="164"/>
      <c r="M365" s="164"/>
      <c r="N365" s="164"/>
      <c r="O365" s="164"/>
      <c r="P365" s="164"/>
      <c r="Q365" s="164"/>
      <c r="R365" s="164"/>
      <c r="S365" s="164"/>
      <c r="T365" s="164"/>
      <c r="U365" s="164"/>
      <c r="V365" s="164"/>
      <c r="W365" s="164"/>
      <c r="X365" s="128"/>
      <c r="Y365" s="128"/>
      <c r="Z365" s="128"/>
    </row>
    <row r="366" spans="1:26">
      <c r="A366" s="128"/>
      <c r="B366" s="128"/>
      <c r="C366" s="128"/>
      <c r="D366" s="164"/>
      <c r="E366" s="164"/>
      <c r="F366" s="128"/>
      <c r="G366" s="128"/>
      <c r="H366" s="128"/>
      <c r="I366" s="128"/>
      <c r="J366" s="128"/>
      <c r="K366" s="164"/>
      <c r="L366" s="164"/>
      <c r="M366" s="164"/>
      <c r="N366" s="164"/>
      <c r="O366" s="164"/>
      <c r="P366" s="164"/>
      <c r="Q366" s="164"/>
      <c r="R366" s="164"/>
      <c r="S366" s="164"/>
      <c r="T366" s="164"/>
      <c r="U366" s="164"/>
      <c r="V366" s="164"/>
      <c r="W366" s="164"/>
      <c r="X366" s="128"/>
      <c r="Y366" s="128"/>
      <c r="Z366" s="128"/>
    </row>
    <row r="367" spans="1:26">
      <c r="A367" s="128"/>
      <c r="B367" s="128"/>
      <c r="C367" s="128"/>
      <c r="D367" s="164"/>
      <c r="E367" s="164"/>
      <c r="F367" s="128"/>
      <c r="G367" s="128"/>
      <c r="H367" s="128"/>
      <c r="I367" s="128"/>
      <c r="J367" s="128"/>
      <c r="K367" s="164"/>
      <c r="L367" s="164"/>
      <c r="M367" s="164"/>
      <c r="N367" s="164"/>
      <c r="O367" s="164"/>
      <c r="P367" s="164"/>
      <c r="Q367" s="164"/>
      <c r="R367" s="164"/>
      <c r="S367" s="164"/>
      <c r="T367" s="164"/>
      <c r="U367" s="164"/>
      <c r="V367" s="164"/>
      <c r="W367" s="164"/>
      <c r="X367" s="128"/>
      <c r="Y367" s="128"/>
      <c r="Z367" s="128"/>
    </row>
    <row r="368" spans="1:26">
      <c r="A368" s="128"/>
      <c r="B368" s="128"/>
      <c r="C368" s="128"/>
      <c r="D368" s="164"/>
      <c r="E368" s="164"/>
      <c r="F368" s="128"/>
      <c r="G368" s="128"/>
      <c r="H368" s="128"/>
      <c r="I368" s="128"/>
      <c r="J368" s="128"/>
      <c r="K368" s="164"/>
      <c r="L368" s="164"/>
      <c r="M368" s="164"/>
      <c r="N368" s="164"/>
      <c r="O368" s="164"/>
      <c r="P368" s="164"/>
      <c r="Q368" s="164"/>
      <c r="R368" s="164"/>
      <c r="S368" s="164"/>
      <c r="T368" s="164"/>
      <c r="U368" s="164"/>
      <c r="V368" s="164"/>
      <c r="W368" s="164"/>
      <c r="X368" s="128"/>
      <c r="Y368" s="128"/>
      <c r="Z368" s="128"/>
    </row>
    <row r="369" spans="1:26">
      <c r="A369" s="128"/>
      <c r="B369" s="128"/>
      <c r="C369" s="128"/>
      <c r="D369" s="164"/>
      <c r="E369" s="164"/>
      <c r="F369" s="128"/>
      <c r="G369" s="128"/>
      <c r="H369" s="128"/>
      <c r="I369" s="128"/>
      <c r="J369" s="128"/>
      <c r="K369" s="164"/>
      <c r="L369" s="164"/>
      <c r="M369" s="164"/>
      <c r="N369" s="164"/>
      <c r="O369" s="164"/>
      <c r="P369" s="164"/>
      <c r="Q369" s="164"/>
      <c r="R369" s="164"/>
      <c r="S369" s="164"/>
      <c r="T369" s="164"/>
      <c r="U369" s="164"/>
      <c r="V369" s="164"/>
      <c r="W369" s="164"/>
      <c r="X369" s="128"/>
      <c r="Y369" s="128"/>
      <c r="Z369" s="128"/>
    </row>
    <row r="370" spans="1:26">
      <c r="A370" s="128"/>
      <c r="B370" s="128"/>
      <c r="C370" s="128"/>
      <c r="D370" s="164"/>
      <c r="E370" s="164"/>
      <c r="F370" s="128"/>
      <c r="G370" s="128"/>
      <c r="H370" s="128"/>
      <c r="I370" s="128"/>
      <c r="J370" s="128"/>
      <c r="K370" s="164"/>
      <c r="L370" s="164"/>
      <c r="M370" s="164"/>
      <c r="N370" s="164"/>
      <c r="O370" s="164"/>
      <c r="P370" s="164"/>
      <c r="Q370" s="164"/>
      <c r="R370" s="164"/>
      <c r="S370" s="164"/>
      <c r="T370" s="164"/>
      <c r="U370" s="164"/>
      <c r="V370" s="164"/>
      <c r="W370" s="164"/>
      <c r="X370" s="128"/>
      <c r="Y370" s="128"/>
      <c r="Z370" s="128"/>
    </row>
    <row r="371" spans="1:26">
      <c r="A371" s="128"/>
      <c r="B371" s="128"/>
      <c r="C371" s="128"/>
      <c r="D371" s="164"/>
      <c r="E371" s="164"/>
      <c r="F371" s="128"/>
      <c r="G371" s="128"/>
      <c r="H371" s="128"/>
      <c r="I371" s="128"/>
      <c r="J371" s="128"/>
      <c r="K371" s="164"/>
      <c r="L371" s="164"/>
      <c r="M371" s="164"/>
      <c r="N371" s="164"/>
      <c r="O371" s="164"/>
      <c r="P371" s="164"/>
      <c r="Q371" s="164"/>
      <c r="R371" s="164"/>
      <c r="S371" s="164"/>
      <c r="T371" s="164"/>
      <c r="U371" s="164"/>
      <c r="V371" s="164"/>
      <c r="W371" s="164"/>
      <c r="X371" s="128"/>
      <c r="Y371" s="128"/>
      <c r="Z371" s="128"/>
    </row>
    <row r="372" spans="1:26">
      <c r="A372" s="128"/>
      <c r="B372" s="128"/>
      <c r="C372" s="128"/>
      <c r="D372" s="164"/>
      <c r="E372" s="164"/>
      <c r="F372" s="128"/>
      <c r="G372" s="128"/>
      <c r="H372" s="128"/>
      <c r="I372" s="128"/>
      <c r="J372" s="128"/>
      <c r="K372" s="164"/>
      <c r="L372" s="164"/>
      <c r="M372" s="164"/>
      <c r="N372" s="164"/>
      <c r="O372" s="164"/>
      <c r="P372" s="164"/>
      <c r="Q372" s="164"/>
      <c r="R372" s="164"/>
      <c r="S372" s="164"/>
      <c r="T372" s="164"/>
      <c r="U372" s="164"/>
      <c r="V372" s="164"/>
      <c r="W372" s="164"/>
      <c r="X372" s="128"/>
      <c r="Y372" s="128"/>
      <c r="Z372" s="128"/>
    </row>
    <row r="373" spans="1:26">
      <c r="A373" s="128"/>
      <c r="B373" s="128"/>
      <c r="C373" s="128"/>
      <c r="D373" s="164"/>
      <c r="E373" s="164"/>
      <c r="F373" s="128"/>
      <c r="G373" s="128"/>
      <c r="H373" s="128"/>
      <c r="I373" s="128"/>
      <c r="J373" s="128"/>
      <c r="K373" s="164"/>
      <c r="L373" s="164"/>
      <c r="M373" s="164"/>
      <c r="N373" s="164"/>
      <c r="O373" s="164"/>
      <c r="P373" s="164"/>
      <c r="Q373" s="164"/>
      <c r="R373" s="164"/>
      <c r="S373" s="164"/>
      <c r="T373" s="164"/>
      <c r="U373" s="164"/>
      <c r="V373" s="164"/>
      <c r="W373" s="164"/>
      <c r="X373" s="128"/>
      <c r="Y373" s="128"/>
      <c r="Z373" s="128"/>
    </row>
    <row r="374" spans="1:26">
      <c r="A374" s="128"/>
      <c r="B374" s="128"/>
      <c r="C374" s="128"/>
      <c r="D374" s="164"/>
      <c r="E374" s="164"/>
      <c r="F374" s="128"/>
      <c r="G374" s="128"/>
      <c r="H374" s="128"/>
      <c r="I374" s="128"/>
      <c r="J374" s="128"/>
      <c r="K374" s="164"/>
      <c r="L374" s="164"/>
      <c r="M374" s="164"/>
      <c r="N374" s="164"/>
      <c r="O374" s="164"/>
      <c r="P374" s="164"/>
      <c r="Q374" s="164"/>
      <c r="R374" s="164"/>
      <c r="S374" s="164"/>
      <c r="T374" s="164"/>
      <c r="U374" s="164"/>
      <c r="V374" s="164"/>
      <c r="W374" s="164"/>
      <c r="X374" s="128"/>
      <c r="Y374" s="128"/>
      <c r="Z374" s="128"/>
    </row>
    <row r="375" spans="1:26">
      <c r="A375" s="128"/>
      <c r="B375" s="128"/>
      <c r="C375" s="128"/>
      <c r="D375" s="164"/>
      <c r="E375" s="164"/>
      <c r="F375" s="128"/>
      <c r="G375" s="128"/>
      <c r="H375" s="128"/>
      <c r="I375" s="128"/>
      <c r="J375" s="128"/>
      <c r="K375" s="164"/>
      <c r="L375" s="164"/>
      <c r="M375" s="164"/>
      <c r="N375" s="164"/>
      <c r="O375" s="164"/>
      <c r="P375" s="164"/>
      <c r="Q375" s="164"/>
      <c r="R375" s="164"/>
      <c r="S375" s="164"/>
      <c r="T375" s="164"/>
      <c r="U375" s="164"/>
      <c r="V375" s="164"/>
      <c r="W375" s="164"/>
      <c r="X375" s="128"/>
      <c r="Y375" s="128"/>
      <c r="Z375" s="128"/>
    </row>
    <row r="376" spans="1:26">
      <c r="A376" s="128"/>
      <c r="B376" s="128"/>
      <c r="C376" s="128"/>
      <c r="D376" s="164"/>
      <c r="E376" s="164"/>
      <c r="F376" s="128"/>
      <c r="G376" s="128"/>
      <c r="H376" s="128"/>
      <c r="I376" s="128"/>
      <c r="J376" s="128"/>
      <c r="K376" s="164"/>
      <c r="L376" s="164"/>
      <c r="M376" s="164"/>
      <c r="N376" s="164"/>
      <c r="O376" s="164"/>
      <c r="P376" s="164"/>
      <c r="Q376" s="164"/>
      <c r="R376" s="164"/>
      <c r="S376" s="164"/>
      <c r="T376" s="164"/>
      <c r="U376" s="164"/>
      <c r="V376" s="164"/>
      <c r="W376" s="164"/>
      <c r="X376" s="128"/>
      <c r="Y376" s="128"/>
      <c r="Z376" s="128"/>
    </row>
    <row r="377" spans="1:26">
      <c r="A377" s="128"/>
      <c r="B377" s="128"/>
      <c r="C377" s="128"/>
      <c r="D377" s="164"/>
      <c r="E377" s="164"/>
      <c r="F377" s="128"/>
      <c r="G377" s="128"/>
      <c r="H377" s="128"/>
      <c r="I377" s="128"/>
      <c r="J377" s="128"/>
      <c r="K377" s="164"/>
      <c r="L377" s="164"/>
      <c r="M377" s="164"/>
      <c r="N377" s="164"/>
      <c r="O377" s="164"/>
      <c r="P377" s="164"/>
      <c r="Q377" s="164"/>
      <c r="R377" s="164"/>
      <c r="S377" s="164"/>
      <c r="T377" s="164"/>
      <c r="U377" s="164"/>
      <c r="V377" s="164"/>
      <c r="W377" s="164"/>
      <c r="X377" s="128"/>
      <c r="Y377" s="128"/>
      <c r="Z377" s="128"/>
    </row>
    <row r="378" spans="1:26">
      <c r="A378" s="128"/>
      <c r="B378" s="128"/>
      <c r="C378" s="128"/>
      <c r="D378" s="164"/>
      <c r="E378" s="164"/>
      <c r="F378" s="128"/>
      <c r="G378" s="128"/>
      <c r="H378" s="128"/>
      <c r="I378" s="128"/>
      <c r="J378" s="128"/>
      <c r="K378" s="164"/>
      <c r="L378" s="164"/>
      <c r="M378" s="164"/>
      <c r="N378" s="164"/>
      <c r="O378" s="164"/>
      <c r="P378" s="164"/>
      <c r="Q378" s="164"/>
      <c r="R378" s="164"/>
      <c r="S378" s="164"/>
      <c r="T378" s="164"/>
      <c r="U378" s="164"/>
      <c r="V378" s="164"/>
      <c r="W378" s="164"/>
      <c r="X378" s="128"/>
      <c r="Y378" s="128"/>
      <c r="Z378" s="128"/>
    </row>
    <row r="379" spans="1:26">
      <c r="A379" s="128"/>
      <c r="B379" s="128"/>
      <c r="C379" s="128"/>
      <c r="D379" s="164"/>
      <c r="E379" s="164"/>
      <c r="F379" s="128"/>
      <c r="G379" s="128"/>
      <c r="H379" s="128"/>
      <c r="I379" s="128"/>
      <c r="J379" s="128"/>
      <c r="K379" s="164"/>
      <c r="L379" s="164"/>
      <c r="M379" s="164"/>
      <c r="N379" s="164"/>
      <c r="O379" s="164"/>
      <c r="P379" s="164"/>
      <c r="Q379" s="164"/>
      <c r="R379" s="164"/>
      <c r="S379" s="164"/>
      <c r="T379" s="164"/>
      <c r="U379" s="164"/>
      <c r="V379" s="164"/>
      <c r="W379" s="164"/>
      <c r="X379" s="128"/>
      <c r="Y379" s="128"/>
      <c r="Z379" s="128"/>
    </row>
    <row r="380" spans="1:26">
      <c r="A380" s="128"/>
      <c r="B380" s="128"/>
      <c r="C380" s="128"/>
      <c r="D380" s="164"/>
      <c r="E380" s="164"/>
      <c r="F380" s="128"/>
      <c r="G380" s="128"/>
      <c r="H380" s="128"/>
      <c r="I380" s="128"/>
      <c r="J380" s="128"/>
      <c r="K380" s="164"/>
      <c r="L380" s="164"/>
      <c r="M380" s="164"/>
      <c r="N380" s="164"/>
      <c r="O380" s="164"/>
      <c r="P380" s="164"/>
      <c r="Q380" s="164"/>
      <c r="R380" s="164"/>
      <c r="S380" s="164"/>
      <c r="T380" s="164"/>
      <c r="U380" s="164"/>
      <c r="V380" s="164"/>
      <c r="W380" s="164"/>
      <c r="X380" s="128"/>
      <c r="Y380" s="128"/>
      <c r="Z380" s="128"/>
    </row>
    <row r="381" spans="1:26">
      <c r="A381" s="128"/>
      <c r="B381" s="128"/>
      <c r="C381" s="128"/>
      <c r="D381" s="164"/>
      <c r="E381" s="164"/>
      <c r="F381" s="128"/>
      <c r="G381" s="128"/>
      <c r="H381" s="128"/>
      <c r="I381" s="128"/>
      <c r="J381" s="128"/>
      <c r="K381" s="164"/>
      <c r="L381" s="164"/>
      <c r="M381" s="164"/>
      <c r="N381" s="164"/>
      <c r="O381" s="164"/>
      <c r="P381" s="164"/>
      <c r="Q381" s="164"/>
      <c r="R381" s="164"/>
      <c r="S381" s="164"/>
      <c r="T381" s="164"/>
      <c r="U381" s="164"/>
      <c r="V381" s="164"/>
      <c r="W381" s="164"/>
      <c r="X381" s="128"/>
      <c r="Y381" s="128"/>
      <c r="Z381" s="128"/>
    </row>
    <row r="382" spans="1:26">
      <c r="A382" s="128"/>
      <c r="B382" s="128"/>
      <c r="C382" s="128"/>
      <c r="D382" s="164"/>
      <c r="E382" s="164"/>
      <c r="F382" s="128"/>
      <c r="G382" s="128"/>
      <c r="H382" s="128"/>
      <c r="I382" s="128"/>
      <c r="J382" s="128"/>
      <c r="K382" s="164"/>
      <c r="L382" s="164"/>
      <c r="M382" s="164"/>
      <c r="N382" s="164"/>
      <c r="O382" s="164"/>
      <c r="P382" s="164"/>
      <c r="Q382" s="164"/>
      <c r="R382" s="164"/>
      <c r="S382" s="164"/>
      <c r="T382" s="164"/>
      <c r="U382" s="164"/>
      <c r="V382" s="164"/>
      <c r="W382" s="164"/>
      <c r="X382" s="128"/>
      <c r="Y382" s="128"/>
      <c r="Z382" s="128"/>
    </row>
    <row r="383" spans="1:26">
      <c r="A383" s="128"/>
      <c r="B383" s="128"/>
      <c r="C383" s="128"/>
      <c r="D383" s="164"/>
      <c r="E383" s="164"/>
      <c r="F383" s="128"/>
      <c r="G383" s="128"/>
      <c r="H383" s="128"/>
      <c r="I383" s="128"/>
      <c r="J383" s="128"/>
      <c r="K383" s="164"/>
      <c r="L383" s="164"/>
      <c r="M383" s="164"/>
      <c r="N383" s="164"/>
      <c r="O383" s="164"/>
      <c r="P383" s="164"/>
      <c r="Q383" s="164"/>
      <c r="R383" s="164"/>
      <c r="S383" s="164"/>
      <c r="T383" s="164"/>
      <c r="U383" s="164"/>
      <c r="V383" s="164"/>
      <c r="W383" s="164"/>
      <c r="X383" s="128"/>
      <c r="Y383" s="128"/>
      <c r="Z383" s="128"/>
    </row>
    <row r="384" spans="1:26">
      <c r="A384" s="128"/>
      <c r="B384" s="128"/>
      <c r="C384" s="128"/>
      <c r="D384" s="164"/>
      <c r="E384" s="164"/>
      <c r="F384" s="128"/>
      <c r="G384" s="128"/>
      <c r="H384" s="128"/>
      <c r="I384" s="128"/>
      <c r="J384" s="128"/>
      <c r="K384" s="164"/>
      <c r="L384" s="164"/>
      <c r="M384" s="164"/>
      <c r="N384" s="164"/>
      <c r="O384" s="164"/>
      <c r="P384" s="164"/>
      <c r="Q384" s="164"/>
      <c r="R384" s="164"/>
      <c r="S384" s="164"/>
      <c r="T384" s="164"/>
      <c r="U384" s="164"/>
      <c r="V384" s="164"/>
      <c r="W384" s="164"/>
      <c r="X384" s="128"/>
      <c r="Y384" s="128"/>
      <c r="Z384" s="128"/>
    </row>
    <row r="385" spans="1:26">
      <c r="A385" s="128"/>
      <c r="B385" s="128"/>
      <c r="C385" s="128"/>
      <c r="D385" s="164"/>
      <c r="E385" s="164"/>
      <c r="F385" s="128"/>
      <c r="G385" s="128"/>
      <c r="H385" s="128"/>
      <c r="I385" s="128"/>
      <c r="J385" s="128"/>
      <c r="K385" s="164"/>
      <c r="L385" s="164"/>
      <c r="M385" s="164"/>
      <c r="N385" s="164"/>
      <c r="O385" s="164"/>
      <c r="P385" s="164"/>
      <c r="Q385" s="164"/>
      <c r="R385" s="164"/>
      <c r="S385" s="164"/>
      <c r="T385" s="164"/>
      <c r="U385" s="164"/>
      <c r="V385" s="164"/>
      <c r="W385" s="164"/>
      <c r="X385" s="128"/>
      <c r="Y385" s="128"/>
      <c r="Z385" s="128"/>
    </row>
    <row r="386" spans="1:26">
      <c r="A386" s="128"/>
      <c r="B386" s="128"/>
      <c r="C386" s="128"/>
      <c r="D386" s="164"/>
      <c r="E386" s="164"/>
      <c r="F386" s="128"/>
      <c r="G386" s="128"/>
      <c r="H386" s="128"/>
      <c r="I386" s="128"/>
      <c r="J386" s="128"/>
      <c r="K386" s="164"/>
      <c r="L386" s="164"/>
      <c r="M386" s="164"/>
      <c r="N386" s="164"/>
      <c r="O386" s="164"/>
      <c r="P386" s="164"/>
      <c r="Q386" s="164"/>
      <c r="R386" s="164"/>
      <c r="S386" s="164"/>
      <c r="T386" s="164"/>
      <c r="U386" s="164"/>
      <c r="V386" s="164"/>
      <c r="W386" s="164"/>
      <c r="X386" s="128"/>
      <c r="Y386" s="128"/>
      <c r="Z386" s="128"/>
    </row>
    <row r="387" spans="1:26">
      <c r="A387" s="128"/>
      <c r="B387" s="128"/>
      <c r="C387" s="128"/>
      <c r="D387" s="164"/>
      <c r="E387" s="164"/>
      <c r="F387" s="128"/>
      <c r="G387" s="128"/>
      <c r="H387" s="128"/>
      <c r="I387" s="128"/>
      <c r="J387" s="128"/>
      <c r="K387" s="164"/>
      <c r="L387" s="164"/>
      <c r="M387" s="164"/>
      <c r="N387" s="164"/>
      <c r="O387" s="164"/>
      <c r="P387" s="164"/>
      <c r="Q387" s="164"/>
      <c r="R387" s="164"/>
      <c r="S387" s="164"/>
      <c r="T387" s="164"/>
      <c r="U387" s="164"/>
      <c r="V387" s="164"/>
      <c r="W387" s="164"/>
      <c r="X387" s="128"/>
      <c r="Y387" s="128"/>
      <c r="Z387" s="128"/>
    </row>
    <row r="388" spans="1:26">
      <c r="A388" s="128"/>
      <c r="B388" s="128"/>
      <c r="C388" s="128"/>
      <c r="D388" s="164"/>
      <c r="E388" s="164"/>
      <c r="F388" s="128"/>
      <c r="G388" s="128"/>
      <c r="H388" s="128"/>
      <c r="I388" s="128"/>
      <c r="J388" s="128"/>
      <c r="K388" s="164"/>
      <c r="L388" s="164"/>
      <c r="M388" s="164"/>
      <c r="N388" s="164"/>
      <c r="O388" s="164"/>
      <c r="P388" s="164"/>
      <c r="Q388" s="164"/>
      <c r="R388" s="164"/>
      <c r="S388" s="164"/>
      <c r="T388" s="164"/>
      <c r="U388" s="164"/>
      <c r="V388" s="164"/>
      <c r="W388" s="164"/>
      <c r="X388" s="128"/>
      <c r="Y388" s="128"/>
      <c r="Z388" s="128"/>
    </row>
    <row r="389" spans="1:26">
      <c r="A389" s="128"/>
      <c r="B389" s="128"/>
      <c r="C389" s="128"/>
      <c r="D389" s="164"/>
      <c r="E389" s="164"/>
      <c r="F389" s="128"/>
      <c r="G389" s="128"/>
      <c r="H389" s="128"/>
      <c r="I389" s="128"/>
      <c r="J389" s="128"/>
      <c r="K389" s="164"/>
      <c r="L389" s="164"/>
      <c r="M389" s="164"/>
      <c r="N389" s="164"/>
      <c r="O389" s="164"/>
      <c r="P389" s="164"/>
      <c r="Q389" s="164"/>
      <c r="R389" s="164"/>
      <c r="S389" s="164"/>
      <c r="T389" s="164"/>
      <c r="U389" s="164"/>
      <c r="V389" s="164"/>
      <c r="W389" s="164"/>
      <c r="X389" s="128"/>
      <c r="Y389" s="128"/>
      <c r="Z389" s="128"/>
    </row>
    <row r="390" spans="1:26">
      <c r="A390" s="128"/>
      <c r="B390" s="128"/>
      <c r="C390" s="128"/>
      <c r="D390" s="164"/>
      <c r="E390" s="164"/>
      <c r="F390" s="128"/>
      <c r="G390" s="128"/>
      <c r="H390" s="128"/>
      <c r="I390" s="128"/>
      <c r="J390" s="128"/>
      <c r="K390" s="164"/>
      <c r="L390" s="164"/>
      <c r="M390" s="164"/>
      <c r="N390" s="164"/>
      <c r="O390" s="164"/>
      <c r="P390" s="164"/>
      <c r="Q390" s="164"/>
      <c r="R390" s="164"/>
      <c r="S390" s="164"/>
      <c r="T390" s="164"/>
      <c r="U390" s="164"/>
      <c r="V390" s="164"/>
      <c r="W390" s="164"/>
      <c r="X390" s="128"/>
      <c r="Y390" s="128"/>
      <c r="Z390" s="128"/>
    </row>
    <row r="391" spans="1:26">
      <c r="A391" s="128"/>
      <c r="B391" s="128"/>
      <c r="C391" s="128"/>
      <c r="D391" s="164"/>
      <c r="E391" s="164"/>
      <c r="F391" s="128"/>
      <c r="G391" s="128"/>
      <c r="H391" s="128"/>
      <c r="I391" s="128"/>
      <c r="J391" s="128"/>
      <c r="K391" s="164"/>
      <c r="L391" s="164"/>
      <c r="M391" s="164"/>
      <c r="N391" s="164"/>
      <c r="O391" s="164"/>
      <c r="P391" s="164"/>
      <c r="Q391" s="164"/>
      <c r="R391" s="164"/>
      <c r="S391" s="164"/>
      <c r="T391" s="164"/>
      <c r="U391" s="164"/>
      <c r="V391" s="164"/>
      <c r="W391" s="164"/>
      <c r="X391" s="128"/>
      <c r="Y391" s="128"/>
      <c r="Z391" s="128"/>
    </row>
    <row r="392" spans="1:26">
      <c r="A392" s="128"/>
      <c r="B392" s="128"/>
      <c r="C392" s="128"/>
      <c r="D392" s="164"/>
      <c r="E392" s="164"/>
      <c r="F392" s="128"/>
      <c r="G392" s="128"/>
      <c r="H392" s="128"/>
      <c r="I392" s="128"/>
      <c r="J392" s="128"/>
      <c r="K392" s="164"/>
      <c r="L392" s="164"/>
      <c r="M392" s="164"/>
      <c r="N392" s="164"/>
      <c r="O392" s="164"/>
      <c r="P392" s="164"/>
      <c r="Q392" s="164"/>
      <c r="R392" s="164"/>
      <c r="S392" s="164"/>
      <c r="T392" s="164"/>
      <c r="U392" s="164"/>
      <c r="V392" s="164"/>
      <c r="W392" s="164"/>
      <c r="X392" s="128"/>
      <c r="Y392" s="128"/>
      <c r="Z392" s="128"/>
    </row>
    <row r="393" spans="1:26">
      <c r="A393" s="128"/>
      <c r="B393" s="128"/>
      <c r="C393" s="128"/>
      <c r="D393" s="164"/>
      <c r="E393" s="164"/>
      <c r="F393" s="128"/>
      <c r="G393" s="128"/>
      <c r="H393" s="128"/>
      <c r="I393" s="128"/>
      <c r="J393" s="128"/>
      <c r="K393" s="164"/>
      <c r="L393" s="164"/>
      <c r="M393" s="164"/>
      <c r="N393" s="164"/>
      <c r="O393" s="164"/>
      <c r="P393" s="164"/>
      <c r="Q393" s="164"/>
      <c r="R393" s="164"/>
      <c r="S393" s="164"/>
      <c r="T393" s="164"/>
      <c r="U393" s="164"/>
      <c r="V393" s="164"/>
      <c r="W393" s="164"/>
      <c r="X393" s="128"/>
      <c r="Y393" s="128"/>
      <c r="Z393" s="128"/>
    </row>
    <row r="394" spans="1:26">
      <c r="A394" s="128"/>
      <c r="B394" s="128"/>
      <c r="C394" s="128"/>
      <c r="D394" s="164"/>
      <c r="E394" s="164"/>
      <c r="F394" s="128"/>
      <c r="G394" s="128"/>
      <c r="H394" s="128"/>
      <c r="I394" s="128"/>
      <c r="J394" s="128"/>
      <c r="K394" s="164"/>
      <c r="L394" s="164"/>
      <c r="M394" s="164"/>
      <c r="N394" s="164"/>
      <c r="O394" s="164"/>
      <c r="P394" s="164"/>
      <c r="Q394" s="164"/>
      <c r="R394" s="164"/>
      <c r="S394" s="164"/>
      <c r="T394" s="164"/>
      <c r="U394" s="164"/>
      <c r="V394" s="164"/>
      <c r="W394" s="164"/>
      <c r="X394" s="128"/>
      <c r="Y394" s="128"/>
      <c r="Z394" s="128"/>
    </row>
    <row r="395" spans="1:26">
      <c r="A395" s="128"/>
      <c r="B395" s="128"/>
      <c r="C395" s="128"/>
      <c r="D395" s="164"/>
      <c r="E395" s="164"/>
      <c r="F395" s="128"/>
      <c r="G395" s="128"/>
      <c r="H395" s="128"/>
      <c r="I395" s="128"/>
      <c r="J395" s="128"/>
      <c r="K395" s="164"/>
      <c r="L395" s="164"/>
      <c r="M395" s="164"/>
      <c r="N395" s="164"/>
      <c r="O395" s="164"/>
      <c r="P395" s="164"/>
      <c r="Q395" s="164"/>
      <c r="R395" s="164"/>
      <c r="S395" s="164"/>
      <c r="T395" s="164"/>
      <c r="U395" s="164"/>
      <c r="V395" s="164"/>
      <c r="W395" s="164"/>
      <c r="X395" s="128"/>
      <c r="Y395" s="128"/>
      <c r="Z395" s="128"/>
    </row>
    <row r="396" spans="1:26">
      <c r="A396" s="128"/>
      <c r="B396" s="128"/>
      <c r="C396" s="128"/>
      <c r="D396" s="164"/>
      <c r="E396" s="164"/>
      <c r="F396" s="128"/>
      <c r="G396" s="128"/>
      <c r="H396" s="128"/>
      <c r="I396" s="128"/>
      <c r="J396" s="128"/>
      <c r="K396" s="164"/>
      <c r="L396" s="164"/>
      <c r="M396" s="164"/>
      <c r="N396" s="164"/>
      <c r="O396" s="164"/>
      <c r="P396" s="164"/>
      <c r="Q396" s="164"/>
      <c r="R396" s="164"/>
      <c r="S396" s="164"/>
      <c r="T396" s="164"/>
      <c r="U396" s="164"/>
      <c r="V396" s="164"/>
      <c r="W396" s="164"/>
      <c r="X396" s="128"/>
      <c r="Y396" s="128"/>
      <c r="Z396" s="128"/>
    </row>
    <row r="397" spans="1:26">
      <c r="A397" s="128"/>
      <c r="B397" s="128"/>
      <c r="C397" s="128"/>
      <c r="D397" s="164"/>
      <c r="E397" s="164"/>
      <c r="F397" s="128"/>
      <c r="G397" s="128"/>
      <c r="H397" s="128"/>
      <c r="I397" s="128"/>
      <c r="J397" s="128"/>
      <c r="K397" s="164"/>
      <c r="L397" s="164"/>
      <c r="M397" s="164"/>
      <c r="N397" s="164"/>
      <c r="O397" s="164"/>
      <c r="P397" s="164"/>
      <c r="Q397" s="164"/>
      <c r="R397" s="164"/>
      <c r="S397" s="164"/>
      <c r="T397" s="164"/>
      <c r="U397" s="164"/>
      <c r="V397" s="164"/>
      <c r="W397" s="164"/>
      <c r="X397" s="128"/>
      <c r="Y397" s="128"/>
      <c r="Z397" s="128"/>
    </row>
    <row r="398" spans="1:26">
      <c r="A398" s="128"/>
      <c r="B398" s="128"/>
      <c r="C398" s="128"/>
      <c r="D398" s="164"/>
      <c r="E398" s="164"/>
      <c r="F398" s="128"/>
      <c r="G398" s="128"/>
      <c r="H398" s="128"/>
      <c r="I398" s="128"/>
      <c r="J398" s="128"/>
      <c r="K398" s="164"/>
      <c r="L398" s="164"/>
      <c r="M398" s="164"/>
      <c r="N398" s="164"/>
      <c r="O398" s="164"/>
      <c r="P398" s="164"/>
      <c r="Q398" s="164"/>
      <c r="R398" s="164"/>
      <c r="S398" s="164"/>
      <c r="T398" s="164"/>
      <c r="U398" s="164"/>
      <c r="V398" s="164"/>
      <c r="W398" s="164"/>
      <c r="X398" s="128"/>
      <c r="Y398" s="128"/>
      <c r="Z398" s="128"/>
    </row>
    <row r="399" spans="1:26">
      <c r="A399" s="128"/>
      <c r="B399" s="128"/>
      <c r="C399" s="128"/>
      <c r="D399" s="164"/>
      <c r="E399" s="164"/>
      <c r="F399" s="128"/>
      <c r="G399" s="128"/>
      <c r="H399" s="128"/>
      <c r="I399" s="128"/>
      <c r="J399" s="128"/>
      <c r="K399" s="164"/>
      <c r="L399" s="164"/>
      <c r="M399" s="164"/>
      <c r="N399" s="164"/>
      <c r="O399" s="164"/>
      <c r="P399" s="164"/>
      <c r="Q399" s="164"/>
      <c r="R399" s="164"/>
      <c r="S399" s="164"/>
      <c r="T399" s="164"/>
      <c r="U399" s="164"/>
      <c r="V399" s="164"/>
      <c r="W399" s="164"/>
      <c r="X399" s="128"/>
      <c r="Y399" s="128"/>
      <c r="Z399" s="128"/>
    </row>
    <row r="400" spans="1:26">
      <c r="A400" s="128"/>
      <c r="B400" s="128"/>
      <c r="C400" s="128"/>
      <c r="D400" s="164"/>
      <c r="E400" s="164"/>
      <c r="F400" s="128"/>
      <c r="G400" s="128"/>
      <c r="H400" s="128"/>
      <c r="I400" s="128"/>
      <c r="J400" s="128"/>
      <c r="K400" s="164"/>
      <c r="L400" s="164"/>
      <c r="M400" s="164"/>
      <c r="N400" s="164"/>
      <c r="O400" s="164"/>
      <c r="P400" s="164"/>
      <c r="Q400" s="164"/>
      <c r="R400" s="164"/>
      <c r="S400" s="164"/>
      <c r="T400" s="164"/>
      <c r="U400" s="164"/>
      <c r="V400" s="164"/>
      <c r="W400" s="164"/>
      <c r="X400" s="128"/>
      <c r="Y400" s="128"/>
      <c r="Z400" s="128"/>
    </row>
    <row r="401" spans="1:26">
      <c r="A401" s="128"/>
      <c r="B401" s="128"/>
      <c r="C401" s="128"/>
      <c r="D401" s="164"/>
      <c r="E401" s="164"/>
      <c r="F401" s="128"/>
      <c r="G401" s="128"/>
      <c r="H401" s="128"/>
      <c r="I401" s="128"/>
      <c r="J401" s="128"/>
      <c r="K401" s="164"/>
      <c r="L401" s="164"/>
      <c r="M401" s="164"/>
      <c r="N401" s="164"/>
      <c r="O401" s="164"/>
      <c r="P401" s="164"/>
      <c r="Q401" s="164"/>
      <c r="R401" s="164"/>
      <c r="S401" s="164"/>
      <c r="T401" s="164"/>
      <c r="U401" s="164"/>
      <c r="V401" s="164"/>
      <c r="W401" s="164"/>
      <c r="X401" s="128"/>
      <c r="Y401" s="128"/>
      <c r="Z401" s="128"/>
    </row>
    <row r="402" spans="1:26">
      <c r="A402" s="128"/>
      <c r="B402" s="128"/>
      <c r="C402" s="128"/>
      <c r="D402" s="164"/>
      <c r="E402" s="164"/>
      <c r="F402" s="128"/>
      <c r="G402" s="128"/>
      <c r="H402" s="128"/>
      <c r="I402" s="128"/>
      <c r="J402" s="128"/>
      <c r="K402" s="164"/>
      <c r="L402" s="164"/>
      <c r="M402" s="164"/>
      <c r="N402" s="164"/>
      <c r="O402" s="164"/>
      <c r="P402" s="164"/>
      <c r="Q402" s="164"/>
      <c r="R402" s="164"/>
      <c r="S402" s="164"/>
      <c r="T402" s="164"/>
      <c r="U402" s="164"/>
      <c r="V402" s="164"/>
      <c r="W402" s="164"/>
      <c r="X402" s="128"/>
      <c r="Y402" s="128"/>
      <c r="Z402" s="128"/>
    </row>
    <row r="403" spans="1:26">
      <c r="A403" s="128"/>
      <c r="B403" s="128"/>
      <c r="C403" s="128"/>
      <c r="D403" s="164"/>
      <c r="E403" s="164"/>
      <c r="F403" s="128"/>
      <c r="G403" s="128"/>
      <c r="H403" s="128"/>
      <c r="I403" s="128"/>
      <c r="J403" s="128"/>
      <c r="K403" s="164"/>
      <c r="L403" s="164"/>
      <c r="M403" s="164"/>
      <c r="N403" s="164"/>
      <c r="O403" s="164"/>
      <c r="P403" s="164"/>
      <c r="Q403" s="164"/>
      <c r="R403" s="164"/>
      <c r="S403" s="164"/>
      <c r="T403" s="164"/>
      <c r="U403" s="164"/>
      <c r="V403" s="164"/>
      <c r="W403" s="164"/>
      <c r="X403" s="128"/>
      <c r="Y403" s="128"/>
      <c r="Z403" s="128"/>
    </row>
    <row r="404" spans="1:26">
      <c r="A404" s="128"/>
      <c r="B404" s="128"/>
      <c r="C404" s="128"/>
      <c r="D404" s="164"/>
      <c r="E404" s="164"/>
      <c r="F404" s="128"/>
      <c r="G404" s="128"/>
      <c r="H404" s="128"/>
      <c r="I404" s="128"/>
      <c r="J404" s="128"/>
      <c r="K404" s="164"/>
      <c r="L404" s="164"/>
      <c r="M404" s="164"/>
      <c r="N404" s="164"/>
      <c r="O404" s="164"/>
      <c r="P404" s="164"/>
      <c r="Q404" s="164"/>
      <c r="R404" s="164"/>
      <c r="S404" s="164"/>
      <c r="T404" s="164"/>
      <c r="U404" s="164"/>
      <c r="V404" s="164"/>
      <c r="W404" s="164"/>
      <c r="X404" s="128"/>
      <c r="Y404" s="128"/>
      <c r="Z404" s="128"/>
    </row>
    <row r="405" spans="1:26">
      <c r="A405" s="128"/>
      <c r="B405" s="128"/>
      <c r="C405" s="128"/>
      <c r="D405" s="164"/>
      <c r="E405" s="164"/>
      <c r="F405" s="128"/>
      <c r="G405" s="128"/>
      <c r="H405" s="128"/>
      <c r="I405" s="128"/>
      <c r="J405" s="128"/>
      <c r="K405" s="164"/>
      <c r="L405" s="164"/>
      <c r="M405" s="164"/>
      <c r="N405" s="164"/>
      <c r="O405" s="164"/>
      <c r="P405" s="164"/>
      <c r="Q405" s="164"/>
      <c r="R405" s="164"/>
      <c r="S405" s="164"/>
      <c r="T405" s="164"/>
      <c r="U405" s="164"/>
      <c r="V405" s="164"/>
      <c r="W405" s="164"/>
      <c r="X405" s="128"/>
      <c r="Y405" s="128"/>
      <c r="Z405" s="128"/>
    </row>
    <row r="406" spans="1:26">
      <c r="A406" s="128"/>
      <c r="B406" s="128"/>
      <c r="C406" s="128"/>
      <c r="D406" s="164"/>
      <c r="E406" s="164"/>
      <c r="F406" s="128"/>
      <c r="G406" s="128"/>
      <c r="H406" s="128"/>
      <c r="I406" s="128"/>
      <c r="J406" s="128"/>
      <c r="K406" s="164"/>
      <c r="L406" s="164"/>
      <c r="M406" s="164"/>
      <c r="N406" s="164"/>
      <c r="O406" s="164"/>
      <c r="P406" s="164"/>
      <c r="Q406" s="164"/>
      <c r="R406" s="164"/>
      <c r="S406" s="164"/>
      <c r="T406" s="164"/>
      <c r="U406" s="164"/>
      <c r="V406" s="164"/>
      <c r="W406" s="164"/>
      <c r="X406" s="128"/>
      <c r="Y406" s="128"/>
      <c r="Z406" s="128"/>
    </row>
    <row r="407" spans="1:26">
      <c r="A407" s="128"/>
      <c r="B407" s="128"/>
      <c r="C407" s="128"/>
      <c r="D407" s="164"/>
      <c r="E407" s="164"/>
      <c r="F407" s="128"/>
      <c r="G407" s="128"/>
      <c r="H407" s="128"/>
      <c r="I407" s="128"/>
      <c r="J407" s="128"/>
      <c r="K407" s="164"/>
      <c r="L407" s="164"/>
      <c r="M407" s="164"/>
      <c r="N407" s="164"/>
      <c r="O407" s="164"/>
      <c r="P407" s="164"/>
      <c r="Q407" s="164"/>
      <c r="R407" s="164"/>
      <c r="S407" s="164"/>
      <c r="T407" s="164"/>
      <c r="U407" s="164"/>
      <c r="V407" s="164"/>
      <c r="W407" s="164"/>
      <c r="X407" s="128"/>
      <c r="Y407" s="128"/>
      <c r="Z407" s="128"/>
    </row>
    <row r="408" spans="1:26">
      <c r="A408" s="128"/>
      <c r="B408" s="128"/>
      <c r="C408" s="128"/>
      <c r="D408" s="164"/>
      <c r="E408" s="164"/>
      <c r="F408" s="128"/>
      <c r="G408" s="128"/>
      <c r="H408" s="128"/>
      <c r="I408" s="128"/>
      <c r="J408" s="128"/>
      <c r="K408" s="164"/>
      <c r="L408" s="164"/>
      <c r="M408" s="164"/>
      <c r="N408" s="164"/>
      <c r="O408" s="164"/>
      <c r="P408" s="164"/>
      <c r="Q408" s="164"/>
      <c r="R408" s="164"/>
      <c r="S408" s="164"/>
      <c r="T408" s="164"/>
      <c r="U408" s="164"/>
      <c r="V408" s="164"/>
      <c r="W408" s="164"/>
      <c r="X408" s="128"/>
      <c r="Y408" s="128"/>
      <c r="Z408" s="128"/>
    </row>
    <row r="409" spans="1:26">
      <c r="A409" s="128"/>
      <c r="B409" s="128"/>
      <c r="C409" s="128"/>
      <c r="D409" s="164"/>
      <c r="E409" s="164"/>
      <c r="F409" s="128"/>
      <c r="G409" s="128"/>
      <c r="H409" s="128"/>
      <c r="I409" s="128"/>
      <c r="J409" s="128"/>
      <c r="K409" s="164"/>
      <c r="L409" s="164"/>
      <c r="M409" s="164"/>
      <c r="N409" s="164"/>
      <c r="O409" s="164"/>
      <c r="P409" s="164"/>
      <c r="Q409" s="164"/>
      <c r="R409" s="164"/>
      <c r="S409" s="164"/>
      <c r="T409" s="164"/>
      <c r="U409" s="164"/>
      <c r="V409" s="164"/>
      <c r="W409" s="164"/>
      <c r="X409" s="128"/>
      <c r="Y409" s="128"/>
      <c r="Z409" s="128"/>
    </row>
    <row r="410" spans="1:26">
      <c r="A410" s="128"/>
      <c r="B410" s="128"/>
      <c r="C410" s="128"/>
      <c r="D410" s="164"/>
      <c r="E410" s="164"/>
      <c r="F410" s="128"/>
      <c r="G410" s="128"/>
      <c r="H410" s="128"/>
      <c r="I410" s="128"/>
      <c r="J410" s="128"/>
      <c r="K410" s="164"/>
      <c r="L410" s="164"/>
      <c r="M410" s="164"/>
      <c r="N410" s="164"/>
      <c r="O410" s="164"/>
      <c r="P410" s="164"/>
      <c r="Q410" s="164"/>
      <c r="R410" s="164"/>
      <c r="S410" s="164"/>
      <c r="T410" s="164"/>
      <c r="U410" s="164"/>
      <c r="V410" s="164"/>
      <c r="W410" s="164"/>
      <c r="X410" s="128"/>
      <c r="Y410" s="128"/>
      <c r="Z410" s="128"/>
    </row>
    <row r="411" spans="1:26">
      <c r="A411" s="128"/>
      <c r="B411" s="128"/>
      <c r="C411" s="128"/>
      <c r="D411" s="164"/>
      <c r="E411" s="164"/>
      <c r="F411" s="128"/>
      <c r="G411" s="128"/>
      <c r="H411" s="128"/>
      <c r="I411" s="128"/>
      <c r="J411" s="128"/>
      <c r="K411" s="164"/>
      <c r="L411" s="164"/>
      <c r="M411" s="164"/>
      <c r="N411" s="164"/>
      <c r="O411" s="164"/>
      <c r="P411" s="164"/>
      <c r="Q411" s="164"/>
      <c r="R411" s="164"/>
      <c r="S411" s="164"/>
      <c r="T411" s="164"/>
      <c r="U411" s="164"/>
      <c r="V411" s="164"/>
      <c r="W411" s="164"/>
      <c r="X411" s="128"/>
      <c r="Y411" s="128"/>
      <c r="Z411" s="128"/>
    </row>
    <row r="412" spans="1:26">
      <c r="A412" s="128"/>
      <c r="B412" s="128"/>
      <c r="C412" s="128"/>
      <c r="D412" s="164"/>
      <c r="E412" s="164"/>
      <c r="F412" s="128"/>
      <c r="G412" s="128"/>
      <c r="H412" s="128"/>
      <c r="I412" s="128"/>
      <c r="J412" s="128"/>
      <c r="K412" s="164"/>
      <c r="L412" s="164"/>
      <c r="M412" s="164"/>
      <c r="N412" s="164"/>
      <c r="O412" s="164"/>
      <c r="P412" s="164"/>
      <c r="Q412" s="164"/>
      <c r="R412" s="164"/>
      <c r="S412" s="164"/>
      <c r="T412" s="164"/>
      <c r="U412" s="164"/>
      <c r="V412" s="164"/>
      <c r="W412" s="164"/>
      <c r="X412" s="128"/>
      <c r="Y412" s="128"/>
      <c r="Z412" s="128"/>
    </row>
    <row r="413" spans="1:26">
      <c r="A413" s="128"/>
      <c r="B413" s="128"/>
      <c r="C413" s="128"/>
      <c r="D413" s="164"/>
      <c r="E413" s="164"/>
      <c r="F413" s="128"/>
      <c r="G413" s="128"/>
      <c r="H413" s="128"/>
      <c r="I413" s="128"/>
      <c r="J413" s="128"/>
      <c r="K413" s="164"/>
      <c r="L413" s="164"/>
      <c r="M413" s="164"/>
      <c r="N413" s="164"/>
      <c r="O413" s="164"/>
      <c r="P413" s="164"/>
      <c r="Q413" s="164"/>
      <c r="R413" s="164"/>
      <c r="S413" s="164"/>
      <c r="T413" s="164"/>
      <c r="U413" s="164"/>
      <c r="V413" s="164"/>
      <c r="W413" s="164"/>
      <c r="X413" s="128"/>
      <c r="Y413" s="128"/>
      <c r="Z413" s="128"/>
    </row>
    <row r="414" spans="1:26">
      <c r="A414" s="128"/>
      <c r="B414" s="128"/>
      <c r="C414" s="128"/>
      <c r="D414" s="164"/>
      <c r="E414" s="164"/>
      <c r="F414" s="128"/>
      <c r="G414" s="128"/>
      <c r="H414" s="128"/>
      <c r="I414" s="128"/>
      <c r="J414" s="128"/>
      <c r="K414" s="164"/>
      <c r="L414" s="164"/>
      <c r="M414" s="164"/>
      <c r="N414" s="164"/>
      <c r="O414" s="164"/>
      <c r="P414" s="164"/>
      <c r="Q414" s="164"/>
      <c r="R414" s="164"/>
      <c r="S414" s="164"/>
      <c r="T414" s="164"/>
      <c r="U414" s="164"/>
      <c r="V414" s="164"/>
      <c r="W414" s="164"/>
      <c r="X414" s="128"/>
      <c r="Y414" s="128"/>
      <c r="Z414" s="128"/>
    </row>
    <row r="415" spans="1:26">
      <c r="A415" s="128"/>
      <c r="B415" s="128"/>
      <c r="C415" s="128"/>
      <c r="D415" s="164"/>
      <c r="E415" s="164"/>
      <c r="F415" s="128"/>
      <c r="G415" s="128"/>
      <c r="H415" s="128"/>
      <c r="I415" s="128"/>
      <c r="J415" s="128"/>
      <c r="K415" s="164"/>
      <c r="L415" s="164"/>
      <c r="M415" s="164"/>
      <c r="N415" s="164"/>
      <c r="O415" s="164"/>
      <c r="P415" s="164"/>
      <c r="Q415" s="164"/>
      <c r="R415" s="164"/>
      <c r="S415" s="164"/>
      <c r="T415" s="164"/>
      <c r="U415" s="164"/>
      <c r="V415" s="164"/>
      <c r="W415" s="164"/>
      <c r="X415" s="128"/>
      <c r="Y415" s="128"/>
      <c r="Z415" s="128"/>
    </row>
    <row r="416" spans="1:26">
      <c r="A416" s="128"/>
      <c r="B416" s="128"/>
      <c r="C416" s="128"/>
      <c r="D416" s="164"/>
      <c r="E416" s="164"/>
      <c r="F416" s="128"/>
      <c r="G416" s="128"/>
      <c r="H416" s="128"/>
      <c r="I416" s="128"/>
      <c r="J416" s="128"/>
      <c r="K416" s="164"/>
      <c r="L416" s="164"/>
      <c r="M416" s="164"/>
      <c r="N416" s="164"/>
      <c r="O416" s="164"/>
      <c r="P416" s="164"/>
      <c r="Q416" s="164"/>
      <c r="R416" s="164"/>
      <c r="S416" s="164"/>
      <c r="T416" s="164"/>
      <c r="U416" s="164"/>
      <c r="V416" s="164"/>
      <c r="W416" s="164"/>
      <c r="X416" s="128"/>
      <c r="Y416" s="128"/>
      <c r="Z416" s="128"/>
    </row>
    <row r="417" spans="1:26">
      <c r="A417" s="128"/>
      <c r="B417" s="128"/>
      <c r="C417" s="128"/>
      <c r="D417" s="164"/>
      <c r="E417" s="164"/>
      <c r="F417" s="128"/>
      <c r="G417" s="128"/>
      <c r="H417" s="128"/>
      <c r="I417" s="128"/>
      <c r="J417" s="128"/>
      <c r="K417" s="164"/>
      <c r="L417" s="164"/>
      <c r="M417" s="164"/>
      <c r="N417" s="164"/>
      <c r="O417" s="164"/>
      <c r="P417" s="164"/>
      <c r="Q417" s="164"/>
      <c r="R417" s="164"/>
      <c r="S417" s="164"/>
      <c r="T417" s="164"/>
      <c r="U417" s="164"/>
      <c r="V417" s="164"/>
      <c r="W417" s="164"/>
      <c r="X417" s="128"/>
      <c r="Y417" s="128"/>
      <c r="Z417" s="128"/>
    </row>
    <row r="418" spans="1:26">
      <c r="A418" s="128"/>
      <c r="B418" s="128"/>
      <c r="C418" s="128"/>
      <c r="D418" s="164"/>
      <c r="E418" s="164"/>
      <c r="F418" s="128"/>
      <c r="G418" s="128"/>
      <c r="H418" s="128"/>
      <c r="I418" s="128"/>
      <c r="J418" s="128"/>
      <c r="K418" s="164"/>
      <c r="L418" s="164"/>
      <c r="M418" s="164"/>
      <c r="N418" s="164"/>
      <c r="O418" s="164"/>
      <c r="P418" s="164"/>
      <c r="Q418" s="164"/>
      <c r="R418" s="164"/>
      <c r="S418" s="164"/>
      <c r="T418" s="164"/>
      <c r="U418" s="164"/>
      <c r="V418" s="164"/>
      <c r="W418" s="164"/>
      <c r="X418" s="128"/>
      <c r="Y418" s="128"/>
      <c r="Z418" s="128"/>
    </row>
    <row r="419" spans="1:26">
      <c r="A419" s="128"/>
      <c r="B419" s="128"/>
      <c r="C419" s="128"/>
      <c r="D419" s="164"/>
      <c r="E419" s="164"/>
      <c r="F419" s="128"/>
      <c r="G419" s="128"/>
      <c r="H419" s="128"/>
      <c r="I419" s="128"/>
      <c r="J419" s="128"/>
      <c r="K419" s="164"/>
      <c r="L419" s="164"/>
      <c r="M419" s="164"/>
      <c r="N419" s="164"/>
      <c r="O419" s="164"/>
      <c r="P419" s="164"/>
      <c r="Q419" s="164"/>
      <c r="R419" s="164"/>
      <c r="S419" s="164"/>
      <c r="T419" s="164"/>
      <c r="U419" s="164"/>
      <c r="V419" s="164"/>
      <c r="W419" s="164"/>
      <c r="X419" s="128"/>
      <c r="Y419" s="128"/>
      <c r="Z419" s="128"/>
    </row>
    <row r="420" spans="1:26">
      <c r="A420" s="128"/>
      <c r="B420" s="128"/>
      <c r="C420" s="128"/>
      <c r="D420" s="164"/>
      <c r="E420" s="164"/>
      <c r="F420" s="128"/>
      <c r="G420" s="128"/>
      <c r="H420" s="128"/>
      <c r="I420" s="128"/>
      <c r="J420" s="128"/>
      <c r="K420" s="164"/>
      <c r="L420" s="164"/>
      <c r="M420" s="164"/>
      <c r="N420" s="164"/>
      <c r="O420" s="164"/>
      <c r="P420" s="164"/>
      <c r="Q420" s="164"/>
      <c r="R420" s="164"/>
      <c r="S420" s="164"/>
      <c r="T420" s="164"/>
      <c r="U420" s="164"/>
      <c r="V420" s="164"/>
      <c r="W420" s="164"/>
      <c r="X420" s="128"/>
      <c r="Y420" s="128"/>
      <c r="Z420" s="128"/>
    </row>
    <row r="421" spans="1:26">
      <c r="A421" s="128"/>
      <c r="B421" s="128"/>
      <c r="C421" s="128"/>
      <c r="D421" s="164"/>
      <c r="E421" s="164"/>
      <c r="F421" s="128"/>
      <c r="G421" s="128"/>
      <c r="H421" s="128"/>
      <c r="I421" s="128"/>
      <c r="J421" s="128"/>
      <c r="K421" s="164"/>
      <c r="L421" s="164"/>
      <c r="M421" s="164"/>
      <c r="N421" s="164"/>
      <c r="O421" s="164"/>
      <c r="P421" s="164"/>
      <c r="Q421" s="164"/>
      <c r="R421" s="164"/>
      <c r="S421" s="164"/>
      <c r="T421" s="164"/>
      <c r="U421" s="164"/>
      <c r="V421" s="164"/>
      <c r="W421" s="164"/>
      <c r="X421" s="128"/>
      <c r="Y421" s="128"/>
      <c r="Z421" s="128"/>
    </row>
    <row r="422" spans="1:26">
      <c r="A422" s="128"/>
      <c r="B422" s="128"/>
      <c r="C422" s="128"/>
      <c r="D422" s="164"/>
      <c r="E422" s="164"/>
      <c r="F422" s="128"/>
      <c r="G422" s="128"/>
      <c r="H422" s="128"/>
      <c r="I422" s="128"/>
      <c r="J422" s="128"/>
      <c r="K422" s="164"/>
      <c r="L422" s="164"/>
      <c r="M422" s="164"/>
      <c r="N422" s="164"/>
      <c r="O422" s="164"/>
      <c r="P422" s="164"/>
      <c r="Q422" s="164"/>
      <c r="R422" s="164"/>
      <c r="S422" s="164"/>
      <c r="T422" s="164"/>
      <c r="U422" s="164"/>
      <c r="V422" s="164"/>
      <c r="W422" s="164"/>
      <c r="X422" s="128"/>
      <c r="Y422" s="128"/>
      <c r="Z422" s="128"/>
    </row>
    <row r="423" spans="1:26">
      <c r="A423" s="128"/>
      <c r="B423" s="128"/>
      <c r="C423" s="128"/>
      <c r="D423" s="164"/>
      <c r="E423" s="164"/>
      <c r="F423" s="128"/>
      <c r="G423" s="128"/>
      <c r="H423" s="128"/>
      <c r="I423" s="128"/>
      <c r="J423" s="128"/>
      <c r="K423" s="164"/>
      <c r="L423" s="164"/>
      <c r="M423" s="164"/>
      <c r="N423" s="164"/>
      <c r="O423" s="164"/>
      <c r="P423" s="164"/>
      <c r="Q423" s="164"/>
      <c r="R423" s="164"/>
      <c r="S423" s="164"/>
      <c r="T423" s="164"/>
      <c r="U423" s="164"/>
      <c r="V423" s="164"/>
      <c r="W423" s="164"/>
      <c r="X423" s="128"/>
      <c r="Y423" s="128"/>
      <c r="Z423" s="128"/>
    </row>
    <row r="424" spans="1:26">
      <c r="A424" s="128"/>
      <c r="B424" s="128"/>
      <c r="C424" s="128"/>
      <c r="D424" s="164"/>
      <c r="E424" s="164"/>
      <c r="F424" s="128"/>
      <c r="G424" s="128"/>
      <c r="H424" s="128"/>
      <c r="I424" s="128"/>
      <c r="J424" s="128"/>
      <c r="K424" s="164"/>
      <c r="L424" s="164"/>
      <c r="M424" s="164"/>
      <c r="N424" s="164"/>
      <c r="O424" s="164"/>
      <c r="P424" s="164"/>
      <c r="Q424" s="164"/>
      <c r="R424" s="164"/>
      <c r="S424" s="164"/>
      <c r="T424" s="164"/>
      <c r="U424" s="164"/>
      <c r="V424" s="164"/>
      <c r="W424" s="164"/>
      <c r="X424" s="128"/>
      <c r="Y424" s="128"/>
      <c r="Z424" s="128"/>
    </row>
    <row r="425" spans="1:26">
      <c r="A425" s="128"/>
      <c r="B425" s="128"/>
      <c r="C425" s="128"/>
      <c r="D425" s="164"/>
      <c r="E425" s="164"/>
      <c r="F425" s="128"/>
      <c r="G425" s="128"/>
      <c r="H425" s="128"/>
      <c r="I425" s="128"/>
      <c r="J425" s="128"/>
      <c r="K425" s="164"/>
      <c r="L425" s="164"/>
      <c r="M425" s="164"/>
      <c r="N425" s="164"/>
      <c r="O425" s="164"/>
      <c r="P425" s="164"/>
      <c r="Q425" s="164"/>
      <c r="R425" s="164"/>
      <c r="S425" s="164"/>
      <c r="T425" s="164"/>
      <c r="U425" s="164"/>
      <c r="V425" s="164"/>
      <c r="W425" s="164"/>
      <c r="X425" s="128"/>
      <c r="Y425" s="128"/>
      <c r="Z425" s="128"/>
    </row>
    <row r="426" spans="1:26">
      <c r="A426" s="128"/>
      <c r="B426" s="128"/>
      <c r="C426" s="128"/>
      <c r="D426" s="164"/>
      <c r="E426" s="164"/>
      <c r="F426" s="128"/>
      <c r="G426" s="128"/>
      <c r="H426" s="128"/>
      <c r="I426" s="128"/>
      <c r="J426" s="128"/>
      <c r="K426" s="164"/>
      <c r="L426" s="164"/>
      <c r="M426" s="164"/>
      <c r="N426" s="164"/>
      <c r="O426" s="164"/>
      <c r="P426" s="164"/>
      <c r="Q426" s="164"/>
      <c r="R426" s="164"/>
      <c r="S426" s="164"/>
      <c r="T426" s="164"/>
      <c r="U426" s="164"/>
      <c r="V426" s="164"/>
      <c r="W426" s="164"/>
      <c r="X426" s="128"/>
      <c r="Y426" s="128"/>
      <c r="Z426" s="128"/>
    </row>
    <row r="427" spans="1:26">
      <c r="A427" s="128"/>
      <c r="B427" s="128"/>
      <c r="C427" s="128"/>
      <c r="D427" s="164"/>
      <c r="E427" s="164"/>
      <c r="F427" s="128"/>
      <c r="G427" s="128"/>
      <c r="H427" s="128"/>
      <c r="I427" s="128"/>
      <c r="J427" s="128"/>
      <c r="K427" s="164"/>
      <c r="L427" s="164"/>
      <c r="M427" s="164"/>
      <c r="N427" s="164"/>
      <c r="O427" s="164"/>
      <c r="P427" s="164"/>
      <c r="Q427" s="164"/>
      <c r="R427" s="164"/>
      <c r="S427" s="164"/>
      <c r="T427" s="164"/>
      <c r="U427" s="164"/>
      <c r="V427" s="164"/>
      <c r="W427" s="164"/>
      <c r="X427" s="128"/>
      <c r="Y427" s="128"/>
      <c r="Z427" s="128"/>
    </row>
    <row r="428" spans="1:26">
      <c r="A428" s="128"/>
      <c r="B428" s="128"/>
      <c r="C428" s="128"/>
      <c r="D428" s="164"/>
      <c r="E428" s="164"/>
      <c r="F428" s="128"/>
      <c r="G428" s="128"/>
      <c r="H428" s="128"/>
      <c r="I428" s="128"/>
      <c r="J428" s="128"/>
      <c r="K428" s="164"/>
      <c r="L428" s="164"/>
      <c r="M428" s="164"/>
      <c r="N428" s="164"/>
      <c r="O428" s="164"/>
      <c r="P428" s="164"/>
      <c r="Q428" s="164"/>
      <c r="R428" s="164"/>
      <c r="S428" s="164"/>
      <c r="T428" s="164"/>
      <c r="U428" s="164"/>
      <c r="V428" s="164"/>
      <c r="W428" s="164"/>
      <c r="X428" s="128"/>
      <c r="Y428" s="128"/>
      <c r="Z428" s="128"/>
    </row>
    <row r="429" spans="1:26">
      <c r="A429" s="128"/>
      <c r="B429" s="128"/>
      <c r="C429" s="128"/>
      <c r="D429" s="164"/>
      <c r="E429" s="164"/>
      <c r="F429" s="128"/>
      <c r="G429" s="128"/>
      <c r="H429" s="128"/>
      <c r="I429" s="128"/>
      <c r="J429" s="128"/>
      <c r="K429" s="164"/>
      <c r="L429" s="164"/>
      <c r="M429" s="164"/>
      <c r="N429" s="164"/>
      <c r="O429" s="164"/>
      <c r="P429" s="164"/>
      <c r="Q429" s="164"/>
      <c r="R429" s="164"/>
      <c r="S429" s="164"/>
      <c r="T429" s="164"/>
      <c r="U429" s="164"/>
      <c r="V429" s="164"/>
      <c r="W429" s="164"/>
      <c r="X429" s="128"/>
      <c r="Y429" s="128"/>
      <c r="Z429" s="128"/>
    </row>
    <row r="430" spans="1:26">
      <c r="A430" s="128"/>
      <c r="B430" s="128"/>
      <c r="C430" s="128"/>
      <c r="D430" s="164"/>
      <c r="E430" s="164"/>
      <c r="F430" s="128"/>
      <c r="G430" s="128"/>
      <c r="H430" s="128"/>
      <c r="I430" s="128"/>
      <c r="J430" s="128"/>
      <c r="K430" s="164"/>
      <c r="L430" s="164"/>
      <c r="M430" s="164"/>
      <c r="N430" s="164"/>
      <c r="O430" s="164"/>
      <c r="P430" s="164"/>
      <c r="Q430" s="164"/>
      <c r="R430" s="164"/>
      <c r="S430" s="164"/>
      <c r="T430" s="164"/>
      <c r="U430" s="164"/>
      <c r="V430" s="164"/>
      <c r="W430" s="164"/>
      <c r="X430" s="128"/>
      <c r="Y430" s="128"/>
      <c r="Z430" s="128"/>
    </row>
    <row r="431" spans="1:26">
      <c r="A431" s="128"/>
      <c r="B431" s="128"/>
      <c r="C431" s="128"/>
      <c r="D431" s="164"/>
      <c r="E431" s="164"/>
      <c r="F431" s="128"/>
      <c r="G431" s="128"/>
      <c r="H431" s="128"/>
      <c r="I431" s="128"/>
      <c r="J431" s="128"/>
      <c r="K431" s="164"/>
      <c r="L431" s="164"/>
      <c r="M431" s="164"/>
      <c r="N431" s="164"/>
      <c r="O431" s="164"/>
      <c r="P431" s="164"/>
      <c r="Q431" s="164"/>
      <c r="R431" s="164"/>
      <c r="S431" s="164"/>
      <c r="T431" s="164"/>
      <c r="U431" s="164"/>
      <c r="V431" s="164"/>
      <c r="W431" s="164"/>
      <c r="X431" s="128"/>
      <c r="Y431" s="128"/>
      <c r="Z431" s="128"/>
    </row>
    <row r="432" spans="1:26">
      <c r="A432" s="128"/>
      <c r="B432" s="128"/>
      <c r="C432" s="128"/>
      <c r="D432" s="164"/>
      <c r="E432" s="164"/>
      <c r="F432" s="128"/>
      <c r="G432" s="128"/>
      <c r="H432" s="128"/>
      <c r="I432" s="128"/>
      <c r="J432" s="128"/>
      <c r="K432" s="164"/>
      <c r="L432" s="164"/>
      <c r="M432" s="164"/>
      <c r="N432" s="164"/>
      <c r="O432" s="164"/>
      <c r="P432" s="164"/>
      <c r="Q432" s="164"/>
      <c r="R432" s="164"/>
      <c r="S432" s="164"/>
      <c r="T432" s="164"/>
      <c r="U432" s="164"/>
      <c r="V432" s="164"/>
      <c r="W432" s="164"/>
      <c r="X432" s="128"/>
      <c r="Y432" s="128"/>
      <c r="Z432" s="128"/>
    </row>
    <row r="433" spans="1:26">
      <c r="A433" s="128"/>
      <c r="B433" s="128"/>
      <c r="C433" s="128"/>
      <c r="D433" s="164"/>
      <c r="E433" s="164"/>
      <c r="F433" s="128"/>
      <c r="G433" s="128"/>
      <c r="H433" s="128"/>
      <c r="I433" s="128"/>
      <c r="J433" s="128"/>
      <c r="K433" s="164"/>
      <c r="L433" s="164"/>
      <c r="M433" s="164"/>
      <c r="N433" s="164"/>
      <c r="O433" s="164"/>
      <c r="P433" s="164"/>
      <c r="Q433" s="164"/>
      <c r="R433" s="164"/>
      <c r="S433" s="164"/>
      <c r="T433" s="164"/>
      <c r="U433" s="164"/>
      <c r="V433" s="164"/>
      <c r="W433" s="164"/>
      <c r="X433" s="128"/>
      <c r="Y433" s="128"/>
      <c r="Z433" s="128"/>
    </row>
    <row r="434" spans="1:26">
      <c r="A434" s="128"/>
      <c r="B434" s="128"/>
      <c r="C434" s="128"/>
      <c r="D434" s="164"/>
      <c r="E434" s="164"/>
      <c r="F434" s="128"/>
      <c r="G434" s="128"/>
      <c r="H434" s="128"/>
      <c r="I434" s="128"/>
      <c r="J434" s="128"/>
      <c r="K434" s="164"/>
      <c r="L434" s="164"/>
      <c r="M434" s="164"/>
      <c r="N434" s="164"/>
      <c r="O434" s="164"/>
      <c r="P434" s="164"/>
      <c r="Q434" s="164"/>
      <c r="R434" s="164"/>
      <c r="S434" s="164"/>
      <c r="T434" s="164"/>
      <c r="U434" s="164"/>
      <c r="V434" s="164"/>
      <c r="W434" s="164"/>
      <c r="X434" s="128"/>
      <c r="Y434" s="128"/>
      <c r="Z434" s="128"/>
    </row>
    <row r="435" spans="1:26">
      <c r="A435" s="128"/>
      <c r="B435" s="128"/>
      <c r="C435" s="128"/>
      <c r="D435" s="164"/>
      <c r="E435" s="164"/>
      <c r="F435" s="128"/>
      <c r="G435" s="128"/>
      <c r="H435" s="128"/>
      <c r="I435" s="128"/>
      <c r="J435" s="128"/>
      <c r="K435" s="164"/>
      <c r="L435" s="164"/>
      <c r="M435" s="164"/>
      <c r="N435" s="164"/>
      <c r="O435" s="164"/>
      <c r="P435" s="164"/>
      <c r="Q435" s="164"/>
      <c r="R435" s="164"/>
      <c r="S435" s="164"/>
      <c r="T435" s="164"/>
      <c r="U435" s="164"/>
      <c r="V435" s="164"/>
      <c r="W435" s="164"/>
      <c r="X435" s="128"/>
      <c r="Y435" s="128"/>
      <c r="Z435" s="128"/>
    </row>
    <row r="436" spans="1:26">
      <c r="A436" s="128"/>
      <c r="B436" s="128"/>
      <c r="C436" s="128"/>
      <c r="D436" s="164"/>
      <c r="E436" s="164"/>
      <c r="F436" s="128"/>
      <c r="G436" s="128"/>
      <c r="H436" s="128"/>
      <c r="I436" s="128"/>
      <c r="J436" s="128"/>
      <c r="K436" s="164"/>
      <c r="L436" s="164"/>
      <c r="M436" s="164"/>
      <c r="N436" s="164"/>
      <c r="O436" s="164"/>
      <c r="P436" s="164"/>
      <c r="Q436" s="164"/>
      <c r="R436" s="164"/>
      <c r="S436" s="164"/>
      <c r="T436" s="164"/>
      <c r="U436" s="164"/>
      <c r="V436" s="164"/>
      <c r="W436" s="164"/>
      <c r="X436" s="128"/>
      <c r="Y436" s="128"/>
      <c r="Z436" s="128"/>
    </row>
    <row r="437" spans="1:26">
      <c r="A437" s="128"/>
      <c r="B437" s="128"/>
      <c r="C437" s="128"/>
      <c r="D437" s="164"/>
      <c r="E437" s="164"/>
      <c r="F437" s="128"/>
      <c r="G437" s="128"/>
      <c r="H437" s="128"/>
      <c r="I437" s="128"/>
      <c r="J437" s="128"/>
      <c r="K437" s="164"/>
      <c r="L437" s="164"/>
      <c r="M437" s="164"/>
      <c r="N437" s="164"/>
      <c r="O437" s="164"/>
      <c r="P437" s="164"/>
      <c r="Q437" s="164"/>
      <c r="R437" s="164"/>
      <c r="S437" s="164"/>
      <c r="T437" s="164"/>
      <c r="U437" s="164"/>
      <c r="V437" s="164"/>
      <c r="W437" s="164"/>
      <c r="X437" s="128"/>
      <c r="Y437" s="128"/>
      <c r="Z437" s="128"/>
    </row>
    <row r="438" spans="1:26">
      <c r="A438" s="128"/>
      <c r="B438" s="128"/>
      <c r="C438" s="128"/>
      <c r="D438" s="164"/>
      <c r="E438" s="164"/>
      <c r="F438" s="128"/>
      <c r="G438" s="128"/>
      <c r="H438" s="128"/>
      <c r="I438" s="128"/>
      <c r="J438" s="128"/>
      <c r="K438" s="164"/>
      <c r="L438" s="164"/>
      <c r="M438" s="164"/>
      <c r="N438" s="164"/>
      <c r="O438" s="164"/>
      <c r="P438" s="164"/>
      <c r="Q438" s="164"/>
      <c r="R438" s="164"/>
      <c r="S438" s="164"/>
      <c r="T438" s="164"/>
      <c r="U438" s="164"/>
      <c r="V438" s="164"/>
      <c r="W438" s="164"/>
      <c r="X438" s="128"/>
      <c r="Y438" s="128"/>
      <c r="Z438" s="128"/>
    </row>
    <row r="439" spans="1:26">
      <c r="A439" s="128"/>
      <c r="B439" s="128"/>
      <c r="C439" s="128"/>
      <c r="D439" s="164"/>
      <c r="E439" s="164"/>
      <c r="F439" s="128"/>
      <c r="G439" s="128"/>
      <c r="H439" s="128"/>
      <c r="I439" s="128"/>
      <c r="J439" s="128"/>
      <c r="K439" s="164"/>
      <c r="L439" s="164"/>
      <c r="M439" s="164"/>
      <c r="N439" s="164"/>
      <c r="O439" s="164"/>
      <c r="P439" s="164"/>
      <c r="Q439" s="164"/>
      <c r="R439" s="164"/>
      <c r="S439" s="164"/>
      <c r="T439" s="164"/>
      <c r="U439" s="164"/>
      <c r="V439" s="164"/>
      <c r="W439" s="164"/>
      <c r="X439" s="128"/>
      <c r="Y439" s="128"/>
      <c r="Z439" s="128"/>
    </row>
    <row r="440" spans="1:26">
      <c r="A440" s="128"/>
      <c r="B440" s="128"/>
      <c r="C440" s="128"/>
      <c r="D440" s="164"/>
      <c r="E440" s="164"/>
      <c r="F440" s="128"/>
      <c r="G440" s="128"/>
      <c r="H440" s="128"/>
      <c r="I440" s="128"/>
      <c r="J440" s="128"/>
      <c r="K440" s="164"/>
      <c r="L440" s="164"/>
      <c r="M440" s="164"/>
      <c r="N440" s="164"/>
      <c r="O440" s="164"/>
      <c r="P440" s="164"/>
      <c r="Q440" s="164"/>
      <c r="R440" s="164"/>
      <c r="S440" s="164"/>
      <c r="T440" s="164"/>
      <c r="U440" s="164"/>
      <c r="V440" s="164"/>
      <c r="W440" s="164"/>
      <c r="X440" s="128"/>
      <c r="Y440" s="128"/>
      <c r="Z440" s="128"/>
    </row>
    <row r="441" spans="1:26">
      <c r="A441" s="128"/>
      <c r="B441" s="128"/>
      <c r="C441" s="128"/>
      <c r="D441" s="164"/>
      <c r="E441" s="164"/>
      <c r="F441" s="128"/>
      <c r="G441" s="128"/>
      <c r="H441" s="128"/>
      <c r="I441" s="128"/>
      <c r="J441" s="128"/>
      <c r="K441" s="164"/>
      <c r="L441" s="164"/>
      <c r="M441" s="164"/>
      <c r="N441" s="164"/>
      <c r="O441" s="164"/>
      <c r="P441" s="164"/>
      <c r="Q441" s="164"/>
      <c r="R441" s="164"/>
      <c r="S441" s="164"/>
      <c r="T441" s="164"/>
      <c r="U441" s="164"/>
      <c r="V441" s="164"/>
      <c r="W441" s="164"/>
      <c r="X441" s="128"/>
      <c r="Y441" s="128"/>
      <c r="Z441" s="128"/>
    </row>
    <row r="442" spans="1:26">
      <c r="A442" s="128"/>
      <c r="B442" s="128"/>
      <c r="C442" s="128"/>
      <c r="D442" s="164"/>
      <c r="E442" s="164"/>
      <c r="F442" s="128"/>
      <c r="G442" s="128"/>
      <c r="H442" s="128"/>
      <c r="I442" s="128"/>
      <c r="J442" s="128"/>
      <c r="K442" s="164"/>
      <c r="L442" s="164"/>
      <c r="M442" s="164"/>
      <c r="N442" s="164"/>
      <c r="O442" s="164"/>
      <c r="P442" s="164"/>
      <c r="Q442" s="164"/>
      <c r="R442" s="164"/>
      <c r="S442" s="164"/>
      <c r="T442" s="164"/>
      <c r="U442" s="164"/>
      <c r="V442" s="164"/>
      <c r="W442" s="164"/>
      <c r="X442" s="128"/>
      <c r="Y442" s="128"/>
      <c r="Z442" s="128"/>
    </row>
    <row r="443" spans="1:26">
      <c r="A443" s="128"/>
      <c r="B443" s="128"/>
      <c r="C443" s="128"/>
      <c r="D443" s="164"/>
      <c r="E443" s="164"/>
      <c r="F443" s="128"/>
      <c r="G443" s="128"/>
      <c r="H443" s="128"/>
      <c r="I443" s="128"/>
      <c r="J443" s="128"/>
      <c r="K443" s="164"/>
      <c r="L443" s="164"/>
      <c r="M443" s="164"/>
      <c r="N443" s="164"/>
      <c r="O443" s="164"/>
      <c r="P443" s="164"/>
      <c r="Q443" s="164"/>
      <c r="R443" s="164"/>
      <c r="S443" s="164"/>
      <c r="T443" s="164"/>
      <c r="U443" s="164"/>
      <c r="V443" s="164"/>
      <c r="W443" s="164"/>
      <c r="X443" s="128"/>
      <c r="Y443" s="128"/>
      <c r="Z443" s="128"/>
    </row>
    <row r="444" spans="1:26">
      <c r="A444" s="128"/>
      <c r="B444" s="128"/>
      <c r="C444" s="128"/>
      <c r="D444" s="164"/>
      <c r="E444" s="164"/>
      <c r="F444" s="128"/>
      <c r="G444" s="128"/>
      <c r="H444" s="128"/>
      <c r="I444" s="128"/>
      <c r="J444" s="128"/>
      <c r="K444" s="164"/>
      <c r="L444" s="164"/>
      <c r="M444" s="164"/>
      <c r="N444" s="164"/>
      <c r="O444" s="164"/>
      <c r="P444" s="164"/>
      <c r="Q444" s="164"/>
      <c r="R444" s="164"/>
      <c r="S444" s="164"/>
      <c r="T444" s="164"/>
      <c r="U444" s="164"/>
      <c r="V444" s="164"/>
      <c r="W444" s="164"/>
      <c r="X444" s="128"/>
      <c r="Y444" s="128"/>
      <c r="Z444" s="128"/>
    </row>
    <row r="445" spans="1:26">
      <c r="A445" s="128"/>
      <c r="B445" s="128"/>
      <c r="C445" s="128"/>
      <c r="D445" s="164"/>
      <c r="E445" s="164"/>
      <c r="F445" s="128"/>
      <c r="G445" s="128"/>
      <c r="H445" s="128"/>
      <c r="I445" s="128"/>
      <c r="J445" s="128"/>
      <c r="K445" s="164"/>
      <c r="L445" s="164"/>
      <c r="M445" s="164"/>
      <c r="N445" s="164"/>
      <c r="O445" s="164"/>
      <c r="P445" s="164"/>
      <c r="Q445" s="164"/>
      <c r="R445" s="164"/>
      <c r="S445" s="164"/>
      <c r="T445" s="164"/>
      <c r="U445" s="164"/>
      <c r="V445" s="164"/>
      <c r="W445" s="164"/>
      <c r="X445" s="128"/>
      <c r="Y445" s="128"/>
      <c r="Z445" s="128"/>
    </row>
    <row r="446" spans="1:26">
      <c r="A446" s="128"/>
      <c r="B446" s="128"/>
      <c r="C446" s="128"/>
      <c r="D446" s="164"/>
      <c r="E446" s="164"/>
      <c r="F446" s="128"/>
      <c r="G446" s="128"/>
      <c r="H446" s="128"/>
      <c r="I446" s="128"/>
      <c r="J446" s="128"/>
      <c r="K446" s="164"/>
      <c r="L446" s="164"/>
      <c r="M446" s="164"/>
      <c r="N446" s="164"/>
      <c r="O446" s="164"/>
      <c r="P446" s="164"/>
      <c r="Q446" s="164"/>
      <c r="R446" s="164"/>
      <c r="S446" s="164"/>
      <c r="T446" s="164"/>
      <c r="U446" s="164"/>
      <c r="V446" s="164"/>
      <c r="W446" s="164"/>
      <c r="X446" s="128"/>
      <c r="Y446" s="128"/>
      <c r="Z446" s="128"/>
    </row>
    <row r="447" spans="1:26">
      <c r="A447" s="128"/>
      <c r="B447" s="128"/>
      <c r="C447" s="128"/>
      <c r="D447" s="164"/>
      <c r="E447" s="164"/>
      <c r="F447" s="128"/>
      <c r="G447" s="128"/>
      <c r="H447" s="128"/>
      <c r="I447" s="128"/>
      <c r="J447" s="128"/>
      <c r="K447" s="164"/>
      <c r="L447" s="164"/>
      <c r="M447" s="164"/>
      <c r="N447" s="164"/>
      <c r="O447" s="164"/>
      <c r="P447" s="164"/>
      <c r="Q447" s="164"/>
      <c r="R447" s="164"/>
      <c r="S447" s="164"/>
      <c r="T447" s="164"/>
      <c r="U447" s="164"/>
      <c r="V447" s="164"/>
      <c r="W447" s="164"/>
      <c r="X447" s="128"/>
      <c r="Y447" s="128"/>
      <c r="Z447" s="128"/>
    </row>
    <row r="448" spans="1:26">
      <c r="A448" s="128"/>
      <c r="B448" s="128"/>
      <c r="C448" s="128"/>
      <c r="D448" s="164"/>
      <c r="E448" s="164"/>
      <c r="F448" s="128"/>
      <c r="G448" s="128"/>
      <c r="H448" s="128"/>
      <c r="I448" s="128"/>
      <c r="J448" s="128"/>
      <c r="K448" s="164"/>
      <c r="L448" s="164"/>
      <c r="M448" s="164"/>
      <c r="N448" s="164"/>
      <c r="O448" s="164"/>
      <c r="P448" s="164"/>
      <c r="Q448" s="164"/>
      <c r="R448" s="164"/>
      <c r="S448" s="164"/>
      <c r="T448" s="164"/>
      <c r="U448" s="164"/>
      <c r="V448" s="164"/>
      <c r="W448" s="164"/>
      <c r="X448" s="128"/>
      <c r="Y448" s="128"/>
      <c r="Z448" s="128"/>
    </row>
    <row r="449" spans="1:26">
      <c r="A449" s="128"/>
      <c r="B449" s="128"/>
      <c r="C449" s="128"/>
      <c r="D449" s="164"/>
      <c r="E449" s="164"/>
      <c r="F449" s="128"/>
      <c r="G449" s="128"/>
      <c r="H449" s="128"/>
      <c r="I449" s="128"/>
      <c r="J449" s="128"/>
      <c r="K449" s="164"/>
      <c r="L449" s="164"/>
      <c r="M449" s="164"/>
      <c r="N449" s="164"/>
      <c r="O449" s="164"/>
      <c r="P449" s="164"/>
      <c r="Q449" s="164"/>
      <c r="R449" s="164"/>
      <c r="S449" s="164"/>
      <c r="T449" s="164"/>
      <c r="U449" s="164"/>
      <c r="V449" s="164"/>
      <c r="W449" s="164"/>
      <c r="X449" s="128"/>
      <c r="Y449" s="128"/>
      <c r="Z449" s="128"/>
    </row>
    <row r="450" spans="1:26">
      <c r="A450" s="128"/>
      <c r="B450" s="128"/>
      <c r="C450" s="128"/>
      <c r="D450" s="164"/>
      <c r="E450" s="164"/>
      <c r="F450" s="128"/>
      <c r="G450" s="128"/>
      <c r="H450" s="128"/>
      <c r="I450" s="128"/>
      <c r="J450" s="128"/>
      <c r="K450" s="164"/>
      <c r="L450" s="164"/>
      <c r="M450" s="164"/>
      <c r="N450" s="164"/>
      <c r="O450" s="164"/>
      <c r="P450" s="164"/>
      <c r="Q450" s="164"/>
      <c r="R450" s="164"/>
      <c r="S450" s="164"/>
      <c r="T450" s="164"/>
      <c r="U450" s="164"/>
      <c r="V450" s="164"/>
      <c r="W450" s="164"/>
      <c r="X450" s="128"/>
      <c r="Y450" s="128"/>
      <c r="Z450" s="128"/>
    </row>
    <row r="451" spans="1:26">
      <c r="A451" s="128"/>
      <c r="B451" s="128"/>
      <c r="C451" s="128"/>
      <c r="D451" s="164"/>
      <c r="E451" s="164"/>
      <c r="F451" s="128"/>
      <c r="G451" s="128"/>
      <c r="H451" s="128"/>
      <c r="I451" s="128"/>
      <c r="J451" s="128"/>
      <c r="K451" s="164"/>
      <c r="L451" s="164"/>
      <c r="M451" s="164"/>
      <c r="N451" s="164"/>
      <c r="O451" s="164"/>
      <c r="P451" s="164"/>
      <c r="Q451" s="164"/>
      <c r="R451" s="164"/>
      <c r="S451" s="164"/>
      <c r="T451" s="164"/>
      <c r="U451" s="164"/>
      <c r="V451" s="164"/>
      <c r="W451" s="164"/>
      <c r="X451" s="128"/>
      <c r="Y451" s="128"/>
      <c r="Z451" s="128"/>
    </row>
    <row r="452" spans="1:26">
      <c r="A452" s="128"/>
      <c r="B452" s="128"/>
      <c r="C452" s="128"/>
      <c r="D452" s="164"/>
      <c r="E452" s="164"/>
      <c r="F452" s="128"/>
      <c r="G452" s="128"/>
      <c r="H452" s="128"/>
      <c r="I452" s="128"/>
      <c r="J452" s="128"/>
      <c r="K452" s="164"/>
      <c r="L452" s="164"/>
      <c r="M452" s="164"/>
      <c r="N452" s="164"/>
      <c r="O452" s="164"/>
      <c r="P452" s="164"/>
      <c r="Q452" s="164"/>
      <c r="R452" s="164"/>
      <c r="S452" s="164"/>
      <c r="T452" s="164"/>
      <c r="U452" s="164"/>
      <c r="V452" s="164"/>
      <c r="W452" s="164"/>
      <c r="X452" s="128"/>
      <c r="Y452" s="128"/>
      <c r="Z452" s="128"/>
    </row>
    <row r="453" spans="1:26">
      <c r="A453" s="128"/>
      <c r="B453" s="128"/>
      <c r="C453" s="128"/>
      <c r="D453" s="164"/>
      <c r="E453" s="164"/>
      <c r="F453" s="128"/>
      <c r="G453" s="128"/>
      <c r="H453" s="128"/>
      <c r="I453" s="128"/>
      <c r="J453" s="128"/>
      <c r="K453" s="164"/>
      <c r="L453" s="164"/>
      <c r="M453" s="164"/>
      <c r="N453" s="164"/>
      <c r="O453" s="164"/>
      <c r="P453" s="164"/>
      <c r="Q453" s="164"/>
      <c r="R453" s="164"/>
      <c r="S453" s="164"/>
      <c r="T453" s="164"/>
      <c r="U453" s="164"/>
      <c r="V453" s="164"/>
      <c r="W453" s="164"/>
      <c r="X453" s="128"/>
      <c r="Y453" s="128"/>
      <c r="Z453" s="128"/>
    </row>
    <row r="454" spans="1:26">
      <c r="A454" s="128"/>
      <c r="B454" s="128"/>
      <c r="C454" s="128"/>
      <c r="D454" s="164"/>
      <c r="E454" s="164"/>
      <c r="F454" s="128"/>
      <c r="G454" s="128"/>
      <c r="H454" s="128"/>
      <c r="I454" s="128"/>
      <c r="J454" s="128"/>
      <c r="K454" s="164"/>
      <c r="L454" s="164"/>
      <c r="M454" s="164"/>
      <c r="N454" s="164"/>
      <c r="O454" s="164"/>
      <c r="P454" s="164"/>
      <c r="Q454" s="164"/>
      <c r="R454" s="164"/>
      <c r="S454" s="164"/>
      <c r="T454" s="164"/>
      <c r="U454" s="164"/>
      <c r="V454" s="164"/>
      <c r="W454" s="164"/>
      <c r="X454" s="128"/>
      <c r="Y454" s="128"/>
      <c r="Z454" s="128"/>
    </row>
    <row r="455" spans="1:26">
      <c r="A455" s="128"/>
      <c r="B455" s="128"/>
      <c r="C455" s="128"/>
      <c r="D455" s="164"/>
      <c r="E455" s="164"/>
      <c r="F455" s="128"/>
      <c r="G455" s="128"/>
      <c r="H455" s="128"/>
      <c r="I455" s="128"/>
      <c r="J455" s="128"/>
      <c r="K455" s="164"/>
      <c r="L455" s="164"/>
      <c r="M455" s="164"/>
      <c r="N455" s="164"/>
      <c r="O455" s="164"/>
      <c r="P455" s="164"/>
      <c r="Q455" s="164"/>
      <c r="R455" s="164"/>
      <c r="S455" s="164"/>
      <c r="T455" s="164"/>
      <c r="U455" s="164"/>
      <c r="V455" s="164"/>
      <c r="W455" s="164"/>
      <c r="X455" s="128"/>
      <c r="Y455" s="128"/>
      <c r="Z455" s="128"/>
    </row>
    <row r="456" spans="1:26">
      <c r="A456" s="128"/>
      <c r="B456" s="128"/>
      <c r="C456" s="128"/>
      <c r="D456" s="164"/>
      <c r="E456" s="164"/>
      <c r="F456" s="128"/>
      <c r="G456" s="128"/>
      <c r="H456" s="128"/>
      <c r="I456" s="128"/>
      <c r="J456" s="128"/>
      <c r="K456" s="164"/>
      <c r="L456" s="164"/>
      <c r="M456" s="164"/>
      <c r="N456" s="164"/>
      <c r="O456" s="164"/>
      <c r="P456" s="164"/>
      <c r="Q456" s="164"/>
      <c r="R456" s="164"/>
      <c r="S456" s="164"/>
      <c r="T456" s="164"/>
      <c r="U456" s="164"/>
      <c r="V456" s="164"/>
      <c r="W456" s="164"/>
      <c r="X456" s="128"/>
      <c r="Y456" s="128"/>
      <c r="Z456" s="128"/>
    </row>
    <row r="457" spans="1:26">
      <c r="A457" s="128"/>
      <c r="B457" s="128"/>
      <c r="C457" s="128"/>
      <c r="D457" s="164"/>
      <c r="E457" s="164"/>
      <c r="F457" s="128"/>
      <c r="G457" s="128"/>
      <c r="H457" s="128"/>
      <c r="I457" s="128"/>
      <c r="J457" s="128"/>
      <c r="K457" s="164"/>
      <c r="L457" s="164"/>
      <c r="M457" s="164"/>
      <c r="N457" s="164"/>
      <c r="O457" s="164"/>
      <c r="P457" s="164"/>
      <c r="Q457" s="164"/>
      <c r="R457" s="164"/>
      <c r="S457" s="164"/>
      <c r="T457" s="164"/>
      <c r="U457" s="164"/>
      <c r="V457" s="164"/>
      <c r="W457" s="164"/>
      <c r="X457" s="128"/>
      <c r="Y457" s="128"/>
      <c r="Z457" s="128"/>
    </row>
    <row r="458" spans="1:26">
      <c r="A458" s="128"/>
      <c r="B458" s="128"/>
      <c r="C458" s="128"/>
      <c r="D458" s="164"/>
      <c r="E458" s="164"/>
      <c r="F458" s="128"/>
      <c r="G458" s="128"/>
      <c r="H458" s="128"/>
      <c r="I458" s="128"/>
      <c r="J458" s="128"/>
      <c r="K458" s="164"/>
      <c r="L458" s="164"/>
      <c r="M458" s="164"/>
      <c r="N458" s="164"/>
      <c r="O458" s="164"/>
      <c r="P458" s="164"/>
      <c r="Q458" s="164"/>
      <c r="R458" s="164"/>
      <c r="S458" s="164"/>
      <c r="T458" s="164"/>
      <c r="U458" s="164"/>
      <c r="V458" s="164"/>
      <c r="W458" s="164"/>
      <c r="X458" s="128"/>
      <c r="Y458" s="128"/>
      <c r="Z458" s="128"/>
    </row>
    <row r="459" spans="1:26">
      <c r="A459" s="128"/>
      <c r="B459" s="128"/>
      <c r="C459" s="128"/>
      <c r="D459" s="164"/>
      <c r="E459" s="164"/>
      <c r="F459" s="128"/>
      <c r="G459" s="128"/>
      <c r="H459" s="128"/>
      <c r="I459" s="128"/>
      <c r="J459" s="128"/>
      <c r="K459" s="164"/>
      <c r="L459" s="164"/>
      <c r="M459" s="164"/>
      <c r="N459" s="164"/>
      <c r="O459" s="164"/>
      <c r="P459" s="164"/>
      <c r="Q459" s="164"/>
      <c r="R459" s="164"/>
      <c r="S459" s="164"/>
      <c r="T459" s="164"/>
      <c r="U459" s="164"/>
      <c r="V459" s="164"/>
      <c r="W459" s="164"/>
      <c r="X459" s="128"/>
      <c r="Y459" s="128"/>
      <c r="Z459" s="128"/>
    </row>
    <row r="460" spans="1:26">
      <c r="A460" s="128"/>
      <c r="B460" s="128"/>
      <c r="C460" s="128"/>
      <c r="D460" s="164"/>
      <c r="E460" s="164"/>
      <c r="F460" s="128"/>
      <c r="G460" s="128"/>
      <c r="H460" s="128"/>
      <c r="I460" s="128"/>
      <c r="J460" s="128"/>
      <c r="K460" s="164"/>
      <c r="L460" s="164"/>
      <c r="M460" s="164"/>
      <c r="N460" s="164"/>
      <c r="O460" s="164"/>
      <c r="P460" s="164"/>
      <c r="Q460" s="164"/>
      <c r="R460" s="164"/>
      <c r="S460" s="164"/>
      <c r="T460" s="164"/>
      <c r="U460" s="164"/>
      <c r="V460" s="164"/>
      <c r="W460" s="164"/>
      <c r="X460" s="128"/>
      <c r="Y460" s="128"/>
      <c r="Z460" s="128"/>
    </row>
    <row r="461" spans="1:26">
      <c r="A461" s="128"/>
      <c r="B461" s="128"/>
      <c r="C461" s="128"/>
      <c r="D461" s="164"/>
      <c r="E461" s="164"/>
      <c r="F461" s="128"/>
      <c r="G461" s="128"/>
      <c r="H461" s="128"/>
      <c r="I461" s="128"/>
      <c r="J461" s="128"/>
      <c r="K461" s="164"/>
      <c r="L461" s="164"/>
      <c r="M461" s="164"/>
      <c r="N461" s="164"/>
      <c r="O461" s="164"/>
      <c r="P461" s="164"/>
      <c r="Q461" s="164"/>
      <c r="R461" s="164"/>
      <c r="S461" s="164"/>
      <c r="T461" s="164"/>
      <c r="U461" s="164"/>
      <c r="V461" s="164"/>
      <c r="W461" s="164"/>
      <c r="X461" s="128"/>
      <c r="Y461" s="128"/>
      <c r="Z461" s="128"/>
    </row>
    <row r="462" spans="1:26">
      <c r="A462" s="128"/>
      <c r="B462" s="128"/>
      <c r="C462" s="128"/>
      <c r="D462" s="164"/>
      <c r="E462" s="164"/>
      <c r="F462" s="128"/>
      <c r="G462" s="128"/>
      <c r="H462" s="128"/>
      <c r="I462" s="128"/>
      <c r="J462" s="128"/>
      <c r="K462" s="164"/>
      <c r="L462" s="164"/>
      <c r="M462" s="164"/>
      <c r="N462" s="164"/>
      <c r="O462" s="164"/>
      <c r="P462" s="164"/>
      <c r="Q462" s="164"/>
      <c r="R462" s="164"/>
      <c r="S462" s="164"/>
      <c r="T462" s="164"/>
      <c r="U462" s="164"/>
      <c r="V462" s="164"/>
      <c r="W462" s="164"/>
      <c r="X462" s="128"/>
      <c r="Y462" s="128"/>
      <c r="Z462" s="128"/>
    </row>
    <row r="463" spans="1:26">
      <c r="A463" s="128"/>
      <c r="B463" s="128"/>
      <c r="C463" s="128"/>
      <c r="D463" s="164"/>
      <c r="E463" s="164"/>
      <c r="F463" s="128"/>
      <c r="G463" s="128"/>
      <c r="H463" s="128"/>
      <c r="I463" s="128"/>
      <c r="J463" s="128"/>
      <c r="K463" s="164"/>
      <c r="L463" s="164"/>
      <c r="M463" s="164"/>
      <c r="N463" s="164"/>
      <c r="O463" s="164"/>
      <c r="P463" s="164"/>
      <c r="Q463" s="164"/>
      <c r="R463" s="164"/>
      <c r="S463" s="164"/>
      <c r="T463" s="164"/>
      <c r="U463" s="164"/>
      <c r="V463" s="164"/>
      <c r="W463" s="164"/>
      <c r="X463" s="128"/>
      <c r="Y463" s="128"/>
      <c r="Z463" s="128"/>
    </row>
    <row r="464" spans="1:26">
      <c r="A464" s="128"/>
      <c r="B464" s="128"/>
      <c r="C464" s="128"/>
      <c r="D464" s="164"/>
      <c r="E464" s="164"/>
      <c r="F464" s="128"/>
      <c r="G464" s="128"/>
      <c r="H464" s="128"/>
      <c r="I464" s="128"/>
      <c r="J464" s="128"/>
      <c r="K464" s="164"/>
      <c r="L464" s="164"/>
      <c r="M464" s="164"/>
      <c r="N464" s="164"/>
      <c r="O464" s="164"/>
      <c r="P464" s="164"/>
      <c r="Q464" s="164"/>
      <c r="R464" s="164"/>
      <c r="S464" s="164"/>
      <c r="T464" s="164"/>
      <c r="U464" s="164"/>
      <c r="V464" s="164"/>
      <c r="W464" s="164"/>
      <c r="X464" s="128"/>
      <c r="Y464" s="128"/>
      <c r="Z464" s="128"/>
    </row>
    <row r="465" spans="1:26">
      <c r="A465" s="128"/>
      <c r="B465" s="128"/>
      <c r="C465" s="128"/>
      <c r="D465" s="164"/>
      <c r="E465" s="164"/>
      <c r="F465" s="128"/>
      <c r="G465" s="128"/>
      <c r="H465" s="128"/>
      <c r="I465" s="128"/>
      <c r="J465" s="128"/>
      <c r="K465" s="164"/>
      <c r="L465" s="164"/>
      <c r="M465" s="164"/>
      <c r="N465" s="164"/>
      <c r="O465" s="164"/>
      <c r="P465" s="164"/>
      <c r="Q465" s="164"/>
      <c r="R465" s="164"/>
      <c r="S465" s="164"/>
      <c r="T465" s="164"/>
      <c r="U465" s="164"/>
      <c r="V465" s="164"/>
      <c r="W465" s="164"/>
      <c r="X465" s="128"/>
      <c r="Y465" s="128"/>
      <c r="Z465" s="128"/>
    </row>
    <row r="466" spans="1:26">
      <c r="A466" s="128"/>
      <c r="B466" s="128"/>
      <c r="C466" s="128"/>
      <c r="D466" s="164"/>
      <c r="E466" s="164"/>
      <c r="F466" s="128"/>
      <c r="G466" s="128"/>
      <c r="H466" s="128"/>
      <c r="I466" s="128"/>
      <c r="J466" s="128"/>
      <c r="K466" s="164"/>
      <c r="L466" s="164"/>
      <c r="M466" s="164"/>
      <c r="N466" s="164"/>
      <c r="O466" s="164"/>
      <c r="P466" s="164"/>
      <c r="Q466" s="164"/>
      <c r="R466" s="164"/>
      <c r="S466" s="164"/>
      <c r="T466" s="164"/>
      <c r="U466" s="164"/>
      <c r="V466" s="164"/>
      <c r="W466" s="164"/>
      <c r="X466" s="128"/>
      <c r="Y466" s="128"/>
      <c r="Z466" s="128"/>
    </row>
    <row r="467" spans="1:26">
      <c r="A467" s="128"/>
      <c r="B467" s="128"/>
      <c r="C467" s="128"/>
      <c r="D467" s="164"/>
      <c r="E467" s="164"/>
      <c r="F467" s="128"/>
      <c r="G467" s="128"/>
      <c r="H467" s="128"/>
      <c r="I467" s="128"/>
      <c r="J467" s="128"/>
      <c r="K467" s="164"/>
      <c r="L467" s="164"/>
      <c r="M467" s="164"/>
      <c r="N467" s="164"/>
      <c r="O467" s="164"/>
      <c r="P467" s="164"/>
      <c r="Q467" s="164"/>
      <c r="R467" s="164"/>
      <c r="S467" s="164"/>
      <c r="T467" s="164"/>
      <c r="U467" s="164"/>
      <c r="V467" s="164"/>
      <c r="W467" s="164"/>
      <c r="X467" s="128"/>
      <c r="Y467" s="128"/>
      <c r="Z467" s="128"/>
    </row>
    <row r="468" spans="1:26">
      <c r="A468" s="128"/>
      <c r="B468" s="128"/>
      <c r="C468" s="128"/>
      <c r="D468" s="164"/>
      <c r="E468" s="164"/>
      <c r="F468" s="128"/>
      <c r="G468" s="128"/>
      <c r="H468" s="128"/>
      <c r="I468" s="128"/>
      <c r="J468" s="128"/>
      <c r="K468" s="164"/>
      <c r="L468" s="164"/>
      <c r="M468" s="164"/>
      <c r="N468" s="164"/>
      <c r="O468" s="164"/>
      <c r="P468" s="164"/>
      <c r="Q468" s="164"/>
      <c r="R468" s="164"/>
      <c r="S468" s="164"/>
      <c r="T468" s="164"/>
      <c r="U468" s="164"/>
      <c r="V468" s="164"/>
      <c r="W468" s="164"/>
      <c r="X468" s="128"/>
      <c r="Y468" s="128"/>
      <c r="Z468" s="128"/>
    </row>
    <row r="469" spans="1:26">
      <c r="A469" s="128"/>
      <c r="B469" s="128"/>
      <c r="C469" s="128"/>
      <c r="D469" s="164"/>
      <c r="E469" s="164"/>
      <c r="F469" s="128"/>
      <c r="G469" s="128"/>
      <c r="H469" s="128"/>
      <c r="I469" s="128"/>
      <c r="J469" s="128"/>
      <c r="K469" s="164"/>
      <c r="L469" s="164"/>
      <c r="M469" s="164"/>
      <c r="N469" s="164"/>
      <c r="O469" s="164"/>
      <c r="P469" s="164"/>
      <c r="Q469" s="164"/>
      <c r="R469" s="164"/>
      <c r="S469" s="164"/>
      <c r="T469" s="164"/>
      <c r="U469" s="164"/>
      <c r="V469" s="164"/>
      <c r="W469" s="164"/>
      <c r="X469" s="128"/>
      <c r="Y469" s="128"/>
      <c r="Z469" s="128"/>
    </row>
    <row r="470" spans="1:26">
      <c r="A470" s="128"/>
      <c r="B470" s="128"/>
      <c r="C470" s="128"/>
      <c r="D470" s="164"/>
      <c r="E470" s="164"/>
      <c r="F470" s="128"/>
      <c r="G470" s="128"/>
      <c r="H470" s="128"/>
      <c r="I470" s="128"/>
      <c r="J470" s="128"/>
      <c r="K470" s="164"/>
      <c r="L470" s="164"/>
      <c r="M470" s="164"/>
      <c r="N470" s="164"/>
      <c r="O470" s="164"/>
      <c r="P470" s="164"/>
      <c r="Q470" s="164"/>
      <c r="R470" s="164"/>
      <c r="S470" s="164"/>
      <c r="T470" s="164"/>
      <c r="U470" s="164"/>
      <c r="V470" s="164"/>
      <c r="W470" s="164"/>
      <c r="X470" s="128"/>
      <c r="Y470" s="128"/>
      <c r="Z470" s="128"/>
    </row>
    <row r="471" spans="1:26">
      <c r="A471" s="128"/>
      <c r="B471" s="128"/>
      <c r="C471" s="128"/>
      <c r="D471" s="164"/>
      <c r="E471" s="164"/>
      <c r="F471" s="128"/>
      <c r="G471" s="128"/>
      <c r="H471" s="128"/>
      <c r="I471" s="128"/>
      <c r="J471" s="128"/>
      <c r="K471" s="164"/>
      <c r="L471" s="164"/>
      <c r="M471" s="164"/>
      <c r="N471" s="164"/>
      <c r="O471" s="164"/>
      <c r="P471" s="164"/>
      <c r="Q471" s="164"/>
      <c r="R471" s="164"/>
      <c r="S471" s="164"/>
      <c r="T471" s="164"/>
      <c r="U471" s="164"/>
      <c r="V471" s="164"/>
      <c r="W471" s="164"/>
      <c r="X471" s="128"/>
      <c r="Y471" s="128"/>
      <c r="Z471" s="128"/>
    </row>
    <row r="472" spans="1:26">
      <c r="A472" s="128"/>
      <c r="B472" s="128"/>
      <c r="C472" s="128"/>
      <c r="D472" s="164"/>
      <c r="E472" s="164"/>
      <c r="F472" s="128"/>
      <c r="G472" s="128"/>
      <c r="H472" s="128"/>
      <c r="I472" s="128"/>
      <c r="J472" s="128"/>
      <c r="K472" s="164"/>
      <c r="L472" s="164"/>
      <c r="M472" s="164"/>
      <c r="N472" s="164"/>
      <c r="O472" s="164"/>
      <c r="P472" s="164"/>
      <c r="Q472" s="164"/>
      <c r="R472" s="164"/>
      <c r="S472" s="164"/>
      <c r="T472" s="164"/>
      <c r="U472" s="164"/>
      <c r="V472" s="164"/>
      <c r="W472" s="164"/>
      <c r="X472" s="128"/>
      <c r="Y472" s="128"/>
      <c r="Z472" s="128"/>
    </row>
    <row r="473" spans="1:26">
      <c r="A473" s="128"/>
      <c r="B473" s="128"/>
      <c r="C473" s="128"/>
      <c r="D473" s="164"/>
      <c r="E473" s="164"/>
      <c r="F473" s="128"/>
      <c r="G473" s="128"/>
      <c r="H473" s="128"/>
      <c r="I473" s="128"/>
      <c r="J473" s="128"/>
      <c r="K473" s="164"/>
      <c r="L473" s="164"/>
      <c r="M473" s="164"/>
      <c r="N473" s="164"/>
      <c r="O473" s="164"/>
      <c r="P473" s="164"/>
      <c r="Q473" s="164"/>
      <c r="R473" s="164"/>
      <c r="S473" s="164"/>
      <c r="T473" s="164"/>
      <c r="U473" s="164"/>
      <c r="V473" s="164"/>
      <c r="W473" s="164"/>
      <c r="X473" s="128"/>
      <c r="Y473" s="128"/>
      <c r="Z473" s="128"/>
    </row>
    <row r="474" spans="1:26">
      <c r="A474" s="128"/>
      <c r="B474" s="128"/>
      <c r="C474" s="128"/>
      <c r="D474" s="164"/>
      <c r="E474" s="164"/>
      <c r="F474" s="128"/>
      <c r="G474" s="128"/>
      <c r="H474" s="128"/>
      <c r="I474" s="128"/>
      <c r="J474" s="128"/>
      <c r="K474" s="164"/>
      <c r="L474" s="164"/>
      <c r="M474" s="164"/>
      <c r="N474" s="164"/>
      <c r="O474" s="164"/>
      <c r="P474" s="164"/>
      <c r="Q474" s="164"/>
      <c r="R474" s="164"/>
      <c r="S474" s="164"/>
      <c r="T474" s="164"/>
      <c r="U474" s="164"/>
      <c r="V474" s="164"/>
      <c r="W474" s="164"/>
      <c r="X474" s="128"/>
      <c r="Y474" s="128"/>
      <c r="Z474" s="128"/>
    </row>
    <row r="475" spans="1:26">
      <c r="A475" s="128"/>
      <c r="B475" s="128"/>
      <c r="C475" s="128"/>
      <c r="D475" s="164"/>
      <c r="E475" s="164"/>
      <c r="F475" s="128"/>
      <c r="G475" s="128"/>
      <c r="H475" s="128"/>
      <c r="I475" s="128"/>
      <c r="J475" s="128"/>
      <c r="K475" s="164"/>
      <c r="L475" s="164"/>
      <c r="M475" s="164"/>
      <c r="N475" s="164"/>
      <c r="O475" s="164"/>
      <c r="P475" s="164"/>
      <c r="Q475" s="164"/>
      <c r="R475" s="164"/>
      <c r="S475" s="164"/>
      <c r="T475" s="164"/>
      <c r="U475" s="164"/>
      <c r="V475" s="164"/>
      <c r="W475" s="164"/>
      <c r="X475" s="128"/>
      <c r="Y475" s="128"/>
      <c r="Z475" s="128"/>
    </row>
    <row r="476" spans="1:26">
      <c r="A476" s="128"/>
      <c r="B476" s="128"/>
      <c r="C476" s="128"/>
      <c r="D476" s="164"/>
      <c r="E476" s="164"/>
      <c r="F476" s="128"/>
      <c r="G476" s="128"/>
      <c r="H476" s="128"/>
      <c r="I476" s="128"/>
      <c r="J476" s="128"/>
      <c r="K476" s="164"/>
      <c r="L476" s="164"/>
      <c r="M476" s="164"/>
      <c r="N476" s="164"/>
      <c r="O476" s="164"/>
      <c r="P476" s="164"/>
      <c r="Q476" s="164"/>
      <c r="R476" s="164"/>
      <c r="S476" s="164"/>
      <c r="T476" s="164"/>
      <c r="U476" s="164"/>
      <c r="V476" s="164"/>
      <c r="W476" s="164"/>
      <c r="X476" s="128"/>
      <c r="Y476" s="128"/>
      <c r="Z476" s="128"/>
    </row>
    <row r="477" spans="1:26">
      <c r="A477" s="128"/>
      <c r="B477" s="128"/>
      <c r="C477" s="128"/>
      <c r="D477" s="164"/>
      <c r="E477" s="164"/>
      <c r="F477" s="128"/>
      <c r="G477" s="128"/>
      <c r="H477" s="128"/>
      <c r="I477" s="128"/>
      <c r="J477" s="128"/>
      <c r="K477" s="164"/>
      <c r="L477" s="164"/>
      <c r="M477" s="164"/>
      <c r="N477" s="164"/>
      <c r="O477" s="164"/>
      <c r="P477" s="164"/>
      <c r="Q477" s="164"/>
      <c r="R477" s="164"/>
      <c r="S477" s="164"/>
      <c r="T477" s="164"/>
      <c r="U477" s="164"/>
      <c r="V477" s="164"/>
      <c r="W477" s="164"/>
      <c r="X477" s="128"/>
      <c r="Y477" s="128"/>
      <c r="Z477" s="128"/>
    </row>
    <row r="478" spans="1:26">
      <c r="A478" s="128"/>
      <c r="B478" s="128"/>
      <c r="C478" s="128"/>
      <c r="D478" s="164"/>
      <c r="E478" s="164"/>
      <c r="F478" s="128"/>
      <c r="G478" s="128"/>
      <c r="H478" s="128"/>
      <c r="I478" s="128"/>
      <c r="J478" s="128"/>
      <c r="K478" s="164"/>
      <c r="L478" s="164"/>
      <c r="M478" s="164"/>
      <c r="N478" s="164"/>
      <c r="O478" s="164"/>
      <c r="P478" s="164"/>
      <c r="Q478" s="164"/>
      <c r="R478" s="164"/>
      <c r="S478" s="164"/>
      <c r="T478" s="164"/>
      <c r="U478" s="164"/>
      <c r="V478" s="164"/>
      <c r="W478" s="164"/>
      <c r="X478" s="128"/>
      <c r="Y478" s="128"/>
      <c r="Z478" s="128"/>
    </row>
    <row r="479" spans="1:26">
      <c r="A479" s="128"/>
      <c r="B479" s="128"/>
      <c r="C479" s="128"/>
      <c r="D479" s="164"/>
      <c r="E479" s="164"/>
      <c r="F479" s="128"/>
      <c r="G479" s="128"/>
      <c r="H479" s="128"/>
      <c r="I479" s="128"/>
      <c r="J479" s="128"/>
      <c r="K479" s="164"/>
      <c r="L479" s="164"/>
      <c r="M479" s="164"/>
      <c r="N479" s="164"/>
      <c r="O479" s="164"/>
      <c r="P479" s="164"/>
      <c r="Q479" s="164"/>
      <c r="R479" s="164"/>
      <c r="S479" s="164"/>
      <c r="T479" s="164"/>
      <c r="U479" s="164"/>
      <c r="V479" s="164"/>
      <c r="W479" s="164"/>
      <c r="X479" s="128"/>
      <c r="Y479" s="128"/>
      <c r="Z479" s="128"/>
    </row>
    <row r="480" spans="1:26">
      <c r="A480" s="128"/>
      <c r="B480" s="128"/>
      <c r="C480" s="128"/>
      <c r="D480" s="164"/>
      <c r="E480" s="164"/>
      <c r="F480" s="128"/>
      <c r="G480" s="128"/>
      <c r="H480" s="128"/>
      <c r="I480" s="128"/>
      <c r="J480" s="128"/>
      <c r="K480" s="164"/>
      <c r="L480" s="164"/>
      <c r="M480" s="164"/>
      <c r="N480" s="164"/>
      <c r="O480" s="164"/>
      <c r="P480" s="164"/>
      <c r="Q480" s="164"/>
      <c r="R480" s="164"/>
      <c r="S480" s="164"/>
      <c r="T480" s="164"/>
      <c r="U480" s="164"/>
      <c r="V480" s="164"/>
      <c r="W480" s="164"/>
      <c r="X480" s="128"/>
      <c r="Y480" s="128"/>
      <c r="Z480" s="128"/>
    </row>
    <row r="481" spans="1:26">
      <c r="A481" s="128"/>
      <c r="B481" s="128"/>
      <c r="C481" s="128"/>
      <c r="D481" s="164"/>
      <c r="E481" s="164"/>
      <c r="F481" s="128"/>
      <c r="G481" s="128"/>
      <c r="H481" s="128"/>
      <c r="I481" s="128"/>
      <c r="J481" s="128"/>
      <c r="K481" s="164"/>
      <c r="L481" s="164"/>
      <c r="M481" s="164"/>
      <c r="N481" s="164"/>
      <c r="O481" s="164"/>
      <c r="P481" s="164"/>
      <c r="Q481" s="164"/>
      <c r="R481" s="164"/>
      <c r="S481" s="164"/>
      <c r="T481" s="164"/>
      <c r="U481" s="164"/>
      <c r="V481" s="164"/>
      <c r="W481" s="164"/>
      <c r="X481" s="128"/>
      <c r="Y481" s="128"/>
      <c r="Z481" s="128"/>
    </row>
    <row r="482" spans="1:26">
      <c r="A482" s="128"/>
      <c r="B482" s="128"/>
      <c r="C482" s="128"/>
      <c r="D482" s="164"/>
      <c r="E482" s="164"/>
      <c r="F482" s="128"/>
      <c r="G482" s="128"/>
      <c r="H482" s="128"/>
      <c r="I482" s="128"/>
      <c r="J482" s="128"/>
      <c r="K482" s="164"/>
      <c r="L482" s="164"/>
      <c r="M482" s="164"/>
      <c r="N482" s="164"/>
      <c r="O482" s="164"/>
      <c r="P482" s="164"/>
      <c r="Q482" s="164"/>
      <c r="R482" s="164"/>
      <c r="S482" s="164"/>
      <c r="T482" s="164"/>
      <c r="U482" s="164"/>
      <c r="V482" s="164"/>
      <c r="W482" s="164"/>
      <c r="X482" s="128"/>
      <c r="Y482" s="128"/>
      <c r="Z482" s="128"/>
    </row>
    <row r="483" spans="1:26">
      <c r="A483" s="128"/>
      <c r="B483" s="128"/>
      <c r="C483" s="128"/>
      <c r="D483" s="164"/>
      <c r="E483" s="164"/>
      <c r="F483" s="128"/>
      <c r="G483" s="128"/>
      <c r="H483" s="128"/>
      <c r="I483" s="128"/>
      <c r="J483" s="128"/>
      <c r="K483" s="164"/>
      <c r="L483" s="164"/>
      <c r="M483" s="164"/>
      <c r="N483" s="164"/>
      <c r="O483" s="164"/>
      <c r="P483" s="164"/>
      <c r="Q483" s="164"/>
      <c r="R483" s="164"/>
      <c r="S483" s="164"/>
      <c r="T483" s="164"/>
      <c r="U483" s="164"/>
      <c r="V483" s="164"/>
      <c r="W483" s="164"/>
      <c r="X483" s="128"/>
      <c r="Y483" s="128"/>
      <c r="Z483" s="128"/>
    </row>
    <row r="484" spans="1:26">
      <c r="A484" s="128"/>
      <c r="B484" s="128"/>
      <c r="C484" s="128"/>
      <c r="D484" s="164"/>
      <c r="E484" s="164"/>
      <c r="F484" s="128"/>
      <c r="G484" s="128"/>
      <c r="H484" s="128"/>
      <c r="I484" s="128"/>
      <c r="J484" s="128"/>
      <c r="K484" s="164"/>
      <c r="L484" s="164"/>
      <c r="M484" s="164"/>
      <c r="N484" s="164"/>
      <c r="O484" s="164"/>
      <c r="P484" s="164"/>
      <c r="Q484" s="164"/>
      <c r="R484" s="164"/>
      <c r="S484" s="164"/>
      <c r="T484" s="164"/>
      <c r="U484" s="164"/>
      <c r="V484" s="164"/>
      <c r="W484" s="164"/>
      <c r="X484" s="128"/>
      <c r="Y484" s="128"/>
      <c r="Z484" s="128"/>
    </row>
    <row r="485" spans="1:26">
      <c r="A485" s="128"/>
      <c r="B485" s="128"/>
      <c r="C485" s="128"/>
      <c r="D485" s="164"/>
      <c r="E485" s="164"/>
      <c r="F485" s="128"/>
      <c r="G485" s="128"/>
      <c r="H485" s="128"/>
      <c r="I485" s="128"/>
      <c r="J485" s="128"/>
      <c r="K485" s="164"/>
      <c r="L485" s="164"/>
      <c r="M485" s="164"/>
      <c r="N485" s="164"/>
      <c r="O485" s="164"/>
      <c r="P485" s="164"/>
      <c r="Q485" s="164"/>
      <c r="R485" s="164"/>
      <c r="S485" s="164"/>
      <c r="T485" s="164"/>
      <c r="U485" s="164"/>
      <c r="V485" s="164"/>
      <c r="W485" s="164"/>
      <c r="X485" s="128"/>
      <c r="Y485" s="128"/>
      <c r="Z485" s="128"/>
    </row>
    <row r="486" spans="1:26">
      <c r="A486" s="128"/>
      <c r="B486" s="128"/>
      <c r="C486" s="128"/>
      <c r="D486" s="164"/>
      <c r="E486" s="164"/>
      <c r="F486" s="128"/>
      <c r="G486" s="128"/>
      <c r="H486" s="128"/>
      <c r="I486" s="128"/>
      <c r="J486" s="128"/>
      <c r="K486" s="164"/>
      <c r="L486" s="164"/>
      <c r="M486" s="164"/>
      <c r="N486" s="164"/>
      <c r="O486" s="164"/>
      <c r="P486" s="164"/>
      <c r="Q486" s="164"/>
      <c r="R486" s="164"/>
      <c r="S486" s="164"/>
      <c r="T486" s="164"/>
      <c r="U486" s="164"/>
      <c r="V486" s="164"/>
      <c r="W486" s="164"/>
      <c r="X486" s="128"/>
      <c r="Y486" s="128"/>
      <c r="Z486" s="128"/>
    </row>
    <row r="487" spans="1:26">
      <c r="A487" s="128"/>
      <c r="B487" s="128"/>
      <c r="C487" s="128"/>
      <c r="D487" s="164"/>
      <c r="E487" s="164"/>
      <c r="F487" s="128"/>
      <c r="G487" s="128"/>
      <c r="H487" s="128"/>
      <c r="I487" s="128"/>
      <c r="J487" s="128"/>
      <c r="K487" s="164"/>
      <c r="L487" s="164"/>
      <c r="M487" s="164"/>
      <c r="N487" s="164"/>
      <c r="O487" s="164"/>
      <c r="P487" s="164"/>
      <c r="Q487" s="164"/>
      <c r="R487" s="164"/>
      <c r="S487" s="164"/>
      <c r="T487" s="164"/>
      <c r="U487" s="164"/>
      <c r="V487" s="164"/>
      <c r="W487" s="164"/>
      <c r="X487" s="128"/>
      <c r="Y487" s="128"/>
      <c r="Z487" s="128"/>
    </row>
    <row r="488" spans="1:26">
      <c r="A488" s="128"/>
      <c r="B488" s="128"/>
      <c r="C488" s="128"/>
      <c r="D488" s="164"/>
      <c r="E488" s="164"/>
      <c r="F488" s="128"/>
      <c r="G488" s="128"/>
      <c r="H488" s="128"/>
      <c r="I488" s="128"/>
      <c r="J488" s="128"/>
      <c r="K488" s="164"/>
      <c r="L488" s="164"/>
      <c r="M488" s="164"/>
      <c r="N488" s="164"/>
      <c r="O488" s="164"/>
      <c r="P488" s="164"/>
      <c r="Q488" s="164"/>
      <c r="R488" s="164"/>
      <c r="S488" s="164"/>
      <c r="T488" s="164"/>
      <c r="U488" s="164"/>
      <c r="V488" s="164"/>
      <c r="W488" s="164"/>
      <c r="X488" s="128"/>
      <c r="Y488" s="128"/>
      <c r="Z488" s="128"/>
    </row>
    <row r="489" spans="1:26">
      <c r="A489" s="128"/>
      <c r="B489" s="128"/>
      <c r="C489" s="128"/>
      <c r="D489" s="164"/>
      <c r="E489" s="164"/>
      <c r="F489" s="128"/>
      <c r="G489" s="128"/>
      <c r="H489" s="128"/>
      <c r="I489" s="128"/>
      <c r="J489" s="128"/>
      <c r="K489" s="164"/>
      <c r="L489" s="164"/>
      <c r="M489" s="164"/>
      <c r="N489" s="164"/>
      <c r="O489" s="164"/>
      <c r="P489" s="164"/>
      <c r="Q489" s="164"/>
      <c r="R489" s="164"/>
      <c r="S489" s="164"/>
      <c r="T489" s="164"/>
      <c r="U489" s="164"/>
      <c r="V489" s="164"/>
      <c r="W489" s="164"/>
      <c r="X489" s="128"/>
      <c r="Y489" s="128"/>
      <c r="Z489" s="128"/>
    </row>
    <row r="490" spans="1:26">
      <c r="A490" s="128"/>
      <c r="B490" s="128"/>
      <c r="C490" s="128"/>
      <c r="D490" s="164"/>
      <c r="E490" s="164"/>
      <c r="F490" s="128"/>
      <c r="G490" s="128"/>
      <c r="H490" s="128"/>
      <c r="I490" s="128"/>
      <c r="J490" s="128"/>
      <c r="K490" s="164"/>
      <c r="L490" s="164"/>
      <c r="M490" s="164"/>
      <c r="N490" s="164"/>
      <c r="O490" s="164"/>
      <c r="P490" s="164"/>
      <c r="Q490" s="164"/>
      <c r="R490" s="164"/>
      <c r="S490" s="164"/>
      <c r="T490" s="164"/>
      <c r="U490" s="164"/>
      <c r="V490" s="164"/>
      <c r="W490" s="164"/>
      <c r="X490" s="128"/>
      <c r="Y490" s="128"/>
      <c r="Z490" s="128"/>
    </row>
    <row r="491" spans="1:26">
      <c r="A491" s="128"/>
      <c r="B491" s="128"/>
      <c r="C491" s="128"/>
      <c r="D491" s="164"/>
      <c r="E491" s="164"/>
      <c r="F491" s="128"/>
      <c r="G491" s="128"/>
      <c r="H491" s="128"/>
      <c r="I491" s="128"/>
      <c r="J491" s="128"/>
      <c r="K491" s="164"/>
      <c r="L491" s="164"/>
      <c r="M491" s="164"/>
      <c r="N491" s="164"/>
      <c r="O491" s="164"/>
      <c r="P491" s="164"/>
      <c r="Q491" s="164"/>
      <c r="R491" s="164"/>
      <c r="S491" s="164"/>
      <c r="T491" s="164"/>
      <c r="U491" s="164"/>
      <c r="V491" s="164"/>
      <c r="W491" s="164"/>
      <c r="X491" s="128"/>
      <c r="Y491" s="128"/>
      <c r="Z491" s="128"/>
    </row>
    <row r="492" spans="1:26">
      <c r="A492" s="128"/>
      <c r="B492" s="128"/>
      <c r="C492" s="128"/>
      <c r="D492" s="164"/>
      <c r="E492" s="164"/>
      <c r="F492" s="128"/>
      <c r="G492" s="128"/>
      <c r="H492" s="128"/>
      <c r="I492" s="128"/>
      <c r="J492" s="128"/>
      <c r="K492" s="164"/>
      <c r="L492" s="164"/>
      <c r="M492" s="164"/>
      <c r="N492" s="164"/>
      <c r="O492" s="164"/>
      <c r="P492" s="164"/>
      <c r="Q492" s="164"/>
      <c r="R492" s="164"/>
      <c r="S492" s="164"/>
      <c r="T492" s="164"/>
      <c r="U492" s="164"/>
      <c r="V492" s="164"/>
      <c r="W492" s="164"/>
      <c r="X492" s="128"/>
      <c r="Y492" s="128"/>
      <c r="Z492" s="128"/>
    </row>
    <row r="493" spans="1:26">
      <c r="A493" s="128"/>
      <c r="B493" s="128"/>
      <c r="C493" s="128"/>
      <c r="D493" s="164"/>
      <c r="E493" s="164"/>
      <c r="F493" s="128"/>
      <c r="G493" s="128"/>
      <c r="H493" s="128"/>
      <c r="I493" s="128"/>
      <c r="J493" s="128"/>
      <c r="K493" s="164"/>
      <c r="L493" s="164"/>
      <c r="M493" s="164"/>
      <c r="N493" s="164"/>
      <c r="O493" s="164"/>
      <c r="P493" s="164"/>
      <c r="Q493" s="164"/>
      <c r="R493" s="164"/>
      <c r="S493" s="164"/>
      <c r="T493" s="164"/>
      <c r="U493" s="164"/>
      <c r="V493" s="164"/>
      <c r="W493" s="164"/>
      <c r="X493" s="128"/>
      <c r="Y493" s="128"/>
      <c r="Z493" s="128"/>
    </row>
    <row r="494" spans="1:26">
      <c r="A494" s="128"/>
      <c r="B494" s="128"/>
      <c r="C494" s="128"/>
      <c r="D494" s="164"/>
      <c r="E494" s="164"/>
      <c r="F494" s="128"/>
      <c r="G494" s="128"/>
      <c r="H494" s="128"/>
      <c r="I494" s="128"/>
      <c r="J494" s="128"/>
      <c r="K494" s="164"/>
      <c r="L494" s="164"/>
      <c r="M494" s="164"/>
      <c r="N494" s="164"/>
      <c r="O494" s="164"/>
      <c r="P494" s="164"/>
      <c r="Q494" s="164"/>
      <c r="R494" s="164"/>
      <c r="S494" s="164"/>
      <c r="T494" s="164"/>
      <c r="U494" s="164"/>
      <c r="V494" s="164"/>
      <c r="W494" s="164"/>
      <c r="X494" s="128"/>
      <c r="Y494" s="128"/>
      <c r="Z494" s="128"/>
    </row>
    <row r="495" spans="1:26">
      <c r="A495" s="128"/>
      <c r="B495" s="128"/>
      <c r="C495" s="128"/>
      <c r="D495" s="164"/>
      <c r="E495" s="164"/>
      <c r="F495" s="128"/>
      <c r="G495" s="128"/>
      <c r="H495" s="128"/>
      <c r="I495" s="128"/>
      <c r="J495" s="128"/>
      <c r="K495" s="164"/>
      <c r="L495" s="164"/>
      <c r="M495" s="164"/>
      <c r="N495" s="164"/>
      <c r="O495" s="164"/>
      <c r="P495" s="164"/>
      <c r="Q495" s="164"/>
      <c r="R495" s="164"/>
      <c r="S495" s="164"/>
      <c r="T495" s="164"/>
      <c r="U495" s="164"/>
      <c r="V495" s="164"/>
      <c r="W495" s="164"/>
      <c r="X495" s="128"/>
      <c r="Y495" s="128"/>
      <c r="Z495" s="128"/>
    </row>
    <row r="496" spans="1:26">
      <c r="A496" s="128"/>
      <c r="B496" s="128"/>
      <c r="C496" s="128"/>
      <c r="D496" s="164"/>
      <c r="E496" s="164"/>
      <c r="F496" s="128"/>
      <c r="G496" s="128"/>
      <c r="H496" s="128"/>
      <c r="I496" s="128"/>
      <c r="J496" s="128"/>
      <c r="K496" s="164"/>
      <c r="L496" s="164"/>
      <c r="M496" s="164"/>
      <c r="N496" s="164"/>
      <c r="O496" s="164"/>
      <c r="P496" s="164"/>
      <c r="Q496" s="164"/>
      <c r="R496" s="164"/>
      <c r="S496" s="164"/>
      <c r="T496" s="164"/>
      <c r="U496" s="164"/>
      <c r="V496" s="164"/>
      <c r="W496" s="164"/>
      <c r="X496" s="128"/>
      <c r="Y496" s="128"/>
      <c r="Z496" s="128"/>
    </row>
    <row r="497" spans="1:26">
      <c r="A497" s="128"/>
      <c r="B497" s="128"/>
      <c r="C497" s="128"/>
      <c r="D497" s="164"/>
      <c r="E497" s="164"/>
      <c r="F497" s="128"/>
      <c r="G497" s="128"/>
      <c r="H497" s="128"/>
      <c r="I497" s="128"/>
      <c r="J497" s="128"/>
      <c r="K497" s="164"/>
      <c r="L497" s="164"/>
      <c r="M497" s="164"/>
      <c r="N497" s="164"/>
      <c r="O497" s="164"/>
      <c r="P497" s="164"/>
      <c r="Q497" s="164"/>
      <c r="R497" s="164"/>
      <c r="S497" s="164"/>
      <c r="T497" s="164"/>
      <c r="U497" s="164"/>
      <c r="V497" s="164"/>
      <c r="W497" s="164"/>
      <c r="X497" s="128"/>
      <c r="Y497" s="128"/>
      <c r="Z497" s="128"/>
    </row>
    <row r="498" spans="1:26">
      <c r="A498" s="128"/>
      <c r="B498" s="128"/>
      <c r="C498" s="128"/>
      <c r="D498" s="164"/>
      <c r="E498" s="164"/>
      <c r="F498" s="128"/>
      <c r="G498" s="128"/>
      <c r="H498" s="128"/>
      <c r="I498" s="128"/>
      <c r="J498" s="128"/>
      <c r="K498" s="164"/>
      <c r="L498" s="164"/>
      <c r="M498" s="164"/>
      <c r="N498" s="164"/>
      <c r="O498" s="164"/>
      <c r="P498" s="164"/>
      <c r="Q498" s="164"/>
      <c r="R498" s="164"/>
      <c r="S498" s="164"/>
      <c r="T498" s="164"/>
      <c r="U498" s="164"/>
      <c r="V498" s="164"/>
      <c r="W498" s="164"/>
      <c r="X498" s="128"/>
      <c r="Y498" s="128"/>
      <c r="Z498" s="128"/>
    </row>
    <row r="499" spans="1:26">
      <c r="A499" s="128"/>
      <c r="B499" s="128"/>
      <c r="C499" s="128"/>
      <c r="D499" s="164"/>
      <c r="E499" s="164"/>
      <c r="F499" s="128"/>
      <c r="G499" s="128"/>
      <c r="H499" s="128"/>
      <c r="I499" s="128"/>
      <c r="J499" s="128"/>
      <c r="K499" s="164"/>
      <c r="L499" s="164"/>
      <c r="M499" s="164"/>
      <c r="N499" s="164"/>
      <c r="O499" s="164"/>
      <c r="P499" s="164"/>
      <c r="Q499" s="164"/>
      <c r="R499" s="164"/>
      <c r="S499" s="164"/>
      <c r="T499" s="164"/>
      <c r="U499" s="164"/>
      <c r="V499" s="164"/>
      <c r="W499" s="164"/>
      <c r="X499" s="128"/>
      <c r="Y499" s="128"/>
      <c r="Z499" s="128"/>
    </row>
    <row r="500" spans="1:26">
      <c r="A500" s="128"/>
      <c r="B500" s="128"/>
      <c r="C500" s="128"/>
      <c r="D500" s="164"/>
      <c r="E500" s="164"/>
      <c r="F500" s="128"/>
      <c r="G500" s="128"/>
      <c r="H500" s="128"/>
      <c r="I500" s="128"/>
      <c r="J500" s="128"/>
      <c r="K500" s="164"/>
      <c r="L500" s="164"/>
      <c r="M500" s="164"/>
      <c r="N500" s="164"/>
      <c r="O500" s="164"/>
      <c r="P500" s="164"/>
      <c r="Q500" s="164"/>
      <c r="R500" s="164"/>
      <c r="S500" s="164"/>
      <c r="T500" s="164"/>
      <c r="U500" s="164"/>
      <c r="V500" s="164"/>
      <c r="W500" s="164"/>
      <c r="X500" s="128"/>
      <c r="Y500" s="128"/>
      <c r="Z500" s="128"/>
    </row>
    <row r="501" spans="1:26">
      <c r="A501" s="128"/>
      <c r="B501" s="128"/>
      <c r="C501" s="128"/>
      <c r="D501" s="164"/>
      <c r="E501" s="164"/>
      <c r="F501" s="128"/>
      <c r="G501" s="128"/>
      <c r="H501" s="128"/>
      <c r="I501" s="128"/>
      <c r="J501" s="128"/>
      <c r="K501" s="164"/>
      <c r="L501" s="164"/>
      <c r="M501" s="164"/>
      <c r="N501" s="164"/>
      <c r="O501" s="164"/>
      <c r="P501" s="164"/>
      <c r="Q501" s="164"/>
      <c r="R501" s="164"/>
      <c r="S501" s="164"/>
      <c r="T501" s="164"/>
      <c r="U501" s="164"/>
      <c r="V501" s="164"/>
      <c r="W501" s="164"/>
      <c r="X501" s="128"/>
      <c r="Y501" s="128"/>
      <c r="Z501" s="128"/>
    </row>
    <row r="502" spans="1:26">
      <c r="A502" s="128"/>
      <c r="B502" s="128"/>
      <c r="C502" s="128"/>
      <c r="D502" s="164"/>
      <c r="E502" s="164"/>
      <c r="F502" s="128"/>
      <c r="G502" s="128"/>
      <c r="H502" s="128"/>
      <c r="I502" s="128"/>
      <c r="J502" s="128"/>
      <c r="K502" s="164"/>
      <c r="L502" s="164"/>
      <c r="M502" s="164"/>
      <c r="N502" s="164"/>
      <c r="O502" s="164"/>
      <c r="P502" s="164"/>
      <c r="Q502" s="164"/>
      <c r="R502" s="164"/>
      <c r="S502" s="164"/>
      <c r="T502" s="164"/>
      <c r="U502" s="164"/>
      <c r="V502" s="164"/>
      <c r="W502" s="164"/>
      <c r="X502" s="128"/>
      <c r="Y502" s="128"/>
      <c r="Z502" s="128"/>
    </row>
    <row r="503" spans="1:26">
      <c r="A503" s="128"/>
      <c r="B503" s="128"/>
      <c r="C503" s="128"/>
      <c r="D503" s="164"/>
      <c r="E503" s="164"/>
      <c r="F503" s="128"/>
      <c r="G503" s="128"/>
      <c r="H503" s="128"/>
      <c r="I503" s="128"/>
      <c r="J503" s="128"/>
      <c r="K503" s="164"/>
      <c r="L503" s="164"/>
      <c r="M503" s="164"/>
      <c r="N503" s="164"/>
      <c r="O503" s="164"/>
      <c r="P503" s="164"/>
      <c r="Q503" s="164"/>
      <c r="R503" s="164"/>
      <c r="S503" s="164"/>
      <c r="T503" s="164"/>
      <c r="U503" s="164"/>
      <c r="V503" s="164"/>
      <c r="W503" s="164"/>
      <c r="X503" s="128"/>
      <c r="Y503" s="128"/>
      <c r="Z503" s="128"/>
    </row>
    <row r="504" spans="1:26">
      <c r="A504" s="128"/>
      <c r="B504" s="128"/>
      <c r="C504" s="128"/>
      <c r="D504" s="164"/>
      <c r="E504" s="164"/>
      <c r="F504" s="128"/>
      <c r="G504" s="128"/>
      <c r="H504" s="128"/>
      <c r="I504" s="128"/>
      <c r="J504" s="128"/>
      <c r="K504" s="164"/>
      <c r="L504" s="164"/>
      <c r="M504" s="164"/>
      <c r="N504" s="164"/>
      <c r="O504" s="164"/>
      <c r="P504" s="164"/>
      <c r="Q504" s="164"/>
      <c r="R504" s="164"/>
      <c r="S504" s="164"/>
      <c r="T504" s="164"/>
      <c r="U504" s="164"/>
      <c r="V504" s="164"/>
      <c r="W504" s="164"/>
      <c r="X504" s="128"/>
      <c r="Y504" s="128"/>
      <c r="Z504" s="128"/>
    </row>
    <row r="505" spans="1:26">
      <c r="A505" s="128"/>
      <c r="B505" s="128"/>
      <c r="C505" s="128"/>
      <c r="D505" s="164"/>
      <c r="E505" s="164"/>
      <c r="F505" s="128"/>
      <c r="G505" s="128"/>
      <c r="H505" s="128"/>
      <c r="I505" s="128"/>
      <c r="J505" s="128"/>
      <c r="K505" s="164"/>
      <c r="L505" s="164"/>
      <c r="M505" s="164"/>
      <c r="N505" s="164"/>
      <c r="O505" s="164"/>
      <c r="P505" s="164"/>
      <c r="Q505" s="164"/>
      <c r="R505" s="164"/>
      <c r="S505" s="164"/>
      <c r="T505" s="164"/>
      <c r="U505" s="164"/>
      <c r="V505" s="164"/>
      <c r="W505" s="164"/>
      <c r="X505" s="128"/>
      <c r="Y505" s="128"/>
      <c r="Z505" s="128"/>
    </row>
    <row r="506" spans="1:26">
      <c r="A506" s="128"/>
      <c r="B506" s="128"/>
      <c r="C506" s="128"/>
      <c r="D506" s="164"/>
      <c r="E506" s="164"/>
      <c r="F506" s="128"/>
      <c r="G506" s="128"/>
      <c r="H506" s="128"/>
      <c r="I506" s="128"/>
      <c r="J506" s="128"/>
      <c r="K506" s="164"/>
      <c r="L506" s="164"/>
      <c r="M506" s="164"/>
      <c r="N506" s="164"/>
      <c r="O506" s="164"/>
      <c r="P506" s="164"/>
      <c r="Q506" s="164"/>
      <c r="R506" s="164"/>
      <c r="S506" s="164"/>
      <c r="T506" s="164"/>
      <c r="U506" s="164"/>
      <c r="V506" s="164"/>
      <c r="W506" s="164"/>
      <c r="X506" s="128"/>
      <c r="Y506" s="128"/>
      <c r="Z506" s="128"/>
    </row>
    <row r="507" spans="1:26">
      <c r="A507" s="128"/>
      <c r="B507" s="128"/>
      <c r="C507" s="128"/>
      <c r="D507" s="164"/>
      <c r="E507" s="164"/>
      <c r="F507" s="128"/>
      <c r="G507" s="128"/>
      <c r="H507" s="128"/>
      <c r="I507" s="128"/>
      <c r="J507" s="128"/>
      <c r="K507" s="164"/>
      <c r="L507" s="164"/>
      <c r="M507" s="164"/>
      <c r="N507" s="164"/>
      <c r="O507" s="164"/>
      <c r="P507" s="164"/>
      <c r="Q507" s="164"/>
      <c r="R507" s="164"/>
      <c r="S507" s="164"/>
      <c r="T507" s="164"/>
      <c r="U507" s="164"/>
      <c r="V507" s="164"/>
      <c r="W507" s="164"/>
      <c r="X507" s="128"/>
      <c r="Y507" s="128"/>
      <c r="Z507" s="128"/>
    </row>
    <row r="508" spans="1:26">
      <c r="A508" s="128"/>
      <c r="B508" s="128"/>
      <c r="C508" s="128"/>
      <c r="D508" s="164"/>
      <c r="E508" s="164"/>
      <c r="F508" s="128"/>
      <c r="G508" s="128"/>
      <c r="H508" s="128"/>
      <c r="I508" s="128"/>
      <c r="J508" s="128"/>
      <c r="K508" s="164"/>
      <c r="L508" s="164"/>
      <c r="M508" s="164"/>
      <c r="N508" s="164"/>
      <c r="O508" s="164"/>
      <c r="P508" s="164"/>
      <c r="Q508" s="164"/>
      <c r="R508" s="164"/>
      <c r="S508" s="164"/>
      <c r="T508" s="164"/>
      <c r="U508" s="164"/>
      <c r="V508" s="164"/>
      <c r="W508" s="164"/>
      <c r="X508" s="128"/>
      <c r="Y508" s="128"/>
      <c r="Z508" s="128"/>
    </row>
    <row r="509" spans="1:26">
      <c r="A509" s="128"/>
      <c r="B509" s="128"/>
      <c r="C509" s="128"/>
      <c r="D509" s="164"/>
      <c r="E509" s="164"/>
      <c r="F509" s="128"/>
      <c r="G509" s="128"/>
      <c r="H509" s="128"/>
      <c r="I509" s="128"/>
      <c r="J509" s="128"/>
      <c r="K509" s="164"/>
      <c r="L509" s="164"/>
      <c r="M509" s="164"/>
      <c r="N509" s="164"/>
      <c r="O509" s="164"/>
      <c r="P509" s="164"/>
      <c r="Q509" s="164"/>
      <c r="R509" s="164"/>
      <c r="S509" s="164"/>
      <c r="T509" s="164"/>
      <c r="U509" s="164"/>
      <c r="V509" s="164"/>
      <c r="W509" s="164"/>
      <c r="X509" s="128"/>
      <c r="Y509" s="128"/>
      <c r="Z509" s="128"/>
    </row>
    <row r="510" spans="1:26">
      <c r="A510" s="128"/>
      <c r="B510" s="128"/>
      <c r="C510" s="128"/>
      <c r="D510" s="164"/>
      <c r="E510" s="164"/>
      <c r="F510" s="128"/>
      <c r="G510" s="128"/>
      <c r="H510" s="128"/>
      <c r="I510" s="128"/>
      <c r="J510" s="128"/>
      <c r="K510" s="164"/>
      <c r="L510" s="164"/>
      <c r="M510" s="164"/>
      <c r="N510" s="164"/>
      <c r="O510" s="164"/>
      <c r="P510" s="164"/>
      <c r="Q510" s="164"/>
      <c r="R510" s="164"/>
      <c r="S510" s="164"/>
      <c r="T510" s="164"/>
      <c r="U510" s="164"/>
      <c r="V510" s="164"/>
      <c r="W510" s="164"/>
      <c r="X510" s="128"/>
      <c r="Y510" s="128"/>
      <c r="Z510" s="128"/>
    </row>
    <row r="511" spans="1:26">
      <c r="A511" s="128"/>
      <c r="B511" s="128"/>
      <c r="C511" s="128"/>
      <c r="D511" s="164"/>
      <c r="E511" s="164"/>
      <c r="F511" s="128"/>
      <c r="G511" s="128"/>
      <c r="H511" s="128"/>
      <c r="I511" s="128"/>
      <c r="J511" s="128"/>
      <c r="K511" s="164"/>
      <c r="L511" s="164"/>
      <c r="M511" s="164"/>
      <c r="N511" s="164"/>
      <c r="O511" s="164"/>
      <c r="P511" s="164"/>
      <c r="Q511" s="164"/>
      <c r="R511" s="164"/>
      <c r="S511" s="164"/>
      <c r="T511" s="164"/>
      <c r="U511" s="164"/>
      <c r="V511" s="164"/>
      <c r="W511" s="164"/>
      <c r="X511" s="128"/>
      <c r="Y511" s="128"/>
      <c r="Z511" s="128"/>
    </row>
    <row r="512" spans="1:26">
      <c r="A512" s="128"/>
      <c r="B512" s="128"/>
      <c r="C512" s="128"/>
      <c r="D512" s="164"/>
      <c r="E512" s="164"/>
      <c r="F512" s="128"/>
      <c r="G512" s="128"/>
      <c r="H512" s="128"/>
      <c r="I512" s="128"/>
      <c r="J512" s="128"/>
      <c r="K512" s="164"/>
      <c r="L512" s="164"/>
      <c r="M512" s="164"/>
      <c r="N512" s="164"/>
      <c r="O512" s="164"/>
      <c r="P512" s="164"/>
      <c r="Q512" s="164"/>
      <c r="R512" s="164"/>
      <c r="S512" s="164"/>
      <c r="T512" s="164"/>
      <c r="U512" s="164"/>
      <c r="V512" s="164"/>
      <c r="W512" s="164"/>
      <c r="X512" s="128"/>
      <c r="Y512" s="128"/>
      <c r="Z512" s="128"/>
    </row>
    <row r="513" spans="1:26">
      <c r="A513" s="128"/>
      <c r="B513" s="128"/>
      <c r="C513" s="128"/>
      <c r="D513" s="164"/>
      <c r="E513" s="164"/>
      <c r="F513" s="128"/>
      <c r="G513" s="128"/>
      <c r="H513" s="128"/>
      <c r="I513" s="128"/>
      <c r="J513" s="128"/>
      <c r="K513" s="164"/>
      <c r="L513" s="164"/>
      <c r="M513" s="164"/>
      <c r="N513" s="164"/>
      <c r="O513" s="164"/>
      <c r="P513" s="164"/>
      <c r="Q513" s="164"/>
      <c r="R513" s="164"/>
      <c r="S513" s="164"/>
      <c r="T513" s="164"/>
      <c r="U513" s="164"/>
      <c r="V513" s="164"/>
      <c r="W513" s="164"/>
      <c r="X513" s="128"/>
      <c r="Y513" s="128"/>
      <c r="Z513" s="128"/>
    </row>
    <row r="514" spans="1:26">
      <c r="A514" s="128"/>
      <c r="B514" s="128"/>
      <c r="C514" s="128"/>
      <c r="D514" s="164"/>
      <c r="E514" s="164"/>
      <c r="F514" s="128"/>
      <c r="G514" s="128"/>
      <c r="H514" s="128"/>
      <c r="I514" s="128"/>
      <c r="J514" s="128"/>
      <c r="K514" s="164"/>
      <c r="L514" s="164"/>
      <c r="M514" s="164"/>
      <c r="N514" s="164"/>
      <c r="O514" s="164"/>
      <c r="P514" s="164"/>
      <c r="Q514" s="164"/>
      <c r="R514" s="164"/>
      <c r="S514" s="164"/>
      <c r="T514" s="164"/>
      <c r="U514" s="164"/>
      <c r="V514" s="164"/>
      <c r="W514" s="164"/>
      <c r="X514" s="128"/>
      <c r="Y514" s="128"/>
      <c r="Z514" s="128"/>
    </row>
    <row r="515" spans="1:26">
      <c r="A515" s="128"/>
      <c r="B515" s="128"/>
      <c r="C515" s="128"/>
      <c r="D515" s="164"/>
      <c r="E515" s="164"/>
      <c r="F515" s="128"/>
      <c r="G515" s="128"/>
      <c r="H515" s="128"/>
      <c r="I515" s="128"/>
      <c r="J515" s="128"/>
      <c r="K515" s="164"/>
      <c r="L515" s="164"/>
      <c r="M515" s="164"/>
      <c r="N515" s="164"/>
      <c r="O515" s="164"/>
      <c r="P515" s="164"/>
      <c r="Q515" s="164"/>
      <c r="R515" s="164"/>
      <c r="S515" s="164"/>
      <c r="T515" s="164"/>
      <c r="U515" s="164"/>
      <c r="V515" s="164"/>
      <c r="W515" s="164"/>
      <c r="X515" s="128"/>
      <c r="Y515" s="128"/>
      <c r="Z515" s="128"/>
    </row>
    <row r="516" spans="1:26">
      <c r="A516" s="128"/>
      <c r="B516" s="128"/>
      <c r="C516" s="128"/>
      <c r="D516" s="164"/>
      <c r="E516" s="164"/>
      <c r="F516" s="128"/>
      <c r="G516" s="128"/>
      <c r="H516" s="128"/>
      <c r="I516" s="128"/>
      <c r="J516" s="128"/>
      <c r="K516" s="164"/>
      <c r="L516" s="164"/>
      <c r="M516" s="164"/>
      <c r="N516" s="164"/>
      <c r="O516" s="164"/>
      <c r="P516" s="164"/>
      <c r="Q516" s="164"/>
      <c r="R516" s="164"/>
      <c r="S516" s="164"/>
      <c r="T516" s="164"/>
      <c r="U516" s="164"/>
      <c r="V516" s="164"/>
      <c r="W516" s="164"/>
      <c r="X516" s="128"/>
      <c r="Y516" s="128"/>
      <c r="Z516" s="128"/>
    </row>
    <row r="517" spans="1:26">
      <c r="A517" s="128"/>
      <c r="B517" s="128"/>
      <c r="C517" s="128"/>
      <c r="D517" s="164"/>
      <c r="E517" s="164"/>
      <c r="F517" s="128"/>
      <c r="G517" s="128"/>
      <c r="H517" s="128"/>
      <c r="I517" s="128"/>
      <c r="J517" s="128"/>
      <c r="K517" s="164"/>
      <c r="L517" s="164"/>
      <c r="M517" s="164"/>
      <c r="N517" s="164"/>
      <c r="O517" s="164"/>
      <c r="P517" s="164"/>
      <c r="Q517" s="164"/>
      <c r="R517" s="164"/>
      <c r="S517" s="164"/>
      <c r="T517" s="164"/>
      <c r="U517" s="164"/>
      <c r="V517" s="164"/>
      <c r="W517" s="164"/>
      <c r="X517" s="128"/>
      <c r="Y517" s="128"/>
      <c r="Z517" s="128"/>
    </row>
    <row r="518" spans="1:26">
      <c r="A518" s="128"/>
      <c r="B518" s="128"/>
      <c r="C518" s="128"/>
      <c r="D518" s="164"/>
      <c r="E518" s="164"/>
      <c r="F518" s="128"/>
      <c r="G518" s="128"/>
      <c r="H518" s="128"/>
      <c r="I518" s="128"/>
      <c r="J518" s="128"/>
      <c r="K518" s="164"/>
      <c r="L518" s="164"/>
      <c r="M518" s="164"/>
      <c r="N518" s="164"/>
      <c r="O518" s="164"/>
      <c r="P518" s="164"/>
      <c r="Q518" s="164"/>
      <c r="R518" s="164"/>
      <c r="S518" s="164"/>
      <c r="T518" s="164"/>
      <c r="U518" s="164"/>
      <c r="V518" s="164"/>
      <c r="W518" s="164"/>
      <c r="X518" s="128"/>
      <c r="Y518" s="128"/>
      <c r="Z518" s="128"/>
    </row>
    <row r="519" spans="1:26">
      <c r="A519" s="128"/>
      <c r="B519" s="128"/>
      <c r="C519" s="128"/>
      <c r="D519" s="164"/>
      <c r="E519" s="164"/>
      <c r="F519" s="128"/>
      <c r="G519" s="128"/>
      <c r="H519" s="128"/>
      <c r="I519" s="128"/>
      <c r="J519" s="128"/>
      <c r="K519" s="164"/>
      <c r="L519" s="164"/>
      <c r="M519" s="164"/>
      <c r="N519" s="164"/>
      <c r="O519" s="164"/>
      <c r="P519" s="164"/>
      <c r="Q519" s="164"/>
      <c r="R519" s="164"/>
      <c r="S519" s="164"/>
      <c r="T519" s="164"/>
      <c r="U519" s="164"/>
      <c r="V519" s="164"/>
      <c r="W519" s="164"/>
      <c r="X519" s="128"/>
      <c r="Y519" s="128"/>
      <c r="Z519" s="128"/>
    </row>
    <row r="520" spans="1:26">
      <c r="A520" s="128"/>
      <c r="B520" s="128"/>
      <c r="C520" s="128"/>
      <c r="D520" s="164"/>
      <c r="E520" s="164"/>
      <c r="F520" s="128"/>
      <c r="G520" s="128"/>
      <c r="H520" s="128"/>
      <c r="I520" s="128"/>
      <c r="J520" s="128"/>
      <c r="K520" s="164"/>
      <c r="L520" s="164"/>
      <c r="M520" s="164"/>
      <c r="N520" s="164"/>
      <c r="O520" s="164"/>
      <c r="P520" s="164"/>
      <c r="Q520" s="164"/>
      <c r="R520" s="164"/>
      <c r="S520" s="164"/>
      <c r="T520" s="164"/>
      <c r="U520" s="164"/>
      <c r="V520" s="164"/>
      <c r="W520" s="164"/>
      <c r="X520" s="128"/>
      <c r="Y520" s="128"/>
      <c r="Z520" s="128"/>
    </row>
    <row r="521" spans="1:26">
      <c r="A521" s="128"/>
      <c r="B521" s="128"/>
      <c r="C521" s="128"/>
      <c r="D521" s="164"/>
      <c r="E521" s="164"/>
      <c r="F521" s="128"/>
      <c r="G521" s="128"/>
      <c r="H521" s="128"/>
      <c r="I521" s="128"/>
      <c r="J521" s="128"/>
      <c r="K521" s="164"/>
      <c r="L521" s="164"/>
      <c r="M521" s="164"/>
      <c r="N521" s="164"/>
      <c r="O521" s="164"/>
      <c r="P521" s="164"/>
      <c r="Q521" s="164"/>
      <c r="R521" s="164"/>
      <c r="S521" s="164"/>
      <c r="T521" s="164"/>
      <c r="U521" s="164"/>
      <c r="V521" s="164"/>
      <c r="W521" s="164"/>
      <c r="X521" s="128"/>
      <c r="Y521" s="128"/>
      <c r="Z521" s="128"/>
    </row>
    <row r="522" spans="1:26">
      <c r="A522" s="128"/>
      <c r="B522" s="128"/>
      <c r="C522" s="128"/>
      <c r="D522" s="164"/>
      <c r="E522" s="164"/>
      <c r="F522" s="128"/>
      <c r="G522" s="128"/>
      <c r="H522" s="128"/>
      <c r="I522" s="128"/>
      <c r="J522" s="128"/>
      <c r="K522" s="164"/>
      <c r="L522" s="164"/>
      <c r="M522" s="164"/>
      <c r="N522" s="164"/>
      <c r="O522" s="164"/>
      <c r="P522" s="164"/>
      <c r="Q522" s="164"/>
      <c r="R522" s="164"/>
      <c r="S522" s="164"/>
      <c r="T522" s="164"/>
      <c r="U522" s="164"/>
      <c r="V522" s="164"/>
      <c r="W522" s="164"/>
      <c r="X522" s="128"/>
      <c r="Y522" s="128"/>
      <c r="Z522" s="128"/>
    </row>
    <row r="523" spans="1:26">
      <c r="A523" s="128"/>
      <c r="B523" s="128"/>
      <c r="C523" s="128"/>
      <c r="D523" s="164"/>
      <c r="E523" s="164"/>
      <c r="F523" s="128"/>
      <c r="G523" s="128"/>
      <c r="H523" s="128"/>
      <c r="I523" s="128"/>
      <c r="J523" s="128"/>
      <c r="K523" s="164"/>
      <c r="L523" s="164"/>
      <c r="M523" s="164"/>
      <c r="N523" s="164"/>
      <c r="O523" s="164"/>
      <c r="P523" s="164"/>
      <c r="Q523" s="164"/>
      <c r="R523" s="164"/>
      <c r="S523" s="164"/>
      <c r="T523" s="164"/>
      <c r="U523" s="164"/>
      <c r="V523" s="164"/>
      <c r="W523" s="164"/>
      <c r="X523" s="128"/>
      <c r="Y523" s="128"/>
      <c r="Z523" s="128"/>
    </row>
    <row r="524" spans="1:26">
      <c r="A524" s="128"/>
      <c r="B524" s="128"/>
      <c r="C524" s="128"/>
      <c r="D524" s="164"/>
      <c r="E524" s="164"/>
      <c r="F524" s="128"/>
      <c r="G524" s="128"/>
      <c r="H524" s="128"/>
      <c r="I524" s="128"/>
      <c r="J524" s="128"/>
      <c r="K524" s="164"/>
      <c r="L524" s="164"/>
      <c r="M524" s="164"/>
      <c r="N524" s="164"/>
      <c r="O524" s="164"/>
      <c r="P524" s="164"/>
      <c r="Q524" s="164"/>
      <c r="R524" s="164"/>
      <c r="S524" s="164"/>
      <c r="T524" s="164"/>
      <c r="U524" s="164"/>
      <c r="V524" s="164"/>
      <c r="W524" s="164"/>
      <c r="X524" s="128"/>
      <c r="Y524" s="128"/>
      <c r="Z524" s="128"/>
    </row>
    <row r="525" spans="1:26">
      <c r="A525" s="128"/>
      <c r="B525" s="128"/>
      <c r="C525" s="128"/>
      <c r="D525" s="164"/>
      <c r="E525" s="164"/>
      <c r="F525" s="128"/>
      <c r="G525" s="128"/>
      <c r="H525" s="128"/>
      <c r="I525" s="128"/>
      <c r="J525" s="128"/>
      <c r="K525" s="164"/>
      <c r="L525" s="164"/>
      <c r="M525" s="164"/>
      <c r="N525" s="164"/>
      <c r="O525" s="164"/>
      <c r="P525" s="164"/>
      <c r="Q525" s="164"/>
      <c r="R525" s="164"/>
      <c r="S525" s="164"/>
      <c r="T525" s="164"/>
      <c r="U525" s="164"/>
      <c r="V525" s="164"/>
      <c r="W525" s="164"/>
      <c r="X525" s="128"/>
      <c r="Y525" s="128"/>
      <c r="Z525" s="128"/>
    </row>
    <row r="526" spans="1:26">
      <c r="A526" s="128"/>
      <c r="B526" s="128"/>
      <c r="C526" s="128"/>
      <c r="D526" s="164"/>
      <c r="E526" s="164"/>
      <c r="F526" s="128"/>
      <c r="G526" s="128"/>
      <c r="H526" s="128"/>
      <c r="I526" s="128"/>
      <c r="J526" s="128"/>
      <c r="K526" s="164"/>
      <c r="L526" s="164"/>
      <c r="M526" s="164"/>
      <c r="N526" s="164"/>
      <c r="O526" s="164"/>
      <c r="P526" s="164"/>
      <c r="Q526" s="164"/>
      <c r="R526" s="164"/>
      <c r="S526" s="164"/>
      <c r="T526" s="164"/>
      <c r="U526" s="164"/>
      <c r="V526" s="164"/>
      <c r="W526" s="164"/>
      <c r="X526" s="128"/>
      <c r="Y526" s="128"/>
      <c r="Z526" s="128"/>
    </row>
    <row r="527" spans="1:26">
      <c r="A527" s="128"/>
      <c r="B527" s="128"/>
      <c r="C527" s="128"/>
      <c r="D527" s="164"/>
      <c r="E527" s="164"/>
      <c r="F527" s="128"/>
      <c r="G527" s="128"/>
      <c r="H527" s="128"/>
      <c r="I527" s="128"/>
      <c r="J527" s="128"/>
      <c r="K527" s="164"/>
      <c r="L527" s="164"/>
      <c r="M527" s="164"/>
      <c r="N527" s="164"/>
      <c r="O527" s="164"/>
      <c r="P527" s="164"/>
      <c r="Q527" s="164"/>
      <c r="R527" s="164"/>
      <c r="S527" s="164"/>
      <c r="T527" s="164"/>
      <c r="U527" s="164"/>
      <c r="V527" s="164"/>
      <c r="W527" s="164"/>
      <c r="X527" s="128"/>
      <c r="Y527" s="128"/>
      <c r="Z527" s="128"/>
    </row>
    <row r="528" spans="1:26">
      <c r="A528" s="128"/>
      <c r="B528" s="128"/>
      <c r="C528" s="128"/>
      <c r="D528" s="164"/>
      <c r="E528" s="164"/>
      <c r="F528" s="128"/>
      <c r="G528" s="128"/>
      <c r="H528" s="128"/>
      <c r="I528" s="128"/>
      <c r="J528" s="128"/>
      <c r="K528" s="164"/>
      <c r="L528" s="164"/>
      <c r="M528" s="164"/>
      <c r="N528" s="164"/>
      <c r="O528" s="164"/>
      <c r="P528" s="164"/>
      <c r="Q528" s="164"/>
      <c r="R528" s="164"/>
      <c r="S528" s="164"/>
      <c r="T528" s="164"/>
      <c r="U528" s="164"/>
      <c r="V528" s="164"/>
      <c r="W528" s="164"/>
      <c r="X528" s="128"/>
      <c r="Y528" s="128"/>
      <c r="Z528" s="128"/>
    </row>
    <row r="529" spans="1:26">
      <c r="A529" s="128"/>
      <c r="B529" s="128"/>
      <c r="C529" s="128"/>
      <c r="D529" s="164"/>
      <c r="E529" s="164"/>
      <c r="F529" s="128"/>
      <c r="G529" s="128"/>
      <c r="H529" s="128"/>
      <c r="I529" s="128"/>
      <c r="J529" s="128"/>
      <c r="K529" s="164"/>
      <c r="L529" s="164"/>
      <c r="M529" s="164"/>
      <c r="N529" s="164"/>
      <c r="O529" s="164"/>
      <c r="P529" s="164"/>
      <c r="Q529" s="164"/>
      <c r="R529" s="164"/>
      <c r="S529" s="164"/>
      <c r="T529" s="164"/>
      <c r="U529" s="164"/>
      <c r="V529" s="164"/>
      <c r="W529" s="164"/>
      <c r="X529" s="128"/>
      <c r="Y529" s="128"/>
      <c r="Z529" s="128"/>
    </row>
    <row r="530" spans="1:26">
      <c r="A530" s="128"/>
      <c r="B530" s="128"/>
      <c r="C530" s="128"/>
      <c r="D530" s="164"/>
      <c r="E530" s="164"/>
      <c r="F530" s="128"/>
      <c r="G530" s="128"/>
      <c r="H530" s="128"/>
      <c r="I530" s="128"/>
      <c r="J530" s="128"/>
      <c r="K530" s="164"/>
      <c r="L530" s="164"/>
      <c r="M530" s="164"/>
      <c r="N530" s="164"/>
      <c r="O530" s="164"/>
      <c r="P530" s="164"/>
      <c r="Q530" s="164"/>
      <c r="R530" s="164"/>
      <c r="S530" s="164"/>
      <c r="T530" s="164"/>
      <c r="U530" s="164"/>
      <c r="V530" s="164"/>
      <c r="W530" s="164"/>
      <c r="X530" s="128"/>
      <c r="Y530" s="128"/>
      <c r="Z530" s="128"/>
    </row>
    <row r="531" spans="1:26">
      <c r="A531" s="128"/>
      <c r="B531" s="128"/>
      <c r="C531" s="128"/>
      <c r="D531" s="164"/>
      <c r="E531" s="164"/>
      <c r="F531" s="128"/>
      <c r="G531" s="128"/>
      <c r="H531" s="128"/>
      <c r="I531" s="128"/>
      <c r="J531" s="128"/>
      <c r="K531" s="164"/>
      <c r="L531" s="164"/>
      <c r="M531" s="164"/>
      <c r="N531" s="164"/>
      <c r="O531" s="164"/>
      <c r="P531" s="164"/>
      <c r="Q531" s="164"/>
      <c r="R531" s="164"/>
      <c r="S531" s="164"/>
      <c r="T531" s="164"/>
      <c r="U531" s="164"/>
      <c r="V531" s="164"/>
      <c r="W531" s="164"/>
      <c r="X531" s="128"/>
      <c r="Y531" s="128"/>
      <c r="Z531" s="128"/>
    </row>
    <row r="532" spans="1:26">
      <c r="A532" s="128"/>
      <c r="B532" s="128"/>
      <c r="C532" s="128"/>
      <c r="D532" s="164"/>
      <c r="E532" s="164"/>
      <c r="F532" s="128"/>
      <c r="G532" s="128"/>
      <c r="H532" s="128"/>
      <c r="I532" s="128"/>
      <c r="J532" s="128"/>
      <c r="K532" s="164"/>
      <c r="L532" s="164"/>
      <c r="M532" s="164"/>
      <c r="N532" s="164"/>
      <c r="O532" s="164"/>
      <c r="P532" s="164"/>
      <c r="Q532" s="164"/>
      <c r="R532" s="164"/>
      <c r="S532" s="164"/>
      <c r="T532" s="164"/>
      <c r="U532" s="164"/>
      <c r="V532" s="164"/>
      <c r="W532" s="164"/>
      <c r="X532" s="128"/>
      <c r="Y532" s="128"/>
      <c r="Z532" s="128"/>
    </row>
    <row r="533" spans="1:26">
      <c r="A533" s="128"/>
      <c r="B533" s="128"/>
      <c r="C533" s="128"/>
      <c r="D533" s="164"/>
      <c r="E533" s="164"/>
      <c r="F533" s="128"/>
      <c r="G533" s="128"/>
      <c r="H533" s="128"/>
      <c r="I533" s="128"/>
      <c r="J533" s="128"/>
      <c r="K533" s="164"/>
      <c r="L533" s="164"/>
      <c r="M533" s="164"/>
      <c r="N533" s="164"/>
      <c r="O533" s="164"/>
      <c r="P533" s="164"/>
      <c r="Q533" s="164"/>
      <c r="R533" s="164"/>
      <c r="S533" s="164"/>
      <c r="T533" s="164"/>
      <c r="U533" s="164"/>
      <c r="V533" s="164"/>
      <c r="W533" s="164"/>
      <c r="X533" s="128"/>
      <c r="Y533" s="128"/>
      <c r="Z533" s="128"/>
    </row>
    <row r="534" spans="1:26">
      <c r="A534" s="128"/>
      <c r="B534" s="128"/>
      <c r="C534" s="128"/>
      <c r="D534" s="164"/>
      <c r="E534" s="164"/>
      <c r="F534" s="128"/>
      <c r="G534" s="128"/>
      <c r="H534" s="128"/>
      <c r="I534" s="128"/>
      <c r="J534" s="128"/>
      <c r="K534" s="164"/>
      <c r="L534" s="164"/>
      <c r="M534" s="164"/>
      <c r="N534" s="164"/>
      <c r="O534" s="164"/>
      <c r="P534" s="164"/>
      <c r="Q534" s="164"/>
      <c r="R534" s="164"/>
      <c r="S534" s="164"/>
      <c r="T534" s="164"/>
      <c r="U534" s="164"/>
      <c r="V534" s="164"/>
      <c r="W534" s="164"/>
      <c r="X534" s="128"/>
      <c r="Y534" s="128"/>
      <c r="Z534" s="128"/>
    </row>
    <row r="535" spans="1:26">
      <c r="A535" s="128"/>
      <c r="B535" s="128"/>
      <c r="C535" s="128"/>
      <c r="D535" s="164"/>
      <c r="E535" s="164"/>
      <c r="F535" s="128"/>
      <c r="G535" s="128"/>
      <c r="H535" s="128"/>
      <c r="I535" s="128"/>
      <c r="J535" s="128"/>
      <c r="K535" s="164"/>
      <c r="L535" s="164"/>
      <c r="M535" s="164"/>
      <c r="N535" s="164"/>
      <c r="O535" s="164"/>
      <c r="P535" s="164"/>
      <c r="Q535" s="164"/>
      <c r="R535" s="164"/>
      <c r="S535" s="164"/>
      <c r="T535" s="164"/>
      <c r="U535" s="164"/>
      <c r="V535" s="164"/>
      <c r="W535" s="164"/>
      <c r="X535" s="128"/>
      <c r="Y535" s="128"/>
      <c r="Z535" s="128"/>
    </row>
    <row r="536" spans="1:26">
      <c r="A536" s="128"/>
      <c r="B536" s="128"/>
      <c r="C536" s="128"/>
      <c r="D536" s="164"/>
      <c r="E536" s="164"/>
      <c r="F536" s="128"/>
      <c r="G536" s="128"/>
      <c r="H536" s="128"/>
      <c r="I536" s="128"/>
      <c r="J536" s="128"/>
      <c r="K536" s="164"/>
      <c r="L536" s="164"/>
      <c r="M536" s="164"/>
      <c r="N536" s="164"/>
      <c r="O536" s="164"/>
      <c r="P536" s="164"/>
      <c r="Q536" s="164"/>
      <c r="R536" s="164"/>
      <c r="S536" s="164"/>
      <c r="T536" s="164"/>
      <c r="U536" s="164"/>
      <c r="V536" s="164"/>
      <c r="W536" s="164"/>
      <c r="X536" s="128"/>
      <c r="Y536" s="128"/>
      <c r="Z536" s="128"/>
    </row>
    <row r="537" spans="1:26">
      <c r="A537" s="128"/>
      <c r="B537" s="128"/>
      <c r="C537" s="128"/>
      <c r="D537" s="164"/>
      <c r="E537" s="164"/>
      <c r="F537" s="128"/>
      <c r="G537" s="128"/>
      <c r="H537" s="128"/>
      <c r="I537" s="128"/>
      <c r="J537" s="128"/>
      <c r="K537" s="164"/>
      <c r="L537" s="164"/>
      <c r="M537" s="164"/>
      <c r="N537" s="164"/>
      <c r="O537" s="164"/>
      <c r="P537" s="164"/>
      <c r="Q537" s="164"/>
      <c r="R537" s="164"/>
      <c r="S537" s="164"/>
      <c r="T537" s="164"/>
      <c r="U537" s="164"/>
      <c r="V537" s="164"/>
      <c r="W537" s="164"/>
      <c r="X537" s="128"/>
      <c r="Y537" s="128"/>
      <c r="Z537" s="128"/>
    </row>
    <row r="538" spans="1:26">
      <c r="A538" s="128"/>
      <c r="B538" s="128"/>
      <c r="C538" s="128"/>
      <c r="D538" s="164"/>
      <c r="E538" s="164"/>
      <c r="F538" s="128"/>
      <c r="G538" s="128"/>
      <c r="H538" s="128"/>
      <c r="I538" s="128"/>
      <c r="J538" s="128"/>
      <c r="K538" s="164"/>
      <c r="L538" s="164"/>
      <c r="M538" s="164"/>
      <c r="N538" s="164"/>
      <c r="O538" s="164"/>
      <c r="P538" s="164"/>
      <c r="Q538" s="164"/>
      <c r="R538" s="164"/>
      <c r="S538" s="164"/>
      <c r="T538" s="164"/>
      <c r="U538" s="164"/>
      <c r="V538" s="164"/>
      <c r="W538" s="164"/>
      <c r="X538" s="128"/>
      <c r="Y538" s="128"/>
      <c r="Z538" s="128"/>
    </row>
    <row r="539" spans="1:26">
      <c r="A539" s="128"/>
      <c r="B539" s="128"/>
      <c r="C539" s="128"/>
      <c r="D539" s="164"/>
      <c r="E539" s="164"/>
      <c r="F539" s="128"/>
      <c r="G539" s="128"/>
      <c r="H539" s="128"/>
      <c r="I539" s="128"/>
      <c r="J539" s="128"/>
      <c r="K539" s="164"/>
      <c r="L539" s="164"/>
      <c r="M539" s="164"/>
      <c r="N539" s="164"/>
      <c r="O539" s="164"/>
      <c r="P539" s="164"/>
      <c r="Q539" s="164"/>
      <c r="R539" s="164"/>
      <c r="S539" s="164"/>
      <c r="T539" s="164"/>
      <c r="U539" s="164"/>
      <c r="V539" s="164"/>
      <c r="W539" s="164"/>
      <c r="X539" s="128"/>
      <c r="Y539" s="128"/>
      <c r="Z539" s="128"/>
    </row>
    <row r="540" spans="1:26">
      <c r="A540" s="128"/>
      <c r="B540" s="128"/>
      <c r="C540" s="128"/>
      <c r="D540" s="164"/>
      <c r="E540" s="164"/>
      <c r="F540" s="128"/>
      <c r="G540" s="128"/>
      <c r="H540" s="128"/>
      <c r="I540" s="128"/>
      <c r="J540" s="128"/>
      <c r="K540" s="164"/>
      <c r="L540" s="164"/>
      <c r="M540" s="164"/>
      <c r="N540" s="164"/>
      <c r="O540" s="164"/>
      <c r="P540" s="164"/>
      <c r="Q540" s="164"/>
      <c r="R540" s="164"/>
      <c r="S540" s="164"/>
      <c r="T540" s="164"/>
      <c r="U540" s="164"/>
      <c r="V540" s="164"/>
      <c r="W540" s="164"/>
      <c r="X540" s="128"/>
      <c r="Y540" s="128"/>
      <c r="Z540" s="128"/>
    </row>
    <row r="541" spans="1:26">
      <c r="A541" s="128"/>
      <c r="B541" s="128"/>
      <c r="C541" s="128"/>
      <c r="D541" s="164"/>
      <c r="E541" s="164"/>
      <c r="F541" s="128"/>
      <c r="G541" s="128"/>
      <c r="H541" s="128"/>
      <c r="I541" s="128"/>
      <c r="J541" s="128"/>
      <c r="K541" s="164"/>
      <c r="L541" s="164"/>
      <c r="M541" s="164"/>
      <c r="N541" s="164"/>
      <c r="O541" s="164"/>
      <c r="P541" s="164"/>
      <c r="Q541" s="164"/>
      <c r="R541" s="164"/>
      <c r="S541" s="164"/>
      <c r="T541" s="164"/>
      <c r="U541" s="164"/>
      <c r="V541" s="164"/>
      <c r="W541" s="164"/>
      <c r="X541" s="128"/>
      <c r="Y541" s="128"/>
      <c r="Z541" s="128"/>
    </row>
    <row r="542" spans="1:26">
      <c r="A542" s="128"/>
      <c r="B542" s="128"/>
      <c r="C542" s="128"/>
      <c r="D542" s="164"/>
      <c r="E542" s="164"/>
      <c r="F542" s="128"/>
      <c r="G542" s="128"/>
      <c r="H542" s="128"/>
      <c r="I542" s="128"/>
      <c r="J542" s="128"/>
      <c r="K542" s="164"/>
      <c r="L542" s="164"/>
      <c r="M542" s="164"/>
      <c r="N542" s="164"/>
      <c r="O542" s="164"/>
      <c r="P542" s="164"/>
      <c r="Q542" s="164"/>
      <c r="R542" s="164"/>
      <c r="S542" s="164"/>
      <c r="T542" s="164"/>
      <c r="U542" s="164"/>
      <c r="V542" s="164"/>
      <c r="W542" s="164"/>
      <c r="X542" s="128"/>
      <c r="Y542" s="128"/>
      <c r="Z542" s="128"/>
    </row>
    <row r="543" spans="1:26">
      <c r="A543" s="128"/>
      <c r="B543" s="128"/>
      <c r="C543" s="128"/>
      <c r="D543" s="164"/>
      <c r="E543" s="164"/>
      <c r="F543" s="128"/>
      <c r="G543" s="128"/>
      <c r="H543" s="128"/>
      <c r="I543" s="128"/>
      <c r="J543" s="128"/>
      <c r="K543" s="164"/>
      <c r="L543" s="164"/>
      <c r="M543" s="164"/>
      <c r="N543" s="164"/>
      <c r="O543" s="164"/>
      <c r="P543" s="164"/>
      <c r="Q543" s="164"/>
      <c r="R543" s="164"/>
      <c r="S543" s="164"/>
      <c r="T543" s="164"/>
      <c r="U543" s="164"/>
      <c r="V543" s="164"/>
      <c r="W543" s="164"/>
      <c r="X543" s="128"/>
      <c r="Y543" s="128"/>
      <c r="Z543" s="128"/>
    </row>
    <row r="544" spans="1:26">
      <c r="A544" s="128"/>
      <c r="B544" s="128"/>
      <c r="C544" s="128"/>
      <c r="D544" s="164"/>
      <c r="E544" s="164"/>
      <c r="F544" s="128"/>
      <c r="G544" s="128"/>
      <c r="H544" s="128"/>
      <c r="I544" s="128"/>
      <c r="J544" s="128"/>
      <c r="K544" s="164"/>
      <c r="L544" s="164"/>
      <c r="M544" s="164"/>
      <c r="N544" s="164"/>
      <c r="O544" s="164"/>
      <c r="P544" s="164"/>
      <c r="Q544" s="164"/>
      <c r="R544" s="164"/>
      <c r="S544" s="164"/>
      <c r="T544" s="164"/>
      <c r="U544" s="164"/>
      <c r="V544" s="164"/>
      <c r="W544" s="164"/>
      <c r="X544" s="128"/>
      <c r="Y544" s="128"/>
      <c r="Z544" s="128"/>
    </row>
    <row r="545" spans="1:26">
      <c r="A545" s="128"/>
      <c r="B545" s="128"/>
      <c r="C545" s="128"/>
      <c r="D545" s="164"/>
      <c r="E545" s="164"/>
      <c r="F545" s="128"/>
      <c r="G545" s="128"/>
      <c r="H545" s="128"/>
      <c r="I545" s="128"/>
      <c r="J545" s="128"/>
      <c r="K545" s="164"/>
      <c r="L545" s="164"/>
      <c r="M545" s="164"/>
      <c r="N545" s="164"/>
      <c r="O545" s="164"/>
      <c r="P545" s="164"/>
      <c r="Q545" s="164"/>
      <c r="R545" s="164"/>
      <c r="S545" s="164"/>
      <c r="T545" s="164"/>
      <c r="U545" s="164"/>
      <c r="V545" s="164"/>
      <c r="W545" s="164"/>
      <c r="X545" s="128"/>
      <c r="Y545" s="128"/>
      <c r="Z545" s="128"/>
    </row>
    <row r="546" spans="1:26">
      <c r="A546" s="128"/>
      <c r="B546" s="128"/>
      <c r="C546" s="128"/>
      <c r="D546" s="164"/>
      <c r="E546" s="164"/>
      <c r="F546" s="128"/>
      <c r="G546" s="128"/>
      <c r="H546" s="128"/>
      <c r="I546" s="128"/>
      <c r="J546" s="128"/>
      <c r="K546" s="164"/>
      <c r="L546" s="164"/>
      <c r="M546" s="164"/>
      <c r="N546" s="164"/>
      <c r="O546" s="164"/>
      <c r="P546" s="164"/>
      <c r="Q546" s="164"/>
      <c r="R546" s="164"/>
      <c r="S546" s="164"/>
      <c r="T546" s="164"/>
      <c r="U546" s="164"/>
      <c r="V546" s="164"/>
      <c r="W546" s="164"/>
      <c r="X546" s="128"/>
      <c r="Y546" s="128"/>
      <c r="Z546" s="128"/>
    </row>
    <row r="547" spans="1:26">
      <c r="A547" s="128"/>
      <c r="B547" s="128"/>
      <c r="C547" s="128"/>
      <c r="D547" s="164"/>
      <c r="E547" s="164"/>
      <c r="F547" s="128"/>
      <c r="G547" s="128"/>
      <c r="H547" s="128"/>
      <c r="I547" s="128"/>
      <c r="J547" s="128"/>
      <c r="K547" s="164"/>
      <c r="L547" s="164"/>
      <c r="M547" s="164"/>
      <c r="N547" s="164"/>
      <c r="O547" s="164"/>
      <c r="P547" s="164"/>
      <c r="Q547" s="164"/>
      <c r="R547" s="164"/>
      <c r="S547" s="164"/>
      <c r="T547" s="164"/>
      <c r="U547" s="164"/>
      <c r="V547" s="164"/>
      <c r="W547" s="164"/>
      <c r="X547" s="128"/>
      <c r="Y547" s="128"/>
      <c r="Z547" s="128"/>
    </row>
    <row r="548" spans="1:26">
      <c r="A548" s="128"/>
      <c r="B548" s="128"/>
      <c r="C548" s="128"/>
      <c r="D548" s="164"/>
      <c r="E548" s="164"/>
      <c r="F548" s="128"/>
      <c r="G548" s="128"/>
      <c r="H548" s="128"/>
      <c r="I548" s="128"/>
      <c r="J548" s="128"/>
      <c r="K548" s="164"/>
      <c r="L548" s="164"/>
      <c r="M548" s="164"/>
      <c r="N548" s="164"/>
      <c r="O548" s="164"/>
      <c r="P548" s="164"/>
      <c r="Q548" s="164"/>
      <c r="R548" s="164"/>
      <c r="S548" s="164"/>
      <c r="T548" s="164"/>
      <c r="U548" s="164"/>
      <c r="V548" s="164"/>
      <c r="W548" s="164"/>
      <c r="X548" s="128"/>
      <c r="Y548" s="128"/>
      <c r="Z548" s="128"/>
    </row>
    <row r="549" spans="1:26">
      <c r="A549" s="128"/>
      <c r="B549" s="128"/>
      <c r="C549" s="128"/>
      <c r="D549" s="164"/>
      <c r="E549" s="164"/>
      <c r="F549" s="128"/>
      <c r="G549" s="128"/>
      <c r="H549" s="128"/>
      <c r="I549" s="128"/>
      <c r="J549" s="128"/>
      <c r="K549" s="164"/>
      <c r="L549" s="164"/>
      <c r="M549" s="164"/>
      <c r="N549" s="164"/>
      <c r="O549" s="164"/>
      <c r="P549" s="164"/>
      <c r="Q549" s="164"/>
      <c r="R549" s="164"/>
      <c r="S549" s="164"/>
      <c r="T549" s="164"/>
      <c r="U549" s="164"/>
      <c r="V549" s="164"/>
      <c r="W549" s="164"/>
      <c r="X549" s="128"/>
      <c r="Y549" s="128"/>
      <c r="Z549" s="128"/>
    </row>
    <row r="550" spans="1:26">
      <c r="A550" s="128"/>
      <c r="B550" s="128"/>
      <c r="C550" s="128"/>
      <c r="D550" s="164"/>
      <c r="E550" s="164"/>
      <c r="F550" s="128"/>
      <c r="G550" s="128"/>
      <c r="H550" s="128"/>
      <c r="I550" s="128"/>
      <c r="J550" s="128"/>
      <c r="K550" s="164"/>
      <c r="L550" s="164"/>
      <c r="M550" s="164"/>
      <c r="N550" s="164"/>
      <c r="O550" s="164"/>
      <c r="P550" s="164"/>
      <c r="Q550" s="164"/>
      <c r="R550" s="164"/>
      <c r="S550" s="164"/>
      <c r="T550" s="164"/>
      <c r="U550" s="164"/>
      <c r="V550" s="164"/>
      <c r="W550" s="164"/>
      <c r="X550" s="128"/>
      <c r="Y550" s="128"/>
      <c r="Z550" s="128"/>
    </row>
    <row r="551" spans="1:26">
      <c r="A551" s="128"/>
      <c r="B551" s="128"/>
      <c r="C551" s="128"/>
      <c r="D551" s="164"/>
      <c r="E551" s="164"/>
      <c r="F551" s="128"/>
      <c r="G551" s="128"/>
      <c r="H551" s="128"/>
      <c r="I551" s="128"/>
      <c r="J551" s="128"/>
      <c r="K551" s="164"/>
      <c r="L551" s="164"/>
      <c r="M551" s="164"/>
      <c r="N551" s="164"/>
      <c r="O551" s="164"/>
      <c r="P551" s="164"/>
      <c r="Q551" s="164"/>
      <c r="R551" s="164"/>
      <c r="S551" s="164"/>
      <c r="T551" s="164"/>
      <c r="U551" s="164"/>
      <c r="V551" s="164"/>
      <c r="W551" s="164"/>
      <c r="X551" s="128"/>
      <c r="Y551" s="128"/>
      <c r="Z551" s="128"/>
    </row>
    <row r="552" spans="1:26">
      <c r="A552" s="128"/>
      <c r="B552" s="128"/>
      <c r="C552" s="128"/>
      <c r="D552" s="164"/>
      <c r="E552" s="164"/>
      <c r="F552" s="128"/>
      <c r="G552" s="128"/>
      <c r="H552" s="128"/>
      <c r="I552" s="128"/>
      <c r="J552" s="128"/>
      <c r="K552" s="164"/>
      <c r="L552" s="164"/>
      <c r="M552" s="164"/>
      <c r="N552" s="164"/>
      <c r="O552" s="164"/>
      <c r="P552" s="164"/>
      <c r="Q552" s="164"/>
      <c r="R552" s="164"/>
      <c r="S552" s="164"/>
      <c r="T552" s="164"/>
      <c r="U552" s="164"/>
      <c r="V552" s="164"/>
      <c r="W552" s="164"/>
      <c r="X552" s="128"/>
      <c r="Y552" s="128"/>
      <c r="Z552" s="128"/>
    </row>
    <row r="553" spans="1:26">
      <c r="A553" s="128"/>
      <c r="B553" s="128"/>
      <c r="C553" s="128"/>
      <c r="D553" s="164"/>
      <c r="E553" s="164"/>
      <c r="F553" s="128"/>
      <c r="G553" s="128"/>
      <c r="H553" s="128"/>
      <c r="I553" s="128"/>
      <c r="J553" s="128"/>
      <c r="K553" s="164"/>
      <c r="L553" s="164"/>
      <c r="M553" s="164"/>
      <c r="N553" s="164"/>
      <c r="O553" s="164"/>
      <c r="P553" s="164"/>
      <c r="Q553" s="164"/>
      <c r="R553" s="164"/>
      <c r="S553" s="164"/>
      <c r="T553" s="164"/>
      <c r="U553" s="164"/>
      <c r="V553" s="164"/>
      <c r="W553" s="164"/>
      <c r="X553" s="128"/>
      <c r="Y553" s="128"/>
      <c r="Z553" s="128"/>
    </row>
    <row r="554" spans="1:26">
      <c r="A554" s="128"/>
      <c r="B554" s="128"/>
      <c r="C554" s="128"/>
      <c r="D554" s="164"/>
      <c r="E554" s="164"/>
      <c r="F554" s="128"/>
      <c r="G554" s="128"/>
      <c r="H554" s="128"/>
      <c r="I554" s="128"/>
      <c r="J554" s="128"/>
      <c r="K554" s="164"/>
      <c r="L554" s="164"/>
      <c r="M554" s="164"/>
      <c r="N554" s="164"/>
      <c r="O554" s="164"/>
      <c r="P554" s="164"/>
      <c r="Q554" s="164"/>
      <c r="R554" s="164"/>
      <c r="S554" s="164"/>
      <c r="T554" s="164"/>
      <c r="U554" s="164"/>
      <c r="V554" s="164"/>
      <c r="W554" s="164"/>
      <c r="X554" s="128"/>
      <c r="Y554" s="128"/>
      <c r="Z554" s="128"/>
    </row>
    <row r="555" spans="1:26">
      <c r="A555" s="128"/>
      <c r="B555" s="128"/>
      <c r="C555" s="128"/>
      <c r="D555" s="164"/>
      <c r="E555" s="164"/>
      <c r="F555" s="128"/>
      <c r="G555" s="128"/>
      <c r="H555" s="128"/>
      <c r="I555" s="128"/>
      <c r="J555" s="128"/>
      <c r="K555" s="164"/>
      <c r="L555" s="164"/>
      <c r="M555" s="164"/>
      <c r="N555" s="164"/>
      <c r="O555" s="164"/>
      <c r="P555" s="164"/>
      <c r="Q555" s="164"/>
      <c r="R555" s="164"/>
      <c r="S555" s="164"/>
      <c r="T555" s="164"/>
      <c r="U555" s="164"/>
      <c r="V555" s="164"/>
      <c r="W555" s="164"/>
      <c r="X555" s="128"/>
      <c r="Y555" s="128"/>
      <c r="Z555" s="128"/>
    </row>
    <row r="556" spans="1:26">
      <c r="A556" s="128"/>
      <c r="B556" s="128"/>
      <c r="C556" s="128"/>
      <c r="D556" s="164"/>
      <c r="E556" s="164"/>
      <c r="F556" s="128"/>
      <c r="G556" s="128"/>
      <c r="H556" s="128"/>
      <c r="I556" s="128"/>
      <c r="J556" s="128"/>
      <c r="K556" s="164"/>
      <c r="L556" s="164"/>
      <c r="M556" s="164"/>
      <c r="N556" s="164"/>
      <c r="O556" s="164"/>
      <c r="P556" s="164"/>
      <c r="Q556" s="164"/>
      <c r="R556" s="164"/>
      <c r="S556" s="164"/>
      <c r="T556" s="164"/>
      <c r="U556" s="164"/>
      <c r="V556" s="164"/>
      <c r="W556" s="164"/>
      <c r="X556" s="128"/>
      <c r="Y556" s="128"/>
      <c r="Z556" s="128"/>
    </row>
    <row r="557" spans="1:26">
      <c r="A557" s="128"/>
      <c r="B557" s="128"/>
      <c r="C557" s="128"/>
      <c r="D557" s="164"/>
      <c r="E557" s="164"/>
      <c r="F557" s="128"/>
      <c r="G557" s="128"/>
      <c r="H557" s="128"/>
      <c r="I557" s="128"/>
      <c r="J557" s="128"/>
      <c r="K557" s="164"/>
      <c r="L557" s="164"/>
      <c r="M557" s="164"/>
      <c r="N557" s="164"/>
      <c r="O557" s="164"/>
      <c r="P557" s="164"/>
      <c r="Q557" s="164"/>
      <c r="R557" s="164"/>
      <c r="S557" s="164"/>
      <c r="T557" s="164"/>
      <c r="U557" s="164"/>
      <c r="V557" s="164"/>
      <c r="W557" s="164"/>
      <c r="X557" s="128"/>
      <c r="Y557" s="128"/>
      <c r="Z557" s="128"/>
    </row>
    <row r="558" spans="1:26">
      <c r="A558" s="128"/>
      <c r="B558" s="128"/>
      <c r="C558" s="128"/>
      <c r="D558" s="164"/>
      <c r="E558" s="164"/>
      <c r="F558" s="128"/>
      <c r="G558" s="128"/>
      <c r="H558" s="128"/>
      <c r="I558" s="128"/>
      <c r="J558" s="128"/>
      <c r="K558" s="164"/>
      <c r="L558" s="164"/>
      <c r="M558" s="164"/>
      <c r="N558" s="164"/>
      <c r="O558" s="164"/>
      <c r="P558" s="164"/>
      <c r="Q558" s="164"/>
      <c r="R558" s="164"/>
      <c r="S558" s="164"/>
      <c r="T558" s="164"/>
      <c r="U558" s="164"/>
      <c r="V558" s="164"/>
      <c r="W558" s="164"/>
      <c r="X558" s="128"/>
      <c r="Y558" s="128"/>
      <c r="Z558" s="128"/>
    </row>
    <row r="559" spans="1:26">
      <c r="A559" s="128"/>
      <c r="B559" s="128"/>
      <c r="C559" s="128"/>
      <c r="D559" s="164"/>
      <c r="E559" s="164"/>
      <c r="F559" s="128"/>
      <c r="G559" s="128"/>
      <c r="H559" s="128"/>
      <c r="I559" s="128"/>
      <c r="J559" s="128"/>
      <c r="K559" s="164"/>
      <c r="L559" s="164"/>
      <c r="M559" s="164"/>
      <c r="N559" s="164"/>
      <c r="O559" s="164"/>
      <c r="P559" s="164"/>
      <c r="Q559" s="164"/>
      <c r="R559" s="164"/>
      <c r="S559" s="164"/>
      <c r="T559" s="164"/>
      <c r="U559" s="164"/>
      <c r="V559" s="164"/>
      <c r="W559" s="164"/>
      <c r="X559" s="128"/>
      <c r="Y559" s="128"/>
      <c r="Z559" s="128"/>
    </row>
    <row r="560" spans="1:26">
      <c r="A560" s="128"/>
      <c r="B560" s="128"/>
      <c r="C560" s="128"/>
      <c r="D560" s="164"/>
      <c r="E560" s="164"/>
      <c r="F560" s="128"/>
      <c r="G560" s="128"/>
      <c r="H560" s="128"/>
      <c r="I560" s="128"/>
      <c r="J560" s="128"/>
      <c r="K560" s="164"/>
      <c r="L560" s="164"/>
      <c r="M560" s="164"/>
      <c r="N560" s="164"/>
      <c r="O560" s="164"/>
      <c r="P560" s="164"/>
      <c r="Q560" s="164"/>
      <c r="R560" s="164"/>
      <c r="S560" s="164"/>
      <c r="T560" s="164"/>
      <c r="U560" s="164"/>
      <c r="V560" s="164"/>
      <c r="W560" s="164"/>
      <c r="X560" s="128"/>
      <c r="Y560" s="128"/>
      <c r="Z560" s="128"/>
    </row>
    <row r="561" spans="1:26">
      <c r="A561" s="128"/>
      <c r="B561" s="128"/>
      <c r="C561" s="128"/>
      <c r="D561" s="164"/>
      <c r="E561" s="164"/>
      <c r="F561" s="128"/>
      <c r="G561" s="128"/>
      <c r="H561" s="128"/>
      <c r="I561" s="128"/>
      <c r="J561" s="128"/>
      <c r="K561" s="164"/>
      <c r="L561" s="164"/>
      <c r="M561" s="164"/>
      <c r="N561" s="164"/>
      <c r="O561" s="164"/>
      <c r="P561" s="164"/>
      <c r="Q561" s="164"/>
      <c r="R561" s="164"/>
      <c r="S561" s="164"/>
      <c r="T561" s="164"/>
      <c r="U561" s="164"/>
      <c r="V561" s="164"/>
      <c r="W561" s="164"/>
      <c r="X561" s="128"/>
      <c r="Y561" s="128"/>
      <c r="Z561" s="128"/>
    </row>
    <row r="562" spans="1:26">
      <c r="A562" s="128"/>
      <c r="B562" s="128"/>
      <c r="C562" s="128"/>
      <c r="D562" s="164"/>
      <c r="E562" s="164"/>
      <c r="F562" s="128"/>
      <c r="G562" s="128"/>
      <c r="H562" s="128"/>
      <c r="I562" s="128"/>
      <c r="J562" s="128"/>
      <c r="K562" s="164"/>
      <c r="L562" s="164"/>
      <c r="M562" s="164"/>
      <c r="N562" s="164"/>
      <c r="O562" s="164"/>
      <c r="P562" s="164"/>
      <c r="Q562" s="164"/>
      <c r="R562" s="164"/>
      <c r="S562" s="164"/>
      <c r="T562" s="164"/>
      <c r="U562" s="164"/>
      <c r="V562" s="164"/>
      <c r="W562" s="164"/>
      <c r="X562" s="128"/>
      <c r="Y562" s="128"/>
      <c r="Z562" s="128"/>
    </row>
    <row r="563" spans="1:26">
      <c r="A563" s="128"/>
      <c r="B563" s="128"/>
      <c r="C563" s="128"/>
      <c r="D563" s="164"/>
      <c r="E563" s="164"/>
      <c r="F563" s="128"/>
      <c r="G563" s="128"/>
      <c r="H563" s="128"/>
      <c r="I563" s="128"/>
      <c r="J563" s="128"/>
      <c r="K563" s="164"/>
      <c r="L563" s="164"/>
      <c r="M563" s="164"/>
      <c r="N563" s="164"/>
      <c r="O563" s="164"/>
      <c r="P563" s="164"/>
      <c r="Q563" s="164"/>
      <c r="R563" s="164"/>
      <c r="S563" s="164"/>
      <c r="T563" s="164"/>
      <c r="U563" s="164"/>
      <c r="V563" s="164"/>
      <c r="W563" s="164"/>
      <c r="X563" s="128"/>
      <c r="Y563" s="128"/>
      <c r="Z563" s="128"/>
    </row>
    <row r="564" spans="1:26">
      <c r="A564" s="128"/>
      <c r="B564" s="128"/>
      <c r="C564" s="128"/>
      <c r="D564" s="164"/>
      <c r="E564" s="164"/>
      <c r="F564" s="128"/>
      <c r="G564" s="128"/>
      <c r="H564" s="128"/>
      <c r="I564" s="128"/>
      <c r="J564" s="128"/>
      <c r="K564" s="164"/>
      <c r="L564" s="164"/>
      <c r="M564" s="164"/>
      <c r="N564" s="164"/>
      <c r="O564" s="164"/>
      <c r="P564" s="164"/>
      <c r="Q564" s="164"/>
      <c r="R564" s="164"/>
      <c r="S564" s="164"/>
      <c r="T564" s="164"/>
      <c r="U564" s="164"/>
      <c r="V564" s="164"/>
      <c r="W564" s="164"/>
      <c r="X564" s="128"/>
      <c r="Y564" s="128"/>
      <c r="Z564" s="128"/>
    </row>
    <row r="565" spans="1:26">
      <c r="A565" s="128"/>
      <c r="B565" s="128"/>
      <c r="C565" s="128"/>
      <c r="D565" s="164"/>
      <c r="E565" s="164"/>
      <c r="F565" s="128"/>
      <c r="G565" s="128"/>
      <c r="H565" s="128"/>
      <c r="I565" s="128"/>
      <c r="J565" s="128"/>
      <c r="K565" s="164"/>
      <c r="L565" s="164"/>
      <c r="M565" s="164"/>
      <c r="N565" s="164"/>
      <c r="O565" s="164"/>
      <c r="P565" s="164"/>
      <c r="Q565" s="164"/>
      <c r="R565" s="164"/>
      <c r="S565" s="164"/>
      <c r="T565" s="164"/>
      <c r="U565" s="164"/>
      <c r="V565" s="164"/>
      <c r="W565" s="164"/>
      <c r="X565" s="128"/>
      <c r="Y565" s="128"/>
      <c r="Z565" s="128"/>
    </row>
    <row r="566" spans="1:26">
      <c r="A566" s="128"/>
      <c r="B566" s="128"/>
      <c r="C566" s="128"/>
      <c r="D566" s="164"/>
      <c r="E566" s="164"/>
      <c r="F566" s="128"/>
      <c r="G566" s="128"/>
      <c r="H566" s="128"/>
      <c r="I566" s="128"/>
      <c r="J566" s="128"/>
      <c r="K566" s="164"/>
      <c r="L566" s="164"/>
      <c r="M566" s="164"/>
      <c r="N566" s="164"/>
      <c r="O566" s="164"/>
      <c r="P566" s="164"/>
      <c r="Q566" s="164"/>
      <c r="R566" s="164"/>
      <c r="S566" s="164"/>
      <c r="T566" s="164"/>
      <c r="U566" s="164"/>
      <c r="V566" s="164"/>
      <c r="W566" s="164"/>
      <c r="X566" s="128"/>
      <c r="Y566" s="128"/>
      <c r="Z566" s="128"/>
    </row>
    <row r="567" spans="1:26">
      <c r="A567" s="128"/>
      <c r="B567" s="128"/>
      <c r="C567" s="128"/>
      <c r="D567" s="164"/>
      <c r="E567" s="164"/>
      <c r="F567" s="128"/>
      <c r="G567" s="128"/>
      <c r="H567" s="128"/>
      <c r="I567" s="128"/>
      <c r="J567" s="128"/>
      <c r="K567" s="164"/>
      <c r="L567" s="164"/>
      <c r="M567" s="164"/>
      <c r="N567" s="164"/>
      <c r="O567" s="164"/>
      <c r="P567" s="164"/>
      <c r="Q567" s="164"/>
      <c r="R567" s="164"/>
      <c r="S567" s="164"/>
      <c r="T567" s="164"/>
      <c r="U567" s="164"/>
      <c r="V567" s="164"/>
      <c r="W567" s="164"/>
      <c r="X567" s="128"/>
      <c r="Y567" s="128"/>
      <c r="Z567" s="128"/>
    </row>
    <row r="568" spans="1:26">
      <c r="A568" s="128"/>
      <c r="B568" s="128"/>
      <c r="C568" s="128"/>
      <c r="D568" s="164"/>
      <c r="E568" s="164"/>
      <c r="F568" s="128"/>
      <c r="G568" s="128"/>
      <c r="H568" s="128"/>
      <c r="I568" s="128"/>
      <c r="J568" s="128"/>
      <c r="K568" s="164"/>
      <c r="L568" s="164"/>
      <c r="M568" s="164"/>
      <c r="N568" s="164"/>
      <c r="O568" s="164"/>
      <c r="P568" s="164"/>
      <c r="Q568" s="164"/>
      <c r="R568" s="164"/>
      <c r="S568" s="164"/>
      <c r="T568" s="164"/>
      <c r="U568" s="164"/>
      <c r="V568" s="164"/>
      <c r="W568" s="164"/>
      <c r="X568" s="128"/>
      <c r="Y568" s="128"/>
      <c r="Z568" s="128"/>
    </row>
    <row r="569" spans="1:26">
      <c r="A569" s="128"/>
      <c r="B569" s="128"/>
      <c r="C569" s="128"/>
      <c r="D569" s="164"/>
      <c r="E569" s="164"/>
      <c r="F569" s="128"/>
      <c r="G569" s="128"/>
      <c r="H569" s="128"/>
      <c r="I569" s="128"/>
      <c r="J569" s="128"/>
      <c r="K569" s="164"/>
      <c r="L569" s="164"/>
      <c r="M569" s="164"/>
      <c r="N569" s="164"/>
      <c r="O569" s="164"/>
      <c r="P569" s="164"/>
      <c r="Q569" s="164"/>
      <c r="R569" s="164"/>
      <c r="S569" s="164"/>
      <c r="T569" s="164"/>
      <c r="U569" s="164"/>
      <c r="V569" s="164"/>
      <c r="W569" s="164"/>
      <c r="X569" s="128"/>
      <c r="Y569" s="128"/>
      <c r="Z569" s="128"/>
    </row>
    <row r="570" spans="1:26">
      <c r="A570" s="128"/>
      <c r="B570" s="128"/>
      <c r="C570" s="128"/>
      <c r="D570" s="164"/>
      <c r="E570" s="164"/>
      <c r="F570" s="128"/>
      <c r="G570" s="128"/>
      <c r="H570" s="128"/>
      <c r="I570" s="128"/>
      <c r="J570" s="128"/>
      <c r="K570" s="164"/>
      <c r="L570" s="164"/>
      <c r="M570" s="164"/>
      <c r="N570" s="164"/>
      <c r="O570" s="164"/>
      <c r="P570" s="164"/>
      <c r="Q570" s="164"/>
      <c r="R570" s="164"/>
      <c r="S570" s="164"/>
      <c r="T570" s="164"/>
      <c r="U570" s="164"/>
      <c r="V570" s="164"/>
      <c r="W570" s="164"/>
      <c r="X570" s="128"/>
      <c r="Y570" s="128"/>
      <c r="Z570" s="128"/>
    </row>
    <row r="571" spans="1:26">
      <c r="A571" s="128"/>
      <c r="B571" s="128"/>
      <c r="C571" s="128"/>
      <c r="D571" s="164"/>
      <c r="E571" s="164"/>
      <c r="F571" s="128"/>
      <c r="G571" s="128"/>
      <c r="H571" s="128"/>
      <c r="I571" s="128"/>
      <c r="J571" s="128"/>
      <c r="K571" s="164"/>
      <c r="L571" s="164"/>
      <c r="M571" s="164"/>
      <c r="N571" s="164"/>
      <c r="O571" s="164"/>
      <c r="P571" s="164"/>
      <c r="Q571" s="164"/>
      <c r="R571" s="164"/>
      <c r="S571" s="164"/>
      <c r="T571" s="164"/>
      <c r="U571" s="164"/>
      <c r="V571" s="164"/>
      <c r="W571" s="164"/>
      <c r="X571" s="128"/>
      <c r="Y571" s="128"/>
      <c r="Z571" s="128"/>
    </row>
    <row r="572" spans="1:26">
      <c r="A572" s="128"/>
      <c r="B572" s="128"/>
      <c r="C572" s="128"/>
      <c r="D572" s="164"/>
      <c r="E572" s="164"/>
      <c r="F572" s="128"/>
      <c r="G572" s="128"/>
      <c r="H572" s="128"/>
      <c r="I572" s="128"/>
      <c r="J572" s="128"/>
      <c r="K572" s="164"/>
      <c r="L572" s="164"/>
      <c r="M572" s="164"/>
      <c r="N572" s="164"/>
      <c r="O572" s="164"/>
      <c r="P572" s="164"/>
      <c r="Q572" s="164"/>
      <c r="R572" s="164"/>
      <c r="S572" s="164"/>
      <c r="T572" s="164"/>
      <c r="U572" s="164"/>
      <c r="V572" s="164"/>
      <c r="W572" s="164"/>
      <c r="X572" s="128"/>
      <c r="Y572" s="128"/>
      <c r="Z572" s="128"/>
    </row>
    <row r="573" spans="1:26">
      <c r="A573" s="128"/>
      <c r="B573" s="128"/>
      <c r="C573" s="128"/>
      <c r="D573" s="164"/>
      <c r="E573" s="164"/>
      <c r="F573" s="128"/>
      <c r="G573" s="128"/>
      <c r="H573" s="128"/>
      <c r="I573" s="128"/>
      <c r="J573" s="128"/>
      <c r="K573" s="164"/>
      <c r="L573" s="164"/>
      <c r="M573" s="164"/>
      <c r="N573" s="164"/>
      <c r="O573" s="164"/>
      <c r="P573" s="164"/>
      <c r="Q573" s="164"/>
      <c r="R573" s="164"/>
      <c r="S573" s="164"/>
      <c r="T573" s="164"/>
      <c r="U573" s="164"/>
      <c r="V573" s="164"/>
      <c r="W573" s="164"/>
      <c r="X573" s="128"/>
      <c r="Y573" s="128"/>
      <c r="Z573" s="128"/>
    </row>
    <row r="574" spans="1:26">
      <c r="A574" s="128"/>
      <c r="B574" s="128"/>
      <c r="C574" s="128"/>
      <c r="D574" s="164"/>
      <c r="E574" s="164"/>
      <c r="F574" s="128"/>
      <c r="G574" s="128"/>
      <c r="H574" s="128"/>
      <c r="I574" s="128"/>
      <c r="J574" s="128"/>
      <c r="K574" s="164"/>
      <c r="L574" s="164"/>
      <c r="M574" s="164"/>
      <c r="N574" s="164"/>
      <c r="O574" s="164"/>
      <c r="P574" s="164"/>
      <c r="Q574" s="164"/>
      <c r="R574" s="164"/>
      <c r="S574" s="164"/>
      <c r="T574" s="164"/>
      <c r="U574" s="164"/>
      <c r="V574" s="164"/>
      <c r="W574" s="164"/>
      <c r="X574" s="128"/>
      <c r="Y574" s="128"/>
      <c r="Z574" s="128"/>
    </row>
    <row r="575" spans="1:26">
      <c r="A575" s="128"/>
      <c r="B575" s="128"/>
      <c r="C575" s="128"/>
      <c r="D575" s="164"/>
      <c r="E575" s="164"/>
      <c r="F575" s="128"/>
      <c r="G575" s="128"/>
      <c r="H575" s="128"/>
      <c r="I575" s="128"/>
      <c r="J575" s="128"/>
      <c r="K575" s="164"/>
      <c r="L575" s="164"/>
      <c r="M575" s="164"/>
      <c r="N575" s="164"/>
      <c r="O575" s="164"/>
      <c r="P575" s="164"/>
      <c r="Q575" s="164"/>
      <c r="R575" s="164"/>
      <c r="S575" s="164"/>
      <c r="T575" s="164"/>
      <c r="U575" s="164"/>
      <c r="V575" s="164"/>
      <c r="W575" s="164"/>
      <c r="X575" s="128"/>
      <c r="Y575" s="128"/>
      <c r="Z575" s="128"/>
    </row>
    <row r="576" spans="1:26">
      <c r="A576" s="128"/>
      <c r="B576" s="128"/>
      <c r="C576" s="128"/>
      <c r="D576" s="164"/>
      <c r="E576" s="164"/>
      <c r="F576" s="128"/>
      <c r="G576" s="128"/>
      <c r="H576" s="128"/>
      <c r="I576" s="128"/>
      <c r="J576" s="128"/>
      <c r="K576" s="164"/>
      <c r="L576" s="164"/>
      <c r="M576" s="164"/>
      <c r="N576" s="164"/>
      <c r="O576" s="164"/>
      <c r="P576" s="164"/>
      <c r="Q576" s="164"/>
      <c r="R576" s="164"/>
      <c r="S576" s="164"/>
      <c r="T576" s="164"/>
      <c r="U576" s="164"/>
      <c r="V576" s="164"/>
      <c r="W576" s="164"/>
      <c r="X576" s="128"/>
      <c r="Y576" s="128"/>
      <c r="Z576" s="128"/>
    </row>
    <row r="577" spans="1:26">
      <c r="A577" s="128"/>
      <c r="B577" s="128"/>
      <c r="C577" s="128"/>
      <c r="D577" s="164"/>
      <c r="E577" s="164"/>
      <c r="F577" s="128"/>
      <c r="G577" s="128"/>
      <c r="H577" s="128"/>
      <c r="I577" s="128"/>
      <c r="J577" s="128"/>
      <c r="K577" s="164"/>
      <c r="L577" s="164"/>
      <c r="M577" s="164"/>
      <c r="N577" s="164"/>
      <c r="O577" s="164"/>
      <c r="P577" s="164"/>
      <c r="Q577" s="164"/>
      <c r="R577" s="164"/>
      <c r="S577" s="164"/>
      <c r="T577" s="164"/>
      <c r="U577" s="164"/>
      <c r="V577" s="164"/>
      <c r="W577" s="164"/>
      <c r="X577" s="128"/>
      <c r="Y577" s="128"/>
      <c r="Z577" s="128"/>
    </row>
    <row r="578" spans="1:26">
      <c r="A578" s="128"/>
      <c r="B578" s="128"/>
      <c r="C578" s="128"/>
      <c r="D578" s="164"/>
      <c r="E578" s="164"/>
      <c r="F578" s="128"/>
      <c r="G578" s="128"/>
      <c r="H578" s="128"/>
      <c r="I578" s="128"/>
      <c r="J578" s="128"/>
      <c r="K578" s="164"/>
      <c r="L578" s="164"/>
      <c r="M578" s="164"/>
      <c r="N578" s="164"/>
      <c r="O578" s="164"/>
      <c r="P578" s="164"/>
      <c r="Q578" s="164"/>
      <c r="R578" s="164"/>
      <c r="S578" s="164"/>
      <c r="T578" s="164"/>
      <c r="U578" s="164"/>
      <c r="V578" s="164"/>
      <c r="W578" s="164"/>
      <c r="X578" s="128"/>
      <c r="Y578" s="128"/>
      <c r="Z578" s="128"/>
    </row>
    <row r="579" spans="1:26">
      <c r="A579" s="128"/>
      <c r="B579" s="128"/>
      <c r="C579" s="128"/>
      <c r="D579" s="164"/>
      <c r="E579" s="164"/>
      <c r="F579" s="128"/>
      <c r="G579" s="128"/>
      <c r="H579" s="128"/>
      <c r="I579" s="128"/>
      <c r="J579" s="128"/>
      <c r="K579" s="164"/>
      <c r="L579" s="164"/>
      <c r="M579" s="164"/>
      <c r="N579" s="164"/>
      <c r="O579" s="164"/>
      <c r="P579" s="164"/>
      <c r="Q579" s="164"/>
      <c r="R579" s="164"/>
      <c r="S579" s="164"/>
      <c r="T579" s="164"/>
      <c r="U579" s="164"/>
      <c r="V579" s="164"/>
      <c r="W579" s="164"/>
      <c r="X579" s="128"/>
      <c r="Y579" s="128"/>
      <c r="Z579" s="128"/>
    </row>
    <row r="580" spans="1:26">
      <c r="A580" s="128"/>
      <c r="B580" s="128"/>
      <c r="C580" s="128"/>
      <c r="D580" s="164"/>
      <c r="E580" s="164"/>
      <c r="F580" s="128"/>
      <c r="G580" s="128"/>
      <c r="H580" s="128"/>
      <c r="I580" s="128"/>
      <c r="J580" s="128"/>
      <c r="K580" s="164"/>
      <c r="L580" s="164"/>
      <c r="M580" s="164"/>
      <c r="N580" s="164"/>
      <c r="O580" s="164"/>
      <c r="P580" s="164"/>
      <c r="Q580" s="164"/>
      <c r="R580" s="164"/>
      <c r="S580" s="164"/>
      <c r="T580" s="164"/>
      <c r="U580" s="164"/>
      <c r="V580" s="164"/>
      <c r="W580" s="164"/>
      <c r="X580" s="128"/>
      <c r="Y580" s="128"/>
      <c r="Z580" s="128"/>
    </row>
    <row r="581" spans="1:26">
      <c r="A581" s="128"/>
      <c r="B581" s="128"/>
      <c r="C581" s="128"/>
      <c r="D581" s="164"/>
      <c r="E581" s="164"/>
      <c r="F581" s="128"/>
      <c r="G581" s="128"/>
      <c r="H581" s="128"/>
      <c r="I581" s="128"/>
      <c r="J581" s="128"/>
      <c r="K581" s="164"/>
      <c r="L581" s="164"/>
      <c r="M581" s="164"/>
      <c r="N581" s="164"/>
      <c r="O581" s="164"/>
      <c r="P581" s="164"/>
      <c r="Q581" s="164"/>
      <c r="R581" s="164"/>
      <c r="S581" s="164"/>
      <c r="T581" s="164"/>
      <c r="U581" s="164"/>
      <c r="V581" s="164"/>
      <c r="W581" s="164"/>
      <c r="X581" s="128"/>
      <c r="Y581" s="128"/>
      <c r="Z581" s="128"/>
    </row>
    <row r="582" spans="1:26">
      <c r="A582" s="128"/>
      <c r="B582" s="128"/>
      <c r="C582" s="128"/>
      <c r="D582" s="164"/>
      <c r="E582" s="164"/>
      <c r="F582" s="128"/>
      <c r="G582" s="128"/>
      <c r="H582" s="128"/>
      <c r="I582" s="128"/>
      <c r="J582" s="128"/>
      <c r="K582" s="164"/>
      <c r="L582" s="164"/>
      <c r="M582" s="164"/>
      <c r="N582" s="164"/>
      <c r="O582" s="164"/>
      <c r="P582" s="164"/>
      <c r="Q582" s="164"/>
      <c r="R582" s="164"/>
      <c r="S582" s="164"/>
      <c r="T582" s="164"/>
      <c r="U582" s="164"/>
      <c r="V582" s="164"/>
      <c r="W582" s="164"/>
      <c r="X582" s="128"/>
      <c r="Y582" s="128"/>
      <c r="Z582" s="128"/>
    </row>
    <row r="583" spans="1:26">
      <c r="A583" s="128"/>
      <c r="B583" s="128"/>
      <c r="C583" s="128"/>
      <c r="D583" s="164"/>
      <c r="E583" s="164"/>
      <c r="F583" s="128"/>
      <c r="G583" s="128"/>
      <c r="H583" s="128"/>
      <c r="I583" s="128"/>
      <c r="J583" s="128"/>
      <c r="K583" s="164"/>
      <c r="L583" s="164"/>
      <c r="M583" s="164"/>
      <c r="N583" s="164"/>
      <c r="O583" s="164"/>
      <c r="P583" s="164"/>
      <c r="Q583" s="164"/>
      <c r="R583" s="164"/>
      <c r="S583" s="164"/>
      <c r="T583" s="164"/>
      <c r="U583" s="164"/>
      <c r="V583" s="164"/>
      <c r="W583" s="164"/>
      <c r="X583" s="128"/>
      <c r="Y583" s="128"/>
      <c r="Z583" s="128"/>
    </row>
    <row r="584" spans="1:26">
      <c r="A584" s="128"/>
      <c r="B584" s="128"/>
      <c r="C584" s="128"/>
      <c r="D584" s="164"/>
      <c r="E584" s="164"/>
      <c r="F584" s="128"/>
      <c r="G584" s="128"/>
      <c r="H584" s="128"/>
      <c r="I584" s="128"/>
      <c r="J584" s="128"/>
      <c r="K584" s="164"/>
      <c r="L584" s="164"/>
      <c r="M584" s="164"/>
      <c r="N584" s="164"/>
      <c r="O584" s="164"/>
      <c r="P584" s="164"/>
      <c r="Q584" s="164"/>
      <c r="R584" s="164"/>
      <c r="S584" s="164"/>
      <c r="T584" s="164"/>
      <c r="U584" s="164"/>
      <c r="V584" s="164"/>
      <c r="W584" s="164"/>
      <c r="X584" s="128"/>
      <c r="Y584" s="128"/>
      <c r="Z584" s="128"/>
    </row>
    <row r="585" spans="1:26">
      <c r="A585" s="128"/>
      <c r="B585" s="128"/>
      <c r="C585" s="128"/>
      <c r="D585" s="164"/>
      <c r="E585" s="164"/>
      <c r="F585" s="128"/>
      <c r="G585" s="128"/>
      <c r="H585" s="128"/>
      <c r="I585" s="128"/>
      <c r="J585" s="128"/>
      <c r="K585" s="164"/>
      <c r="L585" s="164"/>
      <c r="M585" s="164"/>
      <c r="N585" s="164"/>
      <c r="O585" s="164"/>
      <c r="P585" s="164"/>
      <c r="Q585" s="164"/>
      <c r="R585" s="164"/>
      <c r="S585" s="164"/>
      <c r="T585" s="164"/>
      <c r="U585" s="164"/>
      <c r="V585" s="164"/>
      <c r="W585" s="164"/>
      <c r="X585" s="128"/>
      <c r="Y585" s="128"/>
      <c r="Z585" s="128"/>
    </row>
    <row r="586" spans="1:26">
      <c r="A586" s="128"/>
      <c r="B586" s="128"/>
      <c r="C586" s="128"/>
      <c r="D586" s="164"/>
      <c r="E586" s="164"/>
      <c r="F586" s="128"/>
      <c r="G586" s="128"/>
      <c r="H586" s="128"/>
      <c r="I586" s="128"/>
      <c r="J586" s="128"/>
      <c r="K586" s="164"/>
      <c r="L586" s="164"/>
      <c r="M586" s="164"/>
      <c r="N586" s="164"/>
      <c r="O586" s="164"/>
      <c r="P586" s="164"/>
      <c r="Q586" s="164"/>
      <c r="R586" s="164"/>
      <c r="S586" s="164"/>
      <c r="T586" s="164"/>
      <c r="U586" s="164"/>
      <c r="V586" s="164"/>
      <c r="W586" s="164"/>
      <c r="X586" s="128"/>
      <c r="Y586" s="128"/>
      <c r="Z586" s="128"/>
    </row>
    <row r="587" spans="1:26">
      <c r="A587" s="128"/>
      <c r="B587" s="128"/>
      <c r="C587" s="128"/>
      <c r="D587" s="164"/>
      <c r="E587" s="164"/>
      <c r="F587" s="128"/>
      <c r="G587" s="128"/>
      <c r="H587" s="128"/>
      <c r="I587" s="128"/>
      <c r="J587" s="128"/>
      <c r="K587" s="164"/>
      <c r="L587" s="164"/>
      <c r="M587" s="164"/>
      <c r="N587" s="164"/>
      <c r="O587" s="164"/>
      <c r="P587" s="164"/>
      <c r="Q587" s="164"/>
      <c r="R587" s="164"/>
      <c r="S587" s="164"/>
      <c r="T587" s="164"/>
      <c r="U587" s="164"/>
      <c r="V587" s="164"/>
      <c r="W587" s="164"/>
      <c r="X587" s="128"/>
      <c r="Y587" s="128"/>
      <c r="Z587" s="128"/>
    </row>
    <row r="588" spans="1:26">
      <c r="A588" s="128"/>
      <c r="B588" s="128"/>
      <c r="C588" s="128"/>
      <c r="D588" s="164"/>
      <c r="E588" s="164"/>
      <c r="F588" s="128"/>
      <c r="G588" s="128"/>
      <c r="H588" s="128"/>
      <c r="I588" s="128"/>
      <c r="J588" s="128"/>
      <c r="K588" s="164"/>
      <c r="L588" s="164"/>
      <c r="M588" s="164"/>
      <c r="N588" s="164"/>
      <c r="O588" s="164"/>
      <c r="P588" s="164"/>
      <c r="Q588" s="164"/>
      <c r="R588" s="164"/>
      <c r="S588" s="164"/>
      <c r="T588" s="164"/>
      <c r="U588" s="164"/>
      <c r="V588" s="164"/>
      <c r="W588" s="164"/>
      <c r="X588" s="128"/>
      <c r="Y588" s="128"/>
      <c r="Z588" s="128"/>
    </row>
    <row r="589" spans="1:26">
      <c r="A589" s="128"/>
      <c r="B589" s="128"/>
      <c r="C589" s="128"/>
      <c r="D589" s="164"/>
      <c r="E589" s="164"/>
      <c r="F589" s="128"/>
      <c r="G589" s="128"/>
      <c r="H589" s="128"/>
      <c r="I589" s="128"/>
      <c r="J589" s="128"/>
      <c r="K589" s="164"/>
      <c r="L589" s="164"/>
      <c r="M589" s="164"/>
      <c r="N589" s="164"/>
      <c r="O589" s="164"/>
      <c r="P589" s="164"/>
      <c r="Q589" s="164"/>
      <c r="R589" s="164"/>
      <c r="S589" s="164"/>
      <c r="T589" s="164"/>
      <c r="U589" s="164"/>
      <c r="V589" s="164"/>
      <c r="W589" s="164"/>
      <c r="X589" s="128"/>
      <c r="Y589" s="128"/>
      <c r="Z589" s="128"/>
    </row>
    <row r="590" spans="1:26">
      <c r="A590" s="128"/>
      <c r="B590" s="128"/>
      <c r="C590" s="128"/>
      <c r="D590" s="164"/>
      <c r="E590" s="164"/>
      <c r="F590" s="128"/>
      <c r="G590" s="128"/>
      <c r="H590" s="128"/>
      <c r="I590" s="128"/>
      <c r="J590" s="128"/>
      <c r="K590" s="164"/>
      <c r="L590" s="164"/>
      <c r="M590" s="164"/>
      <c r="N590" s="164"/>
      <c r="O590" s="164"/>
      <c r="P590" s="164"/>
      <c r="Q590" s="164"/>
      <c r="R590" s="164"/>
      <c r="S590" s="164"/>
      <c r="T590" s="164"/>
      <c r="U590" s="164"/>
      <c r="V590" s="164"/>
      <c r="W590" s="164"/>
      <c r="X590" s="128"/>
      <c r="Y590" s="128"/>
      <c r="Z590" s="128"/>
    </row>
    <row r="591" spans="1:26">
      <c r="A591" s="128"/>
      <c r="B591" s="128"/>
      <c r="C591" s="128"/>
      <c r="D591" s="164"/>
      <c r="E591" s="164"/>
      <c r="F591" s="128"/>
      <c r="G591" s="128"/>
      <c r="H591" s="128"/>
      <c r="I591" s="128"/>
      <c r="J591" s="128"/>
      <c r="K591" s="164"/>
      <c r="L591" s="164"/>
      <c r="M591" s="164"/>
      <c r="N591" s="164"/>
      <c r="O591" s="164"/>
      <c r="P591" s="164"/>
      <c r="Q591" s="164"/>
      <c r="R591" s="164"/>
      <c r="S591" s="164"/>
      <c r="T591" s="164"/>
      <c r="U591" s="164"/>
      <c r="V591" s="164"/>
      <c r="W591" s="164"/>
      <c r="X591" s="128"/>
      <c r="Y591" s="128"/>
      <c r="Z591" s="128"/>
    </row>
    <row r="592" spans="1:26">
      <c r="A592" s="128"/>
      <c r="B592" s="128"/>
      <c r="C592" s="128"/>
      <c r="D592" s="164"/>
      <c r="E592" s="164"/>
      <c r="F592" s="128"/>
      <c r="G592" s="128"/>
      <c r="H592" s="128"/>
      <c r="I592" s="128"/>
      <c r="J592" s="128"/>
      <c r="K592" s="164"/>
      <c r="L592" s="164"/>
      <c r="M592" s="164"/>
      <c r="N592" s="164"/>
      <c r="O592" s="164"/>
      <c r="P592" s="164"/>
      <c r="Q592" s="164"/>
      <c r="R592" s="164"/>
      <c r="S592" s="164"/>
      <c r="T592" s="164"/>
      <c r="U592" s="164"/>
      <c r="V592" s="164"/>
      <c r="W592" s="164"/>
      <c r="X592" s="128"/>
      <c r="Y592" s="128"/>
      <c r="Z592" s="128"/>
    </row>
    <row r="593" spans="1:26">
      <c r="A593" s="128"/>
      <c r="B593" s="128"/>
      <c r="C593" s="128"/>
      <c r="D593" s="164"/>
      <c r="E593" s="164"/>
      <c r="F593" s="128"/>
      <c r="G593" s="128"/>
      <c r="H593" s="128"/>
      <c r="I593" s="128"/>
      <c r="J593" s="128"/>
      <c r="K593" s="164"/>
      <c r="L593" s="164"/>
      <c r="M593" s="164"/>
      <c r="N593" s="164"/>
      <c r="O593" s="164"/>
      <c r="P593" s="164"/>
      <c r="Q593" s="164"/>
      <c r="R593" s="164"/>
      <c r="S593" s="164"/>
      <c r="T593" s="164"/>
      <c r="U593" s="164"/>
      <c r="V593" s="164"/>
      <c r="W593" s="164"/>
      <c r="X593" s="128"/>
      <c r="Y593" s="128"/>
      <c r="Z593" s="128"/>
    </row>
    <row r="594" spans="1:26">
      <c r="A594" s="128"/>
      <c r="B594" s="128"/>
      <c r="C594" s="128"/>
      <c r="D594" s="164"/>
      <c r="E594" s="164"/>
      <c r="F594" s="128"/>
      <c r="G594" s="128"/>
      <c r="H594" s="128"/>
      <c r="I594" s="128"/>
      <c r="J594" s="128"/>
      <c r="K594" s="164"/>
      <c r="L594" s="164"/>
      <c r="M594" s="164"/>
      <c r="N594" s="164"/>
      <c r="O594" s="164"/>
      <c r="P594" s="164"/>
      <c r="Q594" s="164"/>
      <c r="R594" s="164"/>
      <c r="S594" s="164"/>
      <c r="T594" s="164"/>
      <c r="U594" s="164"/>
      <c r="V594" s="164"/>
      <c r="W594" s="164"/>
      <c r="X594" s="128"/>
      <c r="Y594" s="128"/>
      <c r="Z594" s="128"/>
    </row>
    <row r="595" spans="1:26">
      <c r="A595" s="128"/>
      <c r="B595" s="128"/>
      <c r="C595" s="128"/>
      <c r="D595" s="164"/>
      <c r="E595" s="164"/>
      <c r="F595" s="128"/>
      <c r="G595" s="128"/>
      <c r="H595" s="128"/>
      <c r="I595" s="128"/>
      <c r="J595" s="128"/>
      <c r="K595" s="164"/>
      <c r="L595" s="164"/>
      <c r="M595" s="164"/>
      <c r="N595" s="164"/>
      <c r="O595" s="164"/>
      <c r="P595" s="164"/>
      <c r="Q595" s="164"/>
      <c r="R595" s="164"/>
      <c r="S595" s="164"/>
      <c r="T595" s="164"/>
      <c r="U595" s="164"/>
      <c r="V595" s="164"/>
      <c r="W595" s="164"/>
      <c r="X595" s="128"/>
      <c r="Y595" s="128"/>
      <c r="Z595" s="128"/>
    </row>
    <row r="596" spans="1:26">
      <c r="A596" s="128"/>
      <c r="B596" s="128"/>
      <c r="C596" s="128"/>
      <c r="D596" s="164"/>
      <c r="E596" s="164"/>
      <c r="F596" s="128"/>
      <c r="G596" s="128"/>
      <c r="H596" s="128"/>
      <c r="I596" s="128"/>
      <c r="J596" s="128"/>
      <c r="K596" s="164"/>
      <c r="L596" s="164"/>
      <c r="M596" s="164"/>
      <c r="N596" s="164"/>
      <c r="O596" s="164"/>
      <c r="P596" s="164"/>
      <c r="Q596" s="164"/>
      <c r="R596" s="164"/>
      <c r="S596" s="164"/>
      <c r="T596" s="164"/>
      <c r="U596" s="164"/>
      <c r="V596" s="164"/>
      <c r="W596" s="164"/>
      <c r="X596" s="128"/>
      <c r="Y596" s="128"/>
      <c r="Z596" s="128"/>
    </row>
    <row r="597" spans="1:26">
      <c r="A597" s="128"/>
      <c r="B597" s="128"/>
      <c r="C597" s="128"/>
      <c r="D597" s="164"/>
      <c r="E597" s="164"/>
      <c r="F597" s="128"/>
      <c r="G597" s="128"/>
      <c r="H597" s="128"/>
      <c r="I597" s="128"/>
      <c r="J597" s="128"/>
      <c r="K597" s="164"/>
      <c r="L597" s="164"/>
      <c r="M597" s="164"/>
      <c r="N597" s="164"/>
      <c r="O597" s="164"/>
      <c r="P597" s="164"/>
      <c r="Q597" s="164"/>
      <c r="R597" s="164"/>
      <c r="S597" s="164"/>
      <c r="T597" s="164"/>
      <c r="U597" s="164"/>
      <c r="V597" s="164"/>
      <c r="W597" s="164"/>
      <c r="X597" s="128"/>
      <c r="Y597" s="128"/>
      <c r="Z597" s="128"/>
    </row>
    <row r="598" spans="1:26">
      <c r="A598" s="128"/>
      <c r="B598" s="128"/>
      <c r="C598" s="128"/>
      <c r="D598" s="164"/>
      <c r="E598" s="164"/>
      <c r="F598" s="128"/>
      <c r="G598" s="128"/>
      <c r="H598" s="128"/>
      <c r="I598" s="128"/>
      <c r="J598" s="128"/>
      <c r="K598" s="164"/>
      <c r="L598" s="164"/>
      <c r="M598" s="164"/>
      <c r="N598" s="164"/>
      <c r="O598" s="164"/>
      <c r="P598" s="164"/>
      <c r="Q598" s="164"/>
      <c r="R598" s="164"/>
      <c r="S598" s="164"/>
      <c r="T598" s="164"/>
      <c r="U598" s="164"/>
      <c r="V598" s="164"/>
      <c r="W598" s="164"/>
      <c r="X598" s="128"/>
      <c r="Y598" s="128"/>
      <c r="Z598" s="128"/>
    </row>
    <row r="599" spans="1:26">
      <c r="A599" s="128"/>
      <c r="B599" s="128"/>
      <c r="C599" s="128"/>
      <c r="D599" s="164"/>
      <c r="E599" s="164"/>
      <c r="F599" s="128"/>
      <c r="G599" s="128"/>
      <c r="H599" s="128"/>
      <c r="I599" s="128"/>
      <c r="J599" s="128"/>
      <c r="K599" s="164"/>
      <c r="L599" s="164"/>
      <c r="M599" s="164"/>
      <c r="N599" s="164"/>
      <c r="O599" s="164"/>
      <c r="P599" s="164"/>
      <c r="Q599" s="164"/>
      <c r="R599" s="164"/>
      <c r="S599" s="164"/>
      <c r="T599" s="164"/>
      <c r="U599" s="164"/>
      <c r="V599" s="164"/>
      <c r="W599" s="164"/>
      <c r="X599" s="128"/>
      <c r="Y599" s="128"/>
      <c r="Z599" s="128"/>
    </row>
    <row r="600" spans="1:26">
      <c r="A600" s="128"/>
      <c r="B600" s="128"/>
      <c r="C600" s="128"/>
      <c r="D600" s="164"/>
      <c r="E600" s="164"/>
      <c r="F600" s="128"/>
      <c r="G600" s="128"/>
      <c r="H600" s="128"/>
      <c r="I600" s="128"/>
      <c r="J600" s="128"/>
      <c r="K600" s="164"/>
      <c r="L600" s="164"/>
      <c r="M600" s="164"/>
      <c r="N600" s="164"/>
      <c r="O600" s="164"/>
      <c r="P600" s="164"/>
      <c r="Q600" s="164"/>
      <c r="R600" s="164"/>
      <c r="S600" s="164"/>
      <c r="T600" s="164"/>
      <c r="U600" s="164"/>
      <c r="V600" s="164"/>
      <c r="W600" s="164"/>
      <c r="X600" s="128"/>
      <c r="Y600" s="128"/>
      <c r="Z600" s="128"/>
    </row>
    <row r="601" spans="1:26">
      <c r="A601" s="128"/>
      <c r="B601" s="128"/>
      <c r="C601" s="128"/>
      <c r="D601" s="164"/>
      <c r="E601" s="164"/>
      <c r="F601" s="128"/>
      <c r="G601" s="128"/>
      <c r="H601" s="128"/>
      <c r="I601" s="128"/>
      <c r="J601" s="128"/>
      <c r="K601" s="164"/>
      <c r="L601" s="164"/>
      <c r="M601" s="164"/>
      <c r="N601" s="164"/>
      <c r="O601" s="164"/>
      <c r="P601" s="164"/>
      <c r="Q601" s="164"/>
      <c r="R601" s="164"/>
      <c r="S601" s="164"/>
      <c r="T601" s="164"/>
      <c r="U601" s="164"/>
      <c r="V601" s="164"/>
      <c r="W601" s="164"/>
      <c r="X601" s="128"/>
      <c r="Y601" s="128"/>
      <c r="Z601" s="128"/>
    </row>
    <row r="602" spans="1:26">
      <c r="A602" s="128"/>
      <c r="B602" s="128"/>
      <c r="C602" s="128"/>
      <c r="D602" s="164"/>
      <c r="E602" s="164"/>
      <c r="F602" s="128"/>
      <c r="G602" s="128"/>
      <c r="H602" s="128"/>
      <c r="I602" s="128"/>
      <c r="J602" s="128"/>
      <c r="K602" s="164"/>
      <c r="L602" s="164"/>
      <c r="M602" s="164"/>
      <c r="N602" s="164"/>
      <c r="O602" s="164"/>
      <c r="P602" s="164"/>
      <c r="Q602" s="164"/>
      <c r="R602" s="164"/>
      <c r="S602" s="164"/>
      <c r="T602" s="164"/>
      <c r="U602" s="164"/>
      <c r="V602" s="164"/>
      <c r="W602" s="164"/>
      <c r="X602" s="128"/>
      <c r="Y602" s="128"/>
      <c r="Z602" s="128"/>
    </row>
    <row r="603" spans="1:26">
      <c r="A603" s="128"/>
      <c r="B603" s="128"/>
      <c r="C603" s="128"/>
      <c r="D603" s="164"/>
      <c r="E603" s="164"/>
      <c r="F603" s="128"/>
      <c r="G603" s="128"/>
      <c r="H603" s="128"/>
      <c r="I603" s="128"/>
      <c r="J603" s="128"/>
      <c r="K603" s="164"/>
      <c r="L603" s="164"/>
      <c r="M603" s="164"/>
      <c r="N603" s="164"/>
      <c r="O603" s="164"/>
      <c r="P603" s="164"/>
      <c r="Q603" s="164"/>
      <c r="R603" s="164"/>
      <c r="S603" s="164"/>
      <c r="T603" s="164"/>
      <c r="U603" s="164"/>
      <c r="V603" s="164"/>
      <c r="W603" s="164"/>
      <c r="X603" s="128"/>
      <c r="Y603" s="128"/>
      <c r="Z603" s="128"/>
    </row>
    <row r="604" spans="1:26">
      <c r="A604" s="128"/>
      <c r="B604" s="128"/>
      <c r="C604" s="128"/>
      <c r="D604" s="164"/>
      <c r="E604" s="164"/>
      <c r="F604" s="128"/>
      <c r="G604" s="128"/>
      <c r="H604" s="128"/>
      <c r="I604" s="128"/>
      <c r="J604" s="128"/>
      <c r="K604" s="164"/>
      <c r="L604" s="164"/>
      <c r="M604" s="164"/>
      <c r="N604" s="164"/>
      <c r="O604" s="164"/>
      <c r="P604" s="164"/>
      <c r="Q604" s="164"/>
      <c r="R604" s="164"/>
      <c r="S604" s="164"/>
      <c r="T604" s="164"/>
      <c r="U604" s="164"/>
      <c r="V604" s="164"/>
      <c r="W604" s="164"/>
      <c r="X604" s="128"/>
      <c r="Y604" s="128"/>
      <c r="Z604" s="128"/>
    </row>
    <row r="605" spans="1:26">
      <c r="A605" s="128"/>
      <c r="B605" s="128"/>
      <c r="C605" s="128"/>
      <c r="D605" s="164"/>
      <c r="E605" s="164"/>
      <c r="F605" s="128"/>
      <c r="G605" s="128"/>
      <c r="H605" s="128"/>
      <c r="I605" s="128"/>
      <c r="J605" s="128"/>
      <c r="K605" s="164"/>
      <c r="L605" s="164"/>
      <c r="M605" s="164"/>
      <c r="N605" s="164"/>
      <c r="O605" s="164"/>
      <c r="P605" s="164"/>
      <c r="Q605" s="164"/>
      <c r="R605" s="164"/>
      <c r="S605" s="164"/>
      <c r="T605" s="164"/>
      <c r="U605" s="164"/>
      <c r="V605" s="164"/>
      <c r="W605" s="164"/>
      <c r="X605" s="128"/>
      <c r="Y605" s="128"/>
      <c r="Z605" s="128"/>
    </row>
    <row r="606" spans="1:26">
      <c r="A606" s="128"/>
      <c r="B606" s="128"/>
      <c r="C606" s="128"/>
      <c r="D606" s="164"/>
      <c r="E606" s="164"/>
      <c r="F606" s="128"/>
      <c r="G606" s="128"/>
      <c r="H606" s="128"/>
      <c r="I606" s="128"/>
      <c r="J606" s="128"/>
      <c r="K606" s="164"/>
      <c r="L606" s="164"/>
      <c r="M606" s="164"/>
      <c r="N606" s="164"/>
      <c r="O606" s="164"/>
      <c r="P606" s="164"/>
      <c r="Q606" s="164"/>
      <c r="R606" s="164"/>
      <c r="S606" s="164"/>
      <c r="T606" s="164"/>
      <c r="U606" s="164"/>
      <c r="V606" s="164"/>
      <c r="W606" s="164"/>
      <c r="X606" s="128"/>
      <c r="Y606" s="128"/>
      <c r="Z606" s="128"/>
    </row>
    <row r="607" spans="1:26">
      <c r="A607" s="128"/>
      <c r="B607" s="128"/>
      <c r="C607" s="128"/>
      <c r="D607" s="164"/>
      <c r="E607" s="164"/>
      <c r="F607" s="128"/>
      <c r="G607" s="128"/>
      <c r="H607" s="128"/>
      <c r="I607" s="128"/>
      <c r="J607" s="128"/>
      <c r="K607" s="164"/>
      <c r="L607" s="164"/>
      <c r="M607" s="164"/>
      <c r="N607" s="164"/>
      <c r="O607" s="164"/>
      <c r="P607" s="164"/>
      <c r="Q607" s="164"/>
      <c r="R607" s="164"/>
      <c r="S607" s="164"/>
      <c r="T607" s="164"/>
      <c r="U607" s="164"/>
      <c r="V607" s="164"/>
      <c r="W607" s="164"/>
      <c r="X607" s="128"/>
      <c r="Y607" s="128"/>
      <c r="Z607" s="128"/>
    </row>
    <row r="608" spans="1:26">
      <c r="A608" s="128"/>
      <c r="B608" s="128"/>
      <c r="C608" s="128"/>
      <c r="D608" s="164"/>
      <c r="E608" s="164"/>
      <c r="F608" s="128"/>
      <c r="G608" s="128"/>
      <c r="H608" s="128"/>
      <c r="I608" s="128"/>
      <c r="J608" s="128"/>
      <c r="K608" s="164"/>
      <c r="L608" s="164"/>
      <c r="M608" s="164"/>
      <c r="N608" s="164"/>
      <c r="O608" s="164"/>
      <c r="P608" s="164"/>
      <c r="Q608" s="164"/>
      <c r="R608" s="164"/>
      <c r="S608" s="164"/>
      <c r="T608" s="164"/>
      <c r="U608" s="164"/>
      <c r="V608" s="164"/>
      <c r="W608" s="164"/>
      <c r="X608" s="128"/>
      <c r="Y608" s="128"/>
      <c r="Z608" s="128"/>
    </row>
    <row r="609" spans="1:26">
      <c r="A609" s="128"/>
      <c r="B609" s="128"/>
      <c r="C609" s="128"/>
      <c r="D609" s="164"/>
      <c r="E609" s="164"/>
      <c r="F609" s="128"/>
      <c r="G609" s="128"/>
      <c r="H609" s="128"/>
      <c r="I609" s="128"/>
      <c r="J609" s="128"/>
      <c r="K609" s="164"/>
      <c r="L609" s="164"/>
      <c r="M609" s="164"/>
      <c r="N609" s="164"/>
      <c r="O609" s="164"/>
      <c r="P609" s="164"/>
      <c r="Q609" s="164"/>
      <c r="R609" s="164"/>
      <c r="S609" s="164"/>
      <c r="T609" s="164"/>
      <c r="U609" s="164"/>
      <c r="V609" s="164"/>
      <c r="W609" s="164"/>
      <c r="X609" s="128"/>
      <c r="Y609" s="128"/>
      <c r="Z609" s="128"/>
    </row>
    <row r="610" spans="1:26">
      <c r="A610" s="128"/>
      <c r="B610" s="128"/>
      <c r="C610" s="128"/>
      <c r="D610" s="164"/>
      <c r="E610" s="164"/>
      <c r="F610" s="128"/>
      <c r="G610" s="128"/>
      <c r="H610" s="128"/>
      <c r="I610" s="128"/>
      <c r="J610" s="128"/>
      <c r="K610" s="164"/>
      <c r="L610" s="164"/>
      <c r="M610" s="164"/>
      <c r="N610" s="164"/>
      <c r="O610" s="164"/>
      <c r="P610" s="164"/>
      <c r="Q610" s="164"/>
      <c r="R610" s="164"/>
      <c r="S610" s="164"/>
      <c r="T610" s="164"/>
      <c r="U610" s="164"/>
      <c r="V610" s="164"/>
      <c r="W610" s="164"/>
      <c r="X610" s="128"/>
      <c r="Y610" s="128"/>
      <c r="Z610" s="128"/>
    </row>
    <row r="611" spans="1:26">
      <c r="A611" s="128"/>
      <c r="B611" s="128"/>
      <c r="C611" s="128"/>
      <c r="D611" s="164"/>
      <c r="E611" s="164"/>
      <c r="F611" s="128"/>
      <c r="G611" s="128"/>
      <c r="H611" s="128"/>
      <c r="I611" s="128"/>
      <c r="J611" s="128"/>
      <c r="K611" s="164"/>
      <c r="L611" s="164"/>
      <c r="M611" s="164"/>
      <c r="N611" s="164"/>
      <c r="O611" s="164"/>
      <c r="P611" s="164"/>
      <c r="Q611" s="164"/>
      <c r="R611" s="164"/>
      <c r="S611" s="164"/>
      <c r="T611" s="164"/>
      <c r="U611" s="164"/>
      <c r="V611" s="164"/>
      <c r="W611" s="164"/>
      <c r="X611" s="128"/>
      <c r="Y611" s="128"/>
      <c r="Z611" s="128"/>
    </row>
    <row r="612" spans="1:26">
      <c r="A612" s="128"/>
      <c r="B612" s="128"/>
      <c r="C612" s="128"/>
      <c r="D612" s="164"/>
      <c r="E612" s="164"/>
      <c r="F612" s="128"/>
      <c r="G612" s="128"/>
      <c r="H612" s="128"/>
      <c r="I612" s="128"/>
      <c r="J612" s="128"/>
      <c r="K612" s="164"/>
      <c r="L612" s="164"/>
      <c r="M612" s="164"/>
      <c r="N612" s="164"/>
      <c r="O612" s="164"/>
      <c r="P612" s="164"/>
      <c r="Q612" s="164"/>
      <c r="R612" s="164"/>
      <c r="S612" s="164"/>
      <c r="T612" s="164"/>
      <c r="U612" s="164"/>
      <c r="V612" s="164"/>
      <c r="W612" s="164"/>
      <c r="X612" s="128"/>
      <c r="Y612" s="128"/>
      <c r="Z612" s="128"/>
    </row>
    <row r="613" spans="1:26">
      <c r="A613" s="128"/>
      <c r="B613" s="128"/>
      <c r="C613" s="128"/>
      <c r="D613" s="164"/>
      <c r="E613" s="164"/>
      <c r="F613" s="128"/>
      <c r="G613" s="128"/>
      <c r="H613" s="128"/>
      <c r="I613" s="128"/>
      <c r="J613" s="128"/>
      <c r="K613" s="164"/>
      <c r="L613" s="164"/>
      <c r="M613" s="164"/>
      <c r="N613" s="164"/>
      <c r="O613" s="164"/>
      <c r="P613" s="164"/>
      <c r="Q613" s="164"/>
      <c r="R613" s="164"/>
      <c r="S613" s="164"/>
      <c r="T613" s="164"/>
      <c r="U613" s="164"/>
      <c r="V613" s="164"/>
      <c r="W613" s="164"/>
      <c r="X613" s="128"/>
      <c r="Y613" s="128"/>
      <c r="Z613" s="128"/>
    </row>
    <row r="614" spans="1:26">
      <c r="A614" s="128"/>
      <c r="B614" s="128"/>
      <c r="C614" s="128"/>
      <c r="D614" s="164"/>
      <c r="E614" s="164"/>
      <c r="F614" s="128"/>
      <c r="G614" s="128"/>
      <c r="H614" s="128"/>
      <c r="I614" s="128"/>
      <c r="J614" s="128"/>
      <c r="K614" s="164"/>
      <c r="L614" s="164"/>
      <c r="M614" s="164"/>
      <c r="N614" s="164"/>
      <c r="O614" s="164"/>
      <c r="P614" s="164"/>
      <c r="Q614" s="164"/>
      <c r="R614" s="164"/>
      <c r="S614" s="164"/>
      <c r="T614" s="164"/>
      <c r="U614" s="164"/>
      <c r="V614" s="164"/>
      <c r="W614" s="164"/>
      <c r="X614" s="128"/>
      <c r="Y614" s="128"/>
      <c r="Z614" s="128"/>
    </row>
    <row r="615" spans="1:26">
      <c r="A615" s="128"/>
      <c r="B615" s="128"/>
      <c r="C615" s="128"/>
      <c r="D615" s="164"/>
      <c r="E615" s="164"/>
      <c r="F615" s="128"/>
      <c r="G615" s="128"/>
      <c r="H615" s="128"/>
      <c r="I615" s="128"/>
      <c r="J615" s="128"/>
      <c r="K615" s="164"/>
      <c r="L615" s="164"/>
      <c r="M615" s="164"/>
      <c r="N615" s="164"/>
      <c r="O615" s="164"/>
      <c r="P615" s="164"/>
      <c r="Q615" s="164"/>
      <c r="R615" s="164"/>
      <c r="S615" s="164"/>
      <c r="T615" s="164"/>
      <c r="U615" s="164"/>
      <c r="V615" s="164"/>
      <c r="W615" s="164"/>
      <c r="X615" s="128"/>
      <c r="Y615" s="128"/>
      <c r="Z615" s="128"/>
    </row>
    <row r="616" spans="1:26">
      <c r="A616" s="128"/>
      <c r="B616" s="128"/>
      <c r="C616" s="128"/>
      <c r="D616" s="164"/>
      <c r="E616" s="164"/>
      <c r="F616" s="128"/>
      <c r="G616" s="128"/>
      <c r="H616" s="128"/>
      <c r="I616" s="128"/>
      <c r="J616" s="128"/>
      <c r="K616" s="164"/>
      <c r="L616" s="164"/>
      <c r="M616" s="164"/>
      <c r="N616" s="164"/>
      <c r="O616" s="164"/>
      <c r="P616" s="164"/>
      <c r="Q616" s="164"/>
      <c r="R616" s="164"/>
      <c r="S616" s="164"/>
      <c r="T616" s="164"/>
      <c r="U616" s="164"/>
      <c r="V616" s="164"/>
      <c r="W616" s="164"/>
      <c r="X616" s="128"/>
      <c r="Y616" s="128"/>
      <c r="Z616" s="128"/>
    </row>
    <row r="617" spans="1:26">
      <c r="A617" s="128"/>
      <c r="B617" s="128"/>
      <c r="C617" s="128"/>
      <c r="D617" s="164"/>
      <c r="E617" s="164"/>
      <c r="F617" s="128"/>
      <c r="G617" s="128"/>
      <c r="H617" s="128"/>
      <c r="I617" s="128"/>
      <c r="J617" s="128"/>
      <c r="K617" s="164"/>
      <c r="L617" s="164"/>
      <c r="M617" s="164"/>
      <c r="N617" s="164"/>
      <c r="O617" s="164"/>
      <c r="P617" s="164"/>
      <c r="Q617" s="164"/>
      <c r="R617" s="164"/>
      <c r="S617" s="164"/>
      <c r="T617" s="164"/>
      <c r="U617" s="164"/>
      <c r="V617" s="164"/>
      <c r="W617" s="164"/>
      <c r="X617" s="128"/>
      <c r="Y617" s="128"/>
      <c r="Z617" s="128"/>
    </row>
    <row r="618" spans="1:26">
      <c r="A618" s="128"/>
      <c r="B618" s="128"/>
      <c r="C618" s="128"/>
      <c r="D618" s="164"/>
      <c r="E618" s="164"/>
      <c r="F618" s="128"/>
      <c r="G618" s="128"/>
      <c r="H618" s="128"/>
      <c r="I618" s="128"/>
      <c r="J618" s="128"/>
      <c r="K618" s="164"/>
      <c r="L618" s="164"/>
      <c r="M618" s="164"/>
      <c r="N618" s="164"/>
      <c r="O618" s="164"/>
      <c r="P618" s="164"/>
      <c r="Q618" s="164"/>
      <c r="R618" s="164"/>
      <c r="S618" s="164"/>
      <c r="T618" s="164"/>
      <c r="U618" s="164"/>
      <c r="V618" s="164"/>
      <c r="W618" s="164"/>
      <c r="X618" s="128"/>
      <c r="Y618" s="128"/>
      <c r="Z618" s="128"/>
    </row>
    <row r="619" spans="1:26">
      <c r="A619" s="128"/>
      <c r="B619" s="128"/>
      <c r="C619" s="128"/>
      <c r="D619" s="164"/>
      <c r="E619" s="164"/>
      <c r="F619" s="128"/>
      <c r="G619" s="128"/>
      <c r="H619" s="128"/>
      <c r="I619" s="128"/>
      <c r="J619" s="128"/>
      <c r="K619" s="164"/>
      <c r="L619" s="164"/>
      <c r="M619" s="164"/>
      <c r="N619" s="164"/>
      <c r="O619" s="164"/>
      <c r="P619" s="164"/>
      <c r="Q619" s="164"/>
      <c r="R619" s="164"/>
      <c r="S619" s="164"/>
      <c r="T619" s="164"/>
      <c r="U619" s="164"/>
      <c r="V619" s="164"/>
      <c r="W619" s="164"/>
      <c r="X619" s="128"/>
      <c r="Y619" s="128"/>
      <c r="Z619" s="128"/>
    </row>
    <row r="620" spans="1:26">
      <c r="A620" s="128"/>
      <c r="B620" s="128"/>
      <c r="C620" s="128"/>
      <c r="D620" s="164"/>
      <c r="E620" s="164"/>
      <c r="F620" s="128"/>
      <c r="G620" s="128"/>
      <c r="H620" s="128"/>
      <c r="I620" s="128"/>
      <c r="J620" s="128"/>
      <c r="K620" s="164"/>
      <c r="L620" s="164"/>
      <c r="M620" s="164"/>
      <c r="N620" s="164"/>
      <c r="O620" s="164"/>
      <c r="P620" s="164"/>
      <c r="Q620" s="164"/>
      <c r="R620" s="164"/>
      <c r="S620" s="164"/>
      <c r="T620" s="164"/>
      <c r="U620" s="164"/>
      <c r="V620" s="164"/>
      <c r="W620" s="164"/>
      <c r="X620" s="128"/>
      <c r="Y620" s="128"/>
      <c r="Z620" s="128"/>
    </row>
    <row r="621" spans="1:26">
      <c r="A621" s="128"/>
      <c r="B621" s="128"/>
      <c r="C621" s="128"/>
      <c r="D621" s="164"/>
      <c r="E621" s="164"/>
      <c r="F621" s="128"/>
      <c r="G621" s="128"/>
      <c r="H621" s="128"/>
      <c r="I621" s="128"/>
      <c r="J621" s="128"/>
      <c r="K621" s="164"/>
      <c r="L621" s="164"/>
      <c r="M621" s="164"/>
      <c r="N621" s="164"/>
      <c r="O621" s="164"/>
      <c r="P621" s="164"/>
      <c r="Q621" s="164"/>
      <c r="R621" s="164"/>
      <c r="S621" s="164"/>
      <c r="T621" s="164"/>
      <c r="U621" s="164"/>
      <c r="V621" s="164"/>
      <c r="W621" s="164"/>
      <c r="X621" s="128"/>
      <c r="Y621" s="128"/>
      <c r="Z621" s="128"/>
    </row>
    <row r="622" spans="1:26">
      <c r="A622" s="128"/>
      <c r="B622" s="128"/>
      <c r="C622" s="128"/>
      <c r="D622" s="164"/>
      <c r="E622" s="164"/>
      <c r="F622" s="128"/>
      <c r="G622" s="128"/>
      <c r="H622" s="128"/>
      <c r="I622" s="128"/>
      <c r="J622" s="128"/>
      <c r="K622" s="164"/>
      <c r="L622" s="164"/>
      <c r="M622" s="164"/>
      <c r="N622" s="164"/>
      <c r="O622" s="164"/>
      <c r="P622" s="164"/>
      <c r="Q622" s="164"/>
      <c r="R622" s="164"/>
      <c r="S622" s="164"/>
      <c r="T622" s="164"/>
      <c r="U622" s="164"/>
      <c r="V622" s="164"/>
      <c r="W622" s="164"/>
      <c r="X622" s="128"/>
      <c r="Y622" s="128"/>
      <c r="Z622" s="128"/>
    </row>
    <row r="623" spans="1:26">
      <c r="A623" s="128"/>
      <c r="B623" s="128"/>
      <c r="C623" s="128"/>
      <c r="D623" s="164"/>
      <c r="E623" s="164"/>
      <c r="F623" s="128"/>
      <c r="G623" s="128"/>
      <c r="H623" s="128"/>
      <c r="I623" s="128"/>
      <c r="J623" s="128"/>
      <c r="K623" s="164"/>
      <c r="L623" s="164"/>
      <c r="M623" s="164"/>
      <c r="N623" s="164"/>
      <c r="O623" s="164"/>
      <c r="P623" s="164"/>
      <c r="Q623" s="164"/>
      <c r="R623" s="164"/>
      <c r="S623" s="164"/>
      <c r="T623" s="164"/>
      <c r="U623" s="164"/>
      <c r="V623" s="164"/>
      <c r="W623" s="164"/>
      <c r="X623" s="128"/>
      <c r="Y623" s="128"/>
      <c r="Z623" s="128"/>
    </row>
    <row r="624" spans="1:26">
      <c r="A624" s="128"/>
      <c r="B624" s="128"/>
      <c r="C624" s="128"/>
      <c r="D624" s="164"/>
      <c r="E624" s="164"/>
      <c r="F624" s="128"/>
      <c r="G624" s="128"/>
      <c r="H624" s="128"/>
      <c r="I624" s="128"/>
      <c r="J624" s="128"/>
      <c r="K624" s="164"/>
      <c r="L624" s="164"/>
      <c r="M624" s="164"/>
      <c r="N624" s="164"/>
      <c r="O624" s="164"/>
      <c r="P624" s="164"/>
      <c r="Q624" s="164"/>
      <c r="R624" s="164"/>
      <c r="S624" s="164"/>
      <c r="T624" s="164"/>
      <c r="U624" s="164"/>
      <c r="V624" s="164"/>
      <c r="W624" s="164"/>
      <c r="X624" s="128"/>
      <c r="Y624" s="128"/>
      <c r="Z624" s="128"/>
    </row>
    <row r="625" spans="1:26">
      <c r="A625" s="128"/>
      <c r="B625" s="128"/>
      <c r="C625" s="128"/>
      <c r="D625" s="164"/>
      <c r="E625" s="164"/>
      <c r="F625" s="128"/>
      <c r="G625" s="128"/>
      <c r="H625" s="128"/>
      <c r="I625" s="128"/>
      <c r="J625" s="128"/>
      <c r="K625" s="164"/>
      <c r="L625" s="164"/>
      <c r="M625" s="164"/>
      <c r="N625" s="164"/>
      <c r="O625" s="164"/>
      <c r="P625" s="164"/>
      <c r="Q625" s="164"/>
      <c r="R625" s="164"/>
      <c r="S625" s="164"/>
      <c r="T625" s="164"/>
      <c r="U625" s="164"/>
      <c r="V625" s="164"/>
      <c r="W625" s="164"/>
      <c r="X625" s="128"/>
      <c r="Y625" s="128"/>
      <c r="Z625" s="128"/>
    </row>
    <row r="626" spans="1:26">
      <c r="A626" s="128"/>
      <c r="B626" s="128"/>
      <c r="C626" s="128"/>
      <c r="D626" s="164"/>
      <c r="E626" s="164"/>
      <c r="F626" s="128"/>
      <c r="G626" s="128"/>
      <c r="H626" s="128"/>
      <c r="I626" s="128"/>
      <c r="J626" s="128"/>
      <c r="K626" s="164"/>
      <c r="L626" s="164"/>
      <c r="M626" s="164"/>
      <c r="N626" s="164"/>
      <c r="O626" s="164"/>
      <c r="P626" s="164"/>
      <c r="Q626" s="164"/>
      <c r="R626" s="164"/>
      <c r="S626" s="164"/>
      <c r="T626" s="164"/>
      <c r="U626" s="164"/>
      <c r="V626" s="164"/>
      <c r="W626" s="164"/>
      <c r="X626" s="128"/>
      <c r="Y626" s="128"/>
      <c r="Z626" s="128"/>
    </row>
    <row r="627" spans="1:26">
      <c r="A627" s="128"/>
      <c r="B627" s="128"/>
      <c r="C627" s="128"/>
      <c r="D627" s="164"/>
      <c r="E627" s="164"/>
      <c r="F627" s="128"/>
      <c r="G627" s="128"/>
      <c r="H627" s="128"/>
      <c r="I627" s="128"/>
      <c r="J627" s="128"/>
      <c r="K627" s="164"/>
      <c r="L627" s="164"/>
      <c r="M627" s="164"/>
      <c r="N627" s="164"/>
      <c r="O627" s="164"/>
      <c r="P627" s="164"/>
      <c r="Q627" s="164"/>
      <c r="R627" s="164"/>
      <c r="S627" s="164"/>
      <c r="T627" s="164"/>
      <c r="U627" s="164"/>
      <c r="V627" s="164"/>
      <c r="W627" s="164"/>
      <c r="X627" s="128"/>
      <c r="Y627" s="128"/>
      <c r="Z627" s="128"/>
    </row>
    <row r="628" spans="1:26">
      <c r="A628" s="128"/>
      <c r="B628" s="128"/>
      <c r="C628" s="128"/>
      <c r="D628" s="164"/>
      <c r="E628" s="164"/>
      <c r="F628" s="128"/>
      <c r="G628" s="128"/>
      <c r="H628" s="128"/>
      <c r="I628" s="128"/>
      <c r="J628" s="128"/>
      <c r="K628" s="164"/>
      <c r="L628" s="164"/>
      <c r="M628" s="164"/>
      <c r="N628" s="164"/>
      <c r="O628" s="164"/>
      <c r="P628" s="164"/>
      <c r="Q628" s="164"/>
      <c r="R628" s="164"/>
      <c r="S628" s="164"/>
      <c r="T628" s="164"/>
      <c r="U628" s="164"/>
      <c r="V628" s="164"/>
      <c r="W628" s="164"/>
      <c r="X628" s="128"/>
      <c r="Y628" s="128"/>
      <c r="Z628" s="128"/>
    </row>
    <row r="629" spans="1:26">
      <c r="A629" s="128"/>
      <c r="B629" s="128"/>
      <c r="C629" s="128"/>
      <c r="D629" s="164"/>
      <c r="E629" s="164"/>
      <c r="F629" s="128"/>
      <c r="G629" s="128"/>
      <c r="H629" s="128"/>
      <c r="I629" s="128"/>
      <c r="J629" s="128"/>
      <c r="K629" s="164"/>
      <c r="L629" s="164"/>
      <c r="M629" s="164"/>
      <c r="N629" s="164"/>
      <c r="O629" s="164"/>
      <c r="P629" s="164"/>
      <c r="Q629" s="164"/>
      <c r="R629" s="164"/>
      <c r="S629" s="164"/>
      <c r="T629" s="164"/>
      <c r="U629" s="164"/>
      <c r="V629" s="164"/>
      <c r="W629" s="164"/>
      <c r="X629" s="128"/>
      <c r="Y629" s="128"/>
      <c r="Z629" s="128"/>
    </row>
    <row r="630" spans="1:26">
      <c r="A630" s="128"/>
      <c r="B630" s="128"/>
      <c r="C630" s="128"/>
      <c r="D630" s="164"/>
      <c r="E630" s="164"/>
      <c r="F630" s="128"/>
      <c r="G630" s="128"/>
      <c r="H630" s="128"/>
      <c r="I630" s="128"/>
      <c r="J630" s="128"/>
      <c r="K630" s="164"/>
      <c r="L630" s="164"/>
      <c r="M630" s="164"/>
      <c r="N630" s="164"/>
      <c r="O630" s="164"/>
      <c r="P630" s="164"/>
      <c r="Q630" s="164"/>
      <c r="R630" s="164"/>
      <c r="S630" s="164"/>
      <c r="T630" s="164"/>
      <c r="U630" s="164"/>
      <c r="V630" s="164"/>
      <c r="W630" s="164"/>
      <c r="X630" s="128"/>
      <c r="Y630" s="128"/>
      <c r="Z630" s="128"/>
    </row>
    <row r="631" spans="1:26">
      <c r="A631" s="128"/>
      <c r="B631" s="128"/>
      <c r="C631" s="128"/>
      <c r="D631" s="164"/>
      <c r="E631" s="164"/>
      <c r="F631" s="128"/>
      <c r="G631" s="128"/>
      <c r="H631" s="128"/>
      <c r="I631" s="128"/>
      <c r="J631" s="128"/>
      <c r="K631" s="164"/>
      <c r="L631" s="164"/>
      <c r="M631" s="164"/>
      <c r="N631" s="164"/>
      <c r="O631" s="164"/>
      <c r="P631" s="164"/>
      <c r="Q631" s="164"/>
      <c r="R631" s="164"/>
      <c r="S631" s="164"/>
      <c r="T631" s="164"/>
      <c r="U631" s="164"/>
      <c r="V631" s="164"/>
      <c r="W631" s="164"/>
      <c r="X631" s="128"/>
      <c r="Y631" s="128"/>
      <c r="Z631" s="128"/>
    </row>
    <row r="632" spans="1:26">
      <c r="A632" s="128"/>
      <c r="B632" s="128"/>
      <c r="C632" s="128"/>
      <c r="D632" s="164"/>
      <c r="E632" s="164"/>
      <c r="F632" s="128"/>
      <c r="G632" s="128"/>
      <c r="H632" s="128"/>
      <c r="I632" s="128"/>
      <c r="J632" s="128"/>
      <c r="K632" s="164"/>
      <c r="L632" s="164"/>
      <c r="M632" s="164"/>
      <c r="N632" s="164"/>
      <c r="O632" s="164"/>
      <c r="P632" s="164"/>
      <c r="Q632" s="164"/>
      <c r="R632" s="164"/>
      <c r="S632" s="164"/>
      <c r="T632" s="164"/>
      <c r="U632" s="164"/>
      <c r="V632" s="164"/>
      <c r="W632" s="164"/>
      <c r="X632" s="128"/>
      <c r="Y632" s="128"/>
      <c r="Z632" s="128"/>
    </row>
    <row r="633" spans="1:26">
      <c r="A633" s="128"/>
      <c r="B633" s="128"/>
      <c r="C633" s="128"/>
      <c r="D633" s="164"/>
      <c r="E633" s="164"/>
      <c r="F633" s="128"/>
      <c r="G633" s="128"/>
      <c r="H633" s="128"/>
      <c r="I633" s="128"/>
      <c r="J633" s="128"/>
      <c r="K633" s="164"/>
      <c r="L633" s="164"/>
      <c r="M633" s="164"/>
      <c r="N633" s="164"/>
      <c r="O633" s="164"/>
      <c r="P633" s="164"/>
      <c r="Q633" s="164"/>
      <c r="R633" s="164"/>
      <c r="S633" s="164"/>
      <c r="T633" s="164"/>
      <c r="U633" s="164"/>
      <c r="V633" s="164"/>
      <c r="W633" s="164"/>
      <c r="X633" s="128"/>
      <c r="Y633" s="128"/>
      <c r="Z633" s="128"/>
    </row>
    <row r="634" spans="1:26">
      <c r="A634" s="128"/>
      <c r="B634" s="128"/>
      <c r="C634" s="128"/>
      <c r="D634" s="164"/>
      <c r="E634" s="164"/>
      <c r="F634" s="128"/>
      <c r="G634" s="128"/>
      <c r="H634" s="128"/>
      <c r="I634" s="128"/>
      <c r="J634" s="128"/>
      <c r="K634" s="164"/>
      <c r="L634" s="164"/>
      <c r="M634" s="164"/>
      <c r="N634" s="164"/>
      <c r="O634" s="164"/>
      <c r="P634" s="164"/>
      <c r="Q634" s="164"/>
      <c r="R634" s="164"/>
      <c r="S634" s="164"/>
      <c r="T634" s="164"/>
      <c r="U634" s="164"/>
      <c r="V634" s="164"/>
      <c r="W634" s="164"/>
      <c r="X634" s="128"/>
      <c r="Y634" s="128"/>
      <c r="Z634" s="128"/>
    </row>
    <row r="635" spans="1:26">
      <c r="A635" s="128"/>
      <c r="B635" s="128"/>
      <c r="C635" s="128"/>
      <c r="D635" s="164"/>
      <c r="E635" s="164"/>
      <c r="F635" s="128"/>
      <c r="G635" s="128"/>
      <c r="H635" s="128"/>
      <c r="I635" s="128"/>
      <c r="J635" s="128"/>
      <c r="K635" s="164"/>
      <c r="L635" s="164"/>
      <c r="M635" s="164"/>
      <c r="N635" s="164"/>
      <c r="O635" s="164"/>
      <c r="P635" s="164"/>
      <c r="Q635" s="164"/>
      <c r="R635" s="164"/>
      <c r="S635" s="164"/>
      <c r="T635" s="164"/>
      <c r="U635" s="164"/>
      <c r="V635" s="164"/>
      <c r="W635" s="164"/>
      <c r="X635" s="128"/>
      <c r="Y635" s="128"/>
      <c r="Z635" s="128"/>
    </row>
    <row r="636" spans="1:26">
      <c r="A636" s="128"/>
      <c r="B636" s="128"/>
      <c r="C636" s="128"/>
      <c r="D636" s="164"/>
      <c r="E636" s="164"/>
      <c r="F636" s="128"/>
      <c r="G636" s="128"/>
      <c r="H636" s="128"/>
      <c r="I636" s="128"/>
      <c r="J636" s="128"/>
      <c r="K636" s="164"/>
      <c r="L636" s="164"/>
      <c r="M636" s="164"/>
      <c r="N636" s="164"/>
      <c r="O636" s="164"/>
      <c r="P636" s="164"/>
      <c r="Q636" s="164"/>
      <c r="R636" s="164"/>
      <c r="S636" s="164"/>
      <c r="T636" s="164"/>
      <c r="U636" s="164"/>
      <c r="V636" s="164"/>
      <c r="W636" s="164"/>
      <c r="X636" s="128"/>
      <c r="Y636" s="128"/>
      <c r="Z636" s="128"/>
    </row>
    <row r="637" spans="1:26">
      <c r="A637" s="128"/>
      <c r="B637" s="128"/>
      <c r="C637" s="128"/>
      <c r="D637" s="164"/>
      <c r="E637" s="164"/>
      <c r="F637" s="128"/>
      <c r="G637" s="128"/>
      <c r="H637" s="128"/>
      <c r="I637" s="128"/>
      <c r="J637" s="128"/>
      <c r="K637" s="164"/>
      <c r="L637" s="164"/>
      <c r="M637" s="164"/>
      <c r="N637" s="164"/>
      <c r="O637" s="164"/>
      <c r="P637" s="164"/>
      <c r="Q637" s="164"/>
      <c r="R637" s="164"/>
      <c r="S637" s="164"/>
      <c r="T637" s="164"/>
      <c r="U637" s="164"/>
      <c r="V637" s="164"/>
      <c r="W637" s="164"/>
      <c r="X637" s="128"/>
      <c r="Y637" s="128"/>
      <c r="Z637" s="128"/>
    </row>
    <row r="638" spans="1:26">
      <c r="A638" s="128"/>
      <c r="B638" s="128"/>
      <c r="C638" s="128"/>
      <c r="D638" s="164"/>
      <c r="E638" s="164"/>
      <c r="F638" s="128"/>
      <c r="G638" s="128"/>
      <c r="H638" s="128"/>
      <c r="I638" s="128"/>
      <c r="J638" s="128"/>
      <c r="K638" s="164"/>
      <c r="L638" s="164"/>
      <c r="M638" s="164"/>
      <c r="N638" s="164"/>
      <c r="O638" s="164"/>
      <c r="P638" s="164"/>
      <c r="Q638" s="164"/>
      <c r="R638" s="164"/>
      <c r="S638" s="164"/>
      <c r="T638" s="164"/>
      <c r="U638" s="164"/>
      <c r="V638" s="164"/>
      <c r="W638" s="164"/>
      <c r="X638" s="128"/>
      <c r="Y638" s="128"/>
      <c r="Z638" s="128"/>
    </row>
    <row r="639" spans="1:26">
      <c r="A639" s="128"/>
      <c r="B639" s="128"/>
      <c r="C639" s="128"/>
      <c r="D639" s="164"/>
      <c r="E639" s="164"/>
      <c r="F639" s="128"/>
      <c r="G639" s="128"/>
      <c r="H639" s="128"/>
      <c r="I639" s="128"/>
      <c r="J639" s="128"/>
      <c r="K639" s="164"/>
      <c r="L639" s="164"/>
      <c r="M639" s="164"/>
      <c r="N639" s="164"/>
      <c r="O639" s="164"/>
      <c r="P639" s="164"/>
      <c r="Q639" s="164"/>
      <c r="R639" s="164"/>
      <c r="S639" s="164"/>
      <c r="T639" s="164"/>
      <c r="U639" s="164"/>
      <c r="V639" s="164"/>
      <c r="W639" s="164"/>
      <c r="X639" s="128"/>
      <c r="Y639" s="128"/>
      <c r="Z639" s="128"/>
    </row>
    <row r="640" spans="1:26">
      <c r="A640" s="128"/>
      <c r="B640" s="128"/>
      <c r="C640" s="128"/>
      <c r="D640" s="164"/>
      <c r="E640" s="164"/>
      <c r="F640" s="128"/>
      <c r="G640" s="128"/>
      <c r="H640" s="128"/>
      <c r="I640" s="128"/>
      <c r="J640" s="128"/>
      <c r="K640" s="164"/>
      <c r="L640" s="164"/>
      <c r="M640" s="164"/>
      <c r="N640" s="164"/>
      <c r="O640" s="164"/>
      <c r="P640" s="164"/>
      <c r="Q640" s="164"/>
      <c r="R640" s="164"/>
      <c r="S640" s="164"/>
      <c r="T640" s="164"/>
      <c r="U640" s="164"/>
      <c r="V640" s="164"/>
      <c r="W640" s="164"/>
      <c r="X640" s="128"/>
      <c r="Y640" s="128"/>
      <c r="Z640" s="128"/>
    </row>
    <row r="641" spans="1:26">
      <c r="A641" s="128"/>
      <c r="B641" s="128"/>
      <c r="C641" s="128"/>
      <c r="D641" s="164"/>
      <c r="E641" s="164"/>
      <c r="F641" s="128"/>
      <c r="G641" s="128"/>
      <c r="H641" s="128"/>
      <c r="I641" s="128"/>
      <c r="J641" s="128"/>
      <c r="K641" s="164"/>
      <c r="L641" s="164"/>
      <c r="M641" s="164"/>
      <c r="N641" s="164"/>
      <c r="O641" s="164"/>
      <c r="P641" s="164"/>
      <c r="Q641" s="164"/>
      <c r="R641" s="164"/>
      <c r="S641" s="164"/>
      <c r="T641" s="164"/>
      <c r="U641" s="164"/>
      <c r="V641" s="164"/>
      <c r="W641" s="164"/>
      <c r="X641" s="128"/>
      <c r="Y641" s="128"/>
      <c r="Z641" s="128"/>
    </row>
    <row r="642" spans="1:26">
      <c r="A642" s="128"/>
      <c r="B642" s="128"/>
      <c r="C642" s="128"/>
      <c r="D642" s="164"/>
      <c r="E642" s="164"/>
      <c r="F642" s="128"/>
      <c r="G642" s="128"/>
      <c r="H642" s="128"/>
      <c r="I642" s="128"/>
      <c r="J642" s="128"/>
      <c r="K642" s="164"/>
      <c r="L642" s="164"/>
      <c r="M642" s="164"/>
      <c r="N642" s="164"/>
      <c r="O642" s="164"/>
      <c r="P642" s="164"/>
      <c r="Q642" s="164"/>
      <c r="R642" s="164"/>
      <c r="S642" s="164"/>
      <c r="T642" s="164"/>
      <c r="U642" s="164"/>
      <c r="V642" s="164"/>
      <c r="W642" s="164"/>
      <c r="X642" s="128"/>
      <c r="Y642" s="128"/>
      <c r="Z642" s="128"/>
    </row>
    <row r="643" spans="1:26">
      <c r="A643" s="128"/>
      <c r="B643" s="128"/>
      <c r="C643" s="128"/>
      <c r="D643" s="164"/>
      <c r="E643" s="164"/>
      <c r="F643" s="128"/>
      <c r="G643" s="128"/>
      <c r="H643" s="128"/>
      <c r="I643" s="128"/>
      <c r="J643" s="128"/>
      <c r="K643" s="164"/>
      <c r="L643" s="164"/>
      <c r="M643" s="164"/>
      <c r="N643" s="164"/>
      <c r="O643" s="164"/>
      <c r="P643" s="164"/>
      <c r="Q643" s="164"/>
      <c r="R643" s="164"/>
      <c r="S643" s="164"/>
      <c r="T643" s="164"/>
      <c r="U643" s="164"/>
      <c r="V643" s="164"/>
      <c r="W643" s="164"/>
      <c r="X643" s="128"/>
      <c r="Y643" s="128"/>
      <c r="Z643" s="128"/>
    </row>
    <row r="644" spans="1:26">
      <c r="A644" s="128"/>
      <c r="B644" s="128"/>
      <c r="C644" s="128"/>
      <c r="D644" s="164"/>
      <c r="E644" s="164"/>
      <c r="F644" s="128"/>
      <c r="G644" s="128"/>
      <c r="H644" s="128"/>
      <c r="I644" s="128"/>
      <c r="J644" s="128"/>
      <c r="K644" s="164"/>
      <c r="L644" s="164"/>
      <c r="M644" s="164"/>
      <c r="N644" s="164"/>
      <c r="O644" s="164"/>
      <c r="P644" s="164"/>
      <c r="Q644" s="164"/>
      <c r="R644" s="164"/>
      <c r="S644" s="164"/>
      <c r="T644" s="164"/>
      <c r="U644" s="164"/>
      <c r="V644" s="164"/>
      <c r="W644" s="164"/>
      <c r="X644" s="128"/>
      <c r="Y644" s="128"/>
      <c r="Z644" s="128"/>
    </row>
    <row r="645" spans="1:26">
      <c r="A645" s="128"/>
      <c r="B645" s="128"/>
      <c r="C645" s="128"/>
      <c r="D645" s="164"/>
      <c r="E645" s="164"/>
      <c r="F645" s="128"/>
      <c r="G645" s="128"/>
      <c r="H645" s="128"/>
      <c r="I645" s="128"/>
      <c r="J645" s="128"/>
      <c r="K645" s="164"/>
      <c r="L645" s="164"/>
      <c r="M645" s="164"/>
      <c r="N645" s="164"/>
      <c r="O645" s="164"/>
      <c r="P645" s="164"/>
      <c r="Q645" s="164"/>
      <c r="R645" s="164"/>
      <c r="S645" s="164"/>
      <c r="T645" s="164"/>
      <c r="U645" s="164"/>
      <c r="V645" s="164"/>
      <c r="W645" s="164"/>
      <c r="X645" s="128"/>
      <c r="Y645" s="128"/>
      <c r="Z645" s="128"/>
    </row>
    <row r="646" spans="1:26">
      <c r="A646" s="128"/>
      <c r="B646" s="128"/>
      <c r="C646" s="128"/>
      <c r="D646" s="164"/>
      <c r="E646" s="164"/>
      <c r="F646" s="128"/>
      <c r="G646" s="128"/>
      <c r="H646" s="128"/>
      <c r="I646" s="128"/>
      <c r="J646" s="128"/>
      <c r="K646" s="164"/>
      <c r="L646" s="164"/>
      <c r="M646" s="164"/>
      <c r="N646" s="164"/>
      <c r="O646" s="164"/>
      <c r="P646" s="164"/>
      <c r="Q646" s="164"/>
      <c r="R646" s="164"/>
      <c r="S646" s="164"/>
      <c r="T646" s="164"/>
      <c r="U646" s="164"/>
      <c r="V646" s="164"/>
      <c r="W646" s="164"/>
      <c r="X646" s="128"/>
      <c r="Y646" s="128"/>
      <c r="Z646" s="128"/>
    </row>
    <row r="647" spans="1:26">
      <c r="A647" s="128"/>
      <c r="B647" s="128"/>
      <c r="C647" s="128"/>
      <c r="D647" s="164"/>
      <c r="E647" s="164"/>
      <c r="F647" s="128"/>
      <c r="G647" s="128"/>
      <c r="H647" s="128"/>
      <c r="I647" s="128"/>
      <c r="J647" s="128"/>
      <c r="K647" s="164"/>
      <c r="L647" s="164"/>
      <c r="M647" s="164"/>
      <c r="N647" s="164"/>
      <c r="O647" s="164"/>
      <c r="P647" s="164"/>
      <c r="Q647" s="164"/>
      <c r="R647" s="164"/>
      <c r="S647" s="164"/>
      <c r="T647" s="164"/>
      <c r="U647" s="164"/>
      <c r="V647" s="164"/>
      <c r="W647" s="164"/>
      <c r="X647" s="128"/>
      <c r="Y647" s="128"/>
      <c r="Z647" s="128"/>
    </row>
    <row r="648" spans="1:26">
      <c r="A648" s="128"/>
      <c r="B648" s="128"/>
      <c r="C648" s="128"/>
      <c r="D648" s="164"/>
      <c r="E648" s="164"/>
      <c r="F648" s="128"/>
      <c r="G648" s="128"/>
      <c r="H648" s="128"/>
      <c r="I648" s="128"/>
      <c r="J648" s="128"/>
      <c r="K648" s="164"/>
      <c r="L648" s="164"/>
      <c r="M648" s="164"/>
      <c r="N648" s="164"/>
      <c r="O648" s="164"/>
      <c r="P648" s="164"/>
      <c r="Q648" s="164"/>
      <c r="R648" s="164"/>
      <c r="S648" s="164"/>
      <c r="T648" s="164"/>
      <c r="U648" s="164"/>
      <c r="V648" s="164"/>
      <c r="W648" s="164"/>
      <c r="X648" s="128"/>
      <c r="Y648" s="128"/>
      <c r="Z648" s="128"/>
    </row>
    <row r="649" spans="1:26">
      <c r="A649" s="128"/>
      <c r="B649" s="128"/>
      <c r="C649" s="128"/>
      <c r="D649" s="164"/>
      <c r="E649" s="164"/>
      <c r="F649" s="128"/>
      <c r="G649" s="128"/>
      <c r="H649" s="128"/>
      <c r="I649" s="128"/>
      <c r="J649" s="128"/>
      <c r="K649" s="164"/>
      <c r="L649" s="164"/>
      <c r="M649" s="164"/>
      <c r="N649" s="164"/>
      <c r="O649" s="164"/>
      <c r="P649" s="164"/>
      <c r="Q649" s="164"/>
      <c r="R649" s="164"/>
      <c r="S649" s="164"/>
      <c r="T649" s="164"/>
      <c r="U649" s="164"/>
      <c r="V649" s="164"/>
      <c r="W649" s="164"/>
      <c r="X649" s="128"/>
      <c r="Y649" s="128"/>
      <c r="Z649" s="128"/>
    </row>
    <row r="650" spans="1:26">
      <c r="A650" s="128"/>
      <c r="B650" s="128"/>
      <c r="C650" s="128"/>
      <c r="D650" s="164"/>
      <c r="E650" s="164"/>
      <c r="F650" s="128"/>
      <c r="G650" s="128"/>
      <c r="H650" s="128"/>
      <c r="I650" s="128"/>
      <c r="J650" s="128"/>
      <c r="K650" s="164"/>
      <c r="L650" s="164"/>
      <c r="M650" s="164"/>
      <c r="N650" s="164"/>
      <c r="O650" s="164"/>
      <c r="P650" s="164"/>
      <c r="Q650" s="164"/>
      <c r="R650" s="164"/>
      <c r="S650" s="164"/>
      <c r="T650" s="164"/>
      <c r="U650" s="164"/>
      <c r="V650" s="164"/>
      <c r="W650" s="164"/>
      <c r="X650" s="128"/>
      <c r="Y650" s="128"/>
      <c r="Z650" s="128"/>
    </row>
    <row r="651" spans="1:26">
      <c r="A651" s="128"/>
      <c r="B651" s="128"/>
      <c r="C651" s="128"/>
      <c r="D651" s="164"/>
      <c r="E651" s="164"/>
      <c r="F651" s="128"/>
      <c r="G651" s="128"/>
      <c r="H651" s="128"/>
      <c r="I651" s="128"/>
      <c r="J651" s="128"/>
      <c r="K651" s="164"/>
      <c r="L651" s="164"/>
      <c r="M651" s="164"/>
      <c r="N651" s="164"/>
      <c r="O651" s="164"/>
      <c r="P651" s="164"/>
      <c r="Q651" s="164"/>
      <c r="R651" s="164"/>
      <c r="S651" s="164"/>
      <c r="T651" s="164"/>
      <c r="U651" s="164"/>
      <c r="V651" s="164"/>
      <c r="W651" s="164"/>
      <c r="X651" s="128"/>
      <c r="Y651" s="128"/>
      <c r="Z651" s="128"/>
    </row>
    <row r="652" spans="1:26">
      <c r="A652" s="128"/>
      <c r="B652" s="128"/>
      <c r="C652" s="128"/>
      <c r="D652" s="164"/>
      <c r="E652" s="164"/>
      <c r="F652" s="128"/>
      <c r="G652" s="128"/>
      <c r="H652" s="128"/>
      <c r="I652" s="128"/>
      <c r="J652" s="128"/>
      <c r="K652" s="164"/>
      <c r="L652" s="164"/>
      <c r="M652" s="164"/>
      <c r="N652" s="164"/>
      <c r="O652" s="164"/>
      <c r="P652" s="164"/>
      <c r="Q652" s="164"/>
      <c r="R652" s="164"/>
      <c r="S652" s="164"/>
      <c r="T652" s="164"/>
      <c r="U652" s="164"/>
      <c r="V652" s="164"/>
      <c r="W652" s="164"/>
      <c r="X652" s="128"/>
      <c r="Y652" s="128"/>
      <c r="Z652" s="128"/>
    </row>
    <row r="653" spans="1:26">
      <c r="A653" s="128"/>
      <c r="B653" s="128"/>
      <c r="C653" s="128"/>
      <c r="D653" s="164"/>
      <c r="E653" s="164"/>
      <c r="F653" s="128"/>
      <c r="G653" s="128"/>
      <c r="H653" s="128"/>
      <c r="I653" s="128"/>
      <c r="J653" s="128"/>
      <c r="K653" s="164"/>
      <c r="L653" s="164"/>
      <c r="M653" s="164"/>
      <c r="N653" s="164"/>
      <c r="O653" s="164"/>
      <c r="P653" s="164"/>
      <c r="Q653" s="164"/>
      <c r="R653" s="164"/>
      <c r="S653" s="164"/>
      <c r="T653" s="164"/>
      <c r="U653" s="164"/>
      <c r="V653" s="164"/>
      <c r="W653" s="164"/>
      <c r="X653" s="128"/>
      <c r="Y653" s="128"/>
      <c r="Z653" s="128"/>
    </row>
    <row r="654" spans="1:26">
      <c r="A654" s="128"/>
      <c r="B654" s="128"/>
      <c r="C654" s="128"/>
      <c r="D654" s="164"/>
      <c r="E654" s="164"/>
      <c r="F654" s="128"/>
      <c r="G654" s="128"/>
      <c r="H654" s="128"/>
      <c r="I654" s="128"/>
      <c r="J654" s="128"/>
      <c r="K654" s="164"/>
      <c r="L654" s="164"/>
      <c r="M654" s="164"/>
      <c r="N654" s="164"/>
      <c r="O654" s="164"/>
      <c r="P654" s="164"/>
      <c r="Q654" s="164"/>
      <c r="R654" s="164"/>
      <c r="S654" s="164"/>
      <c r="T654" s="164"/>
      <c r="U654" s="164"/>
      <c r="V654" s="164"/>
      <c r="W654" s="164"/>
      <c r="X654" s="128"/>
      <c r="Y654" s="128"/>
      <c r="Z654" s="128"/>
    </row>
    <row r="655" spans="1:26">
      <c r="A655" s="128"/>
      <c r="B655" s="128"/>
      <c r="C655" s="128"/>
      <c r="D655" s="164"/>
      <c r="E655" s="164"/>
      <c r="F655" s="128"/>
      <c r="G655" s="128"/>
      <c r="H655" s="128"/>
      <c r="I655" s="128"/>
      <c r="J655" s="128"/>
      <c r="K655" s="164"/>
      <c r="L655" s="164"/>
      <c r="M655" s="164"/>
      <c r="N655" s="164"/>
      <c r="O655" s="164"/>
      <c r="P655" s="164"/>
      <c r="Q655" s="164"/>
      <c r="R655" s="164"/>
      <c r="S655" s="164"/>
      <c r="T655" s="164"/>
      <c r="U655" s="164"/>
      <c r="V655" s="164"/>
      <c r="W655" s="164"/>
      <c r="X655" s="128"/>
      <c r="Y655" s="128"/>
      <c r="Z655" s="128"/>
    </row>
    <row r="656" spans="1:26">
      <c r="A656" s="128"/>
      <c r="B656" s="128"/>
      <c r="C656" s="128"/>
      <c r="D656" s="164"/>
      <c r="E656" s="164"/>
      <c r="F656" s="128"/>
      <c r="G656" s="128"/>
      <c r="H656" s="128"/>
      <c r="I656" s="128"/>
      <c r="J656" s="128"/>
      <c r="K656" s="164"/>
      <c r="L656" s="164"/>
      <c r="M656" s="164"/>
      <c r="N656" s="164"/>
      <c r="O656" s="164"/>
      <c r="P656" s="164"/>
      <c r="Q656" s="164"/>
      <c r="R656" s="164"/>
      <c r="S656" s="164"/>
      <c r="T656" s="164"/>
      <c r="U656" s="164"/>
      <c r="V656" s="164"/>
      <c r="W656" s="164"/>
      <c r="X656" s="128"/>
      <c r="Y656" s="128"/>
      <c r="Z656" s="128"/>
    </row>
    <row r="657" spans="1:26">
      <c r="A657" s="128"/>
      <c r="B657" s="128"/>
      <c r="C657" s="128"/>
      <c r="D657" s="164"/>
      <c r="E657" s="164"/>
      <c r="F657" s="128"/>
      <c r="G657" s="128"/>
      <c r="H657" s="128"/>
      <c r="I657" s="128"/>
      <c r="J657" s="128"/>
      <c r="K657" s="164"/>
      <c r="L657" s="164"/>
      <c r="M657" s="164"/>
      <c r="N657" s="164"/>
      <c r="O657" s="164"/>
      <c r="P657" s="164"/>
      <c r="Q657" s="164"/>
      <c r="R657" s="164"/>
      <c r="S657" s="164"/>
      <c r="T657" s="164"/>
      <c r="U657" s="164"/>
      <c r="V657" s="164"/>
      <c r="W657" s="164"/>
      <c r="X657" s="128"/>
      <c r="Y657" s="128"/>
      <c r="Z657" s="128"/>
    </row>
    <row r="658" spans="1:26">
      <c r="A658" s="128"/>
      <c r="B658" s="128"/>
      <c r="C658" s="128"/>
      <c r="D658" s="164"/>
      <c r="E658" s="164"/>
      <c r="F658" s="128"/>
      <c r="G658" s="128"/>
      <c r="H658" s="128"/>
      <c r="I658" s="128"/>
      <c r="J658" s="128"/>
      <c r="K658" s="164"/>
      <c r="L658" s="164"/>
      <c r="M658" s="164"/>
      <c r="N658" s="164"/>
      <c r="O658" s="164"/>
      <c r="P658" s="164"/>
      <c r="Q658" s="164"/>
      <c r="R658" s="164"/>
      <c r="S658" s="164"/>
      <c r="T658" s="164"/>
      <c r="U658" s="164"/>
      <c r="V658" s="164"/>
      <c r="W658" s="164"/>
      <c r="X658" s="128"/>
      <c r="Y658" s="128"/>
      <c r="Z658" s="128"/>
    </row>
    <row r="659" spans="1:26">
      <c r="A659" s="128"/>
      <c r="B659" s="128"/>
      <c r="C659" s="128"/>
      <c r="D659" s="164"/>
      <c r="E659" s="164"/>
      <c r="F659" s="128"/>
      <c r="G659" s="128"/>
      <c r="H659" s="128"/>
      <c r="I659" s="128"/>
      <c r="J659" s="128"/>
      <c r="K659" s="164"/>
      <c r="L659" s="164"/>
      <c r="M659" s="164"/>
      <c r="N659" s="164"/>
      <c r="O659" s="164"/>
      <c r="P659" s="164"/>
      <c r="Q659" s="164"/>
      <c r="R659" s="164"/>
      <c r="S659" s="164"/>
      <c r="T659" s="164"/>
      <c r="U659" s="164"/>
      <c r="V659" s="164"/>
      <c r="W659" s="164"/>
      <c r="X659" s="128"/>
      <c r="Y659" s="128"/>
      <c r="Z659" s="128"/>
    </row>
    <row r="660" spans="1:26">
      <c r="A660" s="128"/>
      <c r="B660" s="128"/>
      <c r="C660" s="128"/>
      <c r="D660" s="164"/>
      <c r="E660" s="164"/>
      <c r="F660" s="128"/>
      <c r="G660" s="128"/>
      <c r="H660" s="128"/>
      <c r="I660" s="128"/>
      <c r="J660" s="128"/>
      <c r="K660" s="164"/>
      <c r="L660" s="164"/>
      <c r="M660" s="164"/>
      <c r="N660" s="164"/>
      <c r="O660" s="164"/>
      <c r="P660" s="164"/>
      <c r="Q660" s="164"/>
      <c r="R660" s="164"/>
      <c r="S660" s="164"/>
      <c r="T660" s="164"/>
      <c r="U660" s="164"/>
      <c r="V660" s="164"/>
      <c r="W660" s="164"/>
      <c r="X660" s="128"/>
      <c r="Y660" s="128"/>
      <c r="Z660" s="128"/>
    </row>
    <row r="661" spans="1:26">
      <c r="A661" s="128"/>
      <c r="B661" s="128"/>
      <c r="C661" s="128"/>
      <c r="D661" s="164"/>
      <c r="E661" s="164"/>
      <c r="F661" s="128"/>
      <c r="G661" s="128"/>
      <c r="H661" s="128"/>
      <c r="I661" s="128"/>
      <c r="J661" s="128"/>
      <c r="K661" s="164"/>
      <c r="L661" s="164"/>
      <c r="M661" s="164"/>
      <c r="N661" s="164"/>
      <c r="O661" s="164"/>
      <c r="P661" s="164"/>
      <c r="Q661" s="164"/>
      <c r="R661" s="164"/>
      <c r="S661" s="164"/>
      <c r="T661" s="164"/>
      <c r="U661" s="164"/>
      <c r="V661" s="164"/>
      <c r="W661" s="164"/>
      <c r="X661" s="128"/>
      <c r="Y661" s="128"/>
      <c r="Z661" s="128"/>
    </row>
    <row r="662" spans="1:26">
      <c r="A662" s="128"/>
      <c r="B662" s="128"/>
      <c r="C662" s="128"/>
      <c r="D662" s="164"/>
      <c r="E662" s="164"/>
      <c r="F662" s="128"/>
      <c r="G662" s="128"/>
      <c r="H662" s="128"/>
      <c r="I662" s="128"/>
      <c r="J662" s="128"/>
      <c r="K662" s="164"/>
      <c r="L662" s="164"/>
      <c r="M662" s="164"/>
      <c r="N662" s="164"/>
      <c r="O662" s="164"/>
      <c r="P662" s="164"/>
      <c r="Q662" s="164"/>
      <c r="R662" s="164"/>
      <c r="S662" s="164"/>
      <c r="T662" s="164"/>
      <c r="U662" s="164"/>
      <c r="V662" s="164"/>
      <c r="W662" s="164"/>
      <c r="X662" s="128"/>
      <c r="Y662" s="128"/>
      <c r="Z662" s="128"/>
    </row>
    <row r="663" spans="1:26">
      <c r="A663" s="128"/>
      <c r="B663" s="128"/>
      <c r="C663" s="128"/>
      <c r="D663" s="164"/>
      <c r="E663" s="164"/>
      <c r="F663" s="128"/>
      <c r="G663" s="128"/>
      <c r="H663" s="128"/>
      <c r="I663" s="128"/>
      <c r="J663" s="128"/>
      <c r="K663" s="164"/>
      <c r="L663" s="164"/>
      <c r="M663" s="164"/>
      <c r="N663" s="164"/>
      <c r="O663" s="164"/>
      <c r="P663" s="164"/>
      <c r="Q663" s="164"/>
      <c r="R663" s="164"/>
      <c r="S663" s="164"/>
      <c r="T663" s="164"/>
      <c r="U663" s="164"/>
      <c r="V663" s="164"/>
      <c r="W663" s="164"/>
      <c r="X663" s="128"/>
      <c r="Y663" s="128"/>
      <c r="Z663" s="128"/>
    </row>
    <row r="664" spans="1:26">
      <c r="A664" s="128"/>
      <c r="B664" s="128"/>
      <c r="C664" s="128"/>
      <c r="D664" s="164"/>
      <c r="E664" s="164"/>
      <c r="F664" s="128"/>
      <c r="G664" s="128"/>
      <c r="H664" s="128"/>
      <c r="I664" s="128"/>
      <c r="J664" s="128"/>
      <c r="K664" s="164"/>
      <c r="L664" s="164"/>
      <c r="M664" s="164"/>
      <c r="N664" s="164"/>
      <c r="O664" s="164"/>
      <c r="P664" s="164"/>
      <c r="Q664" s="164"/>
      <c r="R664" s="164"/>
      <c r="S664" s="164"/>
      <c r="T664" s="164"/>
      <c r="U664" s="164"/>
      <c r="V664" s="164"/>
      <c r="W664" s="164"/>
      <c r="X664" s="128"/>
      <c r="Y664" s="128"/>
      <c r="Z664" s="128"/>
    </row>
    <row r="665" spans="1:26">
      <c r="A665" s="128"/>
      <c r="B665" s="128"/>
      <c r="C665" s="128"/>
      <c r="D665" s="164"/>
      <c r="E665" s="164"/>
      <c r="F665" s="128"/>
      <c r="G665" s="128"/>
      <c r="H665" s="128"/>
      <c r="I665" s="128"/>
      <c r="J665" s="128"/>
      <c r="K665" s="164"/>
      <c r="L665" s="164"/>
      <c r="M665" s="164"/>
      <c r="N665" s="164"/>
      <c r="O665" s="164"/>
      <c r="P665" s="164"/>
      <c r="Q665" s="164"/>
      <c r="R665" s="164"/>
      <c r="S665" s="164"/>
      <c r="T665" s="164"/>
      <c r="U665" s="164"/>
      <c r="V665" s="164"/>
      <c r="W665" s="164"/>
      <c r="X665" s="128"/>
      <c r="Y665" s="128"/>
      <c r="Z665" s="128"/>
    </row>
    <row r="666" spans="1:26">
      <c r="A666" s="128"/>
      <c r="B666" s="128"/>
      <c r="C666" s="128"/>
      <c r="D666" s="164"/>
      <c r="E666" s="164"/>
      <c r="F666" s="128"/>
      <c r="G666" s="128"/>
      <c r="H666" s="128"/>
      <c r="I666" s="128"/>
      <c r="J666" s="128"/>
      <c r="K666" s="164"/>
      <c r="L666" s="164"/>
      <c r="M666" s="164"/>
      <c r="N666" s="164"/>
      <c r="O666" s="164"/>
      <c r="P666" s="164"/>
      <c r="Q666" s="164"/>
      <c r="R666" s="164"/>
      <c r="S666" s="164"/>
      <c r="T666" s="164"/>
      <c r="U666" s="164"/>
      <c r="V666" s="164"/>
      <c r="W666" s="164"/>
      <c r="X666" s="128"/>
      <c r="Y666" s="128"/>
      <c r="Z666" s="128"/>
    </row>
    <row r="667" spans="1:26">
      <c r="A667" s="128"/>
      <c r="B667" s="128"/>
      <c r="C667" s="128"/>
      <c r="D667" s="164"/>
      <c r="E667" s="164"/>
      <c r="F667" s="128"/>
      <c r="G667" s="128"/>
      <c r="H667" s="128"/>
      <c r="I667" s="128"/>
      <c r="J667" s="128"/>
      <c r="K667" s="164"/>
      <c r="L667" s="164"/>
      <c r="M667" s="164"/>
      <c r="N667" s="164"/>
      <c r="O667" s="164"/>
      <c r="P667" s="164"/>
      <c r="Q667" s="164"/>
      <c r="R667" s="164"/>
      <c r="S667" s="164"/>
      <c r="T667" s="164"/>
      <c r="U667" s="164"/>
      <c r="V667" s="164"/>
      <c r="W667" s="164"/>
      <c r="X667" s="128"/>
      <c r="Y667" s="128"/>
      <c r="Z667" s="128"/>
    </row>
    <row r="668" spans="1:26">
      <c r="A668" s="128"/>
      <c r="B668" s="128"/>
      <c r="C668" s="128"/>
      <c r="D668" s="164"/>
      <c r="E668" s="164"/>
      <c r="F668" s="128"/>
      <c r="G668" s="128"/>
      <c r="H668" s="128"/>
      <c r="I668" s="128"/>
      <c r="J668" s="128"/>
      <c r="K668" s="164"/>
      <c r="L668" s="164"/>
      <c r="M668" s="164"/>
      <c r="N668" s="164"/>
      <c r="O668" s="164"/>
      <c r="P668" s="164"/>
      <c r="Q668" s="164"/>
      <c r="R668" s="164"/>
      <c r="S668" s="164"/>
      <c r="T668" s="164"/>
      <c r="U668" s="164"/>
      <c r="V668" s="164"/>
      <c r="W668" s="164"/>
      <c r="X668" s="128"/>
      <c r="Y668" s="128"/>
      <c r="Z668" s="128"/>
    </row>
    <row r="669" spans="1:26">
      <c r="A669" s="128"/>
      <c r="B669" s="128"/>
      <c r="C669" s="128"/>
      <c r="D669" s="164"/>
      <c r="E669" s="164"/>
      <c r="F669" s="128"/>
      <c r="G669" s="128"/>
      <c r="H669" s="128"/>
      <c r="I669" s="128"/>
      <c r="J669" s="128"/>
      <c r="K669" s="164"/>
      <c r="L669" s="164"/>
      <c r="M669" s="164"/>
      <c r="N669" s="164"/>
      <c r="O669" s="164"/>
      <c r="P669" s="164"/>
      <c r="Q669" s="164"/>
      <c r="R669" s="164"/>
      <c r="S669" s="164"/>
      <c r="T669" s="164"/>
      <c r="U669" s="164"/>
      <c r="V669" s="164"/>
      <c r="W669" s="164"/>
      <c r="X669" s="128"/>
      <c r="Y669" s="128"/>
      <c r="Z669" s="128"/>
    </row>
    <row r="670" spans="1:26">
      <c r="A670" s="128"/>
      <c r="B670" s="128"/>
      <c r="C670" s="128"/>
      <c r="D670" s="164"/>
      <c r="E670" s="164"/>
      <c r="F670" s="128"/>
      <c r="G670" s="128"/>
      <c r="H670" s="128"/>
      <c r="I670" s="128"/>
      <c r="J670" s="128"/>
      <c r="K670" s="164"/>
      <c r="L670" s="164"/>
      <c r="M670" s="164"/>
      <c r="N670" s="164"/>
      <c r="O670" s="164"/>
      <c r="P670" s="164"/>
      <c r="Q670" s="164"/>
      <c r="R670" s="164"/>
      <c r="S670" s="164"/>
      <c r="T670" s="164"/>
      <c r="U670" s="164"/>
      <c r="V670" s="164"/>
      <c r="W670" s="164"/>
      <c r="X670" s="128"/>
      <c r="Y670" s="128"/>
      <c r="Z670" s="128"/>
    </row>
    <row r="671" spans="1:26">
      <c r="A671" s="128"/>
      <c r="B671" s="128"/>
      <c r="C671" s="128"/>
      <c r="D671" s="164"/>
      <c r="E671" s="164"/>
      <c r="F671" s="128"/>
      <c r="G671" s="128"/>
      <c r="H671" s="128"/>
      <c r="I671" s="128"/>
      <c r="J671" s="128"/>
      <c r="K671" s="164"/>
      <c r="L671" s="164"/>
      <c r="M671" s="164"/>
      <c r="N671" s="164"/>
      <c r="O671" s="164"/>
      <c r="P671" s="164"/>
      <c r="Q671" s="164"/>
      <c r="R671" s="164"/>
      <c r="S671" s="164"/>
      <c r="T671" s="164"/>
      <c r="U671" s="164"/>
      <c r="V671" s="164"/>
      <c r="W671" s="164"/>
      <c r="X671" s="128"/>
      <c r="Y671" s="128"/>
      <c r="Z671" s="128"/>
    </row>
    <row r="672" spans="1:26">
      <c r="A672" s="128"/>
      <c r="B672" s="128"/>
      <c r="C672" s="128"/>
      <c r="D672" s="164"/>
      <c r="E672" s="164"/>
      <c r="F672" s="128"/>
      <c r="G672" s="128"/>
      <c r="H672" s="128"/>
      <c r="I672" s="128"/>
      <c r="J672" s="128"/>
      <c r="K672" s="164"/>
      <c r="L672" s="164"/>
      <c r="M672" s="164"/>
      <c r="N672" s="164"/>
      <c r="O672" s="164"/>
      <c r="P672" s="164"/>
      <c r="Q672" s="164"/>
      <c r="R672" s="164"/>
      <c r="S672" s="164"/>
      <c r="T672" s="164"/>
      <c r="U672" s="164"/>
      <c r="V672" s="164"/>
      <c r="W672" s="164"/>
      <c r="X672" s="128"/>
      <c r="Y672" s="128"/>
      <c r="Z672" s="128"/>
    </row>
    <row r="673" spans="1:26">
      <c r="A673" s="128"/>
      <c r="B673" s="128"/>
      <c r="C673" s="128"/>
      <c r="D673" s="164"/>
      <c r="E673" s="164"/>
      <c r="F673" s="128"/>
      <c r="G673" s="128"/>
      <c r="H673" s="128"/>
      <c r="I673" s="128"/>
      <c r="J673" s="128"/>
      <c r="K673" s="164"/>
      <c r="L673" s="164"/>
      <c r="M673" s="164"/>
      <c r="N673" s="164"/>
      <c r="O673" s="164"/>
      <c r="P673" s="164"/>
      <c r="Q673" s="164"/>
      <c r="R673" s="164"/>
      <c r="S673" s="164"/>
      <c r="T673" s="164"/>
      <c r="U673" s="164"/>
      <c r="V673" s="164"/>
      <c r="W673" s="164"/>
      <c r="X673" s="128"/>
      <c r="Y673" s="128"/>
      <c r="Z673" s="128"/>
    </row>
    <row r="674" spans="1:26">
      <c r="A674" s="128"/>
      <c r="B674" s="128"/>
      <c r="C674" s="128"/>
      <c r="D674" s="164"/>
      <c r="E674" s="164"/>
      <c r="F674" s="128"/>
      <c r="G674" s="128"/>
      <c r="H674" s="128"/>
      <c r="I674" s="128"/>
      <c r="J674" s="128"/>
      <c r="K674" s="164"/>
      <c r="L674" s="164"/>
      <c r="M674" s="164"/>
      <c r="N674" s="164"/>
      <c r="O674" s="164"/>
      <c r="P674" s="164"/>
      <c r="Q674" s="164"/>
      <c r="R674" s="164"/>
      <c r="S674" s="164"/>
      <c r="T674" s="164"/>
      <c r="U674" s="164"/>
      <c r="V674" s="164"/>
      <c r="W674" s="164"/>
      <c r="X674" s="128"/>
      <c r="Y674" s="128"/>
      <c r="Z674" s="128"/>
    </row>
    <row r="675" spans="1:26">
      <c r="A675" s="128"/>
      <c r="B675" s="128"/>
      <c r="C675" s="128"/>
      <c r="D675" s="164"/>
      <c r="E675" s="164"/>
      <c r="F675" s="128"/>
      <c r="G675" s="128"/>
      <c r="H675" s="128"/>
      <c r="I675" s="128"/>
      <c r="J675" s="128"/>
      <c r="K675" s="164"/>
      <c r="L675" s="164"/>
      <c r="M675" s="164"/>
      <c r="N675" s="164"/>
      <c r="O675" s="164"/>
      <c r="P675" s="164"/>
      <c r="Q675" s="164"/>
      <c r="R675" s="164"/>
      <c r="S675" s="164"/>
      <c r="T675" s="164"/>
      <c r="U675" s="164"/>
      <c r="V675" s="164"/>
      <c r="W675" s="164"/>
      <c r="X675" s="128"/>
      <c r="Y675" s="128"/>
      <c r="Z675" s="128"/>
    </row>
    <row r="676" spans="1:26">
      <c r="A676" s="128"/>
      <c r="B676" s="128"/>
      <c r="C676" s="128"/>
      <c r="D676" s="164"/>
      <c r="E676" s="164"/>
      <c r="F676" s="128"/>
      <c r="G676" s="128"/>
      <c r="H676" s="128"/>
      <c r="I676" s="128"/>
      <c r="J676" s="128"/>
      <c r="K676" s="164"/>
      <c r="L676" s="164"/>
      <c r="M676" s="164"/>
      <c r="N676" s="164"/>
      <c r="O676" s="164"/>
      <c r="P676" s="164"/>
      <c r="Q676" s="164"/>
      <c r="R676" s="164"/>
      <c r="S676" s="164"/>
      <c r="T676" s="164"/>
      <c r="U676" s="164"/>
      <c r="V676" s="164"/>
      <c r="W676" s="164"/>
      <c r="X676" s="128"/>
      <c r="Y676" s="128"/>
      <c r="Z676" s="128"/>
    </row>
    <row r="677" spans="1:26">
      <c r="A677" s="128"/>
      <c r="B677" s="128"/>
      <c r="C677" s="128"/>
      <c r="D677" s="164"/>
      <c r="E677" s="164"/>
      <c r="F677" s="128"/>
      <c r="G677" s="128"/>
      <c r="H677" s="128"/>
      <c r="I677" s="128"/>
      <c r="J677" s="128"/>
      <c r="K677" s="164"/>
      <c r="L677" s="164"/>
      <c r="M677" s="164"/>
      <c r="N677" s="164"/>
      <c r="O677" s="164"/>
      <c r="P677" s="164"/>
      <c r="Q677" s="164"/>
      <c r="R677" s="164"/>
      <c r="S677" s="164"/>
      <c r="T677" s="164"/>
      <c r="U677" s="164"/>
      <c r="V677" s="164"/>
      <c r="W677" s="164"/>
      <c r="X677" s="128"/>
      <c r="Y677" s="128"/>
      <c r="Z677" s="128"/>
    </row>
    <row r="678" spans="1:26">
      <c r="A678" s="128"/>
      <c r="B678" s="128"/>
      <c r="C678" s="128"/>
      <c r="D678" s="164"/>
      <c r="E678" s="164"/>
      <c r="F678" s="128"/>
      <c r="G678" s="128"/>
      <c r="H678" s="128"/>
      <c r="I678" s="128"/>
      <c r="J678" s="128"/>
      <c r="K678" s="164"/>
      <c r="L678" s="164"/>
      <c r="M678" s="164"/>
      <c r="N678" s="164"/>
      <c r="O678" s="164"/>
      <c r="P678" s="164"/>
      <c r="Q678" s="164"/>
      <c r="R678" s="164"/>
      <c r="S678" s="164"/>
      <c r="T678" s="164"/>
      <c r="U678" s="164"/>
      <c r="V678" s="164"/>
      <c r="W678" s="164"/>
      <c r="X678" s="128"/>
      <c r="Y678" s="128"/>
      <c r="Z678" s="128"/>
    </row>
    <row r="679" spans="1:26">
      <c r="A679" s="128"/>
      <c r="B679" s="128"/>
      <c r="C679" s="128"/>
      <c r="D679" s="164"/>
      <c r="E679" s="164"/>
      <c r="F679" s="128"/>
      <c r="G679" s="128"/>
      <c r="H679" s="128"/>
      <c r="I679" s="128"/>
      <c r="J679" s="128"/>
      <c r="K679" s="164"/>
      <c r="L679" s="164"/>
      <c r="M679" s="164"/>
      <c r="N679" s="164"/>
      <c r="O679" s="164"/>
      <c r="P679" s="164"/>
      <c r="Q679" s="164"/>
      <c r="R679" s="164"/>
      <c r="S679" s="164"/>
      <c r="T679" s="164"/>
      <c r="U679" s="164"/>
      <c r="V679" s="164"/>
      <c r="W679" s="164"/>
      <c r="X679" s="128"/>
      <c r="Y679" s="128"/>
      <c r="Z679" s="128"/>
    </row>
    <row r="680" spans="1:26">
      <c r="A680" s="128"/>
      <c r="B680" s="128"/>
      <c r="C680" s="128"/>
      <c r="D680" s="164"/>
      <c r="E680" s="164"/>
      <c r="F680" s="128"/>
      <c r="G680" s="128"/>
      <c r="H680" s="128"/>
      <c r="I680" s="128"/>
      <c r="J680" s="128"/>
      <c r="K680" s="164"/>
      <c r="L680" s="164"/>
      <c r="M680" s="164"/>
      <c r="N680" s="164"/>
      <c r="O680" s="164"/>
      <c r="P680" s="164"/>
      <c r="Q680" s="164"/>
      <c r="R680" s="164"/>
      <c r="S680" s="164"/>
      <c r="T680" s="164"/>
      <c r="U680" s="164"/>
      <c r="V680" s="164"/>
      <c r="W680" s="164"/>
      <c r="X680" s="128"/>
      <c r="Y680" s="128"/>
      <c r="Z680" s="128"/>
    </row>
    <row r="681" spans="1:26">
      <c r="A681" s="128"/>
      <c r="B681" s="128"/>
      <c r="C681" s="128"/>
      <c r="D681" s="164"/>
      <c r="E681" s="164"/>
      <c r="F681" s="128"/>
      <c r="G681" s="128"/>
      <c r="H681" s="128"/>
      <c r="I681" s="128"/>
      <c r="J681" s="128"/>
      <c r="K681" s="164"/>
      <c r="L681" s="164"/>
      <c r="M681" s="164"/>
      <c r="N681" s="164"/>
      <c r="O681" s="164"/>
      <c r="P681" s="164"/>
      <c r="Q681" s="164"/>
      <c r="R681" s="164"/>
      <c r="S681" s="164"/>
      <c r="T681" s="164"/>
      <c r="U681" s="164"/>
      <c r="V681" s="164"/>
      <c r="W681" s="164"/>
      <c r="X681" s="128"/>
      <c r="Y681" s="128"/>
      <c r="Z681" s="128"/>
    </row>
    <row r="682" spans="1:26">
      <c r="A682" s="128"/>
      <c r="B682" s="128"/>
      <c r="C682" s="128"/>
      <c r="D682" s="164"/>
      <c r="E682" s="164"/>
      <c r="F682" s="128"/>
      <c r="G682" s="128"/>
      <c r="H682" s="128"/>
      <c r="I682" s="128"/>
      <c r="J682" s="128"/>
      <c r="K682" s="164"/>
      <c r="L682" s="164"/>
      <c r="M682" s="164"/>
      <c r="N682" s="164"/>
      <c r="O682" s="164"/>
      <c r="P682" s="164"/>
      <c r="Q682" s="164"/>
      <c r="R682" s="164"/>
      <c r="S682" s="164"/>
      <c r="T682" s="164"/>
      <c r="U682" s="164"/>
      <c r="V682" s="164"/>
      <c r="W682" s="164"/>
      <c r="X682" s="128"/>
      <c r="Y682" s="128"/>
      <c r="Z682" s="128"/>
    </row>
    <row r="683" spans="1:26">
      <c r="A683" s="128"/>
      <c r="B683" s="128"/>
      <c r="C683" s="128"/>
      <c r="D683" s="164"/>
      <c r="E683" s="164"/>
      <c r="F683" s="128"/>
      <c r="G683" s="128"/>
      <c r="H683" s="128"/>
      <c r="I683" s="128"/>
      <c r="J683" s="128"/>
      <c r="K683" s="164"/>
      <c r="L683" s="164"/>
      <c r="M683" s="164"/>
      <c r="N683" s="164"/>
      <c r="O683" s="164"/>
      <c r="P683" s="164"/>
      <c r="Q683" s="164"/>
      <c r="R683" s="164"/>
      <c r="S683" s="164"/>
      <c r="T683" s="164"/>
      <c r="U683" s="164"/>
      <c r="V683" s="164"/>
      <c r="W683" s="164"/>
      <c r="X683" s="128"/>
      <c r="Y683" s="128"/>
      <c r="Z683" s="128"/>
    </row>
    <row r="684" spans="1:26">
      <c r="A684" s="128"/>
      <c r="B684" s="128"/>
      <c r="C684" s="128"/>
      <c r="D684" s="164"/>
      <c r="E684" s="164"/>
      <c r="F684" s="128"/>
      <c r="G684" s="128"/>
      <c r="H684" s="128"/>
      <c r="I684" s="128"/>
      <c r="J684" s="128"/>
      <c r="K684" s="164"/>
      <c r="L684" s="164"/>
      <c r="M684" s="164"/>
      <c r="N684" s="164"/>
      <c r="O684" s="164"/>
      <c r="P684" s="164"/>
      <c r="Q684" s="164"/>
      <c r="R684" s="164"/>
      <c r="S684" s="164"/>
      <c r="T684" s="164"/>
      <c r="U684" s="164"/>
      <c r="V684" s="164"/>
      <c r="W684" s="164"/>
      <c r="X684" s="128"/>
      <c r="Y684" s="128"/>
      <c r="Z684" s="128"/>
    </row>
    <row r="685" spans="1:26">
      <c r="A685" s="128"/>
      <c r="B685" s="128"/>
      <c r="C685" s="128"/>
      <c r="D685" s="164"/>
      <c r="E685" s="164"/>
      <c r="F685" s="128"/>
      <c r="G685" s="128"/>
      <c r="H685" s="128"/>
      <c r="I685" s="128"/>
      <c r="J685" s="128"/>
      <c r="K685" s="164"/>
      <c r="L685" s="164"/>
      <c r="M685" s="164"/>
      <c r="N685" s="164"/>
      <c r="O685" s="164"/>
      <c r="P685" s="164"/>
      <c r="Q685" s="164"/>
      <c r="R685" s="164"/>
      <c r="S685" s="164"/>
      <c r="T685" s="164"/>
      <c r="U685" s="164"/>
      <c r="V685" s="164"/>
      <c r="W685" s="164"/>
      <c r="X685" s="128"/>
      <c r="Y685" s="128"/>
      <c r="Z685" s="128"/>
    </row>
    <row r="686" spans="1:26">
      <c r="A686" s="128"/>
      <c r="B686" s="128"/>
      <c r="C686" s="128"/>
      <c r="D686" s="164"/>
      <c r="E686" s="164"/>
      <c r="F686" s="128"/>
      <c r="G686" s="128"/>
      <c r="H686" s="128"/>
      <c r="I686" s="128"/>
      <c r="J686" s="128"/>
      <c r="K686" s="164"/>
      <c r="L686" s="164"/>
      <c r="M686" s="164"/>
      <c r="N686" s="164"/>
      <c r="O686" s="164"/>
      <c r="P686" s="164"/>
      <c r="Q686" s="164"/>
      <c r="R686" s="164"/>
      <c r="S686" s="164"/>
      <c r="T686" s="164"/>
      <c r="U686" s="164"/>
      <c r="V686" s="164"/>
      <c r="W686" s="164"/>
      <c r="X686" s="128"/>
      <c r="Y686" s="128"/>
      <c r="Z686" s="128"/>
    </row>
    <row r="687" spans="1:26">
      <c r="A687" s="128"/>
      <c r="B687" s="128"/>
      <c r="C687" s="128"/>
      <c r="D687" s="164"/>
      <c r="E687" s="164"/>
      <c r="F687" s="128"/>
      <c r="G687" s="128"/>
      <c r="H687" s="128"/>
      <c r="I687" s="128"/>
      <c r="J687" s="128"/>
      <c r="K687" s="164"/>
      <c r="L687" s="164"/>
      <c r="M687" s="164"/>
      <c r="N687" s="164"/>
      <c r="O687" s="164"/>
      <c r="P687" s="164"/>
      <c r="Q687" s="164"/>
      <c r="R687" s="164"/>
      <c r="S687" s="164"/>
      <c r="T687" s="164"/>
      <c r="U687" s="164"/>
      <c r="V687" s="164"/>
      <c r="W687" s="164"/>
      <c r="X687" s="128"/>
      <c r="Y687" s="128"/>
      <c r="Z687" s="128"/>
    </row>
    <row r="688" spans="1:26">
      <c r="A688" s="128"/>
      <c r="B688" s="128"/>
      <c r="C688" s="128"/>
      <c r="D688" s="164"/>
      <c r="E688" s="164"/>
      <c r="F688" s="128"/>
      <c r="G688" s="128"/>
      <c r="H688" s="128"/>
      <c r="I688" s="128"/>
      <c r="J688" s="128"/>
      <c r="K688" s="164"/>
      <c r="L688" s="164"/>
      <c r="M688" s="164"/>
      <c r="N688" s="164"/>
      <c r="O688" s="164"/>
      <c r="P688" s="164"/>
      <c r="Q688" s="164"/>
      <c r="R688" s="164"/>
      <c r="S688" s="164"/>
      <c r="T688" s="164"/>
      <c r="U688" s="164"/>
      <c r="V688" s="164"/>
      <c r="W688" s="164"/>
      <c r="X688" s="128"/>
      <c r="Y688" s="128"/>
      <c r="Z688" s="128"/>
    </row>
    <row r="689" spans="1:26">
      <c r="A689" s="128"/>
      <c r="B689" s="128"/>
      <c r="C689" s="128"/>
      <c r="D689" s="164"/>
      <c r="E689" s="164"/>
      <c r="F689" s="128"/>
      <c r="G689" s="128"/>
      <c r="H689" s="128"/>
      <c r="I689" s="128"/>
      <c r="J689" s="128"/>
      <c r="K689" s="164"/>
      <c r="L689" s="164"/>
      <c r="M689" s="164"/>
      <c r="N689" s="164"/>
      <c r="O689" s="164"/>
      <c r="P689" s="164"/>
      <c r="Q689" s="164"/>
      <c r="R689" s="164"/>
      <c r="S689" s="164"/>
      <c r="T689" s="164"/>
      <c r="U689" s="164"/>
      <c r="V689" s="164"/>
      <c r="W689" s="164"/>
      <c r="X689" s="128"/>
      <c r="Y689" s="128"/>
      <c r="Z689" s="128"/>
    </row>
    <row r="690" spans="1:26">
      <c r="A690" s="128"/>
      <c r="B690" s="128"/>
      <c r="C690" s="128"/>
      <c r="D690" s="164"/>
      <c r="E690" s="164"/>
      <c r="F690" s="128"/>
      <c r="G690" s="128"/>
      <c r="H690" s="128"/>
      <c r="I690" s="128"/>
      <c r="J690" s="128"/>
      <c r="K690" s="164"/>
      <c r="L690" s="164"/>
      <c r="M690" s="164"/>
      <c r="N690" s="164"/>
      <c r="O690" s="164"/>
      <c r="P690" s="164"/>
      <c r="Q690" s="164"/>
      <c r="R690" s="164"/>
      <c r="S690" s="164"/>
      <c r="T690" s="164"/>
      <c r="U690" s="164"/>
      <c r="V690" s="164"/>
      <c r="W690" s="164"/>
      <c r="X690" s="128"/>
      <c r="Y690" s="128"/>
      <c r="Z690" s="128"/>
    </row>
    <row r="691" spans="1:26">
      <c r="A691" s="128"/>
      <c r="B691" s="128"/>
      <c r="C691" s="128"/>
      <c r="D691" s="164"/>
      <c r="E691" s="164"/>
      <c r="F691" s="128"/>
      <c r="G691" s="128"/>
      <c r="H691" s="128"/>
      <c r="I691" s="128"/>
      <c r="J691" s="128"/>
      <c r="K691" s="164"/>
      <c r="L691" s="164"/>
      <c r="M691" s="164"/>
      <c r="N691" s="164"/>
      <c r="O691" s="164"/>
      <c r="P691" s="164"/>
      <c r="Q691" s="164"/>
      <c r="R691" s="164"/>
      <c r="S691" s="164"/>
      <c r="T691" s="164"/>
      <c r="U691" s="164"/>
      <c r="V691" s="164"/>
      <c r="W691" s="164"/>
      <c r="X691" s="128"/>
      <c r="Y691" s="128"/>
      <c r="Z691" s="128"/>
    </row>
    <row r="692" spans="1:26">
      <c r="A692" s="128"/>
      <c r="B692" s="128"/>
      <c r="C692" s="128"/>
      <c r="D692" s="164"/>
      <c r="E692" s="164"/>
      <c r="F692" s="128"/>
      <c r="G692" s="128"/>
      <c r="H692" s="128"/>
      <c r="I692" s="128"/>
      <c r="J692" s="128"/>
      <c r="K692" s="164"/>
      <c r="L692" s="164"/>
      <c r="M692" s="164"/>
      <c r="N692" s="164"/>
      <c r="O692" s="164"/>
      <c r="P692" s="164"/>
      <c r="Q692" s="164"/>
      <c r="R692" s="164"/>
      <c r="S692" s="164"/>
      <c r="T692" s="164"/>
      <c r="U692" s="164"/>
      <c r="V692" s="164"/>
      <c r="W692" s="164"/>
      <c r="X692" s="128"/>
      <c r="Y692" s="128"/>
      <c r="Z692" s="128"/>
    </row>
    <row r="693" spans="1:26">
      <c r="A693" s="128"/>
      <c r="B693" s="128"/>
      <c r="C693" s="128"/>
      <c r="D693" s="164"/>
      <c r="E693" s="164"/>
      <c r="F693" s="128"/>
      <c r="G693" s="128"/>
      <c r="H693" s="128"/>
      <c r="I693" s="128"/>
      <c r="J693" s="128"/>
      <c r="K693" s="164"/>
      <c r="L693" s="164"/>
      <c r="M693" s="164"/>
      <c r="N693" s="164"/>
      <c r="O693" s="164"/>
      <c r="P693" s="164"/>
      <c r="Q693" s="164"/>
      <c r="R693" s="164"/>
      <c r="S693" s="164"/>
      <c r="T693" s="164"/>
      <c r="U693" s="164"/>
      <c r="V693" s="164"/>
      <c r="W693" s="164"/>
      <c r="X693" s="128"/>
      <c r="Y693" s="128"/>
      <c r="Z693" s="128"/>
    </row>
    <row r="694" spans="1:26">
      <c r="A694" s="128"/>
      <c r="B694" s="128"/>
      <c r="C694" s="128"/>
      <c r="D694" s="164"/>
      <c r="E694" s="164"/>
      <c r="F694" s="128"/>
      <c r="G694" s="128"/>
      <c r="H694" s="128"/>
      <c r="I694" s="128"/>
      <c r="J694" s="128"/>
      <c r="K694" s="164"/>
      <c r="L694" s="164"/>
      <c r="M694" s="164"/>
      <c r="N694" s="164"/>
      <c r="O694" s="164"/>
      <c r="P694" s="164"/>
      <c r="Q694" s="164"/>
      <c r="R694" s="164"/>
      <c r="S694" s="164"/>
      <c r="T694" s="164"/>
      <c r="U694" s="164"/>
      <c r="V694" s="164"/>
      <c r="W694" s="164"/>
      <c r="X694" s="128"/>
      <c r="Y694" s="128"/>
      <c r="Z694" s="128"/>
    </row>
    <row r="695" spans="1:26">
      <c r="A695" s="128"/>
      <c r="B695" s="128"/>
      <c r="C695" s="128"/>
      <c r="D695" s="164"/>
      <c r="E695" s="164"/>
      <c r="F695" s="128"/>
      <c r="G695" s="128"/>
      <c r="H695" s="128"/>
      <c r="I695" s="128"/>
      <c r="J695" s="128"/>
      <c r="K695" s="164"/>
      <c r="L695" s="164"/>
      <c r="M695" s="164"/>
      <c r="N695" s="164"/>
      <c r="O695" s="164"/>
      <c r="P695" s="164"/>
      <c r="Q695" s="164"/>
      <c r="R695" s="164"/>
      <c r="S695" s="164"/>
      <c r="T695" s="164"/>
      <c r="U695" s="164"/>
      <c r="V695" s="164"/>
      <c r="W695" s="164"/>
      <c r="X695" s="128"/>
      <c r="Y695" s="128"/>
      <c r="Z695" s="128"/>
    </row>
    <row r="696" spans="1:26">
      <c r="A696" s="128"/>
      <c r="B696" s="128"/>
      <c r="C696" s="128"/>
      <c r="D696" s="164"/>
      <c r="E696" s="164"/>
      <c r="F696" s="128"/>
      <c r="G696" s="128"/>
      <c r="H696" s="128"/>
      <c r="I696" s="128"/>
      <c r="J696" s="128"/>
      <c r="K696" s="164"/>
      <c r="L696" s="164"/>
      <c r="M696" s="164"/>
      <c r="N696" s="164"/>
      <c r="O696" s="164"/>
      <c r="P696" s="164"/>
      <c r="Q696" s="164"/>
      <c r="R696" s="164"/>
      <c r="S696" s="164"/>
      <c r="T696" s="164"/>
      <c r="U696" s="164"/>
      <c r="V696" s="164"/>
      <c r="W696" s="164"/>
      <c r="X696" s="128"/>
      <c r="Y696" s="128"/>
      <c r="Z696" s="128"/>
    </row>
    <row r="697" spans="1:26">
      <c r="A697" s="128"/>
      <c r="B697" s="128"/>
      <c r="C697" s="128"/>
      <c r="D697" s="164"/>
      <c r="E697" s="164"/>
      <c r="F697" s="128"/>
      <c r="G697" s="128"/>
      <c r="H697" s="128"/>
      <c r="I697" s="128"/>
      <c r="J697" s="128"/>
      <c r="K697" s="164"/>
      <c r="L697" s="164"/>
      <c r="M697" s="164"/>
      <c r="N697" s="164"/>
      <c r="O697" s="164"/>
      <c r="P697" s="164"/>
      <c r="Q697" s="164"/>
      <c r="R697" s="164"/>
      <c r="S697" s="164"/>
      <c r="T697" s="164"/>
      <c r="U697" s="164"/>
      <c r="V697" s="164"/>
      <c r="W697" s="164"/>
      <c r="X697" s="128"/>
      <c r="Y697" s="128"/>
      <c r="Z697" s="128"/>
    </row>
    <row r="698" spans="1:26">
      <c r="A698" s="128"/>
      <c r="B698" s="128"/>
      <c r="C698" s="128"/>
      <c r="D698" s="164"/>
      <c r="E698" s="164"/>
      <c r="F698" s="128"/>
      <c r="G698" s="128"/>
      <c r="H698" s="128"/>
      <c r="I698" s="128"/>
      <c r="J698" s="128"/>
      <c r="K698" s="164"/>
      <c r="L698" s="164"/>
      <c r="M698" s="164"/>
      <c r="N698" s="164"/>
      <c r="O698" s="164"/>
      <c r="P698" s="164"/>
      <c r="Q698" s="164"/>
      <c r="R698" s="164"/>
      <c r="S698" s="164"/>
      <c r="T698" s="164"/>
      <c r="U698" s="164"/>
      <c r="V698" s="164"/>
      <c r="W698" s="164"/>
      <c r="X698" s="128"/>
      <c r="Y698" s="128"/>
      <c r="Z698" s="128"/>
    </row>
    <row r="699" spans="1:26">
      <c r="A699" s="128"/>
      <c r="B699" s="128"/>
      <c r="C699" s="128"/>
      <c r="D699" s="164"/>
      <c r="E699" s="164"/>
      <c r="F699" s="128"/>
      <c r="G699" s="128"/>
      <c r="H699" s="128"/>
      <c r="I699" s="128"/>
      <c r="J699" s="128"/>
      <c r="K699" s="164"/>
      <c r="L699" s="164"/>
      <c r="M699" s="164"/>
      <c r="N699" s="164"/>
      <c r="O699" s="164"/>
      <c r="P699" s="164"/>
      <c r="Q699" s="164"/>
      <c r="R699" s="164"/>
      <c r="S699" s="164"/>
      <c r="T699" s="164"/>
      <c r="U699" s="164"/>
      <c r="V699" s="164"/>
      <c r="W699" s="164"/>
      <c r="X699" s="128"/>
      <c r="Y699" s="128"/>
      <c r="Z699" s="128"/>
    </row>
    <row r="700" spans="1:26">
      <c r="A700" s="128"/>
      <c r="B700" s="128"/>
      <c r="C700" s="128"/>
      <c r="D700" s="164"/>
      <c r="E700" s="164"/>
      <c r="F700" s="128"/>
      <c r="G700" s="128"/>
      <c r="H700" s="128"/>
      <c r="I700" s="128"/>
      <c r="J700" s="128"/>
      <c r="K700" s="164"/>
      <c r="L700" s="164"/>
      <c r="M700" s="164"/>
      <c r="N700" s="164"/>
      <c r="O700" s="164"/>
      <c r="P700" s="164"/>
      <c r="Q700" s="164"/>
      <c r="R700" s="164"/>
      <c r="S700" s="164"/>
      <c r="T700" s="164"/>
      <c r="U700" s="164"/>
      <c r="V700" s="164"/>
      <c r="W700" s="164"/>
      <c r="X700" s="128"/>
      <c r="Y700" s="128"/>
      <c r="Z700" s="128"/>
    </row>
    <row r="701" spans="1:26">
      <c r="A701" s="128"/>
      <c r="B701" s="128"/>
      <c r="C701" s="128"/>
      <c r="D701" s="164"/>
      <c r="E701" s="164"/>
      <c r="F701" s="128"/>
      <c r="G701" s="128"/>
      <c r="H701" s="128"/>
      <c r="I701" s="128"/>
      <c r="J701" s="128"/>
      <c r="K701" s="164"/>
      <c r="L701" s="164"/>
      <c r="M701" s="164"/>
      <c r="N701" s="164"/>
      <c r="O701" s="164"/>
      <c r="P701" s="164"/>
      <c r="Q701" s="164"/>
      <c r="R701" s="164"/>
      <c r="S701" s="164"/>
      <c r="T701" s="164"/>
      <c r="U701" s="164"/>
      <c r="V701" s="164"/>
      <c r="W701" s="164"/>
      <c r="X701" s="128"/>
      <c r="Y701" s="128"/>
      <c r="Z701" s="128"/>
    </row>
    <row r="702" spans="1:26">
      <c r="A702" s="128"/>
      <c r="B702" s="128"/>
      <c r="C702" s="128"/>
      <c r="D702" s="164"/>
      <c r="E702" s="164"/>
      <c r="F702" s="128"/>
      <c r="G702" s="128"/>
      <c r="H702" s="128"/>
      <c r="I702" s="128"/>
      <c r="J702" s="128"/>
      <c r="K702" s="164"/>
      <c r="L702" s="164"/>
      <c r="M702" s="164"/>
      <c r="N702" s="164"/>
      <c r="O702" s="164"/>
      <c r="P702" s="164"/>
      <c r="Q702" s="164"/>
      <c r="R702" s="164"/>
      <c r="S702" s="164"/>
      <c r="T702" s="164"/>
      <c r="U702" s="164"/>
      <c r="V702" s="164"/>
      <c r="W702" s="164"/>
      <c r="X702" s="128"/>
      <c r="Y702" s="128"/>
      <c r="Z702" s="128"/>
    </row>
    <row r="703" spans="1:26">
      <c r="A703" s="128"/>
      <c r="B703" s="128"/>
      <c r="C703" s="128"/>
      <c r="D703" s="164"/>
      <c r="E703" s="164"/>
      <c r="F703" s="128"/>
      <c r="G703" s="128"/>
      <c r="H703" s="128"/>
      <c r="I703" s="128"/>
      <c r="J703" s="128"/>
      <c r="K703" s="164"/>
      <c r="L703" s="164"/>
      <c r="M703" s="164"/>
      <c r="N703" s="164"/>
      <c r="O703" s="164"/>
      <c r="P703" s="164"/>
      <c r="Q703" s="164"/>
      <c r="R703" s="164"/>
      <c r="S703" s="164"/>
      <c r="T703" s="164"/>
      <c r="U703" s="164"/>
      <c r="V703" s="164"/>
      <c r="W703" s="164"/>
      <c r="X703" s="128"/>
      <c r="Y703" s="128"/>
      <c r="Z703" s="128"/>
    </row>
    <row r="704" spans="1:26">
      <c r="A704" s="128"/>
      <c r="B704" s="128"/>
      <c r="C704" s="128"/>
      <c r="D704" s="164"/>
      <c r="E704" s="164"/>
      <c r="F704" s="128"/>
      <c r="G704" s="128"/>
      <c r="H704" s="128"/>
      <c r="I704" s="128"/>
      <c r="J704" s="128"/>
      <c r="K704" s="164"/>
      <c r="L704" s="164"/>
      <c r="M704" s="164"/>
      <c r="N704" s="164"/>
      <c r="O704" s="164"/>
      <c r="P704" s="164"/>
      <c r="Q704" s="164"/>
      <c r="R704" s="164"/>
      <c r="S704" s="164"/>
      <c r="T704" s="164"/>
      <c r="U704" s="164"/>
      <c r="V704" s="164"/>
      <c r="W704" s="164"/>
      <c r="X704" s="128"/>
      <c r="Y704" s="128"/>
      <c r="Z704" s="128"/>
    </row>
    <row r="705" spans="1:26">
      <c r="A705" s="128"/>
      <c r="B705" s="128"/>
      <c r="C705" s="128"/>
      <c r="D705" s="164"/>
      <c r="E705" s="164"/>
      <c r="F705" s="128"/>
      <c r="G705" s="128"/>
      <c r="H705" s="128"/>
      <c r="I705" s="128"/>
      <c r="J705" s="128"/>
      <c r="K705" s="164"/>
      <c r="L705" s="164"/>
      <c r="M705" s="164"/>
      <c r="N705" s="164"/>
      <c r="O705" s="164"/>
      <c r="P705" s="164"/>
      <c r="Q705" s="164"/>
      <c r="R705" s="164"/>
      <c r="S705" s="164"/>
      <c r="T705" s="164"/>
      <c r="U705" s="164"/>
      <c r="V705" s="164"/>
      <c r="W705" s="164"/>
      <c r="X705" s="128"/>
      <c r="Y705" s="128"/>
      <c r="Z705" s="128"/>
    </row>
    <row r="706" spans="1:26">
      <c r="A706" s="128"/>
      <c r="B706" s="128"/>
      <c r="C706" s="128"/>
      <c r="D706" s="164"/>
      <c r="E706" s="164"/>
      <c r="F706" s="128"/>
      <c r="G706" s="128"/>
      <c r="H706" s="128"/>
      <c r="I706" s="128"/>
      <c r="J706" s="128"/>
      <c r="K706" s="164"/>
      <c r="L706" s="164"/>
      <c r="M706" s="164"/>
      <c r="N706" s="164"/>
      <c r="O706" s="164"/>
      <c r="P706" s="164"/>
      <c r="Q706" s="164"/>
      <c r="R706" s="164"/>
      <c r="S706" s="164"/>
      <c r="T706" s="164"/>
      <c r="U706" s="164"/>
      <c r="V706" s="164"/>
      <c r="W706" s="164"/>
      <c r="X706" s="128"/>
      <c r="Y706" s="128"/>
      <c r="Z706" s="128"/>
    </row>
    <row r="707" spans="1:26">
      <c r="A707" s="128"/>
      <c r="B707" s="128"/>
      <c r="C707" s="128"/>
      <c r="D707" s="164"/>
      <c r="E707" s="164"/>
      <c r="F707" s="128"/>
      <c r="G707" s="128"/>
      <c r="H707" s="128"/>
      <c r="I707" s="128"/>
      <c r="J707" s="128"/>
      <c r="K707" s="164"/>
      <c r="L707" s="164"/>
      <c r="M707" s="164"/>
      <c r="N707" s="164"/>
      <c r="O707" s="164"/>
      <c r="P707" s="164"/>
      <c r="Q707" s="164"/>
      <c r="R707" s="164"/>
      <c r="S707" s="164"/>
      <c r="T707" s="164"/>
      <c r="U707" s="164"/>
      <c r="V707" s="164"/>
      <c r="W707" s="164"/>
      <c r="X707" s="128"/>
      <c r="Y707" s="128"/>
      <c r="Z707" s="128"/>
    </row>
    <row r="708" spans="1:26">
      <c r="A708" s="128"/>
      <c r="B708" s="128"/>
      <c r="C708" s="128"/>
      <c r="D708" s="164"/>
      <c r="E708" s="164"/>
      <c r="F708" s="128"/>
      <c r="G708" s="128"/>
      <c r="H708" s="128"/>
      <c r="I708" s="128"/>
      <c r="J708" s="128"/>
      <c r="K708" s="164"/>
      <c r="L708" s="164"/>
      <c r="M708" s="164"/>
      <c r="N708" s="164"/>
      <c r="O708" s="164"/>
      <c r="P708" s="164"/>
      <c r="Q708" s="164"/>
      <c r="R708" s="164"/>
      <c r="S708" s="164"/>
      <c r="T708" s="164"/>
      <c r="U708" s="164"/>
      <c r="V708" s="164"/>
      <c r="W708" s="164"/>
      <c r="X708" s="128"/>
      <c r="Y708" s="128"/>
      <c r="Z708" s="128"/>
    </row>
    <row r="709" spans="1:26">
      <c r="A709" s="128"/>
      <c r="B709" s="128"/>
      <c r="C709" s="128"/>
      <c r="D709" s="164"/>
      <c r="E709" s="164"/>
      <c r="F709" s="128"/>
      <c r="G709" s="128"/>
      <c r="H709" s="128"/>
      <c r="I709" s="128"/>
      <c r="J709" s="128"/>
      <c r="K709" s="164"/>
      <c r="L709" s="164"/>
      <c r="M709" s="164"/>
      <c r="N709" s="164"/>
      <c r="O709" s="164"/>
      <c r="P709" s="164"/>
      <c r="Q709" s="164"/>
      <c r="R709" s="164"/>
      <c r="S709" s="164"/>
      <c r="T709" s="164"/>
      <c r="U709" s="164"/>
      <c r="V709" s="164"/>
      <c r="W709" s="164"/>
      <c r="X709" s="128"/>
      <c r="Y709" s="128"/>
      <c r="Z709" s="128"/>
    </row>
    <row r="710" spans="1:26">
      <c r="A710" s="128"/>
      <c r="B710" s="128"/>
      <c r="C710" s="128"/>
      <c r="D710" s="164"/>
      <c r="E710" s="164"/>
      <c r="F710" s="128"/>
      <c r="G710" s="128"/>
      <c r="H710" s="128"/>
      <c r="I710" s="128"/>
      <c r="J710" s="128"/>
      <c r="K710" s="164"/>
      <c r="L710" s="164"/>
      <c r="M710" s="164"/>
      <c r="N710" s="164"/>
      <c r="O710" s="164"/>
      <c r="P710" s="164"/>
      <c r="Q710" s="164"/>
      <c r="R710" s="164"/>
      <c r="S710" s="164"/>
      <c r="T710" s="164"/>
      <c r="U710" s="164"/>
      <c r="V710" s="164"/>
      <c r="W710" s="164"/>
      <c r="X710" s="128"/>
      <c r="Y710" s="128"/>
      <c r="Z710" s="128"/>
    </row>
    <row r="711" spans="1:26">
      <c r="A711" s="128"/>
      <c r="B711" s="128"/>
      <c r="C711" s="128"/>
      <c r="D711" s="164"/>
      <c r="E711" s="164"/>
      <c r="F711" s="128"/>
      <c r="G711" s="128"/>
      <c r="H711" s="128"/>
      <c r="I711" s="128"/>
      <c r="J711" s="128"/>
      <c r="K711" s="164"/>
      <c r="L711" s="164"/>
      <c r="M711" s="164"/>
      <c r="N711" s="164"/>
      <c r="O711" s="164"/>
      <c r="P711" s="164"/>
      <c r="Q711" s="164"/>
      <c r="R711" s="164"/>
      <c r="S711" s="164"/>
      <c r="T711" s="164"/>
      <c r="U711" s="164"/>
      <c r="V711" s="164"/>
      <c r="W711" s="164"/>
      <c r="X711" s="128"/>
      <c r="Y711" s="128"/>
      <c r="Z711" s="128"/>
    </row>
    <row r="712" spans="1:26">
      <c r="A712" s="128"/>
      <c r="B712" s="128"/>
      <c r="C712" s="128"/>
      <c r="D712" s="164"/>
      <c r="E712" s="164"/>
      <c r="F712" s="128"/>
      <c r="G712" s="128"/>
      <c r="H712" s="128"/>
      <c r="I712" s="128"/>
      <c r="J712" s="128"/>
      <c r="K712" s="164"/>
      <c r="L712" s="164"/>
      <c r="M712" s="164"/>
      <c r="N712" s="164"/>
      <c r="O712" s="164"/>
      <c r="P712" s="164"/>
      <c r="Q712" s="164"/>
      <c r="R712" s="164"/>
      <c r="S712" s="164"/>
      <c r="T712" s="164"/>
      <c r="U712" s="164"/>
      <c r="V712" s="164"/>
      <c r="W712" s="164"/>
      <c r="X712" s="128"/>
      <c r="Y712" s="128"/>
      <c r="Z712" s="128"/>
    </row>
    <row r="713" spans="1:26">
      <c r="A713" s="128"/>
      <c r="B713" s="128"/>
      <c r="C713" s="128"/>
      <c r="D713" s="164"/>
      <c r="E713" s="164"/>
      <c r="F713" s="128"/>
      <c r="G713" s="128"/>
      <c r="H713" s="128"/>
      <c r="I713" s="128"/>
      <c r="J713" s="128"/>
      <c r="K713" s="164"/>
      <c r="L713" s="164"/>
      <c r="M713" s="164"/>
      <c r="N713" s="164"/>
      <c r="O713" s="164"/>
      <c r="P713" s="164"/>
      <c r="Q713" s="164"/>
      <c r="R713" s="164"/>
      <c r="S713" s="164"/>
      <c r="T713" s="164"/>
      <c r="U713" s="164"/>
      <c r="V713" s="164"/>
      <c r="W713" s="164"/>
      <c r="X713" s="128"/>
      <c r="Y713" s="128"/>
      <c r="Z713" s="128"/>
    </row>
    <row r="714" spans="1:26">
      <c r="A714" s="128"/>
      <c r="B714" s="128"/>
      <c r="C714" s="128"/>
      <c r="D714" s="164"/>
      <c r="E714" s="164"/>
      <c r="F714" s="128"/>
      <c r="G714" s="128"/>
      <c r="H714" s="128"/>
      <c r="I714" s="128"/>
      <c r="J714" s="128"/>
      <c r="K714" s="164"/>
      <c r="L714" s="164"/>
      <c r="M714" s="164"/>
      <c r="N714" s="164"/>
      <c r="O714" s="164"/>
      <c r="P714" s="164"/>
      <c r="Q714" s="164"/>
      <c r="R714" s="164"/>
      <c r="S714" s="164"/>
      <c r="T714" s="164"/>
      <c r="U714" s="164"/>
      <c r="V714" s="164"/>
      <c r="W714" s="164"/>
      <c r="X714" s="128"/>
      <c r="Y714" s="128"/>
      <c r="Z714" s="128"/>
    </row>
    <row r="715" spans="1:26">
      <c r="A715" s="128"/>
      <c r="B715" s="128"/>
      <c r="C715" s="128"/>
      <c r="D715" s="164"/>
      <c r="E715" s="164"/>
      <c r="F715" s="128"/>
      <c r="G715" s="128"/>
      <c r="H715" s="128"/>
      <c r="I715" s="128"/>
      <c r="J715" s="128"/>
      <c r="K715" s="164"/>
      <c r="L715" s="164"/>
      <c r="M715" s="164"/>
      <c r="N715" s="164"/>
      <c r="O715" s="164"/>
      <c r="P715" s="164"/>
      <c r="Q715" s="164"/>
      <c r="R715" s="164"/>
      <c r="S715" s="164"/>
      <c r="T715" s="164"/>
      <c r="U715" s="164"/>
      <c r="V715" s="164"/>
      <c r="W715" s="164"/>
      <c r="X715" s="128"/>
      <c r="Y715" s="128"/>
      <c r="Z715" s="128"/>
    </row>
    <row r="716" spans="1:26">
      <c r="A716" s="128"/>
      <c r="B716" s="128"/>
      <c r="C716" s="128"/>
      <c r="D716" s="164"/>
      <c r="E716" s="164"/>
      <c r="F716" s="128"/>
      <c r="G716" s="128"/>
      <c r="H716" s="128"/>
      <c r="I716" s="128"/>
      <c r="J716" s="128"/>
      <c r="K716" s="164"/>
      <c r="L716" s="164"/>
      <c r="M716" s="164"/>
      <c r="N716" s="164"/>
      <c r="O716" s="164"/>
      <c r="P716" s="164"/>
      <c r="Q716" s="164"/>
      <c r="R716" s="164"/>
      <c r="S716" s="164"/>
      <c r="T716" s="164"/>
      <c r="U716" s="164"/>
      <c r="V716" s="164"/>
      <c r="W716" s="164"/>
      <c r="X716" s="128"/>
      <c r="Y716" s="128"/>
      <c r="Z716" s="128"/>
    </row>
    <row r="717" spans="1:26">
      <c r="A717" s="128"/>
      <c r="B717" s="128"/>
      <c r="C717" s="128"/>
      <c r="D717" s="164"/>
      <c r="E717" s="164"/>
      <c r="F717" s="128"/>
      <c r="G717" s="128"/>
      <c r="H717" s="128"/>
      <c r="I717" s="128"/>
      <c r="J717" s="128"/>
      <c r="K717" s="164"/>
      <c r="L717" s="164"/>
      <c r="M717" s="164"/>
      <c r="N717" s="164"/>
      <c r="O717" s="164"/>
      <c r="P717" s="164"/>
      <c r="Q717" s="164"/>
      <c r="R717" s="164"/>
      <c r="S717" s="164"/>
      <c r="T717" s="164"/>
      <c r="U717" s="164"/>
      <c r="V717" s="164"/>
      <c r="W717" s="164"/>
      <c r="X717" s="128"/>
      <c r="Y717" s="128"/>
      <c r="Z717" s="128"/>
    </row>
    <row r="718" spans="1:26">
      <c r="A718" s="128"/>
      <c r="B718" s="128"/>
      <c r="C718" s="128"/>
      <c r="D718" s="164"/>
      <c r="E718" s="164"/>
      <c r="F718" s="128"/>
      <c r="G718" s="128"/>
      <c r="H718" s="128"/>
      <c r="I718" s="128"/>
      <c r="J718" s="128"/>
      <c r="K718" s="164"/>
      <c r="L718" s="164"/>
      <c r="M718" s="164"/>
      <c r="N718" s="164"/>
      <c r="O718" s="164"/>
      <c r="P718" s="164"/>
      <c r="Q718" s="164"/>
      <c r="R718" s="164"/>
      <c r="S718" s="164"/>
      <c r="T718" s="164"/>
      <c r="U718" s="164"/>
      <c r="V718" s="164"/>
      <c r="W718" s="164"/>
      <c r="X718" s="128"/>
      <c r="Y718" s="128"/>
      <c r="Z718" s="128"/>
    </row>
    <row r="719" spans="1:26">
      <c r="A719" s="128"/>
      <c r="B719" s="128"/>
      <c r="C719" s="128"/>
      <c r="D719" s="164"/>
      <c r="E719" s="164"/>
      <c r="F719" s="128"/>
      <c r="G719" s="128"/>
      <c r="H719" s="128"/>
      <c r="I719" s="128"/>
      <c r="J719" s="128"/>
      <c r="K719" s="164"/>
      <c r="L719" s="164"/>
      <c r="M719" s="164"/>
      <c r="N719" s="164"/>
      <c r="O719" s="164"/>
      <c r="P719" s="164"/>
      <c r="Q719" s="164"/>
      <c r="R719" s="164"/>
      <c r="S719" s="164"/>
      <c r="T719" s="164"/>
      <c r="U719" s="164"/>
      <c r="V719" s="164"/>
      <c r="W719" s="164"/>
      <c r="X719" s="128"/>
      <c r="Y719" s="128"/>
      <c r="Z719" s="128"/>
    </row>
    <row r="720" spans="1:26">
      <c r="A720" s="128"/>
      <c r="B720" s="128"/>
      <c r="C720" s="128"/>
      <c r="D720" s="164"/>
      <c r="E720" s="164"/>
      <c r="F720" s="128"/>
      <c r="G720" s="128"/>
      <c r="H720" s="128"/>
      <c r="I720" s="128"/>
      <c r="J720" s="128"/>
      <c r="K720" s="164"/>
      <c r="L720" s="164"/>
      <c r="M720" s="164"/>
      <c r="N720" s="164"/>
      <c r="O720" s="164"/>
      <c r="P720" s="164"/>
      <c r="Q720" s="164"/>
      <c r="R720" s="164"/>
      <c r="S720" s="164"/>
      <c r="T720" s="164"/>
      <c r="U720" s="164"/>
      <c r="V720" s="164"/>
      <c r="W720" s="164"/>
      <c r="X720" s="128"/>
      <c r="Y720" s="128"/>
      <c r="Z720" s="128"/>
    </row>
    <row r="721" spans="1:26">
      <c r="A721" s="128"/>
      <c r="B721" s="128"/>
      <c r="C721" s="128"/>
      <c r="D721" s="164"/>
      <c r="E721" s="164"/>
      <c r="F721" s="128"/>
      <c r="G721" s="128"/>
      <c r="H721" s="128"/>
      <c r="I721" s="128"/>
      <c r="J721" s="128"/>
      <c r="K721" s="164"/>
      <c r="L721" s="164"/>
      <c r="M721" s="164"/>
      <c r="N721" s="164"/>
      <c r="O721" s="164"/>
      <c r="P721" s="164"/>
      <c r="Q721" s="164"/>
      <c r="R721" s="164"/>
      <c r="S721" s="164"/>
      <c r="T721" s="164"/>
      <c r="U721" s="164"/>
      <c r="V721" s="164"/>
      <c r="W721" s="164"/>
      <c r="X721" s="128"/>
      <c r="Y721" s="128"/>
      <c r="Z721" s="128"/>
    </row>
    <row r="722" spans="1:26">
      <c r="A722" s="128"/>
      <c r="B722" s="128"/>
      <c r="C722" s="128"/>
      <c r="D722" s="164"/>
      <c r="E722" s="164"/>
      <c r="F722" s="128"/>
      <c r="G722" s="128"/>
      <c r="H722" s="128"/>
      <c r="I722" s="128"/>
      <c r="J722" s="128"/>
      <c r="K722" s="164"/>
      <c r="L722" s="164"/>
      <c r="M722" s="164"/>
      <c r="N722" s="164"/>
      <c r="O722" s="164"/>
      <c r="P722" s="164"/>
      <c r="Q722" s="164"/>
      <c r="R722" s="164"/>
      <c r="S722" s="164"/>
      <c r="T722" s="164"/>
      <c r="U722" s="164"/>
      <c r="V722" s="164"/>
      <c r="W722" s="164"/>
      <c r="X722" s="128"/>
      <c r="Y722" s="128"/>
      <c r="Z722" s="128"/>
    </row>
    <row r="723" spans="1:26">
      <c r="A723" s="128"/>
      <c r="B723" s="128"/>
      <c r="C723" s="128"/>
      <c r="D723" s="164"/>
      <c r="E723" s="164"/>
      <c r="F723" s="128"/>
      <c r="G723" s="128"/>
      <c r="H723" s="128"/>
      <c r="I723" s="128"/>
      <c r="J723" s="128"/>
      <c r="K723" s="164"/>
      <c r="L723" s="164"/>
      <c r="M723" s="164"/>
      <c r="N723" s="164"/>
      <c r="O723" s="164"/>
      <c r="P723" s="164"/>
      <c r="Q723" s="164"/>
      <c r="R723" s="164"/>
      <c r="S723" s="164"/>
      <c r="T723" s="164"/>
      <c r="U723" s="164"/>
      <c r="V723" s="164"/>
      <c r="W723" s="164"/>
      <c r="X723" s="128"/>
      <c r="Y723" s="128"/>
      <c r="Z723" s="128"/>
    </row>
    <row r="724" spans="1:26">
      <c r="A724" s="128"/>
      <c r="B724" s="128"/>
      <c r="C724" s="128"/>
      <c r="D724" s="164"/>
      <c r="E724" s="164"/>
      <c r="F724" s="128"/>
      <c r="G724" s="128"/>
      <c r="H724" s="128"/>
      <c r="I724" s="128"/>
      <c r="J724" s="128"/>
      <c r="K724" s="164"/>
      <c r="L724" s="164"/>
      <c r="M724" s="164"/>
      <c r="N724" s="164"/>
      <c r="O724" s="164"/>
      <c r="P724" s="164"/>
      <c r="Q724" s="164"/>
      <c r="R724" s="164"/>
      <c r="S724" s="164"/>
      <c r="T724" s="164"/>
      <c r="U724" s="164"/>
      <c r="V724" s="164"/>
      <c r="W724" s="164"/>
      <c r="X724" s="128"/>
      <c r="Y724" s="128"/>
      <c r="Z724" s="128"/>
    </row>
    <row r="725" spans="1:26">
      <c r="A725" s="128"/>
      <c r="B725" s="128"/>
      <c r="C725" s="128"/>
      <c r="D725" s="164"/>
      <c r="E725" s="164"/>
      <c r="F725" s="128"/>
      <c r="G725" s="128"/>
      <c r="H725" s="128"/>
      <c r="I725" s="128"/>
      <c r="J725" s="128"/>
      <c r="K725" s="164"/>
      <c r="L725" s="164"/>
      <c r="M725" s="164"/>
      <c r="N725" s="164"/>
      <c r="O725" s="164"/>
      <c r="P725" s="164"/>
      <c r="Q725" s="164"/>
      <c r="R725" s="164"/>
      <c r="S725" s="164"/>
      <c r="T725" s="164"/>
      <c r="U725" s="164"/>
      <c r="V725" s="164"/>
      <c r="W725" s="164"/>
      <c r="X725" s="128"/>
      <c r="Y725" s="128"/>
      <c r="Z725" s="128"/>
    </row>
    <row r="726" spans="1:26">
      <c r="A726" s="128"/>
      <c r="B726" s="128"/>
      <c r="C726" s="128"/>
      <c r="D726" s="164"/>
      <c r="E726" s="164"/>
      <c r="F726" s="128"/>
      <c r="G726" s="128"/>
      <c r="H726" s="128"/>
      <c r="I726" s="128"/>
      <c r="J726" s="128"/>
      <c r="K726" s="164"/>
      <c r="L726" s="164"/>
      <c r="M726" s="164"/>
      <c r="N726" s="164"/>
      <c r="O726" s="164"/>
      <c r="P726" s="164"/>
      <c r="Q726" s="164"/>
      <c r="R726" s="164"/>
      <c r="S726" s="164"/>
      <c r="T726" s="164"/>
      <c r="U726" s="164"/>
      <c r="V726" s="164"/>
      <c r="W726" s="164"/>
      <c r="X726" s="128"/>
      <c r="Y726" s="128"/>
      <c r="Z726" s="128"/>
    </row>
    <row r="727" spans="1:26">
      <c r="A727" s="128"/>
      <c r="B727" s="128"/>
      <c r="C727" s="128"/>
      <c r="D727" s="164"/>
      <c r="E727" s="164"/>
      <c r="F727" s="128"/>
      <c r="G727" s="128"/>
      <c r="H727" s="128"/>
      <c r="I727" s="128"/>
      <c r="J727" s="128"/>
      <c r="K727" s="164"/>
      <c r="L727" s="164"/>
      <c r="M727" s="164"/>
      <c r="N727" s="164"/>
      <c r="O727" s="164"/>
      <c r="P727" s="164"/>
      <c r="Q727" s="164"/>
      <c r="R727" s="164"/>
      <c r="S727" s="164"/>
      <c r="T727" s="164"/>
      <c r="U727" s="164"/>
      <c r="V727" s="164"/>
      <c r="W727" s="164"/>
      <c r="X727" s="128"/>
      <c r="Y727" s="128"/>
      <c r="Z727" s="128"/>
    </row>
    <row r="728" spans="1:26">
      <c r="A728" s="128"/>
      <c r="B728" s="128"/>
      <c r="C728" s="128"/>
      <c r="D728" s="164"/>
      <c r="E728" s="164"/>
      <c r="F728" s="128"/>
      <c r="G728" s="128"/>
      <c r="H728" s="128"/>
      <c r="I728" s="128"/>
      <c r="J728" s="128"/>
      <c r="K728" s="164"/>
      <c r="L728" s="164"/>
      <c r="M728" s="164"/>
      <c r="N728" s="164"/>
      <c r="O728" s="164"/>
      <c r="P728" s="164"/>
      <c r="Q728" s="164"/>
      <c r="R728" s="164"/>
      <c r="S728" s="164"/>
      <c r="T728" s="164"/>
      <c r="U728" s="164"/>
      <c r="V728" s="164"/>
      <c r="W728" s="164"/>
      <c r="X728" s="128"/>
      <c r="Y728" s="128"/>
      <c r="Z728" s="128"/>
    </row>
    <row r="729" spans="1:26">
      <c r="A729" s="128"/>
      <c r="B729" s="128"/>
      <c r="C729" s="128"/>
      <c r="D729" s="164"/>
      <c r="E729" s="164"/>
      <c r="F729" s="128"/>
      <c r="G729" s="128"/>
      <c r="H729" s="128"/>
      <c r="I729" s="128"/>
      <c r="J729" s="128"/>
      <c r="K729" s="164"/>
      <c r="L729" s="164"/>
      <c r="M729" s="164"/>
      <c r="N729" s="164"/>
      <c r="O729" s="164"/>
      <c r="P729" s="164"/>
      <c r="Q729" s="164"/>
      <c r="R729" s="164"/>
      <c r="S729" s="164"/>
      <c r="T729" s="164"/>
      <c r="U729" s="164"/>
      <c r="V729" s="164"/>
      <c r="W729" s="164"/>
      <c r="X729" s="128"/>
      <c r="Y729" s="128"/>
      <c r="Z729" s="128"/>
    </row>
    <row r="730" spans="1:26">
      <c r="A730" s="128"/>
      <c r="B730" s="128"/>
      <c r="C730" s="128"/>
      <c r="D730" s="164"/>
      <c r="E730" s="164"/>
      <c r="F730" s="128"/>
      <c r="G730" s="128"/>
      <c r="H730" s="128"/>
      <c r="I730" s="128"/>
      <c r="J730" s="128"/>
      <c r="K730" s="164"/>
      <c r="L730" s="164"/>
      <c r="M730" s="164"/>
      <c r="N730" s="164"/>
      <c r="O730" s="164"/>
      <c r="P730" s="164"/>
      <c r="Q730" s="164"/>
      <c r="R730" s="164"/>
      <c r="S730" s="164"/>
      <c r="T730" s="164"/>
      <c r="U730" s="164"/>
      <c r="V730" s="164"/>
      <c r="W730" s="164"/>
      <c r="X730" s="128"/>
      <c r="Y730" s="128"/>
      <c r="Z730" s="128"/>
    </row>
    <row r="731" spans="1:26">
      <c r="A731" s="128"/>
      <c r="B731" s="128"/>
      <c r="C731" s="128"/>
      <c r="D731" s="164"/>
      <c r="E731" s="164"/>
      <c r="F731" s="128"/>
      <c r="G731" s="128"/>
      <c r="H731" s="128"/>
      <c r="I731" s="128"/>
      <c r="J731" s="128"/>
      <c r="K731" s="164"/>
      <c r="L731" s="164"/>
      <c r="M731" s="164"/>
      <c r="N731" s="164"/>
      <c r="O731" s="164"/>
      <c r="P731" s="164"/>
      <c r="Q731" s="164"/>
      <c r="R731" s="164"/>
      <c r="S731" s="164"/>
      <c r="T731" s="164"/>
      <c r="U731" s="164"/>
      <c r="V731" s="164"/>
      <c r="W731" s="164"/>
      <c r="X731" s="128"/>
      <c r="Y731" s="128"/>
      <c r="Z731" s="128"/>
    </row>
    <row r="732" spans="1:26">
      <c r="A732" s="128"/>
      <c r="B732" s="128"/>
      <c r="C732" s="128"/>
      <c r="D732" s="164"/>
      <c r="E732" s="164"/>
      <c r="F732" s="128"/>
      <c r="G732" s="128"/>
      <c r="H732" s="128"/>
      <c r="I732" s="128"/>
      <c r="J732" s="128"/>
      <c r="K732" s="164"/>
      <c r="L732" s="164"/>
      <c r="M732" s="164"/>
      <c r="N732" s="164"/>
      <c r="O732" s="164"/>
      <c r="P732" s="164"/>
      <c r="Q732" s="164"/>
      <c r="R732" s="164"/>
      <c r="S732" s="164"/>
      <c r="T732" s="164"/>
      <c r="U732" s="164"/>
      <c r="V732" s="164"/>
      <c r="W732" s="164"/>
      <c r="X732" s="128"/>
      <c r="Y732" s="128"/>
      <c r="Z732" s="128"/>
    </row>
    <row r="733" spans="1:26">
      <c r="A733" s="128"/>
      <c r="B733" s="128"/>
      <c r="C733" s="128"/>
      <c r="D733" s="164"/>
      <c r="E733" s="164"/>
      <c r="F733" s="128"/>
      <c r="G733" s="128"/>
      <c r="H733" s="128"/>
      <c r="I733" s="128"/>
      <c r="J733" s="128"/>
      <c r="K733" s="164"/>
      <c r="L733" s="164"/>
      <c r="M733" s="164"/>
      <c r="N733" s="164"/>
      <c r="O733" s="164"/>
      <c r="P733" s="164"/>
      <c r="Q733" s="164"/>
      <c r="R733" s="164"/>
      <c r="S733" s="164"/>
      <c r="T733" s="164"/>
      <c r="U733" s="164"/>
      <c r="V733" s="164"/>
      <c r="W733" s="164"/>
      <c r="X733" s="128"/>
      <c r="Y733" s="128"/>
      <c r="Z733" s="128"/>
    </row>
    <row r="734" spans="1:26">
      <c r="A734" s="128"/>
      <c r="B734" s="128"/>
      <c r="C734" s="128"/>
      <c r="D734" s="164"/>
      <c r="E734" s="164"/>
      <c r="F734" s="128"/>
      <c r="G734" s="128"/>
      <c r="H734" s="128"/>
      <c r="I734" s="128"/>
      <c r="J734" s="128"/>
      <c r="K734" s="164"/>
      <c r="L734" s="164"/>
      <c r="M734" s="164"/>
      <c r="N734" s="164"/>
      <c r="O734" s="164"/>
      <c r="P734" s="164"/>
      <c r="Q734" s="164"/>
      <c r="R734" s="164"/>
      <c r="S734" s="164"/>
      <c r="T734" s="164"/>
      <c r="U734" s="164"/>
      <c r="V734" s="164"/>
      <c r="W734" s="164"/>
      <c r="X734" s="128"/>
      <c r="Y734" s="128"/>
      <c r="Z734" s="128"/>
    </row>
    <row r="735" spans="1:26">
      <c r="A735" s="128"/>
      <c r="B735" s="128"/>
      <c r="C735" s="128"/>
      <c r="D735" s="164"/>
      <c r="E735" s="164"/>
      <c r="F735" s="128"/>
      <c r="G735" s="128"/>
      <c r="H735" s="128"/>
      <c r="I735" s="128"/>
      <c r="J735" s="128"/>
      <c r="K735" s="164"/>
      <c r="L735" s="164"/>
      <c r="M735" s="164"/>
      <c r="N735" s="164"/>
      <c r="O735" s="164"/>
      <c r="P735" s="164"/>
      <c r="Q735" s="164"/>
      <c r="R735" s="164"/>
      <c r="S735" s="164"/>
      <c r="T735" s="164"/>
      <c r="U735" s="164"/>
      <c r="V735" s="164"/>
      <c r="W735" s="164"/>
      <c r="X735" s="128"/>
      <c r="Y735" s="128"/>
      <c r="Z735" s="128"/>
    </row>
    <row r="736" spans="1:26">
      <c r="A736" s="128"/>
      <c r="B736" s="128"/>
      <c r="C736" s="128"/>
      <c r="D736" s="164"/>
      <c r="E736" s="164"/>
      <c r="F736" s="128"/>
      <c r="G736" s="128"/>
      <c r="H736" s="128"/>
      <c r="I736" s="128"/>
      <c r="J736" s="128"/>
      <c r="K736" s="164"/>
      <c r="L736" s="164"/>
      <c r="M736" s="164"/>
      <c r="N736" s="164"/>
      <c r="O736" s="164"/>
      <c r="P736" s="164"/>
      <c r="Q736" s="164"/>
      <c r="R736" s="164"/>
      <c r="S736" s="164"/>
      <c r="T736" s="164"/>
      <c r="U736" s="164"/>
      <c r="V736" s="164"/>
      <c r="W736" s="164"/>
      <c r="X736" s="128"/>
      <c r="Y736" s="128"/>
      <c r="Z736" s="128"/>
    </row>
    <row r="737" spans="1:26">
      <c r="A737" s="128"/>
      <c r="B737" s="128"/>
      <c r="C737" s="128"/>
      <c r="D737" s="164"/>
      <c r="E737" s="164"/>
      <c r="F737" s="128"/>
      <c r="G737" s="128"/>
      <c r="H737" s="128"/>
      <c r="I737" s="128"/>
      <c r="J737" s="128"/>
      <c r="K737" s="164"/>
      <c r="L737" s="164"/>
      <c r="M737" s="164"/>
      <c r="N737" s="164"/>
      <c r="O737" s="164"/>
      <c r="P737" s="164"/>
      <c r="Q737" s="164"/>
      <c r="R737" s="164"/>
      <c r="S737" s="164"/>
      <c r="T737" s="164"/>
      <c r="U737" s="164"/>
      <c r="V737" s="164"/>
      <c r="W737" s="164"/>
      <c r="X737" s="128"/>
      <c r="Y737" s="128"/>
      <c r="Z737" s="128"/>
    </row>
    <row r="738" spans="1:26">
      <c r="A738" s="128"/>
      <c r="B738" s="128"/>
      <c r="C738" s="128"/>
      <c r="D738" s="164"/>
      <c r="E738" s="164"/>
      <c r="F738" s="128"/>
      <c r="G738" s="128"/>
      <c r="H738" s="128"/>
      <c r="I738" s="128"/>
      <c r="J738" s="128"/>
      <c r="K738" s="164"/>
      <c r="L738" s="164"/>
      <c r="M738" s="164"/>
      <c r="N738" s="164"/>
      <c r="O738" s="164"/>
      <c r="P738" s="164"/>
      <c r="Q738" s="164"/>
      <c r="R738" s="164"/>
      <c r="S738" s="164"/>
      <c r="T738" s="164"/>
      <c r="U738" s="164"/>
      <c r="V738" s="164"/>
      <c r="W738" s="164"/>
      <c r="X738" s="128"/>
      <c r="Y738" s="128"/>
      <c r="Z738" s="128"/>
    </row>
    <row r="739" spans="1:26">
      <c r="A739" s="128"/>
      <c r="B739" s="128"/>
      <c r="C739" s="128"/>
      <c r="D739" s="164"/>
      <c r="E739" s="164"/>
      <c r="F739" s="128"/>
      <c r="G739" s="128"/>
      <c r="H739" s="128"/>
      <c r="I739" s="128"/>
      <c r="J739" s="128"/>
      <c r="K739" s="164"/>
      <c r="L739" s="164"/>
      <c r="M739" s="164"/>
      <c r="N739" s="164"/>
      <c r="O739" s="164"/>
      <c r="P739" s="164"/>
      <c r="Q739" s="164"/>
      <c r="R739" s="164"/>
      <c r="S739" s="164"/>
      <c r="T739" s="164"/>
      <c r="U739" s="164"/>
      <c r="V739" s="164"/>
      <c r="W739" s="164"/>
      <c r="X739" s="128"/>
      <c r="Y739" s="128"/>
      <c r="Z739" s="128"/>
    </row>
    <row r="740" spans="1:26">
      <c r="A740" s="128"/>
      <c r="B740" s="128"/>
      <c r="C740" s="128"/>
      <c r="D740" s="164"/>
      <c r="E740" s="164"/>
      <c r="F740" s="128"/>
      <c r="G740" s="128"/>
      <c r="H740" s="128"/>
      <c r="I740" s="128"/>
      <c r="J740" s="128"/>
      <c r="K740" s="164"/>
      <c r="L740" s="164"/>
      <c r="M740" s="164"/>
      <c r="N740" s="164"/>
      <c r="O740" s="164"/>
      <c r="P740" s="164"/>
      <c r="Q740" s="164"/>
      <c r="R740" s="164"/>
      <c r="S740" s="164"/>
      <c r="T740" s="164"/>
      <c r="U740" s="164"/>
      <c r="V740" s="164"/>
      <c r="W740" s="164"/>
      <c r="X740" s="128"/>
      <c r="Y740" s="128"/>
      <c r="Z740" s="128"/>
    </row>
    <row r="741" spans="1:26">
      <c r="A741" s="128"/>
      <c r="B741" s="128"/>
      <c r="C741" s="128"/>
      <c r="D741" s="164"/>
      <c r="E741" s="164"/>
      <c r="F741" s="128"/>
      <c r="G741" s="128"/>
      <c r="H741" s="128"/>
      <c r="I741" s="128"/>
      <c r="J741" s="128"/>
      <c r="K741" s="164"/>
      <c r="L741" s="164"/>
      <c r="M741" s="164"/>
      <c r="N741" s="164"/>
      <c r="O741" s="164"/>
      <c r="P741" s="164"/>
      <c r="Q741" s="164"/>
      <c r="R741" s="164"/>
      <c r="S741" s="164"/>
      <c r="T741" s="164"/>
      <c r="U741" s="164"/>
      <c r="V741" s="164"/>
      <c r="W741" s="164"/>
      <c r="X741" s="128"/>
      <c r="Y741" s="128"/>
      <c r="Z741" s="128"/>
    </row>
    <row r="742" spans="1:26">
      <c r="A742" s="128"/>
      <c r="B742" s="128"/>
      <c r="C742" s="128"/>
      <c r="D742" s="164"/>
      <c r="E742" s="164"/>
      <c r="F742" s="128"/>
      <c r="G742" s="128"/>
      <c r="H742" s="128"/>
      <c r="I742" s="128"/>
      <c r="J742" s="128"/>
      <c r="K742" s="164"/>
      <c r="L742" s="164"/>
      <c r="M742" s="164"/>
      <c r="N742" s="164"/>
      <c r="O742" s="164"/>
      <c r="P742" s="164"/>
      <c r="Q742" s="164"/>
      <c r="R742" s="164"/>
      <c r="S742" s="164"/>
      <c r="T742" s="164"/>
      <c r="U742" s="164"/>
      <c r="V742" s="164"/>
      <c r="W742" s="164"/>
      <c r="X742" s="128"/>
      <c r="Y742" s="128"/>
      <c r="Z742" s="128"/>
    </row>
    <row r="743" spans="1:26">
      <c r="A743" s="128"/>
      <c r="B743" s="128"/>
      <c r="C743" s="128"/>
      <c r="D743" s="164"/>
      <c r="E743" s="164"/>
      <c r="F743" s="128"/>
      <c r="G743" s="128"/>
      <c r="H743" s="128"/>
      <c r="I743" s="128"/>
      <c r="J743" s="128"/>
      <c r="K743" s="164"/>
      <c r="L743" s="164"/>
      <c r="M743" s="164"/>
      <c r="N743" s="164"/>
      <c r="O743" s="164"/>
      <c r="P743" s="164"/>
      <c r="Q743" s="164"/>
      <c r="R743" s="164"/>
      <c r="S743" s="164"/>
      <c r="T743" s="164"/>
      <c r="U743" s="164"/>
      <c r="V743" s="164"/>
      <c r="W743" s="164"/>
      <c r="X743" s="128"/>
      <c r="Y743" s="128"/>
      <c r="Z743" s="128"/>
    </row>
    <row r="744" spans="1:26">
      <c r="A744" s="128"/>
      <c r="B744" s="128"/>
      <c r="C744" s="128"/>
      <c r="D744" s="164"/>
      <c r="E744" s="164"/>
      <c r="F744" s="128"/>
      <c r="G744" s="128"/>
      <c r="H744" s="128"/>
      <c r="I744" s="128"/>
      <c r="J744" s="128"/>
      <c r="K744" s="164"/>
      <c r="L744" s="164"/>
      <c r="M744" s="164"/>
      <c r="N744" s="164"/>
      <c r="O744" s="164"/>
      <c r="P744" s="164"/>
      <c r="Q744" s="164"/>
      <c r="R744" s="164"/>
      <c r="S744" s="164"/>
      <c r="T744" s="164"/>
      <c r="U744" s="164"/>
      <c r="V744" s="164"/>
      <c r="W744" s="164"/>
      <c r="X744" s="128"/>
      <c r="Y744" s="128"/>
      <c r="Z744" s="128"/>
    </row>
    <row r="745" spans="1:26">
      <c r="A745" s="128"/>
      <c r="B745" s="128"/>
      <c r="C745" s="128"/>
      <c r="D745" s="164"/>
      <c r="E745" s="164"/>
      <c r="F745" s="128"/>
      <c r="G745" s="128"/>
      <c r="H745" s="128"/>
      <c r="I745" s="128"/>
      <c r="J745" s="128"/>
      <c r="K745" s="164"/>
      <c r="L745" s="164"/>
      <c r="M745" s="164"/>
      <c r="N745" s="164"/>
      <c r="O745" s="164"/>
      <c r="P745" s="164"/>
      <c r="Q745" s="164"/>
      <c r="R745" s="164"/>
      <c r="S745" s="164"/>
      <c r="T745" s="164"/>
      <c r="U745" s="164"/>
      <c r="V745" s="164"/>
      <c r="W745" s="164"/>
      <c r="X745" s="128"/>
      <c r="Y745" s="128"/>
      <c r="Z745" s="128"/>
    </row>
    <row r="746" spans="1:26">
      <c r="A746" s="128"/>
      <c r="B746" s="128"/>
      <c r="C746" s="128"/>
      <c r="D746" s="164"/>
      <c r="E746" s="164"/>
      <c r="F746" s="128"/>
      <c r="G746" s="128"/>
      <c r="H746" s="128"/>
      <c r="I746" s="128"/>
      <c r="J746" s="128"/>
      <c r="K746" s="164"/>
      <c r="L746" s="164"/>
      <c r="M746" s="164"/>
      <c r="N746" s="164"/>
      <c r="O746" s="164"/>
      <c r="P746" s="164"/>
      <c r="Q746" s="164"/>
      <c r="R746" s="164"/>
      <c r="S746" s="164"/>
      <c r="T746" s="164"/>
      <c r="U746" s="164"/>
      <c r="V746" s="164"/>
      <c r="W746" s="164"/>
      <c r="X746" s="128"/>
      <c r="Y746" s="128"/>
      <c r="Z746" s="128"/>
    </row>
    <row r="747" spans="1:26">
      <c r="A747" s="128"/>
      <c r="B747" s="128"/>
      <c r="C747" s="128"/>
      <c r="D747" s="164"/>
      <c r="E747" s="164"/>
      <c r="F747" s="128"/>
      <c r="G747" s="128"/>
      <c r="H747" s="128"/>
      <c r="I747" s="128"/>
      <c r="J747" s="128"/>
      <c r="K747" s="164"/>
      <c r="L747" s="164"/>
      <c r="M747" s="164"/>
      <c r="N747" s="164"/>
      <c r="O747" s="164"/>
      <c r="P747" s="164"/>
      <c r="Q747" s="164"/>
      <c r="R747" s="164"/>
      <c r="S747" s="164"/>
      <c r="T747" s="164"/>
      <c r="U747" s="164"/>
      <c r="V747" s="164"/>
      <c r="W747" s="164"/>
      <c r="X747" s="128"/>
      <c r="Y747" s="128"/>
      <c r="Z747" s="128"/>
    </row>
    <row r="748" spans="1:26">
      <c r="A748" s="128"/>
      <c r="B748" s="128"/>
      <c r="C748" s="128"/>
      <c r="D748" s="164"/>
      <c r="E748" s="164"/>
      <c r="F748" s="128"/>
      <c r="G748" s="128"/>
      <c r="H748" s="128"/>
      <c r="I748" s="128"/>
      <c r="J748" s="128"/>
      <c r="K748" s="164"/>
      <c r="L748" s="164"/>
      <c r="M748" s="164"/>
      <c r="N748" s="164"/>
      <c r="O748" s="164"/>
      <c r="P748" s="164"/>
      <c r="Q748" s="164"/>
      <c r="R748" s="164"/>
      <c r="S748" s="164"/>
      <c r="T748" s="164"/>
      <c r="U748" s="164"/>
      <c r="V748" s="164"/>
      <c r="W748" s="164"/>
      <c r="X748" s="128"/>
      <c r="Y748" s="128"/>
      <c r="Z748" s="128"/>
    </row>
    <row r="749" spans="1:26">
      <c r="A749" s="128"/>
      <c r="B749" s="128"/>
      <c r="C749" s="128"/>
      <c r="D749" s="164"/>
      <c r="E749" s="164"/>
      <c r="F749" s="128"/>
      <c r="G749" s="128"/>
      <c r="H749" s="128"/>
      <c r="I749" s="128"/>
      <c r="J749" s="128"/>
      <c r="K749" s="164"/>
      <c r="L749" s="164"/>
      <c r="M749" s="164"/>
      <c r="N749" s="164"/>
      <c r="O749" s="164"/>
      <c r="P749" s="164"/>
      <c r="Q749" s="164"/>
      <c r="R749" s="164"/>
      <c r="S749" s="164"/>
      <c r="T749" s="164"/>
      <c r="U749" s="164"/>
      <c r="V749" s="164"/>
      <c r="W749" s="164"/>
      <c r="X749" s="128"/>
      <c r="Y749" s="128"/>
      <c r="Z749" s="128"/>
    </row>
    <row r="750" spans="1:26">
      <c r="A750" s="128"/>
      <c r="B750" s="128"/>
      <c r="C750" s="128"/>
      <c r="D750" s="164"/>
      <c r="E750" s="164"/>
      <c r="F750" s="128"/>
      <c r="G750" s="128"/>
      <c r="H750" s="128"/>
      <c r="I750" s="128"/>
      <c r="J750" s="128"/>
      <c r="K750" s="164"/>
      <c r="L750" s="164"/>
      <c r="M750" s="164"/>
      <c r="N750" s="164"/>
      <c r="O750" s="164"/>
      <c r="P750" s="164"/>
      <c r="Q750" s="164"/>
      <c r="R750" s="164"/>
      <c r="S750" s="164"/>
      <c r="T750" s="164"/>
      <c r="U750" s="164"/>
      <c r="V750" s="164"/>
      <c r="W750" s="164"/>
      <c r="X750" s="128"/>
      <c r="Y750" s="128"/>
      <c r="Z750" s="128"/>
    </row>
    <row r="751" spans="1:26">
      <c r="A751" s="128"/>
      <c r="B751" s="128"/>
      <c r="C751" s="128"/>
      <c r="D751" s="164"/>
      <c r="E751" s="164"/>
      <c r="F751" s="128"/>
      <c r="G751" s="128"/>
      <c r="H751" s="128"/>
      <c r="I751" s="128"/>
      <c r="J751" s="128"/>
      <c r="K751" s="164"/>
      <c r="L751" s="164"/>
      <c r="M751" s="164"/>
      <c r="N751" s="164"/>
      <c r="O751" s="164"/>
      <c r="P751" s="164"/>
      <c r="Q751" s="164"/>
      <c r="R751" s="164"/>
      <c r="S751" s="164"/>
      <c r="T751" s="164"/>
      <c r="U751" s="164"/>
      <c r="V751" s="164"/>
      <c r="W751" s="164"/>
      <c r="X751" s="128"/>
      <c r="Y751" s="128"/>
      <c r="Z751" s="128"/>
    </row>
    <row r="752" spans="1:26">
      <c r="A752" s="128"/>
      <c r="B752" s="128"/>
      <c r="C752" s="128"/>
      <c r="D752" s="164"/>
      <c r="E752" s="164"/>
      <c r="F752" s="128"/>
      <c r="G752" s="128"/>
      <c r="H752" s="128"/>
      <c r="I752" s="128"/>
      <c r="J752" s="128"/>
      <c r="K752" s="164"/>
      <c r="L752" s="164"/>
      <c r="M752" s="164"/>
      <c r="N752" s="164"/>
      <c r="O752" s="164"/>
      <c r="P752" s="164"/>
      <c r="Q752" s="164"/>
      <c r="R752" s="164"/>
      <c r="S752" s="164"/>
      <c r="T752" s="164"/>
      <c r="U752" s="164"/>
      <c r="V752" s="164"/>
      <c r="W752" s="164"/>
      <c r="X752" s="128"/>
      <c r="Y752" s="128"/>
      <c r="Z752" s="128"/>
    </row>
    <row r="753" spans="1:26">
      <c r="A753" s="128"/>
      <c r="B753" s="128"/>
      <c r="C753" s="128"/>
      <c r="D753" s="164"/>
      <c r="E753" s="164"/>
      <c r="F753" s="128"/>
      <c r="G753" s="128"/>
      <c r="H753" s="128"/>
      <c r="I753" s="128"/>
      <c r="J753" s="128"/>
      <c r="K753" s="164"/>
      <c r="L753" s="164"/>
      <c r="M753" s="164"/>
      <c r="N753" s="164"/>
      <c r="O753" s="164"/>
      <c r="P753" s="164"/>
      <c r="Q753" s="164"/>
      <c r="R753" s="164"/>
      <c r="S753" s="164"/>
      <c r="T753" s="164"/>
      <c r="U753" s="164"/>
      <c r="V753" s="164"/>
      <c r="W753" s="164"/>
      <c r="X753" s="128"/>
      <c r="Y753" s="128"/>
      <c r="Z753" s="128"/>
    </row>
    <row r="754" spans="1:26">
      <c r="A754" s="128"/>
      <c r="B754" s="128"/>
      <c r="C754" s="128"/>
      <c r="D754" s="164"/>
      <c r="E754" s="164"/>
      <c r="F754" s="128"/>
      <c r="G754" s="128"/>
      <c r="H754" s="128"/>
      <c r="I754" s="128"/>
      <c r="J754" s="128"/>
      <c r="K754" s="164"/>
      <c r="L754" s="164"/>
      <c r="M754" s="164"/>
      <c r="N754" s="164"/>
      <c r="O754" s="164"/>
      <c r="P754" s="164"/>
      <c r="Q754" s="164"/>
      <c r="R754" s="164"/>
      <c r="S754" s="164"/>
      <c r="T754" s="164"/>
      <c r="U754" s="164"/>
      <c r="V754" s="164"/>
      <c r="W754" s="164"/>
      <c r="X754" s="128"/>
      <c r="Y754" s="128"/>
      <c r="Z754" s="128"/>
    </row>
    <row r="755" spans="1:26">
      <c r="A755" s="128"/>
      <c r="B755" s="128"/>
      <c r="C755" s="128"/>
      <c r="D755" s="164"/>
      <c r="E755" s="164"/>
      <c r="F755" s="128"/>
      <c r="G755" s="128"/>
      <c r="H755" s="128"/>
      <c r="I755" s="128"/>
      <c r="J755" s="128"/>
      <c r="K755" s="164"/>
      <c r="L755" s="164"/>
      <c r="M755" s="164"/>
      <c r="N755" s="164"/>
      <c r="O755" s="164"/>
      <c r="P755" s="164"/>
      <c r="Q755" s="164"/>
      <c r="R755" s="164"/>
      <c r="S755" s="164"/>
      <c r="T755" s="164"/>
      <c r="U755" s="164"/>
      <c r="V755" s="164"/>
      <c r="W755" s="164"/>
      <c r="X755" s="128"/>
      <c r="Y755" s="128"/>
      <c r="Z755" s="128"/>
    </row>
    <row r="756" spans="1:26">
      <c r="A756" s="128"/>
      <c r="B756" s="128"/>
      <c r="C756" s="128"/>
      <c r="D756" s="164"/>
      <c r="E756" s="164"/>
      <c r="F756" s="128"/>
      <c r="G756" s="128"/>
      <c r="H756" s="128"/>
      <c r="I756" s="128"/>
      <c r="J756" s="128"/>
      <c r="K756" s="164"/>
      <c r="L756" s="164"/>
      <c r="M756" s="164"/>
      <c r="N756" s="164"/>
      <c r="O756" s="164"/>
      <c r="P756" s="164"/>
      <c r="Q756" s="164"/>
      <c r="R756" s="164"/>
      <c r="S756" s="164"/>
      <c r="T756" s="164"/>
      <c r="U756" s="164"/>
      <c r="V756" s="164"/>
      <c r="W756" s="164"/>
      <c r="X756" s="128"/>
      <c r="Y756" s="128"/>
      <c r="Z756" s="128"/>
    </row>
    <row r="757" spans="1:26">
      <c r="A757" s="128"/>
      <c r="B757" s="128"/>
      <c r="C757" s="128"/>
      <c r="D757" s="164"/>
      <c r="E757" s="164"/>
      <c r="F757" s="128"/>
      <c r="G757" s="128"/>
      <c r="H757" s="128"/>
      <c r="I757" s="128"/>
      <c r="J757" s="128"/>
      <c r="K757" s="164"/>
      <c r="L757" s="164"/>
      <c r="M757" s="164"/>
      <c r="N757" s="164"/>
      <c r="O757" s="164"/>
      <c r="P757" s="164"/>
      <c r="Q757" s="164"/>
      <c r="R757" s="164"/>
      <c r="S757" s="164"/>
      <c r="T757" s="164"/>
      <c r="U757" s="164"/>
      <c r="V757" s="164"/>
      <c r="W757" s="164"/>
      <c r="X757" s="128"/>
      <c r="Y757" s="128"/>
      <c r="Z757" s="128"/>
    </row>
    <row r="758" spans="1:26">
      <c r="A758" s="128"/>
      <c r="B758" s="128"/>
      <c r="C758" s="128"/>
      <c r="D758" s="164"/>
      <c r="E758" s="164"/>
      <c r="F758" s="128"/>
      <c r="G758" s="128"/>
      <c r="H758" s="128"/>
      <c r="I758" s="128"/>
      <c r="J758" s="128"/>
      <c r="K758" s="164"/>
      <c r="L758" s="164"/>
      <c r="M758" s="164"/>
      <c r="N758" s="164"/>
      <c r="O758" s="164"/>
      <c r="P758" s="164"/>
      <c r="Q758" s="164"/>
      <c r="R758" s="164"/>
      <c r="S758" s="164"/>
      <c r="T758" s="164"/>
      <c r="U758" s="164"/>
      <c r="V758" s="164"/>
      <c r="W758" s="164"/>
      <c r="X758" s="128"/>
      <c r="Y758" s="128"/>
      <c r="Z758" s="128"/>
    </row>
    <row r="759" spans="1:26">
      <c r="A759" s="128"/>
      <c r="B759" s="128"/>
      <c r="C759" s="128"/>
      <c r="D759" s="164"/>
      <c r="E759" s="164"/>
      <c r="F759" s="128"/>
      <c r="G759" s="128"/>
      <c r="H759" s="128"/>
      <c r="I759" s="128"/>
      <c r="J759" s="128"/>
      <c r="K759" s="164"/>
      <c r="L759" s="164"/>
      <c r="M759" s="164"/>
      <c r="N759" s="164"/>
      <c r="O759" s="164"/>
      <c r="P759" s="164"/>
      <c r="Q759" s="164"/>
      <c r="R759" s="164"/>
      <c r="S759" s="164"/>
      <c r="T759" s="164"/>
      <c r="U759" s="164"/>
      <c r="V759" s="164"/>
      <c r="W759" s="164"/>
      <c r="X759" s="128"/>
      <c r="Y759" s="128"/>
      <c r="Z759" s="128"/>
    </row>
    <row r="760" spans="1:26">
      <c r="A760" s="128"/>
      <c r="B760" s="128"/>
      <c r="C760" s="128"/>
      <c r="D760" s="164"/>
      <c r="E760" s="164"/>
      <c r="F760" s="128"/>
      <c r="G760" s="128"/>
      <c r="H760" s="128"/>
      <c r="I760" s="128"/>
      <c r="J760" s="128"/>
      <c r="K760" s="164"/>
      <c r="L760" s="164"/>
      <c r="M760" s="164"/>
      <c r="N760" s="164"/>
      <c r="O760" s="164"/>
      <c r="P760" s="164"/>
      <c r="Q760" s="164"/>
      <c r="R760" s="164"/>
      <c r="S760" s="164"/>
      <c r="T760" s="164"/>
      <c r="U760" s="164"/>
      <c r="V760" s="164"/>
      <c r="W760" s="164"/>
      <c r="X760" s="128"/>
      <c r="Y760" s="128"/>
      <c r="Z760" s="128"/>
    </row>
    <row r="761" spans="1:26">
      <c r="A761" s="128"/>
      <c r="B761" s="128"/>
      <c r="C761" s="128"/>
      <c r="D761" s="164"/>
      <c r="E761" s="164"/>
      <c r="F761" s="128"/>
      <c r="G761" s="128"/>
      <c r="H761" s="128"/>
      <c r="I761" s="128"/>
      <c r="J761" s="128"/>
      <c r="K761" s="164"/>
      <c r="L761" s="164"/>
      <c r="M761" s="164"/>
      <c r="N761" s="164"/>
      <c r="O761" s="164"/>
      <c r="P761" s="164"/>
      <c r="Q761" s="164"/>
      <c r="R761" s="164"/>
      <c r="S761" s="164"/>
      <c r="T761" s="164"/>
      <c r="U761" s="164"/>
      <c r="V761" s="164"/>
      <c r="W761" s="164"/>
      <c r="X761" s="128"/>
      <c r="Y761" s="128"/>
      <c r="Z761" s="128"/>
    </row>
    <row r="762" spans="1:26">
      <c r="A762" s="128"/>
      <c r="B762" s="128"/>
      <c r="C762" s="128"/>
      <c r="D762" s="164"/>
      <c r="E762" s="164"/>
      <c r="F762" s="128"/>
      <c r="G762" s="128"/>
      <c r="H762" s="128"/>
      <c r="I762" s="128"/>
      <c r="J762" s="128"/>
      <c r="K762" s="164"/>
      <c r="L762" s="164"/>
      <c r="M762" s="164"/>
      <c r="N762" s="164"/>
      <c r="O762" s="164"/>
      <c r="P762" s="164"/>
      <c r="Q762" s="164"/>
      <c r="R762" s="164"/>
      <c r="S762" s="164"/>
      <c r="T762" s="164"/>
      <c r="U762" s="164"/>
      <c r="V762" s="164"/>
      <c r="W762" s="164"/>
      <c r="X762" s="128"/>
      <c r="Y762" s="128"/>
      <c r="Z762" s="128"/>
    </row>
    <row r="763" spans="1:26">
      <c r="A763" s="128"/>
      <c r="B763" s="128"/>
      <c r="C763" s="128"/>
      <c r="D763" s="164"/>
      <c r="E763" s="164"/>
      <c r="F763" s="128"/>
      <c r="G763" s="128"/>
      <c r="H763" s="128"/>
      <c r="I763" s="128"/>
      <c r="J763" s="128"/>
      <c r="K763" s="164"/>
      <c r="L763" s="164"/>
      <c r="M763" s="164"/>
      <c r="N763" s="164"/>
      <c r="O763" s="164"/>
      <c r="P763" s="164"/>
      <c r="Q763" s="164"/>
      <c r="R763" s="164"/>
      <c r="S763" s="164"/>
      <c r="T763" s="164"/>
      <c r="U763" s="164"/>
      <c r="V763" s="164"/>
      <c r="W763" s="164"/>
      <c r="X763" s="128"/>
      <c r="Y763" s="128"/>
      <c r="Z763" s="128"/>
    </row>
    <row r="764" spans="1:26">
      <c r="A764" s="128"/>
      <c r="B764" s="128"/>
      <c r="C764" s="128"/>
      <c r="D764" s="164"/>
      <c r="E764" s="164"/>
      <c r="F764" s="128"/>
      <c r="G764" s="128"/>
      <c r="H764" s="128"/>
      <c r="I764" s="128"/>
      <c r="J764" s="128"/>
      <c r="K764" s="164"/>
      <c r="L764" s="164"/>
      <c r="M764" s="164"/>
      <c r="N764" s="164"/>
      <c r="O764" s="164"/>
      <c r="P764" s="164"/>
      <c r="Q764" s="164"/>
      <c r="R764" s="164"/>
      <c r="S764" s="164"/>
      <c r="T764" s="164"/>
      <c r="U764" s="164"/>
      <c r="V764" s="164"/>
      <c r="W764" s="164"/>
      <c r="X764" s="128"/>
      <c r="Y764" s="128"/>
      <c r="Z764" s="128"/>
    </row>
    <row r="765" spans="1:26">
      <c r="A765" s="128"/>
      <c r="B765" s="128"/>
      <c r="C765" s="128"/>
      <c r="D765" s="164"/>
      <c r="E765" s="164"/>
      <c r="F765" s="128"/>
      <c r="G765" s="128"/>
      <c r="H765" s="128"/>
      <c r="I765" s="128"/>
      <c r="J765" s="128"/>
      <c r="K765" s="164"/>
      <c r="L765" s="164"/>
      <c r="M765" s="164"/>
      <c r="N765" s="164"/>
      <c r="O765" s="164"/>
      <c r="P765" s="164"/>
      <c r="Q765" s="164"/>
      <c r="R765" s="164"/>
      <c r="S765" s="164"/>
      <c r="T765" s="164"/>
      <c r="U765" s="164"/>
      <c r="V765" s="164"/>
      <c r="W765" s="164"/>
      <c r="X765" s="128"/>
      <c r="Y765" s="128"/>
      <c r="Z765" s="128"/>
    </row>
    <row r="766" spans="1:26">
      <c r="A766" s="128"/>
      <c r="B766" s="128"/>
      <c r="C766" s="128"/>
      <c r="D766" s="164"/>
      <c r="E766" s="164"/>
      <c r="F766" s="128"/>
      <c r="G766" s="128"/>
      <c r="H766" s="128"/>
      <c r="I766" s="128"/>
      <c r="J766" s="128"/>
      <c r="K766" s="164"/>
      <c r="L766" s="164"/>
      <c r="M766" s="164"/>
      <c r="N766" s="164"/>
      <c r="O766" s="164"/>
      <c r="P766" s="164"/>
      <c r="Q766" s="164"/>
      <c r="R766" s="164"/>
      <c r="S766" s="164"/>
      <c r="T766" s="164"/>
      <c r="U766" s="164"/>
      <c r="V766" s="164"/>
      <c r="W766" s="164"/>
      <c r="X766" s="128"/>
      <c r="Y766" s="128"/>
      <c r="Z766" s="128"/>
    </row>
    <row r="767" spans="1:26">
      <c r="A767" s="128"/>
      <c r="B767" s="128"/>
      <c r="C767" s="128"/>
      <c r="D767" s="164"/>
      <c r="E767" s="164"/>
      <c r="F767" s="128"/>
      <c r="G767" s="128"/>
      <c r="H767" s="128"/>
      <c r="I767" s="128"/>
      <c r="J767" s="128"/>
      <c r="K767" s="164"/>
      <c r="L767" s="164"/>
      <c r="M767" s="164"/>
      <c r="N767" s="164"/>
      <c r="O767" s="164"/>
      <c r="P767" s="164"/>
      <c r="Q767" s="164"/>
      <c r="R767" s="164"/>
      <c r="S767" s="164"/>
      <c r="T767" s="164"/>
      <c r="U767" s="164"/>
      <c r="V767" s="164"/>
      <c r="W767" s="164"/>
      <c r="X767" s="128"/>
      <c r="Y767" s="128"/>
      <c r="Z767" s="128"/>
    </row>
    <row r="768" spans="1:26">
      <c r="A768" s="128"/>
      <c r="B768" s="128"/>
      <c r="C768" s="128"/>
      <c r="D768" s="164"/>
      <c r="E768" s="164"/>
      <c r="F768" s="128"/>
      <c r="G768" s="128"/>
      <c r="H768" s="128"/>
      <c r="I768" s="128"/>
      <c r="J768" s="128"/>
      <c r="K768" s="164"/>
      <c r="L768" s="164"/>
      <c r="M768" s="164"/>
      <c r="N768" s="164"/>
      <c r="O768" s="164"/>
      <c r="P768" s="164"/>
      <c r="Q768" s="164"/>
      <c r="R768" s="164"/>
      <c r="S768" s="164"/>
      <c r="T768" s="164"/>
      <c r="U768" s="164"/>
      <c r="V768" s="164"/>
      <c r="W768" s="164"/>
      <c r="X768" s="128"/>
      <c r="Y768" s="128"/>
      <c r="Z768" s="128"/>
    </row>
    <row r="769" spans="1:26">
      <c r="A769" s="128"/>
      <c r="B769" s="128"/>
      <c r="C769" s="128"/>
      <c r="D769" s="164"/>
      <c r="E769" s="164"/>
      <c r="F769" s="128"/>
      <c r="G769" s="128"/>
      <c r="H769" s="128"/>
      <c r="I769" s="128"/>
      <c r="J769" s="128"/>
      <c r="K769" s="164"/>
      <c r="L769" s="164"/>
      <c r="M769" s="164"/>
      <c r="N769" s="164"/>
      <c r="O769" s="164"/>
      <c r="P769" s="164"/>
      <c r="Q769" s="164"/>
      <c r="R769" s="164"/>
      <c r="S769" s="164"/>
      <c r="T769" s="164"/>
      <c r="U769" s="164"/>
      <c r="V769" s="164"/>
      <c r="W769" s="164"/>
      <c r="X769" s="128"/>
      <c r="Y769" s="128"/>
      <c r="Z769" s="128"/>
    </row>
    <row r="770" spans="1:26">
      <c r="A770" s="128"/>
      <c r="B770" s="128"/>
      <c r="C770" s="128"/>
      <c r="D770" s="164"/>
      <c r="E770" s="164"/>
      <c r="F770" s="128"/>
      <c r="G770" s="128"/>
      <c r="H770" s="128"/>
      <c r="I770" s="128"/>
      <c r="J770" s="128"/>
      <c r="K770" s="164"/>
      <c r="L770" s="164"/>
      <c r="M770" s="164"/>
      <c r="N770" s="164"/>
      <c r="O770" s="164"/>
      <c r="P770" s="164"/>
      <c r="Q770" s="164"/>
      <c r="R770" s="164"/>
      <c r="S770" s="164"/>
      <c r="T770" s="164"/>
      <c r="U770" s="164"/>
      <c r="V770" s="164"/>
      <c r="W770" s="164"/>
      <c r="X770" s="128"/>
      <c r="Y770" s="128"/>
      <c r="Z770" s="128"/>
    </row>
    <row r="771" spans="1:26">
      <c r="A771" s="128"/>
      <c r="B771" s="128"/>
      <c r="C771" s="128"/>
      <c r="D771" s="164"/>
      <c r="E771" s="164"/>
      <c r="F771" s="128"/>
      <c r="G771" s="128"/>
      <c r="H771" s="128"/>
      <c r="I771" s="128"/>
      <c r="J771" s="128"/>
      <c r="K771" s="164"/>
      <c r="L771" s="164"/>
      <c r="M771" s="164"/>
      <c r="N771" s="164"/>
      <c r="O771" s="164"/>
      <c r="P771" s="164"/>
      <c r="Q771" s="164"/>
      <c r="R771" s="164"/>
      <c r="S771" s="164"/>
      <c r="T771" s="164"/>
      <c r="U771" s="164"/>
      <c r="V771" s="164"/>
      <c r="W771" s="164"/>
      <c r="X771" s="128"/>
      <c r="Y771" s="128"/>
      <c r="Z771" s="128"/>
    </row>
    <row r="772" spans="1:26">
      <c r="A772" s="128"/>
      <c r="B772" s="128"/>
      <c r="C772" s="128"/>
      <c r="D772" s="164"/>
      <c r="E772" s="164"/>
      <c r="F772" s="128"/>
      <c r="G772" s="128"/>
      <c r="H772" s="128"/>
      <c r="I772" s="128"/>
      <c r="J772" s="128"/>
      <c r="K772" s="164"/>
      <c r="L772" s="164"/>
      <c r="M772" s="164"/>
      <c r="N772" s="164"/>
      <c r="O772" s="164"/>
      <c r="P772" s="164"/>
      <c r="Q772" s="164"/>
      <c r="R772" s="164"/>
      <c r="S772" s="164"/>
      <c r="T772" s="164"/>
      <c r="U772" s="164"/>
      <c r="V772" s="164"/>
      <c r="W772" s="164"/>
      <c r="X772" s="128"/>
      <c r="Y772" s="128"/>
      <c r="Z772" s="128"/>
    </row>
    <row r="773" spans="1:26">
      <c r="A773" s="128"/>
      <c r="B773" s="128"/>
      <c r="C773" s="128"/>
      <c r="D773" s="164"/>
      <c r="E773" s="164"/>
      <c r="F773" s="128"/>
      <c r="G773" s="128"/>
      <c r="H773" s="128"/>
      <c r="I773" s="128"/>
      <c r="J773" s="128"/>
      <c r="K773" s="164"/>
      <c r="L773" s="164"/>
      <c r="M773" s="164"/>
      <c r="N773" s="164"/>
      <c r="O773" s="164"/>
      <c r="P773" s="164"/>
      <c r="Q773" s="164"/>
      <c r="R773" s="164"/>
      <c r="S773" s="164"/>
      <c r="T773" s="164"/>
      <c r="U773" s="164"/>
      <c r="V773" s="164"/>
      <c r="W773" s="164"/>
      <c r="X773" s="128"/>
      <c r="Y773" s="128"/>
      <c r="Z773" s="128"/>
    </row>
    <row r="774" spans="1:26">
      <c r="A774" s="128"/>
      <c r="B774" s="128"/>
      <c r="C774" s="128"/>
      <c r="D774" s="164"/>
      <c r="E774" s="164"/>
      <c r="F774" s="128"/>
      <c r="G774" s="128"/>
      <c r="H774" s="128"/>
      <c r="I774" s="128"/>
      <c r="J774" s="128"/>
      <c r="K774" s="164"/>
      <c r="L774" s="164"/>
      <c r="M774" s="164"/>
      <c r="N774" s="164"/>
      <c r="O774" s="164"/>
      <c r="P774" s="164"/>
      <c r="Q774" s="164"/>
      <c r="R774" s="164"/>
      <c r="S774" s="164"/>
      <c r="T774" s="164"/>
      <c r="U774" s="164"/>
      <c r="V774" s="164"/>
      <c r="W774" s="164"/>
      <c r="X774" s="128"/>
      <c r="Y774" s="128"/>
      <c r="Z774" s="128"/>
    </row>
    <row r="775" spans="1:26">
      <c r="A775" s="128"/>
      <c r="B775" s="128"/>
      <c r="C775" s="128"/>
      <c r="D775" s="164"/>
      <c r="E775" s="164"/>
      <c r="F775" s="128"/>
      <c r="G775" s="128"/>
      <c r="H775" s="128"/>
      <c r="I775" s="128"/>
      <c r="J775" s="128"/>
      <c r="K775" s="164"/>
      <c r="L775" s="164"/>
      <c r="M775" s="164"/>
      <c r="N775" s="164"/>
      <c r="O775" s="164"/>
      <c r="P775" s="164"/>
      <c r="Q775" s="164"/>
      <c r="R775" s="164"/>
      <c r="S775" s="164"/>
      <c r="T775" s="164"/>
      <c r="U775" s="164"/>
      <c r="V775" s="164"/>
      <c r="W775" s="164"/>
      <c r="X775" s="128"/>
      <c r="Y775" s="128"/>
      <c r="Z775" s="128"/>
    </row>
    <row r="776" spans="1:26">
      <c r="A776" s="128"/>
      <c r="B776" s="128"/>
      <c r="C776" s="128"/>
      <c r="D776" s="164"/>
      <c r="E776" s="164"/>
      <c r="F776" s="128"/>
      <c r="G776" s="128"/>
      <c r="H776" s="128"/>
      <c r="I776" s="128"/>
      <c r="J776" s="128"/>
      <c r="K776" s="164"/>
      <c r="L776" s="164"/>
      <c r="M776" s="164"/>
      <c r="N776" s="164"/>
      <c r="O776" s="164"/>
      <c r="P776" s="164"/>
      <c r="Q776" s="164"/>
      <c r="R776" s="164"/>
      <c r="S776" s="164"/>
      <c r="T776" s="164"/>
      <c r="U776" s="164"/>
      <c r="V776" s="164"/>
      <c r="W776" s="164"/>
      <c r="X776" s="128"/>
      <c r="Y776" s="128"/>
      <c r="Z776" s="128"/>
    </row>
    <row r="777" spans="1:26">
      <c r="A777" s="128"/>
      <c r="B777" s="128"/>
      <c r="C777" s="128"/>
      <c r="D777" s="164"/>
      <c r="E777" s="164"/>
      <c r="F777" s="128"/>
      <c r="G777" s="128"/>
      <c r="H777" s="128"/>
      <c r="I777" s="128"/>
      <c r="J777" s="128"/>
      <c r="K777" s="164"/>
      <c r="L777" s="164"/>
      <c r="M777" s="164"/>
      <c r="N777" s="164"/>
      <c r="O777" s="164"/>
      <c r="P777" s="164"/>
      <c r="Q777" s="164"/>
      <c r="R777" s="164"/>
      <c r="S777" s="164"/>
      <c r="T777" s="164"/>
      <c r="U777" s="164"/>
      <c r="V777" s="164"/>
      <c r="W777" s="164"/>
      <c r="X777" s="128"/>
      <c r="Y777" s="128"/>
      <c r="Z777" s="128"/>
    </row>
    <row r="778" spans="1:26">
      <c r="A778" s="128"/>
      <c r="B778" s="128"/>
      <c r="C778" s="128"/>
      <c r="D778" s="164"/>
      <c r="E778" s="164"/>
      <c r="F778" s="128"/>
      <c r="G778" s="128"/>
      <c r="H778" s="128"/>
      <c r="I778" s="128"/>
      <c r="J778" s="128"/>
      <c r="K778" s="164"/>
      <c r="L778" s="164"/>
      <c r="M778" s="164"/>
      <c r="N778" s="164"/>
      <c r="O778" s="164"/>
      <c r="P778" s="164"/>
      <c r="Q778" s="164"/>
      <c r="R778" s="164"/>
      <c r="S778" s="164"/>
      <c r="T778" s="164"/>
      <c r="U778" s="164"/>
      <c r="V778" s="164"/>
      <c r="W778" s="164"/>
      <c r="X778" s="128"/>
      <c r="Y778" s="128"/>
      <c r="Z778" s="128"/>
    </row>
    <row r="779" spans="1:26">
      <c r="A779" s="128"/>
      <c r="B779" s="128"/>
      <c r="C779" s="128"/>
      <c r="D779" s="164"/>
      <c r="E779" s="164"/>
      <c r="F779" s="128"/>
      <c r="G779" s="128"/>
      <c r="H779" s="128"/>
      <c r="I779" s="128"/>
      <c r="J779" s="128"/>
      <c r="K779" s="164"/>
      <c r="L779" s="164"/>
      <c r="M779" s="164"/>
      <c r="N779" s="164"/>
      <c r="O779" s="164"/>
      <c r="P779" s="164"/>
      <c r="Q779" s="164"/>
      <c r="R779" s="164"/>
      <c r="S779" s="164"/>
      <c r="T779" s="164"/>
      <c r="U779" s="164"/>
      <c r="V779" s="164"/>
      <c r="W779" s="164"/>
      <c r="X779" s="128"/>
      <c r="Y779" s="128"/>
      <c r="Z779" s="128"/>
    </row>
    <row r="780" spans="1:26">
      <c r="A780" s="128"/>
      <c r="B780" s="128"/>
      <c r="C780" s="128"/>
      <c r="D780" s="164"/>
      <c r="E780" s="164"/>
      <c r="F780" s="128"/>
      <c r="G780" s="128"/>
      <c r="H780" s="128"/>
      <c r="I780" s="128"/>
      <c r="J780" s="128"/>
      <c r="K780" s="164"/>
      <c r="L780" s="164"/>
      <c r="M780" s="164"/>
      <c r="N780" s="164"/>
      <c r="O780" s="164"/>
      <c r="P780" s="164"/>
      <c r="Q780" s="164"/>
      <c r="R780" s="164"/>
      <c r="S780" s="164"/>
      <c r="T780" s="164"/>
      <c r="U780" s="164"/>
      <c r="V780" s="164"/>
      <c r="W780" s="164"/>
      <c r="X780" s="128"/>
      <c r="Y780" s="128"/>
      <c r="Z780" s="128"/>
    </row>
    <row r="781" spans="1:26">
      <c r="A781" s="128"/>
      <c r="B781" s="128"/>
      <c r="C781" s="128"/>
      <c r="D781" s="164"/>
      <c r="E781" s="164"/>
      <c r="F781" s="128"/>
      <c r="G781" s="128"/>
      <c r="H781" s="128"/>
      <c r="I781" s="128"/>
      <c r="J781" s="128"/>
      <c r="K781" s="164"/>
      <c r="L781" s="164"/>
      <c r="M781" s="164"/>
      <c r="N781" s="164"/>
      <c r="O781" s="164"/>
      <c r="P781" s="164"/>
      <c r="Q781" s="164"/>
      <c r="R781" s="164"/>
      <c r="S781" s="164"/>
      <c r="T781" s="164"/>
      <c r="U781" s="164"/>
      <c r="V781" s="164"/>
      <c r="W781" s="164"/>
      <c r="X781" s="128"/>
      <c r="Y781" s="128"/>
      <c r="Z781" s="128"/>
    </row>
    <row r="782" spans="1:26">
      <c r="A782" s="128"/>
      <c r="B782" s="128"/>
      <c r="C782" s="128"/>
      <c r="D782" s="164"/>
      <c r="E782" s="164"/>
      <c r="F782" s="128"/>
      <c r="G782" s="128"/>
      <c r="H782" s="128"/>
      <c r="I782" s="128"/>
      <c r="J782" s="128"/>
      <c r="K782" s="164"/>
      <c r="L782" s="164"/>
      <c r="M782" s="164"/>
      <c r="N782" s="164"/>
      <c r="O782" s="164"/>
      <c r="P782" s="164"/>
      <c r="Q782" s="164"/>
      <c r="R782" s="164"/>
      <c r="S782" s="164"/>
      <c r="T782" s="164"/>
      <c r="U782" s="164"/>
      <c r="V782" s="164"/>
      <c r="W782" s="164"/>
      <c r="X782" s="128"/>
      <c r="Y782" s="128"/>
      <c r="Z782" s="128"/>
    </row>
    <row r="783" spans="1:26">
      <c r="A783" s="128"/>
      <c r="B783" s="128"/>
      <c r="C783" s="128"/>
      <c r="D783" s="164"/>
      <c r="E783" s="164"/>
      <c r="F783" s="128"/>
      <c r="G783" s="128"/>
      <c r="H783" s="128"/>
      <c r="I783" s="128"/>
      <c r="J783" s="128"/>
      <c r="K783" s="164"/>
      <c r="L783" s="164"/>
      <c r="M783" s="164"/>
      <c r="N783" s="164"/>
      <c r="O783" s="164"/>
      <c r="P783" s="164"/>
      <c r="Q783" s="164"/>
      <c r="R783" s="164"/>
      <c r="S783" s="164"/>
      <c r="T783" s="164"/>
      <c r="U783" s="164"/>
      <c r="V783" s="164"/>
      <c r="W783" s="164"/>
      <c r="X783" s="128"/>
      <c r="Y783" s="128"/>
      <c r="Z783" s="128"/>
    </row>
    <row r="784" spans="1:26">
      <c r="A784" s="128"/>
      <c r="B784" s="128"/>
      <c r="C784" s="128"/>
      <c r="D784" s="164"/>
      <c r="E784" s="164"/>
      <c r="F784" s="128"/>
      <c r="G784" s="128"/>
      <c r="H784" s="128"/>
      <c r="I784" s="128"/>
      <c r="J784" s="128"/>
      <c r="K784" s="164"/>
      <c r="L784" s="164"/>
      <c r="M784" s="164"/>
      <c r="N784" s="164"/>
      <c r="O784" s="164"/>
      <c r="P784" s="164"/>
      <c r="Q784" s="164"/>
      <c r="R784" s="164"/>
      <c r="S784" s="164"/>
      <c r="T784" s="164"/>
      <c r="U784" s="164"/>
      <c r="V784" s="164"/>
      <c r="W784" s="164"/>
      <c r="X784" s="128"/>
      <c r="Y784" s="128"/>
      <c r="Z784" s="128"/>
    </row>
    <row r="785" spans="1:26">
      <c r="A785" s="128"/>
      <c r="B785" s="128"/>
      <c r="C785" s="128"/>
      <c r="D785" s="164"/>
      <c r="E785" s="164"/>
      <c r="F785" s="128"/>
      <c r="G785" s="128"/>
      <c r="H785" s="128"/>
      <c r="I785" s="128"/>
      <c r="J785" s="128"/>
      <c r="K785" s="164"/>
      <c r="L785" s="164"/>
      <c r="M785" s="164"/>
      <c r="N785" s="164"/>
      <c r="O785" s="164"/>
      <c r="P785" s="164"/>
      <c r="Q785" s="164"/>
      <c r="R785" s="164"/>
      <c r="S785" s="164"/>
      <c r="T785" s="164"/>
      <c r="U785" s="164"/>
      <c r="V785" s="164"/>
      <c r="W785" s="164"/>
      <c r="X785" s="128"/>
      <c r="Y785" s="128"/>
      <c r="Z785" s="128"/>
    </row>
    <row r="786" spans="1:26">
      <c r="A786" s="128"/>
      <c r="B786" s="128"/>
      <c r="C786" s="128"/>
      <c r="D786" s="164"/>
      <c r="E786" s="164"/>
      <c r="F786" s="128"/>
      <c r="G786" s="128"/>
      <c r="H786" s="128"/>
      <c r="I786" s="128"/>
      <c r="J786" s="128"/>
      <c r="K786" s="164"/>
      <c r="L786" s="164"/>
      <c r="M786" s="164"/>
      <c r="N786" s="164"/>
      <c r="O786" s="164"/>
      <c r="P786" s="164"/>
      <c r="Q786" s="164"/>
      <c r="R786" s="164"/>
      <c r="S786" s="164"/>
      <c r="T786" s="164"/>
      <c r="U786" s="164"/>
      <c r="V786" s="164"/>
      <c r="W786" s="164"/>
      <c r="X786" s="128"/>
      <c r="Y786" s="128"/>
      <c r="Z786" s="128"/>
    </row>
    <row r="787" spans="1:26">
      <c r="A787" s="128"/>
      <c r="B787" s="128"/>
      <c r="C787" s="128"/>
      <c r="D787" s="164"/>
      <c r="E787" s="164"/>
      <c r="F787" s="128"/>
      <c r="G787" s="128"/>
      <c r="H787" s="128"/>
      <c r="I787" s="128"/>
      <c r="J787" s="128"/>
      <c r="K787" s="164"/>
      <c r="L787" s="164"/>
      <c r="M787" s="164"/>
      <c r="N787" s="164"/>
      <c r="O787" s="164"/>
      <c r="P787" s="164"/>
      <c r="Q787" s="164"/>
      <c r="R787" s="164"/>
      <c r="S787" s="164"/>
      <c r="T787" s="164"/>
      <c r="U787" s="164"/>
      <c r="V787" s="164"/>
      <c r="W787" s="164"/>
      <c r="X787" s="128"/>
      <c r="Y787" s="128"/>
      <c r="Z787" s="128"/>
    </row>
    <row r="788" spans="1:26">
      <c r="A788" s="128"/>
      <c r="B788" s="128"/>
      <c r="C788" s="128"/>
      <c r="D788" s="164"/>
      <c r="E788" s="164"/>
      <c r="F788" s="128"/>
      <c r="G788" s="128"/>
      <c r="H788" s="128"/>
      <c r="I788" s="128"/>
      <c r="J788" s="128"/>
      <c r="K788" s="164"/>
      <c r="L788" s="164"/>
      <c r="M788" s="164"/>
      <c r="N788" s="164"/>
      <c r="O788" s="164"/>
      <c r="P788" s="164"/>
      <c r="Q788" s="164"/>
      <c r="R788" s="164"/>
      <c r="S788" s="164"/>
      <c r="T788" s="164"/>
      <c r="U788" s="164"/>
      <c r="V788" s="164"/>
      <c r="W788" s="164"/>
      <c r="X788" s="128"/>
      <c r="Y788" s="128"/>
      <c r="Z788" s="128"/>
    </row>
    <row r="789" spans="1:26">
      <c r="A789" s="128"/>
      <c r="B789" s="128"/>
      <c r="C789" s="128"/>
      <c r="D789" s="164"/>
      <c r="E789" s="164"/>
      <c r="F789" s="128"/>
      <c r="G789" s="128"/>
      <c r="H789" s="128"/>
      <c r="I789" s="128"/>
      <c r="J789" s="128"/>
      <c r="K789" s="164"/>
      <c r="L789" s="164"/>
      <c r="M789" s="164"/>
      <c r="N789" s="164"/>
      <c r="O789" s="164"/>
      <c r="P789" s="164"/>
      <c r="Q789" s="164"/>
      <c r="R789" s="164"/>
      <c r="S789" s="164"/>
      <c r="T789" s="164"/>
      <c r="U789" s="164"/>
      <c r="V789" s="164"/>
      <c r="W789" s="164"/>
      <c r="X789" s="128"/>
      <c r="Y789" s="128"/>
      <c r="Z789" s="128"/>
    </row>
    <row r="790" spans="1:26">
      <c r="A790" s="128"/>
      <c r="B790" s="128"/>
      <c r="C790" s="128"/>
      <c r="D790" s="164"/>
      <c r="E790" s="164"/>
      <c r="F790" s="128"/>
      <c r="G790" s="128"/>
      <c r="H790" s="128"/>
      <c r="I790" s="128"/>
      <c r="J790" s="128"/>
      <c r="K790" s="164"/>
      <c r="L790" s="164"/>
      <c r="M790" s="164"/>
      <c r="N790" s="164"/>
      <c r="O790" s="164"/>
      <c r="P790" s="164"/>
      <c r="Q790" s="164"/>
      <c r="R790" s="164"/>
      <c r="S790" s="164"/>
      <c r="T790" s="164"/>
      <c r="U790" s="164"/>
      <c r="V790" s="164"/>
      <c r="W790" s="164"/>
      <c r="X790" s="128"/>
      <c r="Y790" s="128"/>
      <c r="Z790" s="128"/>
    </row>
    <row r="791" spans="1:26">
      <c r="A791" s="128"/>
      <c r="B791" s="128"/>
      <c r="C791" s="128"/>
      <c r="D791" s="164"/>
      <c r="E791" s="164"/>
      <c r="F791" s="128"/>
      <c r="G791" s="128"/>
      <c r="H791" s="128"/>
      <c r="I791" s="128"/>
      <c r="J791" s="128"/>
      <c r="K791" s="164"/>
      <c r="L791" s="164"/>
      <c r="M791" s="164"/>
      <c r="N791" s="164"/>
      <c r="O791" s="164"/>
      <c r="P791" s="164"/>
      <c r="Q791" s="164"/>
      <c r="R791" s="164"/>
      <c r="S791" s="164"/>
      <c r="T791" s="164"/>
      <c r="U791" s="164"/>
      <c r="V791" s="164"/>
      <c r="W791" s="164"/>
      <c r="X791" s="128"/>
      <c r="Y791" s="128"/>
      <c r="Z791" s="128"/>
    </row>
    <row r="792" spans="1:26">
      <c r="A792" s="128"/>
      <c r="B792" s="128"/>
      <c r="C792" s="128"/>
      <c r="D792" s="164"/>
      <c r="E792" s="164"/>
      <c r="F792" s="128"/>
      <c r="G792" s="128"/>
      <c r="H792" s="128"/>
      <c r="I792" s="128"/>
      <c r="J792" s="128"/>
      <c r="K792" s="164"/>
      <c r="L792" s="164"/>
      <c r="M792" s="164"/>
      <c r="N792" s="164"/>
      <c r="O792" s="164"/>
      <c r="P792" s="164"/>
      <c r="Q792" s="164"/>
      <c r="R792" s="164"/>
      <c r="S792" s="164"/>
      <c r="T792" s="164"/>
      <c r="U792" s="164"/>
      <c r="V792" s="164"/>
      <c r="W792" s="164"/>
      <c r="X792" s="128"/>
      <c r="Y792" s="128"/>
      <c r="Z792" s="128"/>
    </row>
    <row r="793" spans="1:26">
      <c r="A793" s="128"/>
      <c r="B793" s="128"/>
      <c r="C793" s="128"/>
      <c r="D793" s="164"/>
      <c r="E793" s="164"/>
      <c r="F793" s="128"/>
      <c r="G793" s="128"/>
      <c r="H793" s="128"/>
      <c r="I793" s="128"/>
      <c r="J793" s="128"/>
      <c r="K793" s="164"/>
      <c r="L793" s="164"/>
      <c r="M793" s="164"/>
      <c r="N793" s="164"/>
      <c r="O793" s="164"/>
      <c r="P793" s="164"/>
      <c r="Q793" s="164"/>
      <c r="R793" s="164"/>
      <c r="S793" s="164"/>
      <c r="T793" s="164"/>
      <c r="U793" s="164"/>
      <c r="V793" s="164"/>
      <c r="W793" s="164"/>
      <c r="X793" s="128"/>
      <c r="Y793" s="128"/>
      <c r="Z793" s="128"/>
    </row>
    <row r="794" spans="1:26">
      <c r="A794" s="128"/>
      <c r="B794" s="128"/>
      <c r="C794" s="128"/>
      <c r="D794" s="164"/>
      <c r="E794" s="164"/>
      <c r="F794" s="128"/>
      <c r="G794" s="128"/>
      <c r="H794" s="128"/>
      <c r="I794" s="128"/>
      <c r="J794" s="128"/>
      <c r="K794" s="164"/>
      <c r="L794" s="164"/>
      <c r="M794" s="164"/>
      <c r="N794" s="164"/>
      <c r="O794" s="164"/>
      <c r="P794" s="164"/>
      <c r="Q794" s="164"/>
      <c r="R794" s="164"/>
      <c r="S794" s="164"/>
      <c r="T794" s="164"/>
      <c r="U794" s="164"/>
      <c r="V794" s="164"/>
      <c r="W794" s="164"/>
      <c r="X794" s="128"/>
      <c r="Y794" s="128"/>
      <c r="Z794" s="128"/>
    </row>
    <row r="795" spans="1:26">
      <c r="A795" s="128"/>
      <c r="B795" s="128"/>
      <c r="C795" s="128"/>
      <c r="D795" s="164"/>
      <c r="E795" s="164"/>
      <c r="F795" s="128"/>
      <c r="G795" s="128"/>
      <c r="H795" s="128"/>
      <c r="I795" s="128"/>
      <c r="J795" s="128"/>
      <c r="K795" s="164"/>
      <c r="L795" s="164"/>
      <c r="M795" s="164"/>
      <c r="N795" s="164"/>
      <c r="O795" s="164"/>
      <c r="P795" s="164"/>
      <c r="Q795" s="164"/>
      <c r="R795" s="164"/>
      <c r="S795" s="164"/>
      <c r="T795" s="164"/>
      <c r="U795" s="164"/>
      <c r="V795" s="164"/>
      <c r="W795" s="164"/>
      <c r="X795" s="128"/>
      <c r="Y795" s="128"/>
      <c r="Z795" s="128"/>
    </row>
    <row r="796" spans="1:26">
      <c r="A796" s="128"/>
      <c r="B796" s="128"/>
      <c r="C796" s="128"/>
      <c r="D796" s="164"/>
      <c r="E796" s="164"/>
      <c r="F796" s="128"/>
      <c r="G796" s="128"/>
      <c r="H796" s="128"/>
      <c r="I796" s="128"/>
      <c r="J796" s="128"/>
      <c r="K796" s="164"/>
      <c r="L796" s="164"/>
      <c r="M796" s="164"/>
      <c r="N796" s="164"/>
      <c r="O796" s="164"/>
      <c r="P796" s="164"/>
      <c r="Q796" s="164"/>
      <c r="R796" s="164"/>
      <c r="S796" s="164"/>
      <c r="T796" s="164"/>
      <c r="U796" s="164"/>
      <c r="V796" s="164"/>
      <c r="W796" s="164"/>
      <c r="X796" s="128"/>
      <c r="Y796" s="128"/>
      <c r="Z796" s="128"/>
    </row>
    <row r="797" spans="1:26">
      <c r="A797" s="128"/>
      <c r="B797" s="128"/>
      <c r="C797" s="128"/>
      <c r="D797" s="164"/>
      <c r="E797" s="164"/>
      <c r="F797" s="128"/>
      <c r="G797" s="128"/>
      <c r="H797" s="128"/>
      <c r="I797" s="128"/>
      <c r="J797" s="128"/>
      <c r="K797" s="164"/>
      <c r="L797" s="164"/>
      <c r="M797" s="164"/>
      <c r="N797" s="164"/>
      <c r="O797" s="164"/>
      <c r="P797" s="164"/>
      <c r="Q797" s="164"/>
      <c r="R797" s="164"/>
      <c r="S797" s="164"/>
      <c r="T797" s="164"/>
      <c r="U797" s="164"/>
      <c r="V797" s="164"/>
      <c r="W797" s="164"/>
      <c r="X797" s="128"/>
      <c r="Y797" s="128"/>
      <c r="Z797" s="128"/>
    </row>
    <row r="798" spans="1:26">
      <c r="A798" s="128"/>
      <c r="B798" s="128"/>
      <c r="C798" s="128"/>
      <c r="D798" s="164"/>
      <c r="E798" s="164"/>
      <c r="F798" s="128"/>
      <c r="G798" s="128"/>
      <c r="H798" s="128"/>
      <c r="I798" s="128"/>
      <c r="J798" s="128"/>
      <c r="K798" s="164"/>
      <c r="L798" s="164"/>
      <c r="M798" s="164"/>
      <c r="N798" s="164"/>
      <c r="O798" s="164"/>
      <c r="P798" s="164"/>
      <c r="Q798" s="164"/>
      <c r="R798" s="164"/>
      <c r="S798" s="164"/>
      <c r="T798" s="164"/>
      <c r="U798" s="164"/>
      <c r="V798" s="164"/>
      <c r="W798" s="164"/>
      <c r="X798" s="128"/>
      <c r="Y798" s="128"/>
      <c r="Z798" s="128"/>
    </row>
    <row r="799" spans="1:26">
      <c r="A799" s="128"/>
      <c r="B799" s="128"/>
      <c r="C799" s="128"/>
      <c r="D799" s="164"/>
      <c r="E799" s="164"/>
      <c r="F799" s="128"/>
      <c r="G799" s="128"/>
      <c r="H799" s="128"/>
      <c r="I799" s="128"/>
      <c r="J799" s="128"/>
      <c r="K799" s="164"/>
      <c r="L799" s="164"/>
      <c r="M799" s="164"/>
      <c r="N799" s="164"/>
      <c r="O799" s="164"/>
      <c r="P799" s="164"/>
      <c r="Q799" s="164"/>
      <c r="R799" s="164"/>
      <c r="S799" s="164"/>
      <c r="T799" s="164"/>
      <c r="U799" s="164"/>
      <c r="V799" s="164"/>
      <c r="W799" s="164"/>
      <c r="X799" s="128"/>
      <c r="Y799" s="128"/>
      <c r="Z799" s="128"/>
    </row>
    <row r="800" spans="1:26">
      <c r="A800" s="128"/>
      <c r="B800" s="128"/>
      <c r="C800" s="128"/>
      <c r="D800" s="164"/>
      <c r="E800" s="164"/>
      <c r="F800" s="128"/>
      <c r="G800" s="128"/>
      <c r="H800" s="128"/>
      <c r="I800" s="128"/>
      <c r="J800" s="128"/>
      <c r="K800" s="164"/>
      <c r="L800" s="164"/>
      <c r="M800" s="164"/>
      <c r="N800" s="164"/>
      <c r="O800" s="164"/>
      <c r="P800" s="164"/>
      <c r="Q800" s="164"/>
      <c r="R800" s="164"/>
      <c r="S800" s="164"/>
      <c r="T800" s="164"/>
      <c r="U800" s="164"/>
      <c r="V800" s="164"/>
      <c r="W800" s="164"/>
      <c r="X800" s="128"/>
      <c r="Y800" s="128"/>
      <c r="Z800" s="128"/>
    </row>
    <row r="801" spans="1:26">
      <c r="A801" s="128"/>
      <c r="B801" s="128"/>
      <c r="C801" s="128"/>
      <c r="D801" s="164"/>
      <c r="E801" s="164"/>
      <c r="F801" s="128"/>
      <c r="G801" s="128"/>
      <c r="H801" s="128"/>
      <c r="I801" s="128"/>
      <c r="J801" s="128"/>
      <c r="K801" s="164"/>
      <c r="L801" s="164"/>
      <c r="M801" s="164"/>
      <c r="N801" s="164"/>
      <c r="O801" s="164"/>
      <c r="P801" s="164"/>
      <c r="Q801" s="164"/>
      <c r="R801" s="164"/>
      <c r="S801" s="164"/>
      <c r="T801" s="164"/>
      <c r="U801" s="164"/>
      <c r="V801" s="164"/>
      <c r="W801" s="164"/>
      <c r="X801" s="128"/>
      <c r="Y801" s="128"/>
      <c r="Z801" s="128"/>
    </row>
    <row r="802" spans="1:26">
      <c r="A802" s="128"/>
      <c r="B802" s="128"/>
      <c r="C802" s="128"/>
      <c r="D802" s="164"/>
      <c r="E802" s="164"/>
      <c r="F802" s="128"/>
      <c r="G802" s="128"/>
      <c r="H802" s="128"/>
      <c r="I802" s="128"/>
      <c r="J802" s="128"/>
      <c r="K802" s="164"/>
      <c r="L802" s="164"/>
      <c r="M802" s="164"/>
      <c r="N802" s="164"/>
      <c r="O802" s="164"/>
      <c r="P802" s="164"/>
      <c r="Q802" s="164"/>
      <c r="R802" s="164"/>
      <c r="S802" s="164"/>
      <c r="T802" s="164"/>
      <c r="U802" s="164"/>
      <c r="V802" s="164"/>
      <c r="W802" s="164"/>
      <c r="X802" s="128"/>
      <c r="Y802" s="128"/>
      <c r="Z802" s="128"/>
    </row>
    <row r="803" spans="1:26">
      <c r="A803" s="128"/>
      <c r="B803" s="128"/>
      <c r="C803" s="128"/>
      <c r="D803" s="164"/>
      <c r="E803" s="164"/>
      <c r="F803" s="128"/>
      <c r="G803" s="128"/>
      <c r="H803" s="128"/>
      <c r="I803" s="128"/>
      <c r="J803" s="128"/>
      <c r="K803" s="164"/>
      <c r="L803" s="164"/>
      <c r="M803" s="164"/>
      <c r="N803" s="164"/>
      <c r="O803" s="164"/>
      <c r="P803" s="164"/>
      <c r="Q803" s="164"/>
      <c r="R803" s="164"/>
      <c r="S803" s="164"/>
      <c r="T803" s="164"/>
      <c r="U803" s="164"/>
      <c r="V803" s="164"/>
      <c r="W803" s="164"/>
      <c r="X803" s="128"/>
      <c r="Y803" s="128"/>
      <c r="Z803" s="128"/>
    </row>
    <row r="804" spans="1:26">
      <c r="A804" s="128"/>
      <c r="B804" s="128"/>
      <c r="C804" s="128"/>
      <c r="D804" s="164"/>
      <c r="E804" s="164"/>
      <c r="F804" s="128"/>
      <c r="G804" s="128"/>
      <c r="H804" s="128"/>
      <c r="I804" s="128"/>
      <c r="J804" s="128"/>
      <c r="K804" s="164"/>
      <c r="L804" s="164"/>
      <c r="M804" s="164"/>
      <c r="N804" s="164"/>
      <c r="O804" s="164"/>
      <c r="P804" s="164"/>
      <c r="Q804" s="164"/>
      <c r="R804" s="164"/>
      <c r="S804" s="164"/>
      <c r="T804" s="164"/>
      <c r="U804" s="164"/>
      <c r="V804" s="164"/>
      <c r="W804" s="164"/>
      <c r="X804" s="128"/>
      <c r="Y804" s="128"/>
      <c r="Z804" s="128"/>
    </row>
    <row r="805" spans="1:26">
      <c r="A805" s="128"/>
      <c r="B805" s="128"/>
      <c r="C805" s="128"/>
      <c r="D805" s="164"/>
      <c r="E805" s="164"/>
      <c r="F805" s="128"/>
      <c r="G805" s="128"/>
      <c r="H805" s="128"/>
      <c r="I805" s="128"/>
      <c r="J805" s="128"/>
      <c r="K805" s="164"/>
      <c r="L805" s="164"/>
      <c r="M805" s="164"/>
      <c r="N805" s="164"/>
      <c r="O805" s="164"/>
      <c r="P805" s="164"/>
      <c r="Q805" s="164"/>
      <c r="R805" s="164"/>
      <c r="S805" s="164"/>
      <c r="T805" s="164"/>
      <c r="U805" s="164"/>
      <c r="V805" s="164"/>
      <c r="W805" s="164"/>
      <c r="X805" s="128"/>
      <c r="Y805" s="128"/>
      <c r="Z805" s="128"/>
    </row>
    <row r="806" spans="1:26">
      <c r="A806" s="128"/>
      <c r="B806" s="128"/>
      <c r="C806" s="128"/>
      <c r="D806" s="164"/>
      <c r="E806" s="164"/>
      <c r="F806" s="128"/>
      <c r="G806" s="128"/>
      <c r="H806" s="128"/>
      <c r="I806" s="128"/>
      <c r="J806" s="128"/>
      <c r="K806" s="164"/>
      <c r="L806" s="164"/>
      <c r="M806" s="164"/>
      <c r="N806" s="164"/>
      <c r="O806" s="164"/>
      <c r="P806" s="164"/>
      <c r="Q806" s="164"/>
      <c r="R806" s="164"/>
      <c r="S806" s="164"/>
      <c r="T806" s="164"/>
      <c r="U806" s="164"/>
      <c r="V806" s="164"/>
      <c r="W806" s="164"/>
      <c r="X806" s="128"/>
      <c r="Y806" s="128"/>
      <c r="Z806" s="128"/>
    </row>
    <row r="807" spans="1:26">
      <c r="A807" s="128"/>
      <c r="B807" s="128"/>
      <c r="C807" s="128"/>
      <c r="D807" s="164"/>
      <c r="E807" s="164"/>
      <c r="F807" s="128"/>
      <c r="G807" s="128"/>
      <c r="H807" s="128"/>
      <c r="I807" s="128"/>
      <c r="J807" s="128"/>
      <c r="K807" s="164"/>
      <c r="L807" s="164"/>
      <c r="M807" s="164"/>
      <c r="N807" s="164"/>
      <c r="O807" s="164"/>
      <c r="P807" s="164"/>
      <c r="Q807" s="164"/>
      <c r="R807" s="164"/>
      <c r="S807" s="164"/>
      <c r="T807" s="164"/>
      <c r="U807" s="164"/>
      <c r="V807" s="164"/>
      <c r="W807" s="164"/>
      <c r="X807" s="128"/>
      <c r="Y807" s="128"/>
      <c r="Z807" s="128"/>
    </row>
    <row r="808" spans="1:26">
      <c r="A808" s="128"/>
      <c r="B808" s="128"/>
      <c r="C808" s="128"/>
      <c r="D808" s="164"/>
      <c r="E808" s="164"/>
      <c r="F808" s="128"/>
      <c r="G808" s="128"/>
      <c r="H808" s="128"/>
      <c r="I808" s="128"/>
      <c r="J808" s="128"/>
      <c r="K808" s="164"/>
      <c r="L808" s="164"/>
      <c r="M808" s="164"/>
      <c r="N808" s="164"/>
      <c r="O808" s="164"/>
      <c r="P808" s="164"/>
      <c r="Q808" s="164"/>
      <c r="R808" s="164"/>
      <c r="S808" s="164"/>
      <c r="T808" s="164"/>
      <c r="U808" s="164"/>
      <c r="V808" s="164"/>
      <c r="W808" s="164"/>
      <c r="X808" s="128"/>
      <c r="Y808" s="128"/>
      <c r="Z808" s="128"/>
    </row>
    <row r="809" spans="1:26">
      <c r="A809" s="128"/>
      <c r="B809" s="128"/>
      <c r="C809" s="128"/>
      <c r="D809" s="164"/>
      <c r="E809" s="164"/>
      <c r="F809" s="128"/>
      <c r="G809" s="128"/>
      <c r="H809" s="128"/>
      <c r="I809" s="128"/>
      <c r="J809" s="128"/>
      <c r="K809" s="164"/>
      <c r="L809" s="164"/>
      <c r="M809" s="164"/>
      <c r="N809" s="164"/>
      <c r="O809" s="164"/>
      <c r="P809" s="164"/>
      <c r="Q809" s="164"/>
      <c r="R809" s="164"/>
      <c r="S809" s="164"/>
      <c r="T809" s="164"/>
      <c r="U809" s="164"/>
      <c r="V809" s="164"/>
      <c r="W809" s="164"/>
      <c r="X809" s="128"/>
      <c r="Y809" s="128"/>
      <c r="Z809" s="128"/>
    </row>
    <row r="810" spans="1:26">
      <c r="A810" s="128"/>
      <c r="B810" s="128"/>
      <c r="C810" s="128"/>
      <c r="D810" s="164"/>
      <c r="E810" s="164"/>
      <c r="F810" s="128"/>
      <c r="G810" s="128"/>
      <c r="H810" s="128"/>
      <c r="I810" s="128"/>
      <c r="J810" s="128"/>
      <c r="K810" s="164"/>
      <c r="L810" s="164"/>
      <c r="M810" s="164"/>
      <c r="N810" s="164"/>
      <c r="O810" s="164"/>
      <c r="P810" s="164"/>
      <c r="Q810" s="164"/>
      <c r="R810" s="164"/>
      <c r="S810" s="164"/>
      <c r="T810" s="164"/>
      <c r="U810" s="164"/>
      <c r="V810" s="164"/>
      <c r="W810" s="164"/>
      <c r="X810" s="128"/>
      <c r="Y810" s="128"/>
      <c r="Z810" s="128"/>
    </row>
    <row r="811" spans="1:26">
      <c r="A811" s="128"/>
      <c r="B811" s="128"/>
      <c r="C811" s="128"/>
      <c r="D811" s="164"/>
      <c r="E811" s="164"/>
      <c r="F811" s="128"/>
      <c r="G811" s="128"/>
      <c r="H811" s="128"/>
      <c r="I811" s="128"/>
      <c r="J811" s="128"/>
      <c r="K811" s="164"/>
      <c r="L811" s="164"/>
      <c r="M811" s="164"/>
      <c r="N811" s="164"/>
      <c r="O811" s="164"/>
      <c r="P811" s="164"/>
      <c r="Q811" s="164"/>
      <c r="R811" s="164"/>
      <c r="S811" s="164"/>
      <c r="T811" s="164"/>
      <c r="U811" s="164"/>
      <c r="V811" s="164"/>
      <c r="W811" s="164"/>
      <c r="X811" s="128"/>
      <c r="Y811" s="128"/>
      <c r="Z811" s="128"/>
    </row>
    <row r="812" spans="1:26">
      <c r="A812" s="128"/>
      <c r="B812" s="128"/>
      <c r="C812" s="128"/>
      <c r="D812" s="164"/>
      <c r="E812" s="164"/>
      <c r="F812" s="128"/>
      <c r="G812" s="128"/>
      <c r="H812" s="128"/>
      <c r="I812" s="128"/>
      <c r="J812" s="128"/>
      <c r="K812" s="164"/>
      <c r="L812" s="164"/>
      <c r="M812" s="164"/>
      <c r="N812" s="164"/>
      <c r="O812" s="164"/>
      <c r="P812" s="164"/>
      <c r="Q812" s="164"/>
      <c r="R812" s="164"/>
      <c r="S812" s="164"/>
      <c r="T812" s="164"/>
      <c r="U812" s="164"/>
      <c r="V812" s="164"/>
      <c r="W812" s="164"/>
      <c r="X812" s="128"/>
      <c r="Y812" s="128"/>
      <c r="Z812" s="128"/>
    </row>
    <row r="813" spans="1:26">
      <c r="A813" s="128"/>
      <c r="B813" s="128"/>
      <c r="C813" s="128"/>
      <c r="D813" s="164"/>
      <c r="E813" s="164"/>
      <c r="F813" s="128"/>
      <c r="G813" s="128"/>
      <c r="H813" s="128"/>
      <c r="I813" s="128"/>
      <c r="J813" s="128"/>
      <c r="K813" s="164"/>
      <c r="L813" s="164"/>
      <c r="M813" s="164"/>
      <c r="N813" s="164"/>
      <c r="O813" s="164"/>
      <c r="P813" s="164"/>
      <c r="Q813" s="164"/>
      <c r="R813" s="164"/>
      <c r="S813" s="164"/>
      <c r="T813" s="164"/>
      <c r="U813" s="164"/>
      <c r="V813" s="164"/>
      <c r="W813" s="164"/>
      <c r="X813" s="128"/>
      <c r="Y813" s="128"/>
      <c r="Z813" s="128"/>
    </row>
    <row r="814" spans="1:26">
      <c r="A814" s="128"/>
      <c r="B814" s="128"/>
      <c r="C814" s="128"/>
      <c r="D814" s="164"/>
      <c r="E814" s="164"/>
      <c r="F814" s="128"/>
      <c r="G814" s="128"/>
      <c r="H814" s="128"/>
      <c r="I814" s="128"/>
      <c r="J814" s="128"/>
      <c r="K814" s="164"/>
      <c r="L814" s="164"/>
      <c r="M814" s="164"/>
      <c r="N814" s="164"/>
      <c r="O814" s="164"/>
      <c r="P814" s="164"/>
      <c r="Q814" s="164"/>
      <c r="R814" s="164"/>
      <c r="S814" s="164"/>
      <c r="T814" s="164"/>
      <c r="U814" s="164"/>
      <c r="V814" s="164"/>
      <c r="W814" s="164"/>
      <c r="X814" s="128"/>
      <c r="Y814" s="128"/>
      <c r="Z814" s="128"/>
    </row>
    <row r="815" spans="1:26">
      <c r="A815" s="128"/>
      <c r="B815" s="128"/>
      <c r="C815" s="128"/>
      <c r="D815" s="164"/>
      <c r="E815" s="164"/>
      <c r="F815" s="128"/>
      <c r="G815" s="128"/>
      <c r="H815" s="128"/>
      <c r="I815" s="128"/>
      <c r="J815" s="128"/>
      <c r="K815" s="164"/>
      <c r="L815" s="164"/>
      <c r="M815" s="164"/>
      <c r="N815" s="164"/>
      <c r="O815" s="164"/>
      <c r="P815" s="164"/>
      <c r="Q815" s="164"/>
      <c r="R815" s="164"/>
      <c r="S815" s="164"/>
      <c r="T815" s="164"/>
      <c r="U815" s="164"/>
      <c r="V815" s="164"/>
      <c r="W815" s="164"/>
      <c r="X815" s="128"/>
      <c r="Y815" s="128"/>
      <c r="Z815" s="128"/>
    </row>
    <row r="816" spans="1:26">
      <c r="A816" s="128"/>
      <c r="B816" s="128"/>
      <c r="C816" s="128"/>
      <c r="D816" s="164"/>
      <c r="E816" s="164"/>
      <c r="F816" s="128"/>
      <c r="G816" s="128"/>
      <c r="H816" s="128"/>
      <c r="I816" s="128"/>
      <c r="J816" s="128"/>
      <c r="K816" s="164"/>
      <c r="L816" s="164"/>
      <c r="M816" s="164"/>
      <c r="N816" s="164"/>
      <c r="O816" s="164"/>
      <c r="P816" s="164"/>
      <c r="Q816" s="164"/>
      <c r="R816" s="164"/>
      <c r="S816" s="164"/>
      <c r="T816" s="164"/>
      <c r="U816" s="164"/>
      <c r="V816" s="164"/>
      <c r="W816" s="164"/>
      <c r="X816" s="128"/>
      <c r="Y816" s="128"/>
      <c r="Z816" s="128"/>
    </row>
    <row r="817" spans="1:26">
      <c r="A817" s="128"/>
      <c r="B817" s="128"/>
      <c r="C817" s="128"/>
      <c r="D817" s="164"/>
      <c r="E817" s="164"/>
      <c r="F817" s="128"/>
      <c r="G817" s="128"/>
      <c r="H817" s="128"/>
      <c r="I817" s="128"/>
      <c r="J817" s="128"/>
      <c r="K817" s="164"/>
      <c r="L817" s="164"/>
      <c r="M817" s="164"/>
      <c r="N817" s="164"/>
      <c r="O817" s="164"/>
      <c r="P817" s="164"/>
      <c r="Q817" s="164"/>
      <c r="R817" s="164"/>
      <c r="S817" s="164"/>
      <c r="T817" s="164"/>
      <c r="U817" s="164"/>
      <c r="V817" s="164"/>
      <c r="W817" s="164"/>
      <c r="X817" s="128"/>
      <c r="Y817" s="128"/>
      <c r="Z817" s="128"/>
    </row>
    <row r="818" spans="1:26">
      <c r="A818" s="128"/>
      <c r="B818" s="128"/>
      <c r="C818" s="128"/>
      <c r="D818" s="164"/>
      <c r="E818" s="164"/>
      <c r="F818" s="128"/>
      <c r="G818" s="128"/>
      <c r="H818" s="128"/>
      <c r="I818" s="128"/>
      <c r="J818" s="128"/>
      <c r="K818" s="164"/>
      <c r="L818" s="164"/>
      <c r="M818" s="164"/>
      <c r="N818" s="164"/>
      <c r="O818" s="164"/>
      <c r="P818" s="164"/>
      <c r="Q818" s="164"/>
      <c r="R818" s="164"/>
      <c r="S818" s="164"/>
      <c r="T818" s="164"/>
      <c r="U818" s="164"/>
      <c r="V818" s="164"/>
      <c r="W818" s="164"/>
      <c r="X818" s="128"/>
      <c r="Y818" s="128"/>
      <c r="Z818" s="128"/>
    </row>
    <row r="819" spans="1:26">
      <c r="A819" s="128"/>
      <c r="B819" s="128"/>
      <c r="C819" s="128"/>
      <c r="D819" s="164"/>
      <c r="E819" s="164"/>
      <c r="F819" s="128"/>
      <c r="G819" s="128"/>
      <c r="H819" s="128"/>
      <c r="I819" s="128"/>
      <c r="J819" s="128"/>
      <c r="K819" s="164"/>
      <c r="L819" s="164"/>
      <c r="M819" s="164"/>
      <c r="N819" s="164"/>
      <c r="O819" s="164"/>
      <c r="P819" s="164"/>
      <c r="Q819" s="164"/>
      <c r="R819" s="164"/>
      <c r="S819" s="164"/>
      <c r="T819" s="164"/>
      <c r="U819" s="164"/>
      <c r="V819" s="164"/>
      <c r="W819" s="164"/>
      <c r="X819" s="128"/>
      <c r="Y819" s="128"/>
      <c r="Z819" s="128"/>
    </row>
    <row r="820" spans="1:26">
      <c r="A820" s="128"/>
      <c r="B820" s="128"/>
      <c r="C820" s="128"/>
      <c r="D820" s="164"/>
      <c r="E820" s="164"/>
      <c r="F820" s="128"/>
      <c r="G820" s="128"/>
      <c r="H820" s="128"/>
      <c r="I820" s="128"/>
      <c r="J820" s="128"/>
      <c r="K820" s="164"/>
      <c r="L820" s="164"/>
      <c r="M820" s="164"/>
      <c r="N820" s="164"/>
      <c r="O820" s="164"/>
      <c r="P820" s="164"/>
      <c r="Q820" s="164"/>
      <c r="R820" s="164"/>
      <c r="S820" s="164"/>
      <c r="T820" s="164"/>
      <c r="U820" s="164"/>
      <c r="V820" s="164"/>
      <c r="W820" s="164"/>
      <c r="X820" s="128"/>
      <c r="Y820" s="128"/>
      <c r="Z820" s="128"/>
    </row>
    <row r="821" spans="1:26">
      <c r="A821" s="128"/>
      <c r="B821" s="128"/>
      <c r="C821" s="128"/>
      <c r="D821" s="164"/>
      <c r="E821" s="164"/>
      <c r="F821" s="128"/>
      <c r="G821" s="128"/>
      <c r="H821" s="128"/>
      <c r="I821" s="128"/>
      <c r="J821" s="128"/>
      <c r="K821" s="164"/>
      <c r="L821" s="164"/>
      <c r="M821" s="164"/>
      <c r="N821" s="164"/>
      <c r="O821" s="164"/>
      <c r="P821" s="164"/>
      <c r="Q821" s="164"/>
      <c r="R821" s="164"/>
      <c r="S821" s="164"/>
      <c r="T821" s="164"/>
      <c r="U821" s="164"/>
      <c r="V821" s="164"/>
      <c r="W821" s="164"/>
      <c r="X821" s="128"/>
      <c r="Y821" s="128"/>
      <c r="Z821" s="128"/>
    </row>
    <row r="822" spans="1:26">
      <c r="A822" s="128"/>
      <c r="B822" s="128"/>
      <c r="C822" s="128"/>
      <c r="D822" s="164"/>
      <c r="E822" s="164"/>
      <c r="F822" s="128"/>
      <c r="G822" s="128"/>
      <c r="H822" s="128"/>
      <c r="I822" s="128"/>
      <c r="J822" s="128"/>
      <c r="K822" s="164"/>
      <c r="L822" s="164"/>
      <c r="M822" s="164"/>
      <c r="N822" s="164"/>
      <c r="O822" s="164"/>
      <c r="P822" s="164"/>
      <c r="Q822" s="164"/>
      <c r="R822" s="164"/>
      <c r="S822" s="164"/>
      <c r="T822" s="164"/>
      <c r="U822" s="164"/>
      <c r="V822" s="164"/>
      <c r="W822" s="164"/>
      <c r="X822" s="128"/>
      <c r="Y822" s="128"/>
      <c r="Z822" s="128"/>
    </row>
    <row r="823" spans="1:26">
      <c r="A823" s="128"/>
      <c r="B823" s="128"/>
      <c r="C823" s="128"/>
      <c r="D823" s="164"/>
      <c r="E823" s="164"/>
      <c r="F823" s="128"/>
      <c r="G823" s="128"/>
      <c r="H823" s="128"/>
      <c r="I823" s="128"/>
      <c r="J823" s="128"/>
      <c r="K823" s="164"/>
      <c r="L823" s="164"/>
      <c r="M823" s="164"/>
      <c r="N823" s="164"/>
      <c r="O823" s="164"/>
      <c r="P823" s="164"/>
      <c r="Q823" s="164"/>
      <c r="R823" s="164"/>
      <c r="S823" s="164"/>
      <c r="T823" s="164"/>
      <c r="U823" s="164"/>
      <c r="V823" s="164"/>
      <c r="W823" s="164"/>
      <c r="X823" s="128"/>
      <c r="Y823" s="128"/>
      <c r="Z823" s="128"/>
    </row>
    <row r="824" spans="1:26">
      <c r="A824" s="128"/>
      <c r="B824" s="128"/>
      <c r="C824" s="128"/>
      <c r="D824" s="164"/>
      <c r="E824" s="164"/>
      <c r="F824" s="128"/>
      <c r="G824" s="128"/>
      <c r="H824" s="128"/>
      <c r="I824" s="128"/>
      <c r="J824" s="128"/>
      <c r="K824" s="164"/>
      <c r="L824" s="164"/>
      <c r="M824" s="164"/>
      <c r="N824" s="164"/>
      <c r="O824" s="164"/>
      <c r="P824" s="164"/>
      <c r="Q824" s="164"/>
      <c r="R824" s="164"/>
      <c r="S824" s="164"/>
      <c r="T824" s="164"/>
      <c r="U824" s="164"/>
      <c r="V824" s="164"/>
      <c r="W824" s="164"/>
      <c r="X824" s="128"/>
      <c r="Y824" s="128"/>
      <c r="Z824" s="128"/>
    </row>
    <row r="825" spans="1:26">
      <c r="A825" s="128"/>
      <c r="B825" s="128"/>
      <c r="C825" s="128"/>
      <c r="D825" s="164"/>
      <c r="E825" s="164"/>
      <c r="F825" s="128"/>
      <c r="G825" s="128"/>
      <c r="H825" s="128"/>
      <c r="I825" s="128"/>
      <c r="J825" s="128"/>
      <c r="K825" s="164"/>
      <c r="L825" s="164"/>
      <c r="M825" s="164"/>
      <c r="N825" s="164"/>
      <c r="O825" s="164"/>
      <c r="P825" s="164"/>
      <c r="Q825" s="164"/>
      <c r="R825" s="164"/>
      <c r="S825" s="164"/>
      <c r="T825" s="164"/>
      <c r="U825" s="164"/>
      <c r="V825" s="164"/>
      <c r="W825" s="164"/>
      <c r="X825" s="128"/>
      <c r="Y825" s="128"/>
      <c r="Z825" s="128"/>
    </row>
    <row r="826" spans="1:26">
      <c r="A826" s="128"/>
      <c r="B826" s="128"/>
      <c r="C826" s="128"/>
      <c r="D826" s="164"/>
      <c r="E826" s="164"/>
      <c r="F826" s="128"/>
      <c r="G826" s="128"/>
      <c r="H826" s="128"/>
      <c r="I826" s="128"/>
      <c r="J826" s="128"/>
      <c r="K826" s="164"/>
      <c r="L826" s="164"/>
      <c r="M826" s="164"/>
      <c r="N826" s="164"/>
      <c r="O826" s="164"/>
      <c r="P826" s="164"/>
      <c r="Q826" s="164"/>
      <c r="R826" s="164"/>
      <c r="S826" s="164"/>
      <c r="T826" s="164"/>
      <c r="U826" s="164"/>
      <c r="V826" s="164"/>
      <c r="W826" s="164"/>
      <c r="X826" s="128"/>
      <c r="Y826" s="128"/>
      <c r="Z826" s="128"/>
    </row>
    <row r="827" spans="1:26">
      <c r="A827" s="128"/>
      <c r="B827" s="128"/>
      <c r="C827" s="128"/>
      <c r="D827" s="164"/>
      <c r="E827" s="164"/>
      <c r="F827" s="128"/>
      <c r="G827" s="128"/>
      <c r="H827" s="128"/>
      <c r="I827" s="128"/>
      <c r="J827" s="128"/>
      <c r="K827" s="164"/>
      <c r="L827" s="164"/>
      <c r="M827" s="164"/>
      <c r="N827" s="164"/>
      <c r="O827" s="164"/>
      <c r="P827" s="164"/>
      <c r="Q827" s="164"/>
      <c r="R827" s="164"/>
      <c r="S827" s="164"/>
      <c r="T827" s="164"/>
      <c r="U827" s="164"/>
      <c r="V827" s="164"/>
      <c r="W827" s="164"/>
      <c r="X827" s="128"/>
      <c r="Y827" s="128"/>
      <c r="Z827" s="128"/>
    </row>
    <row r="828" spans="1:26">
      <c r="A828" s="128"/>
      <c r="B828" s="128"/>
      <c r="C828" s="128"/>
      <c r="D828" s="164"/>
      <c r="E828" s="164"/>
      <c r="F828" s="128"/>
      <c r="G828" s="128"/>
      <c r="H828" s="128"/>
      <c r="I828" s="128"/>
      <c r="J828" s="128"/>
      <c r="K828" s="164"/>
      <c r="L828" s="164"/>
      <c r="M828" s="164"/>
      <c r="N828" s="164"/>
      <c r="O828" s="164"/>
      <c r="P828" s="164"/>
      <c r="Q828" s="164"/>
      <c r="R828" s="164"/>
      <c r="S828" s="164"/>
      <c r="T828" s="164"/>
      <c r="U828" s="164"/>
      <c r="V828" s="164"/>
      <c r="W828" s="164"/>
      <c r="X828" s="128"/>
      <c r="Y828" s="128"/>
      <c r="Z828" s="128"/>
    </row>
    <row r="829" spans="1:26">
      <c r="A829" s="128"/>
      <c r="B829" s="128"/>
      <c r="C829" s="128"/>
      <c r="D829" s="164"/>
      <c r="E829" s="164"/>
      <c r="F829" s="128"/>
      <c r="G829" s="128"/>
      <c r="H829" s="128"/>
      <c r="I829" s="128"/>
      <c r="J829" s="128"/>
      <c r="K829" s="164"/>
      <c r="L829" s="164"/>
      <c r="M829" s="164"/>
      <c r="N829" s="164"/>
      <c r="O829" s="164"/>
      <c r="P829" s="164"/>
      <c r="Q829" s="164"/>
      <c r="R829" s="164"/>
      <c r="S829" s="164"/>
      <c r="T829" s="164"/>
      <c r="U829" s="164"/>
      <c r="V829" s="164"/>
      <c r="W829" s="164"/>
      <c r="X829" s="128"/>
      <c r="Y829" s="128"/>
      <c r="Z829" s="128"/>
    </row>
    <row r="830" spans="1:26">
      <c r="A830" s="128"/>
      <c r="B830" s="128"/>
      <c r="C830" s="128"/>
      <c r="D830" s="164"/>
      <c r="E830" s="164"/>
      <c r="F830" s="128"/>
      <c r="G830" s="128"/>
      <c r="H830" s="128"/>
      <c r="I830" s="128"/>
      <c r="J830" s="128"/>
      <c r="K830" s="164"/>
      <c r="L830" s="164"/>
      <c r="M830" s="164"/>
      <c r="N830" s="164"/>
      <c r="O830" s="164"/>
      <c r="P830" s="164"/>
      <c r="Q830" s="164"/>
      <c r="R830" s="164"/>
      <c r="S830" s="164"/>
      <c r="T830" s="164"/>
      <c r="U830" s="164"/>
      <c r="V830" s="164"/>
      <c r="W830" s="164"/>
      <c r="X830" s="128"/>
      <c r="Y830" s="128"/>
      <c r="Z830" s="128"/>
    </row>
    <row r="831" spans="1:26">
      <c r="A831" s="128"/>
      <c r="B831" s="128"/>
      <c r="C831" s="128"/>
      <c r="D831" s="164"/>
      <c r="E831" s="164"/>
      <c r="F831" s="128"/>
      <c r="G831" s="128"/>
      <c r="H831" s="128"/>
      <c r="I831" s="128"/>
      <c r="J831" s="128"/>
      <c r="K831" s="164"/>
      <c r="L831" s="164"/>
      <c r="M831" s="164"/>
      <c r="N831" s="164"/>
      <c r="O831" s="164"/>
      <c r="P831" s="164"/>
      <c r="Q831" s="164"/>
      <c r="R831" s="164"/>
      <c r="S831" s="164"/>
      <c r="T831" s="164"/>
      <c r="U831" s="164"/>
      <c r="V831" s="164"/>
      <c r="W831" s="164"/>
      <c r="X831" s="128"/>
      <c r="Y831" s="128"/>
      <c r="Z831" s="128"/>
    </row>
    <row r="832" spans="1:26">
      <c r="A832" s="128"/>
      <c r="B832" s="128"/>
      <c r="C832" s="128"/>
      <c r="D832" s="164"/>
      <c r="E832" s="164"/>
      <c r="F832" s="128"/>
      <c r="G832" s="128"/>
      <c r="H832" s="128"/>
      <c r="I832" s="128"/>
      <c r="J832" s="128"/>
      <c r="K832" s="164"/>
      <c r="L832" s="164"/>
      <c r="M832" s="164"/>
      <c r="N832" s="164"/>
      <c r="O832" s="164"/>
      <c r="P832" s="164"/>
      <c r="Q832" s="164"/>
      <c r="R832" s="164"/>
      <c r="S832" s="164"/>
      <c r="T832" s="164"/>
      <c r="U832" s="164"/>
      <c r="V832" s="164"/>
      <c r="W832" s="164"/>
      <c r="X832" s="128"/>
      <c r="Y832" s="128"/>
      <c r="Z832" s="128"/>
    </row>
    <row r="833" spans="1:26">
      <c r="A833" s="128"/>
      <c r="B833" s="128"/>
      <c r="C833" s="128"/>
      <c r="D833" s="164"/>
      <c r="E833" s="164"/>
      <c r="F833" s="128"/>
      <c r="G833" s="128"/>
      <c r="H833" s="128"/>
      <c r="I833" s="128"/>
      <c r="J833" s="128"/>
      <c r="K833" s="164"/>
      <c r="L833" s="164"/>
      <c r="M833" s="164"/>
      <c r="N833" s="164"/>
      <c r="O833" s="164"/>
      <c r="P833" s="164"/>
      <c r="Q833" s="164"/>
      <c r="R833" s="164"/>
      <c r="S833" s="164"/>
      <c r="T833" s="164"/>
      <c r="U833" s="164"/>
      <c r="V833" s="164"/>
      <c r="W833" s="164"/>
      <c r="X833" s="128"/>
      <c r="Y833" s="128"/>
      <c r="Z833" s="128"/>
    </row>
    <row r="834" spans="1:26">
      <c r="A834" s="128"/>
      <c r="B834" s="128"/>
      <c r="C834" s="128"/>
      <c r="D834" s="164"/>
      <c r="E834" s="164"/>
      <c r="F834" s="128"/>
      <c r="G834" s="128"/>
      <c r="H834" s="128"/>
      <c r="I834" s="128"/>
      <c r="J834" s="128"/>
      <c r="K834" s="164"/>
      <c r="L834" s="164"/>
      <c r="M834" s="164"/>
      <c r="N834" s="164"/>
      <c r="O834" s="164"/>
      <c r="P834" s="164"/>
      <c r="Q834" s="164"/>
      <c r="R834" s="164"/>
      <c r="S834" s="164"/>
      <c r="T834" s="164"/>
      <c r="U834" s="164"/>
      <c r="V834" s="164"/>
      <c r="W834" s="164"/>
      <c r="X834" s="128"/>
      <c r="Y834" s="128"/>
      <c r="Z834" s="128"/>
    </row>
    <row r="835" spans="1:26">
      <c r="A835" s="128"/>
      <c r="B835" s="128"/>
      <c r="C835" s="128"/>
      <c r="D835" s="164"/>
      <c r="E835" s="164"/>
      <c r="F835" s="128"/>
      <c r="G835" s="128"/>
      <c r="H835" s="128"/>
      <c r="I835" s="128"/>
      <c r="J835" s="128"/>
      <c r="K835" s="164"/>
      <c r="L835" s="164"/>
      <c r="M835" s="164"/>
      <c r="N835" s="164"/>
      <c r="O835" s="164"/>
      <c r="P835" s="164"/>
      <c r="Q835" s="164"/>
      <c r="R835" s="164"/>
      <c r="S835" s="164"/>
      <c r="T835" s="164"/>
      <c r="U835" s="164"/>
      <c r="V835" s="164"/>
      <c r="W835" s="164"/>
      <c r="X835" s="128"/>
      <c r="Y835" s="128"/>
      <c r="Z835" s="128"/>
    </row>
    <row r="836" spans="1:26">
      <c r="A836" s="128"/>
      <c r="B836" s="128"/>
      <c r="C836" s="128"/>
      <c r="D836" s="164"/>
      <c r="E836" s="164"/>
      <c r="F836" s="128"/>
      <c r="G836" s="128"/>
      <c r="H836" s="128"/>
      <c r="I836" s="128"/>
      <c r="J836" s="128"/>
      <c r="K836" s="164"/>
      <c r="L836" s="164"/>
      <c r="M836" s="164"/>
      <c r="N836" s="164"/>
      <c r="O836" s="164"/>
      <c r="P836" s="164"/>
      <c r="Q836" s="164"/>
      <c r="R836" s="164"/>
      <c r="S836" s="164"/>
      <c r="T836" s="164"/>
      <c r="U836" s="164"/>
      <c r="V836" s="164"/>
      <c r="W836" s="164"/>
      <c r="X836" s="128"/>
      <c r="Y836" s="128"/>
      <c r="Z836" s="128"/>
    </row>
    <row r="837" spans="1:26">
      <c r="A837" s="128"/>
      <c r="B837" s="128"/>
      <c r="C837" s="128"/>
      <c r="D837" s="164"/>
      <c r="E837" s="164"/>
      <c r="F837" s="128"/>
      <c r="G837" s="128"/>
      <c r="H837" s="128"/>
      <c r="I837" s="128"/>
      <c r="J837" s="128"/>
      <c r="K837" s="164"/>
      <c r="L837" s="164"/>
      <c r="M837" s="164"/>
      <c r="N837" s="164"/>
      <c r="O837" s="164"/>
      <c r="P837" s="164"/>
      <c r="Q837" s="164"/>
      <c r="R837" s="164"/>
      <c r="S837" s="164"/>
      <c r="T837" s="164"/>
      <c r="U837" s="164"/>
      <c r="V837" s="164"/>
      <c r="W837" s="164"/>
      <c r="X837" s="128"/>
      <c r="Y837" s="128"/>
      <c r="Z837" s="128"/>
    </row>
    <row r="838" spans="1:26">
      <c r="A838" s="128"/>
      <c r="B838" s="128"/>
      <c r="C838" s="128"/>
      <c r="D838" s="164"/>
      <c r="E838" s="164"/>
      <c r="F838" s="128"/>
      <c r="G838" s="128"/>
      <c r="H838" s="128"/>
      <c r="I838" s="128"/>
      <c r="J838" s="128"/>
      <c r="K838" s="164"/>
      <c r="L838" s="164"/>
      <c r="M838" s="164"/>
      <c r="N838" s="164"/>
      <c r="O838" s="164"/>
      <c r="P838" s="164"/>
      <c r="Q838" s="164"/>
      <c r="R838" s="164"/>
      <c r="S838" s="164"/>
      <c r="T838" s="164"/>
      <c r="U838" s="164"/>
      <c r="V838" s="164"/>
      <c r="W838" s="164"/>
      <c r="X838" s="128"/>
      <c r="Y838" s="128"/>
      <c r="Z838" s="128"/>
    </row>
    <row r="839" spans="1:26">
      <c r="A839" s="128"/>
      <c r="B839" s="128"/>
      <c r="C839" s="128"/>
      <c r="D839" s="164"/>
      <c r="E839" s="164"/>
      <c r="F839" s="128"/>
      <c r="G839" s="128"/>
      <c r="H839" s="128"/>
      <c r="I839" s="128"/>
      <c r="J839" s="128"/>
      <c r="K839" s="164"/>
      <c r="L839" s="164"/>
      <c r="M839" s="164"/>
      <c r="N839" s="164"/>
      <c r="O839" s="164"/>
      <c r="P839" s="164"/>
      <c r="Q839" s="164"/>
      <c r="R839" s="164"/>
      <c r="S839" s="164"/>
      <c r="T839" s="164"/>
      <c r="U839" s="164"/>
      <c r="V839" s="164"/>
      <c r="W839" s="164"/>
      <c r="X839" s="128"/>
      <c r="Y839" s="128"/>
      <c r="Z839" s="128"/>
    </row>
    <row r="840" spans="1:26">
      <c r="A840" s="128"/>
      <c r="B840" s="128"/>
      <c r="C840" s="128"/>
      <c r="D840" s="164"/>
      <c r="E840" s="164"/>
      <c r="F840" s="128"/>
      <c r="G840" s="128"/>
      <c r="H840" s="128"/>
      <c r="I840" s="128"/>
      <c r="J840" s="128"/>
      <c r="K840" s="164"/>
      <c r="L840" s="164"/>
      <c r="M840" s="164"/>
      <c r="N840" s="164"/>
      <c r="O840" s="164"/>
      <c r="P840" s="164"/>
      <c r="Q840" s="164"/>
      <c r="R840" s="164"/>
      <c r="S840" s="164"/>
      <c r="T840" s="164"/>
      <c r="U840" s="164"/>
      <c r="V840" s="164"/>
      <c r="W840" s="164"/>
      <c r="X840" s="128"/>
      <c r="Y840" s="128"/>
      <c r="Z840" s="128"/>
    </row>
    <row r="841" spans="1:26">
      <c r="A841" s="128"/>
      <c r="B841" s="128"/>
      <c r="C841" s="128"/>
      <c r="D841" s="164"/>
      <c r="E841" s="164"/>
      <c r="F841" s="128"/>
      <c r="G841" s="128"/>
      <c r="H841" s="128"/>
      <c r="I841" s="128"/>
      <c r="J841" s="128"/>
      <c r="K841" s="164"/>
      <c r="L841" s="164"/>
      <c r="M841" s="164"/>
      <c r="N841" s="164"/>
      <c r="O841" s="164"/>
      <c r="P841" s="164"/>
      <c r="Q841" s="164"/>
      <c r="R841" s="164"/>
      <c r="S841" s="164"/>
      <c r="T841" s="164"/>
      <c r="U841" s="164"/>
      <c r="V841" s="164"/>
      <c r="W841" s="164"/>
      <c r="X841" s="128"/>
      <c r="Y841" s="128"/>
      <c r="Z841" s="128"/>
    </row>
    <row r="842" spans="1:26">
      <c r="A842" s="128"/>
      <c r="B842" s="128"/>
      <c r="C842" s="128"/>
      <c r="D842" s="164"/>
      <c r="E842" s="164"/>
      <c r="F842" s="128"/>
      <c r="G842" s="128"/>
      <c r="H842" s="128"/>
      <c r="I842" s="128"/>
      <c r="J842" s="128"/>
      <c r="K842" s="164"/>
      <c r="L842" s="164"/>
      <c r="M842" s="164"/>
      <c r="N842" s="164"/>
      <c r="O842" s="164"/>
      <c r="P842" s="164"/>
      <c r="Q842" s="164"/>
      <c r="R842" s="164"/>
      <c r="S842" s="164"/>
      <c r="T842" s="164"/>
      <c r="U842" s="164"/>
      <c r="V842" s="164"/>
      <c r="W842" s="164"/>
      <c r="X842" s="128"/>
      <c r="Y842" s="128"/>
      <c r="Z842" s="128"/>
    </row>
    <row r="843" spans="1:26">
      <c r="A843" s="128"/>
      <c r="B843" s="128"/>
      <c r="C843" s="128"/>
      <c r="D843" s="164"/>
      <c r="E843" s="164"/>
      <c r="F843" s="128"/>
      <c r="G843" s="128"/>
      <c r="H843" s="128"/>
      <c r="I843" s="128"/>
      <c r="J843" s="128"/>
      <c r="K843" s="164"/>
      <c r="L843" s="164"/>
      <c r="M843" s="164"/>
      <c r="N843" s="164"/>
      <c r="O843" s="164"/>
      <c r="P843" s="164"/>
      <c r="Q843" s="164"/>
      <c r="R843" s="164"/>
      <c r="S843" s="164"/>
      <c r="T843" s="164"/>
      <c r="U843" s="164"/>
      <c r="V843" s="164"/>
      <c r="W843" s="164"/>
      <c r="X843" s="128"/>
      <c r="Y843" s="128"/>
      <c r="Z843" s="128"/>
    </row>
    <row r="844" spans="1:26">
      <c r="A844" s="128"/>
      <c r="B844" s="128"/>
      <c r="C844" s="128"/>
      <c r="D844" s="164"/>
      <c r="E844" s="164"/>
      <c r="F844" s="128"/>
      <c r="G844" s="128"/>
      <c r="H844" s="128"/>
      <c r="I844" s="128"/>
      <c r="J844" s="128"/>
      <c r="K844" s="164"/>
      <c r="L844" s="164"/>
      <c r="M844" s="164"/>
      <c r="N844" s="164"/>
      <c r="O844" s="164"/>
      <c r="P844" s="164"/>
      <c r="Q844" s="164"/>
      <c r="R844" s="164"/>
      <c r="S844" s="164"/>
      <c r="T844" s="164"/>
      <c r="U844" s="164"/>
      <c r="V844" s="164"/>
      <c r="W844" s="164"/>
      <c r="X844" s="128"/>
      <c r="Y844" s="128"/>
      <c r="Z844" s="128"/>
    </row>
    <row r="845" spans="1:26">
      <c r="A845" s="128"/>
      <c r="B845" s="128"/>
      <c r="C845" s="128"/>
      <c r="D845" s="164"/>
      <c r="E845" s="164"/>
      <c r="F845" s="128"/>
      <c r="G845" s="128"/>
      <c r="H845" s="128"/>
      <c r="I845" s="128"/>
      <c r="J845" s="128"/>
      <c r="K845" s="164"/>
      <c r="L845" s="164"/>
      <c r="M845" s="164"/>
      <c r="N845" s="164"/>
      <c r="O845" s="164"/>
      <c r="P845" s="164"/>
      <c r="Q845" s="164"/>
      <c r="R845" s="164"/>
      <c r="S845" s="164"/>
      <c r="T845" s="164"/>
      <c r="U845" s="164"/>
      <c r="V845" s="164"/>
      <c r="W845" s="164"/>
      <c r="X845" s="128"/>
      <c r="Y845" s="128"/>
      <c r="Z845" s="128"/>
    </row>
    <row r="846" spans="1:26">
      <c r="A846" s="128"/>
      <c r="B846" s="128"/>
      <c r="C846" s="128"/>
      <c r="D846" s="164"/>
      <c r="E846" s="164"/>
      <c r="F846" s="128"/>
      <c r="G846" s="128"/>
      <c r="H846" s="128"/>
      <c r="I846" s="128"/>
      <c r="J846" s="128"/>
      <c r="K846" s="164"/>
      <c r="L846" s="164"/>
      <c r="M846" s="164"/>
      <c r="N846" s="164"/>
      <c r="O846" s="164"/>
      <c r="P846" s="164"/>
      <c r="Q846" s="164"/>
      <c r="R846" s="164"/>
      <c r="S846" s="164"/>
      <c r="T846" s="164"/>
      <c r="U846" s="164"/>
      <c r="V846" s="164"/>
      <c r="W846" s="164"/>
      <c r="X846" s="128"/>
      <c r="Y846" s="128"/>
      <c r="Z846" s="128"/>
    </row>
    <row r="847" spans="1:26">
      <c r="A847" s="128"/>
      <c r="B847" s="128"/>
      <c r="C847" s="128"/>
      <c r="D847" s="164"/>
      <c r="E847" s="164"/>
      <c r="F847" s="128"/>
      <c r="G847" s="128"/>
      <c r="H847" s="128"/>
      <c r="I847" s="128"/>
      <c r="J847" s="128"/>
      <c r="K847" s="164"/>
      <c r="L847" s="164"/>
      <c r="M847" s="164"/>
      <c r="N847" s="164"/>
      <c r="O847" s="164"/>
      <c r="P847" s="164"/>
      <c r="Q847" s="164"/>
      <c r="R847" s="164"/>
      <c r="S847" s="164"/>
      <c r="T847" s="164"/>
      <c r="U847" s="164"/>
      <c r="V847" s="164"/>
      <c r="W847" s="164"/>
      <c r="X847" s="128"/>
      <c r="Y847" s="128"/>
      <c r="Z847" s="128"/>
    </row>
    <row r="848" spans="1:26">
      <c r="A848" s="128"/>
      <c r="B848" s="128"/>
      <c r="C848" s="128"/>
      <c r="D848" s="164"/>
      <c r="E848" s="164"/>
      <c r="F848" s="128"/>
      <c r="G848" s="128"/>
      <c r="H848" s="128"/>
      <c r="I848" s="128"/>
      <c r="J848" s="128"/>
      <c r="K848" s="164"/>
      <c r="L848" s="164"/>
      <c r="M848" s="164"/>
      <c r="N848" s="164"/>
      <c r="O848" s="164"/>
      <c r="P848" s="164"/>
      <c r="Q848" s="164"/>
      <c r="R848" s="164"/>
      <c r="S848" s="164"/>
      <c r="T848" s="164"/>
      <c r="U848" s="164"/>
      <c r="V848" s="164"/>
      <c r="W848" s="164"/>
      <c r="X848" s="128"/>
      <c r="Y848" s="128"/>
      <c r="Z848" s="128"/>
    </row>
    <row r="849" spans="1:26">
      <c r="A849" s="128"/>
      <c r="B849" s="128"/>
      <c r="C849" s="128"/>
      <c r="D849" s="164"/>
      <c r="E849" s="164"/>
      <c r="F849" s="128"/>
      <c r="G849" s="128"/>
      <c r="H849" s="128"/>
      <c r="I849" s="128"/>
      <c r="J849" s="128"/>
      <c r="K849" s="164"/>
      <c r="L849" s="164"/>
      <c r="M849" s="164"/>
      <c r="N849" s="164"/>
      <c r="O849" s="164"/>
      <c r="P849" s="164"/>
      <c r="Q849" s="164"/>
      <c r="R849" s="164"/>
      <c r="S849" s="164"/>
      <c r="T849" s="164"/>
      <c r="U849" s="164"/>
      <c r="V849" s="164"/>
      <c r="W849" s="164"/>
      <c r="X849" s="128"/>
      <c r="Y849" s="128"/>
      <c r="Z849" s="128"/>
    </row>
    <row r="850" spans="1:26">
      <c r="A850" s="128"/>
      <c r="B850" s="128"/>
      <c r="C850" s="128"/>
      <c r="D850" s="164"/>
      <c r="E850" s="164"/>
      <c r="F850" s="128"/>
      <c r="G850" s="128"/>
      <c r="H850" s="128"/>
      <c r="I850" s="128"/>
      <c r="J850" s="128"/>
      <c r="K850" s="164"/>
      <c r="L850" s="164"/>
      <c r="M850" s="164"/>
      <c r="N850" s="164"/>
      <c r="O850" s="164"/>
      <c r="P850" s="164"/>
      <c r="Q850" s="164"/>
      <c r="R850" s="164"/>
      <c r="S850" s="164"/>
      <c r="T850" s="164"/>
      <c r="U850" s="164"/>
      <c r="V850" s="164"/>
      <c r="W850" s="164"/>
      <c r="X850" s="128"/>
      <c r="Y850" s="128"/>
      <c r="Z850" s="128"/>
    </row>
    <row r="851" spans="1:26">
      <c r="A851" s="128"/>
      <c r="B851" s="128"/>
      <c r="C851" s="128"/>
      <c r="D851" s="164"/>
      <c r="E851" s="164"/>
      <c r="F851" s="128"/>
      <c r="G851" s="128"/>
      <c r="H851" s="128"/>
      <c r="I851" s="128"/>
      <c r="J851" s="128"/>
      <c r="K851" s="164"/>
      <c r="L851" s="164"/>
      <c r="M851" s="164"/>
      <c r="N851" s="164"/>
      <c r="O851" s="164"/>
      <c r="P851" s="164"/>
      <c r="Q851" s="164"/>
      <c r="R851" s="164"/>
      <c r="S851" s="164"/>
      <c r="T851" s="164"/>
      <c r="U851" s="164"/>
      <c r="V851" s="164"/>
      <c r="W851" s="164"/>
      <c r="X851" s="128"/>
      <c r="Y851" s="128"/>
      <c r="Z851" s="128"/>
    </row>
    <row r="852" spans="1:26">
      <c r="A852" s="128"/>
      <c r="B852" s="128"/>
      <c r="C852" s="128"/>
      <c r="D852" s="164"/>
      <c r="E852" s="164"/>
      <c r="F852" s="128"/>
      <c r="G852" s="128"/>
      <c r="H852" s="128"/>
      <c r="I852" s="128"/>
      <c r="J852" s="128"/>
      <c r="K852" s="164"/>
      <c r="L852" s="164"/>
      <c r="M852" s="164"/>
      <c r="N852" s="164"/>
      <c r="O852" s="164"/>
      <c r="P852" s="164"/>
      <c r="Q852" s="164"/>
      <c r="R852" s="164"/>
      <c r="S852" s="164"/>
      <c r="T852" s="164"/>
      <c r="U852" s="164"/>
      <c r="V852" s="164"/>
      <c r="W852" s="164"/>
      <c r="X852" s="128"/>
      <c r="Y852" s="128"/>
      <c r="Z852" s="128"/>
    </row>
    <row r="853" spans="1:26">
      <c r="A853" s="128"/>
      <c r="B853" s="128"/>
      <c r="C853" s="128"/>
      <c r="D853" s="164"/>
      <c r="E853" s="164"/>
      <c r="F853" s="128"/>
      <c r="G853" s="128"/>
      <c r="H853" s="128"/>
      <c r="I853" s="128"/>
      <c r="J853" s="128"/>
      <c r="K853" s="164"/>
      <c r="L853" s="164"/>
      <c r="M853" s="164"/>
      <c r="N853" s="164"/>
      <c r="O853" s="164"/>
      <c r="P853" s="164"/>
      <c r="Q853" s="164"/>
      <c r="R853" s="164"/>
      <c r="S853" s="164"/>
      <c r="T853" s="164"/>
      <c r="U853" s="164"/>
      <c r="V853" s="164"/>
      <c r="W853" s="164"/>
      <c r="X853" s="128"/>
      <c r="Y853" s="128"/>
      <c r="Z853" s="128"/>
    </row>
    <row r="854" spans="1:26">
      <c r="A854" s="128"/>
      <c r="B854" s="128"/>
      <c r="C854" s="128"/>
      <c r="D854" s="164"/>
      <c r="E854" s="164"/>
      <c r="F854" s="128"/>
      <c r="G854" s="128"/>
      <c r="H854" s="128"/>
      <c r="I854" s="128"/>
      <c r="J854" s="128"/>
      <c r="K854" s="164"/>
      <c r="L854" s="164"/>
      <c r="M854" s="164"/>
      <c r="N854" s="164"/>
      <c r="O854" s="164"/>
      <c r="P854" s="164"/>
      <c r="Q854" s="164"/>
      <c r="R854" s="164"/>
      <c r="S854" s="164"/>
      <c r="T854" s="164"/>
      <c r="U854" s="164"/>
      <c r="V854" s="164"/>
      <c r="W854" s="164"/>
      <c r="X854" s="128"/>
      <c r="Y854" s="128"/>
      <c r="Z854" s="128"/>
    </row>
    <row r="855" spans="1:26">
      <c r="A855" s="128"/>
      <c r="B855" s="128"/>
      <c r="C855" s="128"/>
      <c r="D855" s="164"/>
      <c r="E855" s="164"/>
      <c r="F855" s="128"/>
      <c r="G855" s="128"/>
      <c r="H855" s="128"/>
      <c r="I855" s="128"/>
      <c r="J855" s="128"/>
      <c r="K855" s="164"/>
      <c r="L855" s="164"/>
      <c r="M855" s="164"/>
      <c r="N855" s="164"/>
      <c r="O855" s="164"/>
      <c r="P855" s="164"/>
      <c r="Q855" s="164"/>
      <c r="R855" s="164"/>
      <c r="S855" s="164"/>
      <c r="T855" s="164"/>
      <c r="U855" s="164"/>
      <c r="V855" s="164"/>
      <c r="W855" s="164"/>
      <c r="X855" s="128"/>
      <c r="Y855" s="128"/>
      <c r="Z855" s="128"/>
    </row>
    <row r="856" spans="1:26">
      <c r="A856" s="128"/>
      <c r="B856" s="128"/>
      <c r="C856" s="128"/>
      <c r="D856" s="164"/>
      <c r="E856" s="164"/>
      <c r="F856" s="128"/>
      <c r="G856" s="128"/>
      <c r="H856" s="128"/>
      <c r="I856" s="128"/>
      <c r="J856" s="128"/>
      <c r="K856" s="164"/>
      <c r="L856" s="164"/>
      <c r="M856" s="164"/>
      <c r="N856" s="164"/>
      <c r="O856" s="164"/>
      <c r="P856" s="164"/>
      <c r="Q856" s="164"/>
      <c r="R856" s="164"/>
      <c r="S856" s="164"/>
      <c r="T856" s="164"/>
      <c r="U856" s="164"/>
      <c r="V856" s="164"/>
      <c r="W856" s="164"/>
      <c r="X856" s="128"/>
      <c r="Y856" s="128"/>
      <c r="Z856" s="128"/>
    </row>
    <row r="857" spans="1:26">
      <c r="A857" s="128"/>
      <c r="B857" s="128"/>
      <c r="C857" s="128"/>
      <c r="D857" s="164"/>
      <c r="E857" s="164"/>
      <c r="F857" s="128"/>
      <c r="G857" s="128"/>
      <c r="H857" s="128"/>
      <c r="I857" s="128"/>
      <c r="J857" s="128"/>
      <c r="K857" s="164"/>
      <c r="L857" s="164"/>
      <c r="M857" s="164"/>
      <c r="N857" s="164"/>
      <c r="O857" s="164"/>
      <c r="P857" s="164"/>
      <c r="Q857" s="164"/>
      <c r="R857" s="164"/>
      <c r="S857" s="164"/>
      <c r="T857" s="164"/>
      <c r="U857" s="164"/>
      <c r="V857" s="164"/>
      <c r="W857" s="164"/>
      <c r="X857" s="128"/>
      <c r="Y857" s="128"/>
      <c r="Z857" s="128"/>
    </row>
    <row r="858" spans="1:26">
      <c r="A858" s="128"/>
      <c r="B858" s="128"/>
      <c r="C858" s="128"/>
      <c r="D858" s="164"/>
      <c r="E858" s="164"/>
      <c r="F858" s="128"/>
      <c r="G858" s="128"/>
      <c r="H858" s="128"/>
      <c r="I858" s="128"/>
      <c r="J858" s="128"/>
      <c r="K858" s="164"/>
      <c r="L858" s="164"/>
      <c r="M858" s="164"/>
      <c r="N858" s="164"/>
      <c r="O858" s="164"/>
      <c r="P858" s="164"/>
      <c r="Q858" s="164"/>
      <c r="R858" s="164"/>
      <c r="S858" s="164"/>
      <c r="T858" s="164"/>
      <c r="U858" s="164"/>
      <c r="V858" s="164"/>
      <c r="W858" s="164"/>
      <c r="X858" s="128"/>
      <c r="Y858" s="128"/>
      <c r="Z858" s="128"/>
    </row>
    <row r="859" spans="1:26">
      <c r="A859" s="128"/>
      <c r="B859" s="128"/>
      <c r="C859" s="128"/>
      <c r="D859" s="164"/>
      <c r="E859" s="164"/>
      <c r="F859" s="128"/>
      <c r="G859" s="128"/>
      <c r="H859" s="128"/>
      <c r="I859" s="128"/>
      <c r="J859" s="128"/>
      <c r="K859" s="164"/>
      <c r="L859" s="164"/>
      <c r="M859" s="164"/>
      <c r="N859" s="164"/>
      <c r="O859" s="164"/>
      <c r="P859" s="164"/>
      <c r="Q859" s="164"/>
      <c r="R859" s="164"/>
      <c r="S859" s="164"/>
      <c r="T859" s="164"/>
      <c r="U859" s="164"/>
      <c r="V859" s="164"/>
      <c r="W859" s="164"/>
      <c r="X859" s="128"/>
      <c r="Y859" s="128"/>
      <c r="Z859" s="128"/>
    </row>
    <row r="860" spans="1:26">
      <c r="A860" s="128"/>
      <c r="B860" s="128"/>
      <c r="C860" s="128"/>
      <c r="D860" s="164"/>
      <c r="E860" s="164"/>
      <c r="F860" s="128"/>
      <c r="G860" s="128"/>
      <c r="H860" s="128"/>
      <c r="I860" s="128"/>
      <c r="J860" s="128"/>
      <c r="K860" s="164"/>
      <c r="L860" s="164"/>
      <c r="M860" s="164"/>
      <c r="N860" s="164"/>
      <c r="O860" s="164"/>
      <c r="P860" s="164"/>
      <c r="Q860" s="164"/>
      <c r="R860" s="164"/>
      <c r="S860" s="164"/>
      <c r="T860" s="164"/>
      <c r="U860" s="164"/>
      <c r="V860" s="164"/>
      <c r="W860" s="164"/>
      <c r="X860" s="128"/>
      <c r="Y860" s="128"/>
      <c r="Z860" s="128"/>
    </row>
    <row r="861" spans="1:26">
      <c r="A861" s="128"/>
      <c r="B861" s="128"/>
      <c r="C861" s="128"/>
      <c r="D861" s="164"/>
      <c r="E861" s="164"/>
      <c r="F861" s="128"/>
      <c r="G861" s="128"/>
      <c r="H861" s="128"/>
      <c r="I861" s="128"/>
      <c r="J861" s="128"/>
      <c r="K861" s="164"/>
      <c r="L861" s="164"/>
      <c r="M861" s="164"/>
      <c r="N861" s="164"/>
      <c r="O861" s="164"/>
      <c r="P861" s="164"/>
      <c r="Q861" s="164"/>
      <c r="R861" s="164"/>
      <c r="S861" s="164"/>
      <c r="T861" s="164"/>
      <c r="U861" s="164"/>
      <c r="V861" s="164"/>
      <c r="W861" s="164"/>
      <c r="X861" s="128"/>
      <c r="Y861" s="128"/>
      <c r="Z861" s="128"/>
    </row>
    <row r="862" spans="1:26">
      <c r="A862" s="128"/>
      <c r="B862" s="128"/>
      <c r="C862" s="128"/>
      <c r="D862" s="164"/>
      <c r="E862" s="164"/>
      <c r="F862" s="128"/>
      <c r="G862" s="128"/>
      <c r="H862" s="128"/>
      <c r="I862" s="128"/>
      <c r="J862" s="128"/>
      <c r="K862" s="164"/>
      <c r="L862" s="164"/>
      <c r="M862" s="164"/>
      <c r="N862" s="164"/>
      <c r="O862" s="164"/>
      <c r="P862" s="164"/>
      <c r="Q862" s="164"/>
      <c r="R862" s="164"/>
      <c r="S862" s="164"/>
      <c r="T862" s="164"/>
      <c r="U862" s="164"/>
      <c r="V862" s="164"/>
      <c r="W862" s="164"/>
      <c r="X862" s="128"/>
      <c r="Y862" s="128"/>
      <c r="Z862" s="128"/>
    </row>
    <row r="863" spans="1:26">
      <c r="A863" s="128"/>
      <c r="B863" s="128"/>
      <c r="C863" s="128"/>
      <c r="D863" s="164"/>
      <c r="E863" s="164"/>
      <c r="F863" s="128"/>
      <c r="G863" s="128"/>
      <c r="H863" s="128"/>
      <c r="I863" s="128"/>
      <c r="J863" s="128"/>
      <c r="K863" s="164"/>
      <c r="L863" s="164"/>
      <c r="M863" s="164"/>
      <c r="N863" s="164"/>
      <c r="O863" s="164"/>
      <c r="P863" s="164"/>
      <c r="Q863" s="164"/>
      <c r="R863" s="164"/>
      <c r="S863" s="164"/>
      <c r="T863" s="164"/>
      <c r="U863" s="164"/>
      <c r="V863" s="164"/>
      <c r="W863" s="164"/>
      <c r="X863" s="128"/>
      <c r="Y863" s="128"/>
      <c r="Z863" s="128"/>
    </row>
    <row r="864" spans="1:26">
      <c r="A864" s="128"/>
      <c r="B864" s="128"/>
      <c r="C864" s="128"/>
      <c r="D864" s="164"/>
      <c r="E864" s="164"/>
      <c r="F864" s="128"/>
      <c r="G864" s="128"/>
      <c r="H864" s="128"/>
      <c r="I864" s="128"/>
      <c r="J864" s="128"/>
      <c r="K864" s="164"/>
      <c r="L864" s="164"/>
      <c r="M864" s="164"/>
      <c r="N864" s="164"/>
      <c r="O864" s="164"/>
      <c r="P864" s="164"/>
      <c r="Q864" s="164"/>
      <c r="R864" s="164"/>
      <c r="S864" s="164"/>
      <c r="T864" s="164"/>
      <c r="U864" s="164"/>
      <c r="V864" s="164"/>
      <c r="W864" s="164"/>
      <c r="X864" s="128"/>
      <c r="Y864" s="128"/>
      <c r="Z864" s="128"/>
    </row>
    <row r="865" spans="1:26">
      <c r="A865" s="128"/>
      <c r="B865" s="128"/>
      <c r="C865" s="128"/>
      <c r="D865" s="164"/>
      <c r="E865" s="164"/>
      <c r="F865" s="128"/>
      <c r="G865" s="128"/>
      <c r="H865" s="128"/>
      <c r="I865" s="128"/>
      <c r="J865" s="128"/>
      <c r="K865" s="164"/>
      <c r="L865" s="164"/>
      <c r="M865" s="164"/>
      <c r="N865" s="164"/>
      <c r="O865" s="164"/>
      <c r="P865" s="164"/>
      <c r="Q865" s="164"/>
      <c r="R865" s="164"/>
      <c r="S865" s="164"/>
      <c r="T865" s="164"/>
      <c r="U865" s="164"/>
      <c r="V865" s="164"/>
      <c r="W865" s="164"/>
      <c r="X865" s="128"/>
      <c r="Y865" s="128"/>
      <c r="Z865" s="128"/>
    </row>
    <row r="866" spans="1:26">
      <c r="A866" s="128"/>
      <c r="B866" s="128"/>
      <c r="C866" s="128"/>
      <c r="D866" s="164"/>
      <c r="E866" s="164"/>
      <c r="F866" s="128"/>
      <c r="G866" s="128"/>
      <c r="H866" s="128"/>
      <c r="I866" s="128"/>
      <c r="J866" s="128"/>
      <c r="K866" s="164"/>
      <c r="L866" s="164"/>
      <c r="M866" s="164"/>
      <c r="N866" s="164"/>
      <c r="O866" s="164"/>
      <c r="P866" s="164"/>
      <c r="Q866" s="164"/>
      <c r="R866" s="164"/>
      <c r="S866" s="164"/>
      <c r="T866" s="164"/>
      <c r="U866" s="164"/>
      <c r="V866" s="164"/>
      <c r="W866" s="164"/>
      <c r="X866" s="128"/>
      <c r="Y866" s="128"/>
      <c r="Z866" s="128"/>
    </row>
    <row r="867" spans="1:26">
      <c r="A867" s="128"/>
      <c r="B867" s="128"/>
      <c r="C867" s="128"/>
      <c r="D867" s="164"/>
      <c r="E867" s="164"/>
      <c r="F867" s="128"/>
      <c r="G867" s="128"/>
      <c r="H867" s="128"/>
      <c r="I867" s="128"/>
      <c r="J867" s="128"/>
      <c r="K867" s="164"/>
      <c r="L867" s="164"/>
      <c r="M867" s="164"/>
      <c r="N867" s="164"/>
      <c r="O867" s="164"/>
      <c r="P867" s="164"/>
      <c r="Q867" s="164"/>
      <c r="R867" s="164"/>
      <c r="S867" s="164"/>
      <c r="T867" s="164"/>
      <c r="U867" s="164"/>
      <c r="V867" s="164"/>
      <c r="W867" s="164"/>
      <c r="X867" s="128"/>
      <c r="Y867" s="128"/>
      <c r="Z867" s="128"/>
    </row>
    <row r="868" spans="1:26">
      <c r="A868" s="128"/>
      <c r="B868" s="128"/>
      <c r="C868" s="128"/>
      <c r="D868" s="164"/>
      <c r="E868" s="164"/>
      <c r="F868" s="128"/>
      <c r="G868" s="128"/>
      <c r="H868" s="128"/>
      <c r="I868" s="128"/>
      <c r="J868" s="128"/>
      <c r="K868" s="164"/>
      <c r="L868" s="164"/>
      <c r="M868" s="164"/>
      <c r="N868" s="164"/>
      <c r="O868" s="164"/>
      <c r="P868" s="164"/>
      <c r="Q868" s="164"/>
      <c r="R868" s="164"/>
      <c r="S868" s="164"/>
      <c r="T868" s="164"/>
      <c r="U868" s="164"/>
      <c r="V868" s="164"/>
      <c r="W868" s="164"/>
      <c r="X868" s="128"/>
      <c r="Y868" s="128"/>
      <c r="Z868" s="128"/>
    </row>
    <row r="869" spans="1:26">
      <c r="A869" s="128"/>
      <c r="B869" s="128"/>
      <c r="C869" s="128"/>
      <c r="D869" s="164"/>
      <c r="E869" s="164"/>
      <c r="F869" s="128"/>
      <c r="G869" s="128"/>
      <c r="H869" s="128"/>
      <c r="I869" s="128"/>
      <c r="J869" s="128"/>
      <c r="K869" s="164"/>
      <c r="L869" s="164"/>
      <c r="M869" s="164"/>
      <c r="N869" s="164"/>
      <c r="O869" s="164"/>
      <c r="P869" s="164"/>
      <c r="Q869" s="164"/>
      <c r="R869" s="164"/>
      <c r="S869" s="164"/>
      <c r="T869" s="164"/>
      <c r="U869" s="164"/>
      <c r="V869" s="164"/>
      <c r="W869" s="164"/>
      <c r="X869" s="128"/>
      <c r="Y869" s="128"/>
      <c r="Z869" s="128"/>
    </row>
    <row r="870" spans="1:26">
      <c r="A870" s="128"/>
      <c r="B870" s="128"/>
      <c r="C870" s="128"/>
      <c r="D870" s="164"/>
      <c r="E870" s="164"/>
      <c r="F870" s="128"/>
      <c r="G870" s="128"/>
      <c r="H870" s="128"/>
      <c r="I870" s="128"/>
      <c r="J870" s="128"/>
      <c r="K870" s="164"/>
      <c r="L870" s="164"/>
      <c r="M870" s="164"/>
      <c r="N870" s="164"/>
      <c r="O870" s="164"/>
      <c r="P870" s="164"/>
      <c r="Q870" s="164"/>
      <c r="R870" s="164"/>
      <c r="S870" s="164"/>
      <c r="T870" s="164"/>
      <c r="U870" s="164"/>
      <c r="V870" s="164"/>
      <c r="W870" s="164"/>
      <c r="X870" s="128"/>
      <c r="Y870" s="128"/>
      <c r="Z870" s="128"/>
    </row>
    <row r="871" spans="1:26">
      <c r="A871" s="128"/>
      <c r="B871" s="128"/>
      <c r="C871" s="128"/>
      <c r="D871" s="164"/>
      <c r="E871" s="164"/>
      <c r="F871" s="128"/>
      <c r="G871" s="128"/>
      <c r="H871" s="128"/>
      <c r="I871" s="128"/>
      <c r="J871" s="128"/>
      <c r="K871" s="164"/>
      <c r="L871" s="164"/>
      <c r="M871" s="164"/>
      <c r="N871" s="164"/>
      <c r="O871" s="164"/>
      <c r="P871" s="164"/>
      <c r="Q871" s="164"/>
      <c r="R871" s="164"/>
      <c r="S871" s="164"/>
      <c r="T871" s="164"/>
      <c r="U871" s="164"/>
      <c r="V871" s="164"/>
      <c r="W871" s="164"/>
      <c r="X871" s="128"/>
      <c r="Y871" s="128"/>
      <c r="Z871" s="128"/>
    </row>
    <row r="872" spans="1:26">
      <c r="A872" s="128"/>
      <c r="B872" s="128"/>
      <c r="C872" s="128"/>
      <c r="D872" s="164"/>
      <c r="E872" s="164"/>
      <c r="F872" s="128"/>
      <c r="G872" s="128"/>
      <c r="H872" s="128"/>
      <c r="I872" s="128"/>
      <c r="J872" s="128"/>
      <c r="K872" s="164"/>
      <c r="L872" s="164"/>
      <c r="M872" s="164"/>
      <c r="N872" s="164"/>
      <c r="O872" s="164"/>
      <c r="P872" s="164"/>
      <c r="Q872" s="164"/>
      <c r="R872" s="164"/>
      <c r="S872" s="164"/>
      <c r="T872" s="164"/>
      <c r="U872" s="164"/>
      <c r="V872" s="164"/>
      <c r="W872" s="164"/>
      <c r="X872" s="128"/>
      <c r="Y872" s="128"/>
      <c r="Z872" s="128"/>
    </row>
    <row r="873" spans="1:26">
      <c r="A873" s="128"/>
      <c r="B873" s="128"/>
      <c r="C873" s="128"/>
      <c r="D873" s="164"/>
      <c r="E873" s="164"/>
      <c r="F873" s="128"/>
      <c r="G873" s="128"/>
      <c r="H873" s="128"/>
      <c r="I873" s="128"/>
      <c r="J873" s="128"/>
      <c r="K873" s="164"/>
      <c r="L873" s="164"/>
      <c r="M873" s="164"/>
      <c r="N873" s="164"/>
      <c r="O873" s="164"/>
      <c r="P873" s="164"/>
      <c r="Q873" s="164"/>
      <c r="R873" s="164"/>
      <c r="S873" s="164"/>
      <c r="T873" s="164"/>
      <c r="U873" s="164"/>
      <c r="V873" s="164"/>
      <c r="W873" s="164"/>
      <c r="X873" s="128"/>
      <c r="Y873" s="128"/>
      <c r="Z873" s="128"/>
    </row>
    <row r="874" spans="1:26">
      <c r="A874" s="128"/>
      <c r="B874" s="128"/>
      <c r="C874" s="128"/>
      <c r="D874" s="164"/>
      <c r="E874" s="164"/>
      <c r="F874" s="128"/>
      <c r="G874" s="128"/>
      <c r="H874" s="128"/>
      <c r="I874" s="128"/>
      <c r="J874" s="128"/>
      <c r="K874" s="164"/>
      <c r="L874" s="164"/>
      <c r="M874" s="164"/>
      <c r="N874" s="164"/>
      <c r="O874" s="164"/>
      <c r="P874" s="164"/>
      <c r="Q874" s="164"/>
      <c r="R874" s="164"/>
      <c r="S874" s="164"/>
      <c r="T874" s="164"/>
      <c r="U874" s="164"/>
      <c r="V874" s="164"/>
      <c r="W874" s="164"/>
      <c r="X874" s="128"/>
      <c r="Y874" s="128"/>
      <c r="Z874" s="128"/>
    </row>
    <row r="875" spans="1:26">
      <c r="A875" s="128"/>
      <c r="B875" s="128"/>
      <c r="C875" s="128"/>
      <c r="D875" s="164"/>
      <c r="E875" s="164"/>
      <c r="F875" s="128"/>
      <c r="G875" s="128"/>
      <c r="H875" s="128"/>
      <c r="I875" s="128"/>
      <c r="J875" s="128"/>
      <c r="K875" s="164"/>
      <c r="L875" s="164"/>
      <c r="M875" s="164"/>
      <c r="N875" s="164"/>
      <c r="O875" s="164"/>
      <c r="P875" s="164"/>
      <c r="Q875" s="164"/>
      <c r="R875" s="164"/>
      <c r="S875" s="164"/>
      <c r="T875" s="164"/>
      <c r="U875" s="164"/>
      <c r="V875" s="164"/>
      <c r="W875" s="164"/>
      <c r="X875" s="128"/>
      <c r="Y875" s="128"/>
      <c r="Z875" s="128"/>
    </row>
    <row r="876" spans="1:26">
      <c r="A876" s="128"/>
      <c r="B876" s="128"/>
      <c r="C876" s="128"/>
      <c r="D876" s="164"/>
      <c r="E876" s="164"/>
      <c r="F876" s="128"/>
      <c r="G876" s="128"/>
      <c r="H876" s="128"/>
      <c r="I876" s="128"/>
      <c r="J876" s="128"/>
      <c r="K876" s="164"/>
      <c r="L876" s="164"/>
      <c r="M876" s="164"/>
      <c r="N876" s="164"/>
      <c r="O876" s="164"/>
      <c r="P876" s="164"/>
      <c r="Q876" s="164"/>
      <c r="R876" s="164"/>
      <c r="S876" s="164"/>
      <c r="T876" s="164"/>
      <c r="U876" s="164"/>
      <c r="V876" s="164"/>
      <c r="W876" s="164"/>
      <c r="X876" s="128"/>
      <c r="Y876" s="128"/>
      <c r="Z876" s="128"/>
    </row>
    <row r="877" spans="1:26">
      <c r="A877" s="128"/>
      <c r="B877" s="128"/>
      <c r="C877" s="128"/>
      <c r="D877" s="164"/>
      <c r="E877" s="164"/>
      <c r="F877" s="128"/>
      <c r="G877" s="128"/>
      <c r="H877" s="128"/>
      <c r="I877" s="128"/>
      <c r="J877" s="128"/>
      <c r="K877" s="164"/>
      <c r="L877" s="164"/>
      <c r="M877" s="164"/>
      <c r="N877" s="164"/>
      <c r="O877" s="164"/>
      <c r="P877" s="164"/>
      <c r="Q877" s="164"/>
      <c r="R877" s="164"/>
      <c r="S877" s="164"/>
      <c r="T877" s="164"/>
      <c r="U877" s="164"/>
      <c r="V877" s="164"/>
      <c r="W877" s="164"/>
      <c r="X877" s="128"/>
      <c r="Y877" s="128"/>
      <c r="Z877" s="128"/>
    </row>
    <row r="878" spans="1:26">
      <c r="A878" s="128"/>
      <c r="B878" s="128"/>
      <c r="C878" s="128"/>
      <c r="D878" s="164"/>
      <c r="E878" s="164"/>
      <c r="F878" s="128"/>
      <c r="G878" s="128"/>
      <c r="H878" s="128"/>
      <c r="I878" s="128"/>
      <c r="J878" s="128"/>
      <c r="K878" s="164"/>
      <c r="L878" s="164"/>
      <c r="M878" s="164"/>
      <c r="N878" s="164"/>
      <c r="O878" s="164"/>
      <c r="P878" s="164"/>
      <c r="Q878" s="164"/>
      <c r="R878" s="164"/>
      <c r="S878" s="164"/>
      <c r="T878" s="164"/>
      <c r="U878" s="164"/>
      <c r="V878" s="164"/>
      <c r="W878" s="164"/>
      <c r="X878" s="128"/>
      <c r="Y878" s="128"/>
      <c r="Z878" s="128"/>
    </row>
    <row r="879" spans="1:26">
      <c r="A879" s="128"/>
      <c r="B879" s="128"/>
      <c r="C879" s="128"/>
      <c r="D879" s="164"/>
      <c r="E879" s="164"/>
      <c r="F879" s="128"/>
      <c r="G879" s="128"/>
      <c r="H879" s="128"/>
      <c r="I879" s="128"/>
      <c r="J879" s="128"/>
      <c r="K879" s="164"/>
      <c r="L879" s="164"/>
      <c r="M879" s="164"/>
      <c r="N879" s="164"/>
      <c r="O879" s="164"/>
      <c r="P879" s="164"/>
      <c r="Q879" s="164"/>
      <c r="R879" s="164"/>
      <c r="S879" s="164"/>
      <c r="T879" s="164"/>
      <c r="U879" s="164"/>
      <c r="V879" s="164"/>
      <c r="W879" s="164"/>
      <c r="X879" s="128"/>
      <c r="Y879" s="128"/>
      <c r="Z879" s="128"/>
    </row>
    <row r="880" spans="1:26">
      <c r="A880" s="128"/>
      <c r="B880" s="128"/>
      <c r="C880" s="128"/>
      <c r="D880" s="164"/>
      <c r="E880" s="164"/>
      <c r="F880" s="128"/>
      <c r="G880" s="128"/>
      <c r="H880" s="128"/>
      <c r="I880" s="128"/>
      <c r="J880" s="128"/>
      <c r="K880" s="164"/>
      <c r="L880" s="164"/>
      <c r="M880" s="164"/>
      <c r="N880" s="164"/>
      <c r="O880" s="164"/>
      <c r="P880" s="164"/>
      <c r="Q880" s="164"/>
      <c r="R880" s="164"/>
      <c r="S880" s="164"/>
      <c r="T880" s="164"/>
      <c r="U880" s="164"/>
      <c r="V880" s="164"/>
      <c r="W880" s="164"/>
      <c r="X880" s="128"/>
      <c r="Y880" s="128"/>
      <c r="Z880" s="128"/>
    </row>
    <row r="881" spans="1:26">
      <c r="A881" s="128"/>
      <c r="B881" s="128"/>
      <c r="C881" s="128"/>
      <c r="D881" s="164"/>
      <c r="E881" s="164"/>
      <c r="F881" s="128"/>
      <c r="G881" s="128"/>
      <c r="H881" s="128"/>
      <c r="I881" s="128"/>
      <c r="J881" s="128"/>
      <c r="K881" s="164"/>
      <c r="L881" s="164"/>
      <c r="M881" s="164"/>
      <c r="N881" s="164"/>
      <c r="O881" s="164"/>
      <c r="P881" s="164"/>
      <c r="Q881" s="164"/>
      <c r="R881" s="164"/>
      <c r="S881" s="164"/>
      <c r="T881" s="164"/>
      <c r="U881" s="164"/>
      <c r="V881" s="164"/>
      <c r="W881" s="164"/>
      <c r="X881" s="128"/>
      <c r="Y881" s="128"/>
      <c r="Z881" s="128"/>
    </row>
    <row r="882" spans="1:26">
      <c r="A882" s="128"/>
      <c r="B882" s="128"/>
      <c r="C882" s="128"/>
      <c r="D882" s="164"/>
      <c r="E882" s="164"/>
      <c r="F882" s="128"/>
      <c r="G882" s="128"/>
      <c r="H882" s="128"/>
      <c r="I882" s="128"/>
      <c r="J882" s="128"/>
      <c r="K882" s="164"/>
      <c r="L882" s="164"/>
      <c r="M882" s="164"/>
      <c r="N882" s="164"/>
      <c r="O882" s="164"/>
      <c r="P882" s="164"/>
      <c r="Q882" s="164"/>
      <c r="R882" s="164"/>
      <c r="S882" s="164"/>
      <c r="T882" s="164"/>
      <c r="U882" s="164"/>
      <c r="V882" s="164"/>
      <c r="W882" s="164"/>
      <c r="X882" s="128"/>
      <c r="Y882" s="128"/>
      <c r="Z882" s="128"/>
    </row>
    <row r="883" spans="1:26">
      <c r="A883" s="128"/>
      <c r="B883" s="128"/>
      <c r="C883" s="128"/>
      <c r="D883" s="164"/>
      <c r="E883" s="164"/>
      <c r="F883" s="128"/>
      <c r="G883" s="128"/>
      <c r="H883" s="128"/>
      <c r="I883" s="128"/>
      <c r="J883" s="128"/>
      <c r="K883" s="164"/>
      <c r="L883" s="164"/>
      <c r="M883" s="164"/>
      <c r="N883" s="164"/>
      <c r="O883" s="164"/>
      <c r="P883" s="164"/>
      <c r="Q883" s="164"/>
      <c r="R883" s="164"/>
      <c r="S883" s="164"/>
      <c r="T883" s="164"/>
      <c r="U883" s="164"/>
      <c r="V883" s="164"/>
      <c r="W883" s="164"/>
      <c r="X883" s="128"/>
      <c r="Y883" s="128"/>
      <c r="Z883" s="128"/>
    </row>
    <row r="884" spans="1:26">
      <c r="A884" s="128"/>
      <c r="B884" s="128"/>
      <c r="C884" s="128"/>
      <c r="D884" s="164"/>
      <c r="E884" s="164"/>
      <c r="F884" s="128"/>
      <c r="G884" s="128"/>
      <c r="H884" s="128"/>
      <c r="I884" s="128"/>
      <c r="J884" s="128"/>
      <c r="K884" s="164"/>
      <c r="L884" s="164"/>
      <c r="M884" s="164"/>
      <c r="N884" s="164"/>
      <c r="O884" s="164"/>
      <c r="P884" s="164"/>
      <c r="Q884" s="164"/>
      <c r="R884" s="164"/>
      <c r="S884" s="164"/>
      <c r="T884" s="164"/>
      <c r="U884" s="164"/>
      <c r="V884" s="164"/>
      <c r="W884" s="164"/>
      <c r="X884" s="128"/>
      <c r="Y884" s="128"/>
      <c r="Z884" s="128"/>
    </row>
    <row r="885" spans="1:26">
      <c r="A885" s="128"/>
      <c r="B885" s="128"/>
      <c r="C885" s="128"/>
      <c r="D885" s="164"/>
      <c r="E885" s="164"/>
      <c r="F885" s="128"/>
      <c r="G885" s="128"/>
      <c r="H885" s="128"/>
      <c r="I885" s="128"/>
      <c r="J885" s="128"/>
      <c r="K885" s="164"/>
      <c r="L885" s="164"/>
      <c r="M885" s="164"/>
      <c r="N885" s="164"/>
      <c r="O885" s="164"/>
      <c r="P885" s="164"/>
      <c r="Q885" s="164"/>
      <c r="R885" s="164"/>
      <c r="S885" s="164"/>
      <c r="T885" s="164"/>
      <c r="U885" s="164"/>
      <c r="V885" s="164"/>
      <c r="W885" s="164"/>
      <c r="X885" s="128"/>
      <c r="Y885" s="128"/>
      <c r="Z885" s="128"/>
    </row>
    <row r="886" spans="1:26">
      <c r="A886" s="128"/>
      <c r="B886" s="128"/>
      <c r="C886" s="128"/>
      <c r="D886" s="164"/>
      <c r="E886" s="164"/>
      <c r="F886" s="128"/>
      <c r="G886" s="128"/>
      <c r="H886" s="128"/>
      <c r="I886" s="128"/>
      <c r="J886" s="128"/>
      <c r="K886" s="164"/>
      <c r="L886" s="164"/>
      <c r="M886" s="164"/>
      <c r="N886" s="164"/>
      <c r="O886" s="164"/>
      <c r="P886" s="164"/>
      <c r="Q886" s="164"/>
      <c r="R886" s="164"/>
      <c r="S886" s="164"/>
      <c r="T886" s="164"/>
      <c r="U886" s="164"/>
      <c r="V886" s="164"/>
      <c r="W886" s="164"/>
      <c r="X886" s="128"/>
      <c r="Y886" s="128"/>
      <c r="Z886" s="128"/>
    </row>
    <row r="887" spans="1:26">
      <c r="A887" s="128"/>
      <c r="B887" s="128"/>
      <c r="C887" s="128"/>
      <c r="D887" s="164"/>
      <c r="E887" s="164"/>
      <c r="F887" s="128"/>
      <c r="G887" s="128"/>
      <c r="H887" s="128"/>
      <c r="I887" s="128"/>
      <c r="J887" s="128"/>
      <c r="K887" s="164"/>
      <c r="L887" s="164"/>
      <c r="M887" s="164"/>
      <c r="N887" s="164"/>
      <c r="O887" s="164"/>
      <c r="P887" s="164"/>
      <c r="Q887" s="164"/>
      <c r="R887" s="164"/>
      <c r="S887" s="164"/>
      <c r="T887" s="164"/>
      <c r="U887" s="164"/>
      <c r="V887" s="164"/>
      <c r="W887" s="164"/>
      <c r="X887" s="128"/>
      <c r="Y887" s="128"/>
      <c r="Z887" s="128"/>
    </row>
    <row r="888" spans="1:26">
      <c r="A888" s="128"/>
      <c r="B888" s="128"/>
      <c r="C888" s="128"/>
      <c r="D888" s="164"/>
      <c r="E888" s="164"/>
      <c r="F888" s="128"/>
      <c r="G888" s="128"/>
      <c r="H888" s="128"/>
      <c r="I888" s="128"/>
      <c r="J888" s="128"/>
      <c r="K888" s="164"/>
      <c r="L888" s="164"/>
      <c r="M888" s="164"/>
      <c r="N888" s="164"/>
      <c r="O888" s="164"/>
      <c r="P888" s="164"/>
      <c r="Q888" s="164"/>
      <c r="R888" s="164"/>
      <c r="S888" s="164"/>
      <c r="T888" s="164"/>
      <c r="U888" s="164"/>
      <c r="V888" s="164"/>
      <c r="W888" s="164"/>
      <c r="X888" s="128"/>
      <c r="Y888" s="128"/>
      <c r="Z888" s="128"/>
    </row>
    <row r="889" spans="1:26">
      <c r="A889" s="128"/>
      <c r="B889" s="128"/>
      <c r="C889" s="128"/>
      <c r="D889" s="164"/>
      <c r="E889" s="164"/>
      <c r="F889" s="128"/>
      <c r="G889" s="128"/>
      <c r="H889" s="128"/>
      <c r="I889" s="128"/>
      <c r="J889" s="128"/>
      <c r="K889" s="164"/>
      <c r="L889" s="164"/>
      <c r="M889" s="164"/>
      <c r="N889" s="164"/>
      <c r="O889" s="164"/>
      <c r="P889" s="164"/>
      <c r="Q889" s="164"/>
      <c r="R889" s="164"/>
      <c r="S889" s="164"/>
      <c r="T889" s="164"/>
      <c r="U889" s="164"/>
      <c r="V889" s="164"/>
      <c r="W889" s="164"/>
      <c r="X889" s="128"/>
      <c r="Y889" s="128"/>
      <c r="Z889" s="128"/>
    </row>
    <row r="890" spans="1:26">
      <c r="A890" s="128"/>
      <c r="B890" s="128"/>
      <c r="C890" s="128"/>
      <c r="D890" s="164"/>
      <c r="E890" s="164"/>
      <c r="F890" s="128"/>
      <c r="G890" s="128"/>
      <c r="H890" s="128"/>
      <c r="I890" s="128"/>
      <c r="J890" s="128"/>
      <c r="K890" s="164"/>
      <c r="L890" s="164"/>
      <c r="M890" s="164"/>
      <c r="N890" s="164"/>
      <c r="O890" s="164"/>
      <c r="P890" s="164"/>
      <c r="Q890" s="164"/>
      <c r="R890" s="164"/>
      <c r="S890" s="164"/>
      <c r="T890" s="164"/>
      <c r="U890" s="164"/>
      <c r="V890" s="164"/>
      <c r="W890" s="164"/>
      <c r="X890" s="128"/>
      <c r="Y890" s="128"/>
      <c r="Z890" s="128"/>
    </row>
    <row r="891" spans="1:26">
      <c r="A891" s="128"/>
      <c r="B891" s="128"/>
      <c r="C891" s="128"/>
      <c r="D891" s="164"/>
      <c r="E891" s="164"/>
      <c r="F891" s="128"/>
      <c r="G891" s="128"/>
      <c r="H891" s="128"/>
      <c r="I891" s="128"/>
      <c r="J891" s="128"/>
      <c r="K891" s="164"/>
      <c r="L891" s="164"/>
      <c r="M891" s="164"/>
      <c r="N891" s="164"/>
      <c r="O891" s="164"/>
      <c r="P891" s="164"/>
      <c r="Q891" s="164"/>
      <c r="R891" s="164"/>
      <c r="S891" s="164"/>
      <c r="T891" s="164"/>
      <c r="U891" s="164"/>
      <c r="V891" s="164"/>
      <c r="W891" s="164"/>
      <c r="X891" s="128"/>
      <c r="Y891" s="128"/>
      <c r="Z891" s="128"/>
    </row>
    <row r="892" spans="1:26">
      <c r="A892" s="128"/>
      <c r="B892" s="128"/>
      <c r="C892" s="128"/>
      <c r="D892" s="164"/>
      <c r="E892" s="164"/>
      <c r="F892" s="128"/>
      <c r="G892" s="128"/>
      <c r="H892" s="128"/>
      <c r="I892" s="128"/>
      <c r="J892" s="128"/>
      <c r="K892" s="164"/>
      <c r="L892" s="164"/>
      <c r="M892" s="164"/>
      <c r="N892" s="164"/>
      <c r="O892" s="164"/>
      <c r="P892" s="164"/>
      <c r="Q892" s="164"/>
      <c r="R892" s="164"/>
      <c r="S892" s="164"/>
      <c r="T892" s="164"/>
      <c r="U892" s="164"/>
      <c r="V892" s="164"/>
      <c r="W892" s="164"/>
      <c r="X892" s="128"/>
      <c r="Y892" s="128"/>
      <c r="Z892" s="128"/>
    </row>
    <row r="893" spans="1:26">
      <c r="A893" s="128"/>
      <c r="B893" s="128"/>
      <c r="C893" s="128"/>
      <c r="D893" s="164"/>
      <c r="E893" s="164"/>
      <c r="F893" s="128"/>
      <c r="G893" s="128"/>
      <c r="H893" s="128"/>
      <c r="I893" s="128"/>
      <c r="J893" s="128"/>
      <c r="K893" s="164"/>
      <c r="L893" s="164"/>
      <c r="M893" s="164"/>
      <c r="N893" s="164"/>
      <c r="O893" s="164"/>
      <c r="P893" s="164"/>
      <c r="Q893" s="164"/>
      <c r="R893" s="164"/>
      <c r="S893" s="164"/>
      <c r="T893" s="164"/>
      <c r="U893" s="164"/>
      <c r="V893" s="164"/>
      <c r="W893" s="164"/>
      <c r="X893" s="128"/>
      <c r="Y893" s="128"/>
      <c r="Z893" s="128"/>
    </row>
    <row r="894" spans="1:26">
      <c r="A894" s="128"/>
      <c r="B894" s="128"/>
      <c r="C894" s="128"/>
      <c r="D894" s="164"/>
      <c r="E894" s="164"/>
      <c r="F894" s="128"/>
      <c r="G894" s="128"/>
      <c r="H894" s="128"/>
      <c r="I894" s="128"/>
      <c r="J894" s="128"/>
      <c r="K894" s="164"/>
      <c r="L894" s="164"/>
      <c r="M894" s="164"/>
      <c r="N894" s="164"/>
      <c r="O894" s="164"/>
      <c r="P894" s="164"/>
      <c r="Q894" s="164"/>
      <c r="R894" s="164"/>
      <c r="S894" s="164"/>
      <c r="T894" s="164"/>
      <c r="U894" s="164"/>
      <c r="V894" s="164"/>
      <c r="W894" s="164"/>
      <c r="X894" s="128"/>
      <c r="Y894" s="128"/>
      <c r="Z894" s="128"/>
    </row>
    <row r="895" spans="1:26">
      <c r="A895" s="128"/>
      <c r="B895" s="128"/>
      <c r="C895" s="128"/>
      <c r="D895" s="164"/>
      <c r="E895" s="164"/>
      <c r="F895" s="128"/>
      <c r="G895" s="128"/>
      <c r="H895" s="128"/>
      <c r="I895" s="128"/>
      <c r="J895" s="128"/>
      <c r="K895" s="164"/>
      <c r="L895" s="164"/>
      <c r="M895" s="164"/>
      <c r="N895" s="164"/>
      <c r="O895" s="164"/>
      <c r="P895" s="164"/>
      <c r="Q895" s="164"/>
      <c r="R895" s="164"/>
      <c r="S895" s="164"/>
      <c r="T895" s="164"/>
      <c r="U895" s="164"/>
      <c r="V895" s="164"/>
      <c r="W895" s="164"/>
      <c r="X895" s="128"/>
      <c r="Y895" s="128"/>
      <c r="Z895" s="128"/>
    </row>
    <row r="896" spans="1:26">
      <c r="A896" s="128"/>
      <c r="B896" s="128"/>
      <c r="C896" s="128"/>
      <c r="D896" s="164"/>
      <c r="E896" s="164"/>
      <c r="F896" s="128"/>
      <c r="G896" s="128"/>
      <c r="H896" s="128"/>
      <c r="I896" s="128"/>
      <c r="J896" s="128"/>
      <c r="K896" s="164"/>
      <c r="L896" s="164"/>
      <c r="M896" s="164"/>
      <c r="N896" s="164"/>
      <c r="O896" s="164"/>
      <c r="P896" s="164"/>
      <c r="Q896" s="164"/>
      <c r="R896" s="164"/>
      <c r="S896" s="164"/>
      <c r="T896" s="164"/>
      <c r="U896" s="164"/>
      <c r="V896" s="164"/>
      <c r="W896" s="164"/>
      <c r="X896" s="128"/>
      <c r="Y896" s="128"/>
      <c r="Z896" s="128"/>
    </row>
    <row r="897" spans="1:26">
      <c r="A897" s="128"/>
      <c r="B897" s="128"/>
      <c r="C897" s="128"/>
      <c r="D897" s="164"/>
      <c r="E897" s="164"/>
      <c r="F897" s="128"/>
      <c r="G897" s="128"/>
      <c r="H897" s="128"/>
      <c r="I897" s="128"/>
      <c r="J897" s="128"/>
      <c r="K897" s="164"/>
      <c r="L897" s="164"/>
      <c r="M897" s="164"/>
      <c r="N897" s="164"/>
      <c r="O897" s="164"/>
      <c r="P897" s="164"/>
      <c r="Q897" s="164"/>
      <c r="R897" s="164"/>
      <c r="S897" s="164"/>
      <c r="T897" s="164"/>
      <c r="U897" s="164"/>
      <c r="V897" s="164"/>
      <c r="W897" s="164"/>
      <c r="X897" s="128"/>
      <c r="Y897" s="128"/>
      <c r="Z897" s="128"/>
    </row>
    <row r="898" spans="1:26">
      <c r="A898" s="128"/>
      <c r="B898" s="128"/>
      <c r="C898" s="128"/>
      <c r="D898" s="164"/>
      <c r="E898" s="164"/>
      <c r="F898" s="128"/>
      <c r="G898" s="128"/>
      <c r="H898" s="128"/>
      <c r="I898" s="128"/>
      <c r="J898" s="128"/>
      <c r="K898" s="164"/>
      <c r="L898" s="164"/>
      <c r="M898" s="164"/>
      <c r="N898" s="164"/>
      <c r="O898" s="164"/>
      <c r="P898" s="164"/>
      <c r="Q898" s="164"/>
      <c r="R898" s="164"/>
      <c r="S898" s="164"/>
      <c r="T898" s="164"/>
      <c r="U898" s="164"/>
      <c r="V898" s="164"/>
      <c r="W898" s="164"/>
      <c r="X898" s="128"/>
      <c r="Y898" s="128"/>
      <c r="Z898" s="128"/>
    </row>
    <row r="899" spans="1:26">
      <c r="A899" s="128"/>
      <c r="B899" s="128"/>
      <c r="C899" s="128"/>
      <c r="D899" s="164"/>
      <c r="E899" s="164"/>
      <c r="F899" s="128"/>
      <c r="G899" s="128"/>
      <c r="H899" s="128"/>
      <c r="I899" s="128"/>
      <c r="J899" s="128"/>
      <c r="K899" s="164"/>
      <c r="L899" s="164"/>
      <c r="M899" s="164"/>
      <c r="N899" s="164"/>
      <c r="O899" s="164"/>
      <c r="P899" s="164"/>
      <c r="Q899" s="164"/>
      <c r="R899" s="164"/>
      <c r="S899" s="164"/>
      <c r="T899" s="164"/>
      <c r="U899" s="164"/>
      <c r="V899" s="164"/>
      <c r="W899" s="164"/>
      <c r="X899" s="128"/>
      <c r="Y899" s="128"/>
      <c r="Z899" s="128"/>
    </row>
    <row r="900" spans="1:26">
      <c r="A900" s="128"/>
      <c r="B900" s="128"/>
      <c r="C900" s="128"/>
      <c r="D900" s="164"/>
      <c r="E900" s="164"/>
      <c r="F900" s="128"/>
      <c r="G900" s="128"/>
      <c r="H900" s="128"/>
      <c r="I900" s="128"/>
      <c r="J900" s="128"/>
      <c r="K900" s="164"/>
      <c r="L900" s="164"/>
      <c r="M900" s="164"/>
      <c r="N900" s="164"/>
      <c r="O900" s="164"/>
      <c r="P900" s="164"/>
      <c r="Q900" s="164"/>
      <c r="R900" s="164"/>
      <c r="S900" s="164"/>
      <c r="T900" s="164"/>
      <c r="U900" s="164"/>
      <c r="V900" s="164"/>
      <c r="W900" s="164"/>
      <c r="X900" s="128"/>
      <c r="Y900" s="128"/>
      <c r="Z900" s="128"/>
    </row>
    <row r="901" spans="1:26">
      <c r="A901" s="128"/>
      <c r="B901" s="128"/>
      <c r="C901" s="128"/>
      <c r="D901" s="164"/>
      <c r="E901" s="164"/>
      <c r="F901" s="128"/>
      <c r="G901" s="128"/>
      <c r="H901" s="128"/>
      <c r="I901" s="128"/>
      <c r="J901" s="128"/>
      <c r="K901" s="164"/>
      <c r="L901" s="164"/>
      <c r="M901" s="164"/>
      <c r="N901" s="164"/>
      <c r="O901" s="164"/>
      <c r="P901" s="164"/>
      <c r="Q901" s="164"/>
      <c r="R901" s="164"/>
      <c r="S901" s="164"/>
      <c r="T901" s="164"/>
      <c r="U901" s="164"/>
      <c r="V901" s="164"/>
      <c r="W901" s="164"/>
      <c r="X901" s="128"/>
      <c r="Y901" s="128"/>
      <c r="Z901" s="128"/>
    </row>
    <row r="902" spans="1:26">
      <c r="A902" s="128"/>
      <c r="B902" s="128"/>
      <c r="C902" s="128"/>
      <c r="D902" s="164"/>
      <c r="E902" s="164"/>
      <c r="F902" s="128"/>
      <c r="G902" s="128"/>
      <c r="H902" s="128"/>
      <c r="I902" s="128"/>
      <c r="J902" s="128"/>
      <c r="K902" s="164"/>
      <c r="L902" s="164"/>
      <c r="M902" s="164"/>
      <c r="N902" s="164"/>
      <c r="O902" s="164"/>
      <c r="P902" s="164"/>
      <c r="Q902" s="164"/>
      <c r="R902" s="164"/>
      <c r="S902" s="164"/>
      <c r="T902" s="164"/>
      <c r="U902" s="164"/>
      <c r="V902" s="164"/>
      <c r="W902" s="164"/>
      <c r="X902" s="128"/>
      <c r="Y902" s="128"/>
      <c r="Z902" s="128"/>
    </row>
    <row r="903" spans="1:26">
      <c r="A903" s="128"/>
      <c r="B903" s="128"/>
      <c r="C903" s="128"/>
      <c r="D903" s="164"/>
      <c r="E903" s="164"/>
      <c r="F903" s="128"/>
      <c r="G903" s="128"/>
      <c r="H903" s="128"/>
      <c r="I903" s="128"/>
      <c r="J903" s="128"/>
      <c r="K903" s="164"/>
      <c r="L903" s="164"/>
      <c r="M903" s="164"/>
      <c r="N903" s="164"/>
      <c r="O903" s="164"/>
      <c r="P903" s="164"/>
      <c r="Q903" s="164"/>
      <c r="R903" s="164"/>
      <c r="S903" s="164"/>
      <c r="T903" s="164"/>
      <c r="U903" s="164"/>
      <c r="V903" s="164"/>
      <c r="W903" s="164"/>
      <c r="X903" s="128"/>
      <c r="Y903" s="128"/>
      <c r="Z903" s="128"/>
    </row>
    <row r="904" spans="1:26">
      <c r="A904" s="128"/>
      <c r="B904" s="128"/>
      <c r="C904" s="128"/>
      <c r="D904" s="164"/>
      <c r="E904" s="164"/>
      <c r="F904" s="128"/>
      <c r="G904" s="128"/>
      <c r="H904" s="128"/>
      <c r="I904" s="128"/>
      <c r="J904" s="128"/>
      <c r="K904" s="164"/>
      <c r="L904" s="164"/>
      <c r="M904" s="164"/>
      <c r="N904" s="164"/>
      <c r="O904" s="164"/>
      <c r="P904" s="164"/>
      <c r="Q904" s="164"/>
      <c r="R904" s="164"/>
      <c r="S904" s="164"/>
      <c r="T904" s="164"/>
      <c r="U904" s="164"/>
      <c r="V904" s="164"/>
      <c r="W904" s="164"/>
      <c r="X904" s="128"/>
      <c r="Y904" s="128"/>
      <c r="Z904" s="128"/>
    </row>
    <row r="905" spans="1:26">
      <c r="A905" s="128"/>
      <c r="B905" s="128"/>
      <c r="C905" s="128"/>
      <c r="D905" s="164"/>
      <c r="E905" s="164"/>
      <c r="F905" s="128"/>
      <c r="G905" s="128"/>
      <c r="H905" s="128"/>
      <c r="I905" s="128"/>
      <c r="J905" s="128"/>
      <c r="K905" s="164"/>
      <c r="L905" s="164"/>
      <c r="M905" s="164"/>
      <c r="N905" s="164"/>
      <c r="O905" s="164"/>
      <c r="P905" s="164"/>
      <c r="Q905" s="164"/>
      <c r="R905" s="164"/>
      <c r="S905" s="164"/>
      <c r="T905" s="164"/>
      <c r="U905" s="164"/>
      <c r="V905" s="164"/>
      <c r="W905" s="164"/>
      <c r="X905" s="128"/>
      <c r="Y905" s="128"/>
      <c r="Z905" s="128"/>
    </row>
    <row r="906" spans="1:26">
      <c r="A906" s="128"/>
      <c r="B906" s="128"/>
      <c r="C906" s="128"/>
      <c r="D906" s="164"/>
      <c r="E906" s="164"/>
      <c r="F906" s="128"/>
      <c r="G906" s="128"/>
      <c r="H906" s="128"/>
      <c r="I906" s="128"/>
      <c r="J906" s="128"/>
      <c r="K906" s="164"/>
      <c r="L906" s="164"/>
      <c r="M906" s="164"/>
      <c r="N906" s="164"/>
      <c r="O906" s="164"/>
      <c r="P906" s="164"/>
      <c r="Q906" s="164"/>
      <c r="R906" s="164"/>
      <c r="S906" s="164"/>
      <c r="T906" s="164"/>
      <c r="U906" s="164"/>
      <c r="V906" s="164"/>
      <c r="W906" s="164"/>
      <c r="X906" s="128"/>
      <c r="Y906" s="128"/>
      <c r="Z906" s="128"/>
    </row>
    <row r="907" spans="1:26">
      <c r="A907" s="128"/>
      <c r="B907" s="128"/>
      <c r="C907" s="128"/>
      <c r="D907" s="164"/>
      <c r="E907" s="164"/>
      <c r="F907" s="128"/>
      <c r="G907" s="128"/>
      <c r="H907" s="128"/>
      <c r="I907" s="128"/>
      <c r="J907" s="128"/>
      <c r="K907" s="164"/>
      <c r="L907" s="164"/>
      <c r="M907" s="164"/>
      <c r="N907" s="164"/>
      <c r="O907" s="164"/>
      <c r="P907" s="164"/>
      <c r="Q907" s="164"/>
      <c r="R907" s="164"/>
      <c r="S907" s="164"/>
      <c r="T907" s="164"/>
      <c r="U907" s="164"/>
      <c r="V907" s="164"/>
      <c r="W907" s="164"/>
      <c r="X907" s="128"/>
      <c r="Y907" s="128"/>
      <c r="Z907" s="128"/>
    </row>
    <row r="908" spans="1:26">
      <c r="A908" s="128"/>
      <c r="B908" s="128"/>
      <c r="C908" s="128"/>
      <c r="D908" s="164"/>
      <c r="E908" s="164"/>
      <c r="F908" s="128"/>
      <c r="G908" s="128"/>
      <c r="H908" s="128"/>
      <c r="I908" s="128"/>
      <c r="J908" s="128"/>
      <c r="K908" s="164"/>
      <c r="L908" s="164"/>
      <c r="M908" s="164"/>
      <c r="N908" s="164"/>
      <c r="O908" s="164"/>
      <c r="P908" s="164"/>
      <c r="Q908" s="164"/>
      <c r="R908" s="164"/>
      <c r="S908" s="164"/>
      <c r="T908" s="164"/>
      <c r="U908" s="164"/>
      <c r="V908" s="164"/>
      <c r="W908" s="164"/>
      <c r="X908" s="128"/>
      <c r="Y908" s="128"/>
      <c r="Z908" s="128"/>
    </row>
    <row r="909" spans="1:26">
      <c r="A909" s="128"/>
      <c r="B909" s="128"/>
      <c r="C909" s="128"/>
      <c r="D909" s="164"/>
      <c r="E909" s="164"/>
      <c r="F909" s="128"/>
      <c r="G909" s="128"/>
      <c r="H909" s="128"/>
      <c r="I909" s="128"/>
      <c r="J909" s="128"/>
      <c r="K909" s="164"/>
      <c r="L909" s="164"/>
      <c r="M909" s="164"/>
      <c r="N909" s="164"/>
      <c r="O909" s="164"/>
      <c r="P909" s="164"/>
      <c r="Q909" s="164"/>
      <c r="R909" s="164"/>
      <c r="S909" s="164"/>
      <c r="T909" s="164"/>
      <c r="U909" s="164"/>
      <c r="V909" s="164"/>
      <c r="W909" s="164"/>
      <c r="X909" s="128"/>
      <c r="Y909" s="128"/>
      <c r="Z909" s="128"/>
    </row>
    <row r="910" spans="1:26">
      <c r="A910" s="128"/>
      <c r="B910" s="128"/>
      <c r="C910" s="128"/>
      <c r="D910" s="164"/>
      <c r="E910" s="164"/>
      <c r="F910" s="128"/>
      <c r="G910" s="128"/>
      <c r="H910" s="128"/>
      <c r="I910" s="128"/>
      <c r="J910" s="128"/>
      <c r="K910" s="164"/>
      <c r="L910" s="164"/>
      <c r="M910" s="164"/>
      <c r="N910" s="164"/>
      <c r="O910" s="164"/>
      <c r="P910" s="164"/>
      <c r="Q910" s="164"/>
      <c r="R910" s="164"/>
      <c r="S910" s="164"/>
      <c r="T910" s="164"/>
      <c r="U910" s="164"/>
      <c r="V910" s="164"/>
      <c r="W910" s="164"/>
      <c r="X910" s="128"/>
      <c r="Y910" s="128"/>
      <c r="Z910" s="128"/>
    </row>
    <row r="911" spans="1:26">
      <c r="A911" s="128"/>
      <c r="B911" s="128"/>
      <c r="C911" s="128"/>
      <c r="D911" s="164"/>
      <c r="E911" s="164"/>
      <c r="F911" s="128"/>
      <c r="G911" s="128"/>
      <c r="H911" s="128"/>
      <c r="I911" s="128"/>
      <c r="J911" s="128"/>
      <c r="K911" s="164"/>
      <c r="L911" s="164"/>
      <c r="M911" s="164"/>
      <c r="N911" s="164"/>
      <c r="O911" s="164"/>
      <c r="P911" s="164"/>
      <c r="Q911" s="164"/>
      <c r="R911" s="164"/>
      <c r="S911" s="164"/>
      <c r="T911" s="164"/>
      <c r="U911" s="164"/>
      <c r="V911" s="164"/>
      <c r="W911" s="164"/>
      <c r="X911" s="128"/>
      <c r="Y911" s="128"/>
      <c r="Z911" s="128"/>
    </row>
    <row r="912" spans="1:26">
      <c r="A912" s="128"/>
      <c r="B912" s="128"/>
      <c r="C912" s="128"/>
      <c r="D912" s="164"/>
      <c r="E912" s="164"/>
      <c r="F912" s="128"/>
      <c r="G912" s="128"/>
      <c r="H912" s="128"/>
      <c r="I912" s="128"/>
      <c r="J912" s="128"/>
      <c r="K912" s="164"/>
      <c r="L912" s="164"/>
      <c r="M912" s="164"/>
      <c r="N912" s="164"/>
      <c r="O912" s="164"/>
      <c r="P912" s="164"/>
      <c r="Q912" s="164"/>
      <c r="R912" s="164"/>
      <c r="S912" s="164"/>
      <c r="T912" s="164"/>
      <c r="U912" s="164"/>
      <c r="V912" s="164"/>
      <c r="W912" s="164"/>
      <c r="X912" s="128"/>
      <c r="Y912" s="128"/>
      <c r="Z912" s="128"/>
    </row>
    <row r="913" spans="1:26">
      <c r="A913" s="128"/>
      <c r="B913" s="128"/>
      <c r="C913" s="128"/>
      <c r="D913" s="164"/>
      <c r="E913" s="164"/>
      <c r="F913" s="128"/>
      <c r="G913" s="128"/>
      <c r="H913" s="128"/>
      <c r="I913" s="128"/>
      <c r="J913" s="128"/>
      <c r="K913" s="164"/>
      <c r="L913" s="164"/>
      <c r="M913" s="164"/>
      <c r="N913" s="164"/>
      <c r="O913" s="164"/>
      <c r="P913" s="164"/>
      <c r="Q913" s="164"/>
      <c r="R913" s="164"/>
      <c r="S913" s="164"/>
      <c r="T913" s="164"/>
      <c r="U913" s="164"/>
      <c r="V913" s="164"/>
      <c r="W913" s="164"/>
      <c r="X913" s="128"/>
      <c r="Y913" s="128"/>
      <c r="Z913" s="128"/>
    </row>
    <row r="914" spans="1:26">
      <c r="A914" s="128"/>
      <c r="B914" s="128"/>
      <c r="C914" s="128"/>
      <c r="D914" s="164"/>
      <c r="E914" s="164"/>
      <c r="F914" s="128"/>
      <c r="G914" s="128"/>
      <c r="H914" s="128"/>
      <c r="I914" s="128"/>
      <c r="J914" s="128"/>
      <c r="K914" s="164"/>
      <c r="L914" s="164"/>
      <c r="M914" s="164"/>
      <c r="N914" s="164"/>
      <c r="O914" s="164"/>
      <c r="P914" s="164"/>
      <c r="Q914" s="164"/>
      <c r="R914" s="164"/>
      <c r="S914" s="164"/>
      <c r="T914" s="164"/>
      <c r="U914" s="164"/>
      <c r="V914" s="164"/>
      <c r="W914" s="164"/>
      <c r="X914" s="128"/>
      <c r="Y914" s="128"/>
      <c r="Z914" s="128"/>
    </row>
    <row r="915" spans="1:26">
      <c r="A915" s="128"/>
      <c r="B915" s="128"/>
      <c r="C915" s="128"/>
      <c r="D915" s="164"/>
      <c r="E915" s="164"/>
      <c r="F915" s="128"/>
      <c r="G915" s="128"/>
      <c r="H915" s="128"/>
      <c r="I915" s="128"/>
      <c r="J915" s="128"/>
      <c r="K915" s="164"/>
      <c r="L915" s="164"/>
      <c r="M915" s="164"/>
      <c r="N915" s="164"/>
      <c r="O915" s="164"/>
      <c r="P915" s="164"/>
      <c r="Q915" s="164"/>
      <c r="R915" s="164"/>
      <c r="S915" s="164"/>
      <c r="T915" s="164"/>
      <c r="U915" s="164"/>
      <c r="V915" s="164"/>
      <c r="W915" s="164"/>
      <c r="X915" s="128"/>
      <c r="Y915" s="128"/>
      <c r="Z915" s="128"/>
    </row>
    <row r="916" spans="1:26">
      <c r="A916" s="128"/>
      <c r="B916" s="128"/>
      <c r="C916" s="128"/>
      <c r="D916" s="164"/>
      <c r="E916" s="164"/>
      <c r="F916" s="128"/>
      <c r="G916" s="128"/>
      <c r="H916" s="128"/>
      <c r="I916" s="128"/>
      <c r="J916" s="128"/>
      <c r="K916" s="164"/>
      <c r="L916" s="164"/>
      <c r="M916" s="164"/>
      <c r="N916" s="164"/>
      <c r="O916" s="164"/>
      <c r="P916" s="164"/>
      <c r="Q916" s="164"/>
      <c r="R916" s="164"/>
      <c r="S916" s="164"/>
      <c r="T916" s="164"/>
      <c r="U916" s="164"/>
      <c r="V916" s="164"/>
      <c r="W916" s="164"/>
      <c r="X916" s="128"/>
      <c r="Y916" s="128"/>
      <c r="Z916" s="128"/>
    </row>
    <row r="917" spans="1:26">
      <c r="A917" s="128"/>
      <c r="B917" s="128"/>
      <c r="C917" s="128"/>
      <c r="D917" s="164"/>
      <c r="E917" s="164"/>
      <c r="F917" s="128"/>
      <c r="G917" s="128"/>
      <c r="H917" s="128"/>
      <c r="I917" s="128"/>
      <c r="J917" s="128"/>
      <c r="K917" s="164"/>
      <c r="L917" s="164"/>
      <c r="M917" s="164"/>
      <c r="N917" s="164"/>
      <c r="O917" s="164"/>
      <c r="P917" s="164"/>
      <c r="Q917" s="164"/>
      <c r="R917" s="164"/>
      <c r="S917" s="164"/>
      <c r="T917" s="164"/>
      <c r="U917" s="164"/>
      <c r="V917" s="164"/>
      <c r="W917" s="164"/>
      <c r="X917" s="128"/>
      <c r="Y917" s="128"/>
      <c r="Z917" s="128"/>
    </row>
    <row r="918" spans="1:26">
      <c r="A918" s="128"/>
      <c r="B918" s="128"/>
      <c r="C918" s="128"/>
      <c r="D918" s="164"/>
      <c r="E918" s="164"/>
      <c r="F918" s="128"/>
      <c r="G918" s="128"/>
      <c r="H918" s="128"/>
      <c r="I918" s="128"/>
      <c r="J918" s="128"/>
      <c r="K918" s="164"/>
      <c r="L918" s="164"/>
      <c r="M918" s="164"/>
      <c r="N918" s="164"/>
      <c r="O918" s="164"/>
      <c r="P918" s="164"/>
      <c r="Q918" s="164"/>
      <c r="R918" s="164"/>
      <c r="S918" s="164"/>
      <c r="T918" s="164"/>
      <c r="U918" s="164"/>
      <c r="V918" s="164"/>
      <c r="W918" s="164"/>
      <c r="X918" s="128"/>
      <c r="Y918" s="128"/>
      <c r="Z918" s="128"/>
    </row>
    <row r="919" spans="1:26">
      <c r="A919" s="128"/>
      <c r="B919" s="128"/>
      <c r="C919" s="128"/>
      <c r="D919" s="164"/>
      <c r="E919" s="164"/>
      <c r="F919" s="128"/>
      <c r="G919" s="128"/>
      <c r="H919" s="128"/>
      <c r="I919" s="128"/>
      <c r="J919" s="128"/>
      <c r="K919" s="164"/>
      <c r="L919" s="164"/>
      <c r="M919" s="164"/>
      <c r="N919" s="164"/>
      <c r="O919" s="164"/>
      <c r="P919" s="164"/>
      <c r="Q919" s="164"/>
      <c r="R919" s="164"/>
      <c r="S919" s="164"/>
      <c r="T919" s="164"/>
      <c r="U919" s="164"/>
      <c r="V919" s="164"/>
      <c r="W919" s="164"/>
      <c r="X919" s="128"/>
      <c r="Y919" s="128"/>
      <c r="Z919" s="128"/>
    </row>
    <row r="920" spans="1:26">
      <c r="A920" s="128"/>
      <c r="B920" s="128"/>
      <c r="C920" s="128"/>
      <c r="D920" s="164"/>
      <c r="E920" s="164"/>
      <c r="F920" s="128"/>
      <c r="G920" s="128"/>
      <c r="H920" s="128"/>
      <c r="I920" s="128"/>
      <c r="J920" s="128"/>
      <c r="K920" s="164"/>
      <c r="L920" s="164"/>
      <c r="M920" s="164"/>
      <c r="N920" s="164"/>
      <c r="O920" s="164"/>
      <c r="P920" s="164"/>
      <c r="Q920" s="164"/>
      <c r="R920" s="164"/>
      <c r="S920" s="164"/>
      <c r="T920" s="164"/>
      <c r="U920" s="164"/>
      <c r="V920" s="164"/>
      <c r="W920" s="164"/>
      <c r="X920" s="128"/>
      <c r="Y920" s="128"/>
      <c r="Z920" s="128"/>
    </row>
    <row r="921" spans="1:26">
      <c r="A921" s="128"/>
      <c r="B921" s="128"/>
      <c r="C921" s="128"/>
      <c r="D921" s="164"/>
      <c r="E921" s="164"/>
      <c r="F921" s="128"/>
      <c r="G921" s="128"/>
      <c r="H921" s="128"/>
      <c r="I921" s="128"/>
      <c r="J921" s="128"/>
      <c r="K921" s="164"/>
      <c r="L921" s="164"/>
      <c r="M921" s="164"/>
      <c r="N921" s="164"/>
      <c r="O921" s="164"/>
      <c r="P921" s="164"/>
      <c r="Q921" s="164"/>
      <c r="R921" s="164"/>
      <c r="S921" s="164"/>
      <c r="T921" s="164"/>
      <c r="U921" s="164"/>
      <c r="V921" s="164"/>
      <c r="W921" s="164"/>
      <c r="X921" s="128"/>
      <c r="Y921" s="128"/>
      <c r="Z921" s="128"/>
    </row>
    <row r="922" spans="1:26">
      <c r="A922" s="128"/>
      <c r="B922" s="128"/>
      <c r="C922" s="128"/>
      <c r="D922" s="164"/>
      <c r="E922" s="164"/>
      <c r="F922" s="128"/>
      <c r="G922" s="128"/>
      <c r="H922" s="128"/>
      <c r="I922" s="128"/>
      <c r="J922" s="128"/>
      <c r="K922" s="164"/>
      <c r="L922" s="164"/>
      <c r="M922" s="164"/>
      <c r="N922" s="164"/>
      <c r="O922" s="164"/>
      <c r="P922" s="164"/>
      <c r="Q922" s="164"/>
      <c r="R922" s="164"/>
      <c r="S922" s="164"/>
      <c r="T922" s="164"/>
      <c r="U922" s="164"/>
      <c r="V922" s="164"/>
      <c r="W922" s="164"/>
      <c r="X922" s="128"/>
      <c r="Y922" s="128"/>
      <c r="Z922" s="128"/>
    </row>
    <row r="923" spans="1:26">
      <c r="A923" s="128"/>
      <c r="B923" s="128"/>
      <c r="C923" s="128"/>
      <c r="D923" s="164"/>
      <c r="E923" s="164"/>
      <c r="F923" s="128"/>
      <c r="G923" s="128"/>
      <c r="H923" s="128"/>
      <c r="I923" s="128"/>
      <c r="J923" s="128"/>
      <c r="K923" s="164"/>
      <c r="L923" s="164"/>
      <c r="M923" s="164"/>
      <c r="N923" s="164"/>
      <c r="O923" s="164"/>
      <c r="P923" s="164"/>
      <c r="Q923" s="164"/>
      <c r="R923" s="164"/>
      <c r="S923" s="164"/>
      <c r="T923" s="164"/>
      <c r="U923" s="164"/>
      <c r="V923" s="164"/>
      <c r="W923" s="164"/>
      <c r="X923" s="128"/>
      <c r="Y923" s="128"/>
      <c r="Z923" s="128"/>
    </row>
    <row r="924" spans="1:26">
      <c r="A924" s="128"/>
      <c r="B924" s="128"/>
      <c r="C924" s="128"/>
      <c r="D924" s="164"/>
      <c r="E924" s="164"/>
      <c r="F924" s="128"/>
      <c r="G924" s="128"/>
      <c r="H924" s="128"/>
      <c r="I924" s="128"/>
      <c r="J924" s="128"/>
      <c r="K924" s="164"/>
      <c r="L924" s="164"/>
      <c r="M924" s="164"/>
      <c r="N924" s="164"/>
      <c r="O924" s="164"/>
      <c r="P924" s="164"/>
      <c r="Q924" s="164"/>
      <c r="R924" s="164"/>
      <c r="S924" s="164"/>
      <c r="T924" s="164"/>
      <c r="U924" s="164"/>
      <c r="V924" s="164"/>
      <c r="W924" s="164"/>
      <c r="X924" s="128"/>
      <c r="Y924" s="128"/>
      <c r="Z924" s="128"/>
    </row>
    <row r="925" spans="1:26">
      <c r="A925" s="128"/>
      <c r="B925" s="128"/>
      <c r="C925" s="128"/>
      <c r="D925" s="164"/>
      <c r="E925" s="164"/>
      <c r="F925" s="128"/>
      <c r="G925" s="128"/>
      <c r="H925" s="128"/>
      <c r="I925" s="128"/>
      <c r="J925" s="128"/>
      <c r="K925" s="164"/>
      <c r="L925" s="164"/>
      <c r="M925" s="164"/>
      <c r="N925" s="164"/>
      <c r="O925" s="164"/>
      <c r="P925" s="164"/>
      <c r="Q925" s="164"/>
      <c r="R925" s="164"/>
      <c r="S925" s="164"/>
      <c r="T925" s="164"/>
      <c r="U925" s="164"/>
      <c r="V925" s="164"/>
      <c r="W925" s="164"/>
      <c r="X925" s="128"/>
      <c r="Y925" s="128"/>
      <c r="Z925" s="128"/>
    </row>
    <row r="926" spans="1:26">
      <c r="A926" s="128"/>
      <c r="B926" s="128"/>
      <c r="C926" s="128"/>
      <c r="D926" s="164"/>
      <c r="E926" s="164"/>
      <c r="F926" s="128"/>
      <c r="G926" s="128"/>
      <c r="H926" s="128"/>
      <c r="I926" s="128"/>
      <c r="J926" s="128"/>
      <c r="K926" s="164"/>
      <c r="L926" s="164"/>
      <c r="M926" s="164"/>
      <c r="N926" s="164"/>
      <c r="O926" s="164"/>
      <c r="P926" s="164"/>
      <c r="Q926" s="164"/>
      <c r="R926" s="164"/>
      <c r="S926" s="164"/>
      <c r="T926" s="164"/>
      <c r="U926" s="164"/>
      <c r="V926" s="164"/>
      <c r="W926" s="164"/>
      <c r="X926" s="128"/>
      <c r="Y926" s="128"/>
      <c r="Z926" s="128"/>
    </row>
    <row r="927" spans="1:26">
      <c r="A927" s="128"/>
      <c r="B927" s="128"/>
      <c r="C927" s="128"/>
      <c r="D927" s="164"/>
      <c r="E927" s="164"/>
      <c r="F927" s="128"/>
      <c r="G927" s="128"/>
      <c r="H927" s="128"/>
      <c r="I927" s="128"/>
      <c r="J927" s="128"/>
      <c r="K927" s="164"/>
      <c r="L927" s="164"/>
      <c r="M927" s="164"/>
      <c r="N927" s="164"/>
      <c r="O927" s="164"/>
      <c r="P927" s="164"/>
      <c r="Q927" s="164"/>
      <c r="R927" s="164"/>
      <c r="S927" s="164"/>
      <c r="T927" s="164"/>
      <c r="U927" s="164"/>
      <c r="V927" s="164"/>
      <c r="W927" s="164"/>
      <c r="X927" s="128"/>
      <c r="Y927" s="128"/>
      <c r="Z927" s="128"/>
    </row>
    <row r="928" spans="1:26">
      <c r="A928" s="128"/>
      <c r="B928" s="128"/>
      <c r="C928" s="128"/>
      <c r="D928" s="164"/>
      <c r="E928" s="164"/>
      <c r="F928" s="128"/>
      <c r="G928" s="128"/>
      <c r="H928" s="128"/>
      <c r="I928" s="128"/>
      <c r="J928" s="128"/>
      <c r="K928" s="164"/>
      <c r="L928" s="164"/>
      <c r="M928" s="164"/>
      <c r="N928" s="164"/>
      <c r="O928" s="164"/>
      <c r="P928" s="164"/>
      <c r="Q928" s="164"/>
      <c r="R928" s="164"/>
      <c r="S928" s="164"/>
      <c r="T928" s="164"/>
      <c r="U928" s="164"/>
      <c r="V928" s="164"/>
      <c r="W928" s="164"/>
      <c r="X928" s="128"/>
      <c r="Y928" s="128"/>
      <c r="Z928" s="128"/>
    </row>
    <row r="929" spans="1:26">
      <c r="A929" s="128"/>
      <c r="B929" s="128"/>
      <c r="C929" s="128"/>
      <c r="D929" s="164"/>
      <c r="E929" s="164"/>
      <c r="F929" s="128"/>
      <c r="G929" s="128"/>
      <c r="H929" s="128"/>
      <c r="I929" s="128"/>
      <c r="J929" s="128"/>
      <c r="K929" s="164"/>
      <c r="L929" s="164"/>
      <c r="M929" s="164"/>
      <c r="N929" s="164"/>
      <c r="O929" s="164"/>
      <c r="P929" s="164"/>
      <c r="Q929" s="164"/>
      <c r="R929" s="164"/>
      <c r="S929" s="164"/>
      <c r="T929" s="164"/>
      <c r="U929" s="164"/>
      <c r="V929" s="164"/>
      <c r="W929" s="164"/>
      <c r="X929" s="128"/>
      <c r="Y929" s="128"/>
      <c r="Z929" s="128"/>
    </row>
    <row r="930" spans="1:26">
      <c r="A930" s="128"/>
      <c r="B930" s="128"/>
      <c r="C930" s="128"/>
      <c r="D930" s="164"/>
      <c r="E930" s="164"/>
      <c r="F930" s="128"/>
      <c r="G930" s="128"/>
      <c r="H930" s="128"/>
      <c r="I930" s="128"/>
      <c r="J930" s="128"/>
      <c r="K930" s="164"/>
      <c r="L930" s="164"/>
      <c r="M930" s="164"/>
      <c r="N930" s="164"/>
      <c r="O930" s="164"/>
      <c r="P930" s="164"/>
      <c r="Q930" s="164"/>
      <c r="R930" s="164"/>
      <c r="S930" s="164"/>
      <c r="T930" s="164"/>
      <c r="U930" s="164"/>
      <c r="V930" s="164"/>
      <c r="W930" s="164"/>
      <c r="X930" s="128"/>
      <c r="Y930" s="128"/>
      <c r="Z930" s="128"/>
    </row>
    <row r="931" spans="1:26">
      <c r="A931" s="128"/>
      <c r="B931" s="128"/>
      <c r="C931" s="128"/>
      <c r="D931" s="164"/>
      <c r="E931" s="164"/>
      <c r="F931" s="128"/>
      <c r="G931" s="128"/>
      <c r="H931" s="128"/>
      <c r="I931" s="128"/>
      <c r="J931" s="128"/>
      <c r="K931" s="164"/>
      <c r="L931" s="164"/>
      <c r="M931" s="164"/>
      <c r="N931" s="164"/>
      <c r="O931" s="164"/>
      <c r="P931" s="164"/>
      <c r="Q931" s="164"/>
      <c r="R931" s="164"/>
      <c r="S931" s="164"/>
      <c r="T931" s="164"/>
      <c r="U931" s="164"/>
      <c r="V931" s="164"/>
      <c r="W931" s="164"/>
      <c r="X931" s="128"/>
      <c r="Y931" s="128"/>
      <c r="Z931" s="128"/>
    </row>
    <row r="932" spans="1:26">
      <c r="A932" s="128"/>
      <c r="B932" s="128"/>
      <c r="C932" s="128"/>
      <c r="D932" s="164"/>
      <c r="E932" s="164"/>
      <c r="F932" s="128"/>
      <c r="G932" s="128"/>
      <c r="H932" s="128"/>
      <c r="I932" s="128"/>
      <c r="J932" s="128"/>
      <c r="K932" s="164"/>
      <c r="L932" s="164"/>
      <c r="M932" s="164"/>
      <c r="N932" s="164"/>
      <c r="O932" s="164"/>
      <c r="P932" s="164"/>
      <c r="Q932" s="164"/>
      <c r="R932" s="164"/>
      <c r="S932" s="164"/>
      <c r="T932" s="164"/>
      <c r="U932" s="164"/>
      <c r="V932" s="164"/>
      <c r="W932" s="164"/>
      <c r="X932" s="128"/>
      <c r="Y932" s="128"/>
      <c r="Z932" s="128"/>
    </row>
    <row r="933" spans="1:26">
      <c r="A933" s="128"/>
      <c r="B933" s="128"/>
      <c r="C933" s="128"/>
      <c r="D933" s="164"/>
      <c r="E933" s="164"/>
      <c r="F933" s="128"/>
      <c r="G933" s="128"/>
      <c r="H933" s="128"/>
      <c r="I933" s="128"/>
      <c r="J933" s="128"/>
      <c r="K933" s="164"/>
      <c r="L933" s="164"/>
      <c r="M933" s="164"/>
      <c r="N933" s="164"/>
      <c r="O933" s="164"/>
      <c r="P933" s="164"/>
      <c r="Q933" s="164"/>
      <c r="R933" s="164"/>
      <c r="S933" s="164"/>
      <c r="T933" s="164"/>
      <c r="U933" s="164"/>
      <c r="V933" s="164"/>
      <c r="W933" s="164"/>
      <c r="X933" s="128"/>
      <c r="Y933" s="128"/>
      <c r="Z933" s="128"/>
    </row>
    <row r="934" spans="1:26">
      <c r="A934" s="128"/>
      <c r="B934" s="128"/>
      <c r="C934" s="128"/>
      <c r="D934" s="164"/>
      <c r="E934" s="164"/>
      <c r="F934" s="128"/>
      <c r="G934" s="128"/>
      <c r="H934" s="128"/>
      <c r="I934" s="128"/>
      <c r="J934" s="128"/>
      <c r="K934" s="164"/>
      <c r="L934" s="164"/>
      <c r="M934" s="164"/>
      <c r="N934" s="164"/>
      <c r="O934" s="164"/>
      <c r="P934" s="164"/>
      <c r="Q934" s="164"/>
      <c r="R934" s="164"/>
      <c r="S934" s="164"/>
      <c r="T934" s="164"/>
      <c r="U934" s="164"/>
      <c r="V934" s="164"/>
      <c r="W934" s="164"/>
      <c r="X934" s="128"/>
      <c r="Y934" s="128"/>
      <c r="Z934" s="128"/>
    </row>
    <row r="935" spans="1:26">
      <c r="A935" s="128"/>
      <c r="B935" s="128"/>
      <c r="C935" s="128"/>
      <c r="D935" s="164"/>
      <c r="E935" s="164"/>
      <c r="F935" s="128"/>
      <c r="G935" s="128"/>
      <c r="H935" s="128"/>
      <c r="I935" s="128"/>
      <c r="J935" s="128"/>
      <c r="K935" s="164"/>
      <c r="L935" s="164"/>
      <c r="M935" s="164"/>
      <c r="N935" s="164"/>
      <c r="O935" s="164"/>
      <c r="P935" s="164"/>
      <c r="Q935" s="164"/>
      <c r="R935" s="164"/>
      <c r="S935" s="164"/>
      <c r="T935" s="164"/>
      <c r="U935" s="164"/>
      <c r="V935" s="164"/>
      <c r="W935" s="164"/>
      <c r="X935" s="128"/>
      <c r="Y935" s="128"/>
      <c r="Z935" s="128"/>
    </row>
    <row r="936" spans="1:26">
      <c r="A936" s="128"/>
      <c r="B936" s="128"/>
      <c r="C936" s="128"/>
      <c r="D936" s="164"/>
      <c r="E936" s="164"/>
      <c r="F936" s="128"/>
      <c r="G936" s="128"/>
      <c r="H936" s="128"/>
      <c r="I936" s="128"/>
      <c r="J936" s="128"/>
      <c r="K936" s="164"/>
      <c r="L936" s="164"/>
      <c r="M936" s="164"/>
      <c r="N936" s="164"/>
      <c r="O936" s="164"/>
      <c r="P936" s="164"/>
      <c r="Q936" s="164"/>
      <c r="R936" s="164"/>
      <c r="S936" s="164"/>
      <c r="T936" s="164"/>
      <c r="U936" s="164"/>
      <c r="V936" s="164"/>
      <c r="W936" s="164"/>
      <c r="X936" s="128"/>
      <c r="Y936" s="128"/>
      <c r="Z936" s="128"/>
    </row>
    <row r="937" spans="1:26">
      <c r="A937" s="128"/>
      <c r="B937" s="128"/>
      <c r="C937" s="128"/>
      <c r="D937" s="164"/>
      <c r="E937" s="164"/>
      <c r="F937" s="128"/>
      <c r="G937" s="128"/>
      <c r="H937" s="128"/>
      <c r="I937" s="128"/>
      <c r="J937" s="128"/>
      <c r="K937" s="164"/>
      <c r="L937" s="164"/>
      <c r="M937" s="164"/>
      <c r="N937" s="164"/>
      <c r="O937" s="164"/>
      <c r="P937" s="164"/>
      <c r="Q937" s="164"/>
      <c r="R937" s="164"/>
      <c r="S937" s="164"/>
      <c r="T937" s="164"/>
      <c r="U937" s="164"/>
      <c r="V937" s="164"/>
      <c r="W937" s="164"/>
      <c r="X937" s="128"/>
      <c r="Y937" s="128"/>
      <c r="Z937" s="128"/>
    </row>
    <row r="938" spans="1:26">
      <c r="A938" s="128"/>
      <c r="B938" s="128"/>
      <c r="C938" s="128"/>
      <c r="D938" s="164"/>
      <c r="E938" s="164"/>
      <c r="F938" s="128"/>
      <c r="G938" s="128"/>
      <c r="H938" s="128"/>
      <c r="I938" s="128"/>
      <c r="J938" s="128"/>
      <c r="K938" s="164"/>
      <c r="L938" s="164"/>
      <c r="M938" s="164"/>
      <c r="N938" s="164"/>
      <c r="O938" s="164"/>
      <c r="P938" s="164"/>
      <c r="Q938" s="164"/>
      <c r="R938" s="164"/>
      <c r="S938" s="164"/>
      <c r="T938" s="164"/>
      <c r="U938" s="164"/>
      <c r="V938" s="164"/>
      <c r="W938" s="164"/>
      <c r="X938" s="128"/>
      <c r="Y938" s="128"/>
      <c r="Z938" s="128"/>
    </row>
    <row r="939" spans="1:26">
      <c r="A939" s="128"/>
      <c r="B939" s="128"/>
      <c r="C939" s="128"/>
      <c r="D939" s="164"/>
      <c r="E939" s="164"/>
      <c r="F939" s="128"/>
      <c r="G939" s="128"/>
      <c r="H939" s="128"/>
      <c r="I939" s="128"/>
      <c r="J939" s="128"/>
      <c r="K939" s="164"/>
      <c r="L939" s="164"/>
      <c r="M939" s="164"/>
      <c r="N939" s="164"/>
      <c r="O939" s="164"/>
      <c r="P939" s="164"/>
      <c r="Q939" s="164"/>
      <c r="R939" s="164"/>
      <c r="S939" s="164"/>
      <c r="T939" s="164"/>
      <c r="U939" s="164"/>
      <c r="V939" s="164"/>
      <c r="W939" s="164"/>
      <c r="X939" s="128"/>
      <c r="Y939" s="128"/>
      <c r="Z939" s="128"/>
    </row>
    <row r="940" spans="1:26">
      <c r="A940" s="128"/>
      <c r="B940" s="128"/>
      <c r="C940" s="128"/>
      <c r="D940" s="164"/>
      <c r="E940" s="164"/>
      <c r="F940" s="128"/>
      <c r="G940" s="128"/>
      <c r="H940" s="128"/>
      <c r="I940" s="128"/>
      <c r="J940" s="128"/>
      <c r="K940" s="164"/>
      <c r="L940" s="164"/>
      <c r="M940" s="164"/>
      <c r="N940" s="164"/>
      <c r="O940" s="164"/>
      <c r="P940" s="164"/>
      <c r="Q940" s="164"/>
      <c r="R940" s="164"/>
      <c r="S940" s="164"/>
      <c r="T940" s="164"/>
      <c r="U940" s="164"/>
      <c r="V940" s="164"/>
      <c r="W940" s="164"/>
      <c r="X940" s="128"/>
      <c r="Y940" s="128"/>
      <c r="Z940" s="128"/>
    </row>
    <row r="941" spans="1:26">
      <c r="A941" s="128"/>
      <c r="B941" s="128"/>
      <c r="C941" s="128"/>
      <c r="D941" s="164"/>
      <c r="E941" s="164"/>
      <c r="F941" s="128"/>
      <c r="G941" s="128"/>
      <c r="H941" s="128"/>
      <c r="I941" s="128"/>
      <c r="J941" s="128"/>
      <c r="K941" s="164"/>
      <c r="L941" s="164"/>
      <c r="M941" s="164"/>
      <c r="N941" s="164"/>
      <c r="O941" s="164"/>
      <c r="P941" s="164"/>
      <c r="Q941" s="164"/>
      <c r="R941" s="164"/>
      <c r="S941" s="164"/>
      <c r="T941" s="164"/>
      <c r="U941" s="164"/>
      <c r="V941" s="164"/>
      <c r="W941" s="164"/>
      <c r="X941" s="128"/>
      <c r="Y941" s="128"/>
      <c r="Z941" s="128"/>
    </row>
    <row r="942" spans="1:26">
      <c r="A942" s="128"/>
      <c r="B942" s="128"/>
      <c r="C942" s="128"/>
      <c r="D942" s="164"/>
      <c r="E942" s="164"/>
      <c r="F942" s="128"/>
      <c r="G942" s="128"/>
      <c r="H942" s="128"/>
      <c r="I942" s="128"/>
      <c r="J942" s="128"/>
      <c r="K942" s="164"/>
      <c r="L942" s="164"/>
      <c r="M942" s="164"/>
      <c r="N942" s="164"/>
      <c r="O942" s="164"/>
      <c r="P942" s="164"/>
      <c r="Q942" s="164"/>
      <c r="R942" s="164"/>
      <c r="S942" s="164"/>
      <c r="T942" s="164"/>
      <c r="U942" s="164"/>
      <c r="V942" s="164"/>
      <c r="W942" s="164"/>
      <c r="X942" s="128"/>
      <c r="Y942" s="128"/>
      <c r="Z942" s="128"/>
    </row>
    <row r="943" spans="1:26">
      <c r="A943" s="128"/>
      <c r="B943" s="128"/>
      <c r="C943" s="128"/>
      <c r="D943" s="164"/>
      <c r="E943" s="164"/>
      <c r="F943" s="128"/>
      <c r="G943" s="128"/>
      <c r="H943" s="128"/>
      <c r="I943" s="128"/>
      <c r="J943" s="128"/>
      <c r="K943" s="164"/>
      <c r="L943" s="164"/>
      <c r="M943" s="164"/>
      <c r="N943" s="164"/>
      <c r="O943" s="164"/>
      <c r="P943" s="164"/>
      <c r="Q943" s="164"/>
      <c r="R943" s="164"/>
      <c r="S943" s="164"/>
      <c r="T943" s="164"/>
      <c r="U943" s="164"/>
      <c r="V943" s="164"/>
      <c r="W943" s="164"/>
      <c r="X943" s="128"/>
      <c r="Y943" s="128"/>
      <c r="Z943" s="128"/>
    </row>
    <row r="944" spans="1:26">
      <c r="A944" s="128"/>
      <c r="B944" s="128"/>
      <c r="C944" s="128"/>
      <c r="D944" s="164"/>
      <c r="E944" s="164"/>
      <c r="F944" s="128"/>
      <c r="G944" s="128"/>
      <c r="H944" s="128"/>
      <c r="I944" s="128"/>
      <c r="J944" s="128"/>
      <c r="K944" s="164"/>
      <c r="L944" s="164"/>
      <c r="M944" s="164"/>
      <c r="N944" s="164"/>
      <c r="O944" s="164"/>
      <c r="P944" s="164"/>
      <c r="Q944" s="164"/>
      <c r="R944" s="164"/>
      <c r="S944" s="164"/>
      <c r="T944" s="164"/>
      <c r="U944" s="164"/>
      <c r="V944" s="164"/>
      <c r="W944" s="164"/>
      <c r="X944" s="128"/>
      <c r="Y944" s="128"/>
      <c r="Z944" s="128"/>
    </row>
    <row r="945" spans="1:26">
      <c r="A945" s="128"/>
      <c r="B945" s="128"/>
      <c r="C945" s="128"/>
      <c r="D945" s="164"/>
      <c r="E945" s="164"/>
      <c r="F945" s="128"/>
      <c r="G945" s="128"/>
      <c r="H945" s="128"/>
      <c r="I945" s="128"/>
      <c r="J945" s="128"/>
      <c r="K945" s="164"/>
      <c r="L945" s="164"/>
      <c r="M945" s="164"/>
      <c r="N945" s="164"/>
      <c r="O945" s="164"/>
      <c r="P945" s="164"/>
      <c r="Q945" s="164"/>
      <c r="R945" s="164"/>
      <c r="S945" s="164"/>
      <c r="T945" s="164"/>
      <c r="U945" s="164"/>
      <c r="V945" s="164"/>
      <c r="W945" s="164"/>
      <c r="X945" s="128"/>
      <c r="Y945" s="128"/>
      <c r="Z945" s="128"/>
    </row>
    <row r="946" spans="1:26">
      <c r="A946" s="128"/>
      <c r="B946" s="128"/>
      <c r="C946" s="128"/>
      <c r="D946" s="164"/>
      <c r="E946" s="164"/>
      <c r="F946" s="128"/>
      <c r="G946" s="128"/>
      <c r="H946" s="128"/>
      <c r="I946" s="128"/>
      <c r="J946" s="128"/>
      <c r="K946" s="164"/>
      <c r="L946" s="164"/>
      <c r="M946" s="164"/>
      <c r="N946" s="164"/>
      <c r="O946" s="164"/>
      <c r="P946" s="164"/>
      <c r="Q946" s="164"/>
      <c r="R946" s="164"/>
      <c r="S946" s="164"/>
      <c r="T946" s="164"/>
      <c r="U946" s="164"/>
      <c r="V946" s="164"/>
      <c r="W946" s="164"/>
      <c r="X946" s="128"/>
      <c r="Y946" s="128"/>
      <c r="Z946" s="128"/>
    </row>
    <row r="947" spans="1:26">
      <c r="A947" s="128"/>
      <c r="B947" s="128"/>
      <c r="C947" s="128"/>
      <c r="D947" s="164"/>
      <c r="E947" s="164"/>
      <c r="F947" s="128"/>
      <c r="G947" s="128"/>
      <c r="H947" s="128"/>
      <c r="I947" s="128"/>
      <c r="J947" s="128"/>
      <c r="K947" s="164"/>
      <c r="L947" s="164"/>
      <c r="M947" s="164"/>
      <c r="N947" s="164"/>
      <c r="O947" s="164"/>
      <c r="P947" s="164"/>
      <c r="Q947" s="164"/>
      <c r="R947" s="164"/>
      <c r="S947" s="164"/>
      <c r="T947" s="164"/>
      <c r="U947" s="164"/>
      <c r="V947" s="164"/>
      <c r="W947" s="164"/>
      <c r="X947" s="128"/>
      <c r="Y947" s="128"/>
      <c r="Z947" s="128"/>
    </row>
    <row r="948" spans="1:26">
      <c r="A948" s="128"/>
      <c r="B948" s="128"/>
      <c r="C948" s="128"/>
      <c r="D948" s="164"/>
      <c r="E948" s="164"/>
      <c r="F948" s="128"/>
      <c r="G948" s="128"/>
      <c r="H948" s="128"/>
      <c r="I948" s="128"/>
      <c r="J948" s="128"/>
      <c r="K948" s="164"/>
      <c r="L948" s="164"/>
      <c r="M948" s="164"/>
      <c r="N948" s="164"/>
      <c r="O948" s="164"/>
      <c r="P948" s="164"/>
      <c r="Q948" s="164"/>
      <c r="R948" s="164"/>
      <c r="S948" s="164"/>
      <c r="T948" s="164"/>
      <c r="U948" s="164"/>
      <c r="V948" s="164"/>
      <c r="W948" s="164"/>
      <c r="X948" s="128"/>
      <c r="Y948" s="128"/>
      <c r="Z948" s="128"/>
    </row>
    <row r="949" spans="1:26">
      <c r="A949" s="128"/>
      <c r="B949" s="128"/>
      <c r="C949" s="128"/>
      <c r="D949" s="164"/>
      <c r="E949" s="164"/>
      <c r="F949" s="128"/>
      <c r="G949" s="128"/>
      <c r="H949" s="128"/>
      <c r="I949" s="128"/>
      <c r="J949" s="128"/>
      <c r="K949" s="164"/>
      <c r="L949" s="164"/>
      <c r="M949" s="164"/>
      <c r="N949" s="164"/>
      <c r="O949" s="164"/>
      <c r="P949" s="164"/>
      <c r="Q949" s="164"/>
      <c r="R949" s="164"/>
      <c r="S949" s="164"/>
      <c r="T949" s="164"/>
      <c r="U949" s="164"/>
      <c r="V949" s="164"/>
      <c r="W949" s="164"/>
      <c r="X949" s="128"/>
      <c r="Y949" s="128"/>
      <c r="Z949" s="128"/>
    </row>
    <row r="950" spans="1:26">
      <c r="A950" s="128"/>
      <c r="B950" s="128"/>
      <c r="C950" s="128"/>
      <c r="D950" s="164"/>
      <c r="E950" s="164"/>
      <c r="F950" s="128"/>
      <c r="G950" s="128"/>
      <c r="H950" s="128"/>
      <c r="I950" s="128"/>
      <c r="J950" s="128"/>
      <c r="K950" s="164"/>
      <c r="L950" s="164"/>
      <c r="M950" s="164"/>
      <c r="N950" s="164"/>
      <c r="O950" s="164"/>
      <c r="P950" s="164"/>
      <c r="Q950" s="164"/>
      <c r="R950" s="164"/>
      <c r="S950" s="164"/>
      <c r="T950" s="164"/>
      <c r="U950" s="164"/>
      <c r="V950" s="164"/>
      <c r="W950" s="164"/>
      <c r="X950" s="128"/>
      <c r="Y950" s="128"/>
      <c r="Z950" s="128"/>
    </row>
    <row r="951" spans="1:26">
      <c r="A951" s="128"/>
      <c r="B951" s="128"/>
      <c r="C951" s="128"/>
      <c r="D951" s="164"/>
      <c r="E951" s="164"/>
      <c r="F951" s="128"/>
      <c r="G951" s="128"/>
      <c r="H951" s="128"/>
      <c r="I951" s="128"/>
      <c r="J951" s="128"/>
      <c r="K951" s="164"/>
      <c r="L951" s="164"/>
      <c r="M951" s="164"/>
      <c r="N951" s="164"/>
      <c r="O951" s="164"/>
      <c r="P951" s="164"/>
      <c r="Q951" s="164"/>
      <c r="R951" s="164"/>
      <c r="S951" s="164"/>
      <c r="T951" s="164"/>
      <c r="U951" s="164"/>
      <c r="V951" s="164"/>
      <c r="W951" s="164"/>
      <c r="X951" s="128"/>
      <c r="Y951" s="128"/>
      <c r="Z951" s="128"/>
    </row>
    <row r="952" spans="1:26">
      <c r="A952" s="128"/>
      <c r="B952" s="128"/>
      <c r="C952" s="128"/>
      <c r="D952" s="164"/>
      <c r="E952" s="164"/>
      <c r="F952" s="128"/>
      <c r="G952" s="128"/>
      <c r="H952" s="128"/>
      <c r="I952" s="128"/>
      <c r="J952" s="128"/>
      <c r="K952" s="164"/>
      <c r="L952" s="164"/>
      <c r="M952" s="164"/>
      <c r="N952" s="164"/>
      <c r="O952" s="164"/>
      <c r="P952" s="164"/>
      <c r="Q952" s="164"/>
      <c r="R952" s="164"/>
      <c r="S952" s="164"/>
      <c r="T952" s="164"/>
      <c r="U952" s="164"/>
      <c r="V952" s="164"/>
      <c r="W952" s="164"/>
      <c r="X952" s="128"/>
      <c r="Y952" s="128"/>
      <c r="Z952" s="128"/>
    </row>
    <row r="953" spans="1:26">
      <c r="A953" s="128"/>
      <c r="B953" s="128"/>
      <c r="C953" s="128"/>
      <c r="D953" s="164"/>
      <c r="E953" s="164"/>
      <c r="F953" s="128"/>
      <c r="G953" s="128"/>
      <c r="H953" s="128"/>
      <c r="I953" s="128"/>
      <c r="J953" s="128"/>
      <c r="K953" s="164"/>
      <c r="L953" s="164"/>
      <c r="M953" s="164"/>
      <c r="N953" s="164"/>
      <c r="O953" s="164"/>
      <c r="P953" s="164"/>
      <c r="Q953" s="164"/>
      <c r="R953" s="164"/>
      <c r="S953" s="164"/>
      <c r="T953" s="164"/>
      <c r="U953" s="164"/>
      <c r="V953" s="164"/>
      <c r="W953" s="164"/>
      <c r="X953" s="128"/>
      <c r="Y953" s="128"/>
      <c r="Z953" s="128"/>
    </row>
    <row r="954" spans="1:26">
      <c r="A954" s="128"/>
      <c r="B954" s="128"/>
      <c r="C954" s="128"/>
      <c r="D954" s="164"/>
      <c r="E954" s="164"/>
      <c r="F954" s="128"/>
      <c r="G954" s="128"/>
      <c r="H954" s="128"/>
      <c r="I954" s="128"/>
      <c r="J954" s="128"/>
      <c r="K954" s="164"/>
      <c r="L954" s="164"/>
      <c r="M954" s="164"/>
      <c r="N954" s="164"/>
      <c r="O954" s="164"/>
      <c r="P954" s="164"/>
      <c r="Q954" s="164"/>
      <c r="R954" s="164"/>
      <c r="S954" s="164"/>
      <c r="T954" s="164"/>
      <c r="U954" s="164"/>
      <c r="V954" s="164"/>
      <c r="W954" s="164"/>
      <c r="X954" s="128"/>
      <c r="Y954" s="128"/>
      <c r="Z954" s="128"/>
    </row>
    <row r="955" spans="1:26">
      <c r="A955" s="128"/>
      <c r="B955" s="128"/>
      <c r="C955" s="128"/>
      <c r="D955" s="164"/>
      <c r="E955" s="164"/>
      <c r="F955" s="128"/>
      <c r="G955" s="128"/>
      <c r="H955" s="128"/>
      <c r="I955" s="128"/>
      <c r="J955" s="128"/>
      <c r="K955" s="164"/>
      <c r="L955" s="164"/>
      <c r="M955" s="164"/>
      <c r="N955" s="164"/>
      <c r="O955" s="164"/>
      <c r="P955" s="164"/>
      <c r="Q955" s="164"/>
      <c r="R955" s="164"/>
      <c r="S955" s="164"/>
      <c r="T955" s="164"/>
      <c r="U955" s="164"/>
      <c r="V955" s="164"/>
      <c r="W955" s="164"/>
      <c r="X955" s="128"/>
      <c r="Y955" s="128"/>
      <c r="Z955" s="128"/>
    </row>
    <row r="956" spans="1:26">
      <c r="A956" s="128"/>
      <c r="B956" s="128"/>
      <c r="C956" s="128"/>
      <c r="D956" s="164"/>
      <c r="E956" s="164"/>
      <c r="F956" s="128"/>
      <c r="G956" s="128"/>
      <c r="H956" s="128"/>
      <c r="I956" s="128"/>
      <c r="J956" s="128"/>
      <c r="K956" s="164"/>
      <c r="L956" s="164"/>
      <c r="M956" s="164"/>
      <c r="N956" s="164"/>
      <c r="O956" s="164"/>
      <c r="P956" s="164"/>
      <c r="Q956" s="164"/>
      <c r="R956" s="164"/>
      <c r="S956" s="164"/>
      <c r="T956" s="164"/>
      <c r="U956" s="164"/>
      <c r="V956" s="164"/>
      <c r="W956" s="164"/>
      <c r="X956" s="128"/>
      <c r="Y956" s="128"/>
      <c r="Z956" s="128"/>
    </row>
    <row r="957" spans="1:26">
      <c r="A957" s="128"/>
      <c r="B957" s="128"/>
      <c r="C957" s="128"/>
      <c r="D957" s="164"/>
      <c r="E957" s="164"/>
      <c r="F957" s="128"/>
      <c r="G957" s="128"/>
      <c r="H957" s="128"/>
      <c r="I957" s="128"/>
      <c r="J957" s="128"/>
      <c r="K957" s="164"/>
      <c r="L957" s="164"/>
      <c r="M957" s="164"/>
      <c r="N957" s="164"/>
      <c r="O957" s="164"/>
      <c r="P957" s="164"/>
      <c r="Q957" s="164"/>
      <c r="R957" s="164"/>
      <c r="S957" s="164"/>
      <c r="T957" s="164"/>
      <c r="U957" s="164"/>
      <c r="V957" s="164"/>
      <c r="W957" s="164"/>
      <c r="X957" s="128"/>
      <c r="Y957" s="128"/>
      <c r="Z957" s="128"/>
    </row>
    <row r="958" spans="1:26">
      <c r="A958" s="128"/>
      <c r="B958" s="128"/>
      <c r="C958" s="128"/>
      <c r="D958" s="164"/>
      <c r="E958" s="164"/>
      <c r="F958" s="128"/>
      <c r="G958" s="128"/>
      <c r="H958" s="128"/>
      <c r="I958" s="128"/>
      <c r="J958" s="128"/>
      <c r="K958" s="164"/>
      <c r="L958" s="164"/>
      <c r="M958" s="164"/>
      <c r="N958" s="164"/>
      <c r="O958" s="164"/>
      <c r="P958" s="164"/>
      <c r="Q958" s="164"/>
      <c r="R958" s="164"/>
      <c r="S958" s="164"/>
      <c r="T958" s="164"/>
      <c r="U958" s="164"/>
      <c r="V958" s="164"/>
      <c r="W958" s="164"/>
      <c r="X958" s="128"/>
      <c r="Y958" s="128"/>
      <c r="Z958" s="128"/>
    </row>
    <row r="959" spans="1:26">
      <c r="A959" s="128"/>
      <c r="B959" s="128"/>
      <c r="C959" s="128"/>
      <c r="D959" s="164"/>
      <c r="E959" s="164"/>
      <c r="F959" s="128"/>
      <c r="G959" s="128"/>
      <c r="H959" s="128"/>
      <c r="I959" s="128"/>
      <c r="J959" s="128"/>
      <c r="K959" s="164"/>
      <c r="L959" s="164"/>
      <c r="M959" s="164"/>
      <c r="N959" s="164"/>
      <c r="O959" s="164"/>
      <c r="P959" s="164"/>
      <c r="Q959" s="164"/>
      <c r="R959" s="164"/>
      <c r="S959" s="164"/>
      <c r="T959" s="164"/>
      <c r="U959" s="164"/>
      <c r="V959" s="164"/>
      <c r="W959" s="164"/>
      <c r="X959" s="128"/>
      <c r="Y959" s="128"/>
      <c r="Z959" s="128"/>
    </row>
    <row r="960" spans="1:26">
      <c r="A960" s="128"/>
      <c r="B960" s="128"/>
      <c r="C960" s="128"/>
      <c r="D960" s="164"/>
      <c r="E960" s="164"/>
      <c r="F960" s="128"/>
      <c r="G960" s="128"/>
      <c r="H960" s="128"/>
      <c r="I960" s="128"/>
      <c r="J960" s="128"/>
      <c r="K960" s="164"/>
      <c r="L960" s="164"/>
      <c r="M960" s="164"/>
      <c r="N960" s="164"/>
      <c r="O960" s="164"/>
      <c r="P960" s="164"/>
      <c r="Q960" s="164"/>
      <c r="R960" s="164"/>
      <c r="S960" s="164"/>
      <c r="T960" s="164"/>
      <c r="U960" s="164"/>
      <c r="V960" s="164"/>
      <c r="W960" s="164"/>
      <c r="X960" s="128"/>
      <c r="Y960" s="128"/>
      <c r="Z960" s="128"/>
    </row>
    <row r="961" spans="1:26">
      <c r="A961" s="128"/>
      <c r="B961" s="128"/>
      <c r="C961" s="128"/>
      <c r="D961" s="164"/>
      <c r="E961" s="164"/>
      <c r="F961" s="128"/>
      <c r="G961" s="128"/>
      <c r="H961" s="128"/>
      <c r="I961" s="128"/>
      <c r="J961" s="128"/>
      <c r="K961" s="164"/>
      <c r="L961" s="164"/>
      <c r="M961" s="164"/>
      <c r="N961" s="164"/>
      <c r="O961" s="164"/>
      <c r="P961" s="164"/>
      <c r="Q961" s="164"/>
      <c r="R961" s="164"/>
      <c r="S961" s="164"/>
      <c r="T961" s="164"/>
      <c r="U961" s="164"/>
      <c r="V961" s="164"/>
      <c r="W961" s="164"/>
      <c r="X961" s="128"/>
      <c r="Y961" s="128"/>
      <c r="Z961" s="128"/>
    </row>
    <row r="962" spans="1:26">
      <c r="A962" s="128"/>
      <c r="B962" s="128"/>
      <c r="C962" s="128"/>
      <c r="D962" s="164"/>
      <c r="E962" s="164"/>
      <c r="F962" s="128"/>
      <c r="G962" s="128"/>
      <c r="H962" s="128"/>
      <c r="I962" s="128"/>
      <c r="J962" s="128"/>
      <c r="K962" s="164"/>
      <c r="L962" s="164"/>
      <c r="M962" s="164"/>
      <c r="N962" s="164"/>
      <c r="O962" s="164"/>
      <c r="P962" s="164"/>
      <c r="Q962" s="164"/>
      <c r="R962" s="164"/>
      <c r="S962" s="164"/>
      <c r="T962" s="164"/>
      <c r="U962" s="164"/>
      <c r="V962" s="164"/>
      <c r="W962" s="164"/>
      <c r="X962" s="128"/>
      <c r="Y962" s="128"/>
      <c r="Z962" s="128"/>
    </row>
    <row r="963" spans="1:26">
      <c r="A963" s="128"/>
      <c r="B963" s="128"/>
      <c r="C963" s="128"/>
      <c r="D963" s="164"/>
      <c r="E963" s="164"/>
      <c r="F963" s="128"/>
      <c r="G963" s="128"/>
      <c r="H963" s="128"/>
      <c r="I963" s="128"/>
      <c r="J963" s="128"/>
      <c r="K963" s="164"/>
      <c r="L963" s="164"/>
      <c r="M963" s="164"/>
      <c r="N963" s="164"/>
      <c r="O963" s="164"/>
      <c r="P963" s="164"/>
      <c r="Q963" s="164"/>
      <c r="R963" s="164"/>
      <c r="S963" s="164"/>
      <c r="T963" s="164"/>
      <c r="U963" s="164"/>
      <c r="V963" s="164"/>
      <c r="W963" s="164"/>
      <c r="X963" s="128"/>
      <c r="Y963" s="128"/>
      <c r="Z963" s="128"/>
    </row>
    <row r="964" spans="1:26">
      <c r="A964" s="128"/>
      <c r="B964" s="128"/>
      <c r="C964" s="128"/>
      <c r="D964" s="164"/>
      <c r="E964" s="164"/>
      <c r="F964" s="128"/>
      <c r="G964" s="128"/>
      <c r="H964" s="128"/>
      <c r="I964" s="128"/>
      <c r="J964" s="128"/>
      <c r="K964" s="164"/>
      <c r="L964" s="164"/>
      <c r="M964" s="164"/>
      <c r="N964" s="164"/>
      <c r="O964" s="164"/>
      <c r="P964" s="164"/>
      <c r="Q964" s="164"/>
      <c r="R964" s="164"/>
      <c r="S964" s="164"/>
      <c r="T964" s="164"/>
      <c r="U964" s="164"/>
      <c r="V964" s="164"/>
      <c r="W964" s="164"/>
      <c r="X964" s="128"/>
      <c r="Y964" s="128"/>
      <c r="Z964" s="128"/>
    </row>
    <row r="965" spans="1:26">
      <c r="A965" s="128"/>
      <c r="B965" s="128"/>
      <c r="C965" s="128"/>
      <c r="D965" s="164"/>
      <c r="E965" s="164"/>
      <c r="F965" s="128"/>
      <c r="G965" s="128"/>
      <c r="H965" s="128"/>
      <c r="I965" s="128"/>
      <c r="J965" s="128"/>
      <c r="K965" s="164"/>
      <c r="L965" s="164"/>
      <c r="M965" s="164"/>
      <c r="N965" s="164"/>
      <c r="O965" s="164"/>
      <c r="P965" s="164"/>
      <c r="Q965" s="164"/>
      <c r="R965" s="164"/>
      <c r="S965" s="164"/>
      <c r="T965" s="164"/>
      <c r="U965" s="164"/>
      <c r="V965" s="164"/>
      <c r="W965" s="164"/>
      <c r="X965" s="128"/>
      <c r="Y965" s="128"/>
      <c r="Z965" s="128"/>
    </row>
  </sheetData>
  <mergeCells count="218">
    <mergeCell ref="O94:O95"/>
    <mergeCell ref="P94:P95"/>
    <mergeCell ref="Q94:Q95"/>
    <mergeCell ref="R94:R95"/>
    <mergeCell ref="S94:S95"/>
    <mergeCell ref="T94:T95"/>
    <mergeCell ref="U94:U95"/>
    <mergeCell ref="V94:V95"/>
    <mergeCell ref="W94:W95"/>
    <mergeCell ref="A94:A95"/>
    <mergeCell ref="B94:B95"/>
    <mergeCell ref="C94:C95"/>
    <mergeCell ref="D94:D95"/>
    <mergeCell ref="E94:E95"/>
    <mergeCell ref="K94:K95"/>
    <mergeCell ref="L94:L95"/>
    <mergeCell ref="M94:M95"/>
    <mergeCell ref="N94:N95"/>
    <mergeCell ref="O78:O81"/>
    <mergeCell ref="P78:P81"/>
    <mergeCell ref="Q78:Q81"/>
    <mergeCell ref="R78:R81"/>
    <mergeCell ref="S78:S81"/>
    <mergeCell ref="T78:T81"/>
    <mergeCell ref="U78:U81"/>
    <mergeCell ref="V78:V81"/>
    <mergeCell ref="W78:W81"/>
    <mergeCell ref="A78:A81"/>
    <mergeCell ref="B78:B81"/>
    <mergeCell ref="C78:C81"/>
    <mergeCell ref="D78:D81"/>
    <mergeCell ref="E78:E81"/>
    <mergeCell ref="K78:K81"/>
    <mergeCell ref="L78:L81"/>
    <mergeCell ref="M78:M81"/>
    <mergeCell ref="N78:N81"/>
    <mergeCell ref="O76:O77"/>
    <mergeCell ref="P76:P77"/>
    <mergeCell ref="Q76:Q77"/>
    <mergeCell ref="R76:R77"/>
    <mergeCell ref="S76:S77"/>
    <mergeCell ref="T76:T77"/>
    <mergeCell ref="U76:U77"/>
    <mergeCell ref="V76:V77"/>
    <mergeCell ref="W76:W77"/>
    <mergeCell ref="A76:A77"/>
    <mergeCell ref="B76:B77"/>
    <mergeCell ref="C76:C77"/>
    <mergeCell ref="D76:D77"/>
    <mergeCell ref="E76:E77"/>
    <mergeCell ref="K76:K77"/>
    <mergeCell ref="L76:L77"/>
    <mergeCell ref="M76:M77"/>
    <mergeCell ref="N76:N77"/>
    <mergeCell ref="O69:O75"/>
    <mergeCell ref="P69:P75"/>
    <mergeCell ref="Q69:Q75"/>
    <mergeCell ref="R69:R75"/>
    <mergeCell ref="S69:S75"/>
    <mergeCell ref="T69:T75"/>
    <mergeCell ref="U69:U75"/>
    <mergeCell ref="V69:V75"/>
    <mergeCell ref="W69:W75"/>
    <mergeCell ref="A69:A75"/>
    <mergeCell ref="B69:B75"/>
    <mergeCell ref="C69:C75"/>
    <mergeCell ref="D69:D75"/>
    <mergeCell ref="E69:E75"/>
    <mergeCell ref="K69:K75"/>
    <mergeCell ref="L69:L75"/>
    <mergeCell ref="M69:M75"/>
    <mergeCell ref="N69:N75"/>
    <mergeCell ref="O66:O68"/>
    <mergeCell ref="P66:P68"/>
    <mergeCell ref="Q66:Q68"/>
    <mergeCell ref="R66:R68"/>
    <mergeCell ref="S66:S68"/>
    <mergeCell ref="T66:T68"/>
    <mergeCell ref="U66:U68"/>
    <mergeCell ref="V66:V68"/>
    <mergeCell ref="W66:W68"/>
    <mergeCell ref="A66:A68"/>
    <mergeCell ref="B66:B68"/>
    <mergeCell ref="C66:C68"/>
    <mergeCell ref="D66:D68"/>
    <mergeCell ref="E66:E68"/>
    <mergeCell ref="K66:K68"/>
    <mergeCell ref="L66:L68"/>
    <mergeCell ref="M66:M68"/>
    <mergeCell ref="N66:N68"/>
    <mergeCell ref="O36:O65"/>
    <mergeCell ref="P36:P65"/>
    <mergeCell ref="Q36:Q65"/>
    <mergeCell ref="R36:R65"/>
    <mergeCell ref="S36:S65"/>
    <mergeCell ref="T36:T65"/>
    <mergeCell ref="U36:U65"/>
    <mergeCell ref="V36:V65"/>
    <mergeCell ref="W36:W65"/>
    <mergeCell ref="A36:A65"/>
    <mergeCell ref="B36:B65"/>
    <mergeCell ref="C36:C65"/>
    <mergeCell ref="D36:D65"/>
    <mergeCell ref="E36:E65"/>
    <mergeCell ref="K36:K65"/>
    <mergeCell ref="L36:L65"/>
    <mergeCell ref="M36:M65"/>
    <mergeCell ref="N36:N65"/>
    <mergeCell ref="O32:O35"/>
    <mergeCell ref="P32:P35"/>
    <mergeCell ref="Q32:Q35"/>
    <mergeCell ref="R32:R35"/>
    <mergeCell ref="S32:S35"/>
    <mergeCell ref="T32:T35"/>
    <mergeCell ref="U32:U35"/>
    <mergeCell ref="V32:V35"/>
    <mergeCell ref="W32:W35"/>
    <mergeCell ref="A32:A35"/>
    <mergeCell ref="B32:B35"/>
    <mergeCell ref="C32:C35"/>
    <mergeCell ref="D32:D35"/>
    <mergeCell ref="E32:E35"/>
    <mergeCell ref="K32:K35"/>
    <mergeCell ref="L32:L35"/>
    <mergeCell ref="M32:M35"/>
    <mergeCell ref="N32:N35"/>
    <mergeCell ref="O26:O28"/>
    <mergeCell ref="P26:P28"/>
    <mergeCell ref="Q26:Q28"/>
    <mergeCell ref="R26:R28"/>
    <mergeCell ref="S26:S28"/>
    <mergeCell ref="T26:T28"/>
    <mergeCell ref="U26:U28"/>
    <mergeCell ref="V26:V28"/>
    <mergeCell ref="W26:W28"/>
    <mergeCell ref="A26:A28"/>
    <mergeCell ref="B26:B28"/>
    <mergeCell ref="C26:C28"/>
    <mergeCell ref="D26:D28"/>
    <mergeCell ref="E26:E28"/>
    <mergeCell ref="K26:K28"/>
    <mergeCell ref="L26:L28"/>
    <mergeCell ref="M26:M28"/>
    <mergeCell ref="N26:N28"/>
    <mergeCell ref="O21:O24"/>
    <mergeCell ref="P21:P24"/>
    <mergeCell ref="Q21:Q24"/>
    <mergeCell ref="R21:R24"/>
    <mergeCell ref="S21:S24"/>
    <mergeCell ref="T21:T24"/>
    <mergeCell ref="U21:U24"/>
    <mergeCell ref="V21:V24"/>
    <mergeCell ref="W21:W24"/>
    <mergeCell ref="A21:A24"/>
    <mergeCell ref="B21:B24"/>
    <mergeCell ref="C21:C24"/>
    <mergeCell ref="D21:D24"/>
    <mergeCell ref="E21:E24"/>
    <mergeCell ref="K21:K24"/>
    <mergeCell ref="L21:L24"/>
    <mergeCell ref="M21:M24"/>
    <mergeCell ref="N21:N24"/>
    <mergeCell ref="O19:O20"/>
    <mergeCell ref="P19:P20"/>
    <mergeCell ref="Q19:Q20"/>
    <mergeCell ref="R19:R20"/>
    <mergeCell ref="S19:S20"/>
    <mergeCell ref="T19:T20"/>
    <mergeCell ref="U19:U20"/>
    <mergeCell ref="V19:V20"/>
    <mergeCell ref="W19:W20"/>
    <mergeCell ref="A19:A20"/>
    <mergeCell ref="B19:B20"/>
    <mergeCell ref="C19:C20"/>
    <mergeCell ref="D19:D20"/>
    <mergeCell ref="E19:E20"/>
    <mergeCell ref="K19:K20"/>
    <mergeCell ref="L19:L20"/>
    <mergeCell ref="M19:M20"/>
    <mergeCell ref="N19:N20"/>
    <mergeCell ref="O15:O16"/>
    <mergeCell ref="P15:P16"/>
    <mergeCell ref="Q15:Q16"/>
    <mergeCell ref="R15:R16"/>
    <mergeCell ref="S15:S16"/>
    <mergeCell ref="T15:T16"/>
    <mergeCell ref="U15:U16"/>
    <mergeCell ref="V15:V16"/>
    <mergeCell ref="W15:W16"/>
    <mergeCell ref="A15:A16"/>
    <mergeCell ref="B15:B16"/>
    <mergeCell ref="C15:C16"/>
    <mergeCell ref="D15:D16"/>
    <mergeCell ref="E15:E16"/>
    <mergeCell ref="K15:K16"/>
    <mergeCell ref="L15:L16"/>
    <mergeCell ref="M15:M16"/>
    <mergeCell ref="N15:N16"/>
    <mergeCell ref="A1:S1"/>
    <mergeCell ref="K3:W3"/>
    <mergeCell ref="A12:A14"/>
    <mergeCell ref="B12:B14"/>
    <mergeCell ref="C12:C14"/>
    <mergeCell ref="D12:D14"/>
    <mergeCell ref="E12:E14"/>
    <mergeCell ref="K12:K14"/>
    <mergeCell ref="L12:L14"/>
    <mergeCell ref="M12:M14"/>
    <mergeCell ref="N12:N14"/>
    <mergeCell ref="O12:O14"/>
    <mergeCell ref="P12:P14"/>
    <mergeCell ref="Q12:Q14"/>
    <mergeCell ref="R12:R14"/>
    <mergeCell ref="S12:S14"/>
    <mergeCell ref="T12:T14"/>
    <mergeCell ref="U12:U14"/>
    <mergeCell ref="V12:V14"/>
    <mergeCell ref="W12:W14"/>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4" topLeftCell="B5" activePane="bottomRight" state="frozen"/>
      <selection pane="topRight" activeCell="B1" sqref="B1"/>
      <selection pane="bottomLeft" activeCell="A5" sqref="A5"/>
      <selection pane="bottomRight" activeCell="B6" sqref="B6:C6"/>
    </sheetView>
  </sheetViews>
  <sheetFormatPr baseColWidth="10" defaultColWidth="14.42578125" defaultRowHeight="15" customHeight="1"/>
  <cols>
    <col min="1" max="1" width="69.5703125" bestFit="1" customWidth="1"/>
    <col min="2" max="3" width="18.28515625" customWidth="1"/>
    <col min="4" max="4" width="17.85546875" customWidth="1"/>
    <col min="5" max="5" width="13.7109375" customWidth="1"/>
    <col min="6" max="6" width="19.5703125" style="108" customWidth="1"/>
    <col min="7" max="7" width="18.140625" style="108" customWidth="1"/>
    <col min="8" max="12" width="10" customWidth="1"/>
    <col min="13" max="26" width="10.7109375" customWidth="1"/>
  </cols>
  <sheetData>
    <row r="1" spans="1:26" ht="17.25" customHeight="1">
      <c r="C1" s="9"/>
      <c r="D1" s="9"/>
      <c r="E1" s="9"/>
      <c r="F1" s="132"/>
      <c r="G1" s="132"/>
      <c r="H1" s="14"/>
      <c r="I1" s="8"/>
      <c r="J1" s="8"/>
      <c r="K1" s="8"/>
      <c r="L1" s="8"/>
      <c r="M1" s="8"/>
      <c r="N1" s="8"/>
      <c r="O1" s="8"/>
      <c r="P1" s="8"/>
      <c r="Q1" s="8"/>
      <c r="R1" s="8"/>
      <c r="S1" s="8"/>
      <c r="T1" s="8"/>
      <c r="U1" s="8"/>
      <c r="V1" s="8"/>
      <c r="W1" s="8"/>
      <c r="X1" s="8"/>
      <c r="Y1" s="8"/>
      <c r="Z1" s="8"/>
    </row>
    <row r="2" spans="1:26" ht="69.75" customHeight="1">
      <c r="A2" s="693" t="s">
        <v>2069</v>
      </c>
      <c r="B2" s="694"/>
      <c r="C2" s="694"/>
      <c r="D2" s="694"/>
      <c r="E2" s="694"/>
      <c r="F2" s="694"/>
      <c r="G2" s="694"/>
      <c r="H2" s="695"/>
      <c r="I2" s="8"/>
      <c r="J2" s="8"/>
      <c r="K2" s="8"/>
      <c r="L2" s="8"/>
      <c r="M2" s="8"/>
      <c r="N2" s="8"/>
      <c r="O2" s="8"/>
      <c r="P2" s="8"/>
      <c r="Q2" s="8"/>
      <c r="R2" s="8"/>
      <c r="S2" s="8"/>
      <c r="T2" s="8"/>
      <c r="U2" s="8"/>
      <c r="V2" s="8"/>
      <c r="W2" s="8"/>
      <c r="X2" s="8"/>
      <c r="Y2" s="8"/>
      <c r="Z2" s="8"/>
    </row>
    <row r="3" spans="1:26" ht="17.25" customHeight="1">
      <c r="B3" s="120" t="s">
        <v>2068</v>
      </c>
      <c r="M3" s="8"/>
      <c r="N3" s="8"/>
      <c r="O3" s="8"/>
      <c r="P3" s="8"/>
      <c r="Q3" s="8"/>
      <c r="R3" s="8"/>
      <c r="S3" s="8"/>
      <c r="T3" s="8"/>
      <c r="U3" s="8"/>
      <c r="V3" s="8"/>
      <c r="W3" s="8"/>
      <c r="X3" s="8"/>
      <c r="Y3" s="8"/>
      <c r="Z3" s="8"/>
    </row>
    <row r="4" spans="1:26" ht="17.25" customHeight="1">
      <c r="A4" s="120" t="s">
        <v>4473</v>
      </c>
      <c r="B4" s="643" t="s">
        <v>2073</v>
      </c>
      <c r="C4" s="643" t="s">
        <v>2074</v>
      </c>
      <c r="M4" s="8"/>
      <c r="N4" s="8"/>
      <c r="O4" s="8"/>
      <c r="P4" s="8"/>
      <c r="Q4" s="8"/>
      <c r="R4" s="8"/>
      <c r="S4" s="8"/>
      <c r="T4" s="8"/>
      <c r="U4" s="8"/>
      <c r="V4" s="8"/>
      <c r="W4" s="8"/>
      <c r="X4" s="8"/>
      <c r="Y4" s="8"/>
      <c r="Z4" s="8"/>
    </row>
    <row r="5" spans="1:26" ht="17.25" customHeight="1">
      <c r="A5" s="121" t="s">
        <v>747</v>
      </c>
      <c r="B5" s="126">
        <v>8406829.1099999994</v>
      </c>
      <c r="C5" s="126">
        <v>3336832.15</v>
      </c>
      <c r="D5" s="126"/>
      <c r="E5" s="126"/>
      <c r="M5" s="8"/>
      <c r="N5" s="8"/>
      <c r="O5" s="8"/>
      <c r="P5" s="8"/>
      <c r="Q5" s="8"/>
      <c r="R5" s="8"/>
      <c r="S5" s="8"/>
      <c r="T5" s="8"/>
      <c r="U5" s="8"/>
      <c r="V5" s="8"/>
      <c r="W5" s="8"/>
      <c r="X5" s="8"/>
      <c r="Y5" s="8"/>
      <c r="Z5" s="8"/>
    </row>
    <row r="6" spans="1:26" ht="17.25" customHeight="1">
      <c r="A6" s="122" t="s">
        <v>1549</v>
      </c>
      <c r="B6" s="126">
        <v>8406829.1099999994</v>
      </c>
      <c r="C6" s="126">
        <v>3336832.15</v>
      </c>
      <c r="D6" s="126"/>
      <c r="E6" s="126"/>
      <c r="M6" s="8"/>
      <c r="N6" s="8"/>
      <c r="O6" s="8"/>
      <c r="P6" s="8"/>
      <c r="Q6" s="8"/>
      <c r="R6" s="8"/>
      <c r="S6" s="8"/>
      <c r="T6" s="8"/>
      <c r="U6" s="8"/>
      <c r="V6" s="8"/>
      <c r="W6" s="8"/>
      <c r="X6" s="8"/>
      <c r="Y6" s="8"/>
      <c r="Z6" s="8"/>
    </row>
    <row r="7" spans="1:26" ht="17.25" customHeight="1">
      <c r="A7" s="123" t="s">
        <v>1551</v>
      </c>
      <c r="B7" s="126">
        <v>3892614.34</v>
      </c>
      <c r="C7" s="126">
        <v>22617.069999999996</v>
      </c>
      <c r="D7" s="126"/>
      <c r="E7" s="126"/>
      <c r="M7" s="8"/>
      <c r="N7" s="8"/>
      <c r="O7" s="8"/>
      <c r="P7" s="8"/>
      <c r="Q7" s="8"/>
      <c r="R7" s="8"/>
      <c r="S7" s="8"/>
      <c r="T7" s="8"/>
      <c r="U7" s="8"/>
      <c r="V7" s="8"/>
      <c r="W7" s="8"/>
      <c r="X7" s="8"/>
      <c r="Y7" s="8"/>
      <c r="Z7" s="8"/>
    </row>
    <row r="8" spans="1:26" ht="17.25" customHeight="1">
      <c r="A8" s="124" t="s">
        <v>68</v>
      </c>
      <c r="B8" s="126">
        <v>4387.13</v>
      </c>
      <c r="C8" s="126">
        <v>0</v>
      </c>
      <c r="D8" s="126"/>
      <c r="E8" s="126"/>
      <c r="M8" s="8"/>
      <c r="N8" s="8"/>
      <c r="O8" s="8"/>
      <c r="P8" s="8"/>
      <c r="Q8" s="8"/>
      <c r="R8" s="8"/>
      <c r="S8" s="8"/>
      <c r="T8" s="8"/>
      <c r="U8" s="8"/>
      <c r="V8" s="8"/>
      <c r="W8" s="8"/>
      <c r="X8" s="8"/>
      <c r="Y8" s="8"/>
      <c r="Z8" s="8"/>
    </row>
    <row r="9" spans="1:26" ht="17.25" customHeight="1">
      <c r="A9" s="125" t="s">
        <v>78</v>
      </c>
      <c r="B9" s="126">
        <v>0</v>
      </c>
      <c r="C9" s="126">
        <v>0</v>
      </c>
      <c r="M9" s="8"/>
      <c r="N9" s="8"/>
      <c r="O9" s="8"/>
      <c r="P9" s="8"/>
      <c r="Q9" s="8"/>
      <c r="R9" s="8"/>
      <c r="S9" s="8"/>
      <c r="T9" s="8"/>
      <c r="U9" s="8"/>
      <c r="V9" s="8"/>
      <c r="W9" s="8"/>
      <c r="X9" s="8"/>
      <c r="Y9" s="8"/>
      <c r="Z9" s="8"/>
    </row>
    <row r="10" spans="1:26" ht="17.25" customHeight="1">
      <c r="A10" s="125" t="s">
        <v>88</v>
      </c>
      <c r="B10" s="126">
        <v>0</v>
      </c>
      <c r="C10" s="126">
        <v>0</v>
      </c>
      <c r="M10" s="8"/>
      <c r="N10" s="8"/>
      <c r="O10" s="8"/>
      <c r="P10" s="8"/>
      <c r="Q10" s="8"/>
      <c r="R10" s="8"/>
      <c r="S10" s="8"/>
      <c r="T10" s="8"/>
      <c r="U10" s="8"/>
      <c r="V10" s="8"/>
      <c r="W10" s="8"/>
      <c r="X10" s="8"/>
      <c r="Y10" s="8"/>
      <c r="Z10" s="8"/>
    </row>
    <row r="11" spans="1:26" ht="17.25" customHeight="1">
      <c r="A11" s="125" t="s">
        <v>92</v>
      </c>
      <c r="B11" s="126">
        <v>30</v>
      </c>
      <c r="C11" s="126">
        <v>0</v>
      </c>
      <c r="M11" s="8"/>
      <c r="N11" s="8"/>
      <c r="O11" s="8"/>
      <c r="P11" s="8"/>
      <c r="Q11" s="8"/>
      <c r="R11" s="8"/>
      <c r="S11" s="8"/>
      <c r="T11" s="8"/>
      <c r="U11" s="8"/>
      <c r="V11" s="8"/>
      <c r="W11" s="8"/>
      <c r="X11" s="8"/>
      <c r="Y11" s="8"/>
      <c r="Z11" s="8"/>
    </row>
    <row r="12" spans="1:26" ht="17.25" customHeight="1">
      <c r="A12" s="125" t="s">
        <v>100</v>
      </c>
      <c r="B12" s="126">
        <v>0</v>
      </c>
      <c r="C12" s="126">
        <v>0</v>
      </c>
      <c r="M12" s="8"/>
      <c r="N12" s="8"/>
      <c r="O12" s="8"/>
      <c r="P12" s="8"/>
      <c r="Q12" s="8"/>
      <c r="R12" s="8"/>
      <c r="S12" s="8"/>
      <c r="T12" s="8"/>
      <c r="U12" s="8"/>
      <c r="V12" s="8"/>
      <c r="W12" s="8"/>
      <c r="X12" s="8"/>
      <c r="Y12" s="8"/>
      <c r="Z12" s="8"/>
    </row>
    <row r="13" spans="1:26" ht="17.25" customHeight="1">
      <c r="A13" s="125" t="s">
        <v>102</v>
      </c>
      <c r="B13" s="126">
        <v>216</v>
      </c>
      <c r="C13" s="126">
        <v>0</v>
      </c>
      <c r="M13" s="8"/>
      <c r="N13" s="8"/>
      <c r="O13" s="8"/>
      <c r="P13" s="8"/>
      <c r="Q13" s="8"/>
      <c r="R13" s="8"/>
      <c r="S13" s="8"/>
      <c r="T13" s="8"/>
      <c r="U13" s="8"/>
      <c r="V13" s="8"/>
      <c r="W13" s="8"/>
      <c r="X13" s="8"/>
      <c r="Y13" s="8"/>
      <c r="Z13" s="8"/>
    </row>
    <row r="14" spans="1:26" ht="17.25" customHeight="1">
      <c r="A14" s="125" t="s">
        <v>106</v>
      </c>
      <c r="B14" s="126">
        <v>0</v>
      </c>
      <c r="C14" s="126">
        <v>0</v>
      </c>
      <c r="M14" s="8"/>
      <c r="N14" s="8"/>
      <c r="O14" s="8"/>
      <c r="P14" s="8"/>
      <c r="Q14" s="8"/>
      <c r="R14" s="8"/>
      <c r="S14" s="8"/>
      <c r="T14" s="8"/>
      <c r="U14" s="8"/>
      <c r="V14" s="8"/>
      <c r="W14" s="8"/>
      <c r="X14" s="8"/>
      <c r="Y14" s="8"/>
      <c r="Z14" s="8"/>
    </row>
    <row r="15" spans="1:26" ht="17.25" customHeight="1">
      <c r="A15" s="125" t="s">
        <v>110</v>
      </c>
      <c r="B15" s="126">
        <v>0</v>
      </c>
      <c r="C15" s="126">
        <v>0</v>
      </c>
      <c r="M15" s="8"/>
      <c r="N15" s="8"/>
      <c r="O15" s="8"/>
      <c r="P15" s="8"/>
      <c r="Q15" s="8"/>
      <c r="R15" s="8"/>
      <c r="S15" s="8"/>
      <c r="T15" s="8"/>
      <c r="U15" s="8"/>
      <c r="V15" s="8"/>
      <c r="W15" s="8"/>
      <c r="X15" s="8"/>
      <c r="Y15" s="8"/>
      <c r="Z15" s="8"/>
    </row>
    <row r="16" spans="1:26" ht="17.25" customHeight="1">
      <c r="A16" s="125" t="s">
        <v>112</v>
      </c>
      <c r="B16" s="126">
        <v>0</v>
      </c>
      <c r="C16" s="126">
        <v>0</v>
      </c>
      <c r="M16" s="8"/>
      <c r="N16" s="8"/>
      <c r="O16" s="8"/>
      <c r="P16" s="8"/>
      <c r="Q16" s="8"/>
      <c r="R16" s="8"/>
      <c r="S16" s="8"/>
      <c r="T16" s="8"/>
      <c r="U16" s="8"/>
      <c r="V16" s="8"/>
      <c r="W16" s="8"/>
      <c r="X16" s="8"/>
      <c r="Y16" s="8"/>
      <c r="Z16" s="8"/>
    </row>
    <row r="17" spans="1:26" ht="17.25" customHeight="1">
      <c r="A17" s="125" t="s">
        <v>351</v>
      </c>
      <c r="B17" s="126">
        <v>3143.13</v>
      </c>
      <c r="C17" s="126">
        <v>0</v>
      </c>
      <c r="M17" s="8"/>
      <c r="N17" s="8"/>
      <c r="O17" s="8"/>
      <c r="P17" s="8"/>
      <c r="Q17" s="8"/>
      <c r="R17" s="8"/>
      <c r="S17" s="8"/>
      <c r="T17" s="8"/>
      <c r="U17" s="8"/>
      <c r="V17" s="8"/>
      <c r="W17" s="8"/>
      <c r="X17" s="8"/>
      <c r="Y17" s="8"/>
      <c r="Z17" s="8"/>
    </row>
    <row r="18" spans="1:26" ht="17.25" customHeight="1">
      <c r="A18" s="125" t="s">
        <v>405</v>
      </c>
      <c r="B18" s="126">
        <v>0</v>
      </c>
      <c r="C18" s="126">
        <v>0</v>
      </c>
      <c r="M18" s="8"/>
      <c r="N18" s="8"/>
      <c r="O18" s="8"/>
      <c r="P18" s="8"/>
      <c r="Q18" s="8"/>
      <c r="R18" s="8"/>
      <c r="S18" s="8"/>
      <c r="T18" s="8"/>
      <c r="U18" s="8"/>
      <c r="V18" s="8"/>
      <c r="W18" s="8"/>
      <c r="X18" s="8"/>
      <c r="Y18" s="8"/>
      <c r="Z18" s="8"/>
    </row>
    <row r="19" spans="1:26" ht="17.25" customHeight="1">
      <c r="A19" s="125" t="s">
        <v>407</v>
      </c>
      <c r="B19" s="126">
        <v>0</v>
      </c>
      <c r="C19" s="126">
        <v>0</v>
      </c>
      <c r="M19" s="8"/>
      <c r="N19" s="8"/>
      <c r="O19" s="8"/>
      <c r="P19" s="8"/>
      <c r="Q19" s="8"/>
      <c r="R19" s="8"/>
      <c r="S19" s="8"/>
      <c r="T19" s="8"/>
      <c r="U19" s="8"/>
      <c r="V19" s="8"/>
      <c r="W19" s="8"/>
      <c r="X19" s="8"/>
      <c r="Y19" s="8"/>
      <c r="Z19" s="8"/>
    </row>
    <row r="20" spans="1:26" ht="17.25" customHeight="1">
      <c r="A20" s="125" t="s">
        <v>245</v>
      </c>
      <c r="B20" s="126">
        <v>0</v>
      </c>
      <c r="C20" s="126">
        <v>0</v>
      </c>
      <c r="M20" s="8"/>
      <c r="N20" s="8"/>
      <c r="O20" s="8"/>
      <c r="P20" s="8"/>
      <c r="Q20" s="8"/>
      <c r="R20" s="8"/>
      <c r="S20" s="8"/>
      <c r="T20" s="8"/>
      <c r="U20" s="8"/>
      <c r="V20" s="8"/>
      <c r="W20" s="8"/>
      <c r="X20" s="8"/>
      <c r="Y20" s="8"/>
      <c r="Z20" s="8"/>
    </row>
    <row r="21" spans="1:26" ht="17.25" customHeight="1">
      <c r="A21" s="125" t="s">
        <v>248</v>
      </c>
      <c r="B21" s="126">
        <v>0</v>
      </c>
      <c r="C21" s="126">
        <v>0</v>
      </c>
      <c r="M21" s="8"/>
      <c r="N21" s="8"/>
      <c r="O21" s="8"/>
      <c r="P21" s="8"/>
      <c r="Q21" s="8"/>
      <c r="R21" s="8"/>
      <c r="S21" s="8"/>
      <c r="T21" s="8"/>
      <c r="U21" s="8"/>
      <c r="V21" s="8"/>
      <c r="W21" s="8"/>
      <c r="X21" s="8"/>
      <c r="Y21" s="8"/>
      <c r="Z21" s="8"/>
    </row>
    <row r="22" spans="1:26" ht="17.25" customHeight="1">
      <c r="A22" s="125" t="s">
        <v>250</v>
      </c>
      <c r="B22" s="126">
        <v>998</v>
      </c>
      <c r="C22" s="126">
        <v>0</v>
      </c>
      <c r="M22" s="8"/>
      <c r="N22" s="8"/>
      <c r="O22" s="8"/>
      <c r="P22" s="8"/>
      <c r="Q22" s="8"/>
      <c r="R22" s="8"/>
      <c r="S22" s="8"/>
      <c r="T22" s="8"/>
      <c r="U22" s="8"/>
      <c r="V22" s="8"/>
      <c r="W22" s="8"/>
      <c r="X22" s="8"/>
      <c r="Y22" s="8"/>
      <c r="Z22" s="8"/>
    </row>
    <row r="23" spans="1:26" ht="17.25" customHeight="1">
      <c r="A23" s="124" t="s">
        <v>214</v>
      </c>
      <c r="B23" s="126">
        <v>75172.98</v>
      </c>
      <c r="C23" s="126">
        <v>15951.88</v>
      </c>
      <c r="M23" s="8"/>
      <c r="N23" s="8"/>
      <c r="O23" s="8"/>
      <c r="P23" s="8"/>
      <c r="Q23" s="8"/>
      <c r="R23" s="8"/>
      <c r="S23" s="8"/>
      <c r="T23" s="8"/>
      <c r="U23" s="8"/>
      <c r="V23" s="8"/>
      <c r="W23" s="8"/>
      <c r="X23" s="8"/>
      <c r="Y23" s="8"/>
      <c r="Z23" s="8"/>
    </row>
    <row r="24" spans="1:26" ht="17.25" customHeight="1">
      <c r="A24" s="125" t="s">
        <v>178</v>
      </c>
      <c r="B24" s="126">
        <v>0</v>
      </c>
      <c r="C24" s="126">
        <v>0</v>
      </c>
      <c r="M24" s="8"/>
      <c r="N24" s="8"/>
      <c r="O24" s="8"/>
      <c r="P24" s="8"/>
      <c r="Q24" s="8"/>
      <c r="R24" s="8"/>
      <c r="S24" s="8"/>
      <c r="T24" s="8"/>
      <c r="U24" s="8"/>
      <c r="V24" s="8"/>
      <c r="W24" s="8"/>
      <c r="X24" s="8"/>
      <c r="Y24" s="8"/>
      <c r="Z24" s="8"/>
    </row>
    <row r="25" spans="1:26" ht="17.25" customHeight="1">
      <c r="A25" s="125" t="s">
        <v>416</v>
      </c>
      <c r="B25" s="126">
        <v>0</v>
      </c>
      <c r="C25" s="126">
        <v>0</v>
      </c>
      <c r="M25" s="8"/>
      <c r="N25" s="8"/>
      <c r="O25" s="8"/>
      <c r="P25" s="8"/>
      <c r="Q25" s="8"/>
      <c r="R25" s="8"/>
      <c r="S25" s="8"/>
      <c r="T25" s="8"/>
      <c r="U25" s="8"/>
      <c r="V25" s="8"/>
      <c r="W25" s="8"/>
      <c r="X25" s="8"/>
      <c r="Y25" s="8"/>
      <c r="Z25" s="8"/>
    </row>
    <row r="26" spans="1:26" ht="17.25" customHeight="1">
      <c r="A26" s="125" t="s">
        <v>154</v>
      </c>
      <c r="B26" s="126">
        <v>75172.98</v>
      </c>
      <c r="C26" s="126">
        <v>15951.88</v>
      </c>
      <c r="M26" s="8"/>
      <c r="N26" s="8"/>
      <c r="O26" s="8"/>
      <c r="P26" s="8"/>
      <c r="Q26" s="8"/>
      <c r="R26" s="8"/>
      <c r="S26" s="8"/>
      <c r="T26" s="8"/>
      <c r="U26" s="8"/>
      <c r="V26" s="8"/>
      <c r="W26" s="8"/>
      <c r="X26" s="8"/>
      <c r="Y26" s="8"/>
      <c r="Z26" s="8"/>
    </row>
    <row r="27" spans="1:26" ht="17.25" customHeight="1">
      <c r="A27" s="125" t="s">
        <v>1582</v>
      </c>
      <c r="B27" s="126">
        <v>0</v>
      </c>
      <c r="C27" s="126">
        <v>0</v>
      </c>
      <c r="M27" s="8"/>
      <c r="N27" s="8"/>
      <c r="O27" s="8"/>
      <c r="P27" s="8"/>
      <c r="Q27" s="8"/>
      <c r="R27" s="8"/>
      <c r="S27" s="8"/>
      <c r="T27" s="8"/>
      <c r="U27" s="8"/>
      <c r="V27" s="8"/>
      <c r="W27" s="8"/>
      <c r="X27" s="8"/>
      <c r="Y27" s="8"/>
      <c r="Z27" s="8"/>
    </row>
    <row r="28" spans="1:26" ht="17.25" customHeight="1">
      <c r="A28" s="125" t="s">
        <v>330</v>
      </c>
      <c r="B28" s="126">
        <v>0</v>
      </c>
      <c r="C28" s="126">
        <v>0</v>
      </c>
      <c r="M28" s="8"/>
      <c r="N28" s="8"/>
      <c r="O28" s="8"/>
      <c r="P28" s="8"/>
      <c r="Q28" s="8"/>
      <c r="R28" s="8"/>
      <c r="S28" s="8"/>
      <c r="T28" s="8"/>
      <c r="U28" s="8"/>
      <c r="V28" s="8"/>
      <c r="W28" s="8"/>
      <c r="X28" s="8"/>
      <c r="Y28" s="8"/>
      <c r="Z28" s="8"/>
    </row>
    <row r="29" spans="1:26" ht="17.25" customHeight="1">
      <c r="A29" s="125" t="s">
        <v>132</v>
      </c>
      <c r="B29" s="126">
        <v>0</v>
      </c>
      <c r="C29" s="126">
        <v>0</v>
      </c>
      <c r="M29" s="8"/>
      <c r="N29" s="8"/>
      <c r="O29" s="8"/>
      <c r="P29" s="8"/>
      <c r="Q29" s="8"/>
      <c r="R29" s="8"/>
      <c r="S29" s="8"/>
      <c r="T29" s="8"/>
      <c r="U29" s="8"/>
      <c r="V29" s="8"/>
      <c r="W29" s="8"/>
      <c r="X29" s="8"/>
      <c r="Y29" s="8"/>
      <c r="Z29" s="8"/>
    </row>
    <row r="30" spans="1:26" ht="17.25" customHeight="1">
      <c r="A30" s="125" t="s">
        <v>359</v>
      </c>
      <c r="B30" s="126">
        <v>0</v>
      </c>
      <c r="C30" s="126">
        <v>0</v>
      </c>
      <c r="M30" s="8"/>
      <c r="N30" s="8"/>
      <c r="O30" s="8"/>
      <c r="P30" s="8"/>
      <c r="Q30" s="8"/>
      <c r="R30" s="8"/>
      <c r="S30" s="8"/>
      <c r="T30" s="8"/>
      <c r="U30" s="8"/>
      <c r="V30" s="8"/>
      <c r="W30" s="8"/>
      <c r="X30" s="8"/>
      <c r="Y30" s="8"/>
      <c r="Z30" s="8"/>
    </row>
    <row r="31" spans="1:26" ht="17.25" customHeight="1">
      <c r="A31" s="125" t="s">
        <v>930</v>
      </c>
      <c r="B31" s="126">
        <v>0</v>
      </c>
      <c r="C31" s="126">
        <v>0</v>
      </c>
      <c r="M31" s="8"/>
      <c r="N31" s="8"/>
      <c r="O31" s="8"/>
      <c r="P31" s="8"/>
      <c r="Q31" s="8"/>
      <c r="R31" s="8"/>
      <c r="S31" s="8"/>
      <c r="T31" s="8"/>
      <c r="U31" s="8"/>
      <c r="V31" s="8"/>
      <c r="W31" s="8"/>
      <c r="X31" s="8"/>
      <c r="Y31" s="8"/>
      <c r="Z31" s="8"/>
    </row>
    <row r="32" spans="1:26" ht="17.25" customHeight="1">
      <c r="A32" s="125" t="s">
        <v>799</v>
      </c>
      <c r="B32" s="126">
        <v>0</v>
      </c>
      <c r="C32" s="126">
        <v>0</v>
      </c>
      <c r="M32" s="8"/>
      <c r="N32" s="8"/>
      <c r="O32" s="8"/>
      <c r="P32" s="8"/>
      <c r="Q32" s="8"/>
      <c r="R32" s="8"/>
      <c r="S32" s="8"/>
      <c r="T32" s="8"/>
      <c r="U32" s="8"/>
      <c r="V32" s="8"/>
      <c r="W32" s="8"/>
      <c r="X32" s="8"/>
      <c r="Y32" s="8"/>
      <c r="Z32" s="8"/>
    </row>
    <row r="33" spans="1:26" ht="17.25" customHeight="1">
      <c r="A33" s="125" t="s">
        <v>174</v>
      </c>
      <c r="B33" s="126">
        <v>0</v>
      </c>
      <c r="C33" s="126">
        <v>0</v>
      </c>
      <c r="M33" s="8"/>
      <c r="N33" s="8"/>
      <c r="O33" s="8"/>
      <c r="P33" s="8"/>
      <c r="Q33" s="8"/>
      <c r="R33" s="8"/>
      <c r="S33" s="8"/>
      <c r="T33" s="8"/>
      <c r="U33" s="8"/>
      <c r="V33" s="8"/>
      <c r="W33" s="8"/>
      <c r="X33" s="8"/>
      <c r="Y33" s="8"/>
      <c r="Z33" s="8"/>
    </row>
    <row r="34" spans="1:26" ht="17.25" customHeight="1">
      <c r="A34" s="125" t="s">
        <v>204</v>
      </c>
      <c r="B34" s="126">
        <v>0</v>
      </c>
      <c r="C34" s="126">
        <v>0</v>
      </c>
      <c r="M34" s="8"/>
      <c r="N34" s="8"/>
      <c r="O34" s="8"/>
      <c r="P34" s="8"/>
      <c r="Q34" s="8"/>
      <c r="R34" s="8"/>
      <c r="S34" s="8"/>
      <c r="T34" s="8"/>
      <c r="U34" s="8"/>
      <c r="V34" s="8"/>
      <c r="W34" s="8"/>
      <c r="X34" s="8"/>
      <c r="Y34" s="8"/>
      <c r="Z34" s="8"/>
    </row>
    <row r="35" spans="1:26" ht="17.25" customHeight="1">
      <c r="A35" s="125" t="s">
        <v>803</v>
      </c>
      <c r="B35" s="126">
        <v>0</v>
      </c>
      <c r="C35" s="126">
        <v>0</v>
      </c>
      <c r="M35" s="8"/>
      <c r="N35" s="8"/>
      <c r="O35" s="8"/>
      <c r="P35" s="8"/>
      <c r="Q35" s="8"/>
      <c r="R35" s="8"/>
      <c r="S35" s="8"/>
      <c r="T35" s="8"/>
      <c r="U35" s="8"/>
      <c r="V35" s="8"/>
      <c r="W35" s="8"/>
      <c r="X35" s="8"/>
      <c r="Y35" s="8"/>
      <c r="Z35" s="8"/>
    </row>
    <row r="36" spans="1:26" ht="17.25" customHeight="1">
      <c r="A36" s="125" t="s">
        <v>328</v>
      </c>
      <c r="B36" s="126">
        <v>0</v>
      </c>
      <c r="C36" s="126">
        <v>0</v>
      </c>
      <c r="M36" s="8"/>
      <c r="N36" s="8"/>
      <c r="O36" s="8"/>
      <c r="P36" s="8"/>
      <c r="Q36" s="8"/>
      <c r="R36" s="8"/>
      <c r="S36" s="8"/>
      <c r="T36" s="8"/>
      <c r="U36" s="8"/>
      <c r="V36" s="8"/>
      <c r="W36" s="8"/>
      <c r="X36" s="8"/>
      <c r="Y36" s="8"/>
      <c r="Z36" s="8"/>
    </row>
    <row r="37" spans="1:26" ht="17.25" customHeight="1">
      <c r="A37" s="125" t="s">
        <v>938</v>
      </c>
      <c r="B37" s="126">
        <v>0</v>
      </c>
      <c r="C37" s="126">
        <v>0</v>
      </c>
      <c r="M37" s="8"/>
      <c r="N37" s="8"/>
      <c r="O37" s="8"/>
      <c r="P37" s="8"/>
      <c r="Q37" s="8"/>
      <c r="R37" s="8"/>
      <c r="S37" s="8"/>
      <c r="T37" s="8"/>
      <c r="U37" s="8"/>
      <c r="V37" s="8"/>
      <c r="W37" s="8"/>
      <c r="X37" s="8"/>
      <c r="Y37" s="8"/>
      <c r="Z37" s="8"/>
    </row>
    <row r="38" spans="1:26" ht="17.25" customHeight="1">
      <c r="A38" s="125" t="s">
        <v>1305</v>
      </c>
      <c r="B38" s="126">
        <v>0</v>
      </c>
      <c r="C38" s="126">
        <v>0</v>
      </c>
      <c r="M38" s="8"/>
      <c r="N38" s="8"/>
      <c r="O38" s="8"/>
      <c r="P38" s="8"/>
      <c r="Q38" s="8"/>
      <c r="R38" s="8"/>
      <c r="S38" s="8"/>
      <c r="T38" s="8"/>
      <c r="U38" s="8"/>
      <c r="V38" s="8"/>
      <c r="W38" s="8"/>
      <c r="X38" s="8"/>
      <c r="Y38" s="8"/>
      <c r="Z38" s="8"/>
    </row>
    <row r="39" spans="1:26" ht="17.25" customHeight="1">
      <c r="A39" s="125" t="s">
        <v>324</v>
      </c>
      <c r="B39" s="126">
        <v>0</v>
      </c>
      <c r="C39" s="126">
        <v>0</v>
      </c>
      <c r="M39" s="8"/>
      <c r="N39" s="8"/>
      <c r="O39" s="8"/>
      <c r="P39" s="8"/>
      <c r="Q39" s="8"/>
      <c r="R39" s="8"/>
      <c r="S39" s="8"/>
      <c r="T39" s="8"/>
      <c r="U39" s="8"/>
      <c r="V39" s="8"/>
      <c r="W39" s="8"/>
      <c r="X39" s="8"/>
      <c r="Y39" s="8"/>
      <c r="Z39" s="8"/>
    </row>
    <row r="40" spans="1:26" ht="17.25" customHeight="1">
      <c r="A40" s="125" t="s">
        <v>322</v>
      </c>
      <c r="B40" s="126">
        <v>0</v>
      </c>
      <c r="C40" s="126">
        <v>0</v>
      </c>
      <c r="M40" s="8"/>
      <c r="N40" s="8"/>
      <c r="O40" s="8"/>
      <c r="P40" s="8"/>
      <c r="Q40" s="8"/>
      <c r="R40" s="8"/>
      <c r="S40" s="8"/>
      <c r="T40" s="8"/>
      <c r="U40" s="8"/>
      <c r="V40" s="8"/>
      <c r="W40" s="8"/>
      <c r="X40" s="8"/>
      <c r="Y40" s="8"/>
      <c r="Z40" s="8"/>
    </row>
    <row r="41" spans="1:26" ht="17.25" customHeight="1">
      <c r="A41" s="125" t="s">
        <v>1610</v>
      </c>
      <c r="B41" s="126">
        <v>0</v>
      </c>
      <c r="C41" s="126">
        <v>0</v>
      </c>
      <c r="M41" s="8"/>
      <c r="N41" s="8"/>
      <c r="O41" s="8"/>
      <c r="P41" s="8"/>
      <c r="Q41" s="8"/>
      <c r="R41" s="8"/>
      <c r="S41" s="8"/>
      <c r="T41" s="8"/>
      <c r="U41" s="8"/>
      <c r="V41" s="8"/>
      <c r="W41" s="8"/>
      <c r="X41" s="8"/>
      <c r="Y41" s="8"/>
      <c r="Z41" s="8"/>
    </row>
    <row r="42" spans="1:26" ht="17.25" customHeight="1">
      <c r="A42" s="124" t="s">
        <v>219</v>
      </c>
      <c r="B42" s="126">
        <v>0</v>
      </c>
      <c r="C42" s="126">
        <v>0</v>
      </c>
      <c r="M42" s="8"/>
      <c r="N42" s="8"/>
      <c r="O42" s="8"/>
      <c r="P42" s="8"/>
      <c r="Q42" s="8"/>
      <c r="R42" s="8"/>
      <c r="S42" s="8"/>
      <c r="T42" s="8"/>
      <c r="U42" s="8"/>
      <c r="V42" s="8"/>
      <c r="W42" s="8"/>
      <c r="X42" s="8"/>
      <c r="Y42" s="8"/>
      <c r="Z42" s="8"/>
    </row>
    <row r="43" spans="1:26" ht="17.25" customHeight="1">
      <c r="A43" s="125" t="s">
        <v>178</v>
      </c>
      <c r="B43" s="126">
        <v>0</v>
      </c>
      <c r="C43" s="126">
        <v>0</v>
      </c>
      <c r="M43" s="8"/>
      <c r="N43" s="8"/>
      <c r="O43" s="8"/>
      <c r="P43" s="8"/>
      <c r="Q43" s="8"/>
      <c r="R43" s="8"/>
      <c r="S43" s="8"/>
      <c r="T43" s="8"/>
      <c r="U43" s="8"/>
      <c r="V43" s="8"/>
      <c r="W43" s="8"/>
      <c r="X43" s="8"/>
      <c r="Y43" s="8"/>
      <c r="Z43" s="8"/>
    </row>
    <row r="44" spans="1:26" ht="17.25" customHeight="1">
      <c r="A44" s="125" t="s">
        <v>150</v>
      </c>
      <c r="B44" s="126">
        <v>0</v>
      </c>
      <c r="C44" s="126">
        <v>0</v>
      </c>
      <c r="M44" s="8"/>
      <c r="N44" s="8"/>
      <c r="O44" s="8"/>
      <c r="P44" s="8"/>
      <c r="Q44" s="8"/>
      <c r="R44" s="8"/>
      <c r="S44" s="8"/>
      <c r="T44" s="8"/>
      <c r="U44" s="8"/>
      <c r="V44" s="8"/>
      <c r="W44" s="8"/>
      <c r="X44" s="8"/>
      <c r="Y44" s="8"/>
      <c r="Z44" s="8"/>
    </row>
    <row r="45" spans="1:26" ht="17.25" customHeight="1">
      <c r="A45" s="125" t="s">
        <v>414</v>
      </c>
      <c r="B45" s="126">
        <v>0</v>
      </c>
      <c r="C45" s="126">
        <v>0</v>
      </c>
      <c r="M45" s="8"/>
      <c r="N45" s="8"/>
      <c r="O45" s="8"/>
      <c r="P45" s="8"/>
      <c r="Q45" s="8"/>
      <c r="R45" s="8"/>
      <c r="S45" s="8"/>
      <c r="T45" s="8"/>
      <c r="U45" s="8"/>
      <c r="V45" s="8"/>
      <c r="W45" s="8"/>
      <c r="X45" s="8"/>
      <c r="Y45" s="8"/>
      <c r="Z45" s="8"/>
    </row>
    <row r="46" spans="1:26" ht="17.25" customHeight="1">
      <c r="A46" s="125" t="s">
        <v>132</v>
      </c>
      <c r="B46" s="126">
        <v>0</v>
      </c>
      <c r="C46" s="126">
        <v>0</v>
      </c>
      <c r="M46" s="8"/>
      <c r="N46" s="8"/>
      <c r="O46" s="8"/>
      <c r="P46" s="8"/>
      <c r="Q46" s="8"/>
      <c r="R46" s="8"/>
      <c r="S46" s="8"/>
      <c r="T46" s="8"/>
      <c r="U46" s="8"/>
      <c r="V46" s="8"/>
      <c r="W46" s="8"/>
      <c r="X46" s="8"/>
      <c r="Y46" s="8"/>
      <c r="Z46" s="8"/>
    </row>
    <row r="47" spans="1:26" ht="17.25" customHeight="1">
      <c r="A47" s="125" t="s">
        <v>359</v>
      </c>
      <c r="B47" s="126">
        <v>0</v>
      </c>
      <c r="C47" s="126">
        <v>0</v>
      </c>
      <c r="M47" s="8"/>
      <c r="N47" s="8"/>
      <c r="O47" s="8"/>
      <c r="P47" s="8"/>
      <c r="Q47" s="8"/>
      <c r="R47" s="8"/>
      <c r="S47" s="8"/>
      <c r="T47" s="8"/>
      <c r="U47" s="8"/>
      <c r="V47" s="8"/>
      <c r="W47" s="8"/>
      <c r="X47" s="8"/>
      <c r="Y47" s="8"/>
      <c r="Z47" s="8"/>
    </row>
    <row r="48" spans="1:26" ht="17.25" customHeight="1">
      <c r="A48" s="125" t="s">
        <v>144</v>
      </c>
      <c r="B48" s="126">
        <v>0</v>
      </c>
      <c r="C48" s="126">
        <v>0</v>
      </c>
      <c r="M48" s="8"/>
      <c r="N48" s="8"/>
      <c r="O48" s="8"/>
      <c r="P48" s="8"/>
      <c r="Q48" s="8"/>
      <c r="R48" s="8"/>
      <c r="S48" s="8"/>
      <c r="T48" s="8"/>
      <c r="U48" s="8"/>
      <c r="V48" s="8"/>
      <c r="W48" s="8"/>
      <c r="X48" s="8"/>
      <c r="Y48" s="8"/>
      <c r="Z48" s="8"/>
    </row>
    <row r="49" spans="1:26" ht="17.25" customHeight="1">
      <c r="A49" s="125" t="s">
        <v>174</v>
      </c>
      <c r="B49" s="126">
        <v>0</v>
      </c>
      <c r="C49" s="126">
        <v>0</v>
      </c>
      <c r="M49" s="8"/>
      <c r="N49" s="8"/>
      <c r="O49" s="8"/>
      <c r="P49" s="8"/>
      <c r="Q49" s="8"/>
      <c r="R49" s="8"/>
      <c r="S49" s="8"/>
      <c r="T49" s="8"/>
      <c r="U49" s="8"/>
      <c r="V49" s="8"/>
      <c r="W49" s="8"/>
      <c r="X49" s="8"/>
      <c r="Y49" s="8"/>
      <c r="Z49" s="8"/>
    </row>
    <row r="50" spans="1:26" ht="17.25" customHeight="1">
      <c r="A50" s="125" t="s">
        <v>803</v>
      </c>
      <c r="B50" s="126">
        <v>0</v>
      </c>
      <c r="C50" s="126">
        <v>0</v>
      </c>
      <c r="M50" s="8"/>
      <c r="N50" s="8"/>
      <c r="O50" s="8"/>
      <c r="P50" s="8"/>
      <c r="Q50" s="8"/>
      <c r="R50" s="8"/>
      <c r="S50" s="8"/>
      <c r="T50" s="8"/>
      <c r="U50" s="8"/>
      <c r="V50" s="8"/>
      <c r="W50" s="8"/>
      <c r="X50" s="8"/>
      <c r="Y50" s="8"/>
      <c r="Z50" s="8"/>
    </row>
    <row r="51" spans="1:26" ht="17.25" customHeight="1">
      <c r="A51" s="125" t="s">
        <v>328</v>
      </c>
      <c r="B51" s="126">
        <v>0</v>
      </c>
      <c r="C51" s="126">
        <v>0</v>
      </c>
      <c r="M51" s="8"/>
      <c r="N51" s="8"/>
      <c r="O51" s="8"/>
      <c r="P51" s="8"/>
      <c r="Q51" s="8"/>
      <c r="R51" s="8"/>
      <c r="S51" s="8"/>
      <c r="T51" s="8"/>
      <c r="U51" s="8"/>
      <c r="V51" s="8"/>
      <c r="W51" s="8"/>
      <c r="X51" s="8"/>
      <c r="Y51" s="8"/>
      <c r="Z51" s="8"/>
    </row>
    <row r="52" spans="1:26" ht="17.25" customHeight="1">
      <c r="A52" s="125" t="s">
        <v>324</v>
      </c>
      <c r="B52" s="126">
        <v>0</v>
      </c>
      <c r="C52" s="126">
        <v>0</v>
      </c>
      <c r="M52" s="8"/>
      <c r="N52" s="8"/>
      <c r="O52" s="8"/>
      <c r="P52" s="8"/>
      <c r="Q52" s="8"/>
      <c r="R52" s="8"/>
      <c r="S52" s="8"/>
      <c r="T52" s="8"/>
      <c r="U52" s="8"/>
      <c r="V52" s="8"/>
      <c r="W52" s="8"/>
      <c r="X52" s="8"/>
      <c r="Y52" s="8"/>
      <c r="Z52" s="8"/>
    </row>
    <row r="53" spans="1:26" ht="17.25" customHeight="1">
      <c r="A53" s="125" t="s">
        <v>808</v>
      </c>
      <c r="B53" s="126">
        <v>0</v>
      </c>
      <c r="C53" s="126">
        <v>0</v>
      </c>
      <c r="M53" s="8"/>
      <c r="N53" s="8"/>
      <c r="O53" s="8"/>
      <c r="P53" s="8"/>
      <c r="Q53" s="8"/>
      <c r="R53" s="8"/>
      <c r="S53" s="8"/>
      <c r="T53" s="8"/>
      <c r="U53" s="8"/>
      <c r="V53" s="8"/>
      <c r="W53" s="8"/>
      <c r="X53" s="8"/>
      <c r="Y53" s="8"/>
      <c r="Z53" s="8"/>
    </row>
    <row r="54" spans="1:26" ht="17.25" customHeight="1">
      <c r="A54" s="125" t="s">
        <v>248</v>
      </c>
      <c r="B54" s="126">
        <v>0</v>
      </c>
      <c r="C54" s="126">
        <v>0</v>
      </c>
      <c r="D54" s="142">
        <f>SUM(TERRITORIO!D101:D115)</f>
        <v>932755.36</v>
      </c>
      <c r="E54" s="142">
        <f>SUM(TERRITORIO!E101:E115)</f>
        <v>602337.64</v>
      </c>
      <c r="M54" s="8"/>
      <c r="N54" s="8"/>
      <c r="O54" s="8"/>
      <c r="P54" s="8"/>
      <c r="Q54" s="8"/>
      <c r="R54" s="8"/>
      <c r="S54" s="8"/>
      <c r="T54" s="8"/>
      <c r="U54" s="8"/>
      <c r="V54" s="8"/>
      <c r="W54" s="8"/>
      <c r="X54" s="8"/>
      <c r="Y54" s="8"/>
      <c r="Z54" s="8"/>
    </row>
    <row r="55" spans="1:26" ht="17.25" customHeight="1">
      <c r="A55" s="125" t="s">
        <v>250</v>
      </c>
      <c r="B55" s="126">
        <v>0</v>
      </c>
      <c r="C55" s="126">
        <v>0</v>
      </c>
      <c r="D55" s="142" t="e">
        <f>+D54-GETPIVOTDATA(" Comprometido",$A$3,"Area","COMUNALES","Sector Texto","TERRITORIO HABITAT Y VIVIENDA","Des.Centro Gestor","Instituto Metropolitano de Patrimonio","Des.Proyecto","GI22P20100005D SISTEMA DE INFORMACIÓN DE PATRIMONIO CUL")</f>
        <v>#REF!</v>
      </c>
      <c r="E55" s="142" t="e">
        <f>+E54-GETPIVOTDATA(" Devengado",$A$3,"Area","COMUNALES","Sector Texto","TERRITORIO HABITAT Y VIVIENDA","Des.Centro Gestor","Instituto Metropolitano de Patrimonio","Des.Proyecto","GI22P20100005D SISTEMA DE INFORMACIÓN DE PATRIMONIO CUL")</f>
        <v>#REF!</v>
      </c>
      <c r="M55" s="8"/>
      <c r="N55" s="8"/>
      <c r="O55" s="8"/>
      <c r="P55" s="8"/>
      <c r="Q55" s="8"/>
      <c r="R55" s="8"/>
      <c r="S55" s="8"/>
      <c r="T55" s="8"/>
      <c r="U55" s="8"/>
      <c r="V55" s="8"/>
      <c r="W55" s="8"/>
      <c r="X55" s="8"/>
      <c r="Y55" s="8"/>
      <c r="Z55" s="8"/>
    </row>
    <row r="56" spans="1:26" ht="17.25" customHeight="1">
      <c r="A56" s="124" t="s">
        <v>1602</v>
      </c>
      <c r="B56" s="126">
        <v>6645</v>
      </c>
      <c r="C56" s="126">
        <v>1200</v>
      </c>
      <c r="M56" s="8"/>
      <c r="N56" s="8"/>
      <c r="O56" s="8"/>
      <c r="P56" s="8"/>
      <c r="Q56" s="8"/>
      <c r="R56" s="8"/>
      <c r="S56" s="8"/>
      <c r="T56" s="8"/>
      <c r="U56" s="8"/>
      <c r="V56" s="8"/>
      <c r="W56" s="8"/>
      <c r="X56" s="8"/>
      <c r="Y56" s="8"/>
      <c r="Z56" s="8"/>
    </row>
    <row r="57" spans="1:26" ht="17.25" customHeight="1">
      <c r="A57" s="125" t="s">
        <v>178</v>
      </c>
      <c r="B57" s="126">
        <v>5445</v>
      </c>
      <c r="C57" s="126">
        <v>0</v>
      </c>
      <c r="M57" s="8"/>
      <c r="N57" s="8"/>
      <c r="O57" s="8"/>
      <c r="P57" s="8"/>
      <c r="Q57" s="8"/>
      <c r="R57" s="8"/>
      <c r="S57" s="8"/>
      <c r="T57" s="8"/>
      <c r="U57" s="8"/>
      <c r="V57" s="8"/>
      <c r="W57" s="8"/>
      <c r="X57" s="8"/>
      <c r="Y57" s="8"/>
      <c r="Z57" s="8"/>
    </row>
    <row r="58" spans="1:26" ht="17.25" customHeight="1">
      <c r="A58" s="125" t="s">
        <v>140</v>
      </c>
      <c r="B58" s="126">
        <v>1200</v>
      </c>
      <c r="C58" s="126">
        <v>1200</v>
      </c>
      <c r="M58" s="8"/>
      <c r="N58" s="8"/>
      <c r="O58" s="8"/>
      <c r="P58" s="8"/>
      <c r="Q58" s="8"/>
      <c r="R58" s="8"/>
      <c r="S58" s="8"/>
      <c r="T58" s="8"/>
      <c r="U58" s="8"/>
      <c r="V58" s="8"/>
      <c r="W58" s="8"/>
      <c r="X58" s="8"/>
      <c r="Y58" s="8"/>
      <c r="Z58" s="8"/>
    </row>
    <row r="59" spans="1:26" ht="17.25" customHeight="1">
      <c r="A59" s="125" t="s">
        <v>248</v>
      </c>
      <c r="B59" s="126">
        <v>0</v>
      </c>
      <c r="C59" s="126">
        <v>0</v>
      </c>
      <c r="M59" s="8"/>
      <c r="N59" s="8"/>
      <c r="O59" s="8"/>
      <c r="P59" s="8"/>
      <c r="Q59" s="8"/>
      <c r="R59" s="8"/>
      <c r="S59" s="8"/>
      <c r="T59" s="8"/>
      <c r="U59" s="8"/>
      <c r="V59" s="8"/>
      <c r="W59" s="8"/>
      <c r="X59" s="8"/>
      <c r="Y59" s="8"/>
      <c r="Z59" s="8"/>
    </row>
    <row r="60" spans="1:26" ht="17.25" customHeight="1">
      <c r="A60" s="125" t="s">
        <v>250</v>
      </c>
      <c r="B60" s="126">
        <v>0</v>
      </c>
      <c r="C60" s="126">
        <v>0</v>
      </c>
      <c r="M60" s="8"/>
      <c r="N60" s="8"/>
      <c r="O60" s="8"/>
      <c r="P60" s="8"/>
      <c r="Q60" s="8"/>
      <c r="R60" s="8"/>
      <c r="S60" s="8"/>
      <c r="T60" s="8"/>
      <c r="U60" s="8"/>
      <c r="V60" s="8"/>
      <c r="W60" s="8"/>
      <c r="X60" s="8"/>
      <c r="Y60" s="8"/>
      <c r="Z60" s="8"/>
    </row>
    <row r="61" spans="1:26" ht="17.25" customHeight="1">
      <c r="A61" s="124" t="s">
        <v>1605</v>
      </c>
      <c r="B61" s="126">
        <v>3806409.23</v>
      </c>
      <c r="C61" s="126">
        <v>5465.19</v>
      </c>
      <c r="M61" s="8"/>
      <c r="N61" s="8"/>
      <c r="O61" s="8"/>
      <c r="P61" s="8"/>
      <c r="Q61" s="8"/>
      <c r="R61" s="8"/>
      <c r="S61" s="8"/>
      <c r="T61" s="8"/>
      <c r="U61" s="8"/>
      <c r="V61" s="8"/>
      <c r="W61" s="8"/>
      <c r="X61" s="8"/>
      <c r="Y61" s="8"/>
      <c r="Z61" s="8"/>
    </row>
    <row r="62" spans="1:26" ht="17.25" customHeight="1">
      <c r="A62" s="125" t="s">
        <v>178</v>
      </c>
      <c r="B62" s="126">
        <v>0</v>
      </c>
      <c r="C62" s="126">
        <v>0</v>
      </c>
      <c r="M62" s="8"/>
      <c r="N62" s="8"/>
      <c r="O62" s="8"/>
      <c r="P62" s="8"/>
      <c r="Q62" s="8"/>
      <c r="R62" s="8"/>
      <c r="S62" s="8"/>
      <c r="T62" s="8"/>
      <c r="U62" s="8"/>
      <c r="V62" s="8"/>
      <c r="W62" s="8"/>
      <c r="X62" s="8"/>
      <c r="Y62" s="8"/>
      <c r="Z62" s="8"/>
    </row>
    <row r="63" spans="1:26" ht="17.25" customHeight="1">
      <c r="A63" s="125" t="s">
        <v>150</v>
      </c>
      <c r="B63" s="126">
        <v>0</v>
      </c>
      <c r="C63" s="126">
        <v>0</v>
      </c>
      <c r="M63" s="8"/>
      <c r="N63" s="8"/>
      <c r="O63" s="8"/>
      <c r="P63" s="8"/>
      <c r="Q63" s="8"/>
      <c r="R63" s="8"/>
      <c r="S63" s="8"/>
      <c r="T63" s="8"/>
      <c r="U63" s="8"/>
      <c r="V63" s="8"/>
      <c r="W63" s="8"/>
      <c r="X63" s="8"/>
      <c r="Y63" s="8"/>
      <c r="Z63" s="8"/>
    </row>
    <row r="64" spans="1:26" ht="17.25" customHeight="1">
      <c r="A64" s="125" t="s">
        <v>140</v>
      </c>
      <c r="B64" s="126">
        <v>6709.23</v>
      </c>
      <c r="C64" s="126">
        <v>5465.19</v>
      </c>
      <c r="M64" s="8"/>
      <c r="N64" s="8"/>
      <c r="O64" s="8"/>
      <c r="P64" s="8"/>
      <c r="Q64" s="8"/>
      <c r="R64" s="8"/>
      <c r="S64" s="8"/>
      <c r="T64" s="8"/>
      <c r="U64" s="8"/>
      <c r="V64" s="8"/>
      <c r="W64" s="8"/>
      <c r="X64" s="8"/>
      <c r="Y64" s="8"/>
      <c r="Z64" s="8"/>
    </row>
    <row r="65" spans="1:26" ht="17.25" customHeight="1">
      <c r="A65" s="125" t="s">
        <v>618</v>
      </c>
      <c r="B65" s="126">
        <v>25700</v>
      </c>
      <c r="C65" s="126">
        <v>0</v>
      </c>
      <c r="M65" s="8"/>
      <c r="N65" s="8"/>
      <c r="O65" s="8"/>
      <c r="P65" s="8"/>
      <c r="Q65" s="8"/>
      <c r="R65" s="8"/>
      <c r="S65" s="8"/>
      <c r="T65" s="8"/>
      <c r="U65" s="8"/>
      <c r="V65" s="8"/>
      <c r="W65" s="8"/>
      <c r="X65" s="8"/>
      <c r="Y65" s="8"/>
      <c r="Z65" s="8"/>
    </row>
    <row r="66" spans="1:26" ht="17.25" customHeight="1">
      <c r="A66" s="125" t="s">
        <v>250</v>
      </c>
      <c r="B66" s="126">
        <v>0</v>
      </c>
      <c r="C66" s="126">
        <v>0</v>
      </c>
      <c r="M66" s="8"/>
      <c r="N66" s="8"/>
      <c r="O66" s="8"/>
      <c r="P66" s="8"/>
      <c r="Q66" s="8"/>
      <c r="R66" s="8"/>
      <c r="S66" s="8"/>
      <c r="T66" s="8"/>
      <c r="U66" s="8"/>
      <c r="V66" s="8"/>
      <c r="W66" s="8"/>
      <c r="X66" s="8"/>
      <c r="Y66" s="8"/>
      <c r="Z66" s="8"/>
    </row>
    <row r="67" spans="1:26" ht="17.25" customHeight="1">
      <c r="A67" s="125" t="s">
        <v>1615</v>
      </c>
      <c r="B67" s="126">
        <v>3774000</v>
      </c>
      <c r="C67" s="126">
        <v>0</v>
      </c>
      <c r="M67" s="8"/>
      <c r="N67" s="8"/>
      <c r="O67" s="8"/>
      <c r="P67" s="8"/>
      <c r="Q67" s="8"/>
      <c r="R67" s="8"/>
      <c r="S67" s="8"/>
      <c r="T67" s="8"/>
      <c r="U67" s="8"/>
      <c r="V67" s="8"/>
      <c r="W67" s="8"/>
      <c r="X67" s="8"/>
      <c r="Y67" s="8"/>
      <c r="Z67" s="8"/>
    </row>
    <row r="68" spans="1:26" ht="17.25" customHeight="1">
      <c r="A68" s="123" t="s">
        <v>1804</v>
      </c>
      <c r="B68" s="126">
        <v>305462.58999999997</v>
      </c>
      <c r="C68" s="126">
        <v>229499.19</v>
      </c>
      <c r="M68" s="8"/>
      <c r="N68" s="8"/>
      <c r="O68" s="8"/>
      <c r="P68" s="8"/>
      <c r="Q68" s="8"/>
      <c r="R68" s="8"/>
      <c r="S68" s="8"/>
      <c r="T68" s="8"/>
      <c r="U68" s="8"/>
      <c r="V68" s="8"/>
      <c r="W68" s="8"/>
      <c r="X68" s="8"/>
      <c r="Y68" s="8"/>
      <c r="Z68" s="8"/>
    </row>
    <row r="69" spans="1:26" ht="17.25" customHeight="1">
      <c r="A69" s="124" t="s">
        <v>68</v>
      </c>
      <c r="B69" s="126">
        <v>66855.189999999988</v>
      </c>
      <c r="C69" s="126">
        <v>42393.999999999993</v>
      </c>
      <c r="M69" s="8"/>
      <c r="N69" s="8"/>
      <c r="O69" s="8"/>
      <c r="P69" s="8"/>
      <c r="Q69" s="8"/>
      <c r="R69" s="8"/>
      <c r="S69" s="8"/>
      <c r="T69" s="8"/>
      <c r="U69" s="8"/>
      <c r="V69" s="8"/>
      <c r="W69" s="8"/>
      <c r="X69" s="8"/>
      <c r="Y69" s="8"/>
      <c r="Z69" s="8"/>
    </row>
    <row r="70" spans="1:26" ht="17.25" customHeight="1">
      <c r="A70" s="125" t="s">
        <v>70</v>
      </c>
      <c r="B70" s="126">
        <v>0</v>
      </c>
      <c r="C70" s="126">
        <v>0</v>
      </c>
      <c r="M70" s="8"/>
      <c r="N70" s="8"/>
      <c r="O70" s="8"/>
      <c r="P70" s="8"/>
      <c r="Q70" s="8"/>
      <c r="R70" s="8"/>
      <c r="S70" s="8"/>
      <c r="T70" s="8"/>
      <c r="U70" s="8"/>
      <c r="V70" s="8"/>
      <c r="W70" s="8"/>
      <c r="X70" s="8"/>
      <c r="Y70" s="8"/>
      <c r="Z70" s="8"/>
    </row>
    <row r="71" spans="1:26" ht="17.25" customHeight="1">
      <c r="A71" s="125" t="s">
        <v>72</v>
      </c>
      <c r="B71" s="126">
        <v>0</v>
      </c>
      <c r="C71" s="126">
        <v>0</v>
      </c>
      <c r="M71" s="8"/>
      <c r="N71" s="8"/>
      <c r="O71" s="8"/>
      <c r="P71" s="8"/>
      <c r="Q71" s="8"/>
      <c r="R71" s="8"/>
      <c r="S71" s="8"/>
      <c r="T71" s="8"/>
      <c r="U71" s="8"/>
      <c r="V71" s="8"/>
      <c r="W71" s="8"/>
      <c r="X71" s="8"/>
      <c r="Y71" s="8"/>
      <c r="Z71" s="8"/>
    </row>
    <row r="72" spans="1:26" ht="17.25" customHeight="1">
      <c r="A72" s="125" t="s">
        <v>74</v>
      </c>
      <c r="B72" s="126">
        <v>506.88</v>
      </c>
      <c r="C72" s="126">
        <v>180.54</v>
      </c>
      <c r="M72" s="8"/>
      <c r="N72" s="8"/>
      <c r="O72" s="8"/>
      <c r="P72" s="8"/>
      <c r="Q72" s="8"/>
      <c r="R72" s="8"/>
      <c r="S72" s="8"/>
      <c r="T72" s="8"/>
      <c r="U72" s="8"/>
      <c r="V72" s="8"/>
      <c r="W72" s="8"/>
      <c r="X72" s="8"/>
      <c r="Y72" s="8"/>
      <c r="Z72" s="8"/>
    </row>
    <row r="73" spans="1:26" ht="17.25" customHeight="1">
      <c r="A73" s="125" t="s">
        <v>304</v>
      </c>
      <c r="B73" s="126">
        <v>0</v>
      </c>
      <c r="C73" s="126">
        <v>0</v>
      </c>
      <c r="M73" s="8"/>
      <c r="N73" s="8"/>
      <c r="O73" s="8"/>
      <c r="P73" s="8"/>
      <c r="Q73" s="8"/>
      <c r="R73" s="8"/>
      <c r="S73" s="8"/>
      <c r="T73" s="8"/>
      <c r="U73" s="8"/>
      <c r="V73" s="8"/>
      <c r="W73" s="8"/>
      <c r="X73" s="8"/>
      <c r="Y73" s="8"/>
      <c r="Z73" s="8"/>
    </row>
    <row r="74" spans="1:26" ht="17.25" customHeight="1">
      <c r="A74" s="125" t="s">
        <v>78</v>
      </c>
      <c r="B74" s="126">
        <v>105.6</v>
      </c>
      <c r="C74" s="126">
        <v>105.6</v>
      </c>
      <c r="M74" s="8"/>
      <c r="N74" s="8"/>
      <c r="O74" s="8"/>
      <c r="P74" s="8"/>
      <c r="Q74" s="8"/>
      <c r="R74" s="8"/>
      <c r="S74" s="8"/>
      <c r="T74" s="8"/>
      <c r="U74" s="8"/>
      <c r="V74" s="8"/>
      <c r="W74" s="8"/>
      <c r="X74" s="8"/>
      <c r="Y74" s="8"/>
      <c r="Z74" s="8"/>
    </row>
    <row r="75" spans="1:26" ht="17.25" customHeight="1">
      <c r="A75" s="125" t="s">
        <v>82</v>
      </c>
      <c r="B75" s="126">
        <v>36225</v>
      </c>
      <c r="C75" s="126">
        <v>20700</v>
      </c>
      <c r="M75" s="8"/>
      <c r="N75" s="8"/>
      <c r="O75" s="8"/>
      <c r="P75" s="8"/>
      <c r="Q75" s="8"/>
      <c r="R75" s="8"/>
      <c r="S75" s="8"/>
      <c r="T75" s="8"/>
      <c r="U75" s="8"/>
      <c r="V75" s="8"/>
      <c r="W75" s="8"/>
      <c r="X75" s="8"/>
      <c r="Y75" s="8"/>
      <c r="Z75" s="8"/>
    </row>
    <row r="76" spans="1:26" ht="17.25" customHeight="1">
      <c r="A76" s="125" t="s">
        <v>1810</v>
      </c>
      <c r="B76" s="126">
        <v>7200</v>
      </c>
      <c r="C76" s="126">
        <v>1418.89</v>
      </c>
      <c r="M76" s="8"/>
      <c r="N76" s="8"/>
      <c r="O76" s="8"/>
      <c r="P76" s="8"/>
      <c r="Q76" s="8"/>
      <c r="R76" s="8"/>
      <c r="S76" s="8"/>
      <c r="T76" s="8"/>
      <c r="U76" s="8"/>
      <c r="V76" s="8"/>
      <c r="W76" s="8"/>
      <c r="X76" s="8"/>
      <c r="Y76" s="8"/>
      <c r="Z76" s="8"/>
    </row>
    <row r="77" spans="1:26" ht="17.25" customHeight="1">
      <c r="A77" s="125" t="s">
        <v>86</v>
      </c>
      <c r="B77" s="126">
        <v>4145.3100000000004</v>
      </c>
      <c r="C77" s="126">
        <v>1344.01</v>
      </c>
      <c r="M77" s="8"/>
      <c r="N77" s="8"/>
      <c r="O77" s="8"/>
      <c r="P77" s="8"/>
      <c r="Q77" s="8"/>
      <c r="R77" s="8"/>
      <c r="S77" s="8"/>
      <c r="T77" s="8"/>
      <c r="U77" s="8"/>
      <c r="V77" s="8"/>
      <c r="W77" s="8"/>
      <c r="X77" s="8"/>
      <c r="Y77" s="8"/>
      <c r="Z77" s="8"/>
    </row>
    <row r="78" spans="1:26" ht="17.25" customHeight="1">
      <c r="A78" s="125" t="s">
        <v>88</v>
      </c>
      <c r="B78" s="126">
        <v>0</v>
      </c>
      <c r="C78" s="126">
        <v>0</v>
      </c>
      <c r="M78" s="8"/>
      <c r="N78" s="8"/>
      <c r="O78" s="8"/>
      <c r="P78" s="8"/>
      <c r="Q78" s="8"/>
      <c r="R78" s="8"/>
      <c r="S78" s="8"/>
      <c r="T78" s="8"/>
      <c r="U78" s="8"/>
      <c r="V78" s="8"/>
      <c r="W78" s="8"/>
      <c r="X78" s="8"/>
      <c r="Y78" s="8"/>
      <c r="Z78" s="8"/>
    </row>
    <row r="79" spans="1:26" ht="17.25" customHeight="1">
      <c r="A79" s="125" t="s">
        <v>90</v>
      </c>
      <c r="B79" s="126">
        <v>0</v>
      </c>
      <c r="C79" s="126">
        <v>0</v>
      </c>
      <c r="M79" s="8"/>
      <c r="N79" s="8"/>
      <c r="O79" s="8"/>
      <c r="P79" s="8"/>
      <c r="Q79" s="8"/>
      <c r="R79" s="8"/>
      <c r="S79" s="8"/>
      <c r="T79" s="8"/>
      <c r="U79" s="8"/>
      <c r="V79" s="8"/>
      <c r="W79" s="8"/>
      <c r="X79" s="8"/>
      <c r="Y79" s="8"/>
      <c r="Z79" s="8"/>
    </row>
    <row r="80" spans="1:26" ht="17.25" customHeight="1">
      <c r="A80" s="125" t="s">
        <v>92</v>
      </c>
      <c r="B80" s="126">
        <v>60</v>
      </c>
      <c r="C80" s="126">
        <v>60</v>
      </c>
      <c r="M80" s="8"/>
      <c r="N80" s="8"/>
      <c r="O80" s="8"/>
      <c r="P80" s="8"/>
      <c r="Q80" s="8"/>
      <c r="R80" s="8"/>
      <c r="S80" s="8"/>
      <c r="T80" s="8"/>
      <c r="U80" s="8"/>
      <c r="V80" s="8"/>
      <c r="W80" s="8"/>
      <c r="X80" s="8"/>
      <c r="Y80" s="8"/>
      <c r="Z80" s="8"/>
    </row>
    <row r="81" spans="1:26" ht="17.25" customHeight="1">
      <c r="A81" s="125" t="s">
        <v>94</v>
      </c>
      <c r="B81" s="126">
        <v>0</v>
      </c>
      <c r="C81" s="126">
        <v>0</v>
      </c>
      <c r="M81" s="8"/>
      <c r="N81" s="8"/>
      <c r="O81" s="8"/>
      <c r="P81" s="8"/>
      <c r="Q81" s="8"/>
      <c r="R81" s="8"/>
      <c r="S81" s="8"/>
      <c r="T81" s="8"/>
      <c r="U81" s="8"/>
      <c r="V81" s="8"/>
      <c r="W81" s="8"/>
      <c r="X81" s="8"/>
      <c r="Y81" s="8"/>
      <c r="Z81" s="8"/>
    </row>
    <row r="82" spans="1:26" ht="17.25" customHeight="1">
      <c r="A82" s="125" t="s">
        <v>455</v>
      </c>
      <c r="B82" s="126">
        <v>0</v>
      </c>
      <c r="C82" s="126">
        <v>0</v>
      </c>
      <c r="M82" s="8"/>
      <c r="N82" s="8"/>
      <c r="O82" s="8"/>
      <c r="P82" s="8"/>
      <c r="Q82" s="8"/>
      <c r="R82" s="8"/>
      <c r="S82" s="8"/>
      <c r="T82" s="8"/>
      <c r="U82" s="8"/>
      <c r="V82" s="8"/>
      <c r="W82" s="8"/>
      <c r="X82" s="8"/>
      <c r="Y82" s="8"/>
      <c r="Z82" s="8"/>
    </row>
    <row r="83" spans="1:26" ht="17.25" customHeight="1">
      <c r="A83" s="125" t="s">
        <v>102</v>
      </c>
      <c r="B83" s="126">
        <v>0</v>
      </c>
      <c r="C83" s="126">
        <v>0</v>
      </c>
      <c r="M83" s="8"/>
      <c r="N83" s="8"/>
      <c r="O83" s="8"/>
      <c r="P83" s="8"/>
      <c r="Q83" s="8"/>
      <c r="R83" s="8"/>
      <c r="S83" s="8"/>
      <c r="T83" s="8"/>
      <c r="U83" s="8"/>
      <c r="V83" s="8"/>
      <c r="W83" s="8"/>
      <c r="X83" s="8"/>
      <c r="Y83" s="8"/>
      <c r="Z83" s="8"/>
    </row>
    <row r="84" spans="1:26" ht="17.25" customHeight="1">
      <c r="A84" s="125" t="s">
        <v>104</v>
      </c>
      <c r="B84" s="126">
        <v>0</v>
      </c>
      <c r="C84" s="126">
        <v>0</v>
      </c>
      <c r="M84" s="8"/>
      <c r="N84" s="8"/>
      <c r="O84" s="8"/>
      <c r="P84" s="8"/>
      <c r="Q84" s="8"/>
      <c r="R84" s="8"/>
      <c r="S84" s="8"/>
      <c r="T84" s="8"/>
      <c r="U84" s="8"/>
      <c r="V84" s="8"/>
      <c r="W84" s="8"/>
      <c r="X84" s="8"/>
      <c r="Y84" s="8"/>
      <c r="Z84" s="8"/>
    </row>
    <row r="85" spans="1:26" ht="17.25" customHeight="1">
      <c r="A85" s="125" t="s">
        <v>106</v>
      </c>
      <c r="B85" s="126">
        <v>2357.1999999999998</v>
      </c>
      <c r="C85" s="126">
        <v>2357.1999999999998</v>
      </c>
      <c r="M85" s="8"/>
      <c r="N85" s="8"/>
      <c r="O85" s="8"/>
      <c r="P85" s="8"/>
      <c r="Q85" s="8"/>
      <c r="R85" s="8"/>
      <c r="S85" s="8"/>
      <c r="T85" s="8"/>
      <c r="U85" s="8"/>
      <c r="V85" s="8"/>
      <c r="W85" s="8"/>
      <c r="X85" s="8"/>
      <c r="Y85" s="8"/>
      <c r="Z85" s="8"/>
    </row>
    <row r="86" spans="1:26" ht="17.25" customHeight="1">
      <c r="A86" s="125" t="s">
        <v>108</v>
      </c>
      <c r="B86" s="126">
        <v>0</v>
      </c>
      <c r="C86" s="126">
        <v>0</v>
      </c>
      <c r="M86" s="8"/>
      <c r="N86" s="8"/>
      <c r="O86" s="8"/>
      <c r="P86" s="8"/>
      <c r="Q86" s="8"/>
      <c r="R86" s="8"/>
      <c r="S86" s="8"/>
      <c r="T86" s="8"/>
      <c r="U86" s="8"/>
      <c r="V86" s="8"/>
      <c r="W86" s="8"/>
      <c r="X86" s="8"/>
      <c r="Y86" s="8"/>
      <c r="Z86" s="8"/>
    </row>
    <row r="87" spans="1:26" ht="17.25" customHeight="1">
      <c r="A87" s="125" t="s">
        <v>110</v>
      </c>
      <c r="B87" s="126">
        <v>15523.5</v>
      </c>
      <c r="C87" s="126">
        <v>15523.5</v>
      </c>
      <c r="M87" s="8"/>
      <c r="N87" s="8"/>
      <c r="O87" s="8"/>
      <c r="P87" s="8"/>
      <c r="Q87" s="8"/>
      <c r="R87" s="8"/>
      <c r="S87" s="8"/>
      <c r="T87" s="8"/>
      <c r="U87" s="8"/>
      <c r="V87" s="8"/>
      <c r="W87" s="8"/>
      <c r="X87" s="8"/>
      <c r="Y87" s="8"/>
      <c r="Z87" s="8"/>
    </row>
    <row r="88" spans="1:26" ht="17.25" customHeight="1">
      <c r="A88" s="125" t="s">
        <v>310</v>
      </c>
      <c r="B88" s="126">
        <v>271</v>
      </c>
      <c r="C88" s="126">
        <v>243.56</v>
      </c>
      <c r="M88" s="8"/>
      <c r="N88" s="8"/>
      <c r="O88" s="8"/>
      <c r="P88" s="8"/>
      <c r="Q88" s="8"/>
      <c r="R88" s="8"/>
      <c r="S88" s="8"/>
      <c r="T88" s="8"/>
      <c r="U88" s="8"/>
      <c r="V88" s="8"/>
      <c r="W88" s="8"/>
      <c r="X88" s="8"/>
      <c r="Y88" s="8"/>
      <c r="Z88" s="8"/>
    </row>
    <row r="89" spans="1:26" ht="17.25" customHeight="1">
      <c r="A89" s="125" t="s">
        <v>112</v>
      </c>
      <c r="B89" s="126">
        <v>0</v>
      </c>
      <c r="C89" s="126">
        <v>0</v>
      </c>
      <c r="M89" s="8"/>
      <c r="N89" s="8"/>
      <c r="O89" s="8"/>
      <c r="P89" s="8"/>
      <c r="Q89" s="8"/>
      <c r="R89" s="8"/>
      <c r="S89" s="8"/>
      <c r="T89" s="8"/>
      <c r="U89" s="8"/>
      <c r="V89" s="8"/>
      <c r="W89" s="8"/>
      <c r="X89" s="8"/>
      <c r="Y89" s="8"/>
      <c r="Z89" s="8"/>
    </row>
    <row r="90" spans="1:26" ht="17.25" customHeight="1">
      <c r="A90" s="125" t="s">
        <v>351</v>
      </c>
      <c r="B90" s="126">
        <v>0</v>
      </c>
      <c r="C90" s="126">
        <v>0</v>
      </c>
      <c r="D90" s="126">
        <f>SUM(CTYPC!D52:D58)</f>
        <v>18210.189999999999</v>
      </c>
      <c r="M90" s="8"/>
      <c r="N90" s="8"/>
      <c r="O90" s="8"/>
      <c r="P90" s="8"/>
      <c r="Q90" s="8"/>
      <c r="R90" s="8"/>
      <c r="S90" s="8"/>
      <c r="T90" s="8"/>
      <c r="U90" s="8"/>
      <c r="V90" s="8"/>
      <c r="W90" s="8"/>
      <c r="X90" s="8"/>
      <c r="Y90" s="8"/>
      <c r="Z90" s="8"/>
    </row>
    <row r="91" spans="1:26" ht="17.25" customHeight="1">
      <c r="A91" s="125" t="s">
        <v>316</v>
      </c>
      <c r="B91" s="126">
        <v>460.7</v>
      </c>
      <c r="C91" s="126">
        <v>460.7</v>
      </c>
      <c r="D91" s="126" t="e">
        <f>+D90-GETPIVOTDATA(" Comprometido",$A$3,"Area","COMUNALES","Sector Texto","COORDINACION TERRITORIAL Y PARTICIPACION CIUDADANA","Des.Centro Gestor","Adm Zonal Equinoccia - La Delicia","Des.Proyecto","GI22F10200004D COLONIAS VACACIONALES")</f>
        <v>#REF!</v>
      </c>
      <c r="M91" s="8"/>
      <c r="N91" s="8"/>
      <c r="O91" s="8"/>
      <c r="P91" s="8"/>
      <c r="Q91" s="8"/>
      <c r="R91" s="8"/>
      <c r="S91" s="8"/>
      <c r="T91" s="8"/>
      <c r="U91" s="8"/>
      <c r="V91" s="8"/>
      <c r="W91" s="8"/>
      <c r="X91" s="8"/>
      <c r="Y91" s="8"/>
      <c r="Z91" s="8"/>
    </row>
    <row r="92" spans="1:26" ht="17.25" customHeight="1">
      <c r="A92" s="125" t="s">
        <v>116</v>
      </c>
      <c r="B92" s="126">
        <v>0</v>
      </c>
      <c r="C92" s="126">
        <v>0</v>
      </c>
      <c r="M92" s="8"/>
      <c r="N92" s="8"/>
      <c r="O92" s="8"/>
      <c r="P92" s="8"/>
      <c r="Q92" s="8"/>
      <c r="R92" s="8"/>
      <c r="S92" s="8"/>
      <c r="T92" s="8"/>
      <c r="U92" s="8"/>
      <c r="V92" s="8"/>
      <c r="W92" s="8"/>
      <c r="X92" s="8"/>
      <c r="Y92" s="8"/>
      <c r="Z92" s="8"/>
    </row>
    <row r="93" spans="1:26" ht="17.25" customHeight="1">
      <c r="A93" s="125" t="s">
        <v>318</v>
      </c>
      <c r="B93" s="126">
        <v>0</v>
      </c>
      <c r="C93" s="126">
        <v>0</v>
      </c>
      <c r="M93" s="8"/>
      <c r="N93" s="8"/>
      <c r="O93" s="8"/>
      <c r="P93" s="8"/>
      <c r="Q93" s="8"/>
      <c r="R93" s="8"/>
      <c r="S93" s="8"/>
      <c r="T93" s="8"/>
      <c r="U93" s="8"/>
      <c r="V93" s="8"/>
      <c r="W93" s="8"/>
      <c r="X93" s="8"/>
      <c r="Y93" s="8"/>
      <c r="Z93" s="8"/>
    </row>
    <row r="94" spans="1:26" ht="17.25" customHeight="1">
      <c r="A94" s="124" t="s">
        <v>1825</v>
      </c>
      <c r="B94" s="126">
        <v>238607.4</v>
      </c>
      <c r="C94" s="126">
        <v>187105.19</v>
      </c>
      <c r="M94" s="8"/>
      <c r="N94" s="8"/>
      <c r="O94" s="8"/>
      <c r="P94" s="8"/>
      <c r="Q94" s="8"/>
      <c r="R94" s="8"/>
      <c r="S94" s="8"/>
      <c r="T94" s="8"/>
      <c r="U94" s="8"/>
      <c r="V94" s="8"/>
      <c r="W94" s="8"/>
      <c r="X94" s="8"/>
      <c r="Y94" s="8"/>
      <c r="Z94" s="8"/>
    </row>
    <row r="95" spans="1:26" ht="17.25" customHeight="1">
      <c r="A95" s="125" t="s">
        <v>178</v>
      </c>
      <c r="B95" s="126">
        <v>6182.02</v>
      </c>
      <c r="C95" s="126">
        <v>6182.02</v>
      </c>
      <c r="M95" s="8"/>
      <c r="N95" s="8"/>
      <c r="O95" s="8"/>
      <c r="P95" s="8"/>
      <c r="Q95" s="8"/>
      <c r="R95" s="8"/>
      <c r="S95" s="8"/>
      <c r="T95" s="8"/>
      <c r="U95" s="8"/>
      <c r="V95" s="8"/>
      <c r="W95" s="8"/>
      <c r="X95" s="8"/>
      <c r="Y95" s="8"/>
      <c r="Z95" s="8"/>
    </row>
    <row r="96" spans="1:26" ht="17.25" customHeight="1">
      <c r="A96" s="125" t="s">
        <v>332</v>
      </c>
      <c r="B96" s="126">
        <v>15054.54</v>
      </c>
      <c r="C96" s="126">
        <v>15054.54</v>
      </c>
      <c r="M96" s="8"/>
      <c r="N96" s="8"/>
      <c r="O96" s="8"/>
      <c r="P96" s="8"/>
      <c r="Q96" s="8"/>
      <c r="R96" s="8"/>
      <c r="S96" s="8"/>
      <c r="T96" s="8"/>
      <c r="U96" s="8"/>
      <c r="V96" s="8"/>
      <c r="W96" s="8"/>
      <c r="X96" s="8"/>
      <c r="Y96" s="8"/>
      <c r="Z96" s="8"/>
    </row>
    <row r="97" spans="1:26" ht="17.25" customHeight="1">
      <c r="A97" s="125" t="s">
        <v>169</v>
      </c>
      <c r="B97" s="126">
        <v>89089.07</v>
      </c>
      <c r="C97" s="126">
        <v>89089.07</v>
      </c>
      <c r="M97" s="8"/>
      <c r="N97" s="8"/>
      <c r="O97" s="8"/>
      <c r="P97" s="8"/>
      <c r="Q97" s="8"/>
      <c r="R97" s="8"/>
      <c r="S97" s="8"/>
      <c r="T97" s="8"/>
      <c r="U97" s="8"/>
      <c r="V97" s="8"/>
      <c r="W97" s="8"/>
      <c r="X97" s="8"/>
      <c r="Y97" s="8"/>
      <c r="Z97" s="8"/>
    </row>
    <row r="98" spans="1:26" ht="17.25" customHeight="1">
      <c r="A98" s="125" t="s">
        <v>154</v>
      </c>
      <c r="B98" s="126">
        <v>51502.21</v>
      </c>
      <c r="C98" s="126">
        <v>0</v>
      </c>
      <c r="M98" s="8"/>
      <c r="N98" s="8"/>
      <c r="O98" s="8"/>
      <c r="P98" s="8"/>
      <c r="Q98" s="8"/>
      <c r="R98" s="8"/>
      <c r="S98" s="8"/>
      <c r="T98" s="8"/>
      <c r="U98" s="8"/>
      <c r="V98" s="8"/>
      <c r="W98" s="8"/>
      <c r="X98" s="8"/>
      <c r="Y98" s="8"/>
      <c r="Z98" s="8"/>
    </row>
    <row r="99" spans="1:26" ht="17.25" customHeight="1">
      <c r="A99" s="125" t="s">
        <v>330</v>
      </c>
      <c r="B99" s="126">
        <v>0</v>
      </c>
      <c r="C99" s="126">
        <v>0</v>
      </c>
      <c r="M99" s="8"/>
      <c r="N99" s="8"/>
      <c r="O99" s="8"/>
      <c r="P99" s="8"/>
      <c r="Q99" s="8"/>
      <c r="R99" s="8"/>
      <c r="S99" s="8"/>
      <c r="T99" s="8"/>
      <c r="U99" s="8"/>
      <c r="V99" s="8"/>
      <c r="W99" s="8"/>
      <c r="X99" s="8"/>
      <c r="Y99" s="8"/>
      <c r="Z99" s="8"/>
    </row>
    <row r="100" spans="1:26" ht="17.25" customHeight="1">
      <c r="A100" s="125" t="s">
        <v>359</v>
      </c>
      <c r="B100" s="126">
        <v>0</v>
      </c>
      <c r="C100" s="126">
        <v>0</v>
      </c>
      <c r="M100" s="8"/>
      <c r="N100" s="8"/>
      <c r="O100" s="8"/>
      <c r="P100" s="8"/>
      <c r="Q100" s="8"/>
      <c r="R100" s="8"/>
      <c r="S100" s="8"/>
      <c r="T100" s="8"/>
      <c r="U100" s="8"/>
      <c r="V100" s="8"/>
      <c r="W100" s="8"/>
      <c r="X100" s="8"/>
      <c r="Y100" s="8"/>
      <c r="Z100" s="8"/>
    </row>
    <row r="101" spans="1:26" ht="17.25" customHeight="1">
      <c r="A101" s="125" t="s">
        <v>1832</v>
      </c>
      <c r="B101" s="126">
        <v>0</v>
      </c>
      <c r="C101" s="126">
        <v>0</v>
      </c>
      <c r="M101" s="8"/>
      <c r="N101" s="8"/>
      <c r="O101" s="8"/>
      <c r="P101" s="8"/>
      <c r="Q101" s="8"/>
      <c r="R101" s="8"/>
      <c r="S101" s="8"/>
      <c r="T101" s="8"/>
      <c r="U101" s="8"/>
      <c r="V101" s="8"/>
      <c r="W101" s="8"/>
      <c r="X101" s="8"/>
      <c r="Y101" s="8"/>
      <c r="Z101" s="8"/>
    </row>
    <row r="102" spans="1:26" ht="17.25" customHeight="1">
      <c r="A102" s="125" t="s">
        <v>930</v>
      </c>
      <c r="B102" s="126">
        <v>0</v>
      </c>
      <c r="C102" s="126">
        <v>0</v>
      </c>
      <c r="M102" s="8"/>
      <c r="N102" s="8"/>
      <c r="O102" s="8"/>
      <c r="P102" s="8"/>
      <c r="Q102" s="8"/>
      <c r="R102" s="8"/>
      <c r="S102" s="8"/>
      <c r="T102" s="8"/>
      <c r="U102" s="8"/>
      <c r="V102" s="8"/>
      <c r="W102" s="8"/>
      <c r="X102" s="8"/>
      <c r="Y102" s="8"/>
      <c r="Z102" s="8"/>
    </row>
    <row r="103" spans="1:26" ht="17.25" customHeight="1">
      <c r="A103" s="125" t="s">
        <v>799</v>
      </c>
      <c r="B103" s="126">
        <v>0</v>
      </c>
      <c r="C103" s="126">
        <v>0</v>
      </c>
      <c r="M103" s="8"/>
      <c r="N103" s="8"/>
      <c r="O103" s="8"/>
      <c r="P103" s="8"/>
      <c r="Q103" s="8"/>
      <c r="R103" s="8"/>
      <c r="S103" s="8"/>
      <c r="T103" s="8"/>
      <c r="U103" s="8"/>
      <c r="V103" s="8"/>
      <c r="W103" s="8"/>
      <c r="X103" s="8"/>
      <c r="Y103" s="8"/>
      <c r="Z103" s="8"/>
    </row>
    <row r="104" spans="1:26" ht="17.25" customHeight="1">
      <c r="A104" s="125" t="s">
        <v>144</v>
      </c>
      <c r="B104" s="126">
        <v>0</v>
      </c>
      <c r="C104" s="126">
        <v>0</v>
      </c>
      <c r="M104" s="8"/>
      <c r="N104" s="8"/>
      <c r="O104" s="8"/>
      <c r="P104" s="8"/>
      <c r="Q104" s="8"/>
      <c r="R104" s="8"/>
      <c r="S104" s="8"/>
      <c r="T104" s="8"/>
      <c r="U104" s="8"/>
      <c r="V104" s="8"/>
      <c r="W104" s="8"/>
      <c r="X104" s="8"/>
      <c r="Y104" s="8"/>
      <c r="Z104" s="8"/>
    </row>
    <row r="105" spans="1:26" ht="17.25" customHeight="1">
      <c r="A105" s="125" t="s">
        <v>631</v>
      </c>
      <c r="B105" s="126">
        <v>0</v>
      </c>
      <c r="C105" s="126">
        <v>0</v>
      </c>
      <c r="M105" s="8"/>
      <c r="N105" s="8"/>
      <c r="O105" s="8"/>
      <c r="P105" s="8"/>
      <c r="Q105" s="8"/>
      <c r="R105" s="8"/>
      <c r="S105" s="8"/>
      <c r="T105" s="8"/>
      <c r="U105" s="8"/>
      <c r="V105" s="8"/>
      <c r="W105" s="8"/>
      <c r="X105" s="8"/>
      <c r="Y105" s="8"/>
      <c r="Z105" s="8"/>
    </row>
    <row r="106" spans="1:26" ht="17.25" customHeight="1">
      <c r="A106" s="125" t="s">
        <v>204</v>
      </c>
      <c r="B106" s="126">
        <v>0</v>
      </c>
      <c r="C106" s="126">
        <v>0</v>
      </c>
      <c r="M106" s="8"/>
      <c r="N106" s="8"/>
      <c r="O106" s="8"/>
      <c r="P106" s="8"/>
      <c r="Q106" s="8"/>
      <c r="R106" s="8"/>
      <c r="S106" s="8"/>
      <c r="T106" s="8"/>
      <c r="U106" s="8"/>
      <c r="V106" s="8"/>
      <c r="W106" s="8"/>
      <c r="X106" s="8"/>
      <c r="Y106" s="8"/>
      <c r="Z106" s="8"/>
    </row>
    <row r="107" spans="1:26" ht="17.25" customHeight="1">
      <c r="A107" s="125" t="s">
        <v>328</v>
      </c>
      <c r="B107" s="126">
        <v>0</v>
      </c>
      <c r="C107" s="126">
        <v>0</v>
      </c>
      <c r="M107" s="8"/>
      <c r="N107" s="8"/>
      <c r="O107" s="8"/>
      <c r="P107" s="8"/>
      <c r="Q107" s="8"/>
      <c r="R107" s="8"/>
      <c r="S107" s="8"/>
      <c r="T107" s="8"/>
      <c r="U107" s="8"/>
      <c r="V107" s="8"/>
      <c r="W107" s="8"/>
      <c r="X107" s="8"/>
      <c r="Y107" s="8"/>
      <c r="Z107" s="8"/>
    </row>
    <row r="108" spans="1:26" ht="17.25" customHeight="1">
      <c r="A108" s="125" t="s">
        <v>458</v>
      </c>
      <c r="B108" s="126">
        <v>16530.38</v>
      </c>
      <c r="C108" s="126">
        <v>16530.38</v>
      </c>
      <c r="M108" s="8"/>
      <c r="N108" s="8"/>
      <c r="O108" s="8"/>
      <c r="P108" s="8"/>
      <c r="Q108" s="8"/>
      <c r="R108" s="8"/>
      <c r="S108" s="8"/>
      <c r="T108" s="8"/>
      <c r="U108" s="8"/>
      <c r="V108" s="8"/>
      <c r="W108" s="8"/>
      <c r="X108" s="8"/>
      <c r="Y108" s="8"/>
      <c r="Z108" s="8"/>
    </row>
    <row r="109" spans="1:26" ht="17.25" customHeight="1">
      <c r="A109" s="125" t="s">
        <v>938</v>
      </c>
      <c r="B109" s="126">
        <v>0</v>
      </c>
      <c r="C109" s="126">
        <v>0</v>
      </c>
      <c r="M109" s="8"/>
      <c r="N109" s="8"/>
      <c r="O109" s="8"/>
      <c r="P109" s="8"/>
      <c r="Q109" s="8"/>
      <c r="R109" s="8"/>
      <c r="S109" s="8"/>
      <c r="T109" s="8"/>
      <c r="U109" s="8"/>
      <c r="V109" s="8"/>
      <c r="W109" s="8"/>
      <c r="X109" s="8"/>
      <c r="Y109" s="8"/>
      <c r="Z109" s="8"/>
    </row>
    <row r="110" spans="1:26" ht="17.25" customHeight="1">
      <c r="A110" s="125" t="s">
        <v>160</v>
      </c>
      <c r="B110" s="126">
        <v>1565.18</v>
      </c>
      <c r="C110" s="126">
        <v>1565.18</v>
      </c>
      <c r="M110" s="8"/>
      <c r="N110" s="8"/>
      <c r="O110" s="8"/>
      <c r="P110" s="8"/>
      <c r="Q110" s="8"/>
      <c r="R110" s="8"/>
      <c r="S110" s="8"/>
      <c r="T110" s="8"/>
      <c r="U110" s="8"/>
      <c r="V110" s="8"/>
      <c r="W110" s="8"/>
      <c r="X110" s="8"/>
      <c r="Y110" s="8"/>
      <c r="Z110" s="8"/>
    </row>
    <row r="111" spans="1:26" ht="17.25" customHeight="1">
      <c r="A111" s="125" t="s">
        <v>324</v>
      </c>
      <c r="B111" s="126">
        <v>0</v>
      </c>
      <c r="C111" s="126">
        <v>0</v>
      </c>
      <c r="M111" s="8"/>
      <c r="N111" s="8"/>
      <c r="O111" s="8"/>
      <c r="P111" s="8"/>
      <c r="Q111" s="8"/>
      <c r="R111" s="8"/>
      <c r="S111" s="8"/>
      <c r="T111" s="8"/>
      <c r="U111" s="8"/>
      <c r="V111" s="8"/>
      <c r="W111" s="8"/>
      <c r="X111" s="8"/>
      <c r="Y111" s="8"/>
      <c r="Z111" s="8"/>
    </row>
    <row r="112" spans="1:26" ht="17.25" customHeight="1">
      <c r="A112" s="125" t="s">
        <v>322</v>
      </c>
      <c r="B112" s="126">
        <v>0</v>
      </c>
      <c r="C112" s="126">
        <v>0</v>
      </c>
      <c r="M112" s="8"/>
      <c r="N112" s="8"/>
      <c r="O112" s="8"/>
      <c r="P112" s="8"/>
      <c r="Q112" s="8"/>
      <c r="R112" s="8"/>
      <c r="S112" s="8"/>
      <c r="T112" s="8"/>
      <c r="U112" s="8"/>
      <c r="V112" s="8"/>
      <c r="W112" s="8"/>
      <c r="X112" s="8"/>
      <c r="Y112" s="8"/>
      <c r="Z112" s="8"/>
    </row>
    <row r="113" spans="1:26" ht="17.25" customHeight="1">
      <c r="A113" s="125" t="s">
        <v>245</v>
      </c>
      <c r="B113" s="126">
        <v>1840</v>
      </c>
      <c r="C113" s="126">
        <v>1840</v>
      </c>
      <c r="M113" s="8"/>
      <c r="N113" s="8"/>
      <c r="O113" s="8"/>
      <c r="P113" s="8"/>
      <c r="Q113" s="8"/>
      <c r="R113" s="8"/>
      <c r="S113" s="8"/>
      <c r="T113" s="8"/>
      <c r="U113" s="8"/>
      <c r="V113" s="8"/>
      <c r="W113" s="8"/>
      <c r="X113" s="8"/>
      <c r="Y113" s="8"/>
      <c r="Z113" s="8"/>
    </row>
    <row r="114" spans="1:26" ht="17.25" customHeight="1">
      <c r="A114" s="125" t="s">
        <v>248</v>
      </c>
      <c r="B114" s="126">
        <v>0</v>
      </c>
      <c r="C114" s="126">
        <v>0</v>
      </c>
      <c r="M114" s="8"/>
      <c r="N114" s="8"/>
      <c r="O114" s="8"/>
      <c r="P114" s="8"/>
      <c r="Q114" s="8"/>
      <c r="R114" s="8"/>
      <c r="S114" s="8"/>
      <c r="T114" s="8"/>
      <c r="U114" s="8"/>
      <c r="V114" s="8"/>
      <c r="W114" s="8"/>
      <c r="X114" s="8"/>
      <c r="Y114" s="8"/>
      <c r="Z114" s="8"/>
    </row>
    <row r="115" spans="1:26" ht="17.25" customHeight="1">
      <c r="A115" s="125" t="s">
        <v>254</v>
      </c>
      <c r="B115" s="126">
        <v>0</v>
      </c>
      <c r="C115" s="126">
        <v>0</v>
      </c>
      <c r="M115" s="8"/>
      <c r="N115" s="8"/>
      <c r="O115" s="8"/>
      <c r="P115" s="8"/>
      <c r="Q115" s="8"/>
      <c r="R115" s="8"/>
      <c r="S115" s="8"/>
      <c r="T115" s="8"/>
      <c r="U115" s="8"/>
      <c r="V115" s="8"/>
      <c r="W115" s="8"/>
      <c r="X115" s="8"/>
      <c r="Y115" s="8"/>
      <c r="Z115" s="8"/>
    </row>
    <row r="116" spans="1:26" ht="17.25" customHeight="1">
      <c r="A116" s="125" t="s">
        <v>449</v>
      </c>
      <c r="B116" s="126">
        <v>3114</v>
      </c>
      <c r="C116" s="126">
        <v>3114</v>
      </c>
      <c r="M116" s="8"/>
      <c r="N116" s="8"/>
      <c r="O116" s="8"/>
      <c r="P116" s="8"/>
      <c r="Q116" s="8"/>
      <c r="R116" s="8"/>
      <c r="S116" s="8"/>
      <c r="T116" s="8"/>
      <c r="U116" s="8"/>
      <c r="V116" s="8"/>
      <c r="W116" s="8"/>
      <c r="X116" s="8"/>
      <c r="Y116" s="8"/>
      <c r="Z116" s="8"/>
    </row>
    <row r="117" spans="1:26" ht="17.25" customHeight="1">
      <c r="A117" s="125" t="s">
        <v>250</v>
      </c>
      <c r="B117" s="126">
        <v>53730</v>
      </c>
      <c r="C117" s="126">
        <v>53730</v>
      </c>
      <c r="M117" s="8"/>
      <c r="N117" s="8"/>
      <c r="O117" s="8"/>
      <c r="P117" s="8"/>
      <c r="Q117" s="8"/>
      <c r="R117" s="8"/>
      <c r="S117" s="8"/>
      <c r="T117" s="8"/>
      <c r="U117" s="8"/>
      <c r="V117" s="8"/>
      <c r="W117" s="8"/>
      <c r="X117" s="8"/>
      <c r="Y117" s="8"/>
      <c r="Z117" s="8"/>
    </row>
    <row r="118" spans="1:26" ht="17.25" customHeight="1">
      <c r="A118" s="125" t="s">
        <v>1610</v>
      </c>
      <c r="B118" s="126">
        <v>0</v>
      </c>
      <c r="C118" s="126">
        <v>0</v>
      </c>
      <c r="M118" s="8"/>
      <c r="N118" s="8"/>
      <c r="O118" s="8"/>
      <c r="P118" s="8"/>
      <c r="Q118" s="8"/>
      <c r="R118" s="8"/>
      <c r="S118" s="8"/>
      <c r="T118" s="8"/>
      <c r="U118" s="8"/>
      <c r="V118" s="8"/>
      <c r="W118" s="8"/>
      <c r="X118" s="8"/>
      <c r="Y118" s="8"/>
      <c r="Z118" s="8"/>
    </row>
    <row r="119" spans="1:26" ht="17.25" customHeight="1">
      <c r="A119" s="123" t="s">
        <v>1852</v>
      </c>
      <c r="B119" s="126">
        <v>1020866.94</v>
      </c>
      <c r="C119" s="126">
        <v>718009.9800000001</v>
      </c>
      <c r="D119" s="142" t="e">
        <f>+SALUD!#REF!</f>
        <v>#REF!</v>
      </c>
      <c r="E119" s="142" t="e">
        <f>+SALUD!#REF!</f>
        <v>#REF!</v>
      </c>
      <c r="M119" s="8"/>
      <c r="N119" s="8"/>
      <c r="O119" s="8"/>
      <c r="P119" s="8"/>
      <c r="Q119" s="8"/>
      <c r="R119" s="8"/>
      <c r="S119" s="8"/>
      <c r="T119" s="8"/>
      <c r="U119" s="8"/>
      <c r="V119" s="8"/>
      <c r="W119" s="8"/>
      <c r="X119" s="8"/>
      <c r="Y119" s="8"/>
      <c r="Z119" s="8"/>
    </row>
    <row r="120" spans="1:26" ht="17.25" customHeight="1">
      <c r="A120" s="124" t="s">
        <v>68</v>
      </c>
      <c r="B120" s="126">
        <v>205928.92</v>
      </c>
      <c r="C120" s="126">
        <v>111084.77000000002</v>
      </c>
      <c r="D120" s="142" t="e">
        <f>+D119-GETPIVOTDATA(" Comprometido",$A$3,"Area","SOCIALES","Sector Texto","SALUD","Des.Centro Gestor","Unidad de Salud Centro")</f>
        <v>#REF!</v>
      </c>
      <c r="E120" s="142" t="e">
        <f>+E119-GETPIVOTDATA(" Devengado",$A$3,"Area","SOCIALES","Sector Texto","SALUD","Des.Centro Gestor","Unidad de Salud Centro")</f>
        <v>#REF!</v>
      </c>
      <c r="M120" s="8"/>
      <c r="N120" s="8"/>
      <c r="O120" s="8"/>
      <c r="P120" s="8"/>
      <c r="Q120" s="8"/>
      <c r="R120" s="8"/>
      <c r="S120" s="8"/>
      <c r="T120" s="8"/>
      <c r="U120" s="8"/>
      <c r="V120" s="8"/>
      <c r="W120" s="8"/>
      <c r="X120" s="8"/>
      <c r="Y120" s="8"/>
      <c r="Z120" s="8"/>
    </row>
    <row r="121" spans="1:26" ht="17.25" customHeight="1">
      <c r="A121" s="125" t="s">
        <v>70</v>
      </c>
      <c r="B121" s="126">
        <v>5300</v>
      </c>
      <c r="C121" s="126">
        <v>2214.04</v>
      </c>
      <c r="M121" s="8"/>
      <c r="N121" s="8"/>
      <c r="O121" s="8"/>
      <c r="P121" s="8"/>
      <c r="Q121" s="8"/>
      <c r="R121" s="8"/>
      <c r="S121" s="8"/>
      <c r="T121" s="8"/>
      <c r="U121" s="8"/>
      <c r="V121" s="8"/>
      <c r="W121" s="8"/>
      <c r="X121" s="8"/>
      <c r="Y121" s="8"/>
      <c r="Z121" s="8"/>
    </row>
    <row r="122" spans="1:26" ht="17.25" customHeight="1">
      <c r="A122" s="125" t="s">
        <v>72</v>
      </c>
      <c r="B122" s="126">
        <v>15600</v>
      </c>
      <c r="C122" s="126">
        <v>5560.61</v>
      </c>
      <c r="M122" s="8"/>
      <c r="N122" s="8"/>
      <c r="O122" s="8"/>
      <c r="P122" s="8"/>
      <c r="Q122" s="8"/>
      <c r="R122" s="8"/>
      <c r="S122" s="8"/>
      <c r="T122" s="8"/>
      <c r="U122" s="8"/>
      <c r="V122" s="8"/>
      <c r="W122" s="8"/>
      <c r="X122" s="8"/>
      <c r="Y122" s="8"/>
      <c r="Z122" s="8"/>
    </row>
    <row r="123" spans="1:26" ht="17.25" customHeight="1">
      <c r="A123" s="125" t="s">
        <v>74</v>
      </c>
      <c r="B123" s="126">
        <v>4400</v>
      </c>
      <c r="C123" s="126">
        <v>1263.94</v>
      </c>
      <c r="M123" s="8"/>
      <c r="N123" s="8"/>
      <c r="O123" s="8"/>
      <c r="P123" s="8"/>
      <c r="Q123" s="8"/>
      <c r="R123" s="8"/>
      <c r="S123" s="8"/>
      <c r="T123" s="8"/>
      <c r="U123" s="8"/>
      <c r="V123" s="8"/>
      <c r="W123" s="8"/>
      <c r="X123" s="8"/>
      <c r="Y123" s="8"/>
      <c r="Z123" s="8"/>
    </row>
    <row r="124" spans="1:26" ht="17.25" customHeight="1">
      <c r="A124" s="125" t="s">
        <v>76</v>
      </c>
      <c r="B124" s="126">
        <v>25238.36</v>
      </c>
      <c r="C124" s="126">
        <v>16000</v>
      </c>
      <c r="M124" s="8"/>
      <c r="N124" s="8"/>
      <c r="O124" s="8"/>
      <c r="P124" s="8"/>
      <c r="Q124" s="8"/>
      <c r="R124" s="8"/>
      <c r="S124" s="8"/>
      <c r="T124" s="8"/>
      <c r="U124" s="8"/>
      <c r="V124" s="8"/>
      <c r="W124" s="8"/>
      <c r="X124" s="8"/>
      <c r="Y124" s="8"/>
      <c r="Z124" s="8"/>
    </row>
    <row r="125" spans="1:26" ht="17.25" customHeight="1">
      <c r="A125" s="125" t="s">
        <v>816</v>
      </c>
      <c r="B125" s="126">
        <v>0</v>
      </c>
      <c r="C125" s="126">
        <v>0</v>
      </c>
      <c r="M125" s="8"/>
      <c r="N125" s="8"/>
      <c r="O125" s="8"/>
      <c r="P125" s="8"/>
      <c r="Q125" s="8"/>
      <c r="R125" s="8"/>
      <c r="S125" s="8"/>
      <c r="T125" s="8"/>
      <c r="U125" s="8"/>
      <c r="V125" s="8"/>
      <c r="W125" s="8"/>
      <c r="X125" s="8"/>
      <c r="Y125" s="8"/>
      <c r="Z125" s="8"/>
    </row>
    <row r="126" spans="1:26" ht="17.25" customHeight="1">
      <c r="A126" s="125" t="s">
        <v>304</v>
      </c>
      <c r="B126" s="126">
        <v>0</v>
      </c>
      <c r="C126" s="126">
        <v>0</v>
      </c>
      <c r="M126" s="8"/>
      <c r="N126" s="8"/>
      <c r="O126" s="8"/>
      <c r="P126" s="8"/>
      <c r="Q126" s="8"/>
      <c r="R126" s="8"/>
      <c r="S126" s="8"/>
      <c r="T126" s="8"/>
      <c r="U126" s="8"/>
      <c r="V126" s="8"/>
      <c r="W126" s="8"/>
      <c r="X126" s="8"/>
      <c r="Y126" s="8"/>
      <c r="Z126" s="8"/>
    </row>
    <row r="127" spans="1:26" ht="17.25" customHeight="1">
      <c r="A127" s="125" t="s">
        <v>82</v>
      </c>
      <c r="B127" s="126">
        <v>66663.600000000006</v>
      </c>
      <c r="C127" s="126">
        <v>26333.51</v>
      </c>
      <c r="D127" s="126"/>
      <c r="E127" s="126"/>
      <c r="M127" s="8"/>
      <c r="N127" s="8"/>
      <c r="O127" s="8"/>
      <c r="P127" s="8"/>
      <c r="Q127" s="8"/>
      <c r="R127" s="8"/>
      <c r="S127" s="8"/>
      <c r="T127" s="8"/>
      <c r="U127" s="8"/>
      <c r="V127" s="8"/>
      <c r="W127" s="8"/>
      <c r="X127" s="8"/>
      <c r="Y127" s="8"/>
      <c r="Z127" s="8"/>
    </row>
    <row r="128" spans="1:26" ht="17.25" customHeight="1">
      <c r="A128" s="125" t="s">
        <v>84</v>
      </c>
      <c r="B128" s="126">
        <v>51120.67</v>
      </c>
      <c r="C128" s="126">
        <v>30249.88</v>
      </c>
      <c r="D128" s="126"/>
      <c r="E128" s="126"/>
      <c r="M128" s="8"/>
      <c r="N128" s="8"/>
      <c r="O128" s="8"/>
      <c r="P128" s="8"/>
      <c r="Q128" s="8"/>
      <c r="R128" s="8"/>
      <c r="S128" s="8"/>
      <c r="T128" s="8"/>
      <c r="U128" s="8"/>
      <c r="V128" s="8"/>
      <c r="W128" s="8"/>
      <c r="X128" s="8"/>
      <c r="Y128" s="8"/>
      <c r="Z128" s="8"/>
    </row>
    <row r="129" spans="1:26" ht="17.25" customHeight="1">
      <c r="A129" s="125" t="s">
        <v>92</v>
      </c>
      <c r="B129" s="126">
        <v>135.5</v>
      </c>
      <c r="C129" s="126">
        <v>0</v>
      </c>
      <c r="D129" s="126"/>
      <c r="E129" s="126"/>
      <c r="M129" s="8"/>
      <c r="N129" s="8"/>
      <c r="O129" s="8"/>
      <c r="P129" s="8"/>
      <c r="Q129" s="8"/>
      <c r="R129" s="8"/>
      <c r="S129" s="8"/>
      <c r="T129" s="8"/>
      <c r="U129" s="8"/>
      <c r="V129" s="8"/>
      <c r="W129" s="8"/>
      <c r="X129" s="8"/>
      <c r="Y129" s="8"/>
      <c r="Z129" s="8"/>
    </row>
    <row r="130" spans="1:26" ht="17.25" customHeight="1">
      <c r="A130" s="125" t="s">
        <v>94</v>
      </c>
      <c r="B130" s="126">
        <v>590</v>
      </c>
      <c r="C130" s="126">
        <v>590</v>
      </c>
      <c r="D130" s="126"/>
      <c r="E130" s="126"/>
      <c r="M130" s="8"/>
      <c r="N130" s="8"/>
      <c r="O130" s="8"/>
      <c r="P130" s="8"/>
      <c r="Q130" s="8"/>
      <c r="R130" s="8"/>
      <c r="S130" s="8"/>
      <c r="T130" s="8"/>
      <c r="U130" s="8"/>
      <c r="V130" s="8"/>
      <c r="W130" s="8"/>
      <c r="X130" s="8"/>
      <c r="Y130" s="8"/>
      <c r="Z130" s="8"/>
    </row>
    <row r="131" spans="1:26" ht="17.25" customHeight="1">
      <c r="A131" s="125" t="s">
        <v>306</v>
      </c>
      <c r="B131" s="126">
        <v>13728</v>
      </c>
      <c r="C131" s="126">
        <v>5720</v>
      </c>
      <c r="M131" s="8"/>
      <c r="N131" s="8"/>
      <c r="O131" s="8"/>
      <c r="P131" s="8"/>
      <c r="Q131" s="8"/>
      <c r="R131" s="8"/>
      <c r="S131" s="8"/>
      <c r="T131" s="8"/>
      <c r="U131" s="8"/>
      <c r="V131" s="8"/>
      <c r="W131" s="8"/>
      <c r="X131" s="8"/>
      <c r="Y131" s="8"/>
      <c r="Z131" s="8"/>
    </row>
    <row r="132" spans="1:26" ht="17.25" customHeight="1">
      <c r="A132" s="125" t="s">
        <v>102</v>
      </c>
      <c r="B132" s="126">
        <v>0</v>
      </c>
      <c r="C132" s="126">
        <v>0</v>
      </c>
      <c r="M132" s="8"/>
      <c r="N132" s="8"/>
      <c r="O132" s="8"/>
      <c r="P132" s="8"/>
      <c r="Q132" s="8"/>
      <c r="R132" s="8"/>
      <c r="S132" s="8"/>
      <c r="T132" s="8"/>
      <c r="U132" s="8"/>
      <c r="V132" s="8"/>
      <c r="W132" s="8"/>
      <c r="X132" s="8"/>
      <c r="Y132" s="8"/>
      <c r="Z132" s="8"/>
    </row>
    <row r="133" spans="1:26" ht="17.25" customHeight="1">
      <c r="A133" s="125" t="s">
        <v>104</v>
      </c>
      <c r="B133" s="126">
        <v>101</v>
      </c>
      <c r="C133" s="126">
        <v>101</v>
      </c>
      <c r="M133" s="8"/>
      <c r="N133" s="8"/>
      <c r="O133" s="8"/>
      <c r="P133" s="8"/>
      <c r="Q133" s="8"/>
      <c r="R133" s="8"/>
      <c r="S133" s="8"/>
      <c r="T133" s="8"/>
      <c r="U133" s="8"/>
      <c r="V133" s="8"/>
      <c r="W133" s="8"/>
      <c r="X133" s="8"/>
      <c r="Y133" s="8"/>
      <c r="Z133" s="8"/>
    </row>
    <row r="134" spans="1:26" ht="17.25" customHeight="1">
      <c r="A134" s="125" t="s">
        <v>106</v>
      </c>
      <c r="B134" s="126">
        <v>6543.5</v>
      </c>
      <c r="C134" s="126">
        <v>6543.5</v>
      </c>
      <c r="M134" s="8"/>
      <c r="N134" s="8"/>
      <c r="O134" s="8"/>
      <c r="P134" s="8"/>
      <c r="Q134" s="8"/>
      <c r="R134" s="8"/>
      <c r="S134" s="8"/>
      <c r="T134" s="8"/>
      <c r="U134" s="8"/>
      <c r="V134" s="8"/>
      <c r="W134" s="8"/>
      <c r="X134" s="8"/>
      <c r="Y134" s="8"/>
      <c r="Z134" s="8"/>
    </row>
    <row r="135" spans="1:26" ht="17.25" customHeight="1">
      <c r="A135" s="125" t="s">
        <v>108</v>
      </c>
      <c r="B135" s="126">
        <v>5591.74</v>
      </c>
      <c r="C135" s="126">
        <v>5591.74</v>
      </c>
      <c r="M135" s="8"/>
      <c r="N135" s="8"/>
      <c r="O135" s="8"/>
      <c r="P135" s="8"/>
      <c r="Q135" s="8"/>
      <c r="R135" s="8"/>
      <c r="S135" s="8"/>
      <c r="T135" s="8"/>
      <c r="U135" s="8"/>
      <c r="V135" s="8"/>
      <c r="W135" s="8"/>
      <c r="X135" s="8"/>
      <c r="Y135" s="8"/>
      <c r="Z135" s="8"/>
    </row>
    <row r="136" spans="1:26" ht="17.25" customHeight="1">
      <c r="A136" s="125" t="s">
        <v>112</v>
      </c>
      <c r="B136" s="126">
        <v>535</v>
      </c>
      <c r="C136" s="126">
        <v>535</v>
      </c>
      <c r="M136" s="8"/>
      <c r="N136" s="8"/>
      <c r="O136" s="8"/>
      <c r="P136" s="8"/>
      <c r="Q136" s="8"/>
      <c r="R136" s="8"/>
      <c r="S136" s="8"/>
      <c r="T136" s="8"/>
      <c r="U136" s="8"/>
      <c r="V136" s="8"/>
      <c r="W136" s="8"/>
      <c r="X136" s="8"/>
      <c r="Y136" s="8"/>
      <c r="Z136" s="8"/>
    </row>
    <row r="137" spans="1:26" ht="17.25" customHeight="1">
      <c r="A137" s="125" t="s">
        <v>407</v>
      </c>
      <c r="B137" s="126">
        <v>0</v>
      </c>
      <c r="C137" s="126">
        <v>0</v>
      </c>
      <c r="M137" s="8"/>
      <c r="N137" s="8"/>
      <c r="O137" s="8"/>
      <c r="P137" s="8"/>
      <c r="Q137" s="8"/>
      <c r="R137" s="8"/>
      <c r="S137" s="8"/>
      <c r="T137" s="8"/>
      <c r="U137" s="8"/>
      <c r="V137" s="8"/>
      <c r="W137" s="8"/>
      <c r="X137" s="8"/>
      <c r="Y137" s="8"/>
      <c r="Z137" s="8"/>
    </row>
    <row r="138" spans="1:26" ht="17.25" customHeight="1">
      <c r="A138" s="125" t="s">
        <v>116</v>
      </c>
      <c r="B138" s="126">
        <v>1303.82</v>
      </c>
      <c r="C138" s="126">
        <v>1303.82</v>
      </c>
      <c r="M138" s="8"/>
      <c r="N138" s="8"/>
      <c r="O138" s="8"/>
      <c r="P138" s="8"/>
      <c r="Q138" s="8"/>
      <c r="R138" s="8"/>
      <c r="S138" s="8"/>
      <c r="T138" s="8"/>
      <c r="U138" s="8"/>
      <c r="V138" s="8"/>
      <c r="W138" s="8"/>
      <c r="X138" s="8"/>
      <c r="Y138" s="8"/>
      <c r="Z138" s="8"/>
    </row>
    <row r="139" spans="1:26" ht="17.25" customHeight="1">
      <c r="A139" s="125" t="s">
        <v>318</v>
      </c>
      <c r="B139" s="126">
        <v>19.38</v>
      </c>
      <c r="C139" s="126">
        <v>19.38</v>
      </c>
      <c r="M139" s="8"/>
      <c r="N139" s="8"/>
      <c r="O139" s="8"/>
      <c r="P139" s="8"/>
      <c r="Q139" s="8"/>
      <c r="R139" s="8"/>
      <c r="S139" s="8"/>
      <c r="T139" s="8"/>
      <c r="U139" s="8"/>
      <c r="V139" s="8"/>
      <c r="W139" s="8"/>
      <c r="X139" s="8"/>
      <c r="Y139" s="8"/>
      <c r="Z139" s="8"/>
    </row>
    <row r="140" spans="1:26" ht="17.25" customHeight="1">
      <c r="A140" s="125" t="s">
        <v>248</v>
      </c>
      <c r="B140" s="126">
        <v>0</v>
      </c>
      <c r="C140" s="126">
        <v>0</v>
      </c>
      <c r="M140" s="8"/>
      <c r="N140" s="8"/>
      <c r="O140" s="8"/>
      <c r="P140" s="8"/>
      <c r="Q140" s="8"/>
      <c r="R140" s="8"/>
      <c r="S140" s="8"/>
      <c r="T140" s="8"/>
      <c r="U140" s="8"/>
      <c r="V140" s="8"/>
      <c r="W140" s="8"/>
      <c r="X140" s="8"/>
      <c r="Y140" s="8"/>
      <c r="Z140" s="8"/>
    </row>
    <row r="141" spans="1:26" ht="17.25" customHeight="1">
      <c r="A141" s="125" t="s">
        <v>250</v>
      </c>
      <c r="B141" s="126">
        <v>9058.35</v>
      </c>
      <c r="C141" s="126">
        <v>9058.35</v>
      </c>
      <c r="M141" s="8"/>
      <c r="N141" s="8"/>
      <c r="O141" s="8"/>
      <c r="P141" s="8"/>
      <c r="Q141" s="8"/>
      <c r="R141" s="8"/>
      <c r="S141" s="8"/>
      <c r="T141" s="8"/>
      <c r="U141" s="8"/>
      <c r="V141" s="8"/>
      <c r="W141" s="8"/>
      <c r="X141" s="8"/>
      <c r="Y141" s="8"/>
      <c r="Z141" s="8"/>
    </row>
    <row r="142" spans="1:26" ht="17.25" customHeight="1">
      <c r="A142" s="124" t="s">
        <v>1859</v>
      </c>
      <c r="B142" s="126">
        <v>783689.28</v>
      </c>
      <c r="C142" s="126">
        <v>599208.99000000011</v>
      </c>
      <c r="M142" s="8"/>
      <c r="N142" s="8"/>
      <c r="O142" s="8"/>
      <c r="P142" s="8"/>
      <c r="Q142" s="8"/>
      <c r="R142" s="8"/>
      <c r="S142" s="8"/>
      <c r="T142" s="8"/>
      <c r="U142" s="8"/>
      <c r="V142" s="8"/>
      <c r="W142" s="8"/>
      <c r="X142" s="8"/>
      <c r="Y142" s="8"/>
      <c r="Z142" s="8"/>
    </row>
    <row r="143" spans="1:26" ht="17.25" customHeight="1">
      <c r="A143" s="125" t="s">
        <v>1861</v>
      </c>
      <c r="B143" s="126">
        <v>12112.01</v>
      </c>
      <c r="C143" s="126">
        <v>12112.01</v>
      </c>
      <c r="M143" s="8"/>
      <c r="N143" s="8"/>
      <c r="O143" s="8"/>
      <c r="P143" s="8"/>
      <c r="Q143" s="8"/>
      <c r="R143" s="8"/>
      <c r="S143" s="8"/>
      <c r="T143" s="8"/>
      <c r="U143" s="8"/>
      <c r="V143" s="8"/>
      <c r="W143" s="8"/>
      <c r="X143" s="8"/>
      <c r="Y143" s="8"/>
      <c r="Z143" s="8"/>
    </row>
    <row r="144" spans="1:26" ht="17.25" customHeight="1">
      <c r="A144" s="125" t="s">
        <v>1863</v>
      </c>
      <c r="B144" s="126">
        <v>4670</v>
      </c>
      <c r="C144" s="126">
        <v>4670</v>
      </c>
      <c r="M144" s="8"/>
      <c r="N144" s="8"/>
      <c r="O144" s="8"/>
      <c r="P144" s="8"/>
      <c r="Q144" s="8"/>
      <c r="R144" s="8"/>
      <c r="S144" s="8"/>
      <c r="T144" s="8"/>
      <c r="U144" s="8"/>
      <c r="V144" s="8"/>
      <c r="W144" s="8"/>
      <c r="X144" s="8"/>
      <c r="Y144" s="8"/>
      <c r="Z144" s="8"/>
    </row>
    <row r="145" spans="1:26" ht="17.25" customHeight="1">
      <c r="A145" s="125" t="s">
        <v>1865</v>
      </c>
      <c r="B145" s="126">
        <v>414850</v>
      </c>
      <c r="C145" s="126">
        <v>414850</v>
      </c>
      <c r="M145" s="8"/>
      <c r="N145" s="8"/>
      <c r="O145" s="8"/>
      <c r="P145" s="8"/>
      <c r="Q145" s="8"/>
      <c r="R145" s="8"/>
      <c r="S145" s="8"/>
      <c r="T145" s="8"/>
      <c r="U145" s="8"/>
      <c r="V145" s="8"/>
      <c r="W145" s="8"/>
      <c r="X145" s="8"/>
      <c r="Y145" s="8"/>
      <c r="Z145" s="8"/>
    </row>
    <row r="146" spans="1:26" ht="17.25" customHeight="1">
      <c r="A146" s="125" t="s">
        <v>1867</v>
      </c>
      <c r="B146" s="126">
        <v>52478.559999999998</v>
      </c>
      <c r="C146" s="126">
        <v>52478.559999999998</v>
      </c>
      <c r="M146" s="8"/>
      <c r="N146" s="8"/>
      <c r="O146" s="8"/>
      <c r="P146" s="8"/>
      <c r="Q146" s="8"/>
      <c r="R146" s="8"/>
      <c r="S146" s="8"/>
      <c r="T146" s="8"/>
      <c r="U146" s="8"/>
      <c r="V146" s="8"/>
      <c r="W146" s="8"/>
      <c r="X146" s="8"/>
      <c r="Y146" s="8"/>
      <c r="Z146" s="8"/>
    </row>
    <row r="147" spans="1:26" ht="17.25" customHeight="1">
      <c r="A147" s="125" t="s">
        <v>1869</v>
      </c>
      <c r="B147" s="126">
        <v>8686.65</v>
      </c>
      <c r="C147" s="126">
        <v>8686.65</v>
      </c>
      <c r="M147" s="8"/>
      <c r="N147" s="8"/>
      <c r="O147" s="8"/>
      <c r="P147" s="8"/>
      <c r="Q147" s="8"/>
      <c r="R147" s="8"/>
      <c r="S147" s="8"/>
      <c r="T147" s="8"/>
      <c r="U147" s="8"/>
      <c r="V147" s="8"/>
      <c r="W147" s="8"/>
      <c r="X147" s="8"/>
      <c r="Y147" s="8"/>
      <c r="Z147" s="8"/>
    </row>
    <row r="148" spans="1:26" ht="17.25" customHeight="1">
      <c r="A148" s="125" t="s">
        <v>1871</v>
      </c>
      <c r="B148" s="126">
        <v>0</v>
      </c>
      <c r="C148" s="126">
        <v>0</v>
      </c>
      <c r="M148" s="8"/>
      <c r="N148" s="8"/>
      <c r="O148" s="8"/>
      <c r="P148" s="8"/>
      <c r="Q148" s="8"/>
      <c r="R148" s="8"/>
      <c r="S148" s="8"/>
      <c r="T148" s="8"/>
      <c r="U148" s="8"/>
      <c r="V148" s="8"/>
      <c r="W148" s="8"/>
      <c r="X148" s="8"/>
      <c r="Y148" s="8"/>
      <c r="Z148" s="8"/>
    </row>
    <row r="149" spans="1:26" ht="17.25" customHeight="1">
      <c r="A149" s="125" t="s">
        <v>513</v>
      </c>
      <c r="B149" s="126">
        <v>0</v>
      </c>
      <c r="C149" s="126">
        <v>0</v>
      </c>
      <c r="M149" s="8"/>
      <c r="N149" s="8"/>
      <c r="O149" s="8"/>
      <c r="P149" s="8"/>
      <c r="Q149" s="8"/>
      <c r="R149" s="8"/>
      <c r="S149" s="8"/>
      <c r="T149" s="8"/>
      <c r="U149" s="8"/>
      <c r="V149" s="8"/>
      <c r="W149" s="8"/>
      <c r="X149" s="8"/>
      <c r="Y149" s="8"/>
      <c r="Z149" s="8"/>
    </row>
    <row r="150" spans="1:26" ht="17.25" customHeight="1">
      <c r="A150" s="125" t="s">
        <v>607</v>
      </c>
      <c r="B150" s="126">
        <v>0</v>
      </c>
      <c r="C150" s="126">
        <v>0</v>
      </c>
      <c r="M150" s="8"/>
      <c r="N150" s="8"/>
      <c r="O150" s="8"/>
      <c r="P150" s="8"/>
      <c r="Q150" s="8"/>
      <c r="R150" s="8"/>
      <c r="S150" s="8"/>
      <c r="T150" s="8"/>
      <c r="U150" s="8"/>
      <c r="V150" s="8"/>
      <c r="W150" s="8"/>
      <c r="X150" s="8"/>
      <c r="Y150" s="8"/>
      <c r="Z150" s="8"/>
    </row>
    <row r="151" spans="1:26" ht="17.25" customHeight="1">
      <c r="A151" s="125" t="s">
        <v>178</v>
      </c>
      <c r="B151" s="126">
        <v>5566</v>
      </c>
      <c r="C151" s="126">
        <v>5566</v>
      </c>
      <c r="M151" s="8"/>
      <c r="N151" s="8"/>
      <c r="O151" s="8"/>
      <c r="P151" s="8"/>
      <c r="Q151" s="8"/>
      <c r="R151" s="8"/>
      <c r="S151" s="8"/>
      <c r="T151" s="8"/>
      <c r="U151" s="8"/>
      <c r="V151" s="8"/>
      <c r="W151" s="8"/>
      <c r="X151" s="8"/>
      <c r="Y151" s="8"/>
      <c r="Z151" s="8"/>
    </row>
    <row r="152" spans="1:26" ht="17.25" customHeight="1">
      <c r="A152" s="125" t="s">
        <v>611</v>
      </c>
      <c r="B152" s="126">
        <v>95668.84</v>
      </c>
      <c r="C152" s="126">
        <v>19888.14</v>
      </c>
      <c r="M152" s="8"/>
      <c r="N152" s="8"/>
      <c r="O152" s="8"/>
      <c r="P152" s="8"/>
      <c r="Q152" s="8"/>
      <c r="R152" s="8"/>
      <c r="S152" s="8"/>
      <c r="T152" s="8"/>
      <c r="U152" s="8"/>
      <c r="V152" s="8"/>
      <c r="W152" s="8"/>
      <c r="X152" s="8"/>
      <c r="Y152" s="8"/>
      <c r="Z152" s="8"/>
    </row>
    <row r="153" spans="1:26" ht="17.25" customHeight="1">
      <c r="A153" s="125" t="s">
        <v>224</v>
      </c>
      <c r="B153" s="126">
        <v>0</v>
      </c>
      <c r="C153" s="126">
        <v>0</v>
      </c>
      <c r="M153" s="8"/>
      <c r="N153" s="8"/>
      <c r="O153" s="8"/>
      <c r="P153" s="8"/>
      <c r="Q153" s="8"/>
      <c r="R153" s="8"/>
      <c r="S153" s="8"/>
      <c r="T153" s="8"/>
      <c r="U153" s="8"/>
      <c r="V153" s="8"/>
      <c r="W153" s="8"/>
      <c r="X153" s="8"/>
      <c r="Y153" s="8"/>
      <c r="Z153" s="8"/>
    </row>
    <row r="154" spans="1:26" ht="17.25" customHeight="1">
      <c r="A154" s="125" t="s">
        <v>1877</v>
      </c>
      <c r="B154" s="126">
        <v>11578.82</v>
      </c>
      <c r="C154" s="126">
        <v>5501.23</v>
      </c>
      <c r="M154" s="8"/>
      <c r="N154" s="8"/>
      <c r="O154" s="8"/>
      <c r="P154" s="8"/>
      <c r="Q154" s="8"/>
      <c r="R154" s="8"/>
      <c r="S154" s="8"/>
      <c r="T154" s="8"/>
      <c r="U154" s="8"/>
      <c r="V154" s="8"/>
      <c r="W154" s="8"/>
      <c r="X154" s="8"/>
      <c r="Y154" s="8"/>
      <c r="Z154" s="8"/>
    </row>
    <row r="155" spans="1:26" ht="17.25" customHeight="1">
      <c r="A155" s="125" t="s">
        <v>148</v>
      </c>
      <c r="B155" s="126">
        <v>12150</v>
      </c>
      <c r="C155" s="126">
        <v>0</v>
      </c>
      <c r="M155" s="8"/>
      <c r="N155" s="8"/>
      <c r="O155" s="8"/>
      <c r="P155" s="8"/>
      <c r="Q155" s="8"/>
      <c r="R155" s="8"/>
      <c r="S155" s="8"/>
      <c r="T155" s="8"/>
      <c r="U155" s="8"/>
      <c r="V155" s="8"/>
      <c r="W155" s="8"/>
      <c r="X155" s="8"/>
      <c r="Y155" s="8"/>
      <c r="Z155" s="8"/>
    </row>
    <row r="156" spans="1:26" ht="17.25" customHeight="1">
      <c r="A156" s="125" t="s">
        <v>169</v>
      </c>
      <c r="B156" s="126">
        <v>0</v>
      </c>
      <c r="C156" s="126">
        <v>0</v>
      </c>
      <c r="M156" s="8"/>
      <c r="N156" s="8"/>
      <c r="O156" s="8"/>
      <c r="P156" s="8"/>
      <c r="Q156" s="8"/>
      <c r="R156" s="8"/>
      <c r="S156" s="8"/>
      <c r="T156" s="8"/>
      <c r="U156" s="8"/>
      <c r="V156" s="8"/>
      <c r="W156" s="8"/>
      <c r="X156" s="8"/>
      <c r="Y156" s="8"/>
      <c r="Z156" s="8"/>
    </row>
    <row r="157" spans="1:26" ht="17.25" customHeight="1">
      <c r="A157" s="125" t="s">
        <v>416</v>
      </c>
      <c r="B157" s="126">
        <v>5880</v>
      </c>
      <c r="C157" s="126">
        <v>4460</v>
      </c>
      <c r="M157" s="8"/>
      <c r="N157" s="8"/>
      <c r="O157" s="8"/>
      <c r="P157" s="8"/>
      <c r="Q157" s="8"/>
      <c r="R157" s="8"/>
      <c r="S157" s="8"/>
      <c r="T157" s="8"/>
      <c r="U157" s="8"/>
      <c r="V157" s="8"/>
      <c r="W157" s="8"/>
      <c r="X157" s="8"/>
      <c r="Y157" s="8"/>
      <c r="Z157" s="8"/>
    </row>
    <row r="158" spans="1:26" ht="17.25" customHeight="1">
      <c r="A158" s="125" t="s">
        <v>615</v>
      </c>
      <c r="B158" s="126">
        <v>0</v>
      </c>
      <c r="C158" s="126">
        <v>0</v>
      </c>
      <c r="M158" s="8"/>
      <c r="N158" s="8"/>
      <c r="O158" s="8"/>
      <c r="P158" s="8"/>
      <c r="Q158" s="8"/>
      <c r="R158" s="8"/>
      <c r="S158" s="8"/>
      <c r="T158" s="8"/>
      <c r="U158" s="8"/>
      <c r="V158" s="8"/>
      <c r="W158" s="8"/>
      <c r="X158" s="8"/>
      <c r="Y158" s="8"/>
      <c r="Z158" s="8"/>
    </row>
    <row r="159" spans="1:26" ht="17.25" customHeight="1">
      <c r="A159" s="125" t="s">
        <v>154</v>
      </c>
      <c r="B159" s="126">
        <v>99216</v>
      </c>
      <c r="C159" s="126">
        <v>10764</v>
      </c>
      <c r="M159" s="8"/>
      <c r="N159" s="8"/>
      <c r="O159" s="8"/>
      <c r="P159" s="8"/>
      <c r="Q159" s="8"/>
      <c r="R159" s="8"/>
      <c r="S159" s="8"/>
      <c r="T159" s="8"/>
      <c r="U159" s="8"/>
      <c r="V159" s="8"/>
      <c r="W159" s="8"/>
      <c r="X159" s="8"/>
      <c r="Y159" s="8"/>
      <c r="Z159" s="8"/>
    </row>
    <row r="160" spans="1:26" ht="17.25" customHeight="1">
      <c r="A160" s="125" t="s">
        <v>385</v>
      </c>
      <c r="B160" s="126">
        <v>600</v>
      </c>
      <c r="C160" s="126">
        <v>0</v>
      </c>
      <c r="M160" s="8"/>
      <c r="N160" s="8"/>
      <c r="O160" s="8"/>
      <c r="P160" s="8"/>
      <c r="Q160" s="8"/>
      <c r="R160" s="8"/>
      <c r="S160" s="8"/>
      <c r="T160" s="8"/>
      <c r="U160" s="8"/>
      <c r="V160" s="8"/>
      <c r="W160" s="8"/>
      <c r="X160" s="8"/>
      <c r="Y160" s="8"/>
      <c r="Z160" s="8"/>
    </row>
    <row r="161" spans="1:26" ht="17.25" customHeight="1">
      <c r="A161" s="125" t="s">
        <v>330</v>
      </c>
      <c r="B161" s="126">
        <v>0</v>
      </c>
      <c r="C161" s="126">
        <v>0</v>
      </c>
      <c r="M161" s="8"/>
      <c r="N161" s="8"/>
      <c r="O161" s="8"/>
      <c r="P161" s="8"/>
      <c r="Q161" s="8"/>
      <c r="R161" s="8"/>
      <c r="S161" s="8"/>
      <c r="T161" s="8"/>
      <c r="U161" s="8"/>
      <c r="V161" s="8"/>
      <c r="W161" s="8"/>
      <c r="X161" s="8"/>
      <c r="Y161" s="8"/>
      <c r="Z161" s="8"/>
    </row>
    <row r="162" spans="1:26" ht="17.25" customHeight="1">
      <c r="A162" s="125" t="s">
        <v>359</v>
      </c>
      <c r="B162" s="126">
        <v>0</v>
      </c>
      <c r="C162" s="126">
        <v>0</v>
      </c>
      <c r="M162" s="8"/>
      <c r="N162" s="8"/>
      <c r="O162" s="8"/>
      <c r="P162" s="8"/>
      <c r="Q162" s="8"/>
      <c r="R162" s="8"/>
      <c r="S162" s="8"/>
      <c r="T162" s="8"/>
      <c r="U162" s="8"/>
      <c r="V162" s="8"/>
      <c r="W162" s="8"/>
      <c r="X162" s="8"/>
      <c r="Y162" s="8"/>
      <c r="Z162" s="8"/>
    </row>
    <row r="163" spans="1:26" ht="17.25" customHeight="1">
      <c r="A163" s="125" t="s">
        <v>172</v>
      </c>
      <c r="B163" s="126">
        <v>0</v>
      </c>
      <c r="C163" s="126">
        <v>0</v>
      </c>
      <c r="M163" s="8"/>
      <c r="N163" s="8"/>
      <c r="O163" s="8"/>
      <c r="P163" s="8"/>
      <c r="Q163" s="8"/>
      <c r="R163" s="8"/>
      <c r="S163" s="8"/>
      <c r="T163" s="8"/>
      <c r="U163" s="8"/>
      <c r="V163" s="8"/>
      <c r="W163" s="8"/>
      <c r="X163" s="8"/>
      <c r="Y163" s="8"/>
      <c r="Z163" s="8"/>
    </row>
    <row r="164" spans="1:26" ht="17.25" customHeight="1">
      <c r="A164" s="125" t="s">
        <v>930</v>
      </c>
      <c r="B164" s="126">
        <v>0</v>
      </c>
      <c r="C164" s="126">
        <v>0</v>
      </c>
      <c r="M164" s="8"/>
      <c r="N164" s="8"/>
      <c r="O164" s="8"/>
      <c r="P164" s="8"/>
      <c r="Q164" s="8"/>
      <c r="R164" s="8"/>
      <c r="S164" s="8"/>
      <c r="T164" s="8"/>
      <c r="U164" s="8"/>
      <c r="V164" s="8"/>
      <c r="W164" s="8"/>
      <c r="X164" s="8"/>
      <c r="Y164" s="8"/>
      <c r="Z164" s="8"/>
    </row>
    <row r="165" spans="1:26" ht="17.25" customHeight="1">
      <c r="A165" s="125" t="s">
        <v>799</v>
      </c>
      <c r="B165" s="126">
        <v>9306.9</v>
      </c>
      <c r="C165" s="126">
        <v>9306.9</v>
      </c>
      <c r="M165" s="8"/>
      <c r="N165" s="8"/>
      <c r="O165" s="8"/>
      <c r="P165" s="8"/>
      <c r="Q165" s="8"/>
      <c r="R165" s="8"/>
      <c r="S165" s="8"/>
      <c r="T165" s="8"/>
      <c r="U165" s="8"/>
      <c r="V165" s="8"/>
      <c r="W165" s="8"/>
      <c r="X165" s="8"/>
      <c r="Y165" s="8"/>
      <c r="Z165" s="8"/>
    </row>
    <row r="166" spans="1:26" ht="17.25" customHeight="1">
      <c r="A166" s="125" t="s">
        <v>144</v>
      </c>
      <c r="B166" s="126">
        <v>0</v>
      </c>
      <c r="C166" s="126">
        <v>0</v>
      </c>
      <c r="M166" s="8"/>
      <c r="N166" s="8"/>
      <c r="O166" s="8"/>
      <c r="P166" s="8"/>
      <c r="Q166" s="8"/>
      <c r="R166" s="8"/>
      <c r="S166" s="8"/>
      <c r="T166" s="8"/>
      <c r="U166" s="8"/>
      <c r="V166" s="8"/>
      <c r="W166" s="8"/>
      <c r="X166" s="8"/>
      <c r="Y166" s="8"/>
      <c r="Z166" s="8"/>
    </row>
    <row r="167" spans="1:26" ht="17.25" customHeight="1">
      <c r="A167" s="125" t="s">
        <v>631</v>
      </c>
      <c r="B167" s="126">
        <v>1229.05</v>
      </c>
      <c r="C167" s="126">
        <v>1229.05</v>
      </c>
      <c r="M167" s="8"/>
      <c r="N167" s="8"/>
      <c r="O167" s="8"/>
      <c r="P167" s="8"/>
      <c r="Q167" s="8"/>
      <c r="R167" s="8"/>
      <c r="S167" s="8"/>
      <c r="T167" s="8"/>
      <c r="U167" s="8"/>
      <c r="V167" s="8"/>
      <c r="W167" s="8"/>
      <c r="X167" s="8"/>
      <c r="Y167" s="8"/>
      <c r="Z167" s="8"/>
    </row>
    <row r="168" spans="1:26" ht="17.25" customHeight="1">
      <c r="A168" s="125" t="s">
        <v>803</v>
      </c>
      <c r="B168" s="126">
        <v>0</v>
      </c>
      <c r="C168" s="126">
        <v>0</v>
      </c>
      <c r="M168" s="8"/>
      <c r="N168" s="8"/>
      <c r="O168" s="8"/>
      <c r="P168" s="8"/>
      <c r="Q168" s="8"/>
      <c r="R168" s="8"/>
      <c r="S168" s="8"/>
      <c r="T168" s="8"/>
      <c r="U168" s="8"/>
      <c r="V168" s="8"/>
      <c r="W168" s="8"/>
      <c r="X168" s="8"/>
      <c r="Y168" s="8"/>
      <c r="Z168" s="8"/>
    </row>
    <row r="169" spans="1:26" ht="17.25" customHeight="1">
      <c r="A169" s="125" t="s">
        <v>938</v>
      </c>
      <c r="B169" s="126">
        <v>7422.7</v>
      </c>
      <c r="C169" s="126">
        <v>7422.7</v>
      </c>
      <c r="M169" s="8"/>
      <c r="N169" s="8"/>
      <c r="O169" s="8"/>
      <c r="P169" s="8"/>
      <c r="Q169" s="8"/>
      <c r="R169" s="8"/>
      <c r="S169" s="8"/>
      <c r="T169" s="8"/>
      <c r="U169" s="8"/>
      <c r="V169" s="8"/>
      <c r="W169" s="8"/>
      <c r="X169" s="8"/>
      <c r="Y169" s="8"/>
      <c r="Z169" s="8"/>
    </row>
    <row r="170" spans="1:26" ht="17.25" customHeight="1">
      <c r="A170" s="125" t="s">
        <v>940</v>
      </c>
      <c r="B170" s="126">
        <v>0</v>
      </c>
      <c r="C170" s="126">
        <v>0</v>
      </c>
      <c r="M170" s="8"/>
      <c r="N170" s="8"/>
      <c r="O170" s="8"/>
      <c r="P170" s="8"/>
      <c r="Q170" s="8"/>
      <c r="R170" s="8"/>
      <c r="S170" s="8"/>
      <c r="T170" s="8"/>
      <c r="U170" s="8"/>
      <c r="V170" s="8"/>
      <c r="W170" s="8"/>
      <c r="X170" s="8"/>
      <c r="Y170" s="8"/>
      <c r="Z170" s="8"/>
    </row>
    <row r="171" spans="1:26" ht="17.25" customHeight="1">
      <c r="A171" s="125" t="s">
        <v>1886</v>
      </c>
      <c r="B171" s="126">
        <v>905.17</v>
      </c>
      <c r="C171" s="126">
        <v>905.17</v>
      </c>
      <c r="M171" s="8"/>
      <c r="N171" s="8"/>
      <c r="O171" s="8"/>
      <c r="P171" s="8"/>
      <c r="Q171" s="8"/>
      <c r="R171" s="8"/>
      <c r="S171" s="8"/>
      <c r="T171" s="8"/>
      <c r="U171" s="8"/>
      <c r="V171" s="8"/>
      <c r="W171" s="8"/>
      <c r="X171" s="8"/>
      <c r="Y171" s="8"/>
      <c r="Z171" s="8"/>
    </row>
    <row r="172" spans="1:26" ht="17.25" customHeight="1">
      <c r="A172" s="125" t="s">
        <v>160</v>
      </c>
      <c r="B172" s="126">
        <v>0</v>
      </c>
      <c r="C172" s="126">
        <v>0</v>
      </c>
      <c r="M172" s="8"/>
      <c r="N172" s="8"/>
      <c r="O172" s="8"/>
      <c r="P172" s="8"/>
      <c r="Q172" s="8"/>
      <c r="R172" s="8"/>
      <c r="S172" s="8"/>
      <c r="T172" s="8"/>
      <c r="U172" s="8"/>
      <c r="V172" s="8"/>
      <c r="W172" s="8"/>
      <c r="X172" s="8"/>
      <c r="Y172" s="8"/>
      <c r="Z172" s="8"/>
    </row>
    <row r="173" spans="1:26" ht="17.25" customHeight="1">
      <c r="A173" s="125" t="s">
        <v>324</v>
      </c>
      <c r="B173" s="126">
        <v>71.34</v>
      </c>
      <c r="C173" s="126">
        <v>71.34</v>
      </c>
      <c r="M173" s="8"/>
      <c r="N173" s="8"/>
      <c r="O173" s="8"/>
      <c r="P173" s="8"/>
      <c r="Q173" s="8"/>
      <c r="R173" s="8"/>
      <c r="S173" s="8"/>
      <c r="T173" s="8"/>
      <c r="U173" s="8"/>
      <c r="V173" s="8"/>
      <c r="W173" s="8"/>
      <c r="X173" s="8"/>
      <c r="Y173" s="8"/>
      <c r="Z173" s="8"/>
    </row>
    <row r="174" spans="1:26" ht="17.25" customHeight="1">
      <c r="A174" s="125" t="s">
        <v>245</v>
      </c>
      <c r="B174" s="126">
        <v>3025.15</v>
      </c>
      <c r="C174" s="126">
        <v>3025.15</v>
      </c>
      <c r="M174" s="8"/>
      <c r="N174" s="8"/>
      <c r="O174" s="8"/>
      <c r="P174" s="8"/>
      <c r="Q174" s="8"/>
      <c r="R174" s="8"/>
      <c r="S174" s="8"/>
      <c r="T174" s="8"/>
      <c r="U174" s="8"/>
      <c r="V174" s="8"/>
      <c r="W174" s="8"/>
      <c r="X174" s="8"/>
      <c r="Y174" s="8"/>
      <c r="Z174" s="8"/>
    </row>
    <row r="175" spans="1:26" ht="17.25" customHeight="1">
      <c r="A175" s="125" t="s">
        <v>248</v>
      </c>
      <c r="B175" s="126">
        <v>4969.6400000000003</v>
      </c>
      <c r="C175" s="126">
        <v>4969.6400000000003</v>
      </c>
      <c r="M175" s="8"/>
      <c r="N175" s="8"/>
      <c r="O175" s="8"/>
      <c r="P175" s="8"/>
      <c r="Q175" s="8"/>
      <c r="R175" s="8"/>
      <c r="S175" s="8"/>
      <c r="T175" s="8"/>
      <c r="U175" s="8"/>
      <c r="V175" s="8"/>
      <c r="W175" s="8"/>
      <c r="X175" s="8"/>
      <c r="Y175" s="8"/>
      <c r="Z175" s="8"/>
    </row>
    <row r="176" spans="1:26" ht="17.25" customHeight="1">
      <c r="A176" s="125" t="s">
        <v>254</v>
      </c>
      <c r="B176" s="126">
        <v>0</v>
      </c>
      <c r="C176" s="126">
        <v>0</v>
      </c>
      <c r="M176" s="8"/>
      <c r="N176" s="8"/>
      <c r="O176" s="8"/>
      <c r="P176" s="8"/>
      <c r="Q176" s="8"/>
      <c r="R176" s="8"/>
      <c r="S176" s="8"/>
      <c r="T176" s="8"/>
      <c r="U176" s="8"/>
      <c r="V176" s="8"/>
      <c r="W176" s="8"/>
      <c r="X176" s="8"/>
      <c r="Y176" s="8"/>
      <c r="Z176" s="8"/>
    </row>
    <row r="177" spans="1:26" ht="17.25" customHeight="1">
      <c r="A177" s="125" t="s">
        <v>250</v>
      </c>
      <c r="B177" s="126">
        <v>33302.449999999997</v>
      </c>
      <c r="C177" s="126">
        <v>33302.449999999997</v>
      </c>
      <c r="M177" s="8"/>
      <c r="N177" s="8"/>
      <c r="O177" s="8"/>
      <c r="P177" s="8"/>
      <c r="Q177" s="8"/>
      <c r="R177" s="8"/>
      <c r="S177" s="8"/>
      <c r="T177" s="8"/>
      <c r="U177" s="8"/>
      <c r="V177" s="8"/>
      <c r="W177" s="8"/>
      <c r="X177" s="8"/>
      <c r="Y177" s="8"/>
      <c r="Z177" s="8"/>
    </row>
    <row r="178" spans="1:26" ht="17.25" customHeight="1">
      <c r="A178" s="125" t="s">
        <v>1610</v>
      </c>
      <c r="B178" s="126">
        <v>0</v>
      </c>
      <c r="C178" s="126">
        <v>0</v>
      </c>
      <c r="M178" s="8"/>
      <c r="N178" s="8"/>
      <c r="O178" s="8"/>
      <c r="P178" s="8"/>
      <c r="Q178" s="8"/>
      <c r="R178" s="8"/>
      <c r="S178" s="8"/>
      <c r="T178" s="8"/>
      <c r="U178" s="8"/>
      <c r="V178" s="8"/>
      <c r="W178" s="8"/>
      <c r="X178" s="8"/>
      <c r="Y178" s="8"/>
      <c r="Z178" s="8"/>
    </row>
    <row r="179" spans="1:26" ht="17.25" customHeight="1">
      <c r="A179" s="125" t="s">
        <v>956</v>
      </c>
      <c r="B179" s="126">
        <v>0</v>
      </c>
      <c r="C179" s="126">
        <v>0</v>
      </c>
      <c r="M179" s="8"/>
      <c r="N179" s="8"/>
      <c r="O179" s="8"/>
      <c r="P179" s="8"/>
      <c r="Q179" s="8"/>
      <c r="R179" s="8"/>
      <c r="S179" s="8"/>
      <c r="T179" s="8"/>
      <c r="U179" s="8"/>
      <c r="V179" s="8"/>
      <c r="W179" s="8"/>
      <c r="X179" s="8"/>
      <c r="Y179" s="8"/>
      <c r="Z179" s="8"/>
    </row>
    <row r="180" spans="1:26" ht="17.25" customHeight="1">
      <c r="A180" s="124" t="s">
        <v>1890</v>
      </c>
      <c r="B180" s="126">
        <v>31248.74</v>
      </c>
      <c r="C180" s="126">
        <v>7716.22</v>
      </c>
      <c r="M180" s="8"/>
      <c r="N180" s="8"/>
      <c r="O180" s="8"/>
      <c r="P180" s="8"/>
      <c r="Q180" s="8"/>
      <c r="R180" s="8"/>
      <c r="S180" s="8"/>
      <c r="T180" s="8"/>
      <c r="U180" s="8"/>
      <c r="V180" s="8"/>
      <c r="W180" s="8"/>
      <c r="X180" s="8"/>
      <c r="Y180" s="8"/>
      <c r="Z180" s="8"/>
    </row>
    <row r="181" spans="1:26" ht="17.25" customHeight="1">
      <c r="A181" s="125" t="s">
        <v>332</v>
      </c>
      <c r="B181" s="126">
        <v>23249.99</v>
      </c>
      <c r="C181" s="126">
        <v>6568.72</v>
      </c>
      <c r="M181" s="8"/>
      <c r="N181" s="8"/>
      <c r="O181" s="8"/>
      <c r="P181" s="8"/>
      <c r="Q181" s="8"/>
      <c r="R181" s="8"/>
      <c r="S181" s="8"/>
      <c r="T181" s="8"/>
      <c r="U181" s="8"/>
      <c r="V181" s="8"/>
      <c r="W181" s="8"/>
      <c r="X181" s="8"/>
      <c r="Y181" s="8"/>
      <c r="Z181" s="8"/>
    </row>
    <row r="182" spans="1:26" ht="17.25" customHeight="1">
      <c r="A182" s="125" t="s">
        <v>148</v>
      </c>
      <c r="B182" s="126">
        <v>7998.75</v>
      </c>
      <c r="C182" s="126">
        <v>1147.5</v>
      </c>
      <c r="M182" s="8"/>
      <c r="N182" s="8"/>
      <c r="O182" s="8"/>
      <c r="P182" s="8"/>
      <c r="Q182" s="8"/>
      <c r="R182" s="8"/>
      <c r="S182" s="8"/>
      <c r="T182" s="8"/>
      <c r="U182" s="8"/>
      <c r="V182" s="8"/>
      <c r="W182" s="8"/>
      <c r="X182" s="8"/>
      <c r="Y182" s="8"/>
      <c r="Z182" s="8"/>
    </row>
    <row r="183" spans="1:26" ht="17.25" customHeight="1">
      <c r="A183" s="125" t="s">
        <v>174</v>
      </c>
      <c r="B183" s="126">
        <v>0</v>
      </c>
      <c r="C183" s="126">
        <v>0</v>
      </c>
      <c r="M183" s="8"/>
      <c r="N183" s="8"/>
      <c r="O183" s="8"/>
      <c r="P183" s="8"/>
      <c r="Q183" s="8"/>
      <c r="R183" s="8"/>
      <c r="S183" s="8"/>
      <c r="T183" s="8"/>
      <c r="U183" s="8"/>
      <c r="V183" s="8"/>
      <c r="W183" s="8"/>
      <c r="X183" s="8"/>
      <c r="Y183" s="8"/>
      <c r="Z183" s="8"/>
    </row>
    <row r="184" spans="1:26" ht="17.25" customHeight="1">
      <c r="A184" s="123" t="s">
        <v>1896</v>
      </c>
      <c r="B184" s="126">
        <v>2131908.67</v>
      </c>
      <c r="C184" s="126">
        <v>1582280.25</v>
      </c>
      <c r="M184" s="8"/>
      <c r="N184" s="8"/>
      <c r="O184" s="8"/>
      <c r="P184" s="8"/>
      <c r="Q184" s="8"/>
      <c r="R184" s="8"/>
      <c r="S184" s="8"/>
      <c r="T184" s="8"/>
      <c r="U184" s="8"/>
      <c r="V184" s="8"/>
      <c r="W184" s="8"/>
      <c r="X184" s="8"/>
      <c r="Y184" s="8"/>
      <c r="Z184" s="8"/>
    </row>
    <row r="185" spans="1:26" ht="17.25" customHeight="1">
      <c r="A185" s="124" t="s">
        <v>68</v>
      </c>
      <c r="B185" s="126">
        <v>598733.94999999984</v>
      </c>
      <c r="C185" s="126">
        <v>224009.78999999998</v>
      </c>
      <c r="M185" s="8"/>
      <c r="N185" s="8"/>
      <c r="O185" s="8"/>
      <c r="P185" s="8"/>
      <c r="Q185" s="8"/>
      <c r="R185" s="8"/>
      <c r="S185" s="8"/>
      <c r="T185" s="8"/>
      <c r="U185" s="8"/>
      <c r="V185" s="8"/>
      <c r="W185" s="8"/>
      <c r="X185" s="8"/>
      <c r="Y185" s="8"/>
      <c r="Z185" s="8"/>
    </row>
    <row r="186" spans="1:26" ht="17.25" customHeight="1">
      <c r="A186" s="125" t="s">
        <v>70</v>
      </c>
      <c r="B186" s="126">
        <v>7200</v>
      </c>
      <c r="C186" s="126">
        <v>2874.56</v>
      </c>
      <c r="M186" s="8"/>
      <c r="N186" s="8"/>
      <c r="O186" s="8"/>
      <c r="P186" s="8"/>
      <c r="Q186" s="8"/>
      <c r="R186" s="8"/>
      <c r="S186" s="8"/>
      <c r="T186" s="8"/>
      <c r="U186" s="8"/>
      <c r="V186" s="8"/>
      <c r="W186" s="8"/>
      <c r="X186" s="8"/>
      <c r="Y186" s="8"/>
      <c r="Z186" s="8"/>
    </row>
    <row r="187" spans="1:26" ht="17.25" customHeight="1">
      <c r="A187" s="125" t="s">
        <v>72</v>
      </c>
      <c r="B187" s="126">
        <v>19200</v>
      </c>
      <c r="C187" s="126">
        <v>7199.26</v>
      </c>
      <c r="M187" s="8"/>
      <c r="N187" s="8"/>
      <c r="O187" s="8"/>
      <c r="P187" s="8"/>
      <c r="Q187" s="8"/>
      <c r="R187" s="8"/>
      <c r="S187" s="8"/>
      <c r="T187" s="8"/>
      <c r="U187" s="8"/>
      <c r="V187" s="8"/>
      <c r="W187" s="8"/>
      <c r="X187" s="8"/>
      <c r="Y187" s="8"/>
      <c r="Z187" s="8"/>
    </row>
    <row r="188" spans="1:26" ht="17.25" customHeight="1">
      <c r="A188" s="125" t="s">
        <v>74</v>
      </c>
      <c r="B188" s="126">
        <v>5140</v>
      </c>
      <c r="C188" s="126">
        <v>1690.21</v>
      </c>
      <c r="M188" s="8"/>
      <c r="N188" s="8"/>
      <c r="O188" s="8"/>
      <c r="P188" s="8"/>
      <c r="Q188" s="8"/>
      <c r="R188" s="8"/>
      <c r="S188" s="8"/>
      <c r="T188" s="8"/>
      <c r="U188" s="8"/>
      <c r="V188" s="8"/>
      <c r="W188" s="8"/>
      <c r="X188" s="8"/>
      <c r="Y188" s="8"/>
      <c r="Z188" s="8"/>
    </row>
    <row r="189" spans="1:26" ht="17.25" customHeight="1">
      <c r="A189" s="125" t="s">
        <v>76</v>
      </c>
      <c r="B189" s="126">
        <v>37541.599999999999</v>
      </c>
      <c r="C189" s="126">
        <v>7508.32</v>
      </c>
      <c r="M189" s="8"/>
      <c r="N189" s="8"/>
      <c r="O189" s="8"/>
      <c r="P189" s="8"/>
      <c r="Q189" s="8"/>
      <c r="R189" s="8"/>
      <c r="S189" s="8"/>
      <c r="T189" s="8"/>
      <c r="U189" s="8"/>
      <c r="V189" s="8"/>
      <c r="W189" s="8"/>
      <c r="X189" s="8"/>
      <c r="Y189" s="8"/>
      <c r="Z189" s="8"/>
    </row>
    <row r="190" spans="1:26" ht="17.25" customHeight="1">
      <c r="A190" s="125" t="s">
        <v>304</v>
      </c>
      <c r="B190" s="126">
        <v>0</v>
      </c>
      <c r="C190" s="126">
        <v>0</v>
      </c>
      <c r="M190" s="8"/>
      <c r="N190" s="8"/>
      <c r="O190" s="8"/>
      <c r="P190" s="8"/>
      <c r="Q190" s="8"/>
      <c r="R190" s="8"/>
      <c r="S190" s="8"/>
      <c r="T190" s="8"/>
      <c r="U190" s="8"/>
      <c r="V190" s="8"/>
      <c r="W190" s="8"/>
      <c r="X190" s="8"/>
      <c r="Y190" s="8"/>
      <c r="Z190" s="8"/>
    </row>
    <row r="191" spans="1:26" ht="17.25" customHeight="1">
      <c r="A191" s="125" t="s">
        <v>78</v>
      </c>
      <c r="B191" s="126">
        <v>0</v>
      </c>
      <c r="C191" s="126">
        <v>0</v>
      </c>
      <c r="M191" s="8"/>
      <c r="N191" s="8"/>
      <c r="O191" s="8"/>
      <c r="P191" s="8"/>
      <c r="Q191" s="8"/>
      <c r="R191" s="8"/>
      <c r="S191" s="8"/>
      <c r="T191" s="8"/>
      <c r="U191" s="8"/>
      <c r="V191" s="8"/>
      <c r="W191" s="8"/>
      <c r="X191" s="8"/>
      <c r="Y191" s="8"/>
      <c r="Z191" s="8"/>
    </row>
    <row r="192" spans="1:26" ht="17.25" customHeight="1">
      <c r="A192" s="125" t="s">
        <v>82</v>
      </c>
      <c r="B192" s="126">
        <v>222313.13</v>
      </c>
      <c r="C192" s="126">
        <v>58013.56</v>
      </c>
      <c r="M192" s="8"/>
      <c r="N192" s="8"/>
      <c r="O192" s="8"/>
      <c r="P192" s="8"/>
      <c r="Q192" s="8"/>
      <c r="R192" s="8"/>
      <c r="S192" s="8"/>
      <c r="T192" s="8"/>
      <c r="U192" s="8"/>
      <c r="V192" s="8"/>
      <c r="W192" s="8"/>
      <c r="X192" s="8"/>
      <c r="Y192" s="8"/>
      <c r="Z192" s="8"/>
    </row>
    <row r="193" spans="1:26" ht="17.25" customHeight="1">
      <c r="A193" s="125" t="s">
        <v>84</v>
      </c>
      <c r="B193" s="126">
        <v>192572.06</v>
      </c>
      <c r="C193" s="126">
        <v>63096.69</v>
      </c>
      <c r="M193" s="8"/>
      <c r="N193" s="8"/>
      <c r="O193" s="8"/>
      <c r="P193" s="8"/>
      <c r="Q193" s="8"/>
      <c r="R193" s="8"/>
      <c r="S193" s="8"/>
      <c r="T193" s="8"/>
      <c r="U193" s="8"/>
      <c r="V193" s="8"/>
      <c r="W193" s="8"/>
      <c r="X193" s="8"/>
      <c r="Y193" s="8"/>
      <c r="Z193" s="8"/>
    </row>
    <row r="194" spans="1:26" ht="17.25" customHeight="1">
      <c r="A194" s="125" t="s">
        <v>86</v>
      </c>
      <c r="B194" s="126">
        <v>2108.9899999999998</v>
      </c>
      <c r="C194" s="126">
        <v>967.82</v>
      </c>
      <c r="M194" s="8"/>
      <c r="N194" s="8"/>
      <c r="O194" s="8"/>
      <c r="P194" s="8"/>
      <c r="Q194" s="8"/>
      <c r="R194" s="8"/>
      <c r="S194" s="8"/>
      <c r="T194" s="8"/>
      <c r="U194" s="8"/>
      <c r="V194" s="8"/>
      <c r="W194" s="8"/>
      <c r="X194" s="8"/>
      <c r="Y194" s="8"/>
      <c r="Z194" s="8"/>
    </row>
    <row r="195" spans="1:26" ht="17.25" customHeight="1">
      <c r="A195" s="125" t="s">
        <v>88</v>
      </c>
      <c r="B195" s="126">
        <v>6043.6</v>
      </c>
      <c r="C195" s="126">
        <v>5794.6</v>
      </c>
      <c r="M195" s="8"/>
      <c r="N195" s="8"/>
      <c r="O195" s="8"/>
      <c r="P195" s="8"/>
      <c r="Q195" s="8"/>
      <c r="R195" s="8"/>
      <c r="S195" s="8"/>
      <c r="T195" s="8"/>
      <c r="U195" s="8"/>
      <c r="V195" s="8"/>
      <c r="W195" s="8"/>
      <c r="X195" s="8"/>
      <c r="Y195" s="8"/>
      <c r="Z195" s="8"/>
    </row>
    <row r="196" spans="1:26" ht="17.25" customHeight="1">
      <c r="A196" s="125" t="s">
        <v>92</v>
      </c>
      <c r="B196" s="126">
        <v>21207.3</v>
      </c>
      <c r="C196" s="126">
        <v>12914.8</v>
      </c>
      <c r="M196" s="8"/>
      <c r="N196" s="8"/>
      <c r="O196" s="8"/>
      <c r="P196" s="8"/>
      <c r="Q196" s="8"/>
      <c r="R196" s="8"/>
      <c r="S196" s="8"/>
      <c r="T196" s="8"/>
      <c r="U196" s="8"/>
      <c r="V196" s="8"/>
      <c r="W196" s="8"/>
      <c r="X196" s="8"/>
      <c r="Y196" s="8"/>
      <c r="Z196" s="8"/>
    </row>
    <row r="197" spans="1:26" ht="17.25" customHeight="1">
      <c r="A197" s="125" t="s">
        <v>94</v>
      </c>
      <c r="B197" s="126">
        <v>0</v>
      </c>
      <c r="C197" s="126">
        <v>0</v>
      </c>
      <c r="M197" s="8"/>
      <c r="N197" s="8"/>
      <c r="O197" s="8"/>
      <c r="P197" s="8"/>
      <c r="Q197" s="8"/>
      <c r="R197" s="8"/>
      <c r="S197" s="8"/>
      <c r="T197" s="8"/>
      <c r="U197" s="8"/>
      <c r="V197" s="8"/>
      <c r="W197" s="8"/>
      <c r="X197" s="8"/>
      <c r="Y197" s="8"/>
      <c r="Z197" s="8"/>
    </row>
    <row r="198" spans="1:26" ht="17.25" customHeight="1">
      <c r="A198" s="125" t="s">
        <v>98</v>
      </c>
      <c r="B198" s="126">
        <v>0</v>
      </c>
      <c r="C198" s="126">
        <v>0</v>
      </c>
      <c r="M198" s="8"/>
      <c r="N198" s="8"/>
      <c r="O198" s="8"/>
      <c r="P198" s="8"/>
      <c r="Q198" s="8"/>
      <c r="R198" s="8"/>
      <c r="S198" s="8"/>
      <c r="T198" s="8"/>
      <c r="U198" s="8"/>
      <c r="V198" s="8"/>
      <c r="W198" s="8"/>
      <c r="X198" s="8"/>
      <c r="Y198" s="8"/>
      <c r="Z198" s="8"/>
    </row>
    <row r="199" spans="1:26" ht="17.25" customHeight="1">
      <c r="A199" s="125" t="s">
        <v>885</v>
      </c>
      <c r="B199" s="126">
        <v>750</v>
      </c>
      <c r="C199" s="126">
        <v>0</v>
      </c>
      <c r="M199" s="8"/>
      <c r="N199" s="8"/>
      <c r="O199" s="8"/>
      <c r="P199" s="8"/>
      <c r="Q199" s="8"/>
      <c r="R199" s="8"/>
      <c r="S199" s="8"/>
      <c r="T199" s="8"/>
      <c r="U199" s="8"/>
      <c r="V199" s="8"/>
      <c r="W199" s="8"/>
      <c r="X199" s="8"/>
      <c r="Y199" s="8"/>
      <c r="Z199" s="8"/>
    </row>
    <row r="200" spans="1:26" ht="17.25" customHeight="1">
      <c r="A200" s="125" t="s">
        <v>568</v>
      </c>
      <c r="B200" s="126">
        <v>0</v>
      </c>
      <c r="C200" s="126">
        <v>0</v>
      </c>
      <c r="M200" s="8"/>
      <c r="N200" s="8"/>
      <c r="O200" s="8"/>
      <c r="P200" s="8"/>
      <c r="Q200" s="8"/>
      <c r="R200" s="8"/>
      <c r="S200" s="8"/>
      <c r="T200" s="8"/>
      <c r="U200" s="8"/>
      <c r="V200" s="8"/>
      <c r="W200" s="8"/>
      <c r="X200" s="8"/>
      <c r="Y200" s="8"/>
      <c r="Z200" s="8"/>
    </row>
    <row r="201" spans="1:26" ht="17.25" customHeight="1">
      <c r="A201" s="125" t="s">
        <v>102</v>
      </c>
      <c r="B201" s="126">
        <v>0</v>
      </c>
      <c r="C201" s="126">
        <v>0</v>
      </c>
      <c r="M201" s="8"/>
      <c r="N201" s="8"/>
      <c r="O201" s="8"/>
      <c r="P201" s="8"/>
      <c r="Q201" s="8"/>
      <c r="R201" s="8"/>
      <c r="S201" s="8"/>
      <c r="T201" s="8"/>
      <c r="U201" s="8"/>
      <c r="V201" s="8"/>
      <c r="W201" s="8"/>
      <c r="X201" s="8"/>
      <c r="Y201" s="8"/>
      <c r="Z201" s="8"/>
    </row>
    <row r="202" spans="1:26" ht="17.25" customHeight="1">
      <c r="A202" s="125" t="s">
        <v>104</v>
      </c>
      <c r="B202" s="126">
        <v>0</v>
      </c>
      <c r="C202" s="126">
        <v>0</v>
      </c>
      <c r="M202" s="8"/>
      <c r="N202" s="8"/>
      <c r="O202" s="8"/>
      <c r="P202" s="8"/>
      <c r="Q202" s="8"/>
      <c r="R202" s="8"/>
      <c r="S202" s="8"/>
      <c r="T202" s="8"/>
      <c r="U202" s="8"/>
      <c r="V202" s="8"/>
      <c r="W202" s="8"/>
      <c r="X202" s="8"/>
      <c r="Y202" s="8"/>
      <c r="Z202" s="8"/>
    </row>
    <row r="203" spans="1:26" ht="17.25" customHeight="1">
      <c r="A203" s="125" t="s">
        <v>106</v>
      </c>
      <c r="B203" s="126">
        <v>3943.79</v>
      </c>
      <c r="C203" s="126">
        <v>3893.79</v>
      </c>
      <c r="M203" s="8"/>
      <c r="N203" s="8"/>
      <c r="O203" s="8"/>
      <c r="P203" s="8"/>
      <c r="Q203" s="8"/>
      <c r="R203" s="8"/>
      <c r="S203" s="8"/>
      <c r="T203" s="8"/>
      <c r="U203" s="8"/>
      <c r="V203" s="8"/>
      <c r="W203" s="8"/>
      <c r="X203" s="8"/>
      <c r="Y203" s="8"/>
      <c r="Z203" s="8"/>
    </row>
    <row r="204" spans="1:26" ht="17.25" customHeight="1">
      <c r="A204" s="125" t="s">
        <v>108</v>
      </c>
      <c r="B204" s="126">
        <v>1736.6</v>
      </c>
      <c r="C204" s="126">
        <v>0</v>
      </c>
      <c r="M204" s="8"/>
      <c r="N204" s="8"/>
      <c r="O204" s="8"/>
      <c r="P204" s="8"/>
      <c r="Q204" s="8"/>
      <c r="R204" s="8"/>
      <c r="S204" s="8"/>
      <c r="T204" s="8"/>
      <c r="U204" s="8"/>
      <c r="V204" s="8"/>
      <c r="W204" s="8"/>
      <c r="X204" s="8"/>
      <c r="Y204" s="8"/>
      <c r="Z204" s="8"/>
    </row>
    <row r="205" spans="1:26" ht="17.25" customHeight="1">
      <c r="A205" s="125" t="s">
        <v>110</v>
      </c>
      <c r="B205" s="126">
        <v>15021.09</v>
      </c>
      <c r="C205" s="126">
        <v>15021.09</v>
      </c>
      <c r="M205" s="8"/>
      <c r="N205" s="8"/>
      <c r="O205" s="8"/>
      <c r="P205" s="8"/>
      <c r="Q205" s="8"/>
      <c r="R205" s="8"/>
      <c r="S205" s="8"/>
      <c r="T205" s="8"/>
      <c r="U205" s="8"/>
      <c r="V205" s="8"/>
      <c r="W205" s="8"/>
      <c r="X205" s="8"/>
      <c r="Y205" s="8"/>
      <c r="Z205" s="8"/>
    </row>
    <row r="206" spans="1:26" ht="17.25" customHeight="1">
      <c r="A206" s="125" t="s">
        <v>893</v>
      </c>
      <c r="B206" s="126">
        <v>7258.2</v>
      </c>
      <c r="C206" s="126">
        <v>3063.5</v>
      </c>
      <c r="M206" s="8"/>
      <c r="N206" s="8"/>
      <c r="O206" s="8"/>
      <c r="P206" s="8"/>
      <c r="Q206" s="8"/>
      <c r="R206" s="8"/>
      <c r="S206" s="8"/>
      <c r="T206" s="8"/>
      <c r="U206" s="8"/>
      <c r="V206" s="8"/>
      <c r="W206" s="8"/>
      <c r="X206" s="8"/>
      <c r="Y206" s="8"/>
      <c r="Z206" s="8"/>
    </row>
    <row r="207" spans="1:26" ht="17.25" customHeight="1">
      <c r="A207" s="125" t="s">
        <v>310</v>
      </c>
      <c r="B207" s="126">
        <v>8540.33</v>
      </c>
      <c r="C207" s="126">
        <v>8315.33</v>
      </c>
      <c r="M207" s="8"/>
      <c r="N207" s="8"/>
      <c r="O207" s="8"/>
      <c r="P207" s="8"/>
      <c r="Q207" s="8"/>
      <c r="R207" s="8"/>
      <c r="S207" s="8"/>
      <c r="T207" s="8"/>
      <c r="U207" s="8"/>
      <c r="V207" s="8"/>
      <c r="W207" s="8"/>
      <c r="X207" s="8"/>
      <c r="Y207" s="8"/>
      <c r="Z207" s="8"/>
    </row>
    <row r="208" spans="1:26" ht="17.25" customHeight="1">
      <c r="A208" s="125" t="s">
        <v>112</v>
      </c>
      <c r="B208" s="126">
        <v>33763.4</v>
      </c>
      <c r="C208" s="126">
        <v>20423.400000000001</v>
      </c>
      <c r="M208" s="8"/>
      <c r="N208" s="8"/>
      <c r="O208" s="8"/>
      <c r="P208" s="8"/>
      <c r="Q208" s="8"/>
      <c r="R208" s="8"/>
      <c r="S208" s="8"/>
      <c r="T208" s="8"/>
      <c r="U208" s="8"/>
      <c r="V208" s="8"/>
      <c r="W208" s="8"/>
      <c r="X208" s="8"/>
      <c r="Y208" s="8"/>
      <c r="Z208" s="8"/>
    </row>
    <row r="209" spans="1:26" ht="17.25" customHeight="1">
      <c r="A209" s="125" t="s">
        <v>439</v>
      </c>
      <c r="B209" s="126">
        <v>249</v>
      </c>
      <c r="C209" s="126">
        <v>0</v>
      </c>
      <c r="M209" s="8"/>
      <c r="N209" s="8"/>
      <c r="O209" s="8"/>
      <c r="P209" s="8"/>
      <c r="Q209" s="8"/>
      <c r="R209" s="8"/>
      <c r="S209" s="8"/>
      <c r="T209" s="8"/>
      <c r="U209" s="8"/>
      <c r="V209" s="8"/>
      <c r="W209" s="8"/>
      <c r="X209" s="8"/>
      <c r="Y209" s="8"/>
      <c r="Z209" s="8"/>
    </row>
    <row r="210" spans="1:26" ht="17.25" customHeight="1">
      <c r="A210" s="125" t="s">
        <v>351</v>
      </c>
      <c r="B210" s="126">
        <v>10678.46</v>
      </c>
      <c r="C210" s="126">
        <v>9766.4599999999991</v>
      </c>
      <c r="M210" s="8"/>
      <c r="N210" s="8"/>
      <c r="O210" s="8"/>
      <c r="P210" s="8"/>
      <c r="Q210" s="8"/>
      <c r="R210" s="8"/>
      <c r="S210" s="8"/>
      <c r="T210" s="8"/>
      <c r="U210" s="8"/>
      <c r="V210" s="8"/>
      <c r="W210" s="8"/>
      <c r="X210" s="8"/>
      <c r="Y210" s="8"/>
      <c r="Z210" s="8"/>
    </row>
    <row r="211" spans="1:26" ht="17.25" customHeight="1">
      <c r="A211" s="125" t="s">
        <v>405</v>
      </c>
      <c r="B211" s="126">
        <v>0</v>
      </c>
      <c r="C211" s="126">
        <v>0</v>
      </c>
      <c r="M211" s="8"/>
      <c r="N211" s="8"/>
      <c r="O211" s="8"/>
      <c r="P211" s="8"/>
      <c r="Q211" s="8"/>
      <c r="R211" s="8"/>
      <c r="S211" s="8"/>
      <c r="T211" s="8"/>
      <c r="U211" s="8"/>
      <c r="V211" s="8"/>
      <c r="W211" s="8"/>
      <c r="X211" s="8"/>
      <c r="Y211" s="8"/>
      <c r="Z211" s="8"/>
    </row>
    <row r="212" spans="1:26" ht="17.25" customHeight="1">
      <c r="A212" s="125" t="s">
        <v>407</v>
      </c>
      <c r="B212" s="126">
        <v>2721</v>
      </c>
      <c r="C212" s="126">
        <v>2721</v>
      </c>
      <c r="M212" s="8"/>
      <c r="N212" s="8"/>
      <c r="O212" s="8"/>
      <c r="P212" s="8"/>
      <c r="Q212" s="8"/>
      <c r="R212" s="8"/>
      <c r="S212" s="8"/>
      <c r="T212" s="8"/>
      <c r="U212" s="8"/>
      <c r="V212" s="8"/>
      <c r="W212" s="8"/>
      <c r="X212" s="8"/>
      <c r="Y212" s="8"/>
      <c r="Z212" s="8"/>
    </row>
    <row r="213" spans="1:26" ht="17.25" customHeight="1">
      <c r="A213" s="125" t="s">
        <v>116</v>
      </c>
      <c r="B213" s="126">
        <v>745.4</v>
      </c>
      <c r="C213" s="126">
        <v>745.4</v>
      </c>
      <c r="M213" s="8"/>
      <c r="N213" s="8"/>
      <c r="O213" s="8"/>
      <c r="P213" s="8"/>
      <c r="Q213" s="8"/>
      <c r="R213" s="8"/>
      <c r="S213" s="8"/>
      <c r="T213" s="8"/>
      <c r="U213" s="8"/>
      <c r="V213" s="8"/>
      <c r="W213" s="8"/>
      <c r="X213" s="8"/>
      <c r="Y213" s="8"/>
      <c r="Z213" s="8"/>
    </row>
    <row r="214" spans="1:26" ht="17.25" customHeight="1">
      <c r="A214" s="125" t="s">
        <v>318</v>
      </c>
      <c r="B214" s="126">
        <v>0</v>
      </c>
      <c r="C214" s="126">
        <v>0</v>
      </c>
      <c r="M214" s="8"/>
      <c r="N214" s="8"/>
      <c r="O214" s="8"/>
      <c r="P214" s="8"/>
      <c r="Q214" s="8"/>
      <c r="R214" s="8"/>
      <c r="S214" s="8"/>
      <c r="T214" s="8"/>
      <c r="U214" s="8"/>
      <c r="V214" s="8"/>
      <c r="W214" s="8"/>
      <c r="X214" s="8"/>
      <c r="Y214" s="8"/>
      <c r="Z214" s="8"/>
    </row>
    <row r="215" spans="1:26" ht="17.25" customHeight="1">
      <c r="A215" s="124" t="s">
        <v>1859</v>
      </c>
      <c r="B215" s="126">
        <v>1533174.72</v>
      </c>
      <c r="C215" s="126">
        <v>1358270.4600000002</v>
      </c>
      <c r="M215" s="8"/>
      <c r="N215" s="8"/>
      <c r="O215" s="8"/>
      <c r="P215" s="8"/>
      <c r="Q215" s="8"/>
      <c r="R215" s="8"/>
      <c r="S215" s="8"/>
      <c r="T215" s="8"/>
      <c r="U215" s="8"/>
      <c r="V215" s="8"/>
      <c r="W215" s="8"/>
      <c r="X215" s="8"/>
      <c r="Y215" s="8"/>
      <c r="Z215" s="8"/>
    </row>
    <row r="216" spans="1:26" ht="17.25" customHeight="1">
      <c r="A216" s="125" t="s">
        <v>1861</v>
      </c>
      <c r="B216" s="126">
        <v>33643.160000000003</v>
      </c>
      <c r="C216" s="126">
        <v>33643.160000000003</v>
      </c>
      <c r="M216" s="8"/>
      <c r="N216" s="8"/>
      <c r="O216" s="8"/>
      <c r="P216" s="8"/>
      <c r="Q216" s="8"/>
      <c r="R216" s="8"/>
      <c r="S216" s="8"/>
      <c r="T216" s="8"/>
      <c r="U216" s="8"/>
      <c r="V216" s="8"/>
      <c r="W216" s="8"/>
      <c r="X216" s="8"/>
      <c r="Y216" s="8"/>
      <c r="Z216" s="8"/>
    </row>
    <row r="217" spans="1:26" ht="17.25" customHeight="1">
      <c r="A217" s="125" t="s">
        <v>1863</v>
      </c>
      <c r="B217" s="126">
        <v>10128.75</v>
      </c>
      <c r="C217" s="126">
        <v>10128.75</v>
      </c>
      <c r="M217" s="8"/>
      <c r="N217" s="8"/>
      <c r="O217" s="8"/>
      <c r="P217" s="8"/>
      <c r="Q217" s="8"/>
      <c r="R217" s="8"/>
      <c r="S217" s="8"/>
      <c r="T217" s="8"/>
      <c r="U217" s="8"/>
      <c r="V217" s="8"/>
      <c r="W217" s="8"/>
      <c r="X217" s="8"/>
      <c r="Y217" s="8"/>
      <c r="Z217" s="8"/>
    </row>
    <row r="218" spans="1:26" ht="17.25" customHeight="1">
      <c r="A218" s="125" t="s">
        <v>1865</v>
      </c>
      <c r="B218" s="126">
        <v>806676.68</v>
      </c>
      <c r="C218" s="126">
        <v>806676.68</v>
      </c>
      <c r="M218" s="8"/>
      <c r="N218" s="8"/>
      <c r="O218" s="8"/>
      <c r="P218" s="8"/>
      <c r="Q218" s="8"/>
      <c r="R218" s="8"/>
      <c r="S218" s="8"/>
      <c r="T218" s="8"/>
      <c r="U218" s="8"/>
      <c r="V218" s="8"/>
      <c r="W218" s="8"/>
      <c r="X218" s="8"/>
      <c r="Y218" s="8"/>
      <c r="Z218" s="8"/>
    </row>
    <row r="219" spans="1:26" ht="17.25" customHeight="1">
      <c r="A219" s="125" t="s">
        <v>1867</v>
      </c>
      <c r="B219" s="126">
        <v>102044.38</v>
      </c>
      <c r="C219" s="126">
        <v>102044.38</v>
      </c>
      <c r="M219" s="8"/>
      <c r="N219" s="8"/>
      <c r="O219" s="8"/>
      <c r="P219" s="8"/>
      <c r="Q219" s="8"/>
      <c r="R219" s="8"/>
      <c r="S219" s="8"/>
      <c r="T219" s="8"/>
      <c r="U219" s="8"/>
      <c r="V219" s="8"/>
      <c r="W219" s="8"/>
      <c r="X219" s="8"/>
      <c r="Y219" s="8"/>
      <c r="Z219" s="8"/>
    </row>
    <row r="220" spans="1:26" ht="17.25" customHeight="1">
      <c r="A220" s="125" t="s">
        <v>1869</v>
      </c>
      <c r="B220" s="126">
        <v>46534.35</v>
      </c>
      <c r="C220" s="126">
        <v>46534.35</v>
      </c>
      <c r="M220" s="8"/>
      <c r="N220" s="8"/>
      <c r="O220" s="8"/>
      <c r="P220" s="8"/>
      <c r="Q220" s="8"/>
      <c r="R220" s="8"/>
      <c r="S220" s="8"/>
      <c r="T220" s="8"/>
      <c r="U220" s="8"/>
      <c r="V220" s="8"/>
      <c r="W220" s="8"/>
      <c r="X220" s="8"/>
      <c r="Y220" s="8"/>
      <c r="Z220" s="8"/>
    </row>
    <row r="221" spans="1:26" ht="17.25" customHeight="1">
      <c r="A221" s="125" t="s">
        <v>1871</v>
      </c>
      <c r="B221" s="126">
        <v>0</v>
      </c>
      <c r="C221" s="126">
        <v>0</v>
      </c>
      <c r="M221" s="8"/>
      <c r="N221" s="8"/>
      <c r="O221" s="8"/>
      <c r="P221" s="8"/>
      <c r="Q221" s="8"/>
      <c r="R221" s="8"/>
      <c r="S221" s="8"/>
      <c r="T221" s="8"/>
      <c r="U221" s="8"/>
      <c r="V221" s="8"/>
      <c r="W221" s="8"/>
      <c r="X221" s="8"/>
      <c r="Y221" s="8"/>
      <c r="Z221" s="8"/>
    </row>
    <row r="222" spans="1:26" ht="17.25" customHeight="1">
      <c r="A222" s="125" t="s">
        <v>178</v>
      </c>
      <c r="B222" s="126">
        <v>1596.35</v>
      </c>
      <c r="C222" s="126">
        <v>1596.35</v>
      </c>
      <c r="M222" s="8"/>
      <c r="N222" s="8"/>
      <c r="O222" s="8"/>
      <c r="P222" s="8"/>
      <c r="Q222" s="8"/>
      <c r="R222" s="8"/>
      <c r="S222" s="8"/>
      <c r="T222" s="8"/>
      <c r="U222" s="8"/>
      <c r="V222" s="8"/>
      <c r="W222" s="8"/>
      <c r="X222" s="8"/>
      <c r="Y222" s="8"/>
      <c r="Z222" s="8"/>
    </row>
    <row r="223" spans="1:26" ht="17.25" customHeight="1">
      <c r="A223" s="125" t="s">
        <v>611</v>
      </c>
      <c r="B223" s="126">
        <v>1902.17</v>
      </c>
      <c r="C223" s="126">
        <v>1902.17</v>
      </c>
      <c r="M223" s="8"/>
      <c r="N223" s="8"/>
      <c r="O223" s="8"/>
      <c r="P223" s="8"/>
      <c r="Q223" s="8"/>
      <c r="R223" s="8"/>
      <c r="S223" s="8"/>
      <c r="T223" s="8"/>
      <c r="U223" s="8"/>
      <c r="V223" s="8"/>
      <c r="W223" s="8"/>
      <c r="X223" s="8"/>
      <c r="Y223" s="8"/>
      <c r="Z223" s="8"/>
    </row>
    <row r="224" spans="1:26" ht="17.25" customHeight="1">
      <c r="A224" s="125" t="s">
        <v>169</v>
      </c>
      <c r="B224" s="126">
        <v>0</v>
      </c>
      <c r="C224" s="126">
        <v>0</v>
      </c>
      <c r="M224" s="8"/>
      <c r="N224" s="8"/>
      <c r="O224" s="8"/>
      <c r="P224" s="8"/>
      <c r="Q224" s="8"/>
      <c r="R224" s="8"/>
      <c r="S224" s="8"/>
      <c r="T224" s="8"/>
      <c r="U224" s="8"/>
      <c r="V224" s="8"/>
      <c r="W224" s="8"/>
      <c r="X224" s="8"/>
      <c r="Y224" s="8"/>
      <c r="Z224" s="8"/>
    </row>
    <row r="225" spans="1:26" ht="17.25" customHeight="1">
      <c r="A225" s="125" t="s">
        <v>154</v>
      </c>
      <c r="B225" s="126">
        <v>0</v>
      </c>
      <c r="C225" s="126">
        <v>0</v>
      </c>
      <c r="M225" s="8"/>
      <c r="N225" s="8"/>
      <c r="O225" s="8"/>
      <c r="P225" s="8"/>
      <c r="Q225" s="8"/>
      <c r="R225" s="8"/>
      <c r="S225" s="8"/>
      <c r="T225" s="8"/>
      <c r="U225" s="8"/>
      <c r="V225" s="8"/>
      <c r="W225" s="8"/>
      <c r="X225" s="8"/>
      <c r="Y225" s="8"/>
      <c r="Z225" s="8"/>
    </row>
    <row r="226" spans="1:26" ht="17.25" customHeight="1">
      <c r="A226" s="125" t="s">
        <v>330</v>
      </c>
      <c r="B226" s="126">
        <v>23992.46</v>
      </c>
      <c r="C226" s="126">
        <v>23992.46</v>
      </c>
      <c r="M226" s="8"/>
      <c r="N226" s="8"/>
      <c r="O226" s="8"/>
      <c r="P226" s="8"/>
      <c r="Q226" s="8"/>
      <c r="R226" s="8"/>
      <c r="S226" s="8"/>
      <c r="T226" s="8"/>
      <c r="U226" s="8"/>
      <c r="V226" s="8"/>
      <c r="W226" s="8"/>
      <c r="X226" s="8"/>
      <c r="Y226" s="8"/>
      <c r="Z226" s="8"/>
    </row>
    <row r="227" spans="1:26" ht="17.25" customHeight="1">
      <c r="A227" s="125" t="s">
        <v>1832</v>
      </c>
      <c r="B227" s="126">
        <v>0</v>
      </c>
      <c r="C227" s="126">
        <v>0</v>
      </c>
      <c r="M227" s="8"/>
      <c r="N227" s="8"/>
      <c r="O227" s="8"/>
      <c r="P227" s="8"/>
      <c r="Q227" s="8"/>
      <c r="R227" s="8"/>
      <c r="S227" s="8"/>
      <c r="T227" s="8"/>
      <c r="U227" s="8"/>
      <c r="V227" s="8"/>
      <c r="W227" s="8"/>
      <c r="X227" s="8"/>
      <c r="Y227" s="8"/>
      <c r="Z227" s="8"/>
    </row>
    <row r="228" spans="1:26" ht="17.25" customHeight="1">
      <c r="A228" s="125" t="s">
        <v>930</v>
      </c>
      <c r="B228" s="126">
        <v>77469.429999999993</v>
      </c>
      <c r="C228" s="126">
        <v>53877.78</v>
      </c>
      <c r="M228" s="8"/>
      <c r="N228" s="8"/>
      <c r="O228" s="8"/>
      <c r="P228" s="8"/>
      <c r="Q228" s="8"/>
      <c r="R228" s="8"/>
      <c r="S228" s="8"/>
      <c r="T228" s="8"/>
      <c r="U228" s="8"/>
      <c r="V228" s="8"/>
      <c r="W228" s="8"/>
      <c r="X228" s="8"/>
      <c r="Y228" s="8"/>
      <c r="Z228" s="8"/>
    </row>
    <row r="229" spans="1:26" ht="17.25" customHeight="1">
      <c r="A229" s="125" t="s">
        <v>799</v>
      </c>
      <c r="B229" s="126">
        <v>124137.79</v>
      </c>
      <c r="C229" s="126">
        <v>124137.79</v>
      </c>
      <c r="M229" s="8"/>
      <c r="N229" s="8"/>
      <c r="O229" s="8"/>
      <c r="P229" s="8"/>
      <c r="Q229" s="8"/>
      <c r="R229" s="8"/>
      <c r="S229" s="8"/>
      <c r="T229" s="8"/>
      <c r="U229" s="8"/>
      <c r="V229" s="8"/>
      <c r="W229" s="8"/>
      <c r="X229" s="8"/>
      <c r="Y229" s="8"/>
      <c r="Z229" s="8"/>
    </row>
    <row r="230" spans="1:26" ht="17.25" customHeight="1">
      <c r="A230" s="125" t="s">
        <v>803</v>
      </c>
      <c r="B230" s="126">
        <v>383.18</v>
      </c>
      <c r="C230" s="126">
        <v>383.18</v>
      </c>
      <c r="M230" s="8"/>
      <c r="N230" s="8"/>
      <c r="O230" s="8"/>
      <c r="P230" s="8"/>
      <c r="Q230" s="8"/>
      <c r="R230" s="8"/>
      <c r="S230" s="8"/>
      <c r="T230" s="8"/>
      <c r="U230" s="8"/>
      <c r="V230" s="8"/>
      <c r="W230" s="8"/>
      <c r="X230" s="8"/>
      <c r="Y230" s="8"/>
      <c r="Z230" s="8"/>
    </row>
    <row r="231" spans="1:26" ht="17.25" customHeight="1">
      <c r="A231" s="125" t="s">
        <v>938</v>
      </c>
      <c r="B231" s="126">
        <v>185481.8</v>
      </c>
      <c r="C231" s="126">
        <v>34898.370000000003</v>
      </c>
      <c r="M231" s="8"/>
      <c r="N231" s="8"/>
      <c r="O231" s="8"/>
      <c r="P231" s="8"/>
      <c r="Q231" s="8"/>
      <c r="R231" s="8"/>
      <c r="S231" s="8"/>
      <c r="T231" s="8"/>
      <c r="U231" s="8"/>
      <c r="V231" s="8"/>
      <c r="W231" s="8"/>
      <c r="X231" s="8"/>
      <c r="Y231" s="8"/>
      <c r="Z231" s="8"/>
    </row>
    <row r="232" spans="1:26" ht="17.25" customHeight="1">
      <c r="A232" s="125" t="s">
        <v>940</v>
      </c>
      <c r="B232" s="126">
        <v>0</v>
      </c>
      <c r="C232" s="126">
        <v>0</v>
      </c>
      <c r="M232" s="8"/>
      <c r="N232" s="8"/>
      <c r="O232" s="8"/>
      <c r="P232" s="8"/>
      <c r="Q232" s="8"/>
      <c r="R232" s="8"/>
      <c r="S232" s="8"/>
      <c r="T232" s="8"/>
      <c r="U232" s="8"/>
      <c r="V232" s="8"/>
      <c r="W232" s="8"/>
      <c r="X232" s="8"/>
      <c r="Y232" s="8"/>
      <c r="Z232" s="8"/>
    </row>
    <row r="233" spans="1:26" ht="17.25" customHeight="1">
      <c r="A233" s="125" t="s">
        <v>245</v>
      </c>
      <c r="B233" s="126">
        <v>5877.72</v>
      </c>
      <c r="C233" s="126">
        <v>5148.54</v>
      </c>
      <c r="M233" s="8"/>
      <c r="N233" s="8"/>
      <c r="O233" s="8"/>
      <c r="P233" s="8"/>
      <c r="Q233" s="8"/>
      <c r="R233" s="8"/>
      <c r="S233" s="8"/>
      <c r="T233" s="8"/>
      <c r="U233" s="8"/>
      <c r="V233" s="8"/>
      <c r="W233" s="8"/>
      <c r="X233" s="8"/>
      <c r="Y233" s="8"/>
      <c r="Z233" s="8"/>
    </row>
    <row r="234" spans="1:26" ht="17.25" customHeight="1">
      <c r="A234" s="125" t="s">
        <v>248</v>
      </c>
      <c r="B234" s="126">
        <v>0</v>
      </c>
      <c r="C234" s="126">
        <v>0</v>
      </c>
      <c r="M234" s="8"/>
      <c r="N234" s="8"/>
      <c r="O234" s="8"/>
      <c r="P234" s="8"/>
      <c r="Q234" s="8"/>
      <c r="R234" s="8"/>
      <c r="S234" s="8"/>
      <c r="T234" s="8"/>
      <c r="U234" s="8"/>
      <c r="V234" s="8"/>
      <c r="W234" s="8"/>
      <c r="X234" s="8"/>
      <c r="Y234" s="8"/>
      <c r="Z234" s="8"/>
    </row>
    <row r="235" spans="1:26" ht="17.25" customHeight="1">
      <c r="A235" s="125" t="s">
        <v>254</v>
      </c>
      <c r="B235" s="126">
        <v>0</v>
      </c>
      <c r="C235" s="126">
        <v>0</v>
      </c>
      <c r="M235" s="8"/>
      <c r="N235" s="8"/>
      <c r="O235" s="8"/>
      <c r="P235" s="8"/>
      <c r="Q235" s="8"/>
      <c r="R235" s="8"/>
      <c r="S235" s="8"/>
      <c r="T235" s="8"/>
      <c r="U235" s="8"/>
      <c r="V235" s="8"/>
      <c r="W235" s="8"/>
      <c r="X235" s="8"/>
      <c r="Y235" s="8"/>
      <c r="Z235" s="8"/>
    </row>
    <row r="236" spans="1:26" ht="17.25" customHeight="1">
      <c r="A236" s="125" t="s">
        <v>250</v>
      </c>
      <c r="B236" s="126">
        <v>24006.5</v>
      </c>
      <c r="C236" s="126">
        <v>24006.5</v>
      </c>
      <c r="M236" s="8"/>
      <c r="N236" s="8"/>
      <c r="O236" s="8"/>
      <c r="P236" s="8"/>
      <c r="Q236" s="8"/>
      <c r="R236" s="8"/>
      <c r="S236" s="8"/>
      <c r="T236" s="8"/>
      <c r="U236" s="8"/>
      <c r="V236" s="8"/>
      <c r="W236" s="8"/>
      <c r="X236" s="8"/>
      <c r="Y236" s="8"/>
      <c r="Z236" s="8"/>
    </row>
    <row r="237" spans="1:26" ht="17.25" customHeight="1">
      <c r="A237" s="125" t="s">
        <v>645</v>
      </c>
      <c r="B237" s="126">
        <v>0</v>
      </c>
      <c r="C237" s="126">
        <v>0</v>
      </c>
      <c r="M237" s="8"/>
      <c r="N237" s="8"/>
      <c r="O237" s="8"/>
      <c r="P237" s="8"/>
      <c r="Q237" s="8"/>
      <c r="R237" s="8"/>
      <c r="S237" s="8"/>
      <c r="T237" s="8"/>
      <c r="U237" s="8"/>
      <c r="V237" s="8"/>
      <c r="W237" s="8"/>
      <c r="X237" s="8"/>
      <c r="Y237" s="8"/>
      <c r="Z237" s="8"/>
    </row>
    <row r="238" spans="1:26" ht="17.25" customHeight="1">
      <c r="A238" s="125" t="s">
        <v>1610</v>
      </c>
      <c r="B238" s="126">
        <v>89300</v>
      </c>
      <c r="C238" s="126">
        <v>89300</v>
      </c>
      <c r="M238" s="8"/>
      <c r="N238" s="8"/>
      <c r="O238" s="8"/>
      <c r="P238" s="8"/>
      <c r="Q238" s="8"/>
      <c r="R238" s="8"/>
      <c r="S238" s="8"/>
      <c r="T238" s="8"/>
      <c r="U238" s="8"/>
      <c r="V238" s="8"/>
      <c r="W238" s="8"/>
      <c r="X238" s="8"/>
      <c r="Y238" s="8"/>
      <c r="Z238" s="8"/>
    </row>
    <row r="239" spans="1:26" ht="17.25" customHeight="1">
      <c r="A239" s="125" t="s">
        <v>956</v>
      </c>
      <c r="B239" s="126">
        <v>0</v>
      </c>
      <c r="C239" s="126">
        <v>0</v>
      </c>
      <c r="M239" s="8"/>
      <c r="N239" s="8"/>
      <c r="O239" s="8"/>
      <c r="P239" s="8"/>
      <c r="Q239" s="8"/>
      <c r="R239" s="8"/>
      <c r="S239" s="8"/>
      <c r="T239" s="8"/>
      <c r="U239" s="8"/>
      <c r="V239" s="8"/>
      <c r="W239" s="8"/>
      <c r="X239" s="8"/>
      <c r="Y239" s="8"/>
      <c r="Z239" s="8"/>
    </row>
    <row r="240" spans="1:26" ht="17.25" customHeight="1">
      <c r="A240" s="123" t="s">
        <v>1905</v>
      </c>
      <c r="B240" s="126">
        <v>1055976.5699999998</v>
      </c>
      <c r="C240" s="126">
        <v>784425.66</v>
      </c>
      <c r="D240" s="142">
        <f>SUM(SALUD!D34:D79)</f>
        <v>1055976.5699999998</v>
      </c>
      <c r="E240" s="142">
        <f>SUM(SALUD!E34:E79)</f>
        <v>784425.66</v>
      </c>
      <c r="M240" s="8"/>
      <c r="N240" s="8"/>
      <c r="O240" s="8"/>
      <c r="P240" s="8"/>
      <c r="Q240" s="8"/>
      <c r="R240" s="8"/>
      <c r="S240" s="8"/>
      <c r="T240" s="8"/>
      <c r="U240" s="8"/>
      <c r="V240" s="8"/>
      <c r="W240" s="8"/>
      <c r="X240" s="8"/>
      <c r="Y240" s="8"/>
      <c r="Z240" s="8"/>
    </row>
    <row r="241" spans="1:26" ht="17.25" customHeight="1">
      <c r="A241" s="124" t="s">
        <v>68</v>
      </c>
      <c r="B241" s="126">
        <v>439497.23000000004</v>
      </c>
      <c r="C241" s="126">
        <v>210970.30000000002</v>
      </c>
      <c r="D241" s="142">
        <f>+D240-GETPIVOTDATA(" Comprometido",$A$3,"Area","SOCIALES","Sector Texto","SALUD","Des.Centro Gestor","Unidad de Salud Sur")</f>
        <v>0</v>
      </c>
      <c r="E241" s="142">
        <f>+E240-GETPIVOTDATA(" Devengado",$A$3,"Area","SOCIALES","Sector Texto","SALUD","Des.Centro Gestor","Unidad de Salud Sur")</f>
        <v>0</v>
      </c>
      <c r="F241" s="108">
        <v>3563.69</v>
      </c>
      <c r="G241" s="108">
        <v>3563.69</v>
      </c>
      <c r="M241" s="8"/>
      <c r="N241" s="8"/>
      <c r="O241" s="8"/>
      <c r="P241" s="8"/>
      <c r="Q241" s="8"/>
      <c r="R241" s="8"/>
      <c r="S241" s="8"/>
      <c r="T241" s="8"/>
      <c r="U241" s="8"/>
      <c r="V241" s="8"/>
      <c r="W241" s="8"/>
      <c r="X241" s="8"/>
      <c r="Y241" s="8"/>
      <c r="Z241" s="8"/>
    </row>
    <row r="242" spans="1:26" ht="17.25" customHeight="1">
      <c r="A242" s="125" t="s">
        <v>70</v>
      </c>
      <c r="B242" s="126">
        <v>3563.69</v>
      </c>
      <c r="C242" s="126">
        <v>3563.69</v>
      </c>
      <c r="D242" s="142"/>
      <c r="E242" s="142"/>
      <c r="F242" s="108">
        <v>5025.71</v>
      </c>
      <c r="G242" s="108">
        <v>5025.71</v>
      </c>
      <c r="M242" s="8"/>
      <c r="N242" s="8"/>
      <c r="O242" s="8"/>
      <c r="P242" s="8"/>
      <c r="Q242" s="8"/>
      <c r="R242" s="8"/>
      <c r="S242" s="8"/>
      <c r="T242" s="8"/>
      <c r="U242" s="8"/>
      <c r="V242" s="8"/>
      <c r="W242" s="8"/>
      <c r="X242" s="8"/>
      <c r="Y242" s="8"/>
      <c r="Z242" s="8"/>
    </row>
    <row r="243" spans="1:26" ht="17.25" customHeight="1">
      <c r="A243" s="125" t="s">
        <v>72</v>
      </c>
      <c r="B243" s="126">
        <v>5025.71</v>
      </c>
      <c r="C243" s="126">
        <v>5025.71</v>
      </c>
      <c r="F243" s="108">
        <v>6769.87</v>
      </c>
      <c r="G243" s="108">
        <v>3110.8</v>
      </c>
      <c r="M243" s="8"/>
      <c r="N243" s="8"/>
      <c r="O243" s="8"/>
      <c r="P243" s="8"/>
      <c r="Q243" s="8"/>
      <c r="R243" s="8"/>
      <c r="S243" s="8"/>
      <c r="T243" s="8"/>
      <c r="U243" s="8"/>
      <c r="V243" s="8"/>
      <c r="W243" s="8"/>
      <c r="X243" s="8"/>
      <c r="Y243" s="8"/>
      <c r="Z243" s="8"/>
    </row>
    <row r="244" spans="1:26" ht="17.25" customHeight="1">
      <c r="A244" s="125" t="s">
        <v>74</v>
      </c>
      <c r="B244" s="126">
        <v>6769.87</v>
      </c>
      <c r="C244" s="126">
        <v>3110.8</v>
      </c>
      <c r="M244" s="8"/>
      <c r="N244" s="8"/>
      <c r="O244" s="8"/>
      <c r="P244" s="8"/>
      <c r="Q244" s="8"/>
      <c r="R244" s="8"/>
      <c r="S244" s="8"/>
      <c r="T244" s="8"/>
      <c r="U244" s="8"/>
      <c r="V244" s="8"/>
      <c r="W244" s="8"/>
      <c r="X244" s="8"/>
      <c r="Y244" s="8"/>
      <c r="Z244" s="8"/>
    </row>
    <row r="245" spans="1:26" ht="17.25" customHeight="1">
      <c r="A245" s="125" t="s">
        <v>76</v>
      </c>
      <c r="B245" s="126">
        <v>53258</v>
      </c>
      <c r="C245" s="126">
        <v>24464</v>
      </c>
      <c r="F245" s="108">
        <v>53258</v>
      </c>
      <c r="G245" s="108">
        <v>24464</v>
      </c>
      <c r="M245" s="8"/>
      <c r="N245" s="8"/>
      <c r="O245" s="8"/>
      <c r="P245" s="8"/>
      <c r="Q245" s="8"/>
      <c r="R245" s="8"/>
      <c r="S245" s="8"/>
      <c r="T245" s="8"/>
      <c r="U245" s="8"/>
      <c r="V245" s="8"/>
      <c r="W245" s="8"/>
      <c r="X245" s="8"/>
      <c r="Y245" s="8"/>
      <c r="Z245" s="8"/>
    </row>
    <row r="246" spans="1:26" ht="17.25" customHeight="1">
      <c r="A246" s="125" t="s">
        <v>816</v>
      </c>
      <c r="B246" s="126">
        <v>0</v>
      </c>
      <c r="C246" s="126">
        <v>0</v>
      </c>
      <c r="F246" s="108">
        <v>360</v>
      </c>
      <c r="G246" s="108">
        <v>360</v>
      </c>
      <c r="M246" s="8"/>
      <c r="N246" s="8"/>
      <c r="O246" s="8"/>
      <c r="P246" s="8"/>
      <c r="Q246" s="8"/>
      <c r="R246" s="8"/>
      <c r="S246" s="8"/>
      <c r="T246" s="8"/>
      <c r="U246" s="8"/>
      <c r="V246" s="8"/>
      <c r="W246" s="8"/>
      <c r="X246" s="8"/>
      <c r="Y246" s="8"/>
      <c r="Z246" s="8"/>
    </row>
    <row r="247" spans="1:26" ht="17.25" customHeight="1">
      <c r="A247" s="125" t="s">
        <v>304</v>
      </c>
      <c r="B247" s="126">
        <v>360</v>
      </c>
      <c r="C247" s="126">
        <v>360</v>
      </c>
      <c r="F247" s="108">
        <v>60</v>
      </c>
      <c r="G247" s="108">
        <v>60</v>
      </c>
      <c r="M247" s="8"/>
      <c r="N247" s="8"/>
      <c r="O247" s="8"/>
      <c r="P247" s="8"/>
      <c r="Q247" s="8"/>
      <c r="R247" s="8"/>
      <c r="S247" s="8"/>
      <c r="T247" s="8"/>
      <c r="U247" s="8"/>
      <c r="V247" s="8"/>
      <c r="W247" s="8"/>
      <c r="X247" s="8"/>
      <c r="Y247" s="8"/>
      <c r="Z247" s="8"/>
    </row>
    <row r="248" spans="1:26" ht="17.25" customHeight="1">
      <c r="A248" s="125" t="s">
        <v>78</v>
      </c>
      <c r="B248" s="126">
        <v>60</v>
      </c>
      <c r="C248" s="126">
        <v>60</v>
      </c>
      <c r="F248" s="108">
        <v>115543.29</v>
      </c>
      <c r="G248" s="108">
        <v>62604.99</v>
      </c>
      <c r="M248" s="8"/>
      <c r="N248" s="8"/>
      <c r="O248" s="8"/>
      <c r="P248" s="8"/>
      <c r="Q248" s="8"/>
      <c r="R248" s="8"/>
      <c r="S248" s="8"/>
      <c r="T248" s="8"/>
      <c r="U248" s="8"/>
      <c r="V248" s="8"/>
      <c r="W248" s="8"/>
      <c r="X248" s="8"/>
      <c r="Y248" s="8"/>
      <c r="Z248" s="8"/>
    </row>
    <row r="249" spans="1:26" ht="17.25" customHeight="1">
      <c r="A249" s="125" t="s">
        <v>82</v>
      </c>
      <c r="B249" s="126">
        <v>115543.29</v>
      </c>
      <c r="C249" s="126">
        <v>62604.99</v>
      </c>
      <c r="F249" s="108">
        <v>221554.14</v>
      </c>
      <c r="G249" s="108">
        <v>88014</v>
      </c>
      <c r="M249" s="8"/>
      <c r="N249" s="8"/>
      <c r="O249" s="8"/>
      <c r="P249" s="8"/>
      <c r="Q249" s="8"/>
      <c r="R249" s="8"/>
      <c r="S249" s="8"/>
      <c r="T249" s="8"/>
      <c r="U249" s="8"/>
      <c r="V249" s="8"/>
      <c r="W249" s="8"/>
      <c r="X249" s="8"/>
      <c r="Y249" s="8"/>
      <c r="Z249" s="8"/>
    </row>
    <row r="250" spans="1:26" ht="17.25" customHeight="1">
      <c r="A250" s="125" t="s">
        <v>84</v>
      </c>
      <c r="B250" s="126">
        <v>221554.14</v>
      </c>
      <c r="C250" s="126">
        <v>88014</v>
      </c>
      <c r="F250" s="108">
        <v>2013.5</v>
      </c>
      <c r="G250" s="108">
        <v>2013.5</v>
      </c>
      <c r="M250" s="8"/>
      <c r="N250" s="8"/>
      <c r="O250" s="8"/>
      <c r="P250" s="8"/>
      <c r="Q250" s="8"/>
      <c r="R250" s="8"/>
      <c r="S250" s="8"/>
      <c r="T250" s="8"/>
      <c r="U250" s="8"/>
      <c r="V250" s="8"/>
      <c r="W250" s="8"/>
      <c r="X250" s="8"/>
      <c r="Y250" s="8"/>
      <c r="Z250" s="8"/>
    </row>
    <row r="251" spans="1:26" ht="17.25" customHeight="1">
      <c r="A251" s="125" t="s">
        <v>88</v>
      </c>
      <c r="B251" s="126">
        <v>2013.5</v>
      </c>
      <c r="C251" s="126">
        <v>2013.5</v>
      </c>
      <c r="F251" s="108">
        <v>3562.03</v>
      </c>
      <c r="G251" s="108">
        <v>3002.03</v>
      </c>
      <c r="M251" s="8"/>
      <c r="N251" s="8"/>
      <c r="O251" s="8"/>
      <c r="P251" s="8"/>
      <c r="Q251" s="8"/>
      <c r="R251" s="8"/>
      <c r="S251" s="8"/>
      <c r="T251" s="8"/>
      <c r="U251" s="8"/>
      <c r="V251" s="8"/>
      <c r="W251" s="8"/>
      <c r="X251" s="8"/>
      <c r="Y251" s="8"/>
      <c r="Z251" s="8"/>
    </row>
    <row r="252" spans="1:26" ht="17.25" customHeight="1">
      <c r="A252" s="125" t="s">
        <v>92</v>
      </c>
      <c r="B252" s="126">
        <v>3622.03</v>
      </c>
      <c r="C252" s="126">
        <v>3002.03</v>
      </c>
      <c r="M252" s="8"/>
      <c r="N252" s="8"/>
      <c r="O252" s="8"/>
      <c r="P252" s="8"/>
      <c r="Q252" s="8"/>
      <c r="R252" s="8"/>
      <c r="S252" s="8"/>
      <c r="T252" s="8"/>
      <c r="U252" s="8"/>
      <c r="V252" s="8"/>
      <c r="W252" s="8"/>
      <c r="X252" s="8"/>
      <c r="Y252" s="8"/>
      <c r="Z252" s="8"/>
    </row>
    <row r="253" spans="1:26" ht="17.25" customHeight="1">
      <c r="A253" s="125" t="s">
        <v>94</v>
      </c>
      <c r="B253" s="126">
        <v>2915.17</v>
      </c>
      <c r="C253" s="126">
        <v>848.5</v>
      </c>
      <c r="F253" s="108">
        <v>2915.17</v>
      </c>
      <c r="G253" s="108">
        <v>848.5</v>
      </c>
      <c r="M253" s="8"/>
      <c r="N253" s="8"/>
      <c r="O253" s="8"/>
      <c r="P253" s="8"/>
      <c r="Q253" s="8"/>
      <c r="R253" s="8"/>
      <c r="S253" s="8"/>
      <c r="T253" s="8"/>
      <c r="U253" s="8"/>
      <c r="V253" s="8"/>
      <c r="W253" s="8"/>
      <c r="X253" s="8"/>
      <c r="Y253" s="8"/>
      <c r="Z253" s="8"/>
    </row>
    <row r="254" spans="1:26" ht="17.25" customHeight="1">
      <c r="A254" s="125" t="s">
        <v>104</v>
      </c>
      <c r="B254" s="126">
        <v>4500.38</v>
      </c>
      <c r="C254" s="126">
        <v>1315.91</v>
      </c>
      <c r="F254" s="108">
        <v>4500.38</v>
      </c>
      <c r="G254" s="108">
        <v>1315.91</v>
      </c>
      <c r="M254" s="8"/>
      <c r="N254" s="8"/>
      <c r="O254" s="8"/>
      <c r="P254" s="8"/>
      <c r="Q254" s="8"/>
      <c r="R254" s="8"/>
      <c r="S254" s="8"/>
      <c r="T254" s="8"/>
      <c r="U254" s="8"/>
      <c r="V254" s="8"/>
      <c r="W254" s="8"/>
      <c r="X254" s="8"/>
      <c r="Y254" s="8"/>
      <c r="Z254" s="8"/>
    </row>
    <row r="255" spans="1:26" ht="17.25" customHeight="1">
      <c r="A255" s="125" t="s">
        <v>106</v>
      </c>
      <c r="B255" s="126">
        <v>1915.9</v>
      </c>
      <c r="C255" s="126">
        <v>430.81</v>
      </c>
      <c r="M255" s="8"/>
      <c r="N255" s="8"/>
      <c r="O255" s="8"/>
      <c r="P255" s="8"/>
      <c r="Q255" s="8"/>
      <c r="R255" s="8"/>
      <c r="S255" s="8"/>
      <c r="T255" s="8"/>
      <c r="U255" s="8"/>
      <c r="V255" s="8"/>
      <c r="W255" s="8"/>
      <c r="X255" s="8"/>
      <c r="Y255" s="8"/>
      <c r="Z255" s="8"/>
    </row>
    <row r="256" spans="1:26" ht="17.25" customHeight="1">
      <c r="A256" s="125" t="s">
        <v>108</v>
      </c>
      <c r="B256" s="126">
        <v>1412.75</v>
      </c>
      <c r="C256" s="126">
        <v>1412.75</v>
      </c>
      <c r="F256" s="108">
        <v>1915.9</v>
      </c>
      <c r="G256" s="108">
        <v>430.81</v>
      </c>
      <c r="M256" s="8"/>
      <c r="N256" s="8"/>
      <c r="O256" s="8"/>
      <c r="P256" s="8"/>
      <c r="Q256" s="8"/>
      <c r="R256" s="8"/>
      <c r="S256" s="8"/>
      <c r="T256" s="8"/>
      <c r="U256" s="8"/>
      <c r="V256" s="8"/>
      <c r="W256" s="8"/>
      <c r="X256" s="8"/>
      <c r="Y256" s="8"/>
      <c r="Z256" s="8"/>
    </row>
    <row r="257" spans="1:26" ht="17.25" customHeight="1">
      <c r="A257" s="125" t="s">
        <v>110</v>
      </c>
      <c r="B257" s="126">
        <v>0</v>
      </c>
      <c r="C257" s="126">
        <v>0</v>
      </c>
      <c r="F257" s="108">
        <v>1412.75</v>
      </c>
      <c r="G257" s="108">
        <v>1412.75</v>
      </c>
      <c r="M257" s="8"/>
      <c r="N257" s="8"/>
      <c r="O257" s="8"/>
      <c r="P257" s="8"/>
      <c r="Q257" s="8"/>
      <c r="R257" s="8"/>
      <c r="S257" s="8"/>
      <c r="T257" s="8"/>
      <c r="U257" s="8"/>
      <c r="V257" s="8"/>
      <c r="W257" s="8"/>
      <c r="X257" s="8"/>
      <c r="Y257" s="8"/>
      <c r="Z257" s="8"/>
    </row>
    <row r="258" spans="1:26" ht="17.25" customHeight="1">
      <c r="A258" s="125" t="s">
        <v>310</v>
      </c>
      <c r="B258" s="126">
        <v>111</v>
      </c>
      <c r="C258" s="126">
        <v>111</v>
      </c>
      <c r="F258" s="108">
        <v>111</v>
      </c>
      <c r="G258" s="108">
        <v>111</v>
      </c>
      <c r="M258" s="8"/>
      <c r="N258" s="8"/>
      <c r="O258" s="8"/>
      <c r="P258" s="8"/>
      <c r="Q258" s="8"/>
      <c r="R258" s="8"/>
      <c r="S258" s="8"/>
      <c r="T258" s="8"/>
      <c r="U258" s="8"/>
      <c r="V258" s="8"/>
      <c r="W258" s="8"/>
      <c r="X258" s="8"/>
      <c r="Y258" s="8"/>
      <c r="Z258" s="8"/>
    </row>
    <row r="259" spans="1:26" ht="17.25" customHeight="1">
      <c r="A259" s="125" t="s">
        <v>112</v>
      </c>
      <c r="B259" s="126">
        <v>2770.69</v>
      </c>
      <c r="C259" s="126">
        <v>531.5</v>
      </c>
      <c r="F259" s="108">
        <v>2770.69</v>
      </c>
      <c r="G259" s="108">
        <v>531.5</v>
      </c>
      <c r="M259" s="8"/>
      <c r="N259" s="8"/>
      <c r="O259" s="8"/>
      <c r="P259" s="8"/>
      <c r="Q259" s="8"/>
      <c r="R259" s="8"/>
      <c r="S259" s="8"/>
      <c r="T259" s="8"/>
      <c r="U259" s="8"/>
      <c r="V259" s="8"/>
      <c r="W259" s="8"/>
      <c r="X259" s="8"/>
      <c r="Y259" s="8"/>
      <c r="Z259" s="8"/>
    </row>
    <row r="260" spans="1:26" ht="17.25" customHeight="1">
      <c r="A260" s="125" t="s">
        <v>116</v>
      </c>
      <c r="B260" s="126">
        <v>1172.42</v>
      </c>
      <c r="C260" s="126">
        <v>1172.42</v>
      </c>
      <c r="M260" s="8"/>
      <c r="N260" s="8"/>
      <c r="O260" s="8"/>
      <c r="P260" s="8"/>
      <c r="Q260" s="8"/>
      <c r="R260" s="8"/>
      <c r="S260" s="8"/>
      <c r="T260" s="8"/>
      <c r="U260" s="8"/>
      <c r="V260" s="8"/>
      <c r="W260" s="8"/>
      <c r="X260" s="8"/>
      <c r="Y260" s="8"/>
      <c r="Z260" s="8"/>
    </row>
    <row r="261" spans="1:26" ht="17.25" customHeight="1">
      <c r="A261" s="125" t="s">
        <v>318</v>
      </c>
      <c r="B261" s="126">
        <v>13.68</v>
      </c>
      <c r="C261" s="126">
        <v>13.68</v>
      </c>
      <c r="F261" s="108">
        <v>1172.42</v>
      </c>
      <c r="G261" s="108">
        <v>1172.42</v>
      </c>
      <c r="M261" s="8"/>
      <c r="N261" s="8"/>
      <c r="O261" s="8"/>
      <c r="P261" s="8"/>
      <c r="Q261" s="8"/>
      <c r="R261" s="8"/>
      <c r="S261" s="8"/>
      <c r="T261" s="8"/>
      <c r="U261" s="8"/>
      <c r="V261" s="8"/>
      <c r="W261" s="8"/>
      <c r="X261" s="8"/>
      <c r="Y261" s="8"/>
      <c r="Z261" s="8"/>
    </row>
    <row r="262" spans="1:26" ht="17.25" customHeight="1">
      <c r="A262" s="125" t="s">
        <v>298</v>
      </c>
      <c r="B262" s="126">
        <v>360</v>
      </c>
      <c r="C262" s="126">
        <v>360</v>
      </c>
      <c r="F262" s="108">
        <v>13.68</v>
      </c>
      <c r="G262" s="108">
        <v>13.68</v>
      </c>
      <c r="M262" s="8"/>
      <c r="N262" s="8"/>
      <c r="O262" s="8"/>
      <c r="P262" s="8"/>
      <c r="Q262" s="8"/>
      <c r="R262" s="8"/>
      <c r="S262" s="8"/>
      <c r="T262" s="8"/>
      <c r="U262" s="8"/>
      <c r="V262" s="8"/>
      <c r="W262" s="8"/>
      <c r="X262" s="8"/>
      <c r="Y262" s="8"/>
      <c r="Z262" s="8"/>
    </row>
    <row r="263" spans="1:26" ht="17.25" customHeight="1">
      <c r="A263" s="125" t="s">
        <v>600</v>
      </c>
      <c r="B263" s="126">
        <v>12555.01</v>
      </c>
      <c r="C263" s="126">
        <v>12555.01</v>
      </c>
      <c r="F263" s="108">
        <v>360</v>
      </c>
      <c r="G263" s="108">
        <v>360</v>
      </c>
      <c r="M263" s="8"/>
      <c r="N263" s="8"/>
      <c r="O263" s="8"/>
      <c r="P263" s="8"/>
      <c r="Q263" s="8"/>
      <c r="R263" s="8"/>
      <c r="S263" s="8"/>
      <c r="T263" s="8"/>
      <c r="U263" s="8"/>
      <c r="V263" s="8"/>
      <c r="W263" s="8"/>
      <c r="X263" s="8"/>
      <c r="Y263" s="8"/>
      <c r="Z263" s="8"/>
    </row>
    <row r="264" spans="1:26" ht="17.25" customHeight="1">
      <c r="A264" s="124" t="s">
        <v>1859</v>
      </c>
      <c r="B264" s="126">
        <v>330753.7</v>
      </c>
      <c r="C264" s="126">
        <v>287729.72000000003</v>
      </c>
      <c r="F264" s="108">
        <v>12555.01</v>
      </c>
      <c r="G264" s="108">
        <v>12555.01</v>
      </c>
      <c r="M264" s="8"/>
      <c r="N264" s="8"/>
      <c r="O264" s="8"/>
      <c r="P264" s="8"/>
      <c r="Q264" s="8"/>
      <c r="R264" s="8"/>
      <c r="S264" s="8"/>
      <c r="T264" s="8"/>
      <c r="U264" s="8"/>
      <c r="V264" s="8"/>
      <c r="W264" s="8"/>
      <c r="X264" s="8"/>
      <c r="Y264" s="8"/>
      <c r="Z264" s="8"/>
    </row>
    <row r="265" spans="1:26" ht="17.25" customHeight="1">
      <c r="A265" s="125" t="s">
        <v>607</v>
      </c>
      <c r="B265" s="126">
        <v>0</v>
      </c>
      <c r="C265" s="126">
        <v>0</v>
      </c>
      <c r="F265" s="108">
        <v>10588.41</v>
      </c>
      <c r="G265" s="108">
        <v>2190.36</v>
      </c>
      <c r="M265" s="8"/>
      <c r="N265" s="8"/>
      <c r="O265" s="8"/>
      <c r="P265" s="8"/>
      <c r="Q265" s="8"/>
      <c r="R265" s="8"/>
      <c r="S265" s="8"/>
      <c r="T265" s="8"/>
      <c r="U265" s="8"/>
      <c r="V265" s="8"/>
      <c r="W265" s="8"/>
      <c r="X265" s="8"/>
      <c r="Y265" s="8"/>
      <c r="Z265" s="8"/>
    </row>
    <row r="266" spans="1:26" ht="17.25" customHeight="1">
      <c r="A266" s="125" t="s">
        <v>178</v>
      </c>
      <c r="B266" s="126">
        <v>0</v>
      </c>
      <c r="C266" s="126">
        <v>0</v>
      </c>
      <c r="M266" s="8"/>
      <c r="N266" s="8"/>
      <c r="O266" s="8"/>
      <c r="P266" s="8"/>
      <c r="Q266" s="8"/>
      <c r="R266" s="8"/>
      <c r="S266" s="8"/>
      <c r="T266" s="8"/>
      <c r="U266" s="8"/>
      <c r="V266" s="8"/>
      <c r="W266" s="8"/>
      <c r="X266" s="8"/>
      <c r="Y266" s="8"/>
      <c r="Z266" s="8"/>
    </row>
    <row r="267" spans="1:26" ht="17.25" customHeight="1">
      <c r="A267" s="125" t="s">
        <v>224</v>
      </c>
      <c r="B267" s="126">
        <v>10588.41</v>
      </c>
      <c r="C267" s="126">
        <v>2190.36</v>
      </c>
      <c r="F267" s="108">
        <v>18220.400000000001</v>
      </c>
      <c r="G267" s="108">
        <v>9219.9</v>
      </c>
      <c r="M267" s="8"/>
      <c r="N267" s="8"/>
      <c r="O267" s="8"/>
      <c r="P267" s="8"/>
      <c r="Q267" s="8"/>
      <c r="R267" s="8"/>
      <c r="S267" s="8"/>
      <c r="T267" s="8"/>
      <c r="U267" s="8"/>
      <c r="V267" s="8"/>
      <c r="W267" s="8"/>
      <c r="X267" s="8"/>
      <c r="Y267" s="8"/>
      <c r="Z267" s="8"/>
    </row>
    <row r="268" spans="1:26" ht="17.25" customHeight="1">
      <c r="A268" s="125" t="s">
        <v>416</v>
      </c>
      <c r="B268" s="126">
        <v>18220.400000000001</v>
      </c>
      <c r="C268" s="126">
        <v>9219.9</v>
      </c>
      <c r="M268" s="8"/>
      <c r="N268" s="8"/>
      <c r="O268" s="8"/>
      <c r="P268" s="8"/>
      <c r="Q268" s="8"/>
      <c r="R268" s="8"/>
      <c r="S268" s="8"/>
      <c r="T268" s="8"/>
      <c r="U268" s="8"/>
      <c r="V268" s="8"/>
      <c r="W268" s="8"/>
      <c r="X268" s="8"/>
      <c r="Y268" s="8"/>
      <c r="Z268" s="8"/>
    </row>
    <row r="269" spans="1:26" ht="17.25" customHeight="1">
      <c r="A269" s="125" t="s">
        <v>1493</v>
      </c>
      <c r="B269" s="126">
        <v>13600</v>
      </c>
      <c r="C269" s="126">
        <v>8500</v>
      </c>
      <c r="M269" s="8"/>
      <c r="N269" s="8"/>
      <c r="O269" s="8"/>
      <c r="P269" s="8"/>
      <c r="Q269" s="8"/>
      <c r="R269" s="8"/>
      <c r="S269" s="8"/>
      <c r="T269" s="8"/>
      <c r="U269" s="8"/>
      <c r="V269" s="8"/>
      <c r="W269" s="8"/>
      <c r="X269" s="8"/>
      <c r="Y269" s="8"/>
      <c r="Z269" s="8"/>
    </row>
    <row r="270" spans="1:26" ht="17.25" customHeight="1">
      <c r="A270" s="125" t="s">
        <v>154</v>
      </c>
      <c r="B270" s="126">
        <v>63781.36</v>
      </c>
      <c r="C270" s="126">
        <v>52713.16</v>
      </c>
      <c r="M270" s="8"/>
      <c r="N270" s="8"/>
      <c r="O270" s="8"/>
      <c r="P270" s="8"/>
      <c r="Q270" s="8"/>
      <c r="R270" s="8"/>
      <c r="S270" s="8"/>
      <c r="T270" s="8"/>
      <c r="U270" s="8"/>
      <c r="V270" s="8"/>
      <c r="W270" s="8"/>
      <c r="X270" s="8"/>
      <c r="Y270" s="8"/>
      <c r="Z270" s="8"/>
    </row>
    <row r="271" spans="1:26" ht="17.25" customHeight="1">
      <c r="A271" s="125" t="s">
        <v>330</v>
      </c>
      <c r="B271" s="126">
        <v>0</v>
      </c>
      <c r="C271" s="126">
        <v>0</v>
      </c>
      <c r="M271" s="8"/>
      <c r="N271" s="8"/>
      <c r="O271" s="8"/>
      <c r="P271" s="8"/>
      <c r="Q271" s="8"/>
      <c r="R271" s="8"/>
      <c r="S271" s="8"/>
      <c r="T271" s="8"/>
      <c r="U271" s="8"/>
      <c r="V271" s="8"/>
      <c r="W271" s="8"/>
      <c r="X271" s="8"/>
      <c r="Y271" s="8"/>
      <c r="Z271" s="8"/>
    </row>
    <row r="272" spans="1:26" ht="17.25" customHeight="1">
      <c r="A272" s="125" t="s">
        <v>626</v>
      </c>
      <c r="B272" s="126">
        <v>0</v>
      </c>
      <c r="C272" s="126">
        <v>0</v>
      </c>
      <c r="M272" s="8"/>
      <c r="N272" s="8"/>
      <c r="O272" s="8"/>
      <c r="P272" s="8"/>
      <c r="Q272" s="8"/>
      <c r="R272" s="8"/>
      <c r="S272" s="8"/>
      <c r="T272" s="8"/>
      <c r="U272" s="8"/>
      <c r="V272" s="8"/>
      <c r="W272" s="8"/>
      <c r="X272" s="8"/>
      <c r="Y272" s="8"/>
      <c r="Z272" s="8"/>
    </row>
    <row r="273" spans="1:26" ht="17.25" customHeight="1">
      <c r="A273" s="125" t="s">
        <v>359</v>
      </c>
      <c r="B273" s="126">
        <v>0</v>
      </c>
      <c r="C273" s="126">
        <v>0</v>
      </c>
      <c r="F273" s="108">
        <v>13600</v>
      </c>
      <c r="G273" s="108">
        <v>8500</v>
      </c>
      <c r="M273" s="8"/>
      <c r="N273" s="8"/>
      <c r="O273" s="8"/>
      <c r="P273" s="8"/>
      <c r="Q273" s="8"/>
      <c r="R273" s="8"/>
      <c r="S273" s="8"/>
      <c r="T273" s="8"/>
      <c r="U273" s="8"/>
      <c r="V273" s="8"/>
      <c r="W273" s="8"/>
      <c r="X273" s="8"/>
      <c r="Y273" s="8"/>
      <c r="Z273" s="8"/>
    </row>
    <row r="274" spans="1:26" ht="17.25" customHeight="1">
      <c r="A274" s="125" t="s">
        <v>172</v>
      </c>
      <c r="B274" s="126">
        <v>0</v>
      </c>
      <c r="C274" s="126">
        <v>0</v>
      </c>
      <c r="F274" s="108">
        <v>63781.36</v>
      </c>
      <c r="G274" s="108">
        <v>63781.36</v>
      </c>
      <c r="M274" s="8"/>
      <c r="N274" s="8"/>
      <c r="O274" s="8"/>
      <c r="P274" s="8"/>
      <c r="Q274" s="8"/>
      <c r="R274" s="8"/>
      <c r="S274" s="8"/>
      <c r="T274" s="8"/>
      <c r="U274" s="8"/>
      <c r="V274" s="8"/>
      <c r="W274" s="8"/>
      <c r="X274" s="8"/>
      <c r="Y274" s="8"/>
      <c r="Z274" s="8"/>
    </row>
    <row r="275" spans="1:26" ht="17.25" customHeight="1">
      <c r="A275" s="125" t="s">
        <v>1832</v>
      </c>
      <c r="B275" s="126">
        <v>0</v>
      </c>
      <c r="C275" s="126">
        <v>0</v>
      </c>
      <c r="F275" s="108">
        <v>7695.33</v>
      </c>
      <c r="G275" s="108">
        <v>7682.16</v>
      </c>
      <c r="M275" s="8"/>
      <c r="N275" s="8"/>
      <c r="O275" s="8"/>
      <c r="P275" s="8"/>
      <c r="Q275" s="8"/>
      <c r="R275" s="8"/>
      <c r="S275" s="8"/>
      <c r="T275" s="8"/>
      <c r="U275" s="8"/>
      <c r="V275" s="8"/>
      <c r="W275" s="8"/>
      <c r="X275" s="8"/>
      <c r="Y275" s="8"/>
      <c r="Z275" s="8"/>
    </row>
    <row r="276" spans="1:26" ht="17.25" customHeight="1">
      <c r="A276" s="125" t="s">
        <v>930</v>
      </c>
      <c r="B276" s="126">
        <v>7695.33</v>
      </c>
      <c r="C276" s="126">
        <v>2742</v>
      </c>
      <c r="F276" s="108">
        <v>4872.2</v>
      </c>
      <c r="G276" s="108">
        <v>368.3</v>
      </c>
      <c r="M276" s="8"/>
      <c r="N276" s="8"/>
      <c r="O276" s="8"/>
      <c r="P276" s="8"/>
      <c r="Q276" s="8"/>
      <c r="R276" s="8"/>
      <c r="S276" s="8"/>
      <c r="T276" s="8"/>
      <c r="U276" s="8"/>
      <c r="V276" s="8"/>
      <c r="W276" s="8"/>
      <c r="X276" s="8"/>
      <c r="Y276" s="8"/>
      <c r="Z276" s="8"/>
    </row>
    <row r="277" spans="1:26" ht="17.25" customHeight="1">
      <c r="A277" s="125" t="s">
        <v>799</v>
      </c>
      <c r="B277" s="126">
        <v>0</v>
      </c>
      <c r="C277" s="126">
        <v>0</v>
      </c>
      <c r="M277" s="8"/>
      <c r="N277" s="8"/>
      <c r="O277" s="8"/>
      <c r="P277" s="8"/>
      <c r="Q277" s="8"/>
      <c r="R277" s="8"/>
      <c r="S277" s="8"/>
      <c r="T277" s="8"/>
      <c r="U277" s="8"/>
      <c r="V277" s="8"/>
      <c r="W277" s="8"/>
      <c r="X277" s="8"/>
      <c r="Y277" s="8"/>
      <c r="Z277" s="8"/>
    </row>
    <row r="278" spans="1:26" ht="17.25" customHeight="1">
      <c r="A278" s="125" t="s">
        <v>174</v>
      </c>
      <c r="B278" s="126">
        <v>0</v>
      </c>
      <c r="C278" s="126">
        <v>0</v>
      </c>
      <c r="M278" s="8"/>
      <c r="N278" s="8"/>
      <c r="O278" s="8"/>
      <c r="P278" s="8"/>
      <c r="Q278" s="8"/>
      <c r="R278" s="8"/>
      <c r="S278" s="8"/>
      <c r="T278" s="8"/>
      <c r="U278" s="8"/>
      <c r="V278" s="8"/>
      <c r="W278" s="8"/>
      <c r="X278" s="8"/>
      <c r="Y278" s="8"/>
      <c r="Z278" s="8"/>
    </row>
    <row r="279" spans="1:26" ht="17.25" customHeight="1">
      <c r="A279" s="125" t="s">
        <v>631</v>
      </c>
      <c r="B279" s="126">
        <v>4872.2</v>
      </c>
      <c r="C279" s="126">
        <v>368.3</v>
      </c>
      <c r="M279" s="8"/>
      <c r="N279" s="8"/>
      <c r="O279" s="8"/>
      <c r="P279" s="8"/>
      <c r="Q279" s="8"/>
      <c r="R279" s="8"/>
      <c r="S279" s="8"/>
      <c r="T279" s="8"/>
      <c r="U279" s="8"/>
      <c r="V279" s="8"/>
      <c r="W279" s="8"/>
      <c r="X279" s="8"/>
      <c r="Y279" s="8"/>
      <c r="Z279" s="8"/>
    </row>
    <row r="280" spans="1:26" ht="17.25" customHeight="1">
      <c r="A280" s="125" t="s">
        <v>803</v>
      </c>
      <c r="B280" s="126">
        <v>0</v>
      </c>
      <c r="C280" s="126">
        <v>0</v>
      </c>
      <c r="M280" s="8"/>
      <c r="N280" s="8"/>
      <c r="O280" s="8"/>
      <c r="P280" s="8"/>
      <c r="Q280" s="8"/>
      <c r="R280" s="8"/>
      <c r="S280" s="8"/>
      <c r="T280" s="8"/>
      <c r="U280" s="8"/>
      <c r="V280" s="8"/>
      <c r="W280" s="8"/>
      <c r="X280" s="8"/>
      <c r="Y280" s="8"/>
      <c r="Z280" s="8"/>
    </row>
    <row r="281" spans="1:26" ht="17.25" customHeight="1">
      <c r="A281" s="125" t="s">
        <v>188</v>
      </c>
      <c r="B281" s="126">
        <v>0</v>
      </c>
      <c r="C281" s="126">
        <v>0</v>
      </c>
      <c r="F281" s="108">
        <v>168092</v>
      </c>
      <c r="G281" s="108">
        <v>168092</v>
      </c>
      <c r="M281" s="8"/>
      <c r="N281" s="8"/>
      <c r="O281" s="8"/>
      <c r="P281" s="8"/>
      <c r="Q281" s="8"/>
      <c r="R281" s="8"/>
      <c r="S281" s="8"/>
      <c r="T281" s="8"/>
      <c r="U281" s="8"/>
      <c r="V281" s="8"/>
      <c r="W281" s="8"/>
      <c r="X281" s="8"/>
      <c r="Y281" s="8"/>
      <c r="Z281" s="8"/>
    </row>
    <row r="282" spans="1:26" ht="17.25" customHeight="1">
      <c r="A282" s="125" t="s">
        <v>1911</v>
      </c>
      <c r="B282" s="126">
        <v>0</v>
      </c>
      <c r="C282" s="126">
        <v>0</v>
      </c>
      <c r="F282" s="108">
        <v>43904</v>
      </c>
      <c r="G282" s="108">
        <v>43904</v>
      </c>
      <c r="M282" s="8"/>
      <c r="N282" s="8"/>
      <c r="O282" s="8"/>
      <c r="P282" s="8"/>
      <c r="Q282" s="8"/>
      <c r="R282" s="8"/>
      <c r="S282" s="8"/>
      <c r="T282" s="8"/>
      <c r="U282" s="8"/>
      <c r="V282" s="8"/>
      <c r="W282" s="8"/>
      <c r="X282" s="8"/>
      <c r="Y282" s="8"/>
      <c r="Z282" s="8"/>
    </row>
    <row r="283" spans="1:26" ht="17.25" customHeight="1">
      <c r="A283" s="125" t="s">
        <v>938</v>
      </c>
      <c r="B283" s="126">
        <v>0</v>
      </c>
      <c r="C283" s="126">
        <v>0</v>
      </c>
      <c r="F283" s="108">
        <v>27150.25</v>
      </c>
      <c r="G283" s="108">
        <v>27150.25</v>
      </c>
      <c r="M283" s="8"/>
      <c r="N283" s="8"/>
      <c r="O283" s="8"/>
      <c r="P283" s="8"/>
      <c r="Q283" s="8"/>
      <c r="R283" s="8"/>
      <c r="S283" s="8"/>
      <c r="T283" s="8"/>
      <c r="U283" s="8"/>
      <c r="V283" s="8"/>
      <c r="W283" s="8"/>
      <c r="X283" s="8"/>
      <c r="Y283" s="8"/>
      <c r="Z283" s="8"/>
    </row>
    <row r="284" spans="1:26" ht="17.25" customHeight="1">
      <c r="A284" s="125" t="s">
        <v>940</v>
      </c>
      <c r="B284" s="126">
        <v>0</v>
      </c>
      <c r="C284" s="126">
        <v>0</v>
      </c>
      <c r="M284" s="8"/>
      <c r="N284" s="8"/>
      <c r="O284" s="8"/>
      <c r="P284" s="8"/>
      <c r="Q284" s="8"/>
      <c r="R284" s="8"/>
      <c r="S284" s="8"/>
      <c r="T284" s="8"/>
      <c r="U284" s="8"/>
      <c r="V284" s="8"/>
      <c r="W284" s="8"/>
      <c r="X284" s="8"/>
      <c r="Y284" s="8"/>
      <c r="Z284" s="8"/>
    </row>
    <row r="285" spans="1:26" ht="17.25" customHeight="1">
      <c r="A285" s="125" t="s">
        <v>160</v>
      </c>
      <c r="B285" s="126">
        <v>0</v>
      </c>
      <c r="C285" s="126">
        <v>0</v>
      </c>
      <c r="F285" s="108">
        <v>253355.39</v>
      </c>
      <c r="G285" s="108">
        <v>253355.39</v>
      </c>
      <c r="M285" s="8"/>
      <c r="N285" s="8"/>
      <c r="O285" s="8"/>
      <c r="P285" s="8"/>
      <c r="Q285" s="8"/>
      <c r="R285" s="8"/>
      <c r="S285" s="8"/>
      <c r="T285" s="8"/>
      <c r="U285" s="8"/>
      <c r="V285" s="8"/>
      <c r="W285" s="8"/>
      <c r="X285" s="8"/>
      <c r="Y285" s="8"/>
      <c r="Z285" s="8"/>
    </row>
    <row r="286" spans="1:26" ht="17.25" customHeight="1">
      <c r="A286" s="125" t="s">
        <v>245</v>
      </c>
      <c r="B286" s="126">
        <v>0</v>
      </c>
      <c r="C286" s="126">
        <v>0</v>
      </c>
      <c r="F286" s="108">
        <v>5220</v>
      </c>
      <c r="G286" s="108">
        <v>5220</v>
      </c>
      <c r="M286" s="8"/>
      <c r="N286" s="8"/>
      <c r="O286" s="8"/>
      <c r="P286" s="8"/>
      <c r="Q286" s="8"/>
      <c r="R286" s="8"/>
      <c r="S286" s="8"/>
      <c r="T286" s="8"/>
      <c r="U286" s="8"/>
      <c r="V286" s="8"/>
      <c r="W286" s="8"/>
      <c r="X286" s="8"/>
      <c r="Y286" s="8"/>
      <c r="Z286" s="8"/>
    </row>
    <row r="287" spans="1:26" ht="17.25" customHeight="1">
      <c r="A287" s="125" t="s">
        <v>248</v>
      </c>
      <c r="B287" s="126">
        <v>168092</v>
      </c>
      <c r="C287" s="126">
        <v>168092</v>
      </c>
      <c r="M287" s="8"/>
      <c r="N287" s="8"/>
      <c r="O287" s="8"/>
      <c r="P287" s="8"/>
      <c r="Q287" s="8"/>
      <c r="R287" s="8"/>
      <c r="S287" s="8"/>
      <c r="T287" s="8"/>
      <c r="U287" s="8"/>
      <c r="V287" s="8"/>
      <c r="W287" s="8"/>
      <c r="X287" s="8"/>
      <c r="Y287" s="8"/>
      <c r="Z287" s="8"/>
    </row>
    <row r="288" spans="1:26" ht="17.25" customHeight="1">
      <c r="A288" s="125" t="s">
        <v>254</v>
      </c>
      <c r="B288" s="126">
        <v>0</v>
      </c>
      <c r="C288" s="126">
        <v>0</v>
      </c>
      <c r="M288" s="8"/>
      <c r="N288" s="8"/>
      <c r="O288" s="8"/>
      <c r="P288" s="8"/>
      <c r="Q288" s="8"/>
      <c r="R288" s="8"/>
      <c r="S288" s="8"/>
      <c r="T288" s="8"/>
      <c r="U288" s="8"/>
      <c r="V288" s="8"/>
      <c r="W288" s="8"/>
      <c r="X288" s="8"/>
      <c r="Y288" s="8"/>
      <c r="Z288" s="8"/>
    </row>
    <row r="289" spans="1:26" ht="17.25" customHeight="1">
      <c r="A289" s="125" t="s">
        <v>250</v>
      </c>
      <c r="B289" s="126">
        <v>43904</v>
      </c>
      <c r="C289" s="126">
        <v>43904</v>
      </c>
      <c r="M289" s="8"/>
      <c r="N289" s="8"/>
      <c r="O289" s="8"/>
      <c r="P289" s="8"/>
      <c r="Q289" s="8"/>
      <c r="R289" s="8"/>
      <c r="S289" s="8"/>
      <c r="T289" s="8"/>
      <c r="U289" s="8"/>
      <c r="V289" s="8"/>
      <c r="W289" s="8"/>
      <c r="X289" s="8"/>
      <c r="Y289" s="8"/>
      <c r="Z289" s="8"/>
    </row>
    <row r="290" spans="1:26" ht="17.25" customHeight="1">
      <c r="A290" s="125" t="s">
        <v>1610</v>
      </c>
      <c r="B290" s="126">
        <v>0</v>
      </c>
      <c r="C290" s="126">
        <v>0</v>
      </c>
      <c r="M290" s="8"/>
      <c r="N290" s="8"/>
      <c r="O290" s="8"/>
      <c r="P290" s="8"/>
      <c r="Q290" s="8"/>
      <c r="R290" s="8"/>
      <c r="S290" s="8"/>
      <c r="T290" s="8"/>
      <c r="U290" s="8"/>
      <c r="V290" s="8"/>
      <c r="W290" s="8"/>
      <c r="X290" s="8"/>
      <c r="Y290" s="8"/>
      <c r="Z290" s="8"/>
    </row>
    <row r="291" spans="1:26" ht="17.25" customHeight="1">
      <c r="A291" s="125" t="s">
        <v>956</v>
      </c>
      <c r="B291" s="126">
        <v>0</v>
      </c>
      <c r="C291" s="126">
        <v>0</v>
      </c>
      <c r="M291" s="8"/>
      <c r="N291" s="8"/>
      <c r="O291" s="8"/>
      <c r="P291" s="8"/>
      <c r="Q291" s="8"/>
      <c r="R291" s="8"/>
      <c r="S291" s="8"/>
      <c r="T291" s="8"/>
      <c r="U291" s="8"/>
      <c r="V291" s="8"/>
      <c r="W291" s="8"/>
      <c r="X291" s="8"/>
      <c r="Y291" s="8"/>
      <c r="Z291" s="8"/>
    </row>
    <row r="292" spans="1:26" ht="17.25" customHeight="1">
      <c r="A292" s="124" t="s">
        <v>1914</v>
      </c>
      <c r="B292" s="126">
        <v>285725.64</v>
      </c>
      <c r="C292" s="126">
        <v>285725.64</v>
      </c>
      <c r="M292" s="8"/>
      <c r="N292" s="8"/>
      <c r="O292" s="8"/>
      <c r="P292" s="8"/>
      <c r="Q292" s="8"/>
      <c r="R292" s="8"/>
      <c r="S292" s="8"/>
      <c r="T292" s="8"/>
      <c r="U292" s="8"/>
      <c r="V292" s="8"/>
      <c r="W292" s="8"/>
      <c r="X292" s="8"/>
      <c r="Y292" s="8"/>
      <c r="Z292" s="8"/>
    </row>
    <row r="293" spans="1:26" ht="17.25" customHeight="1">
      <c r="A293" s="125" t="s">
        <v>169</v>
      </c>
      <c r="B293" s="126">
        <v>27150.25</v>
      </c>
      <c r="C293" s="126">
        <v>27150.25</v>
      </c>
      <c r="M293" s="8"/>
      <c r="N293" s="8"/>
      <c r="O293" s="8"/>
      <c r="P293" s="8"/>
      <c r="Q293" s="8"/>
      <c r="R293" s="8"/>
      <c r="S293" s="8"/>
      <c r="T293" s="8"/>
      <c r="U293" s="8"/>
      <c r="V293" s="8"/>
      <c r="W293" s="8"/>
      <c r="X293" s="8"/>
      <c r="Y293" s="8"/>
      <c r="Z293" s="8"/>
    </row>
    <row r="294" spans="1:26" ht="17.25" customHeight="1">
      <c r="A294" s="125" t="s">
        <v>1915</v>
      </c>
      <c r="B294" s="126">
        <v>253355.39</v>
      </c>
      <c r="C294" s="126">
        <v>253355.39</v>
      </c>
      <c r="M294" s="8"/>
      <c r="N294" s="8"/>
      <c r="O294" s="8"/>
      <c r="P294" s="8"/>
      <c r="Q294" s="8"/>
      <c r="R294" s="8"/>
      <c r="S294" s="8"/>
      <c r="T294" s="8"/>
      <c r="U294" s="8"/>
      <c r="V294" s="8"/>
      <c r="W294" s="8"/>
      <c r="X294" s="8"/>
      <c r="Y294" s="8"/>
      <c r="Z294" s="8"/>
    </row>
    <row r="295" spans="1:26" ht="17.25" customHeight="1">
      <c r="A295" s="125" t="s">
        <v>1194</v>
      </c>
      <c r="B295" s="126">
        <v>0</v>
      </c>
      <c r="C295" s="126">
        <v>0</v>
      </c>
      <c r="M295" s="8"/>
      <c r="N295" s="8"/>
      <c r="O295" s="8"/>
      <c r="P295" s="8"/>
      <c r="Q295" s="8"/>
      <c r="R295" s="8"/>
      <c r="S295" s="8"/>
      <c r="T295" s="8"/>
      <c r="U295" s="8"/>
      <c r="V295" s="8"/>
      <c r="W295" s="8"/>
      <c r="X295" s="8"/>
      <c r="Y295" s="8"/>
      <c r="Z295" s="8"/>
    </row>
    <row r="296" spans="1:26" ht="17.25" customHeight="1">
      <c r="A296" s="125" t="s">
        <v>140</v>
      </c>
      <c r="B296" s="126">
        <v>5220</v>
      </c>
      <c r="C296" s="126">
        <v>5220</v>
      </c>
      <c r="M296" s="8"/>
      <c r="N296" s="8"/>
      <c r="O296" s="8"/>
      <c r="P296" s="8"/>
      <c r="Q296" s="8"/>
      <c r="R296" s="8"/>
      <c r="S296" s="8"/>
      <c r="T296" s="8"/>
      <c r="U296" s="8"/>
      <c r="V296" s="8"/>
      <c r="W296" s="8"/>
      <c r="X296" s="8"/>
      <c r="Y296" s="8"/>
      <c r="Z296" s="8"/>
    </row>
    <row r="297" spans="1:26" ht="17.25" customHeight="1">
      <c r="A297" s="125" t="s">
        <v>1918</v>
      </c>
      <c r="B297" s="126">
        <v>0</v>
      </c>
      <c r="C297" s="126">
        <v>0</v>
      </c>
      <c r="M297" s="8"/>
      <c r="N297" s="8"/>
      <c r="O297" s="8"/>
      <c r="P297" s="8"/>
      <c r="Q297" s="8"/>
      <c r="R297" s="8"/>
      <c r="S297" s="8"/>
      <c r="T297" s="8"/>
      <c r="U297" s="8"/>
      <c r="V297" s="8"/>
      <c r="W297" s="8"/>
      <c r="X297" s="8"/>
      <c r="Y297" s="8"/>
      <c r="Z297" s="8"/>
    </row>
    <row r="298" spans="1:26" ht="17.25" customHeight="1">
      <c r="A298" s="121" t="s">
        <v>4472</v>
      </c>
      <c r="B298" s="126">
        <v>8406829.1099999994</v>
      </c>
      <c r="C298" s="126">
        <v>3336832.15</v>
      </c>
      <c r="M298" s="8"/>
      <c r="N298" s="8"/>
      <c r="O298" s="8"/>
      <c r="P298" s="8"/>
      <c r="Q298" s="8"/>
      <c r="R298" s="8"/>
      <c r="S298" s="8"/>
      <c r="T298" s="8"/>
      <c r="U298" s="8"/>
      <c r="V298" s="8"/>
      <c r="W298" s="8"/>
      <c r="X298" s="8"/>
      <c r="Y298" s="8"/>
      <c r="Z298" s="8"/>
    </row>
    <row r="299" spans="1:26" ht="17.25" customHeight="1">
      <c r="M299" s="8"/>
      <c r="N299" s="8"/>
      <c r="O299" s="8"/>
      <c r="P299" s="8"/>
      <c r="Q299" s="8"/>
      <c r="R299" s="8"/>
      <c r="S299" s="8"/>
      <c r="T299" s="8"/>
      <c r="U299" s="8"/>
      <c r="V299" s="8"/>
      <c r="W299" s="8"/>
      <c r="X299" s="8"/>
      <c r="Y299" s="8"/>
      <c r="Z299" s="8"/>
    </row>
    <row r="300" spans="1:26" ht="17.25" customHeight="1">
      <c r="M300" s="8"/>
      <c r="N300" s="8"/>
      <c r="O300" s="8"/>
      <c r="P300" s="8"/>
      <c r="Q300" s="8"/>
      <c r="R300" s="8"/>
      <c r="S300" s="8"/>
      <c r="T300" s="8"/>
      <c r="U300" s="8"/>
      <c r="V300" s="8"/>
      <c r="W300" s="8"/>
      <c r="X300" s="8"/>
      <c r="Y300" s="8"/>
      <c r="Z300" s="8"/>
    </row>
    <row r="301" spans="1:26" ht="17.25" customHeight="1">
      <c r="M301" s="8"/>
      <c r="N301" s="8"/>
      <c r="O301" s="8"/>
      <c r="P301" s="8"/>
      <c r="Q301" s="8"/>
      <c r="R301" s="8"/>
      <c r="S301" s="8"/>
      <c r="T301" s="8"/>
      <c r="U301" s="8"/>
      <c r="V301" s="8"/>
      <c r="W301" s="8"/>
      <c r="X301" s="8"/>
      <c r="Y301" s="8"/>
      <c r="Z301" s="8"/>
    </row>
    <row r="302" spans="1:26" ht="17.25" customHeight="1">
      <c r="M302" s="8"/>
      <c r="N302" s="8"/>
      <c r="O302" s="8"/>
      <c r="P302" s="8"/>
      <c r="Q302" s="8"/>
      <c r="R302" s="8"/>
      <c r="S302" s="8"/>
      <c r="T302" s="8"/>
      <c r="U302" s="8"/>
      <c r="V302" s="8"/>
      <c r="W302" s="8"/>
      <c r="X302" s="8"/>
      <c r="Y302" s="8"/>
      <c r="Z302" s="8"/>
    </row>
    <row r="303" spans="1:26" ht="17.25" customHeight="1">
      <c r="M303" s="8"/>
      <c r="N303" s="8"/>
      <c r="O303" s="8"/>
      <c r="P303" s="8"/>
      <c r="Q303" s="8"/>
      <c r="R303" s="8"/>
      <c r="S303" s="8"/>
      <c r="T303" s="8"/>
      <c r="U303" s="8"/>
      <c r="V303" s="8"/>
      <c r="W303" s="8"/>
      <c r="X303" s="8"/>
      <c r="Y303" s="8"/>
      <c r="Z303" s="8"/>
    </row>
    <row r="304" spans="1:26" ht="17.25" customHeight="1">
      <c r="M304" s="8"/>
      <c r="N304" s="8"/>
      <c r="O304" s="8"/>
      <c r="P304" s="8"/>
      <c r="Q304" s="8"/>
      <c r="R304" s="8"/>
      <c r="S304" s="8"/>
      <c r="T304" s="8"/>
      <c r="U304" s="8"/>
      <c r="V304" s="8"/>
      <c r="W304" s="8"/>
      <c r="X304" s="8"/>
      <c r="Y304" s="8"/>
      <c r="Z304" s="8"/>
    </row>
    <row r="305" spans="13:26" ht="17.25" customHeight="1">
      <c r="M305" s="8"/>
      <c r="N305" s="8"/>
      <c r="O305" s="8"/>
      <c r="P305" s="8"/>
      <c r="Q305" s="8"/>
      <c r="R305" s="8"/>
      <c r="S305" s="8"/>
      <c r="T305" s="8"/>
      <c r="U305" s="8"/>
      <c r="V305" s="8"/>
      <c r="W305" s="8"/>
      <c r="X305" s="8"/>
      <c r="Y305" s="8"/>
      <c r="Z305" s="8"/>
    </row>
    <row r="306" spans="13:26" ht="17.25" customHeight="1">
      <c r="M306" s="8"/>
      <c r="N306" s="8"/>
      <c r="O306" s="8"/>
      <c r="P306" s="8"/>
      <c r="Q306" s="8"/>
      <c r="R306" s="8"/>
      <c r="S306" s="8"/>
      <c r="T306" s="8"/>
      <c r="U306" s="8"/>
      <c r="V306" s="8"/>
      <c r="W306" s="8"/>
      <c r="X306" s="8"/>
      <c r="Y306" s="8"/>
      <c r="Z306" s="8"/>
    </row>
    <row r="307" spans="13:26" ht="17.25" customHeight="1">
      <c r="M307" s="8"/>
      <c r="N307" s="8"/>
      <c r="O307" s="8"/>
      <c r="P307" s="8"/>
      <c r="Q307" s="8"/>
      <c r="R307" s="8"/>
      <c r="S307" s="8"/>
      <c r="T307" s="8"/>
      <c r="U307" s="8"/>
      <c r="V307" s="8"/>
      <c r="W307" s="8"/>
      <c r="X307" s="8"/>
      <c r="Y307" s="8"/>
      <c r="Z307" s="8"/>
    </row>
    <row r="308" spans="13:26" ht="17.25" customHeight="1">
      <c r="M308" s="8"/>
      <c r="N308" s="8"/>
      <c r="O308" s="8"/>
      <c r="P308" s="8"/>
      <c r="Q308" s="8"/>
      <c r="R308" s="8"/>
      <c r="S308" s="8"/>
      <c r="T308" s="8"/>
      <c r="U308" s="8"/>
      <c r="V308" s="8"/>
      <c r="W308" s="8"/>
      <c r="X308" s="8"/>
      <c r="Y308" s="8"/>
      <c r="Z308" s="8"/>
    </row>
    <row r="309" spans="13:26" ht="17.25" customHeight="1">
      <c r="M309" s="8"/>
      <c r="N309" s="8"/>
      <c r="O309" s="8"/>
      <c r="P309" s="8"/>
      <c r="Q309" s="8"/>
      <c r="R309" s="8"/>
      <c r="S309" s="8"/>
      <c r="T309" s="8"/>
      <c r="U309" s="8"/>
      <c r="V309" s="8"/>
      <c r="W309" s="8"/>
      <c r="X309" s="8"/>
      <c r="Y309" s="8"/>
      <c r="Z309" s="8"/>
    </row>
    <row r="310" spans="13:26" ht="17.25" customHeight="1">
      <c r="M310" s="8"/>
      <c r="N310" s="8"/>
      <c r="O310" s="8"/>
      <c r="P310" s="8"/>
      <c r="Q310" s="8"/>
      <c r="R310" s="8"/>
      <c r="S310" s="8"/>
      <c r="T310" s="8"/>
      <c r="U310" s="8"/>
      <c r="V310" s="8"/>
      <c r="W310" s="8"/>
      <c r="X310" s="8"/>
      <c r="Y310" s="8"/>
      <c r="Z310" s="8"/>
    </row>
    <row r="311" spans="13:26" ht="17.25" customHeight="1">
      <c r="M311" s="8"/>
      <c r="N311" s="8"/>
      <c r="O311" s="8"/>
      <c r="P311" s="8"/>
      <c r="Q311" s="8"/>
      <c r="R311" s="8"/>
      <c r="S311" s="8"/>
      <c r="T311" s="8"/>
      <c r="U311" s="8"/>
      <c r="V311" s="8"/>
      <c r="W311" s="8"/>
      <c r="X311" s="8"/>
      <c r="Y311" s="8"/>
      <c r="Z311" s="8"/>
    </row>
    <row r="312" spans="13:26" ht="17.25" customHeight="1">
      <c r="M312" s="8"/>
      <c r="N312" s="8"/>
      <c r="O312" s="8"/>
      <c r="P312" s="8"/>
      <c r="Q312" s="8"/>
      <c r="R312" s="8"/>
      <c r="S312" s="8"/>
      <c r="T312" s="8"/>
      <c r="U312" s="8"/>
      <c r="V312" s="8"/>
      <c r="W312" s="8"/>
      <c r="X312" s="8"/>
      <c r="Y312" s="8"/>
      <c r="Z312" s="8"/>
    </row>
    <row r="313" spans="13:26" ht="17.25" customHeight="1">
      <c r="M313" s="8"/>
      <c r="N313" s="8"/>
      <c r="O313" s="8"/>
      <c r="P313" s="8"/>
      <c r="Q313" s="8"/>
      <c r="R313" s="8"/>
      <c r="S313" s="8"/>
      <c r="T313" s="8"/>
      <c r="U313" s="8"/>
      <c r="V313" s="8"/>
      <c r="W313" s="8"/>
      <c r="X313" s="8"/>
      <c r="Y313" s="8"/>
      <c r="Z313" s="8"/>
    </row>
    <row r="314" spans="13:26" ht="17.25" customHeight="1">
      <c r="M314" s="8"/>
      <c r="N314" s="8"/>
      <c r="O314" s="8"/>
      <c r="P314" s="8"/>
      <c r="Q314" s="8"/>
      <c r="R314" s="8"/>
      <c r="S314" s="8"/>
      <c r="T314" s="8"/>
      <c r="U314" s="8"/>
      <c r="V314" s="8"/>
      <c r="W314" s="8"/>
      <c r="X314" s="8"/>
      <c r="Y314" s="8"/>
      <c r="Z314" s="8"/>
    </row>
    <row r="315" spans="13:26" ht="17.25" customHeight="1">
      <c r="M315" s="8"/>
      <c r="N315" s="8"/>
      <c r="O315" s="8"/>
      <c r="P315" s="8"/>
      <c r="Q315" s="8"/>
      <c r="R315" s="8"/>
      <c r="S315" s="8"/>
      <c r="T315" s="8"/>
      <c r="U315" s="8"/>
      <c r="V315" s="8"/>
      <c r="W315" s="8"/>
      <c r="X315" s="8"/>
      <c r="Y315" s="8"/>
      <c r="Z315" s="8"/>
    </row>
    <row r="316" spans="13:26" ht="17.25" customHeight="1">
      <c r="M316" s="8"/>
      <c r="N316" s="8"/>
      <c r="O316" s="8"/>
      <c r="P316" s="8"/>
      <c r="Q316" s="8"/>
      <c r="R316" s="8"/>
      <c r="S316" s="8"/>
      <c r="T316" s="8"/>
      <c r="U316" s="8"/>
      <c r="V316" s="8"/>
      <c r="W316" s="8"/>
      <c r="X316" s="8"/>
      <c r="Y316" s="8"/>
      <c r="Z316" s="8"/>
    </row>
    <row r="317" spans="13:26" ht="17.25" customHeight="1">
      <c r="M317" s="8"/>
      <c r="N317" s="8"/>
      <c r="O317" s="8"/>
      <c r="P317" s="8"/>
      <c r="Q317" s="8"/>
      <c r="R317" s="8"/>
      <c r="S317" s="8"/>
      <c r="T317" s="8"/>
      <c r="U317" s="8"/>
      <c r="V317" s="8"/>
      <c r="W317" s="8"/>
      <c r="X317" s="8"/>
      <c r="Y317" s="8"/>
      <c r="Z317" s="8"/>
    </row>
    <row r="318" spans="13:26" ht="17.25" customHeight="1">
      <c r="M318" s="8"/>
      <c r="N318" s="8"/>
      <c r="O318" s="8"/>
      <c r="P318" s="8"/>
      <c r="Q318" s="8"/>
      <c r="R318" s="8"/>
      <c r="S318" s="8"/>
      <c r="T318" s="8"/>
      <c r="U318" s="8"/>
      <c r="V318" s="8"/>
      <c r="W318" s="8"/>
      <c r="X318" s="8"/>
      <c r="Y318" s="8"/>
      <c r="Z318" s="8"/>
    </row>
    <row r="319" spans="13:26" ht="17.25" customHeight="1">
      <c r="M319" s="8"/>
      <c r="N319" s="8"/>
      <c r="O319" s="8"/>
      <c r="P319" s="8"/>
      <c r="Q319" s="8"/>
      <c r="R319" s="8"/>
      <c r="S319" s="8"/>
      <c r="T319" s="8"/>
      <c r="U319" s="8"/>
      <c r="V319" s="8"/>
      <c r="W319" s="8"/>
      <c r="X319" s="8"/>
      <c r="Y319" s="8"/>
      <c r="Z319" s="8"/>
    </row>
    <row r="320" spans="13:26" ht="17.25" customHeight="1">
      <c r="M320" s="8"/>
      <c r="N320" s="8"/>
      <c r="O320" s="8"/>
      <c r="P320" s="8"/>
      <c r="Q320" s="8"/>
      <c r="R320" s="8"/>
      <c r="S320" s="8"/>
      <c r="T320" s="8"/>
      <c r="U320" s="8"/>
      <c r="V320" s="8"/>
      <c r="W320" s="8"/>
      <c r="X320" s="8"/>
      <c r="Y320" s="8"/>
      <c r="Z320" s="8"/>
    </row>
    <row r="321" spans="13:26" ht="17.25" customHeight="1">
      <c r="M321" s="8"/>
      <c r="N321" s="8"/>
      <c r="O321" s="8"/>
      <c r="P321" s="8"/>
      <c r="Q321" s="8"/>
      <c r="R321" s="8"/>
      <c r="S321" s="8"/>
      <c r="T321" s="8"/>
      <c r="U321" s="8"/>
      <c r="V321" s="8"/>
      <c r="W321" s="8"/>
      <c r="X321" s="8"/>
      <c r="Y321" s="8"/>
      <c r="Z321" s="8"/>
    </row>
    <row r="322" spans="13:26" ht="17.25" customHeight="1">
      <c r="M322" s="8"/>
      <c r="N322" s="8"/>
      <c r="O322" s="8"/>
      <c r="P322" s="8"/>
      <c r="Q322" s="8"/>
      <c r="R322" s="8"/>
      <c r="S322" s="8"/>
      <c r="T322" s="8"/>
      <c r="U322" s="8"/>
      <c r="V322" s="8"/>
      <c r="W322" s="8"/>
      <c r="X322" s="8"/>
      <c r="Y322" s="8"/>
      <c r="Z322" s="8"/>
    </row>
    <row r="323" spans="13:26" ht="17.25" customHeight="1">
      <c r="M323" s="8"/>
      <c r="N323" s="8"/>
      <c r="O323" s="8"/>
      <c r="P323" s="8"/>
      <c r="Q323" s="8"/>
      <c r="R323" s="8"/>
      <c r="S323" s="8"/>
      <c r="T323" s="8"/>
      <c r="U323" s="8"/>
      <c r="V323" s="8"/>
      <c r="W323" s="8"/>
      <c r="X323" s="8"/>
      <c r="Y323" s="8"/>
      <c r="Z323" s="8"/>
    </row>
    <row r="324" spans="13:26" ht="17.25" customHeight="1">
      <c r="M324" s="8"/>
      <c r="N324" s="8"/>
      <c r="O324" s="8"/>
      <c r="P324" s="8"/>
      <c r="Q324" s="8"/>
      <c r="R324" s="8"/>
      <c r="S324" s="8"/>
      <c r="T324" s="8"/>
      <c r="U324" s="8"/>
      <c r="V324" s="8"/>
      <c r="W324" s="8"/>
      <c r="X324" s="8"/>
      <c r="Y324" s="8"/>
      <c r="Z324" s="8"/>
    </row>
    <row r="325" spans="13:26" ht="17.25" customHeight="1">
      <c r="M325" s="8"/>
      <c r="N325" s="8"/>
      <c r="O325" s="8"/>
      <c r="P325" s="8"/>
      <c r="Q325" s="8"/>
      <c r="R325" s="8"/>
      <c r="S325" s="8"/>
      <c r="T325" s="8"/>
      <c r="U325" s="8"/>
      <c r="V325" s="8"/>
      <c r="W325" s="8"/>
      <c r="X325" s="8"/>
      <c r="Y325" s="8"/>
      <c r="Z325" s="8"/>
    </row>
    <row r="326" spans="13:26" ht="17.25" customHeight="1">
      <c r="M326" s="8"/>
      <c r="N326" s="8"/>
      <c r="O326" s="8"/>
      <c r="P326" s="8"/>
      <c r="Q326" s="8"/>
      <c r="R326" s="8"/>
      <c r="S326" s="8"/>
      <c r="T326" s="8"/>
      <c r="U326" s="8"/>
      <c r="V326" s="8"/>
      <c r="W326" s="8"/>
      <c r="X326" s="8"/>
      <c r="Y326" s="8"/>
      <c r="Z326" s="8"/>
    </row>
    <row r="327" spans="13:26" ht="17.25" customHeight="1">
      <c r="M327" s="8"/>
      <c r="N327" s="8"/>
      <c r="O327" s="8"/>
      <c r="P327" s="8"/>
      <c r="Q327" s="8"/>
      <c r="R327" s="8"/>
      <c r="S327" s="8"/>
      <c r="T327" s="8"/>
      <c r="U327" s="8"/>
      <c r="V327" s="8"/>
      <c r="W327" s="8"/>
      <c r="X327" s="8"/>
      <c r="Y327" s="8"/>
      <c r="Z327" s="8"/>
    </row>
    <row r="328" spans="13:26" ht="17.25" customHeight="1">
      <c r="M328" s="8"/>
      <c r="N328" s="8"/>
      <c r="O328" s="8"/>
      <c r="P328" s="8"/>
      <c r="Q328" s="8"/>
      <c r="R328" s="8"/>
      <c r="S328" s="8"/>
      <c r="T328" s="8"/>
      <c r="U328" s="8"/>
      <c r="V328" s="8"/>
      <c r="W328" s="8"/>
      <c r="X328" s="8"/>
      <c r="Y328" s="8"/>
      <c r="Z328" s="8"/>
    </row>
    <row r="329" spans="13:26" ht="17.25" customHeight="1">
      <c r="M329" s="8"/>
      <c r="N329" s="8"/>
      <c r="O329" s="8"/>
      <c r="P329" s="8"/>
      <c r="Q329" s="8"/>
      <c r="R329" s="8"/>
      <c r="S329" s="8"/>
      <c r="T329" s="8"/>
      <c r="U329" s="8"/>
      <c r="V329" s="8"/>
      <c r="W329" s="8"/>
      <c r="X329" s="8"/>
      <c r="Y329" s="8"/>
      <c r="Z329" s="8"/>
    </row>
    <row r="330" spans="13:26" ht="17.25" customHeight="1">
      <c r="M330" s="8"/>
      <c r="N330" s="8"/>
      <c r="O330" s="8"/>
      <c r="P330" s="8"/>
      <c r="Q330" s="8"/>
      <c r="R330" s="8"/>
      <c r="S330" s="8"/>
      <c r="T330" s="8"/>
      <c r="U330" s="8"/>
      <c r="V330" s="8"/>
      <c r="W330" s="8"/>
      <c r="X330" s="8"/>
      <c r="Y330" s="8"/>
      <c r="Z330" s="8"/>
    </row>
    <row r="331" spans="13:26" ht="17.25" customHeight="1">
      <c r="M331" s="8"/>
      <c r="N331" s="8"/>
      <c r="O331" s="8"/>
      <c r="P331" s="8"/>
      <c r="Q331" s="8"/>
      <c r="R331" s="8"/>
      <c r="S331" s="8"/>
      <c r="T331" s="8"/>
      <c r="U331" s="8"/>
      <c r="V331" s="8"/>
      <c r="W331" s="8"/>
      <c r="X331" s="8"/>
      <c r="Y331" s="8"/>
      <c r="Z331" s="8"/>
    </row>
    <row r="332" spans="13:26" ht="17.25" customHeight="1">
      <c r="M332" s="8"/>
      <c r="N332" s="8"/>
      <c r="O332" s="8"/>
      <c r="P332" s="8"/>
      <c r="Q332" s="8"/>
      <c r="R332" s="8"/>
      <c r="S332" s="8"/>
      <c r="T332" s="8"/>
      <c r="U332" s="8"/>
      <c r="V332" s="8"/>
      <c r="W332" s="8"/>
      <c r="X332" s="8"/>
      <c r="Y332" s="8"/>
      <c r="Z332" s="8"/>
    </row>
    <row r="333" spans="13:26" ht="17.25" customHeight="1">
      <c r="M333" s="8"/>
      <c r="N333" s="8"/>
      <c r="O333" s="8"/>
      <c r="P333" s="8"/>
      <c r="Q333" s="8"/>
      <c r="R333" s="8"/>
      <c r="S333" s="8"/>
      <c r="T333" s="8"/>
      <c r="U333" s="8"/>
      <c r="V333" s="8"/>
      <c r="W333" s="8"/>
      <c r="X333" s="8"/>
      <c r="Y333" s="8"/>
      <c r="Z333" s="8"/>
    </row>
    <row r="334" spans="13:26" ht="17.25" customHeight="1">
      <c r="M334" s="8"/>
      <c r="N334" s="8"/>
      <c r="O334" s="8"/>
      <c r="P334" s="8"/>
      <c r="Q334" s="8"/>
      <c r="R334" s="8"/>
      <c r="S334" s="8"/>
      <c r="T334" s="8"/>
      <c r="U334" s="8"/>
      <c r="V334" s="8"/>
      <c r="W334" s="8"/>
      <c r="X334" s="8"/>
      <c r="Y334" s="8"/>
      <c r="Z334" s="8"/>
    </row>
    <row r="335" spans="13:26" ht="17.25" customHeight="1">
      <c r="M335" s="8"/>
      <c r="N335" s="8"/>
      <c r="O335" s="8"/>
      <c r="P335" s="8"/>
      <c r="Q335" s="8"/>
      <c r="R335" s="8"/>
      <c r="S335" s="8"/>
      <c r="T335" s="8"/>
      <c r="U335" s="8"/>
      <c r="V335" s="8"/>
      <c r="W335" s="8"/>
      <c r="X335" s="8"/>
      <c r="Y335" s="8"/>
      <c r="Z335" s="8"/>
    </row>
    <row r="336" spans="13:26" ht="17.25" customHeight="1">
      <c r="M336" s="8"/>
      <c r="N336" s="8"/>
      <c r="O336" s="8"/>
      <c r="P336" s="8"/>
      <c r="Q336" s="8"/>
      <c r="R336" s="8"/>
      <c r="S336" s="8"/>
      <c r="T336" s="8"/>
      <c r="U336" s="8"/>
      <c r="V336" s="8"/>
      <c r="W336" s="8"/>
      <c r="X336" s="8"/>
      <c r="Y336" s="8"/>
      <c r="Z336" s="8"/>
    </row>
    <row r="337" spans="13:26" ht="17.25" customHeight="1">
      <c r="M337" s="8"/>
      <c r="N337" s="8"/>
      <c r="O337" s="8"/>
      <c r="P337" s="8"/>
      <c r="Q337" s="8"/>
      <c r="R337" s="8"/>
      <c r="S337" s="8"/>
      <c r="T337" s="8"/>
      <c r="U337" s="8"/>
      <c r="V337" s="8"/>
      <c r="W337" s="8"/>
      <c r="X337" s="8"/>
      <c r="Y337" s="8"/>
      <c r="Z337" s="8"/>
    </row>
    <row r="338" spans="13:26" ht="17.25" customHeight="1">
      <c r="M338" s="8"/>
      <c r="N338" s="8"/>
      <c r="O338" s="8"/>
      <c r="P338" s="8"/>
      <c r="Q338" s="8"/>
      <c r="R338" s="8"/>
      <c r="S338" s="8"/>
      <c r="T338" s="8"/>
      <c r="U338" s="8"/>
      <c r="V338" s="8"/>
      <c r="W338" s="8"/>
      <c r="X338" s="8"/>
      <c r="Y338" s="8"/>
      <c r="Z338" s="8"/>
    </row>
    <row r="339" spans="13:26" ht="17.25" customHeight="1">
      <c r="M339" s="8"/>
      <c r="N339" s="8"/>
      <c r="O339" s="8"/>
      <c r="P339" s="8"/>
      <c r="Q339" s="8"/>
      <c r="R339" s="8"/>
      <c r="S339" s="8"/>
      <c r="T339" s="8"/>
      <c r="U339" s="8"/>
      <c r="V339" s="8"/>
      <c r="W339" s="8"/>
      <c r="X339" s="8"/>
      <c r="Y339" s="8"/>
      <c r="Z339" s="8"/>
    </row>
    <row r="340" spans="13:26" ht="17.25" customHeight="1">
      <c r="M340" s="8"/>
      <c r="N340" s="8"/>
      <c r="O340" s="8"/>
      <c r="P340" s="8"/>
      <c r="Q340" s="8"/>
      <c r="R340" s="8"/>
      <c r="S340" s="8"/>
      <c r="T340" s="8"/>
      <c r="U340" s="8"/>
      <c r="V340" s="8"/>
      <c r="W340" s="8"/>
      <c r="X340" s="8"/>
      <c r="Y340" s="8"/>
      <c r="Z340" s="8"/>
    </row>
    <row r="341" spans="13:26" ht="17.25" customHeight="1">
      <c r="M341" s="8"/>
      <c r="N341" s="8"/>
      <c r="O341" s="8"/>
      <c r="P341" s="8"/>
      <c r="Q341" s="8"/>
      <c r="R341" s="8"/>
      <c r="S341" s="8"/>
      <c r="T341" s="8"/>
      <c r="U341" s="8"/>
      <c r="V341" s="8"/>
      <c r="W341" s="8"/>
      <c r="X341" s="8"/>
      <c r="Y341" s="8"/>
      <c r="Z341" s="8"/>
    </row>
    <row r="342" spans="13:26" ht="17.25" customHeight="1">
      <c r="M342" s="8"/>
      <c r="N342" s="8"/>
      <c r="O342" s="8"/>
      <c r="P342" s="8"/>
      <c r="Q342" s="8"/>
      <c r="R342" s="8"/>
      <c r="S342" s="8"/>
      <c r="T342" s="8"/>
      <c r="U342" s="8"/>
      <c r="V342" s="8"/>
      <c r="W342" s="8"/>
      <c r="X342" s="8"/>
      <c r="Y342" s="8"/>
      <c r="Z342" s="8"/>
    </row>
    <row r="343" spans="13:26" ht="17.25" customHeight="1">
      <c r="M343" s="8"/>
      <c r="N343" s="8"/>
      <c r="O343" s="8"/>
      <c r="P343" s="8"/>
      <c r="Q343" s="8"/>
      <c r="R343" s="8"/>
      <c r="S343" s="8"/>
      <c r="T343" s="8"/>
      <c r="U343" s="8"/>
      <c r="V343" s="8"/>
      <c r="W343" s="8"/>
      <c r="X343" s="8"/>
      <c r="Y343" s="8"/>
      <c r="Z343" s="8"/>
    </row>
    <row r="344" spans="13:26" ht="17.25" customHeight="1">
      <c r="M344" s="8"/>
      <c r="N344" s="8"/>
      <c r="O344" s="8"/>
      <c r="P344" s="8"/>
      <c r="Q344" s="8"/>
      <c r="R344" s="8"/>
      <c r="S344" s="8"/>
      <c r="T344" s="8"/>
      <c r="U344" s="8"/>
      <c r="V344" s="8"/>
      <c r="W344" s="8"/>
      <c r="X344" s="8"/>
      <c r="Y344" s="8"/>
      <c r="Z344" s="8"/>
    </row>
    <row r="345" spans="13:26" ht="17.25" customHeight="1">
      <c r="M345" s="8"/>
      <c r="N345" s="8"/>
      <c r="O345" s="8"/>
      <c r="P345" s="8"/>
      <c r="Q345" s="8"/>
      <c r="R345" s="8"/>
      <c r="S345" s="8"/>
      <c r="T345" s="8"/>
      <c r="U345" s="8"/>
      <c r="V345" s="8"/>
      <c r="W345" s="8"/>
      <c r="X345" s="8"/>
      <c r="Y345" s="8"/>
      <c r="Z345" s="8"/>
    </row>
    <row r="346" spans="13:26" ht="17.25" customHeight="1">
      <c r="M346" s="8"/>
      <c r="N346" s="8"/>
      <c r="O346" s="8"/>
      <c r="P346" s="8"/>
      <c r="Q346" s="8"/>
      <c r="R346" s="8"/>
      <c r="S346" s="8"/>
      <c r="T346" s="8"/>
      <c r="U346" s="8"/>
      <c r="V346" s="8"/>
      <c r="W346" s="8"/>
      <c r="X346" s="8"/>
      <c r="Y346" s="8"/>
      <c r="Z346" s="8"/>
    </row>
    <row r="347" spans="13:26" ht="17.25" customHeight="1">
      <c r="M347" s="8"/>
      <c r="N347" s="8"/>
      <c r="O347" s="8"/>
      <c r="P347" s="8"/>
      <c r="Q347" s="8"/>
      <c r="R347" s="8"/>
      <c r="S347" s="8"/>
      <c r="T347" s="8"/>
      <c r="U347" s="8"/>
      <c r="V347" s="8"/>
      <c r="W347" s="8"/>
      <c r="X347" s="8"/>
      <c r="Y347" s="8"/>
      <c r="Z347" s="8"/>
    </row>
    <row r="348" spans="13:26" ht="17.25" customHeight="1">
      <c r="M348" s="8"/>
      <c r="N348" s="8"/>
      <c r="O348" s="8"/>
      <c r="P348" s="8"/>
      <c r="Q348" s="8"/>
      <c r="R348" s="8"/>
      <c r="S348" s="8"/>
      <c r="T348" s="8"/>
      <c r="U348" s="8"/>
      <c r="V348" s="8"/>
      <c r="W348" s="8"/>
      <c r="X348" s="8"/>
      <c r="Y348" s="8"/>
      <c r="Z348" s="8"/>
    </row>
    <row r="349" spans="13:26" ht="17.25" customHeight="1">
      <c r="M349" s="8"/>
      <c r="N349" s="8"/>
      <c r="O349" s="8"/>
      <c r="P349" s="8"/>
      <c r="Q349" s="8"/>
      <c r="R349" s="8"/>
      <c r="S349" s="8"/>
      <c r="T349" s="8"/>
      <c r="U349" s="8"/>
      <c r="V349" s="8"/>
      <c r="W349" s="8"/>
      <c r="X349" s="8"/>
      <c r="Y349" s="8"/>
      <c r="Z349" s="8"/>
    </row>
    <row r="350" spans="13:26" ht="17.25" customHeight="1">
      <c r="M350" s="8"/>
      <c r="N350" s="8"/>
      <c r="O350" s="8"/>
      <c r="P350" s="8"/>
      <c r="Q350" s="8"/>
      <c r="R350" s="8"/>
      <c r="S350" s="8"/>
      <c r="T350" s="8"/>
      <c r="U350" s="8"/>
      <c r="V350" s="8"/>
      <c r="W350" s="8"/>
      <c r="X350" s="8"/>
      <c r="Y350" s="8"/>
      <c r="Z350" s="8"/>
    </row>
    <row r="351" spans="13:26" ht="17.25" customHeight="1">
      <c r="M351" s="8"/>
      <c r="N351" s="8"/>
      <c r="O351" s="8"/>
      <c r="P351" s="8"/>
      <c r="Q351" s="8"/>
      <c r="R351" s="8"/>
      <c r="S351" s="8"/>
      <c r="T351" s="8"/>
      <c r="U351" s="8"/>
      <c r="V351" s="8"/>
      <c r="W351" s="8"/>
      <c r="X351" s="8"/>
      <c r="Y351" s="8"/>
      <c r="Z351" s="8"/>
    </row>
    <row r="352" spans="13:26" ht="17.25" customHeight="1">
      <c r="M352" s="8"/>
      <c r="N352" s="8"/>
      <c r="O352" s="8"/>
      <c r="P352" s="8"/>
      <c r="Q352" s="8"/>
      <c r="R352" s="8"/>
      <c r="S352" s="8"/>
      <c r="T352" s="8"/>
      <c r="U352" s="8"/>
      <c r="V352" s="8"/>
      <c r="W352" s="8"/>
      <c r="X352" s="8"/>
      <c r="Y352" s="8"/>
      <c r="Z352" s="8"/>
    </row>
    <row r="353" spans="4:26" ht="17.25" customHeight="1">
      <c r="M353" s="8"/>
      <c r="N353" s="8"/>
      <c r="O353" s="8"/>
      <c r="P353" s="8"/>
      <c r="Q353" s="8"/>
      <c r="R353" s="8"/>
      <c r="S353" s="8"/>
      <c r="T353" s="8"/>
      <c r="U353" s="8"/>
      <c r="V353" s="8"/>
      <c r="W353" s="8"/>
      <c r="X353" s="8"/>
      <c r="Y353" s="8"/>
      <c r="Z353" s="8"/>
    </row>
    <row r="354" spans="4:26" ht="17.25" customHeight="1">
      <c r="M354" s="8"/>
      <c r="N354" s="8"/>
      <c r="O354" s="8"/>
      <c r="P354" s="8"/>
      <c r="Q354" s="8"/>
      <c r="R354" s="8"/>
      <c r="S354" s="8"/>
      <c r="T354" s="8"/>
      <c r="U354" s="8"/>
      <c r="V354" s="8"/>
      <c r="W354" s="8"/>
      <c r="X354" s="8"/>
      <c r="Y354" s="8"/>
      <c r="Z354" s="8"/>
    </row>
    <row r="355" spans="4:26" ht="17.25" customHeight="1">
      <c r="M355" s="8"/>
      <c r="N355" s="8"/>
      <c r="O355" s="8"/>
      <c r="P355" s="8"/>
      <c r="Q355" s="8"/>
      <c r="R355" s="8"/>
      <c r="S355" s="8"/>
      <c r="T355" s="8"/>
      <c r="U355" s="8"/>
      <c r="V355" s="8"/>
      <c r="W355" s="8"/>
      <c r="X355" s="8"/>
      <c r="Y355" s="8"/>
      <c r="Z355" s="8"/>
    </row>
    <row r="356" spans="4:26" ht="17.25" customHeight="1">
      <c r="M356" s="8"/>
      <c r="N356" s="8"/>
      <c r="O356" s="8"/>
      <c r="P356" s="8"/>
      <c r="Q356" s="8"/>
      <c r="R356" s="8"/>
      <c r="S356" s="8"/>
      <c r="T356" s="8"/>
      <c r="U356" s="8"/>
      <c r="V356" s="8"/>
      <c r="W356" s="8"/>
      <c r="X356" s="8"/>
      <c r="Y356" s="8"/>
      <c r="Z356" s="8"/>
    </row>
    <row r="357" spans="4:26" ht="17.25" customHeight="1">
      <c r="D357" s="108">
        <f>SUM(CTYPC!D115:D198)</f>
        <v>964119.66</v>
      </c>
      <c r="E357" s="108">
        <f>SUM(CTYPC!E115:E198)</f>
        <v>404289.08999999991</v>
      </c>
      <c r="M357" s="8"/>
      <c r="N357" s="8"/>
      <c r="O357" s="8"/>
      <c r="P357" s="8"/>
      <c r="Q357" s="8"/>
      <c r="R357" s="8"/>
      <c r="S357" s="8"/>
      <c r="T357" s="8"/>
      <c r="U357" s="8"/>
      <c r="V357" s="8"/>
      <c r="W357" s="8"/>
      <c r="X357" s="8"/>
      <c r="Y357" s="8"/>
      <c r="Z357" s="8"/>
    </row>
    <row r="358" spans="4:26" ht="17.25" customHeight="1">
      <c r="D358" s="132" t="e">
        <f>+D357-GETPIVOTDATA(" Comprometido",$A$3,"Area","COMUNALES","Sector Texto","COORDINACION TERRITORIAL Y PARTICIPACION CIUDADANA","Des.Centro Gestor","Administración Zonal Eloy Alfaro (Sur)")</f>
        <v>#REF!</v>
      </c>
      <c r="E358" s="132" t="e">
        <f>+E357-GETPIVOTDATA(" Devengado",$A$3,"Area","COMUNALES","Sector Texto","COORDINACION TERRITORIAL Y PARTICIPACION CIUDADANA","Des.Centro Gestor","Administración Zonal Eloy Alfaro (Sur)")</f>
        <v>#REF!</v>
      </c>
      <c r="F358" s="132"/>
      <c r="G358" s="132"/>
      <c r="H358" s="14"/>
      <c r="I358" s="8"/>
      <c r="J358" s="8"/>
      <c r="K358" s="8"/>
      <c r="L358" s="8"/>
      <c r="M358" s="8"/>
      <c r="N358" s="8"/>
      <c r="O358" s="8"/>
      <c r="P358" s="8"/>
      <c r="Q358" s="8"/>
      <c r="R358" s="8"/>
      <c r="S358" s="8"/>
      <c r="T358" s="8"/>
      <c r="U358" s="8"/>
      <c r="V358" s="8"/>
      <c r="W358" s="8"/>
      <c r="X358" s="8"/>
      <c r="Y358" s="8"/>
      <c r="Z358" s="8"/>
    </row>
    <row r="359" spans="4:26" ht="17.25" customHeight="1">
      <c r="D359" s="9">
        <f>SUM(CTYPC!D115:D186)</f>
        <v>479096.51999999996</v>
      </c>
      <c r="E359" s="9"/>
      <c r="F359" s="132"/>
      <c r="G359" s="132"/>
      <c r="H359" s="14"/>
      <c r="I359" s="8"/>
      <c r="J359" s="8"/>
      <c r="K359" s="8"/>
      <c r="L359" s="8"/>
      <c r="M359" s="8"/>
      <c r="N359" s="8"/>
      <c r="O359" s="8"/>
      <c r="P359" s="8"/>
      <c r="Q359" s="8"/>
      <c r="R359" s="8"/>
      <c r="S359" s="8"/>
      <c r="T359" s="8"/>
      <c r="U359" s="8"/>
      <c r="V359" s="8"/>
      <c r="W359" s="8"/>
      <c r="X359" s="8"/>
      <c r="Y359" s="8"/>
      <c r="Z359" s="8"/>
    </row>
    <row r="360" spans="4:26" ht="17.25" customHeight="1">
      <c r="D360" s="9" t="e">
        <f>+D359-GETPIVOTDATA(" Comprometido",$A$3,"Area","COMUNALES","Sector Texto","COORDINACION TERRITORIAL Y PARTICIPACION CIUDADANA","Des.Centro Gestor","Administración Zonal Eloy Alfaro (Sur)","Des.Proyecto","GC00A10100001D GASTOS ADMINISTRATIVOS")</f>
        <v>#REF!</v>
      </c>
      <c r="E360" s="9"/>
      <c r="F360" s="132"/>
      <c r="G360" s="132"/>
      <c r="H360" s="14"/>
      <c r="I360" s="8"/>
      <c r="J360" s="8"/>
      <c r="K360" s="8"/>
      <c r="L360" s="8"/>
      <c r="M360" s="8"/>
      <c r="N360" s="8"/>
      <c r="O360" s="8"/>
      <c r="P360" s="8"/>
      <c r="Q360" s="8"/>
      <c r="R360" s="8"/>
      <c r="S360" s="8"/>
      <c r="T360" s="8"/>
      <c r="U360" s="8"/>
      <c r="V360" s="8"/>
      <c r="W360" s="8"/>
      <c r="X360" s="8"/>
      <c r="Y360" s="8"/>
      <c r="Z360" s="8"/>
    </row>
    <row r="361" spans="4:26" ht="17.25" customHeight="1">
      <c r="D361" s="9"/>
      <c r="E361" s="9"/>
      <c r="F361" s="132"/>
      <c r="G361" s="132"/>
      <c r="H361" s="14"/>
      <c r="I361" s="8"/>
      <c r="J361" s="8"/>
      <c r="K361" s="8"/>
      <c r="L361" s="8"/>
      <c r="M361" s="8"/>
      <c r="N361" s="8"/>
      <c r="O361" s="8"/>
      <c r="P361" s="8"/>
      <c r="Q361" s="8"/>
      <c r="R361" s="8"/>
      <c r="S361" s="8"/>
      <c r="T361" s="8"/>
      <c r="U361" s="8"/>
      <c r="V361" s="8"/>
      <c r="W361" s="8"/>
      <c r="X361" s="8"/>
      <c r="Y361" s="8"/>
      <c r="Z361" s="8"/>
    </row>
    <row r="362" spans="4:26" ht="17.25" customHeight="1">
      <c r="D362" s="9"/>
      <c r="E362" s="9"/>
      <c r="F362" s="132"/>
      <c r="G362" s="132"/>
      <c r="H362" s="14"/>
      <c r="I362" s="8"/>
      <c r="J362" s="8"/>
      <c r="K362" s="8"/>
      <c r="L362" s="8"/>
      <c r="M362" s="8"/>
      <c r="N362" s="8"/>
      <c r="O362" s="8"/>
      <c r="P362" s="8"/>
      <c r="Q362" s="8"/>
      <c r="R362" s="8"/>
      <c r="S362" s="8"/>
      <c r="T362" s="8"/>
      <c r="U362" s="8"/>
      <c r="V362" s="8"/>
      <c r="W362" s="8"/>
      <c r="X362" s="8"/>
      <c r="Y362" s="8"/>
      <c r="Z362" s="8"/>
    </row>
    <row r="363" spans="4:26" ht="17.25" customHeight="1">
      <c r="D363" s="9"/>
      <c r="E363" s="9"/>
      <c r="F363" s="132"/>
      <c r="G363" s="132"/>
      <c r="H363" s="14"/>
      <c r="I363" s="8"/>
      <c r="J363" s="8"/>
      <c r="K363" s="8"/>
      <c r="L363" s="8"/>
      <c r="M363" s="8"/>
      <c r="N363" s="8"/>
      <c r="O363" s="8"/>
      <c r="P363" s="8"/>
      <c r="Q363" s="8"/>
      <c r="R363" s="8"/>
      <c r="S363" s="8"/>
      <c r="T363" s="8"/>
      <c r="U363" s="8"/>
      <c r="V363" s="8"/>
      <c r="W363" s="8"/>
      <c r="X363" s="8"/>
      <c r="Y363" s="8"/>
      <c r="Z363" s="8"/>
    </row>
    <row r="364" spans="4:26" ht="17.25" customHeight="1">
      <c r="D364" s="9"/>
      <c r="E364" s="9"/>
      <c r="F364" s="132"/>
      <c r="G364" s="132"/>
      <c r="H364" s="14"/>
      <c r="I364" s="8"/>
      <c r="J364" s="8"/>
      <c r="K364" s="8"/>
      <c r="L364" s="8"/>
      <c r="M364" s="8"/>
      <c r="N364" s="8"/>
      <c r="O364" s="8"/>
      <c r="P364" s="8"/>
      <c r="Q364" s="8"/>
      <c r="R364" s="8"/>
      <c r="S364" s="8"/>
      <c r="T364" s="8"/>
      <c r="U364" s="8"/>
      <c r="V364" s="8"/>
      <c r="W364" s="8"/>
      <c r="X364" s="8"/>
      <c r="Y364" s="8"/>
      <c r="Z364" s="8"/>
    </row>
    <row r="365" spans="4:26" ht="17.25" customHeight="1">
      <c r="D365" s="9"/>
      <c r="E365" s="9"/>
      <c r="F365" s="132"/>
      <c r="G365" s="132"/>
      <c r="H365" s="14"/>
      <c r="I365" s="8"/>
      <c r="J365" s="8"/>
      <c r="K365" s="8"/>
      <c r="L365" s="8"/>
      <c r="M365" s="8"/>
      <c r="N365" s="8"/>
      <c r="O365" s="8"/>
      <c r="P365" s="8"/>
      <c r="Q365" s="8"/>
      <c r="R365" s="8"/>
      <c r="S365" s="8"/>
      <c r="T365" s="8"/>
      <c r="U365" s="8"/>
      <c r="V365" s="8"/>
      <c r="W365" s="8"/>
      <c r="X365" s="8"/>
      <c r="Y365" s="8"/>
      <c r="Z365" s="8"/>
    </row>
    <row r="366" spans="4:26" ht="17.25" customHeight="1">
      <c r="D366" s="9"/>
      <c r="E366" s="9"/>
      <c r="F366" s="132"/>
      <c r="G366" s="132"/>
      <c r="H366" s="14"/>
      <c r="I366" s="8"/>
      <c r="J366" s="8"/>
      <c r="K366" s="8"/>
      <c r="L366" s="8"/>
      <c r="M366" s="8"/>
      <c r="N366" s="8"/>
      <c r="O366" s="8"/>
      <c r="P366" s="8"/>
      <c r="Q366" s="8"/>
      <c r="R366" s="8"/>
      <c r="S366" s="8"/>
      <c r="T366" s="8"/>
      <c r="U366" s="8"/>
      <c r="V366" s="8"/>
      <c r="W366" s="8"/>
      <c r="X366" s="8"/>
      <c r="Y366" s="8"/>
      <c r="Z366" s="8"/>
    </row>
    <row r="367" spans="4:26" ht="17.25" customHeight="1">
      <c r="D367" s="9"/>
      <c r="E367" s="9"/>
      <c r="F367" s="132"/>
      <c r="G367" s="132"/>
      <c r="H367" s="14"/>
      <c r="I367" s="8"/>
      <c r="J367" s="8"/>
      <c r="K367" s="8"/>
      <c r="L367" s="8"/>
      <c r="M367" s="8"/>
      <c r="N367" s="8"/>
      <c r="O367" s="8"/>
      <c r="P367" s="8"/>
      <c r="Q367" s="8"/>
      <c r="R367" s="8"/>
      <c r="S367" s="8"/>
      <c r="T367" s="8"/>
      <c r="U367" s="8"/>
      <c r="V367" s="8"/>
      <c r="W367" s="8"/>
      <c r="X367" s="8"/>
      <c r="Y367" s="8"/>
      <c r="Z367" s="8"/>
    </row>
    <row r="368" spans="4:26" ht="17.25" customHeight="1">
      <c r="D368" s="9"/>
      <c r="E368" s="9"/>
      <c r="F368" s="132"/>
      <c r="G368" s="132"/>
      <c r="H368" s="14"/>
      <c r="I368" s="8"/>
      <c r="J368" s="8"/>
      <c r="K368" s="8"/>
      <c r="L368" s="8"/>
      <c r="M368" s="8"/>
      <c r="N368" s="8"/>
      <c r="O368" s="8"/>
      <c r="P368" s="8"/>
      <c r="Q368" s="8"/>
      <c r="R368" s="8"/>
      <c r="S368" s="8"/>
      <c r="T368" s="8"/>
      <c r="U368" s="8"/>
      <c r="V368" s="8"/>
      <c r="W368" s="8"/>
      <c r="X368" s="8"/>
      <c r="Y368" s="8"/>
      <c r="Z368" s="8"/>
    </row>
    <row r="369" spans="4:26" ht="17.25" customHeight="1">
      <c r="D369" s="9"/>
      <c r="E369" s="9"/>
      <c r="F369" s="132"/>
      <c r="G369" s="132"/>
      <c r="H369" s="14"/>
      <c r="I369" s="8"/>
      <c r="J369" s="8"/>
      <c r="K369" s="8"/>
      <c r="L369" s="8"/>
      <c r="M369" s="8"/>
      <c r="N369" s="8"/>
      <c r="O369" s="8"/>
      <c r="P369" s="8"/>
      <c r="Q369" s="8"/>
      <c r="R369" s="8"/>
      <c r="S369" s="8"/>
      <c r="T369" s="8"/>
      <c r="U369" s="8"/>
      <c r="V369" s="8"/>
      <c r="W369" s="8"/>
      <c r="X369" s="8"/>
      <c r="Y369" s="8"/>
      <c r="Z369" s="8"/>
    </row>
    <row r="370" spans="4:26" ht="17.25" customHeight="1">
      <c r="D370" s="9"/>
      <c r="E370" s="9"/>
      <c r="F370" s="132"/>
      <c r="G370" s="132"/>
      <c r="H370" s="14"/>
      <c r="I370" s="8"/>
      <c r="J370" s="8"/>
      <c r="K370" s="8"/>
      <c r="L370" s="8"/>
      <c r="M370" s="8"/>
      <c r="N370" s="8"/>
      <c r="O370" s="8"/>
      <c r="P370" s="8"/>
      <c r="Q370" s="8"/>
      <c r="R370" s="8"/>
      <c r="S370" s="8"/>
      <c r="T370" s="8"/>
      <c r="U370" s="8"/>
      <c r="V370" s="8"/>
      <c r="W370" s="8"/>
      <c r="X370" s="8"/>
      <c r="Y370" s="8"/>
      <c r="Z370" s="8"/>
    </row>
    <row r="371" spans="4:26" ht="17.25" customHeight="1">
      <c r="D371" s="9"/>
      <c r="E371" s="9"/>
      <c r="F371" s="132"/>
      <c r="G371" s="132"/>
      <c r="H371" s="14"/>
      <c r="I371" s="8"/>
      <c r="J371" s="8"/>
      <c r="K371" s="8"/>
      <c r="L371" s="8"/>
      <c r="M371" s="8"/>
      <c r="N371" s="8"/>
      <c r="O371" s="8"/>
      <c r="P371" s="8"/>
      <c r="Q371" s="8"/>
      <c r="R371" s="8"/>
      <c r="S371" s="8"/>
      <c r="T371" s="8"/>
      <c r="U371" s="8"/>
      <c r="V371" s="8"/>
      <c r="W371" s="8"/>
      <c r="X371" s="8"/>
      <c r="Y371" s="8"/>
      <c r="Z371" s="8"/>
    </row>
    <row r="372" spans="4:26" ht="17.25" customHeight="1">
      <c r="D372" s="9"/>
      <c r="E372" s="9"/>
      <c r="F372" s="132"/>
      <c r="G372" s="132"/>
      <c r="H372" s="14"/>
      <c r="I372" s="8"/>
      <c r="J372" s="8"/>
      <c r="K372" s="8"/>
      <c r="L372" s="8"/>
      <c r="M372" s="8"/>
      <c r="N372" s="8"/>
      <c r="O372" s="8"/>
      <c r="P372" s="8"/>
      <c r="Q372" s="8"/>
      <c r="R372" s="8"/>
      <c r="S372" s="8"/>
      <c r="T372" s="8"/>
      <c r="U372" s="8"/>
      <c r="V372" s="8"/>
      <c r="W372" s="8"/>
      <c r="X372" s="8"/>
      <c r="Y372" s="8"/>
      <c r="Z372" s="8"/>
    </row>
    <row r="373" spans="4:26" ht="17.25" customHeight="1">
      <c r="D373" s="9"/>
      <c r="E373" s="9"/>
      <c r="F373" s="132"/>
      <c r="G373" s="132"/>
      <c r="H373" s="14"/>
      <c r="I373" s="8"/>
      <c r="J373" s="8"/>
      <c r="K373" s="8"/>
      <c r="L373" s="8"/>
      <c r="M373" s="8"/>
      <c r="N373" s="8"/>
      <c r="O373" s="8"/>
      <c r="P373" s="8"/>
      <c r="Q373" s="8"/>
      <c r="R373" s="8"/>
      <c r="S373" s="8"/>
      <c r="T373" s="8"/>
      <c r="U373" s="8"/>
      <c r="V373" s="8"/>
      <c r="W373" s="8"/>
      <c r="X373" s="8"/>
      <c r="Y373" s="8"/>
      <c r="Z373" s="8"/>
    </row>
    <row r="374" spans="4:26" ht="17.25" customHeight="1">
      <c r="D374" s="9"/>
      <c r="E374" s="9"/>
      <c r="F374" s="132"/>
      <c r="G374" s="132"/>
      <c r="H374" s="14"/>
      <c r="I374" s="8"/>
      <c r="J374" s="8"/>
      <c r="K374" s="8"/>
      <c r="L374" s="8"/>
      <c r="M374" s="8"/>
      <c r="N374" s="8"/>
      <c r="O374" s="8"/>
      <c r="P374" s="8"/>
      <c r="Q374" s="8"/>
      <c r="R374" s="8"/>
      <c r="S374" s="8"/>
      <c r="T374" s="8"/>
      <c r="U374" s="8"/>
      <c r="V374" s="8"/>
      <c r="W374" s="8"/>
      <c r="X374" s="8"/>
      <c r="Y374" s="8"/>
      <c r="Z374" s="8"/>
    </row>
    <row r="375" spans="4:26" ht="17.25" customHeight="1">
      <c r="D375" s="9"/>
      <c r="E375" s="9"/>
      <c r="F375" s="132"/>
      <c r="G375" s="132"/>
      <c r="H375" s="14"/>
      <c r="I375" s="8"/>
      <c r="J375" s="8"/>
      <c r="K375" s="8"/>
      <c r="L375" s="8"/>
      <c r="M375" s="8"/>
      <c r="N375" s="8"/>
      <c r="O375" s="8"/>
      <c r="P375" s="8"/>
      <c r="Q375" s="8"/>
      <c r="R375" s="8"/>
      <c r="S375" s="8"/>
      <c r="T375" s="8"/>
      <c r="U375" s="8"/>
      <c r="V375" s="8"/>
      <c r="W375" s="8"/>
      <c r="X375" s="8"/>
      <c r="Y375" s="8"/>
      <c r="Z375" s="8"/>
    </row>
    <row r="376" spans="4:26" ht="17.25" customHeight="1">
      <c r="D376" s="9"/>
      <c r="E376" s="9"/>
      <c r="F376" s="132"/>
      <c r="G376" s="132"/>
      <c r="H376" s="14"/>
      <c r="I376" s="8"/>
      <c r="J376" s="8"/>
      <c r="K376" s="8"/>
      <c r="L376" s="8"/>
      <c r="M376" s="8"/>
      <c r="N376" s="8"/>
      <c r="O376" s="8"/>
      <c r="P376" s="8"/>
      <c r="Q376" s="8"/>
      <c r="R376" s="8"/>
      <c r="S376" s="8"/>
      <c r="T376" s="8"/>
      <c r="U376" s="8"/>
      <c r="V376" s="8"/>
      <c r="W376" s="8"/>
      <c r="X376" s="8"/>
      <c r="Y376" s="8"/>
      <c r="Z376" s="8"/>
    </row>
    <row r="377" spans="4:26" ht="17.25" customHeight="1">
      <c r="D377" s="9"/>
      <c r="E377" s="9"/>
      <c r="F377" s="132"/>
      <c r="G377" s="132"/>
      <c r="H377" s="14"/>
      <c r="I377" s="8"/>
      <c r="J377" s="8"/>
      <c r="K377" s="8"/>
      <c r="L377" s="8"/>
      <c r="M377" s="8"/>
      <c r="N377" s="8"/>
      <c r="O377" s="8"/>
      <c r="P377" s="8"/>
      <c r="Q377" s="8"/>
      <c r="R377" s="8"/>
      <c r="S377" s="8"/>
      <c r="T377" s="8"/>
      <c r="U377" s="8"/>
      <c r="V377" s="8"/>
      <c r="W377" s="8"/>
      <c r="X377" s="8"/>
      <c r="Y377" s="8"/>
      <c r="Z377" s="8"/>
    </row>
    <row r="378" spans="4:26" ht="17.25" customHeight="1">
      <c r="D378" s="9"/>
      <c r="E378" s="9"/>
      <c r="F378" s="132"/>
      <c r="G378" s="132"/>
      <c r="H378" s="14"/>
      <c r="I378" s="8"/>
      <c r="J378" s="8"/>
      <c r="K378" s="8"/>
      <c r="L378" s="8"/>
      <c r="M378" s="8"/>
      <c r="N378" s="8"/>
      <c r="O378" s="8"/>
      <c r="P378" s="8"/>
      <c r="Q378" s="8"/>
      <c r="R378" s="8"/>
      <c r="S378" s="8"/>
      <c r="T378" s="8"/>
      <c r="U378" s="8"/>
      <c r="V378" s="8"/>
      <c r="W378" s="8"/>
      <c r="X378" s="8"/>
      <c r="Y378" s="8"/>
      <c r="Z378" s="8"/>
    </row>
    <row r="379" spans="4:26" ht="17.25" customHeight="1">
      <c r="D379" s="9"/>
      <c r="E379" s="9"/>
      <c r="F379" s="132"/>
      <c r="G379" s="132"/>
      <c r="H379" s="14"/>
      <c r="I379" s="8"/>
      <c r="J379" s="8"/>
      <c r="K379" s="8"/>
      <c r="L379" s="8"/>
      <c r="M379" s="8"/>
      <c r="N379" s="8"/>
      <c r="O379" s="8"/>
      <c r="P379" s="8"/>
      <c r="Q379" s="8"/>
      <c r="R379" s="8"/>
      <c r="S379" s="8"/>
      <c r="T379" s="8"/>
      <c r="U379" s="8"/>
      <c r="V379" s="8"/>
      <c r="W379" s="8"/>
      <c r="X379" s="8"/>
      <c r="Y379" s="8"/>
      <c r="Z379" s="8"/>
    </row>
    <row r="380" spans="4:26" ht="17.25" customHeight="1">
      <c r="D380" s="9"/>
      <c r="E380" s="9"/>
      <c r="F380" s="132"/>
      <c r="G380" s="132"/>
      <c r="H380" s="14"/>
      <c r="I380" s="8"/>
      <c r="J380" s="8"/>
      <c r="K380" s="8"/>
      <c r="L380" s="8"/>
      <c r="M380" s="8"/>
      <c r="N380" s="8"/>
      <c r="O380" s="8"/>
      <c r="P380" s="8"/>
      <c r="Q380" s="8"/>
      <c r="R380" s="8"/>
      <c r="S380" s="8"/>
      <c r="T380" s="8"/>
      <c r="U380" s="8"/>
      <c r="V380" s="8"/>
      <c r="W380" s="8"/>
      <c r="X380" s="8"/>
      <c r="Y380" s="8"/>
      <c r="Z380" s="8"/>
    </row>
    <row r="381" spans="4:26" ht="17.25" customHeight="1">
      <c r="D381" s="9"/>
      <c r="E381" s="9"/>
      <c r="F381" s="132"/>
      <c r="G381" s="132"/>
      <c r="H381" s="14"/>
      <c r="I381" s="8"/>
      <c r="J381" s="8"/>
      <c r="K381" s="8"/>
      <c r="L381" s="8"/>
      <c r="M381" s="8"/>
      <c r="N381" s="8"/>
      <c r="O381" s="8"/>
      <c r="P381" s="8"/>
      <c r="Q381" s="8"/>
      <c r="R381" s="8"/>
      <c r="S381" s="8"/>
      <c r="T381" s="8"/>
      <c r="U381" s="8"/>
      <c r="V381" s="8"/>
      <c r="W381" s="8"/>
      <c r="X381" s="8"/>
      <c r="Y381" s="8"/>
      <c r="Z381" s="8"/>
    </row>
    <row r="382" spans="4:26" ht="17.25" customHeight="1">
      <c r="D382" s="9"/>
      <c r="E382" s="9"/>
      <c r="F382" s="132"/>
      <c r="G382" s="132"/>
      <c r="H382" s="14"/>
      <c r="I382" s="8"/>
      <c r="J382" s="8"/>
      <c r="K382" s="8"/>
      <c r="L382" s="8"/>
      <c r="M382" s="8"/>
      <c r="N382" s="8"/>
      <c r="O382" s="8"/>
      <c r="P382" s="8"/>
      <c r="Q382" s="8"/>
      <c r="R382" s="8"/>
      <c r="S382" s="8"/>
      <c r="T382" s="8"/>
      <c r="U382" s="8"/>
      <c r="V382" s="8"/>
      <c r="W382" s="8"/>
      <c r="X382" s="8"/>
      <c r="Y382" s="8"/>
      <c r="Z382" s="8"/>
    </row>
    <row r="383" spans="4:26" ht="17.25" customHeight="1">
      <c r="D383" s="9"/>
      <c r="E383" s="9"/>
      <c r="F383" s="132"/>
      <c r="G383" s="132"/>
      <c r="H383" s="14"/>
      <c r="I383" s="8"/>
      <c r="J383" s="8"/>
      <c r="K383" s="8"/>
      <c r="L383" s="8"/>
      <c r="M383" s="8"/>
      <c r="N383" s="8"/>
      <c r="O383" s="8"/>
      <c r="P383" s="8"/>
      <c r="Q383" s="8"/>
      <c r="R383" s="8"/>
      <c r="S383" s="8"/>
      <c r="T383" s="8"/>
      <c r="U383" s="8"/>
      <c r="V383" s="8"/>
      <c r="W383" s="8"/>
      <c r="X383" s="8"/>
      <c r="Y383" s="8"/>
      <c r="Z383" s="8"/>
    </row>
    <row r="384" spans="4:26" ht="17.25" customHeight="1">
      <c r="D384" s="9"/>
      <c r="E384" s="9"/>
      <c r="F384" s="132"/>
      <c r="G384" s="132"/>
      <c r="H384" s="14"/>
      <c r="I384" s="8"/>
      <c r="J384" s="8"/>
      <c r="K384" s="8"/>
      <c r="L384" s="8"/>
      <c r="M384" s="8"/>
      <c r="N384" s="8"/>
      <c r="O384" s="8"/>
      <c r="P384" s="8"/>
      <c r="Q384" s="8"/>
      <c r="R384" s="8"/>
      <c r="S384" s="8"/>
      <c r="T384" s="8"/>
      <c r="U384" s="8"/>
      <c r="V384" s="8"/>
      <c r="W384" s="8"/>
      <c r="X384" s="8"/>
      <c r="Y384" s="8"/>
      <c r="Z384" s="8"/>
    </row>
    <row r="385" spans="4:26" ht="17.25" customHeight="1">
      <c r="D385" s="9"/>
      <c r="E385" s="9"/>
      <c r="F385" s="132"/>
      <c r="G385" s="132"/>
      <c r="H385" s="14"/>
      <c r="I385" s="8"/>
      <c r="J385" s="8"/>
      <c r="K385" s="8"/>
      <c r="L385" s="8"/>
      <c r="M385" s="8"/>
      <c r="N385" s="8"/>
      <c r="O385" s="8"/>
      <c r="P385" s="8"/>
      <c r="Q385" s="8"/>
      <c r="R385" s="8"/>
      <c r="S385" s="8"/>
      <c r="T385" s="8"/>
      <c r="U385" s="8"/>
      <c r="V385" s="8"/>
      <c r="W385" s="8"/>
      <c r="X385" s="8"/>
      <c r="Y385" s="8"/>
      <c r="Z385" s="8"/>
    </row>
    <row r="386" spans="4:26" ht="17.25" customHeight="1">
      <c r="D386" s="9"/>
      <c r="E386" s="9"/>
      <c r="F386" s="132"/>
      <c r="G386" s="132"/>
      <c r="H386" s="14"/>
      <c r="I386" s="8"/>
      <c r="J386" s="8"/>
      <c r="K386" s="8"/>
      <c r="L386" s="8"/>
      <c r="M386" s="8"/>
      <c r="N386" s="8"/>
      <c r="O386" s="8"/>
      <c r="P386" s="8"/>
      <c r="Q386" s="8"/>
      <c r="R386" s="8"/>
      <c r="S386" s="8"/>
      <c r="T386" s="8"/>
      <c r="U386" s="8"/>
      <c r="V386" s="8"/>
      <c r="W386" s="8"/>
      <c r="X386" s="8"/>
      <c r="Y386" s="8"/>
      <c r="Z386" s="8"/>
    </row>
    <row r="387" spans="4:26" ht="17.25" customHeight="1">
      <c r="D387" s="9"/>
      <c r="E387" s="9"/>
      <c r="F387" s="132"/>
      <c r="G387" s="132"/>
      <c r="H387" s="14"/>
      <c r="I387" s="8"/>
      <c r="J387" s="8"/>
      <c r="K387" s="8"/>
      <c r="L387" s="8"/>
      <c r="M387" s="8"/>
      <c r="N387" s="8"/>
      <c r="O387" s="8"/>
      <c r="P387" s="8"/>
      <c r="Q387" s="8"/>
      <c r="R387" s="8"/>
      <c r="S387" s="8"/>
      <c r="T387" s="8"/>
      <c r="U387" s="8"/>
      <c r="V387" s="8"/>
      <c r="W387" s="8"/>
      <c r="X387" s="8"/>
      <c r="Y387" s="8"/>
      <c r="Z387" s="8"/>
    </row>
    <row r="388" spans="4:26" ht="17.25" customHeight="1">
      <c r="D388" s="9"/>
      <c r="E388" s="9"/>
      <c r="F388" s="132"/>
      <c r="G388" s="132"/>
      <c r="H388" s="14"/>
      <c r="I388" s="8"/>
      <c r="J388" s="8"/>
      <c r="K388" s="8"/>
      <c r="L388" s="8"/>
      <c r="M388" s="8"/>
      <c r="N388" s="8"/>
      <c r="O388" s="8"/>
      <c r="P388" s="8"/>
      <c r="Q388" s="8"/>
      <c r="R388" s="8"/>
      <c r="S388" s="8"/>
      <c r="T388" s="8"/>
      <c r="U388" s="8"/>
      <c r="V388" s="8"/>
      <c r="W388" s="8"/>
      <c r="X388" s="8"/>
      <c r="Y388" s="8"/>
      <c r="Z388" s="8"/>
    </row>
    <row r="389" spans="4:26" ht="17.25" customHeight="1">
      <c r="D389" s="9"/>
      <c r="E389" s="9"/>
      <c r="F389" s="132"/>
      <c r="G389" s="132"/>
      <c r="H389" s="14"/>
      <c r="I389" s="8"/>
      <c r="J389" s="8"/>
      <c r="K389" s="8"/>
      <c r="L389" s="8"/>
      <c r="M389" s="8"/>
      <c r="N389" s="8"/>
      <c r="O389" s="8"/>
      <c r="P389" s="8"/>
      <c r="Q389" s="8"/>
      <c r="R389" s="8"/>
      <c r="S389" s="8"/>
      <c r="T389" s="8"/>
      <c r="U389" s="8"/>
      <c r="V389" s="8"/>
      <c r="W389" s="8"/>
      <c r="X389" s="8"/>
      <c r="Y389" s="8"/>
      <c r="Z389" s="8"/>
    </row>
    <row r="390" spans="4:26" ht="17.25" customHeight="1">
      <c r="D390" s="9"/>
      <c r="E390" s="9"/>
      <c r="F390" s="132"/>
      <c r="G390" s="132"/>
      <c r="H390" s="14"/>
      <c r="I390" s="8"/>
      <c r="J390" s="8"/>
      <c r="K390" s="8"/>
      <c r="L390" s="8"/>
      <c r="M390" s="8"/>
      <c r="N390" s="8"/>
      <c r="O390" s="8"/>
      <c r="P390" s="8"/>
      <c r="Q390" s="8"/>
      <c r="R390" s="8"/>
      <c r="S390" s="8"/>
      <c r="T390" s="8"/>
      <c r="U390" s="8"/>
      <c r="V390" s="8"/>
      <c r="W390" s="8"/>
      <c r="X390" s="8"/>
      <c r="Y390" s="8"/>
      <c r="Z390" s="8"/>
    </row>
    <row r="391" spans="4:26" ht="17.25" customHeight="1">
      <c r="D391" s="9"/>
      <c r="E391" s="9"/>
      <c r="F391" s="132"/>
      <c r="G391" s="132"/>
      <c r="H391" s="14"/>
      <c r="I391" s="8"/>
      <c r="J391" s="8"/>
      <c r="K391" s="8"/>
      <c r="L391" s="8"/>
      <c r="M391" s="8"/>
      <c r="N391" s="8"/>
      <c r="O391" s="8"/>
      <c r="P391" s="8"/>
      <c r="Q391" s="8"/>
      <c r="R391" s="8"/>
      <c r="S391" s="8"/>
      <c r="T391" s="8"/>
      <c r="U391" s="8"/>
      <c r="V391" s="8"/>
      <c r="W391" s="8"/>
      <c r="X391" s="8"/>
      <c r="Y391" s="8"/>
      <c r="Z391" s="8"/>
    </row>
    <row r="392" spans="4:26" ht="17.25" customHeight="1">
      <c r="D392" s="9"/>
      <c r="E392" s="9"/>
      <c r="F392" s="132"/>
      <c r="G392" s="132"/>
      <c r="H392" s="14"/>
      <c r="I392" s="8"/>
      <c r="J392" s="8"/>
      <c r="K392" s="8"/>
      <c r="L392" s="8"/>
      <c r="M392" s="8"/>
      <c r="N392" s="8"/>
      <c r="O392" s="8"/>
      <c r="P392" s="8"/>
      <c r="Q392" s="8"/>
      <c r="R392" s="8"/>
      <c r="S392" s="8"/>
      <c r="T392" s="8"/>
      <c r="U392" s="8"/>
      <c r="V392" s="8"/>
      <c r="W392" s="8"/>
      <c r="X392" s="8"/>
      <c r="Y392" s="8"/>
      <c r="Z392" s="8"/>
    </row>
    <row r="393" spans="4:26" ht="17.25" customHeight="1">
      <c r="D393" s="9"/>
      <c r="E393" s="9"/>
      <c r="F393" s="132"/>
      <c r="G393" s="132"/>
      <c r="H393" s="14"/>
      <c r="I393" s="8"/>
      <c r="J393" s="8"/>
      <c r="K393" s="8"/>
      <c r="L393" s="8"/>
      <c r="M393" s="8"/>
      <c r="N393" s="8"/>
      <c r="O393" s="8"/>
      <c r="P393" s="8"/>
      <c r="Q393" s="8"/>
      <c r="R393" s="8"/>
      <c r="S393" s="8"/>
      <c r="T393" s="8"/>
      <c r="U393" s="8"/>
      <c r="V393" s="8"/>
      <c r="W393" s="8"/>
      <c r="X393" s="8"/>
      <c r="Y393" s="8"/>
      <c r="Z393" s="8"/>
    </row>
    <row r="394" spans="4:26" ht="17.25" customHeight="1">
      <c r="D394" s="9"/>
      <c r="E394" s="9"/>
      <c r="F394" s="132"/>
      <c r="G394" s="132"/>
      <c r="H394" s="14"/>
      <c r="I394" s="8"/>
      <c r="J394" s="8"/>
      <c r="K394" s="8"/>
      <c r="L394" s="8"/>
      <c r="M394" s="8"/>
      <c r="N394" s="8"/>
      <c r="O394" s="8"/>
      <c r="P394" s="8"/>
      <c r="Q394" s="8"/>
      <c r="R394" s="8"/>
      <c r="S394" s="8"/>
      <c r="T394" s="8"/>
      <c r="U394" s="8"/>
      <c r="V394" s="8"/>
      <c r="W394" s="8"/>
      <c r="X394" s="8"/>
      <c r="Y394" s="8"/>
      <c r="Z394" s="8"/>
    </row>
    <row r="395" spans="4:26" ht="17.25" customHeight="1">
      <c r="D395" s="9"/>
      <c r="E395" s="9"/>
      <c r="F395" s="132"/>
      <c r="G395" s="132"/>
      <c r="H395" s="14"/>
      <c r="I395" s="8"/>
      <c r="J395" s="8"/>
      <c r="K395" s="8"/>
      <c r="L395" s="8"/>
      <c r="M395" s="8"/>
      <c r="N395" s="8"/>
      <c r="O395" s="8"/>
      <c r="P395" s="8"/>
      <c r="Q395" s="8"/>
      <c r="R395" s="8"/>
      <c r="S395" s="8"/>
      <c r="T395" s="8"/>
      <c r="U395" s="8"/>
      <c r="V395" s="8"/>
      <c r="W395" s="8"/>
      <c r="X395" s="8"/>
      <c r="Y395" s="8"/>
      <c r="Z395" s="8"/>
    </row>
    <row r="396" spans="4:26" ht="17.25" customHeight="1">
      <c r="D396" s="9"/>
      <c r="E396" s="9"/>
      <c r="F396" s="132"/>
      <c r="G396" s="132"/>
      <c r="H396" s="14"/>
      <c r="I396" s="8"/>
      <c r="J396" s="8"/>
      <c r="K396" s="8"/>
      <c r="L396" s="8"/>
      <c r="M396" s="8"/>
      <c r="N396" s="8"/>
      <c r="O396" s="8"/>
      <c r="P396" s="8"/>
      <c r="Q396" s="8"/>
      <c r="R396" s="8"/>
      <c r="S396" s="8"/>
      <c r="T396" s="8"/>
      <c r="U396" s="8"/>
      <c r="V396" s="8"/>
      <c r="W396" s="8"/>
      <c r="X396" s="8"/>
      <c r="Y396" s="8"/>
      <c r="Z396" s="8"/>
    </row>
    <row r="397" spans="4:26" ht="17.25" customHeight="1">
      <c r="D397" s="9"/>
      <c r="E397" s="9"/>
      <c r="F397" s="132"/>
      <c r="G397" s="132"/>
      <c r="H397" s="14"/>
      <c r="I397" s="8"/>
      <c r="J397" s="8"/>
      <c r="K397" s="8"/>
      <c r="L397" s="8"/>
      <c r="M397" s="8"/>
      <c r="N397" s="8"/>
      <c r="O397" s="8"/>
      <c r="P397" s="8"/>
      <c r="Q397" s="8"/>
      <c r="R397" s="8"/>
      <c r="S397" s="8"/>
      <c r="T397" s="8"/>
      <c r="U397" s="8"/>
      <c r="V397" s="8"/>
      <c r="W397" s="8"/>
      <c r="X397" s="8"/>
      <c r="Y397" s="8"/>
      <c r="Z397" s="8"/>
    </row>
    <row r="398" spans="4:26" ht="17.25" customHeight="1">
      <c r="D398" s="9"/>
      <c r="E398" s="9"/>
      <c r="F398" s="132"/>
      <c r="G398" s="132"/>
      <c r="H398" s="14"/>
      <c r="I398" s="8"/>
      <c r="J398" s="8"/>
      <c r="K398" s="8"/>
      <c r="L398" s="8"/>
      <c r="M398" s="8"/>
      <c r="N398" s="8"/>
      <c r="O398" s="8"/>
      <c r="P398" s="8"/>
      <c r="Q398" s="8"/>
      <c r="R398" s="8"/>
      <c r="S398" s="8"/>
      <c r="T398" s="8"/>
      <c r="U398" s="8"/>
      <c r="V398" s="8"/>
      <c r="W398" s="8"/>
      <c r="X398" s="8"/>
      <c r="Y398" s="8"/>
      <c r="Z398" s="8"/>
    </row>
    <row r="399" spans="4:26" ht="17.25" customHeight="1">
      <c r="D399" s="9"/>
      <c r="E399" s="9"/>
      <c r="F399" s="132"/>
      <c r="G399" s="132"/>
      <c r="H399" s="14"/>
      <c r="I399" s="8"/>
      <c r="J399" s="8"/>
      <c r="K399" s="8"/>
      <c r="L399" s="8"/>
      <c r="M399" s="8"/>
      <c r="N399" s="8"/>
      <c r="O399" s="8"/>
      <c r="P399" s="8"/>
      <c r="Q399" s="8"/>
      <c r="R399" s="8"/>
      <c r="S399" s="8"/>
      <c r="T399" s="8"/>
      <c r="U399" s="8"/>
      <c r="V399" s="8"/>
      <c r="W399" s="8"/>
      <c r="X399" s="8"/>
      <c r="Y399" s="8"/>
      <c r="Z399" s="8"/>
    </row>
    <row r="400" spans="4:26" ht="17.25" customHeight="1">
      <c r="D400" s="9"/>
      <c r="E400" s="9"/>
      <c r="F400" s="132"/>
      <c r="G400" s="132"/>
      <c r="H400" s="14"/>
      <c r="I400" s="8"/>
      <c r="J400" s="8"/>
      <c r="K400" s="8"/>
      <c r="L400" s="8"/>
      <c r="M400" s="8"/>
      <c r="N400" s="8"/>
      <c r="O400" s="8"/>
      <c r="P400" s="8"/>
      <c r="Q400" s="8"/>
      <c r="R400" s="8"/>
      <c r="S400" s="8"/>
      <c r="T400" s="8"/>
      <c r="U400" s="8"/>
      <c r="V400" s="8"/>
      <c r="W400" s="8"/>
      <c r="X400" s="8"/>
      <c r="Y400" s="8"/>
      <c r="Z400" s="8"/>
    </row>
    <row r="401" spans="4:26" ht="17.25" customHeight="1">
      <c r="D401" s="9"/>
      <c r="E401" s="9"/>
      <c r="F401" s="132"/>
      <c r="G401" s="132"/>
      <c r="H401" s="14"/>
      <c r="I401" s="8"/>
      <c r="J401" s="8"/>
      <c r="K401" s="8"/>
      <c r="L401" s="8"/>
      <c r="M401" s="8"/>
      <c r="N401" s="8"/>
      <c r="O401" s="8"/>
      <c r="P401" s="8"/>
      <c r="Q401" s="8"/>
      <c r="R401" s="8"/>
      <c r="S401" s="8"/>
      <c r="T401" s="8"/>
      <c r="U401" s="8"/>
      <c r="V401" s="8"/>
      <c r="W401" s="8"/>
      <c r="X401" s="8"/>
      <c r="Y401" s="8"/>
      <c r="Z401" s="8"/>
    </row>
    <row r="402" spans="4:26" ht="17.25" customHeight="1">
      <c r="D402" s="9"/>
      <c r="E402" s="9"/>
      <c r="F402" s="132"/>
      <c r="G402" s="132"/>
      <c r="H402" s="14"/>
      <c r="I402" s="8"/>
      <c r="J402" s="8"/>
      <c r="K402" s="8"/>
      <c r="L402" s="8"/>
      <c r="M402" s="8"/>
      <c r="N402" s="8"/>
      <c r="O402" s="8"/>
      <c r="P402" s="8"/>
      <c r="Q402" s="8"/>
      <c r="R402" s="8"/>
      <c r="S402" s="8"/>
      <c r="T402" s="8"/>
      <c r="U402" s="8"/>
      <c r="V402" s="8"/>
      <c r="W402" s="8"/>
      <c r="X402" s="8"/>
      <c r="Y402" s="8"/>
      <c r="Z402" s="8"/>
    </row>
    <row r="403" spans="4:26" ht="17.25" customHeight="1">
      <c r="D403" s="9"/>
      <c r="E403" s="9"/>
      <c r="F403" s="132"/>
      <c r="G403" s="132"/>
      <c r="H403" s="14"/>
      <c r="I403" s="8"/>
      <c r="J403" s="8"/>
      <c r="K403" s="8"/>
      <c r="L403" s="8"/>
      <c r="M403" s="8"/>
      <c r="N403" s="8"/>
      <c r="O403" s="8"/>
      <c r="P403" s="8"/>
      <c r="Q403" s="8"/>
      <c r="R403" s="8"/>
      <c r="S403" s="8"/>
      <c r="T403" s="8"/>
      <c r="U403" s="8"/>
      <c r="V403" s="8"/>
      <c r="W403" s="8"/>
      <c r="X403" s="8"/>
      <c r="Y403" s="8"/>
      <c r="Z403" s="8"/>
    </row>
    <row r="404" spans="4:26" ht="17.25" customHeight="1">
      <c r="D404" s="9"/>
      <c r="E404" s="9"/>
      <c r="F404" s="132"/>
      <c r="G404" s="132"/>
      <c r="H404" s="14"/>
      <c r="I404" s="8"/>
      <c r="J404" s="8"/>
      <c r="K404" s="8"/>
      <c r="L404" s="8"/>
      <c r="M404" s="8"/>
      <c r="N404" s="8"/>
      <c r="O404" s="8"/>
      <c r="P404" s="8"/>
      <c r="Q404" s="8"/>
      <c r="R404" s="8"/>
      <c r="S404" s="8"/>
      <c r="T404" s="8"/>
      <c r="U404" s="8"/>
      <c r="V404" s="8"/>
      <c r="W404" s="8"/>
      <c r="X404" s="8"/>
      <c r="Y404" s="8"/>
      <c r="Z404" s="8"/>
    </row>
    <row r="405" spans="4:26" ht="17.25" customHeight="1">
      <c r="D405" s="9"/>
      <c r="E405" s="9"/>
      <c r="F405" s="132"/>
      <c r="G405" s="132"/>
      <c r="H405" s="14"/>
      <c r="I405" s="8"/>
      <c r="J405" s="8"/>
      <c r="K405" s="8"/>
      <c r="L405" s="8"/>
      <c r="M405" s="8"/>
      <c r="N405" s="8"/>
      <c r="O405" s="8"/>
      <c r="P405" s="8"/>
      <c r="Q405" s="8"/>
      <c r="R405" s="8"/>
      <c r="S405" s="8"/>
      <c r="T405" s="8"/>
      <c r="U405" s="8"/>
      <c r="V405" s="8"/>
      <c r="W405" s="8"/>
      <c r="X405" s="8"/>
      <c r="Y405" s="8"/>
      <c r="Z405" s="8"/>
    </row>
    <row r="406" spans="4:26" ht="17.25" customHeight="1">
      <c r="D406" s="9"/>
      <c r="E406" s="9"/>
      <c r="F406" s="132"/>
      <c r="G406" s="132"/>
      <c r="H406" s="14"/>
      <c r="I406" s="8"/>
      <c r="J406" s="8"/>
      <c r="K406" s="8"/>
      <c r="L406" s="8"/>
      <c r="M406" s="8"/>
      <c r="N406" s="8"/>
      <c r="O406" s="8"/>
      <c r="P406" s="8"/>
      <c r="Q406" s="8"/>
      <c r="R406" s="8"/>
      <c r="S406" s="8"/>
      <c r="T406" s="8"/>
      <c r="U406" s="8"/>
      <c r="V406" s="8"/>
      <c r="W406" s="8"/>
      <c r="X406" s="8"/>
      <c r="Y406" s="8"/>
      <c r="Z406" s="8"/>
    </row>
    <row r="407" spans="4:26" ht="17.25" customHeight="1">
      <c r="D407" s="9"/>
      <c r="E407" s="9"/>
      <c r="F407" s="132"/>
      <c r="G407" s="132"/>
      <c r="H407" s="14"/>
      <c r="I407" s="8"/>
      <c r="J407" s="8"/>
      <c r="K407" s="8"/>
      <c r="L407" s="8"/>
      <c r="M407" s="8"/>
      <c r="N407" s="8"/>
      <c r="O407" s="8"/>
      <c r="P407" s="8"/>
      <c r="Q407" s="8"/>
      <c r="R407" s="8"/>
      <c r="S407" s="8"/>
      <c r="T407" s="8"/>
      <c r="U407" s="8"/>
      <c r="V407" s="8"/>
      <c r="W407" s="8"/>
      <c r="X407" s="8"/>
      <c r="Y407" s="8"/>
      <c r="Z407" s="8"/>
    </row>
    <row r="408" spans="4:26" ht="17.25" customHeight="1">
      <c r="D408" s="9"/>
      <c r="E408" s="9"/>
      <c r="F408" s="132"/>
      <c r="G408" s="132"/>
      <c r="H408" s="14"/>
      <c r="I408" s="8"/>
      <c r="J408" s="8"/>
      <c r="K408" s="8"/>
      <c r="L408" s="8"/>
      <c r="M408" s="8"/>
      <c r="N408" s="8"/>
      <c r="O408" s="8"/>
      <c r="P408" s="8"/>
      <c r="Q408" s="8"/>
      <c r="R408" s="8"/>
      <c r="S408" s="8"/>
      <c r="T408" s="8"/>
      <c r="U408" s="8"/>
      <c r="V408" s="8"/>
      <c r="W408" s="8"/>
      <c r="X408" s="8"/>
      <c r="Y408" s="8"/>
      <c r="Z408" s="8"/>
    </row>
    <row r="409" spans="4:26" ht="17.25" customHeight="1">
      <c r="D409" s="9"/>
      <c r="E409" s="9"/>
      <c r="F409" s="132"/>
      <c r="G409" s="132"/>
      <c r="H409" s="14"/>
      <c r="I409" s="8"/>
      <c r="J409" s="8"/>
      <c r="K409" s="8"/>
      <c r="L409" s="8"/>
      <c r="M409" s="8"/>
      <c r="N409" s="8"/>
      <c r="O409" s="8"/>
      <c r="P409" s="8"/>
      <c r="Q409" s="8"/>
      <c r="R409" s="8"/>
      <c r="S409" s="8"/>
      <c r="T409" s="8"/>
      <c r="U409" s="8"/>
      <c r="V409" s="8"/>
      <c r="W409" s="8"/>
      <c r="X409" s="8"/>
      <c r="Y409" s="8"/>
      <c r="Z409" s="8"/>
    </row>
    <row r="410" spans="4:26" ht="17.25" customHeight="1">
      <c r="D410" s="9"/>
      <c r="E410" s="9"/>
      <c r="F410" s="132"/>
      <c r="G410" s="132"/>
      <c r="H410" s="14"/>
      <c r="I410" s="8"/>
      <c r="J410" s="8"/>
      <c r="K410" s="8"/>
      <c r="L410" s="8"/>
      <c r="M410" s="8"/>
      <c r="N410" s="8"/>
      <c r="O410" s="8"/>
      <c r="P410" s="8"/>
      <c r="Q410" s="8"/>
      <c r="R410" s="8"/>
      <c r="S410" s="8"/>
      <c r="T410" s="8"/>
      <c r="U410" s="8"/>
      <c r="V410" s="8"/>
      <c r="W410" s="8"/>
      <c r="X410" s="8"/>
      <c r="Y410" s="8"/>
      <c r="Z410" s="8"/>
    </row>
    <row r="411" spans="4:26" ht="17.25" customHeight="1">
      <c r="D411" s="9"/>
      <c r="E411" s="9"/>
      <c r="F411" s="132"/>
      <c r="G411" s="132"/>
      <c r="H411" s="14"/>
      <c r="I411" s="8"/>
      <c r="J411" s="8"/>
      <c r="K411" s="8"/>
      <c r="L411" s="8"/>
      <c r="M411" s="8"/>
      <c r="N411" s="8"/>
      <c r="O411" s="8"/>
      <c r="P411" s="8"/>
      <c r="Q411" s="8"/>
      <c r="R411" s="8"/>
      <c r="S411" s="8"/>
      <c r="T411" s="8"/>
      <c r="U411" s="8"/>
      <c r="V411" s="8"/>
      <c r="W411" s="8"/>
      <c r="X411" s="8"/>
      <c r="Y411" s="8"/>
      <c r="Z411" s="8"/>
    </row>
    <row r="412" spans="4:26" ht="17.25" customHeight="1">
      <c r="D412" s="9"/>
      <c r="E412" s="9"/>
      <c r="F412" s="132"/>
      <c r="G412" s="132"/>
      <c r="H412" s="14"/>
      <c r="I412" s="8"/>
      <c r="J412" s="8"/>
      <c r="K412" s="8"/>
      <c r="L412" s="8"/>
      <c r="M412" s="8"/>
      <c r="N412" s="8"/>
      <c r="O412" s="8"/>
      <c r="P412" s="8"/>
      <c r="Q412" s="8"/>
      <c r="R412" s="8"/>
      <c r="S412" s="8"/>
      <c r="T412" s="8"/>
      <c r="U412" s="8"/>
      <c r="V412" s="8"/>
      <c r="W412" s="8"/>
      <c r="X412" s="8"/>
      <c r="Y412" s="8"/>
      <c r="Z412" s="8"/>
    </row>
    <row r="413" spans="4:26" ht="17.25" customHeight="1">
      <c r="D413" s="9"/>
      <c r="E413" s="9"/>
      <c r="F413" s="132"/>
      <c r="G413" s="132"/>
      <c r="H413" s="14"/>
      <c r="I413" s="8"/>
      <c r="J413" s="8"/>
      <c r="K413" s="8"/>
      <c r="L413" s="8"/>
      <c r="M413" s="8"/>
      <c r="N413" s="8"/>
      <c r="O413" s="8"/>
      <c r="P413" s="8"/>
      <c r="Q413" s="8"/>
      <c r="R413" s="8"/>
      <c r="S413" s="8"/>
      <c r="T413" s="8"/>
      <c r="U413" s="8"/>
      <c r="V413" s="8"/>
      <c r="W413" s="8"/>
      <c r="X413" s="8"/>
      <c r="Y413" s="8"/>
      <c r="Z413" s="8"/>
    </row>
    <row r="414" spans="4:26" ht="17.25" customHeight="1">
      <c r="D414" s="9"/>
      <c r="E414" s="9"/>
      <c r="F414" s="132"/>
      <c r="G414" s="132"/>
      <c r="H414" s="14"/>
      <c r="I414" s="8"/>
      <c r="J414" s="8"/>
      <c r="K414" s="8"/>
      <c r="L414" s="8"/>
      <c r="M414" s="8"/>
      <c r="N414" s="8"/>
      <c r="O414" s="8"/>
      <c r="P414" s="8"/>
      <c r="Q414" s="8"/>
      <c r="R414" s="8"/>
      <c r="S414" s="8"/>
      <c r="T414" s="8"/>
      <c r="U414" s="8"/>
      <c r="V414" s="8"/>
      <c r="W414" s="8"/>
      <c r="X414" s="8"/>
      <c r="Y414" s="8"/>
      <c r="Z414" s="8"/>
    </row>
    <row r="415" spans="4:26" ht="17.25" customHeight="1">
      <c r="D415" s="9"/>
      <c r="E415" s="9"/>
      <c r="F415" s="132"/>
      <c r="G415" s="132"/>
      <c r="H415" s="14"/>
      <c r="I415" s="8"/>
      <c r="J415" s="8"/>
      <c r="K415" s="8"/>
      <c r="L415" s="8"/>
      <c r="M415" s="8"/>
      <c r="N415" s="8"/>
      <c r="O415" s="8"/>
      <c r="P415" s="8"/>
      <c r="Q415" s="8"/>
      <c r="R415" s="8"/>
      <c r="S415" s="8"/>
      <c r="T415" s="8"/>
      <c r="U415" s="8"/>
      <c r="V415" s="8"/>
      <c r="W415" s="8"/>
      <c r="X415" s="8"/>
      <c r="Y415" s="8"/>
      <c r="Z415" s="8"/>
    </row>
    <row r="416" spans="4:26" ht="17.25" customHeight="1">
      <c r="D416" s="9"/>
      <c r="E416" s="9"/>
      <c r="F416" s="132"/>
      <c r="G416" s="132"/>
      <c r="H416" s="14"/>
      <c r="I416" s="8"/>
      <c r="J416" s="8"/>
      <c r="K416" s="8"/>
      <c r="L416" s="8"/>
      <c r="M416" s="8"/>
      <c r="N416" s="8"/>
      <c r="O416" s="8"/>
      <c r="P416" s="8"/>
      <c r="Q416" s="8"/>
      <c r="R416" s="8"/>
      <c r="S416" s="8"/>
      <c r="T416" s="8"/>
      <c r="U416" s="8"/>
      <c r="V416" s="8"/>
      <c r="W416" s="8"/>
      <c r="X416" s="8"/>
      <c r="Y416" s="8"/>
      <c r="Z416" s="8"/>
    </row>
    <row r="417" spans="4:26" ht="17.25" customHeight="1">
      <c r="D417" s="9"/>
      <c r="E417" s="9"/>
      <c r="F417" s="132"/>
      <c r="G417" s="132"/>
      <c r="H417" s="14"/>
      <c r="I417" s="8"/>
      <c r="J417" s="8"/>
      <c r="K417" s="8"/>
      <c r="L417" s="8"/>
      <c r="M417" s="8"/>
      <c r="N417" s="8"/>
      <c r="O417" s="8"/>
      <c r="P417" s="8"/>
      <c r="Q417" s="8"/>
      <c r="R417" s="8"/>
      <c r="S417" s="8"/>
      <c r="T417" s="8"/>
      <c r="U417" s="8"/>
      <c r="V417" s="8"/>
      <c r="W417" s="8"/>
      <c r="X417" s="8"/>
      <c r="Y417" s="8"/>
      <c r="Z417" s="8"/>
    </row>
    <row r="418" spans="4:26" ht="17.25" customHeight="1">
      <c r="D418" s="9"/>
      <c r="E418" s="9"/>
      <c r="F418" s="132"/>
      <c r="G418" s="132"/>
      <c r="H418" s="14"/>
      <c r="I418" s="8"/>
      <c r="J418" s="8"/>
      <c r="K418" s="8"/>
      <c r="L418" s="8"/>
      <c r="M418" s="8"/>
      <c r="N418" s="8"/>
      <c r="O418" s="8"/>
      <c r="P418" s="8"/>
      <c r="Q418" s="8"/>
      <c r="R418" s="8"/>
      <c r="S418" s="8"/>
      <c r="T418" s="8"/>
      <c r="U418" s="8"/>
      <c r="V418" s="8"/>
      <c r="W418" s="8"/>
      <c r="X418" s="8"/>
      <c r="Y418" s="8"/>
      <c r="Z418" s="8"/>
    </row>
    <row r="419" spans="4:26" ht="17.25" customHeight="1">
      <c r="D419" s="9"/>
      <c r="E419" s="9"/>
      <c r="F419" s="132"/>
      <c r="G419" s="132"/>
      <c r="H419" s="14"/>
      <c r="I419" s="8"/>
      <c r="J419" s="8"/>
      <c r="K419" s="8"/>
      <c r="L419" s="8"/>
      <c r="M419" s="8"/>
      <c r="N419" s="8"/>
      <c r="O419" s="8"/>
      <c r="P419" s="8"/>
      <c r="Q419" s="8"/>
      <c r="R419" s="8"/>
      <c r="S419" s="8"/>
      <c r="T419" s="8"/>
      <c r="U419" s="8"/>
      <c r="V419" s="8"/>
      <c r="W419" s="8"/>
      <c r="X419" s="8"/>
      <c r="Y419" s="8"/>
      <c r="Z419" s="8"/>
    </row>
    <row r="420" spans="4:26" ht="17.25" customHeight="1">
      <c r="D420" s="9"/>
      <c r="E420" s="9"/>
      <c r="F420" s="132"/>
      <c r="G420" s="132"/>
      <c r="H420" s="14"/>
      <c r="I420" s="8"/>
      <c r="J420" s="8"/>
      <c r="K420" s="8"/>
      <c r="L420" s="8"/>
      <c r="M420" s="8"/>
      <c r="N420" s="8"/>
      <c r="O420" s="8"/>
      <c r="P420" s="8"/>
      <c r="Q420" s="8"/>
      <c r="R420" s="8"/>
      <c r="S420" s="8"/>
      <c r="T420" s="8"/>
      <c r="U420" s="8"/>
      <c r="V420" s="8"/>
      <c r="W420" s="8"/>
      <c r="X420" s="8"/>
      <c r="Y420" s="8"/>
      <c r="Z420" s="8"/>
    </row>
    <row r="421" spans="4:26" ht="17.25" customHeight="1">
      <c r="D421" s="9"/>
      <c r="E421" s="9"/>
      <c r="F421" s="132"/>
      <c r="G421" s="132"/>
      <c r="H421" s="14"/>
      <c r="I421" s="8"/>
      <c r="J421" s="8"/>
      <c r="K421" s="8"/>
      <c r="L421" s="8"/>
      <c r="M421" s="8"/>
      <c r="N421" s="8"/>
      <c r="O421" s="8"/>
      <c r="P421" s="8"/>
      <c r="Q421" s="8"/>
      <c r="R421" s="8"/>
      <c r="S421" s="8"/>
      <c r="T421" s="8"/>
      <c r="U421" s="8"/>
      <c r="V421" s="8"/>
      <c r="W421" s="8"/>
      <c r="X421" s="8"/>
      <c r="Y421" s="8"/>
      <c r="Z421" s="8"/>
    </row>
    <row r="422" spans="4:26" ht="17.25" customHeight="1">
      <c r="D422" s="9"/>
      <c r="E422" s="9"/>
      <c r="F422" s="132"/>
      <c r="G422" s="132"/>
      <c r="H422" s="14"/>
      <c r="I422" s="8"/>
      <c r="J422" s="8"/>
      <c r="K422" s="8"/>
      <c r="L422" s="8"/>
      <c r="M422" s="8"/>
      <c r="N422" s="8"/>
      <c r="O422" s="8"/>
      <c r="P422" s="8"/>
      <c r="Q422" s="8"/>
      <c r="R422" s="8"/>
      <c r="S422" s="8"/>
      <c r="T422" s="8"/>
      <c r="U422" s="8"/>
      <c r="V422" s="8"/>
      <c r="W422" s="8"/>
      <c r="X422" s="8"/>
      <c r="Y422" s="8"/>
      <c r="Z422" s="8"/>
    </row>
    <row r="423" spans="4:26" ht="17.25" customHeight="1">
      <c r="D423" s="9"/>
      <c r="E423" s="9"/>
      <c r="F423" s="132"/>
      <c r="G423" s="132"/>
      <c r="H423" s="14"/>
      <c r="I423" s="8"/>
      <c r="J423" s="8"/>
      <c r="K423" s="8"/>
      <c r="L423" s="8"/>
      <c r="M423" s="8"/>
      <c r="N423" s="8"/>
      <c r="O423" s="8"/>
      <c r="P423" s="8"/>
      <c r="Q423" s="8"/>
      <c r="R423" s="8"/>
      <c r="S423" s="8"/>
      <c r="T423" s="8"/>
      <c r="U423" s="8"/>
      <c r="V423" s="8"/>
      <c r="W423" s="8"/>
      <c r="X423" s="8"/>
      <c r="Y423" s="8"/>
      <c r="Z423" s="8"/>
    </row>
    <row r="424" spans="4:26" ht="17.25" customHeight="1">
      <c r="D424" s="9"/>
      <c r="E424" s="9"/>
      <c r="F424" s="132"/>
      <c r="G424" s="132"/>
      <c r="H424" s="14"/>
      <c r="I424" s="8"/>
      <c r="J424" s="8"/>
      <c r="K424" s="8"/>
      <c r="L424" s="8"/>
      <c r="M424" s="8"/>
      <c r="N424" s="8"/>
      <c r="O424" s="8"/>
      <c r="P424" s="8"/>
      <c r="Q424" s="8"/>
      <c r="R424" s="8"/>
      <c r="S424" s="8"/>
      <c r="T424" s="8"/>
      <c r="U424" s="8"/>
      <c r="V424" s="8"/>
      <c r="W424" s="8"/>
      <c r="X424" s="8"/>
      <c r="Y424" s="8"/>
      <c r="Z424" s="8"/>
    </row>
    <row r="425" spans="4:26" ht="17.25" customHeight="1">
      <c r="D425" s="9"/>
      <c r="E425" s="9"/>
      <c r="F425" s="132"/>
      <c r="G425" s="132"/>
      <c r="H425" s="14"/>
      <c r="I425" s="8"/>
      <c r="J425" s="8"/>
      <c r="K425" s="8"/>
      <c r="L425" s="8"/>
      <c r="M425" s="8"/>
      <c r="N425" s="8"/>
      <c r="O425" s="8"/>
      <c r="P425" s="8"/>
      <c r="Q425" s="8"/>
      <c r="R425" s="8"/>
      <c r="S425" s="8"/>
      <c r="T425" s="8"/>
      <c r="U425" s="8"/>
      <c r="V425" s="8"/>
      <c r="W425" s="8"/>
      <c r="X425" s="8"/>
      <c r="Y425" s="8"/>
      <c r="Z425" s="8"/>
    </row>
    <row r="426" spans="4:26" ht="17.25" customHeight="1">
      <c r="D426" s="9"/>
      <c r="E426" s="9"/>
      <c r="F426" s="132"/>
      <c r="G426" s="132"/>
      <c r="H426" s="14"/>
      <c r="I426" s="8"/>
      <c r="J426" s="8"/>
      <c r="K426" s="8"/>
      <c r="L426" s="8"/>
      <c r="M426" s="8"/>
      <c r="N426" s="8"/>
      <c r="O426" s="8"/>
      <c r="P426" s="8"/>
      <c r="Q426" s="8"/>
      <c r="R426" s="8"/>
      <c r="S426" s="8"/>
      <c r="T426" s="8"/>
      <c r="U426" s="8"/>
      <c r="V426" s="8"/>
      <c r="W426" s="8"/>
      <c r="X426" s="8"/>
      <c r="Y426" s="8"/>
      <c r="Z426" s="8"/>
    </row>
    <row r="427" spans="4:26" ht="17.25" customHeight="1">
      <c r="D427" s="9"/>
      <c r="E427" s="9"/>
      <c r="F427" s="132"/>
      <c r="G427" s="132"/>
      <c r="H427" s="14"/>
      <c r="I427" s="8"/>
      <c r="J427" s="8"/>
      <c r="K427" s="8"/>
      <c r="L427" s="8"/>
      <c r="M427" s="8"/>
      <c r="N427" s="8"/>
      <c r="O427" s="8"/>
      <c r="P427" s="8"/>
      <c r="Q427" s="8"/>
      <c r="R427" s="8"/>
      <c r="S427" s="8"/>
      <c r="T427" s="8"/>
      <c r="U427" s="8"/>
      <c r="V427" s="8"/>
      <c r="W427" s="8"/>
      <c r="X427" s="8"/>
      <c r="Y427" s="8"/>
      <c r="Z427" s="8"/>
    </row>
    <row r="428" spans="4:26" ht="17.25" customHeight="1">
      <c r="D428" s="9"/>
      <c r="E428" s="9"/>
      <c r="F428" s="132"/>
      <c r="G428" s="132"/>
      <c r="H428" s="14"/>
      <c r="I428" s="8"/>
      <c r="J428" s="8"/>
      <c r="K428" s="8"/>
      <c r="L428" s="8"/>
      <c r="M428" s="8"/>
      <c r="N428" s="8"/>
      <c r="O428" s="8"/>
      <c r="P428" s="8"/>
      <c r="Q428" s="8"/>
      <c r="R428" s="8"/>
      <c r="S428" s="8"/>
      <c r="T428" s="8"/>
      <c r="U428" s="8"/>
      <c r="V428" s="8"/>
      <c r="W428" s="8"/>
      <c r="X428" s="8"/>
      <c r="Y428" s="8"/>
      <c r="Z428" s="8"/>
    </row>
    <row r="429" spans="4:26" ht="17.25" customHeight="1">
      <c r="D429" s="9"/>
      <c r="E429" s="9"/>
      <c r="F429" s="132"/>
      <c r="G429" s="132"/>
      <c r="H429" s="14"/>
      <c r="I429" s="8"/>
      <c r="J429" s="8"/>
      <c r="K429" s="8"/>
      <c r="L429" s="8"/>
      <c r="M429" s="8"/>
      <c r="N429" s="8"/>
      <c r="O429" s="8"/>
      <c r="P429" s="8"/>
      <c r="Q429" s="8"/>
      <c r="R429" s="8"/>
      <c r="S429" s="8"/>
      <c r="T429" s="8"/>
      <c r="U429" s="8"/>
      <c r="V429" s="8"/>
      <c r="W429" s="8"/>
      <c r="X429" s="8"/>
      <c r="Y429" s="8"/>
      <c r="Z429" s="8"/>
    </row>
    <row r="430" spans="4:26" ht="17.25" customHeight="1">
      <c r="D430" s="9"/>
      <c r="E430" s="9"/>
      <c r="F430" s="132"/>
      <c r="G430" s="132"/>
      <c r="H430" s="14"/>
      <c r="I430" s="8"/>
      <c r="J430" s="8"/>
      <c r="K430" s="8"/>
      <c r="L430" s="8"/>
      <c r="M430" s="8"/>
      <c r="N430" s="8"/>
      <c r="O430" s="8"/>
      <c r="P430" s="8"/>
      <c r="Q430" s="8"/>
      <c r="R430" s="8"/>
      <c r="S430" s="8"/>
      <c r="T430" s="8"/>
      <c r="U430" s="8"/>
      <c r="V430" s="8"/>
      <c r="W430" s="8"/>
      <c r="X430" s="8"/>
      <c r="Y430" s="8"/>
      <c r="Z430" s="8"/>
    </row>
    <row r="431" spans="4:26" ht="17.25" customHeight="1">
      <c r="D431" s="9"/>
      <c r="E431" s="9"/>
      <c r="F431" s="132"/>
      <c r="G431" s="132"/>
      <c r="H431" s="14"/>
      <c r="I431" s="8"/>
      <c r="J431" s="8"/>
      <c r="K431" s="8"/>
      <c r="L431" s="8"/>
      <c r="M431" s="8"/>
      <c r="N431" s="8"/>
      <c r="O431" s="8"/>
      <c r="P431" s="8"/>
      <c r="Q431" s="8"/>
      <c r="R431" s="8"/>
      <c r="S431" s="8"/>
      <c r="T431" s="8"/>
      <c r="U431" s="8"/>
      <c r="V431" s="8"/>
      <c r="W431" s="8"/>
      <c r="X431" s="8"/>
      <c r="Y431" s="8"/>
      <c r="Z431" s="8"/>
    </row>
    <row r="432" spans="4:26" ht="17.25" customHeight="1">
      <c r="D432" s="9"/>
      <c r="E432" s="9"/>
      <c r="F432" s="132"/>
      <c r="G432" s="132"/>
      <c r="H432" s="14"/>
      <c r="I432" s="8"/>
      <c r="J432" s="8"/>
      <c r="K432" s="8"/>
      <c r="L432" s="8"/>
      <c r="M432" s="8"/>
      <c r="N432" s="8"/>
      <c r="O432" s="8"/>
      <c r="P432" s="8"/>
      <c r="Q432" s="8"/>
      <c r="R432" s="8"/>
      <c r="S432" s="8"/>
      <c r="T432" s="8"/>
      <c r="U432" s="8"/>
      <c r="V432" s="8"/>
      <c r="W432" s="8"/>
      <c r="X432" s="8"/>
      <c r="Y432" s="8"/>
      <c r="Z432" s="8"/>
    </row>
    <row r="433" spans="4:26" ht="17.25" customHeight="1">
      <c r="D433" s="9"/>
      <c r="E433" s="9"/>
      <c r="F433" s="132"/>
      <c r="G433" s="132"/>
      <c r="H433" s="14"/>
      <c r="I433" s="8"/>
      <c r="J433" s="8"/>
      <c r="K433" s="8"/>
      <c r="L433" s="8"/>
      <c r="M433" s="8"/>
      <c r="N433" s="8"/>
      <c r="O433" s="8"/>
      <c r="P433" s="8"/>
      <c r="Q433" s="8"/>
      <c r="R433" s="8"/>
      <c r="S433" s="8"/>
      <c r="T433" s="8"/>
      <c r="U433" s="8"/>
      <c r="V433" s="8"/>
      <c r="W433" s="8"/>
      <c r="X433" s="8"/>
      <c r="Y433" s="8"/>
      <c r="Z433" s="8"/>
    </row>
    <row r="434" spans="4:26" ht="17.25" customHeight="1">
      <c r="D434" s="9"/>
      <c r="E434" s="9"/>
      <c r="F434" s="132"/>
      <c r="G434" s="132"/>
      <c r="H434" s="14"/>
      <c r="I434" s="8"/>
      <c r="J434" s="8"/>
      <c r="K434" s="8"/>
      <c r="L434" s="8"/>
      <c r="M434" s="8"/>
      <c r="N434" s="8"/>
      <c r="O434" s="8"/>
      <c r="P434" s="8"/>
      <c r="Q434" s="8"/>
      <c r="R434" s="8"/>
      <c r="S434" s="8"/>
      <c r="T434" s="8"/>
      <c r="U434" s="8"/>
      <c r="V434" s="8"/>
      <c r="W434" s="8"/>
      <c r="X434" s="8"/>
      <c r="Y434" s="8"/>
      <c r="Z434" s="8"/>
    </row>
    <row r="435" spans="4:26" ht="17.25" customHeight="1">
      <c r="D435" s="9"/>
      <c r="E435" s="9"/>
      <c r="F435" s="132"/>
      <c r="G435" s="132"/>
      <c r="H435" s="14"/>
      <c r="I435" s="8"/>
      <c r="J435" s="8"/>
      <c r="K435" s="8"/>
      <c r="L435" s="8"/>
      <c r="M435" s="8"/>
      <c r="N435" s="8"/>
      <c r="O435" s="8"/>
      <c r="P435" s="8"/>
      <c r="Q435" s="8"/>
      <c r="R435" s="8"/>
      <c r="S435" s="8"/>
      <c r="T435" s="8"/>
      <c r="U435" s="8"/>
      <c r="V435" s="8"/>
      <c r="W435" s="8"/>
      <c r="X435" s="8"/>
      <c r="Y435" s="8"/>
      <c r="Z435" s="8"/>
    </row>
    <row r="436" spans="4:26" ht="17.25" customHeight="1">
      <c r="D436" s="9"/>
      <c r="E436" s="9"/>
      <c r="F436" s="132"/>
      <c r="G436" s="132"/>
      <c r="H436" s="14"/>
      <c r="I436" s="8"/>
      <c r="J436" s="8"/>
      <c r="K436" s="8"/>
      <c r="L436" s="8"/>
      <c r="M436" s="8"/>
      <c r="N436" s="8"/>
      <c r="O436" s="8"/>
      <c r="P436" s="8"/>
      <c r="Q436" s="8"/>
      <c r="R436" s="8"/>
      <c r="S436" s="8"/>
      <c r="T436" s="8"/>
      <c r="U436" s="8"/>
      <c r="V436" s="8"/>
      <c r="W436" s="8"/>
      <c r="X436" s="8"/>
      <c r="Y436" s="8"/>
      <c r="Z436" s="8"/>
    </row>
    <row r="437" spans="4:26" ht="17.25" customHeight="1">
      <c r="D437" s="9"/>
      <c r="E437" s="9"/>
      <c r="F437" s="132"/>
      <c r="G437" s="132"/>
      <c r="H437" s="14"/>
      <c r="I437" s="8"/>
      <c r="J437" s="8"/>
      <c r="K437" s="8"/>
      <c r="L437" s="8"/>
      <c r="M437" s="8"/>
      <c r="N437" s="8"/>
      <c r="O437" s="8"/>
      <c r="P437" s="8"/>
      <c r="Q437" s="8"/>
      <c r="R437" s="8"/>
      <c r="S437" s="8"/>
      <c r="T437" s="8"/>
      <c r="U437" s="8"/>
      <c r="V437" s="8"/>
      <c r="W437" s="8"/>
      <c r="X437" s="8"/>
      <c r="Y437" s="8"/>
      <c r="Z437" s="8"/>
    </row>
    <row r="438" spans="4:26" ht="17.25" customHeight="1">
      <c r="D438" s="9"/>
      <c r="E438" s="9"/>
      <c r="F438" s="132"/>
      <c r="G438" s="132"/>
      <c r="H438" s="14"/>
      <c r="I438" s="8"/>
      <c r="J438" s="8"/>
      <c r="K438" s="8"/>
      <c r="L438" s="8"/>
      <c r="M438" s="8"/>
      <c r="N438" s="8"/>
      <c r="O438" s="8"/>
      <c r="P438" s="8"/>
      <c r="Q438" s="8"/>
      <c r="R438" s="8"/>
      <c r="S438" s="8"/>
      <c r="T438" s="8"/>
      <c r="U438" s="8"/>
      <c r="V438" s="8"/>
      <c r="W438" s="8"/>
      <c r="X438" s="8"/>
      <c r="Y438" s="8"/>
      <c r="Z438" s="8"/>
    </row>
    <row r="439" spans="4:26" ht="17.25" customHeight="1">
      <c r="D439" s="9"/>
      <c r="E439" s="9"/>
      <c r="F439" s="132"/>
      <c r="G439" s="132"/>
      <c r="H439" s="14"/>
      <c r="I439" s="8"/>
      <c r="J439" s="8"/>
      <c r="K439" s="8"/>
      <c r="L439" s="8"/>
      <c r="M439" s="8"/>
      <c r="N439" s="8"/>
      <c r="O439" s="8"/>
      <c r="P439" s="8"/>
      <c r="Q439" s="8"/>
      <c r="R439" s="8"/>
      <c r="S439" s="8"/>
      <c r="T439" s="8"/>
      <c r="U439" s="8"/>
      <c r="V439" s="8"/>
      <c r="W439" s="8"/>
      <c r="X439" s="8"/>
      <c r="Y439" s="8"/>
      <c r="Z439" s="8"/>
    </row>
    <row r="440" spans="4:26" ht="17.25" customHeight="1">
      <c r="D440" s="9"/>
      <c r="E440" s="9"/>
      <c r="F440" s="132"/>
      <c r="G440" s="132"/>
      <c r="H440" s="14"/>
      <c r="I440" s="8"/>
      <c r="J440" s="8"/>
      <c r="K440" s="8"/>
      <c r="L440" s="8"/>
      <c r="M440" s="8"/>
      <c r="N440" s="8"/>
      <c r="O440" s="8"/>
      <c r="P440" s="8"/>
      <c r="Q440" s="8"/>
      <c r="R440" s="8"/>
      <c r="S440" s="8"/>
      <c r="T440" s="8"/>
      <c r="U440" s="8"/>
      <c r="V440" s="8"/>
      <c r="W440" s="8"/>
      <c r="X440" s="8"/>
      <c r="Y440" s="8"/>
      <c r="Z440" s="8"/>
    </row>
    <row r="441" spans="4:26" ht="17.25" customHeight="1">
      <c r="D441" s="9"/>
      <c r="E441" s="9"/>
      <c r="F441" s="132"/>
      <c r="G441" s="132"/>
      <c r="H441" s="14"/>
      <c r="I441" s="8"/>
      <c r="J441" s="8"/>
      <c r="K441" s="8"/>
      <c r="L441" s="8"/>
      <c r="M441" s="8"/>
      <c r="N441" s="8"/>
      <c r="O441" s="8"/>
      <c r="P441" s="8"/>
      <c r="Q441" s="8"/>
      <c r="R441" s="8"/>
      <c r="S441" s="8"/>
      <c r="T441" s="8"/>
      <c r="U441" s="8"/>
      <c r="V441" s="8"/>
      <c r="W441" s="8"/>
      <c r="X441" s="8"/>
      <c r="Y441" s="8"/>
      <c r="Z441" s="8"/>
    </row>
    <row r="442" spans="4:26" ht="17.25" customHeight="1">
      <c r="D442" s="9"/>
      <c r="E442" s="9"/>
      <c r="F442" s="132"/>
      <c r="G442" s="132"/>
      <c r="H442" s="14"/>
      <c r="I442" s="8"/>
      <c r="J442" s="8"/>
      <c r="K442" s="8"/>
      <c r="L442" s="8"/>
      <c r="M442" s="8"/>
      <c r="N442" s="8"/>
      <c r="O442" s="8"/>
      <c r="P442" s="8"/>
      <c r="Q442" s="8"/>
      <c r="R442" s="8"/>
      <c r="S442" s="8"/>
      <c r="T442" s="8"/>
      <c r="U442" s="8"/>
      <c r="V442" s="8"/>
      <c r="W442" s="8"/>
      <c r="X442" s="8"/>
      <c r="Y442" s="8"/>
      <c r="Z442" s="8"/>
    </row>
    <row r="443" spans="4:26" ht="17.25" customHeight="1">
      <c r="D443" s="9"/>
      <c r="E443" s="9"/>
      <c r="F443" s="132"/>
      <c r="G443" s="132"/>
      <c r="H443" s="14"/>
      <c r="I443" s="8"/>
      <c r="J443" s="8"/>
      <c r="K443" s="8"/>
      <c r="L443" s="8"/>
      <c r="M443" s="8"/>
      <c r="N443" s="8"/>
      <c r="O443" s="8"/>
      <c r="P443" s="8"/>
      <c r="Q443" s="8"/>
      <c r="R443" s="8"/>
      <c r="S443" s="8"/>
      <c r="T443" s="8"/>
      <c r="U443" s="8"/>
      <c r="V443" s="8"/>
      <c r="W443" s="8"/>
      <c r="X443" s="8"/>
      <c r="Y443" s="8"/>
      <c r="Z443" s="8"/>
    </row>
    <row r="444" spans="4:26" ht="17.25" customHeight="1">
      <c r="D444" s="9"/>
      <c r="E444" s="9"/>
      <c r="F444" s="132"/>
      <c r="G444" s="132"/>
      <c r="H444" s="14"/>
      <c r="I444" s="8"/>
      <c r="J444" s="8"/>
      <c r="K444" s="8"/>
      <c r="L444" s="8"/>
      <c r="M444" s="8"/>
      <c r="N444" s="8"/>
      <c r="O444" s="8"/>
      <c r="P444" s="8"/>
      <c r="Q444" s="8"/>
      <c r="R444" s="8"/>
      <c r="S444" s="8"/>
      <c r="T444" s="8"/>
      <c r="U444" s="8"/>
      <c r="V444" s="8"/>
      <c r="W444" s="8"/>
      <c r="X444" s="8"/>
      <c r="Y444" s="8"/>
      <c r="Z444" s="8"/>
    </row>
    <row r="445" spans="4:26" ht="17.25" customHeight="1">
      <c r="D445" s="9"/>
      <c r="E445" s="9"/>
      <c r="F445" s="132"/>
      <c r="G445" s="132"/>
      <c r="H445" s="14"/>
      <c r="I445" s="8"/>
      <c r="J445" s="8"/>
      <c r="K445" s="8"/>
      <c r="L445" s="8"/>
      <c r="M445" s="8"/>
      <c r="N445" s="8"/>
      <c r="O445" s="8"/>
      <c r="P445" s="8"/>
      <c r="Q445" s="8"/>
      <c r="R445" s="8"/>
      <c r="S445" s="8"/>
      <c r="T445" s="8"/>
      <c r="U445" s="8"/>
      <c r="V445" s="8"/>
      <c r="W445" s="8"/>
      <c r="X445" s="8"/>
      <c r="Y445" s="8"/>
      <c r="Z445" s="8"/>
    </row>
    <row r="446" spans="4:26" ht="17.25" customHeight="1">
      <c r="D446" s="9"/>
      <c r="E446" s="9"/>
      <c r="F446" s="132"/>
      <c r="G446" s="132"/>
      <c r="H446" s="14"/>
      <c r="I446" s="8"/>
      <c r="J446" s="8"/>
      <c r="K446" s="8"/>
      <c r="L446" s="8"/>
      <c r="M446" s="8"/>
      <c r="N446" s="8"/>
      <c r="O446" s="8"/>
      <c r="P446" s="8"/>
      <c r="Q446" s="8"/>
      <c r="R446" s="8"/>
      <c r="S446" s="8"/>
      <c r="T446" s="8"/>
      <c r="U446" s="8"/>
      <c r="V446" s="8"/>
      <c r="W446" s="8"/>
      <c r="X446" s="8"/>
      <c r="Y446" s="8"/>
      <c r="Z446" s="8"/>
    </row>
    <row r="447" spans="4:26" ht="17.25" customHeight="1">
      <c r="D447" s="9"/>
      <c r="E447" s="9"/>
      <c r="F447" s="132"/>
      <c r="G447" s="132"/>
      <c r="H447" s="14"/>
      <c r="I447" s="8"/>
      <c r="J447" s="8"/>
      <c r="K447" s="8"/>
      <c r="L447" s="8"/>
      <c r="M447" s="8"/>
      <c r="N447" s="8"/>
      <c r="O447" s="8"/>
      <c r="P447" s="8"/>
      <c r="Q447" s="8"/>
      <c r="R447" s="8"/>
      <c r="S447" s="8"/>
      <c r="T447" s="8"/>
      <c r="U447" s="8"/>
      <c r="V447" s="8"/>
      <c r="W447" s="8"/>
      <c r="X447" s="8"/>
      <c r="Y447" s="8"/>
      <c r="Z447" s="8"/>
    </row>
    <row r="448" spans="4:26" ht="17.25" customHeight="1">
      <c r="D448" s="9"/>
      <c r="E448" s="9"/>
      <c r="F448" s="132"/>
      <c r="G448" s="132"/>
      <c r="H448" s="14"/>
      <c r="I448" s="8"/>
      <c r="J448" s="8"/>
      <c r="K448" s="8"/>
      <c r="L448" s="8"/>
      <c r="M448" s="8"/>
      <c r="N448" s="8"/>
      <c r="O448" s="8"/>
      <c r="P448" s="8"/>
      <c r="Q448" s="8"/>
      <c r="R448" s="8"/>
      <c r="S448" s="8"/>
      <c r="T448" s="8"/>
      <c r="U448" s="8"/>
      <c r="V448" s="8"/>
      <c r="W448" s="8"/>
      <c r="X448" s="8"/>
      <c r="Y448" s="8"/>
      <c r="Z448" s="8"/>
    </row>
    <row r="449" spans="4:26" ht="17.25" customHeight="1">
      <c r="D449" s="9"/>
      <c r="E449" s="9"/>
      <c r="F449" s="132"/>
      <c r="G449" s="132"/>
      <c r="H449" s="14"/>
      <c r="I449" s="8"/>
      <c r="J449" s="8"/>
      <c r="K449" s="8"/>
      <c r="L449" s="8"/>
      <c r="M449" s="8"/>
      <c r="N449" s="8"/>
      <c r="O449" s="8"/>
      <c r="P449" s="8"/>
      <c r="Q449" s="8"/>
      <c r="R449" s="8"/>
      <c r="S449" s="8"/>
      <c r="T449" s="8"/>
      <c r="U449" s="8"/>
      <c r="V449" s="8"/>
      <c r="W449" s="8"/>
      <c r="X449" s="8"/>
      <c r="Y449" s="8"/>
      <c r="Z449" s="8"/>
    </row>
    <row r="450" spans="4:26" ht="17.25" customHeight="1">
      <c r="D450" s="9"/>
      <c r="E450" s="9"/>
      <c r="F450" s="132"/>
      <c r="G450" s="132"/>
      <c r="H450" s="14"/>
      <c r="I450" s="8"/>
      <c r="J450" s="8"/>
      <c r="K450" s="8"/>
      <c r="L450" s="8"/>
      <c r="M450" s="8"/>
      <c r="N450" s="8"/>
      <c r="O450" s="8"/>
      <c r="P450" s="8"/>
      <c r="Q450" s="8"/>
      <c r="R450" s="8"/>
      <c r="S450" s="8"/>
      <c r="T450" s="8"/>
      <c r="U450" s="8"/>
      <c r="V450" s="8"/>
      <c r="W450" s="8"/>
      <c r="X450" s="8"/>
      <c r="Y450" s="8"/>
      <c r="Z450" s="8"/>
    </row>
    <row r="451" spans="4:26" ht="17.25" customHeight="1">
      <c r="D451" s="9"/>
      <c r="E451" s="9"/>
      <c r="F451" s="132"/>
      <c r="G451" s="132"/>
      <c r="H451" s="14"/>
      <c r="I451" s="8"/>
      <c r="J451" s="8"/>
      <c r="K451" s="8"/>
      <c r="L451" s="8"/>
      <c r="M451" s="8"/>
      <c r="N451" s="8"/>
      <c r="O451" s="8"/>
      <c r="P451" s="8"/>
      <c r="Q451" s="8"/>
      <c r="R451" s="8"/>
      <c r="S451" s="8"/>
      <c r="T451" s="8"/>
      <c r="U451" s="8"/>
      <c r="V451" s="8"/>
      <c r="W451" s="8"/>
      <c r="X451" s="8"/>
      <c r="Y451" s="8"/>
      <c r="Z451" s="8"/>
    </row>
    <row r="452" spans="4:26" ht="17.25" customHeight="1">
      <c r="D452" s="9"/>
      <c r="E452" s="9"/>
      <c r="F452" s="132"/>
      <c r="G452" s="132"/>
      <c r="H452" s="14"/>
      <c r="I452" s="8"/>
      <c r="J452" s="8"/>
      <c r="K452" s="8"/>
      <c r="L452" s="8"/>
      <c r="M452" s="8"/>
      <c r="N452" s="8"/>
      <c r="O452" s="8"/>
      <c r="P452" s="8"/>
      <c r="Q452" s="8"/>
      <c r="R452" s="8"/>
      <c r="S452" s="8"/>
      <c r="T452" s="8"/>
      <c r="U452" s="8"/>
      <c r="V452" s="8"/>
      <c r="W452" s="8"/>
      <c r="X452" s="8"/>
      <c r="Y452" s="8"/>
      <c r="Z452" s="8"/>
    </row>
    <row r="453" spans="4:26" ht="17.25" customHeight="1">
      <c r="D453" s="9"/>
      <c r="E453" s="9"/>
      <c r="F453" s="132"/>
      <c r="G453" s="132"/>
      <c r="H453" s="14"/>
      <c r="I453" s="8"/>
      <c r="J453" s="8"/>
      <c r="K453" s="8"/>
      <c r="L453" s="8"/>
      <c r="M453" s="8"/>
      <c r="N453" s="8"/>
      <c r="O453" s="8"/>
      <c r="P453" s="8"/>
      <c r="Q453" s="8"/>
      <c r="R453" s="8"/>
      <c r="S453" s="8"/>
      <c r="T453" s="8"/>
      <c r="U453" s="8"/>
      <c r="V453" s="8"/>
      <c r="W453" s="8"/>
      <c r="X453" s="8"/>
      <c r="Y453" s="8"/>
      <c r="Z453" s="8"/>
    </row>
    <row r="454" spans="4:26" ht="17.25" customHeight="1">
      <c r="D454" s="9"/>
      <c r="E454" s="9"/>
      <c r="F454" s="132"/>
      <c r="G454" s="132"/>
      <c r="H454" s="14"/>
      <c r="I454" s="8"/>
      <c r="J454" s="8"/>
      <c r="K454" s="8"/>
      <c r="L454" s="8"/>
      <c r="M454" s="8"/>
      <c r="N454" s="8"/>
      <c r="O454" s="8"/>
      <c r="P454" s="8"/>
      <c r="Q454" s="8"/>
      <c r="R454" s="8"/>
      <c r="S454" s="8"/>
      <c r="T454" s="8"/>
      <c r="U454" s="8"/>
      <c r="V454" s="8"/>
      <c r="W454" s="8"/>
      <c r="X454" s="8"/>
      <c r="Y454" s="8"/>
      <c r="Z454" s="8"/>
    </row>
    <row r="455" spans="4:26" ht="17.25" customHeight="1">
      <c r="D455" s="9"/>
      <c r="E455" s="9"/>
      <c r="F455" s="132"/>
      <c r="G455" s="132"/>
      <c r="H455" s="14"/>
      <c r="I455" s="8"/>
      <c r="J455" s="8"/>
      <c r="K455" s="8"/>
      <c r="L455" s="8"/>
      <c r="M455" s="8"/>
      <c r="N455" s="8"/>
      <c r="O455" s="8"/>
      <c r="P455" s="8"/>
      <c r="Q455" s="8"/>
      <c r="R455" s="8"/>
      <c r="S455" s="8"/>
      <c r="T455" s="8"/>
      <c r="U455" s="8"/>
      <c r="V455" s="8"/>
      <c r="W455" s="8"/>
      <c r="X455" s="8"/>
      <c r="Y455" s="8"/>
      <c r="Z455" s="8"/>
    </row>
    <row r="456" spans="4:26" ht="17.25" customHeight="1">
      <c r="D456" s="9"/>
      <c r="E456" s="9"/>
      <c r="F456" s="132"/>
      <c r="G456" s="132"/>
      <c r="H456" s="14"/>
      <c r="I456" s="8"/>
      <c r="J456" s="8"/>
      <c r="K456" s="8"/>
      <c r="L456" s="8"/>
      <c r="M456" s="8"/>
      <c r="N456" s="8"/>
      <c r="O456" s="8"/>
      <c r="P456" s="8"/>
      <c r="Q456" s="8"/>
      <c r="R456" s="8"/>
      <c r="S456" s="8"/>
      <c r="T456" s="8"/>
      <c r="U456" s="8"/>
      <c r="V456" s="8"/>
      <c r="W456" s="8"/>
      <c r="X456" s="8"/>
      <c r="Y456" s="8"/>
      <c r="Z456" s="8"/>
    </row>
    <row r="457" spans="4:26" ht="17.25" customHeight="1">
      <c r="D457" s="9"/>
      <c r="E457" s="9"/>
      <c r="F457" s="132"/>
      <c r="G457" s="132"/>
      <c r="H457" s="14"/>
      <c r="I457" s="8"/>
      <c r="J457" s="8"/>
      <c r="K457" s="8"/>
      <c r="L457" s="8"/>
      <c r="M457" s="8"/>
      <c r="N457" s="8"/>
      <c r="O457" s="8"/>
      <c r="P457" s="8"/>
      <c r="Q457" s="8"/>
      <c r="R457" s="8"/>
      <c r="S457" s="8"/>
      <c r="T457" s="8"/>
      <c r="U457" s="8"/>
      <c r="V457" s="8"/>
      <c r="W457" s="8"/>
      <c r="X457" s="8"/>
      <c r="Y457" s="8"/>
      <c r="Z457" s="8"/>
    </row>
    <row r="458" spans="4:26" ht="17.25" customHeight="1">
      <c r="D458" s="9"/>
      <c r="E458" s="9"/>
      <c r="F458" s="132"/>
      <c r="G458" s="132"/>
      <c r="H458" s="14"/>
      <c r="I458" s="8"/>
      <c r="J458" s="8"/>
      <c r="K458" s="8"/>
      <c r="L458" s="8"/>
      <c r="M458" s="8"/>
      <c r="N458" s="8"/>
      <c r="O458" s="8"/>
      <c r="P458" s="8"/>
      <c r="Q458" s="8"/>
      <c r="R458" s="8"/>
      <c r="S458" s="8"/>
      <c r="T458" s="8"/>
      <c r="U458" s="8"/>
      <c r="V458" s="8"/>
      <c r="W458" s="8"/>
      <c r="X458" s="8"/>
      <c r="Y458" s="8"/>
      <c r="Z458" s="8"/>
    </row>
    <row r="459" spans="4:26" ht="17.25" customHeight="1">
      <c r="D459" s="9"/>
      <c r="E459" s="9"/>
      <c r="F459" s="132"/>
      <c r="G459" s="132"/>
      <c r="H459" s="14"/>
      <c r="I459" s="8"/>
      <c r="J459" s="8"/>
      <c r="K459" s="8"/>
      <c r="L459" s="8"/>
      <c r="M459" s="8"/>
      <c r="N459" s="8"/>
      <c r="O459" s="8"/>
      <c r="P459" s="8"/>
      <c r="Q459" s="8"/>
      <c r="R459" s="8"/>
      <c r="S459" s="8"/>
      <c r="T459" s="8"/>
      <c r="U459" s="8"/>
      <c r="V459" s="8"/>
      <c r="W459" s="8"/>
      <c r="X459" s="8"/>
      <c r="Y459" s="8"/>
      <c r="Z459" s="8"/>
    </row>
    <row r="460" spans="4:26" ht="17.25" customHeight="1">
      <c r="D460" s="9"/>
      <c r="E460" s="9"/>
      <c r="F460" s="132"/>
      <c r="G460" s="132"/>
      <c r="H460" s="14"/>
      <c r="I460" s="8"/>
      <c r="J460" s="8"/>
      <c r="K460" s="8"/>
      <c r="L460" s="8"/>
      <c r="M460" s="8"/>
      <c r="N460" s="8"/>
      <c r="O460" s="8"/>
      <c r="P460" s="8"/>
      <c r="Q460" s="8"/>
      <c r="R460" s="8"/>
      <c r="S460" s="8"/>
      <c r="T460" s="8"/>
      <c r="U460" s="8"/>
      <c r="V460" s="8"/>
      <c r="W460" s="8"/>
      <c r="X460" s="8"/>
      <c r="Y460" s="8"/>
      <c r="Z460" s="8"/>
    </row>
    <row r="461" spans="4:26" ht="17.25" customHeight="1">
      <c r="D461" s="9"/>
      <c r="E461" s="9"/>
      <c r="F461" s="132"/>
      <c r="G461" s="132"/>
      <c r="H461" s="14"/>
      <c r="I461" s="8"/>
      <c r="J461" s="8"/>
      <c r="K461" s="8"/>
      <c r="L461" s="8"/>
      <c r="M461" s="8"/>
      <c r="N461" s="8"/>
      <c r="O461" s="8"/>
      <c r="P461" s="8"/>
      <c r="Q461" s="8"/>
      <c r="R461" s="8"/>
      <c r="S461" s="8"/>
      <c r="T461" s="8"/>
      <c r="U461" s="8"/>
      <c r="V461" s="8"/>
      <c r="W461" s="8"/>
      <c r="X461" s="8"/>
      <c r="Y461" s="8"/>
      <c r="Z461" s="8"/>
    </row>
    <row r="462" spans="4:26" ht="17.25" customHeight="1">
      <c r="D462" s="9"/>
      <c r="E462" s="9"/>
      <c r="F462" s="132"/>
      <c r="G462" s="132"/>
      <c r="H462" s="14"/>
      <c r="I462" s="8"/>
      <c r="J462" s="8"/>
      <c r="K462" s="8"/>
      <c r="L462" s="8"/>
      <c r="M462" s="8"/>
      <c r="N462" s="8"/>
      <c r="O462" s="8"/>
      <c r="P462" s="8"/>
      <c r="Q462" s="8"/>
      <c r="R462" s="8"/>
      <c r="S462" s="8"/>
      <c r="T462" s="8"/>
      <c r="U462" s="8"/>
      <c r="V462" s="8"/>
      <c r="W462" s="8"/>
      <c r="X462" s="8"/>
      <c r="Y462" s="8"/>
      <c r="Z462" s="8"/>
    </row>
    <row r="463" spans="4:26" ht="17.25" customHeight="1">
      <c r="D463" s="9"/>
      <c r="E463" s="9"/>
      <c r="F463" s="132"/>
      <c r="G463" s="132"/>
      <c r="H463" s="14"/>
      <c r="I463" s="8"/>
      <c r="J463" s="8"/>
      <c r="K463" s="8"/>
      <c r="L463" s="8"/>
      <c r="M463" s="8"/>
      <c r="N463" s="8"/>
      <c r="O463" s="8"/>
      <c r="P463" s="8"/>
      <c r="Q463" s="8"/>
      <c r="R463" s="8"/>
      <c r="S463" s="8"/>
      <c r="T463" s="8"/>
      <c r="U463" s="8"/>
      <c r="V463" s="8"/>
      <c r="W463" s="8"/>
      <c r="X463" s="8"/>
      <c r="Y463" s="8"/>
      <c r="Z463" s="8"/>
    </row>
    <row r="464" spans="4:26" ht="17.25" customHeight="1">
      <c r="D464" s="9"/>
      <c r="E464" s="9"/>
      <c r="F464" s="132"/>
      <c r="G464" s="132"/>
      <c r="H464" s="14"/>
      <c r="I464" s="8"/>
      <c r="J464" s="8"/>
      <c r="K464" s="8"/>
      <c r="L464" s="8"/>
      <c r="M464" s="8"/>
      <c r="N464" s="8"/>
      <c r="O464" s="8"/>
      <c r="P464" s="8"/>
      <c r="Q464" s="8"/>
      <c r="R464" s="8"/>
      <c r="S464" s="8"/>
      <c r="T464" s="8"/>
      <c r="U464" s="8"/>
      <c r="V464" s="8"/>
      <c r="W464" s="8"/>
      <c r="X464" s="8"/>
      <c r="Y464" s="8"/>
      <c r="Z464" s="8"/>
    </row>
    <row r="465" spans="4:26" ht="17.25" customHeight="1">
      <c r="D465" s="9"/>
      <c r="E465" s="9"/>
      <c r="F465" s="132"/>
      <c r="G465" s="132"/>
      <c r="H465" s="14"/>
      <c r="I465" s="8"/>
      <c r="J465" s="8"/>
      <c r="K465" s="8"/>
      <c r="L465" s="8"/>
      <c r="M465" s="8"/>
      <c r="N465" s="8"/>
      <c r="O465" s="8"/>
      <c r="P465" s="8"/>
      <c r="Q465" s="8"/>
      <c r="R465" s="8"/>
      <c r="S465" s="8"/>
      <c r="T465" s="8"/>
      <c r="U465" s="8"/>
      <c r="V465" s="8"/>
      <c r="W465" s="8"/>
      <c r="X465" s="8"/>
      <c r="Y465" s="8"/>
      <c r="Z465" s="8"/>
    </row>
    <row r="466" spans="4:26" ht="17.25" customHeight="1">
      <c r="D466" s="9"/>
      <c r="E466" s="9"/>
      <c r="F466" s="132"/>
      <c r="G466" s="132"/>
      <c r="H466" s="14"/>
      <c r="I466" s="8"/>
      <c r="J466" s="8"/>
      <c r="K466" s="8"/>
      <c r="L466" s="8"/>
      <c r="M466" s="8"/>
      <c r="N466" s="8"/>
      <c r="O466" s="8"/>
      <c r="P466" s="8"/>
      <c r="Q466" s="8"/>
      <c r="R466" s="8"/>
      <c r="S466" s="8"/>
      <c r="T466" s="8"/>
      <c r="U466" s="8"/>
      <c r="V466" s="8"/>
      <c r="W466" s="8"/>
      <c r="X466" s="8"/>
      <c r="Y466" s="8"/>
      <c r="Z466" s="8"/>
    </row>
    <row r="467" spans="4:26" ht="17.25" customHeight="1">
      <c r="D467" s="9"/>
      <c r="E467" s="9"/>
      <c r="F467" s="132"/>
      <c r="G467" s="132"/>
      <c r="H467" s="14"/>
      <c r="I467" s="8"/>
      <c r="J467" s="8"/>
      <c r="K467" s="8"/>
      <c r="L467" s="8"/>
      <c r="M467" s="8"/>
      <c r="N467" s="8"/>
      <c r="O467" s="8"/>
      <c r="P467" s="8"/>
      <c r="Q467" s="8"/>
      <c r="R467" s="8"/>
      <c r="S467" s="8"/>
      <c r="T467" s="8"/>
      <c r="U467" s="8"/>
      <c r="V467" s="8"/>
      <c r="W467" s="8"/>
      <c r="X467" s="8"/>
      <c r="Y467" s="8"/>
      <c r="Z467" s="8"/>
    </row>
    <row r="468" spans="4:26" ht="17.25" customHeight="1">
      <c r="D468" s="9"/>
      <c r="E468" s="9"/>
      <c r="F468" s="132"/>
      <c r="G468" s="132"/>
      <c r="H468" s="14"/>
      <c r="I468" s="8"/>
      <c r="J468" s="8"/>
      <c r="K468" s="8"/>
      <c r="L468" s="8"/>
      <c r="M468" s="8"/>
      <c r="N468" s="8"/>
      <c r="O468" s="8"/>
      <c r="P468" s="8"/>
      <c r="Q468" s="8"/>
      <c r="R468" s="8"/>
      <c r="S468" s="8"/>
      <c r="T468" s="8"/>
      <c r="U468" s="8"/>
      <c r="V468" s="8"/>
      <c r="W468" s="8"/>
      <c r="X468" s="8"/>
      <c r="Y468" s="8"/>
      <c r="Z468" s="8"/>
    </row>
    <row r="469" spans="4:26" ht="17.25" customHeight="1">
      <c r="D469" s="9"/>
      <c r="E469" s="9"/>
      <c r="F469" s="132"/>
      <c r="G469" s="132"/>
      <c r="H469" s="14"/>
      <c r="I469" s="8"/>
      <c r="J469" s="8"/>
      <c r="K469" s="8"/>
      <c r="L469" s="8"/>
      <c r="M469" s="8"/>
      <c r="N469" s="8"/>
      <c r="O469" s="8"/>
      <c r="P469" s="8"/>
      <c r="Q469" s="8"/>
      <c r="R469" s="8"/>
      <c r="S469" s="8"/>
      <c r="T469" s="8"/>
      <c r="U469" s="8"/>
      <c r="V469" s="8"/>
      <c r="W469" s="8"/>
      <c r="X469" s="8"/>
      <c r="Y469" s="8"/>
      <c r="Z469" s="8"/>
    </row>
    <row r="470" spans="4:26" ht="17.25" customHeight="1">
      <c r="D470" s="9"/>
      <c r="E470" s="9"/>
      <c r="F470" s="132"/>
      <c r="G470" s="132"/>
      <c r="H470" s="14"/>
      <c r="I470" s="8"/>
      <c r="J470" s="8"/>
      <c r="K470" s="8"/>
      <c r="L470" s="8"/>
      <c r="M470" s="8"/>
      <c r="N470" s="8"/>
      <c r="O470" s="8"/>
      <c r="P470" s="8"/>
      <c r="Q470" s="8"/>
      <c r="R470" s="8"/>
      <c r="S470" s="8"/>
      <c r="T470" s="8"/>
      <c r="U470" s="8"/>
      <c r="V470" s="8"/>
      <c r="W470" s="8"/>
      <c r="X470" s="8"/>
      <c r="Y470" s="8"/>
      <c r="Z470" s="8"/>
    </row>
    <row r="471" spans="4:26" ht="17.25" customHeight="1">
      <c r="D471" s="9"/>
      <c r="E471" s="9"/>
      <c r="F471" s="132"/>
      <c r="G471" s="132"/>
      <c r="H471" s="14"/>
      <c r="I471" s="8"/>
      <c r="J471" s="8"/>
      <c r="K471" s="8"/>
      <c r="L471" s="8"/>
      <c r="M471" s="8"/>
      <c r="N471" s="8"/>
      <c r="O471" s="8"/>
      <c r="P471" s="8"/>
      <c r="Q471" s="8"/>
      <c r="R471" s="8"/>
      <c r="S471" s="8"/>
      <c r="T471" s="8"/>
      <c r="U471" s="8"/>
      <c r="V471" s="8"/>
      <c r="W471" s="8"/>
      <c r="X471" s="8"/>
      <c r="Y471" s="8"/>
      <c r="Z471" s="8"/>
    </row>
    <row r="472" spans="4:26" ht="17.25" customHeight="1">
      <c r="D472" s="9"/>
      <c r="E472" s="9"/>
      <c r="F472" s="132"/>
      <c r="G472" s="132"/>
      <c r="H472" s="14"/>
      <c r="I472" s="8"/>
      <c r="J472" s="8"/>
      <c r="K472" s="8"/>
      <c r="L472" s="8"/>
      <c r="M472" s="8"/>
      <c r="N472" s="8"/>
      <c r="O472" s="8"/>
      <c r="P472" s="8"/>
      <c r="Q472" s="8"/>
      <c r="R472" s="8"/>
      <c r="S472" s="8"/>
      <c r="T472" s="8"/>
      <c r="U472" s="8"/>
      <c r="V472" s="8"/>
      <c r="W472" s="8"/>
      <c r="X472" s="8"/>
      <c r="Y472" s="8"/>
      <c r="Z472" s="8"/>
    </row>
    <row r="473" spans="4:26" ht="17.25" customHeight="1">
      <c r="D473" s="9"/>
      <c r="E473" s="9"/>
      <c r="F473" s="132"/>
      <c r="G473" s="132"/>
      <c r="H473" s="14"/>
      <c r="I473" s="8"/>
      <c r="J473" s="8"/>
      <c r="K473" s="8"/>
      <c r="L473" s="8"/>
      <c r="M473" s="8"/>
      <c r="N473" s="8"/>
      <c r="O473" s="8"/>
      <c r="P473" s="8"/>
      <c r="Q473" s="8"/>
      <c r="R473" s="8"/>
      <c r="S473" s="8"/>
      <c r="T473" s="8"/>
      <c r="U473" s="8"/>
      <c r="V473" s="8"/>
      <c r="W473" s="8"/>
      <c r="X473" s="8"/>
      <c r="Y473" s="8"/>
      <c r="Z473" s="8"/>
    </row>
    <row r="474" spans="4:26" ht="17.25" customHeight="1">
      <c r="D474" s="9"/>
      <c r="E474" s="9"/>
      <c r="F474" s="132"/>
      <c r="G474" s="132"/>
      <c r="H474" s="14"/>
      <c r="I474" s="8"/>
      <c r="J474" s="8"/>
      <c r="K474" s="8"/>
      <c r="L474" s="8"/>
      <c r="M474" s="8"/>
      <c r="N474" s="8"/>
      <c r="O474" s="8"/>
      <c r="P474" s="8"/>
      <c r="Q474" s="8"/>
      <c r="R474" s="8"/>
      <c r="S474" s="8"/>
      <c r="T474" s="8"/>
      <c r="U474" s="8"/>
      <c r="V474" s="8"/>
      <c r="W474" s="8"/>
      <c r="X474" s="8"/>
      <c r="Y474" s="8"/>
      <c r="Z474" s="8"/>
    </row>
    <row r="475" spans="4:26" ht="17.25" customHeight="1">
      <c r="D475" s="9"/>
      <c r="E475" s="9"/>
      <c r="F475" s="132"/>
      <c r="G475" s="132"/>
      <c r="H475" s="14"/>
      <c r="I475" s="8"/>
      <c r="J475" s="8"/>
      <c r="K475" s="8"/>
      <c r="L475" s="8"/>
      <c r="M475" s="8"/>
      <c r="N475" s="8"/>
      <c r="O475" s="8"/>
      <c r="P475" s="8"/>
      <c r="Q475" s="8"/>
      <c r="R475" s="8"/>
      <c r="S475" s="8"/>
      <c r="T475" s="8"/>
      <c r="U475" s="8"/>
      <c r="V475" s="8"/>
      <c r="W475" s="8"/>
      <c r="X475" s="8"/>
      <c r="Y475" s="8"/>
      <c r="Z475" s="8"/>
    </row>
    <row r="476" spans="4:26" ht="17.25" customHeight="1">
      <c r="D476" s="9"/>
      <c r="E476" s="9"/>
      <c r="F476" s="132"/>
      <c r="G476" s="132"/>
      <c r="H476" s="14"/>
      <c r="I476" s="8"/>
      <c r="J476" s="8"/>
      <c r="K476" s="8"/>
      <c r="L476" s="8"/>
      <c r="M476" s="8"/>
      <c r="N476" s="8"/>
      <c r="O476" s="8"/>
      <c r="P476" s="8"/>
      <c r="Q476" s="8"/>
      <c r="R476" s="8"/>
      <c r="S476" s="8"/>
      <c r="T476" s="8"/>
      <c r="U476" s="8"/>
      <c r="V476" s="8"/>
      <c r="W476" s="8"/>
      <c r="X476" s="8"/>
      <c r="Y476" s="8"/>
      <c r="Z476" s="8"/>
    </row>
    <row r="477" spans="4:26" ht="17.25" customHeight="1">
      <c r="D477" s="9"/>
      <c r="E477" s="9"/>
      <c r="F477" s="132"/>
      <c r="G477" s="132"/>
      <c r="H477" s="14"/>
      <c r="I477" s="8"/>
      <c r="J477" s="8"/>
      <c r="K477" s="8"/>
      <c r="L477" s="8"/>
      <c r="M477" s="8"/>
      <c r="N477" s="8"/>
      <c r="O477" s="8"/>
      <c r="P477" s="8"/>
      <c r="Q477" s="8"/>
      <c r="R477" s="8"/>
      <c r="S477" s="8"/>
      <c r="T477" s="8"/>
      <c r="U477" s="8"/>
      <c r="V477" s="8"/>
      <c r="W477" s="8"/>
      <c r="X477" s="8"/>
      <c r="Y477" s="8"/>
      <c r="Z477" s="8"/>
    </row>
    <row r="478" spans="4:26" ht="17.25" customHeight="1">
      <c r="D478" s="9"/>
      <c r="E478" s="9"/>
      <c r="F478" s="132"/>
      <c r="G478" s="132"/>
      <c r="H478" s="14"/>
      <c r="I478" s="8"/>
      <c r="J478" s="8"/>
      <c r="K478" s="8"/>
      <c r="L478" s="8"/>
      <c r="M478" s="8"/>
      <c r="N478" s="8"/>
      <c r="O478" s="8"/>
      <c r="P478" s="8"/>
      <c r="Q478" s="8"/>
      <c r="R478" s="8"/>
      <c r="S478" s="8"/>
      <c r="T478" s="8"/>
      <c r="U478" s="8"/>
      <c r="V478" s="8"/>
      <c r="W478" s="8"/>
      <c r="X478" s="8"/>
      <c r="Y478" s="8"/>
      <c r="Z478" s="8"/>
    </row>
    <row r="479" spans="4:26" ht="17.25" customHeight="1">
      <c r="D479" s="9"/>
      <c r="E479" s="9"/>
      <c r="F479" s="132"/>
      <c r="G479" s="132"/>
      <c r="H479" s="14"/>
      <c r="I479" s="8"/>
      <c r="J479" s="8"/>
      <c r="K479" s="8"/>
      <c r="L479" s="8"/>
      <c r="M479" s="8"/>
      <c r="N479" s="8"/>
      <c r="O479" s="8"/>
      <c r="P479" s="8"/>
      <c r="Q479" s="8"/>
      <c r="R479" s="8"/>
      <c r="S479" s="8"/>
      <c r="T479" s="8"/>
      <c r="U479" s="8"/>
      <c r="V479" s="8"/>
      <c r="W479" s="8"/>
      <c r="X479" s="8"/>
      <c r="Y479" s="8"/>
      <c r="Z479" s="8"/>
    </row>
    <row r="480" spans="4:26" ht="17.25" customHeight="1">
      <c r="D480" s="9"/>
      <c r="E480" s="9"/>
      <c r="F480" s="132"/>
      <c r="G480" s="132"/>
      <c r="H480" s="14"/>
      <c r="I480" s="8"/>
      <c r="J480" s="8"/>
      <c r="K480" s="8"/>
      <c r="L480" s="8"/>
      <c r="M480" s="8"/>
      <c r="N480" s="8"/>
      <c r="O480" s="8"/>
      <c r="P480" s="8"/>
      <c r="Q480" s="8"/>
      <c r="R480" s="8"/>
      <c r="S480" s="8"/>
      <c r="T480" s="8"/>
      <c r="U480" s="8"/>
      <c r="V480" s="8"/>
      <c r="W480" s="8"/>
      <c r="X480" s="8"/>
      <c r="Y480" s="8"/>
      <c r="Z480" s="8"/>
    </row>
    <row r="481" spans="4:26" ht="17.25" customHeight="1">
      <c r="D481" s="9"/>
      <c r="E481" s="9"/>
      <c r="F481" s="132"/>
      <c r="G481" s="132"/>
      <c r="H481" s="14"/>
      <c r="I481" s="8"/>
      <c r="J481" s="8"/>
      <c r="K481" s="8"/>
      <c r="L481" s="8"/>
      <c r="M481" s="8"/>
      <c r="N481" s="8"/>
      <c r="O481" s="8"/>
      <c r="P481" s="8"/>
      <c r="Q481" s="8"/>
      <c r="R481" s="8"/>
      <c r="S481" s="8"/>
      <c r="T481" s="8"/>
      <c r="U481" s="8"/>
      <c r="V481" s="8"/>
      <c r="W481" s="8"/>
      <c r="X481" s="8"/>
      <c r="Y481" s="8"/>
      <c r="Z481" s="8"/>
    </row>
    <row r="482" spans="4:26" ht="17.25" customHeight="1">
      <c r="D482" s="9"/>
      <c r="E482" s="9"/>
      <c r="F482" s="132"/>
      <c r="G482" s="132"/>
      <c r="H482" s="14"/>
      <c r="I482" s="8"/>
      <c r="J482" s="8"/>
      <c r="K482" s="8"/>
      <c r="L482" s="8"/>
      <c r="M482" s="8"/>
      <c r="N482" s="8"/>
      <c r="O482" s="8"/>
      <c r="P482" s="8"/>
      <c r="Q482" s="8"/>
      <c r="R482" s="8"/>
      <c r="S482" s="8"/>
      <c r="T482" s="8"/>
      <c r="U482" s="8"/>
      <c r="V482" s="8"/>
      <c r="W482" s="8"/>
      <c r="X482" s="8"/>
      <c r="Y482" s="8"/>
      <c r="Z482" s="8"/>
    </row>
    <row r="483" spans="4:26" ht="17.25" customHeight="1">
      <c r="D483" s="9"/>
      <c r="E483" s="9"/>
      <c r="F483" s="132"/>
      <c r="G483" s="132"/>
      <c r="H483" s="14"/>
      <c r="I483" s="8"/>
      <c r="J483" s="8"/>
      <c r="K483" s="8"/>
      <c r="L483" s="8"/>
      <c r="M483" s="8"/>
      <c r="N483" s="8"/>
      <c r="O483" s="8"/>
      <c r="P483" s="8"/>
      <c r="Q483" s="8"/>
      <c r="R483" s="8"/>
      <c r="S483" s="8"/>
      <c r="T483" s="8"/>
      <c r="U483" s="8"/>
      <c r="V483" s="8"/>
      <c r="W483" s="8"/>
      <c r="X483" s="8"/>
      <c r="Y483" s="8"/>
      <c r="Z483" s="8"/>
    </row>
    <row r="484" spans="4:26" ht="17.25" customHeight="1">
      <c r="D484" s="9"/>
      <c r="E484" s="9"/>
      <c r="F484" s="132"/>
      <c r="G484" s="132"/>
      <c r="H484" s="14"/>
      <c r="I484" s="8"/>
      <c r="J484" s="8"/>
      <c r="K484" s="8"/>
      <c r="L484" s="8"/>
      <c r="M484" s="8"/>
      <c r="N484" s="8"/>
      <c r="O484" s="8"/>
      <c r="P484" s="8"/>
      <c r="Q484" s="8"/>
      <c r="R484" s="8"/>
      <c r="S484" s="8"/>
      <c r="T484" s="8"/>
      <c r="U484" s="8"/>
      <c r="V484" s="8"/>
      <c r="W484" s="8"/>
      <c r="X484" s="8"/>
      <c r="Y484" s="8"/>
      <c r="Z484" s="8"/>
    </row>
    <row r="485" spans="4:26" ht="17.25" customHeight="1">
      <c r="D485" s="9"/>
      <c r="E485" s="9"/>
      <c r="F485" s="132"/>
      <c r="G485" s="132"/>
      <c r="H485" s="14"/>
      <c r="I485" s="8"/>
      <c r="J485" s="8"/>
      <c r="K485" s="8"/>
      <c r="L485" s="8"/>
      <c r="M485" s="8"/>
      <c r="N485" s="8"/>
      <c r="O485" s="8"/>
      <c r="P485" s="8"/>
      <c r="Q485" s="8"/>
      <c r="R485" s="8"/>
      <c r="S485" s="8"/>
      <c r="T485" s="8"/>
      <c r="U485" s="8"/>
      <c r="V485" s="8"/>
      <c r="W485" s="8"/>
      <c r="X485" s="8"/>
      <c r="Y485" s="8"/>
      <c r="Z485" s="8"/>
    </row>
    <row r="486" spans="4:26" ht="17.25" customHeight="1">
      <c r="D486" s="9"/>
      <c r="E486" s="9"/>
      <c r="F486" s="132"/>
      <c r="G486" s="132"/>
      <c r="H486" s="14"/>
      <c r="I486" s="8"/>
      <c r="J486" s="8"/>
      <c r="K486" s="8"/>
      <c r="L486" s="8"/>
      <c r="M486" s="8"/>
      <c r="N486" s="8"/>
      <c r="O486" s="8"/>
      <c r="P486" s="8"/>
      <c r="Q486" s="8"/>
      <c r="R486" s="8"/>
      <c r="S486" s="8"/>
      <c r="T486" s="8"/>
      <c r="U486" s="8"/>
      <c r="V486" s="8"/>
      <c r="W486" s="8"/>
      <c r="X486" s="8"/>
      <c r="Y486" s="8"/>
      <c r="Z486" s="8"/>
    </row>
    <row r="487" spans="4:26" ht="17.25" customHeight="1">
      <c r="D487" s="9"/>
      <c r="E487" s="9"/>
      <c r="F487" s="132"/>
      <c r="G487" s="132"/>
      <c r="H487" s="14"/>
      <c r="I487" s="8"/>
      <c r="J487" s="8"/>
      <c r="K487" s="8"/>
      <c r="L487" s="8"/>
      <c r="M487" s="8"/>
      <c r="N487" s="8"/>
      <c r="O487" s="8"/>
      <c r="P487" s="8"/>
      <c r="Q487" s="8"/>
      <c r="R487" s="8"/>
      <c r="S487" s="8"/>
      <c r="T487" s="8"/>
      <c r="U487" s="8"/>
      <c r="V487" s="8"/>
      <c r="W487" s="8"/>
      <c r="X487" s="8"/>
      <c r="Y487" s="8"/>
      <c r="Z487" s="8"/>
    </row>
    <row r="488" spans="4:26" ht="17.25" customHeight="1">
      <c r="D488" s="9"/>
      <c r="E488" s="9"/>
      <c r="F488" s="132"/>
      <c r="G488" s="132"/>
      <c r="H488" s="14"/>
      <c r="I488" s="8"/>
      <c r="J488" s="8"/>
      <c r="K488" s="8"/>
      <c r="L488" s="8"/>
      <c r="M488" s="8"/>
      <c r="N488" s="8"/>
      <c r="O488" s="8"/>
      <c r="P488" s="8"/>
      <c r="Q488" s="8"/>
      <c r="R488" s="8"/>
      <c r="S488" s="8"/>
      <c r="T488" s="8"/>
      <c r="U488" s="8"/>
      <c r="V488" s="8"/>
      <c r="W488" s="8"/>
      <c r="X488" s="8"/>
      <c r="Y488" s="8"/>
      <c r="Z488" s="8"/>
    </row>
    <row r="489" spans="4:26" ht="17.25" customHeight="1">
      <c r="D489" s="9"/>
      <c r="E489" s="9"/>
      <c r="F489" s="132"/>
      <c r="G489" s="132"/>
      <c r="H489" s="14"/>
      <c r="I489" s="8"/>
      <c r="J489" s="8"/>
      <c r="K489" s="8"/>
      <c r="L489" s="8"/>
      <c r="M489" s="8"/>
      <c r="N489" s="8"/>
      <c r="O489" s="8"/>
      <c r="P489" s="8"/>
      <c r="Q489" s="8"/>
      <c r="R489" s="8"/>
      <c r="S489" s="8"/>
      <c r="T489" s="8"/>
      <c r="U489" s="8"/>
      <c r="V489" s="8"/>
      <c r="W489" s="8"/>
      <c r="X489" s="8"/>
      <c r="Y489" s="8"/>
      <c r="Z489" s="8"/>
    </row>
    <row r="490" spans="4:26" ht="17.25" customHeight="1">
      <c r="D490" s="9"/>
      <c r="E490" s="9"/>
      <c r="F490" s="132"/>
      <c r="G490" s="132"/>
      <c r="H490" s="14"/>
      <c r="I490" s="8"/>
      <c r="J490" s="8"/>
      <c r="K490" s="8"/>
      <c r="L490" s="8"/>
      <c r="M490" s="8"/>
      <c r="N490" s="8"/>
      <c r="O490" s="8"/>
      <c r="P490" s="8"/>
      <c r="Q490" s="8"/>
      <c r="R490" s="8"/>
      <c r="S490" s="8"/>
      <c r="T490" s="8"/>
      <c r="U490" s="8"/>
      <c r="V490" s="8"/>
      <c r="W490" s="8"/>
      <c r="X490" s="8"/>
      <c r="Y490" s="8"/>
      <c r="Z490" s="8"/>
    </row>
    <row r="491" spans="4:26" ht="17.25" customHeight="1">
      <c r="D491" s="9"/>
      <c r="E491" s="9"/>
      <c r="F491" s="132"/>
      <c r="G491" s="132"/>
      <c r="H491" s="14"/>
      <c r="I491" s="8"/>
      <c r="J491" s="8"/>
      <c r="K491" s="8"/>
      <c r="L491" s="8"/>
      <c r="M491" s="8"/>
      <c r="N491" s="8"/>
      <c r="O491" s="8"/>
      <c r="P491" s="8"/>
      <c r="Q491" s="8"/>
      <c r="R491" s="8"/>
      <c r="S491" s="8"/>
      <c r="T491" s="8"/>
      <c r="U491" s="8"/>
      <c r="V491" s="8"/>
      <c r="W491" s="8"/>
      <c r="X491" s="8"/>
      <c r="Y491" s="8"/>
      <c r="Z491" s="8"/>
    </row>
    <row r="492" spans="4:26" ht="17.25" customHeight="1">
      <c r="D492" s="9"/>
      <c r="E492" s="9"/>
      <c r="F492" s="132"/>
      <c r="G492" s="132"/>
      <c r="H492" s="14"/>
      <c r="I492" s="8"/>
      <c r="J492" s="8"/>
      <c r="K492" s="8"/>
      <c r="L492" s="8"/>
      <c r="M492" s="8"/>
      <c r="N492" s="8"/>
      <c r="O492" s="8"/>
      <c r="P492" s="8"/>
      <c r="Q492" s="8"/>
      <c r="R492" s="8"/>
      <c r="S492" s="8"/>
      <c r="T492" s="8"/>
      <c r="U492" s="8"/>
      <c r="V492" s="8"/>
      <c r="W492" s="8"/>
      <c r="X492" s="8"/>
      <c r="Y492" s="8"/>
      <c r="Z492" s="8"/>
    </row>
    <row r="493" spans="4:26" ht="17.25" customHeight="1">
      <c r="D493" s="9"/>
      <c r="E493" s="9"/>
      <c r="F493" s="132"/>
      <c r="G493" s="132"/>
      <c r="H493" s="14"/>
      <c r="I493" s="8"/>
      <c r="J493" s="8"/>
      <c r="K493" s="8"/>
      <c r="L493" s="8"/>
      <c r="M493" s="8"/>
      <c r="N493" s="8"/>
      <c r="O493" s="8"/>
      <c r="P493" s="8"/>
      <c r="Q493" s="8"/>
      <c r="R493" s="8"/>
      <c r="S493" s="8"/>
      <c r="T493" s="8"/>
      <c r="U493" s="8"/>
      <c r="V493" s="8"/>
      <c r="W493" s="8"/>
      <c r="X493" s="8"/>
      <c r="Y493" s="8"/>
      <c r="Z493" s="8"/>
    </row>
    <row r="494" spans="4:26" ht="17.25" customHeight="1">
      <c r="D494" s="9"/>
      <c r="E494" s="9"/>
      <c r="F494" s="132"/>
      <c r="G494" s="132"/>
      <c r="H494" s="14"/>
      <c r="I494" s="8"/>
      <c r="J494" s="8"/>
      <c r="K494" s="8"/>
      <c r="L494" s="8"/>
      <c r="M494" s="8"/>
      <c r="N494" s="8"/>
      <c r="O494" s="8"/>
      <c r="P494" s="8"/>
      <c r="Q494" s="8"/>
      <c r="R494" s="8"/>
      <c r="S494" s="8"/>
      <c r="T494" s="8"/>
      <c r="U494" s="8"/>
      <c r="V494" s="8"/>
      <c r="W494" s="8"/>
      <c r="X494" s="8"/>
      <c r="Y494" s="8"/>
      <c r="Z494" s="8"/>
    </row>
    <row r="495" spans="4:26" ht="17.25" customHeight="1">
      <c r="D495" s="9"/>
      <c r="E495" s="9"/>
      <c r="F495" s="132"/>
      <c r="G495" s="132"/>
      <c r="H495" s="14"/>
      <c r="I495" s="8"/>
      <c r="J495" s="8"/>
      <c r="K495" s="8"/>
      <c r="L495" s="8"/>
      <c r="M495" s="8"/>
      <c r="N495" s="8"/>
      <c r="O495" s="8"/>
      <c r="P495" s="8"/>
      <c r="Q495" s="8"/>
      <c r="R495" s="8"/>
      <c r="S495" s="8"/>
      <c r="T495" s="8"/>
      <c r="U495" s="8"/>
      <c r="V495" s="8"/>
      <c r="W495" s="8"/>
      <c r="X495" s="8"/>
      <c r="Y495" s="8"/>
      <c r="Z495" s="8"/>
    </row>
    <row r="496" spans="4:26" ht="17.25" customHeight="1">
      <c r="D496" s="9"/>
      <c r="E496" s="9"/>
      <c r="F496" s="132"/>
      <c r="G496" s="132"/>
      <c r="H496" s="14"/>
      <c r="I496" s="8"/>
      <c r="J496" s="8"/>
      <c r="K496" s="8"/>
      <c r="L496" s="8"/>
      <c r="M496" s="8"/>
      <c r="N496" s="8"/>
      <c r="O496" s="8"/>
      <c r="P496" s="8"/>
      <c r="Q496" s="8"/>
      <c r="R496" s="8"/>
      <c r="S496" s="8"/>
      <c r="T496" s="8"/>
      <c r="U496" s="8"/>
      <c r="V496" s="8"/>
      <c r="W496" s="8"/>
      <c r="X496" s="8"/>
      <c r="Y496" s="8"/>
      <c r="Z496" s="8"/>
    </row>
    <row r="497" spans="4:26" ht="17.25" customHeight="1">
      <c r="D497" s="9"/>
      <c r="E497" s="9"/>
      <c r="F497" s="132"/>
      <c r="G497" s="132"/>
      <c r="H497" s="14"/>
      <c r="I497" s="8"/>
      <c r="J497" s="8"/>
      <c r="K497" s="8"/>
      <c r="L497" s="8"/>
      <c r="M497" s="8"/>
      <c r="N497" s="8"/>
      <c r="O497" s="8"/>
      <c r="P497" s="8"/>
      <c r="Q497" s="8"/>
      <c r="R497" s="8"/>
      <c r="S497" s="8"/>
      <c r="T497" s="8"/>
      <c r="U497" s="8"/>
      <c r="V497" s="8"/>
      <c r="W497" s="8"/>
      <c r="X497" s="8"/>
      <c r="Y497" s="8"/>
      <c r="Z497" s="8"/>
    </row>
    <row r="498" spans="4:26" ht="17.25" customHeight="1">
      <c r="D498" s="9"/>
      <c r="E498" s="9"/>
      <c r="F498" s="132"/>
      <c r="G498" s="132"/>
      <c r="H498" s="14"/>
      <c r="I498" s="8"/>
      <c r="J498" s="8"/>
      <c r="K498" s="8"/>
      <c r="L498" s="8"/>
      <c r="M498" s="8"/>
      <c r="N498" s="8"/>
      <c r="O498" s="8"/>
      <c r="P498" s="8"/>
      <c r="Q498" s="8"/>
      <c r="R498" s="8"/>
      <c r="S498" s="8"/>
      <c r="T498" s="8"/>
      <c r="U498" s="8"/>
      <c r="V498" s="8"/>
      <c r="W498" s="8"/>
      <c r="X498" s="8"/>
      <c r="Y498" s="8"/>
      <c r="Z498" s="8"/>
    </row>
    <row r="499" spans="4:26" ht="17.25" customHeight="1">
      <c r="D499" s="9"/>
      <c r="E499" s="9"/>
      <c r="F499" s="132"/>
      <c r="G499" s="132"/>
      <c r="H499" s="14"/>
      <c r="I499" s="8"/>
      <c r="J499" s="8"/>
      <c r="K499" s="8"/>
      <c r="L499" s="8"/>
      <c r="M499" s="8"/>
      <c r="N499" s="8"/>
      <c r="O499" s="8"/>
      <c r="P499" s="8"/>
      <c r="Q499" s="8"/>
      <c r="R499" s="8"/>
      <c r="S499" s="8"/>
      <c r="T499" s="8"/>
      <c r="U499" s="8"/>
      <c r="V499" s="8"/>
      <c r="W499" s="8"/>
      <c r="X499" s="8"/>
      <c r="Y499" s="8"/>
      <c r="Z499" s="8"/>
    </row>
    <row r="500" spans="4:26" ht="17.25" customHeight="1">
      <c r="D500" s="9"/>
      <c r="E500" s="9"/>
      <c r="F500" s="132"/>
      <c r="G500" s="132"/>
      <c r="H500" s="14"/>
      <c r="I500" s="8"/>
      <c r="J500" s="8"/>
      <c r="K500" s="8"/>
      <c r="L500" s="8"/>
      <c r="M500" s="8"/>
      <c r="N500" s="8"/>
      <c r="O500" s="8"/>
      <c r="P500" s="8"/>
      <c r="Q500" s="8"/>
      <c r="R500" s="8"/>
      <c r="S500" s="8"/>
      <c r="T500" s="8"/>
      <c r="U500" s="8"/>
      <c r="V500" s="8"/>
      <c r="W500" s="8"/>
      <c r="X500" s="8"/>
      <c r="Y500" s="8"/>
      <c r="Z500" s="8"/>
    </row>
    <row r="501" spans="4:26" ht="17.25" customHeight="1">
      <c r="D501" s="9"/>
      <c r="E501" s="9"/>
      <c r="F501" s="132"/>
      <c r="G501" s="132"/>
      <c r="H501" s="14"/>
      <c r="I501" s="8"/>
      <c r="J501" s="8"/>
      <c r="K501" s="8"/>
      <c r="L501" s="8"/>
      <c r="M501" s="8"/>
      <c r="N501" s="8"/>
      <c r="O501" s="8"/>
      <c r="P501" s="8"/>
      <c r="Q501" s="8"/>
      <c r="R501" s="8"/>
      <c r="S501" s="8"/>
      <c r="T501" s="8"/>
      <c r="U501" s="8"/>
      <c r="V501" s="8"/>
      <c r="W501" s="8"/>
      <c r="X501" s="8"/>
      <c r="Y501" s="8"/>
      <c r="Z501" s="8"/>
    </row>
    <row r="502" spans="4:26" ht="17.25" customHeight="1">
      <c r="D502" s="9"/>
      <c r="E502" s="9"/>
      <c r="F502" s="132"/>
      <c r="G502" s="132"/>
      <c r="H502" s="14"/>
      <c r="I502" s="8"/>
      <c r="J502" s="8"/>
      <c r="K502" s="8"/>
      <c r="L502" s="8"/>
      <c r="M502" s="8"/>
      <c r="N502" s="8"/>
      <c r="O502" s="8"/>
      <c r="P502" s="8"/>
      <c r="Q502" s="8"/>
      <c r="R502" s="8"/>
      <c r="S502" s="8"/>
      <c r="T502" s="8"/>
      <c r="U502" s="8"/>
      <c r="V502" s="8"/>
      <c r="W502" s="8"/>
      <c r="X502" s="8"/>
      <c r="Y502" s="8"/>
      <c r="Z502" s="8"/>
    </row>
    <row r="503" spans="4:26" ht="17.25" customHeight="1">
      <c r="D503" s="9"/>
      <c r="E503" s="9"/>
      <c r="F503" s="132"/>
      <c r="G503" s="132"/>
      <c r="H503" s="14"/>
      <c r="I503" s="8"/>
      <c r="J503" s="8"/>
      <c r="K503" s="8"/>
      <c r="L503" s="8"/>
      <c r="M503" s="8"/>
      <c r="N503" s="8"/>
      <c r="O503" s="8"/>
      <c r="P503" s="8"/>
      <c r="Q503" s="8"/>
      <c r="R503" s="8"/>
      <c r="S503" s="8"/>
      <c r="T503" s="8"/>
      <c r="U503" s="8"/>
      <c r="V503" s="8"/>
      <c r="W503" s="8"/>
      <c r="X503" s="8"/>
      <c r="Y503" s="8"/>
      <c r="Z503" s="8"/>
    </row>
    <row r="504" spans="4:26" ht="17.25" customHeight="1">
      <c r="D504" s="9"/>
      <c r="E504" s="9"/>
      <c r="F504" s="132"/>
      <c r="G504" s="132"/>
      <c r="H504" s="14"/>
      <c r="I504" s="8"/>
      <c r="J504" s="8"/>
      <c r="K504" s="8"/>
      <c r="L504" s="8"/>
      <c r="M504" s="8"/>
      <c r="N504" s="8"/>
      <c r="O504" s="8"/>
      <c r="P504" s="8"/>
      <c r="Q504" s="8"/>
      <c r="R504" s="8"/>
      <c r="S504" s="8"/>
      <c r="T504" s="8"/>
      <c r="U504" s="8"/>
      <c r="V504" s="8"/>
      <c r="W504" s="8"/>
      <c r="X504" s="8"/>
      <c r="Y504" s="8"/>
      <c r="Z504" s="8"/>
    </row>
    <row r="505" spans="4:26" ht="17.25" customHeight="1">
      <c r="D505" s="9"/>
      <c r="E505" s="9"/>
      <c r="F505" s="132"/>
      <c r="G505" s="132"/>
      <c r="H505" s="14"/>
      <c r="I505" s="8"/>
      <c r="J505" s="8"/>
      <c r="K505" s="8"/>
      <c r="L505" s="8"/>
      <c r="M505" s="8"/>
      <c r="N505" s="8"/>
      <c r="O505" s="8"/>
      <c r="P505" s="8"/>
      <c r="Q505" s="8"/>
      <c r="R505" s="8"/>
      <c r="S505" s="8"/>
      <c r="T505" s="8"/>
      <c r="U505" s="8"/>
      <c r="V505" s="8"/>
      <c r="W505" s="8"/>
      <c r="X505" s="8"/>
      <c r="Y505" s="8"/>
      <c r="Z505" s="8"/>
    </row>
    <row r="506" spans="4:26" ht="17.25" customHeight="1">
      <c r="D506" s="9"/>
      <c r="E506" s="9"/>
      <c r="F506" s="132"/>
      <c r="G506" s="132"/>
      <c r="H506" s="14"/>
      <c r="I506" s="8"/>
      <c r="J506" s="8"/>
      <c r="K506" s="8"/>
      <c r="L506" s="8"/>
      <c r="M506" s="8"/>
      <c r="N506" s="8"/>
      <c r="O506" s="8"/>
      <c r="P506" s="8"/>
      <c r="Q506" s="8"/>
      <c r="R506" s="8"/>
      <c r="S506" s="8"/>
      <c r="T506" s="8"/>
      <c r="U506" s="8"/>
      <c r="V506" s="8"/>
      <c r="W506" s="8"/>
      <c r="X506" s="8"/>
      <c r="Y506" s="8"/>
      <c r="Z506" s="8"/>
    </row>
    <row r="507" spans="4:26" ht="17.25" customHeight="1">
      <c r="D507" s="9"/>
      <c r="E507" s="9"/>
      <c r="F507" s="132"/>
      <c r="G507" s="132"/>
      <c r="H507" s="14"/>
      <c r="I507" s="8"/>
      <c r="J507" s="8"/>
      <c r="K507" s="8"/>
      <c r="L507" s="8"/>
      <c r="M507" s="8"/>
      <c r="N507" s="8"/>
      <c r="O507" s="8"/>
      <c r="P507" s="8"/>
      <c r="Q507" s="8"/>
      <c r="R507" s="8"/>
      <c r="S507" s="8"/>
      <c r="T507" s="8"/>
      <c r="U507" s="8"/>
      <c r="V507" s="8"/>
      <c r="W507" s="8"/>
      <c r="X507" s="8"/>
      <c r="Y507" s="8"/>
      <c r="Z507" s="8"/>
    </row>
    <row r="508" spans="4:26" ht="17.25" customHeight="1">
      <c r="D508" s="9"/>
      <c r="E508" s="9"/>
      <c r="F508" s="132"/>
      <c r="G508" s="132"/>
      <c r="H508" s="14"/>
      <c r="I508" s="8"/>
      <c r="J508" s="8"/>
      <c r="K508" s="8"/>
      <c r="L508" s="8"/>
      <c r="M508" s="8"/>
      <c r="N508" s="8"/>
      <c r="O508" s="8"/>
      <c r="P508" s="8"/>
      <c r="Q508" s="8"/>
      <c r="R508" s="8"/>
      <c r="S508" s="8"/>
      <c r="T508" s="8"/>
      <c r="U508" s="8"/>
      <c r="V508" s="8"/>
      <c r="W508" s="8"/>
      <c r="X508" s="8"/>
      <c r="Y508" s="8"/>
      <c r="Z508" s="8"/>
    </row>
    <row r="509" spans="4:26" ht="17.25" customHeight="1">
      <c r="D509" s="9"/>
      <c r="E509" s="9"/>
      <c r="F509" s="132"/>
      <c r="G509" s="132"/>
      <c r="H509" s="14"/>
      <c r="I509" s="8"/>
      <c r="J509" s="8"/>
      <c r="K509" s="8"/>
      <c r="L509" s="8"/>
      <c r="M509" s="8"/>
      <c r="N509" s="8"/>
      <c r="O509" s="8"/>
      <c r="P509" s="8"/>
      <c r="Q509" s="8"/>
      <c r="R509" s="8"/>
      <c r="S509" s="8"/>
      <c r="T509" s="8"/>
      <c r="U509" s="8"/>
      <c r="V509" s="8"/>
      <c r="W509" s="8"/>
      <c r="X509" s="8"/>
      <c r="Y509" s="8"/>
      <c r="Z509" s="8"/>
    </row>
    <row r="510" spans="4:26" ht="17.25" customHeight="1">
      <c r="D510" s="9"/>
      <c r="E510" s="9"/>
      <c r="F510" s="132"/>
      <c r="G510" s="132"/>
      <c r="H510" s="14"/>
      <c r="I510" s="8"/>
      <c r="J510" s="8"/>
      <c r="K510" s="8"/>
      <c r="L510" s="8"/>
      <c r="M510" s="8"/>
      <c r="N510" s="8"/>
      <c r="O510" s="8"/>
      <c r="P510" s="8"/>
      <c r="Q510" s="8"/>
      <c r="R510" s="8"/>
      <c r="S510" s="8"/>
      <c r="T510" s="8"/>
      <c r="U510" s="8"/>
      <c r="V510" s="8"/>
      <c r="W510" s="8"/>
      <c r="X510" s="8"/>
      <c r="Y510" s="8"/>
      <c r="Z510" s="8"/>
    </row>
    <row r="511" spans="4:26" ht="17.25" customHeight="1">
      <c r="D511" s="9"/>
      <c r="E511" s="9"/>
      <c r="F511" s="132"/>
      <c r="G511" s="132"/>
      <c r="H511" s="14"/>
      <c r="I511" s="8"/>
      <c r="J511" s="8"/>
      <c r="K511" s="8"/>
      <c r="L511" s="8"/>
      <c r="M511" s="8"/>
      <c r="N511" s="8"/>
      <c r="O511" s="8"/>
      <c r="P511" s="8"/>
      <c r="Q511" s="8"/>
      <c r="R511" s="8"/>
      <c r="S511" s="8"/>
      <c r="T511" s="8"/>
      <c r="U511" s="8"/>
      <c r="V511" s="8"/>
      <c r="W511" s="8"/>
      <c r="X511" s="8"/>
      <c r="Y511" s="8"/>
      <c r="Z511" s="8"/>
    </row>
    <row r="512" spans="4:26" ht="17.25" customHeight="1">
      <c r="D512" s="9"/>
      <c r="E512" s="9"/>
      <c r="F512" s="132"/>
      <c r="G512" s="132"/>
      <c r="H512" s="14"/>
      <c r="I512" s="8"/>
      <c r="J512" s="8"/>
      <c r="K512" s="8"/>
      <c r="L512" s="8"/>
      <c r="M512" s="8"/>
      <c r="N512" s="8"/>
      <c r="O512" s="8"/>
      <c r="P512" s="8"/>
      <c r="Q512" s="8"/>
      <c r="R512" s="8"/>
      <c r="S512" s="8"/>
      <c r="T512" s="8"/>
      <c r="U512" s="8"/>
      <c r="V512" s="8"/>
      <c r="W512" s="8"/>
      <c r="X512" s="8"/>
      <c r="Y512" s="8"/>
      <c r="Z512" s="8"/>
    </row>
    <row r="513" spans="4:26" ht="17.25" customHeight="1">
      <c r="D513" s="9"/>
      <c r="E513" s="9"/>
      <c r="F513" s="132"/>
      <c r="G513" s="132"/>
      <c r="H513" s="14"/>
      <c r="I513" s="8"/>
      <c r="J513" s="8"/>
      <c r="K513" s="8"/>
      <c r="L513" s="8"/>
      <c r="M513" s="8"/>
      <c r="N513" s="8"/>
      <c r="O513" s="8"/>
      <c r="P513" s="8"/>
      <c r="Q513" s="8"/>
      <c r="R513" s="8"/>
      <c r="S513" s="8"/>
      <c r="T513" s="8"/>
      <c r="U513" s="8"/>
      <c r="V513" s="8"/>
      <c r="W513" s="8"/>
      <c r="X513" s="8"/>
      <c r="Y513" s="8"/>
      <c r="Z513" s="8"/>
    </row>
    <row r="514" spans="4:26" ht="17.25" customHeight="1">
      <c r="D514" s="9"/>
      <c r="E514" s="9"/>
      <c r="F514" s="132"/>
      <c r="G514" s="132"/>
      <c r="H514" s="14"/>
      <c r="I514" s="8"/>
      <c r="J514" s="8"/>
      <c r="K514" s="8"/>
      <c r="L514" s="8"/>
      <c r="M514" s="8"/>
      <c r="N514" s="8"/>
      <c r="O514" s="8"/>
      <c r="P514" s="8"/>
      <c r="Q514" s="8"/>
      <c r="R514" s="8"/>
      <c r="S514" s="8"/>
      <c r="T514" s="8"/>
      <c r="U514" s="8"/>
      <c r="V514" s="8"/>
      <c r="W514" s="8"/>
      <c r="X514" s="8"/>
      <c r="Y514" s="8"/>
      <c r="Z514" s="8"/>
    </row>
    <row r="515" spans="4:26" ht="17.25" customHeight="1">
      <c r="D515" s="9"/>
      <c r="E515" s="9"/>
      <c r="F515" s="132"/>
      <c r="G515" s="132"/>
      <c r="H515" s="14"/>
      <c r="I515" s="8"/>
      <c r="J515" s="8"/>
      <c r="K515" s="8"/>
      <c r="L515" s="8"/>
      <c r="M515" s="8"/>
      <c r="N515" s="8"/>
      <c r="O515" s="8"/>
      <c r="P515" s="8"/>
      <c r="Q515" s="8"/>
      <c r="R515" s="8"/>
      <c r="S515" s="8"/>
      <c r="T515" s="8"/>
      <c r="U515" s="8"/>
      <c r="V515" s="8"/>
      <c r="W515" s="8"/>
      <c r="X515" s="8"/>
      <c r="Y515" s="8"/>
      <c r="Z515" s="8"/>
    </row>
    <row r="516" spans="4:26" ht="17.25" customHeight="1">
      <c r="D516" s="9"/>
      <c r="E516" s="9"/>
      <c r="F516" s="132"/>
      <c r="G516" s="132"/>
      <c r="H516" s="14"/>
      <c r="I516" s="8"/>
      <c r="J516" s="8"/>
      <c r="K516" s="8"/>
      <c r="L516" s="8"/>
      <c r="M516" s="8"/>
      <c r="N516" s="8"/>
      <c r="O516" s="8"/>
      <c r="P516" s="8"/>
      <c r="Q516" s="8"/>
      <c r="R516" s="8"/>
      <c r="S516" s="8"/>
      <c r="T516" s="8"/>
      <c r="U516" s="8"/>
      <c r="V516" s="8"/>
      <c r="W516" s="8"/>
      <c r="X516" s="8"/>
      <c r="Y516" s="8"/>
      <c r="Z516" s="8"/>
    </row>
    <row r="517" spans="4:26" ht="17.25" customHeight="1">
      <c r="D517" s="9"/>
      <c r="E517" s="9"/>
      <c r="F517" s="132"/>
      <c r="G517" s="132"/>
      <c r="H517" s="14"/>
      <c r="I517" s="8"/>
      <c r="J517" s="8"/>
      <c r="K517" s="8"/>
      <c r="L517" s="8"/>
      <c r="M517" s="8"/>
      <c r="N517" s="8"/>
      <c r="O517" s="8"/>
      <c r="P517" s="8"/>
      <c r="Q517" s="8"/>
      <c r="R517" s="8"/>
      <c r="S517" s="8"/>
      <c r="T517" s="8"/>
      <c r="U517" s="8"/>
      <c r="V517" s="8"/>
      <c r="W517" s="8"/>
      <c r="X517" s="8"/>
      <c r="Y517" s="8"/>
      <c r="Z517" s="8"/>
    </row>
    <row r="518" spans="4:26" ht="17.25" customHeight="1">
      <c r="D518" s="9"/>
      <c r="E518" s="9"/>
      <c r="F518" s="132"/>
      <c r="G518" s="132"/>
      <c r="H518" s="14"/>
      <c r="I518" s="8"/>
      <c r="J518" s="8"/>
      <c r="K518" s="8"/>
      <c r="L518" s="8"/>
      <c r="M518" s="8"/>
      <c r="N518" s="8"/>
      <c r="O518" s="8"/>
      <c r="P518" s="8"/>
      <c r="Q518" s="8"/>
      <c r="R518" s="8"/>
      <c r="S518" s="8"/>
      <c r="T518" s="8"/>
      <c r="U518" s="8"/>
      <c r="V518" s="8"/>
      <c r="W518" s="8"/>
      <c r="X518" s="8"/>
      <c r="Y518" s="8"/>
      <c r="Z518" s="8"/>
    </row>
    <row r="519" spans="4:26" ht="17.25" customHeight="1">
      <c r="D519" s="9"/>
      <c r="E519" s="9"/>
      <c r="F519" s="132"/>
      <c r="G519" s="132"/>
      <c r="H519" s="14"/>
      <c r="I519" s="8"/>
      <c r="J519" s="8"/>
      <c r="K519" s="8"/>
      <c r="L519" s="8"/>
      <c r="M519" s="8"/>
      <c r="N519" s="8"/>
      <c r="O519" s="8"/>
      <c r="P519" s="8"/>
      <c r="Q519" s="8"/>
      <c r="R519" s="8"/>
      <c r="S519" s="8"/>
      <c r="T519" s="8"/>
      <c r="U519" s="8"/>
      <c r="V519" s="8"/>
      <c r="W519" s="8"/>
      <c r="X519" s="8"/>
      <c r="Y519" s="8"/>
      <c r="Z519" s="8"/>
    </row>
    <row r="520" spans="4:26" ht="17.25" customHeight="1">
      <c r="D520" s="9"/>
      <c r="E520" s="9"/>
      <c r="F520" s="132"/>
      <c r="G520" s="132"/>
      <c r="H520" s="14"/>
      <c r="I520" s="8"/>
      <c r="J520" s="8"/>
      <c r="K520" s="8"/>
      <c r="L520" s="8"/>
      <c r="M520" s="8"/>
      <c r="N520" s="8"/>
      <c r="O520" s="8"/>
      <c r="P520" s="8"/>
      <c r="Q520" s="8"/>
      <c r="R520" s="8"/>
      <c r="S520" s="8"/>
      <c r="T520" s="8"/>
      <c r="U520" s="8"/>
      <c r="V520" s="8"/>
      <c r="W520" s="8"/>
      <c r="X520" s="8"/>
      <c r="Y520" s="8"/>
      <c r="Z520" s="8"/>
    </row>
    <row r="521" spans="4:26" ht="17.25" customHeight="1">
      <c r="D521" s="9"/>
      <c r="E521" s="9"/>
      <c r="F521" s="132"/>
      <c r="G521" s="132"/>
      <c r="H521" s="14"/>
      <c r="I521" s="8"/>
      <c r="J521" s="8"/>
      <c r="K521" s="8"/>
      <c r="L521" s="8"/>
      <c r="M521" s="8"/>
      <c r="N521" s="8"/>
      <c r="O521" s="8"/>
      <c r="P521" s="8"/>
      <c r="Q521" s="8"/>
      <c r="R521" s="8"/>
      <c r="S521" s="8"/>
      <c r="T521" s="8"/>
      <c r="U521" s="8"/>
      <c r="V521" s="8"/>
      <c r="W521" s="8"/>
      <c r="X521" s="8"/>
      <c r="Y521" s="8"/>
      <c r="Z521" s="8"/>
    </row>
    <row r="522" spans="4:26" ht="17.25" customHeight="1">
      <c r="D522" s="9"/>
      <c r="E522" s="9"/>
      <c r="F522" s="132"/>
      <c r="G522" s="132"/>
      <c r="H522" s="14"/>
      <c r="I522" s="8"/>
      <c r="J522" s="8"/>
      <c r="K522" s="8"/>
      <c r="L522" s="8"/>
      <c r="M522" s="8"/>
      <c r="N522" s="8"/>
      <c r="O522" s="8"/>
      <c r="P522" s="8"/>
      <c r="Q522" s="8"/>
      <c r="R522" s="8"/>
      <c r="S522" s="8"/>
      <c r="T522" s="8"/>
      <c r="U522" s="8"/>
      <c r="V522" s="8"/>
      <c r="W522" s="8"/>
      <c r="X522" s="8"/>
      <c r="Y522" s="8"/>
      <c r="Z522" s="8"/>
    </row>
    <row r="523" spans="4:26" ht="17.25" customHeight="1">
      <c r="D523" s="9"/>
      <c r="E523" s="9"/>
      <c r="F523" s="132"/>
      <c r="G523" s="132"/>
      <c r="H523" s="14"/>
      <c r="I523" s="8"/>
      <c r="J523" s="8"/>
      <c r="K523" s="8"/>
      <c r="L523" s="8"/>
      <c r="M523" s="8"/>
      <c r="N523" s="8"/>
      <c r="O523" s="8"/>
      <c r="P523" s="8"/>
      <c r="Q523" s="8"/>
      <c r="R523" s="8"/>
      <c r="S523" s="8"/>
      <c r="T523" s="8"/>
      <c r="U523" s="8"/>
      <c r="V523" s="8"/>
      <c r="W523" s="8"/>
      <c r="X523" s="8"/>
      <c r="Y523" s="8"/>
      <c r="Z523" s="8"/>
    </row>
    <row r="524" spans="4:26" ht="17.25" customHeight="1">
      <c r="D524" s="9"/>
      <c r="E524" s="9"/>
      <c r="F524" s="132"/>
      <c r="G524" s="132"/>
      <c r="H524" s="14"/>
      <c r="I524" s="8"/>
      <c r="J524" s="8"/>
      <c r="K524" s="8"/>
      <c r="L524" s="8"/>
      <c r="M524" s="8"/>
      <c r="N524" s="8"/>
      <c r="O524" s="8"/>
      <c r="P524" s="8"/>
      <c r="Q524" s="8"/>
      <c r="R524" s="8"/>
      <c r="S524" s="8"/>
      <c r="T524" s="8"/>
      <c r="U524" s="8"/>
      <c r="V524" s="8"/>
      <c r="W524" s="8"/>
      <c r="X524" s="8"/>
      <c r="Y524" s="8"/>
      <c r="Z524" s="8"/>
    </row>
    <row r="525" spans="4:26" ht="17.25" customHeight="1">
      <c r="D525" s="9"/>
      <c r="E525" s="9"/>
      <c r="F525" s="132"/>
      <c r="G525" s="132"/>
      <c r="H525" s="14"/>
      <c r="I525" s="8"/>
      <c r="J525" s="8"/>
      <c r="K525" s="8"/>
      <c r="L525" s="8"/>
      <c r="M525" s="8"/>
      <c r="N525" s="8"/>
      <c r="O525" s="8"/>
      <c r="P525" s="8"/>
      <c r="Q525" s="8"/>
      <c r="R525" s="8"/>
      <c r="S525" s="8"/>
      <c r="T525" s="8"/>
      <c r="U525" s="8"/>
      <c r="V525" s="8"/>
      <c r="W525" s="8"/>
      <c r="X525" s="8"/>
      <c r="Y525" s="8"/>
      <c r="Z525" s="8"/>
    </row>
    <row r="526" spans="4:26" ht="17.25" customHeight="1">
      <c r="D526" s="9"/>
      <c r="E526" s="9"/>
      <c r="F526" s="132"/>
      <c r="G526" s="132"/>
      <c r="H526" s="14"/>
      <c r="I526" s="8"/>
      <c r="J526" s="8"/>
      <c r="K526" s="8"/>
      <c r="L526" s="8"/>
      <c r="M526" s="8"/>
      <c r="N526" s="8"/>
      <c r="O526" s="8"/>
      <c r="P526" s="8"/>
      <c r="Q526" s="8"/>
      <c r="R526" s="8"/>
      <c r="S526" s="8"/>
      <c r="T526" s="8"/>
      <c r="U526" s="8"/>
      <c r="V526" s="8"/>
      <c r="W526" s="8"/>
      <c r="X526" s="8"/>
      <c r="Y526" s="8"/>
      <c r="Z526" s="8"/>
    </row>
    <row r="527" spans="4:26" ht="17.25" customHeight="1">
      <c r="D527" s="9"/>
      <c r="E527" s="9"/>
      <c r="F527" s="132"/>
      <c r="G527" s="132"/>
      <c r="H527" s="14"/>
      <c r="I527" s="8"/>
      <c r="J527" s="8"/>
      <c r="K527" s="8"/>
      <c r="L527" s="8"/>
      <c r="M527" s="8"/>
      <c r="N527" s="8"/>
      <c r="O527" s="8"/>
      <c r="P527" s="8"/>
      <c r="Q527" s="8"/>
      <c r="R527" s="8"/>
      <c r="S527" s="8"/>
      <c r="T527" s="8"/>
      <c r="U527" s="8"/>
      <c r="V527" s="8"/>
      <c r="W527" s="8"/>
      <c r="X527" s="8"/>
      <c r="Y527" s="8"/>
      <c r="Z527" s="8"/>
    </row>
    <row r="528" spans="4:26" ht="17.25" customHeight="1">
      <c r="D528" s="9"/>
      <c r="E528" s="9"/>
      <c r="F528" s="132"/>
      <c r="G528" s="132"/>
      <c r="H528" s="14"/>
      <c r="I528" s="8"/>
      <c r="J528" s="8"/>
      <c r="K528" s="8"/>
      <c r="L528" s="8"/>
      <c r="M528" s="8"/>
      <c r="N528" s="8"/>
      <c r="O528" s="8"/>
      <c r="P528" s="8"/>
      <c r="Q528" s="8"/>
      <c r="R528" s="8"/>
      <c r="S528" s="8"/>
      <c r="T528" s="8"/>
      <c r="U528" s="8"/>
      <c r="V528" s="8"/>
      <c r="W528" s="8"/>
      <c r="X528" s="8"/>
      <c r="Y528" s="8"/>
      <c r="Z528" s="8"/>
    </row>
    <row r="529" spans="4:26" ht="17.25" customHeight="1">
      <c r="D529" s="9"/>
      <c r="E529" s="9"/>
      <c r="F529" s="132"/>
      <c r="G529" s="132"/>
      <c r="H529" s="14"/>
      <c r="I529" s="8"/>
      <c r="J529" s="8"/>
      <c r="K529" s="8"/>
      <c r="L529" s="8"/>
      <c r="M529" s="8"/>
      <c r="N529" s="8"/>
      <c r="O529" s="8"/>
      <c r="P529" s="8"/>
      <c r="Q529" s="8"/>
      <c r="R529" s="8"/>
      <c r="S529" s="8"/>
      <c r="T529" s="8"/>
      <c r="U529" s="8"/>
      <c r="V529" s="8"/>
      <c r="W529" s="8"/>
      <c r="X529" s="8"/>
      <c r="Y529" s="8"/>
      <c r="Z529" s="8"/>
    </row>
    <row r="530" spans="4:26" ht="17.25" customHeight="1">
      <c r="D530" s="9"/>
      <c r="E530" s="9"/>
      <c r="F530" s="132"/>
      <c r="G530" s="132"/>
      <c r="H530" s="14"/>
      <c r="I530" s="8"/>
      <c r="J530" s="8"/>
      <c r="K530" s="8"/>
      <c r="L530" s="8"/>
      <c r="M530" s="8"/>
      <c r="N530" s="8"/>
      <c r="O530" s="8"/>
      <c r="P530" s="8"/>
      <c r="Q530" s="8"/>
      <c r="R530" s="8"/>
      <c r="S530" s="8"/>
      <c r="T530" s="8"/>
      <c r="U530" s="8"/>
      <c r="V530" s="8"/>
      <c r="W530" s="8"/>
      <c r="X530" s="8"/>
      <c r="Y530" s="8"/>
      <c r="Z530" s="8"/>
    </row>
    <row r="531" spans="4:26" ht="17.25" customHeight="1">
      <c r="D531" s="9"/>
      <c r="E531" s="9"/>
      <c r="F531" s="132"/>
      <c r="G531" s="132"/>
      <c r="H531" s="14"/>
      <c r="I531" s="8"/>
      <c r="J531" s="8"/>
      <c r="K531" s="8"/>
      <c r="L531" s="8"/>
      <c r="M531" s="8"/>
      <c r="N531" s="8"/>
      <c r="O531" s="8"/>
      <c r="P531" s="8"/>
      <c r="Q531" s="8"/>
      <c r="R531" s="8"/>
      <c r="S531" s="8"/>
      <c r="T531" s="8"/>
      <c r="U531" s="8"/>
      <c r="V531" s="8"/>
      <c r="W531" s="8"/>
      <c r="X531" s="8"/>
      <c r="Y531" s="8"/>
      <c r="Z531" s="8"/>
    </row>
    <row r="532" spans="4:26" ht="17.25" customHeight="1">
      <c r="D532" s="9"/>
      <c r="E532" s="9"/>
      <c r="F532" s="132"/>
      <c r="G532" s="132"/>
      <c r="H532" s="14"/>
      <c r="I532" s="8"/>
      <c r="J532" s="8"/>
      <c r="K532" s="8"/>
      <c r="L532" s="8"/>
      <c r="M532" s="8"/>
      <c r="N532" s="8"/>
      <c r="O532" s="8"/>
      <c r="P532" s="8"/>
      <c r="Q532" s="8"/>
      <c r="R532" s="8"/>
      <c r="S532" s="8"/>
      <c r="T532" s="8"/>
      <c r="U532" s="8"/>
      <c r="V532" s="8"/>
      <c r="W532" s="8"/>
      <c r="X532" s="8"/>
      <c r="Y532" s="8"/>
      <c r="Z532" s="8"/>
    </row>
    <row r="533" spans="4:26" ht="17.25" customHeight="1">
      <c r="D533" s="9"/>
      <c r="E533" s="9"/>
      <c r="F533" s="132"/>
      <c r="G533" s="132"/>
      <c r="H533" s="14"/>
      <c r="I533" s="8"/>
      <c r="J533" s="8"/>
      <c r="K533" s="8"/>
      <c r="L533" s="8"/>
      <c r="M533" s="8"/>
      <c r="N533" s="8"/>
      <c r="O533" s="8"/>
      <c r="P533" s="8"/>
      <c r="Q533" s="8"/>
      <c r="R533" s="8"/>
      <c r="S533" s="8"/>
      <c r="T533" s="8"/>
      <c r="U533" s="8"/>
      <c r="V533" s="8"/>
      <c r="W533" s="8"/>
      <c r="X533" s="8"/>
      <c r="Y533" s="8"/>
      <c r="Z533" s="8"/>
    </row>
    <row r="534" spans="4:26" ht="17.25" customHeight="1">
      <c r="D534" s="9"/>
      <c r="E534" s="9"/>
      <c r="F534" s="132"/>
      <c r="G534" s="132"/>
      <c r="H534" s="14"/>
      <c r="I534" s="8"/>
      <c r="J534" s="8"/>
      <c r="K534" s="8"/>
      <c r="L534" s="8"/>
      <c r="M534" s="8"/>
      <c r="N534" s="8"/>
      <c r="O534" s="8"/>
      <c r="P534" s="8"/>
      <c r="Q534" s="8"/>
      <c r="R534" s="8"/>
      <c r="S534" s="8"/>
      <c r="T534" s="8"/>
      <c r="U534" s="8"/>
      <c r="V534" s="8"/>
      <c r="W534" s="8"/>
      <c r="X534" s="8"/>
      <c r="Y534" s="8"/>
      <c r="Z534" s="8"/>
    </row>
    <row r="535" spans="4:26" ht="17.25" customHeight="1">
      <c r="D535" s="9"/>
      <c r="E535" s="9"/>
      <c r="F535" s="132"/>
      <c r="G535" s="132"/>
      <c r="H535" s="14"/>
      <c r="I535" s="8"/>
      <c r="J535" s="8"/>
      <c r="K535" s="8"/>
      <c r="L535" s="8"/>
      <c r="M535" s="8"/>
      <c r="N535" s="8"/>
      <c r="O535" s="8"/>
      <c r="P535" s="8"/>
      <c r="Q535" s="8"/>
      <c r="R535" s="8"/>
      <c r="S535" s="8"/>
      <c r="T535" s="8"/>
      <c r="U535" s="8"/>
      <c r="V535" s="8"/>
      <c r="W535" s="8"/>
      <c r="X535" s="8"/>
      <c r="Y535" s="8"/>
      <c r="Z535" s="8"/>
    </row>
    <row r="536" spans="4:26" ht="17.25" customHeight="1">
      <c r="D536" s="9"/>
      <c r="E536" s="9"/>
      <c r="F536" s="132"/>
      <c r="G536" s="132"/>
      <c r="H536" s="14"/>
      <c r="I536" s="8"/>
      <c r="J536" s="8"/>
      <c r="K536" s="8"/>
      <c r="L536" s="8"/>
      <c r="M536" s="8"/>
      <c r="N536" s="8"/>
      <c r="O536" s="8"/>
      <c r="P536" s="8"/>
      <c r="Q536" s="8"/>
      <c r="R536" s="8"/>
      <c r="S536" s="8"/>
      <c r="T536" s="8"/>
      <c r="U536" s="8"/>
      <c r="V536" s="8"/>
      <c r="W536" s="8"/>
      <c r="X536" s="8"/>
      <c r="Y536" s="8"/>
      <c r="Z536" s="8"/>
    </row>
    <row r="537" spans="4:26" ht="17.25" customHeight="1">
      <c r="D537" s="9"/>
      <c r="E537" s="9"/>
      <c r="F537" s="132"/>
      <c r="G537" s="132"/>
      <c r="H537" s="14"/>
      <c r="I537" s="8"/>
      <c r="J537" s="8"/>
      <c r="K537" s="8"/>
      <c r="L537" s="8"/>
      <c r="M537" s="8"/>
      <c r="N537" s="8"/>
      <c r="O537" s="8"/>
      <c r="P537" s="8"/>
      <c r="Q537" s="8"/>
      <c r="R537" s="8"/>
      <c r="S537" s="8"/>
      <c r="T537" s="8"/>
      <c r="U537" s="8"/>
      <c r="V537" s="8"/>
      <c r="W537" s="8"/>
      <c r="X537" s="8"/>
      <c r="Y537" s="8"/>
      <c r="Z537" s="8"/>
    </row>
    <row r="538" spans="4:26" ht="17.25" customHeight="1">
      <c r="D538" s="9"/>
      <c r="E538" s="9"/>
      <c r="F538" s="132"/>
      <c r="G538" s="132"/>
      <c r="H538" s="14"/>
      <c r="I538" s="8"/>
      <c r="J538" s="8"/>
      <c r="K538" s="8"/>
      <c r="L538" s="8"/>
      <c r="M538" s="8"/>
      <c r="N538" s="8"/>
      <c r="O538" s="8"/>
      <c r="P538" s="8"/>
      <c r="Q538" s="8"/>
      <c r="R538" s="8"/>
      <c r="S538" s="8"/>
      <c r="T538" s="8"/>
      <c r="U538" s="8"/>
      <c r="V538" s="8"/>
      <c r="W538" s="8"/>
      <c r="X538" s="8"/>
      <c r="Y538" s="8"/>
      <c r="Z538" s="8"/>
    </row>
    <row r="539" spans="4:26" ht="17.25" customHeight="1">
      <c r="D539" s="9"/>
      <c r="E539" s="9"/>
      <c r="F539" s="132"/>
      <c r="G539" s="132"/>
      <c r="H539" s="14"/>
      <c r="I539" s="8"/>
      <c r="J539" s="8"/>
      <c r="K539" s="8"/>
      <c r="L539" s="8"/>
      <c r="M539" s="8"/>
      <c r="N539" s="8"/>
      <c r="O539" s="8"/>
      <c r="P539" s="8"/>
      <c r="Q539" s="8"/>
      <c r="R539" s="8"/>
      <c r="S539" s="8"/>
      <c r="T539" s="8"/>
      <c r="U539" s="8"/>
      <c r="V539" s="8"/>
      <c r="W539" s="8"/>
      <c r="X539" s="8"/>
      <c r="Y539" s="8"/>
      <c r="Z539" s="8"/>
    </row>
    <row r="540" spans="4:26" ht="17.25" customHeight="1">
      <c r="D540" s="9"/>
      <c r="E540" s="9"/>
      <c r="F540" s="132"/>
      <c r="G540" s="132"/>
      <c r="H540" s="14"/>
      <c r="I540" s="8"/>
      <c r="J540" s="8"/>
      <c r="K540" s="8"/>
      <c r="L540" s="8"/>
      <c r="M540" s="8"/>
      <c r="N540" s="8"/>
      <c r="O540" s="8"/>
      <c r="P540" s="8"/>
      <c r="Q540" s="8"/>
      <c r="R540" s="8"/>
      <c r="S540" s="8"/>
      <c r="T540" s="8"/>
      <c r="U540" s="8"/>
      <c r="V540" s="8"/>
      <c r="W540" s="8"/>
      <c r="X540" s="8"/>
      <c r="Y540" s="8"/>
      <c r="Z540" s="8"/>
    </row>
    <row r="541" spans="4:26" ht="17.25" customHeight="1">
      <c r="D541" s="9"/>
      <c r="E541" s="9"/>
      <c r="F541" s="132"/>
      <c r="G541" s="132"/>
      <c r="H541" s="14"/>
      <c r="I541" s="8"/>
      <c r="J541" s="8"/>
      <c r="K541" s="8"/>
      <c r="L541" s="8"/>
      <c r="M541" s="8"/>
      <c r="N541" s="8"/>
      <c r="O541" s="8"/>
      <c r="P541" s="8"/>
      <c r="Q541" s="8"/>
      <c r="R541" s="8"/>
      <c r="S541" s="8"/>
      <c r="T541" s="8"/>
      <c r="U541" s="8"/>
      <c r="V541" s="8"/>
      <c r="W541" s="8"/>
      <c r="X541" s="8"/>
      <c r="Y541" s="8"/>
      <c r="Z541" s="8"/>
    </row>
    <row r="542" spans="4:26" ht="17.25" customHeight="1">
      <c r="D542" s="9"/>
      <c r="E542" s="9"/>
      <c r="F542" s="132"/>
      <c r="G542" s="132"/>
      <c r="H542" s="14"/>
      <c r="I542" s="8"/>
      <c r="J542" s="8"/>
      <c r="K542" s="8"/>
      <c r="L542" s="8"/>
      <c r="M542" s="8"/>
      <c r="N542" s="8"/>
      <c r="O542" s="8"/>
      <c r="P542" s="8"/>
      <c r="Q542" s="8"/>
      <c r="R542" s="8"/>
      <c r="S542" s="8"/>
      <c r="T542" s="8"/>
      <c r="U542" s="8"/>
      <c r="V542" s="8"/>
      <c r="W542" s="8"/>
      <c r="X542" s="8"/>
      <c r="Y542" s="8"/>
      <c r="Z542" s="8"/>
    </row>
    <row r="543" spans="4:26" ht="17.25" customHeight="1">
      <c r="D543" s="9"/>
      <c r="E543" s="9"/>
      <c r="F543" s="132"/>
      <c r="G543" s="132"/>
      <c r="H543" s="14"/>
      <c r="I543" s="8"/>
      <c r="J543" s="8"/>
      <c r="K543" s="8"/>
      <c r="L543" s="8"/>
      <c r="M543" s="8"/>
      <c r="N543" s="8"/>
      <c r="O543" s="8"/>
      <c r="P543" s="8"/>
      <c r="Q543" s="8"/>
      <c r="R543" s="8"/>
      <c r="S543" s="8"/>
      <c r="T543" s="8"/>
      <c r="U543" s="8"/>
      <c r="V543" s="8"/>
      <c r="W543" s="8"/>
      <c r="X543" s="8"/>
      <c r="Y543" s="8"/>
      <c r="Z543" s="8"/>
    </row>
    <row r="544" spans="4:26" ht="17.25" customHeight="1">
      <c r="D544" s="9"/>
      <c r="E544" s="9"/>
      <c r="F544" s="132"/>
      <c r="G544" s="132"/>
      <c r="H544" s="14"/>
      <c r="I544" s="8"/>
      <c r="J544" s="8"/>
      <c r="K544" s="8"/>
      <c r="L544" s="8"/>
      <c r="M544" s="8"/>
      <c r="N544" s="8"/>
      <c r="O544" s="8"/>
      <c r="P544" s="8"/>
      <c r="Q544" s="8"/>
      <c r="R544" s="8"/>
      <c r="S544" s="8"/>
      <c r="T544" s="8"/>
      <c r="U544" s="8"/>
      <c r="V544" s="8"/>
      <c r="W544" s="8"/>
      <c r="X544" s="8"/>
      <c r="Y544" s="8"/>
      <c r="Z544" s="8"/>
    </row>
    <row r="545" spans="4:26" ht="17.25" customHeight="1">
      <c r="D545" s="9"/>
      <c r="E545" s="9"/>
      <c r="F545" s="132"/>
      <c r="G545" s="132"/>
      <c r="H545" s="14"/>
      <c r="I545" s="8"/>
      <c r="J545" s="8"/>
      <c r="K545" s="8"/>
      <c r="L545" s="8"/>
      <c r="M545" s="8"/>
      <c r="N545" s="8"/>
      <c r="O545" s="8"/>
      <c r="P545" s="8"/>
      <c r="Q545" s="8"/>
      <c r="R545" s="8"/>
      <c r="S545" s="8"/>
      <c r="T545" s="8"/>
      <c r="U545" s="8"/>
      <c r="V545" s="8"/>
      <c r="W545" s="8"/>
      <c r="X545" s="8"/>
      <c r="Y545" s="8"/>
      <c r="Z545" s="8"/>
    </row>
    <row r="546" spans="4:26" ht="17.25" customHeight="1">
      <c r="D546" s="9"/>
      <c r="E546" s="9"/>
      <c r="F546" s="132"/>
      <c r="G546" s="132"/>
      <c r="H546" s="14"/>
      <c r="I546" s="8"/>
      <c r="J546" s="8"/>
      <c r="K546" s="8"/>
      <c r="L546" s="8"/>
      <c r="M546" s="8"/>
      <c r="N546" s="8"/>
      <c r="O546" s="8"/>
      <c r="P546" s="8"/>
      <c r="Q546" s="8"/>
      <c r="R546" s="8"/>
      <c r="S546" s="8"/>
      <c r="T546" s="8"/>
      <c r="U546" s="8"/>
      <c r="V546" s="8"/>
      <c r="W546" s="8"/>
      <c r="X546" s="8"/>
      <c r="Y546" s="8"/>
      <c r="Z546" s="8"/>
    </row>
    <row r="547" spans="4:26" ht="17.25" customHeight="1">
      <c r="D547" s="9"/>
      <c r="E547" s="9"/>
      <c r="F547" s="132"/>
      <c r="G547" s="132"/>
      <c r="H547" s="14"/>
      <c r="I547" s="8"/>
      <c r="J547" s="8"/>
      <c r="K547" s="8"/>
      <c r="L547" s="8"/>
      <c r="M547" s="8"/>
      <c r="N547" s="8"/>
      <c r="O547" s="8"/>
      <c r="P547" s="8"/>
      <c r="Q547" s="8"/>
      <c r="R547" s="8"/>
      <c r="S547" s="8"/>
      <c r="T547" s="8"/>
      <c r="U547" s="8"/>
      <c r="V547" s="8"/>
      <c r="W547" s="8"/>
      <c r="X547" s="8"/>
      <c r="Y547" s="8"/>
      <c r="Z547" s="8"/>
    </row>
    <row r="548" spans="4:26" ht="17.25" customHeight="1">
      <c r="D548" s="9"/>
      <c r="E548" s="9"/>
      <c r="F548" s="132"/>
      <c r="G548" s="132"/>
      <c r="H548" s="14"/>
      <c r="I548" s="8"/>
      <c r="J548" s="8"/>
      <c r="K548" s="8"/>
      <c r="L548" s="8"/>
      <c r="M548" s="8"/>
      <c r="N548" s="8"/>
      <c r="O548" s="8"/>
      <c r="P548" s="8"/>
      <c r="Q548" s="8"/>
      <c r="R548" s="8"/>
      <c r="S548" s="8"/>
      <c r="T548" s="8"/>
      <c r="U548" s="8"/>
      <c r="V548" s="8"/>
      <c r="W548" s="8"/>
      <c r="X548" s="8"/>
      <c r="Y548" s="8"/>
      <c r="Z548" s="8"/>
    </row>
    <row r="549" spans="4:26" ht="17.25" customHeight="1">
      <c r="D549" s="9"/>
      <c r="E549" s="9"/>
      <c r="F549" s="132"/>
      <c r="G549" s="132"/>
      <c r="H549" s="14"/>
      <c r="I549" s="8"/>
      <c r="J549" s="8"/>
      <c r="K549" s="8"/>
      <c r="L549" s="8"/>
      <c r="M549" s="8"/>
      <c r="N549" s="8"/>
      <c r="O549" s="8"/>
      <c r="P549" s="8"/>
      <c r="Q549" s="8"/>
      <c r="R549" s="8"/>
      <c r="S549" s="8"/>
      <c r="T549" s="8"/>
      <c r="U549" s="8"/>
      <c r="V549" s="8"/>
      <c r="W549" s="8"/>
      <c r="X549" s="8"/>
      <c r="Y549" s="8"/>
      <c r="Z549" s="8"/>
    </row>
    <row r="550" spans="4:26" ht="17.25" customHeight="1">
      <c r="D550" s="9"/>
      <c r="E550" s="9"/>
      <c r="F550" s="132"/>
      <c r="G550" s="132"/>
      <c r="H550" s="14"/>
      <c r="I550" s="8"/>
      <c r="J550" s="8"/>
      <c r="K550" s="8"/>
      <c r="L550" s="8"/>
      <c r="M550" s="8"/>
      <c r="N550" s="8"/>
      <c r="O550" s="8"/>
      <c r="P550" s="8"/>
      <c r="Q550" s="8"/>
      <c r="R550" s="8"/>
      <c r="S550" s="8"/>
      <c r="T550" s="8"/>
      <c r="U550" s="8"/>
      <c r="V550" s="8"/>
      <c r="W550" s="8"/>
      <c r="X550" s="8"/>
      <c r="Y550" s="8"/>
      <c r="Z550" s="8"/>
    </row>
    <row r="551" spans="4:26" ht="17.25" customHeight="1">
      <c r="D551" s="9"/>
      <c r="E551" s="9"/>
      <c r="F551" s="132"/>
      <c r="G551" s="132"/>
      <c r="H551" s="14"/>
      <c r="I551" s="8"/>
      <c r="J551" s="8"/>
      <c r="K551" s="8"/>
      <c r="L551" s="8"/>
      <c r="M551" s="8"/>
      <c r="N551" s="8"/>
      <c r="O551" s="8"/>
      <c r="P551" s="8"/>
      <c r="Q551" s="8"/>
      <c r="R551" s="8"/>
      <c r="S551" s="8"/>
      <c r="T551" s="8"/>
      <c r="U551" s="8"/>
      <c r="V551" s="8"/>
      <c r="W551" s="8"/>
      <c r="X551" s="8"/>
      <c r="Y551" s="8"/>
      <c r="Z551" s="8"/>
    </row>
    <row r="552" spans="4:26" ht="17.25" customHeight="1">
      <c r="D552" s="9"/>
      <c r="E552" s="9"/>
      <c r="F552" s="132"/>
      <c r="G552" s="132"/>
      <c r="H552" s="14"/>
      <c r="I552" s="8"/>
      <c r="J552" s="8"/>
      <c r="K552" s="8"/>
      <c r="L552" s="8"/>
      <c r="M552" s="8"/>
      <c r="N552" s="8"/>
      <c r="O552" s="8"/>
      <c r="P552" s="8"/>
      <c r="Q552" s="8"/>
      <c r="R552" s="8"/>
      <c r="S552" s="8"/>
      <c r="T552" s="8"/>
      <c r="U552" s="8"/>
      <c r="V552" s="8"/>
      <c r="W552" s="8"/>
      <c r="X552" s="8"/>
      <c r="Y552" s="8"/>
      <c r="Z552" s="8"/>
    </row>
    <row r="553" spans="4:26" ht="17.25" customHeight="1">
      <c r="D553" s="9"/>
      <c r="E553" s="9"/>
      <c r="F553" s="132"/>
      <c r="G553" s="132"/>
      <c r="H553" s="14"/>
      <c r="I553" s="8"/>
      <c r="J553" s="8"/>
      <c r="K553" s="8"/>
      <c r="L553" s="8"/>
      <c r="M553" s="8"/>
      <c r="N553" s="8"/>
      <c r="O553" s="8"/>
      <c r="P553" s="8"/>
      <c r="Q553" s="8"/>
      <c r="R553" s="8"/>
      <c r="S553" s="8"/>
      <c r="T553" s="8"/>
      <c r="U553" s="8"/>
      <c r="V553" s="8"/>
      <c r="W553" s="8"/>
      <c r="X553" s="8"/>
      <c r="Y553" s="8"/>
      <c r="Z553" s="8"/>
    </row>
    <row r="554" spans="4:26" ht="17.25" customHeight="1">
      <c r="D554" s="9"/>
      <c r="E554" s="9"/>
      <c r="F554" s="132"/>
      <c r="G554" s="132"/>
      <c r="H554" s="14"/>
      <c r="I554" s="8"/>
      <c r="J554" s="8"/>
      <c r="K554" s="8"/>
      <c r="L554" s="8"/>
      <c r="M554" s="8"/>
      <c r="N554" s="8"/>
      <c r="O554" s="8"/>
      <c r="P554" s="8"/>
      <c r="Q554" s="8"/>
      <c r="R554" s="8"/>
      <c r="S554" s="8"/>
      <c r="T554" s="8"/>
      <c r="U554" s="8"/>
      <c r="V554" s="8"/>
      <c r="W554" s="8"/>
      <c r="X554" s="8"/>
      <c r="Y554" s="8"/>
      <c r="Z554" s="8"/>
    </row>
    <row r="555" spans="4:26" ht="17.25" customHeight="1">
      <c r="D555" s="9"/>
      <c r="E555" s="9"/>
      <c r="F555" s="132"/>
      <c r="G555" s="132"/>
      <c r="H555" s="14"/>
      <c r="I555" s="8"/>
      <c r="J555" s="8"/>
      <c r="K555" s="8"/>
      <c r="L555" s="8"/>
      <c r="M555" s="8"/>
      <c r="N555" s="8"/>
      <c r="O555" s="8"/>
      <c r="P555" s="8"/>
      <c r="Q555" s="8"/>
      <c r="R555" s="8"/>
      <c r="S555" s="8"/>
      <c r="T555" s="8"/>
      <c r="U555" s="8"/>
      <c r="V555" s="8"/>
      <c r="W555" s="8"/>
      <c r="X555" s="8"/>
      <c r="Y555" s="8"/>
      <c r="Z555" s="8"/>
    </row>
    <row r="556" spans="4:26" ht="17.25" customHeight="1">
      <c r="D556" s="9"/>
      <c r="E556" s="9"/>
      <c r="F556" s="132"/>
      <c r="G556" s="132"/>
      <c r="H556" s="14"/>
      <c r="I556" s="8"/>
      <c r="J556" s="8"/>
      <c r="K556" s="8"/>
      <c r="L556" s="8"/>
      <c r="M556" s="8"/>
      <c r="N556" s="8"/>
      <c r="O556" s="8"/>
      <c r="P556" s="8"/>
      <c r="Q556" s="8"/>
      <c r="R556" s="8"/>
      <c r="S556" s="8"/>
      <c r="T556" s="8"/>
      <c r="U556" s="8"/>
      <c r="V556" s="8"/>
      <c r="W556" s="8"/>
      <c r="X556" s="8"/>
      <c r="Y556" s="8"/>
      <c r="Z556" s="8"/>
    </row>
    <row r="557" spans="4:26" ht="17.25" customHeight="1">
      <c r="D557" s="9"/>
      <c r="E557" s="9"/>
      <c r="F557" s="132"/>
      <c r="G557" s="132"/>
      <c r="H557" s="14"/>
      <c r="I557" s="8"/>
      <c r="J557" s="8"/>
      <c r="K557" s="8"/>
      <c r="L557" s="8"/>
      <c r="M557" s="8"/>
      <c r="N557" s="8"/>
      <c r="O557" s="8"/>
      <c r="P557" s="8"/>
      <c r="Q557" s="8"/>
      <c r="R557" s="8"/>
      <c r="S557" s="8"/>
      <c r="T557" s="8"/>
      <c r="U557" s="8"/>
      <c r="V557" s="8"/>
      <c r="W557" s="8"/>
      <c r="X557" s="8"/>
      <c r="Y557" s="8"/>
      <c r="Z557" s="8"/>
    </row>
    <row r="558" spans="4:26" ht="17.25" customHeight="1">
      <c r="D558" s="9"/>
      <c r="E558" s="9"/>
      <c r="F558" s="132"/>
      <c r="G558" s="132"/>
      <c r="H558" s="14"/>
      <c r="I558" s="8"/>
      <c r="J558" s="8"/>
      <c r="K558" s="8"/>
      <c r="L558" s="8"/>
      <c r="M558" s="8"/>
      <c r="N558" s="8"/>
      <c r="O558" s="8"/>
      <c r="P558" s="8"/>
      <c r="Q558" s="8"/>
      <c r="R558" s="8"/>
      <c r="S558" s="8"/>
      <c r="T558" s="8"/>
      <c r="U558" s="8"/>
      <c r="V558" s="8"/>
      <c r="W558" s="8"/>
      <c r="X558" s="8"/>
      <c r="Y558" s="8"/>
      <c r="Z558" s="8"/>
    </row>
    <row r="559" spans="4:26" ht="17.25" customHeight="1">
      <c r="D559" s="9"/>
      <c r="E559" s="9"/>
      <c r="F559" s="132"/>
      <c r="G559" s="132"/>
      <c r="H559" s="14"/>
      <c r="I559" s="8"/>
      <c r="J559" s="8"/>
      <c r="K559" s="8"/>
      <c r="L559" s="8"/>
      <c r="M559" s="8"/>
      <c r="N559" s="8"/>
      <c r="O559" s="8"/>
      <c r="P559" s="8"/>
      <c r="Q559" s="8"/>
      <c r="R559" s="8"/>
      <c r="S559" s="8"/>
      <c r="T559" s="8"/>
      <c r="U559" s="8"/>
      <c r="V559" s="8"/>
      <c r="W559" s="8"/>
      <c r="X559" s="8"/>
      <c r="Y559" s="8"/>
      <c r="Z559" s="8"/>
    </row>
    <row r="560" spans="4:26" ht="17.25" customHeight="1">
      <c r="D560" s="9"/>
      <c r="E560" s="9"/>
      <c r="F560" s="132"/>
      <c r="G560" s="132"/>
      <c r="H560" s="14"/>
      <c r="I560" s="8"/>
      <c r="J560" s="8"/>
      <c r="K560" s="8"/>
      <c r="L560" s="8"/>
      <c r="M560" s="8"/>
      <c r="N560" s="8"/>
      <c r="O560" s="8"/>
      <c r="P560" s="8"/>
      <c r="Q560" s="8"/>
      <c r="R560" s="8"/>
      <c r="S560" s="8"/>
      <c r="T560" s="8"/>
      <c r="U560" s="8"/>
      <c r="V560" s="8"/>
      <c r="W560" s="8"/>
      <c r="X560" s="8"/>
      <c r="Y560" s="8"/>
      <c r="Z560" s="8"/>
    </row>
    <row r="561" spans="4:26" ht="17.25" customHeight="1">
      <c r="D561" s="9"/>
      <c r="E561" s="9"/>
      <c r="F561" s="132"/>
      <c r="G561" s="132"/>
      <c r="H561" s="14"/>
      <c r="I561" s="8"/>
      <c r="J561" s="8"/>
      <c r="K561" s="8"/>
      <c r="L561" s="8"/>
      <c r="M561" s="8"/>
      <c r="N561" s="8"/>
      <c r="O561" s="8"/>
      <c r="P561" s="8"/>
      <c r="Q561" s="8"/>
      <c r="R561" s="8"/>
      <c r="S561" s="8"/>
      <c r="T561" s="8"/>
      <c r="U561" s="8"/>
      <c r="V561" s="8"/>
      <c r="W561" s="8"/>
      <c r="X561" s="8"/>
      <c r="Y561" s="8"/>
      <c r="Z561" s="8"/>
    </row>
    <row r="562" spans="4:26" ht="17.25" customHeight="1">
      <c r="D562" s="9"/>
      <c r="E562" s="9"/>
      <c r="F562" s="132"/>
      <c r="G562" s="132"/>
      <c r="H562" s="14"/>
      <c r="I562" s="8"/>
      <c r="J562" s="8"/>
      <c r="K562" s="8"/>
      <c r="L562" s="8"/>
      <c r="M562" s="8"/>
      <c r="N562" s="8"/>
      <c r="O562" s="8"/>
      <c r="P562" s="8"/>
      <c r="Q562" s="8"/>
      <c r="R562" s="8"/>
      <c r="S562" s="8"/>
      <c r="T562" s="8"/>
      <c r="U562" s="8"/>
      <c r="V562" s="8"/>
      <c r="W562" s="8"/>
      <c r="X562" s="8"/>
      <c r="Y562" s="8"/>
      <c r="Z562" s="8"/>
    </row>
    <row r="563" spans="4:26" ht="17.25" customHeight="1">
      <c r="D563" s="9"/>
      <c r="E563" s="9"/>
      <c r="F563" s="132"/>
      <c r="G563" s="132"/>
      <c r="H563" s="14"/>
      <c r="I563" s="8"/>
      <c r="J563" s="8"/>
      <c r="K563" s="8"/>
      <c r="L563" s="8"/>
      <c r="M563" s="8"/>
      <c r="N563" s="8"/>
      <c r="O563" s="8"/>
      <c r="P563" s="8"/>
      <c r="Q563" s="8"/>
      <c r="R563" s="8"/>
      <c r="S563" s="8"/>
      <c r="T563" s="8"/>
      <c r="U563" s="8"/>
      <c r="V563" s="8"/>
      <c r="W563" s="8"/>
      <c r="X563" s="8"/>
      <c r="Y563" s="8"/>
      <c r="Z563" s="8"/>
    </row>
    <row r="564" spans="4:26" ht="17.25" customHeight="1">
      <c r="D564" s="9"/>
      <c r="E564" s="9"/>
      <c r="F564" s="132"/>
      <c r="G564" s="132"/>
      <c r="H564" s="14"/>
      <c r="I564" s="8"/>
      <c r="J564" s="8"/>
      <c r="K564" s="8"/>
      <c r="L564" s="8"/>
      <c r="M564" s="8"/>
      <c r="N564" s="8"/>
      <c r="O564" s="8"/>
      <c r="P564" s="8"/>
      <c r="Q564" s="8"/>
      <c r="R564" s="8"/>
      <c r="S564" s="8"/>
      <c r="T564" s="8"/>
      <c r="U564" s="8"/>
      <c r="V564" s="8"/>
      <c r="W564" s="8"/>
      <c r="X564" s="8"/>
      <c r="Y564" s="8"/>
      <c r="Z564" s="8"/>
    </row>
    <row r="565" spans="4:26" ht="17.25" customHeight="1">
      <c r="D565" s="9"/>
      <c r="E565" s="9"/>
      <c r="F565" s="132"/>
      <c r="G565" s="132"/>
      <c r="H565" s="14"/>
      <c r="I565" s="8"/>
      <c r="J565" s="8"/>
      <c r="K565" s="8"/>
      <c r="L565" s="8"/>
      <c r="M565" s="8"/>
      <c r="N565" s="8"/>
      <c r="O565" s="8"/>
      <c r="P565" s="8"/>
      <c r="Q565" s="8"/>
      <c r="R565" s="8"/>
      <c r="S565" s="8"/>
      <c r="T565" s="8"/>
      <c r="U565" s="8"/>
      <c r="V565" s="8"/>
      <c r="W565" s="8"/>
      <c r="X565" s="8"/>
      <c r="Y565" s="8"/>
      <c r="Z565" s="8"/>
    </row>
    <row r="566" spans="4:26" ht="17.25" customHeight="1">
      <c r="D566" s="9"/>
      <c r="E566" s="9"/>
      <c r="F566" s="132"/>
      <c r="G566" s="132"/>
      <c r="H566" s="14"/>
      <c r="I566" s="8"/>
      <c r="J566" s="8"/>
      <c r="K566" s="8"/>
      <c r="L566" s="8"/>
      <c r="M566" s="8"/>
      <c r="N566" s="8"/>
      <c r="O566" s="8"/>
      <c r="P566" s="8"/>
      <c r="Q566" s="8"/>
      <c r="R566" s="8"/>
      <c r="S566" s="8"/>
      <c r="T566" s="8"/>
      <c r="U566" s="8"/>
      <c r="V566" s="8"/>
      <c r="W566" s="8"/>
      <c r="X566" s="8"/>
      <c r="Y566" s="8"/>
      <c r="Z566" s="8"/>
    </row>
    <row r="567" spans="4:26" ht="17.25" customHeight="1">
      <c r="D567" s="9"/>
      <c r="E567" s="9"/>
      <c r="F567" s="132"/>
      <c r="G567" s="132"/>
      <c r="H567" s="14"/>
      <c r="I567" s="8"/>
      <c r="J567" s="8"/>
      <c r="K567" s="8"/>
      <c r="L567" s="8"/>
      <c r="M567" s="8"/>
      <c r="N567" s="8"/>
      <c r="O567" s="8"/>
      <c r="P567" s="8"/>
      <c r="Q567" s="8"/>
      <c r="R567" s="8"/>
      <c r="S567" s="8"/>
      <c r="T567" s="8"/>
      <c r="U567" s="8"/>
      <c r="V567" s="8"/>
      <c r="W567" s="8"/>
      <c r="X567" s="8"/>
      <c r="Y567" s="8"/>
      <c r="Z567" s="8"/>
    </row>
    <row r="568" spans="4:26" ht="17.25" customHeight="1">
      <c r="D568" s="9"/>
      <c r="E568" s="9"/>
      <c r="F568" s="132"/>
      <c r="G568" s="132"/>
      <c r="H568" s="14"/>
      <c r="I568" s="8"/>
      <c r="J568" s="8"/>
      <c r="K568" s="8"/>
      <c r="L568" s="8"/>
      <c r="M568" s="8"/>
      <c r="N568" s="8"/>
      <c r="O568" s="8"/>
      <c r="P568" s="8"/>
      <c r="Q568" s="8"/>
      <c r="R568" s="8"/>
      <c r="S568" s="8"/>
      <c r="T568" s="8"/>
      <c r="U568" s="8"/>
      <c r="V568" s="8"/>
      <c r="W568" s="8"/>
      <c r="X568" s="8"/>
      <c r="Y568" s="8"/>
      <c r="Z568" s="8"/>
    </row>
    <row r="569" spans="4:26" ht="17.25" customHeight="1">
      <c r="D569" s="9"/>
      <c r="E569" s="9"/>
      <c r="F569" s="132"/>
      <c r="G569" s="132"/>
      <c r="H569" s="14"/>
      <c r="I569" s="8"/>
      <c r="J569" s="8"/>
      <c r="K569" s="8"/>
      <c r="L569" s="8"/>
      <c r="M569" s="8"/>
      <c r="N569" s="8"/>
      <c r="O569" s="8"/>
      <c r="P569" s="8"/>
      <c r="Q569" s="8"/>
      <c r="R569" s="8"/>
      <c r="S569" s="8"/>
      <c r="T569" s="8"/>
      <c r="U569" s="8"/>
      <c r="V569" s="8"/>
      <c r="W569" s="8"/>
      <c r="X569" s="8"/>
      <c r="Y569" s="8"/>
      <c r="Z569" s="8"/>
    </row>
    <row r="570" spans="4:26" ht="17.25" customHeight="1">
      <c r="D570" s="9"/>
      <c r="E570" s="9"/>
      <c r="F570" s="132"/>
      <c r="G570" s="132"/>
      <c r="H570" s="14"/>
      <c r="I570" s="8"/>
      <c r="J570" s="8"/>
      <c r="K570" s="8"/>
      <c r="L570" s="8"/>
      <c r="M570" s="8"/>
      <c r="N570" s="8"/>
      <c r="O570" s="8"/>
      <c r="P570" s="8"/>
      <c r="Q570" s="8"/>
      <c r="R570" s="8"/>
      <c r="S570" s="8"/>
      <c r="T570" s="8"/>
      <c r="U570" s="8"/>
      <c r="V570" s="8"/>
      <c r="W570" s="8"/>
      <c r="X570" s="8"/>
      <c r="Y570" s="8"/>
      <c r="Z570" s="8"/>
    </row>
    <row r="571" spans="4:26" ht="17.25" customHeight="1">
      <c r="D571" s="9"/>
      <c r="E571" s="9"/>
      <c r="F571" s="132"/>
      <c r="G571" s="132"/>
      <c r="H571" s="14"/>
      <c r="I571" s="8"/>
      <c r="J571" s="8"/>
      <c r="K571" s="8"/>
      <c r="L571" s="8"/>
      <c r="M571" s="8"/>
      <c r="N571" s="8"/>
      <c r="O571" s="8"/>
      <c r="P571" s="8"/>
      <c r="Q571" s="8"/>
      <c r="R571" s="8"/>
      <c r="S571" s="8"/>
      <c r="T571" s="8"/>
      <c r="U571" s="8"/>
      <c r="V571" s="8"/>
      <c r="W571" s="8"/>
      <c r="X571" s="8"/>
      <c r="Y571" s="8"/>
      <c r="Z571" s="8"/>
    </row>
    <row r="572" spans="4:26" ht="17.25" customHeight="1">
      <c r="D572" s="9"/>
      <c r="E572" s="9"/>
      <c r="F572" s="132"/>
      <c r="G572" s="132"/>
      <c r="H572" s="14"/>
      <c r="I572" s="8"/>
      <c r="J572" s="8"/>
      <c r="K572" s="8"/>
      <c r="L572" s="8"/>
      <c r="M572" s="8"/>
      <c r="N572" s="8"/>
      <c r="O572" s="8"/>
      <c r="P572" s="8"/>
      <c r="Q572" s="8"/>
      <c r="R572" s="8"/>
      <c r="S572" s="8"/>
      <c r="T572" s="8"/>
      <c r="U572" s="8"/>
      <c r="V572" s="8"/>
      <c r="W572" s="8"/>
      <c r="X572" s="8"/>
      <c r="Y572" s="8"/>
      <c r="Z572" s="8"/>
    </row>
    <row r="573" spans="4:26" ht="17.25" customHeight="1">
      <c r="D573" s="9"/>
      <c r="E573" s="9"/>
      <c r="F573" s="132"/>
      <c r="G573" s="132"/>
      <c r="H573" s="14"/>
      <c r="I573" s="8"/>
      <c r="J573" s="8"/>
      <c r="K573" s="8"/>
      <c r="L573" s="8"/>
      <c r="M573" s="8"/>
      <c r="N573" s="8"/>
      <c r="O573" s="8"/>
      <c r="P573" s="8"/>
      <c r="Q573" s="8"/>
      <c r="R573" s="8"/>
      <c r="S573" s="8"/>
      <c r="T573" s="8"/>
      <c r="U573" s="8"/>
      <c r="V573" s="8"/>
      <c r="W573" s="8"/>
      <c r="X573" s="8"/>
      <c r="Y573" s="8"/>
      <c r="Z573" s="8"/>
    </row>
    <row r="574" spans="4:26" ht="17.25" customHeight="1">
      <c r="D574" s="9"/>
      <c r="E574" s="9"/>
      <c r="F574" s="132"/>
      <c r="G574" s="132"/>
      <c r="H574" s="14"/>
      <c r="I574" s="8"/>
      <c r="J574" s="8"/>
      <c r="K574" s="8"/>
      <c r="L574" s="8"/>
      <c r="M574" s="8"/>
      <c r="N574" s="8"/>
      <c r="O574" s="8"/>
      <c r="P574" s="8"/>
      <c r="Q574" s="8"/>
      <c r="R574" s="8"/>
      <c r="S574" s="8"/>
      <c r="T574" s="8"/>
      <c r="U574" s="8"/>
      <c r="V574" s="8"/>
      <c r="W574" s="8"/>
      <c r="X574" s="8"/>
      <c r="Y574" s="8"/>
      <c r="Z574" s="8"/>
    </row>
    <row r="575" spans="4:26" ht="17.25" customHeight="1">
      <c r="D575" s="9"/>
      <c r="E575" s="9"/>
      <c r="F575" s="132"/>
      <c r="G575" s="132"/>
      <c r="H575" s="14"/>
      <c r="I575" s="8"/>
      <c r="J575" s="8"/>
      <c r="K575" s="8"/>
      <c r="L575" s="8"/>
      <c r="M575" s="8"/>
      <c r="N575" s="8"/>
      <c r="O575" s="8"/>
      <c r="P575" s="8"/>
      <c r="Q575" s="8"/>
      <c r="R575" s="8"/>
      <c r="S575" s="8"/>
      <c r="T575" s="8"/>
      <c r="U575" s="8"/>
      <c r="V575" s="8"/>
      <c r="W575" s="8"/>
      <c r="X575" s="8"/>
      <c r="Y575" s="8"/>
      <c r="Z575" s="8"/>
    </row>
    <row r="576" spans="4:26" ht="17.25" customHeight="1">
      <c r="D576" s="9"/>
      <c r="E576" s="9"/>
      <c r="F576" s="132"/>
      <c r="G576" s="132"/>
      <c r="H576" s="14"/>
      <c r="I576" s="8"/>
      <c r="J576" s="8"/>
      <c r="K576" s="8"/>
      <c r="L576" s="8"/>
      <c r="M576" s="8"/>
      <c r="N576" s="8"/>
      <c r="O576" s="8"/>
      <c r="P576" s="8"/>
      <c r="Q576" s="8"/>
      <c r="R576" s="8"/>
      <c r="S576" s="8"/>
      <c r="T576" s="8"/>
      <c r="U576" s="8"/>
      <c r="V576" s="8"/>
      <c r="W576" s="8"/>
      <c r="X576" s="8"/>
      <c r="Y576" s="8"/>
      <c r="Z576" s="8"/>
    </row>
    <row r="577" spans="4:26" ht="17.25" customHeight="1">
      <c r="D577" s="9"/>
      <c r="E577" s="9"/>
      <c r="F577" s="132"/>
      <c r="G577" s="132"/>
      <c r="H577" s="14"/>
      <c r="I577" s="8"/>
      <c r="J577" s="8"/>
      <c r="K577" s="8"/>
      <c r="L577" s="8"/>
      <c r="M577" s="8"/>
      <c r="N577" s="8"/>
      <c r="O577" s="8"/>
      <c r="P577" s="8"/>
      <c r="Q577" s="8"/>
      <c r="R577" s="8"/>
      <c r="S577" s="8"/>
      <c r="T577" s="8"/>
      <c r="U577" s="8"/>
      <c r="V577" s="8"/>
      <c r="W577" s="8"/>
      <c r="X577" s="8"/>
      <c r="Y577" s="8"/>
      <c r="Z577" s="8"/>
    </row>
    <row r="578" spans="4:26" ht="17.25" customHeight="1">
      <c r="D578" s="9"/>
      <c r="E578" s="9"/>
      <c r="F578" s="132"/>
      <c r="G578" s="132"/>
      <c r="H578" s="14"/>
      <c r="I578" s="8"/>
      <c r="J578" s="8"/>
      <c r="K578" s="8"/>
      <c r="L578" s="8"/>
      <c r="M578" s="8"/>
      <c r="N578" s="8"/>
      <c r="O578" s="8"/>
      <c r="P578" s="8"/>
      <c r="Q578" s="8"/>
      <c r="R578" s="8"/>
      <c r="S578" s="8"/>
      <c r="T578" s="8"/>
      <c r="U578" s="8"/>
      <c r="V578" s="8"/>
      <c r="W578" s="8"/>
      <c r="X578" s="8"/>
      <c r="Y578" s="8"/>
      <c r="Z578" s="8"/>
    </row>
    <row r="579" spans="4:26" ht="17.25" customHeight="1">
      <c r="D579" s="9"/>
      <c r="E579" s="9"/>
      <c r="F579" s="132"/>
      <c r="G579" s="132"/>
      <c r="H579" s="14"/>
      <c r="I579" s="8"/>
      <c r="J579" s="8"/>
      <c r="K579" s="8"/>
      <c r="L579" s="8"/>
      <c r="M579" s="8"/>
      <c r="N579" s="8"/>
      <c r="O579" s="8"/>
      <c r="P579" s="8"/>
      <c r="Q579" s="8"/>
      <c r="R579" s="8"/>
      <c r="S579" s="8"/>
      <c r="T579" s="8"/>
      <c r="U579" s="8"/>
      <c r="V579" s="8"/>
      <c r="W579" s="8"/>
      <c r="X579" s="8"/>
      <c r="Y579" s="8"/>
      <c r="Z579" s="8"/>
    </row>
    <row r="580" spans="4:26" ht="17.25" customHeight="1">
      <c r="D580" s="9"/>
      <c r="E580" s="9"/>
      <c r="F580" s="132"/>
      <c r="G580" s="132"/>
      <c r="H580" s="14"/>
      <c r="I580" s="8"/>
      <c r="J580" s="8"/>
      <c r="K580" s="8"/>
      <c r="L580" s="8"/>
      <c r="M580" s="8"/>
      <c r="N580" s="8"/>
      <c r="O580" s="8"/>
      <c r="P580" s="8"/>
      <c r="Q580" s="8"/>
      <c r="R580" s="8"/>
      <c r="S580" s="8"/>
      <c r="T580" s="8"/>
      <c r="U580" s="8"/>
      <c r="V580" s="8"/>
      <c r="W580" s="8"/>
      <c r="X580" s="8"/>
      <c r="Y580" s="8"/>
      <c r="Z580" s="8"/>
    </row>
    <row r="581" spans="4:26" ht="17.25" customHeight="1">
      <c r="D581" s="9"/>
      <c r="E581" s="9"/>
      <c r="F581" s="132"/>
      <c r="G581" s="132"/>
      <c r="H581" s="14"/>
      <c r="I581" s="8"/>
      <c r="J581" s="8"/>
      <c r="K581" s="8"/>
      <c r="L581" s="8"/>
      <c r="M581" s="8"/>
      <c r="N581" s="8"/>
      <c r="O581" s="8"/>
      <c r="P581" s="8"/>
      <c r="Q581" s="8"/>
      <c r="R581" s="8"/>
      <c r="S581" s="8"/>
      <c r="T581" s="8"/>
      <c r="U581" s="8"/>
      <c r="V581" s="8"/>
      <c r="W581" s="8"/>
      <c r="X581" s="8"/>
      <c r="Y581" s="8"/>
      <c r="Z581" s="8"/>
    </row>
    <row r="582" spans="4:26" ht="17.25" customHeight="1">
      <c r="D582" s="9"/>
      <c r="E582" s="9"/>
      <c r="F582" s="132"/>
      <c r="G582" s="132"/>
      <c r="H582" s="14"/>
      <c r="I582" s="8"/>
      <c r="J582" s="8"/>
      <c r="K582" s="8"/>
      <c r="L582" s="8"/>
      <c r="M582" s="8"/>
      <c r="N582" s="8"/>
      <c r="O582" s="8"/>
      <c r="P582" s="8"/>
      <c r="Q582" s="8"/>
      <c r="R582" s="8"/>
      <c r="S582" s="8"/>
      <c r="T582" s="8"/>
      <c r="U582" s="8"/>
      <c r="V582" s="8"/>
      <c r="W582" s="8"/>
      <c r="X582" s="8"/>
      <c r="Y582" s="8"/>
      <c r="Z582" s="8"/>
    </row>
    <row r="583" spans="4:26" ht="17.25" customHeight="1">
      <c r="D583" s="9"/>
      <c r="E583" s="9"/>
      <c r="F583" s="132"/>
      <c r="G583" s="132"/>
      <c r="H583" s="14"/>
      <c r="I583" s="8"/>
      <c r="J583" s="8"/>
      <c r="K583" s="8"/>
      <c r="L583" s="8"/>
      <c r="M583" s="8"/>
      <c r="N583" s="8"/>
      <c r="O583" s="8"/>
      <c r="P583" s="8"/>
      <c r="Q583" s="8"/>
      <c r="R583" s="8"/>
      <c r="S583" s="8"/>
      <c r="T583" s="8"/>
      <c r="U583" s="8"/>
      <c r="V583" s="8"/>
      <c r="W583" s="8"/>
      <c r="X583" s="8"/>
      <c r="Y583" s="8"/>
      <c r="Z583" s="8"/>
    </row>
    <row r="584" spans="4:26" ht="17.25" customHeight="1">
      <c r="D584" s="9"/>
      <c r="E584" s="9"/>
      <c r="F584" s="132"/>
      <c r="G584" s="132"/>
      <c r="H584" s="14"/>
      <c r="I584" s="8"/>
      <c r="J584" s="8"/>
      <c r="K584" s="8"/>
      <c r="L584" s="8"/>
      <c r="M584" s="8"/>
      <c r="N584" s="8"/>
      <c r="O584" s="8"/>
      <c r="P584" s="8"/>
      <c r="Q584" s="8"/>
      <c r="R584" s="8"/>
      <c r="S584" s="8"/>
      <c r="T584" s="8"/>
      <c r="U584" s="8"/>
      <c r="V584" s="8"/>
      <c r="W584" s="8"/>
      <c r="X584" s="8"/>
      <c r="Y584" s="8"/>
      <c r="Z584" s="8"/>
    </row>
    <row r="585" spans="4:26" ht="17.25" customHeight="1">
      <c r="D585" s="9"/>
      <c r="E585" s="9"/>
      <c r="F585" s="132"/>
      <c r="G585" s="132"/>
      <c r="H585" s="14"/>
      <c r="I585" s="8"/>
      <c r="J585" s="8"/>
      <c r="K585" s="8"/>
      <c r="L585" s="8"/>
      <c r="M585" s="8"/>
      <c r="N585" s="8"/>
      <c r="O585" s="8"/>
      <c r="P585" s="8"/>
      <c r="Q585" s="8"/>
      <c r="R585" s="8"/>
      <c r="S585" s="8"/>
      <c r="T585" s="8"/>
      <c r="U585" s="8"/>
      <c r="V585" s="8"/>
      <c r="W585" s="8"/>
      <c r="X585" s="8"/>
      <c r="Y585" s="8"/>
      <c r="Z585" s="8"/>
    </row>
    <row r="586" spans="4:26" ht="17.25" customHeight="1">
      <c r="D586" s="9"/>
      <c r="E586" s="9"/>
      <c r="F586" s="132"/>
      <c r="G586" s="132"/>
      <c r="H586" s="14"/>
      <c r="I586" s="8"/>
      <c r="J586" s="8"/>
      <c r="K586" s="8"/>
      <c r="L586" s="8"/>
      <c r="M586" s="8"/>
      <c r="N586" s="8"/>
      <c r="O586" s="8"/>
      <c r="P586" s="8"/>
      <c r="Q586" s="8"/>
      <c r="R586" s="8"/>
      <c r="S586" s="8"/>
      <c r="T586" s="8"/>
      <c r="U586" s="8"/>
      <c r="V586" s="8"/>
      <c r="W586" s="8"/>
      <c r="X586" s="8"/>
      <c r="Y586" s="8"/>
      <c r="Z586" s="8"/>
    </row>
    <row r="587" spans="4:26" ht="17.25" customHeight="1">
      <c r="D587" s="9"/>
      <c r="E587" s="9"/>
      <c r="F587" s="132"/>
      <c r="G587" s="132"/>
      <c r="H587" s="14"/>
      <c r="I587" s="8"/>
      <c r="J587" s="8"/>
      <c r="K587" s="8"/>
      <c r="L587" s="8"/>
      <c r="M587" s="8"/>
      <c r="N587" s="8"/>
      <c r="O587" s="8"/>
      <c r="P587" s="8"/>
      <c r="Q587" s="8"/>
      <c r="R587" s="8"/>
      <c r="S587" s="8"/>
      <c r="T587" s="8"/>
      <c r="U587" s="8"/>
      <c r="V587" s="8"/>
      <c r="W587" s="8"/>
      <c r="X587" s="8"/>
      <c r="Y587" s="8"/>
      <c r="Z587" s="8"/>
    </row>
    <row r="588" spans="4:26" ht="17.25" customHeight="1">
      <c r="D588" s="9"/>
      <c r="E588" s="9"/>
      <c r="F588" s="132"/>
      <c r="G588" s="132"/>
      <c r="H588" s="14"/>
      <c r="I588" s="8"/>
      <c r="J588" s="8"/>
      <c r="K588" s="8"/>
      <c r="L588" s="8"/>
      <c r="M588" s="8"/>
      <c r="N588" s="8"/>
      <c r="O588" s="8"/>
      <c r="P588" s="8"/>
      <c r="Q588" s="8"/>
      <c r="R588" s="8"/>
      <c r="S588" s="8"/>
      <c r="T588" s="8"/>
      <c r="U588" s="8"/>
      <c r="V588" s="8"/>
      <c r="W588" s="8"/>
      <c r="X588" s="8"/>
      <c r="Y588" s="8"/>
      <c r="Z588" s="8"/>
    </row>
    <row r="589" spans="4:26" ht="17.25" customHeight="1">
      <c r="D589" s="9"/>
      <c r="E589" s="9"/>
      <c r="F589" s="132"/>
      <c r="G589" s="132"/>
      <c r="H589" s="14"/>
      <c r="I589" s="8"/>
      <c r="J589" s="8"/>
      <c r="K589" s="8"/>
      <c r="L589" s="8"/>
      <c r="M589" s="8"/>
      <c r="N589" s="8"/>
      <c r="O589" s="8"/>
      <c r="P589" s="8"/>
      <c r="Q589" s="8"/>
      <c r="R589" s="8"/>
      <c r="S589" s="8"/>
      <c r="T589" s="8"/>
      <c r="U589" s="8"/>
      <c r="V589" s="8"/>
      <c r="W589" s="8"/>
      <c r="X589" s="8"/>
      <c r="Y589" s="8"/>
      <c r="Z589" s="8"/>
    </row>
    <row r="590" spans="4:26" ht="17.25" customHeight="1">
      <c r="D590" s="9"/>
      <c r="E590" s="9"/>
      <c r="F590" s="132"/>
      <c r="G590" s="132"/>
      <c r="H590" s="14"/>
      <c r="I590" s="8"/>
      <c r="J590" s="8"/>
      <c r="K590" s="8"/>
      <c r="L590" s="8"/>
      <c r="M590" s="8"/>
      <c r="N590" s="8"/>
      <c r="O590" s="8"/>
      <c r="P590" s="8"/>
      <c r="Q590" s="8"/>
      <c r="R590" s="8"/>
      <c r="S590" s="8"/>
      <c r="T590" s="8"/>
      <c r="U590" s="8"/>
      <c r="V590" s="8"/>
      <c r="W590" s="8"/>
      <c r="X590" s="8"/>
      <c r="Y590" s="8"/>
      <c r="Z590" s="8"/>
    </row>
    <row r="591" spans="4:26" ht="17.25" customHeight="1">
      <c r="D591" s="9"/>
      <c r="E591" s="9"/>
      <c r="F591" s="132"/>
      <c r="G591" s="132"/>
      <c r="H591" s="14"/>
      <c r="I591" s="8"/>
      <c r="J591" s="8"/>
      <c r="K591" s="8"/>
      <c r="L591" s="8"/>
      <c r="M591" s="8"/>
      <c r="N591" s="8"/>
      <c r="O591" s="8"/>
      <c r="P591" s="8"/>
      <c r="Q591" s="8"/>
      <c r="R591" s="8"/>
      <c r="S591" s="8"/>
      <c r="T591" s="8"/>
      <c r="U591" s="8"/>
      <c r="V591" s="8"/>
      <c r="W591" s="8"/>
      <c r="X591" s="8"/>
      <c r="Y591" s="8"/>
      <c r="Z591" s="8"/>
    </row>
    <row r="592" spans="4:26" ht="17.25" customHeight="1">
      <c r="D592" s="9"/>
      <c r="E592" s="9"/>
      <c r="F592" s="132"/>
      <c r="G592" s="132"/>
      <c r="H592" s="14"/>
      <c r="I592" s="8"/>
      <c r="J592" s="8"/>
      <c r="K592" s="8"/>
      <c r="L592" s="8"/>
      <c r="M592" s="8"/>
      <c r="N592" s="8"/>
      <c r="O592" s="8"/>
      <c r="P592" s="8"/>
      <c r="Q592" s="8"/>
      <c r="R592" s="8"/>
      <c r="S592" s="8"/>
      <c r="T592" s="8"/>
      <c r="U592" s="8"/>
      <c r="V592" s="8"/>
      <c r="W592" s="8"/>
      <c r="X592" s="8"/>
      <c r="Y592" s="8"/>
      <c r="Z592" s="8"/>
    </row>
    <row r="593" spans="4:26" ht="17.25" customHeight="1">
      <c r="D593" s="9"/>
      <c r="E593" s="9"/>
      <c r="F593" s="132"/>
      <c r="G593" s="132"/>
      <c r="H593" s="14"/>
      <c r="I593" s="8"/>
      <c r="J593" s="8"/>
      <c r="K593" s="8"/>
      <c r="L593" s="8"/>
      <c r="M593" s="8"/>
      <c r="N593" s="8"/>
      <c r="O593" s="8"/>
      <c r="P593" s="8"/>
      <c r="Q593" s="8"/>
      <c r="R593" s="8"/>
      <c r="S593" s="8"/>
      <c r="T593" s="8"/>
      <c r="U593" s="8"/>
      <c r="V593" s="8"/>
      <c r="W593" s="8"/>
      <c r="X593" s="8"/>
      <c r="Y593" s="8"/>
      <c r="Z593" s="8"/>
    </row>
    <row r="594" spans="4:26" ht="17.25" customHeight="1">
      <c r="D594" s="9"/>
      <c r="E594" s="9"/>
      <c r="F594" s="132"/>
      <c r="G594" s="132"/>
      <c r="H594" s="14"/>
      <c r="I594" s="8"/>
      <c r="J594" s="8"/>
      <c r="K594" s="8"/>
      <c r="L594" s="8"/>
      <c r="M594" s="8"/>
      <c r="N594" s="8"/>
      <c r="O594" s="8"/>
      <c r="P594" s="8"/>
      <c r="Q594" s="8"/>
      <c r="R594" s="8"/>
      <c r="S594" s="8"/>
      <c r="T594" s="8"/>
      <c r="U594" s="8"/>
      <c r="V594" s="8"/>
      <c r="W594" s="8"/>
      <c r="X594" s="8"/>
      <c r="Y594" s="8"/>
      <c r="Z594" s="8"/>
    </row>
    <row r="595" spans="4:26" ht="17.25" customHeight="1">
      <c r="D595" s="9"/>
      <c r="E595" s="9"/>
      <c r="F595" s="132"/>
      <c r="G595" s="132"/>
      <c r="H595" s="14"/>
      <c r="I595" s="8"/>
      <c r="J595" s="8"/>
      <c r="K595" s="8"/>
      <c r="L595" s="8"/>
      <c r="M595" s="8"/>
      <c r="N595" s="8"/>
      <c r="O595" s="8"/>
      <c r="P595" s="8"/>
      <c r="Q595" s="8"/>
      <c r="R595" s="8"/>
      <c r="S595" s="8"/>
      <c r="T595" s="8"/>
      <c r="U595" s="8"/>
      <c r="V595" s="8"/>
      <c r="W595" s="8"/>
      <c r="X595" s="8"/>
      <c r="Y595" s="8"/>
      <c r="Z595" s="8"/>
    </row>
    <row r="596" spans="4:26" ht="17.25" customHeight="1">
      <c r="D596" s="9"/>
      <c r="E596" s="9"/>
      <c r="F596" s="132"/>
      <c r="G596" s="132"/>
      <c r="H596" s="14"/>
      <c r="I596" s="8"/>
      <c r="J596" s="8"/>
      <c r="K596" s="8"/>
      <c r="L596" s="8"/>
      <c r="M596" s="8"/>
      <c r="N596" s="8"/>
      <c r="O596" s="8"/>
      <c r="P596" s="8"/>
      <c r="Q596" s="8"/>
      <c r="R596" s="8"/>
      <c r="S596" s="8"/>
      <c r="T596" s="8"/>
      <c r="U596" s="8"/>
      <c r="V596" s="8"/>
      <c r="W596" s="8"/>
      <c r="X596" s="8"/>
      <c r="Y596" s="8"/>
      <c r="Z596" s="8"/>
    </row>
    <row r="597" spans="4:26" ht="17.25" customHeight="1">
      <c r="D597" s="9"/>
      <c r="E597" s="9"/>
      <c r="F597" s="132"/>
      <c r="G597" s="132"/>
      <c r="H597" s="14"/>
      <c r="I597" s="8"/>
      <c r="J597" s="8"/>
      <c r="K597" s="8"/>
      <c r="L597" s="8"/>
      <c r="M597" s="8"/>
      <c r="N597" s="8"/>
      <c r="O597" s="8"/>
      <c r="P597" s="8"/>
      <c r="Q597" s="8"/>
      <c r="R597" s="8"/>
      <c r="S597" s="8"/>
      <c r="T597" s="8"/>
      <c r="U597" s="8"/>
      <c r="V597" s="8"/>
      <c r="W597" s="8"/>
      <c r="X597" s="8"/>
      <c r="Y597" s="8"/>
      <c r="Z597" s="8"/>
    </row>
    <row r="598" spans="4:26" ht="17.25" customHeight="1">
      <c r="D598" s="9"/>
      <c r="E598" s="9"/>
      <c r="F598" s="132"/>
      <c r="G598" s="132"/>
      <c r="H598" s="14"/>
      <c r="I598" s="8"/>
      <c r="J598" s="8"/>
      <c r="K598" s="8"/>
      <c r="L598" s="8"/>
      <c r="M598" s="8"/>
      <c r="N598" s="8"/>
      <c r="O598" s="8"/>
      <c r="P598" s="8"/>
      <c r="Q598" s="8"/>
      <c r="R598" s="8"/>
      <c r="S598" s="8"/>
      <c r="T598" s="8"/>
      <c r="U598" s="8"/>
      <c r="V598" s="8"/>
      <c r="W598" s="8"/>
      <c r="X598" s="8"/>
      <c r="Y598" s="8"/>
      <c r="Z598" s="8"/>
    </row>
    <row r="599" spans="4:26" ht="17.25" customHeight="1">
      <c r="D599" s="9"/>
      <c r="E599" s="9"/>
      <c r="F599" s="132"/>
      <c r="G599" s="132"/>
      <c r="H599" s="14"/>
      <c r="I599" s="8"/>
      <c r="J599" s="8"/>
      <c r="K599" s="8"/>
      <c r="L599" s="8"/>
      <c r="M599" s="8"/>
      <c r="N599" s="8"/>
      <c r="O599" s="8"/>
      <c r="P599" s="8"/>
      <c r="Q599" s="8"/>
      <c r="R599" s="8"/>
      <c r="S599" s="8"/>
      <c r="T599" s="8"/>
      <c r="U599" s="8"/>
      <c r="V599" s="8"/>
      <c r="W599" s="8"/>
      <c r="X599" s="8"/>
      <c r="Y599" s="8"/>
      <c r="Z599" s="8"/>
    </row>
    <row r="600" spans="4:26" ht="17.25" customHeight="1">
      <c r="D600" s="9"/>
      <c r="E600" s="9"/>
      <c r="F600" s="132"/>
      <c r="G600" s="132"/>
      <c r="H600" s="14"/>
      <c r="I600" s="8"/>
      <c r="J600" s="8"/>
      <c r="K600" s="8"/>
      <c r="L600" s="8"/>
      <c r="M600" s="8"/>
      <c r="N600" s="8"/>
      <c r="O600" s="8"/>
      <c r="P600" s="8"/>
      <c r="Q600" s="8"/>
      <c r="R600" s="8"/>
      <c r="S600" s="8"/>
      <c r="T600" s="8"/>
      <c r="U600" s="8"/>
      <c r="V600" s="8"/>
      <c r="W600" s="8"/>
      <c r="X600" s="8"/>
      <c r="Y600" s="8"/>
      <c r="Z600" s="8"/>
    </row>
    <row r="601" spans="4:26" ht="17.25" customHeight="1">
      <c r="D601" s="9"/>
      <c r="E601" s="9"/>
      <c r="F601" s="132"/>
      <c r="G601" s="132"/>
      <c r="H601" s="14"/>
      <c r="I601" s="8"/>
      <c r="J601" s="8"/>
      <c r="K601" s="8"/>
      <c r="L601" s="8"/>
      <c r="M601" s="8"/>
      <c r="N601" s="8"/>
      <c r="O601" s="8"/>
      <c r="P601" s="8"/>
      <c r="Q601" s="8"/>
      <c r="R601" s="8"/>
      <c r="S601" s="8"/>
      <c r="T601" s="8"/>
      <c r="U601" s="8"/>
      <c r="V601" s="8"/>
      <c r="W601" s="8"/>
      <c r="X601" s="8"/>
      <c r="Y601" s="8"/>
      <c r="Z601" s="8"/>
    </row>
    <row r="602" spans="4:26" ht="17.25" customHeight="1">
      <c r="D602" s="9"/>
      <c r="E602" s="9"/>
      <c r="F602" s="132"/>
      <c r="G602" s="132"/>
      <c r="H602" s="14"/>
      <c r="I602" s="8"/>
      <c r="J602" s="8"/>
      <c r="K602" s="8"/>
      <c r="L602" s="8"/>
      <c r="M602" s="8"/>
      <c r="N602" s="8"/>
      <c r="O602" s="8"/>
      <c r="P602" s="8"/>
      <c r="Q602" s="8"/>
      <c r="R602" s="8"/>
      <c r="S602" s="8"/>
      <c r="T602" s="8"/>
      <c r="U602" s="8"/>
      <c r="V602" s="8"/>
      <c r="W602" s="8"/>
      <c r="X602" s="8"/>
      <c r="Y602" s="8"/>
      <c r="Z602" s="8"/>
    </row>
    <row r="603" spans="4:26" ht="17.25" customHeight="1">
      <c r="D603" s="9"/>
      <c r="E603" s="9"/>
      <c r="F603" s="132"/>
      <c r="G603" s="132"/>
      <c r="H603" s="14"/>
      <c r="I603" s="8"/>
      <c r="J603" s="8"/>
      <c r="K603" s="8"/>
      <c r="L603" s="8"/>
      <c r="M603" s="8"/>
      <c r="N603" s="8"/>
      <c r="O603" s="8"/>
      <c r="P603" s="8"/>
      <c r="Q603" s="8"/>
      <c r="R603" s="8"/>
      <c r="S603" s="8"/>
      <c r="T603" s="8"/>
      <c r="U603" s="8"/>
      <c r="V603" s="8"/>
      <c r="W603" s="8"/>
      <c r="X603" s="8"/>
      <c r="Y603" s="8"/>
      <c r="Z603" s="8"/>
    </row>
    <row r="604" spans="4:26" ht="17.25" customHeight="1">
      <c r="D604" s="9"/>
      <c r="E604" s="9"/>
      <c r="F604" s="132"/>
      <c r="G604" s="132"/>
      <c r="H604" s="14"/>
      <c r="I604" s="8"/>
      <c r="J604" s="8"/>
      <c r="K604" s="8"/>
      <c r="L604" s="8"/>
      <c r="M604" s="8"/>
      <c r="N604" s="8"/>
      <c r="O604" s="8"/>
      <c r="P604" s="8"/>
      <c r="Q604" s="8"/>
      <c r="R604" s="8"/>
      <c r="S604" s="8"/>
      <c r="T604" s="8"/>
      <c r="U604" s="8"/>
      <c r="V604" s="8"/>
      <c r="W604" s="8"/>
      <c r="X604" s="8"/>
      <c r="Y604" s="8"/>
      <c r="Z604" s="8"/>
    </row>
    <row r="605" spans="4:26" ht="17.25" customHeight="1">
      <c r="D605" s="9"/>
      <c r="E605" s="9"/>
      <c r="F605" s="132"/>
      <c r="G605" s="132"/>
      <c r="H605" s="14"/>
      <c r="I605" s="8"/>
      <c r="J605" s="8"/>
      <c r="K605" s="8"/>
      <c r="L605" s="8"/>
      <c r="M605" s="8"/>
      <c r="N605" s="8"/>
      <c r="O605" s="8"/>
      <c r="P605" s="8"/>
      <c r="Q605" s="8"/>
      <c r="R605" s="8"/>
      <c r="S605" s="8"/>
      <c r="T605" s="8"/>
      <c r="U605" s="8"/>
      <c r="V605" s="8"/>
      <c r="W605" s="8"/>
      <c r="X605" s="8"/>
      <c r="Y605" s="8"/>
      <c r="Z605" s="8"/>
    </row>
    <row r="606" spans="4:26" ht="17.25" customHeight="1">
      <c r="D606" s="9"/>
      <c r="E606" s="9"/>
      <c r="F606" s="132"/>
      <c r="G606" s="132"/>
      <c r="H606" s="14"/>
      <c r="I606" s="8"/>
      <c r="J606" s="8"/>
      <c r="K606" s="8"/>
      <c r="L606" s="8"/>
      <c r="M606" s="8"/>
      <c r="N606" s="8"/>
      <c r="O606" s="8"/>
      <c r="P606" s="8"/>
      <c r="Q606" s="8"/>
      <c r="R606" s="8"/>
      <c r="S606" s="8"/>
      <c r="T606" s="8"/>
      <c r="U606" s="8"/>
      <c r="V606" s="8"/>
      <c r="W606" s="8"/>
      <c r="X606" s="8"/>
      <c r="Y606" s="8"/>
      <c r="Z606" s="8"/>
    </row>
    <row r="607" spans="4:26" ht="17.25" customHeight="1">
      <c r="D607" s="9"/>
      <c r="E607" s="9"/>
      <c r="F607" s="132"/>
      <c r="G607" s="132"/>
      <c r="H607" s="14"/>
      <c r="I607" s="8"/>
      <c r="J607" s="8"/>
      <c r="K607" s="8"/>
      <c r="L607" s="8"/>
      <c r="M607" s="8"/>
      <c r="N607" s="8"/>
      <c r="O607" s="8"/>
      <c r="P607" s="8"/>
      <c r="Q607" s="8"/>
      <c r="R607" s="8"/>
      <c r="S607" s="8"/>
      <c r="T607" s="8"/>
      <c r="U607" s="8"/>
      <c r="V607" s="8"/>
      <c r="W607" s="8"/>
      <c r="X607" s="8"/>
      <c r="Y607" s="8"/>
      <c r="Z607" s="8"/>
    </row>
    <row r="608" spans="4:26" ht="17.25" customHeight="1">
      <c r="D608" s="9"/>
      <c r="E608" s="9"/>
      <c r="F608" s="132"/>
      <c r="G608" s="132"/>
      <c r="H608" s="14"/>
      <c r="I608" s="8"/>
      <c r="J608" s="8"/>
      <c r="K608" s="8"/>
      <c r="L608" s="8"/>
      <c r="M608" s="8"/>
      <c r="N608" s="8"/>
      <c r="O608" s="8"/>
      <c r="P608" s="8"/>
      <c r="Q608" s="8"/>
      <c r="R608" s="8"/>
      <c r="S608" s="8"/>
      <c r="T608" s="8"/>
      <c r="U608" s="8"/>
      <c r="V608" s="8"/>
      <c r="W608" s="8"/>
      <c r="X608" s="8"/>
      <c r="Y608" s="8"/>
      <c r="Z608" s="8"/>
    </row>
    <row r="609" spans="4:26" ht="17.25" customHeight="1">
      <c r="D609" s="9"/>
      <c r="E609" s="9"/>
      <c r="F609" s="132"/>
      <c r="G609" s="132"/>
      <c r="H609" s="14"/>
      <c r="I609" s="8"/>
      <c r="J609" s="8"/>
      <c r="K609" s="8"/>
      <c r="L609" s="8"/>
      <c r="M609" s="8"/>
      <c r="N609" s="8"/>
      <c r="O609" s="8"/>
      <c r="P609" s="8"/>
      <c r="Q609" s="8"/>
      <c r="R609" s="8"/>
      <c r="S609" s="8"/>
      <c r="T609" s="8"/>
      <c r="U609" s="8"/>
      <c r="V609" s="8"/>
      <c r="W609" s="8"/>
      <c r="X609" s="8"/>
      <c r="Y609" s="8"/>
      <c r="Z609" s="8"/>
    </row>
    <row r="610" spans="4:26" ht="17.25" customHeight="1">
      <c r="D610" s="9"/>
      <c r="E610" s="9"/>
      <c r="F610" s="132"/>
      <c r="G610" s="132"/>
      <c r="H610" s="14"/>
      <c r="I610" s="8"/>
      <c r="J610" s="8"/>
      <c r="K610" s="8"/>
      <c r="L610" s="8"/>
      <c r="M610" s="8"/>
      <c r="N610" s="8"/>
      <c r="O610" s="8"/>
      <c r="P610" s="8"/>
      <c r="Q610" s="8"/>
      <c r="R610" s="8"/>
      <c r="S610" s="8"/>
      <c r="T610" s="8"/>
      <c r="U610" s="8"/>
      <c r="V610" s="8"/>
      <c r="W610" s="8"/>
      <c r="X610" s="8"/>
      <c r="Y610" s="8"/>
      <c r="Z610" s="8"/>
    </row>
    <row r="611" spans="4:26" ht="17.25" customHeight="1">
      <c r="D611" s="9"/>
      <c r="E611" s="9"/>
      <c r="F611" s="132"/>
      <c r="G611" s="132"/>
      <c r="H611" s="14"/>
      <c r="I611" s="8"/>
      <c r="J611" s="8"/>
      <c r="K611" s="8"/>
      <c r="L611" s="8"/>
      <c r="M611" s="8"/>
      <c r="N611" s="8"/>
      <c r="O611" s="8"/>
      <c r="P611" s="8"/>
      <c r="Q611" s="8"/>
      <c r="R611" s="8"/>
      <c r="S611" s="8"/>
      <c r="T611" s="8"/>
      <c r="U611" s="8"/>
      <c r="V611" s="8"/>
      <c r="W611" s="8"/>
      <c r="X611" s="8"/>
      <c r="Y611" s="8"/>
      <c r="Z611" s="8"/>
    </row>
    <row r="612" spans="4:26" ht="17.25" customHeight="1">
      <c r="D612" s="9"/>
      <c r="E612" s="9"/>
      <c r="F612" s="132"/>
      <c r="G612" s="132"/>
      <c r="H612" s="14"/>
      <c r="I612" s="8"/>
      <c r="J612" s="8"/>
      <c r="K612" s="8"/>
      <c r="L612" s="8"/>
      <c r="M612" s="8"/>
      <c r="N612" s="8"/>
      <c r="O612" s="8"/>
      <c r="P612" s="8"/>
      <c r="Q612" s="8"/>
      <c r="R612" s="8"/>
      <c r="S612" s="8"/>
      <c r="T612" s="8"/>
      <c r="U612" s="8"/>
      <c r="V612" s="8"/>
      <c r="W612" s="8"/>
      <c r="X612" s="8"/>
      <c r="Y612" s="8"/>
      <c r="Z612" s="8"/>
    </row>
    <row r="613" spans="4:26" ht="17.25" customHeight="1">
      <c r="D613" s="9"/>
      <c r="E613" s="9"/>
      <c r="F613" s="132"/>
      <c r="G613" s="132"/>
      <c r="H613" s="14"/>
      <c r="I613" s="8"/>
      <c r="J613" s="8"/>
      <c r="K613" s="8"/>
      <c r="L613" s="8"/>
      <c r="M613" s="8"/>
      <c r="N613" s="8"/>
      <c r="O613" s="8"/>
      <c r="P613" s="8"/>
      <c r="Q613" s="8"/>
      <c r="R613" s="8"/>
      <c r="S613" s="8"/>
      <c r="T613" s="8"/>
      <c r="U613" s="8"/>
      <c r="V613" s="8"/>
      <c r="W613" s="8"/>
      <c r="X613" s="8"/>
      <c r="Y613" s="8"/>
      <c r="Z613" s="8"/>
    </row>
    <row r="614" spans="4:26" ht="17.25" customHeight="1">
      <c r="D614" s="9"/>
      <c r="E614" s="9"/>
      <c r="F614" s="132"/>
      <c r="G614" s="132"/>
      <c r="H614" s="14"/>
      <c r="I614" s="8"/>
      <c r="J614" s="8"/>
      <c r="K614" s="8"/>
      <c r="L614" s="8"/>
      <c r="M614" s="8"/>
      <c r="N614" s="8"/>
      <c r="O614" s="8"/>
      <c r="P614" s="8"/>
      <c r="Q614" s="8"/>
      <c r="R614" s="8"/>
      <c r="S614" s="8"/>
      <c r="T614" s="8"/>
      <c r="U614" s="8"/>
      <c r="V614" s="8"/>
      <c r="W614" s="8"/>
      <c r="X614" s="8"/>
      <c r="Y614" s="8"/>
      <c r="Z614" s="8"/>
    </row>
    <row r="615" spans="4:26" ht="17.25" customHeight="1">
      <c r="D615" s="9"/>
      <c r="E615" s="9"/>
      <c r="F615" s="132"/>
      <c r="G615" s="132"/>
      <c r="H615" s="14"/>
      <c r="I615" s="8"/>
      <c r="J615" s="8"/>
      <c r="K615" s="8"/>
      <c r="L615" s="8"/>
      <c r="M615" s="8"/>
      <c r="N615" s="8"/>
      <c r="O615" s="8"/>
      <c r="P615" s="8"/>
      <c r="Q615" s="8"/>
      <c r="R615" s="8"/>
      <c r="S615" s="8"/>
      <c r="T615" s="8"/>
      <c r="U615" s="8"/>
      <c r="V615" s="8"/>
      <c r="W615" s="8"/>
      <c r="X615" s="8"/>
      <c r="Y615" s="8"/>
      <c r="Z615" s="8"/>
    </row>
    <row r="616" spans="4:26" ht="17.25" customHeight="1">
      <c r="D616" s="9"/>
      <c r="E616" s="9"/>
      <c r="F616" s="132"/>
      <c r="G616" s="132"/>
      <c r="H616" s="14"/>
      <c r="I616" s="8"/>
      <c r="J616" s="8"/>
      <c r="K616" s="8"/>
      <c r="L616" s="8"/>
      <c r="M616" s="8"/>
      <c r="N616" s="8"/>
      <c r="O616" s="8"/>
      <c r="P616" s="8"/>
      <c r="Q616" s="8"/>
      <c r="R616" s="8"/>
      <c r="S616" s="8"/>
      <c r="T616" s="8"/>
      <c r="U616" s="8"/>
      <c r="V616" s="8"/>
      <c r="W616" s="8"/>
      <c r="X616" s="8"/>
      <c r="Y616" s="8"/>
      <c r="Z616" s="8"/>
    </row>
    <row r="617" spans="4:26" ht="17.25" customHeight="1">
      <c r="D617" s="9"/>
      <c r="E617" s="9"/>
      <c r="F617" s="132"/>
      <c r="G617" s="132"/>
      <c r="H617" s="14"/>
      <c r="I617" s="8"/>
      <c r="J617" s="8"/>
      <c r="K617" s="8"/>
      <c r="L617" s="8"/>
      <c r="M617" s="8"/>
      <c r="N617" s="8"/>
      <c r="O617" s="8"/>
      <c r="P617" s="8"/>
      <c r="Q617" s="8"/>
      <c r="R617" s="8"/>
      <c r="S617" s="8"/>
      <c r="T617" s="8"/>
      <c r="U617" s="8"/>
      <c r="V617" s="8"/>
      <c r="W617" s="8"/>
      <c r="X617" s="8"/>
      <c r="Y617" s="8"/>
      <c r="Z617" s="8"/>
    </row>
    <row r="618" spans="4:26" ht="17.25" customHeight="1">
      <c r="D618" s="9"/>
      <c r="E618" s="9"/>
      <c r="F618" s="132"/>
      <c r="G618" s="132"/>
      <c r="H618" s="14"/>
      <c r="I618" s="8"/>
      <c r="J618" s="8"/>
      <c r="K618" s="8"/>
      <c r="L618" s="8"/>
      <c r="M618" s="8"/>
      <c r="N618" s="8"/>
      <c r="O618" s="8"/>
      <c r="P618" s="8"/>
      <c r="Q618" s="8"/>
      <c r="R618" s="8"/>
      <c r="S618" s="8"/>
      <c r="T618" s="8"/>
      <c r="U618" s="8"/>
      <c r="V618" s="8"/>
      <c r="W618" s="8"/>
      <c r="X618" s="8"/>
      <c r="Y618" s="8"/>
      <c r="Z618" s="8"/>
    </row>
    <row r="619" spans="4:26" ht="17.25" customHeight="1">
      <c r="D619" s="9"/>
      <c r="E619" s="9"/>
      <c r="F619" s="132"/>
      <c r="G619" s="132"/>
      <c r="H619" s="14"/>
      <c r="I619" s="8"/>
      <c r="J619" s="8"/>
      <c r="K619" s="8"/>
      <c r="L619" s="8"/>
      <c r="M619" s="8"/>
      <c r="N619" s="8"/>
      <c r="O619" s="8"/>
      <c r="P619" s="8"/>
      <c r="Q619" s="8"/>
      <c r="R619" s="8"/>
      <c r="S619" s="8"/>
      <c r="T619" s="8"/>
      <c r="U619" s="8"/>
      <c r="V619" s="8"/>
      <c r="W619" s="8"/>
      <c r="X619" s="8"/>
      <c r="Y619" s="8"/>
      <c r="Z619" s="8"/>
    </row>
    <row r="620" spans="4:26" ht="17.25" customHeight="1">
      <c r="D620" s="9"/>
      <c r="E620" s="9"/>
      <c r="F620" s="132"/>
      <c r="G620" s="132"/>
      <c r="H620" s="14"/>
      <c r="I620" s="8"/>
      <c r="J620" s="8"/>
      <c r="K620" s="8"/>
      <c r="L620" s="8"/>
      <c r="M620" s="8"/>
      <c r="N620" s="8"/>
      <c r="O620" s="8"/>
      <c r="P620" s="8"/>
      <c r="Q620" s="8"/>
      <c r="R620" s="8"/>
      <c r="S620" s="8"/>
      <c r="T620" s="8"/>
      <c r="U620" s="8"/>
      <c r="V620" s="8"/>
      <c r="W620" s="8"/>
      <c r="X620" s="8"/>
      <c r="Y620" s="8"/>
      <c r="Z620" s="8"/>
    </row>
    <row r="621" spans="4:26" ht="17.25" customHeight="1">
      <c r="D621" s="9"/>
      <c r="E621" s="9"/>
      <c r="F621" s="132"/>
      <c r="G621" s="132"/>
      <c r="H621" s="14"/>
      <c r="I621" s="8"/>
      <c r="J621" s="8"/>
      <c r="K621" s="8"/>
      <c r="L621" s="8"/>
      <c r="M621" s="8"/>
      <c r="N621" s="8"/>
      <c r="O621" s="8"/>
      <c r="P621" s="8"/>
      <c r="Q621" s="8"/>
      <c r="R621" s="8"/>
      <c r="S621" s="8"/>
      <c r="T621" s="8"/>
      <c r="U621" s="8"/>
      <c r="V621" s="8"/>
      <c r="W621" s="8"/>
      <c r="X621" s="8"/>
      <c r="Y621" s="8"/>
      <c r="Z621" s="8"/>
    </row>
    <row r="622" spans="4:26" ht="17.25" customHeight="1">
      <c r="D622" s="9"/>
      <c r="E622" s="9"/>
      <c r="F622" s="132"/>
      <c r="G622" s="132"/>
      <c r="H622" s="14"/>
      <c r="I622" s="8"/>
      <c r="J622" s="8"/>
      <c r="K622" s="8"/>
      <c r="L622" s="8"/>
      <c r="M622" s="8"/>
      <c r="N622" s="8"/>
      <c r="O622" s="8"/>
      <c r="P622" s="8"/>
      <c r="Q622" s="8"/>
      <c r="R622" s="8"/>
      <c r="S622" s="8"/>
      <c r="T622" s="8"/>
      <c r="U622" s="8"/>
      <c r="V622" s="8"/>
      <c r="W622" s="8"/>
      <c r="X622" s="8"/>
      <c r="Y622" s="8"/>
      <c r="Z622" s="8"/>
    </row>
    <row r="623" spans="4:26" ht="17.25" customHeight="1">
      <c r="D623" s="9"/>
      <c r="E623" s="9"/>
      <c r="F623" s="132"/>
      <c r="G623" s="132"/>
      <c r="H623" s="14"/>
      <c r="I623" s="8"/>
      <c r="J623" s="8"/>
      <c r="K623" s="8"/>
      <c r="L623" s="8"/>
      <c r="M623" s="8"/>
      <c r="N623" s="8"/>
      <c r="O623" s="8"/>
      <c r="P623" s="8"/>
      <c r="Q623" s="8"/>
      <c r="R623" s="8"/>
      <c r="S623" s="8"/>
      <c r="T623" s="8"/>
      <c r="U623" s="8"/>
      <c r="V623" s="8"/>
      <c r="W623" s="8"/>
      <c r="X623" s="8"/>
      <c r="Y623" s="8"/>
      <c r="Z623" s="8"/>
    </row>
    <row r="624" spans="4:26" ht="17.25" customHeight="1">
      <c r="D624" s="9"/>
      <c r="E624" s="9"/>
      <c r="F624" s="132"/>
      <c r="G624" s="132"/>
      <c r="H624" s="14"/>
      <c r="I624" s="8"/>
      <c r="J624" s="8"/>
      <c r="K624" s="8"/>
      <c r="L624" s="8"/>
      <c r="M624" s="8"/>
      <c r="N624" s="8"/>
      <c r="O624" s="8"/>
      <c r="P624" s="8"/>
      <c r="Q624" s="8"/>
      <c r="R624" s="8"/>
      <c r="S624" s="8"/>
      <c r="T624" s="8"/>
      <c r="U624" s="8"/>
      <c r="V624" s="8"/>
      <c r="W624" s="8"/>
      <c r="X624" s="8"/>
      <c r="Y624" s="8"/>
      <c r="Z624" s="8"/>
    </row>
    <row r="625" spans="4:26" ht="17.25" customHeight="1">
      <c r="D625" s="9"/>
      <c r="E625" s="9"/>
      <c r="F625" s="132"/>
      <c r="G625" s="132"/>
      <c r="H625" s="14"/>
      <c r="I625" s="8"/>
      <c r="J625" s="8"/>
      <c r="K625" s="8"/>
      <c r="L625" s="8"/>
      <c r="M625" s="8"/>
      <c r="N625" s="8"/>
      <c r="O625" s="8"/>
      <c r="P625" s="8"/>
      <c r="Q625" s="8"/>
      <c r="R625" s="8"/>
      <c r="S625" s="8"/>
      <c r="T625" s="8"/>
      <c r="U625" s="8"/>
      <c r="V625" s="8"/>
      <c r="W625" s="8"/>
      <c r="X625" s="8"/>
      <c r="Y625" s="8"/>
      <c r="Z625" s="8"/>
    </row>
    <row r="626" spans="4:26" ht="17.25" customHeight="1">
      <c r="D626" s="9"/>
      <c r="E626" s="9"/>
      <c r="F626" s="132"/>
      <c r="G626" s="132"/>
      <c r="H626" s="14"/>
      <c r="I626" s="8"/>
      <c r="J626" s="8"/>
      <c r="K626" s="8"/>
      <c r="L626" s="8"/>
      <c r="M626" s="8"/>
      <c r="N626" s="8"/>
      <c r="O626" s="8"/>
      <c r="P626" s="8"/>
      <c r="Q626" s="8"/>
      <c r="R626" s="8"/>
      <c r="S626" s="8"/>
      <c r="T626" s="8"/>
      <c r="U626" s="8"/>
      <c r="V626" s="8"/>
      <c r="W626" s="8"/>
      <c r="X626" s="8"/>
      <c r="Y626" s="8"/>
      <c r="Z626" s="8"/>
    </row>
    <row r="627" spans="4:26" ht="17.25" customHeight="1">
      <c r="D627" s="9"/>
      <c r="E627" s="9"/>
      <c r="F627" s="132"/>
      <c r="G627" s="132"/>
      <c r="H627" s="14"/>
      <c r="I627" s="8"/>
      <c r="J627" s="8"/>
      <c r="K627" s="8"/>
      <c r="L627" s="8"/>
      <c r="M627" s="8"/>
      <c r="N627" s="8"/>
      <c r="O627" s="8"/>
      <c r="P627" s="8"/>
      <c r="Q627" s="8"/>
      <c r="R627" s="8"/>
      <c r="S627" s="8"/>
      <c r="T627" s="8"/>
      <c r="U627" s="8"/>
      <c r="V627" s="8"/>
      <c r="W627" s="8"/>
      <c r="X627" s="8"/>
      <c r="Y627" s="8"/>
      <c r="Z627" s="8"/>
    </row>
    <row r="628" spans="4:26" ht="17.25" customHeight="1">
      <c r="D628" s="9"/>
      <c r="E628" s="9"/>
      <c r="F628" s="132"/>
      <c r="G628" s="132"/>
      <c r="H628" s="14"/>
      <c r="I628" s="8"/>
      <c r="J628" s="8"/>
      <c r="K628" s="8"/>
      <c r="L628" s="8"/>
      <c r="M628" s="8"/>
      <c r="N628" s="8"/>
      <c r="O628" s="8"/>
      <c r="P628" s="8"/>
      <c r="Q628" s="8"/>
      <c r="R628" s="8"/>
      <c r="S628" s="8"/>
      <c r="T628" s="8"/>
      <c r="U628" s="8"/>
      <c r="V628" s="8"/>
      <c r="W628" s="8"/>
      <c r="X628" s="8"/>
      <c r="Y628" s="8"/>
      <c r="Z628" s="8"/>
    </row>
    <row r="629" spans="4:26" ht="17.25" customHeight="1">
      <c r="D629" s="9"/>
      <c r="E629" s="9"/>
      <c r="F629" s="132"/>
      <c r="G629" s="132"/>
      <c r="H629" s="14"/>
      <c r="I629" s="8"/>
      <c r="J629" s="8"/>
      <c r="K629" s="8"/>
      <c r="L629" s="8"/>
      <c r="M629" s="8"/>
      <c r="N629" s="8"/>
      <c r="O629" s="8"/>
      <c r="P629" s="8"/>
      <c r="Q629" s="8"/>
      <c r="R629" s="8"/>
      <c r="S629" s="8"/>
      <c r="T629" s="8"/>
      <c r="U629" s="8"/>
      <c r="V629" s="8"/>
      <c r="W629" s="8"/>
      <c r="X629" s="8"/>
      <c r="Y629" s="8"/>
      <c r="Z629" s="8"/>
    </row>
    <row r="630" spans="4:26" ht="17.25" customHeight="1">
      <c r="D630" s="9"/>
      <c r="E630" s="9"/>
      <c r="F630" s="132"/>
      <c r="G630" s="132"/>
      <c r="H630" s="14"/>
      <c r="I630" s="8"/>
      <c r="J630" s="8"/>
      <c r="K630" s="8"/>
      <c r="L630" s="8"/>
      <c r="M630" s="8"/>
      <c r="N630" s="8"/>
      <c r="O630" s="8"/>
      <c r="P630" s="8"/>
      <c r="Q630" s="8"/>
      <c r="R630" s="8"/>
      <c r="S630" s="8"/>
      <c r="T630" s="8"/>
      <c r="U630" s="8"/>
      <c r="V630" s="8"/>
      <c r="W630" s="8"/>
      <c r="X630" s="8"/>
      <c r="Y630" s="8"/>
      <c r="Z630" s="8"/>
    </row>
    <row r="631" spans="4:26" ht="17.25" customHeight="1">
      <c r="D631" s="9"/>
      <c r="E631" s="9"/>
      <c r="F631" s="132"/>
      <c r="G631" s="132"/>
      <c r="H631" s="14"/>
      <c r="I631" s="8"/>
      <c r="J631" s="8"/>
      <c r="K631" s="8"/>
      <c r="L631" s="8"/>
      <c r="M631" s="8"/>
      <c r="N631" s="8"/>
      <c r="O631" s="8"/>
      <c r="P631" s="8"/>
      <c r="Q631" s="8"/>
      <c r="R631" s="8"/>
      <c r="S631" s="8"/>
      <c r="T631" s="8"/>
      <c r="U631" s="8"/>
      <c r="V631" s="8"/>
      <c r="W631" s="8"/>
      <c r="X631" s="8"/>
      <c r="Y631" s="8"/>
      <c r="Z631" s="8"/>
    </row>
    <row r="632" spans="4:26" ht="17.25" customHeight="1">
      <c r="D632" s="9"/>
      <c r="E632" s="9"/>
      <c r="F632" s="132"/>
      <c r="G632" s="132"/>
      <c r="H632" s="14"/>
      <c r="I632" s="8"/>
      <c r="J632" s="8"/>
      <c r="K632" s="8"/>
      <c r="L632" s="8"/>
      <c r="M632" s="8"/>
      <c r="N632" s="8"/>
      <c r="O632" s="8"/>
      <c r="P632" s="8"/>
      <c r="Q632" s="8"/>
      <c r="R632" s="8"/>
      <c r="S632" s="8"/>
      <c r="T632" s="8"/>
      <c r="U632" s="8"/>
      <c r="V632" s="8"/>
      <c r="W632" s="8"/>
      <c r="X632" s="8"/>
      <c r="Y632" s="8"/>
      <c r="Z632" s="8"/>
    </row>
    <row r="633" spans="4:26" ht="17.25" customHeight="1">
      <c r="D633" s="9"/>
      <c r="E633" s="9"/>
      <c r="F633" s="132"/>
      <c r="G633" s="132"/>
      <c r="H633" s="14"/>
      <c r="I633" s="8"/>
      <c r="J633" s="8"/>
      <c r="K633" s="8"/>
      <c r="L633" s="8"/>
      <c r="M633" s="8"/>
      <c r="N633" s="8"/>
      <c r="O633" s="8"/>
      <c r="P633" s="8"/>
      <c r="Q633" s="8"/>
      <c r="R633" s="8"/>
      <c r="S633" s="8"/>
      <c r="T633" s="8"/>
      <c r="U633" s="8"/>
      <c r="V633" s="8"/>
      <c r="W633" s="8"/>
      <c r="X633" s="8"/>
      <c r="Y633" s="8"/>
      <c r="Z633" s="8"/>
    </row>
    <row r="634" spans="4:26" ht="17.25" customHeight="1">
      <c r="D634" s="9"/>
      <c r="E634" s="9"/>
      <c r="F634" s="132"/>
      <c r="G634" s="132"/>
      <c r="H634" s="14"/>
      <c r="I634" s="8"/>
      <c r="J634" s="8"/>
      <c r="K634" s="8"/>
      <c r="L634" s="8"/>
      <c r="M634" s="8"/>
      <c r="N634" s="8"/>
      <c r="O634" s="8"/>
      <c r="P634" s="8"/>
      <c r="Q634" s="8"/>
      <c r="R634" s="8"/>
      <c r="S634" s="8"/>
      <c r="T634" s="8"/>
      <c r="U634" s="8"/>
      <c r="V634" s="8"/>
      <c r="W634" s="8"/>
      <c r="X634" s="8"/>
      <c r="Y634" s="8"/>
      <c r="Z634" s="8"/>
    </row>
    <row r="635" spans="4:26" ht="17.25" customHeight="1">
      <c r="D635" s="9"/>
      <c r="E635" s="9"/>
      <c r="F635" s="132"/>
      <c r="G635" s="132"/>
      <c r="H635" s="14"/>
      <c r="I635" s="8"/>
      <c r="J635" s="8"/>
      <c r="K635" s="8"/>
      <c r="L635" s="8"/>
      <c r="M635" s="8"/>
      <c r="N635" s="8"/>
      <c r="O635" s="8"/>
      <c r="P635" s="8"/>
      <c r="Q635" s="8"/>
      <c r="R635" s="8"/>
      <c r="S635" s="8"/>
      <c r="T635" s="8"/>
      <c r="U635" s="8"/>
      <c r="V635" s="8"/>
      <c r="W635" s="8"/>
      <c r="X635" s="8"/>
      <c r="Y635" s="8"/>
      <c r="Z635" s="8"/>
    </row>
    <row r="636" spans="4:26" ht="17.25" customHeight="1">
      <c r="D636" s="9"/>
      <c r="E636" s="9"/>
      <c r="F636" s="132"/>
      <c r="G636" s="132"/>
      <c r="H636" s="14"/>
      <c r="I636" s="8"/>
      <c r="J636" s="8"/>
      <c r="K636" s="8"/>
      <c r="L636" s="8"/>
      <c r="M636" s="8"/>
      <c r="N636" s="8"/>
      <c r="O636" s="8"/>
      <c r="P636" s="8"/>
      <c r="Q636" s="8"/>
      <c r="R636" s="8"/>
      <c r="S636" s="8"/>
      <c r="T636" s="8"/>
      <c r="U636" s="8"/>
      <c r="V636" s="8"/>
      <c r="W636" s="8"/>
      <c r="X636" s="8"/>
      <c r="Y636" s="8"/>
      <c r="Z636" s="8"/>
    </row>
    <row r="637" spans="4:26" ht="17.25" customHeight="1">
      <c r="D637" s="9"/>
      <c r="E637" s="9"/>
      <c r="F637" s="132"/>
      <c r="G637" s="132"/>
      <c r="H637" s="14"/>
      <c r="I637" s="8"/>
      <c r="J637" s="8"/>
      <c r="K637" s="8"/>
      <c r="L637" s="8"/>
      <c r="M637" s="8"/>
      <c r="N637" s="8"/>
      <c r="O637" s="8"/>
      <c r="P637" s="8"/>
      <c r="Q637" s="8"/>
      <c r="R637" s="8"/>
      <c r="S637" s="8"/>
      <c r="T637" s="8"/>
      <c r="U637" s="8"/>
      <c r="V637" s="8"/>
      <c r="W637" s="8"/>
      <c r="X637" s="8"/>
      <c r="Y637" s="8"/>
      <c r="Z637" s="8"/>
    </row>
    <row r="638" spans="4:26" ht="17.25" customHeight="1">
      <c r="D638" s="9"/>
      <c r="E638" s="9"/>
      <c r="F638" s="132"/>
      <c r="G638" s="132"/>
      <c r="H638" s="14"/>
      <c r="I638" s="8"/>
      <c r="J638" s="8"/>
      <c r="K638" s="8"/>
      <c r="L638" s="8"/>
      <c r="M638" s="8"/>
      <c r="N638" s="8"/>
      <c r="O638" s="8"/>
      <c r="P638" s="8"/>
      <c r="Q638" s="8"/>
      <c r="R638" s="8"/>
      <c r="S638" s="8"/>
      <c r="T638" s="8"/>
      <c r="U638" s="8"/>
      <c r="V638" s="8"/>
      <c r="W638" s="8"/>
      <c r="X638" s="8"/>
      <c r="Y638" s="8"/>
      <c r="Z638" s="8"/>
    </row>
    <row r="639" spans="4:26" ht="17.25" customHeight="1">
      <c r="D639" s="9"/>
      <c r="E639" s="9"/>
      <c r="F639" s="132"/>
      <c r="G639" s="132"/>
      <c r="H639" s="14"/>
      <c r="I639" s="8"/>
      <c r="J639" s="8"/>
      <c r="K639" s="8"/>
      <c r="L639" s="8"/>
      <c r="M639" s="8"/>
      <c r="N639" s="8"/>
      <c r="O639" s="8"/>
      <c r="P639" s="8"/>
      <c r="Q639" s="8"/>
      <c r="R639" s="8"/>
      <c r="S639" s="8"/>
      <c r="T639" s="8"/>
      <c r="U639" s="8"/>
      <c r="V639" s="8"/>
      <c r="W639" s="8"/>
      <c r="X639" s="8"/>
      <c r="Y639" s="8"/>
      <c r="Z639" s="8"/>
    </row>
    <row r="640" spans="4:26" ht="17.25" customHeight="1">
      <c r="D640" s="9"/>
      <c r="E640" s="9"/>
      <c r="F640" s="132"/>
      <c r="G640" s="132"/>
      <c r="H640" s="14"/>
      <c r="I640" s="8"/>
      <c r="J640" s="8"/>
      <c r="K640" s="8"/>
      <c r="L640" s="8"/>
      <c r="M640" s="8"/>
      <c r="N640" s="8"/>
      <c r="O640" s="8"/>
      <c r="P640" s="8"/>
      <c r="Q640" s="8"/>
      <c r="R640" s="8"/>
      <c r="S640" s="8"/>
      <c r="T640" s="8"/>
      <c r="U640" s="8"/>
      <c r="V640" s="8"/>
      <c r="W640" s="8"/>
      <c r="X640" s="8"/>
      <c r="Y640" s="8"/>
      <c r="Z640" s="8"/>
    </row>
    <row r="641" spans="4:26" ht="17.25" customHeight="1">
      <c r="D641" s="9"/>
      <c r="E641" s="9"/>
      <c r="F641" s="132"/>
      <c r="G641" s="132"/>
      <c r="H641" s="14"/>
      <c r="I641" s="8"/>
      <c r="J641" s="8"/>
      <c r="K641" s="8"/>
      <c r="L641" s="8"/>
      <c r="M641" s="8"/>
      <c r="N641" s="8"/>
      <c r="O641" s="8"/>
      <c r="P641" s="8"/>
      <c r="Q641" s="8"/>
      <c r="R641" s="8"/>
      <c r="S641" s="8"/>
      <c r="T641" s="8"/>
      <c r="U641" s="8"/>
      <c r="V641" s="8"/>
      <c r="W641" s="8"/>
      <c r="X641" s="8"/>
      <c r="Y641" s="8"/>
      <c r="Z641" s="8"/>
    </row>
    <row r="642" spans="4:26" ht="17.25" customHeight="1">
      <c r="D642" s="9"/>
      <c r="E642" s="9"/>
      <c r="F642" s="132"/>
      <c r="G642" s="132"/>
      <c r="H642" s="14"/>
      <c r="I642" s="8"/>
      <c r="J642" s="8"/>
      <c r="K642" s="8"/>
      <c r="L642" s="8"/>
      <c r="M642" s="8"/>
      <c r="N642" s="8"/>
      <c r="O642" s="8"/>
      <c r="P642" s="8"/>
      <c r="Q642" s="8"/>
      <c r="R642" s="8"/>
      <c r="S642" s="8"/>
      <c r="T642" s="8"/>
      <c r="U642" s="8"/>
      <c r="V642" s="8"/>
      <c r="W642" s="8"/>
      <c r="X642" s="8"/>
      <c r="Y642" s="8"/>
      <c r="Z642" s="8"/>
    </row>
    <row r="643" spans="4:26" ht="17.25" customHeight="1">
      <c r="D643" s="9"/>
      <c r="E643" s="9"/>
      <c r="F643" s="132"/>
      <c r="G643" s="132"/>
      <c r="H643" s="14"/>
      <c r="I643" s="8"/>
      <c r="J643" s="8"/>
      <c r="K643" s="8"/>
      <c r="L643" s="8"/>
      <c r="M643" s="8"/>
      <c r="N643" s="8"/>
      <c r="O643" s="8"/>
      <c r="P643" s="8"/>
      <c r="Q643" s="8"/>
      <c r="R643" s="8"/>
      <c r="S643" s="8"/>
      <c r="T643" s="8"/>
      <c r="U643" s="8"/>
      <c r="V643" s="8"/>
      <c r="W643" s="8"/>
      <c r="X643" s="8"/>
      <c r="Y643" s="8"/>
      <c r="Z643" s="8"/>
    </row>
    <row r="644" spans="4:26" ht="17.25" customHeight="1">
      <c r="D644" s="9"/>
      <c r="E644" s="9"/>
      <c r="F644" s="132"/>
      <c r="G644" s="132"/>
      <c r="H644" s="14"/>
      <c r="I644" s="8"/>
      <c r="J644" s="8"/>
      <c r="K644" s="8"/>
      <c r="L644" s="8"/>
      <c r="M644" s="8"/>
      <c r="N644" s="8"/>
      <c r="O644" s="8"/>
      <c r="P644" s="8"/>
      <c r="Q644" s="8"/>
      <c r="R644" s="8"/>
      <c r="S644" s="8"/>
      <c r="T644" s="8"/>
      <c r="U644" s="8"/>
      <c r="V644" s="8"/>
      <c r="W644" s="8"/>
      <c r="X644" s="8"/>
      <c r="Y644" s="8"/>
      <c r="Z644" s="8"/>
    </row>
    <row r="645" spans="4:26" ht="17.25" customHeight="1">
      <c r="D645" s="9"/>
      <c r="E645" s="9"/>
      <c r="F645" s="132"/>
      <c r="G645" s="132"/>
      <c r="H645" s="14"/>
      <c r="I645" s="8"/>
      <c r="J645" s="8"/>
      <c r="K645" s="8"/>
      <c r="L645" s="8"/>
      <c r="M645" s="8"/>
      <c r="N645" s="8"/>
      <c r="O645" s="8"/>
      <c r="P645" s="8"/>
      <c r="Q645" s="8"/>
      <c r="R645" s="8"/>
      <c r="S645" s="8"/>
      <c r="T645" s="8"/>
      <c r="U645" s="8"/>
      <c r="V645" s="8"/>
      <c r="W645" s="8"/>
      <c r="X645" s="8"/>
      <c r="Y645" s="8"/>
      <c r="Z645" s="8"/>
    </row>
    <row r="646" spans="4:26" ht="17.25" customHeight="1">
      <c r="D646" s="9"/>
      <c r="E646" s="9"/>
      <c r="F646" s="132"/>
      <c r="G646" s="132"/>
      <c r="H646" s="14"/>
      <c r="I646" s="8"/>
      <c r="J646" s="8"/>
      <c r="K646" s="8"/>
      <c r="L646" s="8"/>
      <c r="M646" s="8"/>
      <c r="N646" s="8"/>
      <c r="O646" s="8"/>
      <c r="P646" s="8"/>
      <c r="Q646" s="8"/>
      <c r="R646" s="8"/>
      <c r="S646" s="8"/>
      <c r="T646" s="8"/>
      <c r="U646" s="8"/>
      <c r="V646" s="8"/>
      <c r="W646" s="8"/>
      <c r="X646" s="8"/>
      <c r="Y646" s="8"/>
      <c r="Z646" s="8"/>
    </row>
    <row r="647" spans="4:26" ht="17.25" customHeight="1">
      <c r="D647" s="9"/>
      <c r="E647" s="9"/>
      <c r="F647" s="132"/>
      <c r="G647" s="132"/>
      <c r="H647" s="14"/>
      <c r="I647" s="8"/>
      <c r="J647" s="8"/>
      <c r="K647" s="8"/>
      <c r="L647" s="8"/>
      <c r="M647" s="8"/>
      <c r="N647" s="8"/>
      <c r="O647" s="8"/>
      <c r="P647" s="8"/>
      <c r="Q647" s="8"/>
      <c r="R647" s="8"/>
      <c r="S647" s="8"/>
      <c r="T647" s="8"/>
      <c r="U647" s="8"/>
      <c r="V647" s="8"/>
      <c r="W647" s="8"/>
      <c r="X647" s="8"/>
      <c r="Y647" s="8"/>
      <c r="Z647" s="8"/>
    </row>
    <row r="648" spans="4:26" ht="17.25" customHeight="1">
      <c r="D648" s="9"/>
      <c r="E648" s="9"/>
      <c r="F648" s="132"/>
      <c r="G648" s="132"/>
      <c r="H648" s="14"/>
      <c r="I648" s="8"/>
      <c r="J648" s="8"/>
      <c r="K648" s="8"/>
      <c r="L648" s="8"/>
      <c r="M648" s="8"/>
      <c r="N648" s="8"/>
      <c r="O648" s="8"/>
      <c r="P648" s="8"/>
      <c r="Q648" s="8"/>
      <c r="R648" s="8"/>
      <c r="S648" s="8"/>
      <c r="T648" s="8"/>
      <c r="U648" s="8"/>
      <c r="V648" s="8"/>
      <c r="W648" s="8"/>
      <c r="X648" s="8"/>
      <c r="Y648" s="8"/>
      <c r="Z648" s="8"/>
    </row>
    <row r="649" spans="4:26" ht="17.25" customHeight="1">
      <c r="D649" s="9"/>
      <c r="E649" s="9"/>
      <c r="F649" s="132"/>
      <c r="G649" s="132"/>
      <c r="H649" s="14"/>
      <c r="I649" s="8"/>
      <c r="J649" s="8"/>
      <c r="K649" s="8"/>
      <c r="L649" s="8"/>
      <c r="M649" s="8"/>
      <c r="N649" s="8"/>
      <c r="O649" s="8"/>
      <c r="P649" s="8"/>
      <c r="Q649" s="8"/>
      <c r="R649" s="8"/>
      <c r="S649" s="8"/>
      <c r="T649" s="8"/>
      <c r="U649" s="8"/>
      <c r="V649" s="8"/>
      <c r="W649" s="8"/>
      <c r="X649" s="8"/>
      <c r="Y649" s="8"/>
      <c r="Z649" s="8"/>
    </row>
    <row r="650" spans="4:26" ht="17.25" customHeight="1">
      <c r="D650" s="9"/>
      <c r="E650" s="9"/>
      <c r="F650" s="132"/>
      <c r="G650" s="132"/>
      <c r="H650" s="14"/>
      <c r="I650" s="8"/>
      <c r="J650" s="8"/>
      <c r="K650" s="8"/>
      <c r="L650" s="8"/>
      <c r="M650" s="8"/>
      <c r="N650" s="8"/>
      <c r="O650" s="8"/>
      <c r="P650" s="8"/>
      <c r="Q650" s="8"/>
      <c r="R650" s="8"/>
      <c r="S650" s="8"/>
      <c r="T650" s="8"/>
      <c r="U650" s="8"/>
      <c r="V650" s="8"/>
      <c r="W650" s="8"/>
      <c r="X650" s="8"/>
      <c r="Y650" s="8"/>
      <c r="Z650" s="8"/>
    </row>
    <row r="651" spans="4:26" ht="17.25" customHeight="1">
      <c r="D651" s="9"/>
      <c r="E651" s="9"/>
      <c r="F651" s="132"/>
      <c r="G651" s="132"/>
      <c r="H651" s="14"/>
      <c r="I651" s="8"/>
      <c r="J651" s="8"/>
      <c r="K651" s="8"/>
      <c r="L651" s="8"/>
      <c r="M651" s="8"/>
      <c r="N651" s="8"/>
      <c r="O651" s="8"/>
      <c r="P651" s="8"/>
      <c r="Q651" s="8"/>
      <c r="R651" s="8"/>
      <c r="S651" s="8"/>
      <c r="T651" s="8"/>
      <c r="U651" s="8"/>
      <c r="V651" s="8"/>
      <c r="W651" s="8"/>
      <c r="X651" s="8"/>
      <c r="Y651" s="8"/>
      <c r="Z651" s="8"/>
    </row>
    <row r="652" spans="4:26" ht="17.25" customHeight="1">
      <c r="D652" s="9"/>
      <c r="E652" s="9"/>
      <c r="F652" s="132"/>
      <c r="G652" s="132"/>
      <c r="H652" s="14"/>
      <c r="I652" s="8"/>
      <c r="J652" s="8"/>
      <c r="K652" s="8"/>
      <c r="L652" s="8"/>
      <c r="M652" s="8"/>
      <c r="N652" s="8"/>
      <c r="O652" s="8"/>
      <c r="P652" s="8"/>
      <c r="Q652" s="8"/>
      <c r="R652" s="8"/>
      <c r="S652" s="8"/>
      <c r="T652" s="8"/>
      <c r="U652" s="8"/>
      <c r="V652" s="8"/>
      <c r="W652" s="8"/>
      <c r="X652" s="8"/>
      <c r="Y652" s="8"/>
      <c r="Z652" s="8"/>
    </row>
    <row r="653" spans="4:26" ht="17.25" customHeight="1">
      <c r="D653" s="9"/>
      <c r="E653" s="9"/>
      <c r="F653" s="132"/>
      <c r="G653" s="132"/>
      <c r="H653" s="14"/>
      <c r="I653" s="8"/>
      <c r="J653" s="8"/>
      <c r="K653" s="8"/>
      <c r="L653" s="8"/>
      <c r="M653" s="8"/>
      <c r="N653" s="8"/>
      <c r="O653" s="8"/>
      <c r="P653" s="8"/>
      <c r="Q653" s="8"/>
      <c r="R653" s="8"/>
      <c r="S653" s="8"/>
      <c r="T653" s="8"/>
      <c r="U653" s="8"/>
      <c r="V653" s="8"/>
      <c r="W653" s="8"/>
      <c r="X653" s="8"/>
      <c r="Y653" s="8"/>
      <c r="Z653" s="8"/>
    </row>
    <row r="654" spans="4:26" ht="17.25" customHeight="1">
      <c r="D654" s="9"/>
      <c r="E654" s="9"/>
      <c r="F654" s="132"/>
      <c r="G654" s="132"/>
      <c r="H654" s="14"/>
      <c r="I654" s="8"/>
      <c r="J654" s="8"/>
      <c r="K654" s="8"/>
      <c r="L654" s="8"/>
      <c r="M654" s="8"/>
      <c r="N654" s="8"/>
      <c r="O654" s="8"/>
      <c r="P654" s="8"/>
      <c r="Q654" s="8"/>
      <c r="R654" s="8"/>
      <c r="S654" s="8"/>
      <c r="T654" s="8"/>
      <c r="U654" s="8"/>
      <c r="V654" s="8"/>
      <c r="W654" s="8"/>
      <c r="X654" s="8"/>
      <c r="Y654" s="8"/>
      <c r="Z654" s="8"/>
    </row>
    <row r="655" spans="4:26" ht="17.25" customHeight="1">
      <c r="D655" s="9"/>
      <c r="E655" s="9"/>
      <c r="F655" s="132"/>
      <c r="G655" s="132"/>
      <c r="H655" s="14"/>
      <c r="I655" s="8"/>
      <c r="J655" s="8"/>
      <c r="K655" s="8"/>
      <c r="L655" s="8"/>
      <c r="M655" s="8"/>
      <c r="N655" s="8"/>
      <c r="O655" s="8"/>
      <c r="P655" s="8"/>
      <c r="Q655" s="8"/>
      <c r="R655" s="8"/>
      <c r="S655" s="8"/>
      <c r="T655" s="8"/>
      <c r="U655" s="8"/>
      <c r="V655" s="8"/>
      <c r="W655" s="8"/>
      <c r="X655" s="8"/>
      <c r="Y655" s="8"/>
      <c r="Z655" s="8"/>
    </row>
    <row r="656" spans="4:26" ht="17.25" customHeight="1">
      <c r="D656" s="9"/>
      <c r="E656" s="9"/>
      <c r="F656" s="132"/>
      <c r="G656" s="132"/>
      <c r="H656" s="14"/>
      <c r="I656" s="8"/>
      <c r="J656" s="8"/>
      <c r="K656" s="8"/>
      <c r="L656" s="8"/>
      <c r="M656" s="8"/>
      <c r="N656" s="8"/>
      <c r="O656" s="8"/>
      <c r="P656" s="8"/>
      <c r="Q656" s="8"/>
      <c r="R656" s="8"/>
      <c r="S656" s="8"/>
      <c r="T656" s="8"/>
      <c r="U656" s="8"/>
      <c r="V656" s="8"/>
      <c r="W656" s="8"/>
      <c r="X656" s="8"/>
      <c r="Y656" s="8"/>
      <c r="Z656" s="8"/>
    </row>
    <row r="657" spans="4:26" ht="17.25" customHeight="1">
      <c r="D657" s="9"/>
      <c r="E657" s="9"/>
      <c r="F657" s="132"/>
      <c r="G657" s="132"/>
      <c r="H657" s="14"/>
      <c r="I657" s="8"/>
      <c r="J657" s="8"/>
      <c r="K657" s="8"/>
      <c r="L657" s="8"/>
      <c r="M657" s="8"/>
      <c r="N657" s="8"/>
      <c r="O657" s="8"/>
      <c r="P657" s="8"/>
      <c r="Q657" s="8"/>
      <c r="R657" s="8"/>
      <c r="S657" s="8"/>
      <c r="T657" s="8"/>
      <c r="U657" s="8"/>
      <c r="V657" s="8"/>
      <c r="W657" s="8"/>
      <c r="X657" s="8"/>
      <c r="Y657" s="8"/>
      <c r="Z657" s="8"/>
    </row>
    <row r="658" spans="4:26" ht="17.25" customHeight="1">
      <c r="D658" s="9"/>
      <c r="E658" s="9"/>
      <c r="F658" s="132"/>
      <c r="G658" s="132"/>
      <c r="H658" s="14"/>
      <c r="I658" s="8"/>
      <c r="J658" s="8"/>
      <c r="K658" s="8"/>
      <c r="L658" s="8"/>
      <c r="M658" s="8"/>
      <c r="N658" s="8"/>
      <c r="O658" s="8"/>
      <c r="P658" s="8"/>
      <c r="Q658" s="8"/>
      <c r="R658" s="8"/>
      <c r="S658" s="8"/>
      <c r="T658" s="8"/>
      <c r="U658" s="8"/>
      <c r="V658" s="8"/>
      <c r="W658" s="8"/>
      <c r="X658" s="8"/>
      <c r="Y658" s="8"/>
      <c r="Z658" s="8"/>
    </row>
    <row r="659" spans="4:26" ht="17.25" customHeight="1">
      <c r="D659" s="9"/>
      <c r="E659" s="9"/>
      <c r="F659" s="132"/>
      <c r="G659" s="132"/>
      <c r="H659" s="14"/>
      <c r="I659" s="8"/>
      <c r="J659" s="8"/>
      <c r="K659" s="8"/>
      <c r="L659" s="8"/>
      <c r="M659" s="8"/>
      <c r="N659" s="8"/>
      <c r="O659" s="8"/>
      <c r="P659" s="8"/>
      <c r="Q659" s="8"/>
      <c r="R659" s="8"/>
      <c r="S659" s="8"/>
      <c r="T659" s="8"/>
      <c r="U659" s="8"/>
      <c r="V659" s="8"/>
      <c r="W659" s="8"/>
      <c r="X659" s="8"/>
      <c r="Y659" s="8"/>
      <c r="Z659" s="8"/>
    </row>
    <row r="660" spans="4:26" ht="17.25" customHeight="1">
      <c r="D660" s="9"/>
      <c r="E660" s="9"/>
      <c r="F660" s="132"/>
      <c r="G660" s="132"/>
      <c r="H660" s="14"/>
      <c r="I660" s="8"/>
      <c r="J660" s="8"/>
      <c r="K660" s="8"/>
      <c r="L660" s="8"/>
      <c r="M660" s="8"/>
      <c r="N660" s="8"/>
      <c r="O660" s="8"/>
      <c r="P660" s="8"/>
      <c r="Q660" s="8"/>
      <c r="R660" s="8"/>
      <c r="S660" s="8"/>
      <c r="T660" s="8"/>
      <c r="U660" s="8"/>
      <c r="V660" s="8"/>
      <c r="W660" s="8"/>
      <c r="X660" s="8"/>
      <c r="Y660" s="8"/>
      <c r="Z660" s="8"/>
    </row>
    <row r="661" spans="4:26" ht="17.25" customHeight="1">
      <c r="D661" s="9"/>
      <c r="E661" s="9"/>
      <c r="F661" s="132"/>
      <c r="G661" s="132"/>
      <c r="H661" s="14"/>
      <c r="I661" s="8"/>
      <c r="J661" s="8"/>
      <c r="K661" s="8"/>
      <c r="L661" s="8"/>
      <c r="M661" s="8"/>
      <c r="N661" s="8"/>
      <c r="O661" s="8"/>
      <c r="P661" s="8"/>
      <c r="Q661" s="8"/>
      <c r="R661" s="8"/>
      <c r="S661" s="8"/>
      <c r="T661" s="8"/>
      <c r="U661" s="8"/>
      <c r="V661" s="8"/>
      <c r="W661" s="8"/>
      <c r="X661" s="8"/>
      <c r="Y661" s="8"/>
      <c r="Z661" s="8"/>
    </row>
    <row r="662" spans="4:26" ht="17.25" customHeight="1">
      <c r="D662" s="9"/>
      <c r="E662" s="9"/>
      <c r="F662" s="132"/>
      <c r="G662" s="132"/>
      <c r="H662" s="14"/>
      <c r="I662" s="8"/>
      <c r="J662" s="8"/>
      <c r="K662" s="8"/>
      <c r="L662" s="8"/>
      <c r="M662" s="8"/>
      <c r="N662" s="8"/>
      <c r="O662" s="8"/>
      <c r="P662" s="8"/>
      <c r="Q662" s="8"/>
      <c r="R662" s="8"/>
      <c r="S662" s="8"/>
      <c r="T662" s="8"/>
      <c r="U662" s="8"/>
      <c r="V662" s="8"/>
      <c r="W662" s="8"/>
      <c r="X662" s="8"/>
      <c r="Y662" s="8"/>
      <c r="Z662" s="8"/>
    </row>
    <row r="663" spans="4:26" ht="17.25" customHeight="1">
      <c r="D663" s="9"/>
      <c r="E663" s="9"/>
      <c r="F663" s="132"/>
      <c r="G663" s="132"/>
      <c r="H663" s="14"/>
      <c r="I663" s="8"/>
      <c r="J663" s="8"/>
      <c r="K663" s="8"/>
      <c r="L663" s="8"/>
      <c r="M663" s="8"/>
      <c r="N663" s="8"/>
      <c r="O663" s="8"/>
      <c r="P663" s="8"/>
      <c r="Q663" s="8"/>
      <c r="R663" s="8"/>
      <c r="S663" s="8"/>
      <c r="T663" s="8"/>
      <c r="U663" s="8"/>
      <c r="V663" s="8"/>
      <c r="W663" s="8"/>
      <c r="X663" s="8"/>
      <c r="Y663" s="8"/>
      <c r="Z663" s="8"/>
    </row>
    <row r="664" spans="4:26" ht="17.25" customHeight="1">
      <c r="D664" s="9"/>
      <c r="E664" s="9"/>
      <c r="F664" s="132"/>
      <c r="G664" s="132"/>
      <c r="H664" s="14"/>
      <c r="I664" s="8"/>
      <c r="J664" s="8"/>
      <c r="K664" s="8"/>
      <c r="L664" s="8"/>
      <c r="M664" s="8"/>
      <c r="N664" s="8"/>
      <c r="O664" s="8"/>
      <c r="P664" s="8"/>
      <c r="Q664" s="8"/>
      <c r="R664" s="8"/>
      <c r="S664" s="8"/>
      <c r="T664" s="8"/>
      <c r="U664" s="8"/>
      <c r="V664" s="8"/>
      <c r="W664" s="8"/>
      <c r="X664" s="8"/>
      <c r="Y664" s="8"/>
      <c r="Z664" s="8"/>
    </row>
    <row r="665" spans="4:26" ht="17.25" customHeight="1">
      <c r="D665" s="9"/>
      <c r="E665" s="9"/>
      <c r="F665" s="132"/>
      <c r="G665" s="132"/>
      <c r="H665" s="14"/>
      <c r="I665" s="8"/>
      <c r="J665" s="8"/>
      <c r="K665" s="8"/>
      <c r="L665" s="8"/>
      <c r="M665" s="8"/>
      <c r="N665" s="8"/>
      <c r="O665" s="8"/>
      <c r="P665" s="8"/>
      <c r="Q665" s="8"/>
      <c r="R665" s="8"/>
      <c r="S665" s="8"/>
      <c r="T665" s="8"/>
      <c r="U665" s="8"/>
      <c r="V665" s="8"/>
      <c r="W665" s="8"/>
      <c r="X665" s="8"/>
      <c r="Y665" s="8"/>
      <c r="Z665" s="8"/>
    </row>
    <row r="666" spans="4:26" ht="17.25" customHeight="1">
      <c r="D666" s="9"/>
      <c r="E666" s="9"/>
      <c r="F666" s="132"/>
      <c r="G666" s="132"/>
      <c r="H666" s="14"/>
      <c r="I666" s="8"/>
      <c r="J666" s="8"/>
      <c r="K666" s="8"/>
      <c r="L666" s="8"/>
      <c r="M666" s="8"/>
      <c r="N666" s="8"/>
      <c r="O666" s="8"/>
      <c r="P666" s="8"/>
      <c r="Q666" s="8"/>
      <c r="R666" s="8"/>
      <c r="S666" s="8"/>
      <c r="T666" s="8"/>
      <c r="U666" s="8"/>
      <c r="V666" s="8"/>
      <c r="W666" s="8"/>
      <c r="X666" s="8"/>
      <c r="Y666" s="8"/>
      <c r="Z666" s="8"/>
    </row>
    <row r="667" spans="4:26" ht="17.25" customHeight="1">
      <c r="D667" s="9"/>
      <c r="E667" s="9"/>
      <c r="F667" s="132"/>
      <c r="G667" s="132"/>
      <c r="H667" s="14"/>
      <c r="I667" s="8"/>
      <c r="J667" s="8"/>
      <c r="K667" s="8"/>
      <c r="L667" s="8"/>
      <c r="M667" s="8"/>
      <c r="N667" s="8"/>
      <c r="O667" s="8"/>
      <c r="P667" s="8"/>
      <c r="Q667" s="8"/>
      <c r="R667" s="8"/>
      <c r="S667" s="8"/>
      <c r="T667" s="8"/>
      <c r="U667" s="8"/>
      <c r="V667" s="8"/>
      <c r="W667" s="8"/>
      <c r="X667" s="8"/>
      <c r="Y667" s="8"/>
      <c r="Z667" s="8"/>
    </row>
    <row r="668" spans="4:26" ht="17.25" customHeight="1">
      <c r="D668" s="9"/>
      <c r="E668" s="9"/>
      <c r="F668" s="132"/>
      <c r="G668" s="132"/>
      <c r="H668" s="14"/>
      <c r="I668" s="8"/>
      <c r="J668" s="8"/>
      <c r="K668" s="8"/>
      <c r="L668" s="8"/>
      <c r="M668" s="8"/>
      <c r="N668" s="8"/>
      <c r="O668" s="8"/>
      <c r="P668" s="8"/>
      <c r="Q668" s="8"/>
      <c r="R668" s="8"/>
      <c r="S668" s="8"/>
      <c r="T668" s="8"/>
      <c r="U668" s="8"/>
      <c r="V668" s="8"/>
      <c r="W668" s="8"/>
      <c r="X668" s="8"/>
      <c r="Y668" s="8"/>
      <c r="Z668" s="8"/>
    </row>
    <row r="669" spans="4:26" ht="17.25" customHeight="1">
      <c r="D669" s="9"/>
      <c r="E669" s="9"/>
      <c r="F669" s="132"/>
      <c r="G669" s="132"/>
      <c r="H669" s="14"/>
      <c r="I669" s="8"/>
      <c r="J669" s="8"/>
      <c r="K669" s="8"/>
      <c r="L669" s="8"/>
      <c r="M669" s="8"/>
      <c r="N669" s="8"/>
      <c r="O669" s="8"/>
      <c r="P669" s="8"/>
      <c r="Q669" s="8"/>
      <c r="R669" s="8"/>
      <c r="S669" s="8"/>
      <c r="T669" s="8"/>
      <c r="U669" s="8"/>
      <c r="V669" s="8"/>
      <c r="W669" s="8"/>
      <c r="X669" s="8"/>
      <c r="Y669" s="8"/>
      <c r="Z669" s="8"/>
    </row>
    <row r="670" spans="4:26" ht="17.25" customHeight="1">
      <c r="D670" s="9"/>
      <c r="E670" s="9"/>
      <c r="F670" s="132"/>
      <c r="G670" s="132"/>
      <c r="H670" s="14"/>
      <c r="I670" s="8"/>
      <c r="J670" s="8"/>
      <c r="K670" s="8"/>
      <c r="L670" s="8"/>
      <c r="M670" s="8"/>
      <c r="N670" s="8"/>
      <c r="O670" s="8"/>
      <c r="P670" s="8"/>
      <c r="Q670" s="8"/>
      <c r="R670" s="8"/>
      <c r="S670" s="8"/>
      <c r="T670" s="8"/>
      <c r="U670" s="8"/>
      <c r="V670" s="8"/>
      <c r="W670" s="8"/>
      <c r="X670" s="8"/>
      <c r="Y670" s="8"/>
      <c r="Z670" s="8"/>
    </row>
    <row r="671" spans="4:26" ht="17.25" customHeight="1">
      <c r="D671" s="9"/>
      <c r="E671" s="9"/>
      <c r="F671" s="132"/>
      <c r="G671" s="132"/>
      <c r="H671" s="14"/>
      <c r="I671" s="8"/>
      <c r="J671" s="8"/>
      <c r="K671" s="8"/>
      <c r="L671" s="8"/>
      <c r="M671" s="8"/>
      <c r="N671" s="8"/>
      <c r="O671" s="8"/>
      <c r="P671" s="8"/>
      <c r="Q671" s="8"/>
      <c r="R671" s="8"/>
      <c r="S671" s="8"/>
      <c r="T671" s="8"/>
      <c r="U671" s="8"/>
      <c r="V671" s="8"/>
      <c r="W671" s="8"/>
      <c r="X671" s="8"/>
      <c r="Y671" s="8"/>
      <c r="Z671" s="8"/>
    </row>
    <row r="672" spans="4:26" ht="17.25" customHeight="1">
      <c r="D672" s="9"/>
      <c r="E672" s="9"/>
      <c r="F672" s="132"/>
      <c r="G672" s="132"/>
      <c r="H672" s="14"/>
      <c r="I672" s="8"/>
      <c r="J672" s="8"/>
      <c r="K672" s="8"/>
      <c r="L672" s="8"/>
      <c r="M672" s="8"/>
      <c r="N672" s="8"/>
      <c r="O672" s="8"/>
      <c r="P672" s="8"/>
      <c r="Q672" s="8"/>
      <c r="R672" s="8"/>
      <c r="S672" s="8"/>
      <c r="T672" s="8"/>
      <c r="U672" s="8"/>
      <c r="V672" s="8"/>
      <c r="W672" s="8"/>
      <c r="X672" s="8"/>
      <c r="Y672" s="8"/>
      <c r="Z672" s="8"/>
    </row>
    <row r="673" spans="4:26" ht="17.25" customHeight="1">
      <c r="D673" s="9"/>
      <c r="E673" s="9"/>
      <c r="F673" s="132"/>
      <c r="G673" s="132"/>
      <c r="H673" s="14"/>
      <c r="I673" s="8"/>
      <c r="J673" s="8"/>
      <c r="K673" s="8"/>
      <c r="L673" s="8"/>
      <c r="M673" s="8"/>
      <c r="N673" s="8"/>
      <c r="O673" s="8"/>
      <c r="P673" s="8"/>
      <c r="Q673" s="8"/>
      <c r="R673" s="8"/>
      <c r="S673" s="8"/>
      <c r="T673" s="8"/>
      <c r="U673" s="8"/>
      <c r="V673" s="8"/>
      <c r="W673" s="8"/>
      <c r="X673" s="8"/>
      <c r="Y673" s="8"/>
      <c r="Z673" s="8"/>
    </row>
    <row r="674" spans="4:26" ht="17.25" customHeight="1">
      <c r="D674" s="9"/>
      <c r="E674" s="9"/>
      <c r="F674" s="132"/>
      <c r="G674" s="132"/>
      <c r="H674" s="14"/>
      <c r="I674" s="8"/>
      <c r="J674" s="8"/>
      <c r="K674" s="8"/>
      <c r="L674" s="8"/>
      <c r="M674" s="8"/>
      <c r="N674" s="8"/>
      <c r="O674" s="8"/>
      <c r="P674" s="8"/>
      <c r="Q674" s="8"/>
      <c r="R674" s="8"/>
      <c r="S674" s="8"/>
      <c r="T674" s="8"/>
      <c r="U674" s="8"/>
      <c r="V674" s="8"/>
      <c r="W674" s="8"/>
      <c r="X674" s="8"/>
      <c r="Y674" s="8"/>
      <c r="Z674" s="8"/>
    </row>
    <row r="675" spans="4:26" ht="17.25" customHeight="1">
      <c r="D675" s="9"/>
      <c r="E675" s="9"/>
      <c r="F675" s="132"/>
      <c r="G675" s="132"/>
      <c r="H675" s="14"/>
      <c r="I675" s="8"/>
      <c r="J675" s="8"/>
      <c r="K675" s="8"/>
      <c r="L675" s="8"/>
      <c r="M675" s="8"/>
      <c r="N675" s="8"/>
      <c r="O675" s="8"/>
      <c r="P675" s="8"/>
      <c r="Q675" s="8"/>
      <c r="R675" s="8"/>
      <c r="S675" s="8"/>
      <c r="T675" s="8"/>
      <c r="U675" s="8"/>
      <c r="V675" s="8"/>
      <c r="W675" s="8"/>
      <c r="X675" s="8"/>
      <c r="Y675" s="8"/>
      <c r="Z675" s="8"/>
    </row>
    <row r="676" spans="4:26" ht="17.25" customHeight="1">
      <c r="D676" s="9"/>
      <c r="E676" s="9"/>
      <c r="F676" s="132"/>
      <c r="G676" s="132"/>
      <c r="H676" s="14"/>
      <c r="I676" s="8"/>
      <c r="J676" s="8"/>
      <c r="K676" s="8"/>
      <c r="L676" s="8"/>
      <c r="M676" s="8"/>
      <c r="N676" s="8"/>
      <c r="O676" s="8"/>
      <c r="P676" s="8"/>
      <c r="Q676" s="8"/>
      <c r="R676" s="8"/>
      <c r="S676" s="8"/>
      <c r="T676" s="8"/>
      <c r="U676" s="8"/>
      <c r="V676" s="8"/>
      <c r="W676" s="8"/>
      <c r="X676" s="8"/>
      <c r="Y676" s="8"/>
      <c r="Z676" s="8"/>
    </row>
    <row r="677" spans="4:26" ht="17.25" customHeight="1">
      <c r="D677" s="9"/>
      <c r="E677" s="9"/>
      <c r="F677" s="132"/>
      <c r="G677" s="132"/>
      <c r="H677" s="14"/>
      <c r="I677" s="8"/>
      <c r="J677" s="8"/>
      <c r="K677" s="8"/>
      <c r="L677" s="8"/>
      <c r="M677" s="8"/>
      <c r="N677" s="8"/>
      <c r="O677" s="8"/>
      <c r="P677" s="8"/>
      <c r="Q677" s="8"/>
      <c r="R677" s="8"/>
      <c r="S677" s="8"/>
      <c r="T677" s="8"/>
      <c r="U677" s="8"/>
      <c r="V677" s="8"/>
      <c r="W677" s="8"/>
      <c r="X677" s="8"/>
      <c r="Y677" s="8"/>
      <c r="Z677" s="8"/>
    </row>
    <row r="678" spans="4:26" ht="17.25" customHeight="1">
      <c r="D678" s="9"/>
      <c r="E678" s="9"/>
      <c r="F678" s="132"/>
      <c r="G678" s="132"/>
      <c r="H678" s="14"/>
      <c r="I678" s="8"/>
      <c r="J678" s="8"/>
      <c r="K678" s="8"/>
      <c r="L678" s="8"/>
      <c r="M678" s="8"/>
      <c r="N678" s="8"/>
      <c r="O678" s="8"/>
      <c r="P678" s="8"/>
      <c r="Q678" s="8"/>
      <c r="R678" s="8"/>
      <c r="S678" s="8"/>
      <c r="T678" s="8"/>
      <c r="U678" s="8"/>
      <c r="V678" s="8"/>
      <c r="W678" s="8"/>
      <c r="X678" s="8"/>
      <c r="Y678" s="8"/>
      <c r="Z678" s="8"/>
    </row>
    <row r="679" spans="4:26" ht="17.25" customHeight="1">
      <c r="D679" s="9"/>
      <c r="E679" s="9"/>
      <c r="F679" s="132"/>
      <c r="G679" s="132"/>
      <c r="H679" s="14"/>
      <c r="I679" s="8"/>
      <c r="J679" s="8"/>
      <c r="K679" s="8"/>
      <c r="L679" s="8"/>
      <c r="M679" s="8"/>
      <c r="N679" s="8"/>
      <c r="O679" s="8"/>
      <c r="P679" s="8"/>
      <c r="Q679" s="8"/>
      <c r="R679" s="8"/>
      <c r="S679" s="8"/>
      <c r="T679" s="8"/>
      <c r="U679" s="8"/>
      <c r="V679" s="8"/>
      <c r="W679" s="8"/>
      <c r="X679" s="8"/>
      <c r="Y679" s="8"/>
      <c r="Z679" s="8"/>
    </row>
    <row r="680" spans="4:26" ht="17.25" customHeight="1">
      <c r="D680" s="9"/>
      <c r="E680" s="9"/>
      <c r="F680" s="132"/>
      <c r="G680" s="132"/>
      <c r="H680" s="14"/>
      <c r="I680" s="8"/>
      <c r="J680" s="8"/>
      <c r="K680" s="8"/>
      <c r="L680" s="8"/>
      <c r="M680" s="8"/>
      <c r="N680" s="8"/>
      <c r="O680" s="8"/>
      <c r="P680" s="8"/>
      <c r="Q680" s="8"/>
      <c r="R680" s="8"/>
      <c r="S680" s="8"/>
      <c r="T680" s="8"/>
      <c r="U680" s="8"/>
      <c r="V680" s="8"/>
      <c r="W680" s="8"/>
      <c r="X680" s="8"/>
      <c r="Y680" s="8"/>
      <c r="Z680" s="8"/>
    </row>
    <row r="681" spans="4:26" ht="17.25" customHeight="1">
      <c r="D681" s="9"/>
      <c r="E681" s="9"/>
      <c r="F681" s="132"/>
      <c r="G681" s="132"/>
      <c r="H681" s="14"/>
      <c r="I681" s="8"/>
      <c r="J681" s="8"/>
      <c r="K681" s="8"/>
      <c r="L681" s="8"/>
      <c r="M681" s="8"/>
      <c r="N681" s="8"/>
      <c r="O681" s="8"/>
      <c r="P681" s="8"/>
      <c r="Q681" s="8"/>
      <c r="R681" s="8"/>
      <c r="S681" s="8"/>
      <c r="T681" s="8"/>
      <c r="U681" s="8"/>
      <c r="V681" s="8"/>
      <c r="W681" s="8"/>
      <c r="X681" s="8"/>
      <c r="Y681" s="8"/>
      <c r="Z681" s="8"/>
    </row>
    <row r="682" spans="4:26" ht="17.25" customHeight="1">
      <c r="D682" s="9"/>
      <c r="E682" s="9"/>
      <c r="F682" s="132"/>
      <c r="G682" s="132"/>
      <c r="H682" s="14"/>
      <c r="I682" s="8"/>
      <c r="J682" s="8"/>
      <c r="K682" s="8"/>
      <c r="L682" s="8"/>
      <c r="M682" s="8"/>
      <c r="N682" s="8"/>
      <c r="O682" s="8"/>
      <c r="P682" s="8"/>
      <c r="Q682" s="8"/>
      <c r="R682" s="8"/>
      <c r="S682" s="8"/>
      <c r="T682" s="8"/>
      <c r="U682" s="8"/>
      <c r="V682" s="8"/>
      <c r="W682" s="8"/>
      <c r="X682" s="8"/>
      <c r="Y682" s="8"/>
      <c r="Z682" s="8"/>
    </row>
    <row r="683" spans="4:26" ht="17.25" customHeight="1">
      <c r="D683" s="9"/>
      <c r="E683" s="9"/>
      <c r="F683" s="132"/>
      <c r="G683" s="132"/>
      <c r="H683" s="14"/>
      <c r="I683" s="8"/>
      <c r="J683" s="8"/>
      <c r="K683" s="8"/>
      <c r="L683" s="8"/>
      <c r="M683" s="8"/>
      <c r="N683" s="8"/>
      <c r="O683" s="8"/>
      <c r="P683" s="8"/>
      <c r="Q683" s="8"/>
      <c r="R683" s="8"/>
      <c r="S683" s="8"/>
      <c r="T683" s="8"/>
      <c r="U683" s="8"/>
      <c r="V683" s="8"/>
      <c r="W683" s="8"/>
      <c r="X683" s="8"/>
      <c r="Y683" s="8"/>
      <c r="Z683" s="8"/>
    </row>
    <row r="684" spans="4:26" ht="17.25" customHeight="1">
      <c r="D684" s="9"/>
      <c r="E684" s="9"/>
      <c r="F684" s="132"/>
      <c r="G684" s="132"/>
      <c r="H684" s="14"/>
      <c r="I684" s="8"/>
      <c r="J684" s="8"/>
      <c r="K684" s="8"/>
      <c r="L684" s="8"/>
      <c r="M684" s="8"/>
      <c r="N684" s="8"/>
      <c r="O684" s="8"/>
      <c r="P684" s="8"/>
      <c r="Q684" s="8"/>
      <c r="R684" s="8"/>
      <c r="S684" s="8"/>
      <c r="T684" s="8"/>
      <c r="U684" s="8"/>
      <c r="V684" s="8"/>
      <c r="W684" s="8"/>
      <c r="X684" s="8"/>
      <c r="Y684" s="8"/>
      <c r="Z684" s="8"/>
    </row>
    <row r="685" spans="4:26" ht="17.25" customHeight="1">
      <c r="D685" s="9"/>
      <c r="E685" s="9"/>
      <c r="F685" s="132"/>
      <c r="G685" s="132"/>
      <c r="H685" s="14"/>
      <c r="I685" s="8"/>
      <c r="J685" s="8"/>
      <c r="K685" s="8"/>
      <c r="L685" s="8"/>
      <c r="M685" s="8"/>
      <c r="N685" s="8"/>
      <c r="O685" s="8"/>
      <c r="P685" s="8"/>
      <c r="Q685" s="8"/>
      <c r="R685" s="8"/>
      <c r="S685" s="8"/>
      <c r="T685" s="8"/>
      <c r="U685" s="8"/>
      <c r="V685" s="8"/>
      <c r="W685" s="8"/>
      <c r="X685" s="8"/>
      <c r="Y685" s="8"/>
      <c r="Z685" s="8"/>
    </row>
    <row r="686" spans="4:26" ht="17.25" customHeight="1">
      <c r="D686" s="9"/>
      <c r="E686" s="9"/>
      <c r="F686" s="132"/>
      <c r="G686" s="132"/>
      <c r="H686" s="14"/>
      <c r="I686" s="8"/>
      <c r="J686" s="8"/>
      <c r="K686" s="8"/>
      <c r="L686" s="8"/>
      <c r="M686" s="8"/>
      <c r="N686" s="8"/>
      <c r="O686" s="8"/>
      <c r="P686" s="8"/>
      <c r="Q686" s="8"/>
      <c r="R686" s="8"/>
      <c r="S686" s="8"/>
      <c r="T686" s="8"/>
      <c r="U686" s="8"/>
      <c r="V686" s="8"/>
      <c r="W686" s="8"/>
      <c r="X686" s="8"/>
      <c r="Y686" s="8"/>
      <c r="Z686" s="8"/>
    </row>
    <row r="687" spans="4:26" ht="17.25" customHeight="1">
      <c r="D687" s="9"/>
      <c r="E687" s="9"/>
      <c r="F687" s="132"/>
      <c r="G687" s="132"/>
      <c r="H687" s="14"/>
      <c r="I687" s="8"/>
      <c r="J687" s="8"/>
      <c r="K687" s="8"/>
      <c r="L687" s="8"/>
      <c r="M687" s="8"/>
      <c r="N687" s="8"/>
      <c r="O687" s="8"/>
      <c r="P687" s="8"/>
      <c r="Q687" s="8"/>
      <c r="R687" s="8"/>
      <c r="S687" s="8"/>
      <c r="T687" s="8"/>
      <c r="U687" s="8"/>
      <c r="V687" s="8"/>
      <c r="W687" s="8"/>
      <c r="X687" s="8"/>
      <c r="Y687" s="8"/>
      <c r="Z687" s="8"/>
    </row>
    <row r="688" spans="4:26" ht="17.25" customHeight="1">
      <c r="D688" s="9"/>
      <c r="E688" s="9"/>
      <c r="F688" s="132"/>
      <c r="G688" s="132"/>
      <c r="H688" s="14"/>
      <c r="I688" s="8"/>
      <c r="J688" s="8"/>
      <c r="K688" s="8"/>
      <c r="L688" s="8"/>
      <c r="M688" s="8"/>
      <c r="N688" s="8"/>
      <c r="O688" s="8"/>
      <c r="P688" s="8"/>
      <c r="Q688" s="8"/>
      <c r="R688" s="8"/>
      <c r="S688" s="8"/>
      <c r="T688" s="8"/>
      <c r="U688" s="8"/>
      <c r="V688" s="8"/>
      <c r="W688" s="8"/>
      <c r="X688" s="8"/>
      <c r="Y688" s="8"/>
      <c r="Z688" s="8"/>
    </row>
    <row r="689" spans="4:26" ht="17.25" customHeight="1">
      <c r="D689" s="9"/>
      <c r="E689" s="9"/>
      <c r="F689" s="132"/>
      <c r="G689" s="132"/>
      <c r="H689" s="14"/>
      <c r="I689" s="8"/>
      <c r="J689" s="8"/>
      <c r="K689" s="8"/>
      <c r="L689" s="8"/>
      <c r="M689" s="8"/>
      <c r="N689" s="8"/>
      <c r="O689" s="8"/>
      <c r="P689" s="8"/>
      <c r="Q689" s="8"/>
      <c r="R689" s="8"/>
      <c r="S689" s="8"/>
      <c r="T689" s="8"/>
      <c r="U689" s="8"/>
      <c r="V689" s="8"/>
      <c r="W689" s="8"/>
      <c r="X689" s="8"/>
      <c r="Y689" s="8"/>
      <c r="Z689" s="8"/>
    </row>
    <row r="690" spans="4:26" ht="17.25" customHeight="1">
      <c r="D690" s="9"/>
      <c r="E690" s="9"/>
      <c r="F690" s="132"/>
      <c r="G690" s="132"/>
      <c r="H690" s="14"/>
      <c r="I690" s="8"/>
      <c r="J690" s="8"/>
      <c r="K690" s="8"/>
      <c r="L690" s="8"/>
      <c r="M690" s="8"/>
      <c r="N690" s="8"/>
      <c r="O690" s="8"/>
      <c r="P690" s="8"/>
      <c r="Q690" s="8"/>
      <c r="R690" s="8"/>
      <c r="S690" s="8"/>
      <c r="T690" s="8"/>
      <c r="U690" s="8"/>
      <c r="V690" s="8"/>
      <c r="W690" s="8"/>
      <c r="X690" s="8"/>
      <c r="Y690" s="8"/>
      <c r="Z690" s="8"/>
    </row>
    <row r="691" spans="4:26" ht="17.25" customHeight="1">
      <c r="D691" s="9"/>
      <c r="E691" s="9"/>
      <c r="F691" s="132"/>
      <c r="G691" s="132"/>
      <c r="H691" s="14"/>
      <c r="I691" s="8"/>
      <c r="J691" s="8"/>
      <c r="K691" s="8"/>
      <c r="L691" s="8"/>
      <c r="M691" s="8"/>
      <c r="N691" s="8"/>
      <c r="O691" s="8"/>
      <c r="P691" s="8"/>
      <c r="Q691" s="8"/>
      <c r="R691" s="8"/>
      <c r="S691" s="8"/>
      <c r="T691" s="8"/>
      <c r="U691" s="8"/>
      <c r="V691" s="8"/>
      <c r="W691" s="8"/>
      <c r="X691" s="8"/>
      <c r="Y691" s="8"/>
      <c r="Z691" s="8"/>
    </row>
    <row r="692" spans="4:26" ht="17.25" customHeight="1">
      <c r="D692" s="9"/>
      <c r="E692" s="9"/>
      <c r="F692" s="132"/>
      <c r="G692" s="132"/>
      <c r="H692" s="14"/>
      <c r="I692" s="8"/>
      <c r="J692" s="8"/>
      <c r="K692" s="8"/>
      <c r="L692" s="8"/>
      <c r="M692" s="8"/>
      <c r="N692" s="8"/>
      <c r="O692" s="8"/>
      <c r="P692" s="8"/>
      <c r="Q692" s="8"/>
      <c r="R692" s="8"/>
      <c r="S692" s="8"/>
      <c r="T692" s="8"/>
      <c r="U692" s="8"/>
      <c r="V692" s="8"/>
      <c r="W692" s="8"/>
      <c r="X692" s="8"/>
      <c r="Y692" s="8"/>
      <c r="Z692" s="8"/>
    </row>
    <row r="693" spans="4:26" ht="17.25" customHeight="1">
      <c r="D693" s="9"/>
      <c r="E693" s="9"/>
      <c r="F693" s="132"/>
      <c r="G693" s="132"/>
      <c r="H693" s="14"/>
      <c r="I693" s="8"/>
      <c r="J693" s="8"/>
      <c r="K693" s="8"/>
      <c r="L693" s="8"/>
      <c r="M693" s="8"/>
      <c r="N693" s="8"/>
      <c r="O693" s="8"/>
      <c r="P693" s="8"/>
      <c r="Q693" s="8"/>
      <c r="R693" s="8"/>
      <c r="S693" s="8"/>
      <c r="T693" s="8"/>
      <c r="U693" s="8"/>
      <c r="V693" s="8"/>
      <c r="W693" s="8"/>
      <c r="X693" s="8"/>
      <c r="Y693" s="8"/>
      <c r="Z693" s="8"/>
    </row>
    <row r="694" spans="4:26" ht="17.25" customHeight="1">
      <c r="D694" s="9"/>
      <c r="E694" s="9"/>
      <c r="F694" s="132"/>
      <c r="G694" s="132"/>
      <c r="H694" s="14"/>
      <c r="I694" s="8"/>
      <c r="J694" s="8"/>
      <c r="K694" s="8"/>
      <c r="L694" s="8"/>
      <c r="M694" s="8"/>
      <c r="N694" s="8"/>
      <c r="O694" s="8"/>
      <c r="P694" s="8"/>
      <c r="Q694" s="8"/>
      <c r="R694" s="8"/>
      <c r="S694" s="8"/>
      <c r="T694" s="8"/>
      <c r="U694" s="8"/>
      <c r="V694" s="8"/>
      <c r="W694" s="8"/>
      <c r="X694" s="8"/>
      <c r="Y694" s="8"/>
      <c r="Z694" s="8"/>
    </row>
    <row r="695" spans="4:26" ht="17.25" customHeight="1">
      <c r="D695" s="9"/>
      <c r="E695" s="9"/>
      <c r="F695" s="132"/>
      <c r="G695" s="132"/>
      <c r="H695" s="14"/>
      <c r="I695" s="8"/>
      <c r="J695" s="8"/>
      <c r="K695" s="8"/>
      <c r="L695" s="8"/>
      <c r="M695" s="8"/>
      <c r="N695" s="8"/>
      <c r="O695" s="8"/>
      <c r="P695" s="8"/>
      <c r="Q695" s="8"/>
      <c r="R695" s="8"/>
      <c r="S695" s="8"/>
      <c r="T695" s="8"/>
      <c r="U695" s="8"/>
      <c r="V695" s="8"/>
      <c r="W695" s="8"/>
      <c r="X695" s="8"/>
      <c r="Y695" s="8"/>
      <c r="Z695" s="8"/>
    </row>
    <row r="696" spans="4:26" ht="17.25" customHeight="1">
      <c r="D696" s="9"/>
      <c r="E696" s="9"/>
      <c r="F696" s="132"/>
      <c r="G696" s="132"/>
      <c r="H696" s="14"/>
      <c r="I696" s="8"/>
      <c r="J696" s="8"/>
      <c r="K696" s="8"/>
      <c r="L696" s="8"/>
      <c r="M696" s="8"/>
      <c r="N696" s="8"/>
      <c r="O696" s="8"/>
      <c r="P696" s="8"/>
      <c r="Q696" s="8"/>
      <c r="R696" s="8"/>
      <c r="S696" s="8"/>
      <c r="T696" s="8"/>
      <c r="U696" s="8"/>
      <c r="V696" s="8"/>
      <c r="W696" s="8"/>
      <c r="X696" s="8"/>
      <c r="Y696" s="8"/>
      <c r="Z696" s="8"/>
    </row>
    <row r="697" spans="4:26" ht="17.25" customHeight="1">
      <c r="D697" s="9"/>
      <c r="E697" s="9"/>
      <c r="F697" s="132"/>
      <c r="G697" s="132"/>
      <c r="H697" s="14"/>
      <c r="I697" s="8"/>
      <c r="J697" s="8"/>
      <c r="K697" s="8"/>
      <c r="L697" s="8"/>
      <c r="M697" s="8"/>
      <c r="N697" s="8"/>
      <c r="O697" s="8"/>
      <c r="P697" s="8"/>
      <c r="Q697" s="8"/>
      <c r="R697" s="8"/>
      <c r="S697" s="8"/>
      <c r="T697" s="8"/>
      <c r="U697" s="8"/>
      <c r="V697" s="8"/>
      <c r="W697" s="8"/>
      <c r="X697" s="8"/>
      <c r="Y697" s="8"/>
      <c r="Z697" s="8"/>
    </row>
    <row r="698" spans="4:26" ht="17.25" customHeight="1">
      <c r="D698" s="9"/>
      <c r="E698" s="9"/>
      <c r="F698" s="132"/>
      <c r="G698" s="132"/>
      <c r="H698" s="14"/>
      <c r="I698" s="8"/>
      <c r="J698" s="8"/>
      <c r="K698" s="8"/>
      <c r="L698" s="8"/>
      <c r="M698" s="8"/>
      <c r="N698" s="8"/>
      <c r="O698" s="8"/>
      <c r="P698" s="8"/>
      <c r="Q698" s="8"/>
      <c r="R698" s="8"/>
      <c r="S698" s="8"/>
      <c r="T698" s="8"/>
      <c r="U698" s="8"/>
      <c r="V698" s="8"/>
      <c r="W698" s="8"/>
      <c r="X698" s="8"/>
      <c r="Y698" s="8"/>
      <c r="Z698" s="8"/>
    </row>
    <row r="699" spans="4:26" ht="17.25" customHeight="1">
      <c r="D699" s="9"/>
      <c r="E699" s="9"/>
      <c r="F699" s="132"/>
      <c r="G699" s="132"/>
      <c r="H699" s="14"/>
      <c r="I699" s="8"/>
      <c r="J699" s="8"/>
      <c r="K699" s="8"/>
      <c r="L699" s="8"/>
      <c r="M699" s="8"/>
      <c r="N699" s="8"/>
      <c r="O699" s="8"/>
      <c r="P699" s="8"/>
      <c r="Q699" s="8"/>
      <c r="R699" s="8"/>
      <c r="S699" s="8"/>
      <c r="T699" s="8"/>
      <c r="U699" s="8"/>
      <c r="V699" s="8"/>
      <c r="W699" s="8"/>
      <c r="X699" s="8"/>
      <c r="Y699" s="8"/>
      <c r="Z699" s="8"/>
    </row>
    <row r="700" spans="4:26" ht="17.25" customHeight="1">
      <c r="D700" s="9"/>
      <c r="E700" s="9"/>
      <c r="F700" s="132"/>
      <c r="G700" s="132"/>
      <c r="H700" s="14"/>
      <c r="I700" s="8"/>
      <c r="J700" s="8"/>
      <c r="K700" s="8"/>
      <c r="L700" s="8"/>
      <c r="M700" s="8"/>
      <c r="N700" s="8"/>
      <c r="O700" s="8"/>
      <c r="P700" s="8"/>
      <c r="Q700" s="8"/>
      <c r="R700" s="8"/>
      <c r="S700" s="8"/>
      <c r="T700" s="8"/>
      <c r="U700" s="8"/>
      <c r="V700" s="8"/>
      <c r="W700" s="8"/>
      <c r="X700" s="8"/>
      <c r="Y700" s="8"/>
      <c r="Z700" s="8"/>
    </row>
    <row r="701" spans="4:26" ht="17.25" customHeight="1">
      <c r="D701" s="9"/>
      <c r="E701" s="9"/>
      <c r="F701" s="132"/>
      <c r="G701" s="132"/>
      <c r="H701" s="14"/>
      <c r="I701" s="8"/>
      <c r="J701" s="8"/>
      <c r="K701" s="8"/>
      <c r="L701" s="8"/>
      <c r="M701" s="8"/>
      <c r="N701" s="8"/>
      <c r="O701" s="8"/>
      <c r="P701" s="8"/>
      <c r="Q701" s="8"/>
      <c r="R701" s="8"/>
      <c r="S701" s="8"/>
      <c r="T701" s="8"/>
      <c r="U701" s="8"/>
      <c r="V701" s="8"/>
      <c r="W701" s="8"/>
      <c r="X701" s="8"/>
      <c r="Y701" s="8"/>
      <c r="Z701" s="8"/>
    </row>
    <row r="702" spans="4:26" ht="17.25" customHeight="1">
      <c r="D702" s="9"/>
      <c r="E702" s="9"/>
      <c r="F702" s="132"/>
      <c r="G702" s="132"/>
      <c r="H702" s="14"/>
      <c r="I702" s="8"/>
      <c r="J702" s="8"/>
      <c r="K702" s="8"/>
      <c r="L702" s="8"/>
      <c r="M702" s="8"/>
      <c r="N702" s="8"/>
      <c r="O702" s="8"/>
      <c r="P702" s="8"/>
      <c r="Q702" s="8"/>
      <c r="R702" s="8"/>
      <c r="S702" s="8"/>
      <c r="T702" s="8"/>
      <c r="U702" s="8"/>
      <c r="V702" s="8"/>
      <c r="W702" s="8"/>
      <c r="X702" s="8"/>
      <c r="Y702" s="8"/>
      <c r="Z702" s="8"/>
    </row>
    <row r="703" spans="4:26" ht="17.25" customHeight="1">
      <c r="D703" s="9"/>
      <c r="E703" s="9"/>
      <c r="F703" s="132"/>
      <c r="G703" s="132"/>
      <c r="H703" s="14"/>
      <c r="I703" s="8"/>
      <c r="J703" s="8"/>
      <c r="K703" s="8"/>
      <c r="L703" s="8"/>
      <c r="M703" s="8"/>
      <c r="N703" s="8"/>
      <c r="O703" s="8"/>
      <c r="P703" s="8"/>
      <c r="Q703" s="8"/>
      <c r="R703" s="8"/>
      <c r="S703" s="8"/>
      <c r="T703" s="8"/>
      <c r="U703" s="8"/>
      <c r="V703" s="8"/>
      <c r="W703" s="8"/>
      <c r="X703" s="8"/>
      <c r="Y703" s="8"/>
      <c r="Z703" s="8"/>
    </row>
    <row r="704" spans="4:26" ht="17.25" customHeight="1">
      <c r="D704" s="9"/>
      <c r="E704" s="9"/>
      <c r="F704" s="132"/>
      <c r="G704" s="132"/>
      <c r="H704" s="14"/>
      <c r="I704" s="8"/>
      <c r="J704" s="8"/>
      <c r="K704" s="8"/>
      <c r="L704" s="8"/>
      <c r="M704" s="8"/>
      <c r="N704" s="8"/>
      <c r="O704" s="8"/>
      <c r="P704" s="8"/>
      <c r="Q704" s="8"/>
      <c r="R704" s="8"/>
      <c r="S704" s="8"/>
      <c r="T704" s="8"/>
      <c r="U704" s="8"/>
      <c r="V704" s="8"/>
      <c r="W704" s="8"/>
      <c r="X704" s="8"/>
      <c r="Y704" s="8"/>
      <c r="Z704" s="8"/>
    </row>
    <row r="705" spans="4:26" ht="17.25" customHeight="1">
      <c r="D705" s="9"/>
      <c r="E705" s="9"/>
      <c r="F705" s="132"/>
      <c r="G705" s="132"/>
      <c r="H705" s="14"/>
      <c r="I705" s="8"/>
      <c r="J705" s="8"/>
      <c r="K705" s="8"/>
      <c r="L705" s="8"/>
      <c r="M705" s="8"/>
      <c r="N705" s="8"/>
      <c r="O705" s="8"/>
      <c r="P705" s="8"/>
      <c r="Q705" s="8"/>
      <c r="R705" s="8"/>
      <c r="S705" s="8"/>
      <c r="T705" s="8"/>
      <c r="U705" s="8"/>
      <c r="V705" s="8"/>
      <c r="W705" s="8"/>
      <c r="X705" s="8"/>
      <c r="Y705" s="8"/>
      <c r="Z705" s="8"/>
    </row>
    <row r="706" spans="4:26" ht="17.25" customHeight="1">
      <c r="D706" s="9"/>
      <c r="E706" s="9"/>
      <c r="F706" s="132"/>
      <c r="G706" s="132"/>
      <c r="H706" s="14"/>
      <c r="I706" s="8"/>
      <c r="J706" s="8"/>
      <c r="K706" s="8"/>
      <c r="L706" s="8"/>
      <c r="M706" s="8"/>
      <c r="N706" s="8"/>
      <c r="O706" s="8"/>
      <c r="P706" s="8"/>
      <c r="Q706" s="8"/>
      <c r="R706" s="8"/>
      <c r="S706" s="8"/>
      <c r="T706" s="8"/>
      <c r="U706" s="8"/>
      <c r="V706" s="8"/>
      <c r="W706" s="8"/>
      <c r="X706" s="8"/>
      <c r="Y706" s="8"/>
      <c r="Z706" s="8"/>
    </row>
    <row r="707" spans="4:26" ht="17.25" customHeight="1">
      <c r="D707" s="9"/>
      <c r="E707" s="9"/>
      <c r="F707" s="132"/>
      <c r="G707" s="132"/>
      <c r="H707" s="14"/>
      <c r="I707" s="8"/>
      <c r="J707" s="8"/>
      <c r="K707" s="8"/>
      <c r="L707" s="8"/>
      <c r="M707" s="8"/>
      <c r="N707" s="8"/>
      <c r="O707" s="8"/>
      <c r="P707" s="8"/>
      <c r="Q707" s="8"/>
      <c r="R707" s="8"/>
      <c r="S707" s="8"/>
      <c r="T707" s="8"/>
      <c r="U707" s="8"/>
      <c r="V707" s="8"/>
      <c r="W707" s="8"/>
      <c r="X707" s="8"/>
      <c r="Y707" s="8"/>
      <c r="Z707" s="8"/>
    </row>
    <row r="708" spans="4:26" ht="17.25" customHeight="1">
      <c r="D708" s="9"/>
      <c r="E708" s="9"/>
      <c r="F708" s="132"/>
      <c r="G708" s="132"/>
      <c r="H708" s="14"/>
      <c r="I708" s="8"/>
      <c r="J708" s="8"/>
      <c r="K708" s="8"/>
      <c r="L708" s="8"/>
      <c r="M708" s="8"/>
      <c r="N708" s="8"/>
      <c r="O708" s="8"/>
      <c r="P708" s="8"/>
      <c r="Q708" s="8"/>
      <c r="R708" s="8"/>
      <c r="S708" s="8"/>
      <c r="T708" s="8"/>
      <c r="U708" s="8"/>
      <c r="V708" s="8"/>
      <c r="W708" s="8"/>
      <c r="X708" s="8"/>
      <c r="Y708" s="8"/>
      <c r="Z708" s="8"/>
    </row>
    <row r="709" spans="4:26" ht="17.25" customHeight="1">
      <c r="D709" s="9"/>
      <c r="E709" s="9"/>
      <c r="F709" s="132"/>
      <c r="G709" s="132"/>
      <c r="H709" s="14"/>
      <c r="I709" s="8"/>
      <c r="J709" s="8"/>
      <c r="K709" s="8"/>
      <c r="L709" s="8"/>
      <c r="M709" s="8"/>
      <c r="N709" s="8"/>
      <c r="O709" s="8"/>
      <c r="P709" s="8"/>
      <c r="Q709" s="8"/>
      <c r="R709" s="8"/>
      <c r="S709" s="8"/>
      <c r="T709" s="8"/>
      <c r="U709" s="8"/>
      <c r="V709" s="8"/>
      <c r="W709" s="8"/>
      <c r="X709" s="8"/>
      <c r="Y709" s="8"/>
      <c r="Z709" s="8"/>
    </row>
    <row r="710" spans="4:26" ht="17.25" customHeight="1">
      <c r="D710" s="9"/>
      <c r="E710" s="9"/>
      <c r="F710" s="132"/>
      <c r="G710" s="132"/>
      <c r="H710" s="14"/>
      <c r="I710" s="8"/>
      <c r="J710" s="8"/>
      <c r="K710" s="8"/>
      <c r="L710" s="8"/>
      <c r="M710" s="8"/>
      <c r="N710" s="8"/>
      <c r="O710" s="8"/>
      <c r="P710" s="8"/>
      <c r="Q710" s="8"/>
      <c r="R710" s="8"/>
      <c r="S710" s="8"/>
      <c r="T710" s="8"/>
      <c r="U710" s="8"/>
      <c r="V710" s="8"/>
      <c r="W710" s="8"/>
      <c r="X710" s="8"/>
      <c r="Y710" s="8"/>
      <c r="Z710" s="8"/>
    </row>
    <row r="711" spans="4:26" ht="17.25" customHeight="1">
      <c r="D711" s="9"/>
      <c r="E711" s="9"/>
      <c r="F711" s="132"/>
      <c r="G711" s="132"/>
      <c r="H711" s="14"/>
      <c r="I711" s="8"/>
      <c r="J711" s="8"/>
      <c r="K711" s="8"/>
      <c r="L711" s="8"/>
      <c r="M711" s="8"/>
      <c r="N711" s="8"/>
      <c r="O711" s="8"/>
      <c r="P711" s="8"/>
      <c r="Q711" s="8"/>
      <c r="R711" s="8"/>
      <c r="S711" s="8"/>
      <c r="T711" s="8"/>
      <c r="U711" s="8"/>
      <c r="V711" s="8"/>
      <c r="W711" s="8"/>
      <c r="X711" s="8"/>
      <c r="Y711" s="8"/>
      <c r="Z711" s="8"/>
    </row>
    <row r="712" spans="4:26" ht="17.25" customHeight="1">
      <c r="D712" s="9"/>
      <c r="E712" s="9"/>
      <c r="F712" s="132"/>
      <c r="G712" s="132"/>
      <c r="H712" s="14"/>
      <c r="I712" s="8"/>
      <c r="J712" s="8"/>
      <c r="K712" s="8"/>
      <c r="L712" s="8"/>
      <c r="M712" s="8"/>
      <c r="N712" s="8"/>
      <c r="O712" s="8"/>
      <c r="P712" s="8"/>
      <c r="Q712" s="8"/>
      <c r="R712" s="8"/>
      <c r="S712" s="8"/>
      <c r="T712" s="8"/>
      <c r="U712" s="8"/>
      <c r="V712" s="8"/>
      <c r="W712" s="8"/>
      <c r="X712" s="8"/>
      <c r="Y712" s="8"/>
      <c r="Z712" s="8"/>
    </row>
    <row r="713" spans="4:26" ht="17.25" customHeight="1">
      <c r="D713" s="9"/>
      <c r="E713" s="9"/>
      <c r="F713" s="132"/>
      <c r="G713" s="132"/>
      <c r="H713" s="14"/>
      <c r="I713" s="8"/>
      <c r="J713" s="8"/>
      <c r="K713" s="8"/>
      <c r="L713" s="8"/>
      <c r="M713" s="8"/>
      <c r="N713" s="8"/>
      <c r="O713" s="8"/>
      <c r="P713" s="8"/>
      <c r="Q713" s="8"/>
      <c r="R713" s="8"/>
      <c r="S713" s="8"/>
      <c r="T713" s="8"/>
      <c r="U713" s="8"/>
      <c r="V713" s="8"/>
      <c r="W713" s="8"/>
      <c r="X713" s="8"/>
      <c r="Y713" s="8"/>
      <c r="Z713" s="8"/>
    </row>
    <row r="714" spans="4:26" ht="17.25" customHeight="1">
      <c r="D714" s="9"/>
      <c r="E714" s="9"/>
      <c r="F714" s="132"/>
      <c r="G714" s="132"/>
      <c r="H714" s="14"/>
      <c r="I714" s="8"/>
      <c r="J714" s="8"/>
      <c r="K714" s="8"/>
      <c r="L714" s="8"/>
      <c r="M714" s="8"/>
      <c r="N714" s="8"/>
      <c r="O714" s="8"/>
      <c r="P714" s="8"/>
      <c r="Q714" s="8"/>
      <c r="R714" s="8"/>
      <c r="S714" s="8"/>
      <c r="T714" s="8"/>
      <c r="U714" s="8"/>
      <c r="V714" s="8"/>
      <c r="W714" s="8"/>
      <c r="X714" s="8"/>
      <c r="Y714" s="8"/>
      <c r="Z714" s="8"/>
    </row>
    <row r="715" spans="4:26" ht="17.25" customHeight="1">
      <c r="D715" s="9"/>
      <c r="E715" s="9"/>
      <c r="F715" s="132"/>
      <c r="G715" s="132"/>
      <c r="H715" s="14"/>
      <c r="I715" s="8"/>
      <c r="J715" s="8"/>
      <c r="K715" s="8"/>
      <c r="L715" s="8"/>
      <c r="M715" s="8"/>
      <c r="N715" s="8"/>
      <c r="O715" s="8"/>
      <c r="P715" s="8"/>
      <c r="Q715" s="8"/>
      <c r="R715" s="8"/>
      <c r="S715" s="8"/>
      <c r="T715" s="8"/>
      <c r="U715" s="8"/>
      <c r="V715" s="8"/>
      <c r="W715" s="8"/>
      <c r="X715" s="8"/>
      <c r="Y715" s="8"/>
      <c r="Z715" s="8"/>
    </row>
    <row r="716" spans="4:26" ht="17.25" customHeight="1">
      <c r="D716" s="9"/>
      <c r="E716" s="9"/>
      <c r="F716" s="132"/>
      <c r="G716" s="132"/>
      <c r="H716" s="14"/>
      <c r="I716" s="8"/>
      <c r="J716" s="8"/>
      <c r="K716" s="8"/>
      <c r="L716" s="8"/>
      <c r="M716" s="8"/>
      <c r="N716" s="8"/>
      <c r="O716" s="8"/>
      <c r="P716" s="8"/>
      <c r="Q716" s="8"/>
      <c r="R716" s="8"/>
      <c r="S716" s="8"/>
      <c r="T716" s="8"/>
      <c r="U716" s="8"/>
      <c r="V716" s="8"/>
      <c r="W716" s="8"/>
      <c r="X716" s="8"/>
      <c r="Y716" s="8"/>
      <c r="Z716" s="8"/>
    </row>
    <row r="717" spans="4:26" ht="17.25" customHeight="1">
      <c r="D717" s="9"/>
      <c r="E717" s="9"/>
      <c r="F717" s="132"/>
      <c r="G717" s="132"/>
      <c r="H717" s="14"/>
      <c r="I717" s="8"/>
      <c r="J717" s="8"/>
      <c r="K717" s="8"/>
      <c r="L717" s="8"/>
      <c r="M717" s="8"/>
      <c r="N717" s="8"/>
      <c r="O717" s="8"/>
      <c r="P717" s="8"/>
      <c r="Q717" s="8"/>
      <c r="R717" s="8"/>
      <c r="S717" s="8"/>
      <c r="T717" s="8"/>
      <c r="U717" s="8"/>
      <c r="V717" s="8"/>
      <c r="W717" s="8"/>
      <c r="X717" s="8"/>
      <c r="Y717" s="8"/>
      <c r="Z717" s="8"/>
    </row>
    <row r="718" spans="4:26" ht="17.25" customHeight="1">
      <c r="D718" s="9"/>
      <c r="E718" s="9"/>
      <c r="F718" s="132"/>
      <c r="G718" s="132"/>
      <c r="H718" s="14"/>
      <c r="I718" s="8"/>
      <c r="J718" s="8"/>
      <c r="K718" s="8"/>
      <c r="L718" s="8"/>
      <c r="M718" s="8"/>
      <c r="N718" s="8"/>
      <c r="O718" s="8"/>
      <c r="P718" s="8"/>
      <c r="Q718" s="8"/>
      <c r="R718" s="8"/>
      <c r="S718" s="8"/>
      <c r="T718" s="8"/>
      <c r="U718" s="8"/>
      <c r="V718" s="8"/>
      <c r="W718" s="8"/>
      <c r="X718" s="8"/>
      <c r="Y718" s="8"/>
      <c r="Z718" s="8"/>
    </row>
    <row r="719" spans="4:26" ht="17.25" customHeight="1">
      <c r="D719" s="9"/>
      <c r="E719" s="9"/>
      <c r="F719" s="132"/>
      <c r="G719" s="132"/>
      <c r="H719" s="14"/>
      <c r="I719" s="8"/>
      <c r="J719" s="8"/>
      <c r="K719" s="8"/>
      <c r="L719" s="8"/>
      <c r="M719" s="8"/>
      <c r="N719" s="8"/>
      <c r="O719" s="8"/>
      <c r="P719" s="8"/>
      <c r="Q719" s="8"/>
      <c r="R719" s="8"/>
      <c r="S719" s="8"/>
      <c r="T719" s="8"/>
      <c r="U719" s="8"/>
      <c r="V719" s="8"/>
      <c r="W719" s="8"/>
      <c r="X719" s="8"/>
      <c r="Y719" s="8"/>
      <c r="Z719" s="8"/>
    </row>
    <row r="720" spans="4:26" ht="17.25" customHeight="1">
      <c r="D720" s="9"/>
      <c r="E720" s="9"/>
      <c r="F720" s="132"/>
      <c r="G720" s="132"/>
      <c r="H720" s="14"/>
      <c r="I720" s="8"/>
      <c r="J720" s="8"/>
      <c r="K720" s="8"/>
      <c r="L720" s="8"/>
      <c r="M720" s="8"/>
      <c r="N720" s="8"/>
      <c r="O720" s="8"/>
      <c r="P720" s="8"/>
      <c r="Q720" s="8"/>
      <c r="R720" s="8"/>
      <c r="S720" s="8"/>
      <c r="T720" s="8"/>
      <c r="U720" s="8"/>
      <c r="V720" s="8"/>
      <c r="W720" s="8"/>
      <c r="X720" s="8"/>
      <c r="Y720" s="8"/>
      <c r="Z720" s="8"/>
    </row>
    <row r="721" spans="4:26" ht="17.25" customHeight="1">
      <c r="D721" s="9"/>
      <c r="E721" s="9"/>
      <c r="F721" s="132"/>
      <c r="G721" s="132"/>
      <c r="H721" s="14"/>
      <c r="I721" s="8"/>
      <c r="J721" s="8"/>
      <c r="K721" s="8"/>
      <c r="L721" s="8"/>
      <c r="M721" s="8"/>
      <c r="N721" s="8"/>
      <c r="O721" s="8"/>
      <c r="P721" s="8"/>
      <c r="Q721" s="8"/>
      <c r="R721" s="8"/>
      <c r="S721" s="8"/>
      <c r="T721" s="8"/>
      <c r="U721" s="8"/>
      <c r="V721" s="8"/>
      <c r="W721" s="8"/>
      <c r="X721" s="8"/>
      <c r="Y721" s="8"/>
      <c r="Z721" s="8"/>
    </row>
    <row r="722" spans="4:26" ht="17.25" customHeight="1">
      <c r="D722" s="9"/>
      <c r="E722" s="9"/>
      <c r="F722" s="132"/>
      <c r="G722" s="132"/>
      <c r="H722" s="14"/>
      <c r="I722" s="8"/>
      <c r="J722" s="8"/>
      <c r="K722" s="8"/>
      <c r="L722" s="8"/>
      <c r="M722" s="8"/>
      <c r="N722" s="8"/>
      <c r="O722" s="8"/>
      <c r="P722" s="8"/>
      <c r="Q722" s="8"/>
      <c r="R722" s="8"/>
      <c r="S722" s="8"/>
      <c r="T722" s="8"/>
      <c r="U722" s="8"/>
      <c r="V722" s="8"/>
      <c r="W722" s="8"/>
      <c r="X722" s="8"/>
      <c r="Y722" s="8"/>
      <c r="Z722" s="8"/>
    </row>
    <row r="723" spans="4:26" ht="17.25" customHeight="1">
      <c r="D723" s="9"/>
      <c r="E723" s="9"/>
      <c r="F723" s="132"/>
      <c r="G723" s="132"/>
      <c r="H723" s="14"/>
      <c r="I723" s="8"/>
      <c r="J723" s="8"/>
      <c r="K723" s="8"/>
      <c r="L723" s="8"/>
      <c r="M723" s="8"/>
      <c r="N723" s="8"/>
      <c r="O723" s="8"/>
      <c r="P723" s="8"/>
      <c r="Q723" s="8"/>
      <c r="R723" s="8"/>
      <c r="S723" s="8"/>
      <c r="T723" s="8"/>
      <c r="U723" s="8"/>
      <c r="V723" s="8"/>
      <c r="W723" s="8"/>
      <c r="X723" s="8"/>
      <c r="Y723" s="8"/>
      <c r="Z723" s="8"/>
    </row>
    <row r="724" spans="4:26" ht="17.25" customHeight="1">
      <c r="D724" s="9"/>
      <c r="E724" s="9"/>
      <c r="F724" s="132"/>
      <c r="G724" s="132"/>
      <c r="H724" s="14"/>
      <c r="I724" s="8"/>
      <c r="J724" s="8"/>
      <c r="K724" s="8"/>
      <c r="L724" s="8"/>
      <c r="M724" s="8"/>
      <c r="N724" s="8"/>
      <c r="O724" s="8"/>
      <c r="P724" s="8"/>
      <c r="Q724" s="8"/>
      <c r="R724" s="8"/>
      <c r="S724" s="8"/>
      <c r="T724" s="8"/>
      <c r="U724" s="8"/>
      <c r="V724" s="8"/>
      <c r="W724" s="8"/>
      <c r="X724" s="8"/>
      <c r="Y724" s="8"/>
      <c r="Z724" s="8"/>
    </row>
    <row r="725" spans="4:26" ht="17.25" customHeight="1">
      <c r="D725" s="9"/>
      <c r="E725" s="9"/>
      <c r="F725" s="132"/>
      <c r="G725" s="132"/>
      <c r="H725" s="14"/>
      <c r="I725" s="8"/>
      <c r="J725" s="8"/>
      <c r="K725" s="8"/>
      <c r="L725" s="8"/>
      <c r="M725" s="8"/>
      <c r="N725" s="8"/>
      <c r="O725" s="8"/>
      <c r="P725" s="8"/>
      <c r="Q725" s="8"/>
      <c r="R725" s="8"/>
      <c r="S725" s="8"/>
      <c r="T725" s="8"/>
      <c r="U725" s="8"/>
      <c r="V725" s="8"/>
      <c r="W725" s="8"/>
      <c r="X725" s="8"/>
      <c r="Y725" s="8"/>
      <c r="Z725" s="8"/>
    </row>
    <row r="726" spans="4:26" ht="17.25" customHeight="1">
      <c r="D726" s="9"/>
      <c r="E726" s="9"/>
      <c r="F726" s="132"/>
      <c r="G726" s="132"/>
      <c r="H726" s="14"/>
      <c r="I726" s="8"/>
      <c r="J726" s="8"/>
      <c r="K726" s="8"/>
      <c r="L726" s="8"/>
      <c r="M726" s="8"/>
      <c r="N726" s="8"/>
      <c r="O726" s="8"/>
      <c r="P726" s="8"/>
      <c r="Q726" s="8"/>
      <c r="R726" s="8"/>
      <c r="S726" s="8"/>
      <c r="T726" s="8"/>
      <c r="U726" s="8"/>
      <c r="V726" s="8"/>
      <c r="W726" s="8"/>
      <c r="X726" s="8"/>
      <c r="Y726" s="8"/>
      <c r="Z726" s="8"/>
    </row>
    <row r="727" spans="4:26" ht="17.25" customHeight="1">
      <c r="D727" s="9"/>
      <c r="E727" s="9"/>
      <c r="F727" s="132"/>
      <c r="G727" s="132"/>
      <c r="H727" s="14"/>
      <c r="I727" s="8"/>
      <c r="J727" s="8"/>
      <c r="K727" s="8"/>
      <c r="L727" s="8"/>
      <c r="M727" s="8"/>
      <c r="N727" s="8"/>
      <c r="O727" s="8"/>
      <c r="P727" s="8"/>
      <c r="Q727" s="8"/>
      <c r="R727" s="8"/>
      <c r="S727" s="8"/>
      <c r="T727" s="8"/>
      <c r="U727" s="8"/>
      <c r="V727" s="8"/>
      <c r="W727" s="8"/>
      <c r="X727" s="8"/>
      <c r="Y727" s="8"/>
      <c r="Z727" s="8"/>
    </row>
    <row r="728" spans="4:26" ht="17.25" customHeight="1">
      <c r="D728" s="9"/>
      <c r="E728" s="9"/>
      <c r="F728" s="132"/>
      <c r="G728" s="132"/>
      <c r="H728" s="14"/>
      <c r="I728" s="8"/>
      <c r="J728" s="8"/>
      <c r="K728" s="8"/>
      <c r="L728" s="8"/>
      <c r="M728" s="8"/>
      <c r="N728" s="8"/>
      <c r="O728" s="8"/>
      <c r="P728" s="8"/>
      <c r="Q728" s="8"/>
      <c r="R728" s="8"/>
      <c r="S728" s="8"/>
      <c r="T728" s="8"/>
      <c r="U728" s="8"/>
      <c r="V728" s="8"/>
      <c r="W728" s="8"/>
      <c r="X728" s="8"/>
      <c r="Y728" s="8"/>
      <c r="Z728" s="8"/>
    </row>
    <row r="729" spans="4:26" ht="17.25" customHeight="1">
      <c r="D729" s="9"/>
      <c r="E729" s="9"/>
      <c r="F729" s="132"/>
      <c r="G729" s="132"/>
      <c r="H729" s="14"/>
      <c r="I729" s="8"/>
      <c r="J729" s="8"/>
      <c r="K729" s="8"/>
      <c r="L729" s="8"/>
      <c r="M729" s="8"/>
      <c r="N729" s="8"/>
      <c r="O729" s="8"/>
      <c r="P729" s="8"/>
      <c r="Q729" s="8"/>
      <c r="R729" s="8"/>
      <c r="S729" s="8"/>
      <c r="T729" s="8"/>
      <c r="U729" s="8"/>
      <c r="V729" s="8"/>
      <c r="W729" s="8"/>
      <c r="X729" s="8"/>
      <c r="Y729" s="8"/>
      <c r="Z729" s="8"/>
    </row>
    <row r="730" spans="4:26" ht="17.25" customHeight="1">
      <c r="D730" s="9"/>
      <c r="E730" s="9"/>
      <c r="F730" s="132"/>
      <c r="G730" s="132"/>
      <c r="H730" s="14"/>
      <c r="I730" s="8"/>
      <c r="J730" s="8"/>
      <c r="K730" s="8"/>
      <c r="L730" s="8"/>
      <c r="M730" s="8"/>
      <c r="N730" s="8"/>
      <c r="O730" s="8"/>
      <c r="P730" s="8"/>
      <c r="Q730" s="8"/>
      <c r="R730" s="8"/>
      <c r="S730" s="8"/>
      <c r="T730" s="8"/>
      <c r="U730" s="8"/>
      <c r="V730" s="8"/>
      <c r="W730" s="8"/>
      <c r="X730" s="8"/>
      <c r="Y730" s="8"/>
      <c r="Z730" s="8"/>
    </row>
    <row r="731" spans="4:26" ht="17.25" customHeight="1">
      <c r="D731" s="9"/>
      <c r="E731" s="9"/>
      <c r="F731" s="132"/>
      <c r="G731" s="132"/>
      <c r="H731" s="14"/>
      <c r="I731" s="8"/>
      <c r="J731" s="8"/>
      <c r="K731" s="8"/>
      <c r="L731" s="8"/>
      <c r="M731" s="8"/>
      <c r="N731" s="8"/>
      <c r="O731" s="8"/>
      <c r="P731" s="8"/>
      <c r="Q731" s="8"/>
      <c r="R731" s="8"/>
      <c r="S731" s="8"/>
      <c r="T731" s="8"/>
      <c r="U731" s="8"/>
      <c r="V731" s="8"/>
      <c r="W731" s="8"/>
      <c r="X731" s="8"/>
      <c r="Y731" s="8"/>
      <c r="Z731" s="8"/>
    </row>
    <row r="732" spans="4:26" ht="17.25" customHeight="1">
      <c r="D732" s="9"/>
      <c r="E732" s="9"/>
      <c r="F732" s="132"/>
      <c r="G732" s="132"/>
      <c r="H732" s="14"/>
      <c r="I732" s="8"/>
      <c r="J732" s="8"/>
      <c r="K732" s="8"/>
      <c r="L732" s="8"/>
      <c r="M732" s="8"/>
      <c r="N732" s="8"/>
      <c r="O732" s="8"/>
      <c r="P732" s="8"/>
      <c r="Q732" s="8"/>
      <c r="R732" s="8"/>
      <c r="S732" s="8"/>
      <c r="T732" s="8"/>
      <c r="U732" s="8"/>
      <c r="V732" s="8"/>
      <c r="W732" s="8"/>
      <c r="X732" s="8"/>
      <c r="Y732" s="8"/>
      <c r="Z732" s="8"/>
    </row>
    <row r="733" spans="4:26" ht="17.25" customHeight="1">
      <c r="D733" s="9"/>
      <c r="E733" s="9"/>
      <c r="F733" s="132"/>
      <c r="G733" s="132"/>
      <c r="H733" s="14"/>
      <c r="I733" s="8"/>
      <c r="J733" s="8"/>
      <c r="K733" s="8"/>
      <c r="L733" s="8"/>
      <c r="M733" s="8"/>
      <c r="N733" s="8"/>
      <c r="O733" s="8"/>
      <c r="P733" s="8"/>
      <c r="Q733" s="8"/>
      <c r="R733" s="8"/>
      <c r="S733" s="8"/>
      <c r="T733" s="8"/>
      <c r="U733" s="8"/>
      <c r="V733" s="8"/>
      <c r="W733" s="8"/>
      <c r="X733" s="8"/>
      <c r="Y733" s="8"/>
      <c r="Z733" s="8"/>
    </row>
    <row r="734" spans="4:26" ht="17.25" customHeight="1">
      <c r="D734" s="9"/>
      <c r="E734" s="9"/>
      <c r="F734" s="132"/>
      <c r="G734" s="132"/>
      <c r="H734" s="14"/>
      <c r="I734" s="8"/>
      <c r="J734" s="8"/>
      <c r="K734" s="8"/>
      <c r="L734" s="8"/>
      <c r="M734" s="8"/>
      <c r="N734" s="8"/>
      <c r="O734" s="8"/>
      <c r="P734" s="8"/>
      <c r="Q734" s="8"/>
      <c r="R734" s="8"/>
      <c r="S734" s="8"/>
      <c r="T734" s="8"/>
      <c r="U734" s="8"/>
      <c r="V734" s="8"/>
      <c r="W734" s="8"/>
      <c r="X734" s="8"/>
      <c r="Y734" s="8"/>
      <c r="Z734" s="8"/>
    </row>
    <row r="735" spans="4:26" ht="17.25" customHeight="1">
      <c r="D735" s="9"/>
      <c r="E735" s="9"/>
      <c r="F735" s="132"/>
      <c r="G735" s="132"/>
      <c r="H735" s="14"/>
      <c r="I735" s="8"/>
      <c r="J735" s="8"/>
      <c r="K735" s="8"/>
      <c r="L735" s="8"/>
      <c r="M735" s="8"/>
      <c r="N735" s="8"/>
      <c r="O735" s="8"/>
      <c r="P735" s="8"/>
      <c r="Q735" s="8"/>
      <c r="R735" s="8"/>
      <c r="S735" s="8"/>
      <c r="T735" s="8"/>
      <c r="U735" s="8"/>
      <c r="V735" s="8"/>
      <c r="W735" s="8"/>
      <c r="X735" s="8"/>
      <c r="Y735" s="8"/>
      <c r="Z735" s="8"/>
    </row>
    <row r="736" spans="4:26" ht="17.25" customHeight="1">
      <c r="D736" s="9"/>
      <c r="E736" s="9"/>
      <c r="F736" s="132"/>
      <c r="G736" s="132"/>
      <c r="H736" s="14"/>
      <c r="I736" s="8"/>
      <c r="J736" s="8"/>
      <c r="K736" s="8"/>
      <c r="L736" s="8"/>
      <c r="M736" s="8"/>
      <c r="N736" s="8"/>
      <c r="O736" s="8"/>
      <c r="P736" s="8"/>
      <c r="Q736" s="8"/>
      <c r="R736" s="8"/>
      <c r="S736" s="8"/>
      <c r="T736" s="8"/>
      <c r="U736" s="8"/>
      <c r="V736" s="8"/>
      <c r="W736" s="8"/>
      <c r="X736" s="8"/>
      <c r="Y736" s="8"/>
      <c r="Z736" s="8"/>
    </row>
    <row r="737" spans="4:26" ht="17.25" customHeight="1">
      <c r="D737" s="9"/>
      <c r="E737" s="9"/>
      <c r="F737" s="132"/>
      <c r="G737" s="132"/>
      <c r="H737" s="14"/>
      <c r="I737" s="8"/>
      <c r="J737" s="8"/>
      <c r="K737" s="8"/>
      <c r="L737" s="8"/>
      <c r="M737" s="8"/>
      <c r="N737" s="8"/>
      <c r="O737" s="8"/>
      <c r="P737" s="8"/>
      <c r="Q737" s="8"/>
      <c r="R737" s="8"/>
      <c r="S737" s="8"/>
      <c r="T737" s="8"/>
      <c r="U737" s="8"/>
      <c r="V737" s="8"/>
      <c r="W737" s="8"/>
      <c r="X737" s="8"/>
      <c r="Y737" s="8"/>
      <c r="Z737" s="8"/>
    </row>
    <row r="738" spans="4:26" ht="17.25" customHeight="1">
      <c r="D738" s="9"/>
      <c r="E738" s="9"/>
      <c r="F738" s="132"/>
      <c r="G738" s="132"/>
      <c r="H738" s="14"/>
      <c r="I738" s="8"/>
      <c r="J738" s="8"/>
      <c r="K738" s="8"/>
      <c r="L738" s="8"/>
      <c r="M738" s="8"/>
      <c r="N738" s="8"/>
      <c r="O738" s="8"/>
      <c r="P738" s="8"/>
      <c r="Q738" s="8"/>
      <c r="R738" s="8"/>
      <c r="S738" s="8"/>
      <c r="T738" s="8"/>
      <c r="U738" s="8"/>
      <c r="V738" s="8"/>
      <c r="W738" s="8"/>
      <c r="X738" s="8"/>
      <c r="Y738" s="8"/>
      <c r="Z738" s="8"/>
    </row>
    <row r="739" spans="4:26" ht="17.25" customHeight="1">
      <c r="D739" s="9"/>
      <c r="E739" s="9"/>
      <c r="F739" s="132"/>
      <c r="G739" s="132"/>
      <c r="H739" s="14"/>
      <c r="I739" s="8"/>
      <c r="J739" s="8"/>
      <c r="K739" s="8"/>
      <c r="L739" s="8"/>
      <c r="M739" s="8"/>
      <c r="N739" s="8"/>
      <c r="O739" s="8"/>
      <c r="P739" s="8"/>
      <c r="Q739" s="8"/>
      <c r="R739" s="8"/>
      <c r="S739" s="8"/>
      <c r="T739" s="8"/>
      <c r="U739" s="8"/>
      <c r="V739" s="8"/>
      <c r="W739" s="8"/>
      <c r="X739" s="8"/>
      <c r="Y739" s="8"/>
      <c r="Z739" s="8"/>
    </row>
    <row r="740" spans="4:26" ht="17.25" customHeight="1">
      <c r="D740" s="9"/>
      <c r="E740" s="9"/>
      <c r="F740" s="132"/>
      <c r="G740" s="132"/>
      <c r="H740" s="14"/>
      <c r="I740" s="8"/>
      <c r="J740" s="8"/>
      <c r="K740" s="8"/>
      <c r="L740" s="8"/>
      <c r="M740" s="8"/>
      <c r="N740" s="8"/>
      <c r="O740" s="8"/>
      <c r="P740" s="8"/>
      <c r="Q740" s="8"/>
      <c r="R740" s="8"/>
      <c r="S740" s="8"/>
      <c r="T740" s="8"/>
      <c r="U740" s="8"/>
      <c r="V740" s="8"/>
      <c r="W740" s="8"/>
      <c r="X740" s="8"/>
      <c r="Y740" s="8"/>
      <c r="Z740" s="8"/>
    </row>
    <row r="741" spans="4:26" ht="17.25" customHeight="1">
      <c r="D741" s="9"/>
      <c r="E741" s="9"/>
      <c r="F741" s="132"/>
      <c r="G741" s="132"/>
      <c r="H741" s="14"/>
      <c r="I741" s="8"/>
      <c r="J741" s="8"/>
      <c r="K741" s="8"/>
      <c r="L741" s="8"/>
      <c r="M741" s="8"/>
      <c r="N741" s="8"/>
      <c r="O741" s="8"/>
      <c r="P741" s="8"/>
      <c r="Q741" s="8"/>
      <c r="R741" s="8"/>
      <c r="S741" s="8"/>
      <c r="T741" s="8"/>
      <c r="U741" s="8"/>
      <c r="V741" s="8"/>
      <c r="W741" s="8"/>
      <c r="X741" s="8"/>
      <c r="Y741" s="8"/>
      <c r="Z741" s="8"/>
    </row>
    <row r="742" spans="4:26" ht="17.25" customHeight="1">
      <c r="D742" s="9"/>
      <c r="E742" s="9"/>
      <c r="F742" s="132"/>
      <c r="G742" s="132"/>
      <c r="H742" s="14"/>
      <c r="I742" s="8"/>
      <c r="J742" s="8"/>
      <c r="K742" s="8"/>
      <c r="L742" s="8"/>
      <c r="M742" s="8"/>
      <c r="N742" s="8"/>
      <c r="O742" s="8"/>
      <c r="P742" s="8"/>
      <c r="Q742" s="8"/>
      <c r="R742" s="8"/>
      <c r="S742" s="8"/>
      <c r="T742" s="8"/>
      <c r="U742" s="8"/>
      <c r="V742" s="8"/>
      <c r="W742" s="8"/>
      <c r="X742" s="8"/>
      <c r="Y742" s="8"/>
      <c r="Z742" s="8"/>
    </row>
    <row r="743" spans="4:26" ht="17.25" customHeight="1">
      <c r="D743" s="9"/>
      <c r="E743" s="9"/>
      <c r="F743" s="132"/>
      <c r="G743" s="132"/>
      <c r="H743" s="14"/>
      <c r="I743" s="8"/>
      <c r="J743" s="8"/>
      <c r="K743" s="8"/>
      <c r="L743" s="8"/>
      <c r="M743" s="8"/>
      <c r="N743" s="8"/>
      <c r="O743" s="8"/>
      <c r="P743" s="8"/>
      <c r="Q743" s="8"/>
      <c r="R743" s="8"/>
      <c r="S743" s="8"/>
      <c r="T743" s="8"/>
      <c r="U743" s="8"/>
      <c r="V743" s="8"/>
      <c r="W743" s="8"/>
      <c r="X743" s="8"/>
      <c r="Y743" s="8"/>
      <c r="Z743" s="8"/>
    </row>
    <row r="744" spans="4:26" ht="17.25" customHeight="1">
      <c r="D744" s="9"/>
      <c r="E744" s="9"/>
      <c r="F744" s="132"/>
      <c r="G744" s="132"/>
      <c r="H744" s="14"/>
      <c r="I744" s="8"/>
      <c r="J744" s="8"/>
      <c r="K744" s="8"/>
      <c r="L744" s="8"/>
      <c r="M744" s="8"/>
      <c r="N744" s="8"/>
      <c r="O744" s="8"/>
      <c r="P744" s="8"/>
      <c r="Q744" s="8"/>
      <c r="R744" s="8"/>
      <c r="S744" s="8"/>
      <c r="T744" s="8"/>
      <c r="U744" s="8"/>
      <c r="V744" s="8"/>
      <c r="W744" s="8"/>
      <c r="X744" s="8"/>
      <c r="Y744" s="8"/>
      <c r="Z744" s="8"/>
    </row>
    <row r="745" spans="4:26" ht="17.25" customHeight="1">
      <c r="D745" s="9"/>
      <c r="E745" s="9"/>
      <c r="F745" s="132"/>
      <c r="G745" s="132"/>
      <c r="H745" s="14"/>
      <c r="I745" s="8"/>
      <c r="J745" s="8"/>
      <c r="K745" s="8"/>
      <c r="L745" s="8"/>
      <c r="M745" s="8"/>
      <c r="N745" s="8"/>
      <c r="O745" s="8"/>
      <c r="P745" s="8"/>
      <c r="Q745" s="8"/>
      <c r="R745" s="8"/>
      <c r="S745" s="8"/>
      <c r="T745" s="8"/>
      <c r="U745" s="8"/>
      <c r="V745" s="8"/>
      <c r="W745" s="8"/>
      <c r="X745" s="8"/>
      <c r="Y745" s="8"/>
      <c r="Z745" s="8"/>
    </row>
    <row r="746" spans="4:26" ht="17.25" customHeight="1">
      <c r="D746" s="9"/>
      <c r="E746" s="9"/>
      <c r="F746" s="132"/>
      <c r="G746" s="132"/>
      <c r="H746" s="14"/>
      <c r="I746" s="8"/>
      <c r="J746" s="8"/>
      <c r="K746" s="8"/>
      <c r="L746" s="8"/>
      <c r="M746" s="8"/>
      <c r="N746" s="8"/>
      <c r="O746" s="8"/>
      <c r="P746" s="8"/>
      <c r="Q746" s="8"/>
      <c r="R746" s="8"/>
      <c r="S746" s="8"/>
      <c r="T746" s="8"/>
      <c r="U746" s="8"/>
      <c r="V746" s="8"/>
      <c r="W746" s="8"/>
      <c r="X746" s="8"/>
      <c r="Y746" s="8"/>
      <c r="Z746" s="8"/>
    </row>
    <row r="747" spans="4:26" ht="17.25" customHeight="1">
      <c r="D747" s="9"/>
      <c r="E747" s="9"/>
      <c r="F747" s="132"/>
      <c r="G747" s="132"/>
      <c r="H747" s="14"/>
      <c r="I747" s="8"/>
      <c r="J747" s="8"/>
      <c r="K747" s="8"/>
      <c r="L747" s="8"/>
      <c r="M747" s="8"/>
      <c r="N747" s="8"/>
      <c r="O747" s="8"/>
      <c r="P747" s="8"/>
      <c r="Q747" s="8"/>
      <c r="R747" s="8"/>
      <c r="S747" s="8"/>
      <c r="T747" s="8"/>
      <c r="U747" s="8"/>
      <c r="V747" s="8"/>
      <c r="W747" s="8"/>
      <c r="X747" s="8"/>
      <c r="Y747" s="8"/>
      <c r="Z747" s="8"/>
    </row>
    <row r="748" spans="4:26" ht="17.25" customHeight="1">
      <c r="D748" s="9"/>
      <c r="E748" s="9"/>
      <c r="F748" s="132"/>
      <c r="G748" s="132"/>
      <c r="H748" s="14"/>
      <c r="I748" s="8"/>
      <c r="J748" s="8"/>
      <c r="K748" s="8"/>
      <c r="L748" s="8"/>
      <c r="M748" s="8"/>
      <c r="N748" s="8"/>
      <c r="O748" s="8"/>
      <c r="P748" s="8"/>
      <c r="Q748" s="8"/>
      <c r="R748" s="8"/>
      <c r="S748" s="8"/>
      <c r="T748" s="8"/>
      <c r="U748" s="8"/>
      <c r="V748" s="8"/>
      <c r="W748" s="8"/>
      <c r="X748" s="8"/>
      <c r="Y748" s="8"/>
      <c r="Z748" s="8"/>
    </row>
    <row r="749" spans="4:26" ht="17.25" customHeight="1">
      <c r="D749" s="9"/>
      <c r="E749" s="9"/>
      <c r="F749" s="132"/>
      <c r="G749" s="132"/>
      <c r="H749" s="14"/>
      <c r="I749" s="8"/>
      <c r="J749" s="8"/>
      <c r="K749" s="8"/>
      <c r="L749" s="8"/>
      <c r="M749" s="8"/>
      <c r="N749" s="8"/>
      <c r="O749" s="8"/>
      <c r="P749" s="8"/>
      <c r="Q749" s="8"/>
      <c r="R749" s="8"/>
      <c r="S749" s="8"/>
      <c r="T749" s="8"/>
      <c r="U749" s="8"/>
      <c r="V749" s="8"/>
      <c r="W749" s="8"/>
      <c r="X749" s="8"/>
      <c r="Y749" s="8"/>
      <c r="Z749" s="8"/>
    </row>
    <row r="750" spans="4:26" ht="17.25" customHeight="1">
      <c r="D750" s="9"/>
      <c r="E750" s="9"/>
      <c r="F750" s="132"/>
      <c r="G750" s="132"/>
      <c r="H750" s="14"/>
      <c r="I750" s="8"/>
      <c r="J750" s="8"/>
      <c r="K750" s="8"/>
      <c r="L750" s="8"/>
      <c r="M750" s="8"/>
      <c r="N750" s="8"/>
      <c r="O750" s="8"/>
      <c r="P750" s="8"/>
      <c r="Q750" s="8"/>
      <c r="R750" s="8"/>
      <c r="S750" s="8"/>
      <c r="T750" s="8"/>
      <c r="U750" s="8"/>
      <c r="V750" s="8"/>
      <c r="W750" s="8"/>
      <c r="X750" s="8"/>
      <c r="Y750" s="8"/>
      <c r="Z750" s="8"/>
    </row>
    <row r="751" spans="4:26" ht="17.25" customHeight="1">
      <c r="D751" s="9"/>
      <c r="E751" s="9"/>
      <c r="F751" s="132"/>
      <c r="G751" s="132"/>
      <c r="H751" s="14"/>
      <c r="I751" s="8"/>
      <c r="J751" s="8"/>
      <c r="K751" s="8"/>
      <c r="L751" s="8"/>
      <c r="M751" s="8"/>
      <c r="N751" s="8"/>
      <c r="O751" s="8"/>
      <c r="P751" s="8"/>
      <c r="Q751" s="8"/>
      <c r="R751" s="8"/>
      <c r="S751" s="8"/>
      <c r="T751" s="8"/>
      <c r="U751" s="8"/>
      <c r="V751" s="8"/>
      <c r="W751" s="8"/>
      <c r="X751" s="8"/>
      <c r="Y751" s="8"/>
      <c r="Z751" s="8"/>
    </row>
    <row r="752" spans="4:26" ht="17.25" customHeight="1">
      <c r="D752" s="9"/>
      <c r="E752" s="9"/>
      <c r="F752" s="132"/>
      <c r="G752" s="132"/>
      <c r="H752" s="14"/>
      <c r="I752" s="8"/>
      <c r="J752" s="8"/>
      <c r="K752" s="8"/>
      <c r="L752" s="8"/>
      <c r="M752" s="8"/>
      <c r="N752" s="8"/>
      <c r="O752" s="8"/>
      <c r="P752" s="8"/>
      <c r="Q752" s="8"/>
      <c r="R752" s="8"/>
      <c r="S752" s="8"/>
      <c r="T752" s="8"/>
      <c r="U752" s="8"/>
      <c r="V752" s="8"/>
      <c r="W752" s="8"/>
      <c r="X752" s="8"/>
      <c r="Y752" s="8"/>
      <c r="Z752" s="8"/>
    </row>
    <row r="753" spans="4:26" ht="17.25" customHeight="1">
      <c r="D753" s="9"/>
      <c r="E753" s="9"/>
      <c r="F753" s="132"/>
      <c r="G753" s="132"/>
      <c r="H753" s="14"/>
      <c r="I753" s="8"/>
      <c r="J753" s="8"/>
      <c r="K753" s="8"/>
      <c r="L753" s="8"/>
      <c r="M753" s="8"/>
      <c r="N753" s="8"/>
      <c r="O753" s="8"/>
      <c r="P753" s="8"/>
      <c r="Q753" s="8"/>
      <c r="R753" s="8"/>
      <c r="S753" s="8"/>
      <c r="T753" s="8"/>
      <c r="U753" s="8"/>
      <c r="V753" s="8"/>
      <c r="W753" s="8"/>
      <c r="X753" s="8"/>
      <c r="Y753" s="8"/>
      <c r="Z753" s="8"/>
    </row>
    <row r="754" spans="4:26" ht="17.25" customHeight="1">
      <c r="D754" s="9"/>
      <c r="E754" s="9"/>
      <c r="F754" s="132"/>
      <c r="G754" s="132"/>
      <c r="H754" s="14"/>
      <c r="I754" s="8"/>
      <c r="J754" s="8"/>
      <c r="K754" s="8"/>
      <c r="L754" s="8"/>
      <c r="M754" s="8"/>
      <c r="N754" s="8"/>
      <c r="O754" s="8"/>
      <c r="P754" s="8"/>
      <c r="Q754" s="8"/>
      <c r="R754" s="8"/>
      <c r="S754" s="8"/>
      <c r="T754" s="8"/>
      <c r="U754" s="8"/>
      <c r="V754" s="8"/>
      <c r="W754" s="8"/>
      <c r="X754" s="8"/>
      <c r="Y754" s="8"/>
      <c r="Z754" s="8"/>
    </row>
    <row r="755" spans="4:26" ht="17.25" customHeight="1">
      <c r="D755" s="9"/>
      <c r="E755" s="9"/>
      <c r="F755" s="132"/>
      <c r="G755" s="132"/>
      <c r="H755" s="14"/>
      <c r="I755" s="8"/>
      <c r="J755" s="8"/>
      <c r="K755" s="8"/>
      <c r="L755" s="8"/>
      <c r="M755" s="8"/>
      <c r="N755" s="8"/>
      <c r="O755" s="8"/>
      <c r="P755" s="8"/>
      <c r="Q755" s="8"/>
      <c r="R755" s="8"/>
      <c r="S755" s="8"/>
      <c r="T755" s="8"/>
      <c r="U755" s="8"/>
      <c r="V755" s="8"/>
      <c r="W755" s="8"/>
      <c r="X755" s="8"/>
      <c r="Y755" s="8"/>
      <c r="Z755" s="8"/>
    </row>
    <row r="756" spans="4:26" ht="17.25" customHeight="1">
      <c r="D756" s="9"/>
      <c r="E756" s="9"/>
      <c r="F756" s="132"/>
      <c r="G756" s="132"/>
      <c r="H756" s="14"/>
      <c r="I756" s="8"/>
      <c r="J756" s="8"/>
      <c r="K756" s="8"/>
      <c r="L756" s="8"/>
      <c r="M756" s="8"/>
      <c r="N756" s="8"/>
      <c r="O756" s="8"/>
      <c r="P756" s="8"/>
      <c r="Q756" s="8"/>
      <c r="R756" s="8"/>
      <c r="S756" s="8"/>
      <c r="T756" s="8"/>
      <c r="U756" s="8"/>
      <c r="V756" s="8"/>
      <c r="W756" s="8"/>
      <c r="X756" s="8"/>
      <c r="Y756" s="8"/>
      <c r="Z756" s="8"/>
    </row>
    <row r="757" spans="4:26" ht="17.25" customHeight="1">
      <c r="D757" s="9"/>
      <c r="E757" s="9"/>
      <c r="F757" s="132"/>
      <c r="G757" s="132"/>
      <c r="H757" s="14"/>
      <c r="I757" s="8"/>
      <c r="J757" s="8"/>
      <c r="K757" s="8"/>
      <c r="L757" s="8"/>
      <c r="M757" s="8"/>
      <c r="N757" s="8"/>
      <c r="O757" s="8"/>
      <c r="P757" s="8"/>
      <c r="Q757" s="8"/>
      <c r="R757" s="8"/>
      <c r="S757" s="8"/>
      <c r="T757" s="8"/>
      <c r="U757" s="8"/>
      <c r="V757" s="8"/>
      <c r="W757" s="8"/>
      <c r="X757" s="8"/>
      <c r="Y757" s="8"/>
      <c r="Z757" s="8"/>
    </row>
    <row r="758" spans="4:26" ht="17.25" customHeight="1">
      <c r="D758" s="9"/>
      <c r="E758" s="9"/>
      <c r="F758" s="132"/>
      <c r="G758" s="132"/>
      <c r="H758" s="14"/>
      <c r="I758" s="8"/>
      <c r="J758" s="8"/>
      <c r="K758" s="8"/>
      <c r="L758" s="8"/>
      <c r="M758" s="8"/>
      <c r="N758" s="8"/>
      <c r="O758" s="8"/>
      <c r="P758" s="8"/>
      <c r="Q758" s="8"/>
      <c r="R758" s="8"/>
      <c r="S758" s="8"/>
      <c r="T758" s="8"/>
      <c r="U758" s="8"/>
      <c r="V758" s="8"/>
      <c r="W758" s="8"/>
      <c r="X758" s="8"/>
      <c r="Y758" s="8"/>
      <c r="Z758" s="8"/>
    </row>
    <row r="759" spans="4:26" ht="17.25" customHeight="1">
      <c r="D759" s="9"/>
      <c r="E759" s="9"/>
      <c r="F759" s="132"/>
      <c r="G759" s="132"/>
      <c r="H759" s="14"/>
      <c r="I759" s="8"/>
      <c r="J759" s="8"/>
      <c r="K759" s="8"/>
      <c r="L759" s="8"/>
      <c r="M759" s="8"/>
      <c r="N759" s="8"/>
      <c r="O759" s="8"/>
      <c r="P759" s="8"/>
      <c r="Q759" s="8"/>
      <c r="R759" s="8"/>
      <c r="S759" s="8"/>
      <c r="T759" s="8"/>
      <c r="U759" s="8"/>
      <c r="V759" s="8"/>
      <c r="W759" s="8"/>
      <c r="X759" s="8"/>
      <c r="Y759" s="8"/>
      <c r="Z759" s="8"/>
    </row>
    <row r="760" spans="4:26" ht="17.25" customHeight="1">
      <c r="D760" s="9"/>
      <c r="E760" s="9"/>
      <c r="F760" s="132"/>
      <c r="G760" s="132"/>
      <c r="H760" s="14"/>
      <c r="I760" s="8"/>
      <c r="J760" s="8"/>
      <c r="K760" s="8"/>
      <c r="L760" s="8"/>
      <c r="M760" s="8"/>
      <c r="N760" s="8"/>
      <c r="O760" s="8"/>
      <c r="P760" s="8"/>
      <c r="Q760" s="8"/>
      <c r="R760" s="8"/>
      <c r="S760" s="8"/>
      <c r="T760" s="8"/>
      <c r="U760" s="8"/>
      <c r="V760" s="8"/>
      <c r="W760" s="8"/>
      <c r="X760" s="8"/>
      <c r="Y760" s="8"/>
      <c r="Z760" s="8"/>
    </row>
    <row r="761" spans="4:26" ht="17.25" customHeight="1">
      <c r="D761" s="9"/>
      <c r="E761" s="9"/>
      <c r="F761" s="132"/>
      <c r="G761" s="132"/>
      <c r="H761" s="14"/>
      <c r="I761" s="8"/>
      <c r="J761" s="8"/>
      <c r="K761" s="8"/>
      <c r="L761" s="8"/>
      <c r="M761" s="8"/>
      <c r="N761" s="8"/>
      <c r="O761" s="8"/>
      <c r="P761" s="8"/>
      <c r="Q761" s="8"/>
      <c r="R761" s="8"/>
      <c r="S761" s="8"/>
      <c r="T761" s="8"/>
      <c r="U761" s="8"/>
      <c r="V761" s="8"/>
      <c r="W761" s="8"/>
      <c r="X761" s="8"/>
      <c r="Y761" s="8"/>
      <c r="Z761" s="8"/>
    </row>
    <row r="762" spans="4:26" ht="17.25" customHeight="1">
      <c r="D762" s="9"/>
      <c r="E762" s="9"/>
      <c r="F762" s="132"/>
      <c r="G762" s="132"/>
      <c r="H762" s="14"/>
      <c r="I762" s="8"/>
      <c r="J762" s="8"/>
      <c r="K762" s="8"/>
      <c r="L762" s="8"/>
      <c r="M762" s="8"/>
      <c r="N762" s="8"/>
      <c r="O762" s="8"/>
      <c r="P762" s="8"/>
      <c r="Q762" s="8"/>
      <c r="R762" s="8"/>
      <c r="S762" s="8"/>
      <c r="T762" s="8"/>
      <c r="U762" s="8"/>
      <c r="V762" s="8"/>
      <c r="W762" s="8"/>
      <c r="X762" s="8"/>
      <c r="Y762" s="8"/>
      <c r="Z762" s="8"/>
    </row>
    <row r="763" spans="4:26" ht="17.25" customHeight="1">
      <c r="D763" s="9"/>
      <c r="E763" s="9"/>
      <c r="F763" s="132"/>
      <c r="G763" s="132"/>
      <c r="H763" s="14"/>
      <c r="I763" s="8"/>
      <c r="J763" s="8"/>
      <c r="K763" s="8"/>
      <c r="L763" s="8"/>
      <c r="M763" s="8"/>
      <c r="N763" s="8"/>
      <c r="O763" s="8"/>
      <c r="P763" s="8"/>
      <c r="Q763" s="8"/>
      <c r="R763" s="8"/>
      <c r="S763" s="8"/>
      <c r="T763" s="8"/>
      <c r="U763" s="8"/>
      <c r="V763" s="8"/>
      <c r="W763" s="8"/>
      <c r="X763" s="8"/>
      <c r="Y763" s="8"/>
      <c r="Z763" s="8"/>
    </row>
    <row r="764" spans="4:26" ht="17.25" customHeight="1">
      <c r="D764" s="9"/>
      <c r="E764" s="9"/>
      <c r="F764" s="132"/>
      <c r="G764" s="132"/>
      <c r="H764" s="14"/>
      <c r="I764" s="8"/>
      <c r="J764" s="8"/>
      <c r="K764" s="8"/>
      <c r="L764" s="8"/>
      <c r="M764" s="8"/>
      <c r="N764" s="8"/>
      <c r="O764" s="8"/>
      <c r="P764" s="8"/>
      <c r="Q764" s="8"/>
      <c r="R764" s="8"/>
      <c r="S764" s="8"/>
      <c r="T764" s="8"/>
      <c r="U764" s="8"/>
      <c r="V764" s="8"/>
      <c r="W764" s="8"/>
      <c r="X764" s="8"/>
      <c r="Y764" s="8"/>
      <c r="Z764" s="8"/>
    </row>
    <row r="765" spans="4:26" ht="17.25" customHeight="1">
      <c r="D765" s="9"/>
      <c r="E765" s="9"/>
      <c r="F765" s="132"/>
      <c r="G765" s="132"/>
      <c r="H765" s="14"/>
      <c r="I765" s="8"/>
      <c r="J765" s="8"/>
      <c r="K765" s="8"/>
      <c r="L765" s="8"/>
      <c r="M765" s="8"/>
      <c r="N765" s="8"/>
      <c r="O765" s="8"/>
      <c r="P765" s="8"/>
      <c r="Q765" s="8"/>
      <c r="R765" s="8"/>
      <c r="S765" s="8"/>
      <c r="T765" s="8"/>
      <c r="U765" s="8"/>
      <c r="V765" s="8"/>
      <c r="W765" s="8"/>
      <c r="X765" s="8"/>
      <c r="Y765" s="8"/>
      <c r="Z765" s="8"/>
    </row>
    <row r="766" spans="4:26" ht="17.25" customHeight="1">
      <c r="D766" s="9"/>
      <c r="E766" s="9"/>
      <c r="F766" s="132"/>
      <c r="G766" s="132"/>
      <c r="H766" s="14"/>
      <c r="I766" s="8"/>
      <c r="J766" s="8"/>
      <c r="K766" s="8"/>
      <c r="L766" s="8"/>
      <c r="M766" s="8"/>
      <c r="N766" s="8"/>
      <c r="O766" s="8"/>
      <c r="P766" s="8"/>
      <c r="Q766" s="8"/>
      <c r="R766" s="8"/>
      <c r="S766" s="8"/>
      <c r="T766" s="8"/>
      <c r="U766" s="8"/>
      <c r="V766" s="8"/>
      <c r="W766" s="8"/>
      <c r="X766" s="8"/>
      <c r="Y766" s="8"/>
      <c r="Z766" s="8"/>
    </row>
    <row r="767" spans="4:26" ht="17.25" customHeight="1">
      <c r="D767" s="9"/>
      <c r="E767" s="9"/>
      <c r="F767" s="132"/>
      <c r="G767" s="132"/>
      <c r="H767" s="14"/>
      <c r="I767" s="8"/>
      <c r="J767" s="8"/>
      <c r="K767" s="8"/>
      <c r="L767" s="8"/>
      <c r="M767" s="8"/>
      <c r="N767" s="8"/>
      <c r="O767" s="8"/>
      <c r="P767" s="8"/>
      <c r="Q767" s="8"/>
      <c r="R767" s="8"/>
      <c r="S767" s="8"/>
      <c r="T767" s="8"/>
      <c r="U767" s="8"/>
      <c r="V767" s="8"/>
      <c r="W767" s="8"/>
      <c r="X767" s="8"/>
      <c r="Y767" s="8"/>
      <c r="Z767" s="8"/>
    </row>
    <row r="768" spans="4:26" ht="17.25" customHeight="1">
      <c r="D768" s="9"/>
      <c r="E768" s="9"/>
      <c r="F768" s="132"/>
      <c r="G768" s="132"/>
      <c r="H768" s="14"/>
      <c r="I768" s="8"/>
      <c r="J768" s="8"/>
      <c r="K768" s="8"/>
      <c r="L768" s="8"/>
      <c r="M768" s="8"/>
      <c r="N768" s="8"/>
      <c r="O768" s="8"/>
      <c r="P768" s="8"/>
      <c r="Q768" s="8"/>
      <c r="R768" s="8"/>
      <c r="S768" s="8"/>
      <c r="T768" s="8"/>
      <c r="U768" s="8"/>
      <c r="V768" s="8"/>
      <c r="W768" s="8"/>
      <c r="X768" s="8"/>
      <c r="Y768" s="8"/>
      <c r="Z768" s="8"/>
    </row>
    <row r="769" spans="4:26" ht="17.25" customHeight="1">
      <c r="D769" s="9"/>
      <c r="E769" s="9"/>
      <c r="F769" s="132"/>
      <c r="G769" s="132"/>
      <c r="H769" s="14"/>
      <c r="I769" s="8"/>
      <c r="J769" s="8"/>
      <c r="K769" s="8"/>
      <c r="L769" s="8"/>
      <c r="M769" s="8"/>
      <c r="N769" s="8"/>
      <c r="O769" s="8"/>
      <c r="P769" s="8"/>
      <c r="Q769" s="8"/>
      <c r="R769" s="8"/>
      <c r="S769" s="8"/>
      <c r="T769" s="8"/>
      <c r="U769" s="8"/>
      <c r="V769" s="8"/>
      <c r="W769" s="8"/>
      <c r="X769" s="8"/>
      <c r="Y769" s="8"/>
      <c r="Z769" s="8"/>
    </row>
    <row r="770" spans="4:26" ht="17.25" customHeight="1">
      <c r="D770" s="9"/>
      <c r="E770" s="9"/>
      <c r="F770" s="132"/>
      <c r="G770" s="132"/>
      <c r="H770" s="14"/>
      <c r="I770" s="8"/>
      <c r="J770" s="8"/>
      <c r="K770" s="8"/>
      <c r="L770" s="8"/>
      <c r="M770" s="8"/>
      <c r="N770" s="8"/>
      <c r="O770" s="8"/>
      <c r="P770" s="8"/>
      <c r="Q770" s="8"/>
      <c r="R770" s="8"/>
      <c r="S770" s="8"/>
      <c r="T770" s="8"/>
      <c r="U770" s="8"/>
      <c r="V770" s="8"/>
      <c r="W770" s="8"/>
      <c r="X770" s="8"/>
      <c r="Y770" s="8"/>
      <c r="Z770" s="8"/>
    </row>
    <row r="771" spans="4:26" ht="17.25" customHeight="1">
      <c r="D771" s="9"/>
      <c r="E771" s="9"/>
      <c r="F771" s="132"/>
      <c r="G771" s="132"/>
      <c r="H771" s="14"/>
      <c r="I771" s="8"/>
      <c r="J771" s="8"/>
      <c r="K771" s="8"/>
      <c r="L771" s="8"/>
      <c r="M771" s="8"/>
      <c r="N771" s="8"/>
      <c r="O771" s="8"/>
      <c r="P771" s="8"/>
      <c r="Q771" s="8"/>
      <c r="R771" s="8"/>
      <c r="S771" s="8"/>
      <c r="T771" s="8"/>
      <c r="U771" s="8"/>
      <c r="V771" s="8"/>
      <c r="W771" s="8"/>
      <c r="X771" s="8"/>
      <c r="Y771" s="8"/>
      <c r="Z771" s="8"/>
    </row>
    <row r="772" spans="4:26" ht="17.25" customHeight="1">
      <c r="D772" s="9"/>
      <c r="E772" s="9"/>
      <c r="F772" s="132"/>
      <c r="G772" s="132"/>
      <c r="H772" s="14"/>
      <c r="I772" s="8"/>
      <c r="J772" s="8"/>
      <c r="K772" s="8"/>
      <c r="L772" s="8"/>
      <c r="M772" s="8"/>
      <c r="N772" s="8"/>
      <c r="O772" s="8"/>
      <c r="P772" s="8"/>
      <c r="Q772" s="8"/>
      <c r="R772" s="8"/>
      <c r="S772" s="8"/>
      <c r="T772" s="8"/>
      <c r="U772" s="8"/>
      <c r="V772" s="8"/>
      <c r="W772" s="8"/>
      <c r="X772" s="8"/>
      <c r="Y772" s="8"/>
      <c r="Z772" s="8"/>
    </row>
    <row r="773" spans="4:26" ht="17.25" customHeight="1">
      <c r="D773" s="9"/>
      <c r="E773" s="9"/>
      <c r="F773" s="132"/>
      <c r="G773" s="132"/>
      <c r="H773" s="14"/>
      <c r="I773" s="8"/>
      <c r="J773" s="8"/>
      <c r="K773" s="8"/>
      <c r="L773" s="8"/>
      <c r="M773" s="8"/>
      <c r="N773" s="8"/>
      <c r="O773" s="8"/>
      <c r="P773" s="8"/>
      <c r="Q773" s="8"/>
      <c r="R773" s="8"/>
      <c r="S773" s="8"/>
      <c r="T773" s="8"/>
      <c r="U773" s="8"/>
      <c r="V773" s="8"/>
      <c r="W773" s="8"/>
      <c r="X773" s="8"/>
      <c r="Y773" s="8"/>
      <c r="Z773" s="8"/>
    </row>
    <row r="774" spans="4:26" ht="17.25" customHeight="1">
      <c r="D774" s="9"/>
      <c r="E774" s="9"/>
      <c r="F774" s="132"/>
      <c r="G774" s="132"/>
      <c r="H774" s="14"/>
      <c r="I774" s="8"/>
      <c r="J774" s="8"/>
      <c r="K774" s="8"/>
      <c r="L774" s="8"/>
      <c r="M774" s="8"/>
      <c r="N774" s="8"/>
      <c r="O774" s="8"/>
      <c r="P774" s="8"/>
      <c r="Q774" s="8"/>
      <c r="R774" s="8"/>
      <c r="S774" s="8"/>
      <c r="T774" s="8"/>
      <c r="U774" s="8"/>
      <c r="V774" s="8"/>
      <c r="W774" s="8"/>
      <c r="X774" s="8"/>
      <c r="Y774" s="8"/>
      <c r="Z774" s="8"/>
    </row>
    <row r="775" spans="4:26" ht="17.25" customHeight="1">
      <c r="D775" s="9"/>
      <c r="E775" s="9"/>
      <c r="F775" s="132"/>
      <c r="G775" s="132"/>
      <c r="H775" s="14"/>
      <c r="I775" s="8"/>
      <c r="J775" s="8"/>
      <c r="K775" s="8"/>
      <c r="L775" s="8"/>
      <c r="M775" s="8"/>
      <c r="N775" s="8"/>
      <c r="O775" s="8"/>
      <c r="P775" s="8"/>
      <c r="Q775" s="8"/>
      <c r="R775" s="8"/>
      <c r="S775" s="8"/>
      <c r="T775" s="8"/>
      <c r="U775" s="8"/>
      <c r="V775" s="8"/>
      <c r="W775" s="8"/>
      <c r="X775" s="8"/>
      <c r="Y775" s="8"/>
      <c r="Z775" s="8"/>
    </row>
    <row r="776" spans="4:26" ht="17.25" customHeight="1">
      <c r="D776" s="9"/>
      <c r="E776" s="9"/>
      <c r="F776" s="132"/>
      <c r="G776" s="132"/>
      <c r="H776" s="14"/>
      <c r="I776" s="8"/>
      <c r="J776" s="8"/>
      <c r="K776" s="8"/>
      <c r="L776" s="8"/>
      <c r="M776" s="8"/>
      <c r="N776" s="8"/>
      <c r="O776" s="8"/>
      <c r="P776" s="8"/>
      <c r="Q776" s="8"/>
      <c r="R776" s="8"/>
      <c r="S776" s="8"/>
      <c r="T776" s="8"/>
      <c r="U776" s="8"/>
      <c r="V776" s="8"/>
      <c r="W776" s="8"/>
      <c r="X776" s="8"/>
      <c r="Y776" s="8"/>
      <c r="Z776" s="8"/>
    </row>
    <row r="777" spans="4:26" ht="17.25" customHeight="1">
      <c r="D777" s="9"/>
      <c r="E777" s="9"/>
      <c r="F777" s="132"/>
      <c r="G777" s="132"/>
      <c r="H777" s="14"/>
      <c r="I777" s="8"/>
      <c r="J777" s="8"/>
      <c r="K777" s="8"/>
      <c r="L777" s="8"/>
      <c r="M777" s="8"/>
      <c r="N777" s="8"/>
      <c r="O777" s="8"/>
      <c r="P777" s="8"/>
      <c r="Q777" s="8"/>
      <c r="R777" s="8"/>
      <c r="S777" s="8"/>
      <c r="T777" s="8"/>
      <c r="U777" s="8"/>
      <c r="V777" s="8"/>
      <c r="W777" s="8"/>
      <c r="X777" s="8"/>
      <c r="Y777" s="8"/>
      <c r="Z777" s="8"/>
    </row>
    <row r="778" spans="4:26" ht="17.25" customHeight="1">
      <c r="D778" s="9"/>
      <c r="E778" s="9"/>
      <c r="F778" s="132"/>
      <c r="G778" s="132"/>
      <c r="H778" s="14"/>
      <c r="I778" s="8"/>
      <c r="J778" s="8"/>
      <c r="K778" s="8"/>
      <c r="L778" s="8"/>
      <c r="M778" s="8"/>
      <c r="N778" s="8"/>
      <c r="O778" s="8"/>
      <c r="P778" s="8"/>
      <c r="Q778" s="8"/>
      <c r="R778" s="8"/>
      <c r="S778" s="8"/>
      <c r="T778" s="8"/>
      <c r="U778" s="8"/>
      <c r="V778" s="8"/>
      <c r="W778" s="8"/>
      <c r="X778" s="8"/>
      <c r="Y778" s="8"/>
      <c r="Z778" s="8"/>
    </row>
    <row r="779" spans="4:26" ht="17.25" customHeight="1">
      <c r="D779" s="9"/>
      <c r="E779" s="9"/>
      <c r="F779" s="132"/>
      <c r="G779" s="132"/>
      <c r="H779" s="14"/>
      <c r="I779" s="8"/>
      <c r="J779" s="8"/>
      <c r="K779" s="8"/>
      <c r="L779" s="8"/>
      <c r="M779" s="8"/>
      <c r="N779" s="8"/>
      <c r="O779" s="8"/>
      <c r="P779" s="8"/>
      <c r="Q779" s="8"/>
      <c r="R779" s="8"/>
      <c r="S779" s="8"/>
      <c r="T779" s="8"/>
      <c r="U779" s="8"/>
      <c r="V779" s="8"/>
      <c r="W779" s="8"/>
      <c r="X779" s="8"/>
      <c r="Y779" s="8"/>
      <c r="Z779" s="8"/>
    </row>
    <row r="780" spans="4:26" ht="17.25" customHeight="1">
      <c r="D780" s="9"/>
      <c r="E780" s="9"/>
      <c r="F780" s="132"/>
      <c r="G780" s="132"/>
      <c r="H780" s="14"/>
      <c r="I780" s="8"/>
      <c r="J780" s="8"/>
      <c r="K780" s="8"/>
      <c r="L780" s="8"/>
      <c r="M780" s="8"/>
      <c r="N780" s="8"/>
      <c r="O780" s="8"/>
      <c r="P780" s="8"/>
      <c r="Q780" s="8"/>
      <c r="R780" s="8"/>
      <c r="S780" s="8"/>
      <c r="T780" s="8"/>
      <c r="U780" s="8"/>
      <c r="V780" s="8"/>
      <c r="W780" s="8"/>
      <c r="X780" s="8"/>
      <c r="Y780" s="8"/>
      <c r="Z780" s="8"/>
    </row>
    <row r="781" spans="4:26" ht="17.25" customHeight="1">
      <c r="D781" s="9"/>
      <c r="E781" s="9"/>
      <c r="F781" s="132"/>
      <c r="G781" s="132"/>
      <c r="H781" s="14"/>
      <c r="I781" s="8"/>
      <c r="J781" s="8"/>
      <c r="K781" s="8"/>
      <c r="L781" s="8"/>
      <c r="M781" s="8"/>
      <c r="N781" s="8"/>
      <c r="O781" s="8"/>
      <c r="P781" s="8"/>
      <c r="Q781" s="8"/>
      <c r="R781" s="8"/>
      <c r="S781" s="8"/>
      <c r="T781" s="8"/>
      <c r="U781" s="8"/>
      <c r="V781" s="8"/>
      <c r="W781" s="8"/>
      <c r="X781" s="8"/>
      <c r="Y781" s="8"/>
      <c r="Z781" s="8"/>
    </row>
    <row r="782" spans="4:26" ht="17.25" customHeight="1">
      <c r="D782" s="9"/>
      <c r="E782" s="9"/>
      <c r="F782" s="132"/>
      <c r="G782" s="132"/>
      <c r="H782" s="14"/>
      <c r="I782" s="8"/>
      <c r="J782" s="8"/>
      <c r="K782" s="8"/>
      <c r="L782" s="8"/>
      <c r="M782" s="8"/>
      <c r="N782" s="8"/>
      <c r="O782" s="8"/>
      <c r="P782" s="8"/>
      <c r="Q782" s="8"/>
      <c r="R782" s="8"/>
      <c r="S782" s="8"/>
      <c r="T782" s="8"/>
      <c r="U782" s="8"/>
      <c r="V782" s="8"/>
      <c r="W782" s="8"/>
      <c r="X782" s="8"/>
      <c r="Y782" s="8"/>
      <c r="Z782" s="8"/>
    </row>
    <row r="783" spans="4:26" ht="17.25" customHeight="1">
      <c r="D783" s="9"/>
      <c r="E783" s="9"/>
      <c r="F783" s="132"/>
      <c r="G783" s="132"/>
      <c r="H783" s="14"/>
      <c r="I783" s="8"/>
      <c r="J783" s="8"/>
      <c r="K783" s="8"/>
      <c r="L783" s="8"/>
      <c r="M783" s="8"/>
      <c r="N783" s="8"/>
      <c r="O783" s="8"/>
      <c r="P783" s="8"/>
      <c r="Q783" s="8"/>
      <c r="R783" s="8"/>
      <c r="S783" s="8"/>
      <c r="T783" s="8"/>
      <c r="U783" s="8"/>
      <c r="V783" s="8"/>
      <c r="W783" s="8"/>
      <c r="X783" s="8"/>
      <c r="Y783" s="8"/>
      <c r="Z783" s="8"/>
    </row>
    <row r="784" spans="4:26" ht="17.25" customHeight="1">
      <c r="D784" s="9"/>
      <c r="E784" s="9"/>
      <c r="F784" s="132"/>
      <c r="G784" s="132"/>
      <c r="H784" s="14"/>
      <c r="I784" s="8"/>
      <c r="J784" s="8"/>
      <c r="K784" s="8"/>
      <c r="L784" s="8"/>
      <c r="M784" s="8"/>
      <c r="N784" s="8"/>
      <c r="O784" s="8"/>
      <c r="P784" s="8"/>
      <c r="Q784" s="8"/>
      <c r="R784" s="8"/>
      <c r="S784" s="8"/>
      <c r="T784" s="8"/>
      <c r="U784" s="8"/>
      <c r="V784" s="8"/>
      <c r="W784" s="8"/>
      <c r="X784" s="8"/>
      <c r="Y784" s="8"/>
      <c r="Z784" s="8"/>
    </row>
    <row r="785" spans="4:26" ht="17.25" customHeight="1">
      <c r="D785" s="9"/>
      <c r="E785" s="9"/>
      <c r="F785" s="132"/>
      <c r="G785" s="132"/>
      <c r="H785" s="14"/>
      <c r="I785" s="8"/>
      <c r="J785" s="8"/>
      <c r="K785" s="8"/>
      <c r="L785" s="8"/>
      <c r="M785" s="8"/>
      <c r="N785" s="8"/>
      <c r="O785" s="8"/>
      <c r="P785" s="8"/>
      <c r="Q785" s="8"/>
      <c r="R785" s="8"/>
      <c r="S785" s="8"/>
      <c r="T785" s="8"/>
      <c r="U785" s="8"/>
      <c r="V785" s="8"/>
      <c r="W785" s="8"/>
      <c r="X785" s="8"/>
      <c r="Y785" s="8"/>
      <c r="Z785" s="8"/>
    </row>
    <row r="786" spans="4:26" ht="17.25" customHeight="1">
      <c r="D786" s="9"/>
      <c r="E786" s="9"/>
      <c r="F786" s="132"/>
      <c r="G786" s="132"/>
      <c r="H786" s="14"/>
      <c r="I786" s="8"/>
      <c r="J786" s="8"/>
      <c r="K786" s="8"/>
      <c r="L786" s="8"/>
      <c r="M786" s="8"/>
      <c r="N786" s="8"/>
      <c r="O786" s="8"/>
      <c r="P786" s="8"/>
      <c r="Q786" s="8"/>
      <c r="R786" s="8"/>
      <c r="S786" s="8"/>
      <c r="T786" s="8"/>
      <c r="U786" s="8"/>
      <c r="V786" s="8"/>
      <c r="W786" s="8"/>
      <c r="X786" s="8"/>
      <c r="Y786" s="8"/>
      <c r="Z786" s="8"/>
    </row>
    <row r="787" spans="4:26" ht="17.25" customHeight="1">
      <c r="D787" s="9"/>
      <c r="E787" s="9"/>
      <c r="F787" s="132"/>
      <c r="G787" s="132"/>
      <c r="H787" s="14"/>
      <c r="I787" s="8"/>
      <c r="J787" s="8"/>
      <c r="K787" s="8"/>
      <c r="L787" s="8"/>
      <c r="M787" s="8"/>
      <c r="N787" s="8"/>
      <c r="O787" s="8"/>
      <c r="P787" s="8"/>
      <c r="Q787" s="8"/>
      <c r="R787" s="8"/>
      <c r="S787" s="8"/>
      <c r="T787" s="8"/>
      <c r="U787" s="8"/>
      <c r="V787" s="8"/>
      <c r="W787" s="8"/>
      <c r="X787" s="8"/>
      <c r="Y787" s="8"/>
      <c r="Z787" s="8"/>
    </row>
    <row r="788" spans="4:26" ht="17.25" customHeight="1">
      <c r="D788" s="9"/>
      <c r="E788" s="9"/>
      <c r="F788" s="132"/>
      <c r="G788" s="132"/>
      <c r="H788" s="14"/>
      <c r="I788" s="8"/>
      <c r="J788" s="8"/>
      <c r="K788" s="8"/>
      <c r="L788" s="8"/>
      <c r="M788" s="8"/>
      <c r="N788" s="8"/>
      <c r="O788" s="8"/>
      <c r="P788" s="8"/>
      <c r="Q788" s="8"/>
      <c r="R788" s="8"/>
      <c r="S788" s="8"/>
      <c r="T788" s="8"/>
      <c r="U788" s="8"/>
      <c r="V788" s="8"/>
      <c r="W788" s="8"/>
      <c r="X788" s="8"/>
      <c r="Y788" s="8"/>
      <c r="Z788" s="8"/>
    </row>
    <row r="789" spans="4:26" ht="17.25" customHeight="1">
      <c r="D789" s="9"/>
      <c r="E789" s="9"/>
      <c r="F789" s="132"/>
      <c r="G789" s="132"/>
      <c r="H789" s="14"/>
      <c r="I789" s="8"/>
      <c r="J789" s="8"/>
      <c r="K789" s="8"/>
      <c r="L789" s="8"/>
      <c r="M789" s="8"/>
      <c r="N789" s="8"/>
      <c r="O789" s="8"/>
      <c r="P789" s="8"/>
      <c r="Q789" s="8"/>
      <c r="R789" s="8"/>
      <c r="S789" s="8"/>
      <c r="T789" s="8"/>
      <c r="U789" s="8"/>
      <c r="V789" s="8"/>
      <c r="W789" s="8"/>
      <c r="X789" s="8"/>
      <c r="Y789" s="8"/>
      <c r="Z789" s="8"/>
    </row>
    <row r="790" spans="4:26" ht="17.25" customHeight="1">
      <c r="D790" s="9"/>
      <c r="E790" s="9"/>
      <c r="F790" s="132"/>
      <c r="G790" s="132"/>
      <c r="H790" s="14"/>
      <c r="I790" s="8"/>
      <c r="J790" s="8"/>
      <c r="K790" s="8"/>
      <c r="L790" s="8"/>
      <c r="M790" s="8"/>
      <c r="N790" s="8"/>
      <c r="O790" s="8"/>
      <c r="P790" s="8"/>
      <c r="Q790" s="8"/>
      <c r="R790" s="8"/>
      <c r="S790" s="8"/>
      <c r="T790" s="8"/>
      <c r="U790" s="8"/>
      <c r="V790" s="8"/>
      <c r="W790" s="8"/>
      <c r="X790" s="8"/>
      <c r="Y790" s="8"/>
      <c r="Z790" s="8"/>
    </row>
    <row r="791" spans="4:26" ht="17.25" customHeight="1">
      <c r="D791" s="9"/>
      <c r="E791" s="9"/>
      <c r="F791" s="132"/>
      <c r="G791" s="132"/>
      <c r="H791" s="14"/>
      <c r="I791" s="8"/>
      <c r="J791" s="8"/>
      <c r="K791" s="8"/>
      <c r="L791" s="8"/>
      <c r="M791" s="8"/>
      <c r="N791" s="8"/>
      <c r="O791" s="8"/>
      <c r="P791" s="8"/>
      <c r="Q791" s="8"/>
      <c r="R791" s="8"/>
      <c r="S791" s="8"/>
      <c r="T791" s="8"/>
      <c r="U791" s="8"/>
      <c r="V791" s="8"/>
      <c r="W791" s="8"/>
      <c r="X791" s="8"/>
      <c r="Y791" s="8"/>
      <c r="Z791" s="8"/>
    </row>
    <row r="792" spans="4:26" ht="17.25" customHeight="1">
      <c r="D792" s="9"/>
      <c r="E792" s="9"/>
      <c r="F792" s="132"/>
      <c r="G792" s="132"/>
      <c r="H792" s="14"/>
      <c r="I792" s="8"/>
      <c r="J792" s="8"/>
      <c r="K792" s="8"/>
      <c r="L792" s="8"/>
      <c r="M792" s="8"/>
      <c r="N792" s="8"/>
      <c r="O792" s="8"/>
      <c r="P792" s="8"/>
      <c r="Q792" s="8"/>
      <c r="R792" s="8"/>
      <c r="S792" s="8"/>
      <c r="T792" s="8"/>
      <c r="U792" s="8"/>
      <c r="V792" s="8"/>
      <c r="W792" s="8"/>
      <c r="X792" s="8"/>
      <c r="Y792" s="8"/>
      <c r="Z792" s="8"/>
    </row>
    <row r="793" spans="4:26" ht="17.25" customHeight="1">
      <c r="D793" s="9"/>
      <c r="E793" s="9"/>
      <c r="F793" s="132"/>
      <c r="G793" s="132"/>
      <c r="H793" s="14"/>
      <c r="I793" s="8"/>
      <c r="J793" s="8"/>
      <c r="K793" s="8"/>
      <c r="L793" s="8"/>
      <c r="M793" s="8"/>
      <c r="N793" s="8"/>
      <c r="O793" s="8"/>
      <c r="P793" s="8"/>
      <c r="Q793" s="8"/>
      <c r="R793" s="8"/>
      <c r="S793" s="8"/>
      <c r="T793" s="8"/>
      <c r="U793" s="8"/>
      <c r="V793" s="8"/>
      <c r="W793" s="8"/>
      <c r="X793" s="8"/>
      <c r="Y793" s="8"/>
      <c r="Z793" s="8"/>
    </row>
    <row r="794" spans="4:26" ht="17.25" customHeight="1">
      <c r="D794" s="9"/>
      <c r="E794" s="9"/>
      <c r="F794" s="132"/>
      <c r="G794" s="132"/>
      <c r="H794" s="14"/>
      <c r="I794" s="8"/>
      <c r="J794" s="8"/>
      <c r="K794" s="8"/>
      <c r="L794" s="8"/>
      <c r="M794" s="8"/>
      <c r="N794" s="8"/>
      <c r="O794" s="8"/>
      <c r="P794" s="8"/>
      <c r="Q794" s="8"/>
      <c r="R794" s="8"/>
      <c r="S794" s="8"/>
      <c r="T794" s="8"/>
      <c r="U794" s="8"/>
      <c r="V794" s="8"/>
      <c r="W794" s="8"/>
      <c r="X794" s="8"/>
      <c r="Y794" s="8"/>
      <c r="Z794" s="8"/>
    </row>
    <row r="795" spans="4:26" ht="17.25" customHeight="1">
      <c r="D795" s="9"/>
      <c r="E795" s="9"/>
      <c r="F795" s="132"/>
      <c r="G795" s="132"/>
      <c r="H795" s="14"/>
      <c r="I795" s="8"/>
      <c r="J795" s="8"/>
      <c r="K795" s="8"/>
      <c r="L795" s="8"/>
      <c r="M795" s="8"/>
      <c r="N795" s="8"/>
      <c r="O795" s="8"/>
      <c r="P795" s="8"/>
      <c r="Q795" s="8"/>
      <c r="R795" s="8"/>
      <c r="S795" s="8"/>
      <c r="T795" s="8"/>
      <c r="U795" s="8"/>
      <c r="V795" s="8"/>
      <c r="W795" s="8"/>
      <c r="X795" s="8"/>
      <c r="Y795" s="8"/>
      <c r="Z795" s="8"/>
    </row>
    <row r="796" spans="4:26" ht="17.25" customHeight="1">
      <c r="D796" s="9"/>
      <c r="E796" s="9"/>
      <c r="F796" s="132"/>
      <c r="G796" s="132"/>
      <c r="H796" s="14"/>
      <c r="I796" s="8"/>
      <c r="J796" s="8"/>
      <c r="K796" s="8"/>
      <c r="L796" s="8"/>
      <c r="M796" s="8"/>
      <c r="N796" s="8"/>
      <c r="O796" s="8"/>
      <c r="P796" s="8"/>
      <c r="Q796" s="8"/>
      <c r="R796" s="8"/>
      <c r="S796" s="8"/>
      <c r="T796" s="8"/>
      <c r="U796" s="8"/>
      <c r="V796" s="8"/>
      <c r="W796" s="8"/>
      <c r="X796" s="8"/>
      <c r="Y796" s="8"/>
      <c r="Z796" s="8"/>
    </row>
    <row r="797" spans="4:26" ht="17.25" customHeight="1">
      <c r="D797" s="9"/>
      <c r="E797" s="9"/>
      <c r="F797" s="132"/>
      <c r="G797" s="132"/>
      <c r="H797" s="14"/>
      <c r="I797" s="8"/>
      <c r="J797" s="8"/>
      <c r="K797" s="8"/>
      <c r="L797" s="8"/>
      <c r="M797" s="8"/>
      <c r="N797" s="8"/>
      <c r="O797" s="8"/>
      <c r="P797" s="8"/>
      <c r="Q797" s="8"/>
      <c r="R797" s="8"/>
      <c r="S797" s="8"/>
      <c r="T797" s="8"/>
      <c r="U797" s="8"/>
      <c r="V797" s="8"/>
      <c r="W797" s="8"/>
      <c r="X797" s="8"/>
      <c r="Y797" s="8"/>
      <c r="Z797" s="8"/>
    </row>
    <row r="798" spans="4:26" ht="17.25" customHeight="1">
      <c r="D798" s="9"/>
      <c r="E798" s="9"/>
      <c r="F798" s="132"/>
      <c r="G798" s="132"/>
      <c r="H798" s="14"/>
      <c r="I798" s="8"/>
      <c r="J798" s="8"/>
      <c r="K798" s="8"/>
      <c r="L798" s="8"/>
      <c r="M798" s="8"/>
      <c r="N798" s="8"/>
      <c r="O798" s="8"/>
      <c r="P798" s="8"/>
      <c r="Q798" s="8"/>
      <c r="R798" s="8"/>
      <c r="S798" s="8"/>
      <c r="T798" s="8"/>
      <c r="U798" s="8"/>
      <c r="V798" s="8"/>
      <c r="W798" s="8"/>
      <c r="X798" s="8"/>
      <c r="Y798" s="8"/>
      <c r="Z798" s="8"/>
    </row>
    <row r="799" spans="4:26" ht="17.25" customHeight="1">
      <c r="D799" s="9"/>
      <c r="E799" s="9"/>
      <c r="F799" s="132"/>
      <c r="G799" s="132"/>
      <c r="H799" s="14"/>
      <c r="I799" s="8"/>
      <c r="J799" s="8"/>
      <c r="K799" s="8"/>
      <c r="L799" s="8"/>
      <c r="M799" s="8"/>
      <c r="N799" s="8"/>
      <c r="O799" s="8"/>
      <c r="P799" s="8"/>
      <c r="Q799" s="8"/>
      <c r="R799" s="8"/>
      <c r="S799" s="8"/>
      <c r="T799" s="8"/>
      <c r="U799" s="8"/>
      <c r="V799" s="8"/>
      <c r="W799" s="8"/>
      <c r="X799" s="8"/>
      <c r="Y799" s="8"/>
      <c r="Z799" s="8"/>
    </row>
    <row r="800" spans="4:26" ht="17.25" customHeight="1">
      <c r="D800" s="9"/>
      <c r="E800" s="9"/>
      <c r="F800" s="132"/>
      <c r="G800" s="132"/>
      <c r="H800" s="14"/>
      <c r="I800" s="8"/>
      <c r="J800" s="8"/>
      <c r="K800" s="8"/>
      <c r="L800" s="8"/>
      <c r="M800" s="8"/>
      <c r="N800" s="8"/>
      <c r="O800" s="8"/>
      <c r="P800" s="8"/>
      <c r="Q800" s="8"/>
      <c r="R800" s="8"/>
      <c r="S800" s="8"/>
      <c r="T800" s="8"/>
      <c r="U800" s="8"/>
      <c r="V800" s="8"/>
      <c r="W800" s="8"/>
      <c r="X800" s="8"/>
      <c r="Y800" s="8"/>
      <c r="Z800" s="8"/>
    </row>
    <row r="801" spans="4:26" ht="17.25" customHeight="1">
      <c r="D801" s="9"/>
      <c r="E801" s="9"/>
      <c r="F801" s="132"/>
      <c r="G801" s="132"/>
      <c r="H801" s="14"/>
      <c r="I801" s="8"/>
      <c r="J801" s="8"/>
      <c r="K801" s="8"/>
      <c r="L801" s="8"/>
      <c r="M801" s="8"/>
      <c r="N801" s="8"/>
      <c r="O801" s="8"/>
      <c r="P801" s="8"/>
      <c r="Q801" s="8"/>
      <c r="R801" s="8"/>
      <c r="S801" s="8"/>
      <c r="T801" s="8"/>
      <c r="U801" s="8"/>
      <c r="V801" s="8"/>
      <c r="W801" s="8"/>
      <c r="X801" s="8"/>
      <c r="Y801" s="8"/>
      <c r="Z801" s="8"/>
    </row>
    <row r="802" spans="4:26" ht="17.25" customHeight="1">
      <c r="D802" s="9"/>
      <c r="E802" s="9"/>
      <c r="F802" s="132"/>
      <c r="G802" s="132"/>
      <c r="H802" s="14"/>
      <c r="I802" s="8"/>
      <c r="J802" s="8"/>
      <c r="K802" s="8"/>
      <c r="L802" s="8"/>
      <c r="M802" s="8"/>
      <c r="N802" s="8"/>
      <c r="O802" s="8"/>
      <c r="P802" s="8"/>
      <c r="Q802" s="8"/>
      <c r="R802" s="8"/>
      <c r="S802" s="8"/>
      <c r="T802" s="8"/>
      <c r="U802" s="8"/>
      <c r="V802" s="8"/>
      <c r="W802" s="8"/>
      <c r="X802" s="8"/>
      <c r="Y802" s="8"/>
      <c r="Z802" s="8"/>
    </row>
    <row r="803" spans="4:26" ht="17.25" customHeight="1">
      <c r="D803" s="9"/>
      <c r="E803" s="9"/>
      <c r="F803" s="132"/>
      <c r="G803" s="132"/>
      <c r="H803" s="14"/>
      <c r="I803" s="8"/>
      <c r="J803" s="8"/>
      <c r="K803" s="8"/>
      <c r="L803" s="8"/>
      <c r="M803" s="8"/>
      <c r="N803" s="8"/>
      <c r="O803" s="8"/>
      <c r="P803" s="8"/>
      <c r="Q803" s="8"/>
      <c r="R803" s="8"/>
      <c r="S803" s="8"/>
      <c r="T803" s="8"/>
      <c r="U803" s="8"/>
      <c r="V803" s="8"/>
      <c r="W803" s="8"/>
      <c r="X803" s="8"/>
      <c r="Y803" s="8"/>
      <c r="Z803" s="8"/>
    </row>
    <row r="804" spans="4:26" ht="17.25" customHeight="1">
      <c r="D804" s="9"/>
      <c r="E804" s="9"/>
      <c r="F804" s="132"/>
      <c r="G804" s="132"/>
      <c r="H804" s="14"/>
      <c r="I804" s="8"/>
      <c r="J804" s="8"/>
      <c r="K804" s="8"/>
      <c r="L804" s="8"/>
      <c r="M804" s="8"/>
      <c r="N804" s="8"/>
      <c r="O804" s="8"/>
      <c r="P804" s="8"/>
      <c r="Q804" s="8"/>
      <c r="R804" s="8"/>
      <c r="S804" s="8"/>
      <c r="T804" s="8"/>
      <c r="U804" s="8"/>
      <c r="V804" s="8"/>
      <c r="W804" s="8"/>
      <c r="X804" s="8"/>
      <c r="Y804" s="8"/>
      <c r="Z804" s="8"/>
    </row>
    <row r="805" spans="4:26" ht="17.25" customHeight="1">
      <c r="D805" s="9"/>
      <c r="E805" s="9"/>
      <c r="F805" s="132"/>
      <c r="G805" s="132"/>
      <c r="H805" s="14"/>
      <c r="I805" s="8"/>
      <c r="J805" s="8"/>
      <c r="K805" s="8"/>
      <c r="L805" s="8"/>
      <c r="M805" s="8"/>
      <c r="N805" s="8"/>
      <c r="O805" s="8"/>
      <c r="P805" s="8"/>
      <c r="Q805" s="8"/>
      <c r="R805" s="8"/>
      <c r="S805" s="8"/>
      <c r="T805" s="8"/>
      <c r="U805" s="8"/>
      <c r="V805" s="8"/>
      <c r="W805" s="8"/>
      <c r="X805" s="8"/>
      <c r="Y805" s="8"/>
      <c r="Z805" s="8"/>
    </row>
    <row r="806" spans="4:26" ht="17.25" customHeight="1">
      <c r="D806" s="9"/>
      <c r="E806" s="9"/>
      <c r="F806" s="132"/>
      <c r="G806" s="132"/>
      <c r="H806" s="14"/>
      <c r="I806" s="8"/>
      <c r="J806" s="8"/>
      <c r="K806" s="8"/>
      <c r="L806" s="8"/>
      <c r="M806" s="8"/>
      <c r="N806" s="8"/>
      <c r="O806" s="8"/>
      <c r="P806" s="8"/>
      <c r="Q806" s="8"/>
      <c r="R806" s="8"/>
      <c r="S806" s="8"/>
      <c r="T806" s="8"/>
      <c r="U806" s="8"/>
      <c r="V806" s="8"/>
      <c r="W806" s="8"/>
      <c r="X806" s="8"/>
      <c r="Y806" s="8"/>
      <c r="Z806" s="8"/>
    </row>
    <row r="807" spans="4:26" ht="17.25" customHeight="1">
      <c r="D807" s="9"/>
      <c r="E807" s="9"/>
      <c r="F807" s="132"/>
      <c r="G807" s="132"/>
      <c r="H807" s="14"/>
      <c r="I807" s="8"/>
      <c r="J807" s="8"/>
      <c r="K807" s="8"/>
      <c r="L807" s="8"/>
      <c r="M807" s="8"/>
      <c r="N807" s="8"/>
      <c r="O807" s="8"/>
      <c r="P807" s="8"/>
      <c r="Q807" s="8"/>
      <c r="R807" s="8"/>
      <c r="S807" s="8"/>
      <c r="T807" s="8"/>
      <c r="U807" s="8"/>
      <c r="V807" s="8"/>
      <c r="W807" s="8"/>
      <c r="X807" s="8"/>
      <c r="Y807" s="8"/>
      <c r="Z807" s="8"/>
    </row>
    <row r="808" spans="4:26" ht="17.25" customHeight="1">
      <c r="D808" s="9"/>
      <c r="E808" s="9"/>
      <c r="F808" s="132"/>
      <c r="G808" s="132"/>
      <c r="H808" s="14"/>
      <c r="I808" s="8"/>
      <c r="J808" s="8"/>
      <c r="K808" s="8"/>
      <c r="L808" s="8"/>
      <c r="M808" s="8"/>
      <c r="N808" s="8"/>
      <c r="O808" s="8"/>
      <c r="P808" s="8"/>
      <c r="Q808" s="8"/>
      <c r="R808" s="8"/>
      <c r="S808" s="8"/>
      <c r="T808" s="8"/>
      <c r="U808" s="8"/>
      <c r="V808" s="8"/>
      <c r="W808" s="8"/>
      <c r="X808" s="8"/>
      <c r="Y808" s="8"/>
      <c r="Z808" s="8"/>
    </row>
    <row r="809" spans="4:26" ht="17.25" customHeight="1">
      <c r="D809" s="9"/>
      <c r="E809" s="9"/>
      <c r="F809" s="132"/>
      <c r="G809" s="132"/>
      <c r="H809" s="14"/>
      <c r="I809" s="8"/>
      <c r="J809" s="8"/>
      <c r="K809" s="8"/>
      <c r="L809" s="8"/>
      <c r="M809" s="8"/>
      <c r="N809" s="8"/>
      <c r="O809" s="8"/>
      <c r="P809" s="8"/>
      <c r="Q809" s="8"/>
      <c r="R809" s="8"/>
      <c r="S809" s="8"/>
      <c r="T809" s="8"/>
      <c r="U809" s="8"/>
      <c r="V809" s="8"/>
      <c r="W809" s="8"/>
      <c r="X809" s="8"/>
      <c r="Y809" s="8"/>
      <c r="Z809" s="8"/>
    </row>
    <row r="810" spans="4:26" ht="17.25" customHeight="1">
      <c r="D810" s="9"/>
      <c r="E810" s="9"/>
      <c r="F810" s="132"/>
      <c r="G810" s="132"/>
      <c r="H810" s="14"/>
      <c r="I810" s="8"/>
      <c r="J810" s="8"/>
      <c r="K810" s="8"/>
      <c r="L810" s="8"/>
      <c r="M810" s="8"/>
      <c r="N810" s="8"/>
      <c r="O810" s="8"/>
      <c r="P810" s="8"/>
      <c r="Q810" s="8"/>
      <c r="R810" s="8"/>
      <c r="S810" s="8"/>
      <c r="T810" s="8"/>
      <c r="U810" s="8"/>
      <c r="V810" s="8"/>
      <c r="W810" s="8"/>
      <c r="X810" s="8"/>
      <c r="Y810" s="8"/>
      <c r="Z810" s="8"/>
    </row>
    <row r="811" spans="4:26" ht="17.25" customHeight="1">
      <c r="D811" s="9"/>
      <c r="E811" s="9"/>
      <c r="F811" s="132"/>
      <c r="G811" s="132"/>
      <c r="H811" s="14"/>
      <c r="I811" s="8"/>
      <c r="J811" s="8"/>
      <c r="K811" s="8"/>
      <c r="L811" s="8"/>
      <c r="M811" s="8"/>
      <c r="N811" s="8"/>
      <c r="O811" s="8"/>
      <c r="P811" s="8"/>
      <c r="Q811" s="8"/>
      <c r="R811" s="8"/>
      <c r="S811" s="8"/>
      <c r="T811" s="8"/>
      <c r="U811" s="8"/>
      <c r="V811" s="8"/>
      <c r="W811" s="8"/>
      <c r="X811" s="8"/>
      <c r="Y811" s="8"/>
      <c r="Z811" s="8"/>
    </row>
    <row r="812" spans="4:26" ht="17.25" customHeight="1">
      <c r="D812" s="9"/>
      <c r="E812" s="9"/>
      <c r="F812" s="132"/>
      <c r="G812" s="132"/>
      <c r="H812" s="14"/>
      <c r="I812" s="8"/>
      <c r="J812" s="8"/>
      <c r="K812" s="8"/>
      <c r="L812" s="8"/>
      <c r="M812" s="8"/>
      <c r="N812" s="8"/>
      <c r="O812" s="8"/>
      <c r="P812" s="8"/>
      <c r="Q812" s="8"/>
      <c r="R812" s="8"/>
      <c r="S812" s="8"/>
      <c r="T812" s="8"/>
      <c r="U812" s="8"/>
      <c r="V812" s="8"/>
      <c r="W812" s="8"/>
      <c r="X812" s="8"/>
      <c r="Y812" s="8"/>
      <c r="Z812" s="8"/>
    </row>
    <row r="813" spans="4:26" ht="17.25" customHeight="1">
      <c r="D813" s="9"/>
      <c r="E813" s="9"/>
      <c r="F813" s="132"/>
      <c r="G813" s="132"/>
      <c r="H813" s="14"/>
      <c r="I813" s="8"/>
      <c r="J813" s="8"/>
      <c r="K813" s="8"/>
      <c r="L813" s="8"/>
      <c r="M813" s="8"/>
      <c r="N813" s="8"/>
      <c r="O813" s="8"/>
      <c r="P813" s="8"/>
      <c r="Q813" s="8"/>
      <c r="R813" s="8"/>
      <c r="S813" s="8"/>
      <c r="T813" s="8"/>
      <c r="U813" s="8"/>
      <c r="V813" s="8"/>
      <c r="W813" s="8"/>
      <c r="X813" s="8"/>
      <c r="Y813" s="8"/>
      <c r="Z813" s="8"/>
    </row>
    <row r="814" spans="4:26" ht="17.25" customHeight="1">
      <c r="D814" s="9"/>
      <c r="E814" s="9"/>
      <c r="F814" s="132"/>
      <c r="G814" s="132"/>
      <c r="H814" s="14"/>
      <c r="I814" s="8"/>
      <c r="J814" s="8"/>
      <c r="K814" s="8"/>
      <c r="L814" s="8"/>
      <c r="M814" s="8"/>
      <c r="N814" s="8"/>
      <c r="O814" s="8"/>
      <c r="P814" s="8"/>
      <c r="Q814" s="8"/>
      <c r="R814" s="8"/>
      <c r="S814" s="8"/>
      <c r="T814" s="8"/>
      <c r="U814" s="8"/>
      <c r="V814" s="8"/>
      <c r="W814" s="8"/>
      <c r="X814" s="8"/>
      <c r="Y814" s="8"/>
      <c r="Z814" s="8"/>
    </row>
    <row r="815" spans="4:26" ht="17.25" customHeight="1">
      <c r="D815" s="9"/>
      <c r="E815" s="9"/>
      <c r="F815" s="132"/>
      <c r="G815" s="132"/>
      <c r="H815" s="14"/>
      <c r="I815" s="8"/>
      <c r="J815" s="8"/>
      <c r="K815" s="8"/>
      <c r="L815" s="8"/>
      <c r="M815" s="8"/>
      <c r="N815" s="8"/>
      <c r="O815" s="8"/>
      <c r="P815" s="8"/>
      <c r="Q815" s="8"/>
      <c r="R815" s="8"/>
      <c r="S815" s="8"/>
      <c r="T815" s="8"/>
      <c r="U815" s="8"/>
      <c r="V815" s="8"/>
      <c r="W815" s="8"/>
      <c r="X815" s="8"/>
      <c r="Y815" s="8"/>
      <c r="Z815" s="8"/>
    </row>
    <row r="816" spans="4:26" ht="17.25" customHeight="1">
      <c r="D816" s="9"/>
      <c r="E816" s="9"/>
      <c r="F816" s="132"/>
      <c r="G816" s="132"/>
      <c r="H816" s="14"/>
      <c r="I816" s="8"/>
      <c r="J816" s="8"/>
      <c r="K816" s="8"/>
      <c r="L816" s="8"/>
      <c r="M816" s="8"/>
      <c r="N816" s="8"/>
      <c r="O816" s="8"/>
      <c r="P816" s="8"/>
      <c r="Q816" s="8"/>
      <c r="R816" s="8"/>
      <c r="S816" s="8"/>
      <c r="T816" s="8"/>
      <c r="U816" s="8"/>
      <c r="V816" s="8"/>
      <c r="W816" s="8"/>
      <c r="X816" s="8"/>
      <c r="Y816" s="8"/>
      <c r="Z816" s="8"/>
    </row>
    <row r="817" spans="4:26" ht="17.25" customHeight="1">
      <c r="D817" s="9"/>
      <c r="E817" s="9"/>
      <c r="F817" s="132"/>
      <c r="G817" s="132"/>
      <c r="H817" s="14"/>
      <c r="I817" s="8"/>
      <c r="J817" s="8"/>
      <c r="K817" s="8"/>
      <c r="L817" s="8"/>
      <c r="M817" s="8"/>
      <c r="N817" s="8"/>
      <c r="O817" s="8"/>
      <c r="P817" s="8"/>
      <c r="Q817" s="8"/>
      <c r="R817" s="8"/>
      <c r="S817" s="8"/>
      <c r="T817" s="8"/>
      <c r="U817" s="8"/>
      <c r="V817" s="8"/>
      <c r="W817" s="8"/>
      <c r="X817" s="8"/>
      <c r="Y817" s="8"/>
      <c r="Z817" s="8"/>
    </row>
    <row r="818" spans="4:26" ht="17.25" customHeight="1">
      <c r="D818" s="9"/>
      <c r="E818" s="9"/>
      <c r="F818" s="132"/>
      <c r="G818" s="132"/>
      <c r="H818" s="14"/>
      <c r="I818" s="8"/>
      <c r="J818" s="8"/>
      <c r="K818" s="8"/>
      <c r="L818" s="8"/>
      <c r="M818" s="8"/>
      <c r="N818" s="8"/>
      <c r="O818" s="8"/>
      <c r="P818" s="8"/>
      <c r="Q818" s="8"/>
      <c r="R818" s="8"/>
      <c r="S818" s="8"/>
      <c r="T818" s="8"/>
      <c r="U818" s="8"/>
      <c r="V818" s="8"/>
      <c r="W818" s="8"/>
      <c r="X818" s="8"/>
      <c r="Y818" s="8"/>
      <c r="Z818" s="8"/>
    </row>
    <row r="819" spans="4:26" ht="17.25" customHeight="1">
      <c r="D819" s="9"/>
      <c r="E819" s="9"/>
      <c r="F819" s="132"/>
      <c r="G819" s="132"/>
      <c r="H819" s="14"/>
      <c r="I819" s="8"/>
      <c r="J819" s="8"/>
      <c r="K819" s="8"/>
      <c r="L819" s="8"/>
      <c r="M819" s="8"/>
      <c r="N819" s="8"/>
      <c r="O819" s="8"/>
      <c r="P819" s="8"/>
      <c r="Q819" s="8"/>
      <c r="R819" s="8"/>
      <c r="S819" s="8"/>
      <c r="T819" s="8"/>
      <c r="U819" s="8"/>
      <c r="V819" s="8"/>
      <c r="W819" s="8"/>
      <c r="X819" s="8"/>
      <c r="Y819" s="8"/>
      <c r="Z819" s="8"/>
    </row>
    <row r="820" spans="4:26" ht="17.25" customHeight="1">
      <c r="D820" s="9"/>
      <c r="E820" s="9"/>
      <c r="F820" s="132"/>
      <c r="G820" s="132"/>
      <c r="H820" s="14"/>
      <c r="I820" s="8"/>
      <c r="J820" s="8"/>
      <c r="K820" s="8"/>
      <c r="L820" s="8"/>
      <c r="M820" s="8"/>
      <c r="N820" s="8"/>
      <c r="O820" s="8"/>
      <c r="P820" s="8"/>
      <c r="Q820" s="8"/>
      <c r="R820" s="8"/>
      <c r="S820" s="8"/>
      <c r="T820" s="8"/>
      <c r="U820" s="8"/>
      <c r="V820" s="8"/>
      <c r="W820" s="8"/>
      <c r="X820" s="8"/>
      <c r="Y820" s="8"/>
      <c r="Z820" s="8"/>
    </row>
    <row r="821" spans="4:26" ht="17.25" customHeight="1">
      <c r="D821" s="9"/>
      <c r="E821" s="9"/>
      <c r="F821" s="132"/>
      <c r="G821" s="132"/>
      <c r="H821" s="14"/>
      <c r="I821" s="8"/>
      <c r="J821" s="8"/>
      <c r="K821" s="8"/>
      <c r="L821" s="8"/>
      <c r="M821" s="8"/>
      <c r="N821" s="8"/>
      <c r="O821" s="8"/>
      <c r="P821" s="8"/>
      <c r="Q821" s="8"/>
      <c r="R821" s="8"/>
      <c r="S821" s="8"/>
      <c r="T821" s="8"/>
      <c r="U821" s="8"/>
      <c r="V821" s="8"/>
      <c r="W821" s="8"/>
      <c r="X821" s="8"/>
      <c r="Y821" s="8"/>
      <c r="Z821" s="8"/>
    </row>
    <row r="822" spans="4:26" ht="17.25" customHeight="1">
      <c r="D822" s="9"/>
      <c r="E822" s="9"/>
      <c r="F822" s="132"/>
      <c r="G822" s="132"/>
      <c r="H822" s="14"/>
      <c r="I822" s="8"/>
      <c r="J822" s="8"/>
      <c r="K822" s="8"/>
      <c r="L822" s="8"/>
      <c r="M822" s="8"/>
      <c r="N822" s="8"/>
      <c r="O822" s="8"/>
      <c r="P822" s="8"/>
      <c r="Q822" s="8"/>
      <c r="R822" s="8"/>
      <c r="S822" s="8"/>
      <c r="T822" s="8"/>
      <c r="U822" s="8"/>
      <c r="V822" s="8"/>
      <c r="W822" s="8"/>
      <c r="X822" s="8"/>
      <c r="Y822" s="8"/>
      <c r="Z822" s="8"/>
    </row>
    <row r="823" spans="4:26" ht="17.25" customHeight="1">
      <c r="D823" s="9"/>
      <c r="E823" s="9"/>
      <c r="F823" s="132"/>
      <c r="G823" s="132"/>
      <c r="H823" s="14"/>
      <c r="I823" s="8"/>
      <c r="J823" s="8"/>
      <c r="K823" s="8"/>
      <c r="L823" s="8"/>
      <c r="M823" s="8"/>
      <c r="N823" s="8"/>
      <c r="O823" s="8"/>
      <c r="P823" s="8"/>
      <c r="Q823" s="8"/>
      <c r="R823" s="8"/>
      <c r="S823" s="8"/>
      <c r="T823" s="8"/>
      <c r="U823" s="8"/>
      <c r="V823" s="8"/>
      <c r="W823" s="8"/>
      <c r="X823" s="8"/>
      <c r="Y823" s="8"/>
      <c r="Z823" s="8"/>
    </row>
    <row r="824" spans="4:26" ht="17.25" customHeight="1">
      <c r="D824" s="9">
        <f>SUM(CTYPC!D272:D359)</f>
        <v>1499121.7799999996</v>
      </c>
      <c r="E824" s="9">
        <f>SUM(CTYPC!E272:E359)</f>
        <v>498397.84999999992</v>
      </c>
      <c r="F824" s="132"/>
      <c r="G824" s="132"/>
      <c r="H824" s="14"/>
      <c r="I824" s="8"/>
      <c r="J824" s="8"/>
      <c r="K824" s="8"/>
      <c r="L824" s="8"/>
      <c r="M824" s="8"/>
      <c r="N824" s="8"/>
      <c r="O824" s="8"/>
      <c r="P824" s="8"/>
      <c r="Q824" s="8"/>
      <c r="R824" s="8"/>
      <c r="S824" s="8"/>
      <c r="T824" s="8"/>
      <c r="U824" s="8"/>
      <c r="V824" s="8"/>
      <c r="W824" s="8"/>
      <c r="X824" s="8"/>
      <c r="Y824" s="8"/>
      <c r="Z824" s="8"/>
    </row>
    <row r="825" spans="4:26" ht="17.25" customHeight="1">
      <c r="D825" s="9" t="e">
        <f>+D824-GETPIVOTDATA(" Comprometido",$A$3,"Area","COMUNALES","Sector Texto","COORDINACION TERRITORIAL Y PARTICIPACION CIUDADANA","Des.Centro Gestor","Administración Zonal Valle los Chillos")</f>
        <v>#REF!</v>
      </c>
      <c r="E825" s="9" t="e">
        <f>+E824-GETPIVOTDATA(" Devengado",$A$3,"Area","COMUNALES","Sector Texto","COORDINACION TERRITORIAL Y PARTICIPACION CIUDADANA","Des.Centro Gestor","Administración Zonal Valle los Chillos")</f>
        <v>#REF!</v>
      </c>
      <c r="F825" s="132"/>
      <c r="G825" s="132"/>
      <c r="H825" s="14"/>
      <c r="I825" s="8"/>
      <c r="J825" s="8"/>
      <c r="K825" s="8"/>
      <c r="L825" s="8"/>
      <c r="M825" s="8"/>
      <c r="N825" s="8"/>
      <c r="O825" s="8"/>
      <c r="P825" s="8"/>
      <c r="Q825" s="8"/>
      <c r="R825" s="8"/>
      <c r="S825" s="8"/>
      <c r="T825" s="8"/>
      <c r="U825" s="8"/>
      <c r="V825" s="8"/>
      <c r="W825" s="8"/>
      <c r="X825" s="8"/>
      <c r="Y825" s="8"/>
      <c r="Z825" s="8"/>
    </row>
    <row r="826" spans="4:26" ht="17.25" customHeight="1">
      <c r="D826" s="9">
        <f>SUM(CTYPC!D272:D326)</f>
        <v>623101.02999999991</v>
      </c>
      <c r="E826" s="9">
        <f>SUM(CTYPC!E272:E326)</f>
        <v>311543.24999999988</v>
      </c>
      <c r="F826" s="132"/>
      <c r="G826" s="132"/>
      <c r="H826" s="14"/>
      <c r="I826" s="8"/>
      <c r="J826" s="8"/>
      <c r="K826" s="8"/>
      <c r="L826" s="8"/>
      <c r="M826" s="8"/>
      <c r="N826" s="8"/>
      <c r="O826" s="8"/>
      <c r="P826" s="8"/>
      <c r="Q826" s="8"/>
      <c r="R826" s="8"/>
      <c r="S826" s="8"/>
      <c r="T826" s="8"/>
      <c r="U826" s="8"/>
      <c r="V826" s="8"/>
      <c r="W826" s="8"/>
      <c r="X826" s="8"/>
      <c r="Y826" s="8"/>
      <c r="Z826" s="8"/>
    </row>
    <row r="827" spans="4:26" ht="17.25" customHeight="1">
      <c r="D827" s="9" t="e">
        <f>+D826-GETPIVOTDATA(" Comprometido",$A$3,"Area","COMUNALES","Sector Texto","COORDINACION TERRITORIAL Y PARTICIPACION CIUDADANA","Des.Centro Gestor","Administración Zonal Valle los Chillos","Des.Proyecto","GC00A10100001D GASTOS ADMINISTRATIVOS")</f>
        <v>#REF!</v>
      </c>
      <c r="E827" s="9" t="e">
        <f>+E826-GETPIVOTDATA(" Devengado",$A$3,"Area","COMUNALES","Sector Texto","COORDINACION TERRITORIAL Y PARTICIPACION CIUDADANA","Des.Centro Gestor","Administración Zonal Valle los Chillos","Des.Proyecto","GC00A10100001D GASTOS ADMINISTRATIVOS")</f>
        <v>#REF!</v>
      </c>
      <c r="F827" s="132"/>
      <c r="G827" s="132"/>
      <c r="H827" s="14"/>
      <c r="I827" s="8"/>
      <c r="J827" s="8"/>
      <c r="K827" s="8"/>
      <c r="L827" s="8"/>
      <c r="M827" s="8"/>
      <c r="N827" s="8"/>
      <c r="O827" s="8"/>
      <c r="P827" s="8"/>
      <c r="Q827" s="8"/>
      <c r="R827" s="8"/>
      <c r="S827" s="8"/>
      <c r="T827" s="8"/>
      <c r="U827" s="8"/>
      <c r="V827" s="8"/>
      <c r="W827" s="8"/>
      <c r="X827" s="8"/>
      <c r="Y827" s="8"/>
      <c r="Z827" s="8"/>
    </row>
    <row r="828" spans="4:26" ht="17.25" customHeight="1">
      <c r="D828" s="9"/>
      <c r="E828" s="9"/>
      <c r="F828" s="132"/>
      <c r="G828" s="132"/>
      <c r="H828" s="14"/>
      <c r="I828" s="8"/>
      <c r="J828" s="8"/>
      <c r="K828" s="8"/>
      <c r="L828" s="8"/>
      <c r="M828" s="8"/>
      <c r="N828" s="8"/>
      <c r="O828" s="8"/>
      <c r="P828" s="8"/>
      <c r="Q828" s="8"/>
      <c r="R828" s="8"/>
      <c r="S828" s="8"/>
      <c r="T828" s="8"/>
      <c r="U828" s="8"/>
      <c r="V828" s="8"/>
      <c r="W828" s="8"/>
      <c r="X828" s="8"/>
      <c r="Y828" s="8"/>
      <c r="Z828" s="8"/>
    </row>
    <row r="829" spans="4:26" ht="17.25" customHeight="1">
      <c r="D829" s="9"/>
      <c r="E829" s="9"/>
      <c r="F829" s="132"/>
      <c r="G829" s="132"/>
      <c r="H829" s="14"/>
      <c r="I829" s="8"/>
      <c r="J829" s="8"/>
      <c r="K829" s="8"/>
      <c r="L829" s="8"/>
      <c r="M829" s="8"/>
      <c r="N829" s="8"/>
      <c r="O829" s="8"/>
      <c r="P829" s="8"/>
      <c r="Q829" s="8"/>
      <c r="R829" s="8"/>
      <c r="S829" s="8"/>
      <c r="T829" s="8"/>
      <c r="U829" s="8"/>
      <c r="V829" s="8"/>
      <c r="W829" s="8"/>
      <c r="X829" s="8"/>
      <c r="Y829" s="8"/>
      <c r="Z829" s="8"/>
    </row>
    <row r="830" spans="4:26" ht="17.25" customHeight="1">
      <c r="D830" s="9"/>
      <c r="E830" s="9"/>
      <c r="F830" s="132"/>
      <c r="G830" s="132"/>
      <c r="H830" s="14"/>
      <c r="I830" s="8"/>
      <c r="J830" s="8"/>
      <c r="K830" s="8"/>
      <c r="L830" s="8"/>
      <c r="M830" s="8"/>
      <c r="N830" s="8"/>
      <c r="O830" s="8"/>
      <c r="P830" s="8"/>
      <c r="Q830" s="8"/>
      <c r="R830" s="8"/>
      <c r="S830" s="8"/>
      <c r="T830" s="8"/>
      <c r="U830" s="8"/>
      <c r="V830" s="8"/>
      <c r="W830" s="8"/>
      <c r="X830" s="8"/>
      <c r="Y830" s="8"/>
      <c r="Z830" s="8"/>
    </row>
    <row r="831" spans="4:26" ht="17.25" customHeight="1">
      <c r="D831" s="9"/>
      <c r="E831" s="9"/>
      <c r="F831" s="132"/>
      <c r="G831" s="132"/>
      <c r="H831" s="14"/>
      <c r="I831" s="8"/>
      <c r="J831" s="8"/>
      <c r="K831" s="8"/>
      <c r="L831" s="8"/>
      <c r="M831" s="8"/>
      <c r="N831" s="8"/>
      <c r="O831" s="8"/>
      <c r="P831" s="8"/>
      <c r="Q831" s="8"/>
      <c r="R831" s="8"/>
      <c r="S831" s="8"/>
      <c r="T831" s="8"/>
      <c r="U831" s="8"/>
      <c r="V831" s="8"/>
      <c r="W831" s="8"/>
      <c r="X831" s="8"/>
      <c r="Y831" s="8"/>
      <c r="Z831" s="8"/>
    </row>
    <row r="832" spans="4:26" ht="17.25" customHeight="1">
      <c r="D832" s="9"/>
      <c r="E832" s="9"/>
      <c r="F832" s="132"/>
      <c r="G832" s="132"/>
      <c r="H832" s="14"/>
      <c r="I832" s="8"/>
      <c r="J832" s="8"/>
      <c r="K832" s="8"/>
      <c r="L832" s="8"/>
      <c r="M832" s="8"/>
      <c r="N832" s="8"/>
      <c r="O832" s="8"/>
      <c r="P832" s="8"/>
      <c r="Q832" s="8"/>
      <c r="R832" s="8"/>
      <c r="S832" s="8"/>
      <c r="T832" s="8"/>
      <c r="U832" s="8"/>
      <c r="V832" s="8"/>
      <c r="W832" s="8"/>
      <c r="X832" s="8"/>
      <c r="Y832" s="8"/>
      <c r="Z832" s="8"/>
    </row>
    <row r="833" spans="4:26" ht="17.25" customHeight="1">
      <c r="D833" s="9">
        <f>+CTYPC!E278</f>
        <v>0</v>
      </c>
      <c r="E833" s="9" t="e">
        <f>+D833-GETPIVOTDATA(" Devengado",$A$3,"Area","COMUNALES","Sector Texto","COORDINACION TERRITORIAL Y PARTICIPACION CIUDADANA","Des.Centro Gestor","Administración Zonal Valle los Chillos","Des.Proyecto","GC00A10100001D GASTOS ADMINISTRATIVOS","Partida","530208 Servicio de Seguridad y Vigilancia")</f>
        <v>#REF!</v>
      </c>
      <c r="F833" s="132"/>
      <c r="G833" s="132"/>
      <c r="H833" s="14"/>
      <c r="I833" s="8"/>
      <c r="J833" s="8"/>
      <c r="K833" s="8"/>
      <c r="L833" s="8"/>
      <c r="M833" s="8"/>
      <c r="N833" s="8"/>
      <c r="O833" s="8"/>
      <c r="P833" s="8"/>
      <c r="Q833" s="8"/>
      <c r="R833" s="8"/>
      <c r="S833" s="8"/>
      <c r="T833" s="8"/>
      <c r="U833" s="8"/>
      <c r="V833" s="8"/>
      <c r="W833" s="8"/>
      <c r="X833" s="8"/>
      <c r="Y833" s="8"/>
      <c r="Z833" s="8"/>
    </row>
    <row r="834" spans="4:26" ht="17.25" customHeight="1">
      <c r="D834" s="9"/>
      <c r="E834" s="9"/>
      <c r="F834" s="132"/>
      <c r="G834" s="132"/>
      <c r="H834" s="14"/>
      <c r="I834" s="8"/>
      <c r="J834" s="8"/>
      <c r="K834" s="8"/>
      <c r="L834" s="8"/>
      <c r="M834" s="8"/>
      <c r="N834" s="8"/>
      <c r="O834" s="8"/>
      <c r="P834" s="8"/>
      <c r="Q834" s="8"/>
      <c r="R834" s="8"/>
      <c r="S834" s="8"/>
      <c r="T834" s="8"/>
      <c r="U834" s="8"/>
      <c r="V834" s="8"/>
      <c r="W834" s="8"/>
      <c r="X834" s="8"/>
      <c r="Y834" s="8"/>
      <c r="Z834" s="8"/>
    </row>
    <row r="835" spans="4:26" ht="17.25" customHeight="1">
      <c r="D835" s="9"/>
      <c r="E835" s="9"/>
      <c r="F835" s="132"/>
      <c r="G835" s="132"/>
      <c r="H835" s="14"/>
      <c r="I835" s="8"/>
      <c r="J835" s="8"/>
      <c r="K835" s="8"/>
      <c r="L835" s="8"/>
      <c r="M835" s="8"/>
      <c r="N835" s="8"/>
      <c r="O835" s="8"/>
      <c r="P835" s="8"/>
      <c r="Q835" s="8"/>
      <c r="R835" s="8"/>
      <c r="S835" s="8"/>
      <c r="T835" s="8"/>
      <c r="U835" s="8"/>
      <c r="V835" s="8"/>
      <c r="W835" s="8"/>
      <c r="X835" s="8"/>
      <c r="Y835" s="8"/>
      <c r="Z835" s="8"/>
    </row>
    <row r="836" spans="4:26" ht="17.25" customHeight="1">
      <c r="D836" s="9"/>
      <c r="E836" s="9"/>
      <c r="F836" s="132"/>
      <c r="G836" s="132"/>
      <c r="H836" s="14"/>
      <c r="I836" s="8"/>
      <c r="J836" s="8"/>
      <c r="K836" s="8"/>
      <c r="L836" s="8"/>
      <c r="M836" s="8"/>
      <c r="N836" s="8"/>
      <c r="O836" s="8"/>
      <c r="P836" s="8"/>
      <c r="Q836" s="8"/>
      <c r="R836" s="8"/>
      <c r="S836" s="8"/>
      <c r="T836" s="8"/>
      <c r="U836" s="8"/>
      <c r="V836" s="8"/>
      <c r="W836" s="8"/>
      <c r="X836" s="8"/>
      <c r="Y836" s="8"/>
      <c r="Z836" s="8"/>
    </row>
    <row r="837" spans="4:26" ht="17.25" customHeight="1">
      <c r="D837" s="9"/>
      <c r="E837" s="9"/>
      <c r="F837" s="132"/>
      <c r="G837" s="132"/>
      <c r="H837" s="14"/>
      <c r="I837" s="8"/>
      <c r="J837" s="8"/>
      <c r="K837" s="8"/>
      <c r="L837" s="8"/>
      <c r="M837" s="8"/>
      <c r="N837" s="8"/>
      <c r="O837" s="8"/>
      <c r="P837" s="8"/>
      <c r="Q837" s="8"/>
      <c r="R837" s="8"/>
      <c r="S837" s="8"/>
      <c r="T837" s="8"/>
      <c r="U837" s="8"/>
      <c r="V837" s="8"/>
      <c r="W837" s="8"/>
      <c r="X837" s="8"/>
      <c r="Y837" s="8"/>
      <c r="Z837" s="8"/>
    </row>
    <row r="838" spans="4:26" ht="17.25" customHeight="1">
      <c r="D838" s="9"/>
      <c r="E838" s="9"/>
      <c r="F838" s="132"/>
      <c r="G838" s="132"/>
      <c r="H838" s="14"/>
      <c r="I838" s="8"/>
      <c r="J838" s="8"/>
      <c r="K838" s="8"/>
      <c r="L838" s="8"/>
      <c r="M838" s="8"/>
      <c r="N838" s="8"/>
      <c r="O838" s="8"/>
      <c r="P838" s="8"/>
      <c r="Q838" s="8"/>
      <c r="R838" s="8"/>
      <c r="S838" s="8"/>
      <c r="T838" s="8"/>
      <c r="U838" s="8"/>
      <c r="V838" s="8"/>
      <c r="W838" s="8"/>
      <c r="X838" s="8"/>
      <c r="Y838" s="8"/>
      <c r="Z838" s="8"/>
    </row>
    <row r="839" spans="4:26" ht="17.25" customHeight="1">
      <c r="D839" s="9"/>
      <c r="E839" s="9"/>
      <c r="F839" s="132"/>
      <c r="G839" s="132"/>
      <c r="H839" s="14"/>
      <c r="I839" s="8"/>
      <c r="J839" s="8"/>
      <c r="K839" s="8"/>
      <c r="L839" s="8"/>
      <c r="M839" s="8"/>
      <c r="N839" s="8"/>
      <c r="O839" s="8"/>
      <c r="P839" s="8"/>
      <c r="Q839" s="8"/>
      <c r="R839" s="8"/>
      <c r="S839" s="8"/>
      <c r="T839" s="8"/>
      <c r="U839" s="8"/>
      <c r="V839" s="8"/>
      <c r="W839" s="8"/>
      <c r="X839" s="8"/>
      <c r="Y839" s="8"/>
      <c r="Z839" s="8"/>
    </row>
    <row r="840" spans="4:26" ht="17.25" customHeight="1">
      <c r="D840" s="9"/>
      <c r="E840" s="9"/>
      <c r="F840" s="132"/>
      <c r="G840" s="132"/>
      <c r="H840" s="14"/>
      <c r="I840" s="8"/>
      <c r="J840" s="8"/>
      <c r="K840" s="8"/>
      <c r="L840" s="8"/>
      <c r="M840" s="8"/>
      <c r="N840" s="8"/>
      <c r="O840" s="8"/>
      <c r="P840" s="8"/>
      <c r="Q840" s="8"/>
      <c r="R840" s="8"/>
      <c r="S840" s="8"/>
      <c r="T840" s="8"/>
      <c r="U840" s="8"/>
      <c r="V840" s="8"/>
      <c r="W840" s="8"/>
      <c r="X840" s="8"/>
      <c r="Y840" s="8"/>
      <c r="Z840" s="8"/>
    </row>
    <row r="841" spans="4:26" ht="17.25" customHeight="1">
      <c r="D841" s="9"/>
      <c r="E841" s="9"/>
      <c r="F841" s="132"/>
      <c r="G841" s="132"/>
      <c r="H841" s="14"/>
      <c r="I841" s="8"/>
      <c r="J841" s="8"/>
      <c r="K841" s="8"/>
      <c r="L841" s="8"/>
      <c r="M841" s="8"/>
      <c r="N841" s="8"/>
      <c r="O841" s="8"/>
      <c r="P841" s="8"/>
      <c r="Q841" s="8"/>
      <c r="R841" s="8"/>
      <c r="S841" s="8"/>
      <c r="T841" s="8"/>
      <c r="U841" s="8"/>
      <c r="V841" s="8"/>
      <c r="W841" s="8"/>
      <c r="X841" s="8"/>
      <c r="Y841" s="8"/>
      <c r="Z841" s="8"/>
    </row>
    <row r="842" spans="4:26" ht="17.25" customHeight="1">
      <c r="D842" s="9"/>
      <c r="E842" s="9"/>
      <c r="F842" s="132"/>
      <c r="G842" s="132"/>
      <c r="H842" s="14"/>
      <c r="I842" s="8"/>
      <c r="J842" s="8"/>
      <c r="K842" s="8"/>
      <c r="L842" s="8"/>
      <c r="M842" s="8"/>
      <c r="N842" s="8"/>
      <c r="O842" s="8"/>
      <c r="P842" s="8"/>
      <c r="Q842" s="8"/>
      <c r="R842" s="8"/>
      <c r="S842" s="8"/>
      <c r="T842" s="8"/>
      <c r="U842" s="8"/>
      <c r="V842" s="8"/>
      <c r="W842" s="8"/>
      <c r="X842" s="8"/>
      <c r="Y842" s="8"/>
      <c r="Z842" s="8"/>
    </row>
    <row r="843" spans="4:26" ht="17.25" customHeight="1">
      <c r="D843" s="9"/>
      <c r="E843" s="9"/>
      <c r="F843" s="132"/>
      <c r="G843" s="132"/>
      <c r="H843" s="14"/>
      <c r="I843" s="8"/>
      <c r="J843" s="8"/>
      <c r="K843" s="8"/>
      <c r="L843" s="8"/>
      <c r="M843" s="8"/>
      <c r="N843" s="8"/>
      <c r="O843" s="8"/>
      <c r="P843" s="8"/>
      <c r="Q843" s="8"/>
      <c r="R843" s="8"/>
      <c r="S843" s="8"/>
      <c r="T843" s="8"/>
      <c r="U843" s="8"/>
      <c r="V843" s="8"/>
      <c r="W843" s="8"/>
      <c r="X843" s="8"/>
      <c r="Y843" s="8"/>
      <c r="Z843" s="8"/>
    </row>
    <row r="844" spans="4:26" ht="17.25" customHeight="1">
      <c r="D844" s="9"/>
      <c r="E844" s="9"/>
      <c r="F844" s="132"/>
      <c r="G844" s="132"/>
      <c r="H844" s="14"/>
      <c r="I844" s="8"/>
      <c r="J844" s="8"/>
      <c r="K844" s="8"/>
      <c r="L844" s="8"/>
      <c r="M844" s="8"/>
      <c r="N844" s="8"/>
      <c r="O844" s="8"/>
      <c r="P844" s="8"/>
      <c r="Q844" s="8"/>
      <c r="R844" s="8"/>
      <c r="S844" s="8"/>
      <c r="T844" s="8"/>
      <c r="U844" s="8"/>
      <c r="V844" s="8"/>
      <c r="W844" s="8"/>
      <c r="X844" s="8"/>
      <c r="Y844" s="8"/>
      <c r="Z844" s="8"/>
    </row>
    <row r="845" spans="4:26" ht="17.25" customHeight="1">
      <c r="D845" s="9"/>
      <c r="E845" s="9"/>
      <c r="F845" s="132"/>
      <c r="G845" s="132"/>
      <c r="H845" s="14"/>
      <c r="I845" s="8"/>
      <c r="J845" s="8"/>
      <c r="K845" s="8"/>
      <c r="L845" s="8"/>
      <c r="M845" s="8"/>
      <c r="N845" s="8"/>
      <c r="O845" s="8"/>
      <c r="P845" s="8"/>
      <c r="Q845" s="8"/>
      <c r="R845" s="8"/>
      <c r="S845" s="8"/>
      <c r="T845" s="8"/>
      <c r="U845" s="8"/>
      <c r="V845" s="8"/>
      <c r="W845" s="8"/>
      <c r="X845" s="8"/>
      <c r="Y845" s="8"/>
      <c r="Z845" s="8"/>
    </row>
    <row r="846" spans="4:26" ht="17.25" customHeight="1">
      <c r="D846" s="9"/>
      <c r="E846" s="9"/>
      <c r="F846" s="132"/>
      <c r="G846" s="132"/>
      <c r="H846" s="14"/>
      <c r="I846" s="8"/>
      <c r="J846" s="8"/>
      <c r="K846" s="8"/>
      <c r="L846" s="8"/>
      <c r="M846" s="8"/>
      <c r="N846" s="8"/>
      <c r="O846" s="8"/>
      <c r="P846" s="8"/>
      <c r="Q846" s="8"/>
      <c r="R846" s="8"/>
      <c r="S846" s="8"/>
      <c r="T846" s="8"/>
      <c r="U846" s="8"/>
      <c r="V846" s="8"/>
      <c r="W846" s="8"/>
      <c r="X846" s="8"/>
      <c r="Y846" s="8"/>
      <c r="Z846" s="8"/>
    </row>
    <row r="847" spans="4:26" ht="17.25" customHeight="1">
      <c r="D847" s="9"/>
      <c r="E847" s="9"/>
      <c r="F847" s="132"/>
      <c r="G847" s="132"/>
      <c r="H847" s="14"/>
      <c r="I847" s="8"/>
      <c r="J847" s="8"/>
      <c r="K847" s="8"/>
      <c r="L847" s="8"/>
      <c r="M847" s="8"/>
      <c r="N847" s="8"/>
      <c r="O847" s="8"/>
      <c r="P847" s="8"/>
      <c r="Q847" s="8"/>
      <c r="R847" s="8"/>
      <c r="S847" s="8"/>
      <c r="T847" s="8"/>
      <c r="U847" s="8"/>
      <c r="V847" s="8"/>
      <c r="W847" s="8"/>
      <c r="X847" s="8"/>
      <c r="Y847" s="8"/>
      <c r="Z847" s="8"/>
    </row>
    <row r="848" spans="4:26" ht="17.25" customHeight="1">
      <c r="D848" s="9"/>
      <c r="E848" s="9"/>
      <c r="F848" s="132"/>
      <c r="G848" s="132"/>
      <c r="H848" s="14"/>
      <c r="I848" s="8"/>
      <c r="J848" s="8"/>
      <c r="K848" s="8"/>
      <c r="L848" s="8"/>
      <c r="M848" s="8"/>
      <c r="N848" s="8"/>
      <c r="O848" s="8"/>
      <c r="P848" s="8"/>
      <c r="Q848" s="8"/>
      <c r="R848" s="8"/>
      <c r="S848" s="8"/>
      <c r="T848" s="8"/>
      <c r="U848" s="8"/>
      <c r="V848" s="8"/>
      <c r="W848" s="8"/>
      <c r="X848" s="8"/>
      <c r="Y848" s="8"/>
      <c r="Z848" s="8"/>
    </row>
    <row r="849" spans="4:26" ht="17.25" customHeight="1">
      <c r="D849" s="9"/>
      <c r="E849" s="9"/>
      <c r="F849" s="132"/>
      <c r="G849" s="132"/>
      <c r="H849" s="14"/>
      <c r="I849" s="8"/>
      <c r="J849" s="8"/>
      <c r="K849" s="8"/>
      <c r="L849" s="8"/>
      <c r="M849" s="8"/>
      <c r="N849" s="8"/>
      <c r="O849" s="8"/>
      <c r="P849" s="8"/>
      <c r="Q849" s="8"/>
      <c r="R849" s="8"/>
      <c r="S849" s="8"/>
      <c r="T849" s="8"/>
      <c r="U849" s="8"/>
      <c r="V849" s="8"/>
      <c r="W849" s="8"/>
      <c r="X849" s="8"/>
      <c r="Y849" s="8"/>
      <c r="Z849" s="8"/>
    </row>
    <row r="850" spans="4:26" ht="17.25" customHeight="1">
      <c r="D850" s="9"/>
      <c r="E850" s="9"/>
      <c r="F850" s="132"/>
      <c r="G850" s="132"/>
      <c r="H850" s="14"/>
      <c r="I850" s="8"/>
      <c r="J850" s="8"/>
      <c r="K850" s="8"/>
      <c r="L850" s="8"/>
      <c r="M850" s="8"/>
      <c r="N850" s="8"/>
      <c r="O850" s="8"/>
      <c r="P850" s="8"/>
      <c r="Q850" s="8"/>
      <c r="R850" s="8"/>
      <c r="S850" s="8"/>
      <c r="T850" s="8"/>
      <c r="U850" s="8"/>
      <c r="V850" s="8"/>
      <c r="W850" s="8"/>
      <c r="X850" s="8"/>
      <c r="Y850" s="8"/>
      <c r="Z850" s="8"/>
    </row>
    <row r="851" spans="4:26" ht="17.25" customHeight="1">
      <c r="D851" s="9"/>
      <c r="E851" s="9"/>
      <c r="F851" s="132"/>
      <c r="G851" s="132"/>
      <c r="H851" s="14"/>
      <c r="I851" s="8"/>
      <c r="J851" s="8"/>
      <c r="K851" s="8"/>
      <c r="L851" s="8"/>
      <c r="M851" s="8"/>
      <c r="N851" s="8"/>
      <c r="O851" s="8"/>
      <c r="P851" s="8"/>
      <c r="Q851" s="8"/>
      <c r="R851" s="8"/>
      <c r="S851" s="8"/>
      <c r="T851" s="8"/>
      <c r="U851" s="8"/>
      <c r="V851" s="8"/>
      <c r="W851" s="8"/>
      <c r="X851" s="8"/>
      <c r="Y851" s="8"/>
      <c r="Z851" s="8"/>
    </row>
    <row r="852" spans="4:26" ht="17.25" customHeight="1">
      <c r="D852" s="9"/>
      <c r="E852" s="9"/>
      <c r="F852" s="132"/>
      <c r="G852" s="132"/>
      <c r="H852" s="14"/>
      <c r="I852" s="8"/>
      <c r="J852" s="8"/>
      <c r="K852" s="8"/>
      <c r="L852" s="8"/>
      <c r="M852" s="8"/>
      <c r="N852" s="8"/>
      <c r="O852" s="8"/>
      <c r="P852" s="8"/>
      <c r="Q852" s="8"/>
      <c r="R852" s="8"/>
      <c r="S852" s="8"/>
      <c r="T852" s="8"/>
      <c r="U852" s="8"/>
      <c r="V852" s="8"/>
      <c r="W852" s="8"/>
      <c r="X852" s="8"/>
      <c r="Y852" s="8"/>
      <c r="Z852" s="8"/>
    </row>
    <row r="853" spans="4:26" ht="17.25" customHeight="1">
      <c r="D853" s="9"/>
      <c r="E853" s="9"/>
      <c r="F853" s="132"/>
      <c r="G853" s="132"/>
      <c r="H853" s="14"/>
      <c r="I853" s="8"/>
      <c r="J853" s="8"/>
      <c r="K853" s="8"/>
      <c r="L853" s="8"/>
      <c r="M853" s="8"/>
      <c r="N853" s="8"/>
      <c r="O853" s="8"/>
      <c r="P853" s="8"/>
      <c r="Q853" s="8"/>
      <c r="R853" s="8"/>
      <c r="S853" s="8"/>
      <c r="T853" s="8"/>
      <c r="U853" s="8"/>
      <c r="V853" s="8"/>
      <c r="W853" s="8"/>
      <c r="X853" s="8"/>
      <c r="Y853" s="8"/>
      <c r="Z853" s="8"/>
    </row>
    <row r="854" spans="4:26" ht="17.25" customHeight="1">
      <c r="D854" s="9"/>
      <c r="E854" s="9"/>
      <c r="F854" s="132"/>
      <c r="G854" s="132"/>
      <c r="H854" s="14"/>
      <c r="I854" s="8"/>
      <c r="J854" s="8"/>
      <c r="K854" s="8"/>
      <c r="L854" s="8"/>
      <c r="M854" s="8"/>
      <c r="N854" s="8"/>
      <c r="O854" s="8"/>
      <c r="P854" s="8"/>
      <c r="Q854" s="8"/>
      <c r="R854" s="8"/>
      <c r="S854" s="8"/>
      <c r="T854" s="8"/>
      <c r="U854" s="8"/>
      <c r="V854" s="8"/>
      <c r="W854" s="8"/>
      <c r="X854" s="8"/>
      <c r="Y854" s="8"/>
      <c r="Z854" s="8"/>
    </row>
    <row r="855" spans="4:26" ht="17.25" customHeight="1">
      <c r="D855" s="9"/>
      <c r="E855" s="9"/>
      <c r="F855" s="132"/>
      <c r="G855" s="132"/>
      <c r="H855" s="14"/>
      <c r="I855" s="8"/>
      <c r="J855" s="8"/>
      <c r="K855" s="8"/>
      <c r="L855" s="8"/>
      <c r="M855" s="8"/>
      <c r="N855" s="8"/>
      <c r="O855" s="8"/>
      <c r="P855" s="8"/>
      <c r="Q855" s="8"/>
      <c r="R855" s="8"/>
      <c r="S855" s="8"/>
      <c r="T855" s="8"/>
      <c r="U855" s="8"/>
      <c r="V855" s="8"/>
      <c r="W855" s="8"/>
      <c r="X855" s="8"/>
      <c r="Y855" s="8"/>
      <c r="Z855" s="8"/>
    </row>
    <row r="856" spans="4:26" ht="17.25" customHeight="1">
      <c r="D856" s="9"/>
      <c r="E856" s="9"/>
      <c r="F856" s="132"/>
      <c r="G856" s="132"/>
      <c r="H856" s="14"/>
      <c r="I856" s="8"/>
      <c r="J856" s="8"/>
      <c r="K856" s="8"/>
      <c r="L856" s="8"/>
      <c r="M856" s="8"/>
      <c r="N856" s="8"/>
      <c r="O856" s="8"/>
      <c r="P856" s="8"/>
      <c r="Q856" s="8"/>
      <c r="R856" s="8"/>
      <c r="S856" s="8"/>
      <c r="T856" s="8"/>
      <c r="U856" s="8"/>
      <c r="V856" s="8"/>
      <c r="W856" s="8"/>
      <c r="X856" s="8"/>
      <c r="Y856" s="8"/>
      <c r="Z856" s="8"/>
    </row>
    <row r="857" spans="4:26" ht="17.25" customHeight="1">
      <c r="D857" s="9"/>
      <c r="E857" s="9"/>
      <c r="F857" s="132"/>
      <c r="G857" s="132"/>
      <c r="H857" s="14"/>
      <c r="I857" s="8"/>
      <c r="J857" s="8"/>
      <c r="K857" s="8"/>
      <c r="L857" s="8"/>
      <c r="M857" s="8"/>
      <c r="N857" s="8"/>
      <c r="O857" s="8"/>
      <c r="P857" s="8"/>
      <c r="Q857" s="8"/>
      <c r="R857" s="8"/>
      <c r="S857" s="8"/>
      <c r="T857" s="8"/>
      <c r="U857" s="8"/>
      <c r="V857" s="8"/>
      <c r="W857" s="8"/>
      <c r="X857" s="8"/>
      <c r="Y857" s="8"/>
      <c r="Z857" s="8"/>
    </row>
    <row r="858" spans="4:26" ht="17.25" customHeight="1">
      <c r="D858" s="9"/>
      <c r="E858" s="9"/>
      <c r="F858" s="132"/>
      <c r="G858" s="132"/>
      <c r="H858" s="14"/>
      <c r="I858" s="8"/>
      <c r="J858" s="8"/>
      <c r="K858" s="8"/>
      <c r="L858" s="8"/>
      <c r="M858" s="8"/>
      <c r="N858" s="8"/>
      <c r="O858" s="8"/>
      <c r="P858" s="8"/>
      <c r="Q858" s="8"/>
      <c r="R858" s="8"/>
      <c r="S858" s="8"/>
      <c r="T858" s="8"/>
      <c r="U858" s="8"/>
      <c r="V858" s="8"/>
      <c r="W858" s="8"/>
      <c r="X858" s="8"/>
      <c r="Y858" s="8"/>
      <c r="Z858" s="8"/>
    </row>
    <row r="859" spans="4:26" ht="17.25" customHeight="1">
      <c r="D859" s="9"/>
      <c r="E859" s="9"/>
      <c r="F859" s="132"/>
      <c r="G859" s="132"/>
      <c r="H859" s="14"/>
      <c r="I859" s="8"/>
      <c r="J859" s="8"/>
      <c r="K859" s="8"/>
      <c r="L859" s="8"/>
      <c r="M859" s="8"/>
      <c r="N859" s="8"/>
      <c r="O859" s="8"/>
      <c r="P859" s="8"/>
      <c r="Q859" s="8"/>
      <c r="R859" s="8"/>
      <c r="S859" s="8"/>
      <c r="T859" s="8"/>
      <c r="U859" s="8"/>
      <c r="V859" s="8"/>
      <c r="W859" s="8"/>
      <c r="X859" s="8"/>
      <c r="Y859" s="8"/>
      <c r="Z859" s="8"/>
    </row>
    <row r="860" spans="4:26" ht="17.25" customHeight="1">
      <c r="D860" s="9"/>
      <c r="E860" s="9"/>
      <c r="F860" s="132"/>
      <c r="G860" s="132"/>
      <c r="H860" s="14"/>
      <c r="I860" s="8"/>
      <c r="J860" s="8"/>
      <c r="K860" s="8"/>
      <c r="L860" s="8"/>
      <c r="M860" s="8"/>
      <c r="N860" s="8"/>
      <c r="O860" s="8"/>
      <c r="P860" s="8"/>
      <c r="Q860" s="8"/>
      <c r="R860" s="8"/>
      <c r="S860" s="8"/>
      <c r="T860" s="8"/>
      <c r="U860" s="8"/>
      <c r="V860" s="8"/>
      <c r="W860" s="8"/>
      <c r="X860" s="8"/>
      <c r="Y860" s="8"/>
      <c r="Z860" s="8"/>
    </row>
    <row r="861" spans="4:26" ht="17.25" customHeight="1">
      <c r="D861" s="9"/>
      <c r="E861" s="9"/>
      <c r="F861" s="132"/>
      <c r="G861" s="132"/>
      <c r="H861" s="14"/>
      <c r="I861" s="8"/>
      <c r="J861" s="8"/>
      <c r="K861" s="8"/>
      <c r="L861" s="8"/>
      <c r="M861" s="8"/>
      <c r="N861" s="8"/>
      <c r="O861" s="8"/>
      <c r="P861" s="8"/>
      <c r="Q861" s="8"/>
      <c r="R861" s="8"/>
      <c r="S861" s="8"/>
      <c r="T861" s="8"/>
      <c r="U861" s="8"/>
      <c r="V861" s="8"/>
      <c r="W861" s="8"/>
      <c r="X861" s="8"/>
      <c r="Y861" s="8"/>
      <c r="Z861" s="8"/>
    </row>
    <row r="862" spans="4:26" ht="17.25" customHeight="1">
      <c r="D862" s="9">
        <f>SUM(CTYPC!D327:D331)</f>
        <v>375707.64999999997</v>
      </c>
      <c r="E862" s="9"/>
      <c r="F862" s="132"/>
      <c r="G862" s="132"/>
      <c r="H862" s="14"/>
      <c r="I862" s="8"/>
      <c r="J862" s="8"/>
      <c r="K862" s="8"/>
      <c r="L862" s="8"/>
      <c r="M862" s="8"/>
      <c r="N862" s="8"/>
      <c r="O862" s="8"/>
      <c r="P862" s="8"/>
      <c r="Q862" s="8"/>
      <c r="R862" s="8"/>
      <c r="S862" s="8"/>
      <c r="T862" s="8"/>
      <c r="U862" s="8"/>
      <c r="V862" s="8"/>
      <c r="W862" s="8"/>
      <c r="X862" s="8"/>
      <c r="Y862" s="8"/>
      <c r="Z862" s="8"/>
    </row>
    <row r="863" spans="4:26" ht="17.25" customHeight="1">
      <c r="D863" s="9"/>
      <c r="E863" s="9"/>
      <c r="F863" s="132"/>
      <c r="G863" s="132"/>
      <c r="H863" s="14"/>
      <c r="I863" s="8"/>
      <c r="J863" s="8"/>
      <c r="K863" s="8"/>
      <c r="L863" s="8"/>
      <c r="M863" s="8"/>
      <c r="N863" s="8"/>
      <c r="O863" s="8"/>
      <c r="P863" s="8"/>
      <c r="Q863" s="8"/>
      <c r="R863" s="8"/>
      <c r="S863" s="8"/>
      <c r="T863" s="8"/>
      <c r="U863" s="8"/>
      <c r="V863" s="8"/>
      <c r="W863" s="8"/>
      <c r="X863" s="8"/>
      <c r="Y863" s="8"/>
      <c r="Z863" s="8"/>
    </row>
    <row r="864" spans="4:26" ht="17.25" customHeight="1">
      <c r="D864" s="9"/>
      <c r="E864" s="9"/>
      <c r="F864" s="132"/>
      <c r="G864" s="132"/>
      <c r="H864" s="14"/>
      <c r="I864" s="8"/>
      <c r="J864" s="8"/>
      <c r="K864" s="8"/>
      <c r="L864" s="8"/>
      <c r="M864" s="8"/>
      <c r="N864" s="8"/>
      <c r="O864" s="8"/>
      <c r="P864" s="8"/>
      <c r="Q864" s="8"/>
      <c r="R864" s="8"/>
      <c r="S864" s="8"/>
      <c r="T864" s="8"/>
      <c r="U864" s="8"/>
      <c r="V864" s="8"/>
      <c r="W864" s="8"/>
      <c r="X864" s="8"/>
      <c r="Y864" s="8"/>
      <c r="Z864" s="8"/>
    </row>
    <row r="865" spans="4:26" ht="17.25" customHeight="1">
      <c r="D865" s="9"/>
      <c r="E865" s="9"/>
      <c r="F865" s="132"/>
      <c r="G865" s="132"/>
      <c r="H865" s="14"/>
      <c r="I865" s="8"/>
      <c r="J865" s="8"/>
      <c r="K865" s="8"/>
      <c r="L865" s="8"/>
      <c r="M865" s="8"/>
      <c r="N865" s="8"/>
      <c r="O865" s="8"/>
      <c r="P865" s="8"/>
      <c r="Q865" s="8"/>
      <c r="R865" s="8"/>
      <c r="S865" s="8"/>
      <c r="T865" s="8"/>
      <c r="U865" s="8"/>
      <c r="V865" s="8"/>
      <c r="W865" s="8"/>
      <c r="X865" s="8"/>
      <c r="Y865" s="8"/>
      <c r="Z865" s="8"/>
    </row>
    <row r="866" spans="4:26" ht="17.25" customHeight="1">
      <c r="D866" s="9"/>
      <c r="E866" s="9"/>
      <c r="F866" s="132"/>
      <c r="G866" s="132"/>
      <c r="H866" s="14"/>
      <c r="I866" s="8"/>
      <c r="J866" s="8"/>
      <c r="K866" s="8"/>
      <c r="L866" s="8"/>
      <c r="M866" s="8"/>
      <c r="N866" s="8"/>
      <c r="O866" s="8"/>
      <c r="P866" s="8"/>
      <c r="Q866" s="8"/>
      <c r="R866" s="8"/>
      <c r="S866" s="8"/>
      <c r="T866" s="8"/>
      <c r="U866" s="8"/>
      <c r="V866" s="8"/>
      <c r="W866" s="8"/>
      <c r="X866" s="8"/>
      <c r="Y866" s="8"/>
      <c r="Z866" s="8"/>
    </row>
    <row r="867" spans="4:26" ht="17.25" customHeight="1">
      <c r="D867" s="9"/>
      <c r="E867" s="9"/>
      <c r="F867" s="132"/>
      <c r="G867" s="132"/>
      <c r="H867" s="14"/>
      <c r="I867" s="8"/>
      <c r="J867" s="8"/>
      <c r="K867" s="8"/>
      <c r="L867" s="8"/>
      <c r="M867" s="8"/>
      <c r="N867" s="8"/>
      <c r="O867" s="8"/>
      <c r="P867" s="8"/>
      <c r="Q867" s="8"/>
      <c r="R867" s="8"/>
      <c r="S867" s="8"/>
      <c r="T867" s="8"/>
      <c r="U867" s="8"/>
      <c r="V867" s="8"/>
      <c r="W867" s="8"/>
      <c r="X867" s="8"/>
      <c r="Y867" s="8"/>
      <c r="Z867" s="8"/>
    </row>
    <row r="868" spans="4:26" ht="17.25" customHeight="1">
      <c r="D868" s="9"/>
      <c r="E868" s="9"/>
      <c r="F868" s="132"/>
      <c r="G868" s="132"/>
      <c r="H868" s="14"/>
      <c r="I868" s="8"/>
      <c r="J868" s="8"/>
      <c r="K868" s="8"/>
      <c r="L868" s="8"/>
      <c r="M868" s="8"/>
      <c r="N868" s="8"/>
      <c r="O868" s="8"/>
      <c r="P868" s="8"/>
      <c r="Q868" s="8"/>
      <c r="R868" s="8"/>
      <c r="S868" s="8"/>
      <c r="T868" s="8"/>
      <c r="U868" s="8"/>
      <c r="V868" s="8"/>
      <c r="W868" s="8"/>
      <c r="X868" s="8"/>
      <c r="Y868" s="8"/>
      <c r="Z868" s="8"/>
    </row>
    <row r="869" spans="4:26" ht="17.25" customHeight="1">
      <c r="D869" s="9"/>
      <c r="E869" s="9"/>
      <c r="F869" s="132"/>
      <c r="G869" s="132"/>
      <c r="H869" s="14"/>
      <c r="I869" s="8"/>
      <c r="J869" s="8"/>
      <c r="K869" s="8"/>
      <c r="L869" s="8"/>
      <c r="M869" s="8"/>
      <c r="N869" s="8"/>
      <c r="O869" s="8"/>
      <c r="P869" s="8"/>
      <c r="Q869" s="8"/>
      <c r="R869" s="8"/>
      <c r="S869" s="8"/>
      <c r="T869" s="8"/>
      <c r="U869" s="8"/>
      <c r="V869" s="8"/>
      <c r="W869" s="8"/>
      <c r="X869" s="8"/>
      <c r="Y869" s="8"/>
      <c r="Z869" s="8"/>
    </row>
    <row r="870" spans="4:26" ht="17.25" customHeight="1">
      <c r="D870" s="9"/>
      <c r="E870" s="9"/>
      <c r="F870" s="132"/>
      <c r="G870" s="132"/>
      <c r="H870" s="14"/>
      <c r="I870" s="8"/>
      <c r="J870" s="8"/>
      <c r="K870" s="8"/>
      <c r="L870" s="8"/>
      <c r="M870" s="8"/>
      <c r="N870" s="8"/>
      <c r="O870" s="8"/>
      <c r="P870" s="8"/>
      <c r="Q870" s="8"/>
      <c r="R870" s="8"/>
      <c r="S870" s="8"/>
      <c r="T870" s="8"/>
      <c r="U870" s="8"/>
      <c r="V870" s="8"/>
      <c r="W870" s="8"/>
      <c r="X870" s="8"/>
      <c r="Y870" s="8"/>
      <c r="Z870" s="8"/>
    </row>
    <row r="871" spans="4:26" ht="17.25" customHeight="1">
      <c r="D871" s="9"/>
      <c r="E871" s="9"/>
      <c r="F871" s="132"/>
      <c r="G871" s="132"/>
      <c r="H871" s="14"/>
      <c r="I871" s="8"/>
      <c r="J871" s="8"/>
      <c r="K871" s="8"/>
      <c r="L871" s="8"/>
      <c r="M871" s="8"/>
      <c r="N871" s="8"/>
      <c r="O871" s="8"/>
      <c r="P871" s="8"/>
      <c r="Q871" s="8"/>
      <c r="R871" s="8"/>
      <c r="S871" s="8"/>
      <c r="T871" s="8"/>
      <c r="U871" s="8"/>
      <c r="V871" s="8"/>
      <c r="W871" s="8"/>
      <c r="X871" s="8"/>
      <c r="Y871" s="8"/>
      <c r="Z871" s="8"/>
    </row>
    <row r="872" spans="4:26" ht="17.25" customHeight="1">
      <c r="D872" s="9"/>
      <c r="E872" s="9"/>
      <c r="F872" s="132"/>
      <c r="G872" s="132"/>
      <c r="H872" s="14"/>
      <c r="I872" s="8"/>
      <c r="J872" s="8"/>
      <c r="K872" s="8"/>
      <c r="L872" s="8"/>
      <c r="M872" s="8"/>
      <c r="N872" s="8"/>
      <c r="O872" s="8"/>
      <c r="P872" s="8"/>
      <c r="Q872" s="8"/>
      <c r="R872" s="8"/>
      <c r="S872" s="8"/>
      <c r="T872" s="8"/>
      <c r="U872" s="8"/>
      <c r="V872" s="8"/>
      <c r="W872" s="8"/>
      <c r="X872" s="8"/>
      <c r="Y872" s="8"/>
      <c r="Z872" s="8"/>
    </row>
    <row r="873" spans="4:26" ht="17.25" customHeight="1">
      <c r="D873" s="9"/>
      <c r="E873" s="9"/>
      <c r="F873" s="132"/>
      <c r="G873" s="132"/>
      <c r="H873" s="14"/>
      <c r="I873" s="8"/>
      <c r="J873" s="8"/>
      <c r="K873" s="8"/>
      <c r="L873" s="8"/>
      <c r="M873" s="8"/>
      <c r="N873" s="8"/>
      <c r="O873" s="8"/>
      <c r="P873" s="8"/>
      <c r="Q873" s="8"/>
      <c r="R873" s="8"/>
      <c r="S873" s="8"/>
      <c r="T873" s="8"/>
      <c r="U873" s="8"/>
      <c r="V873" s="8"/>
      <c r="W873" s="8"/>
      <c r="X873" s="8"/>
      <c r="Y873" s="8"/>
      <c r="Z873" s="8"/>
    </row>
    <row r="874" spans="4:26" ht="17.25" customHeight="1">
      <c r="D874" s="9">
        <f>SUM(CTYPC!D332:D336)</f>
        <v>378677.77999999997</v>
      </c>
      <c r="E874" s="9"/>
      <c r="F874" s="132"/>
      <c r="G874" s="132"/>
      <c r="H874" s="14"/>
      <c r="I874" s="8"/>
      <c r="J874" s="8"/>
      <c r="K874" s="8"/>
      <c r="L874" s="8"/>
      <c r="M874" s="8"/>
      <c r="N874" s="8"/>
      <c r="O874" s="8"/>
      <c r="P874" s="8"/>
      <c r="Q874" s="8"/>
      <c r="R874" s="8"/>
      <c r="S874" s="8"/>
      <c r="T874" s="8"/>
      <c r="U874" s="8"/>
      <c r="V874" s="8"/>
      <c r="W874" s="8"/>
      <c r="X874" s="8"/>
      <c r="Y874" s="8"/>
      <c r="Z874" s="8"/>
    </row>
    <row r="875" spans="4:26" ht="17.25" customHeight="1">
      <c r="D875" s="9" t="e">
        <f>+D874-GETPIVOTDATA(" Comprometido",$A$3,"Area","COMUNALES","Sector Texto","COORDINACION TERRITORIAL Y PARTICIPACION CIUDADANA","Des.Centro Gestor","Administración Zonal Valle los Chillos","Des.Proyecto","GI22F10100003D PRESUPUESTOS PARTICIPATIVOS")</f>
        <v>#REF!</v>
      </c>
      <c r="E875" s="9"/>
      <c r="F875" s="132"/>
      <c r="G875" s="132"/>
      <c r="H875" s="14"/>
      <c r="I875" s="8"/>
      <c r="J875" s="8"/>
      <c r="K875" s="8"/>
      <c r="L875" s="8"/>
      <c r="M875" s="8"/>
      <c r="N875" s="8"/>
      <c r="O875" s="8"/>
      <c r="P875" s="8"/>
      <c r="Q875" s="8"/>
      <c r="R875" s="8"/>
      <c r="S875" s="8"/>
      <c r="T875" s="8"/>
      <c r="U875" s="8"/>
      <c r="V875" s="8"/>
      <c r="W875" s="8"/>
      <c r="X875" s="8"/>
      <c r="Y875" s="8"/>
      <c r="Z875" s="8"/>
    </row>
    <row r="876" spans="4:26" ht="17.25" customHeight="1">
      <c r="D876" s="9"/>
      <c r="E876" s="9"/>
      <c r="F876" s="132"/>
      <c r="G876" s="132"/>
      <c r="H876" s="14"/>
      <c r="I876" s="8"/>
      <c r="J876" s="8"/>
      <c r="K876" s="8"/>
      <c r="L876" s="8"/>
      <c r="M876" s="8"/>
      <c r="N876" s="8"/>
      <c r="O876" s="8"/>
      <c r="P876" s="8"/>
      <c r="Q876" s="8"/>
      <c r="R876" s="8"/>
      <c r="S876" s="8"/>
      <c r="T876" s="8"/>
      <c r="U876" s="8"/>
      <c r="V876" s="8"/>
      <c r="W876" s="8"/>
      <c r="X876" s="8"/>
      <c r="Y876" s="8"/>
      <c r="Z876" s="8"/>
    </row>
    <row r="877" spans="4:26" ht="17.25" customHeight="1">
      <c r="D877" s="9"/>
      <c r="E877" s="9"/>
      <c r="F877" s="132"/>
      <c r="G877" s="132"/>
      <c r="H877" s="14"/>
      <c r="I877" s="8"/>
      <c r="J877" s="8"/>
      <c r="K877" s="8"/>
      <c r="L877" s="8"/>
      <c r="M877" s="8"/>
      <c r="N877" s="8"/>
      <c r="O877" s="8"/>
      <c r="P877" s="8"/>
      <c r="Q877" s="8"/>
      <c r="R877" s="8"/>
      <c r="S877" s="8"/>
      <c r="T877" s="8"/>
      <c r="U877" s="8"/>
      <c r="V877" s="8"/>
      <c r="W877" s="8"/>
      <c r="X877" s="8"/>
      <c r="Y877" s="8"/>
      <c r="Z877" s="8"/>
    </row>
    <row r="878" spans="4:26" ht="17.25" customHeight="1">
      <c r="D878" s="9"/>
      <c r="E878" s="9"/>
      <c r="F878" s="132"/>
      <c r="G878" s="132"/>
      <c r="H878" s="14"/>
      <c r="I878" s="8"/>
      <c r="J878" s="8"/>
      <c r="K878" s="8"/>
      <c r="L878" s="8"/>
      <c r="M878" s="8"/>
      <c r="N878" s="8"/>
      <c r="O878" s="8"/>
      <c r="P878" s="8"/>
      <c r="Q878" s="8"/>
      <c r="R878" s="8"/>
      <c r="S878" s="8"/>
      <c r="T878" s="8"/>
      <c r="U878" s="8"/>
      <c r="V878" s="8"/>
      <c r="W878" s="8"/>
      <c r="X878" s="8"/>
      <c r="Y878" s="8"/>
      <c r="Z878" s="8"/>
    </row>
    <row r="879" spans="4:26" ht="17.25" customHeight="1">
      <c r="D879" s="9"/>
      <c r="E879" s="9"/>
      <c r="F879" s="132"/>
      <c r="G879" s="132"/>
      <c r="H879" s="14"/>
      <c r="I879" s="8"/>
      <c r="J879" s="8"/>
      <c r="K879" s="8"/>
      <c r="L879" s="8"/>
      <c r="M879" s="8"/>
      <c r="N879" s="8"/>
      <c r="O879" s="8"/>
      <c r="P879" s="8"/>
      <c r="Q879" s="8"/>
      <c r="R879" s="8"/>
      <c r="S879" s="8"/>
      <c r="T879" s="8"/>
      <c r="U879" s="8"/>
      <c r="V879" s="8"/>
      <c r="W879" s="8"/>
      <c r="X879" s="8"/>
      <c r="Y879" s="8"/>
      <c r="Z879" s="8"/>
    </row>
    <row r="880" spans="4:26" ht="17.25" customHeight="1">
      <c r="D880" s="9"/>
      <c r="E880" s="9"/>
      <c r="F880" s="132"/>
      <c r="G880" s="132"/>
      <c r="H880" s="14"/>
      <c r="I880" s="8"/>
      <c r="J880" s="8"/>
      <c r="K880" s="8"/>
      <c r="L880" s="8"/>
      <c r="M880" s="8"/>
      <c r="N880" s="8"/>
      <c r="O880" s="8"/>
      <c r="P880" s="8"/>
      <c r="Q880" s="8"/>
      <c r="R880" s="8"/>
      <c r="S880" s="8"/>
      <c r="T880" s="8"/>
      <c r="U880" s="8"/>
      <c r="V880" s="8"/>
      <c r="W880" s="8"/>
      <c r="X880" s="8"/>
      <c r="Y880" s="8"/>
      <c r="Z880" s="8"/>
    </row>
    <row r="881" spans="4:26" ht="17.25" customHeight="1">
      <c r="D881" s="9"/>
      <c r="E881" s="9"/>
      <c r="F881" s="132"/>
      <c r="G881" s="132"/>
      <c r="H881" s="14"/>
      <c r="I881" s="8"/>
      <c r="J881" s="8"/>
      <c r="K881" s="8"/>
      <c r="L881" s="8"/>
      <c r="M881" s="8"/>
      <c r="N881" s="8"/>
      <c r="O881" s="8"/>
      <c r="P881" s="8"/>
      <c r="Q881" s="8"/>
      <c r="R881" s="8"/>
      <c r="S881" s="8"/>
      <c r="T881" s="8"/>
      <c r="U881" s="8"/>
      <c r="V881" s="8"/>
      <c r="W881" s="8"/>
      <c r="X881" s="8"/>
      <c r="Y881" s="8"/>
      <c r="Z881" s="8"/>
    </row>
    <row r="882" spans="4:26" ht="17.25" customHeight="1">
      <c r="D882" s="9"/>
      <c r="E882" s="9"/>
      <c r="F882" s="132"/>
      <c r="G882" s="132"/>
      <c r="H882" s="14"/>
      <c r="I882" s="8"/>
      <c r="J882" s="8"/>
      <c r="K882" s="8"/>
      <c r="L882" s="8"/>
      <c r="M882" s="8"/>
      <c r="N882" s="8"/>
      <c r="O882" s="8"/>
      <c r="P882" s="8"/>
      <c r="Q882" s="8"/>
      <c r="R882" s="8"/>
      <c r="S882" s="8"/>
      <c r="T882" s="8"/>
      <c r="U882" s="8"/>
      <c r="V882" s="8"/>
      <c r="W882" s="8"/>
      <c r="X882" s="8"/>
      <c r="Y882" s="8"/>
      <c r="Z882" s="8"/>
    </row>
    <row r="883" spans="4:26" ht="17.25" customHeight="1">
      <c r="D883" s="9"/>
      <c r="E883" s="9"/>
      <c r="F883" s="132"/>
      <c r="G883" s="132"/>
      <c r="H883" s="14"/>
      <c r="I883" s="8"/>
      <c r="J883" s="8"/>
      <c r="K883" s="8"/>
      <c r="L883" s="8"/>
      <c r="M883" s="8"/>
      <c r="N883" s="8"/>
      <c r="O883" s="8"/>
      <c r="P883" s="8"/>
      <c r="Q883" s="8"/>
      <c r="R883" s="8"/>
      <c r="S883" s="8"/>
      <c r="T883" s="8"/>
      <c r="U883" s="8"/>
      <c r="V883" s="8"/>
      <c r="W883" s="8"/>
      <c r="X883" s="8"/>
      <c r="Y883" s="8"/>
      <c r="Z883" s="8"/>
    </row>
    <row r="884" spans="4:26" ht="17.25" customHeight="1">
      <c r="D884" s="9"/>
      <c r="E884" s="9"/>
      <c r="F884" s="132"/>
      <c r="G884" s="132"/>
      <c r="H884" s="14"/>
      <c r="I884" s="8"/>
      <c r="J884" s="8"/>
      <c r="K884" s="8"/>
      <c r="L884" s="8"/>
      <c r="M884" s="8"/>
      <c r="N884" s="8"/>
      <c r="O884" s="8"/>
      <c r="P884" s="8"/>
      <c r="Q884" s="8"/>
      <c r="R884" s="8"/>
      <c r="S884" s="8"/>
      <c r="T884" s="8"/>
      <c r="U884" s="8"/>
      <c r="V884" s="8"/>
      <c r="W884" s="8"/>
      <c r="X884" s="8"/>
      <c r="Y884" s="8"/>
      <c r="Z884" s="8"/>
    </row>
    <row r="885" spans="4:26" ht="17.25" customHeight="1">
      <c r="D885" s="9"/>
      <c r="E885" s="9"/>
      <c r="F885" s="132"/>
      <c r="G885" s="132"/>
      <c r="H885" s="14"/>
      <c r="I885" s="8"/>
      <c r="J885" s="8"/>
      <c r="K885" s="8"/>
      <c r="L885" s="8"/>
      <c r="M885" s="8"/>
      <c r="N885" s="8"/>
      <c r="O885" s="8"/>
      <c r="P885" s="8"/>
      <c r="Q885" s="8"/>
      <c r="R885" s="8"/>
      <c r="S885" s="8"/>
      <c r="T885" s="8"/>
      <c r="U885" s="8"/>
      <c r="V885" s="8"/>
      <c r="W885" s="8"/>
      <c r="X885" s="8"/>
      <c r="Y885" s="8"/>
      <c r="Z885" s="8"/>
    </row>
    <row r="886" spans="4:26" ht="17.25" customHeight="1">
      <c r="D886" s="9"/>
      <c r="E886" s="9"/>
      <c r="F886" s="132"/>
      <c r="G886" s="132"/>
      <c r="H886" s="14"/>
      <c r="I886" s="8"/>
      <c r="J886" s="8"/>
      <c r="K886" s="8"/>
      <c r="L886" s="8"/>
      <c r="M886" s="8"/>
      <c r="N886" s="8"/>
      <c r="O886" s="8"/>
      <c r="P886" s="8"/>
      <c r="Q886" s="8"/>
      <c r="R886" s="8"/>
      <c r="S886" s="8"/>
      <c r="T886" s="8"/>
      <c r="U886" s="8"/>
      <c r="V886" s="8"/>
      <c r="W886" s="8"/>
      <c r="X886" s="8"/>
      <c r="Y886" s="8"/>
      <c r="Z886" s="8"/>
    </row>
    <row r="887" spans="4:26" ht="17.25" customHeight="1">
      <c r="D887" s="9"/>
      <c r="E887" s="9"/>
      <c r="F887" s="132"/>
      <c r="G887" s="132"/>
      <c r="H887" s="14"/>
      <c r="I887" s="8"/>
      <c r="J887" s="8"/>
      <c r="K887" s="8"/>
      <c r="L887" s="8"/>
      <c r="M887" s="8"/>
      <c r="N887" s="8"/>
      <c r="O887" s="8"/>
      <c r="P887" s="8"/>
      <c r="Q887" s="8"/>
      <c r="R887" s="8"/>
      <c r="S887" s="8"/>
      <c r="T887" s="8"/>
      <c r="U887" s="8"/>
      <c r="V887" s="8"/>
      <c r="W887" s="8"/>
      <c r="X887" s="8"/>
      <c r="Y887" s="8"/>
      <c r="Z887" s="8"/>
    </row>
    <row r="888" spans="4:26" ht="17.25" customHeight="1">
      <c r="D888" s="9"/>
      <c r="E888" s="9"/>
      <c r="F888" s="132"/>
      <c r="G888" s="132"/>
      <c r="H888" s="14"/>
      <c r="I888" s="8"/>
      <c r="J888" s="8"/>
      <c r="K888" s="8"/>
      <c r="L888" s="8"/>
      <c r="M888" s="8"/>
      <c r="N888" s="8"/>
      <c r="O888" s="8"/>
      <c r="P888" s="8"/>
      <c r="Q888" s="8"/>
      <c r="R888" s="8"/>
      <c r="S888" s="8"/>
      <c r="T888" s="8"/>
      <c r="U888" s="8"/>
      <c r="V888" s="8"/>
      <c r="W888" s="8"/>
      <c r="X888" s="8"/>
      <c r="Y888" s="8"/>
      <c r="Z888" s="8"/>
    </row>
    <row r="889" spans="4:26" ht="17.25" customHeight="1">
      <c r="D889" s="9"/>
      <c r="E889" s="9"/>
      <c r="F889" s="132"/>
      <c r="G889" s="132"/>
      <c r="H889" s="14"/>
      <c r="I889" s="8"/>
      <c r="J889" s="8"/>
      <c r="K889" s="8"/>
      <c r="L889" s="8"/>
      <c r="M889" s="8"/>
      <c r="N889" s="8"/>
      <c r="O889" s="8"/>
      <c r="P889" s="8"/>
      <c r="Q889" s="8"/>
      <c r="R889" s="8"/>
      <c r="S889" s="8"/>
      <c r="T889" s="8"/>
      <c r="U889" s="8"/>
      <c r="V889" s="8"/>
      <c r="W889" s="8"/>
      <c r="X889" s="8"/>
      <c r="Y889" s="8"/>
      <c r="Z889" s="8"/>
    </row>
    <row r="890" spans="4:26" ht="17.25" customHeight="1">
      <c r="D890" s="9"/>
      <c r="E890" s="9"/>
      <c r="F890" s="132"/>
      <c r="G890" s="132"/>
      <c r="H890" s="14"/>
      <c r="I890" s="8"/>
      <c r="J890" s="8"/>
      <c r="K890" s="8"/>
      <c r="L890" s="8"/>
      <c r="M890" s="8"/>
      <c r="N890" s="8"/>
      <c r="O890" s="8"/>
      <c r="P890" s="8"/>
      <c r="Q890" s="8"/>
      <c r="R890" s="8"/>
      <c r="S890" s="8"/>
      <c r="T890" s="8"/>
      <c r="U890" s="8"/>
      <c r="V890" s="8"/>
      <c r="W890" s="8"/>
      <c r="X890" s="8"/>
      <c r="Y890" s="8"/>
      <c r="Z890" s="8"/>
    </row>
    <row r="891" spans="4:26" ht="17.25" customHeight="1">
      <c r="D891" s="9"/>
      <c r="E891" s="9"/>
      <c r="F891" s="132"/>
      <c r="G891" s="132"/>
      <c r="H891" s="14"/>
      <c r="I891" s="8"/>
      <c r="J891" s="8"/>
      <c r="K891" s="8"/>
      <c r="L891" s="8"/>
      <c r="M891" s="8"/>
      <c r="N891" s="8"/>
      <c r="O891" s="8"/>
      <c r="P891" s="8"/>
      <c r="Q891" s="8"/>
      <c r="R891" s="8"/>
      <c r="S891" s="8"/>
      <c r="T891" s="8"/>
      <c r="U891" s="8"/>
      <c r="V891" s="8"/>
      <c r="W891" s="8"/>
      <c r="X891" s="8"/>
      <c r="Y891" s="8"/>
      <c r="Z891" s="8"/>
    </row>
    <row r="892" spans="4:26" ht="17.25" customHeight="1">
      <c r="D892" s="9"/>
      <c r="E892" s="9"/>
      <c r="F892" s="132"/>
      <c r="G892" s="132"/>
      <c r="H892" s="14"/>
      <c r="I892" s="8"/>
      <c r="J892" s="8"/>
      <c r="K892" s="8"/>
      <c r="L892" s="8"/>
      <c r="M892" s="8"/>
      <c r="N892" s="8"/>
      <c r="O892" s="8"/>
      <c r="P892" s="8"/>
      <c r="Q892" s="8"/>
      <c r="R892" s="8"/>
      <c r="S892" s="8"/>
      <c r="T892" s="8"/>
      <c r="U892" s="8"/>
      <c r="V892" s="8"/>
      <c r="W892" s="8"/>
      <c r="X892" s="8"/>
      <c r="Y892" s="8"/>
      <c r="Z892" s="8"/>
    </row>
    <row r="893" spans="4:26" ht="17.25" customHeight="1">
      <c r="D893" s="9"/>
      <c r="E893" s="9"/>
      <c r="F893" s="132"/>
      <c r="G893" s="132"/>
      <c r="H893" s="14"/>
      <c r="I893" s="8"/>
      <c r="J893" s="8"/>
      <c r="K893" s="8"/>
      <c r="L893" s="8"/>
      <c r="M893" s="8"/>
      <c r="N893" s="8"/>
      <c r="O893" s="8"/>
      <c r="P893" s="8"/>
      <c r="Q893" s="8"/>
      <c r="R893" s="8"/>
      <c r="S893" s="8"/>
      <c r="T893" s="8"/>
      <c r="U893" s="8"/>
      <c r="V893" s="8"/>
      <c r="W893" s="8"/>
      <c r="X893" s="8"/>
      <c r="Y893" s="8"/>
      <c r="Z893" s="8"/>
    </row>
    <row r="894" spans="4:26" ht="17.25" customHeight="1">
      <c r="D894" s="9"/>
      <c r="E894" s="9"/>
      <c r="F894" s="132"/>
      <c r="G894" s="132"/>
      <c r="H894" s="14"/>
      <c r="I894" s="8"/>
      <c r="J894" s="8"/>
      <c r="K894" s="8"/>
      <c r="L894" s="8"/>
      <c r="M894" s="8"/>
      <c r="N894" s="8"/>
      <c r="O894" s="8"/>
      <c r="P894" s="8"/>
      <c r="Q894" s="8"/>
      <c r="R894" s="8"/>
      <c r="S894" s="8"/>
      <c r="T894" s="8"/>
      <c r="U894" s="8"/>
      <c r="V894" s="8"/>
      <c r="W894" s="8"/>
      <c r="X894" s="8"/>
      <c r="Y894" s="8"/>
      <c r="Z894" s="8"/>
    </row>
    <row r="895" spans="4:26" ht="17.25" customHeight="1">
      <c r="D895" s="9"/>
      <c r="E895" s="9"/>
      <c r="F895" s="132"/>
      <c r="G895" s="132"/>
      <c r="H895" s="14"/>
      <c r="I895" s="8"/>
      <c r="J895" s="8"/>
      <c r="K895" s="8"/>
      <c r="L895" s="8"/>
      <c r="M895" s="8"/>
      <c r="N895" s="8"/>
      <c r="O895" s="8"/>
      <c r="P895" s="8"/>
      <c r="Q895" s="8"/>
      <c r="R895" s="8"/>
      <c r="S895" s="8"/>
      <c r="T895" s="8"/>
      <c r="U895" s="8"/>
      <c r="V895" s="8"/>
      <c r="W895" s="8"/>
      <c r="X895" s="8"/>
      <c r="Y895" s="8"/>
      <c r="Z895" s="8"/>
    </row>
    <row r="896" spans="4:26" ht="17.25" customHeight="1">
      <c r="D896" s="9"/>
      <c r="E896" s="9"/>
      <c r="F896" s="132"/>
      <c r="G896" s="132"/>
      <c r="H896" s="14"/>
      <c r="I896" s="8"/>
      <c r="J896" s="8"/>
      <c r="K896" s="8"/>
      <c r="L896" s="8"/>
      <c r="M896" s="8"/>
      <c r="N896" s="8"/>
      <c r="O896" s="8"/>
      <c r="P896" s="8"/>
      <c r="Q896" s="8"/>
      <c r="R896" s="8"/>
      <c r="S896" s="8"/>
      <c r="T896" s="8"/>
      <c r="U896" s="8"/>
      <c r="V896" s="8"/>
      <c r="W896" s="8"/>
      <c r="X896" s="8"/>
      <c r="Y896" s="8"/>
      <c r="Z896" s="8"/>
    </row>
    <row r="897" spans="4:26" ht="17.25" customHeight="1">
      <c r="D897" s="9"/>
      <c r="E897" s="9"/>
      <c r="F897" s="132"/>
      <c r="G897" s="132"/>
      <c r="H897" s="14"/>
      <c r="I897" s="8"/>
      <c r="J897" s="8"/>
      <c r="K897" s="8"/>
      <c r="L897" s="8"/>
      <c r="M897" s="8"/>
      <c r="N897" s="8"/>
      <c r="O897" s="8"/>
      <c r="P897" s="8"/>
      <c r="Q897" s="8"/>
      <c r="R897" s="8"/>
      <c r="S897" s="8"/>
      <c r="T897" s="8"/>
      <c r="U897" s="8"/>
      <c r="V897" s="8"/>
      <c r="W897" s="8"/>
      <c r="X897" s="8"/>
      <c r="Y897" s="8"/>
      <c r="Z897" s="8"/>
    </row>
    <row r="898" spans="4:26" ht="17.25" customHeight="1">
      <c r="D898" s="9"/>
      <c r="E898" s="9"/>
      <c r="F898" s="132"/>
      <c r="G898" s="132"/>
      <c r="H898" s="14"/>
      <c r="I898" s="8"/>
      <c r="J898" s="8"/>
      <c r="K898" s="8"/>
      <c r="L898" s="8"/>
      <c r="M898" s="8"/>
      <c r="N898" s="8"/>
      <c r="O898" s="8"/>
      <c r="P898" s="8"/>
      <c r="Q898" s="8"/>
      <c r="R898" s="8"/>
      <c r="S898" s="8"/>
      <c r="T898" s="8"/>
      <c r="U898" s="8"/>
      <c r="V898" s="8"/>
      <c r="W898" s="8"/>
      <c r="X898" s="8"/>
      <c r="Y898" s="8"/>
      <c r="Z898" s="8"/>
    </row>
    <row r="899" spans="4:26" ht="17.25" customHeight="1">
      <c r="D899" s="9"/>
      <c r="E899" s="9"/>
      <c r="F899" s="132"/>
      <c r="G899" s="132"/>
      <c r="H899" s="14"/>
      <c r="I899" s="8"/>
      <c r="J899" s="8"/>
      <c r="K899" s="8"/>
      <c r="L899" s="8"/>
      <c r="M899" s="8"/>
      <c r="N899" s="8"/>
      <c r="O899" s="8"/>
      <c r="P899" s="8"/>
      <c r="Q899" s="8"/>
      <c r="R899" s="8"/>
      <c r="S899" s="8"/>
      <c r="T899" s="8"/>
      <c r="U899" s="8"/>
      <c r="V899" s="8"/>
      <c r="W899" s="8"/>
      <c r="X899" s="8"/>
      <c r="Y899" s="8"/>
      <c r="Z899" s="8"/>
    </row>
    <row r="900" spans="4:26" ht="17.25" customHeight="1">
      <c r="D900" s="9"/>
      <c r="E900" s="9"/>
      <c r="F900" s="132"/>
      <c r="G900" s="132"/>
      <c r="H900" s="14"/>
      <c r="I900" s="8"/>
      <c r="J900" s="8"/>
      <c r="K900" s="8"/>
      <c r="L900" s="8"/>
      <c r="M900" s="8"/>
      <c r="N900" s="8"/>
      <c r="O900" s="8"/>
      <c r="P900" s="8"/>
      <c r="Q900" s="8"/>
      <c r="R900" s="8"/>
      <c r="S900" s="8"/>
      <c r="T900" s="8"/>
      <c r="U900" s="8"/>
      <c r="V900" s="8"/>
      <c r="W900" s="8"/>
      <c r="X900" s="8"/>
      <c r="Y900" s="8"/>
      <c r="Z900" s="8"/>
    </row>
    <row r="901" spans="4:26" ht="17.25" customHeight="1">
      <c r="D901" s="9"/>
      <c r="E901" s="9"/>
      <c r="F901" s="132"/>
      <c r="G901" s="132"/>
      <c r="H901" s="14"/>
      <c r="I901" s="8"/>
      <c r="J901" s="8"/>
      <c r="K901" s="8"/>
      <c r="L901" s="8"/>
      <c r="M901" s="8"/>
      <c r="N901" s="8"/>
      <c r="O901" s="8"/>
      <c r="P901" s="8"/>
      <c r="Q901" s="8"/>
      <c r="R901" s="8"/>
      <c r="S901" s="8"/>
      <c r="T901" s="8"/>
      <c r="U901" s="8"/>
      <c r="V901" s="8"/>
      <c r="W901" s="8"/>
      <c r="X901" s="8"/>
      <c r="Y901" s="8"/>
      <c r="Z901" s="8"/>
    </row>
    <row r="902" spans="4:26" ht="17.25" customHeight="1">
      <c r="D902" s="9"/>
      <c r="E902" s="9"/>
      <c r="F902" s="132"/>
      <c r="G902" s="132"/>
      <c r="H902" s="14"/>
      <c r="I902" s="8"/>
      <c r="J902" s="8"/>
      <c r="K902" s="8"/>
      <c r="L902" s="8"/>
      <c r="M902" s="8"/>
      <c r="N902" s="8"/>
      <c r="O902" s="8"/>
      <c r="P902" s="8"/>
      <c r="Q902" s="8"/>
      <c r="R902" s="8"/>
      <c r="S902" s="8"/>
      <c r="T902" s="8"/>
      <c r="U902" s="8"/>
      <c r="V902" s="8"/>
      <c r="W902" s="8"/>
      <c r="X902" s="8"/>
      <c r="Y902" s="8"/>
      <c r="Z902" s="8"/>
    </row>
    <row r="903" spans="4:26" ht="17.25" customHeight="1">
      <c r="D903" s="9"/>
      <c r="E903" s="9"/>
      <c r="F903" s="132"/>
      <c r="G903" s="132"/>
      <c r="H903" s="14"/>
      <c r="I903" s="8"/>
      <c r="J903" s="8"/>
      <c r="K903" s="8"/>
      <c r="L903" s="8"/>
      <c r="M903" s="8"/>
      <c r="N903" s="8"/>
      <c r="O903" s="8"/>
      <c r="P903" s="8"/>
      <c r="Q903" s="8"/>
      <c r="R903" s="8"/>
      <c r="S903" s="8"/>
      <c r="T903" s="8"/>
      <c r="U903" s="8"/>
      <c r="V903" s="8"/>
      <c r="W903" s="8"/>
      <c r="X903" s="8"/>
      <c r="Y903" s="8"/>
      <c r="Z903" s="8"/>
    </row>
    <row r="904" spans="4:26" ht="17.25" customHeight="1">
      <c r="D904" s="9"/>
      <c r="E904" s="9"/>
      <c r="F904" s="132"/>
      <c r="G904" s="132"/>
      <c r="H904" s="14"/>
      <c r="I904" s="8"/>
      <c r="J904" s="8"/>
      <c r="K904" s="8"/>
      <c r="L904" s="8"/>
      <c r="M904" s="8"/>
      <c r="N904" s="8"/>
      <c r="O904" s="8"/>
      <c r="P904" s="8"/>
      <c r="Q904" s="8"/>
      <c r="R904" s="8"/>
      <c r="S904" s="8"/>
      <c r="T904" s="8"/>
      <c r="U904" s="8"/>
      <c r="V904" s="8"/>
      <c r="W904" s="8"/>
      <c r="X904" s="8"/>
      <c r="Y904" s="8"/>
      <c r="Z904" s="8"/>
    </row>
    <row r="905" spans="4:26" ht="17.25" customHeight="1">
      <c r="D905" s="9"/>
      <c r="E905" s="9"/>
      <c r="F905" s="132"/>
      <c r="G905" s="132"/>
      <c r="H905" s="14"/>
      <c r="I905" s="8"/>
      <c r="J905" s="8"/>
      <c r="K905" s="8"/>
      <c r="L905" s="8"/>
      <c r="M905" s="8"/>
      <c r="N905" s="8"/>
      <c r="O905" s="8"/>
      <c r="P905" s="8"/>
      <c r="Q905" s="8"/>
      <c r="R905" s="8"/>
      <c r="S905" s="8"/>
      <c r="T905" s="8"/>
      <c r="U905" s="8"/>
      <c r="V905" s="8"/>
      <c r="W905" s="8"/>
      <c r="X905" s="8"/>
      <c r="Y905" s="8"/>
      <c r="Z905" s="8"/>
    </row>
    <row r="906" spans="4:26" ht="17.25" customHeight="1">
      <c r="D906" s="9"/>
      <c r="E906" s="9"/>
      <c r="F906" s="132"/>
      <c r="G906" s="132"/>
      <c r="H906" s="14"/>
      <c r="I906" s="8"/>
      <c r="J906" s="8"/>
      <c r="K906" s="8"/>
      <c r="L906" s="8"/>
      <c r="M906" s="8"/>
      <c r="N906" s="8"/>
      <c r="O906" s="8"/>
      <c r="P906" s="8"/>
      <c r="Q906" s="8"/>
      <c r="R906" s="8"/>
      <c r="S906" s="8"/>
      <c r="T906" s="8"/>
      <c r="U906" s="8"/>
      <c r="V906" s="8"/>
      <c r="W906" s="8"/>
      <c r="X906" s="8"/>
      <c r="Y906" s="8"/>
      <c r="Z906" s="8"/>
    </row>
    <row r="907" spans="4:26" ht="17.25" customHeight="1">
      <c r="D907" s="9"/>
      <c r="E907" s="9"/>
      <c r="F907" s="132"/>
      <c r="G907" s="132"/>
      <c r="H907" s="14"/>
      <c r="I907" s="8"/>
      <c r="J907" s="8"/>
      <c r="K907" s="8"/>
      <c r="L907" s="8"/>
      <c r="M907" s="8"/>
      <c r="N907" s="8"/>
      <c r="O907" s="8"/>
      <c r="P907" s="8"/>
      <c r="Q907" s="8"/>
      <c r="R907" s="8"/>
      <c r="S907" s="8"/>
      <c r="T907" s="8"/>
      <c r="U907" s="8"/>
      <c r="V907" s="8"/>
      <c r="W907" s="8"/>
      <c r="X907" s="8"/>
      <c r="Y907" s="8"/>
      <c r="Z907" s="8"/>
    </row>
    <row r="908" spans="4:26" ht="17.25" customHeight="1">
      <c r="D908" s="9"/>
      <c r="E908" s="9"/>
      <c r="F908" s="132"/>
      <c r="G908" s="132"/>
      <c r="H908" s="14"/>
      <c r="I908" s="8"/>
      <c r="J908" s="8"/>
      <c r="K908" s="8"/>
      <c r="L908" s="8"/>
      <c r="M908" s="8"/>
      <c r="N908" s="8"/>
      <c r="O908" s="8"/>
      <c r="P908" s="8"/>
      <c r="Q908" s="8"/>
      <c r="R908" s="8"/>
      <c r="S908" s="8"/>
      <c r="T908" s="8"/>
      <c r="U908" s="8"/>
      <c r="V908" s="8"/>
      <c r="W908" s="8"/>
      <c r="X908" s="8"/>
      <c r="Y908" s="8"/>
      <c r="Z908" s="8"/>
    </row>
    <row r="909" spans="4:26" ht="17.25" customHeight="1">
      <c r="D909" s="9"/>
      <c r="E909" s="9"/>
      <c r="F909" s="132"/>
      <c r="G909" s="132"/>
      <c r="H909" s="14"/>
      <c r="I909" s="8"/>
      <c r="J909" s="8"/>
      <c r="K909" s="8"/>
      <c r="L909" s="8"/>
      <c r="M909" s="8"/>
      <c r="N909" s="8"/>
      <c r="O909" s="8"/>
      <c r="P909" s="8"/>
      <c r="Q909" s="8"/>
      <c r="R909" s="8"/>
      <c r="S909" s="8"/>
      <c r="T909" s="8"/>
      <c r="U909" s="8"/>
      <c r="V909" s="8"/>
      <c r="W909" s="8"/>
      <c r="X909" s="8"/>
      <c r="Y909" s="8"/>
      <c r="Z909" s="8"/>
    </row>
    <row r="910" spans="4:26" ht="17.25" customHeight="1">
      <c r="D910" s="9"/>
      <c r="E910" s="9"/>
      <c r="F910" s="132"/>
      <c r="G910" s="132"/>
      <c r="H910" s="14"/>
      <c r="I910" s="8"/>
      <c r="J910" s="8"/>
      <c r="K910" s="8"/>
      <c r="L910" s="8"/>
      <c r="M910" s="8"/>
      <c r="N910" s="8"/>
      <c r="O910" s="8"/>
      <c r="P910" s="8"/>
      <c r="Q910" s="8"/>
      <c r="R910" s="8"/>
      <c r="S910" s="8"/>
      <c r="T910" s="8"/>
      <c r="U910" s="8"/>
      <c r="V910" s="8"/>
      <c r="W910" s="8"/>
      <c r="X910" s="8"/>
      <c r="Y910" s="8"/>
      <c r="Z910" s="8"/>
    </row>
    <row r="911" spans="4:26" ht="17.25" customHeight="1">
      <c r="D911" s="9"/>
      <c r="E911" s="9"/>
      <c r="F911" s="132"/>
      <c r="G911" s="132"/>
      <c r="H911" s="14"/>
      <c r="I911" s="8"/>
      <c r="J911" s="8"/>
      <c r="K911" s="8"/>
      <c r="L911" s="8"/>
      <c r="M911" s="8"/>
      <c r="N911" s="8"/>
      <c r="O911" s="8"/>
      <c r="P911" s="8"/>
      <c r="Q911" s="8"/>
      <c r="R911" s="8"/>
      <c r="S911" s="8"/>
      <c r="T911" s="8"/>
      <c r="U911" s="8"/>
      <c r="V911" s="8"/>
      <c r="W911" s="8"/>
      <c r="X911" s="8"/>
      <c r="Y911" s="8"/>
      <c r="Z911" s="8"/>
    </row>
    <row r="912" spans="4:26" ht="17.25" customHeight="1">
      <c r="D912" s="9"/>
      <c r="E912" s="9"/>
      <c r="F912" s="132"/>
      <c r="G912" s="132"/>
      <c r="H912" s="14"/>
      <c r="I912" s="8"/>
      <c r="J912" s="8"/>
      <c r="K912" s="8"/>
      <c r="L912" s="8"/>
      <c r="M912" s="8"/>
      <c r="N912" s="8"/>
      <c r="O912" s="8"/>
      <c r="P912" s="8"/>
      <c r="Q912" s="8"/>
      <c r="R912" s="8"/>
      <c r="S912" s="8"/>
      <c r="T912" s="8"/>
      <c r="U912" s="8"/>
      <c r="V912" s="8"/>
      <c r="W912" s="8"/>
      <c r="X912" s="8"/>
      <c r="Y912" s="8"/>
      <c r="Z912" s="8"/>
    </row>
    <row r="913" spans="4:26" ht="17.25" customHeight="1">
      <c r="D913" s="9"/>
      <c r="E913" s="9"/>
      <c r="F913" s="132"/>
      <c r="G913" s="132"/>
      <c r="H913" s="14"/>
      <c r="I913" s="8"/>
      <c r="J913" s="8"/>
      <c r="K913" s="8"/>
      <c r="L913" s="8"/>
      <c r="M913" s="8"/>
      <c r="N913" s="8"/>
      <c r="O913" s="8"/>
      <c r="P913" s="8"/>
      <c r="Q913" s="8"/>
      <c r="R913" s="8"/>
      <c r="S913" s="8"/>
      <c r="T913" s="8"/>
      <c r="U913" s="8"/>
      <c r="V913" s="8"/>
      <c r="W913" s="8"/>
      <c r="X913" s="8"/>
      <c r="Y913" s="8"/>
      <c r="Z913" s="8"/>
    </row>
    <row r="914" spans="4:26" ht="17.25" customHeight="1">
      <c r="D914" s="9"/>
      <c r="E914" s="9"/>
      <c r="F914" s="132"/>
      <c r="G914" s="132"/>
      <c r="H914" s="14"/>
      <c r="I914" s="8"/>
      <c r="J914" s="8"/>
      <c r="K914" s="8"/>
      <c r="L914" s="8"/>
      <c r="M914" s="8"/>
      <c r="N914" s="8"/>
      <c r="O914" s="8"/>
      <c r="P914" s="8"/>
      <c r="Q914" s="8"/>
      <c r="R914" s="8"/>
      <c r="S914" s="8"/>
      <c r="T914" s="8"/>
      <c r="U914" s="8"/>
      <c r="V914" s="8"/>
      <c r="W914" s="8"/>
      <c r="X914" s="8"/>
      <c r="Y914" s="8"/>
      <c r="Z914" s="8"/>
    </row>
    <row r="915" spans="4:26" ht="17.25" customHeight="1">
      <c r="D915" s="9"/>
      <c r="E915" s="9"/>
      <c r="F915" s="132"/>
      <c r="G915" s="132"/>
      <c r="H915" s="14"/>
      <c r="I915" s="8"/>
      <c r="J915" s="8"/>
      <c r="K915" s="8"/>
      <c r="L915" s="8"/>
      <c r="M915" s="8"/>
      <c r="N915" s="8"/>
      <c r="O915" s="8"/>
      <c r="P915" s="8"/>
      <c r="Q915" s="8"/>
      <c r="R915" s="8"/>
      <c r="S915" s="8"/>
      <c r="T915" s="8"/>
      <c r="U915" s="8"/>
      <c r="V915" s="8"/>
      <c r="W915" s="8"/>
      <c r="X915" s="8"/>
      <c r="Y915" s="8"/>
      <c r="Z915" s="8"/>
    </row>
    <row r="916" spans="4:26" ht="17.25" customHeight="1">
      <c r="D916" s="9"/>
      <c r="E916" s="9"/>
      <c r="F916" s="132"/>
      <c r="G916" s="132"/>
      <c r="H916" s="14"/>
      <c r="I916" s="8"/>
      <c r="J916" s="8"/>
      <c r="K916" s="8"/>
      <c r="L916" s="8"/>
      <c r="M916" s="8"/>
      <c r="N916" s="8"/>
      <c r="O916" s="8"/>
      <c r="P916" s="8"/>
      <c r="Q916" s="8"/>
      <c r="R916" s="8"/>
      <c r="S916" s="8"/>
      <c r="T916" s="8"/>
      <c r="U916" s="8"/>
      <c r="V916" s="8"/>
      <c r="W916" s="8"/>
      <c r="X916" s="8"/>
      <c r="Y916" s="8"/>
      <c r="Z916" s="8"/>
    </row>
    <row r="917" spans="4:26" ht="17.25" customHeight="1">
      <c r="D917" s="9"/>
      <c r="E917" s="9"/>
      <c r="F917" s="132"/>
      <c r="G917" s="132"/>
      <c r="H917" s="14"/>
      <c r="I917" s="8"/>
      <c r="J917" s="8"/>
      <c r="K917" s="8"/>
      <c r="L917" s="8"/>
      <c r="M917" s="8"/>
      <c r="N917" s="8"/>
      <c r="O917" s="8"/>
      <c r="P917" s="8"/>
      <c r="Q917" s="8"/>
      <c r="R917" s="8"/>
      <c r="S917" s="8"/>
      <c r="T917" s="8"/>
      <c r="U917" s="8"/>
      <c r="V917" s="8"/>
      <c r="W917" s="8"/>
      <c r="X917" s="8"/>
      <c r="Y917" s="8"/>
      <c r="Z917" s="8"/>
    </row>
    <row r="918" spans="4:26" ht="17.25" customHeight="1">
      <c r="D918" s="9"/>
      <c r="E918" s="9"/>
      <c r="F918" s="132"/>
      <c r="G918" s="132"/>
      <c r="H918" s="14"/>
      <c r="I918" s="8"/>
      <c r="J918" s="8"/>
      <c r="K918" s="8"/>
      <c r="L918" s="8"/>
      <c r="M918" s="8"/>
      <c r="N918" s="8"/>
      <c r="O918" s="8"/>
      <c r="P918" s="8"/>
      <c r="Q918" s="8"/>
      <c r="R918" s="8"/>
      <c r="S918" s="8"/>
      <c r="T918" s="8"/>
      <c r="U918" s="8"/>
      <c r="V918" s="8"/>
      <c r="W918" s="8"/>
      <c r="X918" s="8"/>
      <c r="Y918" s="8"/>
      <c r="Z918" s="8"/>
    </row>
    <row r="919" spans="4:26" ht="17.25" customHeight="1">
      <c r="D919" s="9"/>
      <c r="E919" s="9"/>
      <c r="F919" s="132"/>
      <c r="G919" s="132"/>
      <c r="H919" s="14"/>
      <c r="I919" s="8"/>
      <c r="J919" s="8"/>
      <c r="K919" s="8"/>
      <c r="L919" s="8"/>
      <c r="M919" s="8"/>
      <c r="N919" s="8"/>
      <c r="O919" s="8"/>
      <c r="P919" s="8"/>
      <c r="Q919" s="8"/>
      <c r="R919" s="8"/>
      <c r="S919" s="8"/>
      <c r="T919" s="8"/>
      <c r="U919" s="8"/>
      <c r="V919" s="8"/>
      <c r="W919" s="8"/>
      <c r="X919" s="8"/>
      <c r="Y919" s="8"/>
      <c r="Z919" s="8"/>
    </row>
    <row r="920" spans="4:26" ht="17.25" customHeight="1">
      <c r="D920" s="9"/>
      <c r="E920" s="9"/>
      <c r="F920" s="132"/>
      <c r="G920" s="132"/>
      <c r="H920" s="14"/>
      <c r="I920" s="8"/>
      <c r="J920" s="8"/>
      <c r="K920" s="8"/>
      <c r="L920" s="8"/>
      <c r="M920" s="8"/>
      <c r="N920" s="8"/>
      <c r="O920" s="8"/>
      <c r="P920" s="8"/>
      <c r="Q920" s="8"/>
      <c r="R920" s="8"/>
      <c r="S920" s="8"/>
      <c r="T920" s="8"/>
      <c r="U920" s="8"/>
      <c r="V920" s="8"/>
      <c r="W920" s="8"/>
      <c r="X920" s="8"/>
      <c r="Y920" s="8"/>
      <c r="Z920" s="8"/>
    </row>
    <row r="921" spans="4:26" ht="17.25" customHeight="1">
      <c r="D921" s="9"/>
      <c r="E921" s="9"/>
      <c r="F921" s="132"/>
      <c r="G921" s="132"/>
      <c r="H921" s="14"/>
      <c r="I921" s="8"/>
      <c r="J921" s="8"/>
      <c r="K921" s="8"/>
      <c r="L921" s="8"/>
      <c r="M921" s="8"/>
      <c r="N921" s="8"/>
      <c r="O921" s="8"/>
      <c r="P921" s="8"/>
      <c r="Q921" s="8"/>
      <c r="R921" s="8"/>
      <c r="S921" s="8"/>
      <c r="T921" s="8"/>
      <c r="U921" s="8"/>
      <c r="V921" s="8"/>
      <c r="W921" s="8"/>
      <c r="X921" s="8"/>
      <c r="Y921" s="8"/>
      <c r="Z921" s="8"/>
    </row>
    <row r="922" spans="4:26" ht="17.25" customHeight="1">
      <c r="D922" s="9"/>
      <c r="E922" s="9"/>
      <c r="F922" s="132"/>
      <c r="G922" s="132"/>
      <c r="H922" s="14"/>
      <c r="I922" s="8"/>
      <c r="J922" s="8"/>
      <c r="K922" s="8"/>
      <c r="L922" s="8"/>
      <c r="M922" s="8"/>
      <c r="N922" s="8"/>
      <c r="O922" s="8"/>
      <c r="P922" s="8"/>
      <c r="Q922" s="8"/>
      <c r="R922" s="8"/>
      <c r="S922" s="8"/>
      <c r="T922" s="8"/>
      <c r="U922" s="8"/>
      <c r="V922" s="8"/>
      <c r="W922" s="8"/>
      <c r="X922" s="8"/>
      <c r="Y922" s="8"/>
      <c r="Z922" s="8"/>
    </row>
    <row r="923" spans="4:26" ht="17.25" customHeight="1">
      <c r="D923" s="9"/>
      <c r="E923" s="9"/>
      <c r="F923" s="132"/>
      <c r="G923" s="132"/>
      <c r="H923" s="14"/>
      <c r="I923" s="8"/>
      <c r="J923" s="8"/>
      <c r="K923" s="8"/>
      <c r="L923" s="8"/>
      <c r="M923" s="8"/>
      <c r="N923" s="8"/>
      <c r="O923" s="8"/>
      <c r="P923" s="8"/>
      <c r="Q923" s="8"/>
      <c r="R923" s="8"/>
      <c r="S923" s="8"/>
      <c r="T923" s="8"/>
      <c r="U923" s="8"/>
      <c r="V923" s="8"/>
      <c r="W923" s="8"/>
      <c r="X923" s="8"/>
      <c r="Y923" s="8"/>
      <c r="Z923" s="8"/>
    </row>
    <row r="924" spans="4:26" ht="17.25" customHeight="1">
      <c r="D924" s="9"/>
      <c r="E924" s="9"/>
      <c r="F924" s="132"/>
      <c r="G924" s="132"/>
      <c r="H924" s="14"/>
      <c r="I924" s="8"/>
      <c r="J924" s="8"/>
      <c r="K924" s="8"/>
      <c r="L924" s="8"/>
      <c r="M924" s="8"/>
      <c r="N924" s="8"/>
      <c r="O924" s="8"/>
      <c r="P924" s="8"/>
      <c r="Q924" s="8"/>
      <c r="R924" s="8"/>
      <c r="S924" s="8"/>
      <c r="T924" s="8"/>
      <c r="U924" s="8"/>
      <c r="V924" s="8"/>
      <c r="W924" s="8"/>
      <c r="X924" s="8"/>
      <c r="Y924" s="8"/>
      <c r="Z924" s="8"/>
    </row>
    <row r="925" spans="4:26" ht="17.25" customHeight="1">
      <c r="D925" s="9"/>
      <c r="E925" s="9"/>
      <c r="F925" s="132"/>
      <c r="G925" s="132"/>
      <c r="H925" s="14"/>
      <c r="I925" s="8"/>
      <c r="J925" s="8"/>
      <c r="K925" s="8"/>
      <c r="L925" s="8"/>
      <c r="M925" s="8"/>
      <c r="N925" s="8"/>
      <c r="O925" s="8"/>
      <c r="P925" s="8"/>
      <c r="Q925" s="8"/>
      <c r="R925" s="8"/>
      <c r="S925" s="8"/>
      <c r="T925" s="8"/>
      <c r="U925" s="8"/>
      <c r="V925" s="8"/>
      <c r="W925" s="8"/>
      <c r="X925" s="8"/>
      <c r="Y925" s="8"/>
      <c r="Z925" s="8"/>
    </row>
    <row r="926" spans="4:26" ht="17.25" customHeight="1">
      <c r="D926" s="9"/>
      <c r="E926" s="9"/>
      <c r="F926" s="132"/>
      <c r="G926" s="132"/>
      <c r="H926" s="14"/>
      <c r="I926" s="8"/>
      <c r="J926" s="8"/>
      <c r="K926" s="8"/>
      <c r="L926" s="8"/>
      <c r="M926" s="8"/>
      <c r="N926" s="8"/>
      <c r="O926" s="8"/>
      <c r="P926" s="8"/>
      <c r="Q926" s="8"/>
      <c r="R926" s="8"/>
      <c r="S926" s="8"/>
      <c r="T926" s="8"/>
      <c r="U926" s="8"/>
      <c r="V926" s="8"/>
      <c r="W926" s="8"/>
      <c r="X926" s="8"/>
      <c r="Y926" s="8"/>
      <c r="Z926" s="8"/>
    </row>
    <row r="927" spans="4:26" ht="17.25" customHeight="1">
      <c r="D927" s="9"/>
      <c r="E927" s="9"/>
      <c r="F927" s="132"/>
      <c r="G927" s="132"/>
      <c r="H927" s="14"/>
      <c r="I927" s="8"/>
      <c r="J927" s="8"/>
      <c r="K927" s="8"/>
      <c r="L927" s="8"/>
      <c r="M927" s="8"/>
      <c r="N927" s="8"/>
      <c r="O927" s="8"/>
      <c r="P927" s="8"/>
      <c r="Q927" s="8"/>
      <c r="R927" s="8"/>
      <c r="S927" s="8"/>
      <c r="T927" s="8"/>
      <c r="U927" s="8"/>
      <c r="V927" s="8"/>
      <c r="W927" s="8"/>
      <c r="X927" s="8"/>
      <c r="Y927" s="8"/>
      <c r="Z927" s="8"/>
    </row>
    <row r="928" spans="4:26" ht="17.25" customHeight="1">
      <c r="D928" s="9"/>
      <c r="E928" s="9"/>
      <c r="F928" s="132"/>
      <c r="G928" s="132"/>
      <c r="H928" s="14"/>
      <c r="I928" s="8"/>
      <c r="J928" s="8"/>
      <c r="K928" s="8"/>
      <c r="L928" s="8"/>
      <c r="M928" s="8"/>
      <c r="N928" s="8"/>
      <c r="O928" s="8"/>
      <c r="P928" s="8"/>
      <c r="Q928" s="8"/>
      <c r="R928" s="8"/>
      <c r="S928" s="8"/>
      <c r="T928" s="8"/>
      <c r="U928" s="8"/>
      <c r="V928" s="8"/>
      <c r="W928" s="8"/>
      <c r="X928" s="8"/>
      <c r="Y928" s="8"/>
      <c r="Z928" s="8"/>
    </row>
    <row r="929" spans="4:26" ht="17.25" customHeight="1">
      <c r="D929" s="9"/>
      <c r="E929" s="9"/>
      <c r="F929" s="132"/>
      <c r="G929" s="132"/>
      <c r="H929" s="14"/>
      <c r="I929" s="8"/>
      <c r="J929" s="8"/>
      <c r="K929" s="8"/>
      <c r="L929" s="8"/>
      <c r="M929" s="8"/>
      <c r="N929" s="8"/>
      <c r="O929" s="8"/>
      <c r="P929" s="8"/>
      <c r="Q929" s="8"/>
      <c r="R929" s="8"/>
      <c r="S929" s="8"/>
      <c r="T929" s="8"/>
      <c r="U929" s="8"/>
      <c r="V929" s="8"/>
      <c r="W929" s="8"/>
      <c r="X929" s="8"/>
      <c r="Y929" s="8"/>
      <c r="Z929" s="8"/>
    </row>
    <row r="930" spans="4:26" ht="17.25" customHeight="1">
      <c r="D930" s="9"/>
      <c r="E930" s="9"/>
      <c r="F930" s="132"/>
      <c r="G930" s="132"/>
      <c r="H930" s="14"/>
      <c r="I930" s="8"/>
      <c r="J930" s="8"/>
      <c r="K930" s="8"/>
      <c r="L930" s="8"/>
      <c r="M930" s="8"/>
      <c r="N930" s="8"/>
      <c r="O930" s="8"/>
      <c r="P930" s="8"/>
      <c r="Q930" s="8"/>
      <c r="R930" s="8"/>
      <c r="S930" s="8"/>
      <c r="T930" s="8"/>
      <c r="U930" s="8"/>
      <c r="V930" s="8"/>
      <c r="W930" s="8"/>
      <c r="X930" s="8"/>
      <c r="Y930" s="8"/>
      <c r="Z930" s="8"/>
    </row>
    <row r="931" spans="4:26" ht="17.25" customHeight="1">
      <c r="D931" s="9"/>
      <c r="E931" s="9"/>
      <c r="F931" s="132"/>
      <c r="G931" s="132"/>
      <c r="H931" s="14"/>
      <c r="I931" s="8"/>
      <c r="J931" s="8"/>
      <c r="K931" s="8"/>
      <c r="L931" s="8"/>
      <c r="M931" s="8"/>
      <c r="N931" s="8"/>
      <c r="O931" s="8"/>
      <c r="P931" s="8"/>
      <c r="Q931" s="8"/>
      <c r="R931" s="8"/>
      <c r="S931" s="8"/>
      <c r="T931" s="8"/>
      <c r="U931" s="8"/>
      <c r="V931" s="8"/>
      <c r="W931" s="8"/>
      <c r="X931" s="8"/>
      <c r="Y931" s="8"/>
      <c r="Z931" s="8"/>
    </row>
    <row r="932" spans="4:26" ht="17.25" customHeight="1">
      <c r="D932" s="9"/>
      <c r="E932" s="9"/>
      <c r="F932" s="132"/>
      <c r="G932" s="132"/>
      <c r="H932" s="14"/>
      <c r="I932" s="8"/>
      <c r="J932" s="8"/>
      <c r="K932" s="8"/>
      <c r="L932" s="8"/>
      <c r="M932" s="8"/>
      <c r="N932" s="8"/>
      <c r="O932" s="8"/>
      <c r="P932" s="8"/>
      <c r="Q932" s="8"/>
      <c r="R932" s="8"/>
      <c r="S932" s="8"/>
      <c r="T932" s="8"/>
      <c r="U932" s="8"/>
      <c r="V932" s="8"/>
      <c r="W932" s="8"/>
      <c r="X932" s="8"/>
      <c r="Y932" s="8"/>
      <c r="Z932" s="8"/>
    </row>
    <row r="933" spans="4:26" ht="17.25" customHeight="1">
      <c r="D933" s="9"/>
      <c r="E933" s="9"/>
      <c r="F933" s="132"/>
      <c r="G933" s="132"/>
      <c r="H933" s="14"/>
      <c r="I933" s="8"/>
      <c r="J933" s="8"/>
      <c r="K933" s="8"/>
      <c r="L933" s="8"/>
      <c r="M933" s="8"/>
      <c r="N933" s="8"/>
      <c r="O933" s="8"/>
      <c r="P933" s="8"/>
      <c r="Q933" s="8"/>
      <c r="R933" s="8"/>
      <c r="S933" s="8"/>
      <c r="T933" s="8"/>
      <c r="U933" s="8"/>
      <c r="V933" s="8"/>
      <c r="W933" s="8"/>
      <c r="X933" s="8"/>
      <c r="Y933" s="8"/>
      <c r="Z933" s="8"/>
    </row>
    <row r="934" spans="4:26" ht="17.25" customHeight="1">
      <c r="D934" s="9"/>
      <c r="E934" s="9"/>
      <c r="F934" s="132"/>
      <c r="G934" s="132"/>
      <c r="H934" s="14"/>
      <c r="I934" s="8"/>
      <c r="J934" s="8"/>
      <c r="K934" s="8"/>
      <c r="L934" s="8"/>
      <c r="M934" s="8"/>
      <c r="N934" s="8"/>
      <c r="O934" s="8"/>
      <c r="P934" s="8"/>
      <c r="Q934" s="8"/>
      <c r="R934" s="8"/>
      <c r="S934" s="8"/>
      <c r="T934" s="8"/>
      <c r="U934" s="8"/>
      <c r="V934" s="8"/>
      <c r="W934" s="8"/>
      <c r="X934" s="8"/>
      <c r="Y934" s="8"/>
      <c r="Z934" s="8"/>
    </row>
    <row r="935" spans="4:26" ht="17.25" customHeight="1">
      <c r="D935" s="9"/>
      <c r="E935" s="9"/>
      <c r="F935" s="132"/>
      <c r="G935" s="132"/>
      <c r="H935" s="14"/>
      <c r="I935" s="8"/>
      <c r="J935" s="8"/>
      <c r="K935" s="8"/>
      <c r="L935" s="8"/>
      <c r="M935" s="8"/>
      <c r="N935" s="8"/>
      <c r="O935" s="8"/>
      <c r="P935" s="8"/>
      <c r="Q935" s="8"/>
      <c r="R935" s="8"/>
      <c r="S935" s="8"/>
      <c r="T935" s="8"/>
      <c r="U935" s="8"/>
      <c r="V935" s="8"/>
      <c r="W935" s="8"/>
      <c r="X935" s="8"/>
      <c r="Y935" s="8"/>
      <c r="Z935" s="8"/>
    </row>
    <row r="936" spans="4:26" ht="17.25" customHeight="1">
      <c r="D936" s="9"/>
      <c r="E936" s="9"/>
      <c r="F936" s="132"/>
      <c r="G936" s="132"/>
      <c r="H936" s="14"/>
      <c r="I936" s="8"/>
      <c r="J936" s="8"/>
      <c r="K936" s="8"/>
      <c r="L936" s="8"/>
      <c r="M936" s="8"/>
      <c r="N936" s="8"/>
      <c r="O936" s="8"/>
      <c r="P936" s="8"/>
      <c r="Q936" s="8"/>
      <c r="R936" s="8"/>
      <c r="S936" s="8"/>
      <c r="T936" s="8"/>
      <c r="U936" s="8"/>
      <c r="V936" s="8"/>
      <c r="W936" s="8"/>
      <c r="X936" s="8"/>
      <c r="Y936" s="8"/>
      <c r="Z936" s="8"/>
    </row>
    <row r="937" spans="4:26" ht="17.25" customHeight="1">
      <c r="D937" s="9"/>
      <c r="E937" s="9"/>
      <c r="F937" s="132"/>
      <c r="G937" s="132"/>
      <c r="H937" s="14"/>
      <c r="I937" s="8"/>
      <c r="J937" s="8"/>
      <c r="K937" s="8"/>
      <c r="L937" s="8"/>
      <c r="M937" s="8"/>
      <c r="N937" s="8"/>
      <c r="O937" s="8"/>
      <c r="P937" s="8"/>
      <c r="Q937" s="8"/>
      <c r="R937" s="8"/>
      <c r="S937" s="8"/>
      <c r="T937" s="8"/>
      <c r="U937" s="8"/>
      <c r="V937" s="8"/>
      <c r="W937" s="8"/>
      <c r="X937" s="8"/>
      <c r="Y937" s="8"/>
      <c r="Z937" s="8"/>
    </row>
    <row r="938" spans="4:26" ht="17.25" customHeight="1">
      <c r="D938" s="9"/>
      <c r="E938" s="9"/>
      <c r="F938" s="132"/>
      <c r="G938" s="132"/>
      <c r="H938" s="14"/>
      <c r="I938" s="8"/>
      <c r="J938" s="8"/>
      <c r="K938" s="8"/>
      <c r="L938" s="8"/>
      <c r="M938" s="8"/>
      <c r="N938" s="8"/>
      <c r="O938" s="8"/>
      <c r="P938" s="8"/>
      <c r="Q938" s="8"/>
      <c r="R938" s="8"/>
      <c r="S938" s="8"/>
      <c r="T938" s="8"/>
      <c r="U938" s="8"/>
      <c r="V938" s="8"/>
      <c r="W938" s="8"/>
      <c r="X938" s="8"/>
      <c r="Y938" s="8"/>
      <c r="Z938" s="8"/>
    </row>
    <row r="939" spans="4:26" ht="17.25" customHeight="1">
      <c r="D939" s="9"/>
      <c r="E939" s="9"/>
      <c r="F939" s="132"/>
      <c r="G939" s="132"/>
      <c r="H939" s="14"/>
      <c r="I939" s="8"/>
      <c r="J939" s="8"/>
      <c r="K939" s="8"/>
      <c r="L939" s="8"/>
      <c r="M939" s="8"/>
      <c r="N939" s="8"/>
      <c r="O939" s="8"/>
      <c r="P939" s="8"/>
      <c r="Q939" s="8"/>
      <c r="R939" s="8"/>
      <c r="S939" s="8"/>
      <c r="T939" s="8"/>
      <c r="U939" s="8"/>
      <c r="V939" s="8"/>
      <c r="W939" s="8"/>
      <c r="X939" s="8"/>
      <c r="Y939" s="8"/>
      <c r="Z939" s="8"/>
    </row>
    <row r="940" spans="4:26" ht="17.25" customHeight="1">
      <c r="D940" s="9"/>
      <c r="E940" s="9"/>
      <c r="F940" s="132"/>
      <c r="G940" s="132"/>
      <c r="H940" s="14"/>
      <c r="I940" s="8"/>
      <c r="J940" s="8"/>
      <c r="K940" s="8"/>
      <c r="L940" s="8"/>
      <c r="M940" s="8"/>
      <c r="N940" s="8"/>
      <c r="O940" s="8"/>
      <c r="P940" s="8"/>
      <c r="Q940" s="8"/>
      <c r="R940" s="8"/>
      <c r="S940" s="8"/>
      <c r="T940" s="8"/>
      <c r="U940" s="8"/>
      <c r="V940" s="8"/>
      <c r="W940" s="8"/>
      <c r="X940" s="8"/>
      <c r="Y940" s="8"/>
      <c r="Z940" s="8"/>
    </row>
    <row r="941" spans="4:26" ht="17.25" customHeight="1">
      <c r="D941" s="9"/>
      <c r="E941" s="9"/>
      <c r="F941" s="132"/>
      <c r="G941" s="132"/>
      <c r="H941" s="14"/>
      <c r="I941" s="8"/>
      <c r="J941" s="8"/>
      <c r="K941" s="8"/>
      <c r="L941" s="8"/>
      <c r="M941" s="8"/>
      <c r="N941" s="8"/>
      <c r="O941" s="8"/>
      <c r="P941" s="8"/>
      <c r="Q941" s="8"/>
      <c r="R941" s="8"/>
      <c r="S941" s="8"/>
      <c r="T941" s="8"/>
      <c r="U941" s="8"/>
      <c r="V941" s="8"/>
      <c r="W941" s="8"/>
      <c r="X941" s="8"/>
      <c r="Y941" s="8"/>
      <c r="Z941" s="8"/>
    </row>
    <row r="942" spans="4:26" ht="17.25" customHeight="1">
      <c r="D942" s="9"/>
      <c r="E942" s="9"/>
      <c r="F942" s="132"/>
      <c r="G942" s="132"/>
      <c r="H942" s="14"/>
      <c r="I942" s="8"/>
      <c r="J942" s="8"/>
      <c r="K942" s="8"/>
      <c r="L942" s="8"/>
      <c r="M942" s="8"/>
      <c r="N942" s="8"/>
      <c r="O942" s="8"/>
      <c r="P942" s="8"/>
      <c r="Q942" s="8"/>
      <c r="R942" s="8"/>
      <c r="S942" s="8"/>
      <c r="T942" s="8"/>
      <c r="U942" s="8"/>
      <c r="V942" s="8"/>
      <c r="W942" s="8"/>
      <c r="X942" s="8"/>
      <c r="Y942" s="8"/>
      <c r="Z942" s="8"/>
    </row>
    <row r="943" spans="4:26" ht="17.25" customHeight="1">
      <c r="D943" s="9"/>
      <c r="E943" s="9"/>
      <c r="F943" s="132"/>
      <c r="G943" s="132"/>
      <c r="H943" s="14"/>
      <c r="I943" s="8"/>
      <c r="J943" s="8"/>
      <c r="K943" s="8"/>
      <c r="L943" s="8"/>
      <c r="M943" s="8"/>
      <c r="N943" s="8"/>
      <c r="O943" s="8"/>
      <c r="P943" s="8"/>
      <c r="Q943" s="8"/>
      <c r="R943" s="8"/>
      <c r="S943" s="8"/>
      <c r="T943" s="8"/>
      <c r="U943" s="8"/>
      <c r="V943" s="8"/>
      <c r="W943" s="8"/>
      <c r="X943" s="8"/>
      <c r="Y943" s="8"/>
      <c r="Z943" s="8"/>
    </row>
    <row r="944" spans="4:26" ht="17.25" customHeight="1">
      <c r="D944" s="9"/>
      <c r="E944" s="9"/>
      <c r="F944" s="132"/>
      <c r="G944" s="132"/>
      <c r="H944" s="14"/>
      <c r="I944" s="8"/>
      <c r="J944" s="8"/>
      <c r="K944" s="8"/>
      <c r="L944" s="8"/>
      <c r="M944" s="8"/>
      <c r="N944" s="8"/>
      <c r="O944" s="8"/>
      <c r="P944" s="8"/>
      <c r="Q944" s="8"/>
      <c r="R944" s="8"/>
      <c r="S944" s="8"/>
      <c r="T944" s="8"/>
      <c r="U944" s="8"/>
      <c r="V944" s="8"/>
      <c r="W944" s="8"/>
      <c r="X944" s="8"/>
      <c r="Y944" s="8"/>
      <c r="Z944" s="8"/>
    </row>
    <row r="945" spans="4:26" ht="17.25" customHeight="1">
      <c r="D945" s="9"/>
      <c r="E945" s="9"/>
      <c r="F945" s="132"/>
      <c r="G945" s="132"/>
      <c r="H945" s="14"/>
      <c r="I945" s="8"/>
      <c r="J945" s="8"/>
      <c r="K945" s="8"/>
      <c r="L945" s="8"/>
      <c r="M945" s="8"/>
      <c r="N945" s="8"/>
      <c r="O945" s="8"/>
      <c r="P945" s="8"/>
      <c r="Q945" s="8"/>
      <c r="R945" s="8"/>
      <c r="S945" s="8"/>
      <c r="T945" s="8"/>
      <c r="U945" s="8"/>
      <c r="V945" s="8"/>
      <c r="W945" s="8"/>
      <c r="X945" s="8"/>
      <c r="Y945" s="8"/>
      <c r="Z945" s="8"/>
    </row>
    <row r="946" spans="4:26" ht="17.25" customHeight="1">
      <c r="D946" s="9"/>
      <c r="E946" s="9"/>
      <c r="F946" s="132"/>
      <c r="G946" s="132"/>
      <c r="H946" s="14"/>
      <c r="I946" s="8"/>
      <c r="J946" s="8"/>
      <c r="K946" s="8"/>
      <c r="L946" s="8"/>
      <c r="M946" s="8"/>
      <c r="N946" s="8"/>
      <c r="O946" s="8"/>
      <c r="P946" s="8"/>
      <c r="Q946" s="8"/>
      <c r="R946" s="8"/>
      <c r="S946" s="8"/>
      <c r="T946" s="8"/>
      <c r="U946" s="8"/>
      <c r="V946" s="8"/>
      <c r="W946" s="8"/>
      <c r="X946" s="8"/>
      <c r="Y946" s="8"/>
      <c r="Z946" s="8"/>
    </row>
    <row r="947" spans="4:26" ht="17.25" customHeight="1">
      <c r="D947" s="9"/>
      <c r="E947" s="9"/>
      <c r="F947" s="132"/>
      <c r="G947" s="132"/>
      <c r="H947" s="14"/>
      <c r="I947" s="8"/>
      <c r="J947" s="8"/>
      <c r="K947" s="8"/>
      <c r="L947" s="8"/>
      <c r="M947" s="8"/>
      <c r="N947" s="8"/>
      <c r="O947" s="8"/>
      <c r="P947" s="8"/>
      <c r="Q947" s="8"/>
      <c r="R947" s="8"/>
      <c r="S947" s="8"/>
      <c r="T947" s="8"/>
      <c r="U947" s="8"/>
      <c r="V947" s="8"/>
      <c r="W947" s="8"/>
      <c r="X947" s="8"/>
      <c r="Y947" s="8"/>
      <c r="Z947" s="8"/>
    </row>
    <row r="948" spans="4:26" ht="17.25" customHeight="1">
      <c r="D948" s="9"/>
      <c r="E948" s="9"/>
      <c r="F948" s="132"/>
      <c r="G948" s="132"/>
      <c r="H948" s="14"/>
      <c r="I948" s="8"/>
      <c r="J948" s="8"/>
      <c r="K948" s="8"/>
      <c r="L948" s="8"/>
      <c r="M948" s="8"/>
      <c r="N948" s="8"/>
      <c r="O948" s="8"/>
      <c r="P948" s="8"/>
      <c r="Q948" s="8"/>
      <c r="R948" s="8"/>
      <c r="S948" s="8"/>
      <c r="T948" s="8"/>
      <c r="U948" s="8"/>
      <c r="V948" s="8"/>
      <c r="W948" s="8"/>
      <c r="X948" s="8"/>
      <c r="Y948" s="8"/>
      <c r="Z948" s="8"/>
    </row>
    <row r="949" spans="4:26" ht="17.25" customHeight="1">
      <c r="D949" s="9"/>
      <c r="E949" s="9"/>
      <c r="F949" s="132"/>
      <c r="G949" s="132"/>
      <c r="H949" s="14"/>
      <c r="I949" s="8"/>
      <c r="J949" s="8"/>
      <c r="K949" s="8"/>
      <c r="L949" s="8"/>
      <c r="M949" s="8"/>
      <c r="N949" s="8"/>
      <c r="O949" s="8"/>
      <c r="P949" s="8"/>
      <c r="Q949" s="8"/>
      <c r="R949" s="8"/>
      <c r="S949" s="8"/>
      <c r="T949" s="8"/>
      <c r="U949" s="8"/>
      <c r="V949" s="8"/>
      <c r="W949" s="8"/>
      <c r="X949" s="8"/>
      <c r="Y949" s="8"/>
      <c r="Z949" s="8"/>
    </row>
    <row r="950" spans="4:26" ht="17.25" customHeight="1">
      <c r="D950" s="9"/>
      <c r="E950" s="9"/>
      <c r="F950" s="132"/>
      <c r="G950" s="132"/>
      <c r="H950" s="14"/>
      <c r="I950" s="8"/>
      <c r="J950" s="8"/>
      <c r="K950" s="8"/>
      <c r="L950" s="8"/>
      <c r="M950" s="8"/>
      <c r="N950" s="8"/>
      <c r="O950" s="8"/>
      <c r="P950" s="8"/>
      <c r="Q950" s="8"/>
      <c r="R950" s="8"/>
      <c r="S950" s="8"/>
      <c r="T950" s="8"/>
      <c r="U950" s="8"/>
      <c r="V950" s="8"/>
      <c r="W950" s="8"/>
      <c r="X950" s="8"/>
      <c r="Y950" s="8"/>
      <c r="Z950" s="8"/>
    </row>
    <row r="951" spans="4:26" ht="17.25" customHeight="1">
      <c r="D951" s="9"/>
      <c r="E951" s="9"/>
      <c r="F951" s="132"/>
      <c r="G951" s="132"/>
      <c r="H951" s="14"/>
      <c r="I951" s="8"/>
      <c r="J951" s="8"/>
      <c r="K951" s="8"/>
      <c r="L951" s="8"/>
      <c r="M951" s="8"/>
      <c r="N951" s="8"/>
      <c r="O951" s="8"/>
      <c r="P951" s="8"/>
      <c r="Q951" s="8"/>
      <c r="R951" s="8"/>
      <c r="S951" s="8"/>
      <c r="T951" s="8"/>
      <c r="U951" s="8"/>
      <c r="V951" s="8"/>
      <c r="W951" s="8"/>
      <c r="X951" s="8"/>
      <c r="Y951" s="8"/>
      <c r="Z951" s="8"/>
    </row>
    <row r="952" spans="4:26" ht="17.25" customHeight="1">
      <c r="D952" s="9"/>
      <c r="E952" s="9"/>
      <c r="F952" s="132"/>
      <c r="G952" s="132"/>
      <c r="H952" s="14"/>
      <c r="I952" s="8"/>
      <c r="J952" s="8"/>
      <c r="K952" s="8"/>
      <c r="L952" s="8"/>
      <c r="M952" s="8"/>
      <c r="N952" s="8"/>
      <c r="O952" s="8"/>
      <c r="P952" s="8"/>
      <c r="Q952" s="8"/>
      <c r="R952" s="8"/>
      <c r="S952" s="8"/>
      <c r="T952" s="8"/>
      <c r="U952" s="8"/>
      <c r="V952" s="8"/>
      <c r="W952" s="8"/>
      <c r="X952" s="8"/>
      <c r="Y952" s="8"/>
      <c r="Z952" s="8"/>
    </row>
    <row r="953" spans="4:26" ht="17.25" customHeight="1">
      <c r="D953" s="9"/>
      <c r="E953" s="9"/>
      <c r="F953" s="132"/>
      <c r="G953" s="132"/>
      <c r="H953" s="14"/>
      <c r="I953" s="8"/>
      <c r="J953" s="8"/>
      <c r="K953" s="8"/>
      <c r="L953" s="8"/>
      <c r="M953" s="8"/>
      <c r="N953" s="8"/>
      <c r="O953" s="8"/>
      <c r="P953" s="8"/>
      <c r="Q953" s="8"/>
      <c r="R953" s="8"/>
      <c r="S953" s="8"/>
      <c r="T953" s="8"/>
      <c r="U953" s="8"/>
      <c r="V953" s="8"/>
      <c r="W953" s="8"/>
      <c r="X953" s="8"/>
      <c r="Y953" s="8"/>
      <c r="Z953" s="8"/>
    </row>
    <row r="954" spans="4:26" ht="17.25" customHeight="1">
      <c r="D954" s="9"/>
      <c r="E954" s="9"/>
      <c r="F954" s="132"/>
      <c r="G954" s="132"/>
      <c r="H954" s="14"/>
      <c r="I954" s="8"/>
      <c r="J954" s="8"/>
      <c r="K954" s="8"/>
      <c r="L954" s="8"/>
      <c r="M954" s="8"/>
      <c r="N954" s="8"/>
      <c r="O954" s="8"/>
      <c r="P954" s="8"/>
      <c r="Q954" s="8"/>
      <c r="R954" s="8"/>
      <c r="S954" s="8"/>
      <c r="T954" s="8"/>
      <c r="U954" s="8"/>
      <c r="V954" s="8"/>
      <c r="W954" s="8"/>
      <c r="X954" s="8"/>
      <c r="Y954" s="8"/>
      <c r="Z954" s="8"/>
    </row>
    <row r="955" spans="4:26" ht="17.25" customHeight="1">
      <c r="D955" s="9"/>
      <c r="E955" s="9"/>
      <c r="F955" s="132"/>
      <c r="G955" s="132"/>
      <c r="H955" s="14"/>
      <c r="I955" s="8"/>
      <c r="J955" s="8"/>
      <c r="K955" s="8"/>
      <c r="L955" s="8"/>
      <c r="M955" s="8"/>
      <c r="N955" s="8"/>
      <c r="O955" s="8"/>
      <c r="P955" s="8"/>
      <c r="Q955" s="8"/>
      <c r="R955" s="8"/>
      <c r="S955" s="8"/>
      <c r="T955" s="8"/>
      <c r="U955" s="8"/>
      <c r="V955" s="8"/>
      <c r="W955" s="8"/>
      <c r="X955" s="8"/>
      <c r="Y955" s="8"/>
      <c r="Z955" s="8"/>
    </row>
    <row r="956" spans="4:26" ht="17.25" customHeight="1">
      <c r="D956" s="9"/>
      <c r="E956" s="9"/>
      <c r="F956" s="132"/>
      <c r="G956" s="132"/>
      <c r="H956" s="14"/>
      <c r="I956" s="8"/>
      <c r="J956" s="8"/>
      <c r="K956" s="8"/>
      <c r="L956" s="8"/>
      <c r="M956" s="8"/>
      <c r="N956" s="8"/>
      <c r="O956" s="8"/>
      <c r="P956" s="8"/>
      <c r="Q956" s="8"/>
      <c r="R956" s="8"/>
      <c r="S956" s="8"/>
      <c r="T956" s="8"/>
      <c r="U956" s="8"/>
      <c r="V956" s="8"/>
      <c r="W956" s="8"/>
      <c r="X956" s="8"/>
      <c r="Y956" s="8"/>
      <c r="Z956" s="8"/>
    </row>
    <row r="957" spans="4:26" ht="17.25" customHeight="1">
      <c r="D957" s="9"/>
      <c r="E957" s="9"/>
      <c r="F957" s="132"/>
      <c r="G957" s="132"/>
      <c r="H957" s="14"/>
      <c r="I957" s="8"/>
      <c r="J957" s="8"/>
      <c r="K957" s="8"/>
      <c r="L957" s="8"/>
      <c r="M957" s="8"/>
      <c r="N957" s="8"/>
      <c r="O957" s="8"/>
      <c r="P957" s="8"/>
      <c r="Q957" s="8"/>
      <c r="R957" s="8"/>
      <c r="S957" s="8"/>
      <c r="T957" s="8"/>
      <c r="U957" s="8"/>
      <c r="V957" s="8"/>
      <c r="W957" s="8"/>
      <c r="X957" s="8"/>
      <c r="Y957" s="8"/>
      <c r="Z957" s="8"/>
    </row>
    <row r="958" spans="4:26" ht="17.25" customHeight="1">
      <c r="D958" s="9"/>
      <c r="E958" s="9"/>
      <c r="F958" s="132"/>
      <c r="G958" s="132"/>
      <c r="H958" s="14"/>
      <c r="I958" s="8"/>
      <c r="J958" s="8"/>
      <c r="K958" s="8"/>
      <c r="L958" s="8"/>
      <c r="M958" s="8"/>
      <c r="N958" s="8"/>
      <c r="O958" s="8"/>
      <c r="P958" s="8"/>
      <c r="Q958" s="8"/>
      <c r="R958" s="8"/>
      <c r="S958" s="8"/>
      <c r="T958" s="8"/>
      <c r="U958" s="8"/>
      <c r="V958" s="8"/>
      <c r="W958" s="8"/>
      <c r="X958" s="8"/>
      <c r="Y958" s="8"/>
      <c r="Z958" s="8"/>
    </row>
    <row r="959" spans="4:26" ht="17.25" customHeight="1">
      <c r="D959" s="9"/>
      <c r="E959" s="9"/>
      <c r="F959" s="132"/>
      <c r="G959" s="132"/>
      <c r="H959" s="14"/>
      <c r="I959" s="8"/>
      <c r="J959" s="8"/>
      <c r="K959" s="8"/>
      <c r="L959" s="8"/>
      <c r="M959" s="8"/>
      <c r="N959" s="8"/>
      <c r="O959" s="8"/>
      <c r="P959" s="8"/>
      <c r="Q959" s="8"/>
      <c r="R959" s="8"/>
      <c r="S959" s="8"/>
      <c r="T959" s="8"/>
      <c r="U959" s="8"/>
      <c r="V959" s="8"/>
      <c r="W959" s="8"/>
      <c r="X959" s="8"/>
      <c r="Y959" s="8"/>
      <c r="Z959" s="8"/>
    </row>
    <row r="960" spans="4:26" ht="17.25" customHeight="1">
      <c r="D960" s="9"/>
      <c r="E960" s="9"/>
      <c r="F960" s="132"/>
      <c r="G960" s="132"/>
      <c r="H960" s="14"/>
      <c r="I960" s="8"/>
      <c r="J960" s="8"/>
      <c r="K960" s="8"/>
      <c r="L960" s="8"/>
      <c r="M960" s="8"/>
      <c r="N960" s="8"/>
      <c r="O960" s="8"/>
      <c r="P960" s="8"/>
      <c r="Q960" s="8"/>
      <c r="R960" s="8"/>
      <c r="S960" s="8"/>
      <c r="T960" s="8"/>
      <c r="U960" s="8"/>
      <c r="V960" s="8"/>
      <c r="W960" s="8"/>
      <c r="X960" s="8"/>
      <c r="Y960" s="8"/>
      <c r="Z960" s="8"/>
    </row>
    <row r="961" spans="4:26" ht="17.25" customHeight="1">
      <c r="D961" s="9"/>
      <c r="E961" s="9"/>
      <c r="F961" s="132"/>
      <c r="G961" s="132"/>
      <c r="H961" s="14"/>
      <c r="I961" s="8"/>
      <c r="J961" s="8"/>
      <c r="K961" s="8"/>
      <c r="L961" s="8"/>
      <c r="M961" s="8"/>
      <c r="N961" s="8"/>
      <c r="O961" s="8"/>
      <c r="P961" s="8"/>
      <c r="Q961" s="8"/>
      <c r="R961" s="8"/>
      <c r="S961" s="8"/>
      <c r="T961" s="8"/>
      <c r="U961" s="8"/>
      <c r="V961" s="8"/>
      <c r="W961" s="8"/>
      <c r="X961" s="8"/>
      <c r="Y961" s="8"/>
      <c r="Z961" s="8"/>
    </row>
    <row r="962" spans="4:26" ht="17.25" customHeight="1">
      <c r="D962" s="9"/>
      <c r="E962" s="9"/>
      <c r="F962" s="132"/>
      <c r="G962" s="132"/>
      <c r="H962" s="14"/>
      <c r="I962" s="8"/>
      <c r="J962" s="8"/>
      <c r="K962" s="8"/>
      <c r="L962" s="8"/>
      <c r="M962" s="8"/>
      <c r="N962" s="8"/>
      <c r="O962" s="8"/>
      <c r="P962" s="8"/>
      <c r="Q962" s="8"/>
      <c r="R962" s="8"/>
      <c r="S962" s="8"/>
      <c r="T962" s="8"/>
      <c r="U962" s="8"/>
      <c r="V962" s="8"/>
      <c r="W962" s="8"/>
      <c r="X962" s="8"/>
      <c r="Y962" s="8"/>
      <c r="Z962" s="8"/>
    </row>
    <row r="963" spans="4:26" ht="17.25" customHeight="1">
      <c r="D963" s="9"/>
      <c r="E963" s="9"/>
      <c r="F963" s="132"/>
      <c r="G963" s="132"/>
      <c r="H963" s="14"/>
      <c r="I963" s="8"/>
      <c r="J963" s="8"/>
      <c r="K963" s="8"/>
      <c r="L963" s="8"/>
      <c r="M963" s="8"/>
      <c r="N963" s="8"/>
      <c r="O963" s="8"/>
      <c r="P963" s="8"/>
      <c r="Q963" s="8"/>
      <c r="R963" s="8"/>
      <c r="S963" s="8"/>
      <c r="T963" s="8"/>
      <c r="U963" s="8"/>
      <c r="V963" s="8"/>
      <c r="W963" s="8"/>
      <c r="X963" s="8"/>
      <c r="Y963" s="8"/>
      <c r="Z963" s="8"/>
    </row>
    <row r="964" spans="4:26" ht="17.25" customHeight="1">
      <c r="D964" s="9"/>
      <c r="E964" s="9"/>
      <c r="F964" s="132"/>
      <c r="G964" s="132"/>
      <c r="H964" s="14"/>
      <c r="I964" s="8"/>
      <c r="J964" s="8"/>
      <c r="K964" s="8"/>
      <c r="L964" s="8"/>
      <c r="M964" s="8"/>
      <c r="N964" s="8"/>
      <c r="O964" s="8"/>
      <c r="P964" s="8"/>
      <c r="Q964" s="8"/>
      <c r="R964" s="8"/>
      <c r="S964" s="8"/>
      <c r="T964" s="8"/>
      <c r="U964" s="8"/>
      <c r="V964" s="8"/>
      <c r="W964" s="8"/>
      <c r="X964" s="8"/>
      <c r="Y964" s="8"/>
      <c r="Z964" s="8"/>
    </row>
    <row r="965" spans="4:26" ht="17.25" customHeight="1">
      <c r="D965" s="9"/>
      <c r="E965" s="9"/>
      <c r="F965" s="132"/>
      <c r="G965" s="132"/>
      <c r="H965" s="14"/>
      <c r="I965" s="8"/>
      <c r="J965" s="8"/>
      <c r="K965" s="8"/>
      <c r="L965" s="8"/>
      <c r="M965" s="8"/>
      <c r="N965" s="8"/>
      <c r="O965" s="8"/>
      <c r="P965" s="8"/>
      <c r="Q965" s="8"/>
      <c r="R965" s="8"/>
      <c r="S965" s="8"/>
      <c r="T965" s="8"/>
      <c r="U965" s="8"/>
      <c r="V965" s="8"/>
      <c r="W965" s="8"/>
      <c r="X965" s="8"/>
      <c r="Y965" s="8"/>
      <c r="Z965" s="8"/>
    </row>
    <row r="966" spans="4:26" ht="17.25" customHeight="1">
      <c r="D966" s="9"/>
      <c r="E966" s="9"/>
      <c r="F966" s="132"/>
      <c r="G966" s="132"/>
      <c r="H966" s="14"/>
      <c r="I966" s="8"/>
      <c r="J966" s="8"/>
      <c r="K966" s="8"/>
      <c r="L966" s="8"/>
      <c r="M966" s="8"/>
      <c r="N966" s="8"/>
      <c r="O966" s="8"/>
      <c r="P966" s="8"/>
      <c r="Q966" s="8"/>
      <c r="R966" s="8"/>
      <c r="S966" s="8"/>
      <c r="T966" s="8"/>
      <c r="U966" s="8"/>
      <c r="V966" s="8"/>
      <c r="W966" s="8"/>
      <c r="X966" s="8"/>
      <c r="Y966" s="8"/>
      <c r="Z966" s="8"/>
    </row>
    <row r="967" spans="4:26" ht="17.25" customHeight="1">
      <c r="D967" s="9"/>
      <c r="E967" s="9"/>
      <c r="F967" s="132"/>
      <c r="G967" s="132"/>
      <c r="H967" s="14"/>
      <c r="I967" s="8"/>
      <c r="J967" s="8"/>
      <c r="K967" s="8"/>
      <c r="L967" s="8"/>
      <c r="M967" s="8"/>
      <c r="N967" s="8"/>
      <c r="O967" s="8"/>
      <c r="P967" s="8"/>
      <c r="Q967" s="8"/>
      <c r="R967" s="8"/>
      <c r="S967" s="8"/>
      <c r="T967" s="8"/>
      <c r="U967" s="8"/>
      <c r="V967" s="8"/>
      <c r="W967" s="8"/>
      <c r="X967" s="8"/>
      <c r="Y967" s="8"/>
      <c r="Z967" s="8"/>
    </row>
    <row r="968" spans="4:26" ht="17.25" customHeight="1">
      <c r="D968" s="9"/>
      <c r="E968" s="9"/>
      <c r="F968" s="132"/>
      <c r="G968" s="132"/>
      <c r="H968" s="14"/>
      <c r="I968" s="8"/>
      <c r="J968" s="8"/>
      <c r="K968" s="8"/>
      <c r="L968" s="8"/>
      <c r="M968" s="8"/>
      <c r="N968" s="8"/>
      <c r="O968" s="8"/>
      <c r="P968" s="8"/>
      <c r="Q968" s="8"/>
      <c r="R968" s="8"/>
      <c r="S968" s="8"/>
      <c r="T968" s="8"/>
      <c r="U968" s="8"/>
      <c r="V968" s="8"/>
      <c r="W968" s="8"/>
      <c r="X968" s="8"/>
      <c r="Y968" s="8"/>
      <c r="Z968" s="8"/>
    </row>
    <row r="969" spans="4:26" ht="17.25" customHeight="1">
      <c r="D969" s="9"/>
      <c r="E969" s="9"/>
      <c r="F969" s="132"/>
      <c r="G969" s="132"/>
      <c r="H969" s="14"/>
      <c r="I969" s="8"/>
      <c r="J969" s="8"/>
      <c r="K969" s="8"/>
      <c r="L969" s="8"/>
      <c r="M969" s="8"/>
      <c r="N969" s="8"/>
      <c r="O969" s="8"/>
      <c r="P969" s="8"/>
      <c r="Q969" s="8"/>
      <c r="R969" s="8"/>
      <c r="S969" s="8"/>
      <c r="T969" s="8"/>
      <c r="U969" s="8"/>
      <c r="V969" s="8"/>
      <c r="W969" s="8"/>
      <c r="X969" s="8"/>
      <c r="Y969" s="8"/>
      <c r="Z969" s="8"/>
    </row>
    <row r="970" spans="4:26" ht="17.25" customHeight="1">
      <c r="D970" s="9"/>
      <c r="E970" s="9"/>
      <c r="F970" s="132"/>
      <c r="G970" s="132"/>
      <c r="H970" s="14"/>
      <c r="I970" s="8"/>
      <c r="J970" s="8"/>
      <c r="K970" s="8"/>
      <c r="L970" s="8"/>
      <c r="M970" s="8"/>
      <c r="N970" s="8"/>
      <c r="O970" s="8"/>
      <c r="P970" s="8"/>
      <c r="Q970" s="8"/>
      <c r="R970" s="8"/>
      <c r="S970" s="8"/>
      <c r="T970" s="8"/>
      <c r="U970" s="8"/>
      <c r="V970" s="8"/>
      <c r="W970" s="8"/>
      <c r="X970" s="8"/>
      <c r="Y970" s="8"/>
      <c r="Z970" s="8"/>
    </row>
    <row r="971" spans="4:26" ht="17.25" customHeight="1">
      <c r="D971" s="9"/>
      <c r="E971" s="9"/>
      <c r="F971" s="132"/>
      <c r="G971" s="132"/>
      <c r="H971" s="14"/>
      <c r="I971" s="8"/>
      <c r="J971" s="8"/>
      <c r="K971" s="8"/>
      <c r="L971" s="8"/>
      <c r="M971" s="8"/>
      <c r="N971" s="8"/>
      <c r="O971" s="8"/>
      <c r="P971" s="8"/>
      <c r="Q971" s="8"/>
      <c r="R971" s="8"/>
      <c r="S971" s="8"/>
      <c r="T971" s="8"/>
      <c r="U971" s="8"/>
      <c r="V971" s="8"/>
      <c r="W971" s="8"/>
      <c r="X971" s="8"/>
      <c r="Y971" s="8"/>
      <c r="Z971" s="8"/>
    </row>
    <row r="972" spans="4:26" ht="17.25" customHeight="1">
      <c r="D972" s="9"/>
      <c r="E972" s="9"/>
      <c r="F972" s="132"/>
      <c r="G972" s="132"/>
      <c r="H972" s="14"/>
      <c r="I972" s="8"/>
      <c r="J972" s="8"/>
      <c r="K972" s="8"/>
      <c r="L972" s="8"/>
      <c r="M972" s="8"/>
      <c r="N972" s="8"/>
      <c r="O972" s="8"/>
      <c r="P972" s="8"/>
      <c r="Q972" s="8"/>
      <c r="R972" s="8"/>
      <c r="S972" s="8"/>
      <c r="T972" s="8"/>
      <c r="U972" s="8"/>
      <c r="V972" s="8"/>
      <c r="W972" s="8"/>
      <c r="X972" s="8"/>
      <c r="Y972" s="8"/>
      <c r="Z972" s="8"/>
    </row>
    <row r="973" spans="4:26" ht="17.25" customHeight="1">
      <c r="D973" s="9"/>
      <c r="E973" s="9"/>
      <c r="F973" s="132"/>
      <c r="G973" s="132"/>
      <c r="H973" s="14"/>
      <c r="I973" s="8"/>
      <c r="J973" s="8"/>
      <c r="K973" s="8"/>
      <c r="L973" s="8"/>
      <c r="M973" s="8"/>
      <c r="N973" s="8"/>
      <c r="O973" s="8"/>
      <c r="P973" s="8"/>
      <c r="Q973" s="8"/>
      <c r="R973" s="8"/>
      <c r="S973" s="8"/>
      <c r="T973" s="8"/>
      <c r="U973" s="8"/>
      <c r="V973" s="8"/>
      <c r="W973" s="8"/>
      <c r="X973" s="8"/>
      <c r="Y973" s="8"/>
      <c r="Z973" s="8"/>
    </row>
    <row r="974" spans="4:26" ht="17.25" customHeight="1">
      <c r="D974" s="9"/>
      <c r="E974" s="9"/>
      <c r="F974" s="132"/>
      <c r="G974" s="132"/>
      <c r="H974" s="14"/>
      <c r="I974" s="8"/>
      <c r="J974" s="8"/>
      <c r="K974" s="8"/>
      <c r="L974" s="8"/>
      <c r="M974" s="8"/>
      <c r="N974" s="8"/>
      <c r="O974" s="8"/>
      <c r="P974" s="8"/>
      <c r="Q974" s="8"/>
      <c r="R974" s="8"/>
      <c r="S974" s="8"/>
      <c r="T974" s="8"/>
      <c r="U974" s="8"/>
      <c r="V974" s="8"/>
      <c r="W974" s="8"/>
      <c r="X974" s="8"/>
      <c r="Y974" s="8"/>
      <c r="Z974" s="8"/>
    </row>
    <row r="975" spans="4:26" ht="17.25" customHeight="1">
      <c r="D975" s="9"/>
      <c r="E975" s="9"/>
      <c r="F975" s="132"/>
      <c r="G975" s="132"/>
      <c r="H975" s="14"/>
      <c r="I975" s="8"/>
      <c r="J975" s="8"/>
      <c r="K975" s="8"/>
      <c r="L975" s="8"/>
      <c r="M975" s="8"/>
      <c r="N975" s="8"/>
      <c r="O975" s="8"/>
      <c r="P975" s="8"/>
      <c r="Q975" s="8"/>
      <c r="R975" s="8"/>
      <c r="S975" s="8"/>
      <c r="T975" s="8"/>
      <c r="U975" s="8"/>
      <c r="V975" s="8"/>
      <c r="W975" s="8"/>
      <c r="X975" s="8"/>
      <c r="Y975" s="8"/>
      <c r="Z975" s="8"/>
    </row>
    <row r="976" spans="4:26" ht="17.25" customHeight="1">
      <c r="D976" s="9"/>
      <c r="E976" s="9"/>
      <c r="F976" s="132"/>
      <c r="G976" s="132"/>
      <c r="H976" s="14"/>
      <c r="I976" s="8"/>
      <c r="J976" s="8"/>
      <c r="K976" s="8"/>
      <c r="L976" s="8"/>
      <c r="M976" s="8"/>
      <c r="N976" s="8"/>
      <c r="O976" s="8"/>
      <c r="P976" s="8"/>
      <c r="Q976" s="8"/>
      <c r="R976" s="8"/>
      <c r="S976" s="8"/>
      <c r="T976" s="8"/>
      <c r="U976" s="8"/>
      <c r="V976" s="8"/>
      <c r="W976" s="8"/>
      <c r="X976" s="8"/>
      <c r="Y976" s="8"/>
      <c r="Z976" s="8"/>
    </row>
    <row r="977" spans="4:26" ht="17.25" customHeight="1">
      <c r="D977" s="9"/>
      <c r="E977" s="9"/>
      <c r="F977" s="132"/>
      <c r="G977" s="132"/>
      <c r="H977" s="14"/>
      <c r="I977" s="8"/>
      <c r="J977" s="8"/>
      <c r="K977" s="8"/>
      <c r="L977" s="8"/>
      <c r="M977" s="8"/>
      <c r="N977" s="8"/>
      <c r="O977" s="8"/>
      <c r="P977" s="8"/>
      <c r="Q977" s="8"/>
      <c r="R977" s="8"/>
      <c r="S977" s="8"/>
      <c r="T977" s="8"/>
      <c r="U977" s="8"/>
      <c r="V977" s="8"/>
      <c r="W977" s="8"/>
      <c r="X977" s="8"/>
      <c r="Y977" s="8"/>
      <c r="Z977" s="8"/>
    </row>
    <row r="978" spans="4:26" ht="17.25" customHeight="1">
      <c r="D978" s="9"/>
      <c r="E978" s="9"/>
      <c r="F978" s="132"/>
      <c r="G978" s="132"/>
      <c r="H978" s="14"/>
      <c r="I978" s="8"/>
      <c r="J978" s="8"/>
      <c r="K978" s="8"/>
      <c r="L978" s="8"/>
      <c r="M978" s="8"/>
      <c r="N978" s="8"/>
      <c r="O978" s="8"/>
      <c r="P978" s="8"/>
      <c r="Q978" s="8"/>
      <c r="R978" s="8"/>
      <c r="S978" s="8"/>
      <c r="T978" s="8"/>
      <c r="U978" s="8"/>
      <c r="V978" s="8"/>
      <c r="W978" s="8"/>
      <c r="X978" s="8"/>
      <c r="Y978" s="8"/>
      <c r="Z978" s="8"/>
    </row>
    <row r="979" spans="4:26" ht="17.25" customHeight="1">
      <c r="D979" s="9"/>
      <c r="E979" s="9"/>
      <c r="F979" s="132"/>
      <c r="G979" s="132"/>
      <c r="H979" s="14"/>
      <c r="I979" s="8"/>
      <c r="J979" s="8"/>
      <c r="K979" s="8"/>
      <c r="L979" s="8"/>
      <c r="M979" s="8"/>
      <c r="N979" s="8"/>
      <c r="O979" s="8"/>
      <c r="P979" s="8"/>
      <c r="Q979" s="8"/>
      <c r="R979" s="8"/>
      <c r="S979" s="8"/>
      <c r="T979" s="8"/>
      <c r="U979" s="8"/>
      <c r="V979" s="8"/>
      <c r="W979" s="8"/>
      <c r="X979" s="8"/>
      <c r="Y979" s="8"/>
      <c r="Z979" s="8"/>
    </row>
    <row r="980" spans="4:26" ht="17.25" customHeight="1">
      <c r="D980" s="9"/>
      <c r="E980" s="9"/>
      <c r="F980" s="132"/>
      <c r="G980" s="132"/>
      <c r="H980" s="14"/>
      <c r="I980" s="8"/>
      <c r="J980" s="8"/>
      <c r="K980" s="8"/>
      <c r="L980" s="8"/>
      <c r="M980" s="8"/>
      <c r="N980" s="8"/>
      <c r="O980" s="8"/>
      <c r="P980" s="8"/>
      <c r="Q980" s="8"/>
      <c r="R980" s="8"/>
      <c r="S980" s="8"/>
      <c r="T980" s="8"/>
      <c r="U980" s="8"/>
      <c r="V980" s="8"/>
      <c r="W980" s="8"/>
      <c r="X980" s="8"/>
      <c r="Y980" s="8"/>
      <c r="Z980" s="8"/>
    </row>
    <row r="981" spans="4:26" ht="17.25" customHeight="1">
      <c r="D981" s="9"/>
      <c r="E981" s="9"/>
      <c r="F981" s="132"/>
      <c r="G981" s="132"/>
      <c r="H981" s="14"/>
      <c r="I981" s="8"/>
      <c r="J981" s="8"/>
      <c r="K981" s="8"/>
      <c r="L981" s="8"/>
      <c r="M981" s="8"/>
      <c r="N981" s="8"/>
      <c r="O981" s="8"/>
      <c r="P981" s="8"/>
      <c r="Q981" s="8"/>
      <c r="R981" s="8"/>
      <c r="S981" s="8"/>
      <c r="T981" s="8"/>
      <c r="U981" s="8"/>
      <c r="V981" s="8"/>
      <c r="W981" s="8"/>
      <c r="X981" s="8"/>
      <c r="Y981" s="8"/>
      <c r="Z981" s="8"/>
    </row>
    <row r="982" spans="4:26" ht="17.25" customHeight="1">
      <c r="D982" s="9"/>
      <c r="E982" s="9"/>
      <c r="F982" s="132"/>
      <c r="G982" s="132"/>
      <c r="H982" s="14"/>
      <c r="I982" s="8"/>
      <c r="J982" s="8"/>
      <c r="K982" s="8"/>
      <c r="L982" s="8"/>
      <c r="M982" s="8"/>
      <c r="N982" s="8"/>
      <c r="O982" s="8"/>
      <c r="P982" s="8"/>
      <c r="Q982" s="8"/>
      <c r="R982" s="8"/>
      <c r="S982" s="8"/>
      <c r="T982" s="8"/>
      <c r="U982" s="8"/>
      <c r="V982" s="8"/>
      <c r="W982" s="8"/>
      <c r="X982" s="8"/>
      <c r="Y982" s="8"/>
      <c r="Z982" s="8"/>
    </row>
    <row r="983" spans="4:26" ht="17.25" customHeight="1">
      <c r="D983" s="9"/>
      <c r="E983" s="9"/>
      <c r="F983" s="132"/>
      <c r="G983" s="132"/>
      <c r="H983" s="14"/>
      <c r="I983" s="8"/>
      <c r="J983" s="8"/>
      <c r="K983" s="8"/>
      <c r="L983" s="8"/>
      <c r="M983" s="8"/>
      <c r="N983" s="8"/>
      <c r="O983" s="8"/>
      <c r="P983" s="8"/>
      <c r="Q983" s="8"/>
      <c r="R983" s="8"/>
      <c r="S983" s="8"/>
      <c r="T983" s="8"/>
      <c r="U983" s="8"/>
      <c r="V983" s="8"/>
      <c r="W983" s="8"/>
      <c r="X983" s="8"/>
      <c r="Y983" s="8"/>
      <c r="Z983" s="8"/>
    </row>
    <row r="984" spans="4:26" ht="17.25" customHeight="1">
      <c r="D984" s="9"/>
      <c r="E984" s="9"/>
      <c r="F984" s="132"/>
      <c r="G984" s="132"/>
      <c r="H984" s="14"/>
      <c r="I984" s="8"/>
      <c r="J984" s="8"/>
      <c r="K984" s="8"/>
      <c r="L984" s="8"/>
      <c r="M984" s="8"/>
      <c r="N984" s="8"/>
      <c r="O984" s="8"/>
      <c r="P984" s="8"/>
      <c r="Q984" s="8"/>
      <c r="R984" s="8"/>
      <c r="S984" s="8"/>
      <c r="T984" s="8"/>
      <c r="U984" s="8"/>
      <c r="V984" s="8"/>
      <c r="W984" s="8"/>
      <c r="X984" s="8"/>
      <c r="Y984" s="8"/>
      <c r="Z984" s="8"/>
    </row>
    <row r="985" spans="4:26" ht="17.25" customHeight="1">
      <c r="D985" s="9"/>
      <c r="E985" s="9"/>
      <c r="F985" s="132"/>
      <c r="G985" s="132"/>
      <c r="H985" s="14"/>
      <c r="I985" s="8"/>
      <c r="J985" s="8"/>
      <c r="K985" s="8"/>
      <c r="L985" s="8"/>
      <c r="M985" s="8"/>
      <c r="N985" s="8"/>
      <c r="O985" s="8"/>
      <c r="P985" s="8"/>
      <c r="Q985" s="8"/>
      <c r="R985" s="8"/>
      <c r="S985" s="8"/>
      <c r="T985" s="8"/>
      <c r="U985" s="8"/>
      <c r="V985" s="8"/>
      <c r="W985" s="8"/>
      <c r="X985" s="8"/>
      <c r="Y985" s="8"/>
      <c r="Z985" s="8"/>
    </row>
    <row r="986" spans="4:26" ht="17.25" customHeight="1">
      <c r="D986" s="9"/>
      <c r="E986" s="9"/>
      <c r="F986" s="132"/>
      <c r="G986" s="132"/>
      <c r="H986" s="14"/>
      <c r="I986" s="8"/>
      <c r="J986" s="8"/>
      <c r="K986" s="8"/>
      <c r="L986" s="8"/>
      <c r="M986" s="8"/>
      <c r="N986" s="8"/>
      <c r="O986" s="8"/>
      <c r="P986" s="8"/>
      <c r="Q986" s="8"/>
      <c r="R986" s="8"/>
      <c r="S986" s="8"/>
      <c r="T986" s="8"/>
      <c r="U986" s="8"/>
      <c r="V986" s="8"/>
      <c r="W986" s="8"/>
      <c r="X986" s="8"/>
      <c r="Y986" s="8"/>
      <c r="Z986" s="8"/>
    </row>
    <row r="987" spans="4:26" ht="17.25" customHeight="1">
      <c r="D987" s="9"/>
      <c r="E987" s="9"/>
      <c r="F987" s="132"/>
      <c r="G987" s="132"/>
      <c r="H987" s="14"/>
      <c r="I987" s="8"/>
      <c r="J987" s="8"/>
      <c r="K987" s="8"/>
      <c r="L987" s="8"/>
      <c r="M987" s="8"/>
      <c r="N987" s="8"/>
      <c r="O987" s="8"/>
      <c r="P987" s="8"/>
      <c r="Q987" s="8"/>
      <c r="R987" s="8"/>
      <c r="S987" s="8"/>
      <c r="T987" s="8"/>
      <c r="U987" s="8"/>
      <c r="V987" s="8"/>
      <c r="W987" s="8"/>
      <c r="X987" s="8"/>
      <c r="Y987" s="8"/>
      <c r="Z987" s="8"/>
    </row>
    <row r="988" spans="4:26" ht="17.25" customHeight="1">
      <c r="D988" s="9"/>
      <c r="E988" s="9"/>
      <c r="F988" s="132"/>
      <c r="G988" s="132"/>
      <c r="H988" s="14"/>
      <c r="I988" s="8"/>
      <c r="J988" s="8"/>
      <c r="K988" s="8"/>
      <c r="L988" s="8"/>
      <c r="M988" s="8"/>
      <c r="N988" s="8"/>
      <c r="O988" s="8"/>
      <c r="P988" s="8"/>
      <c r="Q988" s="8"/>
      <c r="R988" s="8"/>
      <c r="S988" s="8"/>
      <c r="T988" s="8"/>
      <c r="U988" s="8"/>
      <c r="V988" s="8"/>
      <c r="W988" s="8"/>
      <c r="X988" s="8"/>
      <c r="Y988" s="8"/>
      <c r="Z988" s="8"/>
    </row>
    <row r="989" spans="4:26" ht="17.25" customHeight="1">
      <c r="D989" s="9"/>
      <c r="E989" s="9"/>
      <c r="F989" s="132"/>
      <c r="G989" s="132"/>
      <c r="H989" s="14"/>
      <c r="I989" s="8"/>
      <c r="J989" s="8"/>
      <c r="K989" s="8"/>
      <c r="L989" s="8"/>
      <c r="M989" s="8"/>
      <c r="N989" s="8"/>
      <c r="O989" s="8"/>
      <c r="P989" s="8"/>
      <c r="Q989" s="8"/>
      <c r="R989" s="8"/>
      <c r="S989" s="8"/>
      <c r="T989" s="8"/>
      <c r="U989" s="8"/>
      <c r="V989" s="8"/>
      <c r="W989" s="8"/>
      <c r="X989" s="8"/>
      <c r="Y989" s="8"/>
      <c r="Z989" s="8"/>
    </row>
    <row r="990" spans="4:26" ht="17.25" customHeight="1">
      <c r="D990" s="9"/>
      <c r="E990" s="9"/>
      <c r="F990" s="132"/>
      <c r="G990" s="132"/>
      <c r="H990" s="14"/>
      <c r="I990" s="8"/>
      <c r="J990" s="8"/>
      <c r="K990" s="8"/>
      <c r="L990" s="8"/>
      <c r="M990" s="8"/>
      <c r="N990" s="8"/>
      <c r="O990" s="8"/>
      <c r="P990" s="8"/>
      <c r="Q990" s="8"/>
      <c r="R990" s="8"/>
      <c r="S990" s="8"/>
      <c r="T990" s="8"/>
      <c r="U990" s="8"/>
      <c r="V990" s="8"/>
      <c r="W990" s="8"/>
      <c r="X990" s="8"/>
      <c r="Y990" s="8"/>
      <c r="Z990" s="8"/>
    </row>
    <row r="991" spans="4:26" ht="17.25" customHeight="1">
      <c r="D991" s="9"/>
      <c r="E991" s="9"/>
      <c r="F991" s="132"/>
      <c r="G991" s="132"/>
      <c r="H991" s="14"/>
      <c r="I991" s="8"/>
      <c r="J991" s="8"/>
      <c r="K991" s="8"/>
      <c r="L991" s="8"/>
      <c r="M991" s="8"/>
      <c r="N991" s="8"/>
      <c r="O991" s="8"/>
      <c r="P991" s="8"/>
      <c r="Q991" s="8"/>
      <c r="R991" s="8"/>
      <c r="S991" s="8"/>
      <c r="T991" s="8"/>
      <c r="U991" s="8"/>
      <c r="V991" s="8"/>
      <c r="W991" s="8"/>
      <c r="X991" s="8"/>
      <c r="Y991" s="8"/>
      <c r="Z991" s="8"/>
    </row>
    <row r="992" spans="4:26" ht="17.25" customHeight="1">
      <c r="D992" s="9"/>
      <c r="E992" s="9"/>
      <c r="F992" s="132"/>
      <c r="G992" s="132"/>
      <c r="H992" s="14"/>
      <c r="I992" s="8"/>
      <c r="J992" s="8"/>
      <c r="K992" s="8"/>
      <c r="L992" s="8"/>
      <c r="M992" s="8"/>
      <c r="N992" s="8"/>
      <c r="O992" s="8"/>
      <c r="P992" s="8"/>
      <c r="Q992" s="8"/>
      <c r="R992" s="8"/>
      <c r="S992" s="8"/>
      <c r="T992" s="8"/>
      <c r="U992" s="8"/>
      <c r="V992" s="8"/>
      <c r="W992" s="8"/>
      <c r="X992" s="8"/>
      <c r="Y992" s="8"/>
      <c r="Z992" s="8"/>
    </row>
    <row r="993" spans="4:26" ht="17.25" customHeight="1">
      <c r="D993" s="9"/>
      <c r="E993" s="9"/>
      <c r="F993" s="132"/>
      <c r="G993" s="132"/>
      <c r="H993" s="14"/>
      <c r="I993" s="8"/>
      <c r="J993" s="8"/>
      <c r="K993" s="8"/>
      <c r="L993" s="8"/>
      <c r="M993" s="8"/>
      <c r="N993" s="8"/>
      <c r="O993" s="8"/>
      <c r="P993" s="8"/>
      <c r="Q993" s="8"/>
      <c r="R993" s="8"/>
      <c r="S993" s="8"/>
      <c r="T993" s="8"/>
      <c r="U993" s="8"/>
      <c r="V993" s="8"/>
      <c r="W993" s="8"/>
      <c r="X993" s="8"/>
      <c r="Y993" s="8"/>
      <c r="Z993" s="8"/>
    </row>
    <row r="994" spans="4:26" ht="17.25" customHeight="1">
      <c r="D994" s="9"/>
      <c r="E994" s="9"/>
      <c r="F994" s="132"/>
      <c r="G994" s="132"/>
      <c r="H994" s="14"/>
      <c r="I994" s="8"/>
      <c r="J994" s="8"/>
      <c r="K994" s="8"/>
      <c r="L994" s="8"/>
      <c r="M994" s="8"/>
      <c r="N994" s="8"/>
      <c r="O994" s="8"/>
      <c r="P994" s="8"/>
      <c r="Q994" s="8"/>
      <c r="R994" s="8"/>
      <c r="S994" s="8"/>
      <c r="T994" s="8"/>
      <c r="U994" s="8"/>
      <c r="V994" s="8"/>
      <c r="W994" s="8"/>
      <c r="X994" s="8"/>
      <c r="Y994" s="8"/>
      <c r="Z994" s="8"/>
    </row>
    <row r="995" spans="4:26" ht="17.25" customHeight="1">
      <c r="D995" s="9"/>
      <c r="E995" s="9"/>
      <c r="F995" s="132"/>
      <c r="G995" s="132"/>
      <c r="H995" s="14"/>
      <c r="I995" s="8"/>
      <c r="J995" s="8"/>
      <c r="K995" s="8"/>
      <c r="L995" s="8"/>
      <c r="M995" s="8"/>
      <c r="N995" s="8"/>
      <c r="O995" s="8"/>
      <c r="P995" s="8"/>
      <c r="Q995" s="8"/>
      <c r="R995" s="8"/>
      <c r="S995" s="8"/>
      <c r="T995" s="8"/>
      <c r="U995" s="8"/>
      <c r="V995" s="8"/>
      <c r="W995" s="8"/>
      <c r="X995" s="8"/>
      <c r="Y995" s="8"/>
      <c r="Z995" s="8"/>
    </row>
    <row r="996" spans="4:26" ht="17.25" customHeight="1">
      <c r="D996" s="9"/>
      <c r="E996" s="9"/>
      <c r="F996" s="132"/>
      <c r="G996" s="132"/>
      <c r="H996" s="14"/>
      <c r="I996" s="8"/>
      <c r="J996" s="8"/>
      <c r="K996" s="8"/>
      <c r="L996" s="8"/>
      <c r="M996" s="8"/>
      <c r="N996" s="8"/>
      <c r="O996" s="8"/>
      <c r="P996" s="8"/>
      <c r="Q996" s="8"/>
      <c r="R996" s="8"/>
      <c r="S996" s="8"/>
      <c r="T996" s="8"/>
      <c r="U996" s="8"/>
      <c r="V996" s="8"/>
      <c r="W996" s="8"/>
      <c r="X996" s="8"/>
      <c r="Y996" s="8"/>
      <c r="Z996" s="8"/>
    </row>
    <row r="997" spans="4:26" ht="17.25" customHeight="1">
      <c r="D997" s="9"/>
      <c r="E997" s="9"/>
      <c r="F997" s="132"/>
      <c r="G997" s="132"/>
      <c r="H997" s="14"/>
      <c r="I997" s="8"/>
      <c r="J997" s="8"/>
      <c r="K997" s="8"/>
      <c r="L997" s="8"/>
      <c r="M997" s="8"/>
      <c r="N997" s="8"/>
      <c r="O997" s="8"/>
      <c r="P997" s="8"/>
      <c r="Q997" s="8"/>
      <c r="R997" s="8"/>
      <c r="S997" s="8"/>
      <c r="T997" s="8"/>
      <c r="U997" s="8"/>
      <c r="V997" s="8"/>
      <c r="W997" s="8"/>
      <c r="X997" s="8"/>
      <c r="Y997" s="8"/>
      <c r="Z997" s="8"/>
    </row>
    <row r="998" spans="4:26" ht="17.25" customHeight="1">
      <c r="D998" s="9"/>
      <c r="E998" s="9"/>
      <c r="F998" s="132"/>
      <c r="G998" s="132"/>
      <c r="H998" s="14"/>
      <c r="I998" s="8"/>
      <c r="J998" s="8"/>
      <c r="K998" s="8"/>
      <c r="L998" s="8"/>
      <c r="M998" s="8"/>
      <c r="N998" s="8"/>
      <c r="O998" s="8"/>
      <c r="P998" s="8"/>
      <c r="Q998" s="8"/>
      <c r="R998" s="8"/>
      <c r="S998" s="8"/>
      <c r="T998" s="8"/>
      <c r="U998" s="8"/>
      <c r="V998" s="8"/>
      <c r="W998" s="8"/>
      <c r="X998" s="8"/>
      <c r="Y998" s="8"/>
      <c r="Z998" s="8"/>
    </row>
    <row r="999" spans="4:26" ht="17.25" customHeight="1">
      <c r="D999" s="9"/>
      <c r="E999" s="9"/>
      <c r="F999" s="132"/>
      <c r="G999" s="132"/>
      <c r="H999" s="14"/>
      <c r="I999" s="8"/>
      <c r="J999" s="8"/>
      <c r="K999" s="8"/>
      <c r="L999" s="8"/>
      <c r="M999" s="8"/>
      <c r="N999" s="8"/>
      <c r="O999" s="8"/>
      <c r="P999" s="8"/>
      <c r="Q999" s="8"/>
      <c r="R999" s="8"/>
      <c r="S999" s="8"/>
      <c r="T999" s="8"/>
      <c r="U999" s="8"/>
      <c r="V999" s="8"/>
      <c r="W999" s="8"/>
      <c r="X999" s="8"/>
      <c r="Y999" s="8"/>
      <c r="Z999" s="8"/>
    </row>
    <row r="1000" spans="4:26" ht="17.25" customHeight="1">
      <c r="D1000" s="9"/>
      <c r="E1000" s="9"/>
      <c r="F1000" s="132"/>
      <c r="G1000" s="132"/>
      <c r="H1000" s="14"/>
      <c r="I1000" s="8"/>
      <c r="J1000" s="8"/>
      <c r="K1000" s="8"/>
      <c r="L1000" s="8"/>
      <c r="M1000" s="8"/>
      <c r="N1000" s="8"/>
      <c r="O1000" s="8"/>
      <c r="P1000" s="8"/>
      <c r="Q1000" s="8"/>
      <c r="R1000" s="8"/>
      <c r="S1000" s="8"/>
      <c r="T1000" s="8"/>
      <c r="U1000" s="8"/>
      <c r="V1000" s="8"/>
      <c r="W1000" s="8"/>
      <c r="X1000" s="8"/>
      <c r="Y1000" s="8"/>
      <c r="Z1000" s="8"/>
    </row>
  </sheetData>
  <autoFilter ref="A2:H5">
    <filterColumn colId="0" showButton="0"/>
    <filterColumn colId="1" showButton="0"/>
    <filterColumn colId="2" showButton="0"/>
    <filterColumn colId="3" showButton="0"/>
    <filterColumn colId="4" showButton="0"/>
    <filterColumn colId="5" showButton="0"/>
    <filterColumn colId="6" showButton="0"/>
  </autoFilter>
  <mergeCells count="1">
    <mergeCell ref="A2:H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workbookViewId="0">
      <pane xSplit="5" topLeftCell="F1" activePane="topRight" state="frozen"/>
      <selection pane="topRight" activeCell="G2" sqref="G2"/>
    </sheetView>
  </sheetViews>
  <sheetFormatPr baseColWidth="10" defaultColWidth="14.42578125" defaultRowHeight="15" customHeight="1"/>
  <cols>
    <col min="1" max="1" width="18.28515625" customWidth="1"/>
    <col min="2" max="2" width="42.5703125" customWidth="1"/>
    <col min="3" max="3" width="46.5703125" customWidth="1"/>
    <col min="4" max="4" width="20.85546875" customWidth="1"/>
    <col min="5" max="5" width="21.140625" customWidth="1"/>
    <col min="6" max="6" width="20.5703125" customWidth="1"/>
    <col min="7" max="7" width="17.7109375" customWidth="1"/>
    <col min="8" max="8" width="15.5703125" customWidth="1"/>
    <col min="9" max="9" width="20.85546875" customWidth="1"/>
    <col min="10" max="10" width="14.140625" customWidth="1"/>
    <col min="11" max="26" width="10.7109375" customWidth="1"/>
  </cols>
  <sheetData>
    <row r="1" spans="1:26" ht="66.75" customHeight="1">
      <c r="A1" s="699" t="s">
        <v>2143</v>
      </c>
      <c r="B1" s="700"/>
      <c r="C1" s="700"/>
      <c r="D1" s="700"/>
      <c r="E1" s="700"/>
      <c r="F1" s="700"/>
      <c r="G1" s="700"/>
      <c r="H1" s="700"/>
      <c r="I1" s="700"/>
      <c r="J1" s="700"/>
      <c r="K1" s="700"/>
      <c r="L1" s="700"/>
      <c r="M1" s="700"/>
      <c r="N1" s="700"/>
      <c r="O1" s="700"/>
      <c r="P1" s="700"/>
      <c r="Q1" s="700"/>
      <c r="R1" s="700"/>
      <c r="S1" s="700"/>
    </row>
    <row r="2" spans="1:26" ht="27.75" customHeight="1">
      <c r="A2" s="15" t="s">
        <v>2144</v>
      </c>
      <c r="B2" s="15" t="s">
        <v>1067</v>
      </c>
      <c r="C2" s="15"/>
      <c r="D2" s="16"/>
      <c r="E2" s="16"/>
      <c r="F2" s="15"/>
      <c r="G2" s="15"/>
      <c r="H2" s="15"/>
      <c r="I2" s="15"/>
      <c r="J2" s="15"/>
      <c r="K2" s="15"/>
      <c r="L2" s="15"/>
      <c r="M2" s="15"/>
      <c r="N2" s="15"/>
      <c r="O2" s="15"/>
      <c r="P2" s="15"/>
      <c r="Q2" s="15"/>
      <c r="R2" s="15"/>
      <c r="S2" s="15"/>
    </row>
    <row r="3" spans="1:26" ht="60">
      <c r="A3" s="17" t="s">
        <v>2145</v>
      </c>
      <c r="B3" s="18" t="s">
        <v>2146</v>
      </c>
      <c r="C3" s="19" t="s">
        <v>2147</v>
      </c>
      <c r="D3" s="20" t="s">
        <v>2148</v>
      </c>
      <c r="E3" s="20" t="s">
        <v>2149</v>
      </c>
      <c r="F3" s="21" t="s">
        <v>2150</v>
      </c>
      <c r="G3" s="22" t="s">
        <v>2151</v>
      </c>
      <c r="H3" s="23" t="s">
        <v>2152</v>
      </c>
      <c r="I3" s="22" t="s">
        <v>2153</v>
      </c>
      <c r="J3" s="24" t="s">
        <v>2154</v>
      </c>
      <c r="K3" s="701" t="s">
        <v>2155</v>
      </c>
      <c r="L3" s="702"/>
      <c r="M3" s="702"/>
      <c r="N3" s="702"/>
      <c r="O3" s="702"/>
      <c r="P3" s="702"/>
      <c r="Q3" s="702"/>
      <c r="R3" s="702"/>
      <c r="S3" s="702"/>
      <c r="T3" s="702"/>
      <c r="U3" s="702"/>
      <c r="V3" s="702"/>
      <c r="W3" s="703"/>
    </row>
    <row r="4" spans="1:26" ht="54" customHeight="1">
      <c r="A4" s="25"/>
      <c r="B4" s="26"/>
      <c r="C4" s="27"/>
      <c r="D4" s="28"/>
      <c r="E4" s="28"/>
      <c r="F4" s="29"/>
      <c r="G4" s="30"/>
      <c r="H4" s="31"/>
      <c r="I4" s="30"/>
      <c r="J4" s="32"/>
      <c r="K4" s="33" t="s">
        <v>2156</v>
      </c>
      <c r="L4" s="34" t="s">
        <v>2157</v>
      </c>
      <c r="M4" s="34" t="s">
        <v>2158</v>
      </c>
      <c r="N4" s="34" t="s">
        <v>2159</v>
      </c>
      <c r="O4" s="34" t="s">
        <v>2160</v>
      </c>
      <c r="P4" s="35" t="s">
        <v>2161</v>
      </c>
      <c r="Q4" s="35" t="s">
        <v>2162</v>
      </c>
      <c r="R4" s="35" t="s">
        <v>2163</v>
      </c>
      <c r="S4" s="35" t="s">
        <v>2164</v>
      </c>
      <c r="T4" s="35" t="s">
        <v>2165</v>
      </c>
      <c r="U4" s="35" t="s">
        <v>2166</v>
      </c>
      <c r="V4" s="35" t="s">
        <v>2167</v>
      </c>
      <c r="W4" s="36" t="s">
        <v>2168</v>
      </c>
      <c r="X4" s="37"/>
      <c r="Y4" s="37"/>
      <c r="Z4" s="37"/>
    </row>
    <row r="5" spans="1:26" ht="15" customHeight="1">
      <c r="A5" s="704" t="s">
        <v>1251</v>
      </c>
      <c r="B5" s="38" t="s">
        <v>68</v>
      </c>
      <c r="C5" s="39" t="s">
        <v>304</v>
      </c>
      <c r="D5" s="40">
        <v>882.84</v>
      </c>
      <c r="E5" s="41">
        <v>294.27999999999997</v>
      </c>
      <c r="F5" s="42" t="s">
        <v>2169</v>
      </c>
      <c r="G5" s="43">
        <v>44927</v>
      </c>
      <c r="H5" s="43">
        <v>45291</v>
      </c>
      <c r="I5" s="39" t="s">
        <v>2170</v>
      </c>
      <c r="J5" s="40">
        <v>882.84</v>
      </c>
      <c r="K5" s="44">
        <v>100</v>
      </c>
      <c r="L5" s="45">
        <v>100</v>
      </c>
      <c r="M5" s="45">
        <v>94.28</v>
      </c>
      <c r="N5" s="45">
        <v>0</v>
      </c>
      <c r="O5" s="45">
        <v>0</v>
      </c>
      <c r="P5" s="45">
        <v>0</v>
      </c>
      <c r="Q5" s="45">
        <v>0</v>
      </c>
      <c r="R5" s="45">
        <v>0</v>
      </c>
      <c r="S5" s="45">
        <v>0</v>
      </c>
      <c r="T5" s="45">
        <v>0</v>
      </c>
      <c r="U5" s="45">
        <v>0</v>
      </c>
      <c r="V5" s="45">
        <v>0</v>
      </c>
      <c r="W5" s="46">
        <f t="shared" ref="W5:W10" si="0">SUM(K5:V5)</f>
        <v>294.27999999999997</v>
      </c>
    </row>
    <row r="6" spans="1:26">
      <c r="A6" s="705"/>
      <c r="B6" s="707" t="s">
        <v>68</v>
      </c>
      <c r="C6" s="707" t="s">
        <v>90</v>
      </c>
      <c r="D6" s="710">
        <v>3039.8</v>
      </c>
      <c r="E6" s="713">
        <v>3039.8</v>
      </c>
      <c r="F6" s="42" t="s">
        <v>2171</v>
      </c>
      <c r="G6" s="47">
        <v>0</v>
      </c>
      <c r="H6" s="48">
        <v>45291</v>
      </c>
      <c r="I6" s="47" t="s">
        <v>2172</v>
      </c>
      <c r="J6" s="49">
        <v>1000</v>
      </c>
      <c r="K6" s="50">
        <v>10</v>
      </c>
      <c r="L6" s="51">
        <v>10</v>
      </c>
      <c r="M6" s="51">
        <v>10</v>
      </c>
      <c r="N6" s="51">
        <v>10</v>
      </c>
      <c r="O6" s="51">
        <v>10</v>
      </c>
      <c r="P6" s="52">
        <v>0</v>
      </c>
      <c r="Q6" s="52">
        <v>0</v>
      </c>
      <c r="R6" s="52">
        <v>0</v>
      </c>
      <c r="S6" s="52">
        <v>0</v>
      </c>
      <c r="T6" s="52">
        <v>0</v>
      </c>
      <c r="U6" s="52">
        <v>0</v>
      </c>
      <c r="V6" s="52">
        <v>0</v>
      </c>
      <c r="W6" s="53">
        <f t="shared" si="0"/>
        <v>50</v>
      </c>
    </row>
    <row r="7" spans="1:26">
      <c r="A7" s="705"/>
      <c r="B7" s="708"/>
      <c r="C7" s="708"/>
      <c r="D7" s="711"/>
      <c r="E7" s="714"/>
      <c r="F7" s="42" t="s">
        <v>2173</v>
      </c>
      <c r="G7" s="54"/>
      <c r="H7" s="54"/>
      <c r="I7" s="54"/>
      <c r="J7" s="53">
        <v>0</v>
      </c>
      <c r="K7" s="55">
        <v>0</v>
      </c>
      <c r="L7" s="52">
        <v>0</v>
      </c>
      <c r="M7" s="52">
        <v>0</v>
      </c>
      <c r="N7" s="52">
        <v>0</v>
      </c>
      <c r="O7" s="52">
        <v>0</v>
      </c>
      <c r="P7" s="52">
        <v>0</v>
      </c>
      <c r="Q7" s="52">
        <v>0</v>
      </c>
      <c r="R7" s="52">
        <v>0</v>
      </c>
      <c r="S7" s="52">
        <v>0</v>
      </c>
      <c r="T7" s="52">
        <v>0</v>
      </c>
      <c r="U7" s="52">
        <v>0</v>
      </c>
      <c r="V7" s="52">
        <v>0</v>
      </c>
      <c r="W7" s="53">
        <f t="shared" si="0"/>
        <v>0</v>
      </c>
    </row>
    <row r="8" spans="1:26">
      <c r="A8" s="705"/>
      <c r="B8" s="709"/>
      <c r="C8" s="709"/>
      <c r="D8" s="712"/>
      <c r="E8" s="715"/>
      <c r="F8" s="42" t="s">
        <v>2174</v>
      </c>
      <c r="G8" s="54"/>
      <c r="H8" s="54"/>
      <c r="I8" s="54"/>
      <c r="J8" s="53">
        <v>0</v>
      </c>
      <c r="K8" s="55">
        <v>0</v>
      </c>
      <c r="L8" s="52">
        <v>0</v>
      </c>
      <c r="M8" s="52">
        <v>0</v>
      </c>
      <c r="N8" s="52">
        <v>0</v>
      </c>
      <c r="O8" s="52">
        <v>0</v>
      </c>
      <c r="P8" s="52">
        <v>0</v>
      </c>
      <c r="Q8" s="52">
        <v>0</v>
      </c>
      <c r="R8" s="52">
        <v>0</v>
      </c>
      <c r="S8" s="52">
        <v>0</v>
      </c>
      <c r="T8" s="52">
        <v>0</v>
      </c>
      <c r="U8" s="52">
        <v>0</v>
      </c>
      <c r="V8" s="52">
        <v>0</v>
      </c>
      <c r="W8" s="53">
        <f t="shared" si="0"/>
        <v>0</v>
      </c>
    </row>
    <row r="9" spans="1:26">
      <c r="A9" s="705"/>
      <c r="B9" s="56" t="s">
        <v>68</v>
      </c>
      <c r="C9" s="54" t="s">
        <v>92</v>
      </c>
      <c r="D9" s="53">
        <v>505.6</v>
      </c>
      <c r="E9" s="57">
        <v>505.6</v>
      </c>
      <c r="F9" s="58"/>
      <c r="G9" s="54"/>
      <c r="H9" s="54"/>
      <c r="I9" s="54"/>
      <c r="J9" s="53">
        <v>0</v>
      </c>
      <c r="K9" s="55">
        <v>0</v>
      </c>
      <c r="L9" s="52">
        <v>0</v>
      </c>
      <c r="M9" s="52">
        <v>0</v>
      </c>
      <c r="N9" s="52">
        <v>0</v>
      </c>
      <c r="O9" s="52">
        <v>0</v>
      </c>
      <c r="P9" s="52">
        <v>0</v>
      </c>
      <c r="Q9" s="52">
        <v>0</v>
      </c>
      <c r="R9" s="52">
        <v>0</v>
      </c>
      <c r="S9" s="52">
        <v>0</v>
      </c>
      <c r="T9" s="52">
        <v>0</v>
      </c>
      <c r="U9" s="52">
        <v>0</v>
      </c>
      <c r="V9" s="52">
        <v>0</v>
      </c>
      <c r="W9" s="53">
        <f t="shared" si="0"/>
        <v>0</v>
      </c>
    </row>
    <row r="10" spans="1:26">
      <c r="A10" s="705"/>
      <c r="B10" s="56" t="s">
        <v>68</v>
      </c>
      <c r="C10" s="54" t="s">
        <v>1235</v>
      </c>
      <c r="D10" s="53">
        <v>6200</v>
      </c>
      <c r="E10" s="57">
        <v>6200</v>
      </c>
      <c r="F10" s="58"/>
      <c r="G10" s="54"/>
      <c r="H10" s="54"/>
      <c r="I10" s="54"/>
      <c r="J10" s="53">
        <v>0</v>
      </c>
      <c r="K10" s="55">
        <v>0</v>
      </c>
      <c r="L10" s="52">
        <v>0</v>
      </c>
      <c r="M10" s="52">
        <v>0</v>
      </c>
      <c r="N10" s="52">
        <v>0</v>
      </c>
      <c r="O10" s="52">
        <v>0</v>
      </c>
      <c r="P10" s="52">
        <v>0</v>
      </c>
      <c r="Q10" s="52">
        <v>0</v>
      </c>
      <c r="R10" s="52">
        <v>0</v>
      </c>
      <c r="S10" s="52">
        <v>0</v>
      </c>
      <c r="T10" s="52">
        <v>0</v>
      </c>
      <c r="U10" s="52">
        <v>0</v>
      </c>
      <c r="V10" s="52">
        <v>0</v>
      </c>
      <c r="W10" s="53">
        <f t="shared" si="0"/>
        <v>0</v>
      </c>
    </row>
    <row r="11" spans="1:26">
      <c r="A11" s="705"/>
      <c r="B11" s="56"/>
      <c r="C11" s="54"/>
      <c r="D11" s="53"/>
      <c r="E11" s="57"/>
      <c r="F11" s="58"/>
      <c r="G11" s="54"/>
      <c r="H11" s="54"/>
      <c r="I11" s="54"/>
      <c r="J11" s="53"/>
      <c r="K11" s="55"/>
      <c r="L11" s="52"/>
      <c r="M11" s="52"/>
      <c r="N11" s="52"/>
      <c r="O11" s="52"/>
      <c r="P11" s="52"/>
      <c r="Q11" s="52"/>
      <c r="R11" s="52"/>
      <c r="S11" s="52"/>
      <c r="T11" s="52"/>
      <c r="U11" s="52"/>
      <c r="V11" s="52"/>
      <c r="W11" s="53"/>
    </row>
    <row r="12" spans="1:26">
      <c r="A12" s="705"/>
      <c r="B12" s="56" t="s">
        <v>68</v>
      </c>
      <c r="C12" s="54" t="s">
        <v>308</v>
      </c>
      <c r="D12" s="53">
        <v>334.3</v>
      </c>
      <c r="E12" s="57">
        <v>334.3</v>
      </c>
      <c r="F12" s="58"/>
      <c r="G12" s="54"/>
      <c r="H12" s="54"/>
      <c r="I12" s="54"/>
      <c r="J12" s="53">
        <v>0</v>
      </c>
      <c r="K12" s="55">
        <v>0</v>
      </c>
      <c r="L12" s="52">
        <v>0</v>
      </c>
      <c r="M12" s="52">
        <v>0</v>
      </c>
      <c r="N12" s="52">
        <v>0</v>
      </c>
      <c r="O12" s="52">
        <v>0</v>
      </c>
      <c r="P12" s="52">
        <v>0</v>
      </c>
      <c r="Q12" s="52">
        <v>0</v>
      </c>
      <c r="R12" s="52">
        <v>0</v>
      </c>
      <c r="S12" s="52">
        <v>0</v>
      </c>
      <c r="T12" s="52">
        <v>0</v>
      </c>
      <c r="U12" s="52">
        <v>0</v>
      </c>
      <c r="V12" s="52">
        <v>0</v>
      </c>
      <c r="W12" s="53">
        <f t="shared" ref="W12:W28" si="1">SUM(K12:V12)</f>
        <v>0</v>
      </c>
    </row>
    <row r="13" spans="1:26">
      <c r="A13" s="705"/>
      <c r="B13" s="56" t="s">
        <v>68</v>
      </c>
      <c r="C13" s="54" t="s">
        <v>314</v>
      </c>
      <c r="D13" s="53">
        <v>2440.13</v>
      </c>
      <c r="E13" s="57">
        <v>2440.13</v>
      </c>
      <c r="F13" s="58"/>
      <c r="G13" s="54"/>
      <c r="H13" s="54"/>
      <c r="I13" s="54"/>
      <c r="J13" s="53">
        <v>0</v>
      </c>
      <c r="K13" s="55">
        <v>0</v>
      </c>
      <c r="L13" s="52">
        <v>0</v>
      </c>
      <c r="M13" s="52">
        <v>0</v>
      </c>
      <c r="N13" s="52">
        <v>0</v>
      </c>
      <c r="O13" s="52">
        <v>0</v>
      </c>
      <c r="P13" s="52">
        <v>0</v>
      </c>
      <c r="Q13" s="52">
        <v>0</v>
      </c>
      <c r="R13" s="52">
        <v>0</v>
      </c>
      <c r="S13" s="52">
        <v>0</v>
      </c>
      <c r="T13" s="52">
        <v>0</v>
      </c>
      <c r="U13" s="52">
        <v>0</v>
      </c>
      <c r="V13" s="52">
        <v>0</v>
      </c>
      <c r="W13" s="53">
        <f t="shared" si="1"/>
        <v>0</v>
      </c>
    </row>
    <row r="14" spans="1:26">
      <c r="A14" s="705"/>
      <c r="B14" s="56" t="s">
        <v>68</v>
      </c>
      <c r="C14" s="54" t="s">
        <v>250</v>
      </c>
      <c r="D14" s="53">
        <v>27375</v>
      </c>
      <c r="E14" s="57">
        <v>27375</v>
      </c>
      <c r="F14" s="58"/>
      <c r="G14" s="54"/>
      <c r="H14" s="54"/>
      <c r="I14" s="54"/>
      <c r="J14" s="53">
        <v>0</v>
      </c>
      <c r="K14" s="55">
        <v>0</v>
      </c>
      <c r="L14" s="52">
        <v>0</v>
      </c>
      <c r="M14" s="52">
        <v>0</v>
      </c>
      <c r="N14" s="52">
        <v>0</v>
      </c>
      <c r="O14" s="52">
        <v>0</v>
      </c>
      <c r="P14" s="52">
        <v>0</v>
      </c>
      <c r="Q14" s="52">
        <v>0</v>
      </c>
      <c r="R14" s="52">
        <v>0</v>
      </c>
      <c r="S14" s="52">
        <v>0</v>
      </c>
      <c r="T14" s="52">
        <v>0</v>
      </c>
      <c r="U14" s="52">
        <v>0</v>
      </c>
      <c r="V14" s="52">
        <v>0</v>
      </c>
      <c r="W14" s="53">
        <f t="shared" si="1"/>
        <v>0</v>
      </c>
    </row>
    <row r="15" spans="1:26">
      <c r="A15" s="705"/>
      <c r="B15" s="54" t="s">
        <v>1288</v>
      </c>
      <c r="C15" s="54" t="s">
        <v>416</v>
      </c>
      <c r="D15" s="53">
        <v>18593.419999999998</v>
      </c>
      <c r="E15" s="57">
        <v>18593.419999999998</v>
      </c>
      <c r="F15" s="58"/>
      <c r="G15" s="54"/>
      <c r="H15" s="54"/>
      <c r="I15" s="54"/>
      <c r="J15" s="53">
        <v>0</v>
      </c>
      <c r="K15" s="55">
        <v>0</v>
      </c>
      <c r="L15" s="52">
        <v>0</v>
      </c>
      <c r="M15" s="52">
        <v>0</v>
      </c>
      <c r="N15" s="52">
        <v>0</v>
      </c>
      <c r="O15" s="52">
        <v>0</v>
      </c>
      <c r="P15" s="52">
        <v>0</v>
      </c>
      <c r="Q15" s="52">
        <v>0</v>
      </c>
      <c r="R15" s="52">
        <v>0</v>
      </c>
      <c r="S15" s="52">
        <v>0</v>
      </c>
      <c r="T15" s="52">
        <v>0</v>
      </c>
      <c r="U15" s="52">
        <v>0</v>
      </c>
      <c r="V15" s="52">
        <v>0</v>
      </c>
      <c r="W15" s="53">
        <f t="shared" si="1"/>
        <v>0</v>
      </c>
    </row>
    <row r="16" spans="1:26">
      <c r="A16" s="705"/>
      <c r="B16" s="54" t="s">
        <v>1288</v>
      </c>
      <c r="C16" s="54" t="s">
        <v>154</v>
      </c>
      <c r="D16" s="53">
        <v>5280</v>
      </c>
      <c r="E16" s="57">
        <v>5280</v>
      </c>
      <c r="F16" s="58"/>
      <c r="G16" s="54"/>
      <c r="H16" s="54"/>
      <c r="I16" s="54"/>
      <c r="J16" s="53">
        <v>0</v>
      </c>
      <c r="K16" s="55">
        <v>0</v>
      </c>
      <c r="L16" s="52">
        <v>0</v>
      </c>
      <c r="M16" s="52">
        <v>0</v>
      </c>
      <c r="N16" s="52">
        <v>0</v>
      </c>
      <c r="O16" s="52">
        <v>0</v>
      </c>
      <c r="P16" s="52">
        <v>0</v>
      </c>
      <c r="Q16" s="52">
        <v>0</v>
      </c>
      <c r="R16" s="52">
        <v>0</v>
      </c>
      <c r="S16" s="52">
        <v>0</v>
      </c>
      <c r="T16" s="52">
        <v>0</v>
      </c>
      <c r="U16" s="52">
        <v>0</v>
      </c>
      <c r="V16" s="52">
        <v>0</v>
      </c>
      <c r="W16" s="53">
        <f t="shared" si="1"/>
        <v>0</v>
      </c>
    </row>
    <row r="17" spans="1:23">
      <c r="A17" s="705"/>
      <c r="B17" s="54" t="s">
        <v>1288</v>
      </c>
      <c r="C17" s="54" t="s">
        <v>1295</v>
      </c>
      <c r="D17" s="53">
        <v>1600</v>
      </c>
      <c r="E17" s="57">
        <v>1600</v>
      </c>
      <c r="F17" s="58"/>
      <c r="G17" s="54"/>
      <c r="H17" s="54"/>
      <c r="I17" s="54"/>
      <c r="J17" s="53">
        <v>0</v>
      </c>
      <c r="K17" s="55">
        <v>0</v>
      </c>
      <c r="L17" s="52">
        <v>0</v>
      </c>
      <c r="M17" s="52">
        <v>0</v>
      </c>
      <c r="N17" s="52">
        <v>0</v>
      </c>
      <c r="O17" s="52">
        <v>0</v>
      </c>
      <c r="P17" s="52">
        <v>0</v>
      </c>
      <c r="Q17" s="52">
        <v>0</v>
      </c>
      <c r="R17" s="52">
        <v>0</v>
      </c>
      <c r="S17" s="52">
        <v>0</v>
      </c>
      <c r="T17" s="52">
        <v>0</v>
      </c>
      <c r="U17" s="52">
        <v>0</v>
      </c>
      <c r="V17" s="52">
        <v>0</v>
      </c>
      <c r="W17" s="53">
        <f t="shared" si="1"/>
        <v>0</v>
      </c>
    </row>
    <row r="18" spans="1:23">
      <c r="A18" s="705"/>
      <c r="B18" s="54" t="s">
        <v>1288</v>
      </c>
      <c r="C18" s="54" t="s">
        <v>385</v>
      </c>
      <c r="D18" s="53">
        <v>120</v>
      </c>
      <c r="E18" s="57">
        <v>0</v>
      </c>
      <c r="F18" s="58"/>
      <c r="G18" s="54"/>
      <c r="H18" s="54"/>
      <c r="I18" s="54"/>
      <c r="J18" s="53">
        <v>0</v>
      </c>
      <c r="K18" s="55">
        <v>0</v>
      </c>
      <c r="L18" s="52">
        <v>0</v>
      </c>
      <c r="M18" s="52">
        <v>0</v>
      </c>
      <c r="N18" s="52">
        <v>0</v>
      </c>
      <c r="O18" s="52">
        <v>0</v>
      </c>
      <c r="P18" s="52">
        <v>0</v>
      </c>
      <c r="Q18" s="52">
        <v>0</v>
      </c>
      <c r="R18" s="52">
        <v>0</v>
      </c>
      <c r="S18" s="52">
        <v>0</v>
      </c>
      <c r="T18" s="52">
        <v>0</v>
      </c>
      <c r="U18" s="52">
        <v>0</v>
      </c>
      <c r="V18" s="52">
        <v>0</v>
      </c>
      <c r="W18" s="53">
        <f t="shared" si="1"/>
        <v>0</v>
      </c>
    </row>
    <row r="19" spans="1:23">
      <c r="A19" s="705"/>
      <c r="B19" s="54" t="s">
        <v>1288</v>
      </c>
      <c r="C19" s="54" t="s">
        <v>799</v>
      </c>
      <c r="D19" s="53">
        <v>4649</v>
      </c>
      <c r="E19" s="57">
        <v>4649</v>
      </c>
      <c r="F19" s="58"/>
      <c r="G19" s="54"/>
      <c r="H19" s="54"/>
      <c r="I19" s="54"/>
      <c r="J19" s="53">
        <v>0</v>
      </c>
      <c r="K19" s="55">
        <v>0</v>
      </c>
      <c r="L19" s="52">
        <v>0</v>
      </c>
      <c r="M19" s="52">
        <v>0</v>
      </c>
      <c r="N19" s="52">
        <v>0</v>
      </c>
      <c r="O19" s="52">
        <v>0</v>
      </c>
      <c r="P19" s="52">
        <v>0</v>
      </c>
      <c r="Q19" s="52">
        <v>0</v>
      </c>
      <c r="R19" s="52">
        <v>0</v>
      </c>
      <c r="S19" s="52">
        <v>0</v>
      </c>
      <c r="T19" s="52">
        <v>0</v>
      </c>
      <c r="U19" s="52">
        <v>0</v>
      </c>
      <c r="V19" s="52">
        <v>0</v>
      </c>
      <c r="W19" s="53">
        <f t="shared" si="1"/>
        <v>0</v>
      </c>
    </row>
    <row r="20" spans="1:23">
      <c r="A20" s="705"/>
      <c r="B20" s="54" t="s">
        <v>1288</v>
      </c>
      <c r="C20" s="54" t="s">
        <v>631</v>
      </c>
      <c r="D20" s="53">
        <v>4000</v>
      </c>
      <c r="E20" s="57">
        <v>827.88</v>
      </c>
      <c r="F20" s="58"/>
      <c r="G20" s="54"/>
      <c r="H20" s="54"/>
      <c r="I20" s="54"/>
      <c r="J20" s="53">
        <v>0</v>
      </c>
      <c r="K20" s="55">
        <v>0</v>
      </c>
      <c r="L20" s="52">
        <v>0</v>
      </c>
      <c r="M20" s="52">
        <v>0</v>
      </c>
      <c r="N20" s="52">
        <v>0</v>
      </c>
      <c r="O20" s="52">
        <v>0</v>
      </c>
      <c r="P20" s="52">
        <v>0</v>
      </c>
      <c r="Q20" s="52">
        <v>0</v>
      </c>
      <c r="R20" s="52">
        <v>0</v>
      </c>
      <c r="S20" s="52">
        <v>0</v>
      </c>
      <c r="T20" s="52">
        <v>0</v>
      </c>
      <c r="U20" s="52">
        <v>0</v>
      </c>
      <c r="V20" s="52">
        <v>0</v>
      </c>
      <c r="W20" s="53">
        <f t="shared" si="1"/>
        <v>0</v>
      </c>
    </row>
    <row r="21" spans="1:23">
      <c r="A21" s="705"/>
      <c r="B21" s="54" t="s">
        <v>1288</v>
      </c>
      <c r="C21" s="54" t="s">
        <v>803</v>
      </c>
      <c r="D21" s="53">
        <v>4836.7299999999996</v>
      </c>
      <c r="E21" s="57">
        <v>4836.7299999999996</v>
      </c>
      <c r="F21" s="58"/>
      <c r="G21" s="54"/>
      <c r="H21" s="54"/>
      <c r="I21" s="54"/>
      <c r="J21" s="53">
        <v>0</v>
      </c>
      <c r="K21" s="55">
        <v>0</v>
      </c>
      <c r="L21" s="52">
        <v>0</v>
      </c>
      <c r="M21" s="52">
        <v>0</v>
      </c>
      <c r="N21" s="52">
        <v>0</v>
      </c>
      <c r="O21" s="52">
        <v>0</v>
      </c>
      <c r="P21" s="52">
        <v>0</v>
      </c>
      <c r="Q21" s="52">
        <v>0</v>
      </c>
      <c r="R21" s="52">
        <v>0</v>
      </c>
      <c r="S21" s="52">
        <v>0</v>
      </c>
      <c r="T21" s="52">
        <v>0</v>
      </c>
      <c r="U21" s="52">
        <v>0</v>
      </c>
      <c r="V21" s="52">
        <v>0</v>
      </c>
      <c r="W21" s="53">
        <f t="shared" si="1"/>
        <v>0</v>
      </c>
    </row>
    <row r="22" spans="1:23" ht="15.75" customHeight="1">
      <c r="A22" s="705"/>
      <c r="B22" s="54" t="s">
        <v>1288</v>
      </c>
      <c r="C22" s="54" t="s">
        <v>248</v>
      </c>
      <c r="D22" s="53">
        <v>76246.960000000006</v>
      </c>
      <c r="E22" s="57">
        <v>44178.71</v>
      </c>
      <c r="F22" s="58"/>
      <c r="G22" s="54"/>
      <c r="H22" s="54"/>
      <c r="I22" s="54"/>
      <c r="J22" s="53">
        <v>0</v>
      </c>
      <c r="K22" s="55">
        <v>0</v>
      </c>
      <c r="L22" s="52">
        <v>0</v>
      </c>
      <c r="M22" s="52">
        <v>0</v>
      </c>
      <c r="N22" s="52">
        <v>0</v>
      </c>
      <c r="O22" s="52">
        <v>0</v>
      </c>
      <c r="P22" s="52">
        <v>0</v>
      </c>
      <c r="Q22" s="52">
        <v>0</v>
      </c>
      <c r="R22" s="52">
        <v>0</v>
      </c>
      <c r="S22" s="52">
        <v>0</v>
      </c>
      <c r="T22" s="52">
        <v>0</v>
      </c>
      <c r="U22" s="52">
        <v>0</v>
      </c>
      <c r="V22" s="52">
        <v>0</v>
      </c>
      <c r="W22" s="53">
        <f t="shared" si="1"/>
        <v>0</v>
      </c>
    </row>
    <row r="23" spans="1:23" ht="15.75" customHeight="1">
      <c r="A23" s="705"/>
      <c r="B23" s="54" t="s">
        <v>1288</v>
      </c>
      <c r="C23" s="54" t="s">
        <v>250</v>
      </c>
      <c r="D23" s="53">
        <v>161626.29</v>
      </c>
      <c r="E23" s="57">
        <v>161626.29</v>
      </c>
      <c r="F23" s="58"/>
      <c r="G23" s="54"/>
      <c r="H23" s="54"/>
      <c r="I23" s="54"/>
      <c r="J23" s="53">
        <v>0</v>
      </c>
      <c r="K23" s="55">
        <v>0</v>
      </c>
      <c r="L23" s="52">
        <v>0</v>
      </c>
      <c r="M23" s="52">
        <v>0</v>
      </c>
      <c r="N23" s="52">
        <v>0</v>
      </c>
      <c r="O23" s="52">
        <v>0</v>
      </c>
      <c r="P23" s="52">
        <v>0</v>
      </c>
      <c r="Q23" s="52">
        <v>0</v>
      </c>
      <c r="R23" s="52">
        <v>0</v>
      </c>
      <c r="S23" s="52">
        <v>0</v>
      </c>
      <c r="T23" s="52">
        <v>0</v>
      </c>
      <c r="U23" s="52">
        <v>0</v>
      </c>
      <c r="V23" s="52">
        <v>0</v>
      </c>
      <c r="W23" s="53">
        <f t="shared" si="1"/>
        <v>0</v>
      </c>
    </row>
    <row r="24" spans="1:23" ht="15.75" customHeight="1">
      <c r="A24" s="705"/>
      <c r="B24" s="54" t="s">
        <v>1309</v>
      </c>
      <c r="C24" s="54" t="s">
        <v>382</v>
      </c>
      <c r="D24" s="53">
        <v>13681.85</v>
      </c>
      <c r="E24" s="57">
        <v>0</v>
      </c>
      <c r="F24" s="58"/>
      <c r="G24" s="54"/>
      <c r="H24" s="54"/>
      <c r="I24" s="54"/>
      <c r="J24" s="53">
        <v>0</v>
      </c>
      <c r="K24" s="55">
        <v>0</v>
      </c>
      <c r="L24" s="52">
        <v>0</v>
      </c>
      <c r="M24" s="52">
        <v>0</v>
      </c>
      <c r="N24" s="52">
        <v>0</v>
      </c>
      <c r="O24" s="52">
        <v>0</v>
      </c>
      <c r="P24" s="52">
        <v>0</v>
      </c>
      <c r="Q24" s="52">
        <v>0</v>
      </c>
      <c r="R24" s="52">
        <v>0</v>
      </c>
      <c r="S24" s="52">
        <v>0</v>
      </c>
      <c r="T24" s="52">
        <v>0</v>
      </c>
      <c r="U24" s="52">
        <v>0</v>
      </c>
      <c r="V24" s="52">
        <v>0</v>
      </c>
      <c r="W24" s="53">
        <f t="shared" si="1"/>
        <v>0</v>
      </c>
    </row>
    <row r="25" spans="1:23" ht="15.75" customHeight="1">
      <c r="A25" s="705"/>
      <c r="B25" s="54" t="s">
        <v>1309</v>
      </c>
      <c r="C25" s="54" t="s">
        <v>843</v>
      </c>
      <c r="D25" s="53">
        <v>5300.13</v>
      </c>
      <c r="E25" s="57">
        <v>0</v>
      </c>
      <c r="F25" s="58"/>
      <c r="G25" s="54"/>
      <c r="H25" s="54"/>
      <c r="I25" s="54"/>
      <c r="J25" s="53">
        <v>0</v>
      </c>
      <c r="K25" s="55">
        <v>0</v>
      </c>
      <c r="L25" s="52">
        <v>0</v>
      </c>
      <c r="M25" s="52">
        <v>0</v>
      </c>
      <c r="N25" s="52">
        <v>0</v>
      </c>
      <c r="O25" s="52">
        <v>0</v>
      </c>
      <c r="P25" s="52">
        <v>0</v>
      </c>
      <c r="Q25" s="52">
        <v>0</v>
      </c>
      <c r="R25" s="52">
        <v>0</v>
      </c>
      <c r="S25" s="52">
        <v>0</v>
      </c>
      <c r="T25" s="52">
        <v>0</v>
      </c>
      <c r="U25" s="52">
        <v>0</v>
      </c>
      <c r="V25" s="52">
        <v>0</v>
      </c>
      <c r="W25" s="53">
        <f t="shared" si="1"/>
        <v>0</v>
      </c>
    </row>
    <row r="26" spans="1:23" ht="15.75" customHeight="1">
      <c r="A26" s="705"/>
      <c r="B26" s="54" t="s">
        <v>1316</v>
      </c>
      <c r="C26" s="54" t="s">
        <v>178</v>
      </c>
      <c r="D26" s="53">
        <v>7331.06</v>
      </c>
      <c r="E26" s="57">
        <v>7331.06</v>
      </c>
      <c r="F26" s="58"/>
      <c r="G26" s="54"/>
      <c r="H26" s="54"/>
      <c r="I26" s="54"/>
      <c r="J26" s="53">
        <v>0</v>
      </c>
      <c r="K26" s="55">
        <v>0</v>
      </c>
      <c r="L26" s="52">
        <v>0</v>
      </c>
      <c r="M26" s="52">
        <v>0</v>
      </c>
      <c r="N26" s="52">
        <v>0</v>
      </c>
      <c r="O26" s="52">
        <v>0</v>
      </c>
      <c r="P26" s="52">
        <v>0</v>
      </c>
      <c r="Q26" s="52">
        <v>0</v>
      </c>
      <c r="R26" s="52">
        <v>0</v>
      </c>
      <c r="S26" s="52">
        <v>0</v>
      </c>
      <c r="T26" s="52">
        <v>0</v>
      </c>
      <c r="U26" s="52">
        <v>0</v>
      </c>
      <c r="V26" s="52">
        <v>0</v>
      </c>
      <c r="W26" s="53">
        <f t="shared" si="1"/>
        <v>0</v>
      </c>
    </row>
    <row r="27" spans="1:23" ht="15.75" customHeight="1">
      <c r="A27" s="705"/>
      <c r="B27" s="54" t="s">
        <v>1316</v>
      </c>
      <c r="C27" s="54" t="s">
        <v>158</v>
      </c>
      <c r="D27" s="53">
        <v>11283.3</v>
      </c>
      <c r="E27" s="57">
        <v>0</v>
      </c>
      <c r="F27" s="58"/>
      <c r="G27" s="54"/>
      <c r="H27" s="54"/>
      <c r="I27" s="54"/>
      <c r="J27" s="53">
        <v>0</v>
      </c>
      <c r="K27" s="55">
        <v>0</v>
      </c>
      <c r="L27" s="52">
        <v>0</v>
      </c>
      <c r="M27" s="52">
        <v>0</v>
      </c>
      <c r="N27" s="52">
        <v>0</v>
      </c>
      <c r="O27" s="52">
        <v>0</v>
      </c>
      <c r="P27" s="52">
        <v>0</v>
      </c>
      <c r="Q27" s="52">
        <v>0</v>
      </c>
      <c r="R27" s="52">
        <v>0</v>
      </c>
      <c r="S27" s="52">
        <v>0</v>
      </c>
      <c r="T27" s="52">
        <v>0</v>
      </c>
      <c r="U27" s="52">
        <v>0</v>
      </c>
      <c r="V27" s="52">
        <v>0</v>
      </c>
      <c r="W27" s="53">
        <f t="shared" si="1"/>
        <v>0</v>
      </c>
    </row>
    <row r="28" spans="1:23" ht="15.75" customHeight="1">
      <c r="A28" s="706"/>
      <c r="B28" s="59" t="s">
        <v>1316</v>
      </c>
      <c r="C28" s="59" t="s">
        <v>843</v>
      </c>
      <c r="D28" s="60">
        <v>50700</v>
      </c>
      <c r="E28" s="61">
        <v>0</v>
      </c>
      <c r="F28" s="62"/>
      <c r="G28" s="59"/>
      <c r="H28" s="59"/>
      <c r="I28" s="59"/>
      <c r="J28" s="60">
        <v>0</v>
      </c>
      <c r="K28" s="63">
        <v>0</v>
      </c>
      <c r="L28" s="64">
        <v>0</v>
      </c>
      <c r="M28" s="64">
        <v>0</v>
      </c>
      <c r="N28" s="64">
        <v>0</v>
      </c>
      <c r="O28" s="64">
        <v>0</v>
      </c>
      <c r="P28" s="64">
        <v>0</v>
      </c>
      <c r="Q28" s="64">
        <v>0</v>
      </c>
      <c r="R28" s="64">
        <v>0</v>
      </c>
      <c r="S28" s="64">
        <v>0</v>
      </c>
      <c r="T28" s="64">
        <v>0</v>
      </c>
      <c r="U28" s="64">
        <v>0</v>
      </c>
      <c r="V28" s="64">
        <v>0</v>
      </c>
      <c r="W28" s="60">
        <f t="shared" si="1"/>
        <v>0</v>
      </c>
    </row>
    <row r="29" spans="1:23" ht="15.75" customHeight="1">
      <c r="A29" s="696" t="s">
        <v>2175</v>
      </c>
      <c r="B29" s="697"/>
      <c r="C29" s="698"/>
      <c r="D29" s="65">
        <f t="shared" ref="D29:E29" si="2">SUM(D5:D28)</f>
        <v>406026.41</v>
      </c>
      <c r="E29" s="65">
        <f t="shared" si="2"/>
        <v>289112.2</v>
      </c>
      <c r="F29" s="66"/>
      <c r="G29" s="67"/>
      <c r="H29" s="67"/>
      <c r="I29" s="67"/>
      <c r="J29" s="65">
        <f t="shared" ref="J29:W29" si="3">SUM(J5:J28)</f>
        <v>1882.8400000000001</v>
      </c>
      <c r="K29" s="68">
        <f t="shared" si="3"/>
        <v>110</v>
      </c>
      <c r="L29" s="69">
        <f t="shared" si="3"/>
        <v>110</v>
      </c>
      <c r="M29" s="69">
        <f t="shared" si="3"/>
        <v>104.28</v>
      </c>
      <c r="N29" s="69">
        <f t="shared" si="3"/>
        <v>10</v>
      </c>
      <c r="O29" s="69">
        <f t="shared" si="3"/>
        <v>10</v>
      </c>
      <c r="P29" s="69">
        <f t="shared" si="3"/>
        <v>0</v>
      </c>
      <c r="Q29" s="69">
        <f t="shared" si="3"/>
        <v>0</v>
      </c>
      <c r="R29" s="69">
        <f t="shared" si="3"/>
        <v>0</v>
      </c>
      <c r="S29" s="69">
        <f t="shared" si="3"/>
        <v>0</v>
      </c>
      <c r="T29" s="69">
        <f t="shared" si="3"/>
        <v>0</v>
      </c>
      <c r="U29" s="69">
        <f t="shared" si="3"/>
        <v>0</v>
      </c>
      <c r="V29" s="69">
        <f t="shared" si="3"/>
        <v>0</v>
      </c>
      <c r="W29" s="65">
        <f t="shared" si="3"/>
        <v>344.28</v>
      </c>
    </row>
    <row r="30" spans="1:23" ht="15.75" customHeight="1">
      <c r="D30" s="70"/>
      <c r="E30" s="70"/>
    </row>
    <row r="31" spans="1:23" ht="15.75" customHeight="1">
      <c r="D31" s="70"/>
      <c r="E31" s="70"/>
    </row>
    <row r="32" spans="1:23" ht="15.75" customHeight="1">
      <c r="D32" s="70"/>
      <c r="E32" s="70"/>
    </row>
    <row r="33" spans="4:5" ht="15.75" customHeight="1">
      <c r="D33" s="70"/>
      <c r="E33" s="70"/>
    </row>
    <row r="34" spans="4:5" ht="15.75" customHeight="1">
      <c r="D34" s="70"/>
      <c r="E34" s="70"/>
    </row>
    <row r="35" spans="4:5" ht="15.75" customHeight="1">
      <c r="D35" s="70"/>
      <c r="E35" s="70"/>
    </row>
    <row r="36" spans="4:5" ht="15.75" customHeight="1">
      <c r="D36" s="70"/>
      <c r="E36" s="70"/>
    </row>
    <row r="37" spans="4:5" ht="15.75" customHeight="1">
      <c r="D37" s="70"/>
      <c r="E37" s="70"/>
    </row>
    <row r="38" spans="4:5" ht="15.75" customHeight="1">
      <c r="D38" s="70"/>
      <c r="E38" s="70"/>
    </row>
    <row r="39" spans="4:5" ht="15.75" customHeight="1">
      <c r="D39" s="70"/>
      <c r="E39" s="70"/>
    </row>
    <row r="40" spans="4:5" ht="15.75" customHeight="1">
      <c r="D40" s="70"/>
      <c r="E40" s="70"/>
    </row>
    <row r="41" spans="4:5" ht="15.75" customHeight="1">
      <c r="D41" s="70"/>
      <c r="E41" s="70"/>
    </row>
    <row r="42" spans="4:5" ht="15.75" customHeight="1">
      <c r="D42" s="70"/>
      <c r="E42" s="70"/>
    </row>
    <row r="43" spans="4:5" ht="15.75" customHeight="1">
      <c r="D43" s="70"/>
      <c r="E43" s="70"/>
    </row>
    <row r="44" spans="4:5" ht="15.75" customHeight="1">
      <c r="D44" s="70"/>
      <c r="E44" s="70"/>
    </row>
    <row r="45" spans="4:5" ht="15.75" customHeight="1">
      <c r="D45" s="70"/>
      <c r="E45" s="70"/>
    </row>
    <row r="46" spans="4:5" ht="15.75" customHeight="1">
      <c r="D46" s="70"/>
      <c r="E46" s="70"/>
    </row>
    <row r="47" spans="4:5" ht="15.75" customHeight="1">
      <c r="D47" s="70"/>
      <c r="E47" s="70"/>
    </row>
    <row r="48" spans="4:5" ht="15.75" customHeight="1">
      <c r="D48" s="70"/>
      <c r="E48" s="70"/>
    </row>
    <row r="49" spans="4:5" ht="15.75" customHeight="1">
      <c r="D49" s="70"/>
      <c r="E49" s="70"/>
    </row>
    <row r="50" spans="4:5" ht="15.75" customHeight="1">
      <c r="D50" s="70"/>
      <c r="E50" s="70"/>
    </row>
    <row r="51" spans="4:5" ht="15.75" customHeight="1">
      <c r="D51" s="70"/>
      <c r="E51" s="70"/>
    </row>
    <row r="52" spans="4:5" ht="15.75" customHeight="1">
      <c r="D52" s="70"/>
      <c r="E52" s="70"/>
    </row>
    <row r="53" spans="4:5" ht="15.75" customHeight="1">
      <c r="D53" s="70"/>
      <c r="E53" s="70"/>
    </row>
    <row r="54" spans="4:5" ht="15.75" customHeight="1">
      <c r="D54" s="70"/>
      <c r="E54" s="70"/>
    </row>
    <row r="55" spans="4:5" ht="15.75" customHeight="1">
      <c r="D55" s="70"/>
      <c r="E55" s="70"/>
    </row>
    <row r="56" spans="4:5" ht="15.75" customHeight="1">
      <c r="D56" s="70"/>
      <c r="E56" s="70"/>
    </row>
    <row r="57" spans="4:5" ht="15.75" customHeight="1">
      <c r="D57" s="70"/>
      <c r="E57" s="70"/>
    </row>
    <row r="58" spans="4:5" ht="15.75" customHeight="1">
      <c r="D58" s="70"/>
      <c r="E58" s="70"/>
    </row>
    <row r="59" spans="4:5" ht="15.75" customHeight="1">
      <c r="D59" s="70"/>
      <c r="E59" s="70"/>
    </row>
    <row r="60" spans="4:5" ht="15.75" customHeight="1">
      <c r="D60" s="70"/>
      <c r="E60" s="70"/>
    </row>
    <row r="61" spans="4:5" ht="15.75" customHeight="1">
      <c r="D61" s="70"/>
      <c r="E61" s="70"/>
    </row>
    <row r="62" spans="4:5" ht="15.75" customHeight="1">
      <c r="D62" s="70"/>
      <c r="E62" s="70"/>
    </row>
    <row r="63" spans="4:5" ht="15.75" customHeight="1">
      <c r="D63" s="70"/>
      <c r="E63" s="70"/>
    </row>
    <row r="64" spans="4:5" ht="15.75" customHeight="1">
      <c r="D64" s="70"/>
      <c r="E64" s="70"/>
    </row>
    <row r="65" spans="4:5" ht="15.75" customHeight="1">
      <c r="D65" s="70"/>
      <c r="E65" s="70"/>
    </row>
    <row r="66" spans="4:5" ht="15.75" customHeight="1">
      <c r="D66" s="70"/>
      <c r="E66" s="70"/>
    </row>
    <row r="67" spans="4:5" ht="15.75" customHeight="1">
      <c r="D67" s="70"/>
      <c r="E67" s="70"/>
    </row>
    <row r="68" spans="4:5" ht="15.75" customHeight="1">
      <c r="D68" s="70"/>
      <c r="E68" s="70"/>
    </row>
    <row r="69" spans="4:5" ht="15.75" customHeight="1">
      <c r="D69" s="70"/>
      <c r="E69" s="70"/>
    </row>
    <row r="70" spans="4:5" ht="15.75" customHeight="1">
      <c r="D70" s="70"/>
      <c r="E70" s="70"/>
    </row>
    <row r="71" spans="4:5" ht="15.75" customHeight="1">
      <c r="D71" s="70"/>
      <c r="E71" s="70"/>
    </row>
    <row r="72" spans="4:5" ht="15.75" customHeight="1">
      <c r="D72" s="70"/>
      <c r="E72" s="70"/>
    </row>
    <row r="73" spans="4:5" ht="15.75" customHeight="1">
      <c r="D73" s="70"/>
      <c r="E73" s="70"/>
    </row>
    <row r="74" spans="4:5" ht="15.75" customHeight="1">
      <c r="D74" s="70"/>
      <c r="E74" s="70"/>
    </row>
    <row r="75" spans="4:5" ht="15.75" customHeight="1">
      <c r="D75" s="70"/>
      <c r="E75" s="70"/>
    </row>
    <row r="76" spans="4:5" ht="15.75" customHeight="1">
      <c r="D76" s="70"/>
      <c r="E76" s="70"/>
    </row>
    <row r="77" spans="4:5" ht="15.75" customHeight="1">
      <c r="D77" s="70"/>
      <c r="E77" s="70"/>
    </row>
    <row r="78" spans="4:5" ht="15.75" customHeight="1">
      <c r="D78" s="70"/>
      <c r="E78" s="70"/>
    </row>
    <row r="79" spans="4:5" ht="15.75" customHeight="1">
      <c r="D79" s="70"/>
      <c r="E79" s="70"/>
    </row>
    <row r="80" spans="4:5" ht="15.75" customHeight="1">
      <c r="D80" s="70"/>
      <c r="E80" s="70"/>
    </row>
    <row r="81" spans="4:5" ht="15.75" customHeight="1">
      <c r="D81" s="70"/>
      <c r="E81" s="70"/>
    </row>
    <row r="82" spans="4:5" ht="15.75" customHeight="1">
      <c r="D82" s="70"/>
      <c r="E82" s="70"/>
    </row>
    <row r="83" spans="4:5" ht="15.75" customHeight="1">
      <c r="D83" s="70"/>
      <c r="E83" s="70"/>
    </row>
    <row r="84" spans="4:5" ht="15.75" customHeight="1">
      <c r="D84" s="70"/>
      <c r="E84" s="70"/>
    </row>
    <row r="85" spans="4:5" ht="15.75" customHeight="1">
      <c r="D85" s="70"/>
      <c r="E85" s="70"/>
    </row>
    <row r="86" spans="4:5" ht="15.75" customHeight="1">
      <c r="D86" s="70"/>
      <c r="E86" s="70"/>
    </row>
    <row r="87" spans="4:5" ht="15.75" customHeight="1">
      <c r="D87" s="70"/>
      <c r="E87" s="70"/>
    </row>
    <row r="88" spans="4:5" ht="15.75" customHeight="1">
      <c r="D88" s="70"/>
      <c r="E88" s="70"/>
    </row>
    <row r="89" spans="4:5" ht="15.75" customHeight="1">
      <c r="D89" s="70"/>
      <c r="E89" s="70"/>
    </row>
    <row r="90" spans="4:5" ht="15.75" customHeight="1">
      <c r="D90" s="70"/>
      <c r="E90" s="70"/>
    </row>
    <row r="91" spans="4:5" ht="15.75" customHeight="1">
      <c r="D91" s="70"/>
      <c r="E91" s="70"/>
    </row>
    <row r="92" spans="4:5" ht="15.75" customHeight="1">
      <c r="D92" s="70"/>
      <c r="E92" s="70"/>
    </row>
    <row r="93" spans="4:5" ht="15.75" customHeight="1">
      <c r="D93" s="70"/>
      <c r="E93" s="70"/>
    </row>
    <row r="94" spans="4:5" ht="15.75" customHeight="1">
      <c r="D94" s="70"/>
      <c r="E94" s="70"/>
    </row>
    <row r="95" spans="4:5" ht="15.75" customHeight="1">
      <c r="D95" s="70"/>
      <c r="E95" s="70"/>
    </row>
    <row r="96" spans="4:5" ht="15.75" customHeight="1">
      <c r="D96" s="70"/>
      <c r="E96" s="70"/>
    </row>
    <row r="97" spans="4:5" ht="15.75" customHeight="1">
      <c r="D97" s="70"/>
      <c r="E97" s="70"/>
    </row>
    <row r="98" spans="4:5" ht="15.75" customHeight="1">
      <c r="D98" s="70"/>
      <c r="E98" s="70"/>
    </row>
    <row r="99" spans="4:5" ht="15.75" customHeight="1">
      <c r="D99" s="70"/>
      <c r="E99" s="70"/>
    </row>
    <row r="100" spans="4:5" ht="15.75" customHeight="1">
      <c r="D100" s="70"/>
      <c r="E100" s="70"/>
    </row>
    <row r="101" spans="4:5" ht="15.75" customHeight="1">
      <c r="D101" s="70"/>
      <c r="E101" s="70"/>
    </row>
    <row r="102" spans="4:5" ht="15.75" customHeight="1">
      <c r="D102" s="70"/>
      <c r="E102" s="70"/>
    </row>
    <row r="103" spans="4:5" ht="15.75" customHeight="1">
      <c r="D103" s="70"/>
      <c r="E103" s="70"/>
    </row>
    <row r="104" spans="4:5" ht="15.75" customHeight="1">
      <c r="D104" s="70"/>
      <c r="E104" s="70"/>
    </row>
    <row r="105" spans="4:5" ht="15.75" customHeight="1">
      <c r="D105" s="70"/>
      <c r="E105" s="70"/>
    </row>
    <row r="106" spans="4:5" ht="15.75" customHeight="1">
      <c r="D106" s="70"/>
      <c r="E106" s="70"/>
    </row>
    <row r="107" spans="4:5" ht="15.75" customHeight="1">
      <c r="D107" s="70"/>
      <c r="E107" s="70"/>
    </row>
    <row r="108" spans="4:5" ht="15.75" customHeight="1">
      <c r="D108" s="70"/>
      <c r="E108" s="70"/>
    </row>
    <row r="109" spans="4:5" ht="15.75" customHeight="1">
      <c r="D109" s="70"/>
      <c r="E109" s="70"/>
    </row>
    <row r="110" spans="4:5" ht="15.75" customHeight="1">
      <c r="D110" s="70"/>
      <c r="E110" s="70"/>
    </row>
    <row r="111" spans="4:5" ht="15.75" customHeight="1">
      <c r="D111" s="70"/>
      <c r="E111" s="70"/>
    </row>
    <row r="112" spans="4:5" ht="15.75" customHeight="1">
      <c r="D112" s="70"/>
      <c r="E112" s="70"/>
    </row>
    <row r="113" spans="4:5" ht="15.75" customHeight="1">
      <c r="D113" s="70"/>
      <c r="E113" s="70"/>
    </row>
    <row r="114" spans="4:5" ht="15.75" customHeight="1">
      <c r="D114" s="70"/>
      <c r="E114" s="70"/>
    </row>
    <row r="115" spans="4:5" ht="15.75" customHeight="1">
      <c r="D115" s="70"/>
      <c r="E115" s="70"/>
    </row>
    <row r="116" spans="4:5" ht="15.75" customHeight="1">
      <c r="D116" s="70"/>
      <c r="E116" s="70"/>
    </row>
    <row r="117" spans="4:5" ht="15.75" customHeight="1">
      <c r="D117" s="70"/>
      <c r="E117" s="70"/>
    </row>
    <row r="118" spans="4:5" ht="15.75" customHeight="1">
      <c r="D118" s="70"/>
      <c r="E118" s="70"/>
    </row>
    <row r="119" spans="4:5" ht="15.75" customHeight="1">
      <c r="D119" s="70"/>
      <c r="E119" s="70"/>
    </row>
    <row r="120" spans="4:5" ht="15.75" customHeight="1">
      <c r="D120" s="70"/>
      <c r="E120" s="70"/>
    </row>
    <row r="121" spans="4:5" ht="15.75" customHeight="1">
      <c r="D121" s="70"/>
      <c r="E121" s="70"/>
    </row>
    <row r="122" spans="4:5" ht="15.75" customHeight="1">
      <c r="D122" s="70"/>
      <c r="E122" s="70"/>
    </row>
    <row r="123" spans="4:5" ht="15.75" customHeight="1">
      <c r="D123" s="70"/>
      <c r="E123" s="70"/>
    </row>
    <row r="124" spans="4:5" ht="15.75" customHeight="1">
      <c r="D124" s="70"/>
      <c r="E124" s="70"/>
    </row>
    <row r="125" spans="4:5" ht="15.75" customHeight="1">
      <c r="D125" s="70"/>
      <c r="E125" s="70"/>
    </row>
    <row r="126" spans="4:5" ht="15.75" customHeight="1">
      <c r="D126" s="70"/>
      <c r="E126" s="70"/>
    </row>
    <row r="127" spans="4:5" ht="15.75" customHeight="1">
      <c r="D127" s="70"/>
      <c r="E127" s="70"/>
    </row>
    <row r="128" spans="4:5" ht="15.75" customHeight="1">
      <c r="D128" s="70"/>
      <c r="E128" s="70"/>
    </row>
    <row r="129" spans="4:5" ht="15.75" customHeight="1">
      <c r="D129" s="70"/>
      <c r="E129" s="70"/>
    </row>
    <row r="130" spans="4:5" ht="15.75" customHeight="1">
      <c r="D130" s="70"/>
      <c r="E130" s="70"/>
    </row>
    <row r="131" spans="4:5" ht="15.75" customHeight="1">
      <c r="D131" s="70"/>
      <c r="E131" s="70"/>
    </row>
    <row r="132" spans="4:5" ht="15.75" customHeight="1">
      <c r="D132" s="70"/>
      <c r="E132" s="70"/>
    </row>
    <row r="133" spans="4:5" ht="15.75" customHeight="1">
      <c r="D133" s="70"/>
      <c r="E133" s="70"/>
    </row>
    <row r="134" spans="4:5" ht="15.75" customHeight="1">
      <c r="D134" s="70"/>
      <c r="E134" s="70"/>
    </row>
    <row r="135" spans="4:5" ht="15.75" customHeight="1">
      <c r="D135" s="70"/>
      <c r="E135" s="70"/>
    </row>
    <row r="136" spans="4:5" ht="15.75" customHeight="1">
      <c r="D136" s="70"/>
      <c r="E136" s="70"/>
    </row>
    <row r="137" spans="4:5" ht="15.75" customHeight="1">
      <c r="D137" s="70"/>
      <c r="E137" s="70"/>
    </row>
    <row r="138" spans="4:5" ht="15.75" customHeight="1">
      <c r="D138" s="70"/>
      <c r="E138" s="70"/>
    </row>
    <row r="139" spans="4:5" ht="15.75" customHeight="1">
      <c r="D139" s="70"/>
      <c r="E139" s="70"/>
    </row>
    <row r="140" spans="4:5" ht="15.75" customHeight="1">
      <c r="D140" s="70"/>
      <c r="E140" s="70"/>
    </row>
    <row r="141" spans="4:5" ht="15.75" customHeight="1">
      <c r="D141" s="70"/>
      <c r="E141" s="70"/>
    </row>
    <row r="142" spans="4:5" ht="15.75" customHeight="1">
      <c r="D142" s="70"/>
      <c r="E142" s="70"/>
    </row>
    <row r="143" spans="4:5" ht="15.75" customHeight="1">
      <c r="D143" s="70"/>
      <c r="E143" s="70"/>
    </row>
    <row r="144" spans="4:5" ht="15.75" customHeight="1">
      <c r="D144" s="70"/>
      <c r="E144" s="70"/>
    </row>
    <row r="145" spans="4:5" ht="15.75" customHeight="1">
      <c r="D145" s="70"/>
      <c r="E145" s="70"/>
    </row>
    <row r="146" spans="4:5" ht="15.75" customHeight="1">
      <c r="D146" s="70"/>
      <c r="E146" s="70"/>
    </row>
    <row r="147" spans="4:5" ht="15.75" customHeight="1">
      <c r="D147" s="70"/>
      <c r="E147" s="70"/>
    </row>
    <row r="148" spans="4:5" ht="15.75" customHeight="1">
      <c r="D148" s="70"/>
      <c r="E148" s="70"/>
    </row>
    <row r="149" spans="4:5" ht="15.75" customHeight="1">
      <c r="D149" s="70"/>
      <c r="E149" s="70"/>
    </row>
    <row r="150" spans="4:5" ht="15.75" customHeight="1">
      <c r="D150" s="70"/>
      <c r="E150" s="70"/>
    </row>
    <row r="151" spans="4:5" ht="15.75" customHeight="1">
      <c r="D151" s="70"/>
      <c r="E151" s="70"/>
    </row>
    <row r="152" spans="4:5" ht="15.75" customHeight="1">
      <c r="D152" s="70"/>
      <c r="E152" s="70"/>
    </row>
    <row r="153" spans="4:5" ht="15.75" customHeight="1">
      <c r="D153" s="70"/>
      <c r="E153" s="70"/>
    </row>
    <row r="154" spans="4:5" ht="15.75" customHeight="1">
      <c r="D154" s="70"/>
      <c r="E154" s="70"/>
    </row>
    <row r="155" spans="4:5" ht="15.75" customHeight="1">
      <c r="D155" s="70"/>
      <c r="E155" s="70"/>
    </row>
    <row r="156" spans="4:5" ht="15.75" customHeight="1">
      <c r="D156" s="70"/>
      <c r="E156" s="70"/>
    </row>
    <row r="157" spans="4:5" ht="15.75" customHeight="1">
      <c r="D157" s="70"/>
      <c r="E157" s="70"/>
    </row>
    <row r="158" spans="4:5" ht="15.75" customHeight="1">
      <c r="D158" s="70"/>
      <c r="E158" s="70"/>
    </row>
    <row r="159" spans="4:5" ht="15.75" customHeight="1">
      <c r="D159" s="70"/>
      <c r="E159" s="70"/>
    </row>
    <row r="160" spans="4:5" ht="15.75" customHeight="1">
      <c r="D160" s="70"/>
      <c r="E160" s="70"/>
    </row>
    <row r="161" spans="4:5" ht="15.75" customHeight="1">
      <c r="D161" s="70"/>
      <c r="E161" s="70"/>
    </row>
    <row r="162" spans="4:5" ht="15.75" customHeight="1">
      <c r="D162" s="70"/>
      <c r="E162" s="70"/>
    </row>
    <row r="163" spans="4:5" ht="15.75" customHeight="1">
      <c r="D163" s="70"/>
      <c r="E163" s="70"/>
    </row>
    <row r="164" spans="4:5" ht="15.75" customHeight="1">
      <c r="D164" s="70"/>
      <c r="E164" s="70"/>
    </row>
    <row r="165" spans="4:5" ht="15.75" customHeight="1">
      <c r="D165" s="70"/>
      <c r="E165" s="70"/>
    </row>
    <row r="166" spans="4:5" ht="15.75" customHeight="1">
      <c r="D166" s="70"/>
      <c r="E166" s="70"/>
    </row>
    <row r="167" spans="4:5" ht="15.75" customHeight="1">
      <c r="D167" s="70"/>
      <c r="E167" s="70"/>
    </row>
    <row r="168" spans="4:5" ht="15.75" customHeight="1">
      <c r="D168" s="70"/>
      <c r="E168" s="70"/>
    </row>
    <row r="169" spans="4:5" ht="15.75" customHeight="1">
      <c r="D169" s="70"/>
      <c r="E169" s="70"/>
    </row>
    <row r="170" spans="4:5" ht="15.75" customHeight="1">
      <c r="D170" s="70"/>
      <c r="E170" s="70"/>
    </row>
    <row r="171" spans="4:5" ht="15.75" customHeight="1">
      <c r="D171" s="70"/>
      <c r="E171" s="70"/>
    </row>
    <row r="172" spans="4:5" ht="15.75" customHeight="1">
      <c r="D172" s="70"/>
      <c r="E172" s="70"/>
    </row>
    <row r="173" spans="4:5" ht="15.75" customHeight="1">
      <c r="D173" s="70"/>
      <c r="E173" s="70"/>
    </row>
    <row r="174" spans="4:5" ht="15.75" customHeight="1">
      <c r="D174" s="70"/>
      <c r="E174" s="70"/>
    </row>
    <row r="175" spans="4:5" ht="15.75" customHeight="1">
      <c r="D175" s="70"/>
      <c r="E175" s="70"/>
    </row>
    <row r="176" spans="4:5" ht="15.75" customHeight="1">
      <c r="D176" s="70"/>
      <c r="E176" s="70"/>
    </row>
    <row r="177" spans="4:5" ht="15.75" customHeight="1">
      <c r="D177" s="70"/>
      <c r="E177" s="70"/>
    </row>
    <row r="178" spans="4:5" ht="15.75" customHeight="1">
      <c r="D178" s="70"/>
      <c r="E178" s="70"/>
    </row>
    <row r="179" spans="4:5" ht="15.75" customHeight="1">
      <c r="D179" s="70"/>
      <c r="E179" s="70"/>
    </row>
    <row r="180" spans="4:5" ht="15.75" customHeight="1">
      <c r="D180" s="70"/>
      <c r="E180" s="70"/>
    </row>
    <row r="181" spans="4:5" ht="15.75" customHeight="1">
      <c r="D181" s="70"/>
      <c r="E181" s="70"/>
    </row>
    <row r="182" spans="4:5" ht="15.75" customHeight="1">
      <c r="D182" s="70"/>
      <c r="E182" s="70"/>
    </row>
    <row r="183" spans="4:5" ht="15.75" customHeight="1">
      <c r="D183" s="70"/>
      <c r="E183" s="70"/>
    </row>
    <row r="184" spans="4:5" ht="15.75" customHeight="1">
      <c r="D184" s="70"/>
      <c r="E184" s="70"/>
    </row>
    <row r="185" spans="4:5" ht="15.75" customHeight="1">
      <c r="D185" s="70"/>
      <c r="E185" s="70"/>
    </row>
    <row r="186" spans="4:5" ht="15.75" customHeight="1">
      <c r="D186" s="70"/>
      <c r="E186" s="70"/>
    </row>
    <row r="187" spans="4:5" ht="15.75" customHeight="1">
      <c r="D187" s="70"/>
      <c r="E187" s="70"/>
    </row>
    <row r="188" spans="4:5" ht="15.75" customHeight="1">
      <c r="D188" s="70"/>
      <c r="E188" s="70"/>
    </row>
    <row r="189" spans="4:5" ht="15.75" customHeight="1">
      <c r="D189" s="70"/>
      <c r="E189" s="70"/>
    </row>
    <row r="190" spans="4:5" ht="15.75" customHeight="1">
      <c r="D190" s="70"/>
      <c r="E190" s="70"/>
    </row>
    <row r="191" spans="4:5" ht="15.75" customHeight="1">
      <c r="D191" s="70"/>
      <c r="E191" s="70"/>
    </row>
    <row r="192" spans="4:5" ht="15.75" customHeight="1">
      <c r="D192" s="70"/>
      <c r="E192" s="70"/>
    </row>
    <row r="193" spans="4:5" ht="15.75" customHeight="1">
      <c r="D193" s="70"/>
      <c r="E193" s="70"/>
    </row>
    <row r="194" spans="4:5" ht="15.75" customHeight="1">
      <c r="D194" s="70"/>
      <c r="E194" s="70"/>
    </row>
    <row r="195" spans="4:5" ht="15.75" customHeight="1">
      <c r="D195" s="70"/>
      <c r="E195" s="70"/>
    </row>
    <row r="196" spans="4:5" ht="15.75" customHeight="1">
      <c r="D196" s="70"/>
      <c r="E196" s="70"/>
    </row>
    <row r="197" spans="4:5" ht="15.75" customHeight="1">
      <c r="D197" s="70"/>
      <c r="E197" s="70"/>
    </row>
    <row r="198" spans="4:5" ht="15.75" customHeight="1">
      <c r="D198" s="70"/>
      <c r="E198" s="70"/>
    </row>
    <row r="199" spans="4:5" ht="15.75" customHeight="1">
      <c r="D199" s="70"/>
      <c r="E199" s="70"/>
    </row>
    <row r="200" spans="4:5" ht="15.75" customHeight="1">
      <c r="D200" s="70"/>
      <c r="E200" s="70"/>
    </row>
    <row r="201" spans="4:5" ht="15.75" customHeight="1">
      <c r="D201" s="70"/>
      <c r="E201" s="70"/>
    </row>
    <row r="202" spans="4:5" ht="15.75" customHeight="1">
      <c r="D202" s="70"/>
      <c r="E202" s="70"/>
    </row>
    <row r="203" spans="4:5" ht="15.75" customHeight="1">
      <c r="D203" s="70"/>
      <c r="E203" s="70"/>
    </row>
    <row r="204" spans="4:5" ht="15.75" customHeight="1">
      <c r="D204" s="70"/>
      <c r="E204" s="70"/>
    </row>
    <row r="205" spans="4:5" ht="15.75" customHeight="1">
      <c r="D205" s="70"/>
      <c r="E205" s="70"/>
    </row>
    <row r="206" spans="4:5" ht="15.75" customHeight="1">
      <c r="D206" s="70"/>
      <c r="E206" s="70"/>
    </row>
    <row r="207" spans="4:5" ht="15.75" customHeight="1">
      <c r="D207" s="70"/>
      <c r="E207" s="70"/>
    </row>
    <row r="208" spans="4:5" ht="15.75" customHeight="1">
      <c r="D208" s="70"/>
      <c r="E208" s="70"/>
    </row>
    <row r="209" spans="4:5" ht="15.75" customHeight="1">
      <c r="D209" s="70"/>
      <c r="E209" s="70"/>
    </row>
    <row r="210" spans="4:5" ht="15.75" customHeight="1">
      <c r="D210" s="70"/>
      <c r="E210" s="70"/>
    </row>
    <row r="211" spans="4:5" ht="15.75" customHeight="1">
      <c r="D211" s="70"/>
      <c r="E211" s="70"/>
    </row>
    <row r="212" spans="4:5" ht="15.75" customHeight="1">
      <c r="D212" s="70"/>
      <c r="E212" s="70"/>
    </row>
    <row r="213" spans="4:5" ht="15.75" customHeight="1">
      <c r="D213" s="70"/>
      <c r="E213" s="70"/>
    </row>
    <row r="214" spans="4:5" ht="15.75" customHeight="1">
      <c r="D214" s="70"/>
      <c r="E214" s="70"/>
    </row>
    <row r="215" spans="4:5" ht="15.75" customHeight="1">
      <c r="D215" s="70"/>
      <c r="E215" s="70"/>
    </row>
    <row r="216" spans="4:5" ht="15.75" customHeight="1">
      <c r="D216" s="70"/>
      <c r="E216" s="70"/>
    </row>
    <row r="217" spans="4:5" ht="15.75" customHeight="1">
      <c r="D217" s="70"/>
      <c r="E217" s="70"/>
    </row>
    <row r="218" spans="4:5" ht="15.75" customHeight="1">
      <c r="D218" s="70"/>
      <c r="E218" s="70"/>
    </row>
    <row r="219" spans="4:5" ht="15.75" customHeight="1">
      <c r="D219" s="70"/>
      <c r="E219" s="70"/>
    </row>
    <row r="220" spans="4:5" ht="15.75" customHeight="1">
      <c r="D220" s="70"/>
      <c r="E220" s="70"/>
    </row>
    <row r="221" spans="4:5" ht="15.75" customHeight="1">
      <c r="D221" s="70"/>
      <c r="E221" s="70"/>
    </row>
    <row r="222" spans="4:5" ht="15.75" customHeight="1">
      <c r="D222" s="70"/>
      <c r="E222" s="70"/>
    </row>
    <row r="223" spans="4:5" ht="15.75" customHeight="1">
      <c r="D223" s="70"/>
      <c r="E223" s="70"/>
    </row>
    <row r="224" spans="4:5" ht="15.75" customHeight="1">
      <c r="D224" s="70"/>
      <c r="E224" s="70"/>
    </row>
    <row r="225" spans="4:5" ht="15.75" customHeight="1">
      <c r="D225" s="70"/>
      <c r="E225" s="70"/>
    </row>
    <row r="226" spans="4:5" ht="15.75" customHeight="1">
      <c r="D226" s="70"/>
      <c r="E226" s="70"/>
    </row>
    <row r="227" spans="4:5" ht="15.75" customHeight="1">
      <c r="D227" s="70"/>
      <c r="E227" s="70"/>
    </row>
    <row r="228" spans="4:5" ht="15.75" customHeight="1">
      <c r="D228" s="70"/>
      <c r="E228" s="70"/>
    </row>
    <row r="229" spans="4:5" ht="15.75" customHeight="1">
      <c r="D229" s="70"/>
      <c r="E229" s="70"/>
    </row>
    <row r="230" spans="4:5" ht="15.75" customHeight="1">
      <c r="D230" s="70"/>
      <c r="E230" s="70"/>
    </row>
    <row r="231" spans="4:5" ht="15.75" customHeight="1">
      <c r="D231" s="70"/>
      <c r="E231" s="70"/>
    </row>
    <row r="232" spans="4:5" ht="15.75" customHeight="1">
      <c r="D232" s="70"/>
      <c r="E232" s="70"/>
    </row>
    <row r="233" spans="4:5" ht="15.75" customHeight="1">
      <c r="D233" s="70"/>
      <c r="E233" s="70"/>
    </row>
    <row r="234" spans="4:5" ht="15.75" customHeight="1">
      <c r="D234" s="70"/>
      <c r="E234" s="70"/>
    </row>
    <row r="235" spans="4:5" ht="15.75" customHeight="1">
      <c r="D235" s="70"/>
      <c r="E235" s="70"/>
    </row>
    <row r="236" spans="4:5" ht="15.75" customHeight="1">
      <c r="D236" s="70"/>
      <c r="E236" s="70"/>
    </row>
    <row r="237" spans="4:5" ht="15.75" customHeight="1">
      <c r="D237" s="70"/>
      <c r="E237" s="70"/>
    </row>
    <row r="238" spans="4:5" ht="15.75" customHeight="1">
      <c r="D238" s="70"/>
      <c r="E238" s="70"/>
    </row>
    <row r="239" spans="4:5" ht="15.75" customHeight="1">
      <c r="D239" s="70"/>
      <c r="E239" s="70"/>
    </row>
    <row r="240" spans="4:5" ht="15.75" customHeight="1">
      <c r="D240" s="70"/>
      <c r="E240" s="70"/>
    </row>
    <row r="241" spans="4:5" ht="15.75" customHeight="1">
      <c r="D241" s="70"/>
      <c r="E241" s="70"/>
    </row>
    <row r="242" spans="4:5" ht="15.75" customHeight="1">
      <c r="D242" s="70"/>
      <c r="E242" s="70"/>
    </row>
    <row r="243" spans="4:5" ht="15.75" customHeight="1">
      <c r="D243" s="70"/>
      <c r="E243" s="70"/>
    </row>
    <row r="244" spans="4:5" ht="15.75" customHeight="1">
      <c r="D244" s="70"/>
      <c r="E244" s="70"/>
    </row>
    <row r="245" spans="4:5" ht="15.75" customHeight="1">
      <c r="D245" s="70"/>
      <c r="E245" s="70"/>
    </row>
    <row r="246" spans="4:5" ht="15.75" customHeight="1">
      <c r="D246" s="70"/>
      <c r="E246" s="70"/>
    </row>
    <row r="247" spans="4:5" ht="15.75" customHeight="1">
      <c r="D247" s="70"/>
      <c r="E247" s="70"/>
    </row>
    <row r="248" spans="4:5" ht="15.75" customHeight="1">
      <c r="D248" s="70"/>
      <c r="E248" s="70"/>
    </row>
    <row r="249" spans="4:5" ht="15.75" customHeight="1">
      <c r="D249" s="70"/>
      <c r="E249" s="70"/>
    </row>
    <row r="250" spans="4:5" ht="15.75" customHeight="1">
      <c r="D250" s="70"/>
      <c r="E250" s="70"/>
    </row>
    <row r="251" spans="4:5" ht="15.75" customHeight="1">
      <c r="D251" s="70"/>
      <c r="E251" s="70"/>
    </row>
    <row r="252" spans="4:5" ht="15.75" customHeight="1">
      <c r="D252" s="70"/>
      <c r="E252" s="70"/>
    </row>
    <row r="253" spans="4:5" ht="15.75" customHeight="1">
      <c r="D253" s="70"/>
      <c r="E253" s="70"/>
    </row>
    <row r="254" spans="4:5" ht="15.75" customHeight="1">
      <c r="D254" s="70"/>
      <c r="E254" s="70"/>
    </row>
    <row r="255" spans="4:5" ht="15.75" customHeight="1">
      <c r="D255" s="70"/>
      <c r="E255" s="70"/>
    </row>
    <row r="256" spans="4:5" ht="15.75" customHeight="1">
      <c r="D256" s="70"/>
      <c r="E256" s="70"/>
    </row>
    <row r="257" spans="4:5" ht="15.75" customHeight="1">
      <c r="D257" s="70"/>
      <c r="E257" s="70"/>
    </row>
    <row r="258" spans="4:5" ht="15.75" customHeight="1">
      <c r="D258" s="70"/>
      <c r="E258" s="70"/>
    </row>
    <row r="259" spans="4:5" ht="15.75" customHeight="1">
      <c r="D259" s="70"/>
      <c r="E259" s="70"/>
    </row>
    <row r="260" spans="4:5" ht="15.75" customHeight="1">
      <c r="D260" s="70"/>
      <c r="E260" s="70"/>
    </row>
    <row r="261" spans="4:5" ht="15.75" customHeight="1">
      <c r="D261" s="70"/>
      <c r="E261" s="70"/>
    </row>
    <row r="262" spans="4:5" ht="15.75" customHeight="1">
      <c r="D262" s="70"/>
      <c r="E262" s="70"/>
    </row>
    <row r="263" spans="4:5" ht="15.75" customHeight="1">
      <c r="D263" s="70"/>
      <c r="E263" s="70"/>
    </row>
    <row r="264" spans="4:5" ht="15.75" customHeight="1">
      <c r="D264" s="70"/>
      <c r="E264" s="70"/>
    </row>
    <row r="265" spans="4:5" ht="15.75" customHeight="1">
      <c r="D265" s="70"/>
      <c r="E265" s="70"/>
    </row>
    <row r="266" spans="4:5" ht="15.75" customHeight="1">
      <c r="D266" s="70"/>
      <c r="E266" s="70"/>
    </row>
    <row r="267" spans="4:5" ht="15.75" customHeight="1">
      <c r="D267" s="70"/>
      <c r="E267" s="70"/>
    </row>
    <row r="268" spans="4:5" ht="15.75" customHeight="1">
      <c r="D268" s="70"/>
      <c r="E268" s="70"/>
    </row>
    <row r="269" spans="4:5" ht="15.75" customHeight="1">
      <c r="D269" s="70"/>
      <c r="E269" s="70"/>
    </row>
    <row r="270" spans="4:5" ht="15.75" customHeight="1">
      <c r="D270" s="70"/>
      <c r="E270" s="70"/>
    </row>
    <row r="271" spans="4:5" ht="15.75" customHeight="1">
      <c r="D271" s="70"/>
      <c r="E271" s="70"/>
    </row>
    <row r="272" spans="4:5" ht="15.75" customHeight="1">
      <c r="D272" s="70"/>
      <c r="E272" s="70"/>
    </row>
    <row r="273" spans="4:5" ht="15.75" customHeight="1">
      <c r="D273" s="70"/>
      <c r="E273" s="70"/>
    </row>
    <row r="274" spans="4:5" ht="15.75" customHeight="1">
      <c r="D274" s="70"/>
      <c r="E274" s="70"/>
    </row>
    <row r="275" spans="4:5" ht="15.75" customHeight="1">
      <c r="D275" s="70"/>
      <c r="E275" s="70"/>
    </row>
    <row r="276" spans="4:5" ht="15.75" customHeight="1">
      <c r="D276" s="70"/>
      <c r="E276" s="70"/>
    </row>
    <row r="277" spans="4:5" ht="15.75" customHeight="1">
      <c r="D277" s="70"/>
      <c r="E277" s="70"/>
    </row>
    <row r="278" spans="4:5" ht="15.75" customHeight="1">
      <c r="D278" s="70"/>
      <c r="E278" s="70"/>
    </row>
    <row r="279" spans="4:5" ht="15.75" customHeight="1">
      <c r="D279" s="70"/>
      <c r="E279" s="70"/>
    </row>
    <row r="280" spans="4:5" ht="15.75" customHeight="1">
      <c r="D280" s="70"/>
      <c r="E280" s="70"/>
    </row>
    <row r="281" spans="4:5" ht="15.75" customHeight="1">
      <c r="D281" s="70"/>
      <c r="E281" s="70"/>
    </row>
    <row r="282" spans="4:5" ht="15.75" customHeight="1">
      <c r="D282" s="70"/>
      <c r="E282" s="70"/>
    </row>
    <row r="283" spans="4:5" ht="15.75" customHeight="1">
      <c r="D283" s="70"/>
      <c r="E283" s="70"/>
    </row>
    <row r="284" spans="4:5" ht="15.75" customHeight="1">
      <c r="D284" s="70"/>
      <c r="E284" s="70"/>
    </row>
    <row r="285" spans="4:5" ht="15.75" customHeight="1">
      <c r="D285" s="70"/>
      <c r="E285" s="70"/>
    </row>
    <row r="286" spans="4:5" ht="15.75" customHeight="1">
      <c r="D286" s="70"/>
      <c r="E286" s="70"/>
    </row>
    <row r="287" spans="4:5" ht="15.75" customHeight="1">
      <c r="D287" s="70"/>
      <c r="E287" s="70"/>
    </row>
    <row r="288" spans="4:5" ht="15.75" customHeight="1">
      <c r="D288" s="70"/>
      <c r="E288" s="70"/>
    </row>
    <row r="289" spans="4:5" ht="15.75" customHeight="1">
      <c r="D289" s="70"/>
      <c r="E289" s="70"/>
    </row>
    <row r="290" spans="4:5" ht="15.75" customHeight="1">
      <c r="D290" s="70"/>
      <c r="E290" s="70"/>
    </row>
    <row r="291" spans="4:5" ht="15.75" customHeight="1">
      <c r="D291" s="70"/>
      <c r="E291" s="70"/>
    </row>
    <row r="292" spans="4:5" ht="15.75" customHeight="1">
      <c r="D292" s="70"/>
      <c r="E292" s="70"/>
    </row>
    <row r="293" spans="4:5" ht="15.75" customHeight="1">
      <c r="D293" s="70"/>
      <c r="E293" s="70"/>
    </row>
    <row r="294" spans="4:5" ht="15.75" customHeight="1">
      <c r="D294" s="70"/>
      <c r="E294" s="70"/>
    </row>
    <row r="295" spans="4:5" ht="15.75" customHeight="1">
      <c r="D295" s="70"/>
      <c r="E295" s="70"/>
    </row>
    <row r="296" spans="4:5" ht="15.75" customHeight="1">
      <c r="D296" s="70"/>
      <c r="E296" s="70"/>
    </row>
    <row r="297" spans="4:5" ht="15.75" customHeight="1">
      <c r="D297" s="70"/>
      <c r="E297" s="70"/>
    </row>
    <row r="298" spans="4:5" ht="15.75" customHeight="1">
      <c r="D298" s="70"/>
      <c r="E298" s="70"/>
    </row>
    <row r="299" spans="4:5" ht="15.75" customHeight="1">
      <c r="D299" s="70"/>
      <c r="E299" s="70"/>
    </row>
    <row r="300" spans="4:5" ht="15.75" customHeight="1">
      <c r="D300" s="70"/>
      <c r="E300" s="70"/>
    </row>
    <row r="301" spans="4:5" ht="15.75" customHeight="1">
      <c r="D301" s="70"/>
      <c r="E301" s="70"/>
    </row>
    <row r="302" spans="4:5" ht="15.75" customHeight="1">
      <c r="D302" s="70"/>
      <c r="E302" s="70"/>
    </row>
    <row r="303" spans="4:5" ht="15.75" customHeight="1">
      <c r="D303" s="70"/>
      <c r="E303" s="70"/>
    </row>
    <row r="304" spans="4:5" ht="15.75" customHeight="1">
      <c r="D304" s="70"/>
      <c r="E304" s="70"/>
    </row>
    <row r="305" spans="4:5" ht="15.75" customHeight="1">
      <c r="D305" s="70"/>
      <c r="E305" s="70"/>
    </row>
    <row r="306" spans="4:5" ht="15.75" customHeight="1">
      <c r="D306" s="70"/>
      <c r="E306" s="70"/>
    </row>
    <row r="307" spans="4:5" ht="15.75" customHeight="1">
      <c r="D307" s="70"/>
      <c r="E307" s="70"/>
    </row>
    <row r="308" spans="4:5" ht="15.75" customHeight="1">
      <c r="D308" s="70"/>
      <c r="E308" s="70"/>
    </row>
    <row r="309" spans="4:5" ht="15.75" customHeight="1">
      <c r="D309" s="70"/>
      <c r="E309" s="70"/>
    </row>
    <row r="310" spans="4:5" ht="15.75" customHeight="1">
      <c r="D310" s="70"/>
      <c r="E310" s="70"/>
    </row>
    <row r="311" spans="4:5" ht="15.75" customHeight="1">
      <c r="D311" s="70"/>
      <c r="E311" s="70"/>
    </row>
    <row r="312" spans="4:5" ht="15.75" customHeight="1">
      <c r="D312" s="70"/>
      <c r="E312" s="70"/>
    </row>
    <row r="313" spans="4:5" ht="15.75" customHeight="1">
      <c r="D313" s="70"/>
      <c r="E313" s="70"/>
    </row>
    <row r="314" spans="4:5" ht="15.75" customHeight="1">
      <c r="D314" s="70"/>
      <c r="E314" s="70"/>
    </row>
    <row r="315" spans="4:5" ht="15.75" customHeight="1">
      <c r="D315" s="70"/>
      <c r="E315" s="70"/>
    </row>
    <row r="316" spans="4:5" ht="15.75" customHeight="1">
      <c r="D316" s="70"/>
      <c r="E316" s="70"/>
    </row>
    <row r="317" spans="4:5" ht="15.75" customHeight="1">
      <c r="D317" s="70"/>
      <c r="E317" s="70"/>
    </row>
    <row r="318" spans="4:5" ht="15.75" customHeight="1">
      <c r="D318" s="70"/>
      <c r="E318" s="70"/>
    </row>
    <row r="319" spans="4:5" ht="15.75" customHeight="1">
      <c r="D319" s="70"/>
      <c r="E319" s="70"/>
    </row>
    <row r="320" spans="4:5" ht="15.75" customHeight="1">
      <c r="D320" s="70"/>
      <c r="E320" s="70"/>
    </row>
    <row r="321" spans="4:5" ht="15.75" customHeight="1">
      <c r="D321" s="70"/>
      <c r="E321" s="70"/>
    </row>
    <row r="322" spans="4:5" ht="15.75" customHeight="1">
      <c r="D322" s="70"/>
      <c r="E322" s="70"/>
    </row>
    <row r="323" spans="4:5" ht="15.75" customHeight="1">
      <c r="D323" s="70"/>
      <c r="E323" s="70"/>
    </row>
    <row r="324" spans="4:5" ht="15.75" customHeight="1">
      <c r="D324" s="70"/>
      <c r="E324" s="70"/>
    </row>
    <row r="325" spans="4:5" ht="15.75" customHeight="1">
      <c r="D325" s="70"/>
      <c r="E325" s="70"/>
    </row>
    <row r="326" spans="4:5" ht="15.75" customHeight="1">
      <c r="D326" s="70"/>
      <c r="E326" s="70"/>
    </row>
    <row r="327" spans="4:5" ht="15.75" customHeight="1">
      <c r="D327" s="70"/>
      <c r="E327" s="70"/>
    </row>
    <row r="328" spans="4:5" ht="15.75" customHeight="1">
      <c r="D328" s="70"/>
      <c r="E328" s="70"/>
    </row>
    <row r="329" spans="4:5" ht="15.75" customHeight="1">
      <c r="D329" s="70"/>
      <c r="E329" s="70"/>
    </row>
    <row r="330" spans="4:5" ht="15.75" customHeight="1">
      <c r="D330" s="70"/>
      <c r="E330" s="70"/>
    </row>
    <row r="331" spans="4:5" ht="15.75" customHeight="1">
      <c r="D331" s="70"/>
      <c r="E331" s="70"/>
    </row>
    <row r="332" spans="4:5" ht="15.75" customHeight="1">
      <c r="D332" s="70"/>
      <c r="E332" s="70"/>
    </row>
    <row r="333" spans="4:5" ht="15.75" customHeight="1">
      <c r="D333" s="70"/>
      <c r="E333" s="70"/>
    </row>
    <row r="334" spans="4:5" ht="15.75" customHeight="1">
      <c r="D334" s="70"/>
      <c r="E334" s="70"/>
    </row>
    <row r="335" spans="4:5" ht="15.75" customHeight="1">
      <c r="D335" s="70"/>
      <c r="E335" s="70"/>
    </row>
    <row r="336" spans="4:5" ht="15.75" customHeight="1">
      <c r="D336" s="70"/>
      <c r="E336" s="70"/>
    </row>
    <row r="337" spans="4:5" ht="15.75" customHeight="1">
      <c r="D337" s="70"/>
      <c r="E337" s="70"/>
    </row>
    <row r="338" spans="4:5" ht="15.75" customHeight="1">
      <c r="D338" s="70"/>
      <c r="E338" s="70"/>
    </row>
    <row r="339" spans="4:5" ht="15.75" customHeight="1">
      <c r="D339" s="70"/>
      <c r="E339" s="70"/>
    </row>
    <row r="340" spans="4:5" ht="15.75" customHeight="1">
      <c r="D340" s="70"/>
      <c r="E340" s="70"/>
    </row>
    <row r="341" spans="4:5" ht="15.75" customHeight="1">
      <c r="D341" s="70"/>
      <c r="E341" s="70"/>
    </row>
    <row r="342" spans="4:5" ht="15.75" customHeight="1">
      <c r="D342" s="70"/>
      <c r="E342" s="70"/>
    </row>
    <row r="343" spans="4:5" ht="15.75" customHeight="1">
      <c r="D343" s="70"/>
      <c r="E343" s="70"/>
    </row>
    <row r="344" spans="4:5" ht="15.75" customHeight="1">
      <c r="D344" s="70"/>
      <c r="E344" s="70"/>
    </row>
    <row r="345" spans="4:5" ht="15.75" customHeight="1">
      <c r="D345" s="70"/>
      <c r="E345" s="70"/>
    </row>
    <row r="346" spans="4:5" ht="15.75" customHeight="1">
      <c r="D346" s="70"/>
      <c r="E346" s="70"/>
    </row>
    <row r="347" spans="4:5" ht="15.75" customHeight="1">
      <c r="D347" s="70"/>
      <c r="E347" s="70"/>
    </row>
    <row r="348" spans="4:5" ht="15.75" customHeight="1">
      <c r="D348" s="70"/>
      <c r="E348" s="70"/>
    </row>
    <row r="349" spans="4:5" ht="15.75" customHeight="1">
      <c r="D349" s="70"/>
      <c r="E349" s="70"/>
    </row>
    <row r="350" spans="4:5" ht="15.75" customHeight="1">
      <c r="D350" s="70"/>
      <c r="E350" s="70"/>
    </row>
    <row r="351" spans="4:5" ht="15.75" customHeight="1">
      <c r="D351" s="70"/>
      <c r="E351" s="70"/>
    </row>
    <row r="352" spans="4:5" ht="15.75" customHeight="1">
      <c r="D352" s="70"/>
      <c r="E352" s="70"/>
    </row>
    <row r="353" spans="4:5" ht="15.75" customHeight="1">
      <c r="D353" s="70"/>
      <c r="E353" s="70"/>
    </row>
    <row r="354" spans="4:5" ht="15.75" customHeight="1">
      <c r="D354" s="70"/>
      <c r="E354" s="70"/>
    </row>
    <row r="355" spans="4:5" ht="15.75" customHeight="1">
      <c r="D355" s="70"/>
      <c r="E355" s="70"/>
    </row>
    <row r="356" spans="4:5" ht="15.75" customHeight="1">
      <c r="D356" s="70"/>
      <c r="E356" s="70"/>
    </row>
    <row r="357" spans="4:5" ht="15.75" customHeight="1">
      <c r="D357" s="70"/>
      <c r="E357" s="70"/>
    </row>
    <row r="358" spans="4:5" ht="15.75" customHeight="1">
      <c r="D358" s="70"/>
      <c r="E358" s="70"/>
    </row>
    <row r="359" spans="4:5" ht="15.75" customHeight="1">
      <c r="D359" s="70"/>
      <c r="E359" s="70"/>
    </row>
    <row r="360" spans="4:5" ht="15.75" customHeight="1">
      <c r="D360" s="70"/>
      <c r="E360" s="70"/>
    </row>
    <row r="361" spans="4:5" ht="15.75" customHeight="1">
      <c r="D361" s="70"/>
      <c r="E361" s="70"/>
    </row>
    <row r="362" spans="4:5" ht="15.75" customHeight="1">
      <c r="D362" s="70"/>
      <c r="E362" s="70"/>
    </row>
    <row r="363" spans="4:5" ht="15.75" customHeight="1">
      <c r="D363" s="70"/>
      <c r="E363" s="70"/>
    </row>
    <row r="364" spans="4:5" ht="15.75" customHeight="1">
      <c r="D364" s="70"/>
      <c r="E364" s="70"/>
    </row>
    <row r="365" spans="4:5" ht="15.75" customHeight="1">
      <c r="D365" s="70"/>
      <c r="E365" s="70"/>
    </row>
    <row r="366" spans="4:5" ht="15.75" customHeight="1">
      <c r="D366" s="70"/>
      <c r="E366" s="70"/>
    </row>
    <row r="367" spans="4:5" ht="15.75" customHeight="1">
      <c r="D367" s="70"/>
      <c r="E367" s="70"/>
    </row>
    <row r="368" spans="4:5" ht="15.75" customHeight="1">
      <c r="D368" s="70"/>
      <c r="E368" s="70"/>
    </row>
    <row r="369" spans="4:5" ht="15.75" customHeight="1">
      <c r="D369" s="70"/>
      <c r="E369" s="70"/>
    </row>
    <row r="370" spans="4:5" ht="15.75" customHeight="1">
      <c r="D370" s="70"/>
      <c r="E370" s="70"/>
    </row>
    <row r="371" spans="4:5" ht="15.75" customHeight="1">
      <c r="D371" s="70"/>
      <c r="E371" s="70"/>
    </row>
    <row r="372" spans="4:5" ht="15.75" customHeight="1">
      <c r="D372" s="70"/>
      <c r="E372" s="70"/>
    </row>
    <row r="373" spans="4:5" ht="15.75" customHeight="1">
      <c r="D373" s="70"/>
      <c r="E373" s="70"/>
    </row>
    <row r="374" spans="4:5" ht="15.75" customHeight="1">
      <c r="D374" s="70"/>
      <c r="E374" s="70"/>
    </row>
    <row r="375" spans="4:5" ht="15.75" customHeight="1">
      <c r="D375" s="70"/>
      <c r="E375" s="70"/>
    </row>
    <row r="376" spans="4:5" ht="15.75" customHeight="1">
      <c r="D376" s="70"/>
      <c r="E376" s="70"/>
    </row>
    <row r="377" spans="4:5" ht="15.75" customHeight="1">
      <c r="D377" s="70"/>
      <c r="E377" s="70"/>
    </row>
    <row r="378" spans="4:5" ht="15.75" customHeight="1">
      <c r="D378" s="70"/>
      <c r="E378" s="70"/>
    </row>
    <row r="379" spans="4:5" ht="15.75" customHeight="1">
      <c r="D379" s="70"/>
      <c r="E379" s="70"/>
    </row>
    <row r="380" spans="4:5" ht="15.75" customHeight="1">
      <c r="D380" s="70"/>
      <c r="E380" s="70"/>
    </row>
    <row r="381" spans="4:5" ht="15.75" customHeight="1">
      <c r="D381" s="70"/>
      <c r="E381" s="70"/>
    </row>
    <row r="382" spans="4:5" ht="15.75" customHeight="1">
      <c r="D382" s="70"/>
      <c r="E382" s="70"/>
    </row>
    <row r="383" spans="4:5" ht="15.75" customHeight="1">
      <c r="D383" s="70"/>
      <c r="E383" s="70"/>
    </row>
    <row r="384" spans="4:5" ht="15.75" customHeight="1">
      <c r="D384" s="70"/>
      <c r="E384" s="70"/>
    </row>
    <row r="385" spans="4:5" ht="15.75" customHeight="1">
      <c r="D385" s="70"/>
      <c r="E385" s="70"/>
    </row>
    <row r="386" spans="4:5" ht="15.75" customHeight="1">
      <c r="D386" s="70"/>
      <c r="E386" s="70"/>
    </row>
    <row r="387" spans="4:5" ht="15.75" customHeight="1">
      <c r="D387" s="70"/>
      <c r="E387" s="70"/>
    </row>
    <row r="388" spans="4:5" ht="15.75" customHeight="1">
      <c r="D388" s="70"/>
      <c r="E388" s="70"/>
    </row>
    <row r="389" spans="4:5" ht="15.75" customHeight="1">
      <c r="D389" s="70"/>
      <c r="E389" s="70"/>
    </row>
    <row r="390" spans="4:5" ht="15.75" customHeight="1">
      <c r="D390" s="70"/>
      <c r="E390" s="70"/>
    </row>
    <row r="391" spans="4:5" ht="15.75" customHeight="1">
      <c r="D391" s="70"/>
      <c r="E391" s="70"/>
    </row>
    <row r="392" spans="4:5" ht="15.75" customHeight="1">
      <c r="D392" s="70"/>
      <c r="E392" s="70"/>
    </row>
    <row r="393" spans="4:5" ht="15.75" customHeight="1">
      <c r="D393" s="70"/>
      <c r="E393" s="70"/>
    </row>
    <row r="394" spans="4:5" ht="15.75" customHeight="1">
      <c r="D394" s="70"/>
      <c r="E394" s="70"/>
    </row>
    <row r="395" spans="4:5" ht="15.75" customHeight="1">
      <c r="D395" s="70"/>
      <c r="E395" s="70"/>
    </row>
    <row r="396" spans="4:5" ht="15.75" customHeight="1">
      <c r="D396" s="70"/>
      <c r="E396" s="70"/>
    </row>
    <row r="397" spans="4:5" ht="15.75" customHeight="1">
      <c r="D397" s="70"/>
      <c r="E397" s="70"/>
    </row>
    <row r="398" spans="4:5" ht="15.75" customHeight="1">
      <c r="D398" s="70"/>
      <c r="E398" s="70"/>
    </row>
    <row r="399" spans="4:5" ht="15.75" customHeight="1">
      <c r="D399" s="70"/>
      <c r="E399" s="70"/>
    </row>
    <row r="400" spans="4:5" ht="15.75" customHeight="1">
      <c r="D400" s="70"/>
      <c r="E400" s="70"/>
    </row>
    <row r="401" spans="4:5" ht="15.75" customHeight="1">
      <c r="D401" s="70"/>
      <c r="E401" s="70"/>
    </row>
    <row r="402" spans="4:5" ht="15.75" customHeight="1">
      <c r="D402" s="70"/>
      <c r="E402" s="70"/>
    </row>
    <row r="403" spans="4:5" ht="15.75" customHeight="1">
      <c r="D403" s="70"/>
      <c r="E403" s="70"/>
    </row>
    <row r="404" spans="4:5" ht="15.75" customHeight="1">
      <c r="D404" s="70"/>
      <c r="E404" s="70"/>
    </row>
    <row r="405" spans="4:5" ht="15.75" customHeight="1">
      <c r="D405" s="70"/>
      <c r="E405" s="70"/>
    </row>
    <row r="406" spans="4:5" ht="15.75" customHeight="1">
      <c r="D406" s="70"/>
      <c r="E406" s="70"/>
    </row>
    <row r="407" spans="4:5" ht="15.75" customHeight="1">
      <c r="D407" s="70"/>
      <c r="E407" s="70"/>
    </row>
    <row r="408" spans="4:5" ht="15.75" customHeight="1">
      <c r="D408" s="70"/>
      <c r="E408" s="70"/>
    </row>
    <row r="409" spans="4:5" ht="15.75" customHeight="1">
      <c r="D409" s="70"/>
      <c r="E409" s="70"/>
    </row>
    <row r="410" spans="4:5" ht="15.75" customHeight="1">
      <c r="D410" s="70"/>
      <c r="E410" s="70"/>
    </row>
    <row r="411" spans="4:5" ht="15.75" customHeight="1">
      <c r="D411" s="70"/>
      <c r="E411" s="70"/>
    </row>
    <row r="412" spans="4:5" ht="15.75" customHeight="1">
      <c r="D412" s="70"/>
      <c r="E412" s="70"/>
    </row>
    <row r="413" spans="4:5" ht="15.75" customHeight="1">
      <c r="D413" s="70"/>
      <c r="E413" s="70"/>
    </row>
    <row r="414" spans="4:5" ht="15.75" customHeight="1">
      <c r="D414" s="70"/>
      <c r="E414" s="70"/>
    </row>
    <row r="415" spans="4:5" ht="15.75" customHeight="1">
      <c r="D415" s="70"/>
      <c r="E415" s="70"/>
    </row>
    <row r="416" spans="4:5" ht="15.75" customHeight="1">
      <c r="D416" s="70"/>
      <c r="E416" s="70"/>
    </row>
    <row r="417" spans="4:5" ht="15.75" customHeight="1">
      <c r="D417" s="70"/>
      <c r="E417" s="70"/>
    </row>
    <row r="418" spans="4:5" ht="15.75" customHeight="1">
      <c r="D418" s="70"/>
      <c r="E418" s="70"/>
    </row>
    <row r="419" spans="4:5" ht="15.75" customHeight="1">
      <c r="D419" s="70"/>
      <c r="E419" s="70"/>
    </row>
    <row r="420" spans="4:5" ht="15.75" customHeight="1">
      <c r="D420" s="70"/>
      <c r="E420" s="70"/>
    </row>
    <row r="421" spans="4:5" ht="15.75" customHeight="1">
      <c r="D421" s="70"/>
      <c r="E421" s="70"/>
    </row>
    <row r="422" spans="4:5" ht="15.75" customHeight="1">
      <c r="D422" s="70"/>
      <c r="E422" s="70"/>
    </row>
    <row r="423" spans="4:5" ht="15.75" customHeight="1">
      <c r="D423" s="70"/>
      <c r="E423" s="70"/>
    </row>
    <row r="424" spans="4:5" ht="15.75" customHeight="1">
      <c r="D424" s="70"/>
      <c r="E424" s="70"/>
    </row>
    <row r="425" spans="4:5" ht="15.75" customHeight="1">
      <c r="D425" s="70"/>
      <c r="E425" s="70"/>
    </row>
    <row r="426" spans="4:5" ht="15.75" customHeight="1">
      <c r="D426" s="70"/>
      <c r="E426" s="70"/>
    </row>
    <row r="427" spans="4:5" ht="15.75" customHeight="1">
      <c r="D427" s="70"/>
      <c r="E427" s="70"/>
    </row>
    <row r="428" spans="4:5" ht="15.75" customHeight="1">
      <c r="D428" s="70"/>
      <c r="E428" s="70"/>
    </row>
    <row r="429" spans="4:5" ht="15.75" customHeight="1">
      <c r="D429" s="70"/>
      <c r="E429" s="70"/>
    </row>
    <row r="430" spans="4:5" ht="15.75" customHeight="1">
      <c r="D430" s="70"/>
      <c r="E430" s="70"/>
    </row>
    <row r="431" spans="4:5" ht="15.75" customHeight="1">
      <c r="D431" s="70"/>
      <c r="E431" s="70"/>
    </row>
    <row r="432" spans="4:5" ht="15.75" customHeight="1">
      <c r="D432" s="70"/>
      <c r="E432" s="70"/>
    </row>
    <row r="433" spans="4:5" ht="15.75" customHeight="1">
      <c r="D433" s="70"/>
      <c r="E433" s="70"/>
    </row>
    <row r="434" spans="4:5" ht="15.75" customHeight="1">
      <c r="D434" s="70"/>
      <c r="E434" s="70"/>
    </row>
    <row r="435" spans="4:5" ht="15.75" customHeight="1">
      <c r="D435" s="70"/>
      <c r="E435" s="70"/>
    </row>
    <row r="436" spans="4:5" ht="15.75" customHeight="1">
      <c r="D436" s="70"/>
      <c r="E436" s="70"/>
    </row>
    <row r="437" spans="4:5" ht="15.75" customHeight="1">
      <c r="D437" s="70"/>
      <c r="E437" s="70"/>
    </row>
    <row r="438" spans="4:5" ht="15.75" customHeight="1">
      <c r="D438" s="70"/>
      <c r="E438" s="70"/>
    </row>
    <row r="439" spans="4:5" ht="15.75" customHeight="1">
      <c r="D439" s="70"/>
      <c r="E439" s="70"/>
    </row>
    <row r="440" spans="4:5" ht="15.75" customHeight="1">
      <c r="D440" s="70"/>
      <c r="E440" s="70"/>
    </row>
    <row r="441" spans="4:5" ht="15.75" customHeight="1">
      <c r="D441" s="70"/>
      <c r="E441" s="70"/>
    </row>
    <row r="442" spans="4:5" ht="15.75" customHeight="1">
      <c r="D442" s="70"/>
      <c r="E442" s="70"/>
    </row>
    <row r="443" spans="4:5" ht="15.75" customHeight="1">
      <c r="D443" s="70"/>
      <c r="E443" s="70"/>
    </row>
    <row r="444" spans="4:5" ht="15.75" customHeight="1">
      <c r="D444" s="70"/>
      <c r="E444" s="70"/>
    </row>
    <row r="445" spans="4:5" ht="15.75" customHeight="1">
      <c r="D445" s="70"/>
      <c r="E445" s="70"/>
    </row>
    <row r="446" spans="4:5" ht="15.75" customHeight="1">
      <c r="D446" s="70"/>
      <c r="E446" s="70"/>
    </row>
    <row r="447" spans="4:5" ht="15.75" customHeight="1">
      <c r="D447" s="70"/>
      <c r="E447" s="70"/>
    </row>
    <row r="448" spans="4:5" ht="15.75" customHeight="1">
      <c r="D448" s="70"/>
      <c r="E448" s="70"/>
    </row>
    <row r="449" spans="4:5" ht="15.75" customHeight="1">
      <c r="D449" s="70"/>
      <c r="E449" s="70"/>
    </row>
    <row r="450" spans="4:5" ht="15.75" customHeight="1">
      <c r="D450" s="70"/>
      <c r="E450" s="70"/>
    </row>
    <row r="451" spans="4:5" ht="15.75" customHeight="1">
      <c r="D451" s="70"/>
      <c r="E451" s="70"/>
    </row>
    <row r="452" spans="4:5" ht="15.75" customHeight="1">
      <c r="D452" s="70"/>
      <c r="E452" s="70"/>
    </row>
    <row r="453" spans="4:5" ht="15.75" customHeight="1">
      <c r="D453" s="70"/>
      <c r="E453" s="70"/>
    </row>
    <row r="454" spans="4:5" ht="15.75" customHeight="1">
      <c r="D454" s="70"/>
      <c r="E454" s="70"/>
    </row>
    <row r="455" spans="4:5" ht="15.75" customHeight="1">
      <c r="D455" s="70"/>
      <c r="E455" s="70"/>
    </row>
    <row r="456" spans="4:5" ht="15.75" customHeight="1">
      <c r="D456" s="70"/>
      <c r="E456" s="70"/>
    </row>
    <row r="457" spans="4:5" ht="15.75" customHeight="1">
      <c r="D457" s="70"/>
      <c r="E457" s="70"/>
    </row>
    <row r="458" spans="4:5" ht="15.75" customHeight="1">
      <c r="D458" s="70"/>
      <c r="E458" s="70"/>
    </row>
    <row r="459" spans="4:5" ht="15.75" customHeight="1">
      <c r="D459" s="70"/>
      <c r="E459" s="70"/>
    </row>
    <row r="460" spans="4:5" ht="15.75" customHeight="1">
      <c r="D460" s="70"/>
      <c r="E460" s="70"/>
    </row>
    <row r="461" spans="4:5" ht="15.75" customHeight="1">
      <c r="D461" s="70"/>
      <c r="E461" s="70"/>
    </row>
    <row r="462" spans="4:5" ht="15.75" customHeight="1">
      <c r="D462" s="70"/>
      <c r="E462" s="70"/>
    </row>
    <row r="463" spans="4:5" ht="15.75" customHeight="1">
      <c r="D463" s="70"/>
      <c r="E463" s="70"/>
    </row>
    <row r="464" spans="4:5" ht="15.75" customHeight="1">
      <c r="D464" s="70"/>
      <c r="E464" s="70"/>
    </row>
    <row r="465" spans="4:5" ht="15.75" customHeight="1">
      <c r="D465" s="70"/>
      <c r="E465" s="70"/>
    </row>
    <row r="466" spans="4:5" ht="15.75" customHeight="1">
      <c r="D466" s="70"/>
      <c r="E466" s="70"/>
    </row>
    <row r="467" spans="4:5" ht="15.75" customHeight="1">
      <c r="D467" s="70"/>
      <c r="E467" s="70"/>
    </row>
    <row r="468" spans="4:5" ht="15.75" customHeight="1">
      <c r="D468" s="70"/>
      <c r="E468" s="70"/>
    </row>
    <row r="469" spans="4:5" ht="15.75" customHeight="1">
      <c r="D469" s="70"/>
      <c r="E469" s="70"/>
    </row>
    <row r="470" spans="4:5" ht="15.75" customHeight="1">
      <c r="D470" s="70"/>
      <c r="E470" s="70"/>
    </row>
    <row r="471" spans="4:5" ht="15.75" customHeight="1">
      <c r="D471" s="70"/>
      <c r="E471" s="70"/>
    </row>
    <row r="472" spans="4:5" ht="15.75" customHeight="1">
      <c r="D472" s="70"/>
      <c r="E472" s="70"/>
    </row>
    <row r="473" spans="4:5" ht="15.75" customHeight="1">
      <c r="D473" s="70"/>
      <c r="E473" s="70"/>
    </row>
    <row r="474" spans="4:5" ht="15.75" customHeight="1">
      <c r="D474" s="70"/>
      <c r="E474" s="70"/>
    </row>
    <row r="475" spans="4:5" ht="15.75" customHeight="1">
      <c r="D475" s="70"/>
      <c r="E475" s="70"/>
    </row>
    <row r="476" spans="4:5" ht="15.75" customHeight="1">
      <c r="D476" s="70"/>
      <c r="E476" s="70"/>
    </row>
    <row r="477" spans="4:5" ht="15.75" customHeight="1">
      <c r="D477" s="70"/>
      <c r="E477" s="70"/>
    </row>
    <row r="478" spans="4:5" ht="15.75" customHeight="1">
      <c r="D478" s="70"/>
      <c r="E478" s="70"/>
    </row>
    <row r="479" spans="4:5" ht="15.75" customHeight="1">
      <c r="D479" s="70"/>
      <c r="E479" s="70"/>
    </row>
    <row r="480" spans="4:5" ht="15.75" customHeight="1">
      <c r="D480" s="70"/>
      <c r="E480" s="70"/>
    </row>
    <row r="481" spans="4:5" ht="15.75" customHeight="1">
      <c r="D481" s="70"/>
      <c r="E481" s="70"/>
    </row>
    <row r="482" spans="4:5" ht="15.75" customHeight="1">
      <c r="D482" s="70"/>
      <c r="E482" s="70"/>
    </row>
    <row r="483" spans="4:5" ht="15.75" customHeight="1">
      <c r="D483" s="70"/>
      <c r="E483" s="70"/>
    </row>
    <row r="484" spans="4:5" ht="15.75" customHeight="1">
      <c r="D484" s="70"/>
      <c r="E484" s="70"/>
    </row>
    <row r="485" spans="4:5" ht="15.75" customHeight="1">
      <c r="D485" s="70"/>
      <c r="E485" s="70"/>
    </row>
    <row r="486" spans="4:5" ht="15.75" customHeight="1">
      <c r="D486" s="70"/>
      <c r="E486" s="70"/>
    </row>
    <row r="487" spans="4:5" ht="15.75" customHeight="1">
      <c r="D487" s="70"/>
      <c r="E487" s="70"/>
    </row>
    <row r="488" spans="4:5" ht="15.75" customHeight="1">
      <c r="D488" s="70"/>
      <c r="E488" s="70"/>
    </row>
    <row r="489" spans="4:5" ht="15.75" customHeight="1">
      <c r="D489" s="70"/>
      <c r="E489" s="70"/>
    </row>
    <row r="490" spans="4:5" ht="15.75" customHeight="1">
      <c r="D490" s="70"/>
      <c r="E490" s="70"/>
    </row>
    <row r="491" spans="4:5" ht="15.75" customHeight="1">
      <c r="D491" s="70"/>
      <c r="E491" s="70"/>
    </row>
    <row r="492" spans="4:5" ht="15.75" customHeight="1">
      <c r="D492" s="70"/>
      <c r="E492" s="70"/>
    </row>
    <row r="493" spans="4:5" ht="15.75" customHeight="1">
      <c r="D493" s="70"/>
      <c r="E493" s="70"/>
    </row>
    <row r="494" spans="4:5" ht="15.75" customHeight="1">
      <c r="D494" s="70"/>
      <c r="E494" s="70"/>
    </row>
    <row r="495" spans="4:5" ht="15.75" customHeight="1">
      <c r="D495" s="70"/>
      <c r="E495" s="70"/>
    </row>
    <row r="496" spans="4:5" ht="15.75" customHeight="1">
      <c r="D496" s="70"/>
      <c r="E496" s="70"/>
    </row>
    <row r="497" spans="4:5" ht="15.75" customHeight="1">
      <c r="D497" s="70"/>
      <c r="E497" s="70"/>
    </row>
    <row r="498" spans="4:5" ht="15.75" customHeight="1">
      <c r="D498" s="70"/>
      <c r="E498" s="70"/>
    </row>
    <row r="499" spans="4:5" ht="15.75" customHeight="1">
      <c r="D499" s="70"/>
      <c r="E499" s="70"/>
    </row>
    <row r="500" spans="4:5" ht="15.75" customHeight="1">
      <c r="D500" s="70"/>
      <c r="E500" s="70"/>
    </row>
    <row r="501" spans="4:5" ht="15.75" customHeight="1">
      <c r="D501" s="70"/>
      <c r="E501" s="70"/>
    </row>
    <row r="502" spans="4:5" ht="15.75" customHeight="1">
      <c r="D502" s="70"/>
      <c r="E502" s="70"/>
    </row>
    <row r="503" spans="4:5" ht="15.75" customHeight="1">
      <c r="D503" s="70"/>
      <c r="E503" s="70"/>
    </row>
    <row r="504" spans="4:5" ht="15.75" customHeight="1">
      <c r="D504" s="70"/>
      <c r="E504" s="70"/>
    </row>
    <row r="505" spans="4:5" ht="15.75" customHeight="1">
      <c r="D505" s="70"/>
      <c r="E505" s="70"/>
    </row>
    <row r="506" spans="4:5" ht="15.75" customHeight="1">
      <c r="D506" s="70"/>
      <c r="E506" s="70"/>
    </row>
    <row r="507" spans="4:5" ht="15.75" customHeight="1">
      <c r="D507" s="70"/>
      <c r="E507" s="70"/>
    </row>
    <row r="508" spans="4:5" ht="15.75" customHeight="1">
      <c r="D508" s="70"/>
      <c r="E508" s="70"/>
    </row>
    <row r="509" spans="4:5" ht="15.75" customHeight="1">
      <c r="D509" s="70"/>
      <c r="E509" s="70"/>
    </row>
    <row r="510" spans="4:5" ht="15.75" customHeight="1">
      <c r="D510" s="70"/>
      <c r="E510" s="70"/>
    </row>
    <row r="511" spans="4:5" ht="15.75" customHeight="1">
      <c r="D511" s="70"/>
      <c r="E511" s="70"/>
    </row>
    <row r="512" spans="4:5" ht="15.75" customHeight="1">
      <c r="D512" s="70"/>
      <c r="E512" s="70"/>
    </row>
    <row r="513" spans="4:5" ht="15.75" customHeight="1">
      <c r="D513" s="70"/>
      <c r="E513" s="70"/>
    </row>
    <row r="514" spans="4:5" ht="15.75" customHeight="1">
      <c r="D514" s="70"/>
      <c r="E514" s="70"/>
    </row>
    <row r="515" spans="4:5" ht="15.75" customHeight="1">
      <c r="D515" s="70"/>
      <c r="E515" s="70"/>
    </row>
    <row r="516" spans="4:5" ht="15.75" customHeight="1">
      <c r="D516" s="70"/>
      <c r="E516" s="70"/>
    </row>
    <row r="517" spans="4:5" ht="15.75" customHeight="1">
      <c r="D517" s="70"/>
      <c r="E517" s="70"/>
    </row>
    <row r="518" spans="4:5" ht="15.75" customHeight="1">
      <c r="D518" s="70"/>
      <c r="E518" s="70"/>
    </row>
    <row r="519" spans="4:5" ht="15.75" customHeight="1">
      <c r="D519" s="70"/>
      <c r="E519" s="70"/>
    </row>
    <row r="520" spans="4:5" ht="15.75" customHeight="1">
      <c r="D520" s="70"/>
      <c r="E520" s="70"/>
    </row>
    <row r="521" spans="4:5" ht="15.75" customHeight="1">
      <c r="D521" s="70"/>
      <c r="E521" s="70"/>
    </row>
    <row r="522" spans="4:5" ht="15.75" customHeight="1">
      <c r="D522" s="70"/>
      <c r="E522" s="70"/>
    </row>
    <row r="523" spans="4:5" ht="15.75" customHeight="1">
      <c r="D523" s="70"/>
      <c r="E523" s="70"/>
    </row>
    <row r="524" spans="4:5" ht="15.75" customHeight="1">
      <c r="D524" s="70"/>
      <c r="E524" s="70"/>
    </row>
    <row r="525" spans="4:5" ht="15.75" customHeight="1">
      <c r="D525" s="70"/>
      <c r="E525" s="70"/>
    </row>
    <row r="526" spans="4:5" ht="15.75" customHeight="1">
      <c r="D526" s="70"/>
      <c r="E526" s="70"/>
    </row>
    <row r="527" spans="4:5" ht="15.75" customHeight="1">
      <c r="D527" s="70"/>
      <c r="E527" s="70"/>
    </row>
    <row r="528" spans="4:5" ht="15.75" customHeight="1">
      <c r="D528" s="70"/>
      <c r="E528" s="70"/>
    </row>
    <row r="529" spans="4:5" ht="15.75" customHeight="1">
      <c r="D529" s="70"/>
      <c r="E529" s="70"/>
    </row>
    <row r="530" spans="4:5" ht="15.75" customHeight="1">
      <c r="D530" s="70"/>
      <c r="E530" s="70"/>
    </row>
    <row r="531" spans="4:5" ht="15.75" customHeight="1">
      <c r="D531" s="70"/>
      <c r="E531" s="70"/>
    </row>
    <row r="532" spans="4:5" ht="15.75" customHeight="1">
      <c r="D532" s="70"/>
      <c r="E532" s="70"/>
    </row>
    <row r="533" spans="4:5" ht="15.75" customHeight="1">
      <c r="D533" s="70"/>
      <c r="E533" s="70"/>
    </row>
    <row r="534" spans="4:5" ht="15.75" customHeight="1">
      <c r="D534" s="70"/>
      <c r="E534" s="70"/>
    </row>
    <row r="535" spans="4:5" ht="15.75" customHeight="1">
      <c r="D535" s="70"/>
      <c r="E535" s="70"/>
    </row>
    <row r="536" spans="4:5" ht="15.75" customHeight="1">
      <c r="D536" s="70"/>
      <c r="E536" s="70"/>
    </row>
    <row r="537" spans="4:5" ht="15.75" customHeight="1">
      <c r="D537" s="70"/>
      <c r="E537" s="70"/>
    </row>
    <row r="538" spans="4:5" ht="15.75" customHeight="1">
      <c r="D538" s="70"/>
      <c r="E538" s="70"/>
    </row>
    <row r="539" spans="4:5" ht="15.75" customHeight="1">
      <c r="D539" s="70"/>
      <c r="E539" s="70"/>
    </row>
    <row r="540" spans="4:5" ht="15.75" customHeight="1">
      <c r="D540" s="70"/>
      <c r="E540" s="70"/>
    </row>
    <row r="541" spans="4:5" ht="15.75" customHeight="1">
      <c r="D541" s="70"/>
      <c r="E541" s="70"/>
    </row>
    <row r="542" spans="4:5" ht="15.75" customHeight="1">
      <c r="D542" s="70"/>
      <c r="E542" s="70"/>
    </row>
    <row r="543" spans="4:5" ht="15.75" customHeight="1">
      <c r="D543" s="70"/>
      <c r="E543" s="70"/>
    </row>
    <row r="544" spans="4:5" ht="15.75" customHeight="1">
      <c r="D544" s="70"/>
      <c r="E544" s="70"/>
    </row>
    <row r="545" spans="4:5" ht="15.75" customHeight="1">
      <c r="D545" s="70"/>
      <c r="E545" s="70"/>
    </row>
    <row r="546" spans="4:5" ht="15.75" customHeight="1">
      <c r="D546" s="70"/>
      <c r="E546" s="70"/>
    </row>
    <row r="547" spans="4:5" ht="15.75" customHeight="1">
      <c r="D547" s="70"/>
      <c r="E547" s="70"/>
    </row>
    <row r="548" spans="4:5" ht="15.75" customHeight="1">
      <c r="D548" s="70"/>
      <c r="E548" s="70"/>
    </row>
    <row r="549" spans="4:5" ht="15.75" customHeight="1">
      <c r="D549" s="70"/>
      <c r="E549" s="70"/>
    </row>
    <row r="550" spans="4:5" ht="15.75" customHeight="1">
      <c r="D550" s="70"/>
      <c r="E550" s="70"/>
    </row>
    <row r="551" spans="4:5" ht="15.75" customHeight="1">
      <c r="D551" s="70"/>
      <c r="E551" s="70"/>
    </row>
    <row r="552" spans="4:5" ht="15.75" customHeight="1">
      <c r="D552" s="70"/>
      <c r="E552" s="70"/>
    </row>
    <row r="553" spans="4:5" ht="15.75" customHeight="1">
      <c r="D553" s="70"/>
      <c r="E553" s="70"/>
    </row>
    <row r="554" spans="4:5" ht="15.75" customHeight="1">
      <c r="D554" s="70"/>
      <c r="E554" s="70"/>
    </row>
    <row r="555" spans="4:5" ht="15.75" customHeight="1">
      <c r="D555" s="70"/>
      <c r="E555" s="70"/>
    </row>
    <row r="556" spans="4:5" ht="15.75" customHeight="1">
      <c r="D556" s="70"/>
      <c r="E556" s="70"/>
    </row>
    <row r="557" spans="4:5" ht="15.75" customHeight="1">
      <c r="D557" s="70"/>
      <c r="E557" s="70"/>
    </row>
    <row r="558" spans="4:5" ht="15.75" customHeight="1">
      <c r="D558" s="70"/>
      <c r="E558" s="70"/>
    </row>
    <row r="559" spans="4:5" ht="15.75" customHeight="1">
      <c r="D559" s="70"/>
      <c r="E559" s="70"/>
    </row>
    <row r="560" spans="4:5" ht="15.75" customHeight="1">
      <c r="D560" s="70"/>
      <c r="E560" s="70"/>
    </row>
    <row r="561" spans="4:5" ht="15.75" customHeight="1">
      <c r="D561" s="70"/>
      <c r="E561" s="70"/>
    </row>
    <row r="562" spans="4:5" ht="15.75" customHeight="1">
      <c r="D562" s="70"/>
      <c r="E562" s="70"/>
    </row>
    <row r="563" spans="4:5" ht="15.75" customHeight="1">
      <c r="D563" s="70"/>
      <c r="E563" s="70"/>
    </row>
    <row r="564" spans="4:5" ht="15.75" customHeight="1">
      <c r="D564" s="70"/>
      <c r="E564" s="70"/>
    </row>
    <row r="565" spans="4:5" ht="15.75" customHeight="1">
      <c r="D565" s="70"/>
      <c r="E565" s="70"/>
    </row>
    <row r="566" spans="4:5" ht="15.75" customHeight="1">
      <c r="D566" s="70"/>
      <c r="E566" s="70"/>
    </row>
    <row r="567" spans="4:5" ht="15.75" customHeight="1">
      <c r="D567" s="70"/>
      <c r="E567" s="70"/>
    </row>
    <row r="568" spans="4:5" ht="15.75" customHeight="1">
      <c r="D568" s="70"/>
      <c r="E568" s="70"/>
    </row>
    <row r="569" spans="4:5" ht="15.75" customHeight="1">
      <c r="D569" s="70"/>
      <c r="E569" s="70"/>
    </row>
    <row r="570" spans="4:5" ht="15.75" customHeight="1">
      <c r="D570" s="70"/>
      <c r="E570" s="70"/>
    </row>
    <row r="571" spans="4:5" ht="15.75" customHeight="1">
      <c r="D571" s="70"/>
      <c r="E571" s="70"/>
    </row>
    <row r="572" spans="4:5" ht="15.75" customHeight="1">
      <c r="D572" s="70"/>
      <c r="E572" s="70"/>
    </row>
    <row r="573" spans="4:5" ht="15.75" customHeight="1">
      <c r="D573" s="70"/>
      <c r="E573" s="70"/>
    </row>
    <row r="574" spans="4:5" ht="15.75" customHeight="1">
      <c r="D574" s="70"/>
      <c r="E574" s="70"/>
    </row>
    <row r="575" spans="4:5" ht="15.75" customHeight="1">
      <c r="D575" s="70"/>
      <c r="E575" s="70"/>
    </row>
    <row r="576" spans="4:5" ht="15.75" customHeight="1">
      <c r="D576" s="70"/>
      <c r="E576" s="70"/>
    </row>
    <row r="577" spans="4:5" ht="15.75" customHeight="1">
      <c r="D577" s="70"/>
      <c r="E577" s="70"/>
    </row>
    <row r="578" spans="4:5" ht="15.75" customHeight="1">
      <c r="D578" s="70"/>
      <c r="E578" s="70"/>
    </row>
    <row r="579" spans="4:5" ht="15.75" customHeight="1">
      <c r="D579" s="70"/>
      <c r="E579" s="70"/>
    </row>
    <row r="580" spans="4:5" ht="15.75" customHeight="1">
      <c r="D580" s="70"/>
      <c r="E580" s="70"/>
    </row>
    <row r="581" spans="4:5" ht="15.75" customHeight="1">
      <c r="D581" s="70"/>
      <c r="E581" s="70"/>
    </row>
    <row r="582" spans="4:5" ht="15.75" customHeight="1">
      <c r="D582" s="70"/>
      <c r="E582" s="70"/>
    </row>
    <row r="583" spans="4:5" ht="15.75" customHeight="1">
      <c r="D583" s="70"/>
      <c r="E583" s="70"/>
    </row>
    <row r="584" spans="4:5" ht="15.75" customHeight="1">
      <c r="D584" s="70"/>
      <c r="E584" s="70"/>
    </row>
    <row r="585" spans="4:5" ht="15.75" customHeight="1">
      <c r="D585" s="70"/>
      <c r="E585" s="70"/>
    </row>
    <row r="586" spans="4:5" ht="15.75" customHeight="1">
      <c r="D586" s="70"/>
      <c r="E586" s="70"/>
    </row>
    <row r="587" spans="4:5" ht="15.75" customHeight="1">
      <c r="D587" s="70"/>
      <c r="E587" s="70"/>
    </row>
    <row r="588" spans="4:5" ht="15.75" customHeight="1">
      <c r="D588" s="70"/>
      <c r="E588" s="70"/>
    </row>
    <row r="589" spans="4:5" ht="15.75" customHeight="1">
      <c r="D589" s="70"/>
      <c r="E589" s="70"/>
    </row>
    <row r="590" spans="4:5" ht="15.75" customHeight="1">
      <c r="D590" s="70"/>
      <c r="E590" s="70"/>
    </row>
    <row r="591" spans="4:5" ht="15.75" customHeight="1">
      <c r="D591" s="70"/>
      <c r="E591" s="70"/>
    </row>
    <row r="592" spans="4:5" ht="15.75" customHeight="1">
      <c r="D592" s="70"/>
      <c r="E592" s="70"/>
    </row>
    <row r="593" spans="4:5" ht="15.75" customHeight="1">
      <c r="D593" s="70"/>
      <c r="E593" s="70"/>
    </row>
    <row r="594" spans="4:5" ht="15.75" customHeight="1">
      <c r="D594" s="70"/>
      <c r="E594" s="70"/>
    </row>
    <row r="595" spans="4:5" ht="15.75" customHeight="1">
      <c r="D595" s="70"/>
      <c r="E595" s="70"/>
    </row>
    <row r="596" spans="4:5" ht="15.75" customHeight="1">
      <c r="D596" s="70"/>
      <c r="E596" s="70"/>
    </row>
    <row r="597" spans="4:5" ht="15.75" customHeight="1">
      <c r="D597" s="70"/>
      <c r="E597" s="70"/>
    </row>
    <row r="598" spans="4:5" ht="15.75" customHeight="1">
      <c r="D598" s="70"/>
      <c r="E598" s="70"/>
    </row>
    <row r="599" spans="4:5" ht="15.75" customHeight="1">
      <c r="D599" s="70"/>
      <c r="E599" s="70"/>
    </row>
    <row r="600" spans="4:5" ht="15.75" customHeight="1">
      <c r="D600" s="70"/>
      <c r="E600" s="70"/>
    </row>
    <row r="601" spans="4:5" ht="15.75" customHeight="1">
      <c r="D601" s="70"/>
      <c r="E601" s="70"/>
    </row>
    <row r="602" spans="4:5" ht="15.75" customHeight="1">
      <c r="D602" s="70"/>
      <c r="E602" s="70"/>
    </row>
    <row r="603" spans="4:5" ht="15.75" customHeight="1">
      <c r="D603" s="70"/>
      <c r="E603" s="70"/>
    </row>
    <row r="604" spans="4:5" ht="15.75" customHeight="1">
      <c r="D604" s="70"/>
      <c r="E604" s="70"/>
    </row>
    <row r="605" spans="4:5" ht="15.75" customHeight="1">
      <c r="D605" s="70"/>
      <c r="E605" s="70"/>
    </row>
    <row r="606" spans="4:5" ht="15.75" customHeight="1">
      <c r="D606" s="70"/>
      <c r="E606" s="70"/>
    </row>
    <row r="607" spans="4:5" ht="15.75" customHeight="1">
      <c r="D607" s="70"/>
      <c r="E607" s="70"/>
    </row>
    <row r="608" spans="4:5" ht="15.75" customHeight="1">
      <c r="D608" s="70"/>
      <c r="E608" s="70"/>
    </row>
    <row r="609" spans="4:5" ht="15.75" customHeight="1">
      <c r="D609" s="70"/>
      <c r="E609" s="70"/>
    </row>
    <row r="610" spans="4:5" ht="15.75" customHeight="1">
      <c r="D610" s="70"/>
      <c r="E610" s="70"/>
    </row>
    <row r="611" spans="4:5" ht="15.75" customHeight="1">
      <c r="D611" s="70"/>
      <c r="E611" s="70"/>
    </row>
    <row r="612" spans="4:5" ht="15.75" customHeight="1">
      <c r="D612" s="70"/>
      <c r="E612" s="70"/>
    </row>
    <row r="613" spans="4:5" ht="15.75" customHeight="1">
      <c r="D613" s="70"/>
      <c r="E613" s="70"/>
    </row>
    <row r="614" spans="4:5" ht="15.75" customHeight="1">
      <c r="D614" s="70"/>
      <c r="E614" s="70"/>
    </row>
    <row r="615" spans="4:5" ht="15.75" customHeight="1">
      <c r="D615" s="70"/>
      <c r="E615" s="70"/>
    </row>
    <row r="616" spans="4:5" ht="15.75" customHeight="1">
      <c r="D616" s="70"/>
      <c r="E616" s="70"/>
    </row>
    <row r="617" spans="4:5" ht="15.75" customHeight="1">
      <c r="D617" s="70"/>
      <c r="E617" s="70"/>
    </row>
    <row r="618" spans="4:5" ht="15.75" customHeight="1">
      <c r="D618" s="70"/>
      <c r="E618" s="70"/>
    </row>
    <row r="619" spans="4:5" ht="15.75" customHeight="1">
      <c r="D619" s="70"/>
      <c r="E619" s="70"/>
    </row>
    <row r="620" spans="4:5" ht="15.75" customHeight="1">
      <c r="D620" s="70"/>
      <c r="E620" s="70"/>
    </row>
    <row r="621" spans="4:5" ht="15.75" customHeight="1">
      <c r="D621" s="70"/>
      <c r="E621" s="70"/>
    </row>
    <row r="622" spans="4:5" ht="15.75" customHeight="1">
      <c r="D622" s="70"/>
      <c r="E622" s="70"/>
    </row>
    <row r="623" spans="4:5" ht="15.75" customHeight="1">
      <c r="D623" s="70"/>
      <c r="E623" s="70"/>
    </row>
    <row r="624" spans="4:5" ht="15.75" customHeight="1">
      <c r="D624" s="70"/>
      <c r="E624" s="70"/>
    </row>
    <row r="625" spans="4:5" ht="15.75" customHeight="1">
      <c r="D625" s="70"/>
      <c r="E625" s="70"/>
    </row>
    <row r="626" spans="4:5" ht="15.75" customHeight="1">
      <c r="D626" s="70"/>
      <c r="E626" s="70"/>
    </row>
    <row r="627" spans="4:5" ht="15.75" customHeight="1">
      <c r="D627" s="70"/>
      <c r="E627" s="70"/>
    </row>
    <row r="628" spans="4:5" ht="15.75" customHeight="1">
      <c r="D628" s="70"/>
      <c r="E628" s="70"/>
    </row>
    <row r="629" spans="4:5" ht="15.75" customHeight="1">
      <c r="D629" s="70"/>
      <c r="E629" s="70"/>
    </row>
    <row r="630" spans="4:5" ht="15.75" customHeight="1">
      <c r="D630" s="70"/>
      <c r="E630" s="70"/>
    </row>
    <row r="631" spans="4:5" ht="15.75" customHeight="1">
      <c r="D631" s="70"/>
      <c r="E631" s="70"/>
    </row>
    <row r="632" spans="4:5" ht="15.75" customHeight="1">
      <c r="D632" s="70"/>
      <c r="E632" s="70"/>
    </row>
    <row r="633" spans="4:5" ht="15.75" customHeight="1">
      <c r="D633" s="70"/>
      <c r="E633" s="70"/>
    </row>
    <row r="634" spans="4:5" ht="15.75" customHeight="1">
      <c r="D634" s="70"/>
      <c r="E634" s="70"/>
    </row>
    <row r="635" spans="4:5" ht="15.75" customHeight="1">
      <c r="D635" s="70"/>
      <c r="E635" s="70"/>
    </row>
    <row r="636" spans="4:5" ht="15.75" customHeight="1">
      <c r="D636" s="70"/>
      <c r="E636" s="70"/>
    </row>
    <row r="637" spans="4:5" ht="15.75" customHeight="1">
      <c r="D637" s="70"/>
      <c r="E637" s="70"/>
    </row>
    <row r="638" spans="4:5" ht="15.75" customHeight="1">
      <c r="D638" s="70"/>
      <c r="E638" s="70"/>
    </row>
    <row r="639" spans="4:5" ht="15.75" customHeight="1">
      <c r="D639" s="70"/>
      <c r="E639" s="70"/>
    </row>
    <row r="640" spans="4:5" ht="15.75" customHeight="1">
      <c r="D640" s="70"/>
      <c r="E640" s="70"/>
    </row>
    <row r="641" spans="4:5" ht="15.75" customHeight="1">
      <c r="D641" s="70"/>
      <c r="E641" s="70"/>
    </row>
    <row r="642" spans="4:5" ht="15.75" customHeight="1">
      <c r="D642" s="70"/>
      <c r="E642" s="70"/>
    </row>
    <row r="643" spans="4:5" ht="15.75" customHeight="1">
      <c r="D643" s="70"/>
      <c r="E643" s="70"/>
    </row>
    <row r="644" spans="4:5" ht="15.75" customHeight="1">
      <c r="D644" s="70"/>
      <c r="E644" s="70"/>
    </row>
    <row r="645" spans="4:5" ht="15.75" customHeight="1">
      <c r="D645" s="70"/>
      <c r="E645" s="70"/>
    </row>
    <row r="646" spans="4:5" ht="15.75" customHeight="1">
      <c r="D646" s="70"/>
      <c r="E646" s="70"/>
    </row>
    <row r="647" spans="4:5" ht="15.75" customHeight="1">
      <c r="D647" s="70"/>
      <c r="E647" s="70"/>
    </row>
    <row r="648" spans="4:5" ht="15.75" customHeight="1">
      <c r="D648" s="70"/>
      <c r="E648" s="70"/>
    </row>
    <row r="649" spans="4:5" ht="15.75" customHeight="1">
      <c r="D649" s="70"/>
      <c r="E649" s="70"/>
    </row>
    <row r="650" spans="4:5" ht="15.75" customHeight="1">
      <c r="D650" s="70"/>
      <c r="E650" s="70"/>
    </row>
    <row r="651" spans="4:5" ht="15.75" customHeight="1">
      <c r="D651" s="70"/>
      <c r="E651" s="70"/>
    </row>
    <row r="652" spans="4:5" ht="15.75" customHeight="1">
      <c r="D652" s="70"/>
      <c r="E652" s="70"/>
    </row>
    <row r="653" spans="4:5" ht="15.75" customHeight="1">
      <c r="D653" s="70"/>
      <c r="E653" s="70"/>
    </row>
    <row r="654" spans="4:5" ht="15.75" customHeight="1">
      <c r="D654" s="70"/>
      <c r="E654" s="70"/>
    </row>
    <row r="655" spans="4:5" ht="15.75" customHeight="1">
      <c r="D655" s="70"/>
      <c r="E655" s="70"/>
    </row>
    <row r="656" spans="4:5" ht="15.75" customHeight="1">
      <c r="D656" s="70"/>
      <c r="E656" s="70"/>
    </row>
    <row r="657" spans="4:5" ht="15.75" customHeight="1">
      <c r="D657" s="70"/>
      <c r="E657" s="70"/>
    </row>
    <row r="658" spans="4:5" ht="15.75" customHeight="1">
      <c r="D658" s="70"/>
      <c r="E658" s="70"/>
    </row>
    <row r="659" spans="4:5" ht="15.75" customHeight="1">
      <c r="D659" s="70"/>
      <c r="E659" s="70"/>
    </row>
    <row r="660" spans="4:5" ht="15.75" customHeight="1">
      <c r="D660" s="70"/>
      <c r="E660" s="70"/>
    </row>
    <row r="661" spans="4:5" ht="15.75" customHeight="1">
      <c r="D661" s="70"/>
      <c r="E661" s="70"/>
    </row>
    <row r="662" spans="4:5" ht="15.75" customHeight="1">
      <c r="D662" s="70"/>
      <c r="E662" s="70"/>
    </row>
    <row r="663" spans="4:5" ht="15.75" customHeight="1">
      <c r="D663" s="70"/>
      <c r="E663" s="70"/>
    </row>
    <row r="664" spans="4:5" ht="15.75" customHeight="1">
      <c r="D664" s="70"/>
      <c r="E664" s="70"/>
    </row>
    <row r="665" spans="4:5" ht="15.75" customHeight="1">
      <c r="D665" s="70"/>
      <c r="E665" s="70"/>
    </row>
    <row r="666" spans="4:5" ht="15.75" customHeight="1">
      <c r="D666" s="70"/>
      <c r="E666" s="70"/>
    </row>
    <row r="667" spans="4:5" ht="15.75" customHeight="1">
      <c r="D667" s="70"/>
      <c r="E667" s="70"/>
    </row>
    <row r="668" spans="4:5" ht="15.75" customHeight="1">
      <c r="D668" s="70"/>
      <c r="E668" s="70"/>
    </row>
    <row r="669" spans="4:5" ht="15.75" customHeight="1">
      <c r="D669" s="70"/>
      <c r="E669" s="70"/>
    </row>
    <row r="670" spans="4:5" ht="15.75" customHeight="1">
      <c r="D670" s="70"/>
      <c r="E670" s="70"/>
    </row>
    <row r="671" spans="4:5" ht="15.75" customHeight="1">
      <c r="D671" s="70"/>
      <c r="E671" s="70"/>
    </row>
    <row r="672" spans="4:5" ht="15.75" customHeight="1">
      <c r="D672" s="70"/>
      <c r="E672" s="70"/>
    </row>
    <row r="673" spans="4:5" ht="15.75" customHeight="1">
      <c r="D673" s="70"/>
      <c r="E673" s="70"/>
    </row>
    <row r="674" spans="4:5" ht="15.75" customHeight="1">
      <c r="D674" s="70"/>
      <c r="E674" s="70"/>
    </row>
    <row r="675" spans="4:5" ht="15.75" customHeight="1">
      <c r="D675" s="70"/>
      <c r="E675" s="70"/>
    </row>
    <row r="676" spans="4:5" ht="15.75" customHeight="1">
      <c r="D676" s="70"/>
      <c r="E676" s="70"/>
    </row>
    <row r="677" spans="4:5" ht="15.75" customHeight="1">
      <c r="D677" s="70"/>
      <c r="E677" s="70"/>
    </row>
    <row r="678" spans="4:5" ht="15.75" customHeight="1">
      <c r="D678" s="70"/>
      <c r="E678" s="70"/>
    </row>
    <row r="679" spans="4:5" ht="15.75" customHeight="1">
      <c r="D679" s="70"/>
      <c r="E679" s="70"/>
    </row>
    <row r="680" spans="4:5" ht="15.75" customHeight="1">
      <c r="D680" s="70"/>
      <c r="E680" s="70"/>
    </row>
    <row r="681" spans="4:5" ht="15.75" customHeight="1">
      <c r="D681" s="70"/>
      <c r="E681" s="70"/>
    </row>
    <row r="682" spans="4:5" ht="15.75" customHeight="1">
      <c r="D682" s="70"/>
      <c r="E682" s="70"/>
    </row>
    <row r="683" spans="4:5" ht="15.75" customHeight="1">
      <c r="D683" s="70"/>
      <c r="E683" s="70"/>
    </row>
    <row r="684" spans="4:5" ht="15.75" customHeight="1">
      <c r="D684" s="70"/>
      <c r="E684" s="70"/>
    </row>
    <row r="685" spans="4:5" ht="15.75" customHeight="1">
      <c r="D685" s="70"/>
      <c r="E685" s="70"/>
    </row>
    <row r="686" spans="4:5" ht="15.75" customHeight="1">
      <c r="D686" s="70"/>
      <c r="E686" s="70"/>
    </row>
    <row r="687" spans="4:5" ht="15.75" customHeight="1">
      <c r="D687" s="70"/>
      <c r="E687" s="70"/>
    </row>
    <row r="688" spans="4:5" ht="15.75" customHeight="1">
      <c r="D688" s="70"/>
      <c r="E688" s="70"/>
    </row>
    <row r="689" spans="4:5" ht="15.75" customHeight="1">
      <c r="D689" s="70"/>
      <c r="E689" s="70"/>
    </row>
    <row r="690" spans="4:5" ht="15.75" customHeight="1">
      <c r="D690" s="70"/>
      <c r="E690" s="70"/>
    </row>
    <row r="691" spans="4:5" ht="15.75" customHeight="1">
      <c r="D691" s="70"/>
      <c r="E691" s="70"/>
    </row>
    <row r="692" spans="4:5" ht="15.75" customHeight="1">
      <c r="D692" s="70"/>
      <c r="E692" s="70"/>
    </row>
    <row r="693" spans="4:5" ht="15.75" customHeight="1">
      <c r="D693" s="70"/>
      <c r="E693" s="70"/>
    </row>
    <row r="694" spans="4:5" ht="15.75" customHeight="1">
      <c r="D694" s="70"/>
      <c r="E694" s="70"/>
    </row>
    <row r="695" spans="4:5" ht="15.75" customHeight="1">
      <c r="D695" s="70"/>
      <c r="E695" s="70"/>
    </row>
    <row r="696" spans="4:5" ht="15.75" customHeight="1">
      <c r="D696" s="70"/>
      <c r="E696" s="70"/>
    </row>
    <row r="697" spans="4:5" ht="15.75" customHeight="1">
      <c r="D697" s="70"/>
      <c r="E697" s="70"/>
    </row>
    <row r="698" spans="4:5" ht="15.75" customHeight="1">
      <c r="D698" s="70"/>
      <c r="E698" s="70"/>
    </row>
    <row r="699" spans="4:5" ht="15.75" customHeight="1">
      <c r="D699" s="70"/>
      <c r="E699" s="70"/>
    </row>
    <row r="700" spans="4:5" ht="15.75" customHeight="1">
      <c r="D700" s="70"/>
      <c r="E700" s="70"/>
    </row>
    <row r="701" spans="4:5" ht="15.75" customHeight="1">
      <c r="D701" s="70"/>
      <c r="E701" s="70"/>
    </row>
    <row r="702" spans="4:5" ht="15.75" customHeight="1">
      <c r="D702" s="70"/>
      <c r="E702" s="70"/>
    </row>
    <row r="703" spans="4:5" ht="15.75" customHeight="1">
      <c r="D703" s="70"/>
      <c r="E703" s="70"/>
    </row>
    <row r="704" spans="4:5" ht="15.75" customHeight="1">
      <c r="D704" s="70"/>
      <c r="E704" s="70"/>
    </row>
    <row r="705" spans="4:5" ht="15.75" customHeight="1">
      <c r="D705" s="70"/>
      <c r="E705" s="70"/>
    </row>
    <row r="706" spans="4:5" ht="15.75" customHeight="1">
      <c r="D706" s="70"/>
      <c r="E706" s="70"/>
    </row>
    <row r="707" spans="4:5" ht="15.75" customHeight="1">
      <c r="D707" s="70"/>
      <c r="E707" s="70"/>
    </row>
    <row r="708" spans="4:5" ht="15.75" customHeight="1">
      <c r="D708" s="70"/>
      <c r="E708" s="70"/>
    </row>
    <row r="709" spans="4:5" ht="15.75" customHeight="1">
      <c r="D709" s="70"/>
      <c r="E709" s="70"/>
    </row>
    <row r="710" spans="4:5" ht="15.75" customHeight="1">
      <c r="D710" s="70"/>
      <c r="E710" s="70"/>
    </row>
    <row r="711" spans="4:5" ht="15.75" customHeight="1">
      <c r="D711" s="70"/>
      <c r="E711" s="70"/>
    </row>
    <row r="712" spans="4:5" ht="15.75" customHeight="1">
      <c r="D712" s="70"/>
      <c r="E712" s="70"/>
    </row>
    <row r="713" spans="4:5" ht="15.75" customHeight="1">
      <c r="D713" s="70"/>
      <c r="E713" s="70"/>
    </row>
    <row r="714" spans="4:5" ht="15.75" customHeight="1">
      <c r="D714" s="70"/>
      <c r="E714" s="70"/>
    </row>
    <row r="715" spans="4:5" ht="15.75" customHeight="1">
      <c r="D715" s="70"/>
      <c r="E715" s="70"/>
    </row>
    <row r="716" spans="4:5" ht="15.75" customHeight="1">
      <c r="D716" s="70"/>
      <c r="E716" s="70"/>
    </row>
    <row r="717" spans="4:5" ht="15.75" customHeight="1">
      <c r="D717" s="70"/>
      <c r="E717" s="70"/>
    </row>
    <row r="718" spans="4:5" ht="15.75" customHeight="1">
      <c r="D718" s="70"/>
      <c r="E718" s="70"/>
    </row>
    <row r="719" spans="4:5" ht="15.75" customHeight="1">
      <c r="D719" s="70"/>
      <c r="E719" s="70"/>
    </row>
    <row r="720" spans="4:5" ht="15.75" customHeight="1">
      <c r="D720" s="70"/>
      <c r="E720" s="70"/>
    </row>
    <row r="721" spans="4:5" ht="15.75" customHeight="1">
      <c r="D721" s="70"/>
      <c r="E721" s="70"/>
    </row>
    <row r="722" spans="4:5" ht="15.75" customHeight="1">
      <c r="D722" s="70"/>
      <c r="E722" s="70"/>
    </row>
    <row r="723" spans="4:5" ht="15.75" customHeight="1">
      <c r="D723" s="70"/>
      <c r="E723" s="70"/>
    </row>
    <row r="724" spans="4:5" ht="15.75" customHeight="1">
      <c r="D724" s="70"/>
      <c r="E724" s="70"/>
    </row>
    <row r="725" spans="4:5" ht="15.75" customHeight="1">
      <c r="D725" s="70"/>
      <c r="E725" s="70"/>
    </row>
    <row r="726" spans="4:5" ht="15.75" customHeight="1">
      <c r="D726" s="70"/>
      <c r="E726" s="70"/>
    </row>
    <row r="727" spans="4:5" ht="15.75" customHeight="1">
      <c r="D727" s="70"/>
      <c r="E727" s="70"/>
    </row>
    <row r="728" spans="4:5" ht="15.75" customHeight="1">
      <c r="D728" s="70"/>
      <c r="E728" s="70"/>
    </row>
    <row r="729" spans="4:5" ht="15.75" customHeight="1">
      <c r="D729" s="70"/>
      <c r="E729" s="70"/>
    </row>
    <row r="730" spans="4:5" ht="15.75" customHeight="1">
      <c r="D730" s="70"/>
      <c r="E730" s="70"/>
    </row>
    <row r="731" spans="4:5" ht="15.75" customHeight="1">
      <c r="D731" s="70"/>
      <c r="E731" s="70"/>
    </row>
    <row r="732" spans="4:5" ht="15.75" customHeight="1">
      <c r="D732" s="70"/>
      <c r="E732" s="70"/>
    </row>
    <row r="733" spans="4:5" ht="15.75" customHeight="1">
      <c r="D733" s="70"/>
      <c r="E733" s="70"/>
    </row>
    <row r="734" spans="4:5" ht="15.75" customHeight="1">
      <c r="D734" s="70"/>
      <c r="E734" s="70"/>
    </row>
    <row r="735" spans="4:5" ht="15.75" customHeight="1">
      <c r="D735" s="70"/>
      <c r="E735" s="70"/>
    </row>
    <row r="736" spans="4:5" ht="15.75" customHeight="1">
      <c r="D736" s="70"/>
      <c r="E736" s="70"/>
    </row>
    <row r="737" spans="4:5" ht="15.75" customHeight="1">
      <c r="D737" s="70"/>
      <c r="E737" s="70"/>
    </row>
    <row r="738" spans="4:5" ht="15.75" customHeight="1">
      <c r="D738" s="70"/>
      <c r="E738" s="70"/>
    </row>
    <row r="739" spans="4:5" ht="15.75" customHeight="1">
      <c r="D739" s="70"/>
      <c r="E739" s="70"/>
    </row>
    <row r="740" spans="4:5" ht="15.75" customHeight="1">
      <c r="D740" s="70"/>
      <c r="E740" s="70"/>
    </row>
    <row r="741" spans="4:5" ht="15.75" customHeight="1">
      <c r="D741" s="70"/>
      <c r="E741" s="70"/>
    </row>
    <row r="742" spans="4:5" ht="15.75" customHeight="1">
      <c r="D742" s="70"/>
      <c r="E742" s="70"/>
    </row>
    <row r="743" spans="4:5" ht="15.75" customHeight="1">
      <c r="D743" s="70"/>
      <c r="E743" s="70"/>
    </row>
    <row r="744" spans="4:5" ht="15.75" customHeight="1">
      <c r="D744" s="70"/>
      <c r="E744" s="70"/>
    </row>
    <row r="745" spans="4:5" ht="15.75" customHeight="1">
      <c r="D745" s="70"/>
      <c r="E745" s="70"/>
    </row>
    <row r="746" spans="4:5" ht="15.75" customHeight="1">
      <c r="D746" s="70"/>
      <c r="E746" s="70"/>
    </row>
    <row r="747" spans="4:5" ht="15.75" customHeight="1">
      <c r="D747" s="70"/>
      <c r="E747" s="70"/>
    </row>
    <row r="748" spans="4:5" ht="15.75" customHeight="1">
      <c r="D748" s="70"/>
      <c r="E748" s="70"/>
    </row>
    <row r="749" spans="4:5" ht="15.75" customHeight="1">
      <c r="D749" s="70"/>
      <c r="E749" s="70"/>
    </row>
    <row r="750" spans="4:5" ht="15.75" customHeight="1">
      <c r="D750" s="70"/>
      <c r="E750" s="70"/>
    </row>
    <row r="751" spans="4:5" ht="15.75" customHeight="1">
      <c r="D751" s="70"/>
      <c r="E751" s="70"/>
    </row>
    <row r="752" spans="4:5" ht="15.75" customHeight="1">
      <c r="D752" s="70"/>
      <c r="E752" s="70"/>
    </row>
    <row r="753" spans="4:5" ht="15.75" customHeight="1">
      <c r="D753" s="70"/>
      <c r="E753" s="70"/>
    </row>
    <row r="754" spans="4:5" ht="15.75" customHeight="1">
      <c r="D754" s="70"/>
      <c r="E754" s="70"/>
    </row>
    <row r="755" spans="4:5" ht="15.75" customHeight="1">
      <c r="D755" s="70"/>
      <c r="E755" s="70"/>
    </row>
    <row r="756" spans="4:5" ht="15.75" customHeight="1">
      <c r="D756" s="70"/>
      <c r="E756" s="70"/>
    </row>
    <row r="757" spans="4:5" ht="15.75" customHeight="1">
      <c r="D757" s="70"/>
      <c r="E757" s="70"/>
    </row>
    <row r="758" spans="4:5" ht="15.75" customHeight="1">
      <c r="D758" s="70"/>
      <c r="E758" s="70"/>
    </row>
    <row r="759" spans="4:5" ht="15.75" customHeight="1">
      <c r="D759" s="70"/>
      <c r="E759" s="70"/>
    </row>
    <row r="760" spans="4:5" ht="15.75" customHeight="1">
      <c r="D760" s="70"/>
      <c r="E760" s="70"/>
    </row>
    <row r="761" spans="4:5" ht="15.75" customHeight="1">
      <c r="D761" s="70"/>
      <c r="E761" s="70"/>
    </row>
    <row r="762" spans="4:5" ht="15.75" customHeight="1">
      <c r="D762" s="70"/>
      <c r="E762" s="70"/>
    </row>
    <row r="763" spans="4:5" ht="15.75" customHeight="1">
      <c r="D763" s="70"/>
      <c r="E763" s="70"/>
    </row>
    <row r="764" spans="4:5" ht="15.75" customHeight="1">
      <c r="D764" s="70"/>
      <c r="E764" s="70"/>
    </row>
    <row r="765" spans="4:5" ht="15.75" customHeight="1">
      <c r="D765" s="70"/>
      <c r="E765" s="70"/>
    </row>
    <row r="766" spans="4:5" ht="15.75" customHeight="1">
      <c r="D766" s="70"/>
      <c r="E766" s="70"/>
    </row>
    <row r="767" spans="4:5" ht="15.75" customHeight="1">
      <c r="D767" s="70"/>
      <c r="E767" s="70"/>
    </row>
    <row r="768" spans="4:5" ht="15.75" customHeight="1">
      <c r="D768" s="70"/>
      <c r="E768" s="70"/>
    </row>
    <row r="769" spans="4:5" ht="15.75" customHeight="1">
      <c r="D769" s="70"/>
      <c r="E769" s="70"/>
    </row>
    <row r="770" spans="4:5" ht="15.75" customHeight="1">
      <c r="D770" s="70"/>
      <c r="E770" s="70"/>
    </row>
    <row r="771" spans="4:5" ht="15.75" customHeight="1">
      <c r="D771" s="70"/>
      <c r="E771" s="70"/>
    </row>
    <row r="772" spans="4:5" ht="15.75" customHeight="1">
      <c r="D772" s="70"/>
      <c r="E772" s="70"/>
    </row>
    <row r="773" spans="4:5" ht="15.75" customHeight="1">
      <c r="D773" s="70"/>
      <c r="E773" s="70"/>
    </row>
    <row r="774" spans="4:5" ht="15.75" customHeight="1">
      <c r="D774" s="70"/>
      <c r="E774" s="70"/>
    </row>
    <row r="775" spans="4:5" ht="15.75" customHeight="1">
      <c r="D775" s="70"/>
      <c r="E775" s="70"/>
    </row>
    <row r="776" spans="4:5" ht="15.75" customHeight="1">
      <c r="D776" s="70"/>
      <c r="E776" s="70"/>
    </row>
    <row r="777" spans="4:5" ht="15.75" customHeight="1">
      <c r="D777" s="70"/>
      <c r="E777" s="70"/>
    </row>
    <row r="778" spans="4:5" ht="15.75" customHeight="1">
      <c r="D778" s="70"/>
      <c r="E778" s="70"/>
    </row>
    <row r="779" spans="4:5" ht="15.75" customHeight="1">
      <c r="D779" s="70"/>
      <c r="E779" s="70"/>
    </row>
    <row r="780" spans="4:5" ht="15.75" customHeight="1">
      <c r="D780" s="70"/>
      <c r="E780" s="70"/>
    </row>
    <row r="781" spans="4:5" ht="15.75" customHeight="1">
      <c r="D781" s="70"/>
      <c r="E781" s="70"/>
    </row>
    <row r="782" spans="4:5" ht="15.75" customHeight="1">
      <c r="D782" s="70"/>
      <c r="E782" s="70"/>
    </row>
    <row r="783" spans="4:5" ht="15.75" customHeight="1">
      <c r="D783" s="70"/>
      <c r="E783" s="70"/>
    </row>
    <row r="784" spans="4:5" ht="15.75" customHeight="1">
      <c r="D784" s="70"/>
      <c r="E784" s="70"/>
    </row>
    <row r="785" spans="4:5" ht="15.75" customHeight="1">
      <c r="D785" s="70"/>
      <c r="E785" s="70"/>
    </row>
    <row r="786" spans="4:5" ht="15.75" customHeight="1">
      <c r="D786" s="70"/>
      <c r="E786" s="70"/>
    </row>
    <row r="787" spans="4:5" ht="15.75" customHeight="1">
      <c r="D787" s="70"/>
      <c r="E787" s="70"/>
    </row>
    <row r="788" spans="4:5" ht="15.75" customHeight="1">
      <c r="D788" s="70"/>
      <c r="E788" s="70"/>
    </row>
    <row r="789" spans="4:5" ht="15.75" customHeight="1">
      <c r="D789" s="70"/>
      <c r="E789" s="70"/>
    </row>
    <row r="790" spans="4:5" ht="15.75" customHeight="1">
      <c r="D790" s="70"/>
      <c r="E790" s="70"/>
    </row>
    <row r="791" spans="4:5" ht="15.75" customHeight="1">
      <c r="D791" s="70"/>
      <c r="E791" s="70"/>
    </row>
    <row r="792" spans="4:5" ht="15.75" customHeight="1">
      <c r="D792" s="70"/>
      <c r="E792" s="70"/>
    </row>
    <row r="793" spans="4:5" ht="15.75" customHeight="1">
      <c r="D793" s="70"/>
      <c r="E793" s="70"/>
    </row>
    <row r="794" spans="4:5" ht="15.75" customHeight="1">
      <c r="D794" s="70"/>
      <c r="E794" s="70"/>
    </row>
    <row r="795" spans="4:5" ht="15.75" customHeight="1">
      <c r="D795" s="70"/>
      <c r="E795" s="70"/>
    </row>
    <row r="796" spans="4:5" ht="15.75" customHeight="1">
      <c r="D796" s="70"/>
      <c r="E796" s="70"/>
    </row>
    <row r="797" spans="4:5" ht="15.75" customHeight="1">
      <c r="D797" s="70"/>
      <c r="E797" s="70"/>
    </row>
    <row r="798" spans="4:5" ht="15.75" customHeight="1">
      <c r="D798" s="70"/>
      <c r="E798" s="70"/>
    </row>
    <row r="799" spans="4:5" ht="15.75" customHeight="1">
      <c r="D799" s="70"/>
      <c r="E799" s="70"/>
    </row>
    <row r="800" spans="4:5" ht="15.75" customHeight="1">
      <c r="D800" s="70"/>
      <c r="E800" s="70"/>
    </row>
    <row r="801" spans="4:5" ht="15.75" customHeight="1">
      <c r="D801" s="70"/>
      <c r="E801" s="70"/>
    </row>
    <row r="802" spans="4:5" ht="15.75" customHeight="1">
      <c r="D802" s="70"/>
      <c r="E802" s="70"/>
    </row>
    <row r="803" spans="4:5" ht="15.75" customHeight="1">
      <c r="D803" s="70"/>
      <c r="E803" s="70"/>
    </row>
    <row r="804" spans="4:5" ht="15.75" customHeight="1">
      <c r="D804" s="70"/>
      <c r="E804" s="70"/>
    </row>
    <row r="805" spans="4:5" ht="15.75" customHeight="1">
      <c r="D805" s="70"/>
      <c r="E805" s="70"/>
    </row>
    <row r="806" spans="4:5" ht="15.75" customHeight="1">
      <c r="D806" s="70"/>
      <c r="E806" s="70"/>
    </row>
    <row r="807" spans="4:5" ht="15.75" customHeight="1">
      <c r="D807" s="70"/>
      <c r="E807" s="70"/>
    </row>
    <row r="808" spans="4:5" ht="15.75" customHeight="1">
      <c r="D808" s="70"/>
      <c r="E808" s="70"/>
    </row>
    <row r="809" spans="4:5" ht="15.75" customHeight="1">
      <c r="D809" s="70"/>
      <c r="E809" s="70"/>
    </row>
    <row r="810" spans="4:5" ht="15.75" customHeight="1">
      <c r="D810" s="70"/>
      <c r="E810" s="70"/>
    </row>
    <row r="811" spans="4:5" ht="15.75" customHeight="1">
      <c r="D811" s="70"/>
      <c r="E811" s="70"/>
    </row>
    <row r="812" spans="4:5" ht="15.75" customHeight="1">
      <c r="D812" s="70"/>
      <c r="E812" s="70"/>
    </row>
    <row r="813" spans="4:5" ht="15.75" customHeight="1">
      <c r="D813" s="70"/>
      <c r="E813" s="70"/>
    </row>
    <row r="814" spans="4:5" ht="15.75" customHeight="1">
      <c r="D814" s="70"/>
      <c r="E814" s="70"/>
    </row>
    <row r="815" spans="4:5" ht="15.75" customHeight="1">
      <c r="D815" s="70"/>
      <c r="E815" s="70"/>
    </row>
    <row r="816" spans="4:5" ht="15.75" customHeight="1">
      <c r="D816" s="70"/>
      <c r="E816" s="70"/>
    </row>
    <row r="817" spans="4:5" ht="15.75" customHeight="1">
      <c r="D817" s="70"/>
      <c r="E817" s="70"/>
    </row>
    <row r="818" spans="4:5" ht="15.75" customHeight="1">
      <c r="D818" s="70"/>
      <c r="E818" s="70"/>
    </row>
    <row r="819" spans="4:5" ht="15.75" customHeight="1">
      <c r="D819" s="70"/>
      <c r="E819" s="70"/>
    </row>
    <row r="820" spans="4:5" ht="15.75" customHeight="1">
      <c r="D820" s="70"/>
      <c r="E820" s="70"/>
    </row>
    <row r="821" spans="4:5" ht="15.75" customHeight="1">
      <c r="D821" s="70"/>
      <c r="E821" s="70"/>
    </row>
    <row r="822" spans="4:5" ht="15.75" customHeight="1">
      <c r="D822" s="70"/>
      <c r="E822" s="70"/>
    </row>
    <row r="823" spans="4:5" ht="15.75" customHeight="1">
      <c r="D823" s="70"/>
      <c r="E823" s="70"/>
    </row>
    <row r="824" spans="4:5" ht="15.75" customHeight="1">
      <c r="D824" s="70"/>
      <c r="E824" s="70"/>
    </row>
    <row r="825" spans="4:5" ht="15.75" customHeight="1">
      <c r="D825" s="70"/>
      <c r="E825" s="70"/>
    </row>
    <row r="826" spans="4:5" ht="15.75" customHeight="1">
      <c r="D826" s="70"/>
      <c r="E826" s="70"/>
    </row>
    <row r="827" spans="4:5" ht="15.75" customHeight="1">
      <c r="D827" s="70"/>
      <c r="E827" s="70"/>
    </row>
    <row r="828" spans="4:5" ht="15.75" customHeight="1">
      <c r="D828" s="70"/>
      <c r="E828" s="70"/>
    </row>
    <row r="829" spans="4:5" ht="15.75" customHeight="1">
      <c r="D829" s="70"/>
      <c r="E829" s="70"/>
    </row>
    <row r="830" spans="4:5" ht="15.75" customHeight="1">
      <c r="D830" s="70"/>
      <c r="E830" s="70"/>
    </row>
    <row r="831" spans="4:5" ht="15.75" customHeight="1">
      <c r="D831" s="70"/>
      <c r="E831" s="70"/>
    </row>
    <row r="832" spans="4:5" ht="15.75" customHeight="1">
      <c r="D832" s="70"/>
      <c r="E832" s="70"/>
    </row>
    <row r="833" spans="4:5" ht="15.75" customHeight="1">
      <c r="D833" s="70"/>
      <c r="E833" s="70"/>
    </row>
    <row r="834" spans="4:5" ht="15.75" customHeight="1">
      <c r="D834" s="70"/>
      <c r="E834" s="70"/>
    </row>
    <row r="835" spans="4:5" ht="15.75" customHeight="1">
      <c r="D835" s="70"/>
      <c r="E835" s="70"/>
    </row>
    <row r="836" spans="4:5" ht="15.75" customHeight="1">
      <c r="D836" s="70"/>
      <c r="E836" s="70"/>
    </row>
    <row r="837" spans="4:5" ht="15.75" customHeight="1">
      <c r="D837" s="70"/>
      <c r="E837" s="70"/>
    </row>
    <row r="838" spans="4:5" ht="15.75" customHeight="1">
      <c r="D838" s="70"/>
      <c r="E838" s="70"/>
    </row>
    <row r="839" spans="4:5" ht="15.75" customHeight="1">
      <c r="D839" s="70"/>
      <c r="E839" s="70"/>
    </row>
    <row r="840" spans="4:5" ht="15.75" customHeight="1">
      <c r="D840" s="70"/>
      <c r="E840" s="70"/>
    </row>
    <row r="841" spans="4:5" ht="15.75" customHeight="1">
      <c r="D841" s="70"/>
      <c r="E841" s="70"/>
    </row>
    <row r="842" spans="4:5" ht="15.75" customHeight="1">
      <c r="D842" s="70"/>
      <c r="E842" s="70"/>
    </row>
    <row r="843" spans="4:5" ht="15.75" customHeight="1">
      <c r="D843" s="70"/>
      <c r="E843" s="70"/>
    </row>
    <row r="844" spans="4:5" ht="15.75" customHeight="1">
      <c r="D844" s="70"/>
      <c r="E844" s="70"/>
    </row>
    <row r="845" spans="4:5" ht="15.75" customHeight="1">
      <c r="D845" s="70"/>
      <c r="E845" s="70"/>
    </row>
    <row r="846" spans="4:5" ht="15.75" customHeight="1">
      <c r="D846" s="70"/>
      <c r="E846" s="70"/>
    </row>
    <row r="847" spans="4:5" ht="15.75" customHeight="1">
      <c r="D847" s="70"/>
      <c r="E847" s="70"/>
    </row>
    <row r="848" spans="4:5" ht="15.75" customHeight="1">
      <c r="D848" s="70"/>
      <c r="E848" s="70"/>
    </row>
    <row r="849" spans="4:5" ht="15.75" customHeight="1">
      <c r="D849" s="70"/>
      <c r="E849" s="70"/>
    </row>
    <row r="850" spans="4:5" ht="15.75" customHeight="1">
      <c r="D850" s="70"/>
      <c r="E850" s="70"/>
    </row>
    <row r="851" spans="4:5" ht="15.75" customHeight="1">
      <c r="D851" s="70"/>
      <c r="E851" s="70"/>
    </row>
    <row r="852" spans="4:5" ht="15.75" customHeight="1">
      <c r="D852" s="70"/>
      <c r="E852" s="70"/>
    </row>
    <row r="853" spans="4:5" ht="15.75" customHeight="1">
      <c r="D853" s="70"/>
      <c r="E853" s="70"/>
    </row>
    <row r="854" spans="4:5" ht="15.75" customHeight="1">
      <c r="D854" s="70"/>
      <c r="E854" s="70"/>
    </row>
    <row r="855" spans="4:5" ht="15.75" customHeight="1">
      <c r="D855" s="70"/>
      <c r="E855" s="70"/>
    </row>
    <row r="856" spans="4:5" ht="15.75" customHeight="1">
      <c r="D856" s="70"/>
      <c r="E856" s="70"/>
    </row>
    <row r="857" spans="4:5" ht="15.75" customHeight="1">
      <c r="D857" s="70"/>
      <c r="E857" s="70"/>
    </row>
    <row r="858" spans="4:5" ht="15.75" customHeight="1">
      <c r="D858" s="70"/>
      <c r="E858" s="70"/>
    </row>
    <row r="859" spans="4:5" ht="15.75" customHeight="1">
      <c r="D859" s="70"/>
      <c r="E859" s="70"/>
    </row>
    <row r="860" spans="4:5" ht="15.75" customHeight="1">
      <c r="D860" s="70"/>
      <c r="E860" s="70"/>
    </row>
    <row r="861" spans="4:5" ht="15.75" customHeight="1">
      <c r="D861" s="70"/>
      <c r="E861" s="70"/>
    </row>
    <row r="862" spans="4:5" ht="15.75" customHeight="1">
      <c r="D862" s="70"/>
      <c r="E862" s="70"/>
    </row>
    <row r="863" spans="4:5" ht="15.75" customHeight="1">
      <c r="D863" s="70"/>
      <c r="E863" s="70"/>
    </row>
    <row r="864" spans="4:5" ht="15.75" customHeight="1">
      <c r="D864" s="70"/>
      <c r="E864" s="70"/>
    </row>
    <row r="865" spans="4:5" ht="15.75" customHeight="1">
      <c r="D865" s="70"/>
      <c r="E865" s="70"/>
    </row>
    <row r="866" spans="4:5" ht="15.75" customHeight="1">
      <c r="D866" s="70"/>
      <c r="E866" s="70"/>
    </row>
    <row r="867" spans="4:5" ht="15.75" customHeight="1">
      <c r="D867" s="70"/>
      <c r="E867" s="70"/>
    </row>
    <row r="868" spans="4:5" ht="15.75" customHeight="1">
      <c r="D868" s="70"/>
      <c r="E868" s="70"/>
    </row>
    <row r="869" spans="4:5" ht="15.75" customHeight="1">
      <c r="D869" s="70"/>
      <c r="E869" s="70"/>
    </row>
    <row r="870" spans="4:5" ht="15.75" customHeight="1">
      <c r="D870" s="70"/>
      <c r="E870" s="70"/>
    </row>
    <row r="871" spans="4:5" ht="15.75" customHeight="1">
      <c r="D871" s="70"/>
      <c r="E871" s="70"/>
    </row>
    <row r="872" spans="4:5" ht="15.75" customHeight="1">
      <c r="D872" s="70"/>
      <c r="E872" s="70"/>
    </row>
    <row r="873" spans="4:5" ht="15.75" customHeight="1">
      <c r="D873" s="70"/>
      <c r="E873" s="70"/>
    </row>
    <row r="874" spans="4:5" ht="15.75" customHeight="1">
      <c r="D874" s="70"/>
      <c r="E874" s="70"/>
    </row>
    <row r="875" spans="4:5" ht="15.75" customHeight="1">
      <c r="D875" s="70"/>
      <c r="E875" s="70"/>
    </row>
    <row r="876" spans="4:5" ht="15.75" customHeight="1">
      <c r="D876" s="70"/>
      <c r="E876" s="70"/>
    </row>
    <row r="877" spans="4:5" ht="15.75" customHeight="1">
      <c r="D877" s="70"/>
      <c r="E877" s="70"/>
    </row>
    <row r="878" spans="4:5" ht="15.75" customHeight="1">
      <c r="D878" s="70"/>
      <c r="E878" s="70"/>
    </row>
    <row r="879" spans="4:5" ht="15.75" customHeight="1">
      <c r="D879" s="70"/>
      <c r="E879" s="70"/>
    </row>
    <row r="880" spans="4:5" ht="15.75" customHeight="1">
      <c r="D880" s="70"/>
      <c r="E880" s="70"/>
    </row>
    <row r="881" spans="4:5" ht="15.75" customHeight="1">
      <c r="D881" s="70"/>
      <c r="E881" s="70"/>
    </row>
    <row r="882" spans="4:5" ht="15.75" customHeight="1">
      <c r="D882" s="70"/>
      <c r="E882" s="70"/>
    </row>
    <row r="883" spans="4:5" ht="15.75" customHeight="1">
      <c r="D883" s="70"/>
      <c r="E883" s="70"/>
    </row>
    <row r="884" spans="4:5" ht="15.75" customHeight="1">
      <c r="D884" s="70"/>
      <c r="E884" s="70"/>
    </row>
    <row r="885" spans="4:5" ht="15.75" customHeight="1">
      <c r="D885" s="70"/>
      <c r="E885" s="70"/>
    </row>
    <row r="886" spans="4:5" ht="15.75" customHeight="1">
      <c r="D886" s="70"/>
      <c r="E886" s="70"/>
    </row>
    <row r="887" spans="4:5" ht="15.75" customHeight="1">
      <c r="D887" s="70"/>
      <c r="E887" s="70"/>
    </row>
    <row r="888" spans="4:5" ht="15.75" customHeight="1">
      <c r="D888" s="70"/>
      <c r="E888" s="70"/>
    </row>
    <row r="889" spans="4:5" ht="15.75" customHeight="1">
      <c r="D889" s="70"/>
      <c r="E889" s="70"/>
    </row>
    <row r="890" spans="4:5" ht="15.75" customHeight="1">
      <c r="D890" s="70"/>
      <c r="E890" s="70"/>
    </row>
    <row r="891" spans="4:5" ht="15.75" customHeight="1">
      <c r="D891" s="70"/>
      <c r="E891" s="70"/>
    </row>
    <row r="892" spans="4:5" ht="15.75" customHeight="1">
      <c r="D892" s="70"/>
      <c r="E892" s="70"/>
    </row>
    <row r="893" spans="4:5" ht="15.75" customHeight="1">
      <c r="D893" s="70"/>
      <c r="E893" s="70"/>
    </row>
    <row r="894" spans="4:5" ht="15.75" customHeight="1">
      <c r="D894" s="70"/>
      <c r="E894" s="70"/>
    </row>
    <row r="895" spans="4:5" ht="15.75" customHeight="1">
      <c r="D895" s="70"/>
      <c r="E895" s="70"/>
    </row>
    <row r="896" spans="4:5" ht="15.75" customHeight="1">
      <c r="D896" s="70"/>
      <c r="E896" s="70"/>
    </row>
    <row r="897" spans="4:5" ht="15.75" customHeight="1">
      <c r="D897" s="70"/>
      <c r="E897" s="70"/>
    </row>
    <row r="898" spans="4:5" ht="15.75" customHeight="1">
      <c r="D898" s="70"/>
      <c r="E898" s="70"/>
    </row>
    <row r="899" spans="4:5" ht="15.75" customHeight="1">
      <c r="D899" s="70"/>
      <c r="E899" s="70"/>
    </row>
    <row r="900" spans="4:5" ht="15.75" customHeight="1">
      <c r="D900" s="70"/>
      <c r="E900" s="70"/>
    </row>
    <row r="901" spans="4:5" ht="15.75" customHeight="1">
      <c r="D901" s="70"/>
      <c r="E901" s="70"/>
    </row>
    <row r="902" spans="4:5" ht="15.75" customHeight="1">
      <c r="D902" s="70"/>
      <c r="E902" s="70"/>
    </row>
    <row r="903" spans="4:5" ht="15.75" customHeight="1">
      <c r="D903" s="70"/>
      <c r="E903" s="70"/>
    </row>
    <row r="904" spans="4:5" ht="15.75" customHeight="1">
      <c r="D904" s="70"/>
      <c r="E904" s="70"/>
    </row>
    <row r="905" spans="4:5" ht="15.75" customHeight="1">
      <c r="D905" s="70"/>
      <c r="E905" s="70"/>
    </row>
    <row r="906" spans="4:5" ht="15.75" customHeight="1">
      <c r="D906" s="70"/>
      <c r="E906" s="70"/>
    </row>
    <row r="907" spans="4:5" ht="15.75" customHeight="1">
      <c r="D907" s="70"/>
      <c r="E907" s="70"/>
    </row>
    <row r="908" spans="4:5" ht="15.75" customHeight="1">
      <c r="D908" s="70"/>
      <c r="E908" s="70"/>
    </row>
    <row r="909" spans="4:5" ht="15.75" customHeight="1">
      <c r="D909" s="70"/>
      <c r="E909" s="70"/>
    </row>
    <row r="910" spans="4:5" ht="15.75" customHeight="1">
      <c r="D910" s="70"/>
      <c r="E910" s="70"/>
    </row>
    <row r="911" spans="4:5" ht="15.75" customHeight="1">
      <c r="D911" s="70"/>
      <c r="E911" s="70"/>
    </row>
    <row r="912" spans="4:5" ht="15.75" customHeight="1">
      <c r="D912" s="70"/>
      <c r="E912" s="70"/>
    </row>
    <row r="913" spans="4:5" ht="15.75" customHeight="1">
      <c r="D913" s="70"/>
      <c r="E913" s="70"/>
    </row>
    <row r="914" spans="4:5" ht="15.75" customHeight="1">
      <c r="D914" s="70"/>
      <c r="E914" s="70"/>
    </row>
    <row r="915" spans="4:5" ht="15.75" customHeight="1">
      <c r="D915" s="70"/>
      <c r="E915" s="70"/>
    </row>
    <row r="916" spans="4:5" ht="15.75" customHeight="1">
      <c r="D916" s="70"/>
      <c r="E916" s="70"/>
    </row>
    <row r="917" spans="4:5" ht="15.75" customHeight="1">
      <c r="D917" s="70"/>
      <c r="E917" s="70"/>
    </row>
    <row r="918" spans="4:5" ht="15.75" customHeight="1">
      <c r="D918" s="70"/>
      <c r="E918" s="70"/>
    </row>
    <row r="919" spans="4:5" ht="15.75" customHeight="1">
      <c r="D919" s="70"/>
      <c r="E919" s="70"/>
    </row>
    <row r="920" spans="4:5" ht="15.75" customHeight="1">
      <c r="D920" s="70"/>
      <c r="E920" s="70"/>
    </row>
    <row r="921" spans="4:5" ht="15.75" customHeight="1">
      <c r="D921" s="70"/>
      <c r="E921" s="70"/>
    </row>
    <row r="922" spans="4:5" ht="15.75" customHeight="1">
      <c r="D922" s="70"/>
      <c r="E922" s="70"/>
    </row>
    <row r="923" spans="4:5" ht="15.75" customHeight="1">
      <c r="D923" s="70"/>
      <c r="E923" s="70"/>
    </row>
    <row r="924" spans="4:5" ht="15.75" customHeight="1">
      <c r="D924" s="70"/>
      <c r="E924" s="70"/>
    </row>
    <row r="925" spans="4:5" ht="15.75" customHeight="1">
      <c r="D925" s="70"/>
      <c r="E925" s="70"/>
    </row>
    <row r="926" spans="4:5" ht="15.75" customHeight="1">
      <c r="D926" s="70"/>
      <c r="E926" s="70"/>
    </row>
    <row r="927" spans="4:5" ht="15.75" customHeight="1">
      <c r="D927" s="70"/>
      <c r="E927" s="70"/>
    </row>
    <row r="928" spans="4:5" ht="15.75" customHeight="1">
      <c r="D928" s="70"/>
      <c r="E928" s="70"/>
    </row>
    <row r="929" spans="4:5" ht="15.75" customHeight="1">
      <c r="D929" s="70"/>
      <c r="E929" s="70"/>
    </row>
    <row r="930" spans="4:5" ht="15.75" customHeight="1">
      <c r="D930" s="70"/>
      <c r="E930" s="70"/>
    </row>
    <row r="931" spans="4:5" ht="15.75" customHeight="1">
      <c r="D931" s="70"/>
      <c r="E931" s="70"/>
    </row>
    <row r="932" spans="4:5" ht="15.75" customHeight="1">
      <c r="D932" s="70"/>
      <c r="E932" s="70"/>
    </row>
    <row r="933" spans="4:5" ht="15.75" customHeight="1">
      <c r="D933" s="70"/>
      <c r="E933" s="70"/>
    </row>
    <row r="934" spans="4:5" ht="15.75" customHeight="1">
      <c r="D934" s="70"/>
      <c r="E934" s="70"/>
    </row>
    <row r="935" spans="4:5" ht="15.75" customHeight="1">
      <c r="D935" s="70"/>
      <c r="E935" s="70"/>
    </row>
    <row r="936" spans="4:5" ht="15.75" customHeight="1">
      <c r="D936" s="70"/>
      <c r="E936" s="70"/>
    </row>
    <row r="937" spans="4:5" ht="15.75" customHeight="1">
      <c r="D937" s="70"/>
      <c r="E937" s="70"/>
    </row>
    <row r="938" spans="4:5" ht="15.75" customHeight="1">
      <c r="D938" s="70"/>
      <c r="E938" s="70"/>
    </row>
    <row r="939" spans="4:5" ht="15.75" customHeight="1">
      <c r="D939" s="70"/>
      <c r="E939" s="70"/>
    </row>
    <row r="940" spans="4:5" ht="15.75" customHeight="1">
      <c r="D940" s="70"/>
      <c r="E940" s="70"/>
    </row>
    <row r="941" spans="4:5" ht="15.75" customHeight="1">
      <c r="D941" s="70"/>
      <c r="E941" s="70"/>
    </row>
    <row r="942" spans="4:5" ht="15.75" customHeight="1">
      <c r="D942" s="70"/>
      <c r="E942" s="70"/>
    </row>
    <row r="943" spans="4:5" ht="15.75" customHeight="1">
      <c r="D943" s="70"/>
      <c r="E943" s="70"/>
    </row>
    <row r="944" spans="4:5" ht="15.75" customHeight="1">
      <c r="D944" s="70"/>
      <c r="E944" s="70"/>
    </row>
    <row r="945" spans="4:5" ht="15.75" customHeight="1">
      <c r="D945" s="70"/>
      <c r="E945" s="70"/>
    </row>
    <row r="946" spans="4:5" ht="15.75" customHeight="1">
      <c r="D946" s="70"/>
      <c r="E946" s="70"/>
    </row>
    <row r="947" spans="4:5" ht="15.75" customHeight="1">
      <c r="D947" s="70"/>
      <c r="E947" s="70"/>
    </row>
    <row r="948" spans="4:5" ht="15.75" customHeight="1">
      <c r="D948" s="70"/>
      <c r="E948" s="70"/>
    </row>
    <row r="949" spans="4:5" ht="15.75" customHeight="1">
      <c r="D949" s="70"/>
      <c r="E949" s="70"/>
    </row>
    <row r="950" spans="4:5" ht="15.75" customHeight="1">
      <c r="D950" s="70"/>
      <c r="E950" s="70"/>
    </row>
    <row r="951" spans="4:5" ht="15.75" customHeight="1">
      <c r="D951" s="70"/>
      <c r="E951" s="70"/>
    </row>
    <row r="952" spans="4:5" ht="15.75" customHeight="1">
      <c r="D952" s="70"/>
      <c r="E952" s="70"/>
    </row>
    <row r="953" spans="4:5" ht="15.75" customHeight="1">
      <c r="D953" s="70"/>
      <c r="E953" s="70"/>
    </row>
    <row r="954" spans="4:5" ht="15.75" customHeight="1">
      <c r="D954" s="70"/>
      <c r="E954" s="70"/>
    </row>
    <row r="955" spans="4:5" ht="15.75" customHeight="1">
      <c r="D955" s="70"/>
      <c r="E955" s="70"/>
    </row>
    <row r="956" spans="4:5" ht="15.75" customHeight="1">
      <c r="D956" s="70"/>
      <c r="E956" s="70"/>
    </row>
    <row r="957" spans="4:5" ht="15.75" customHeight="1">
      <c r="D957" s="70"/>
      <c r="E957" s="70"/>
    </row>
    <row r="958" spans="4:5" ht="15.75" customHeight="1">
      <c r="D958" s="70"/>
      <c r="E958" s="70"/>
    </row>
    <row r="959" spans="4:5" ht="15.75" customHeight="1">
      <c r="D959" s="70"/>
      <c r="E959" s="70"/>
    </row>
    <row r="960" spans="4:5" ht="15.75" customHeight="1">
      <c r="D960" s="70"/>
      <c r="E960" s="70"/>
    </row>
    <row r="961" spans="4:5" ht="15.75" customHeight="1">
      <c r="D961" s="70"/>
      <c r="E961" s="70"/>
    </row>
    <row r="962" spans="4:5" ht="15.75" customHeight="1">
      <c r="D962" s="70"/>
      <c r="E962" s="70"/>
    </row>
    <row r="963" spans="4:5" ht="15.75" customHeight="1">
      <c r="D963" s="70"/>
      <c r="E963" s="70"/>
    </row>
    <row r="964" spans="4:5" ht="15.75" customHeight="1">
      <c r="D964" s="70"/>
      <c r="E964" s="70"/>
    </row>
    <row r="965" spans="4:5" ht="15.75" customHeight="1">
      <c r="D965" s="70"/>
      <c r="E965" s="70"/>
    </row>
    <row r="966" spans="4:5" ht="15.75" customHeight="1">
      <c r="D966" s="70"/>
      <c r="E966" s="70"/>
    </row>
    <row r="967" spans="4:5" ht="15.75" customHeight="1">
      <c r="D967" s="70"/>
      <c r="E967" s="70"/>
    </row>
    <row r="968" spans="4:5" ht="15.75" customHeight="1">
      <c r="D968" s="70"/>
      <c r="E968" s="70"/>
    </row>
    <row r="969" spans="4:5" ht="15.75" customHeight="1">
      <c r="D969" s="70"/>
      <c r="E969" s="70"/>
    </row>
    <row r="970" spans="4:5" ht="15.75" customHeight="1">
      <c r="D970" s="70"/>
      <c r="E970" s="70"/>
    </row>
    <row r="971" spans="4:5" ht="15.75" customHeight="1">
      <c r="D971" s="70"/>
      <c r="E971" s="70"/>
    </row>
    <row r="972" spans="4:5" ht="15.75" customHeight="1">
      <c r="D972" s="70"/>
      <c r="E972" s="70"/>
    </row>
    <row r="973" spans="4:5" ht="15.75" customHeight="1">
      <c r="D973" s="70"/>
      <c r="E973" s="70"/>
    </row>
    <row r="974" spans="4:5" ht="15.75" customHeight="1">
      <c r="D974" s="70"/>
      <c r="E974" s="70"/>
    </row>
    <row r="975" spans="4:5" ht="15.75" customHeight="1">
      <c r="D975" s="70"/>
      <c r="E975" s="70"/>
    </row>
    <row r="976" spans="4:5" ht="15.75" customHeight="1">
      <c r="D976" s="70"/>
      <c r="E976" s="70"/>
    </row>
    <row r="977" spans="4:5" ht="15.75" customHeight="1">
      <c r="D977" s="70"/>
      <c r="E977" s="70"/>
    </row>
    <row r="978" spans="4:5" ht="15.75" customHeight="1">
      <c r="D978" s="70"/>
      <c r="E978" s="70"/>
    </row>
    <row r="979" spans="4:5" ht="15.75" customHeight="1">
      <c r="D979" s="70"/>
      <c r="E979" s="70"/>
    </row>
    <row r="980" spans="4:5" ht="15.75" customHeight="1">
      <c r="D980" s="70"/>
      <c r="E980" s="70"/>
    </row>
    <row r="981" spans="4:5" ht="15.75" customHeight="1">
      <c r="D981" s="70"/>
      <c r="E981" s="70"/>
    </row>
    <row r="982" spans="4:5" ht="15.75" customHeight="1">
      <c r="D982" s="70"/>
      <c r="E982" s="70"/>
    </row>
    <row r="983" spans="4:5" ht="15.75" customHeight="1">
      <c r="D983" s="70"/>
      <c r="E983" s="70"/>
    </row>
    <row r="984" spans="4:5" ht="15.75" customHeight="1">
      <c r="D984" s="70"/>
      <c r="E984" s="70"/>
    </row>
    <row r="985" spans="4:5" ht="15.75" customHeight="1">
      <c r="D985" s="70"/>
      <c r="E985" s="70"/>
    </row>
    <row r="986" spans="4:5" ht="15.75" customHeight="1">
      <c r="D986" s="70"/>
      <c r="E986" s="70"/>
    </row>
    <row r="987" spans="4:5" ht="15.75" customHeight="1">
      <c r="D987" s="70"/>
      <c r="E987" s="70"/>
    </row>
    <row r="988" spans="4:5" ht="15.75" customHeight="1">
      <c r="D988" s="70"/>
      <c r="E988" s="70"/>
    </row>
    <row r="989" spans="4:5" ht="15.75" customHeight="1">
      <c r="D989" s="70"/>
      <c r="E989" s="70"/>
    </row>
    <row r="990" spans="4:5" ht="15.75" customHeight="1">
      <c r="D990" s="70"/>
      <c r="E990" s="70"/>
    </row>
    <row r="991" spans="4:5" ht="15.75" customHeight="1">
      <c r="D991" s="70"/>
      <c r="E991" s="70"/>
    </row>
    <row r="992" spans="4:5" ht="15.75" customHeight="1">
      <c r="D992" s="70"/>
      <c r="E992" s="70"/>
    </row>
    <row r="993" spans="4:5" ht="15.75" customHeight="1">
      <c r="D993" s="70"/>
      <c r="E993" s="70"/>
    </row>
    <row r="994" spans="4:5" ht="15.75" customHeight="1">
      <c r="D994" s="70"/>
      <c r="E994" s="70"/>
    </row>
    <row r="995" spans="4:5" ht="15.75" customHeight="1">
      <c r="D995" s="70"/>
      <c r="E995" s="70"/>
    </row>
    <row r="996" spans="4:5" ht="15.75" customHeight="1">
      <c r="D996" s="70"/>
      <c r="E996" s="70"/>
    </row>
    <row r="997" spans="4:5" ht="15.75" customHeight="1">
      <c r="D997" s="70"/>
      <c r="E997" s="70"/>
    </row>
    <row r="998" spans="4:5" ht="15.75" customHeight="1">
      <c r="D998" s="70"/>
      <c r="E998" s="70"/>
    </row>
    <row r="999" spans="4:5" ht="15.75" customHeight="1">
      <c r="D999" s="70"/>
      <c r="E999" s="70"/>
    </row>
    <row r="1000" spans="4:5" ht="15.75" customHeight="1">
      <c r="D1000" s="70"/>
      <c r="E1000" s="70"/>
    </row>
    <row r="1001" spans="4:5" ht="15.75" customHeight="1">
      <c r="D1001" s="70"/>
      <c r="E1001" s="70"/>
    </row>
  </sheetData>
  <mergeCells count="8">
    <mergeCell ref="A29:C29"/>
    <mergeCell ref="A1:S1"/>
    <mergeCell ref="K3:W3"/>
    <mergeCell ref="A5:A28"/>
    <mergeCell ref="B6:B8"/>
    <mergeCell ref="C6:C8"/>
    <mergeCell ref="D6:D8"/>
    <mergeCell ref="E6:E8"/>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W916"/>
  <sheetViews>
    <sheetView tabSelected="1" zoomScale="80" zoomScaleNormal="80" workbookViewId="0">
      <selection activeCell="B5" sqref="B5"/>
    </sheetView>
  </sheetViews>
  <sheetFormatPr baseColWidth="10" defaultColWidth="14.42578125" defaultRowHeight="15"/>
  <cols>
    <col min="1" max="3" width="32.7109375" style="114" customWidth="1"/>
    <col min="4" max="5" width="20.7109375" style="119" customWidth="1"/>
    <col min="6" max="6" width="46.85546875" style="114" customWidth="1"/>
    <col min="7" max="7" width="28.7109375" style="114" bestFit="1" customWidth="1"/>
    <col min="8" max="8" width="23.42578125" style="114" bestFit="1" customWidth="1"/>
    <col min="9" max="9" width="44.5703125" style="114" customWidth="1"/>
    <col min="10" max="10" width="20.85546875" style="119" bestFit="1" customWidth="1"/>
    <col min="11" max="11" width="13.5703125" style="119" bestFit="1" customWidth="1"/>
    <col min="12" max="13" width="14.5703125" style="119" bestFit="1" customWidth="1"/>
    <col min="14" max="14" width="13.5703125" style="119" bestFit="1" customWidth="1"/>
    <col min="15" max="15" width="14.5703125" style="119" bestFit="1" customWidth="1"/>
    <col min="16" max="17" width="13.5703125" style="119" bestFit="1" customWidth="1"/>
    <col min="18" max="19" width="14.5703125" style="119" bestFit="1" customWidth="1"/>
    <col min="20" max="20" width="13.5703125" style="119" bestFit="1" customWidth="1"/>
    <col min="21" max="21" width="14.5703125" style="119" bestFit="1" customWidth="1"/>
    <col min="22" max="22" width="13.5703125" style="119" bestFit="1" customWidth="1"/>
    <col min="23" max="23" width="15.7109375" style="119" bestFit="1" customWidth="1"/>
    <col min="24" max="16384" width="14.42578125" style="227"/>
  </cols>
  <sheetData>
    <row r="1" spans="1:23" ht="50.1" customHeight="1">
      <c r="A1" s="731" t="s">
        <v>2143</v>
      </c>
      <c r="B1" s="732"/>
      <c r="C1" s="732"/>
      <c r="D1" s="732"/>
      <c r="E1" s="732"/>
      <c r="F1" s="732"/>
      <c r="G1" s="732"/>
      <c r="H1" s="732"/>
      <c r="I1" s="732"/>
      <c r="J1" s="732"/>
      <c r="K1" s="732"/>
      <c r="L1" s="732"/>
      <c r="M1" s="732"/>
      <c r="N1" s="732"/>
      <c r="O1" s="732"/>
      <c r="P1" s="732"/>
      <c r="Q1" s="732"/>
      <c r="R1" s="732"/>
      <c r="S1" s="732"/>
      <c r="T1" s="106"/>
      <c r="U1" s="106"/>
      <c r="V1" s="106"/>
      <c r="W1" s="106"/>
    </row>
    <row r="2" spans="1:23" ht="42" customHeight="1">
      <c r="A2" s="72" t="s">
        <v>2144</v>
      </c>
      <c r="B2" s="716" t="s">
        <v>2176</v>
      </c>
      <c r="C2" s="716"/>
      <c r="D2" s="103"/>
      <c r="E2" s="103"/>
      <c r="F2" s="72"/>
      <c r="G2" s="72"/>
      <c r="H2" s="72"/>
      <c r="I2" s="72"/>
      <c r="J2" s="103"/>
      <c r="K2" s="103"/>
      <c r="L2" s="103"/>
      <c r="M2" s="103"/>
      <c r="N2" s="103"/>
      <c r="O2" s="103"/>
      <c r="P2" s="103"/>
      <c r="Q2" s="103"/>
      <c r="R2" s="103"/>
      <c r="S2" s="103"/>
      <c r="T2" s="106"/>
      <c r="U2" s="106"/>
      <c r="V2" s="106"/>
      <c r="W2" s="106"/>
    </row>
    <row r="3" spans="1:23" ht="60">
      <c r="A3" s="73" t="s">
        <v>2145</v>
      </c>
      <c r="B3" s="73" t="s">
        <v>2146</v>
      </c>
      <c r="C3" s="73" t="s">
        <v>2147</v>
      </c>
      <c r="D3" s="104" t="s">
        <v>2148</v>
      </c>
      <c r="E3" s="104" t="s">
        <v>2149</v>
      </c>
      <c r="F3" s="74" t="s">
        <v>2150</v>
      </c>
      <c r="G3" s="74" t="s">
        <v>2151</v>
      </c>
      <c r="H3" s="74" t="s">
        <v>2152</v>
      </c>
      <c r="I3" s="74" t="s">
        <v>2153</v>
      </c>
      <c r="J3" s="129" t="s">
        <v>2154</v>
      </c>
      <c r="K3" s="733" t="s">
        <v>2155</v>
      </c>
      <c r="L3" s="734"/>
      <c r="M3" s="734"/>
      <c r="N3" s="734"/>
      <c r="O3" s="734"/>
      <c r="P3" s="734"/>
      <c r="Q3" s="734"/>
      <c r="R3" s="734"/>
      <c r="S3" s="734"/>
      <c r="T3" s="734"/>
      <c r="U3" s="734"/>
      <c r="V3" s="734"/>
      <c r="W3" s="735"/>
    </row>
    <row r="4" spans="1:23">
      <c r="A4" s="186"/>
      <c r="B4" s="186"/>
      <c r="C4" s="186"/>
      <c r="D4" s="187"/>
      <c r="E4" s="187"/>
      <c r="F4" s="188"/>
      <c r="G4" s="188"/>
      <c r="H4" s="188"/>
      <c r="I4" s="188"/>
      <c r="J4" s="191"/>
      <c r="K4" s="192" t="s">
        <v>2156</v>
      </c>
      <c r="L4" s="192" t="s">
        <v>2157</v>
      </c>
      <c r="M4" s="192" t="s">
        <v>2158</v>
      </c>
      <c r="N4" s="192" t="s">
        <v>2159</v>
      </c>
      <c r="O4" s="192" t="s">
        <v>2160</v>
      </c>
      <c r="P4" s="193" t="s">
        <v>2161</v>
      </c>
      <c r="Q4" s="193" t="s">
        <v>2162</v>
      </c>
      <c r="R4" s="193" t="s">
        <v>2163</v>
      </c>
      <c r="S4" s="193" t="s">
        <v>2164</v>
      </c>
      <c r="T4" s="193" t="s">
        <v>2165</v>
      </c>
      <c r="U4" s="193" t="s">
        <v>2166</v>
      </c>
      <c r="V4" s="193" t="s">
        <v>2167</v>
      </c>
      <c r="W4" s="229" t="s">
        <v>2168</v>
      </c>
    </row>
    <row r="5" spans="1:23" s="231" customFormat="1" ht="102">
      <c r="A5" s="230" t="s">
        <v>270</v>
      </c>
      <c r="B5" s="230" t="s">
        <v>68</v>
      </c>
      <c r="C5" s="230" t="s">
        <v>298</v>
      </c>
      <c r="D5" s="255">
        <v>332.29</v>
      </c>
      <c r="E5" s="255">
        <v>253.25</v>
      </c>
      <c r="F5" s="230" t="s">
        <v>2177</v>
      </c>
      <c r="G5" s="449">
        <v>45012</v>
      </c>
      <c r="H5" s="329"/>
      <c r="I5" s="230" t="s">
        <v>2178</v>
      </c>
      <c r="J5" s="255">
        <v>332.29</v>
      </c>
      <c r="K5" s="255">
        <v>0</v>
      </c>
      <c r="L5" s="255">
        <v>0</v>
      </c>
      <c r="M5" s="255">
        <v>0</v>
      </c>
      <c r="N5" s="255">
        <v>253.25</v>
      </c>
      <c r="O5" s="255">
        <v>0</v>
      </c>
      <c r="P5" s="255">
        <v>0</v>
      </c>
      <c r="Q5" s="255">
        <v>0</v>
      </c>
      <c r="R5" s="255">
        <v>0</v>
      </c>
      <c r="S5" s="255">
        <v>0</v>
      </c>
      <c r="T5" s="255">
        <v>0</v>
      </c>
      <c r="U5" s="255">
        <v>0</v>
      </c>
      <c r="V5" s="255">
        <v>0</v>
      </c>
      <c r="W5" s="255">
        <f>SUM(K5:V5)</f>
        <v>253.25</v>
      </c>
    </row>
    <row r="6" spans="1:23" s="231" customFormat="1" ht="76.5">
      <c r="A6" s="230" t="s">
        <v>998</v>
      </c>
      <c r="B6" s="230" t="s">
        <v>68</v>
      </c>
      <c r="C6" s="230" t="s">
        <v>2243</v>
      </c>
      <c r="D6" s="255">
        <v>40189.5</v>
      </c>
      <c r="E6" s="255">
        <v>32905.279999999999</v>
      </c>
      <c r="F6" s="230" t="s">
        <v>2244</v>
      </c>
      <c r="G6" s="329" t="s">
        <v>2245</v>
      </c>
      <c r="H6" s="329" t="s">
        <v>2245</v>
      </c>
      <c r="I6" s="230" t="s">
        <v>2246</v>
      </c>
      <c r="J6" s="255">
        <v>40189.5</v>
      </c>
      <c r="K6" s="255">
        <v>0</v>
      </c>
      <c r="L6" s="255">
        <v>0</v>
      </c>
      <c r="M6" s="255">
        <v>9247.5</v>
      </c>
      <c r="N6" s="255">
        <v>18835.689999999999</v>
      </c>
      <c r="O6" s="255">
        <v>4822.09</v>
      </c>
      <c r="P6" s="255">
        <v>4042.09</v>
      </c>
      <c r="Q6" s="255">
        <v>3242.13</v>
      </c>
      <c r="R6" s="255"/>
      <c r="S6" s="255"/>
      <c r="T6" s="255"/>
      <c r="U6" s="255"/>
      <c r="V6" s="255"/>
      <c r="W6" s="255">
        <f t="shared" ref="W6:W69" si="0">SUM(K6:V6)</f>
        <v>40189.499999999993</v>
      </c>
    </row>
    <row r="7" spans="1:23" s="231" customFormat="1" ht="102">
      <c r="A7" s="230" t="s">
        <v>998</v>
      </c>
      <c r="B7" s="230" t="s">
        <v>68</v>
      </c>
      <c r="C7" s="230" t="s">
        <v>2247</v>
      </c>
      <c r="D7" s="255">
        <v>104037.2</v>
      </c>
      <c r="E7" s="255">
        <v>65233.91</v>
      </c>
      <c r="F7" s="230" t="s">
        <v>2248</v>
      </c>
      <c r="G7" s="450">
        <v>44980</v>
      </c>
      <c r="H7" s="329" t="s">
        <v>2249</v>
      </c>
      <c r="I7" s="230" t="s">
        <v>2250</v>
      </c>
      <c r="J7" s="255">
        <v>104037.2</v>
      </c>
      <c r="K7" s="255">
        <v>18289</v>
      </c>
      <c r="L7" s="255">
        <v>0</v>
      </c>
      <c r="M7" s="255">
        <v>0</v>
      </c>
      <c r="N7" s="255">
        <v>29661.91</v>
      </c>
      <c r="O7" s="255">
        <v>17283</v>
      </c>
      <c r="P7" s="255">
        <v>17283</v>
      </c>
      <c r="Q7" s="255">
        <v>21520.29</v>
      </c>
      <c r="R7" s="255"/>
      <c r="S7" s="255"/>
      <c r="T7" s="255"/>
      <c r="U7" s="255"/>
      <c r="V7" s="255"/>
      <c r="W7" s="255">
        <f t="shared" si="0"/>
        <v>104037.20000000001</v>
      </c>
    </row>
    <row r="8" spans="1:23" s="231" customFormat="1" ht="63.75">
      <c r="A8" s="230" t="s">
        <v>1003</v>
      </c>
      <c r="B8" s="230" t="s">
        <v>68</v>
      </c>
      <c r="C8" s="230" t="s">
        <v>351</v>
      </c>
      <c r="D8" s="255">
        <v>1271.04</v>
      </c>
      <c r="E8" s="255">
        <v>1271.04</v>
      </c>
      <c r="F8" s="230" t="s">
        <v>2251</v>
      </c>
      <c r="G8" s="329" t="s">
        <v>2252</v>
      </c>
      <c r="H8" s="329" t="s">
        <v>2253</v>
      </c>
      <c r="I8" s="230" t="s">
        <v>2254</v>
      </c>
      <c r="J8" s="255">
        <v>1271.04</v>
      </c>
      <c r="K8" s="255"/>
      <c r="L8" s="255"/>
      <c r="M8" s="255">
        <v>1271.04</v>
      </c>
      <c r="N8" s="255"/>
      <c r="O8" s="255"/>
      <c r="P8" s="255"/>
      <c r="Q8" s="255"/>
      <c r="R8" s="255"/>
      <c r="S8" s="255"/>
      <c r="T8" s="255"/>
      <c r="U8" s="255"/>
      <c r="V8" s="255"/>
      <c r="W8" s="255">
        <f t="shared" si="0"/>
        <v>1271.04</v>
      </c>
    </row>
    <row r="9" spans="1:23" s="231" customFormat="1" ht="63.75">
      <c r="A9" s="230" t="s">
        <v>1003</v>
      </c>
      <c r="B9" s="230" t="s">
        <v>1006</v>
      </c>
      <c r="C9" s="230" t="s">
        <v>245</v>
      </c>
      <c r="D9" s="255">
        <v>164314.63</v>
      </c>
      <c r="E9" s="255">
        <v>164314.63</v>
      </c>
      <c r="F9" s="230" t="s">
        <v>2255</v>
      </c>
      <c r="G9" s="329" t="s">
        <v>2256</v>
      </c>
      <c r="H9" s="329" t="s">
        <v>2257</v>
      </c>
      <c r="I9" s="230" t="s">
        <v>2258</v>
      </c>
      <c r="J9" s="255">
        <v>164314.63</v>
      </c>
      <c r="K9" s="255"/>
      <c r="L9" s="255"/>
      <c r="M9" s="255">
        <v>164314.63</v>
      </c>
      <c r="N9" s="255"/>
      <c r="O9" s="255"/>
      <c r="P9" s="255"/>
      <c r="Q9" s="255"/>
      <c r="R9" s="255"/>
      <c r="S9" s="255"/>
      <c r="T9" s="255"/>
      <c r="U9" s="255"/>
      <c r="V9" s="255"/>
      <c r="W9" s="255">
        <f t="shared" si="0"/>
        <v>164314.63</v>
      </c>
    </row>
    <row r="10" spans="1:23" s="231" customFormat="1" ht="51">
      <c r="A10" s="717" t="s">
        <v>1023</v>
      </c>
      <c r="B10" s="717" t="s">
        <v>68</v>
      </c>
      <c r="C10" s="717" t="s">
        <v>74</v>
      </c>
      <c r="D10" s="723">
        <v>12307.09</v>
      </c>
      <c r="E10" s="723">
        <v>9771.8700000000008</v>
      </c>
      <c r="F10" s="230" t="s">
        <v>4476</v>
      </c>
      <c r="G10" s="329" t="s">
        <v>4477</v>
      </c>
      <c r="H10" s="329" t="s">
        <v>4480</v>
      </c>
      <c r="I10" s="230" t="s">
        <v>4483</v>
      </c>
      <c r="J10" s="255">
        <v>9690</v>
      </c>
      <c r="K10" s="255">
        <v>490.87</v>
      </c>
      <c r="L10" s="255">
        <v>961.71</v>
      </c>
      <c r="M10" s="255">
        <v>1126.5899999999999</v>
      </c>
      <c r="N10" s="255">
        <v>874.47</v>
      </c>
      <c r="O10" s="255">
        <v>528.13</v>
      </c>
      <c r="P10" s="255"/>
      <c r="Q10" s="255"/>
      <c r="R10" s="255">
        <v>600</v>
      </c>
      <c r="S10" s="255">
        <v>600</v>
      </c>
      <c r="T10" s="255"/>
      <c r="U10" s="255"/>
      <c r="V10" s="255"/>
      <c r="W10" s="255">
        <f t="shared" si="0"/>
        <v>5181.7700000000004</v>
      </c>
    </row>
    <row r="11" spans="1:23" s="231" customFormat="1" ht="76.5">
      <c r="A11" s="717"/>
      <c r="B11" s="717"/>
      <c r="C11" s="717"/>
      <c r="D11" s="723"/>
      <c r="E11" s="723"/>
      <c r="F11" s="230" t="s">
        <v>4474</v>
      </c>
      <c r="G11" s="451">
        <v>44907</v>
      </c>
      <c r="H11" s="329" t="s">
        <v>4478</v>
      </c>
      <c r="I11" s="230" t="s">
        <v>4481</v>
      </c>
      <c r="J11" s="255">
        <v>6700</v>
      </c>
      <c r="K11" s="255">
        <v>0</v>
      </c>
      <c r="L11" s="255">
        <v>1340</v>
      </c>
      <c r="M11" s="255">
        <v>1340</v>
      </c>
      <c r="N11" s="255">
        <v>1340</v>
      </c>
      <c r="O11" s="255">
        <v>1340</v>
      </c>
      <c r="P11" s="255"/>
      <c r="Q11" s="255"/>
      <c r="R11" s="255">
        <v>500</v>
      </c>
      <c r="S11" s="255">
        <v>500</v>
      </c>
      <c r="T11" s="255"/>
      <c r="U11" s="255"/>
      <c r="V11" s="255"/>
      <c r="W11" s="255">
        <f t="shared" si="0"/>
        <v>6360</v>
      </c>
    </row>
    <row r="12" spans="1:23" s="231" customFormat="1" ht="89.25">
      <c r="A12" s="717"/>
      <c r="B12" s="717"/>
      <c r="C12" s="717"/>
      <c r="D12" s="723"/>
      <c r="E12" s="723"/>
      <c r="F12" s="230" t="s">
        <v>4475</v>
      </c>
      <c r="G12" s="451">
        <v>44559</v>
      </c>
      <c r="H12" s="329" t="s">
        <v>4479</v>
      </c>
      <c r="I12" s="230" t="s">
        <v>4482</v>
      </c>
      <c r="J12" s="255">
        <v>5204.1000000000004</v>
      </c>
      <c r="K12" s="255">
        <v>0</v>
      </c>
      <c r="L12" s="255">
        <v>430.1</v>
      </c>
      <c r="M12" s="255"/>
      <c r="N12" s="255"/>
      <c r="O12" s="255"/>
      <c r="P12" s="255"/>
      <c r="Q12" s="255"/>
      <c r="R12" s="255"/>
      <c r="S12" s="255"/>
      <c r="T12" s="255">
        <v>826.09</v>
      </c>
      <c r="U12" s="255"/>
      <c r="V12" s="255"/>
      <c r="W12" s="255">
        <f t="shared" si="0"/>
        <v>1256.19</v>
      </c>
    </row>
    <row r="13" spans="1:23" s="231" customFormat="1" ht="76.5">
      <c r="A13" s="230" t="s">
        <v>1023</v>
      </c>
      <c r="B13" s="230" t="s">
        <v>68</v>
      </c>
      <c r="C13" s="230" t="s">
        <v>76</v>
      </c>
      <c r="D13" s="245">
        <v>1610</v>
      </c>
      <c r="E13" s="245">
        <v>1610</v>
      </c>
      <c r="F13" s="230" t="s">
        <v>2265</v>
      </c>
      <c r="G13" s="329" t="s">
        <v>2266</v>
      </c>
      <c r="H13" s="329" t="s">
        <v>2267</v>
      </c>
      <c r="I13" s="230" t="s">
        <v>2268</v>
      </c>
      <c r="J13" s="255" t="s">
        <v>2269</v>
      </c>
      <c r="K13" s="255">
        <v>1610</v>
      </c>
      <c r="L13" s="255"/>
      <c r="M13" s="255"/>
      <c r="N13" s="255"/>
      <c r="O13" s="255"/>
      <c r="P13" s="255"/>
      <c r="Q13" s="255"/>
      <c r="R13" s="255"/>
      <c r="S13" s="255"/>
      <c r="T13" s="255"/>
      <c r="U13" s="255"/>
      <c r="V13" s="255"/>
      <c r="W13" s="255">
        <f t="shared" si="0"/>
        <v>1610</v>
      </c>
    </row>
    <row r="14" spans="1:23" s="231" customFormat="1" ht="89.25">
      <c r="A14" s="230" t="s">
        <v>1023</v>
      </c>
      <c r="B14" s="230" t="s">
        <v>68</v>
      </c>
      <c r="C14" s="230" t="s">
        <v>100</v>
      </c>
      <c r="D14" s="255">
        <v>6180</v>
      </c>
      <c r="E14" s="255">
        <v>6180</v>
      </c>
      <c r="F14" s="230" t="s">
        <v>2270</v>
      </c>
      <c r="G14" s="329" t="s">
        <v>2271</v>
      </c>
      <c r="H14" s="329" t="s">
        <v>2272</v>
      </c>
      <c r="I14" s="230" t="s">
        <v>2273</v>
      </c>
      <c r="J14" s="255" t="s">
        <v>2274</v>
      </c>
      <c r="K14" s="255"/>
      <c r="L14" s="255"/>
      <c r="M14" s="255">
        <v>6180</v>
      </c>
      <c r="N14" s="255"/>
      <c r="O14" s="255"/>
      <c r="P14" s="255"/>
      <c r="Q14" s="255"/>
      <c r="R14" s="255"/>
      <c r="S14" s="255"/>
      <c r="T14" s="255"/>
      <c r="U14" s="255"/>
      <c r="V14" s="255"/>
      <c r="W14" s="255">
        <f t="shared" si="0"/>
        <v>6180</v>
      </c>
    </row>
    <row r="15" spans="1:23" s="231" customFormat="1" ht="25.5">
      <c r="A15" s="232" t="s">
        <v>1231</v>
      </c>
      <c r="B15" s="232" t="s">
        <v>68</v>
      </c>
      <c r="C15" s="232" t="s">
        <v>70</v>
      </c>
      <c r="D15" s="233">
        <v>1107.99</v>
      </c>
      <c r="E15" s="310">
        <v>1107.99</v>
      </c>
      <c r="F15" s="232"/>
      <c r="G15" s="452"/>
      <c r="H15" s="452"/>
      <c r="I15" s="234" t="s">
        <v>2275</v>
      </c>
      <c r="J15" s="235"/>
      <c r="K15" s="310">
        <v>251.19</v>
      </c>
      <c r="L15" s="310">
        <v>201.68</v>
      </c>
      <c r="M15" s="310">
        <v>201.68</v>
      </c>
      <c r="N15" s="310">
        <v>251.19</v>
      </c>
      <c r="O15" s="310">
        <v>202.25</v>
      </c>
      <c r="P15" s="236"/>
      <c r="Q15" s="236"/>
      <c r="R15" s="236"/>
      <c r="S15" s="236"/>
      <c r="T15" s="236"/>
      <c r="U15" s="236"/>
      <c r="V15" s="236"/>
      <c r="W15" s="255">
        <f t="shared" si="0"/>
        <v>1107.99</v>
      </c>
    </row>
    <row r="16" spans="1:23" s="231" customFormat="1" ht="25.5">
      <c r="A16" s="232" t="s">
        <v>1231</v>
      </c>
      <c r="B16" s="232" t="s">
        <v>68</v>
      </c>
      <c r="C16" s="232" t="s">
        <v>72</v>
      </c>
      <c r="D16" s="233">
        <v>13334.95</v>
      </c>
      <c r="E16" s="310">
        <v>13334.95</v>
      </c>
      <c r="F16" s="232"/>
      <c r="G16" s="452"/>
      <c r="H16" s="452"/>
      <c r="I16" s="234" t="s">
        <v>2275</v>
      </c>
      <c r="J16" s="235"/>
      <c r="K16" s="310">
        <v>2686.14</v>
      </c>
      <c r="L16" s="310">
        <v>2515.34</v>
      </c>
      <c r="M16" s="310">
        <v>2140.09</v>
      </c>
      <c r="N16" s="310">
        <v>3137.54</v>
      </c>
      <c r="O16" s="310">
        <v>2855.84</v>
      </c>
      <c r="P16" s="237">
        <v>2855.84</v>
      </c>
      <c r="Q16" s="236"/>
      <c r="R16" s="236"/>
      <c r="S16" s="236"/>
      <c r="T16" s="236"/>
      <c r="U16" s="236"/>
      <c r="V16" s="236"/>
      <c r="W16" s="255">
        <f t="shared" si="0"/>
        <v>16190.79</v>
      </c>
    </row>
    <row r="17" spans="1:23" s="231" customFormat="1" ht="25.5">
      <c r="A17" s="729" t="s">
        <v>1231</v>
      </c>
      <c r="B17" s="729" t="s">
        <v>68</v>
      </c>
      <c r="C17" s="729" t="s">
        <v>76</v>
      </c>
      <c r="D17" s="727">
        <v>135806.6</v>
      </c>
      <c r="E17" s="727">
        <v>26151.3</v>
      </c>
      <c r="F17" s="238" t="s">
        <v>2276</v>
      </c>
      <c r="G17" s="239">
        <v>44645</v>
      </c>
      <c r="H17" s="329" t="s">
        <v>2261</v>
      </c>
      <c r="I17" s="234" t="s">
        <v>2277</v>
      </c>
      <c r="J17" s="245">
        <v>111159.84</v>
      </c>
      <c r="K17" s="237">
        <v>0</v>
      </c>
      <c r="L17" s="310">
        <v>9263.32</v>
      </c>
      <c r="M17" s="310">
        <v>9263.32</v>
      </c>
      <c r="N17" s="310">
        <v>7410.66</v>
      </c>
      <c r="O17" s="237">
        <v>0</v>
      </c>
      <c r="P17" s="237">
        <v>0</v>
      </c>
      <c r="Q17" s="237">
        <v>0</v>
      </c>
      <c r="R17" s="237">
        <v>0</v>
      </c>
      <c r="S17" s="237">
        <v>0</v>
      </c>
      <c r="T17" s="237">
        <v>0</v>
      </c>
      <c r="U17" s="237">
        <v>0</v>
      </c>
      <c r="V17" s="237">
        <v>0</v>
      </c>
      <c r="W17" s="255">
        <f t="shared" si="0"/>
        <v>25937.3</v>
      </c>
    </row>
    <row r="18" spans="1:23" s="231" customFormat="1" ht="25.5">
      <c r="A18" s="730"/>
      <c r="B18" s="730"/>
      <c r="C18" s="730"/>
      <c r="D18" s="728"/>
      <c r="E18" s="728"/>
      <c r="F18" s="238" t="s">
        <v>2278</v>
      </c>
      <c r="G18" s="239">
        <v>45077</v>
      </c>
      <c r="H18" s="329" t="s">
        <v>2279</v>
      </c>
      <c r="I18" s="234" t="s">
        <v>2280</v>
      </c>
      <c r="J18" s="245">
        <v>143400</v>
      </c>
      <c r="K18" s="237">
        <v>0</v>
      </c>
      <c r="L18" s="237">
        <v>0</v>
      </c>
      <c r="M18" s="237">
        <v>0</v>
      </c>
      <c r="N18" s="237">
        <v>0</v>
      </c>
      <c r="O18" s="237">
        <v>0</v>
      </c>
      <c r="P18" s="237">
        <v>11950</v>
      </c>
      <c r="Q18" s="237">
        <v>11950</v>
      </c>
      <c r="R18" s="237">
        <v>11950</v>
      </c>
      <c r="S18" s="237">
        <v>11950</v>
      </c>
      <c r="T18" s="237">
        <v>11950</v>
      </c>
      <c r="U18" s="237">
        <v>11950</v>
      </c>
      <c r="V18" s="237">
        <v>37955.300000000003</v>
      </c>
      <c r="W18" s="255">
        <f t="shared" si="0"/>
        <v>109655.3</v>
      </c>
    </row>
    <row r="19" spans="1:23" s="231" customFormat="1" ht="12.75">
      <c r="A19" s="730"/>
      <c r="B19" s="730"/>
      <c r="C19" s="730"/>
      <c r="D19" s="728"/>
      <c r="E19" s="728"/>
      <c r="F19" s="230"/>
      <c r="G19" s="329"/>
      <c r="H19" s="329"/>
      <c r="I19" s="234" t="s">
        <v>2281</v>
      </c>
      <c r="J19" s="245">
        <v>214</v>
      </c>
      <c r="K19" s="310">
        <v>54.5</v>
      </c>
      <c r="L19" s="310">
        <v>35</v>
      </c>
      <c r="M19" s="310">
        <v>35</v>
      </c>
      <c r="N19" s="310">
        <v>35</v>
      </c>
      <c r="O19" s="310">
        <v>54.5</v>
      </c>
      <c r="P19" s="236"/>
      <c r="Q19" s="236"/>
      <c r="R19" s="236"/>
      <c r="S19" s="236"/>
      <c r="T19" s="236"/>
      <c r="U19" s="236"/>
      <c r="V19" s="236"/>
      <c r="W19" s="255">
        <f t="shared" si="0"/>
        <v>214</v>
      </c>
    </row>
    <row r="20" spans="1:23" s="231" customFormat="1" ht="25.5">
      <c r="A20" s="232" t="s">
        <v>1231</v>
      </c>
      <c r="B20" s="232" t="s">
        <v>68</v>
      </c>
      <c r="C20" s="232" t="s">
        <v>816</v>
      </c>
      <c r="D20" s="233">
        <v>45</v>
      </c>
      <c r="E20" s="310">
        <v>45</v>
      </c>
      <c r="F20" s="232"/>
      <c r="G20" s="452"/>
      <c r="H20" s="452"/>
      <c r="I20" s="234" t="s">
        <v>2282</v>
      </c>
      <c r="J20" s="310">
        <v>45</v>
      </c>
      <c r="K20" s="237">
        <v>0</v>
      </c>
      <c r="L20" s="237">
        <v>0</v>
      </c>
      <c r="M20" s="237">
        <v>0</v>
      </c>
      <c r="N20" s="237">
        <v>0</v>
      </c>
      <c r="O20" s="310">
        <v>45</v>
      </c>
      <c r="P20" s="236"/>
      <c r="Q20" s="236"/>
      <c r="R20" s="236"/>
      <c r="S20" s="236"/>
      <c r="T20" s="236"/>
      <c r="U20" s="236"/>
      <c r="V20" s="236"/>
      <c r="W20" s="255">
        <f t="shared" si="0"/>
        <v>45</v>
      </c>
    </row>
    <row r="21" spans="1:23" s="231" customFormat="1" ht="38.25">
      <c r="A21" s="729" t="s">
        <v>1231</v>
      </c>
      <c r="B21" s="729" t="s">
        <v>68</v>
      </c>
      <c r="C21" s="729" t="s">
        <v>82</v>
      </c>
      <c r="D21" s="727">
        <v>92761.77</v>
      </c>
      <c r="E21" s="727">
        <v>18566.64</v>
      </c>
      <c r="F21" s="238" t="s">
        <v>2283</v>
      </c>
      <c r="G21" s="239">
        <v>44677</v>
      </c>
      <c r="H21" s="329" t="s">
        <v>2261</v>
      </c>
      <c r="I21" s="234" t="s">
        <v>2284</v>
      </c>
      <c r="J21" s="245">
        <v>55700</v>
      </c>
      <c r="K21" s="237">
        <v>0</v>
      </c>
      <c r="L21" s="310">
        <v>4641.66</v>
      </c>
      <c r="M21" s="310">
        <v>4641.66</v>
      </c>
      <c r="N21" s="310">
        <v>4641.66</v>
      </c>
      <c r="O21" s="310">
        <v>4641.66</v>
      </c>
      <c r="P21" s="236"/>
      <c r="Q21" s="236"/>
      <c r="R21" s="236"/>
      <c r="S21" s="236"/>
      <c r="T21" s="236"/>
      <c r="U21" s="236"/>
      <c r="V21" s="236"/>
      <c r="W21" s="255">
        <f t="shared" si="0"/>
        <v>18566.64</v>
      </c>
    </row>
    <row r="22" spans="1:23" s="231" customFormat="1" ht="25.5">
      <c r="A22" s="730"/>
      <c r="B22" s="730"/>
      <c r="C22" s="730"/>
      <c r="D22" s="728"/>
      <c r="E22" s="728"/>
      <c r="F22" s="238" t="s">
        <v>2285</v>
      </c>
      <c r="G22" s="239">
        <v>45046</v>
      </c>
      <c r="H22" s="329" t="s">
        <v>2286</v>
      </c>
      <c r="I22" s="234" t="s">
        <v>2287</v>
      </c>
      <c r="J22" s="245">
        <v>111292.46</v>
      </c>
      <c r="K22" s="237">
        <v>0</v>
      </c>
      <c r="L22" s="237">
        <v>0</v>
      </c>
      <c r="M22" s="237">
        <v>0</v>
      </c>
      <c r="N22" s="237">
        <v>0</v>
      </c>
      <c r="O22" s="237">
        <v>0</v>
      </c>
      <c r="P22" s="237">
        <v>9274.3700000000008</v>
      </c>
      <c r="Q22" s="237">
        <v>9274.3700000000008</v>
      </c>
      <c r="R22" s="237">
        <v>9274.3700000000008</v>
      </c>
      <c r="S22" s="237">
        <v>9274.3700000000008</v>
      </c>
      <c r="T22" s="237">
        <v>9274.3700000000008</v>
      </c>
      <c r="U22" s="237">
        <v>9274.3700000000008</v>
      </c>
      <c r="V22" s="237">
        <v>18548.91</v>
      </c>
      <c r="W22" s="255">
        <f t="shared" si="0"/>
        <v>74195.13</v>
      </c>
    </row>
    <row r="23" spans="1:23" s="231" customFormat="1" ht="38.25">
      <c r="A23" s="729" t="s">
        <v>1231</v>
      </c>
      <c r="B23" s="729" t="s">
        <v>68</v>
      </c>
      <c r="C23" s="729" t="s">
        <v>84</v>
      </c>
      <c r="D23" s="727">
        <v>103161.94</v>
      </c>
      <c r="E23" s="727">
        <v>46933.88</v>
      </c>
      <c r="F23" s="238" t="s">
        <v>2288</v>
      </c>
      <c r="G23" s="239">
        <v>44889</v>
      </c>
      <c r="H23" s="329" t="s">
        <v>2261</v>
      </c>
      <c r="I23" s="234" t="s">
        <v>2289</v>
      </c>
      <c r="J23" s="245">
        <v>1388.78</v>
      </c>
      <c r="K23" s="237">
        <v>0</v>
      </c>
      <c r="L23" s="237">
        <v>0</v>
      </c>
      <c r="M23" s="237">
        <v>0</v>
      </c>
      <c r="N23" s="237">
        <v>0</v>
      </c>
      <c r="O23" s="310">
        <v>462.93</v>
      </c>
      <c r="P23" s="236"/>
      <c r="Q23" s="237">
        <v>462.93</v>
      </c>
      <c r="R23" s="236"/>
      <c r="S23" s="236"/>
      <c r="T23" s="236"/>
      <c r="U23" s="236"/>
      <c r="V23" s="236"/>
      <c r="W23" s="255">
        <f t="shared" si="0"/>
        <v>925.86</v>
      </c>
    </row>
    <row r="24" spans="1:23" s="231" customFormat="1" ht="25.5">
      <c r="A24" s="730"/>
      <c r="B24" s="730"/>
      <c r="C24" s="730"/>
      <c r="D24" s="728"/>
      <c r="E24" s="728"/>
      <c r="F24" s="238" t="s">
        <v>2290</v>
      </c>
      <c r="G24" s="239">
        <v>44887</v>
      </c>
      <c r="H24" s="329" t="s">
        <v>2261</v>
      </c>
      <c r="I24" s="234" t="s">
        <v>2291</v>
      </c>
      <c r="J24" s="245">
        <v>3619.2</v>
      </c>
      <c r="K24" s="310">
        <v>301.60000000000002</v>
      </c>
      <c r="L24" s="310">
        <v>301.60000000000002</v>
      </c>
      <c r="M24" s="310">
        <v>301.60000000000002</v>
      </c>
      <c r="N24" s="310">
        <v>301.60000000000002</v>
      </c>
      <c r="O24" s="310">
        <v>301.60000000000002</v>
      </c>
      <c r="P24" s="237">
        <v>301.60000000000002</v>
      </c>
      <c r="Q24" s="237">
        <v>301.60000000000002</v>
      </c>
      <c r="R24" s="237">
        <v>301.60000000000002</v>
      </c>
      <c r="S24" s="237">
        <v>301.60000000000002</v>
      </c>
      <c r="T24" s="237">
        <v>301.60000000000002</v>
      </c>
      <c r="U24" s="237">
        <v>301.60000000000002</v>
      </c>
      <c r="V24" s="237">
        <v>0</v>
      </c>
      <c r="W24" s="255">
        <f t="shared" si="0"/>
        <v>3317.5999999999995</v>
      </c>
    </row>
    <row r="25" spans="1:23" s="231" customFormat="1" ht="25.5">
      <c r="A25" s="730"/>
      <c r="B25" s="730"/>
      <c r="C25" s="730"/>
      <c r="D25" s="728"/>
      <c r="E25" s="728"/>
      <c r="F25" s="238" t="s">
        <v>2292</v>
      </c>
      <c r="G25" s="239">
        <v>44867</v>
      </c>
      <c r="H25" s="329" t="s">
        <v>2293</v>
      </c>
      <c r="I25" s="234" t="s">
        <v>2294</v>
      </c>
      <c r="J25" s="245">
        <v>107911.08</v>
      </c>
      <c r="K25" s="310">
        <v>8992.59</v>
      </c>
      <c r="L25" s="310">
        <v>8992.59</v>
      </c>
      <c r="M25" s="310">
        <v>8992.59</v>
      </c>
      <c r="N25" s="310">
        <v>8992.59</v>
      </c>
      <c r="O25" s="310">
        <v>8992.59</v>
      </c>
      <c r="P25" s="237">
        <v>8992.59</v>
      </c>
      <c r="Q25" s="237">
        <v>8992.59</v>
      </c>
      <c r="R25" s="237">
        <v>8992.59</v>
      </c>
      <c r="S25" s="237">
        <v>8992.59</v>
      </c>
      <c r="T25" s="237">
        <v>8992.59</v>
      </c>
      <c r="U25" s="237">
        <v>8992.58</v>
      </c>
      <c r="V25" s="237">
        <v>0</v>
      </c>
      <c r="W25" s="255">
        <f t="shared" si="0"/>
        <v>98918.479999999981</v>
      </c>
    </row>
    <row r="26" spans="1:23" s="231" customFormat="1" ht="51">
      <c r="A26" s="232" t="s">
        <v>1231</v>
      </c>
      <c r="B26" s="232" t="s">
        <v>68</v>
      </c>
      <c r="C26" s="232" t="s">
        <v>453</v>
      </c>
      <c r="D26" s="233">
        <v>855000</v>
      </c>
      <c r="E26" s="310">
        <v>0</v>
      </c>
      <c r="F26" s="238" t="s">
        <v>2295</v>
      </c>
      <c r="G26" s="239">
        <v>44790</v>
      </c>
      <c r="H26" s="329" t="s">
        <v>2261</v>
      </c>
      <c r="I26" s="234" t="s">
        <v>2296</v>
      </c>
      <c r="J26" s="245">
        <v>855000</v>
      </c>
      <c r="K26" s="237">
        <v>0</v>
      </c>
      <c r="L26" s="237">
        <v>0</v>
      </c>
      <c r="M26" s="237">
        <v>0</v>
      </c>
      <c r="N26" s="237">
        <v>0</v>
      </c>
      <c r="O26" s="237">
        <v>0</v>
      </c>
      <c r="P26" s="237">
        <v>0</v>
      </c>
      <c r="Q26" s="237">
        <v>0</v>
      </c>
      <c r="R26" s="237">
        <v>855000</v>
      </c>
      <c r="S26" s="237">
        <v>0</v>
      </c>
      <c r="T26" s="237">
        <v>0</v>
      </c>
      <c r="U26" s="237">
        <v>0</v>
      </c>
      <c r="V26" s="237">
        <v>0</v>
      </c>
      <c r="W26" s="255">
        <f t="shared" si="0"/>
        <v>855000</v>
      </c>
    </row>
    <row r="27" spans="1:23" s="231" customFormat="1" ht="25.5">
      <c r="A27" s="232" t="s">
        <v>1231</v>
      </c>
      <c r="B27" s="232" t="s">
        <v>68</v>
      </c>
      <c r="C27" s="232" t="s">
        <v>86</v>
      </c>
      <c r="D27" s="233">
        <v>1500</v>
      </c>
      <c r="E27" s="310">
        <v>446.43</v>
      </c>
      <c r="F27" s="238" t="s">
        <v>2297</v>
      </c>
      <c r="G27" s="239">
        <v>44831</v>
      </c>
      <c r="H27" s="329" t="s">
        <v>2298</v>
      </c>
      <c r="I27" s="234" t="s">
        <v>2299</v>
      </c>
      <c r="J27" s="245">
        <v>2232.14</v>
      </c>
      <c r="K27" s="235"/>
      <c r="L27" s="310">
        <v>446.43</v>
      </c>
      <c r="M27" s="235"/>
      <c r="N27" s="235"/>
      <c r="O27" s="235"/>
      <c r="P27" s="237">
        <v>446.43</v>
      </c>
      <c r="Q27" s="236"/>
      <c r="R27" s="237">
        <v>607.14</v>
      </c>
      <c r="S27" s="237">
        <v>0</v>
      </c>
      <c r="T27" s="237">
        <v>0</v>
      </c>
      <c r="U27" s="237">
        <v>0</v>
      </c>
      <c r="V27" s="237">
        <v>0</v>
      </c>
      <c r="W27" s="255">
        <f t="shared" si="0"/>
        <v>1500</v>
      </c>
    </row>
    <row r="28" spans="1:23" s="231" customFormat="1" ht="38.25">
      <c r="A28" s="729" t="s">
        <v>1231</v>
      </c>
      <c r="B28" s="729" t="s">
        <v>68</v>
      </c>
      <c r="C28" s="729" t="s">
        <v>88</v>
      </c>
      <c r="D28" s="727">
        <v>3476.94</v>
      </c>
      <c r="E28" s="727">
        <v>1016</v>
      </c>
      <c r="F28" s="238" t="s">
        <v>2300</v>
      </c>
      <c r="G28" s="239">
        <v>44897</v>
      </c>
      <c r="H28" s="329" t="s">
        <v>2261</v>
      </c>
      <c r="I28" s="234" t="s">
        <v>2301</v>
      </c>
      <c r="J28" s="245">
        <v>750</v>
      </c>
      <c r="K28" s="235"/>
      <c r="L28" s="235"/>
      <c r="M28" s="235"/>
      <c r="N28" s="235"/>
      <c r="O28" s="235"/>
      <c r="P28" s="236"/>
      <c r="Q28" s="237">
        <v>750</v>
      </c>
      <c r="R28" s="236"/>
      <c r="S28" s="236"/>
      <c r="T28" s="236"/>
      <c r="U28" s="236"/>
      <c r="V28" s="236"/>
      <c r="W28" s="255">
        <f t="shared" si="0"/>
        <v>750</v>
      </c>
    </row>
    <row r="29" spans="1:23" s="231" customFormat="1" ht="12.75">
      <c r="A29" s="730"/>
      <c r="B29" s="730"/>
      <c r="C29" s="730"/>
      <c r="D29" s="728"/>
      <c r="E29" s="728"/>
      <c r="F29" s="238" t="s">
        <v>2302</v>
      </c>
      <c r="G29" s="239">
        <v>44953</v>
      </c>
      <c r="H29" s="329" t="s">
        <v>2198</v>
      </c>
      <c r="I29" s="234" t="s">
        <v>2303</v>
      </c>
      <c r="J29" s="245">
        <v>562</v>
      </c>
      <c r="K29" s="310">
        <v>562</v>
      </c>
      <c r="L29" s="237">
        <v>0</v>
      </c>
      <c r="M29" s="237">
        <v>0</v>
      </c>
      <c r="N29" s="237">
        <v>0</v>
      </c>
      <c r="O29" s="237">
        <v>0</v>
      </c>
      <c r="P29" s="237">
        <v>0</v>
      </c>
      <c r="Q29" s="237">
        <v>0</v>
      </c>
      <c r="R29" s="237">
        <v>0</v>
      </c>
      <c r="S29" s="237">
        <v>0</v>
      </c>
      <c r="T29" s="237">
        <v>0</v>
      </c>
      <c r="U29" s="237">
        <v>0</v>
      </c>
      <c r="V29" s="237">
        <v>0</v>
      </c>
      <c r="W29" s="255">
        <f t="shared" si="0"/>
        <v>562</v>
      </c>
    </row>
    <row r="30" spans="1:23" s="231" customFormat="1" ht="51">
      <c r="A30" s="730"/>
      <c r="B30" s="730"/>
      <c r="C30" s="730"/>
      <c r="D30" s="728"/>
      <c r="E30" s="728"/>
      <c r="F30" s="238" t="s">
        <v>2304</v>
      </c>
      <c r="G30" s="239">
        <v>44903</v>
      </c>
      <c r="H30" s="329" t="s">
        <v>2261</v>
      </c>
      <c r="I30" s="234" t="s">
        <v>2305</v>
      </c>
      <c r="J30" s="245">
        <v>3279</v>
      </c>
      <c r="K30" s="237">
        <v>0</v>
      </c>
      <c r="L30" s="237">
        <v>0</v>
      </c>
      <c r="M30" s="237">
        <v>0</v>
      </c>
      <c r="N30" s="237">
        <v>0</v>
      </c>
      <c r="O30" s="237">
        <v>0</v>
      </c>
      <c r="P30" s="237">
        <v>0</v>
      </c>
      <c r="Q30" s="237">
        <v>1639.5</v>
      </c>
      <c r="R30" s="237">
        <v>0</v>
      </c>
      <c r="S30" s="237">
        <v>0</v>
      </c>
      <c r="T30" s="237">
        <v>0</v>
      </c>
      <c r="U30" s="237">
        <v>0</v>
      </c>
      <c r="V30" s="237">
        <v>71.44</v>
      </c>
      <c r="W30" s="255">
        <f t="shared" si="0"/>
        <v>1710.94</v>
      </c>
    </row>
    <row r="31" spans="1:23" s="231" customFormat="1" ht="38.25">
      <c r="A31" s="730"/>
      <c r="B31" s="730"/>
      <c r="C31" s="730"/>
      <c r="D31" s="728"/>
      <c r="E31" s="728"/>
      <c r="F31" s="238" t="s">
        <v>2306</v>
      </c>
      <c r="G31" s="239">
        <v>44904</v>
      </c>
      <c r="H31" s="329" t="s">
        <v>2261</v>
      </c>
      <c r="I31" s="234" t="s">
        <v>2307</v>
      </c>
      <c r="J31" s="245">
        <v>908</v>
      </c>
      <c r="K31" s="235"/>
      <c r="L31" s="310">
        <v>227</v>
      </c>
      <c r="M31" s="235"/>
      <c r="N31" s="310">
        <v>227</v>
      </c>
      <c r="O31" s="235"/>
      <c r="P31" s="236"/>
      <c r="Q31" s="236"/>
      <c r="R31" s="236"/>
      <c r="S31" s="236"/>
      <c r="T31" s="236"/>
      <c r="U31" s="236"/>
      <c r="V31" s="236"/>
      <c r="W31" s="255">
        <f t="shared" si="0"/>
        <v>454</v>
      </c>
    </row>
    <row r="32" spans="1:23" s="231" customFormat="1" ht="38.25">
      <c r="A32" s="729" t="s">
        <v>1231</v>
      </c>
      <c r="B32" s="729" t="s">
        <v>68</v>
      </c>
      <c r="C32" s="729" t="s">
        <v>92</v>
      </c>
      <c r="D32" s="727">
        <v>5497.2</v>
      </c>
      <c r="E32" s="727">
        <v>2520.4</v>
      </c>
      <c r="F32" s="238" t="s">
        <v>2308</v>
      </c>
      <c r="G32" s="239">
        <v>44903</v>
      </c>
      <c r="H32" s="329" t="s">
        <v>2309</v>
      </c>
      <c r="I32" s="234" t="s">
        <v>2310</v>
      </c>
      <c r="J32" s="245">
        <v>1782</v>
      </c>
      <c r="K32" s="235"/>
      <c r="L32" s="310">
        <v>1782</v>
      </c>
      <c r="M32" s="237">
        <v>0</v>
      </c>
      <c r="N32" s="237">
        <v>0</v>
      </c>
      <c r="O32" s="237">
        <v>0</v>
      </c>
      <c r="P32" s="237">
        <v>0</v>
      </c>
      <c r="Q32" s="237">
        <v>0</v>
      </c>
      <c r="R32" s="237">
        <v>0</v>
      </c>
      <c r="S32" s="237">
        <v>0</v>
      </c>
      <c r="T32" s="237">
        <v>0</v>
      </c>
      <c r="U32" s="237">
        <v>0</v>
      </c>
      <c r="V32" s="237">
        <v>0</v>
      </c>
      <c r="W32" s="255">
        <f t="shared" si="0"/>
        <v>1782</v>
      </c>
    </row>
    <row r="33" spans="1:23" s="231" customFormat="1" ht="25.5">
      <c r="A33" s="730"/>
      <c r="B33" s="730"/>
      <c r="C33" s="730"/>
      <c r="D33" s="728"/>
      <c r="E33" s="728"/>
      <c r="F33" s="234" t="s">
        <v>2311</v>
      </c>
      <c r="G33" s="240">
        <v>44530</v>
      </c>
      <c r="H33" s="452" t="s">
        <v>2279</v>
      </c>
      <c r="I33" s="234" t="s">
        <v>2259</v>
      </c>
      <c r="J33" s="245">
        <v>480</v>
      </c>
      <c r="K33" s="235"/>
      <c r="L33" s="235"/>
      <c r="M33" s="235"/>
      <c r="N33" s="235"/>
      <c r="O33" s="310">
        <v>220</v>
      </c>
      <c r="P33" s="236"/>
      <c r="Q33" s="236"/>
      <c r="R33" s="236"/>
      <c r="S33" s="236"/>
      <c r="T33" s="236"/>
      <c r="U33" s="236"/>
      <c r="V33" s="237">
        <v>260</v>
      </c>
      <c r="W33" s="255">
        <f t="shared" si="0"/>
        <v>480</v>
      </c>
    </row>
    <row r="34" spans="1:23" s="231" customFormat="1" ht="12.75">
      <c r="A34" s="730"/>
      <c r="B34" s="730"/>
      <c r="C34" s="730"/>
      <c r="D34" s="728"/>
      <c r="E34" s="728"/>
      <c r="F34" s="234" t="s">
        <v>2312</v>
      </c>
      <c r="G34" s="240">
        <v>44904</v>
      </c>
      <c r="H34" s="452" t="s">
        <v>2279</v>
      </c>
      <c r="I34" s="234" t="s">
        <v>2313</v>
      </c>
      <c r="J34" s="245">
        <v>3255.2</v>
      </c>
      <c r="K34" s="235"/>
      <c r="L34" s="310">
        <v>129.6</v>
      </c>
      <c r="M34" s="310">
        <v>129.6</v>
      </c>
      <c r="N34" s="310">
        <v>129.6</v>
      </c>
      <c r="O34" s="310">
        <v>129.6</v>
      </c>
      <c r="P34" s="237">
        <v>129.6</v>
      </c>
      <c r="Q34" s="237">
        <v>129.6</v>
      </c>
      <c r="R34" s="237">
        <v>129.6</v>
      </c>
      <c r="S34" s="237">
        <v>129.6</v>
      </c>
      <c r="T34" s="237">
        <v>129.6</v>
      </c>
      <c r="U34" s="237">
        <v>129.6</v>
      </c>
      <c r="V34" s="237">
        <v>1459.2</v>
      </c>
      <c r="W34" s="255">
        <f t="shared" si="0"/>
        <v>2755.2</v>
      </c>
    </row>
    <row r="35" spans="1:23" s="231" customFormat="1" ht="12.75">
      <c r="A35" s="730"/>
      <c r="B35" s="730"/>
      <c r="C35" s="730"/>
      <c r="D35" s="728"/>
      <c r="E35" s="728"/>
      <c r="F35" s="238" t="s">
        <v>2260</v>
      </c>
      <c r="G35" s="239">
        <v>44904</v>
      </c>
      <c r="H35" s="329" t="s">
        <v>2261</v>
      </c>
      <c r="I35" s="234" t="s">
        <v>2262</v>
      </c>
      <c r="J35" s="245">
        <v>480</v>
      </c>
      <c r="K35" s="235"/>
      <c r="L35" s="235"/>
      <c r="M35" s="235"/>
      <c r="N35" s="235"/>
      <c r="O35" s="235"/>
      <c r="P35" s="236"/>
      <c r="Q35" s="236"/>
      <c r="R35" s="236"/>
      <c r="S35" s="236"/>
      <c r="T35" s="236"/>
      <c r="U35" s="236"/>
      <c r="V35" s="237">
        <v>480</v>
      </c>
      <c r="W35" s="255">
        <f t="shared" si="0"/>
        <v>480</v>
      </c>
    </row>
    <row r="36" spans="1:23" s="231" customFormat="1" ht="38.25">
      <c r="A36" s="729" t="s">
        <v>1231</v>
      </c>
      <c r="B36" s="729" t="s">
        <v>68</v>
      </c>
      <c r="C36" s="729" t="s">
        <v>94</v>
      </c>
      <c r="D36" s="727">
        <v>3359</v>
      </c>
      <c r="E36" s="727">
        <v>484.7</v>
      </c>
      <c r="F36" s="238" t="s">
        <v>2263</v>
      </c>
      <c r="G36" s="239">
        <v>44656</v>
      </c>
      <c r="H36" s="329" t="s">
        <v>2286</v>
      </c>
      <c r="I36" s="234" t="s">
        <v>2264</v>
      </c>
      <c r="J36" s="245">
        <v>3478.24</v>
      </c>
      <c r="K36" s="235"/>
      <c r="L36" s="235"/>
      <c r="M36" s="235"/>
      <c r="N36" s="235"/>
      <c r="O36" s="310">
        <v>484.7</v>
      </c>
      <c r="P36" s="237">
        <v>763.8</v>
      </c>
      <c r="Q36" s="236"/>
      <c r="R36" s="236"/>
      <c r="S36" s="236"/>
      <c r="T36" s="236"/>
      <c r="U36" s="236"/>
      <c r="V36" s="236"/>
      <c r="W36" s="255">
        <f t="shared" si="0"/>
        <v>1248.5</v>
      </c>
    </row>
    <row r="37" spans="1:23" s="231" customFormat="1" ht="25.5">
      <c r="A37" s="730"/>
      <c r="B37" s="730"/>
      <c r="C37" s="730"/>
      <c r="D37" s="728"/>
      <c r="E37" s="728"/>
      <c r="F37" s="238" t="s">
        <v>2314</v>
      </c>
      <c r="G37" s="239">
        <v>45071</v>
      </c>
      <c r="H37" s="329" t="s">
        <v>2279</v>
      </c>
      <c r="I37" s="234" t="s">
        <v>2315</v>
      </c>
      <c r="J37" s="245">
        <v>3706.76</v>
      </c>
      <c r="K37" s="235"/>
      <c r="L37" s="235"/>
      <c r="M37" s="235"/>
      <c r="N37" s="235"/>
      <c r="O37" s="235"/>
      <c r="P37" s="236"/>
      <c r="Q37" s="237">
        <v>184</v>
      </c>
      <c r="R37" s="237">
        <v>380</v>
      </c>
      <c r="S37" s="237">
        <v>1029</v>
      </c>
      <c r="T37" s="236"/>
      <c r="U37" s="237">
        <v>344</v>
      </c>
      <c r="V37" s="237">
        <v>173.5</v>
      </c>
      <c r="W37" s="255">
        <f t="shared" si="0"/>
        <v>2110.5</v>
      </c>
    </row>
    <row r="38" spans="1:23" s="231" customFormat="1" ht="25.5">
      <c r="A38" s="232" t="s">
        <v>1231</v>
      </c>
      <c r="B38" s="232" t="s">
        <v>68</v>
      </c>
      <c r="C38" s="232" t="s">
        <v>306</v>
      </c>
      <c r="D38" s="233">
        <v>140400</v>
      </c>
      <c r="E38" s="310">
        <v>117000</v>
      </c>
      <c r="F38" s="234" t="s">
        <v>2316</v>
      </c>
      <c r="G38" s="240">
        <v>43559</v>
      </c>
      <c r="H38" s="452" t="s">
        <v>2317</v>
      </c>
      <c r="I38" s="234" t="s">
        <v>2318</v>
      </c>
      <c r="J38" s="310">
        <v>1123200</v>
      </c>
      <c r="K38" s="310">
        <v>23400</v>
      </c>
      <c r="L38" s="310">
        <v>23400</v>
      </c>
      <c r="M38" s="310">
        <v>23400</v>
      </c>
      <c r="N38" s="310">
        <v>23400</v>
      </c>
      <c r="O38" s="310">
        <v>23400</v>
      </c>
      <c r="P38" s="237">
        <v>23400</v>
      </c>
      <c r="Q38" s="236"/>
      <c r="R38" s="236"/>
      <c r="S38" s="236"/>
      <c r="T38" s="236"/>
      <c r="U38" s="236"/>
      <c r="V38" s="236"/>
      <c r="W38" s="255">
        <f t="shared" si="0"/>
        <v>140400</v>
      </c>
    </row>
    <row r="39" spans="1:23" s="231" customFormat="1" ht="25.5">
      <c r="A39" s="232" t="s">
        <v>1231</v>
      </c>
      <c r="B39" s="232" t="s">
        <v>68</v>
      </c>
      <c r="C39" s="232" t="s">
        <v>401</v>
      </c>
      <c r="D39" s="233">
        <v>3988</v>
      </c>
      <c r="E39" s="310">
        <v>3988</v>
      </c>
      <c r="F39" s="238" t="s">
        <v>2319</v>
      </c>
      <c r="G39" s="239">
        <v>44895</v>
      </c>
      <c r="H39" s="329" t="s">
        <v>2279</v>
      </c>
      <c r="I39" s="234" t="s">
        <v>2320</v>
      </c>
      <c r="J39" s="245">
        <v>3988</v>
      </c>
      <c r="K39" s="237">
        <v>0</v>
      </c>
      <c r="L39" s="310">
        <v>3988</v>
      </c>
      <c r="M39" s="237">
        <v>0</v>
      </c>
      <c r="N39" s="237">
        <v>0</v>
      </c>
      <c r="O39" s="237">
        <v>0</v>
      </c>
      <c r="P39" s="237">
        <v>0</v>
      </c>
      <c r="Q39" s="237">
        <v>0</v>
      </c>
      <c r="R39" s="237">
        <v>0</v>
      </c>
      <c r="S39" s="237">
        <v>0</v>
      </c>
      <c r="T39" s="237">
        <v>0</v>
      </c>
      <c r="U39" s="237">
        <v>0</v>
      </c>
      <c r="V39" s="237">
        <v>0</v>
      </c>
      <c r="W39" s="255">
        <f t="shared" si="0"/>
        <v>3988</v>
      </c>
    </row>
    <row r="40" spans="1:23" s="231" customFormat="1" ht="25.5">
      <c r="A40" s="232" t="s">
        <v>1231</v>
      </c>
      <c r="B40" s="232" t="s">
        <v>68</v>
      </c>
      <c r="C40" s="232" t="s">
        <v>100</v>
      </c>
      <c r="D40" s="233">
        <v>2900</v>
      </c>
      <c r="E40" s="310">
        <v>2320</v>
      </c>
      <c r="F40" s="234" t="s">
        <v>2321</v>
      </c>
      <c r="G40" s="240">
        <v>44903</v>
      </c>
      <c r="H40" s="452" t="s">
        <v>2286</v>
      </c>
      <c r="I40" s="234" t="s">
        <v>2322</v>
      </c>
      <c r="J40" s="310">
        <v>2320</v>
      </c>
      <c r="K40" s="235"/>
      <c r="L40" s="310">
        <v>2320</v>
      </c>
      <c r="M40" s="235"/>
      <c r="N40" s="235"/>
      <c r="O40" s="235"/>
      <c r="P40" s="236"/>
      <c r="Q40" s="236"/>
      <c r="R40" s="236"/>
      <c r="S40" s="236"/>
      <c r="T40" s="236"/>
      <c r="U40" s="236"/>
      <c r="V40" s="237">
        <v>580</v>
      </c>
      <c r="W40" s="255">
        <f t="shared" si="0"/>
        <v>2900</v>
      </c>
    </row>
    <row r="41" spans="1:23" s="231" customFormat="1" ht="25.5">
      <c r="A41" s="232" t="s">
        <v>1231</v>
      </c>
      <c r="B41" s="232" t="s">
        <v>68</v>
      </c>
      <c r="C41" s="232" t="s">
        <v>493</v>
      </c>
      <c r="D41" s="233">
        <v>83.42</v>
      </c>
      <c r="E41" s="310">
        <v>76.56</v>
      </c>
      <c r="F41" s="232"/>
      <c r="G41" s="452"/>
      <c r="H41" s="452"/>
      <c r="I41" s="234" t="s">
        <v>2323</v>
      </c>
      <c r="J41" s="310">
        <v>76.56</v>
      </c>
      <c r="K41" s="310">
        <v>52.64</v>
      </c>
      <c r="L41" s="310">
        <v>18.43</v>
      </c>
      <c r="M41" s="235"/>
      <c r="N41" s="235"/>
      <c r="O41" s="310">
        <v>5.49</v>
      </c>
      <c r="P41" s="236"/>
      <c r="Q41" s="236"/>
      <c r="R41" s="236"/>
      <c r="S41" s="237">
        <v>6.86</v>
      </c>
      <c r="T41" s="236"/>
      <c r="U41" s="236"/>
      <c r="V41" s="236"/>
      <c r="W41" s="255">
        <f t="shared" si="0"/>
        <v>83.419999999999987</v>
      </c>
    </row>
    <row r="42" spans="1:23" s="231" customFormat="1" ht="12.75">
      <c r="A42" s="729" t="s">
        <v>1231</v>
      </c>
      <c r="B42" s="729" t="s">
        <v>68</v>
      </c>
      <c r="C42" s="729" t="s">
        <v>106</v>
      </c>
      <c r="D42" s="727">
        <v>3644.07</v>
      </c>
      <c r="E42" s="727">
        <v>3086.07</v>
      </c>
      <c r="F42" s="238" t="s">
        <v>2324</v>
      </c>
      <c r="G42" s="240">
        <v>44910</v>
      </c>
      <c r="H42" s="452" t="s">
        <v>2198</v>
      </c>
      <c r="I42" s="234" t="s">
        <v>2325</v>
      </c>
      <c r="J42" s="310">
        <v>2766.97</v>
      </c>
      <c r="K42" s="310">
        <v>2766.97</v>
      </c>
      <c r="L42" s="235"/>
      <c r="M42" s="235"/>
      <c r="N42" s="235"/>
      <c r="O42" s="235"/>
      <c r="P42" s="236"/>
      <c r="Q42" s="236"/>
      <c r="R42" s="236"/>
      <c r="S42" s="236"/>
      <c r="T42" s="236"/>
      <c r="U42" s="236"/>
      <c r="V42" s="236"/>
      <c r="W42" s="255">
        <f t="shared" si="0"/>
        <v>2766.97</v>
      </c>
    </row>
    <row r="43" spans="1:23" s="231" customFormat="1" ht="12.75">
      <c r="A43" s="730"/>
      <c r="B43" s="730"/>
      <c r="C43" s="730"/>
      <c r="D43" s="728"/>
      <c r="E43" s="728"/>
      <c r="F43" s="238" t="s">
        <v>2324</v>
      </c>
      <c r="G43" s="240">
        <v>44956</v>
      </c>
      <c r="H43" s="452" t="s">
        <v>2326</v>
      </c>
      <c r="I43" s="234" t="s">
        <v>2327</v>
      </c>
      <c r="J43" s="310">
        <v>269.10000000000002</v>
      </c>
      <c r="K43" s="235"/>
      <c r="L43" s="235"/>
      <c r="M43" s="235"/>
      <c r="N43" s="235"/>
      <c r="O43" s="310">
        <v>269.10000000000002</v>
      </c>
      <c r="P43" s="236"/>
      <c r="Q43" s="236"/>
      <c r="R43" s="236"/>
      <c r="S43" s="236"/>
      <c r="T43" s="236"/>
      <c r="U43" s="236"/>
      <c r="V43" s="236"/>
      <c r="W43" s="255">
        <f t="shared" si="0"/>
        <v>269.10000000000002</v>
      </c>
    </row>
    <row r="44" spans="1:23" s="231" customFormat="1" ht="12.75">
      <c r="A44" s="730"/>
      <c r="B44" s="730"/>
      <c r="C44" s="730"/>
      <c r="D44" s="728"/>
      <c r="E44" s="728"/>
      <c r="F44" s="234" t="s">
        <v>2328</v>
      </c>
      <c r="G44" s="240">
        <v>45076</v>
      </c>
      <c r="H44" s="452" t="s">
        <v>2198</v>
      </c>
      <c r="I44" s="234" t="s">
        <v>2329</v>
      </c>
      <c r="J44" s="310">
        <v>1977</v>
      </c>
      <c r="K44" s="235"/>
      <c r="L44" s="235"/>
      <c r="M44" s="235"/>
      <c r="N44" s="235"/>
      <c r="O44" s="235"/>
      <c r="P44" s="237">
        <v>558</v>
      </c>
      <c r="Q44" s="237">
        <v>0</v>
      </c>
      <c r="R44" s="236"/>
      <c r="S44" s="236"/>
      <c r="T44" s="236"/>
      <c r="U44" s="236"/>
      <c r="V44" s="236"/>
      <c r="W44" s="255">
        <f t="shared" si="0"/>
        <v>558</v>
      </c>
    </row>
    <row r="45" spans="1:23" s="231" customFormat="1" ht="12.75">
      <c r="A45" s="730"/>
      <c r="B45" s="730"/>
      <c r="C45" s="730"/>
      <c r="D45" s="728"/>
      <c r="E45" s="728"/>
      <c r="F45" s="232"/>
      <c r="G45" s="452"/>
      <c r="H45" s="452"/>
      <c r="I45" s="234" t="s">
        <v>2323</v>
      </c>
      <c r="J45" s="310">
        <v>50</v>
      </c>
      <c r="K45" s="235"/>
      <c r="L45" s="235"/>
      <c r="M45" s="235"/>
      <c r="N45" s="310">
        <v>50</v>
      </c>
      <c r="O45" s="235"/>
      <c r="P45" s="236"/>
      <c r="Q45" s="236"/>
      <c r="R45" s="236"/>
      <c r="S45" s="236"/>
      <c r="T45" s="236"/>
      <c r="U45" s="236"/>
      <c r="V45" s="236"/>
      <c r="W45" s="255">
        <f t="shared" si="0"/>
        <v>50</v>
      </c>
    </row>
    <row r="46" spans="1:23" s="231" customFormat="1" ht="12.75">
      <c r="A46" s="729" t="s">
        <v>1231</v>
      </c>
      <c r="B46" s="729" t="s">
        <v>68</v>
      </c>
      <c r="C46" s="729" t="s">
        <v>108</v>
      </c>
      <c r="D46" s="727">
        <v>372.18</v>
      </c>
      <c r="E46" s="727">
        <v>371.42</v>
      </c>
      <c r="F46" s="234" t="s">
        <v>2330</v>
      </c>
      <c r="G46" s="240">
        <v>44903</v>
      </c>
      <c r="H46" s="452" t="s">
        <v>2326</v>
      </c>
      <c r="I46" s="234" t="s">
        <v>2331</v>
      </c>
      <c r="J46" s="310">
        <v>174.6</v>
      </c>
      <c r="K46" s="235"/>
      <c r="L46" s="310">
        <v>174.6</v>
      </c>
      <c r="M46" s="235"/>
      <c r="N46" s="235"/>
      <c r="O46" s="235"/>
      <c r="P46" s="236"/>
      <c r="Q46" s="236"/>
      <c r="R46" s="236"/>
      <c r="S46" s="236"/>
      <c r="T46" s="236"/>
      <c r="U46" s="236"/>
      <c r="V46" s="236"/>
      <c r="W46" s="255">
        <v>174.6</v>
      </c>
    </row>
    <row r="47" spans="1:23" s="231" customFormat="1" ht="12.75">
      <c r="A47" s="730"/>
      <c r="B47" s="730"/>
      <c r="C47" s="730"/>
      <c r="D47" s="728"/>
      <c r="E47" s="728"/>
      <c r="F47" s="234" t="s">
        <v>2332</v>
      </c>
      <c r="G47" s="240">
        <v>44903</v>
      </c>
      <c r="H47" s="452" t="s">
        <v>2326</v>
      </c>
      <c r="I47" s="234" t="s">
        <v>2331</v>
      </c>
      <c r="J47" s="310">
        <v>69.599999999999994</v>
      </c>
      <c r="K47" s="235"/>
      <c r="L47" s="310">
        <v>69.599999999999994</v>
      </c>
      <c r="M47" s="235"/>
      <c r="N47" s="235"/>
      <c r="O47" s="235"/>
      <c r="P47" s="236"/>
      <c r="Q47" s="236"/>
      <c r="R47" s="236"/>
      <c r="S47" s="236"/>
      <c r="T47" s="236"/>
      <c r="U47" s="236"/>
      <c r="V47" s="236"/>
      <c r="W47" s="255">
        <v>69.599999999999994</v>
      </c>
    </row>
    <row r="48" spans="1:23" s="231" customFormat="1" ht="12.75">
      <c r="A48" s="730"/>
      <c r="B48" s="730"/>
      <c r="C48" s="730"/>
      <c r="D48" s="728"/>
      <c r="E48" s="728"/>
      <c r="F48" s="234" t="s">
        <v>2333</v>
      </c>
      <c r="G48" s="240">
        <v>44903</v>
      </c>
      <c r="H48" s="452" t="s">
        <v>2326</v>
      </c>
      <c r="I48" s="234" t="s">
        <v>2331</v>
      </c>
      <c r="J48" s="310">
        <v>13.2</v>
      </c>
      <c r="K48" s="235"/>
      <c r="L48" s="310">
        <v>13.2</v>
      </c>
      <c r="M48" s="235"/>
      <c r="N48" s="235"/>
      <c r="O48" s="235"/>
      <c r="P48" s="236"/>
      <c r="Q48" s="236"/>
      <c r="R48" s="236"/>
      <c r="S48" s="236"/>
      <c r="T48" s="236"/>
      <c r="U48" s="236"/>
      <c r="V48" s="236"/>
      <c r="W48" s="255">
        <v>13.2</v>
      </c>
    </row>
    <row r="49" spans="1:23" s="231" customFormat="1" ht="12.75">
      <c r="A49" s="730"/>
      <c r="B49" s="730"/>
      <c r="C49" s="730"/>
      <c r="D49" s="728"/>
      <c r="E49" s="728"/>
      <c r="F49" s="234" t="s">
        <v>2334</v>
      </c>
      <c r="G49" s="240">
        <v>44903</v>
      </c>
      <c r="H49" s="452" t="s">
        <v>2326</v>
      </c>
      <c r="I49" s="234" t="s">
        <v>2331</v>
      </c>
      <c r="J49" s="310">
        <v>21.84</v>
      </c>
      <c r="K49" s="235"/>
      <c r="L49" s="310">
        <v>21.84</v>
      </c>
      <c r="M49" s="235"/>
      <c r="N49" s="235"/>
      <c r="O49" s="235"/>
      <c r="P49" s="236"/>
      <c r="Q49" s="236"/>
      <c r="R49" s="236"/>
      <c r="S49" s="236"/>
      <c r="T49" s="236"/>
      <c r="U49" s="236"/>
      <c r="V49" s="236"/>
      <c r="W49" s="255">
        <v>21.84</v>
      </c>
    </row>
    <row r="50" spans="1:23" s="231" customFormat="1" ht="12.75">
      <c r="A50" s="730"/>
      <c r="B50" s="730"/>
      <c r="C50" s="730"/>
      <c r="D50" s="728"/>
      <c r="E50" s="728"/>
      <c r="F50" s="234" t="s">
        <v>2334</v>
      </c>
      <c r="G50" s="240">
        <v>44903</v>
      </c>
      <c r="H50" s="452" t="s">
        <v>2326</v>
      </c>
      <c r="I50" s="234" t="s">
        <v>2331</v>
      </c>
      <c r="J50" s="310">
        <v>35.1</v>
      </c>
      <c r="K50" s="235"/>
      <c r="L50" s="310">
        <v>35.1</v>
      </c>
      <c r="M50" s="235"/>
      <c r="N50" s="235"/>
      <c r="O50" s="235"/>
      <c r="P50" s="236"/>
      <c r="Q50" s="236"/>
      <c r="R50" s="236"/>
      <c r="S50" s="236"/>
      <c r="T50" s="236"/>
      <c r="U50" s="236"/>
      <c r="V50" s="236"/>
      <c r="W50" s="255">
        <v>35.1</v>
      </c>
    </row>
    <row r="51" spans="1:23" s="231" customFormat="1" ht="12.75">
      <c r="A51" s="730"/>
      <c r="B51" s="730"/>
      <c r="C51" s="730"/>
      <c r="D51" s="728"/>
      <c r="E51" s="728"/>
      <c r="F51" s="232"/>
      <c r="G51" s="452"/>
      <c r="H51" s="452"/>
      <c r="I51" s="234" t="s">
        <v>2323</v>
      </c>
      <c r="J51" s="310">
        <v>6.68</v>
      </c>
      <c r="K51" s="235"/>
      <c r="L51" s="235"/>
      <c r="M51" s="235"/>
      <c r="N51" s="310">
        <v>6.68</v>
      </c>
      <c r="O51" s="235"/>
      <c r="P51" s="236"/>
      <c r="Q51" s="236"/>
      <c r="R51" s="236"/>
      <c r="S51" s="236"/>
      <c r="T51" s="236"/>
      <c r="U51" s="236"/>
      <c r="V51" s="236"/>
      <c r="W51" s="255">
        <v>6.68</v>
      </c>
    </row>
    <row r="52" spans="1:23" s="231" customFormat="1" ht="12.75">
      <c r="A52" s="730"/>
      <c r="B52" s="730"/>
      <c r="C52" s="730"/>
      <c r="D52" s="728"/>
      <c r="E52" s="728"/>
      <c r="F52" s="234" t="s">
        <v>2335</v>
      </c>
      <c r="G52" s="240">
        <v>44903</v>
      </c>
      <c r="H52" s="452" t="s">
        <v>2326</v>
      </c>
      <c r="I52" s="234" t="s">
        <v>2331</v>
      </c>
      <c r="J52" s="310">
        <v>50.4</v>
      </c>
      <c r="K52" s="235"/>
      <c r="L52" s="310">
        <v>50.4</v>
      </c>
      <c r="M52" s="235"/>
      <c r="N52" s="235"/>
      <c r="O52" s="235"/>
      <c r="P52" s="236"/>
      <c r="Q52" s="236"/>
      <c r="R52" s="236"/>
      <c r="S52" s="236"/>
      <c r="T52" s="236"/>
      <c r="U52" s="236"/>
      <c r="V52" s="236"/>
      <c r="W52" s="255">
        <v>50.4</v>
      </c>
    </row>
    <row r="53" spans="1:23" s="231" customFormat="1" ht="12.75">
      <c r="A53" s="729" t="s">
        <v>1231</v>
      </c>
      <c r="B53" s="729" t="s">
        <v>68</v>
      </c>
      <c r="C53" s="729" t="s">
        <v>110</v>
      </c>
      <c r="D53" s="727">
        <v>3437.89</v>
      </c>
      <c r="E53" s="727">
        <v>3401.74</v>
      </c>
      <c r="F53" s="234" t="s">
        <v>2336</v>
      </c>
      <c r="G53" s="452"/>
      <c r="H53" s="452" t="s">
        <v>2198</v>
      </c>
      <c r="I53" s="234" t="s">
        <v>2337</v>
      </c>
      <c r="J53" s="310">
        <v>3402.89</v>
      </c>
      <c r="K53" s="235"/>
      <c r="L53" s="310">
        <v>3401.74</v>
      </c>
      <c r="M53" s="235"/>
      <c r="N53" s="235"/>
      <c r="O53" s="235"/>
      <c r="P53" s="236"/>
      <c r="Q53" s="236"/>
      <c r="R53" s="236"/>
      <c r="S53" s="236"/>
      <c r="T53" s="236"/>
      <c r="U53" s="236"/>
      <c r="V53" s="236"/>
      <c r="W53" s="255">
        <f t="shared" si="0"/>
        <v>3401.74</v>
      </c>
    </row>
    <row r="54" spans="1:23" s="231" customFormat="1" ht="12.75">
      <c r="A54" s="730"/>
      <c r="B54" s="730"/>
      <c r="C54" s="730"/>
      <c r="D54" s="728"/>
      <c r="E54" s="728"/>
      <c r="F54" s="232"/>
      <c r="G54" s="452"/>
      <c r="H54" s="452"/>
      <c r="I54" s="234" t="s">
        <v>2323</v>
      </c>
      <c r="J54" s="310">
        <v>1.1499999999999999</v>
      </c>
      <c r="K54" s="235"/>
      <c r="L54" s="235"/>
      <c r="M54" s="235"/>
      <c r="N54" s="310"/>
      <c r="O54" s="235"/>
      <c r="P54" s="236"/>
      <c r="Q54" s="236"/>
      <c r="R54" s="236"/>
      <c r="S54" s="236"/>
      <c r="T54" s="236"/>
      <c r="U54" s="236"/>
      <c r="V54" s="236"/>
      <c r="W54" s="255">
        <f t="shared" si="0"/>
        <v>0</v>
      </c>
    </row>
    <row r="55" spans="1:23" s="231" customFormat="1" ht="12.75">
      <c r="A55" s="730"/>
      <c r="B55" s="730"/>
      <c r="C55" s="730"/>
      <c r="D55" s="728"/>
      <c r="E55" s="728"/>
      <c r="F55" s="234" t="s">
        <v>2328</v>
      </c>
      <c r="G55" s="240">
        <v>45076</v>
      </c>
      <c r="H55" s="452" t="s">
        <v>2198</v>
      </c>
      <c r="I55" s="234" t="s">
        <v>2329</v>
      </c>
      <c r="J55" s="310">
        <v>35</v>
      </c>
      <c r="K55" s="235"/>
      <c r="L55" s="235"/>
      <c r="M55" s="235"/>
      <c r="N55" s="235"/>
      <c r="O55" s="235"/>
      <c r="P55" s="236"/>
      <c r="Q55" s="237">
        <v>35</v>
      </c>
      <c r="R55" s="236"/>
      <c r="S55" s="236"/>
      <c r="T55" s="236"/>
      <c r="U55" s="236"/>
      <c r="V55" s="236"/>
      <c r="W55" s="255">
        <f t="shared" si="0"/>
        <v>35</v>
      </c>
    </row>
    <row r="56" spans="1:23" s="231" customFormat="1" ht="45.75" customHeight="1">
      <c r="A56" s="232" t="s">
        <v>1231</v>
      </c>
      <c r="B56" s="232" t="s">
        <v>68</v>
      </c>
      <c r="C56" s="232" t="s">
        <v>310</v>
      </c>
      <c r="D56" s="233">
        <v>870.53</v>
      </c>
      <c r="E56" s="310">
        <v>870.53</v>
      </c>
      <c r="F56" s="238" t="s">
        <v>2324</v>
      </c>
      <c r="G56" s="239">
        <v>44912</v>
      </c>
      <c r="H56" s="329" t="s">
        <v>2309</v>
      </c>
      <c r="I56" s="234" t="s">
        <v>2338</v>
      </c>
      <c r="J56" s="310">
        <v>2690</v>
      </c>
      <c r="K56" s="310">
        <v>870.53</v>
      </c>
      <c r="L56" s="235"/>
      <c r="M56" s="235"/>
      <c r="N56" s="235"/>
      <c r="O56" s="235"/>
      <c r="P56" s="236"/>
      <c r="Q56" s="236"/>
      <c r="R56" s="236"/>
      <c r="S56" s="236"/>
      <c r="T56" s="236"/>
      <c r="U56" s="236"/>
      <c r="V56" s="236"/>
      <c r="W56" s="255">
        <f t="shared" si="0"/>
        <v>870.53</v>
      </c>
    </row>
    <row r="57" spans="1:23" s="231" customFormat="1" ht="25.5">
      <c r="A57" s="232" t="s">
        <v>1231</v>
      </c>
      <c r="B57" s="232" t="s">
        <v>68</v>
      </c>
      <c r="C57" s="232" t="s">
        <v>112</v>
      </c>
      <c r="D57" s="233">
        <v>3430.95</v>
      </c>
      <c r="E57" s="310">
        <v>595.54</v>
      </c>
      <c r="F57" s="238"/>
      <c r="G57" s="239"/>
      <c r="H57" s="329"/>
      <c r="I57" s="234"/>
      <c r="J57" s="310"/>
      <c r="K57" s="310">
        <v>0</v>
      </c>
      <c r="L57" s="235">
        <v>573.29</v>
      </c>
      <c r="M57" s="235">
        <v>0</v>
      </c>
      <c r="N57" s="235">
        <v>8.93</v>
      </c>
      <c r="O57" s="235">
        <v>13.32</v>
      </c>
      <c r="P57" s="434">
        <v>2500</v>
      </c>
      <c r="Q57" s="434">
        <v>335.41</v>
      </c>
      <c r="R57" s="434"/>
      <c r="S57" s="434"/>
      <c r="T57" s="434"/>
      <c r="U57" s="434"/>
      <c r="V57" s="434"/>
      <c r="W57" s="255">
        <f t="shared" si="0"/>
        <v>3430.95</v>
      </c>
    </row>
    <row r="58" spans="1:23" s="231" customFormat="1" ht="25.5">
      <c r="A58" s="232" t="s">
        <v>1231</v>
      </c>
      <c r="B58" s="232" t="s">
        <v>68</v>
      </c>
      <c r="C58" s="232" t="s">
        <v>585</v>
      </c>
      <c r="D58" s="233">
        <v>736.61</v>
      </c>
      <c r="E58" s="310">
        <v>736.61</v>
      </c>
      <c r="F58" s="238" t="s">
        <v>2324</v>
      </c>
      <c r="G58" s="239">
        <v>44912</v>
      </c>
      <c r="H58" s="329" t="s">
        <v>2309</v>
      </c>
      <c r="I58" s="234" t="s">
        <v>2339</v>
      </c>
      <c r="J58" s="310">
        <v>736.61</v>
      </c>
      <c r="K58" s="310">
        <v>736.61</v>
      </c>
      <c r="L58" s="235"/>
      <c r="M58" s="235"/>
      <c r="N58" s="235"/>
      <c r="O58" s="235"/>
      <c r="P58" s="236"/>
      <c r="Q58" s="236"/>
      <c r="R58" s="236"/>
      <c r="S58" s="236"/>
      <c r="T58" s="236"/>
      <c r="U58" s="236"/>
      <c r="V58" s="236"/>
      <c r="W58" s="255">
        <f t="shared" si="0"/>
        <v>736.61</v>
      </c>
    </row>
    <row r="59" spans="1:23" s="231" customFormat="1" ht="25.5">
      <c r="A59" s="232" t="s">
        <v>1231</v>
      </c>
      <c r="B59" s="232" t="s">
        <v>68</v>
      </c>
      <c r="C59" s="232" t="s">
        <v>898</v>
      </c>
      <c r="D59" s="233">
        <v>240</v>
      </c>
      <c r="E59" s="310">
        <v>0</v>
      </c>
      <c r="F59" s="234" t="s">
        <v>2260</v>
      </c>
      <c r="G59" s="240">
        <v>44904</v>
      </c>
      <c r="H59" s="452" t="s">
        <v>2279</v>
      </c>
      <c r="I59" s="234" t="s">
        <v>2340</v>
      </c>
      <c r="J59" s="310">
        <v>480</v>
      </c>
      <c r="K59" s="235"/>
      <c r="L59" s="235"/>
      <c r="M59" s="235"/>
      <c r="N59" s="235"/>
      <c r="O59" s="235"/>
      <c r="P59" s="236"/>
      <c r="Q59" s="236"/>
      <c r="R59" s="236"/>
      <c r="S59" s="236"/>
      <c r="T59" s="237">
        <v>240</v>
      </c>
      <c r="U59" s="236"/>
      <c r="V59" s="236"/>
      <c r="W59" s="255">
        <f t="shared" si="0"/>
        <v>240</v>
      </c>
    </row>
    <row r="60" spans="1:23" s="231" customFormat="1" ht="76.5">
      <c r="A60" s="232" t="s">
        <v>1231</v>
      </c>
      <c r="B60" s="232" t="s">
        <v>68</v>
      </c>
      <c r="C60" s="232" t="s">
        <v>351</v>
      </c>
      <c r="D60" s="233">
        <v>474.09</v>
      </c>
      <c r="E60" s="310">
        <v>474.09</v>
      </c>
      <c r="F60" s="238" t="s">
        <v>2324</v>
      </c>
      <c r="G60" s="239">
        <v>44912</v>
      </c>
      <c r="H60" s="329" t="s">
        <v>2309</v>
      </c>
      <c r="I60" s="234" t="s">
        <v>2341</v>
      </c>
      <c r="J60" s="310">
        <v>474.09</v>
      </c>
      <c r="K60" s="310">
        <v>474.09</v>
      </c>
      <c r="L60" s="235"/>
      <c r="M60" s="235"/>
      <c r="N60" s="235"/>
      <c r="O60" s="235"/>
      <c r="P60" s="236"/>
      <c r="Q60" s="236"/>
      <c r="R60" s="236"/>
      <c r="S60" s="236"/>
      <c r="T60" s="236"/>
      <c r="U60" s="236"/>
      <c r="V60" s="236"/>
      <c r="W60" s="255">
        <f t="shared" si="0"/>
        <v>474.09</v>
      </c>
    </row>
    <row r="61" spans="1:23" s="231" customFormat="1" ht="25.5">
      <c r="A61" s="232" t="s">
        <v>1231</v>
      </c>
      <c r="B61" s="232" t="s">
        <v>68</v>
      </c>
      <c r="C61" s="232" t="s">
        <v>116</v>
      </c>
      <c r="D61" s="233">
        <v>149.22999999999999</v>
      </c>
      <c r="E61" s="310">
        <v>149.22999999999999</v>
      </c>
      <c r="F61" s="232"/>
      <c r="G61" s="452"/>
      <c r="H61" s="452"/>
      <c r="I61" s="234" t="s">
        <v>2323</v>
      </c>
      <c r="J61" s="235"/>
      <c r="K61" s="235"/>
      <c r="L61" s="235"/>
      <c r="M61" s="310">
        <v>149.22999999999999</v>
      </c>
      <c r="N61" s="235"/>
      <c r="O61" s="235"/>
      <c r="P61" s="236"/>
      <c r="Q61" s="236"/>
      <c r="R61" s="236"/>
      <c r="S61" s="236"/>
      <c r="T61" s="236"/>
      <c r="U61" s="236"/>
      <c r="V61" s="236"/>
      <c r="W61" s="255">
        <f t="shared" si="0"/>
        <v>149.22999999999999</v>
      </c>
    </row>
    <row r="62" spans="1:23" s="231" customFormat="1" ht="25.5">
      <c r="A62" s="232" t="s">
        <v>1231</v>
      </c>
      <c r="B62" s="232" t="s">
        <v>68</v>
      </c>
      <c r="C62" s="232" t="s">
        <v>318</v>
      </c>
      <c r="D62" s="233">
        <v>2.1</v>
      </c>
      <c r="E62" s="310">
        <v>2.1</v>
      </c>
      <c r="F62" s="232"/>
      <c r="G62" s="452"/>
      <c r="H62" s="452"/>
      <c r="I62" s="234" t="s">
        <v>2323</v>
      </c>
      <c r="J62" s="235"/>
      <c r="K62" s="235"/>
      <c r="L62" s="310">
        <v>0.5</v>
      </c>
      <c r="M62" s="310">
        <v>0.6</v>
      </c>
      <c r="N62" s="310">
        <v>0.5</v>
      </c>
      <c r="O62" s="310">
        <v>0.5</v>
      </c>
      <c r="P62" s="236"/>
      <c r="Q62" s="236"/>
      <c r="R62" s="236"/>
      <c r="S62" s="236"/>
      <c r="T62" s="236"/>
      <c r="U62" s="236"/>
      <c r="V62" s="236"/>
      <c r="W62" s="255">
        <f t="shared" si="0"/>
        <v>2.1</v>
      </c>
    </row>
    <row r="63" spans="1:23" s="231" customFormat="1" ht="25.5">
      <c r="A63" s="232" t="s">
        <v>1231</v>
      </c>
      <c r="B63" s="232" t="s">
        <v>68</v>
      </c>
      <c r="C63" s="232" t="s">
        <v>298</v>
      </c>
      <c r="D63" s="233">
        <v>45.94</v>
      </c>
      <c r="E63" s="310">
        <v>45.14</v>
      </c>
      <c r="F63" s="232"/>
      <c r="G63" s="452"/>
      <c r="H63" s="452"/>
      <c r="I63" s="234" t="s">
        <v>2323</v>
      </c>
      <c r="J63" s="235"/>
      <c r="K63" s="235"/>
      <c r="L63" s="235"/>
      <c r="M63" s="235"/>
      <c r="N63" s="235"/>
      <c r="O63" s="310">
        <v>45.14</v>
      </c>
      <c r="P63" s="237">
        <v>0.8</v>
      </c>
      <c r="Q63" s="236"/>
      <c r="R63" s="236"/>
      <c r="S63" s="236"/>
      <c r="T63" s="236"/>
      <c r="U63" s="236"/>
      <c r="V63" s="236"/>
      <c r="W63" s="255">
        <f t="shared" si="0"/>
        <v>45.94</v>
      </c>
    </row>
    <row r="64" spans="1:23" s="231" customFormat="1" ht="25.5">
      <c r="A64" s="232" t="s">
        <v>1231</v>
      </c>
      <c r="B64" s="232" t="s">
        <v>68</v>
      </c>
      <c r="C64" s="232" t="s">
        <v>245</v>
      </c>
      <c r="D64" s="233">
        <v>12999.6</v>
      </c>
      <c r="E64" s="310">
        <v>12999.6</v>
      </c>
      <c r="F64" s="234" t="s">
        <v>2342</v>
      </c>
      <c r="G64" s="240">
        <v>44888</v>
      </c>
      <c r="H64" s="452" t="s">
        <v>2198</v>
      </c>
      <c r="I64" s="234" t="s">
        <v>2343</v>
      </c>
      <c r="J64" s="310">
        <v>12990.6</v>
      </c>
      <c r="K64" s="235"/>
      <c r="L64" s="235"/>
      <c r="M64" s="310">
        <v>12999.6</v>
      </c>
      <c r="N64" s="235"/>
      <c r="O64" s="235"/>
      <c r="P64" s="236"/>
      <c r="Q64" s="236"/>
      <c r="R64" s="236"/>
      <c r="S64" s="236"/>
      <c r="T64" s="237">
        <v>0</v>
      </c>
      <c r="U64" s="236"/>
      <c r="V64" s="236"/>
      <c r="W64" s="255">
        <f t="shared" si="0"/>
        <v>12999.6</v>
      </c>
    </row>
    <row r="65" spans="1:23" s="231" customFormat="1" ht="25.5">
      <c r="A65" s="232" t="s">
        <v>1231</v>
      </c>
      <c r="B65" s="232" t="s">
        <v>68</v>
      </c>
      <c r="C65" s="232" t="s">
        <v>250</v>
      </c>
      <c r="D65" s="233">
        <v>1249</v>
      </c>
      <c r="E65" s="310">
        <v>0</v>
      </c>
      <c r="F65" s="234" t="s">
        <v>2328</v>
      </c>
      <c r="G65" s="240">
        <v>45008</v>
      </c>
      <c r="H65" s="452" t="s">
        <v>2198</v>
      </c>
      <c r="I65" s="234" t="s">
        <v>2344</v>
      </c>
      <c r="J65" s="310">
        <v>1249</v>
      </c>
      <c r="K65" s="235"/>
      <c r="L65" s="235"/>
      <c r="M65" s="235"/>
      <c r="N65" s="235"/>
      <c r="O65" s="235"/>
      <c r="P65" s="237">
        <v>1249</v>
      </c>
      <c r="Q65" s="236"/>
      <c r="R65" s="236"/>
      <c r="S65" s="236"/>
      <c r="T65" s="236"/>
      <c r="U65" s="236"/>
      <c r="V65" s="236"/>
      <c r="W65" s="255">
        <f t="shared" si="0"/>
        <v>1249</v>
      </c>
    </row>
    <row r="66" spans="1:23" s="231" customFormat="1" ht="12.75">
      <c r="A66" s="729" t="s">
        <v>1231</v>
      </c>
      <c r="B66" s="729" t="s">
        <v>1245</v>
      </c>
      <c r="C66" s="729" t="s">
        <v>385</v>
      </c>
      <c r="D66" s="727">
        <v>34361.72</v>
      </c>
      <c r="E66" s="727">
        <v>6499.83</v>
      </c>
      <c r="F66" s="234" t="s">
        <v>2345</v>
      </c>
      <c r="G66" s="240">
        <v>44889</v>
      </c>
      <c r="H66" s="452" t="s">
        <v>2198</v>
      </c>
      <c r="I66" s="234" t="s">
        <v>2346</v>
      </c>
      <c r="J66" s="310">
        <v>3092.72</v>
      </c>
      <c r="K66" s="235"/>
      <c r="L66" s="235"/>
      <c r="M66" s="235"/>
      <c r="N66" s="235"/>
      <c r="O66" s="235"/>
      <c r="P66" s="236"/>
      <c r="Q66" s="237">
        <v>3092.72</v>
      </c>
      <c r="R66" s="236"/>
      <c r="S66" s="236"/>
      <c r="T66" s="236"/>
      <c r="U66" s="236"/>
      <c r="V66" s="236"/>
      <c r="W66" s="255">
        <f t="shared" si="0"/>
        <v>3092.72</v>
      </c>
    </row>
    <row r="67" spans="1:23" s="231" customFormat="1" ht="12.75">
      <c r="A67" s="730"/>
      <c r="B67" s="730"/>
      <c r="C67" s="730"/>
      <c r="D67" s="728"/>
      <c r="E67" s="728"/>
      <c r="F67" s="234" t="s">
        <v>2347</v>
      </c>
      <c r="G67" s="240">
        <v>44530</v>
      </c>
      <c r="H67" s="452" t="s">
        <v>2279</v>
      </c>
      <c r="I67" s="234" t="s">
        <v>2348</v>
      </c>
      <c r="J67" s="310">
        <v>84</v>
      </c>
      <c r="K67" s="235"/>
      <c r="L67" s="310">
        <v>28</v>
      </c>
      <c r="M67" s="235"/>
      <c r="N67" s="235"/>
      <c r="O67" s="235"/>
      <c r="P67" s="236"/>
      <c r="Q67" s="236"/>
      <c r="R67" s="236"/>
      <c r="S67" s="236"/>
      <c r="T67" s="236"/>
      <c r="U67" s="237">
        <v>0</v>
      </c>
      <c r="V67" s="237">
        <v>28</v>
      </c>
      <c r="W67" s="255">
        <f t="shared" si="0"/>
        <v>56</v>
      </c>
    </row>
    <row r="68" spans="1:23" s="231" customFormat="1" ht="25.5">
      <c r="A68" s="730"/>
      <c r="B68" s="730"/>
      <c r="C68" s="730"/>
      <c r="D68" s="728"/>
      <c r="E68" s="728"/>
      <c r="F68" s="234" t="s">
        <v>2349</v>
      </c>
      <c r="G68" s="240">
        <v>45046</v>
      </c>
      <c r="H68" s="452" t="s">
        <v>2198</v>
      </c>
      <c r="I68" s="234" t="s">
        <v>2350</v>
      </c>
      <c r="J68" s="310">
        <v>1845</v>
      </c>
      <c r="K68" s="235"/>
      <c r="L68" s="235"/>
      <c r="M68" s="235"/>
      <c r="N68" s="235"/>
      <c r="O68" s="310">
        <v>1845</v>
      </c>
      <c r="P68" s="236"/>
      <c r="Q68" s="236"/>
      <c r="R68" s="236"/>
      <c r="S68" s="236"/>
      <c r="T68" s="236"/>
      <c r="U68" s="236"/>
      <c r="V68" s="236"/>
      <c r="W68" s="255">
        <f t="shared" si="0"/>
        <v>1845</v>
      </c>
    </row>
    <row r="69" spans="1:23" s="231" customFormat="1" ht="25.5">
      <c r="A69" s="730"/>
      <c r="B69" s="730"/>
      <c r="C69" s="730"/>
      <c r="D69" s="728"/>
      <c r="E69" s="728"/>
      <c r="F69" s="234" t="s">
        <v>2351</v>
      </c>
      <c r="G69" s="240">
        <v>45020</v>
      </c>
      <c r="H69" s="452" t="s">
        <v>2279</v>
      </c>
      <c r="I69" s="234" t="s">
        <v>2352</v>
      </c>
      <c r="J69" s="310">
        <v>6250</v>
      </c>
      <c r="K69" s="235"/>
      <c r="L69" s="235"/>
      <c r="M69" s="235"/>
      <c r="N69" s="235"/>
      <c r="O69" s="310">
        <v>520.83000000000004</v>
      </c>
      <c r="P69" s="236"/>
      <c r="Q69" s="236"/>
      <c r="R69" s="236"/>
      <c r="S69" s="236"/>
      <c r="T69" s="236"/>
      <c r="U69" s="236"/>
      <c r="V69" s="237">
        <v>5729.17</v>
      </c>
      <c r="W69" s="255">
        <f t="shared" si="0"/>
        <v>6250</v>
      </c>
    </row>
    <row r="70" spans="1:23" s="231" customFormat="1" ht="12.75">
      <c r="A70" s="730"/>
      <c r="B70" s="730"/>
      <c r="C70" s="730"/>
      <c r="D70" s="728"/>
      <c r="E70" s="728"/>
      <c r="F70" s="234" t="s">
        <v>2353</v>
      </c>
      <c r="G70" s="240">
        <v>45015</v>
      </c>
      <c r="H70" s="452" t="s">
        <v>2279</v>
      </c>
      <c r="I70" s="234" t="s">
        <v>2354</v>
      </c>
      <c r="J70" s="310">
        <v>1860</v>
      </c>
      <c r="K70" s="235"/>
      <c r="L70" s="235"/>
      <c r="M70" s="235"/>
      <c r="N70" s="235"/>
      <c r="O70" s="310">
        <v>930</v>
      </c>
      <c r="P70" s="236"/>
      <c r="Q70" s="236"/>
      <c r="R70" s="236"/>
      <c r="S70" s="236"/>
      <c r="T70" s="236"/>
      <c r="U70" s="237">
        <v>930</v>
      </c>
      <c r="V70" s="236"/>
      <c r="W70" s="255">
        <f t="shared" ref="W70:W133" si="1">SUM(K70:V70)</f>
        <v>1860</v>
      </c>
    </row>
    <row r="71" spans="1:23" s="231" customFormat="1" ht="12.75">
      <c r="A71" s="730"/>
      <c r="B71" s="730"/>
      <c r="C71" s="730"/>
      <c r="D71" s="728"/>
      <c r="E71" s="728"/>
      <c r="F71" s="234" t="s">
        <v>2355</v>
      </c>
      <c r="G71" s="240">
        <v>45037</v>
      </c>
      <c r="H71" s="452" t="s">
        <v>2279</v>
      </c>
      <c r="I71" s="234" t="s">
        <v>2356</v>
      </c>
      <c r="J71" s="310">
        <v>1400</v>
      </c>
      <c r="K71" s="235"/>
      <c r="L71" s="235"/>
      <c r="M71" s="235"/>
      <c r="N71" s="235"/>
      <c r="O71" s="310">
        <v>1400</v>
      </c>
      <c r="P71" s="236"/>
      <c r="Q71" s="236"/>
      <c r="R71" s="236"/>
      <c r="S71" s="236"/>
      <c r="T71" s="236"/>
      <c r="U71" s="236"/>
      <c r="V71" s="236"/>
      <c r="W71" s="255">
        <f t="shared" si="1"/>
        <v>1400</v>
      </c>
    </row>
    <row r="72" spans="1:23" s="231" customFormat="1" ht="12.75">
      <c r="A72" s="730"/>
      <c r="B72" s="730"/>
      <c r="C72" s="730"/>
      <c r="D72" s="728"/>
      <c r="E72" s="728"/>
      <c r="F72" s="234" t="s">
        <v>2357</v>
      </c>
      <c r="G72" s="240">
        <v>45031</v>
      </c>
      <c r="H72" s="452" t="s">
        <v>2279</v>
      </c>
      <c r="I72" s="234" t="s">
        <v>2358</v>
      </c>
      <c r="J72" s="310">
        <v>2056</v>
      </c>
      <c r="K72" s="235"/>
      <c r="L72" s="235"/>
      <c r="M72" s="235"/>
      <c r="N72" s="235"/>
      <c r="O72" s="310">
        <v>1776</v>
      </c>
      <c r="P72" s="236"/>
      <c r="Q72" s="236"/>
      <c r="R72" s="236"/>
      <c r="S72" s="236"/>
      <c r="T72" s="236"/>
      <c r="U72" s="237">
        <v>280</v>
      </c>
      <c r="V72" s="236"/>
      <c r="W72" s="255">
        <f t="shared" si="1"/>
        <v>2056</v>
      </c>
    </row>
    <row r="73" spans="1:23" s="231" customFormat="1" ht="12.75">
      <c r="A73" s="730"/>
      <c r="B73" s="730"/>
      <c r="C73" s="730"/>
      <c r="D73" s="728"/>
      <c r="E73" s="728"/>
      <c r="F73" s="234" t="s">
        <v>2359</v>
      </c>
      <c r="G73" s="240">
        <v>44926</v>
      </c>
      <c r="H73" s="452" t="s">
        <v>2279</v>
      </c>
      <c r="I73" s="234" t="s">
        <v>2360</v>
      </c>
      <c r="J73" s="310">
        <v>17802</v>
      </c>
      <c r="K73" s="235"/>
      <c r="L73" s="235"/>
      <c r="M73" s="235"/>
      <c r="N73" s="235"/>
      <c r="O73" s="235"/>
      <c r="P73" s="236"/>
      <c r="Q73" s="236"/>
      <c r="R73" s="236"/>
      <c r="S73" s="237">
        <v>5934</v>
      </c>
      <c r="T73" s="236"/>
      <c r="U73" s="236"/>
      <c r="V73" s="237">
        <v>11868</v>
      </c>
      <c r="W73" s="255">
        <f t="shared" si="1"/>
        <v>17802</v>
      </c>
    </row>
    <row r="74" spans="1:23" s="231" customFormat="1" ht="25.5">
      <c r="A74" s="232" t="s">
        <v>1231</v>
      </c>
      <c r="B74" s="232" t="s">
        <v>1245</v>
      </c>
      <c r="C74" s="232" t="s">
        <v>250</v>
      </c>
      <c r="D74" s="233">
        <v>615696.92000000004</v>
      </c>
      <c r="E74" s="310">
        <v>615696.92000000004</v>
      </c>
      <c r="F74" s="234" t="s">
        <v>2361</v>
      </c>
      <c r="G74" s="240">
        <v>44852</v>
      </c>
      <c r="H74" s="452" t="s">
        <v>2279</v>
      </c>
      <c r="I74" s="234" t="s">
        <v>2362</v>
      </c>
      <c r="J74" s="310">
        <v>624990</v>
      </c>
      <c r="K74" s="235"/>
      <c r="L74" s="235"/>
      <c r="M74" s="310">
        <v>615696.92000000004</v>
      </c>
      <c r="N74" s="235"/>
      <c r="O74" s="235"/>
      <c r="P74" s="236"/>
      <c r="Q74" s="236"/>
      <c r="R74" s="236"/>
      <c r="S74" s="236"/>
      <c r="T74" s="236"/>
      <c r="U74" s="236"/>
      <c r="V74" s="236"/>
      <c r="W74" s="255">
        <f t="shared" si="1"/>
        <v>615696.92000000004</v>
      </c>
    </row>
    <row r="75" spans="1:23" s="244" customFormat="1" ht="25.5">
      <c r="A75" s="230" t="s">
        <v>4547</v>
      </c>
      <c r="B75" s="241" t="s">
        <v>68</v>
      </c>
      <c r="C75" s="241" t="s">
        <v>70</v>
      </c>
      <c r="D75" s="242">
        <v>2580493.9</v>
      </c>
      <c r="E75" s="242">
        <v>2496241.88</v>
      </c>
      <c r="F75" s="243" t="s">
        <v>2275</v>
      </c>
      <c r="G75" s="453" t="s">
        <v>2842</v>
      </c>
      <c r="H75" s="453" t="s">
        <v>2842</v>
      </c>
      <c r="I75" s="243" t="s">
        <v>2275</v>
      </c>
      <c r="J75" s="242">
        <v>2496241.88</v>
      </c>
      <c r="K75" s="256">
        <v>14485.32</v>
      </c>
      <c r="L75" s="256">
        <v>14103.1</v>
      </c>
      <c r="M75" s="256">
        <v>2446528.0299999998</v>
      </c>
      <c r="N75" s="256">
        <v>9803.68</v>
      </c>
      <c r="O75" s="256">
        <v>11321.75</v>
      </c>
      <c r="P75" s="255">
        <v>12036</v>
      </c>
      <c r="Q75" s="255">
        <v>12036</v>
      </c>
      <c r="R75" s="255">
        <v>12036</v>
      </c>
      <c r="S75" s="255">
        <v>12036</v>
      </c>
      <c r="T75" s="255">
        <v>12036</v>
      </c>
      <c r="U75" s="255">
        <v>12036</v>
      </c>
      <c r="V75" s="255">
        <v>12036</v>
      </c>
      <c r="W75" s="255">
        <f t="shared" si="1"/>
        <v>2580493.88</v>
      </c>
    </row>
    <row r="76" spans="1:23" s="244" customFormat="1" ht="25.5">
      <c r="A76" s="230" t="s">
        <v>4547</v>
      </c>
      <c r="B76" s="241" t="s">
        <v>68</v>
      </c>
      <c r="C76" s="241" t="s">
        <v>72</v>
      </c>
      <c r="D76" s="242">
        <v>500513.65</v>
      </c>
      <c r="E76" s="242">
        <v>206967.41</v>
      </c>
      <c r="F76" s="243" t="s">
        <v>2275</v>
      </c>
      <c r="G76" s="453" t="s">
        <v>2842</v>
      </c>
      <c r="H76" s="453" t="s">
        <v>2842</v>
      </c>
      <c r="I76" s="243" t="s">
        <v>2275</v>
      </c>
      <c r="J76" s="242">
        <v>206967.41</v>
      </c>
      <c r="K76" s="256">
        <v>42803.6</v>
      </c>
      <c r="L76" s="256">
        <v>40114.71</v>
      </c>
      <c r="M76" s="256">
        <v>39118.44</v>
      </c>
      <c r="N76" s="256">
        <v>23867.66</v>
      </c>
      <c r="O76" s="256">
        <v>61063</v>
      </c>
      <c r="P76" s="255">
        <v>41935.18</v>
      </c>
      <c r="Q76" s="255">
        <v>41935.18</v>
      </c>
      <c r="R76" s="255">
        <v>41935.18</v>
      </c>
      <c r="S76" s="255">
        <v>41935.18</v>
      </c>
      <c r="T76" s="255">
        <v>41935.18</v>
      </c>
      <c r="U76" s="255">
        <v>41935.18</v>
      </c>
      <c r="V76" s="255">
        <v>41935.18</v>
      </c>
      <c r="W76" s="255">
        <f t="shared" si="1"/>
        <v>500513.67</v>
      </c>
    </row>
    <row r="77" spans="1:23" s="244" customFormat="1" ht="25.5">
      <c r="A77" s="230" t="s">
        <v>4547</v>
      </c>
      <c r="B77" s="241" t="s">
        <v>68</v>
      </c>
      <c r="C77" s="241" t="s">
        <v>74</v>
      </c>
      <c r="D77" s="242">
        <v>126820.08</v>
      </c>
      <c r="E77" s="242">
        <v>31558.75</v>
      </c>
      <c r="F77" s="243" t="s">
        <v>2275</v>
      </c>
      <c r="G77" s="453" t="s">
        <v>2842</v>
      </c>
      <c r="H77" s="453" t="s">
        <v>2842</v>
      </c>
      <c r="I77" s="243" t="s">
        <v>2275</v>
      </c>
      <c r="J77" s="242">
        <v>31558.75</v>
      </c>
      <c r="K77" s="256">
        <v>5836.66</v>
      </c>
      <c r="L77" s="256">
        <v>6458.99</v>
      </c>
      <c r="M77" s="256">
        <v>6127.03</v>
      </c>
      <c r="N77" s="256">
        <v>5657.33</v>
      </c>
      <c r="O77" s="256">
        <v>7478.74</v>
      </c>
      <c r="P77" s="255">
        <v>13608.76</v>
      </c>
      <c r="Q77" s="255">
        <v>13608.76</v>
      </c>
      <c r="R77" s="255">
        <v>13608.76</v>
      </c>
      <c r="S77" s="255">
        <v>13608.76</v>
      </c>
      <c r="T77" s="255">
        <v>13608.76</v>
      </c>
      <c r="U77" s="255">
        <v>13608.76</v>
      </c>
      <c r="V77" s="255">
        <v>13608.76</v>
      </c>
      <c r="W77" s="255">
        <f t="shared" si="1"/>
        <v>126820.06999999998</v>
      </c>
    </row>
    <row r="78" spans="1:23" s="244" customFormat="1" ht="25.5">
      <c r="A78" s="230" t="s">
        <v>4547</v>
      </c>
      <c r="B78" s="241" t="s">
        <v>68</v>
      </c>
      <c r="C78" s="241" t="s">
        <v>427</v>
      </c>
      <c r="D78" s="242">
        <v>2000</v>
      </c>
      <c r="E78" s="242">
        <v>99</v>
      </c>
      <c r="F78" s="243" t="s">
        <v>2939</v>
      </c>
      <c r="G78" s="453" t="s">
        <v>2842</v>
      </c>
      <c r="H78" s="453" t="s">
        <v>2842</v>
      </c>
      <c r="I78" s="243" t="s">
        <v>4548</v>
      </c>
      <c r="J78" s="242"/>
      <c r="K78" s="256">
        <v>0</v>
      </c>
      <c r="L78" s="256">
        <v>0</v>
      </c>
      <c r="M78" s="256">
        <v>0</v>
      </c>
      <c r="N78" s="256">
        <v>99</v>
      </c>
      <c r="O78" s="256">
        <v>0</v>
      </c>
      <c r="P78" s="255">
        <v>0</v>
      </c>
      <c r="Q78" s="255">
        <v>0</v>
      </c>
      <c r="R78" s="255">
        <v>0</v>
      </c>
      <c r="S78" s="255">
        <v>0</v>
      </c>
      <c r="T78" s="255">
        <v>0</v>
      </c>
      <c r="U78" s="255">
        <v>0</v>
      </c>
      <c r="V78" s="255">
        <v>0</v>
      </c>
      <c r="W78" s="255">
        <f t="shared" si="1"/>
        <v>99</v>
      </c>
    </row>
    <row r="79" spans="1:23" s="244" customFormat="1" ht="38.25">
      <c r="A79" s="230" t="s">
        <v>4547</v>
      </c>
      <c r="B79" s="717" t="s">
        <v>68</v>
      </c>
      <c r="C79" s="717" t="s">
        <v>76</v>
      </c>
      <c r="D79" s="725">
        <v>204134.91</v>
      </c>
      <c r="E79" s="725">
        <v>186663.62</v>
      </c>
      <c r="F79" s="246">
        <v>44743</v>
      </c>
      <c r="G79" s="451">
        <v>44624</v>
      </c>
      <c r="H79" s="329" t="s">
        <v>2179</v>
      </c>
      <c r="I79" s="238" t="s">
        <v>2180</v>
      </c>
      <c r="J79" s="245">
        <v>123563</v>
      </c>
      <c r="K79" s="255">
        <v>10296.92</v>
      </c>
      <c r="L79" s="255">
        <v>10296.92</v>
      </c>
      <c r="M79" s="255">
        <v>10296.92</v>
      </c>
      <c r="N79" s="255">
        <v>0</v>
      </c>
      <c r="O79" s="255">
        <v>0</v>
      </c>
      <c r="P79" s="255" t="s">
        <v>2182</v>
      </c>
      <c r="Q79" s="255" t="s">
        <v>2182</v>
      </c>
      <c r="R79" s="255" t="s">
        <v>2182</v>
      </c>
      <c r="S79" s="255">
        <f>17471.29/2</f>
        <v>8735.6450000000004</v>
      </c>
      <c r="T79" s="255">
        <f>17471.29/2</f>
        <v>8735.6450000000004</v>
      </c>
      <c r="U79" s="345" t="s">
        <v>2182</v>
      </c>
      <c r="V79" s="345" t="s">
        <v>2182</v>
      </c>
      <c r="W79" s="255">
        <f t="shared" si="1"/>
        <v>48362.05</v>
      </c>
    </row>
    <row r="80" spans="1:23" s="244" customFormat="1" ht="63.75">
      <c r="A80" s="230" t="s">
        <v>4547</v>
      </c>
      <c r="B80" s="717"/>
      <c r="C80" s="717"/>
      <c r="D80" s="725"/>
      <c r="E80" s="725"/>
      <c r="F80" s="238" t="s">
        <v>2183</v>
      </c>
      <c r="G80" s="451">
        <v>44988</v>
      </c>
      <c r="H80" s="329" t="s">
        <v>2184</v>
      </c>
      <c r="I80" s="238" t="s">
        <v>2185</v>
      </c>
      <c r="J80" s="245">
        <v>9817.33</v>
      </c>
      <c r="K80" s="255">
        <v>0</v>
      </c>
      <c r="L80" s="255">
        <v>0</v>
      </c>
      <c r="M80" s="255">
        <v>0</v>
      </c>
      <c r="N80" s="255">
        <v>9817.33</v>
      </c>
      <c r="O80" s="255">
        <v>0</v>
      </c>
      <c r="P80" s="255"/>
      <c r="Q80" s="255"/>
      <c r="R80" s="255"/>
      <c r="S80" s="255"/>
      <c r="T80" s="345"/>
      <c r="U80" s="345"/>
      <c r="V80" s="345"/>
      <c r="W80" s="255">
        <f t="shared" si="1"/>
        <v>9817.33</v>
      </c>
    </row>
    <row r="81" spans="1:23" s="244" customFormat="1" ht="38.25">
      <c r="A81" s="230" t="s">
        <v>4547</v>
      </c>
      <c r="B81" s="717"/>
      <c r="C81" s="717"/>
      <c r="D81" s="725"/>
      <c r="E81" s="725"/>
      <c r="F81" s="246">
        <v>44774</v>
      </c>
      <c r="G81" s="451">
        <v>44624</v>
      </c>
      <c r="H81" s="329" t="s">
        <v>2179</v>
      </c>
      <c r="I81" s="238" t="s">
        <v>2186</v>
      </c>
      <c r="J81" s="245">
        <v>160990</v>
      </c>
      <c r="K81" s="255">
        <v>13415.83</v>
      </c>
      <c r="L81" s="255">
        <v>13415.83</v>
      </c>
      <c r="M81" s="255">
        <v>13415.83</v>
      </c>
      <c r="N81" s="255">
        <v>0</v>
      </c>
      <c r="O81" s="255">
        <v>0</v>
      </c>
      <c r="P81" s="255"/>
      <c r="Q81" s="255"/>
      <c r="R81" s="255"/>
      <c r="S81" s="255"/>
      <c r="T81" s="345"/>
      <c r="U81" s="345"/>
      <c r="V81" s="345"/>
      <c r="W81" s="255">
        <f t="shared" si="1"/>
        <v>40247.49</v>
      </c>
    </row>
    <row r="82" spans="1:23" s="244" customFormat="1" ht="63.75">
      <c r="A82" s="230" t="s">
        <v>4547</v>
      </c>
      <c r="B82" s="717"/>
      <c r="C82" s="717"/>
      <c r="D82" s="725"/>
      <c r="E82" s="725"/>
      <c r="F82" s="238" t="s">
        <v>2187</v>
      </c>
      <c r="G82" s="451">
        <v>44988</v>
      </c>
      <c r="H82" s="329" t="s">
        <v>2188</v>
      </c>
      <c r="I82" s="238" t="s">
        <v>2189</v>
      </c>
      <c r="J82" s="245">
        <v>12790.99</v>
      </c>
      <c r="K82" s="255">
        <v>0</v>
      </c>
      <c r="L82" s="255">
        <v>0</v>
      </c>
      <c r="M82" s="255">
        <v>0</v>
      </c>
      <c r="N82" s="255">
        <v>12790.94</v>
      </c>
      <c r="O82" s="255">
        <v>0</v>
      </c>
      <c r="P82" s="255"/>
      <c r="Q82" s="255"/>
      <c r="R82" s="255"/>
      <c r="S82" s="255"/>
      <c r="T82" s="345"/>
      <c r="U82" s="345"/>
      <c r="V82" s="345"/>
      <c r="W82" s="255">
        <f t="shared" si="1"/>
        <v>12790.94</v>
      </c>
    </row>
    <row r="83" spans="1:23" s="244" customFormat="1" ht="38.25">
      <c r="A83" s="230" t="s">
        <v>4547</v>
      </c>
      <c r="B83" s="717"/>
      <c r="C83" s="717"/>
      <c r="D83" s="725"/>
      <c r="E83" s="725"/>
      <c r="F83" s="246">
        <v>44805</v>
      </c>
      <c r="G83" s="451">
        <v>44629</v>
      </c>
      <c r="H83" s="329" t="s">
        <v>2179</v>
      </c>
      <c r="I83" s="238" t="s">
        <v>2190</v>
      </c>
      <c r="J83" s="245">
        <v>146405.29</v>
      </c>
      <c r="K83" s="255">
        <v>12200.44</v>
      </c>
      <c r="L83" s="255">
        <v>12200.45</v>
      </c>
      <c r="M83" s="255">
        <v>12200.45</v>
      </c>
      <c r="N83" s="255">
        <v>0</v>
      </c>
      <c r="O83" s="255">
        <v>0</v>
      </c>
      <c r="P83" s="255"/>
      <c r="Q83" s="255"/>
      <c r="R83" s="255"/>
      <c r="S83" s="255"/>
      <c r="T83" s="345"/>
      <c r="U83" s="345"/>
      <c r="V83" s="345"/>
      <c r="W83" s="255">
        <f t="shared" si="1"/>
        <v>36601.339999999997</v>
      </c>
    </row>
    <row r="84" spans="1:23" s="244" customFormat="1" ht="63.75">
      <c r="A84" s="230" t="s">
        <v>4547</v>
      </c>
      <c r="B84" s="717"/>
      <c r="C84" s="717"/>
      <c r="D84" s="725"/>
      <c r="E84" s="725"/>
      <c r="F84" s="238" t="s">
        <v>2191</v>
      </c>
      <c r="G84" s="451">
        <v>44988</v>
      </c>
      <c r="H84" s="329" t="s">
        <v>2192</v>
      </c>
      <c r="I84" s="238" t="s">
        <v>2193</v>
      </c>
      <c r="J84" s="245">
        <v>10027.76</v>
      </c>
      <c r="K84" s="255">
        <v>0</v>
      </c>
      <c r="L84" s="255">
        <v>0</v>
      </c>
      <c r="M84" s="255">
        <v>0</v>
      </c>
      <c r="N84" s="255">
        <v>10027.76</v>
      </c>
      <c r="O84" s="255">
        <v>0</v>
      </c>
      <c r="P84" s="255"/>
      <c r="Q84" s="255"/>
      <c r="R84" s="255"/>
      <c r="S84" s="255"/>
      <c r="T84" s="345"/>
      <c r="U84" s="345"/>
      <c r="V84" s="345"/>
      <c r="W84" s="255">
        <f t="shared" si="1"/>
        <v>10027.76</v>
      </c>
    </row>
    <row r="85" spans="1:23" s="244" customFormat="1" ht="38.25">
      <c r="A85" s="230" t="s">
        <v>4547</v>
      </c>
      <c r="B85" s="717"/>
      <c r="C85" s="717"/>
      <c r="D85" s="725"/>
      <c r="E85" s="725"/>
      <c r="F85" s="246">
        <v>44835</v>
      </c>
      <c r="G85" s="451">
        <v>44624</v>
      </c>
      <c r="H85" s="329" t="s">
        <v>2179</v>
      </c>
      <c r="I85" s="238" t="s">
        <v>2194</v>
      </c>
      <c r="J85" s="245">
        <v>140500</v>
      </c>
      <c r="K85" s="255">
        <v>11708.33</v>
      </c>
      <c r="L85" s="255">
        <v>11708.33</v>
      </c>
      <c r="M85" s="255">
        <v>11708.33</v>
      </c>
      <c r="N85" s="255">
        <v>0</v>
      </c>
      <c r="O85" s="255">
        <v>0</v>
      </c>
      <c r="P85" s="255"/>
      <c r="Q85" s="255"/>
      <c r="R85" s="255"/>
      <c r="S85" s="255"/>
      <c r="T85" s="345"/>
      <c r="U85" s="345"/>
      <c r="V85" s="345"/>
      <c r="W85" s="255">
        <f t="shared" si="1"/>
        <v>35124.99</v>
      </c>
    </row>
    <row r="86" spans="1:23" s="244" customFormat="1" ht="63.75">
      <c r="A86" s="230" t="s">
        <v>4547</v>
      </c>
      <c r="B86" s="717"/>
      <c r="C86" s="717"/>
      <c r="D86" s="725"/>
      <c r="E86" s="725"/>
      <c r="F86" s="238" t="s">
        <v>2195</v>
      </c>
      <c r="G86" s="451">
        <v>44988</v>
      </c>
      <c r="H86" s="329" t="s">
        <v>2188</v>
      </c>
      <c r="I86" s="238" t="s">
        <v>2196</v>
      </c>
      <c r="J86" s="245">
        <v>11163.01</v>
      </c>
      <c r="K86" s="255">
        <v>0</v>
      </c>
      <c r="L86" s="255">
        <v>0</v>
      </c>
      <c r="M86" s="255">
        <v>0</v>
      </c>
      <c r="N86" s="255">
        <v>11163.01</v>
      </c>
      <c r="O86" s="255">
        <v>0</v>
      </c>
      <c r="P86" s="255"/>
      <c r="Q86" s="255"/>
      <c r="R86" s="255"/>
      <c r="S86" s="255"/>
      <c r="T86" s="345"/>
      <c r="U86" s="345"/>
      <c r="V86" s="345"/>
      <c r="W86" s="255">
        <f t="shared" si="1"/>
        <v>11163.01</v>
      </c>
    </row>
    <row r="87" spans="1:23" s="244" customFormat="1" ht="25.5">
      <c r="A87" s="230" t="s">
        <v>4547</v>
      </c>
      <c r="B87" s="241" t="s">
        <v>68</v>
      </c>
      <c r="C87" s="241" t="s">
        <v>816</v>
      </c>
      <c r="D87" s="242">
        <v>2000</v>
      </c>
      <c r="E87" s="242">
        <v>95.4</v>
      </c>
      <c r="F87" s="243" t="s">
        <v>2939</v>
      </c>
      <c r="G87" s="453"/>
      <c r="H87" s="453"/>
      <c r="I87" s="243"/>
      <c r="J87" s="242"/>
      <c r="K87" s="242">
        <v>95.4</v>
      </c>
      <c r="L87" s="242">
        <v>0</v>
      </c>
      <c r="M87" s="242">
        <v>0</v>
      </c>
      <c r="N87" s="242">
        <v>0</v>
      </c>
      <c r="O87" s="242">
        <v>0</v>
      </c>
      <c r="P87" s="255">
        <v>0</v>
      </c>
      <c r="Q87" s="255">
        <v>0</v>
      </c>
      <c r="R87" s="255">
        <v>0</v>
      </c>
      <c r="S87" s="255">
        <v>0</v>
      </c>
      <c r="T87" s="255">
        <v>0</v>
      </c>
      <c r="U87" s="255">
        <v>0</v>
      </c>
      <c r="V87" s="255">
        <v>0</v>
      </c>
      <c r="W87" s="255">
        <f t="shared" si="1"/>
        <v>95.4</v>
      </c>
    </row>
    <row r="88" spans="1:23" s="244" customFormat="1" ht="38.25">
      <c r="A88" s="230" t="s">
        <v>4547</v>
      </c>
      <c r="B88" s="230" t="s">
        <v>68</v>
      </c>
      <c r="C88" s="230" t="s">
        <v>304</v>
      </c>
      <c r="D88" s="245">
        <v>4220.6000000000004</v>
      </c>
      <c r="E88" s="245">
        <v>0</v>
      </c>
      <c r="F88" s="238" t="s">
        <v>2197</v>
      </c>
      <c r="G88" s="239">
        <v>45051</v>
      </c>
      <c r="H88" s="329" t="s">
        <v>2198</v>
      </c>
      <c r="I88" s="238" t="s">
        <v>2199</v>
      </c>
      <c r="J88" s="245">
        <v>4220.6000000000004</v>
      </c>
      <c r="K88" s="255">
        <v>0</v>
      </c>
      <c r="L88" s="255">
        <v>0</v>
      </c>
      <c r="M88" s="255">
        <v>0</v>
      </c>
      <c r="N88" s="255">
        <v>0</v>
      </c>
      <c r="O88" s="255">
        <v>0</v>
      </c>
      <c r="P88" s="255">
        <v>4220.6000000000004</v>
      </c>
      <c r="Q88" s="255" t="s">
        <v>2182</v>
      </c>
      <c r="R88" s="255" t="s">
        <v>2182</v>
      </c>
      <c r="S88" s="255" t="s">
        <v>2182</v>
      </c>
      <c r="T88" s="345" t="s">
        <v>2182</v>
      </c>
      <c r="U88" s="345" t="s">
        <v>2182</v>
      </c>
      <c r="V88" s="345" t="s">
        <v>2182</v>
      </c>
      <c r="W88" s="255">
        <f t="shared" si="1"/>
        <v>4220.6000000000004</v>
      </c>
    </row>
    <row r="89" spans="1:23" s="244" customFormat="1" ht="25.5">
      <c r="A89" s="230" t="s">
        <v>4547</v>
      </c>
      <c r="B89" s="241" t="s">
        <v>68</v>
      </c>
      <c r="C89" s="241" t="s">
        <v>78</v>
      </c>
      <c r="D89" s="242">
        <v>2000</v>
      </c>
      <c r="E89" s="242">
        <v>80.5</v>
      </c>
      <c r="F89" s="243" t="s">
        <v>2939</v>
      </c>
      <c r="G89" s="453"/>
      <c r="H89" s="453"/>
      <c r="I89" s="243"/>
      <c r="J89" s="242">
        <v>2000</v>
      </c>
      <c r="K89" s="242">
        <v>0</v>
      </c>
      <c r="L89" s="242">
        <v>0</v>
      </c>
      <c r="M89" s="242">
        <v>0</v>
      </c>
      <c r="N89" s="242">
        <v>63</v>
      </c>
      <c r="O89" s="242">
        <v>17.5</v>
      </c>
      <c r="P89" s="256"/>
      <c r="Q89" s="256"/>
      <c r="R89" s="256"/>
      <c r="S89" s="256"/>
      <c r="T89" s="323"/>
      <c r="U89" s="323"/>
      <c r="V89" s="323"/>
      <c r="W89" s="255">
        <f t="shared" si="1"/>
        <v>80.5</v>
      </c>
    </row>
    <row r="90" spans="1:23" s="244" customFormat="1" ht="38.25">
      <c r="A90" s="230" t="s">
        <v>4547</v>
      </c>
      <c r="B90" s="241" t="s">
        <v>68</v>
      </c>
      <c r="C90" s="241" t="s">
        <v>80</v>
      </c>
      <c r="D90" s="242">
        <v>240</v>
      </c>
      <c r="E90" s="242">
        <v>0</v>
      </c>
      <c r="F90" s="243" t="s">
        <v>3778</v>
      </c>
      <c r="G90" s="453"/>
      <c r="H90" s="453"/>
      <c r="I90" s="238" t="s">
        <v>5417</v>
      </c>
      <c r="J90" s="242">
        <v>240</v>
      </c>
      <c r="K90" s="256"/>
      <c r="L90" s="256"/>
      <c r="M90" s="256"/>
      <c r="N90" s="256"/>
      <c r="O90" s="256"/>
      <c r="P90" s="256">
        <v>240</v>
      </c>
      <c r="Q90" s="256"/>
      <c r="R90" s="256"/>
      <c r="S90" s="256"/>
      <c r="T90" s="323"/>
      <c r="U90" s="323"/>
      <c r="V90" s="323"/>
      <c r="W90" s="255">
        <f t="shared" si="1"/>
        <v>240</v>
      </c>
    </row>
    <row r="91" spans="1:23" s="244" customFormat="1" ht="38.25">
      <c r="A91" s="230" t="s">
        <v>4547</v>
      </c>
      <c r="B91" s="230" t="s">
        <v>68</v>
      </c>
      <c r="C91" s="230" t="s">
        <v>82</v>
      </c>
      <c r="D91" s="245">
        <v>4629516.16</v>
      </c>
      <c r="E91" s="245">
        <v>2211016.15</v>
      </c>
      <c r="F91" s="238" t="s">
        <v>2200</v>
      </c>
      <c r="G91" s="451">
        <v>44865</v>
      </c>
      <c r="H91" s="329" t="s">
        <v>2201</v>
      </c>
      <c r="I91" s="238" t="s">
        <v>2202</v>
      </c>
      <c r="J91" s="245">
        <v>4837000</v>
      </c>
      <c r="K91" s="255">
        <v>403083.33</v>
      </c>
      <c r="L91" s="255">
        <v>598682.82999999996</v>
      </c>
      <c r="M91" s="255">
        <v>403083.33</v>
      </c>
      <c r="N91" s="255">
        <v>403083.33</v>
      </c>
      <c r="O91" s="255">
        <v>403083.33</v>
      </c>
      <c r="P91" s="255">
        <v>403083.33</v>
      </c>
      <c r="Q91" s="255">
        <v>403083.33</v>
      </c>
      <c r="R91" s="255">
        <v>403083.33</v>
      </c>
      <c r="S91" s="255">
        <v>403083.33</v>
      </c>
      <c r="T91" s="345">
        <v>403083.33</v>
      </c>
      <c r="U91" s="345">
        <v>403083.33</v>
      </c>
      <c r="V91" s="345">
        <v>403083.33</v>
      </c>
      <c r="W91" s="255">
        <f t="shared" si="1"/>
        <v>5032599.46</v>
      </c>
    </row>
    <row r="92" spans="1:23" s="244" customFormat="1" ht="51">
      <c r="A92" s="230" t="s">
        <v>4547</v>
      </c>
      <c r="B92" s="717" t="s">
        <v>68</v>
      </c>
      <c r="C92" s="717" t="s">
        <v>84</v>
      </c>
      <c r="D92" s="725">
        <v>2705130</v>
      </c>
      <c r="E92" s="725">
        <v>1042578</v>
      </c>
      <c r="F92" s="238" t="s">
        <v>2203</v>
      </c>
      <c r="G92" s="239">
        <v>44915</v>
      </c>
      <c r="H92" s="329" t="s">
        <v>2204</v>
      </c>
      <c r="I92" s="238" t="s">
        <v>2205</v>
      </c>
      <c r="J92" s="245">
        <v>222912</v>
      </c>
      <c r="K92" s="255">
        <v>22059</v>
      </c>
      <c r="L92" s="255">
        <v>18576</v>
      </c>
      <c r="M92" s="255">
        <v>18576</v>
      </c>
      <c r="N92" s="255">
        <v>18576</v>
      </c>
      <c r="O92" s="255">
        <v>18576</v>
      </c>
      <c r="P92" s="255">
        <v>18576</v>
      </c>
      <c r="Q92" s="255">
        <v>18576</v>
      </c>
      <c r="R92" s="255">
        <v>18576</v>
      </c>
      <c r="S92" s="255">
        <v>18576</v>
      </c>
      <c r="T92" s="345">
        <v>18576</v>
      </c>
      <c r="U92" s="345">
        <v>18576</v>
      </c>
      <c r="V92" s="345">
        <v>18576</v>
      </c>
      <c r="W92" s="255">
        <f t="shared" si="1"/>
        <v>226395</v>
      </c>
    </row>
    <row r="93" spans="1:23" s="244" customFormat="1" ht="51">
      <c r="A93" s="230" t="s">
        <v>4547</v>
      </c>
      <c r="B93" s="717"/>
      <c r="C93" s="717"/>
      <c r="D93" s="725"/>
      <c r="E93" s="725"/>
      <c r="F93" s="238" t="s">
        <v>2206</v>
      </c>
      <c r="G93" s="239">
        <v>44917</v>
      </c>
      <c r="H93" s="329" t="s">
        <v>2204</v>
      </c>
      <c r="I93" s="238" t="s">
        <v>2207</v>
      </c>
      <c r="J93" s="245">
        <v>417960</v>
      </c>
      <c r="K93" s="255">
        <v>34830</v>
      </c>
      <c r="L93" s="255">
        <v>34830</v>
      </c>
      <c r="M93" s="255">
        <v>34830</v>
      </c>
      <c r="N93" s="255">
        <v>34830</v>
      </c>
      <c r="O93" s="255">
        <v>34830</v>
      </c>
      <c r="P93" s="255">
        <v>34830</v>
      </c>
      <c r="Q93" s="255">
        <v>34830</v>
      </c>
      <c r="R93" s="255">
        <v>34830</v>
      </c>
      <c r="S93" s="255">
        <v>34830</v>
      </c>
      <c r="T93" s="345">
        <v>34830</v>
      </c>
      <c r="U93" s="345">
        <v>34830</v>
      </c>
      <c r="V93" s="345">
        <v>34830</v>
      </c>
      <c r="W93" s="255">
        <f t="shared" si="1"/>
        <v>417960</v>
      </c>
    </row>
    <row r="94" spans="1:23" s="244" customFormat="1" ht="51">
      <c r="A94" s="230" t="s">
        <v>4547</v>
      </c>
      <c r="B94" s="717"/>
      <c r="C94" s="717"/>
      <c r="D94" s="725"/>
      <c r="E94" s="725"/>
      <c r="F94" s="238" t="s">
        <v>2208</v>
      </c>
      <c r="G94" s="239">
        <v>44918</v>
      </c>
      <c r="H94" s="329" t="s">
        <v>2204</v>
      </c>
      <c r="I94" s="238" t="s">
        <v>2209</v>
      </c>
      <c r="J94" s="245">
        <v>473688</v>
      </c>
      <c r="K94" s="255">
        <v>39474</v>
      </c>
      <c r="L94" s="255">
        <v>39474</v>
      </c>
      <c r="M94" s="255">
        <v>39474</v>
      </c>
      <c r="N94" s="255">
        <v>39474</v>
      </c>
      <c r="O94" s="255">
        <v>39474</v>
      </c>
      <c r="P94" s="255">
        <v>39474</v>
      </c>
      <c r="Q94" s="255">
        <v>39474</v>
      </c>
      <c r="R94" s="255">
        <v>39474</v>
      </c>
      <c r="S94" s="255">
        <v>39474</v>
      </c>
      <c r="T94" s="345">
        <v>39474</v>
      </c>
      <c r="U94" s="345">
        <v>39474</v>
      </c>
      <c r="V94" s="345">
        <v>39474</v>
      </c>
      <c r="W94" s="255">
        <f t="shared" si="1"/>
        <v>473688</v>
      </c>
    </row>
    <row r="95" spans="1:23" s="244" customFormat="1" ht="51">
      <c r="A95" s="230" t="s">
        <v>4547</v>
      </c>
      <c r="B95" s="717"/>
      <c r="C95" s="717"/>
      <c r="D95" s="725"/>
      <c r="E95" s="725"/>
      <c r="F95" s="238" t="s">
        <v>2210</v>
      </c>
      <c r="G95" s="239">
        <v>44915</v>
      </c>
      <c r="H95" s="329" t="s">
        <v>2204</v>
      </c>
      <c r="I95" s="238" t="s">
        <v>2211</v>
      </c>
      <c r="J95" s="245">
        <v>348300</v>
      </c>
      <c r="K95" s="255">
        <v>29025</v>
      </c>
      <c r="L95" s="255">
        <v>29025</v>
      </c>
      <c r="M95" s="255">
        <v>29025</v>
      </c>
      <c r="N95" s="255">
        <v>29025</v>
      </c>
      <c r="O95" s="255">
        <v>29025</v>
      </c>
      <c r="P95" s="255">
        <v>29025</v>
      </c>
      <c r="Q95" s="255">
        <v>29025</v>
      </c>
      <c r="R95" s="255">
        <v>29025</v>
      </c>
      <c r="S95" s="255">
        <v>29025</v>
      </c>
      <c r="T95" s="345">
        <v>29025</v>
      </c>
      <c r="U95" s="345">
        <v>29025</v>
      </c>
      <c r="V95" s="345">
        <v>29025</v>
      </c>
      <c r="W95" s="255">
        <f t="shared" si="1"/>
        <v>348300</v>
      </c>
    </row>
    <row r="96" spans="1:23" s="244" customFormat="1" ht="51">
      <c r="A96" s="230" t="s">
        <v>4547</v>
      </c>
      <c r="B96" s="717"/>
      <c r="C96" s="717"/>
      <c r="D96" s="725"/>
      <c r="E96" s="725"/>
      <c r="F96" s="238" t="s">
        <v>2212</v>
      </c>
      <c r="G96" s="239">
        <v>44916</v>
      </c>
      <c r="H96" s="329" t="s">
        <v>2204</v>
      </c>
      <c r="I96" s="238" t="s">
        <v>2213</v>
      </c>
      <c r="J96" s="245">
        <v>111456</v>
      </c>
      <c r="K96" s="255">
        <v>9288</v>
      </c>
      <c r="L96" s="255">
        <v>9288</v>
      </c>
      <c r="M96" s="255">
        <v>9288</v>
      </c>
      <c r="N96" s="255">
        <v>9288</v>
      </c>
      <c r="O96" s="255">
        <v>9288</v>
      </c>
      <c r="P96" s="255">
        <v>9288</v>
      </c>
      <c r="Q96" s="255">
        <v>9288</v>
      </c>
      <c r="R96" s="255">
        <v>9288</v>
      </c>
      <c r="S96" s="255">
        <v>9288</v>
      </c>
      <c r="T96" s="345">
        <v>9288</v>
      </c>
      <c r="U96" s="345">
        <v>9288</v>
      </c>
      <c r="V96" s="345">
        <v>9288</v>
      </c>
      <c r="W96" s="255">
        <f t="shared" si="1"/>
        <v>111456</v>
      </c>
    </row>
    <row r="97" spans="1:23" s="244" customFormat="1" ht="51">
      <c r="A97" s="230" t="s">
        <v>4547</v>
      </c>
      <c r="B97" s="717"/>
      <c r="C97" s="717"/>
      <c r="D97" s="725"/>
      <c r="E97" s="725"/>
      <c r="F97" s="238" t="s">
        <v>2214</v>
      </c>
      <c r="G97" s="239">
        <v>44917</v>
      </c>
      <c r="H97" s="329" t="s">
        <v>2204</v>
      </c>
      <c r="I97" s="238" t="s">
        <v>2215</v>
      </c>
      <c r="J97" s="245">
        <v>376164</v>
      </c>
      <c r="K97" s="255">
        <v>31347</v>
      </c>
      <c r="L97" s="255">
        <v>31347</v>
      </c>
      <c r="M97" s="255">
        <v>31347</v>
      </c>
      <c r="N97" s="255">
        <v>31347</v>
      </c>
      <c r="O97" s="255">
        <v>31347</v>
      </c>
      <c r="P97" s="255">
        <v>31347</v>
      </c>
      <c r="Q97" s="255">
        <v>31347</v>
      </c>
      <c r="R97" s="255">
        <v>31347</v>
      </c>
      <c r="S97" s="255">
        <v>31347</v>
      </c>
      <c r="T97" s="345">
        <v>31347</v>
      </c>
      <c r="U97" s="345">
        <v>31347</v>
      </c>
      <c r="V97" s="345">
        <v>31347</v>
      </c>
      <c r="W97" s="255">
        <f t="shared" si="1"/>
        <v>376164</v>
      </c>
    </row>
    <row r="98" spans="1:23" s="244" customFormat="1" ht="51">
      <c r="A98" s="230" t="s">
        <v>4547</v>
      </c>
      <c r="B98" s="717"/>
      <c r="C98" s="717"/>
      <c r="D98" s="725"/>
      <c r="E98" s="725"/>
      <c r="F98" s="238" t="s">
        <v>2216</v>
      </c>
      <c r="G98" s="239">
        <v>44916</v>
      </c>
      <c r="H98" s="329" t="s">
        <v>2204</v>
      </c>
      <c r="I98" s="238" t="s">
        <v>2217</v>
      </c>
      <c r="J98" s="245">
        <v>543348</v>
      </c>
      <c r="K98" s="255">
        <v>45279</v>
      </c>
      <c r="L98" s="255">
        <v>45279</v>
      </c>
      <c r="M98" s="255">
        <v>45279</v>
      </c>
      <c r="N98" s="255">
        <v>45279</v>
      </c>
      <c r="O98" s="255">
        <v>45279</v>
      </c>
      <c r="P98" s="255">
        <v>45279</v>
      </c>
      <c r="Q98" s="255">
        <v>45279</v>
      </c>
      <c r="R98" s="255">
        <v>45279</v>
      </c>
      <c r="S98" s="255">
        <v>45279</v>
      </c>
      <c r="T98" s="345">
        <v>45279</v>
      </c>
      <c r="U98" s="345">
        <v>45279</v>
      </c>
      <c r="V98" s="345">
        <v>45279</v>
      </c>
      <c r="W98" s="255">
        <f t="shared" si="1"/>
        <v>543348</v>
      </c>
    </row>
    <row r="99" spans="1:23" s="244" customFormat="1" ht="38.25">
      <c r="A99" s="230" t="s">
        <v>4547</v>
      </c>
      <c r="B99" s="230" t="s">
        <v>68</v>
      </c>
      <c r="C99" s="230" t="s">
        <v>86</v>
      </c>
      <c r="D99" s="245">
        <v>130625.28</v>
      </c>
      <c r="E99" s="245">
        <v>46041.82</v>
      </c>
      <c r="F99" s="238" t="s">
        <v>2218</v>
      </c>
      <c r="G99" s="451">
        <v>44888</v>
      </c>
      <c r="H99" s="329" t="s">
        <v>2219</v>
      </c>
      <c r="I99" s="238" t="s">
        <v>2220</v>
      </c>
      <c r="J99" s="245">
        <v>134485.69</v>
      </c>
      <c r="K99" s="255">
        <v>9387.17</v>
      </c>
      <c r="L99" s="255">
        <v>9816.7199999999993</v>
      </c>
      <c r="M99" s="255">
        <v>8165.53</v>
      </c>
      <c r="N99" s="255">
        <v>10177.74</v>
      </c>
      <c r="O99" s="255">
        <v>8494.66</v>
      </c>
      <c r="P99" s="255">
        <v>10000</v>
      </c>
      <c r="Q99" s="255">
        <v>10000</v>
      </c>
      <c r="R99" s="255">
        <v>10000</v>
      </c>
      <c r="S99" s="255">
        <v>10000</v>
      </c>
      <c r="T99" s="345"/>
      <c r="U99" s="345"/>
      <c r="V99" s="345"/>
      <c r="W99" s="255">
        <f t="shared" si="1"/>
        <v>86041.819999999992</v>
      </c>
    </row>
    <row r="100" spans="1:23" s="244" customFormat="1" ht="25.5">
      <c r="A100" s="230" t="s">
        <v>4547</v>
      </c>
      <c r="B100" s="241" t="s">
        <v>68</v>
      </c>
      <c r="C100" s="241" t="s">
        <v>292</v>
      </c>
      <c r="D100" s="242">
        <v>1000</v>
      </c>
      <c r="E100" s="242">
        <v>953.61</v>
      </c>
      <c r="F100" s="238" t="s">
        <v>2939</v>
      </c>
      <c r="G100" s="451" t="s">
        <v>2842</v>
      </c>
      <c r="H100" s="451" t="s">
        <v>2842</v>
      </c>
      <c r="I100" s="247" t="s">
        <v>2842</v>
      </c>
      <c r="J100" s="242">
        <v>1000</v>
      </c>
      <c r="K100" s="242">
        <v>0</v>
      </c>
      <c r="L100" s="242">
        <v>232.67</v>
      </c>
      <c r="M100" s="242">
        <v>232.7</v>
      </c>
      <c r="N100" s="242">
        <v>238.33</v>
      </c>
      <c r="O100" s="242">
        <v>249.91</v>
      </c>
      <c r="P100" s="255"/>
      <c r="Q100" s="255"/>
      <c r="R100" s="255"/>
      <c r="S100" s="255"/>
      <c r="T100" s="345"/>
      <c r="U100" s="345"/>
      <c r="V100" s="345"/>
      <c r="W100" s="255">
        <f t="shared" si="1"/>
        <v>953.61</v>
      </c>
    </row>
    <row r="101" spans="1:23" s="244" customFormat="1" ht="25.5">
      <c r="A101" s="230" t="s">
        <v>4547</v>
      </c>
      <c r="B101" s="241" t="s">
        <v>68</v>
      </c>
      <c r="C101" s="241" t="s">
        <v>88</v>
      </c>
      <c r="D101" s="242">
        <v>2000</v>
      </c>
      <c r="E101" s="242">
        <v>0</v>
      </c>
      <c r="F101" s="238" t="s">
        <v>2939</v>
      </c>
      <c r="G101" s="451" t="s">
        <v>2842</v>
      </c>
      <c r="H101" s="451" t="s">
        <v>2842</v>
      </c>
      <c r="I101" s="247" t="s">
        <v>2842</v>
      </c>
      <c r="J101" s="242">
        <v>2000</v>
      </c>
      <c r="K101" s="242">
        <v>0</v>
      </c>
      <c r="L101" s="242">
        <v>0</v>
      </c>
      <c r="M101" s="242">
        <v>0</v>
      </c>
      <c r="N101" s="242">
        <v>0</v>
      </c>
      <c r="O101" s="242">
        <v>0</v>
      </c>
      <c r="P101" s="255"/>
      <c r="Q101" s="255"/>
      <c r="R101" s="255"/>
      <c r="S101" s="255"/>
      <c r="T101" s="345"/>
      <c r="U101" s="345"/>
      <c r="V101" s="345"/>
      <c r="W101" s="255">
        <f t="shared" si="1"/>
        <v>0</v>
      </c>
    </row>
    <row r="102" spans="1:23" s="244" customFormat="1" ht="25.5">
      <c r="A102" s="230" t="s">
        <v>4547</v>
      </c>
      <c r="B102" s="241" t="s">
        <v>68</v>
      </c>
      <c r="C102" s="241" t="s">
        <v>90</v>
      </c>
      <c r="D102" s="242">
        <v>2000</v>
      </c>
      <c r="E102" s="242">
        <v>112.85</v>
      </c>
      <c r="F102" s="238" t="s">
        <v>2939</v>
      </c>
      <c r="G102" s="451" t="s">
        <v>2842</v>
      </c>
      <c r="H102" s="451" t="s">
        <v>2842</v>
      </c>
      <c r="I102" s="247" t="s">
        <v>2842</v>
      </c>
      <c r="J102" s="242">
        <v>2000</v>
      </c>
      <c r="K102" s="242">
        <v>112.85</v>
      </c>
      <c r="L102" s="242">
        <v>0</v>
      </c>
      <c r="M102" s="242">
        <v>0</v>
      </c>
      <c r="N102" s="242">
        <v>0</v>
      </c>
      <c r="O102" s="242">
        <v>0</v>
      </c>
      <c r="P102" s="255"/>
      <c r="Q102" s="255"/>
      <c r="R102" s="255"/>
      <c r="S102" s="255"/>
      <c r="T102" s="345"/>
      <c r="U102" s="345"/>
      <c r="V102" s="345"/>
      <c r="W102" s="255">
        <f t="shared" si="1"/>
        <v>112.85</v>
      </c>
    </row>
    <row r="103" spans="1:23" s="244" customFormat="1" ht="51">
      <c r="A103" s="717" t="s">
        <v>4547</v>
      </c>
      <c r="B103" s="717" t="s">
        <v>68</v>
      </c>
      <c r="C103" s="717" t="s">
        <v>4549</v>
      </c>
      <c r="D103" s="725">
        <v>28468.94</v>
      </c>
      <c r="E103" s="725">
        <v>14025.58</v>
      </c>
      <c r="F103" s="238" t="s">
        <v>2221</v>
      </c>
      <c r="G103" s="239">
        <v>44834</v>
      </c>
      <c r="H103" s="329" t="s">
        <v>2222</v>
      </c>
      <c r="I103" s="238" t="s">
        <v>2223</v>
      </c>
      <c r="J103" s="245" t="s">
        <v>4550</v>
      </c>
      <c r="K103" s="255">
        <v>2985.58</v>
      </c>
      <c r="L103" s="255">
        <v>0</v>
      </c>
      <c r="M103" s="255">
        <v>0</v>
      </c>
      <c r="N103" s="255">
        <v>0</v>
      </c>
      <c r="O103" s="255">
        <v>2476.12</v>
      </c>
      <c r="P103" s="255"/>
      <c r="Q103" s="255" t="s">
        <v>2224</v>
      </c>
      <c r="R103" s="255"/>
      <c r="S103" s="255"/>
      <c r="T103" s="345" t="s">
        <v>2224</v>
      </c>
      <c r="U103" s="345"/>
      <c r="V103" s="345"/>
      <c r="W103" s="255">
        <f t="shared" si="1"/>
        <v>5461.7</v>
      </c>
    </row>
    <row r="104" spans="1:23" s="244" customFormat="1" ht="38.25">
      <c r="A104" s="717"/>
      <c r="B104" s="717"/>
      <c r="C104" s="717"/>
      <c r="D104" s="725"/>
      <c r="E104" s="725"/>
      <c r="F104" s="238" t="s">
        <v>2225</v>
      </c>
      <c r="G104" s="239">
        <v>44918</v>
      </c>
      <c r="H104" s="329" t="s">
        <v>2226</v>
      </c>
      <c r="I104" s="238" t="s">
        <v>2227</v>
      </c>
      <c r="J104" s="245">
        <v>13999</v>
      </c>
      <c r="K104" s="255">
        <v>615.51</v>
      </c>
      <c r="L104" s="255">
        <v>1255.6400000000001</v>
      </c>
      <c r="M104" s="255">
        <v>0</v>
      </c>
      <c r="N104" s="255">
        <v>0</v>
      </c>
      <c r="O104" s="255">
        <v>1895.69</v>
      </c>
      <c r="P104" s="255"/>
      <c r="Q104" s="255"/>
      <c r="R104" s="255"/>
      <c r="S104" s="255"/>
      <c r="T104" s="345"/>
      <c r="U104" s="345"/>
      <c r="V104" s="345"/>
      <c r="W104" s="255">
        <f t="shared" si="1"/>
        <v>3766.84</v>
      </c>
    </row>
    <row r="105" spans="1:23" s="244" customFormat="1" ht="51">
      <c r="A105" s="717"/>
      <c r="B105" s="717"/>
      <c r="C105" s="717"/>
      <c r="D105" s="725"/>
      <c r="E105" s="725"/>
      <c r="F105" s="238" t="s">
        <v>2228</v>
      </c>
      <c r="G105" s="239">
        <v>44725</v>
      </c>
      <c r="H105" s="329" t="s">
        <v>2229</v>
      </c>
      <c r="I105" s="238" t="s">
        <v>2230</v>
      </c>
      <c r="J105" s="245">
        <v>11843.84</v>
      </c>
      <c r="K105" s="255">
        <v>0</v>
      </c>
      <c r="L105" s="255">
        <v>1836.08</v>
      </c>
      <c r="M105" s="255">
        <v>2960.96</v>
      </c>
      <c r="N105" s="255">
        <v>0</v>
      </c>
      <c r="O105" s="255"/>
      <c r="P105" s="255"/>
      <c r="Q105" s="255">
        <v>2969.96</v>
      </c>
      <c r="R105" s="255"/>
      <c r="S105" s="255"/>
      <c r="T105" s="345"/>
      <c r="U105" s="345"/>
      <c r="V105" s="345"/>
      <c r="W105" s="255">
        <f t="shared" si="1"/>
        <v>7767</v>
      </c>
    </row>
    <row r="106" spans="1:23" s="244" customFormat="1" ht="38.25">
      <c r="A106" s="230" t="s">
        <v>4547</v>
      </c>
      <c r="B106" s="230" t="s">
        <v>68</v>
      </c>
      <c r="C106" s="230" t="s">
        <v>94</v>
      </c>
      <c r="D106" s="245">
        <v>112006.32</v>
      </c>
      <c r="E106" s="245">
        <v>19709.599999999999</v>
      </c>
      <c r="F106" s="246">
        <v>44927</v>
      </c>
      <c r="G106" s="239">
        <v>44932</v>
      </c>
      <c r="H106" s="329" t="s">
        <v>2231</v>
      </c>
      <c r="I106" s="238" t="s">
        <v>2232</v>
      </c>
      <c r="J106" s="245">
        <v>415892.85</v>
      </c>
      <c r="K106" s="255">
        <v>0</v>
      </c>
      <c r="L106" s="255">
        <v>0</v>
      </c>
      <c r="M106" s="255">
        <v>9062.19</v>
      </c>
      <c r="N106" s="255">
        <v>0</v>
      </c>
      <c r="O106" s="255">
        <v>10647.41</v>
      </c>
      <c r="P106" s="255"/>
      <c r="Q106" s="255"/>
      <c r="R106" s="255"/>
      <c r="S106" s="255"/>
      <c r="T106" s="345"/>
      <c r="U106" s="345"/>
      <c r="V106" s="345"/>
      <c r="W106" s="255">
        <f t="shared" si="1"/>
        <v>19709.599999999999</v>
      </c>
    </row>
    <row r="107" spans="1:23" s="244" customFormat="1" ht="51">
      <c r="A107" s="230" t="s">
        <v>4547</v>
      </c>
      <c r="B107" s="230" t="s">
        <v>68</v>
      </c>
      <c r="C107" s="230" t="s">
        <v>399</v>
      </c>
      <c r="D107" s="245">
        <v>37721.230000000003</v>
      </c>
      <c r="E107" s="245">
        <v>4387.7</v>
      </c>
      <c r="F107" s="246">
        <v>44713</v>
      </c>
      <c r="G107" s="239">
        <v>44982</v>
      </c>
      <c r="H107" s="329" t="s">
        <v>2233</v>
      </c>
      <c r="I107" s="238" t="s">
        <v>2234</v>
      </c>
      <c r="J107" s="245">
        <v>48444</v>
      </c>
      <c r="K107" s="255">
        <v>0</v>
      </c>
      <c r="L107" s="255">
        <v>0</v>
      </c>
      <c r="M107" s="255">
        <v>4387.7</v>
      </c>
      <c r="N107" s="255">
        <v>0</v>
      </c>
      <c r="O107" s="255">
        <v>0</v>
      </c>
      <c r="P107" s="255"/>
      <c r="Q107" s="255"/>
      <c r="R107" s="255"/>
      <c r="S107" s="255"/>
      <c r="T107" s="345"/>
      <c r="U107" s="345"/>
      <c r="V107" s="345"/>
      <c r="W107" s="255">
        <f t="shared" si="1"/>
        <v>4387.7</v>
      </c>
    </row>
    <row r="108" spans="1:23" s="244" customFormat="1" ht="25.5">
      <c r="A108" s="230" t="s">
        <v>4547</v>
      </c>
      <c r="B108" s="241" t="s">
        <v>68</v>
      </c>
      <c r="C108" s="241" t="s">
        <v>102</v>
      </c>
      <c r="D108" s="242">
        <v>2000</v>
      </c>
      <c r="E108" s="242">
        <v>279.02</v>
      </c>
      <c r="F108" s="246" t="s">
        <v>2939</v>
      </c>
      <c r="G108" s="239" t="s">
        <v>2842</v>
      </c>
      <c r="H108" s="239" t="s">
        <v>2842</v>
      </c>
      <c r="I108" s="247" t="s">
        <v>2842</v>
      </c>
      <c r="J108" s="242">
        <v>2000</v>
      </c>
      <c r="K108" s="242">
        <v>0</v>
      </c>
      <c r="L108" s="242">
        <v>0</v>
      </c>
      <c r="M108" s="242">
        <v>18</v>
      </c>
      <c r="N108" s="242">
        <v>0</v>
      </c>
      <c r="O108" s="242">
        <v>261.02</v>
      </c>
      <c r="P108" s="255"/>
      <c r="Q108" s="255"/>
      <c r="R108" s="255"/>
      <c r="S108" s="255"/>
      <c r="T108" s="345"/>
      <c r="U108" s="345"/>
      <c r="V108" s="345"/>
      <c r="W108" s="255">
        <f t="shared" si="1"/>
        <v>279.02</v>
      </c>
    </row>
    <row r="109" spans="1:23" s="244" customFormat="1" ht="25.5">
      <c r="A109" s="230" t="s">
        <v>4547</v>
      </c>
      <c r="B109" s="241" t="s">
        <v>68</v>
      </c>
      <c r="C109" s="241" t="s">
        <v>493</v>
      </c>
      <c r="D109" s="242">
        <v>2000</v>
      </c>
      <c r="E109" s="242">
        <v>117.58</v>
      </c>
      <c r="F109" s="246" t="s">
        <v>2939</v>
      </c>
      <c r="G109" s="239" t="s">
        <v>2842</v>
      </c>
      <c r="H109" s="239" t="s">
        <v>2842</v>
      </c>
      <c r="I109" s="247" t="s">
        <v>2842</v>
      </c>
      <c r="J109" s="242">
        <v>2000</v>
      </c>
      <c r="K109" s="242">
        <v>0</v>
      </c>
      <c r="L109" s="242">
        <v>0</v>
      </c>
      <c r="M109" s="242">
        <v>117.58</v>
      </c>
      <c r="N109" s="242">
        <v>0</v>
      </c>
      <c r="O109" s="242">
        <v>0</v>
      </c>
      <c r="P109" s="255"/>
      <c r="Q109" s="255"/>
      <c r="R109" s="255"/>
      <c r="S109" s="255"/>
      <c r="T109" s="345"/>
      <c r="U109" s="345"/>
      <c r="V109" s="345"/>
      <c r="W109" s="255">
        <f t="shared" si="1"/>
        <v>117.58</v>
      </c>
    </row>
    <row r="110" spans="1:23" s="244" customFormat="1" ht="25.5">
      <c r="A110" s="230" t="s">
        <v>4547</v>
      </c>
      <c r="B110" s="241" t="s">
        <v>68</v>
      </c>
      <c r="C110" s="241" t="s">
        <v>106</v>
      </c>
      <c r="D110" s="242">
        <v>2000</v>
      </c>
      <c r="E110" s="242">
        <v>462.05</v>
      </c>
      <c r="F110" s="246" t="s">
        <v>2939</v>
      </c>
      <c r="G110" s="239" t="s">
        <v>2842</v>
      </c>
      <c r="H110" s="239" t="s">
        <v>2842</v>
      </c>
      <c r="I110" s="247" t="s">
        <v>2842</v>
      </c>
      <c r="J110" s="242">
        <v>2000</v>
      </c>
      <c r="K110" s="242">
        <v>118</v>
      </c>
      <c r="L110" s="242">
        <v>299.05</v>
      </c>
      <c r="M110" s="242">
        <v>0</v>
      </c>
      <c r="N110" s="242">
        <v>0</v>
      </c>
      <c r="O110" s="242">
        <v>45</v>
      </c>
      <c r="P110" s="255"/>
      <c r="Q110" s="255"/>
      <c r="R110" s="255"/>
      <c r="S110" s="255"/>
      <c r="T110" s="345"/>
      <c r="U110" s="345"/>
      <c r="V110" s="345"/>
      <c r="W110" s="255">
        <f t="shared" si="1"/>
        <v>462.05</v>
      </c>
    </row>
    <row r="111" spans="1:23" s="244" customFormat="1" ht="25.5">
      <c r="A111" s="230" t="s">
        <v>4547</v>
      </c>
      <c r="B111" s="230" t="s">
        <v>68</v>
      </c>
      <c r="C111" s="230" t="s">
        <v>108</v>
      </c>
      <c r="D111" s="245">
        <v>3987.12</v>
      </c>
      <c r="E111" s="245">
        <v>2987.12</v>
      </c>
      <c r="F111" s="238" t="s">
        <v>2235</v>
      </c>
      <c r="G111" s="239">
        <v>44910</v>
      </c>
      <c r="H111" s="329"/>
      <c r="I111" s="243" t="s">
        <v>2236</v>
      </c>
      <c r="J111" s="245">
        <v>3987.12</v>
      </c>
      <c r="K111" s="255">
        <v>0</v>
      </c>
      <c r="L111" s="255">
        <v>0</v>
      </c>
      <c r="M111" s="255">
        <v>2074.63</v>
      </c>
      <c r="N111" s="255">
        <v>912.49</v>
      </c>
      <c r="O111" s="255">
        <v>0</v>
      </c>
      <c r="P111" s="255"/>
      <c r="Q111" s="255"/>
      <c r="R111" s="255"/>
      <c r="S111" s="255"/>
      <c r="T111" s="345"/>
      <c r="U111" s="345"/>
      <c r="V111" s="345"/>
      <c r="W111" s="255">
        <f t="shared" si="1"/>
        <v>2987.12</v>
      </c>
    </row>
    <row r="112" spans="1:23" s="244" customFormat="1" ht="25.5">
      <c r="A112" s="230" t="s">
        <v>4547</v>
      </c>
      <c r="B112" s="241" t="s">
        <v>68</v>
      </c>
      <c r="C112" s="241" t="s">
        <v>110</v>
      </c>
      <c r="D112" s="242">
        <v>2000</v>
      </c>
      <c r="E112" s="242">
        <v>8.1999999999999993</v>
      </c>
      <c r="F112" s="243" t="s">
        <v>2939</v>
      </c>
      <c r="G112" s="239" t="s">
        <v>2842</v>
      </c>
      <c r="H112" s="239" t="s">
        <v>2842</v>
      </c>
      <c r="I112" s="247" t="s">
        <v>2842</v>
      </c>
      <c r="J112" s="242">
        <v>2000</v>
      </c>
      <c r="K112" s="242">
        <v>0</v>
      </c>
      <c r="L112" s="242">
        <v>0</v>
      </c>
      <c r="M112" s="242">
        <v>8.1999999999999993</v>
      </c>
      <c r="N112" s="242">
        <v>0</v>
      </c>
      <c r="O112" s="242">
        <v>0</v>
      </c>
      <c r="P112" s="255"/>
      <c r="Q112" s="255"/>
      <c r="R112" s="255"/>
      <c r="S112" s="255"/>
      <c r="T112" s="255"/>
      <c r="U112" s="323"/>
      <c r="V112" s="323"/>
      <c r="W112" s="255">
        <f t="shared" si="1"/>
        <v>8.1999999999999993</v>
      </c>
    </row>
    <row r="113" spans="1:23" s="244" customFormat="1" ht="25.5">
      <c r="A113" s="230" t="s">
        <v>4547</v>
      </c>
      <c r="B113" s="241" t="s">
        <v>68</v>
      </c>
      <c r="C113" s="241" t="s">
        <v>310</v>
      </c>
      <c r="D113" s="242">
        <v>2000</v>
      </c>
      <c r="E113" s="242">
        <v>0</v>
      </c>
      <c r="F113" s="243" t="s">
        <v>2939</v>
      </c>
      <c r="G113" s="239" t="s">
        <v>2842</v>
      </c>
      <c r="H113" s="239" t="s">
        <v>2842</v>
      </c>
      <c r="I113" s="247" t="s">
        <v>2842</v>
      </c>
      <c r="J113" s="242">
        <v>2000</v>
      </c>
      <c r="K113" s="242">
        <v>0</v>
      </c>
      <c r="L113" s="242">
        <v>0</v>
      </c>
      <c r="M113" s="242">
        <v>0</v>
      </c>
      <c r="N113" s="242">
        <v>0</v>
      </c>
      <c r="O113" s="242">
        <v>0</v>
      </c>
      <c r="P113" s="255">
        <v>0</v>
      </c>
      <c r="Q113" s="255">
        <v>0</v>
      </c>
      <c r="R113" s="255">
        <v>0</v>
      </c>
      <c r="S113" s="255">
        <v>0</v>
      </c>
      <c r="T113" s="255">
        <v>0</v>
      </c>
      <c r="U113" s="323"/>
      <c r="V113" s="323"/>
      <c r="W113" s="255">
        <f t="shared" si="1"/>
        <v>0</v>
      </c>
    </row>
    <row r="114" spans="1:23" s="244" customFormat="1" ht="51">
      <c r="A114" s="230" t="s">
        <v>4547</v>
      </c>
      <c r="B114" s="717" t="s">
        <v>68</v>
      </c>
      <c r="C114" s="717" t="s">
        <v>112</v>
      </c>
      <c r="D114" s="725">
        <v>401370.84</v>
      </c>
      <c r="E114" s="725">
        <v>91998.61</v>
      </c>
      <c r="F114" s="238" t="s">
        <v>2221</v>
      </c>
      <c r="G114" s="239">
        <v>44834</v>
      </c>
      <c r="H114" s="329" t="s">
        <v>2222</v>
      </c>
      <c r="I114" s="238" t="s">
        <v>2223</v>
      </c>
      <c r="J114" s="245">
        <v>39197.64</v>
      </c>
      <c r="K114" s="255">
        <v>0</v>
      </c>
      <c r="L114" s="255">
        <v>9799.41</v>
      </c>
      <c r="M114" s="255">
        <v>0</v>
      </c>
      <c r="N114" s="255">
        <v>0</v>
      </c>
      <c r="O114" s="255">
        <v>9799.41</v>
      </c>
      <c r="P114" s="255"/>
      <c r="Q114" s="255">
        <v>9799.41</v>
      </c>
      <c r="R114" s="255"/>
      <c r="S114" s="255"/>
      <c r="T114" s="345" t="s">
        <v>2237</v>
      </c>
      <c r="U114" s="345"/>
      <c r="V114" s="345"/>
      <c r="W114" s="255">
        <f t="shared" si="1"/>
        <v>29398.23</v>
      </c>
    </row>
    <row r="115" spans="1:23" s="244" customFormat="1" ht="51">
      <c r="A115" s="230" t="s">
        <v>4547</v>
      </c>
      <c r="B115" s="717"/>
      <c r="C115" s="717"/>
      <c r="D115" s="725"/>
      <c r="E115" s="725"/>
      <c r="F115" s="238" t="s">
        <v>2228</v>
      </c>
      <c r="G115" s="239">
        <v>44725</v>
      </c>
      <c r="H115" s="329" t="s">
        <v>2229</v>
      </c>
      <c r="I115" s="238" t="s">
        <v>2230</v>
      </c>
      <c r="J115" s="245">
        <v>10570.84</v>
      </c>
      <c r="K115" s="255">
        <v>0</v>
      </c>
      <c r="L115" s="255">
        <v>0</v>
      </c>
      <c r="M115" s="255">
        <v>0</v>
      </c>
      <c r="N115" s="255">
        <v>4880</v>
      </c>
      <c r="O115" s="255"/>
      <c r="P115" s="255"/>
      <c r="Q115" s="255">
        <v>5690.84</v>
      </c>
      <c r="R115" s="255"/>
      <c r="S115" s="255"/>
      <c r="T115" s="345"/>
      <c r="U115" s="345"/>
      <c r="V115" s="345"/>
      <c r="W115" s="255">
        <f t="shared" si="1"/>
        <v>10570.84</v>
      </c>
    </row>
    <row r="116" spans="1:23" s="244" customFormat="1" ht="38.25">
      <c r="A116" s="230" t="s">
        <v>4547</v>
      </c>
      <c r="B116" s="717"/>
      <c r="C116" s="717"/>
      <c r="D116" s="725"/>
      <c r="E116" s="725"/>
      <c r="F116" s="238" t="s">
        <v>2225</v>
      </c>
      <c r="G116" s="239">
        <v>44918</v>
      </c>
      <c r="H116" s="329" t="s">
        <v>2226</v>
      </c>
      <c r="I116" s="238" t="s">
        <v>2227</v>
      </c>
      <c r="J116" s="245">
        <v>13999</v>
      </c>
      <c r="K116" s="255">
        <v>0</v>
      </c>
      <c r="L116" s="255">
        <v>0</v>
      </c>
      <c r="M116" s="255">
        <v>504.06</v>
      </c>
      <c r="N116" s="255">
        <v>0</v>
      </c>
      <c r="O116" s="255">
        <v>3233.4</v>
      </c>
      <c r="P116" s="255"/>
      <c r="Q116" s="255"/>
      <c r="R116" s="255"/>
      <c r="S116" s="255"/>
      <c r="T116" s="345"/>
      <c r="U116" s="345"/>
      <c r="V116" s="345"/>
      <c r="W116" s="255">
        <f t="shared" si="1"/>
        <v>3737.46</v>
      </c>
    </row>
    <row r="117" spans="1:23" s="244" customFormat="1" ht="38.25">
      <c r="A117" s="230" t="s">
        <v>4547</v>
      </c>
      <c r="B117" s="717"/>
      <c r="C117" s="717"/>
      <c r="D117" s="725"/>
      <c r="E117" s="725"/>
      <c r="F117" s="246">
        <v>44927</v>
      </c>
      <c r="G117" s="239">
        <v>44932</v>
      </c>
      <c r="H117" s="329" t="s">
        <v>2231</v>
      </c>
      <c r="I117" s="238" t="s">
        <v>2232</v>
      </c>
      <c r="J117" s="245">
        <v>415892.85</v>
      </c>
      <c r="K117" s="255">
        <v>0</v>
      </c>
      <c r="L117" s="255">
        <v>0</v>
      </c>
      <c r="M117" s="255">
        <v>39080.870000000003</v>
      </c>
      <c r="N117" s="255">
        <v>0</v>
      </c>
      <c r="O117" s="255">
        <v>24701.459999999995</v>
      </c>
      <c r="P117" s="255">
        <v>39906.93</v>
      </c>
      <c r="Q117" s="255">
        <v>39906.93</v>
      </c>
      <c r="R117" s="255">
        <v>39906.93</v>
      </c>
      <c r="S117" s="255">
        <v>39906.93</v>
      </c>
      <c r="T117" s="345">
        <v>39906.93</v>
      </c>
      <c r="U117" s="345">
        <v>39906.93</v>
      </c>
      <c r="V117" s="345">
        <v>39906.93</v>
      </c>
      <c r="W117" s="255">
        <f t="shared" si="1"/>
        <v>343130.83999999997</v>
      </c>
    </row>
    <row r="118" spans="1:23" s="244" customFormat="1" ht="25.5">
      <c r="A118" s="230" t="s">
        <v>4547</v>
      </c>
      <c r="B118" s="241" t="s">
        <v>68</v>
      </c>
      <c r="C118" s="241" t="s">
        <v>742</v>
      </c>
      <c r="D118" s="242">
        <v>2000</v>
      </c>
      <c r="E118" s="242">
        <v>35</v>
      </c>
      <c r="F118" s="243" t="s">
        <v>2939</v>
      </c>
      <c r="G118" s="239" t="s">
        <v>2842</v>
      </c>
      <c r="H118" s="239" t="s">
        <v>2842</v>
      </c>
      <c r="I118" s="247" t="s">
        <v>2842</v>
      </c>
      <c r="J118" s="242">
        <v>2000</v>
      </c>
      <c r="K118" s="242">
        <v>0</v>
      </c>
      <c r="L118" s="242">
        <v>0</v>
      </c>
      <c r="M118" s="242">
        <v>0</v>
      </c>
      <c r="N118" s="242">
        <v>35</v>
      </c>
      <c r="O118" s="242">
        <v>0</v>
      </c>
      <c r="P118" s="256"/>
      <c r="Q118" s="256"/>
      <c r="R118" s="256"/>
      <c r="S118" s="256"/>
      <c r="T118" s="323"/>
      <c r="U118" s="323"/>
      <c r="V118" s="323"/>
      <c r="W118" s="255">
        <f t="shared" si="1"/>
        <v>35</v>
      </c>
    </row>
    <row r="119" spans="1:23" s="244" customFormat="1" ht="25.5">
      <c r="A119" s="230" t="s">
        <v>4547</v>
      </c>
      <c r="B119" s="241" t="s">
        <v>68</v>
      </c>
      <c r="C119" s="241" t="s">
        <v>116</v>
      </c>
      <c r="D119" s="242">
        <v>16949.259999999998</v>
      </c>
      <c r="E119" s="242">
        <v>16949.259999999998</v>
      </c>
      <c r="F119" s="238" t="s">
        <v>3887</v>
      </c>
      <c r="G119" s="453"/>
      <c r="H119" s="453"/>
      <c r="I119" s="238" t="s">
        <v>4551</v>
      </c>
      <c r="J119" s="242">
        <v>16949.259999999998</v>
      </c>
      <c r="K119" s="242">
        <v>0</v>
      </c>
      <c r="L119" s="242">
        <v>0</v>
      </c>
      <c r="M119" s="242">
        <v>16949.259999999998</v>
      </c>
      <c r="N119" s="242">
        <v>0</v>
      </c>
      <c r="O119" s="242">
        <v>0</v>
      </c>
      <c r="P119" s="256"/>
      <c r="Q119" s="256"/>
      <c r="R119" s="256"/>
      <c r="S119" s="256"/>
      <c r="T119" s="323"/>
      <c r="U119" s="323"/>
      <c r="V119" s="323"/>
      <c r="W119" s="255">
        <f t="shared" si="1"/>
        <v>16949.259999999998</v>
      </c>
    </row>
    <row r="120" spans="1:23" s="244" customFormat="1" ht="51">
      <c r="A120" s="230" t="s">
        <v>4547</v>
      </c>
      <c r="B120" s="230" t="s">
        <v>68</v>
      </c>
      <c r="C120" s="230" t="s">
        <v>905</v>
      </c>
      <c r="D120" s="245">
        <v>8429079.8300000001</v>
      </c>
      <c r="E120" s="245">
        <v>8429079.8300000001</v>
      </c>
      <c r="F120" s="238" t="s">
        <v>2238</v>
      </c>
      <c r="G120" s="239">
        <v>44979</v>
      </c>
      <c r="H120" s="329" t="s">
        <v>2204</v>
      </c>
      <c r="I120" s="238" t="s">
        <v>2239</v>
      </c>
      <c r="J120" s="245">
        <v>8131632.7599999998</v>
      </c>
      <c r="K120" s="255">
        <v>0</v>
      </c>
      <c r="L120" s="255">
        <v>0</v>
      </c>
      <c r="M120" s="255">
        <v>8131632.7599999998</v>
      </c>
      <c r="N120" s="255">
        <v>289986.82</v>
      </c>
      <c r="O120" s="255">
        <v>7460.25</v>
      </c>
      <c r="P120" s="255"/>
      <c r="Q120" s="255"/>
      <c r="R120" s="255"/>
      <c r="S120" s="255"/>
      <c r="T120" s="345"/>
      <c r="U120" s="345"/>
      <c r="V120" s="345"/>
      <c r="W120" s="255">
        <f t="shared" si="1"/>
        <v>8429079.8300000001</v>
      </c>
    </row>
    <row r="121" spans="1:23" s="244" customFormat="1" ht="25.5">
      <c r="A121" s="230" t="s">
        <v>4547</v>
      </c>
      <c r="B121" s="241" t="s">
        <v>68</v>
      </c>
      <c r="C121" s="241" t="s">
        <v>298</v>
      </c>
      <c r="D121" s="242">
        <v>2000</v>
      </c>
      <c r="E121" s="242">
        <v>400.33</v>
      </c>
      <c r="F121" s="243" t="s">
        <v>2939</v>
      </c>
      <c r="G121" s="239" t="s">
        <v>2842</v>
      </c>
      <c r="H121" s="239" t="s">
        <v>2842</v>
      </c>
      <c r="I121" s="247" t="s">
        <v>2842</v>
      </c>
      <c r="J121" s="242">
        <v>2000</v>
      </c>
      <c r="K121" s="242">
        <v>3.6</v>
      </c>
      <c r="L121" s="242">
        <v>56.7</v>
      </c>
      <c r="M121" s="242">
        <v>106.77</v>
      </c>
      <c r="N121" s="242">
        <v>24.6</v>
      </c>
      <c r="O121" s="242">
        <v>208.66</v>
      </c>
      <c r="P121" s="256"/>
      <c r="Q121" s="256"/>
      <c r="R121" s="256"/>
      <c r="S121" s="256"/>
      <c r="T121" s="323"/>
      <c r="U121" s="323"/>
      <c r="V121" s="323"/>
      <c r="W121" s="255">
        <f t="shared" si="1"/>
        <v>400.33</v>
      </c>
    </row>
    <row r="122" spans="1:23" s="244" customFormat="1" ht="51">
      <c r="A122" s="230" t="s">
        <v>4547</v>
      </c>
      <c r="B122" s="230" t="s">
        <v>68</v>
      </c>
      <c r="C122" s="230" t="s">
        <v>254</v>
      </c>
      <c r="D122" s="245">
        <v>103532</v>
      </c>
      <c r="E122" s="245">
        <v>103532</v>
      </c>
      <c r="F122" s="238" t="s">
        <v>2240</v>
      </c>
      <c r="G122" s="239">
        <v>45231</v>
      </c>
      <c r="H122" s="329" t="s">
        <v>2241</v>
      </c>
      <c r="I122" s="238" t="s">
        <v>2242</v>
      </c>
      <c r="J122" s="245">
        <v>103532</v>
      </c>
      <c r="K122" s="255">
        <v>0</v>
      </c>
      <c r="L122" s="255">
        <v>103532</v>
      </c>
      <c r="M122" s="255">
        <v>0</v>
      </c>
      <c r="N122" s="255">
        <v>0</v>
      </c>
      <c r="O122" s="255">
        <v>0</v>
      </c>
      <c r="P122" s="255"/>
      <c r="Q122" s="255"/>
      <c r="R122" s="255"/>
      <c r="S122" s="255"/>
      <c r="T122" s="345"/>
      <c r="U122" s="345"/>
      <c r="V122" s="345"/>
      <c r="W122" s="255">
        <f t="shared" si="1"/>
        <v>103532</v>
      </c>
    </row>
    <row r="123" spans="1:23" s="231" customFormat="1" ht="25.5">
      <c r="A123" s="230" t="s">
        <v>1025</v>
      </c>
      <c r="B123" s="230" t="s">
        <v>68</v>
      </c>
      <c r="C123" s="230" t="s">
        <v>80</v>
      </c>
      <c r="D123" s="255">
        <v>300</v>
      </c>
      <c r="E123" s="255">
        <v>300</v>
      </c>
      <c r="F123" s="230" t="s">
        <v>4552</v>
      </c>
      <c r="G123" s="239">
        <v>44946</v>
      </c>
      <c r="H123" s="239">
        <v>44957</v>
      </c>
      <c r="I123" s="230" t="s">
        <v>4553</v>
      </c>
      <c r="J123" s="255">
        <v>300</v>
      </c>
      <c r="K123" s="255">
        <v>0</v>
      </c>
      <c r="L123" s="255">
        <v>300</v>
      </c>
      <c r="M123" s="255">
        <v>0</v>
      </c>
      <c r="N123" s="255">
        <v>0</v>
      </c>
      <c r="O123" s="255">
        <v>0</v>
      </c>
      <c r="P123" s="255">
        <v>0</v>
      </c>
      <c r="Q123" s="255">
        <v>0</v>
      </c>
      <c r="R123" s="255">
        <v>0</v>
      </c>
      <c r="S123" s="255">
        <v>0</v>
      </c>
      <c r="T123" s="255">
        <v>0</v>
      </c>
      <c r="U123" s="255">
        <v>0</v>
      </c>
      <c r="V123" s="255">
        <v>0</v>
      </c>
      <c r="W123" s="255">
        <f t="shared" si="1"/>
        <v>300</v>
      </c>
    </row>
    <row r="124" spans="1:23" s="231" customFormat="1" ht="12.75">
      <c r="A124" s="717" t="s">
        <v>1025</v>
      </c>
      <c r="B124" s="717" t="s">
        <v>68</v>
      </c>
      <c r="C124" s="717" t="s">
        <v>1033</v>
      </c>
      <c r="D124" s="725">
        <v>23898376.25</v>
      </c>
      <c r="E124" s="725">
        <v>23898376.25</v>
      </c>
      <c r="F124" s="238">
        <v>11711</v>
      </c>
      <c r="G124" s="239">
        <v>41239</v>
      </c>
      <c r="H124" s="239" t="s">
        <v>4554</v>
      </c>
      <c r="I124" s="241" t="s">
        <v>4555</v>
      </c>
      <c r="J124" s="255">
        <v>21162200</v>
      </c>
      <c r="K124" s="255">
        <v>0</v>
      </c>
      <c r="L124" s="255">
        <v>0</v>
      </c>
      <c r="M124" s="255">
        <v>0</v>
      </c>
      <c r="N124" s="255">
        <v>0</v>
      </c>
      <c r="O124" s="255">
        <v>0</v>
      </c>
      <c r="P124" s="255"/>
      <c r="Q124" s="255"/>
      <c r="R124" s="255"/>
      <c r="S124" s="255"/>
      <c r="T124" s="255"/>
      <c r="U124" s="255"/>
      <c r="V124" s="255"/>
      <c r="W124" s="255">
        <f t="shared" si="1"/>
        <v>0</v>
      </c>
    </row>
    <row r="125" spans="1:23" s="231" customFormat="1" ht="12.75">
      <c r="A125" s="717"/>
      <c r="B125" s="717"/>
      <c r="C125" s="717"/>
      <c r="D125" s="725"/>
      <c r="E125" s="725"/>
      <c r="F125" s="230" t="s">
        <v>4556</v>
      </c>
      <c r="G125" s="239">
        <v>38715</v>
      </c>
      <c r="H125" s="239" t="s">
        <v>4557</v>
      </c>
      <c r="I125" s="241" t="s">
        <v>4558</v>
      </c>
      <c r="J125" s="255">
        <v>7029193.7000000002</v>
      </c>
      <c r="K125" s="255">
        <v>0</v>
      </c>
      <c r="L125" s="255">
        <v>0</v>
      </c>
      <c r="M125" s="255">
        <v>0</v>
      </c>
      <c r="N125" s="255">
        <v>0</v>
      </c>
      <c r="O125" s="255">
        <v>0</v>
      </c>
      <c r="P125" s="255"/>
      <c r="Q125" s="255"/>
      <c r="R125" s="255"/>
      <c r="S125" s="255"/>
      <c r="T125" s="255"/>
      <c r="U125" s="255"/>
      <c r="V125" s="255"/>
      <c r="W125" s="255">
        <f t="shared" si="1"/>
        <v>0</v>
      </c>
    </row>
    <row r="126" spans="1:23" s="231" customFormat="1" ht="12.75">
      <c r="A126" s="717"/>
      <c r="B126" s="717"/>
      <c r="C126" s="717"/>
      <c r="D126" s="725"/>
      <c r="E126" s="725"/>
      <c r="F126" s="230" t="s">
        <v>4559</v>
      </c>
      <c r="G126" s="239">
        <v>39146</v>
      </c>
      <c r="H126" s="239" t="s">
        <v>4557</v>
      </c>
      <c r="I126" s="241" t="s">
        <v>4560</v>
      </c>
      <c r="J126" s="255">
        <v>35314037.869999997</v>
      </c>
      <c r="K126" s="255">
        <v>0</v>
      </c>
      <c r="L126" s="255">
        <v>0</v>
      </c>
      <c r="M126" s="255">
        <v>301979.23</v>
      </c>
      <c r="N126" s="255">
        <v>0</v>
      </c>
      <c r="O126" s="255">
        <v>0</v>
      </c>
      <c r="P126" s="255"/>
      <c r="Q126" s="255"/>
      <c r="R126" s="255"/>
      <c r="S126" s="255"/>
      <c r="T126" s="255"/>
      <c r="U126" s="255"/>
      <c r="V126" s="255"/>
      <c r="W126" s="255">
        <f t="shared" si="1"/>
        <v>301979.23</v>
      </c>
    </row>
    <row r="127" spans="1:23" s="231" customFormat="1" ht="12.75">
      <c r="A127" s="717"/>
      <c r="B127" s="717"/>
      <c r="C127" s="717"/>
      <c r="D127" s="725"/>
      <c r="E127" s="725"/>
      <c r="F127" s="230" t="s">
        <v>4561</v>
      </c>
      <c r="G127" s="239">
        <v>40946</v>
      </c>
      <c r="H127" s="239" t="s">
        <v>4562</v>
      </c>
      <c r="I127" s="241" t="s">
        <v>4563</v>
      </c>
      <c r="J127" s="255">
        <v>51449652</v>
      </c>
      <c r="K127" s="255">
        <v>0</v>
      </c>
      <c r="L127" s="255">
        <v>233350.68</v>
      </c>
      <c r="M127" s="255">
        <v>0</v>
      </c>
      <c r="N127" s="255">
        <v>0</v>
      </c>
      <c r="O127" s="255">
        <v>0</v>
      </c>
      <c r="P127" s="255"/>
      <c r="Q127" s="255"/>
      <c r="R127" s="255"/>
      <c r="S127" s="255"/>
      <c r="T127" s="255"/>
      <c r="U127" s="255"/>
      <c r="V127" s="255"/>
      <c r="W127" s="255">
        <f t="shared" si="1"/>
        <v>233350.68</v>
      </c>
    </row>
    <row r="128" spans="1:23" s="231" customFormat="1" ht="12.75">
      <c r="A128" s="717"/>
      <c r="B128" s="717"/>
      <c r="C128" s="717"/>
      <c r="D128" s="725"/>
      <c r="E128" s="725"/>
      <c r="F128" s="230" t="s">
        <v>4564</v>
      </c>
      <c r="G128" s="239">
        <v>41093</v>
      </c>
      <c r="H128" s="239" t="s">
        <v>4565</v>
      </c>
      <c r="I128" s="241" t="s">
        <v>4566</v>
      </c>
      <c r="J128" s="255">
        <v>99997230</v>
      </c>
      <c r="K128" s="255">
        <v>1152020.52</v>
      </c>
      <c r="L128" s="255">
        <v>0</v>
      </c>
      <c r="M128" s="255">
        <v>0</v>
      </c>
      <c r="N128" s="255">
        <v>0</v>
      </c>
      <c r="O128" s="255">
        <v>0</v>
      </c>
      <c r="P128" s="255"/>
      <c r="Q128" s="255"/>
      <c r="R128" s="255"/>
      <c r="S128" s="255"/>
      <c r="T128" s="255"/>
      <c r="U128" s="255"/>
      <c r="V128" s="255"/>
      <c r="W128" s="255">
        <f t="shared" si="1"/>
        <v>1152020.52</v>
      </c>
    </row>
    <row r="129" spans="1:23" s="231" customFormat="1" ht="12.75">
      <c r="A129" s="717"/>
      <c r="B129" s="717"/>
      <c r="C129" s="717"/>
      <c r="D129" s="725"/>
      <c r="E129" s="725"/>
      <c r="F129" s="230" t="s">
        <v>4567</v>
      </c>
      <c r="G129" s="239">
        <v>41968</v>
      </c>
      <c r="H129" s="239" t="s">
        <v>4562</v>
      </c>
      <c r="I129" s="241" t="s">
        <v>4568</v>
      </c>
      <c r="J129" s="255">
        <v>26715200</v>
      </c>
      <c r="K129" s="255">
        <v>0</v>
      </c>
      <c r="L129" s="255">
        <v>0</v>
      </c>
      <c r="M129" s="255">
        <v>0</v>
      </c>
      <c r="N129" s="255">
        <v>0</v>
      </c>
      <c r="O129" s="255">
        <v>348636.19</v>
      </c>
      <c r="P129" s="255"/>
      <c r="Q129" s="255"/>
      <c r="R129" s="255"/>
      <c r="S129" s="255"/>
      <c r="T129" s="255"/>
      <c r="U129" s="255"/>
      <c r="V129" s="255"/>
      <c r="W129" s="255">
        <f t="shared" si="1"/>
        <v>348636.19</v>
      </c>
    </row>
    <row r="130" spans="1:23" s="231" customFormat="1" ht="12.75">
      <c r="A130" s="717"/>
      <c r="B130" s="717"/>
      <c r="C130" s="717"/>
      <c r="D130" s="725"/>
      <c r="E130" s="725"/>
      <c r="F130" s="230" t="s">
        <v>4569</v>
      </c>
      <c r="G130" s="239">
        <v>41327</v>
      </c>
      <c r="H130" s="239" t="s">
        <v>4557</v>
      </c>
      <c r="I130" s="241" t="s">
        <v>4570</v>
      </c>
      <c r="J130" s="255">
        <v>37636864.350000001</v>
      </c>
      <c r="K130" s="255">
        <v>0</v>
      </c>
      <c r="L130" s="255">
        <v>0</v>
      </c>
      <c r="M130" s="255">
        <v>250370.06</v>
      </c>
      <c r="N130" s="255">
        <v>0</v>
      </c>
      <c r="O130" s="255">
        <v>0</v>
      </c>
      <c r="P130" s="255"/>
      <c r="Q130" s="255"/>
      <c r="R130" s="255"/>
      <c r="S130" s="255"/>
      <c r="T130" s="255"/>
      <c r="U130" s="255"/>
      <c r="V130" s="255"/>
      <c r="W130" s="255">
        <f t="shared" si="1"/>
        <v>250370.06</v>
      </c>
    </row>
    <row r="131" spans="1:23" s="231" customFormat="1" ht="12.75">
      <c r="A131" s="717"/>
      <c r="B131" s="717"/>
      <c r="C131" s="717"/>
      <c r="D131" s="725"/>
      <c r="E131" s="725"/>
      <c r="F131" s="230" t="s">
        <v>4571</v>
      </c>
      <c r="G131" s="239">
        <v>43432</v>
      </c>
      <c r="H131" s="239" t="s">
        <v>4572</v>
      </c>
      <c r="I131" s="241" t="s">
        <v>4573</v>
      </c>
      <c r="J131" s="255">
        <v>152200000</v>
      </c>
      <c r="K131" s="255">
        <v>150000</v>
      </c>
      <c r="L131" s="255">
        <v>150000</v>
      </c>
      <c r="M131" s="255">
        <v>150000</v>
      </c>
      <c r="N131" s="255">
        <v>150000</v>
      </c>
      <c r="O131" s="255">
        <v>3838501.75</v>
      </c>
      <c r="P131" s="255"/>
      <c r="Q131" s="255"/>
      <c r="R131" s="255"/>
      <c r="S131" s="255"/>
      <c r="T131" s="255"/>
      <c r="U131" s="255"/>
      <c r="V131" s="255"/>
      <c r="W131" s="255">
        <f t="shared" si="1"/>
        <v>4438501.75</v>
      </c>
    </row>
    <row r="132" spans="1:23" s="231" customFormat="1" ht="12.75">
      <c r="A132" s="717"/>
      <c r="B132" s="717"/>
      <c r="C132" s="717"/>
      <c r="D132" s="725"/>
      <c r="E132" s="725"/>
      <c r="F132" s="230" t="s">
        <v>4574</v>
      </c>
      <c r="G132" s="239">
        <v>41589</v>
      </c>
      <c r="H132" s="239" t="s">
        <v>4575</v>
      </c>
      <c r="I132" s="241" t="s">
        <v>4573</v>
      </c>
      <c r="J132" s="255">
        <v>205000000</v>
      </c>
      <c r="K132" s="255">
        <v>0</v>
      </c>
      <c r="L132" s="255">
        <v>5014584.5999999996</v>
      </c>
      <c r="M132" s="255">
        <v>0</v>
      </c>
      <c r="N132" s="255">
        <v>0</v>
      </c>
      <c r="O132" s="255">
        <v>0</v>
      </c>
      <c r="P132" s="255"/>
      <c r="Q132" s="255"/>
      <c r="R132" s="255"/>
      <c r="S132" s="255"/>
      <c r="T132" s="255"/>
      <c r="U132" s="255"/>
      <c r="V132" s="255"/>
      <c r="W132" s="255">
        <f t="shared" si="1"/>
        <v>5014584.5999999996</v>
      </c>
    </row>
    <row r="133" spans="1:23" s="231" customFormat="1" ht="12.75">
      <c r="A133" s="717"/>
      <c r="B133" s="717"/>
      <c r="C133" s="717"/>
      <c r="D133" s="725"/>
      <c r="E133" s="725"/>
      <c r="F133" s="230" t="s">
        <v>4576</v>
      </c>
      <c r="G133" s="239">
        <v>43433</v>
      </c>
      <c r="H133" s="239" t="s">
        <v>4557</v>
      </c>
      <c r="I133" s="241" t="s">
        <v>4573</v>
      </c>
      <c r="J133" s="255">
        <v>230000000</v>
      </c>
      <c r="K133" s="255">
        <v>0</v>
      </c>
      <c r="L133" s="255">
        <v>0</v>
      </c>
      <c r="M133" s="255">
        <v>5683667.8799999999</v>
      </c>
      <c r="N133" s="255">
        <v>0</v>
      </c>
      <c r="O133" s="255">
        <v>0</v>
      </c>
      <c r="P133" s="255"/>
      <c r="Q133" s="255"/>
      <c r="R133" s="255"/>
      <c r="S133" s="255"/>
      <c r="T133" s="255"/>
      <c r="U133" s="255"/>
      <c r="V133" s="255"/>
      <c r="W133" s="255">
        <f t="shared" si="1"/>
        <v>5683667.8799999999</v>
      </c>
    </row>
    <row r="134" spans="1:23" s="231" customFormat="1" ht="12.75">
      <c r="A134" s="717"/>
      <c r="B134" s="717"/>
      <c r="C134" s="717"/>
      <c r="D134" s="725"/>
      <c r="E134" s="725"/>
      <c r="F134" s="230" t="s">
        <v>4577</v>
      </c>
      <c r="G134" s="239">
        <v>42566</v>
      </c>
      <c r="H134" s="239" t="s">
        <v>4578</v>
      </c>
      <c r="I134" s="241" t="s">
        <v>4573</v>
      </c>
      <c r="J134" s="255">
        <v>183592999</v>
      </c>
      <c r="K134" s="255">
        <v>0</v>
      </c>
      <c r="L134" s="255">
        <v>0</v>
      </c>
      <c r="M134" s="255">
        <v>0</v>
      </c>
      <c r="N134" s="255">
        <v>0</v>
      </c>
      <c r="O134" s="255">
        <v>687861.67</v>
      </c>
      <c r="P134" s="255"/>
      <c r="Q134" s="255"/>
      <c r="R134" s="255"/>
      <c r="S134" s="255"/>
      <c r="T134" s="255"/>
      <c r="U134" s="255"/>
      <c r="V134" s="255"/>
      <c r="W134" s="255">
        <f t="shared" ref="W134:W197" si="2">SUM(K134:V134)</f>
        <v>687861.67</v>
      </c>
    </row>
    <row r="135" spans="1:23" s="231" customFormat="1" ht="12.75">
      <c r="A135" s="717"/>
      <c r="B135" s="717"/>
      <c r="C135" s="717"/>
      <c r="D135" s="725"/>
      <c r="E135" s="725"/>
      <c r="F135" s="230" t="s">
        <v>4579</v>
      </c>
      <c r="G135" s="239">
        <v>43277</v>
      </c>
      <c r="H135" s="239" t="s">
        <v>4557</v>
      </c>
      <c r="I135" s="241" t="s">
        <v>4573</v>
      </c>
      <c r="J135" s="255">
        <v>44152000</v>
      </c>
      <c r="K135" s="255">
        <v>0</v>
      </c>
      <c r="L135" s="255">
        <v>0</v>
      </c>
      <c r="M135" s="255">
        <v>0</v>
      </c>
      <c r="N135" s="255">
        <v>0</v>
      </c>
      <c r="O135" s="255">
        <v>0</v>
      </c>
      <c r="P135" s="255"/>
      <c r="Q135" s="255"/>
      <c r="R135" s="255"/>
      <c r="S135" s="255"/>
      <c r="T135" s="255"/>
      <c r="U135" s="255"/>
      <c r="V135" s="255"/>
      <c r="W135" s="255">
        <f t="shared" si="2"/>
        <v>0</v>
      </c>
    </row>
    <row r="136" spans="1:23" s="231" customFormat="1" ht="12.75">
      <c r="A136" s="717"/>
      <c r="B136" s="717"/>
      <c r="C136" s="717"/>
      <c r="D136" s="725"/>
      <c r="E136" s="725"/>
      <c r="F136" s="230" t="s">
        <v>4580</v>
      </c>
      <c r="G136" s="239">
        <v>43350</v>
      </c>
      <c r="H136" s="239" t="s">
        <v>4581</v>
      </c>
      <c r="I136" s="241" t="s">
        <v>4573</v>
      </c>
      <c r="J136" s="255">
        <v>249800000</v>
      </c>
      <c r="K136" s="255">
        <v>0</v>
      </c>
      <c r="L136" s="255">
        <v>0</v>
      </c>
      <c r="M136" s="255">
        <v>0</v>
      </c>
      <c r="N136" s="255">
        <v>0</v>
      </c>
      <c r="O136" s="255">
        <v>5787403.6699999999</v>
      </c>
      <c r="P136" s="255"/>
      <c r="Q136" s="255"/>
      <c r="R136" s="255"/>
      <c r="S136" s="255"/>
      <c r="T136" s="255"/>
      <c r="U136" s="255"/>
      <c r="V136" s="255"/>
      <c r="W136" s="255">
        <f t="shared" si="2"/>
        <v>5787403.6699999999</v>
      </c>
    </row>
    <row r="137" spans="1:23" s="231" customFormat="1" ht="25.5">
      <c r="A137" s="230" t="s">
        <v>1025</v>
      </c>
      <c r="B137" s="230" t="s">
        <v>68</v>
      </c>
      <c r="C137" s="230" t="s">
        <v>1035</v>
      </c>
      <c r="D137" s="255">
        <v>114366</v>
      </c>
      <c r="E137" s="255">
        <v>114366</v>
      </c>
      <c r="F137" s="230" t="s">
        <v>4582</v>
      </c>
      <c r="G137" s="239">
        <v>42452</v>
      </c>
      <c r="H137" s="239" t="s">
        <v>4583</v>
      </c>
      <c r="I137" s="241" t="s">
        <v>4584</v>
      </c>
      <c r="J137" s="255">
        <v>26553600</v>
      </c>
      <c r="K137" s="255">
        <v>0</v>
      </c>
      <c r="L137" s="255">
        <v>114366</v>
      </c>
      <c r="M137" s="255">
        <v>0</v>
      </c>
      <c r="N137" s="255">
        <v>0</v>
      </c>
      <c r="O137" s="255">
        <v>0</v>
      </c>
      <c r="P137" s="255">
        <v>0</v>
      </c>
      <c r="Q137" s="255">
        <v>0</v>
      </c>
      <c r="R137" s="255">
        <v>0</v>
      </c>
      <c r="S137" s="255">
        <v>0</v>
      </c>
      <c r="T137" s="255">
        <v>0</v>
      </c>
      <c r="U137" s="255">
        <v>0</v>
      </c>
      <c r="V137" s="255">
        <v>0</v>
      </c>
      <c r="W137" s="255">
        <f t="shared" si="2"/>
        <v>114366</v>
      </c>
    </row>
    <row r="138" spans="1:23" s="231" customFormat="1" ht="12.75">
      <c r="A138" s="717" t="s">
        <v>1025</v>
      </c>
      <c r="B138" s="717" t="s">
        <v>68</v>
      </c>
      <c r="C138" s="726" t="s">
        <v>318</v>
      </c>
      <c r="D138" s="725">
        <v>229971.76</v>
      </c>
      <c r="E138" s="725">
        <v>193501.34</v>
      </c>
      <c r="F138" s="238">
        <v>11711</v>
      </c>
      <c r="G138" s="239">
        <v>41239</v>
      </c>
      <c r="H138" s="239" t="s">
        <v>4554</v>
      </c>
      <c r="I138" s="241" t="s">
        <v>4555</v>
      </c>
      <c r="J138" s="255">
        <v>21162200</v>
      </c>
      <c r="K138" s="255">
        <v>0</v>
      </c>
      <c r="L138" s="255">
        <v>0</v>
      </c>
      <c r="M138" s="255">
        <v>0</v>
      </c>
      <c r="N138" s="255">
        <v>0</v>
      </c>
      <c r="O138" s="255">
        <v>0</v>
      </c>
      <c r="P138" s="255"/>
      <c r="Q138" s="255"/>
      <c r="R138" s="255"/>
      <c r="S138" s="255"/>
      <c r="T138" s="255"/>
      <c r="U138" s="255"/>
      <c r="V138" s="255"/>
      <c r="W138" s="255">
        <f t="shared" si="2"/>
        <v>0</v>
      </c>
    </row>
    <row r="139" spans="1:23" s="231" customFormat="1" ht="12.75">
      <c r="A139" s="717"/>
      <c r="B139" s="717"/>
      <c r="C139" s="726"/>
      <c r="D139" s="725"/>
      <c r="E139" s="725"/>
      <c r="F139" s="230" t="s">
        <v>4582</v>
      </c>
      <c r="G139" s="239">
        <v>42452</v>
      </c>
      <c r="H139" s="239" t="s">
        <v>4583</v>
      </c>
      <c r="I139" s="241" t="s">
        <v>4584</v>
      </c>
      <c r="J139" s="255">
        <v>26553600</v>
      </c>
      <c r="K139" s="255">
        <v>0</v>
      </c>
      <c r="L139" s="255">
        <v>25460.33</v>
      </c>
      <c r="M139" s="255">
        <v>0</v>
      </c>
      <c r="N139" s="255">
        <v>0</v>
      </c>
      <c r="O139" s="255">
        <v>0</v>
      </c>
      <c r="P139" s="255"/>
      <c r="Q139" s="255"/>
      <c r="R139" s="255"/>
      <c r="S139" s="255"/>
      <c r="T139" s="255"/>
      <c r="U139" s="255"/>
      <c r="V139" s="255"/>
      <c r="W139" s="255">
        <f t="shared" si="2"/>
        <v>25460.33</v>
      </c>
    </row>
    <row r="140" spans="1:23" s="231" customFormat="1" ht="12.75">
      <c r="A140" s="717"/>
      <c r="B140" s="717"/>
      <c r="C140" s="726"/>
      <c r="D140" s="725"/>
      <c r="E140" s="725"/>
      <c r="F140" s="230" t="s">
        <v>4556</v>
      </c>
      <c r="G140" s="239">
        <v>38715</v>
      </c>
      <c r="H140" s="239" t="s">
        <v>4557</v>
      </c>
      <c r="I140" s="241" t="s">
        <v>4558</v>
      </c>
      <c r="J140" s="255">
        <v>7029193.7000000002</v>
      </c>
      <c r="K140" s="255">
        <v>0</v>
      </c>
      <c r="L140" s="255">
        <v>0</v>
      </c>
      <c r="M140" s="255">
        <v>0</v>
      </c>
      <c r="N140" s="255">
        <v>0</v>
      </c>
      <c r="O140" s="255">
        <v>0</v>
      </c>
      <c r="P140" s="255"/>
      <c r="Q140" s="255"/>
      <c r="R140" s="255"/>
      <c r="S140" s="255"/>
      <c r="T140" s="255"/>
      <c r="U140" s="255"/>
      <c r="V140" s="255"/>
      <c r="W140" s="255">
        <f t="shared" si="2"/>
        <v>0</v>
      </c>
    </row>
    <row r="141" spans="1:23" s="231" customFormat="1" ht="12.75">
      <c r="A141" s="717"/>
      <c r="B141" s="717"/>
      <c r="C141" s="726"/>
      <c r="D141" s="725"/>
      <c r="E141" s="725"/>
      <c r="F141" s="230" t="s">
        <v>4559</v>
      </c>
      <c r="G141" s="239">
        <v>39146</v>
      </c>
      <c r="H141" s="239" t="s">
        <v>4557</v>
      </c>
      <c r="I141" s="241" t="s">
        <v>4560</v>
      </c>
      <c r="J141" s="255">
        <v>35314037.869999997</v>
      </c>
      <c r="K141" s="255">
        <v>0</v>
      </c>
      <c r="L141" s="255">
        <v>0</v>
      </c>
      <c r="M141" s="255">
        <v>7522.47</v>
      </c>
      <c r="N141" s="255">
        <v>0</v>
      </c>
      <c r="O141" s="255">
        <v>0</v>
      </c>
      <c r="P141" s="255"/>
      <c r="Q141" s="255"/>
      <c r="R141" s="255"/>
      <c r="S141" s="255"/>
      <c r="T141" s="255"/>
      <c r="U141" s="255"/>
      <c r="V141" s="255"/>
      <c r="W141" s="255">
        <f t="shared" si="2"/>
        <v>7522.47</v>
      </c>
    </row>
    <row r="142" spans="1:23" s="231" customFormat="1" ht="12.75">
      <c r="A142" s="717"/>
      <c r="B142" s="717"/>
      <c r="C142" s="726"/>
      <c r="D142" s="725"/>
      <c r="E142" s="725"/>
      <c r="F142" s="230" t="s">
        <v>4561</v>
      </c>
      <c r="G142" s="239">
        <v>40946</v>
      </c>
      <c r="H142" s="239" t="s">
        <v>4562</v>
      </c>
      <c r="I142" s="241" t="s">
        <v>4563</v>
      </c>
      <c r="J142" s="255">
        <v>51449652</v>
      </c>
      <c r="K142" s="255">
        <v>0</v>
      </c>
      <c r="L142" s="255">
        <v>14095.31</v>
      </c>
      <c r="M142" s="255">
        <v>0</v>
      </c>
      <c r="N142" s="255">
        <v>0</v>
      </c>
      <c r="O142" s="255">
        <v>0</v>
      </c>
      <c r="P142" s="255"/>
      <c r="Q142" s="255"/>
      <c r="R142" s="255"/>
      <c r="S142" s="255"/>
      <c r="T142" s="255"/>
      <c r="U142" s="255"/>
      <c r="V142" s="255"/>
      <c r="W142" s="255">
        <f t="shared" si="2"/>
        <v>14095.31</v>
      </c>
    </row>
    <row r="143" spans="1:23" s="231" customFormat="1" ht="12.75">
      <c r="A143" s="717"/>
      <c r="B143" s="717"/>
      <c r="C143" s="726"/>
      <c r="D143" s="725"/>
      <c r="E143" s="725"/>
      <c r="F143" s="230" t="s">
        <v>4564</v>
      </c>
      <c r="G143" s="239">
        <v>41093</v>
      </c>
      <c r="H143" s="239" t="s">
        <v>4565</v>
      </c>
      <c r="I143" s="241" t="s">
        <v>4566</v>
      </c>
      <c r="J143" s="255">
        <v>99997230</v>
      </c>
      <c r="K143" s="255">
        <v>26647.058850000001</v>
      </c>
      <c r="L143" s="255">
        <v>0</v>
      </c>
      <c r="M143" s="255">
        <v>0</v>
      </c>
      <c r="N143" s="255">
        <v>0</v>
      </c>
      <c r="O143" s="255">
        <v>0</v>
      </c>
      <c r="P143" s="255"/>
      <c r="Q143" s="255"/>
      <c r="R143" s="255"/>
      <c r="S143" s="255"/>
      <c r="T143" s="255"/>
      <c r="U143" s="255"/>
      <c r="V143" s="255"/>
      <c r="W143" s="255">
        <f t="shared" si="2"/>
        <v>26647.058850000001</v>
      </c>
    </row>
    <row r="144" spans="1:23" s="231" customFormat="1" ht="12.75">
      <c r="A144" s="717"/>
      <c r="B144" s="717"/>
      <c r="C144" s="726"/>
      <c r="D144" s="725"/>
      <c r="E144" s="725"/>
      <c r="F144" s="230" t="s">
        <v>4567</v>
      </c>
      <c r="G144" s="239">
        <v>41968</v>
      </c>
      <c r="H144" s="239" t="s">
        <v>4562</v>
      </c>
      <c r="I144" s="241" t="s">
        <v>4568</v>
      </c>
      <c r="J144" s="255">
        <v>26715200</v>
      </c>
      <c r="K144" s="255">
        <v>0</v>
      </c>
      <c r="L144" s="255">
        <v>0</v>
      </c>
      <c r="M144" s="255">
        <v>0</v>
      </c>
      <c r="N144" s="255">
        <v>0</v>
      </c>
      <c r="O144" s="255">
        <v>8979.94</v>
      </c>
      <c r="P144" s="255"/>
      <c r="Q144" s="255"/>
      <c r="R144" s="255"/>
      <c r="S144" s="255"/>
      <c r="T144" s="255"/>
      <c r="U144" s="255"/>
      <c r="V144" s="255"/>
      <c r="W144" s="255">
        <f t="shared" si="2"/>
        <v>8979.94</v>
      </c>
    </row>
    <row r="145" spans="1:23" s="231" customFormat="1" ht="12.75">
      <c r="A145" s="717"/>
      <c r="B145" s="717"/>
      <c r="C145" s="726"/>
      <c r="D145" s="725"/>
      <c r="E145" s="725"/>
      <c r="F145" s="230" t="s">
        <v>4569</v>
      </c>
      <c r="G145" s="239">
        <v>41327</v>
      </c>
      <c r="H145" s="239" t="s">
        <v>4557</v>
      </c>
      <c r="I145" s="241" t="s">
        <v>4570</v>
      </c>
      <c r="J145" s="255">
        <v>37636864.350000001</v>
      </c>
      <c r="K145" s="255">
        <v>0</v>
      </c>
      <c r="L145" s="255">
        <v>0</v>
      </c>
      <c r="M145" s="255">
        <v>1.2</v>
      </c>
      <c r="N145" s="255">
        <v>0</v>
      </c>
      <c r="O145" s="255">
        <v>0</v>
      </c>
      <c r="P145" s="255"/>
      <c r="Q145" s="255"/>
      <c r="R145" s="255"/>
      <c r="S145" s="255"/>
      <c r="T145" s="255"/>
      <c r="U145" s="255"/>
      <c r="V145" s="255"/>
      <c r="W145" s="255">
        <f t="shared" si="2"/>
        <v>1.2</v>
      </c>
    </row>
    <row r="146" spans="1:23" s="231" customFormat="1" ht="12.75">
      <c r="A146" s="717"/>
      <c r="B146" s="717"/>
      <c r="C146" s="726"/>
      <c r="D146" s="725"/>
      <c r="E146" s="725"/>
      <c r="F146" s="230" t="s">
        <v>4571</v>
      </c>
      <c r="G146" s="239">
        <v>43432</v>
      </c>
      <c r="H146" s="239" t="s">
        <v>4572</v>
      </c>
      <c r="I146" s="241" t="s">
        <v>4573</v>
      </c>
      <c r="J146" s="255">
        <v>152200000</v>
      </c>
      <c r="K146" s="255">
        <v>0</v>
      </c>
      <c r="L146" s="255">
        <v>0</v>
      </c>
      <c r="M146" s="255">
        <v>0</v>
      </c>
      <c r="N146" s="255">
        <v>0</v>
      </c>
      <c r="O146" s="255">
        <f>46320.27+108.4</f>
        <v>46428.67</v>
      </c>
      <c r="P146" s="255"/>
      <c r="Q146" s="255"/>
      <c r="R146" s="255"/>
      <c r="S146" s="255"/>
      <c r="T146" s="255"/>
      <c r="U146" s="255"/>
      <c r="V146" s="255"/>
      <c r="W146" s="255">
        <f t="shared" si="2"/>
        <v>46428.67</v>
      </c>
    </row>
    <row r="147" spans="1:23" s="231" customFormat="1" ht="12.75">
      <c r="A147" s="717"/>
      <c r="B147" s="717"/>
      <c r="C147" s="726"/>
      <c r="D147" s="725"/>
      <c r="E147" s="725"/>
      <c r="F147" s="230" t="s">
        <v>4574</v>
      </c>
      <c r="G147" s="239">
        <v>41589</v>
      </c>
      <c r="H147" s="239" t="s">
        <v>4575</v>
      </c>
      <c r="I147" s="241" t="s">
        <v>4573</v>
      </c>
      <c r="J147" s="255">
        <v>205000000</v>
      </c>
      <c r="K147" s="255">
        <v>0</v>
      </c>
      <c r="L147" s="255">
        <v>25127.119999999999</v>
      </c>
      <c r="M147" s="255">
        <v>0</v>
      </c>
      <c r="N147" s="255">
        <v>0</v>
      </c>
      <c r="O147" s="255">
        <v>0</v>
      </c>
      <c r="P147" s="255"/>
      <c r="Q147" s="255"/>
      <c r="R147" s="255"/>
      <c r="S147" s="255"/>
      <c r="T147" s="255"/>
      <c r="U147" s="255"/>
      <c r="V147" s="255"/>
      <c r="W147" s="255">
        <f t="shared" si="2"/>
        <v>25127.119999999999</v>
      </c>
    </row>
    <row r="148" spans="1:23" s="231" customFormat="1" ht="12.75">
      <c r="A148" s="717"/>
      <c r="B148" s="717"/>
      <c r="C148" s="726"/>
      <c r="D148" s="725"/>
      <c r="E148" s="725"/>
      <c r="F148" s="230" t="s">
        <v>4576</v>
      </c>
      <c r="G148" s="239">
        <v>43433</v>
      </c>
      <c r="H148" s="239" t="s">
        <v>4557</v>
      </c>
      <c r="I148" s="241" t="s">
        <v>4573</v>
      </c>
      <c r="J148" s="255">
        <v>230000000</v>
      </c>
      <c r="K148" s="255">
        <v>0</v>
      </c>
      <c r="L148" s="255">
        <v>0</v>
      </c>
      <c r="M148" s="255">
        <f>35524.72+54.2</f>
        <v>35578.92</v>
      </c>
      <c r="N148" s="255">
        <v>0</v>
      </c>
      <c r="O148" s="255">
        <v>0</v>
      </c>
      <c r="P148" s="255"/>
      <c r="Q148" s="255"/>
      <c r="R148" s="255"/>
      <c r="S148" s="255"/>
      <c r="T148" s="255"/>
      <c r="U148" s="255"/>
      <c r="V148" s="255"/>
      <c r="W148" s="255">
        <f t="shared" si="2"/>
        <v>35578.92</v>
      </c>
    </row>
    <row r="149" spans="1:23" s="231" customFormat="1" ht="12.75">
      <c r="A149" s="717"/>
      <c r="B149" s="717"/>
      <c r="C149" s="726"/>
      <c r="D149" s="725"/>
      <c r="E149" s="725"/>
      <c r="F149" s="230" t="s">
        <v>4577</v>
      </c>
      <c r="G149" s="239">
        <v>42566</v>
      </c>
      <c r="H149" s="239" t="s">
        <v>4578</v>
      </c>
      <c r="I149" s="241" t="s">
        <v>4573</v>
      </c>
      <c r="J149" s="255">
        <v>183592999</v>
      </c>
      <c r="K149" s="255">
        <v>0</v>
      </c>
      <c r="L149" s="255">
        <v>0</v>
      </c>
      <c r="M149" s="255">
        <v>0</v>
      </c>
      <c r="N149" s="255">
        <v>0</v>
      </c>
      <c r="O149" s="255">
        <v>130.74</v>
      </c>
      <c r="P149" s="255"/>
      <c r="Q149" s="255"/>
      <c r="R149" s="255"/>
      <c r="S149" s="255"/>
      <c r="T149" s="255"/>
      <c r="U149" s="255"/>
      <c r="V149" s="255"/>
      <c r="W149" s="255">
        <f t="shared" si="2"/>
        <v>130.74</v>
      </c>
    </row>
    <row r="150" spans="1:23" s="231" customFormat="1" ht="12.75">
      <c r="A150" s="717"/>
      <c r="B150" s="717"/>
      <c r="C150" s="726"/>
      <c r="D150" s="725"/>
      <c r="E150" s="725"/>
      <c r="F150" s="230" t="s">
        <v>4579</v>
      </c>
      <c r="G150" s="239">
        <v>43277</v>
      </c>
      <c r="H150" s="239" t="s">
        <v>4557</v>
      </c>
      <c r="I150" s="241" t="s">
        <v>4573</v>
      </c>
      <c r="J150" s="255">
        <v>44152000</v>
      </c>
      <c r="K150" s="255">
        <v>0</v>
      </c>
      <c r="L150" s="255">
        <v>0</v>
      </c>
      <c r="M150" s="255">
        <v>0</v>
      </c>
      <c r="N150" s="255">
        <v>0</v>
      </c>
      <c r="O150" s="255">
        <v>0</v>
      </c>
      <c r="P150" s="255"/>
      <c r="Q150" s="255"/>
      <c r="R150" s="255"/>
      <c r="S150" s="255"/>
      <c r="T150" s="255"/>
      <c r="U150" s="255"/>
      <c r="V150" s="255"/>
      <c r="W150" s="255">
        <f t="shared" si="2"/>
        <v>0</v>
      </c>
    </row>
    <row r="151" spans="1:23" s="231" customFormat="1" ht="12.75">
      <c r="A151" s="717"/>
      <c r="B151" s="717"/>
      <c r="C151" s="726"/>
      <c r="D151" s="725"/>
      <c r="E151" s="725"/>
      <c r="F151" s="230" t="s">
        <v>4580</v>
      </c>
      <c r="G151" s="239">
        <v>43350</v>
      </c>
      <c r="H151" s="239" t="s">
        <v>4581</v>
      </c>
      <c r="I151" s="241" t="s">
        <v>4573</v>
      </c>
      <c r="J151" s="255">
        <v>249800000</v>
      </c>
      <c r="K151" s="255">
        <v>0</v>
      </c>
      <c r="L151" s="255">
        <v>0</v>
      </c>
      <c r="M151" s="255">
        <v>0</v>
      </c>
      <c r="N151" s="255">
        <v>0</v>
      </c>
      <c r="O151" s="255">
        <v>0</v>
      </c>
      <c r="P151" s="255"/>
      <c r="Q151" s="255"/>
      <c r="R151" s="255"/>
      <c r="S151" s="255"/>
      <c r="T151" s="255"/>
      <c r="U151" s="255"/>
      <c r="V151" s="255"/>
      <c r="W151" s="255">
        <f t="shared" si="2"/>
        <v>0</v>
      </c>
    </row>
    <row r="152" spans="1:23" s="231" customFormat="1" ht="12.75">
      <c r="A152" s="717"/>
      <c r="B152" s="717"/>
      <c r="C152" s="726"/>
      <c r="D152" s="725"/>
      <c r="E152" s="725"/>
      <c r="F152" s="230" t="s">
        <v>4585</v>
      </c>
      <c r="G152" s="239">
        <v>44935</v>
      </c>
      <c r="H152" s="239">
        <v>45291</v>
      </c>
      <c r="I152" s="241" t="s">
        <v>4586</v>
      </c>
      <c r="J152" s="255">
        <v>40000</v>
      </c>
      <c r="K152" s="255">
        <v>728.2</v>
      </c>
      <c r="L152" s="255">
        <v>684.58</v>
      </c>
      <c r="M152" s="255">
        <v>15.15</v>
      </c>
      <c r="N152" s="255">
        <v>2063.8000000000002</v>
      </c>
      <c r="O152" s="255">
        <v>37.85</v>
      </c>
      <c r="P152" s="255">
        <v>753.78</v>
      </c>
      <c r="Q152" s="255">
        <v>5952.7733333333335</v>
      </c>
      <c r="R152" s="255">
        <v>5952.7733333333335</v>
      </c>
      <c r="S152" s="255">
        <v>5952.7733333333335</v>
      </c>
      <c r="T152" s="255">
        <v>5952.7733333333335</v>
      </c>
      <c r="U152" s="255">
        <v>5952.7733333333335</v>
      </c>
      <c r="V152" s="255">
        <v>5952.7733333333335</v>
      </c>
      <c r="W152" s="255">
        <f t="shared" si="2"/>
        <v>40000</v>
      </c>
    </row>
    <row r="153" spans="1:23" s="231" customFormat="1" ht="12.75">
      <c r="A153" s="717" t="s">
        <v>1025</v>
      </c>
      <c r="B153" s="717" t="s">
        <v>68</v>
      </c>
      <c r="C153" s="717" t="s">
        <v>298</v>
      </c>
      <c r="D153" s="725">
        <v>1016720.86</v>
      </c>
      <c r="E153" s="725">
        <v>132177.28</v>
      </c>
      <c r="F153" s="241" t="s">
        <v>4587</v>
      </c>
      <c r="G153" s="454">
        <v>44439</v>
      </c>
      <c r="H153" s="453">
        <v>2</v>
      </c>
      <c r="I153" s="721" t="s">
        <v>4588</v>
      </c>
      <c r="J153" s="723" t="s">
        <v>5548</v>
      </c>
      <c r="K153" s="256">
        <v>0</v>
      </c>
      <c r="L153" s="256">
        <v>0</v>
      </c>
      <c r="M153" s="256">
        <v>0</v>
      </c>
      <c r="N153" s="249">
        <v>1064.95</v>
      </c>
      <c r="O153" s="249">
        <v>0</v>
      </c>
      <c r="P153" s="255">
        <v>0</v>
      </c>
      <c r="Q153" s="255">
        <v>0</v>
      </c>
      <c r="R153" s="255">
        <v>0</v>
      </c>
      <c r="S153" s="255">
        <v>0</v>
      </c>
      <c r="T153" s="255">
        <v>0</v>
      </c>
      <c r="U153" s="255">
        <v>0</v>
      </c>
      <c r="V153" s="255">
        <v>0</v>
      </c>
      <c r="W153" s="255">
        <f t="shared" si="2"/>
        <v>1064.95</v>
      </c>
    </row>
    <row r="154" spans="1:23" s="231" customFormat="1" ht="12.75">
      <c r="A154" s="717"/>
      <c r="B154" s="717"/>
      <c r="C154" s="717"/>
      <c r="D154" s="725"/>
      <c r="E154" s="725"/>
      <c r="F154" s="241" t="s">
        <v>4589</v>
      </c>
      <c r="G154" s="454">
        <v>44439</v>
      </c>
      <c r="H154" s="453">
        <v>2</v>
      </c>
      <c r="I154" s="722"/>
      <c r="J154" s="720"/>
      <c r="K154" s="256">
        <v>0</v>
      </c>
      <c r="L154" s="256">
        <v>0</v>
      </c>
      <c r="M154" s="256">
        <v>0</v>
      </c>
      <c r="N154" s="256">
        <v>0</v>
      </c>
      <c r="O154" s="249">
        <v>1666.55</v>
      </c>
      <c r="P154" s="255">
        <v>0</v>
      </c>
      <c r="Q154" s="255">
        <v>0</v>
      </c>
      <c r="R154" s="255">
        <v>0</v>
      </c>
      <c r="S154" s="255">
        <v>0</v>
      </c>
      <c r="T154" s="255">
        <v>0</v>
      </c>
      <c r="U154" s="255">
        <v>0</v>
      </c>
      <c r="V154" s="255">
        <v>0</v>
      </c>
      <c r="W154" s="255">
        <f t="shared" si="2"/>
        <v>1666.55</v>
      </c>
    </row>
    <row r="155" spans="1:23" s="231" customFormat="1" ht="12.75">
      <c r="A155" s="717"/>
      <c r="B155" s="717"/>
      <c r="C155" s="717"/>
      <c r="D155" s="725"/>
      <c r="E155" s="725"/>
      <c r="F155" s="241" t="s">
        <v>4590</v>
      </c>
      <c r="G155" s="454">
        <v>44630</v>
      </c>
      <c r="H155" s="453">
        <v>2</v>
      </c>
      <c r="I155" s="722"/>
      <c r="J155" s="720"/>
      <c r="K155" s="256">
        <v>0</v>
      </c>
      <c r="L155" s="256">
        <v>0</v>
      </c>
      <c r="M155" s="256">
        <v>0</v>
      </c>
      <c r="N155" s="256">
        <v>0</v>
      </c>
      <c r="O155" s="249">
        <v>668.38</v>
      </c>
      <c r="P155" s="255">
        <v>0</v>
      </c>
      <c r="Q155" s="255">
        <v>0</v>
      </c>
      <c r="R155" s="255">
        <v>0</v>
      </c>
      <c r="S155" s="255">
        <v>0</v>
      </c>
      <c r="T155" s="255">
        <v>0</v>
      </c>
      <c r="U155" s="255">
        <v>0</v>
      </c>
      <c r="V155" s="255">
        <v>0</v>
      </c>
      <c r="W155" s="255">
        <f t="shared" si="2"/>
        <v>668.38</v>
      </c>
    </row>
    <row r="156" spans="1:23" s="231" customFormat="1" ht="12.75">
      <c r="A156" s="717"/>
      <c r="B156" s="717"/>
      <c r="C156" s="717"/>
      <c r="D156" s="725"/>
      <c r="E156" s="725"/>
      <c r="F156" s="241" t="s">
        <v>4591</v>
      </c>
      <c r="G156" s="454">
        <v>44439</v>
      </c>
      <c r="H156" s="453">
        <v>2</v>
      </c>
      <c r="I156" s="722"/>
      <c r="J156" s="720"/>
      <c r="K156" s="256">
        <v>0</v>
      </c>
      <c r="L156" s="256">
        <v>0</v>
      </c>
      <c r="M156" s="249">
        <v>10477.77</v>
      </c>
      <c r="N156" s="256">
        <v>0</v>
      </c>
      <c r="O156" s="249">
        <v>0</v>
      </c>
      <c r="P156" s="255">
        <v>0</v>
      </c>
      <c r="Q156" s="255">
        <v>0</v>
      </c>
      <c r="R156" s="255">
        <v>0</v>
      </c>
      <c r="S156" s="255">
        <v>0</v>
      </c>
      <c r="T156" s="255">
        <v>0</v>
      </c>
      <c r="U156" s="255">
        <v>0</v>
      </c>
      <c r="V156" s="255">
        <v>0</v>
      </c>
      <c r="W156" s="255">
        <f t="shared" si="2"/>
        <v>10477.77</v>
      </c>
    </row>
    <row r="157" spans="1:23" s="231" customFormat="1" ht="12.75">
      <c r="A157" s="717"/>
      <c r="B157" s="717"/>
      <c r="C157" s="717"/>
      <c r="D157" s="725"/>
      <c r="E157" s="725"/>
      <c r="F157" s="250" t="s">
        <v>4592</v>
      </c>
      <c r="G157" s="455">
        <v>44439</v>
      </c>
      <c r="H157" s="453">
        <v>2</v>
      </c>
      <c r="I157" s="722"/>
      <c r="J157" s="720"/>
      <c r="K157" s="245">
        <v>0</v>
      </c>
      <c r="L157" s="256">
        <v>0</v>
      </c>
      <c r="M157" s="256">
        <v>0</v>
      </c>
      <c r="N157" s="256">
        <v>0</v>
      </c>
      <c r="O157" s="249">
        <v>452.29</v>
      </c>
      <c r="P157" s="255">
        <v>0</v>
      </c>
      <c r="Q157" s="255">
        <v>0</v>
      </c>
      <c r="R157" s="255">
        <v>0</v>
      </c>
      <c r="S157" s="255">
        <v>0</v>
      </c>
      <c r="T157" s="255">
        <v>0</v>
      </c>
      <c r="U157" s="255">
        <v>0</v>
      </c>
      <c r="V157" s="255">
        <v>0</v>
      </c>
      <c r="W157" s="255">
        <f t="shared" si="2"/>
        <v>452.29</v>
      </c>
    </row>
    <row r="158" spans="1:23" s="231" customFormat="1" ht="12.75">
      <c r="A158" s="717"/>
      <c r="B158" s="717"/>
      <c r="C158" s="717"/>
      <c r="D158" s="725"/>
      <c r="E158" s="725"/>
      <c r="F158" s="241" t="s">
        <v>4593</v>
      </c>
      <c r="G158" s="455">
        <v>44439</v>
      </c>
      <c r="H158" s="453">
        <v>2</v>
      </c>
      <c r="I158" s="722"/>
      <c r="J158" s="720"/>
      <c r="K158" s="256">
        <v>0</v>
      </c>
      <c r="L158" s="256">
        <v>0</v>
      </c>
      <c r="M158" s="256">
        <v>0</v>
      </c>
      <c r="N158" s="249">
        <v>1099.22</v>
      </c>
      <c r="O158" s="249">
        <v>0</v>
      </c>
      <c r="P158" s="255">
        <v>0</v>
      </c>
      <c r="Q158" s="255">
        <v>0</v>
      </c>
      <c r="R158" s="255">
        <v>0</v>
      </c>
      <c r="S158" s="255">
        <v>0</v>
      </c>
      <c r="T158" s="255">
        <v>0</v>
      </c>
      <c r="U158" s="255">
        <v>0</v>
      </c>
      <c r="V158" s="255">
        <v>0</v>
      </c>
      <c r="W158" s="255">
        <f t="shared" si="2"/>
        <v>1099.22</v>
      </c>
    </row>
    <row r="159" spans="1:23" s="231" customFormat="1" ht="12.75">
      <c r="A159" s="717"/>
      <c r="B159" s="717"/>
      <c r="C159" s="717"/>
      <c r="D159" s="725"/>
      <c r="E159" s="725"/>
      <c r="F159" s="241" t="s">
        <v>4594</v>
      </c>
      <c r="G159" s="455">
        <v>44439</v>
      </c>
      <c r="H159" s="453">
        <v>2</v>
      </c>
      <c r="I159" s="722"/>
      <c r="J159" s="720"/>
      <c r="K159" s="256">
        <v>0</v>
      </c>
      <c r="L159" s="256">
        <v>0</v>
      </c>
      <c r="M159" s="256">
        <v>0</v>
      </c>
      <c r="N159" s="256">
        <v>882.51</v>
      </c>
      <c r="O159" s="249">
        <v>80.41</v>
      </c>
      <c r="P159" s="255">
        <v>0</v>
      </c>
      <c r="Q159" s="255">
        <v>0</v>
      </c>
      <c r="R159" s="255">
        <v>0</v>
      </c>
      <c r="S159" s="255">
        <v>0</v>
      </c>
      <c r="T159" s="255">
        <v>0</v>
      </c>
      <c r="U159" s="255">
        <v>0</v>
      </c>
      <c r="V159" s="255">
        <v>0</v>
      </c>
      <c r="W159" s="255">
        <f t="shared" si="2"/>
        <v>962.92</v>
      </c>
    </row>
    <row r="160" spans="1:23" s="231" customFormat="1" ht="12.75">
      <c r="A160" s="717"/>
      <c r="B160" s="717"/>
      <c r="C160" s="717"/>
      <c r="D160" s="725"/>
      <c r="E160" s="725"/>
      <c r="F160" s="251" t="s">
        <v>4595</v>
      </c>
      <c r="G160" s="455">
        <v>44439</v>
      </c>
      <c r="H160" s="453">
        <v>2</v>
      </c>
      <c r="I160" s="722"/>
      <c r="J160" s="720"/>
      <c r="K160" s="256">
        <v>0</v>
      </c>
      <c r="L160" s="256">
        <v>0</v>
      </c>
      <c r="M160" s="249">
        <v>307.64</v>
      </c>
      <c r="N160" s="256">
        <v>0</v>
      </c>
      <c r="O160" s="249">
        <v>0</v>
      </c>
      <c r="P160" s="255">
        <v>0</v>
      </c>
      <c r="Q160" s="255">
        <v>0</v>
      </c>
      <c r="R160" s="255">
        <v>0</v>
      </c>
      <c r="S160" s="255">
        <v>0</v>
      </c>
      <c r="T160" s="255">
        <v>0</v>
      </c>
      <c r="U160" s="255">
        <v>0</v>
      </c>
      <c r="V160" s="255">
        <v>0</v>
      </c>
      <c r="W160" s="255">
        <f t="shared" si="2"/>
        <v>307.64</v>
      </c>
    </row>
    <row r="161" spans="1:23" s="231" customFormat="1" ht="12.75">
      <c r="A161" s="717"/>
      <c r="B161" s="717"/>
      <c r="C161" s="717"/>
      <c r="D161" s="725"/>
      <c r="E161" s="725"/>
      <c r="F161" s="250" t="s">
        <v>4596</v>
      </c>
      <c r="G161" s="455">
        <v>44439</v>
      </c>
      <c r="H161" s="453">
        <v>2</v>
      </c>
      <c r="I161" s="722"/>
      <c r="J161" s="720"/>
      <c r="K161" s="256">
        <v>0</v>
      </c>
      <c r="L161" s="245">
        <v>2513.9</v>
      </c>
      <c r="M161" s="256">
        <v>0</v>
      </c>
      <c r="N161" s="256">
        <v>0</v>
      </c>
      <c r="O161" s="256">
        <v>0</v>
      </c>
      <c r="P161" s="255">
        <v>0</v>
      </c>
      <c r="Q161" s="255">
        <v>0</v>
      </c>
      <c r="R161" s="255">
        <v>0</v>
      </c>
      <c r="S161" s="255">
        <v>0</v>
      </c>
      <c r="T161" s="255">
        <v>0</v>
      </c>
      <c r="U161" s="255">
        <v>0</v>
      </c>
      <c r="V161" s="255">
        <v>0</v>
      </c>
      <c r="W161" s="255">
        <f t="shared" si="2"/>
        <v>2513.9</v>
      </c>
    </row>
    <row r="162" spans="1:23" s="231" customFormat="1" ht="12.75">
      <c r="A162" s="717"/>
      <c r="B162" s="717"/>
      <c r="C162" s="717"/>
      <c r="D162" s="725"/>
      <c r="E162" s="725"/>
      <c r="F162" s="251" t="s">
        <v>4597</v>
      </c>
      <c r="G162" s="455">
        <v>44439</v>
      </c>
      <c r="H162" s="453">
        <v>2</v>
      </c>
      <c r="I162" s="722"/>
      <c r="J162" s="720"/>
      <c r="K162" s="256">
        <v>0</v>
      </c>
      <c r="L162" s="256">
        <v>0</v>
      </c>
      <c r="M162" s="256">
        <v>0</v>
      </c>
      <c r="N162" s="249">
        <v>3304.79</v>
      </c>
      <c r="O162" s="249">
        <v>0</v>
      </c>
      <c r="P162" s="255">
        <v>0</v>
      </c>
      <c r="Q162" s="255">
        <v>0</v>
      </c>
      <c r="R162" s="255">
        <v>0</v>
      </c>
      <c r="S162" s="255">
        <v>0</v>
      </c>
      <c r="T162" s="255">
        <v>0</v>
      </c>
      <c r="U162" s="255">
        <v>0</v>
      </c>
      <c r="V162" s="255">
        <v>0</v>
      </c>
      <c r="W162" s="255">
        <f t="shared" si="2"/>
        <v>3304.79</v>
      </c>
    </row>
    <row r="163" spans="1:23" s="231" customFormat="1" ht="25.5">
      <c r="A163" s="717"/>
      <c r="B163" s="717"/>
      <c r="C163" s="717"/>
      <c r="D163" s="725"/>
      <c r="E163" s="725"/>
      <c r="F163" s="230" t="s">
        <v>4598</v>
      </c>
      <c r="G163" s="455">
        <v>44439</v>
      </c>
      <c r="H163" s="453">
        <v>2</v>
      </c>
      <c r="I163" s="722"/>
      <c r="J163" s="720"/>
      <c r="K163" s="256">
        <v>0</v>
      </c>
      <c r="L163" s="245">
        <v>0</v>
      </c>
      <c r="M163" s="256">
        <v>0</v>
      </c>
      <c r="N163" s="256">
        <v>0</v>
      </c>
      <c r="O163" s="249">
        <v>641.59</v>
      </c>
      <c r="P163" s="255">
        <v>0</v>
      </c>
      <c r="Q163" s="255">
        <v>0</v>
      </c>
      <c r="R163" s="255">
        <v>0</v>
      </c>
      <c r="S163" s="255">
        <v>0</v>
      </c>
      <c r="T163" s="255">
        <v>0</v>
      </c>
      <c r="U163" s="255">
        <v>0</v>
      </c>
      <c r="V163" s="255">
        <v>0</v>
      </c>
      <c r="W163" s="255">
        <f t="shared" si="2"/>
        <v>641.59</v>
      </c>
    </row>
    <row r="164" spans="1:23" s="231" customFormat="1" ht="12.75">
      <c r="A164" s="717"/>
      <c r="B164" s="717"/>
      <c r="C164" s="717"/>
      <c r="D164" s="725"/>
      <c r="E164" s="725"/>
      <c r="F164" s="241" t="s">
        <v>4599</v>
      </c>
      <c r="G164" s="454">
        <v>44644</v>
      </c>
      <c r="H164" s="453">
        <v>2</v>
      </c>
      <c r="I164" s="722"/>
      <c r="J164" s="720"/>
      <c r="K164" s="256">
        <v>0</v>
      </c>
      <c r="L164" s="256">
        <v>0</v>
      </c>
      <c r="M164" s="256">
        <v>2105.15</v>
      </c>
      <c r="N164" s="256">
        <v>0</v>
      </c>
      <c r="O164" s="249">
        <v>1169.6500000000001</v>
      </c>
      <c r="P164" s="255">
        <v>0</v>
      </c>
      <c r="Q164" s="255">
        <v>0</v>
      </c>
      <c r="R164" s="255">
        <v>0</v>
      </c>
      <c r="S164" s="255">
        <v>0</v>
      </c>
      <c r="T164" s="255">
        <v>0</v>
      </c>
      <c r="U164" s="255">
        <v>0</v>
      </c>
      <c r="V164" s="255">
        <v>0</v>
      </c>
      <c r="W164" s="255">
        <f t="shared" si="2"/>
        <v>3274.8</v>
      </c>
    </row>
    <row r="165" spans="1:23" s="231" customFormat="1" ht="12.75">
      <c r="A165" s="717"/>
      <c r="B165" s="717"/>
      <c r="C165" s="717"/>
      <c r="D165" s="725"/>
      <c r="E165" s="725"/>
      <c r="F165" s="250" t="s">
        <v>4600</v>
      </c>
      <c r="G165" s="455">
        <v>44439</v>
      </c>
      <c r="H165" s="453">
        <v>2</v>
      </c>
      <c r="I165" s="722"/>
      <c r="J165" s="720"/>
      <c r="K165" s="256">
        <v>0</v>
      </c>
      <c r="L165" s="245">
        <v>3337.24</v>
      </c>
      <c r="M165" s="256">
        <v>0</v>
      </c>
      <c r="N165" s="256">
        <v>0</v>
      </c>
      <c r="O165" s="249">
        <v>705.31</v>
      </c>
      <c r="P165" s="255">
        <v>0</v>
      </c>
      <c r="Q165" s="255">
        <v>0</v>
      </c>
      <c r="R165" s="255">
        <v>0</v>
      </c>
      <c r="S165" s="255">
        <v>0</v>
      </c>
      <c r="T165" s="255">
        <v>0</v>
      </c>
      <c r="U165" s="255">
        <v>0</v>
      </c>
      <c r="V165" s="255">
        <v>0</v>
      </c>
      <c r="W165" s="255">
        <f t="shared" si="2"/>
        <v>4042.5499999999997</v>
      </c>
    </row>
    <row r="166" spans="1:23" s="231" customFormat="1" ht="12.75">
      <c r="A166" s="717"/>
      <c r="B166" s="717"/>
      <c r="C166" s="717"/>
      <c r="D166" s="725"/>
      <c r="E166" s="725"/>
      <c r="F166" s="251" t="s">
        <v>4601</v>
      </c>
      <c r="G166" s="455">
        <v>44599</v>
      </c>
      <c r="H166" s="453">
        <v>2</v>
      </c>
      <c r="I166" s="722"/>
      <c r="J166" s="720"/>
      <c r="K166" s="256">
        <v>0</v>
      </c>
      <c r="L166" s="256">
        <v>0</v>
      </c>
      <c r="M166" s="256">
        <v>0</v>
      </c>
      <c r="N166" s="249">
        <v>4966</v>
      </c>
      <c r="O166" s="249">
        <v>0</v>
      </c>
      <c r="P166" s="255">
        <v>0</v>
      </c>
      <c r="Q166" s="255">
        <v>0</v>
      </c>
      <c r="R166" s="255">
        <v>0</v>
      </c>
      <c r="S166" s="255">
        <v>0</v>
      </c>
      <c r="T166" s="255">
        <v>0</v>
      </c>
      <c r="U166" s="255">
        <v>0</v>
      </c>
      <c r="V166" s="255">
        <v>0</v>
      </c>
      <c r="W166" s="255">
        <f t="shared" si="2"/>
        <v>4966</v>
      </c>
    </row>
    <row r="167" spans="1:23" s="231" customFormat="1" ht="12.75">
      <c r="A167" s="717"/>
      <c r="B167" s="717"/>
      <c r="C167" s="717"/>
      <c r="D167" s="725"/>
      <c r="E167" s="725"/>
      <c r="F167" s="241" t="s">
        <v>4602</v>
      </c>
      <c r="G167" s="455">
        <v>44439</v>
      </c>
      <c r="H167" s="453">
        <v>2</v>
      </c>
      <c r="I167" s="722"/>
      <c r="J167" s="720"/>
      <c r="K167" s="256">
        <v>0</v>
      </c>
      <c r="L167" s="256">
        <v>0</v>
      </c>
      <c r="M167" s="256">
        <v>467.43</v>
      </c>
      <c r="N167" s="256">
        <v>0</v>
      </c>
      <c r="O167" s="249">
        <v>934.96</v>
      </c>
      <c r="P167" s="255">
        <v>0</v>
      </c>
      <c r="Q167" s="255">
        <v>0</v>
      </c>
      <c r="R167" s="255">
        <v>0</v>
      </c>
      <c r="S167" s="255">
        <v>0</v>
      </c>
      <c r="T167" s="255">
        <v>0</v>
      </c>
      <c r="U167" s="255">
        <v>0</v>
      </c>
      <c r="V167" s="255">
        <v>0</v>
      </c>
      <c r="W167" s="255">
        <f t="shared" si="2"/>
        <v>1402.39</v>
      </c>
    </row>
    <row r="168" spans="1:23" s="231" customFormat="1" ht="12.75">
      <c r="A168" s="717"/>
      <c r="B168" s="717"/>
      <c r="C168" s="717"/>
      <c r="D168" s="725"/>
      <c r="E168" s="725"/>
      <c r="F168" s="252" t="s">
        <v>4603</v>
      </c>
      <c r="G168" s="455">
        <v>44439</v>
      </c>
      <c r="H168" s="453">
        <v>2</v>
      </c>
      <c r="I168" s="722"/>
      <c r="J168" s="720"/>
      <c r="K168" s="256">
        <v>0</v>
      </c>
      <c r="L168" s="256">
        <v>0</v>
      </c>
      <c r="M168" s="256">
        <v>0</v>
      </c>
      <c r="N168" s="256">
        <v>0</v>
      </c>
      <c r="O168" s="249">
        <v>26.27</v>
      </c>
      <c r="P168" s="255">
        <v>0</v>
      </c>
      <c r="Q168" s="255">
        <v>0</v>
      </c>
      <c r="R168" s="255">
        <v>0</v>
      </c>
      <c r="S168" s="255">
        <v>0</v>
      </c>
      <c r="T168" s="255">
        <v>0</v>
      </c>
      <c r="U168" s="255">
        <v>0</v>
      </c>
      <c r="V168" s="255">
        <v>0</v>
      </c>
      <c r="W168" s="255">
        <f t="shared" si="2"/>
        <v>26.27</v>
      </c>
    </row>
    <row r="169" spans="1:23" s="231" customFormat="1" ht="12.75">
      <c r="A169" s="717"/>
      <c r="B169" s="717"/>
      <c r="C169" s="717"/>
      <c r="D169" s="725"/>
      <c r="E169" s="725"/>
      <c r="F169" s="241" t="s">
        <v>4604</v>
      </c>
      <c r="G169" s="455">
        <v>44439</v>
      </c>
      <c r="H169" s="453">
        <v>2</v>
      </c>
      <c r="I169" s="722"/>
      <c r="J169" s="720"/>
      <c r="K169" s="256">
        <v>0</v>
      </c>
      <c r="L169" s="256">
        <v>0</v>
      </c>
      <c r="M169" s="249">
        <v>4608.08</v>
      </c>
      <c r="N169" s="256">
        <v>0</v>
      </c>
      <c r="O169" s="249">
        <v>0</v>
      </c>
      <c r="P169" s="255">
        <v>0</v>
      </c>
      <c r="Q169" s="255">
        <v>0</v>
      </c>
      <c r="R169" s="255">
        <v>0</v>
      </c>
      <c r="S169" s="255">
        <v>0</v>
      </c>
      <c r="T169" s="255">
        <v>0</v>
      </c>
      <c r="U169" s="255">
        <v>0</v>
      </c>
      <c r="V169" s="255">
        <v>0</v>
      </c>
      <c r="W169" s="255">
        <f t="shared" si="2"/>
        <v>4608.08</v>
      </c>
    </row>
    <row r="170" spans="1:23" s="231" customFormat="1" ht="12.75">
      <c r="A170" s="717"/>
      <c r="B170" s="717"/>
      <c r="C170" s="717"/>
      <c r="D170" s="725"/>
      <c r="E170" s="725"/>
      <c r="F170" s="252" t="s">
        <v>4605</v>
      </c>
      <c r="G170" s="455">
        <v>44439</v>
      </c>
      <c r="H170" s="453">
        <v>2</v>
      </c>
      <c r="I170" s="722"/>
      <c r="J170" s="720"/>
      <c r="K170" s="256">
        <v>0</v>
      </c>
      <c r="L170" s="256">
        <v>0</v>
      </c>
      <c r="M170" s="256">
        <v>0</v>
      </c>
      <c r="N170" s="256">
        <v>0</v>
      </c>
      <c r="O170" s="249">
        <v>2798.4</v>
      </c>
      <c r="P170" s="255">
        <v>0</v>
      </c>
      <c r="Q170" s="255">
        <v>0</v>
      </c>
      <c r="R170" s="255">
        <v>0</v>
      </c>
      <c r="S170" s="255">
        <v>0</v>
      </c>
      <c r="T170" s="255">
        <v>0</v>
      </c>
      <c r="U170" s="255">
        <v>0</v>
      </c>
      <c r="V170" s="255">
        <v>0</v>
      </c>
      <c r="W170" s="255">
        <f t="shared" si="2"/>
        <v>2798.4</v>
      </c>
    </row>
    <row r="171" spans="1:23" s="231" customFormat="1" ht="12.75">
      <c r="A171" s="717"/>
      <c r="B171" s="717"/>
      <c r="C171" s="717"/>
      <c r="D171" s="725"/>
      <c r="E171" s="725"/>
      <c r="F171" s="241" t="s">
        <v>4606</v>
      </c>
      <c r="G171" s="454">
        <v>44557</v>
      </c>
      <c r="H171" s="453">
        <v>2</v>
      </c>
      <c r="I171" s="722"/>
      <c r="J171" s="720"/>
      <c r="K171" s="256">
        <v>0</v>
      </c>
      <c r="L171" s="256">
        <v>0</v>
      </c>
      <c r="M171" s="256">
        <v>0</v>
      </c>
      <c r="N171" s="256">
        <v>0</v>
      </c>
      <c r="O171" s="249">
        <v>3642.48</v>
      </c>
      <c r="P171" s="255">
        <v>0</v>
      </c>
      <c r="Q171" s="255">
        <v>0</v>
      </c>
      <c r="R171" s="255">
        <v>0</v>
      </c>
      <c r="S171" s="255">
        <v>0</v>
      </c>
      <c r="T171" s="255">
        <v>0</v>
      </c>
      <c r="U171" s="255">
        <v>0</v>
      </c>
      <c r="V171" s="255">
        <v>0</v>
      </c>
      <c r="W171" s="255">
        <f t="shared" si="2"/>
        <v>3642.48</v>
      </c>
    </row>
    <row r="172" spans="1:23" s="231" customFormat="1" ht="12.75">
      <c r="A172" s="717"/>
      <c r="B172" s="717"/>
      <c r="C172" s="717"/>
      <c r="D172" s="725"/>
      <c r="E172" s="725"/>
      <c r="F172" s="250" t="s">
        <v>4607</v>
      </c>
      <c r="G172" s="455">
        <v>44439</v>
      </c>
      <c r="H172" s="453">
        <v>2</v>
      </c>
      <c r="I172" s="722"/>
      <c r="J172" s="720"/>
      <c r="K172" s="256">
        <v>0</v>
      </c>
      <c r="L172" s="245">
        <v>0</v>
      </c>
      <c r="M172" s="245">
        <v>5374.18</v>
      </c>
      <c r="N172" s="256">
        <v>0</v>
      </c>
      <c r="O172" s="249">
        <v>0</v>
      </c>
      <c r="P172" s="255">
        <v>0</v>
      </c>
      <c r="Q172" s="255">
        <v>0</v>
      </c>
      <c r="R172" s="255">
        <v>0</v>
      </c>
      <c r="S172" s="255">
        <v>0</v>
      </c>
      <c r="T172" s="255">
        <v>0</v>
      </c>
      <c r="U172" s="255">
        <v>0</v>
      </c>
      <c r="V172" s="255">
        <v>0</v>
      </c>
      <c r="W172" s="255">
        <f t="shared" si="2"/>
        <v>5374.18</v>
      </c>
    </row>
    <row r="173" spans="1:23" s="231" customFormat="1" ht="12.75">
      <c r="A173" s="717"/>
      <c r="B173" s="717"/>
      <c r="C173" s="717"/>
      <c r="D173" s="725"/>
      <c r="E173" s="725"/>
      <c r="F173" s="251" t="s">
        <v>4608</v>
      </c>
      <c r="G173" s="455">
        <v>44439</v>
      </c>
      <c r="H173" s="453">
        <v>2</v>
      </c>
      <c r="I173" s="722"/>
      <c r="J173" s="720"/>
      <c r="K173" s="256">
        <v>0</v>
      </c>
      <c r="L173" s="256">
        <v>0</v>
      </c>
      <c r="M173" s="249">
        <v>1051.42</v>
      </c>
      <c r="N173" s="256">
        <v>0</v>
      </c>
      <c r="O173" s="256">
        <v>0</v>
      </c>
      <c r="P173" s="255">
        <v>0</v>
      </c>
      <c r="Q173" s="255">
        <v>0</v>
      </c>
      <c r="R173" s="255">
        <v>0</v>
      </c>
      <c r="S173" s="255">
        <v>0</v>
      </c>
      <c r="T173" s="255">
        <v>0</v>
      </c>
      <c r="U173" s="255">
        <v>0</v>
      </c>
      <c r="V173" s="255">
        <v>0</v>
      </c>
      <c r="W173" s="255">
        <f t="shared" si="2"/>
        <v>1051.42</v>
      </c>
    </row>
    <row r="174" spans="1:23" s="231" customFormat="1" ht="12.75">
      <c r="A174" s="717"/>
      <c r="B174" s="717"/>
      <c r="C174" s="717"/>
      <c r="D174" s="725"/>
      <c r="E174" s="725"/>
      <c r="F174" s="252" t="s">
        <v>4609</v>
      </c>
      <c r="G174" s="455">
        <v>44439</v>
      </c>
      <c r="H174" s="453">
        <v>2</v>
      </c>
      <c r="I174" s="722"/>
      <c r="J174" s="720"/>
      <c r="K174" s="256">
        <v>0</v>
      </c>
      <c r="L174" s="256">
        <v>0</v>
      </c>
      <c r="M174" s="256">
        <v>0</v>
      </c>
      <c r="N174" s="256">
        <v>0</v>
      </c>
      <c r="O174" s="249">
        <v>347.45</v>
      </c>
      <c r="P174" s="255">
        <v>0</v>
      </c>
      <c r="Q174" s="255">
        <v>0</v>
      </c>
      <c r="R174" s="255">
        <v>0</v>
      </c>
      <c r="S174" s="255">
        <v>0</v>
      </c>
      <c r="T174" s="255">
        <v>0</v>
      </c>
      <c r="U174" s="255">
        <v>0</v>
      </c>
      <c r="V174" s="255">
        <v>0</v>
      </c>
      <c r="W174" s="255">
        <f t="shared" si="2"/>
        <v>347.45</v>
      </c>
    </row>
    <row r="175" spans="1:23" s="231" customFormat="1" ht="12.75">
      <c r="A175" s="717"/>
      <c r="B175" s="717"/>
      <c r="C175" s="717"/>
      <c r="D175" s="725"/>
      <c r="E175" s="725"/>
      <c r="F175" s="253" t="s">
        <v>4610</v>
      </c>
      <c r="G175" s="455">
        <v>44442</v>
      </c>
      <c r="H175" s="453">
        <v>2</v>
      </c>
      <c r="I175" s="722"/>
      <c r="J175" s="720"/>
      <c r="K175" s="256">
        <v>0</v>
      </c>
      <c r="L175" s="256">
        <v>0</v>
      </c>
      <c r="M175" s="256">
        <v>0</v>
      </c>
      <c r="N175" s="256">
        <v>0</v>
      </c>
      <c r="O175" s="249">
        <v>780.12</v>
      </c>
      <c r="P175" s="255">
        <v>0</v>
      </c>
      <c r="Q175" s="255">
        <v>0</v>
      </c>
      <c r="R175" s="255">
        <v>0</v>
      </c>
      <c r="S175" s="255">
        <v>0</v>
      </c>
      <c r="T175" s="255">
        <v>0</v>
      </c>
      <c r="U175" s="255">
        <v>0</v>
      </c>
      <c r="V175" s="255">
        <v>0</v>
      </c>
      <c r="W175" s="255">
        <f t="shared" si="2"/>
        <v>780.12</v>
      </c>
    </row>
    <row r="176" spans="1:23" s="231" customFormat="1" ht="12.75">
      <c r="A176" s="717"/>
      <c r="B176" s="717"/>
      <c r="C176" s="717"/>
      <c r="D176" s="725"/>
      <c r="E176" s="725"/>
      <c r="F176" s="241" t="s">
        <v>4611</v>
      </c>
      <c r="G176" s="454">
        <v>44634</v>
      </c>
      <c r="H176" s="453">
        <v>2</v>
      </c>
      <c r="I176" s="722"/>
      <c r="J176" s="720"/>
      <c r="K176" s="256">
        <v>0</v>
      </c>
      <c r="L176" s="256">
        <v>0</v>
      </c>
      <c r="M176" s="256">
        <v>0</v>
      </c>
      <c r="N176" s="256">
        <v>0</v>
      </c>
      <c r="O176" s="249">
        <v>229.44</v>
      </c>
      <c r="P176" s="255">
        <v>0</v>
      </c>
      <c r="Q176" s="255">
        <v>0</v>
      </c>
      <c r="R176" s="255">
        <v>0</v>
      </c>
      <c r="S176" s="255">
        <v>0</v>
      </c>
      <c r="T176" s="255">
        <v>0</v>
      </c>
      <c r="U176" s="255">
        <v>0</v>
      </c>
      <c r="V176" s="255">
        <v>0</v>
      </c>
      <c r="W176" s="255">
        <f t="shared" si="2"/>
        <v>229.44</v>
      </c>
    </row>
    <row r="177" spans="1:23" s="231" customFormat="1" ht="12.75">
      <c r="A177" s="717"/>
      <c r="B177" s="717"/>
      <c r="C177" s="717"/>
      <c r="D177" s="725"/>
      <c r="E177" s="725"/>
      <c r="F177" s="250" t="s">
        <v>4612</v>
      </c>
      <c r="G177" s="454">
        <v>44439</v>
      </c>
      <c r="H177" s="453">
        <v>2</v>
      </c>
      <c r="I177" s="722"/>
      <c r="J177" s="720"/>
      <c r="K177" s="256">
        <v>0</v>
      </c>
      <c r="L177" s="245">
        <v>0</v>
      </c>
      <c r="M177" s="245">
        <v>313.42</v>
      </c>
      <c r="N177" s="256">
        <v>0</v>
      </c>
      <c r="O177" s="249">
        <v>1409.26</v>
      </c>
      <c r="P177" s="255">
        <v>0</v>
      </c>
      <c r="Q177" s="255">
        <v>0</v>
      </c>
      <c r="R177" s="255">
        <v>0</v>
      </c>
      <c r="S177" s="255">
        <v>0</v>
      </c>
      <c r="T177" s="255">
        <v>0</v>
      </c>
      <c r="U177" s="255">
        <v>0</v>
      </c>
      <c r="V177" s="255">
        <v>0</v>
      </c>
      <c r="W177" s="255">
        <f t="shared" si="2"/>
        <v>1722.68</v>
      </c>
    </row>
    <row r="178" spans="1:23" s="231" customFormat="1" ht="12.75">
      <c r="A178" s="717"/>
      <c r="B178" s="717"/>
      <c r="C178" s="717"/>
      <c r="D178" s="725"/>
      <c r="E178" s="725"/>
      <c r="F178" s="241" t="s">
        <v>4613</v>
      </c>
      <c r="G178" s="454">
        <v>44656</v>
      </c>
      <c r="H178" s="453">
        <v>2</v>
      </c>
      <c r="I178" s="722"/>
      <c r="J178" s="720"/>
      <c r="K178" s="256">
        <v>0</v>
      </c>
      <c r="L178" s="256">
        <v>0</v>
      </c>
      <c r="M178" s="256">
        <v>0</v>
      </c>
      <c r="N178" s="249">
        <v>559.99</v>
      </c>
      <c r="O178" s="256">
        <v>0</v>
      </c>
      <c r="P178" s="255">
        <v>0</v>
      </c>
      <c r="Q178" s="255">
        <v>0</v>
      </c>
      <c r="R178" s="255">
        <v>0</v>
      </c>
      <c r="S178" s="255">
        <v>0</v>
      </c>
      <c r="T178" s="255">
        <v>0</v>
      </c>
      <c r="U178" s="255">
        <v>0</v>
      </c>
      <c r="V178" s="255">
        <v>0</v>
      </c>
      <c r="W178" s="255">
        <f t="shared" si="2"/>
        <v>559.99</v>
      </c>
    </row>
    <row r="179" spans="1:23" s="231" customFormat="1" ht="12.75">
      <c r="A179" s="717"/>
      <c r="B179" s="717"/>
      <c r="C179" s="717"/>
      <c r="D179" s="725"/>
      <c r="E179" s="725"/>
      <c r="F179" s="253" t="s">
        <v>4614</v>
      </c>
      <c r="G179" s="455">
        <v>44439</v>
      </c>
      <c r="H179" s="453">
        <v>2</v>
      </c>
      <c r="I179" s="722"/>
      <c r="J179" s="720"/>
      <c r="K179" s="256">
        <v>0</v>
      </c>
      <c r="L179" s="256">
        <v>0</v>
      </c>
      <c r="M179" s="256">
        <v>0</v>
      </c>
      <c r="N179" s="256">
        <v>0</v>
      </c>
      <c r="O179" s="249">
        <v>3733.91</v>
      </c>
      <c r="P179" s="255">
        <v>0</v>
      </c>
      <c r="Q179" s="255">
        <v>0</v>
      </c>
      <c r="R179" s="255">
        <v>0</v>
      </c>
      <c r="S179" s="255">
        <v>0</v>
      </c>
      <c r="T179" s="255">
        <v>0</v>
      </c>
      <c r="U179" s="255">
        <v>0</v>
      </c>
      <c r="V179" s="255">
        <v>0</v>
      </c>
      <c r="W179" s="255">
        <f t="shared" si="2"/>
        <v>3733.91</v>
      </c>
    </row>
    <row r="180" spans="1:23" s="231" customFormat="1" ht="12.75">
      <c r="A180" s="717"/>
      <c r="B180" s="717"/>
      <c r="C180" s="717"/>
      <c r="D180" s="725"/>
      <c r="E180" s="725"/>
      <c r="F180" s="241" t="s">
        <v>4615</v>
      </c>
      <c r="G180" s="455">
        <v>44439</v>
      </c>
      <c r="H180" s="453">
        <v>2</v>
      </c>
      <c r="I180" s="722"/>
      <c r="J180" s="720"/>
      <c r="K180" s="245">
        <v>2752.47</v>
      </c>
      <c r="L180" s="245">
        <v>0</v>
      </c>
      <c r="M180" s="256">
        <v>0</v>
      </c>
      <c r="N180" s="256">
        <v>0</v>
      </c>
      <c r="O180" s="249">
        <v>381.12</v>
      </c>
      <c r="P180" s="255">
        <v>0</v>
      </c>
      <c r="Q180" s="255">
        <v>0</v>
      </c>
      <c r="R180" s="255">
        <v>0</v>
      </c>
      <c r="S180" s="255">
        <v>0</v>
      </c>
      <c r="T180" s="255">
        <v>0</v>
      </c>
      <c r="U180" s="255">
        <v>0</v>
      </c>
      <c r="V180" s="255">
        <v>0</v>
      </c>
      <c r="W180" s="255">
        <f t="shared" si="2"/>
        <v>3133.5899999999997</v>
      </c>
    </row>
    <row r="181" spans="1:23" s="231" customFormat="1" ht="12.75">
      <c r="A181" s="717"/>
      <c r="B181" s="717"/>
      <c r="C181" s="717"/>
      <c r="D181" s="725"/>
      <c r="E181" s="725"/>
      <c r="F181" s="251" t="s">
        <v>4616</v>
      </c>
      <c r="G181" s="455">
        <v>44439</v>
      </c>
      <c r="H181" s="453">
        <v>2</v>
      </c>
      <c r="I181" s="722"/>
      <c r="J181" s="720"/>
      <c r="K181" s="256">
        <v>0</v>
      </c>
      <c r="L181" s="256">
        <v>0</v>
      </c>
      <c r="M181" s="256">
        <v>0</v>
      </c>
      <c r="N181" s="249">
        <v>3833.04</v>
      </c>
      <c r="O181" s="249">
        <v>467.91</v>
      </c>
      <c r="P181" s="255">
        <v>0</v>
      </c>
      <c r="Q181" s="255">
        <v>0</v>
      </c>
      <c r="R181" s="255">
        <v>0</v>
      </c>
      <c r="S181" s="255">
        <v>0</v>
      </c>
      <c r="T181" s="255">
        <v>0</v>
      </c>
      <c r="U181" s="255">
        <v>0</v>
      </c>
      <c r="V181" s="255">
        <v>0</v>
      </c>
      <c r="W181" s="255">
        <f t="shared" si="2"/>
        <v>4300.95</v>
      </c>
    </row>
    <row r="182" spans="1:23" s="231" customFormat="1" ht="12.75">
      <c r="A182" s="717"/>
      <c r="B182" s="717"/>
      <c r="C182" s="717"/>
      <c r="D182" s="725"/>
      <c r="E182" s="725"/>
      <c r="F182" s="241" t="s">
        <v>4617</v>
      </c>
      <c r="G182" s="455">
        <v>44439</v>
      </c>
      <c r="H182" s="453">
        <v>2</v>
      </c>
      <c r="I182" s="722"/>
      <c r="J182" s="720"/>
      <c r="K182" s="256">
        <v>0</v>
      </c>
      <c r="L182" s="245">
        <v>593.64</v>
      </c>
      <c r="M182" s="256">
        <v>0</v>
      </c>
      <c r="N182" s="256">
        <v>0</v>
      </c>
      <c r="O182" s="249">
        <v>467.3</v>
      </c>
      <c r="P182" s="255">
        <v>0</v>
      </c>
      <c r="Q182" s="255">
        <v>0</v>
      </c>
      <c r="R182" s="255">
        <v>0</v>
      </c>
      <c r="S182" s="255">
        <v>0</v>
      </c>
      <c r="T182" s="255">
        <v>0</v>
      </c>
      <c r="U182" s="255">
        <v>0</v>
      </c>
      <c r="V182" s="255">
        <v>0</v>
      </c>
      <c r="W182" s="255">
        <f t="shared" si="2"/>
        <v>1060.94</v>
      </c>
    </row>
    <row r="183" spans="1:23" s="231" customFormat="1" ht="12.75">
      <c r="A183" s="717"/>
      <c r="B183" s="717"/>
      <c r="C183" s="717"/>
      <c r="D183" s="725"/>
      <c r="E183" s="725"/>
      <c r="F183" s="250" t="s">
        <v>4618</v>
      </c>
      <c r="G183" s="455">
        <v>44439</v>
      </c>
      <c r="H183" s="453">
        <v>2</v>
      </c>
      <c r="I183" s="722"/>
      <c r="J183" s="720"/>
      <c r="K183" s="256">
        <v>0</v>
      </c>
      <c r="L183" s="245">
        <v>2018.75</v>
      </c>
      <c r="M183" s="256">
        <v>0</v>
      </c>
      <c r="N183" s="256">
        <v>0</v>
      </c>
      <c r="O183" s="249">
        <v>624.69000000000005</v>
      </c>
      <c r="P183" s="255">
        <v>0</v>
      </c>
      <c r="Q183" s="255">
        <v>0</v>
      </c>
      <c r="R183" s="255">
        <v>0</v>
      </c>
      <c r="S183" s="255">
        <v>0</v>
      </c>
      <c r="T183" s="255">
        <v>0</v>
      </c>
      <c r="U183" s="255">
        <v>0</v>
      </c>
      <c r="V183" s="255">
        <v>0</v>
      </c>
      <c r="W183" s="255">
        <f t="shared" si="2"/>
        <v>2643.44</v>
      </c>
    </row>
    <row r="184" spans="1:23" s="231" customFormat="1" ht="12.75">
      <c r="A184" s="717"/>
      <c r="B184" s="717"/>
      <c r="C184" s="717"/>
      <c r="D184" s="725"/>
      <c r="E184" s="725"/>
      <c r="F184" s="251" t="s">
        <v>4619</v>
      </c>
      <c r="G184" s="455">
        <v>44439</v>
      </c>
      <c r="H184" s="453">
        <v>2</v>
      </c>
      <c r="I184" s="722"/>
      <c r="J184" s="720"/>
      <c r="K184" s="256">
        <v>0</v>
      </c>
      <c r="L184" s="256">
        <v>0</v>
      </c>
      <c r="M184" s="256">
        <v>0</v>
      </c>
      <c r="N184" s="249">
        <f>416.05+2037</f>
        <v>2453.0500000000002</v>
      </c>
      <c r="O184" s="249">
        <v>1784.87</v>
      </c>
      <c r="P184" s="255">
        <v>0</v>
      </c>
      <c r="Q184" s="255">
        <v>0</v>
      </c>
      <c r="R184" s="255">
        <v>0</v>
      </c>
      <c r="S184" s="255">
        <v>0</v>
      </c>
      <c r="T184" s="255">
        <v>0</v>
      </c>
      <c r="U184" s="255">
        <v>0</v>
      </c>
      <c r="V184" s="255">
        <v>0</v>
      </c>
      <c r="W184" s="255">
        <f t="shared" si="2"/>
        <v>4237.92</v>
      </c>
    </row>
    <row r="185" spans="1:23" s="231" customFormat="1" ht="12.75">
      <c r="A185" s="717"/>
      <c r="B185" s="717"/>
      <c r="C185" s="717"/>
      <c r="D185" s="725"/>
      <c r="E185" s="725"/>
      <c r="F185" s="241" t="s">
        <v>4620</v>
      </c>
      <c r="G185" s="455">
        <v>44439</v>
      </c>
      <c r="H185" s="453">
        <v>2</v>
      </c>
      <c r="I185" s="722"/>
      <c r="J185" s="720"/>
      <c r="K185" s="256">
        <v>0</v>
      </c>
      <c r="L185" s="256">
        <v>0</v>
      </c>
      <c r="M185" s="249">
        <v>3036.99</v>
      </c>
      <c r="N185" s="256">
        <v>0</v>
      </c>
      <c r="O185" s="249">
        <v>0</v>
      </c>
      <c r="P185" s="255">
        <v>0</v>
      </c>
      <c r="Q185" s="255">
        <v>0</v>
      </c>
      <c r="R185" s="255">
        <v>0</v>
      </c>
      <c r="S185" s="255">
        <v>0</v>
      </c>
      <c r="T185" s="255">
        <v>0</v>
      </c>
      <c r="U185" s="255">
        <v>0</v>
      </c>
      <c r="V185" s="255">
        <v>0</v>
      </c>
      <c r="W185" s="255">
        <f t="shared" si="2"/>
        <v>3036.99</v>
      </c>
    </row>
    <row r="186" spans="1:23" s="231" customFormat="1" ht="12.75">
      <c r="A186" s="717"/>
      <c r="B186" s="717"/>
      <c r="C186" s="717"/>
      <c r="D186" s="725"/>
      <c r="E186" s="725"/>
      <c r="F186" s="251" t="s">
        <v>4621</v>
      </c>
      <c r="G186" s="455">
        <v>44439</v>
      </c>
      <c r="H186" s="453">
        <v>2</v>
      </c>
      <c r="I186" s="722"/>
      <c r="J186" s="720"/>
      <c r="K186" s="256">
        <v>0</v>
      </c>
      <c r="L186" s="256">
        <v>0</v>
      </c>
      <c r="M186" s="256">
        <v>0</v>
      </c>
      <c r="N186" s="249">
        <f>2156.02+949.1+618.37</f>
        <v>3723.49</v>
      </c>
      <c r="O186" s="256">
        <v>0</v>
      </c>
      <c r="P186" s="255">
        <v>0</v>
      </c>
      <c r="Q186" s="255">
        <v>0</v>
      </c>
      <c r="R186" s="255">
        <v>0</v>
      </c>
      <c r="S186" s="255">
        <v>0</v>
      </c>
      <c r="T186" s="255">
        <v>0</v>
      </c>
      <c r="U186" s="255">
        <v>0</v>
      </c>
      <c r="V186" s="255">
        <v>0</v>
      </c>
      <c r="W186" s="255">
        <f t="shared" si="2"/>
        <v>3723.49</v>
      </c>
    </row>
    <row r="187" spans="1:23" s="231" customFormat="1" ht="12.75">
      <c r="A187" s="717"/>
      <c r="B187" s="717"/>
      <c r="C187" s="717"/>
      <c r="D187" s="725"/>
      <c r="E187" s="725"/>
      <c r="F187" s="241" t="s">
        <v>4622</v>
      </c>
      <c r="G187" s="454">
        <v>44490</v>
      </c>
      <c r="H187" s="453">
        <v>2</v>
      </c>
      <c r="I187" s="722"/>
      <c r="J187" s="720"/>
      <c r="K187" s="256">
        <v>0</v>
      </c>
      <c r="L187" s="256">
        <v>0</v>
      </c>
      <c r="M187" s="256">
        <v>0</v>
      </c>
      <c r="N187" s="249">
        <v>623.04999999999995</v>
      </c>
      <c r="O187" s="249">
        <v>410.81</v>
      </c>
      <c r="P187" s="255">
        <v>0</v>
      </c>
      <c r="Q187" s="255">
        <v>0</v>
      </c>
      <c r="R187" s="255">
        <v>0</v>
      </c>
      <c r="S187" s="255">
        <v>0</v>
      </c>
      <c r="T187" s="255">
        <v>0</v>
      </c>
      <c r="U187" s="255">
        <v>0</v>
      </c>
      <c r="V187" s="255">
        <v>0</v>
      </c>
      <c r="W187" s="255">
        <f t="shared" si="2"/>
        <v>1033.8599999999999</v>
      </c>
    </row>
    <row r="188" spans="1:23" s="231" customFormat="1" ht="12.75">
      <c r="A188" s="717"/>
      <c r="B188" s="717"/>
      <c r="C188" s="717"/>
      <c r="D188" s="725"/>
      <c r="E188" s="725"/>
      <c r="F188" s="241" t="s">
        <v>4623</v>
      </c>
      <c r="G188" s="454">
        <v>44543</v>
      </c>
      <c r="H188" s="453">
        <v>2</v>
      </c>
      <c r="I188" s="722"/>
      <c r="J188" s="720"/>
      <c r="K188" s="256">
        <v>0</v>
      </c>
      <c r="L188" s="256">
        <v>0</v>
      </c>
      <c r="M188" s="256">
        <v>0</v>
      </c>
      <c r="N188" s="256">
        <v>0</v>
      </c>
      <c r="O188" s="249">
        <v>1158.95</v>
      </c>
      <c r="P188" s="255">
        <v>0</v>
      </c>
      <c r="Q188" s="255">
        <v>0</v>
      </c>
      <c r="R188" s="255">
        <v>0</v>
      </c>
      <c r="S188" s="255">
        <v>0</v>
      </c>
      <c r="T188" s="255">
        <v>0</v>
      </c>
      <c r="U188" s="255">
        <v>0</v>
      </c>
      <c r="V188" s="255">
        <v>0</v>
      </c>
      <c r="W188" s="255">
        <f t="shared" si="2"/>
        <v>1158.95</v>
      </c>
    </row>
    <row r="189" spans="1:23" s="231" customFormat="1" ht="12.75">
      <c r="A189" s="717"/>
      <c r="B189" s="717"/>
      <c r="C189" s="717"/>
      <c r="D189" s="725"/>
      <c r="E189" s="725"/>
      <c r="F189" s="251" t="s">
        <v>4624</v>
      </c>
      <c r="G189" s="455">
        <v>44439</v>
      </c>
      <c r="H189" s="453">
        <v>2</v>
      </c>
      <c r="I189" s="722"/>
      <c r="J189" s="720"/>
      <c r="K189" s="256">
        <v>0</v>
      </c>
      <c r="L189" s="256"/>
      <c r="M189" s="256">
        <v>0</v>
      </c>
      <c r="N189" s="249">
        <v>15446</v>
      </c>
      <c r="O189" s="256">
        <v>0</v>
      </c>
      <c r="P189" s="255">
        <v>0</v>
      </c>
      <c r="Q189" s="255">
        <v>0</v>
      </c>
      <c r="R189" s="255">
        <v>0</v>
      </c>
      <c r="S189" s="255">
        <v>0</v>
      </c>
      <c r="T189" s="255">
        <v>0</v>
      </c>
      <c r="U189" s="255">
        <v>0</v>
      </c>
      <c r="V189" s="255">
        <v>0</v>
      </c>
      <c r="W189" s="255">
        <f t="shared" si="2"/>
        <v>15446</v>
      </c>
    </row>
    <row r="190" spans="1:23" s="231" customFormat="1" ht="12.75">
      <c r="A190" s="717"/>
      <c r="B190" s="717"/>
      <c r="C190" s="717"/>
      <c r="D190" s="725"/>
      <c r="E190" s="725"/>
      <c r="F190" s="251" t="s">
        <v>4625</v>
      </c>
      <c r="G190" s="455">
        <v>44439</v>
      </c>
      <c r="H190" s="453">
        <v>2</v>
      </c>
      <c r="I190" s="722"/>
      <c r="J190" s="720"/>
      <c r="K190" s="256">
        <v>0</v>
      </c>
      <c r="L190" s="256">
        <v>0</v>
      </c>
      <c r="M190" s="256">
        <v>0</v>
      </c>
      <c r="N190" s="256">
        <v>0</v>
      </c>
      <c r="O190" s="249">
        <v>3128.72</v>
      </c>
      <c r="P190" s="255">
        <v>0</v>
      </c>
      <c r="Q190" s="255">
        <v>0</v>
      </c>
      <c r="R190" s="255">
        <v>0</v>
      </c>
      <c r="S190" s="255">
        <v>0</v>
      </c>
      <c r="T190" s="255">
        <v>0</v>
      </c>
      <c r="U190" s="255">
        <v>0</v>
      </c>
      <c r="V190" s="255">
        <v>0</v>
      </c>
      <c r="W190" s="255">
        <f t="shared" si="2"/>
        <v>3128.72</v>
      </c>
    </row>
    <row r="191" spans="1:23" s="231" customFormat="1" ht="12.75">
      <c r="A191" s="717"/>
      <c r="B191" s="717"/>
      <c r="C191" s="717"/>
      <c r="D191" s="725"/>
      <c r="E191" s="725"/>
      <c r="F191" s="251" t="s">
        <v>4626</v>
      </c>
      <c r="G191" s="455">
        <v>44624</v>
      </c>
      <c r="H191" s="453">
        <v>2</v>
      </c>
      <c r="I191" s="722"/>
      <c r="J191" s="720"/>
      <c r="K191" s="256">
        <v>0</v>
      </c>
      <c r="L191" s="256">
        <v>0</v>
      </c>
      <c r="M191" s="256">
        <v>0</v>
      </c>
      <c r="N191" s="249">
        <v>2996.84</v>
      </c>
      <c r="O191" s="249">
        <v>17.739999999999998</v>
      </c>
      <c r="P191" s="255">
        <v>0</v>
      </c>
      <c r="Q191" s="255">
        <v>0</v>
      </c>
      <c r="R191" s="255">
        <v>0</v>
      </c>
      <c r="S191" s="255">
        <v>0</v>
      </c>
      <c r="T191" s="255">
        <v>0</v>
      </c>
      <c r="U191" s="255">
        <v>0</v>
      </c>
      <c r="V191" s="255">
        <v>0</v>
      </c>
      <c r="W191" s="255">
        <f t="shared" si="2"/>
        <v>3014.58</v>
      </c>
    </row>
    <row r="192" spans="1:23" s="231" customFormat="1" ht="12.75">
      <c r="A192" s="717"/>
      <c r="B192" s="717"/>
      <c r="C192" s="717"/>
      <c r="D192" s="725"/>
      <c r="E192" s="725"/>
      <c r="F192" s="241" t="s">
        <v>4627</v>
      </c>
      <c r="G192" s="455">
        <v>44439</v>
      </c>
      <c r="H192" s="453">
        <v>2</v>
      </c>
      <c r="I192" s="722"/>
      <c r="J192" s="720"/>
      <c r="K192" s="256">
        <v>0</v>
      </c>
      <c r="L192" s="256">
        <v>0</v>
      </c>
      <c r="M192" s="256">
        <v>0</v>
      </c>
      <c r="N192" s="256">
        <v>0</v>
      </c>
      <c r="O192" s="249">
        <v>391.08</v>
      </c>
      <c r="P192" s="255">
        <v>0</v>
      </c>
      <c r="Q192" s="255">
        <v>0</v>
      </c>
      <c r="R192" s="255">
        <v>0</v>
      </c>
      <c r="S192" s="255">
        <v>0</v>
      </c>
      <c r="T192" s="255">
        <v>0</v>
      </c>
      <c r="U192" s="255">
        <v>0</v>
      </c>
      <c r="V192" s="255">
        <v>0</v>
      </c>
      <c r="W192" s="255">
        <f t="shared" si="2"/>
        <v>391.08</v>
      </c>
    </row>
    <row r="193" spans="1:23" s="231" customFormat="1" ht="12.75">
      <c r="A193" s="717"/>
      <c r="B193" s="717"/>
      <c r="C193" s="717"/>
      <c r="D193" s="725"/>
      <c r="E193" s="725"/>
      <c r="F193" s="241" t="s">
        <v>4628</v>
      </c>
      <c r="G193" s="454">
        <v>44490</v>
      </c>
      <c r="H193" s="453">
        <v>2</v>
      </c>
      <c r="I193" s="722"/>
      <c r="J193" s="720"/>
      <c r="K193" s="256">
        <v>0</v>
      </c>
      <c r="L193" s="256">
        <v>0</v>
      </c>
      <c r="M193" s="256">
        <v>0</v>
      </c>
      <c r="N193" s="256">
        <v>0</v>
      </c>
      <c r="O193" s="256">
        <v>1950.93</v>
      </c>
      <c r="P193" s="255">
        <v>0</v>
      </c>
      <c r="Q193" s="255">
        <v>0</v>
      </c>
      <c r="R193" s="255">
        <v>0</v>
      </c>
      <c r="S193" s="255">
        <v>0</v>
      </c>
      <c r="T193" s="255">
        <v>0</v>
      </c>
      <c r="U193" s="255">
        <v>0</v>
      </c>
      <c r="V193" s="255">
        <v>0</v>
      </c>
      <c r="W193" s="255">
        <f t="shared" si="2"/>
        <v>1950.93</v>
      </c>
    </row>
    <row r="194" spans="1:23" s="231" customFormat="1" ht="12.75">
      <c r="A194" s="717"/>
      <c r="B194" s="717"/>
      <c r="C194" s="717"/>
      <c r="D194" s="725"/>
      <c r="E194" s="725"/>
      <c r="F194" s="250" t="s">
        <v>4629</v>
      </c>
      <c r="G194" s="455">
        <v>44439</v>
      </c>
      <c r="H194" s="453">
        <v>2</v>
      </c>
      <c r="I194" s="722"/>
      <c r="J194" s="720"/>
      <c r="K194" s="245">
        <v>2849.31</v>
      </c>
      <c r="L194" s="245">
        <v>0</v>
      </c>
      <c r="M194" s="256">
        <v>0</v>
      </c>
      <c r="N194" s="249">
        <v>0</v>
      </c>
      <c r="O194" s="249">
        <v>0</v>
      </c>
      <c r="P194" s="255">
        <v>0</v>
      </c>
      <c r="Q194" s="255">
        <v>0</v>
      </c>
      <c r="R194" s="255">
        <v>0</v>
      </c>
      <c r="S194" s="255">
        <v>0</v>
      </c>
      <c r="T194" s="255">
        <v>0</v>
      </c>
      <c r="U194" s="255">
        <v>0</v>
      </c>
      <c r="V194" s="255">
        <v>0</v>
      </c>
      <c r="W194" s="255">
        <f t="shared" si="2"/>
        <v>2849.31</v>
      </c>
    </row>
    <row r="195" spans="1:23" s="231" customFormat="1" ht="12.75">
      <c r="A195" s="717"/>
      <c r="B195" s="717"/>
      <c r="C195" s="717"/>
      <c r="D195" s="725"/>
      <c r="E195" s="725"/>
      <c r="F195" s="241" t="s">
        <v>4630</v>
      </c>
      <c r="G195" s="455">
        <v>44439</v>
      </c>
      <c r="H195" s="453">
        <v>2</v>
      </c>
      <c r="I195" s="722"/>
      <c r="J195" s="720"/>
      <c r="K195" s="256">
        <v>0</v>
      </c>
      <c r="L195" s="256">
        <v>0</v>
      </c>
      <c r="M195" s="256">
        <v>0</v>
      </c>
      <c r="N195" s="249">
        <v>592.19000000000005</v>
      </c>
      <c r="O195" s="249">
        <v>4447.2</v>
      </c>
      <c r="P195" s="255">
        <v>0</v>
      </c>
      <c r="Q195" s="255">
        <v>0</v>
      </c>
      <c r="R195" s="255">
        <v>0</v>
      </c>
      <c r="S195" s="255">
        <v>0</v>
      </c>
      <c r="T195" s="255">
        <v>0</v>
      </c>
      <c r="U195" s="255">
        <v>0</v>
      </c>
      <c r="V195" s="255">
        <v>0</v>
      </c>
      <c r="W195" s="255">
        <f t="shared" si="2"/>
        <v>5039.3899999999994</v>
      </c>
    </row>
    <row r="196" spans="1:23" s="231" customFormat="1" ht="12.75">
      <c r="A196" s="717"/>
      <c r="B196" s="717"/>
      <c r="C196" s="717"/>
      <c r="D196" s="725"/>
      <c r="E196" s="725"/>
      <c r="F196" s="241" t="s">
        <v>4631</v>
      </c>
      <c r="G196" s="454">
        <v>44531</v>
      </c>
      <c r="H196" s="453">
        <v>2</v>
      </c>
      <c r="I196" s="722"/>
      <c r="J196" s="720"/>
      <c r="K196" s="256">
        <v>0</v>
      </c>
      <c r="L196" s="256">
        <v>0</v>
      </c>
      <c r="M196" s="256">
        <v>0</v>
      </c>
      <c r="N196" s="249">
        <v>12421.32</v>
      </c>
      <c r="O196" s="256">
        <v>0</v>
      </c>
      <c r="P196" s="255">
        <v>0</v>
      </c>
      <c r="Q196" s="255">
        <v>0</v>
      </c>
      <c r="R196" s="255">
        <v>0</v>
      </c>
      <c r="S196" s="255">
        <v>0</v>
      </c>
      <c r="T196" s="255">
        <v>0</v>
      </c>
      <c r="U196" s="255">
        <v>0</v>
      </c>
      <c r="V196" s="255">
        <v>0</v>
      </c>
      <c r="W196" s="255">
        <f t="shared" si="2"/>
        <v>12421.32</v>
      </c>
    </row>
    <row r="197" spans="1:23" s="231" customFormat="1" ht="12.75">
      <c r="A197" s="717"/>
      <c r="B197" s="717"/>
      <c r="C197" s="717"/>
      <c r="D197" s="725"/>
      <c r="E197" s="725"/>
      <c r="F197" s="251" t="s">
        <v>4632</v>
      </c>
      <c r="G197" s="455">
        <v>44439</v>
      </c>
      <c r="H197" s="453">
        <v>2</v>
      </c>
      <c r="I197" s="722"/>
      <c r="J197" s="720"/>
      <c r="K197" s="256">
        <v>0</v>
      </c>
      <c r="L197" s="256">
        <v>0</v>
      </c>
      <c r="M197" s="256">
        <v>0</v>
      </c>
      <c r="N197" s="249">
        <v>246.44</v>
      </c>
      <c r="O197" s="256">
        <v>0</v>
      </c>
      <c r="P197" s="255">
        <v>0</v>
      </c>
      <c r="Q197" s="255">
        <v>0</v>
      </c>
      <c r="R197" s="255">
        <v>0</v>
      </c>
      <c r="S197" s="255">
        <v>0</v>
      </c>
      <c r="T197" s="255">
        <v>0</v>
      </c>
      <c r="U197" s="255">
        <v>0</v>
      </c>
      <c r="V197" s="255">
        <v>0</v>
      </c>
      <c r="W197" s="255">
        <f t="shared" si="2"/>
        <v>246.44</v>
      </c>
    </row>
    <row r="198" spans="1:23" s="231" customFormat="1" ht="12.75">
      <c r="A198" s="717"/>
      <c r="B198" s="717"/>
      <c r="C198" s="717"/>
      <c r="D198" s="725"/>
      <c r="E198" s="725"/>
      <c r="F198" s="253" t="s">
        <v>4633</v>
      </c>
      <c r="G198" s="455">
        <v>44644</v>
      </c>
      <c r="H198" s="453">
        <v>2</v>
      </c>
      <c r="I198" s="722"/>
      <c r="J198" s="720"/>
      <c r="K198" s="256">
        <v>0</v>
      </c>
      <c r="L198" s="256">
        <v>0</v>
      </c>
      <c r="M198" s="256">
        <v>0</v>
      </c>
      <c r="N198" s="256">
        <v>0</v>
      </c>
      <c r="O198" s="249">
        <f>83.2+1178.04</f>
        <v>1261.24</v>
      </c>
      <c r="P198" s="255">
        <v>0</v>
      </c>
      <c r="Q198" s="255">
        <v>0</v>
      </c>
      <c r="R198" s="255">
        <v>0</v>
      </c>
      <c r="S198" s="255">
        <v>0</v>
      </c>
      <c r="T198" s="255">
        <v>0</v>
      </c>
      <c r="U198" s="255">
        <v>0</v>
      </c>
      <c r="V198" s="255">
        <v>0</v>
      </c>
      <c r="W198" s="255">
        <f t="shared" ref="W198:W225" si="3">SUM(K198:V198)</f>
        <v>1261.24</v>
      </c>
    </row>
    <row r="199" spans="1:23" s="231" customFormat="1" ht="12.75">
      <c r="A199" s="717"/>
      <c r="B199" s="717"/>
      <c r="C199" s="717"/>
      <c r="D199" s="725"/>
      <c r="E199" s="725"/>
      <c r="F199" s="241" t="s">
        <v>4634</v>
      </c>
      <c r="G199" s="454">
        <v>44656</v>
      </c>
      <c r="H199" s="453">
        <v>2</v>
      </c>
      <c r="I199" s="722"/>
      <c r="J199" s="720"/>
      <c r="K199" s="256">
        <v>0</v>
      </c>
      <c r="L199" s="256">
        <v>0</v>
      </c>
      <c r="M199" s="256">
        <v>0</v>
      </c>
      <c r="N199" s="249">
        <v>377.98</v>
      </c>
      <c r="O199" s="256">
        <v>0</v>
      </c>
      <c r="P199" s="255">
        <v>0</v>
      </c>
      <c r="Q199" s="255">
        <v>0</v>
      </c>
      <c r="R199" s="255">
        <v>0</v>
      </c>
      <c r="S199" s="255">
        <v>0</v>
      </c>
      <c r="T199" s="255">
        <v>0</v>
      </c>
      <c r="U199" s="255">
        <v>0</v>
      </c>
      <c r="V199" s="255">
        <v>0</v>
      </c>
      <c r="W199" s="255">
        <f t="shared" si="3"/>
        <v>377.98</v>
      </c>
    </row>
    <row r="200" spans="1:23" s="231" customFormat="1" ht="25.5">
      <c r="A200" s="230" t="s">
        <v>1025</v>
      </c>
      <c r="B200" s="230" t="s">
        <v>68</v>
      </c>
      <c r="C200" s="230" t="s">
        <v>1037</v>
      </c>
      <c r="D200" s="255">
        <v>1500000</v>
      </c>
      <c r="E200" s="255">
        <v>995225.17</v>
      </c>
      <c r="F200" s="230" t="s">
        <v>4635</v>
      </c>
      <c r="G200" s="239">
        <v>44931</v>
      </c>
      <c r="H200" s="239">
        <v>45291</v>
      </c>
      <c r="I200" s="241" t="s">
        <v>4636</v>
      </c>
      <c r="J200" s="255">
        <v>1500000</v>
      </c>
      <c r="K200" s="255">
        <v>80329.89</v>
      </c>
      <c r="L200" s="255">
        <v>17433.87</v>
      </c>
      <c r="M200" s="255">
        <v>92119.39</v>
      </c>
      <c r="N200" s="255">
        <v>532676.57999999996</v>
      </c>
      <c r="O200" s="255">
        <v>272665.44</v>
      </c>
      <c r="P200" s="255">
        <v>16009.81</v>
      </c>
      <c r="Q200" s="255">
        <v>81460.83666666667</v>
      </c>
      <c r="R200" s="255">
        <v>81460.83666666667</v>
      </c>
      <c r="S200" s="255">
        <v>81460.83666666667</v>
      </c>
      <c r="T200" s="255">
        <v>81460.83666666667</v>
      </c>
      <c r="U200" s="255">
        <v>81460.83666666667</v>
      </c>
      <c r="V200" s="255">
        <v>81460.83666666667</v>
      </c>
      <c r="W200" s="255">
        <f t="shared" si="3"/>
        <v>1500000</v>
      </c>
    </row>
    <row r="201" spans="1:23" s="231" customFormat="1" ht="25.5">
      <c r="A201" s="230" t="s">
        <v>1025</v>
      </c>
      <c r="B201" s="230" t="s">
        <v>68</v>
      </c>
      <c r="C201" s="230" t="s">
        <v>1039</v>
      </c>
      <c r="D201" s="255">
        <v>4300000</v>
      </c>
      <c r="E201" s="255">
        <v>1176706.77</v>
      </c>
      <c r="F201" s="241" t="s">
        <v>4637</v>
      </c>
      <c r="G201" s="239">
        <v>44935</v>
      </c>
      <c r="H201" s="239">
        <v>45291</v>
      </c>
      <c r="I201" s="230" t="s">
        <v>4638</v>
      </c>
      <c r="J201" s="255">
        <v>4300000</v>
      </c>
      <c r="K201" s="255">
        <v>0</v>
      </c>
      <c r="L201" s="255">
        <v>0</v>
      </c>
      <c r="M201" s="255">
        <v>784471.18</v>
      </c>
      <c r="N201" s="255">
        <v>392235.59</v>
      </c>
      <c r="O201" s="255">
        <v>0</v>
      </c>
      <c r="P201" s="255">
        <v>392235.59</v>
      </c>
      <c r="Q201" s="255">
        <v>392235.59</v>
      </c>
      <c r="R201" s="255">
        <v>392235.59</v>
      </c>
      <c r="S201" s="255">
        <v>392235.59</v>
      </c>
      <c r="T201" s="255">
        <v>392235.59</v>
      </c>
      <c r="U201" s="255">
        <v>392235.59</v>
      </c>
      <c r="V201" s="255">
        <v>392235.59</v>
      </c>
      <c r="W201" s="255">
        <f t="shared" si="3"/>
        <v>3922355.8999999994</v>
      </c>
    </row>
    <row r="202" spans="1:23" s="231" customFormat="1" ht="25.5">
      <c r="A202" s="230" t="s">
        <v>1025</v>
      </c>
      <c r="B202" s="230" t="s">
        <v>68</v>
      </c>
      <c r="C202" s="230" t="s">
        <v>1041</v>
      </c>
      <c r="D202" s="255">
        <v>1680000</v>
      </c>
      <c r="E202" s="255">
        <v>150525.38</v>
      </c>
      <c r="F202" s="230" t="s">
        <v>4639</v>
      </c>
      <c r="G202" s="239">
        <v>44935</v>
      </c>
      <c r="H202" s="239">
        <v>45291</v>
      </c>
      <c r="I202" s="230" t="s">
        <v>4640</v>
      </c>
      <c r="J202" s="255">
        <v>1680000</v>
      </c>
      <c r="K202" s="255">
        <v>7428.94</v>
      </c>
      <c r="L202" s="255">
        <v>0</v>
      </c>
      <c r="M202" s="255">
        <v>143096.44</v>
      </c>
      <c r="N202" s="255">
        <v>0</v>
      </c>
      <c r="O202" s="255">
        <v>0</v>
      </c>
      <c r="P202" s="255">
        <v>218496.37428571429</v>
      </c>
      <c r="Q202" s="255">
        <v>218496.37428571429</v>
      </c>
      <c r="R202" s="255">
        <v>218496.37428571429</v>
      </c>
      <c r="S202" s="255">
        <v>218496.37428571429</v>
      </c>
      <c r="T202" s="255">
        <v>218496.37428571429</v>
      </c>
      <c r="U202" s="255">
        <v>218496.37428571429</v>
      </c>
      <c r="V202" s="255">
        <v>218496.37428571429</v>
      </c>
      <c r="W202" s="255">
        <f t="shared" si="3"/>
        <v>1679999.9999999998</v>
      </c>
    </row>
    <row r="203" spans="1:23" s="231" customFormat="1" ht="12.75">
      <c r="A203" s="717" t="s">
        <v>1025</v>
      </c>
      <c r="B203" s="724" t="s">
        <v>1046</v>
      </c>
      <c r="C203" s="717" t="s">
        <v>1050</v>
      </c>
      <c r="D203" s="725">
        <v>17822170.219999999</v>
      </c>
      <c r="E203" s="725">
        <v>17822170.219999999</v>
      </c>
      <c r="F203" s="238">
        <v>11711</v>
      </c>
      <c r="G203" s="239">
        <v>41239</v>
      </c>
      <c r="H203" s="239" t="s">
        <v>4554</v>
      </c>
      <c r="I203" s="241" t="s">
        <v>4555</v>
      </c>
      <c r="J203" s="255">
        <v>21162200</v>
      </c>
      <c r="K203" s="255">
        <v>0</v>
      </c>
      <c r="L203" s="255">
        <v>0</v>
      </c>
      <c r="M203" s="255">
        <v>0</v>
      </c>
      <c r="N203" s="255">
        <v>0</v>
      </c>
      <c r="O203" s="255">
        <v>0</v>
      </c>
      <c r="P203" s="255"/>
      <c r="Q203" s="255"/>
      <c r="R203" s="255"/>
      <c r="S203" s="255"/>
      <c r="T203" s="255"/>
      <c r="U203" s="255"/>
      <c r="V203" s="255"/>
      <c r="W203" s="255">
        <f t="shared" si="3"/>
        <v>0</v>
      </c>
    </row>
    <row r="204" spans="1:23" s="231" customFormat="1" ht="12.75">
      <c r="A204" s="717"/>
      <c r="B204" s="724"/>
      <c r="C204" s="717"/>
      <c r="D204" s="725"/>
      <c r="E204" s="725"/>
      <c r="F204" s="230" t="s">
        <v>4556</v>
      </c>
      <c r="G204" s="239">
        <v>38715</v>
      </c>
      <c r="H204" s="239" t="s">
        <v>4557</v>
      </c>
      <c r="I204" s="241" t="s">
        <v>4558</v>
      </c>
      <c r="J204" s="255">
        <v>7029193.7000000002</v>
      </c>
      <c r="K204" s="255">
        <v>0</v>
      </c>
      <c r="L204" s="255">
        <v>0</v>
      </c>
      <c r="M204" s="255">
        <v>0</v>
      </c>
      <c r="N204" s="255">
        <v>0</v>
      </c>
      <c r="O204" s="255">
        <v>0</v>
      </c>
      <c r="P204" s="255"/>
      <c r="Q204" s="255"/>
      <c r="R204" s="255"/>
      <c r="S204" s="255"/>
      <c r="T204" s="255"/>
      <c r="U204" s="255"/>
      <c r="V204" s="255"/>
      <c r="W204" s="255">
        <f t="shared" si="3"/>
        <v>0</v>
      </c>
    </row>
    <row r="205" spans="1:23" s="231" customFormat="1" ht="12.75">
      <c r="A205" s="717"/>
      <c r="B205" s="724"/>
      <c r="C205" s="717"/>
      <c r="D205" s="725"/>
      <c r="E205" s="725"/>
      <c r="F205" s="230" t="s">
        <v>4559</v>
      </c>
      <c r="G205" s="239">
        <v>39146</v>
      </c>
      <c r="H205" s="239" t="s">
        <v>4557</v>
      </c>
      <c r="I205" s="241" t="s">
        <v>4560</v>
      </c>
      <c r="J205" s="255">
        <v>35314037.869999997</v>
      </c>
      <c r="K205" s="255">
        <v>0</v>
      </c>
      <c r="L205" s="255">
        <v>0</v>
      </c>
      <c r="M205" s="255">
        <v>1191674.1399999999</v>
      </c>
      <c r="N205" s="255">
        <v>0</v>
      </c>
      <c r="O205" s="255">
        <v>0</v>
      </c>
      <c r="P205" s="255"/>
      <c r="Q205" s="255"/>
      <c r="R205" s="255"/>
      <c r="S205" s="255"/>
      <c r="T205" s="255"/>
      <c r="U205" s="255"/>
      <c r="V205" s="255"/>
      <c r="W205" s="255">
        <f t="shared" si="3"/>
        <v>1191674.1399999999</v>
      </c>
    </row>
    <row r="206" spans="1:23" s="231" customFormat="1" ht="12.75">
      <c r="A206" s="717"/>
      <c r="B206" s="724"/>
      <c r="C206" s="717"/>
      <c r="D206" s="725"/>
      <c r="E206" s="725"/>
      <c r="F206" s="230" t="s">
        <v>4561</v>
      </c>
      <c r="G206" s="239">
        <v>40946</v>
      </c>
      <c r="H206" s="239" t="s">
        <v>4562</v>
      </c>
      <c r="I206" s="241" t="s">
        <v>4563</v>
      </c>
      <c r="J206" s="255">
        <v>51449652</v>
      </c>
      <c r="K206" s="255">
        <v>429145.1</v>
      </c>
      <c r="L206" s="255">
        <v>429145.12</v>
      </c>
      <c r="M206" s="255">
        <v>429145.1</v>
      </c>
      <c r="N206" s="255">
        <v>429145.1</v>
      </c>
      <c r="O206" s="255">
        <v>429145.1</v>
      </c>
      <c r="P206" s="255"/>
      <c r="Q206" s="255"/>
      <c r="R206" s="255"/>
      <c r="S206" s="255"/>
      <c r="T206" s="255"/>
      <c r="U206" s="255"/>
      <c r="V206" s="255"/>
      <c r="W206" s="255">
        <f t="shared" si="3"/>
        <v>2145725.52</v>
      </c>
    </row>
    <row r="207" spans="1:23" s="231" customFormat="1" ht="12.75">
      <c r="A207" s="717"/>
      <c r="B207" s="724"/>
      <c r="C207" s="717"/>
      <c r="D207" s="725"/>
      <c r="E207" s="725"/>
      <c r="F207" s="230" t="s">
        <v>4564</v>
      </c>
      <c r="G207" s="239">
        <v>41093</v>
      </c>
      <c r="H207" s="239" t="s">
        <v>4565</v>
      </c>
      <c r="I207" s="241" t="s">
        <v>4566</v>
      </c>
      <c r="J207" s="255">
        <v>99997230</v>
      </c>
      <c r="K207" s="255">
        <v>694425.2</v>
      </c>
      <c r="L207" s="255">
        <v>694425.21</v>
      </c>
      <c r="M207" s="255">
        <v>694425.21</v>
      </c>
      <c r="N207" s="255">
        <v>694425.21</v>
      </c>
      <c r="O207" s="255">
        <v>694425.21</v>
      </c>
      <c r="P207" s="255"/>
      <c r="Q207" s="255"/>
      <c r="R207" s="255"/>
      <c r="S207" s="255"/>
      <c r="T207" s="255"/>
      <c r="U207" s="255"/>
      <c r="V207" s="255"/>
      <c r="W207" s="255">
        <f t="shared" si="3"/>
        <v>3472126.04</v>
      </c>
    </row>
    <row r="208" spans="1:23" s="231" customFormat="1" ht="12.75">
      <c r="A208" s="717"/>
      <c r="B208" s="724"/>
      <c r="C208" s="717"/>
      <c r="D208" s="725"/>
      <c r="E208" s="725"/>
      <c r="F208" s="230" t="s">
        <v>4567</v>
      </c>
      <c r="G208" s="239">
        <v>41968</v>
      </c>
      <c r="H208" s="239" t="s">
        <v>4562</v>
      </c>
      <c r="I208" s="241" t="s">
        <v>4568</v>
      </c>
      <c r="J208" s="255">
        <v>26715200</v>
      </c>
      <c r="K208" s="255">
        <v>239418.54</v>
      </c>
      <c r="L208" s="255">
        <v>239418.54</v>
      </c>
      <c r="M208" s="255">
        <v>239418.54</v>
      </c>
      <c r="N208" s="255">
        <v>239418.54</v>
      </c>
      <c r="O208" s="255">
        <v>239418.53000000003</v>
      </c>
      <c r="P208" s="255"/>
      <c r="Q208" s="255"/>
      <c r="R208" s="255"/>
      <c r="S208" s="255"/>
      <c r="T208" s="255"/>
      <c r="U208" s="255"/>
      <c r="V208" s="255"/>
      <c r="W208" s="255">
        <f t="shared" si="3"/>
        <v>1197092.69</v>
      </c>
    </row>
    <row r="209" spans="1:23" s="231" customFormat="1" ht="12.75">
      <c r="A209" s="717"/>
      <c r="B209" s="724"/>
      <c r="C209" s="717"/>
      <c r="D209" s="725"/>
      <c r="E209" s="725"/>
      <c r="F209" s="230" t="s">
        <v>4569</v>
      </c>
      <c r="G209" s="239">
        <v>41327</v>
      </c>
      <c r="H209" s="239" t="s">
        <v>4557</v>
      </c>
      <c r="I209" s="241" t="s">
        <v>4570</v>
      </c>
      <c r="J209" s="255">
        <v>37636864.350000001</v>
      </c>
      <c r="K209" s="255">
        <v>0</v>
      </c>
      <c r="L209" s="255">
        <v>0</v>
      </c>
      <c r="M209" s="255">
        <v>1185651.3999999999</v>
      </c>
      <c r="N209" s="255">
        <v>0</v>
      </c>
      <c r="O209" s="255">
        <v>0</v>
      </c>
      <c r="P209" s="255"/>
      <c r="Q209" s="255"/>
      <c r="R209" s="255"/>
      <c r="S209" s="255"/>
      <c r="T209" s="255"/>
      <c r="U209" s="255"/>
      <c r="V209" s="255"/>
      <c r="W209" s="255">
        <f t="shared" si="3"/>
        <v>1185651.3999999999</v>
      </c>
    </row>
    <row r="210" spans="1:23" s="231" customFormat="1" ht="12.75">
      <c r="A210" s="717"/>
      <c r="B210" s="724"/>
      <c r="C210" s="717"/>
      <c r="D210" s="725"/>
      <c r="E210" s="725"/>
      <c r="F210" s="230" t="s">
        <v>4571</v>
      </c>
      <c r="G210" s="239">
        <v>43432</v>
      </c>
      <c r="H210" s="239" t="s">
        <v>4572</v>
      </c>
      <c r="I210" s="241" t="s">
        <v>4573</v>
      </c>
      <c r="J210" s="255">
        <v>152200000</v>
      </c>
      <c r="K210" s="255">
        <v>631311.24</v>
      </c>
      <c r="L210" s="255">
        <v>631311.24</v>
      </c>
      <c r="M210" s="255">
        <v>631311.24</v>
      </c>
      <c r="N210" s="255">
        <v>631311.24</v>
      </c>
      <c r="O210" s="255">
        <v>1544246.5899999999</v>
      </c>
      <c r="P210" s="255"/>
      <c r="Q210" s="255"/>
      <c r="R210" s="255"/>
      <c r="S210" s="255"/>
      <c r="T210" s="255"/>
      <c r="U210" s="255"/>
      <c r="V210" s="255"/>
      <c r="W210" s="255">
        <f t="shared" si="3"/>
        <v>4069491.55</v>
      </c>
    </row>
    <row r="211" spans="1:23" s="231" customFormat="1" ht="12.75">
      <c r="A211" s="717"/>
      <c r="B211" s="724"/>
      <c r="C211" s="717"/>
      <c r="D211" s="725"/>
      <c r="E211" s="725"/>
      <c r="F211" s="230" t="s">
        <v>4574</v>
      </c>
      <c r="G211" s="239">
        <v>41589</v>
      </c>
      <c r="H211" s="239" t="s">
        <v>4575</v>
      </c>
      <c r="I211" s="241" t="s">
        <v>4573</v>
      </c>
      <c r="J211" s="255">
        <v>205000000</v>
      </c>
      <c r="K211" s="255">
        <v>0</v>
      </c>
      <c r="L211" s="255">
        <v>0</v>
      </c>
      <c r="M211" s="255">
        <v>0</v>
      </c>
      <c r="N211" s="255">
        <v>0</v>
      </c>
      <c r="O211" s="255">
        <v>0</v>
      </c>
      <c r="P211" s="255"/>
      <c r="Q211" s="255"/>
      <c r="R211" s="255"/>
      <c r="S211" s="255"/>
      <c r="T211" s="255"/>
      <c r="U211" s="255"/>
      <c r="V211" s="255"/>
      <c r="W211" s="255">
        <f t="shared" si="3"/>
        <v>0</v>
      </c>
    </row>
    <row r="212" spans="1:23" s="231" customFormat="1" ht="12.75">
      <c r="A212" s="717"/>
      <c r="B212" s="724"/>
      <c r="C212" s="717"/>
      <c r="D212" s="725"/>
      <c r="E212" s="725"/>
      <c r="F212" s="230" t="s">
        <v>4576</v>
      </c>
      <c r="G212" s="239">
        <v>43433</v>
      </c>
      <c r="H212" s="239" t="s">
        <v>4557</v>
      </c>
      <c r="I212" s="241" t="s">
        <v>4573</v>
      </c>
      <c r="J212" s="255">
        <v>230000000</v>
      </c>
      <c r="K212" s="255">
        <v>0</v>
      </c>
      <c r="L212" s="255">
        <v>0</v>
      </c>
      <c r="M212" s="255">
        <v>0</v>
      </c>
      <c r="N212" s="255">
        <v>0</v>
      </c>
      <c r="O212" s="255">
        <v>0</v>
      </c>
      <c r="P212" s="255"/>
      <c r="Q212" s="255"/>
      <c r="R212" s="255"/>
      <c r="S212" s="255"/>
      <c r="T212" s="255"/>
      <c r="U212" s="255"/>
      <c r="V212" s="255"/>
      <c r="W212" s="255">
        <f t="shared" si="3"/>
        <v>0</v>
      </c>
    </row>
    <row r="213" spans="1:23" s="231" customFormat="1" ht="12.75">
      <c r="A213" s="717"/>
      <c r="B213" s="724"/>
      <c r="C213" s="717"/>
      <c r="D213" s="725"/>
      <c r="E213" s="725"/>
      <c r="F213" s="230" t="s">
        <v>4577</v>
      </c>
      <c r="G213" s="239">
        <v>42566</v>
      </c>
      <c r="H213" s="239" t="s">
        <v>4578</v>
      </c>
      <c r="I213" s="241" t="s">
        <v>4573</v>
      </c>
      <c r="J213" s="255">
        <v>183592999</v>
      </c>
      <c r="K213" s="255">
        <v>0</v>
      </c>
      <c r="L213" s="255">
        <v>0</v>
      </c>
      <c r="M213" s="255">
        <v>0</v>
      </c>
      <c r="N213" s="255">
        <v>0</v>
      </c>
      <c r="O213" s="255">
        <v>4560408.88</v>
      </c>
      <c r="P213" s="255"/>
      <c r="Q213" s="255"/>
      <c r="R213" s="255"/>
      <c r="S213" s="255"/>
      <c r="T213" s="255"/>
      <c r="U213" s="255"/>
      <c r="V213" s="255"/>
      <c r="W213" s="255">
        <f t="shared" si="3"/>
        <v>4560408.88</v>
      </c>
    </row>
    <row r="214" spans="1:23" s="231" customFormat="1" ht="12.75">
      <c r="A214" s="717"/>
      <c r="B214" s="724"/>
      <c r="C214" s="717"/>
      <c r="D214" s="725"/>
      <c r="E214" s="725"/>
      <c r="F214" s="230" t="s">
        <v>4579</v>
      </c>
      <c r="G214" s="239">
        <v>43277</v>
      </c>
      <c r="H214" s="239" t="s">
        <v>4557</v>
      </c>
      <c r="I214" s="241" t="s">
        <v>4573</v>
      </c>
      <c r="J214" s="255">
        <v>44152000</v>
      </c>
      <c r="K214" s="255">
        <v>0</v>
      </c>
      <c r="L214" s="255">
        <v>0</v>
      </c>
      <c r="M214" s="255">
        <v>0</v>
      </c>
      <c r="N214" s="255">
        <v>0</v>
      </c>
      <c r="O214" s="255">
        <v>0</v>
      </c>
      <c r="P214" s="255"/>
      <c r="Q214" s="255"/>
      <c r="R214" s="255"/>
      <c r="S214" s="255"/>
      <c r="T214" s="255"/>
      <c r="U214" s="255"/>
      <c r="V214" s="255"/>
      <c r="W214" s="255">
        <f t="shared" si="3"/>
        <v>0</v>
      </c>
    </row>
    <row r="215" spans="1:23" s="231" customFormat="1" ht="12.75">
      <c r="A215" s="717"/>
      <c r="B215" s="724"/>
      <c r="C215" s="717"/>
      <c r="D215" s="725"/>
      <c r="E215" s="725"/>
      <c r="F215" s="230" t="s">
        <v>4580</v>
      </c>
      <c r="G215" s="239">
        <v>43350</v>
      </c>
      <c r="H215" s="239" t="s">
        <v>4581</v>
      </c>
      <c r="I215" s="241" t="s">
        <v>4573</v>
      </c>
      <c r="J215" s="255">
        <v>249800000</v>
      </c>
      <c r="K215" s="255">
        <v>0</v>
      </c>
      <c r="L215" s="255">
        <v>0</v>
      </c>
      <c r="M215" s="255">
        <v>0</v>
      </c>
      <c r="N215" s="255">
        <v>0</v>
      </c>
      <c r="O215" s="255">
        <v>0</v>
      </c>
      <c r="P215" s="255"/>
      <c r="Q215" s="255"/>
      <c r="R215" s="255"/>
      <c r="S215" s="255"/>
      <c r="T215" s="255"/>
      <c r="U215" s="255"/>
      <c r="V215" s="255"/>
      <c r="W215" s="255">
        <f t="shared" si="3"/>
        <v>0</v>
      </c>
    </row>
    <row r="216" spans="1:23" s="231" customFormat="1" ht="25.5">
      <c r="A216" s="230" t="s">
        <v>1025</v>
      </c>
      <c r="B216" s="230" t="s">
        <v>1046</v>
      </c>
      <c r="C216" s="230" t="s">
        <v>1052</v>
      </c>
      <c r="D216" s="255">
        <v>2655360</v>
      </c>
      <c r="E216" s="255">
        <v>2655360</v>
      </c>
      <c r="F216" s="230" t="s">
        <v>4582</v>
      </c>
      <c r="G216" s="239">
        <v>42452</v>
      </c>
      <c r="H216" s="239" t="s">
        <v>4583</v>
      </c>
      <c r="I216" s="241" t="s">
        <v>4584</v>
      </c>
      <c r="J216" s="255">
        <v>26553600</v>
      </c>
      <c r="K216" s="255">
        <v>0</v>
      </c>
      <c r="L216" s="255">
        <v>2655360</v>
      </c>
      <c r="M216" s="255">
        <v>0</v>
      </c>
      <c r="N216" s="255">
        <v>0</v>
      </c>
      <c r="O216" s="255">
        <v>0</v>
      </c>
      <c r="P216" s="255">
        <v>0</v>
      </c>
      <c r="Q216" s="255">
        <v>0</v>
      </c>
      <c r="R216" s="255">
        <v>0</v>
      </c>
      <c r="S216" s="255">
        <v>0</v>
      </c>
      <c r="T216" s="255">
        <v>0</v>
      </c>
      <c r="U216" s="255">
        <v>0</v>
      </c>
      <c r="V216" s="255">
        <v>0</v>
      </c>
      <c r="W216" s="255">
        <f t="shared" si="3"/>
        <v>2655360</v>
      </c>
    </row>
    <row r="217" spans="1:23" s="254" customFormat="1" ht="25.5">
      <c r="A217" s="230" t="s">
        <v>5160</v>
      </c>
      <c r="B217" s="241" t="s">
        <v>5161</v>
      </c>
      <c r="C217" s="241" t="s">
        <v>1013</v>
      </c>
      <c r="D217" s="256">
        <v>664104</v>
      </c>
      <c r="E217" s="256">
        <v>457397.5</v>
      </c>
      <c r="F217" s="238" t="s">
        <v>5162</v>
      </c>
      <c r="G217" s="453"/>
      <c r="H217" s="453"/>
      <c r="I217" s="241"/>
      <c r="J217" s="256">
        <v>2834832</v>
      </c>
      <c r="K217" s="256"/>
      <c r="L217" s="256"/>
      <c r="M217" s="256"/>
      <c r="N217" s="256"/>
      <c r="O217" s="256">
        <v>457397.5</v>
      </c>
      <c r="P217" s="256"/>
      <c r="Q217" s="256"/>
      <c r="R217" s="256"/>
      <c r="S217" s="256"/>
      <c r="T217" s="256"/>
      <c r="U217" s="256"/>
      <c r="V217" s="256"/>
      <c r="W217" s="255">
        <f t="shared" si="3"/>
        <v>457397.5</v>
      </c>
    </row>
    <row r="218" spans="1:23" s="254" customFormat="1" ht="25.5">
      <c r="A218" s="230" t="s">
        <v>5160</v>
      </c>
      <c r="B218" s="241" t="s">
        <v>5161</v>
      </c>
      <c r="C218" s="241" t="s">
        <v>1015</v>
      </c>
      <c r="D218" s="256">
        <v>831457.5</v>
      </c>
      <c r="E218" s="256">
        <v>702424.5</v>
      </c>
      <c r="F218" s="238" t="s">
        <v>5163</v>
      </c>
      <c r="G218" s="453"/>
      <c r="H218" s="453"/>
      <c r="I218" s="241"/>
      <c r="J218" s="256">
        <v>5259156.03</v>
      </c>
      <c r="K218" s="256"/>
      <c r="L218" s="256"/>
      <c r="M218" s="256"/>
      <c r="N218" s="256">
        <v>105167.5</v>
      </c>
      <c r="O218" s="256">
        <f>702424.5-N218</f>
        <v>597257</v>
      </c>
      <c r="P218" s="256"/>
      <c r="Q218" s="256"/>
      <c r="R218" s="256"/>
      <c r="S218" s="256"/>
      <c r="T218" s="256"/>
      <c r="U218" s="256"/>
      <c r="V218" s="256"/>
      <c r="W218" s="255">
        <f t="shared" si="3"/>
        <v>702424.5</v>
      </c>
    </row>
    <row r="219" spans="1:23" s="254" customFormat="1" ht="12.75">
      <c r="A219" s="718" t="s">
        <v>5160</v>
      </c>
      <c r="B219" s="719" t="s">
        <v>5161</v>
      </c>
      <c r="C219" s="718" t="s">
        <v>573</v>
      </c>
      <c r="D219" s="720">
        <v>156020.22</v>
      </c>
      <c r="E219" s="720">
        <v>132629.31</v>
      </c>
      <c r="F219" s="241"/>
      <c r="G219" s="453"/>
      <c r="H219" s="453"/>
      <c r="I219" s="241"/>
      <c r="J219" s="256"/>
      <c r="K219" s="256"/>
      <c r="L219" s="256"/>
      <c r="M219" s="256"/>
      <c r="N219" s="256"/>
      <c r="O219" s="256"/>
      <c r="P219" s="256"/>
      <c r="Q219" s="256"/>
      <c r="R219" s="256"/>
      <c r="S219" s="256"/>
      <c r="T219" s="256"/>
      <c r="U219" s="256"/>
      <c r="V219" s="256"/>
      <c r="W219" s="255">
        <f t="shared" si="3"/>
        <v>0</v>
      </c>
    </row>
    <row r="220" spans="1:23" s="254" customFormat="1" ht="69" customHeight="1">
      <c r="A220" s="718"/>
      <c r="B220" s="719"/>
      <c r="C220" s="718"/>
      <c r="D220" s="720"/>
      <c r="E220" s="720"/>
      <c r="F220" s="238" t="s">
        <v>5164</v>
      </c>
      <c r="G220" s="454">
        <v>44916</v>
      </c>
      <c r="H220" s="329" t="s">
        <v>5165</v>
      </c>
      <c r="I220" s="238" t="s">
        <v>5166</v>
      </c>
      <c r="J220" s="256">
        <v>29898.38</v>
      </c>
      <c r="K220" s="256"/>
      <c r="L220" s="256"/>
      <c r="M220" s="256"/>
      <c r="N220" s="256"/>
      <c r="O220" s="256"/>
      <c r="P220" s="256">
        <f>+J220</f>
        <v>29898.38</v>
      </c>
      <c r="Q220" s="256"/>
      <c r="R220" s="256"/>
      <c r="S220" s="256"/>
      <c r="T220" s="256"/>
      <c r="U220" s="256"/>
      <c r="V220" s="256"/>
      <c r="W220" s="255">
        <f t="shared" si="3"/>
        <v>29898.38</v>
      </c>
    </row>
    <row r="221" spans="1:23" s="254" customFormat="1" ht="76.5" customHeight="1">
      <c r="A221" s="718"/>
      <c r="B221" s="719"/>
      <c r="C221" s="718"/>
      <c r="D221" s="720"/>
      <c r="E221" s="720"/>
      <c r="F221" s="238" t="s">
        <v>5167</v>
      </c>
      <c r="G221" s="454">
        <v>44951</v>
      </c>
      <c r="H221" s="453" t="s">
        <v>3768</v>
      </c>
      <c r="I221" s="238" t="s">
        <v>5168</v>
      </c>
      <c r="J221" s="256">
        <v>19864.669999999998</v>
      </c>
      <c r="K221" s="256"/>
      <c r="L221" s="256"/>
      <c r="M221" s="256"/>
      <c r="N221" s="256"/>
      <c r="O221" s="256">
        <v>19864.669999999998</v>
      </c>
      <c r="P221" s="256">
        <f>+J221</f>
        <v>19864.669999999998</v>
      </c>
      <c r="Q221" s="256"/>
      <c r="R221" s="256"/>
      <c r="S221" s="256"/>
      <c r="T221" s="256"/>
      <c r="U221" s="256"/>
      <c r="V221" s="256"/>
      <c r="W221" s="255">
        <f t="shared" si="3"/>
        <v>39729.339999999997</v>
      </c>
    </row>
    <row r="222" spans="1:23" s="254" customFormat="1" ht="69" customHeight="1">
      <c r="A222" s="718"/>
      <c r="B222" s="719"/>
      <c r="C222" s="718"/>
      <c r="D222" s="720"/>
      <c r="E222" s="720"/>
      <c r="F222" s="238" t="s">
        <v>5169</v>
      </c>
      <c r="G222" s="454">
        <v>44683</v>
      </c>
      <c r="H222" s="329" t="s">
        <v>5165</v>
      </c>
      <c r="I222" s="238" t="s">
        <v>5170</v>
      </c>
      <c r="J222" s="256">
        <v>472390</v>
      </c>
      <c r="K222" s="256"/>
      <c r="L222" s="256"/>
      <c r="M222" s="256"/>
      <c r="N222" s="256">
        <v>105498.24000000001</v>
      </c>
      <c r="O222" s="256"/>
      <c r="P222" s="256"/>
      <c r="Q222" s="256"/>
      <c r="R222" s="256"/>
      <c r="S222" s="256"/>
      <c r="T222" s="256"/>
      <c r="U222" s="256"/>
      <c r="V222" s="256"/>
      <c r="W222" s="255">
        <f t="shared" si="3"/>
        <v>105498.24000000001</v>
      </c>
    </row>
    <row r="223" spans="1:23" s="254" customFormat="1" ht="74.25" customHeight="1">
      <c r="A223" s="718"/>
      <c r="B223" s="719"/>
      <c r="C223" s="718"/>
      <c r="D223" s="720"/>
      <c r="E223" s="720"/>
      <c r="F223" s="238" t="s">
        <v>5171</v>
      </c>
      <c r="G223" s="454">
        <v>44680</v>
      </c>
      <c r="H223" s="329" t="s">
        <v>5165</v>
      </c>
      <c r="I223" s="238" t="s">
        <v>5172</v>
      </c>
      <c r="J223" s="256">
        <v>51056.88</v>
      </c>
      <c r="K223" s="256"/>
      <c r="L223" s="256"/>
      <c r="M223" s="256"/>
      <c r="N223" s="256">
        <v>7266.4</v>
      </c>
      <c r="O223" s="256"/>
      <c r="P223" s="256"/>
      <c r="Q223" s="256"/>
      <c r="R223" s="256"/>
      <c r="S223" s="256"/>
      <c r="T223" s="256"/>
      <c r="U223" s="256"/>
      <c r="V223" s="256"/>
      <c r="W223" s="255">
        <f t="shared" si="3"/>
        <v>7266.4</v>
      </c>
    </row>
    <row r="224" spans="1:23" s="254" customFormat="1" ht="38.25">
      <c r="A224" s="230" t="s">
        <v>5160</v>
      </c>
      <c r="B224" s="241" t="s">
        <v>5161</v>
      </c>
      <c r="C224" s="241" t="s">
        <v>600</v>
      </c>
      <c r="D224" s="256">
        <v>54570.79</v>
      </c>
      <c r="E224" s="256">
        <v>54570.79</v>
      </c>
      <c r="F224" s="238" t="s">
        <v>5173</v>
      </c>
      <c r="G224" s="453"/>
      <c r="H224" s="453" t="s">
        <v>2842</v>
      </c>
      <c r="I224" s="241"/>
      <c r="J224" s="256">
        <v>54570.79</v>
      </c>
      <c r="K224" s="256"/>
      <c r="L224" s="256"/>
      <c r="M224" s="256"/>
      <c r="N224" s="256">
        <v>54570.79</v>
      </c>
      <c r="O224" s="256"/>
      <c r="P224" s="256"/>
      <c r="Q224" s="256"/>
      <c r="R224" s="256"/>
      <c r="S224" s="256"/>
      <c r="T224" s="256"/>
      <c r="U224" s="256"/>
      <c r="V224" s="256"/>
      <c r="W224" s="255">
        <f t="shared" si="3"/>
        <v>54570.79</v>
      </c>
    </row>
    <row r="225" spans="1:23" s="254" customFormat="1" ht="42.75" customHeight="1">
      <c r="A225" s="230" t="s">
        <v>5160</v>
      </c>
      <c r="B225" s="241" t="s">
        <v>5161</v>
      </c>
      <c r="C225" s="241" t="s">
        <v>1020</v>
      </c>
      <c r="D225" s="256">
        <v>1083530.46</v>
      </c>
      <c r="E225" s="256">
        <v>1083530.46</v>
      </c>
      <c r="F225" s="238" t="s">
        <v>5174</v>
      </c>
      <c r="G225" s="453"/>
      <c r="H225" s="329" t="s">
        <v>5175</v>
      </c>
      <c r="I225" s="241"/>
      <c r="J225" s="256">
        <v>2969832.77</v>
      </c>
      <c r="K225" s="256">
        <v>215670.48</v>
      </c>
      <c r="L225" s="256">
        <v>217835.79</v>
      </c>
      <c r="M225" s="256">
        <v>215777.04</v>
      </c>
      <c r="N225" s="256">
        <v>215777.04</v>
      </c>
      <c r="O225" s="256">
        <f>214830.41+3639.7</f>
        <v>218470.11000000002</v>
      </c>
      <c r="P225" s="256"/>
      <c r="Q225" s="256"/>
      <c r="R225" s="256"/>
      <c r="S225" s="256"/>
      <c r="T225" s="256"/>
      <c r="U225" s="256"/>
      <c r="V225" s="256"/>
      <c r="W225" s="255">
        <f t="shared" si="3"/>
        <v>1083530.4600000002</v>
      </c>
    </row>
    <row r="226" spans="1:23" s="228" customFormat="1" ht="15.75" thickBot="1">
      <c r="A226" s="194"/>
      <c r="B226" s="194"/>
      <c r="C226" s="194"/>
      <c r="D226" s="433">
        <f>SUM(D5:D225)</f>
        <v>78417133.569999993</v>
      </c>
      <c r="E226" s="433">
        <f>SUM(E5:E225)</f>
        <v>65636102.49000001</v>
      </c>
      <c r="F226" s="194"/>
      <c r="G226" s="194"/>
      <c r="H226" s="194"/>
      <c r="I226" s="194"/>
      <c r="J226" s="433">
        <f t="shared" ref="J226:W226" si="4">SUM(J5:J225)</f>
        <v>4154646413.7199998</v>
      </c>
      <c r="K226" s="433">
        <f t="shared" si="4"/>
        <v>4432716.2188500017</v>
      </c>
      <c r="L226" s="433">
        <f t="shared" si="4"/>
        <v>11578353.079999998</v>
      </c>
      <c r="M226" s="433">
        <f t="shared" si="4"/>
        <v>24290996.889999997</v>
      </c>
      <c r="N226" s="433">
        <f t="shared" si="4"/>
        <v>4714152.1800000006</v>
      </c>
      <c r="O226" s="433">
        <f t="shared" si="4"/>
        <v>20619884.119999997</v>
      </c>
      <c r="P226" s="433">
        <f t="shared" si="4"/>
        <v>1493855.5242857141</v>
      </c>
      <c r="Q226" s="433">
        <f t="shared" si="4"/>
        <v>1506905.1242857142</v>
      </c>
      <c r="R226" s="433">
        <f t="shared" si="4"/>
        <v>2314270.0742857144</v>
      </c>
      <c r="S226" s="433">
        <f t="shared" si="4"/>
        <v>1473988.4392857144</v>
      </c>
      <c r="T226" s="433">
        <f t="shared" si="4"/>
        <v>1456984.6692857144</v>
      </c>
      <c r="U226" s="433">
        <f t="shared" si="4"/>
        <v>1448736.9242857143</v>
      </c>
      <c r="V226" s="433">
        <f t="shared" si="4"/>
        <v>1493688.2942857144</v>
      </c>
      <c r="W226" s="433">
        <f t="shared" si="4"/>
        <v>76824531.538849995</v>
      </c>
    </row>
    <row r="227" spans="1:23" ht="15.75" thickTop="1">
      <c r="A227" s="77"/>
      <c r="B227" s="77"/>
      <c r="C227" s="77"/>
      <c r="D227" s="106"/>
      <c r="E227" s="106"/>
      <c r="F227" s="77"/>
      <c r="G227" s="77"/>
      <c r="H227" s="77"/>
      <c r="I227" s="77"/>
      <c r="J227" s="106"/>
      <c r="K227" s="106"/>
      <c r="L227" s="106"/>
      <c r="M227" s="106"/>
      <c r="N227" s="106"/>
      <c r="O227" s="106"/>
      <c r="P227" s="106"/>
      <c r="Q227" s="106"/>
      <c r="R227" s="106"/>
      <c r="S227" s="106"/>
      <c r="T227" s="106"/>
      <c r="U227" s="106"/>
      <c r="V227" s="106"/>
      <c r="W227" s="106"/>
    </row>
    <row r="228" spans="1:23">
      <c r="A228" s="77"/>
      <c r="B228" s="77"/>
      <c r="C228" s="77"/>
      <c r="D228" s="106"/>
      <c r="E228" s="106"/>
      <c r="F228" s="77"/>
      <c r="G228" s="77"/>
      <c r="H228" s="77"/>
      <c r="I228" s="77"/>
      <c r="J228" s="106"/>
      <c r="K228" s="106"/>
      <c r="L228" s="106"/>
      <c r="M228" s="106"/>
      <c r="N228" s="106"/>
      <c r="O228" s="106"/>
      <c r="P228" s="106"/>
      <c r="Q228" s="106"/>
      <c r="R228" s="106"/>
      <c r="S228" s="106"/>
      <c r="T228" s="106"/>
      <c r="U228" s="106"/>
      <c r="V228" s="106"/>
      <c r="W228" s="106"/>
    </row>
    <row r="229" spans="1:23">
      <c r="A229" s="77"/>
      <c r="B229" s="77"/>
      <c r="C229" s="77"/>
      <c r="D229" s="106"/>
      <c r="E229" s="106"/>
      <c r="F229" s="77"/>
      <c r="G229" s="77"/>
      <c r="H229" s="77"/>
      <c r="I229" s="77"/>
      <c r="J229" s="106"/>
      <c r="K229" s="106"/>
      <c r="L229" s="106"/>
      <c r="M229" s="106"/>
      <c r="N229" s="106"/>
      <c r="O229" s="106"/>
      <c r="P229" s="106"/>
      <c r="Q229" s="106"/>
      <c r="R229" s="106"/>
      <c r="S229" s="106"/>
      <c r="T229" s="106"/>
      <c r="U229" s="106"/>
      <c r="V229" s="106"/>
      <c r="W229" s="106"/>
    </row>
    <row r="230" spans="1:23">
      <c r="A230" s="77"/>
      <c r="B230" s="77"/>
      <c r="C230" s="77"/>
      <c r="D230" s="106"/>
      <c r="E230" s="106"/>
      <c r="F230" s="77"/>
      <c r="G230" s="77"/>
      <c r="H230" s="77"/>
      <c r="I230" s="77"/>
      <c r="J230" s="106"/>
      <c r="K230" s="106"/>
      <c r="L230" s="106"/>
      <c r="M230" s="106"/>
      <c r="N230" s="106"/>
      <c r="O230" s="106"/>
      <c r="P230" s="106"/>
      <c r="Q230" s="106"/>
      <c r="R230" s="106"/>
      <c r="S230" s="106"/>
      <c r="T230" s="106"/>
      <c r="U230" s="106"/>
      <c r="V230" s="106"/>
      <c r="W230" s="106"/>
    </row>
    <row r="231" spans="1:23">
      <c r="A231" s="77"/>
      <c r="B231" s="77"/>
      <c r="C231" s="77"/>
      <c r="D231" s="106"/>
      <c r="E231" s="106"/>
      <c r="F231" s="77"/>
      <c r="G231" s="77"/>
      <c r="H231" s="77"/>
      <c r="I231" s="77"/>
      <c r="J231" s="106"/>
      <c r="K231" s="106"/>
      <c r="L231" s="106"/>
      <c r="M231" s="106"/>
      <c r="N231" s="106"/>
      <c r="O231" s="106"/>
      <c r="P231" s="106"/>
      <c r="Q231" s="106"/>
      <c r="R231" s="106"/>
      <c r="S231" s="106"/>
      <c r="T231" s="106"/>
      <c r="U231" s="106"/>
      <c r="V231" s="106"/>
      <c r="W231" s="106"/>
    </row>
    <row r="232" spans="1:23">
      <c r="A232" s="77"/>
      <c r="B232" s="77"/>
      <c r="C232" s="77"/>
      <c r="D232" s="106"/>
      <c r="E232" s="106"/>
      <c r="F232" s="77"/>
      <c r="G232" s="77"/>
      <c r="H232" s="77"/>
      <c r="I232" s="77"/>
      <c r="J232" s="106"/>
      <c r="K232" s="106"/>
      <c r="L232" s="106"/>
      <c r="M232" s="106"/>
      <c r="N232" s="106"/>
      <c r="O232" s="106"/>
      <c r="P232" s="106"/>
      <c r="Q232" s="106"/>
      <c r="R232" s="106"/>
      <c r="S232" s="106"/>
      <c r="T232" s="106"/>
      <c r="U232" s="106"/>
      <c r="V232" s="106"/>
      <c r="W232" s="106"/>
    </row>
    <row r="233" spans="1:23">
      <c r="A233" s="77"/>
      <c r="B233" s="77"/>
      <c r="C233" s="77"/>
      <c r="D233" s="106"/>
      <c r="E233" s="106"/>
      <c r="F233" s="77"/>
      <c r="G233" s="77"/>
      <c r="H233" s="77"/>
      <c r="I233" s="77"/>
      <c r="J233" s="106"/>
      <c r="K233" s="106"/>
      <c r="L233" s="106"/>
      <c r="M233" s="106"/>
      <c r="N233" s="106"/>
      <c r="O233" s="106"/>
      <c r="P233" s="106"/>
      <c r="Q233" s="106"/>
      <c r="R233" s="106"/>
      <c r="S233" s="106"/>
      <c r="T233" s="106"/>
      <c r="U233" s="106"/>
      <c r="V233" s="106"/>
      <c r="W233" s="106"/>
    </row>
    <row r="234" spans="1:23">
      <c r="A234" s="77"/>
      <c r="B234" s="77"/>
      <c r="C234" s="77"/>
      <c r="D234" s="106"/>
      <c r="E234" s="106"/>
      <c r="F234" s="77"/>
      <c r="G234" s="77"/>
      <c r="H234" s="77"/>
      <c r="I234" s="77"/>
      <c r="J234" s="106"/>
      <c r="K234" s="106"/>
      <c r="L234" s="106"/>
      <c r="M234" s="106"/>
      <c r="N234" s="106"/>
      <c r="O234" s="106"/>
      <c r="P234" s="106"/>
      <c r="Q234" s="106"/>
      <c r="R234" s="106"/>
      <c r="S234" s="106"/>
      <c r="T234" s="106"/>
      <c r="U234" s="106"/>
      <c r="V234" s="106"/>
      <c r="W234" s="106"/>
    </row>
    <row r="235" spans="1:23">
      <c r="A235" s="77"/>
      <c r="B235" s="77"/>
      <c r="C235" s="77"/>
      <c r="D235" s="106"/>
      <c r="E235" s="106"/>
      <c r="F235" s="77"/>
      <c r="G235" s="77"/>
      <c r="H235" s="77"/>
      <c r="I235" s="77"/>
      <c r="J235" s="106"/>
      <c r="K235" s="106"/>
      <c r="L235" s="106"/>
      <c r="M235" s="106"/>
      <c r="N235" s="106"/>
      <c r="O235" s="106"/>
      <c r="P235" s="106"/>
      <c r="Q235" s="106"/>
      <c r="R235" s="106"/>
      <c r="S235" s="106"/>
      <c r="T235" s="106"/>
      <c r="U235" s="106"/>
      <c r="V235" s="106"/>
      <c r="W235" s="106"/>
    </row>
    <row r="236" spans="1:23">
      <c r="A236" s="77"/>
      <c r="B236" s="77"/>
      <c r="C236" s="77"/>
      <c r="D236" s="106"/>
      <c r="E236" s="106"/>
      <c r="F236" s="77"/>
      <c r="G236" s="77"/>
      <c r="H236" s="77"/>
      <c r="I236" s="77"/>
      <c r="J236" s="106"/>
      <c r="K236" s="106"/>
      <c r="L236" s="106"/>
      <c r="M236" s="106"/>
      <c r="N236" s="106"/>
      <c r="O236" s="106"/>
      <c r="P236" s="106"/>
      <c r="Q236" s="106"/>
      <c r="R236" s="106"/>
      <c r="S236" s="106"/>
      <c r="T236" s="106"/>
      <c r="U236" s="106"/>
      <c r="V236" s="106"/>
      <c r="W236" s="106"/>
    </row>
    <row r="237" spans="1:23">
      <c r="A237" s="77"/>
      <c r="B237" s="77"/>
      <c r="C237" s="77"/>
      <c r="D237" s="106"/>
      <c r="E237" s="106"/>
      <c r="F237" s="77"/>
      <c r="G237" s="77"/>
      <c r="H237" s="77"/>
      <c r="I237" s="77"/>
      <c r="J237" s="106"/>
      <c r="K237" s="106"/>
      <c r="L237" s="106"/>
      <c r="M237" s="106"/>
      <c r="N237" s="106"/>
      <c r="O237" s="106"/>
      <c r="P237" s="106"/>
      <c r="Q237" s="106"/>
      <c r="R237" s="106"/>
      <c r="S237" s="106"/>
      <c r="T237" s="106"/>
      <c r="U237" s="106"/>
      <c r="V237" s="106"/>
      <c r="W237" s="106"/>
    </row>
    <row r="238" spans="1:23">
      <c r="A238" s="77"/>
      <c r="B238" s="77"/>
      <c r="C238" s="77"/>
      <c r="D238" s="106"/>
      <c r="E238" s="106"/>
      <c r="F238" s="77"/>
      <c r="G238" s="77"/>
      <c r="H238" s="77"/>
      <c r="I238" s="77"/>
      <c r="J238" s="106"/>
      <c r="K238" s="106"/>
      <c r="L238" s="106"/>
      <c r="M238" s="106"/>
      <c r="N238" s="106"/>
      <c r="O238" s="106"/>
      <c r="P238" s="106"/>
      <c r="Q238" s="106"/>
      <c r="R238" s="106"/>
      <c r="S238" s="106"/>
      <c r="T238" s="106"/>
      <c r="U238" s="106"/>
      <c r="V238" s="106"/>
      <c r="W238" s="106"/>
    </row>
    <row r="239" spans="1:23">
      <c r="A239" s="77"/>
      <c r="B239" s="77"/>
      <c r="C239" s="77"/>
      <c r="D239" s="106"/>
      <c r="E239" s="106"/>
      <c r="F239" s="77"/>
      <c r="G239" s="77"/>
      <c r="H239" s="77"/>
      <c r="I239" s="77"/>
      <c r="J239" s="106"/>
      <c r="K239" s="106"/>
      <c r="L239" s="106"/>
      <c r="M239" s="106"/>
      <c r="N239" s="106"/>
      <c r="O239" s="106"/>
      <c r="P239" s="106"/>
      <c r="Q239" s="106"/>
      <c r="R239" s="106"/>
      <c r="S239" s="106"/>
      <c r="T239" s="106"/>
      <c r="U239" s="106"/>
      <c r="V239" s="106"/>
      <c r="W239" s="106"/>
    </row>
    <row r="240" spans="1:23">
      <c r="A240" s="77"/>
      <c r="B240" s="77"/>
      <c r="C240" s="77"/>
      <c r="D240" s="106"/>
      <c r="E240" s="106"/>
      <c r="F240" s="77"/>
      <c r="G240" s="77"/>
      <c r="H240" s="77"/>
      <c r="I240" s="77"/>
      <c r="J240" s="106"/>
      <c r="K240" s="106"/>
      <c r="L240" s="106"/>
      <c r="M240" s="106"/>
      <c r="N240" s="106"/>
      <c r="O240" s="106"/>
      <c r="P240" s="106"/>
      <c r="Q240" s="106"/>
      <c r="R240" s="106"/>
      <c r="S240" s="106"/>
      <c r="T240" s="106"/>
      <c r="U240" s="106"/>
      <c r="V240" s="106"/>
      <c r="W240" s="106"/>
    </row>
    <row r="241" spans="1:23">
      <c r="A241" s="77"/>
      <c r="B241" s="77"/>
      <c r="C241" s="77"/>
      <c r="D241" s="106"/>
      <c r="E241" s="106"/>
      <c r="F241" s="77"/>
      <c r="G241" s="77"/>
      <c r="H241" s="77"/>
      <c r="I241" s="77"/>
      <c r="J241" s="106"/>
      <c r="K241" s="106"/>
      <c r="L241" s="106"/>
      <c r="M241" s="106"/>
      <c r="N241" s="106"/>
      <c r="O241" s="106"/>
      <c r="P241" s="106"/>
      <c r="Q241" s="106"/>
      <c r="R241" s="106"/>
      <c r="S241" s="106"/>
      <c r="T241" s="106"/>
      <c r="U241" s="106"/>
      <c r="V241" s="106"/>
      <c r="W241" s="106"/>
    </row>
    <row r="242" spans="1:23">
      <c r="A242" s="77"/>
      <c r="B242" s="77"/>
      <c r="C242" s="77"/>
      <c r="D242" s="106"/>
      <c r="E242" s="106"/>
      <c r="F242" s="77"/>
      <c r="G242" s="77"/>
      <c r="H242" s="77"/>
      <c r="I242" s="77"/>
      <c r="J242" s="106"/>
      <c r="K242" s="106"/>
      <c r="L242" s="106"/>
      <c r="M242" s="106"/>
      <c r="N242" s="106"/>
      <c r="O242" s="106"/>
      <c r="P242" s="106"/>
      <c r="Q242" s="106"/>
      <c r="R242" s="106"/>
      <c r="S242" s="106"/>
      <c r="T242" s="106"/>
      <c r="U242" s="106"/>
      <c r="V242" s="106"/>
      <c r="W242" s="106"/>
    </row>
    <row r="243" spans="1:23">
      <c r="A243" s="77"/>
      <c r="B243" s="77"/>
      <c r="C243" s="77"/>
      <c r="D243" s="106"/>
      <c r="E243" s="106"/>
      <c r="F243" s="77"/>
      <c r="G243" s="77"/>
      <c r="H243" s="77"/>
      <c r="I243" s="77"/>
      <c r="J243" s="106"/>
      <c r="K243" s="106"/>
      <c r="L243" s="106"/>
      <c r="M243" s="106"/>
      <c r="N243" s="106"/>
      <c r="O243" s="106"/>
      <c r="P243" s="106"/>
      <c r="Q243" s="106"/>
      <c r="R243" s="106"/>
      <c r="S243" s="106"/>
      <c r="T243" s="106"/>
      <c r="U243" s="106"/>
      <c r="V243" s="106"/>
      <c r="W243" s="106"/>
    </row>
    <row r="244" spans="1:23">
      <c r="A244" s="77"/>
      <c r="B244" s="77"/>
      <c r="C244" s="77"/>
      <c r="D244" s="106"/>
      <c r="E244" s="106"/>
      <c r="F244" s="77"/>
      <c r="G244" s="77"/>
      <c r="H244" s="77"/>
      <c r="I244" s="77"/>
      <c r="J244" s="106"/>
      <c r="K244" s="106"/>
      <c r="L244" s="106"/>
      <c r="M244" s="106"/>
      <c r="N244" s="106"/>
      <c r="O244" s="106"/>
      <c r="P244" s="106"/>
      <c r="Q244" s="106"/>
      <c r="R244" s="106"/>
      <c r="S244" s="106"/>
      <c r="T244" s="106"/>
      <c r="U244" s="106"/>
      <c r="V244" s="106"/>
      <c r="W244" s="106"/>
    </row>
    <row r="245" spans="1:23">
      <c r="A245" s="77"/>
      <c r="B245" s="77"/>
      <c r="C245" s="77"/>
      <c r="D245" s="106"/>
      <c r="E245" s="106"/>
      <c r="F245" s="77"/>
      <c r="G245" s="77"/>
      <c r="H245" s="77"/>
      <c r="I245" s="77"/>
      <c r="J245" s="106"/>
      <c r="K245" s="106"/>
      <c r="L245" s="106"/>
      <c r="M245" s="106"/>
      <c r="N245" s="106"/>
      <c r="O245" s="106"/>
      <c r="P245" s="106"/>
      <c r="Q245" s="106"/>
      <c r="R245" s="106"/>
      <c r="S245" s="106"/>
      <c r="T245" s="106"/>
      <c r="U245" s="106"/>
      <c r="V245" s="106"/>
      <c r="W245" s="106"/>
    </row>
    <row r="246" spans="1:23">
      <c r="A246" s="77"/>
      <c r="B246" s="77"/>
      <c r="C246" s="77"/>
      <c r="D246" s="106"/>
      <c r="E246" s="106"/>
      <c r="F246" s="77"/>
      <c r="G246" s="77"/>
      <c r="H246" s="77"/>
      <c r="I246" s="77"/>
      <c r="J246" s="106"/>
      <c r="K246" s="106"/>
      <c r="L246" s="106"/>
      <c r="M246" s="106"/>
      <c r="N246" s="106"/>
      <c r="O246" s="106"/>
      <c r="P246" s="106"/>
      <c r="Q246" s="106"/>
      <c r="R246" s="106"/>
      <c r="S246" s="106"/>
      <c r="T246" s="106"/>
      <c r="U246" s="106"/>
      <c r="V246" s="106"/>
      <c r="W246" s="106"/>
    </row>
    <row r="247" spans="1:23">
      <c r="A247" s="77"/>
      <c r="B247" s="77"/>
      <c r="C247" s="77"/>
      <c r="D247" s="106"/>
      <c r="E247" s="106"/>
      <c r="F247" s="77"/>
      <c r="G247" s="77"/>
      <c r="H247" s="77"/>
      <c r="I247" s="77"/>
      <c r="J247" s="106"/>
      <c r="K247" s="106"/>
      <c r="L247" s="106"/>
      <c r="M247" s="106"/>
      <c r="N247" s="106"/>
      <c r="O247" s="106"/>
      <c r="P247" s="106"/>
      <c r="Q247" s="106"/>
      <c r="R247" s="106"/>
      <c r="S247" s="106"/>
      <c r="T247" s="106"/>
      <c r="U247" s="106"/>
      <c r="V247" s="106"/>
      <c r="W247" s="106"/>
    </row>
    <row r="248" spans="1:23">
      <c r="A248" s="77"/>
      <c r="B248" s="77"/>
      <c r="C248" s="77"/>
      <c r="D248" s="106"/>
      <c r="E248" s="106"/>
      <c r="F248" s="77"/>
      <c r="G248" s="77"/>
      <c r="H248" s="77"/>
      <c r="I248" s="77"/>
      <c r="J248" s="106"/>
      <c r="K248" s="106"/>
      <c r="L248" s="106"/>
      <c r="M248" s="106"/>
      <c r="N248" s="106"/>
      <c r="O248" s="106"/>
      <c r="P248" s="106"/>
      <c r="Q248" s="106"/>
      <c r="R248" s="106"/>
      <c r="S248" s="106"/>
      <c r="T248" s="106"/>
      <c r="U248" s="106"/>
      <c r="V248" s="106"/>
      <c r="W248" s="106"/>
    </row>
    <row r="249" spans="1:23">
      <c r="A249" s="77"/>
      <c r="B249" s="77"/>
      <c r="C249" s="77"/>
      <c r="D249" s="106"/>
      <c r="E249" s="106"/>
      <c r="F249" s="77"/>
      <c r="G249" s="77"/>
      <c r="H249" s="77"/>
      <c r="I249" s="77"/>
      <c r="J249" s="106"/>
      <c r="K249" s="106"/>
      <c r="L249" s="106"/>
      <c r="M249" s="106"/>
      <c r="N249" s="106"/>
      <c r="O249" s="106"/>
      <c r="P249" s="106"/>
      <c r="Q249" s="106"/>
      <c r="R249" s="106"/>
      <c r="S249" s="106"/>
      <c r="T249" s="106"/>
      <c r="U249" s="106"/>
      <c r="V249" s="106"/>
      <c r="W249" s="106"/>
    </row>
    <row r="250" spans="1:23">
      <c r="A250" s="77"/>
      <c r="B250" s="77"/>
      <c r="C250" s="77"/>
      <c r="D250" s="106"/>
      <c r="E250" s="106"/>
      <c r="F250" s="77"/>
      <c r="G250" s="77"/>
      <c r="H250" s="77"/>
      <c r="I250" s="77"/>
      <c r="J250" s="106"/>
      <c r="K250" s="106"/>
      <c r="L250" s="106"/>
      <c r="M250" s="106"/>
      <c r="N250" s="106"/>
      <c r="O250" s="106"/>
      <c r="P250" s="106"/>
      <c r="Q250" s="106"/>
      <c r="R250" s="106"/>
      <c r="S250" s="106"/>
      <c r="T250" s="106"/>
      <c r="U250" s="106"/>
      <c r="V250" s="106"/>
      <c r="W250" s="106"/>
    </row>
    <row r="251" spans="1:23">
      <c r="A251" s="77"/>
      <c r="B251" s="77"/>
      <c r="C251" s="77"/>
      <c r="D251" s="106"/>
      <c r="E251" s="106"/>
      <c r="F251" s="77"/>
      <c r="G251" s="77"/>
      <c r="H251" s="77"/>
      <c r="I251" s="77"/>
      <c r="J251" s="106"/>
      <c r="K251" s="106"/>
      <c r="L251" s="106"/>
      <c r="M251" s="106"/>
      <c r="N251" s="106"/>
      <c r="O251" s="106"/>
      <c r="P251" s="106"/>
      <c r="Q251" s="106"/>
      <c r="R251" s="106"/>
      <c r="S251" s="106"/>
      <c r="T251" s="106"/>
      <c r="U251" s="106"/>
      <c r="V251" s="106"/>
      <c r="W251" s="106"/>
    </row>
    <row r="252" spans="1:23">
      <c r="A252" s="77"/>
      <c r="B252" s="77"/>
      <c r="C252" s="77"/>
      <c r="D252" s="106"/>
      <c r="E252" s="106"/>
      <c r="F252" s="77"/>
      <c r="G252" s="77"/>
      <c r="H252" s="77"/>
      <c r="I252" s="77"/>
      <c r="J252" s="106"/>
      <c r="K252" s="106"/>
      <c r="L252" s="106"/>
      <c r="M252" s="106"/>
      <c r="N252" s="106"/>
      <c r="O252" s="106"/>
      <c r="P252" s="106"/>
      <c r="Q252" s="106"/>
      <c r="R252" s="106"/>
      <c r="S252" s="106"/>
      <c r="T252" s="106"/>
      <c r="U252" s="106"/>
      <c r="V252" s="106"/>
      <c r="W252" s="106"/>
    </row>
    <row r="253" spans="1:23">
      <c r="A253" s="77"/>
      <c r="B253" s="77"/>
      <c r="C253" s="77"/>
      <c r="D253" s="106"/>
      <c r="E253" s="106"/>
      <c r="F253" s="77"/>
      <c r="G253" s="77"/>
      <c r="H253" s="77"/>
      <c r="I253" s="77"/>
      <c r="J253" s="106"/>
      <c r="K253" s="106"/>
      <c r="L253" s="106"/>
      <c r="M253" s="106"/>
      <c r="N253" s="106"/>
      <c r="O253" s="106"/>
      <c r="P253" s="106"/>
      <c r="Q253" s="106"/>
      <c r="R253" s="106"/>
      <c r="S253" s="106"/>
      <c r="T253" s="106"/>
      <c r="U253" s="106"/>
      <c r="V253" s="106"/>
      <c r="W253" s="106"/>
    </row>
    <row r="254" spans="1:23">
      <c r="A254" s="77"/>
      <c r="B254" s="77"/>
      <c r="C254" s="77"/>
      <c r="D254" s="106"/>
      <c r="E254" s="106"/>
      <c r="F254" s="77"/>
      <c r="G254" s="77"/>
      <c r="H254" s="77"/>
      <c r="I254" s="77"/>
      <c r="J254" s="106"/>
      <c r="K254" s="106"/>
      <c r="L254" s="106"/>
      <c r="M254" s="106"/>
      <c r="N254" s="106"/>
      <c r="O254" s="106"/>
      <c r="P254" s="106"/>
      <c r="Q254" s="106"/>
      <c r="R254" s="106"/>
      <c r="S254" s="106"/>
      <c r="T254" s="106"/>
      <c r="U254" s="106"/>
      <c r="V254" s="106"/>
      <c r="W254" s="106"/>
    </row>
    <row r="255" spans="1:23">
      <c r="A255" s="77"/>
      <c r="B255" s="77"/>
      <c r="C255" s="77"/>
      <c r="D255" s="106"/>
      <c r="E255" s="106"/>
      <c r="F255" s="77"/>
      <c r="G255" s="77"/>
      <c r="H255" s="77"/>
      <c r="I255" s="77"/>
      <c r="J255" s="106"/>
      <c r="K255" s="106"/>
      <c r="L255" s="106"/>
      <c r="M255" s="106"/>
      <c r="N255" s="106"/>
      <c r="O255" s="106"/>
      <c r="P255" s="106"/>
      <c r="Q255" s="106"/>
      <c r="R255" s="106"/>
      <c r="S255" s="106"/>
      <c r="T255" s="106"/>
      <c r="U255" s="106"/>
      <c r="V255" s="106"/>
      <c r="W255" s="106"/>
    </row>
    <row r="256" spans="1:23">
      <c r="A256" s="77"/>
      <c r="B256" s="77"/>
      <c r="C256" s="77"/>
      <c r="D256" s="106"/>
      <c r="E256" s="106"/>
      <c r="F256" s="77"/>
      <c r="G256" s="77"/>
      <c r="H256" s="77"/>
      <c r="I256" s="77"/>
      <c r="J256" s="106"/>
      <c r="K256" s="106"/>
      <c r="L256" s="106"/>
      <c r="M256" s="106"/>
      <c r="N256" s="106"/>
      <c r="O256" s="106"/>
      <c r="P256" s="106"/>
      <c r="Q256" s="106"/>
      <c r="R256" s="106"/>
      <c r="S256" s="106"/>
      <c r="T256" s="106"/>
      <c r="U256" s="106"/>
      <c r="V256" s="106"/>
      <c r="W256" s="106"/>
    </row>
    <row r="257" spans="1:23">
      <c r="A257" s="77"/>
      <c r="B257" s="77"/>
      <c r="C257" s="77"/>
      <c r="D257" s="106"/>
      <c r="E257" s="106"/>
      <c r="F257" s="77"/>
      <c r="G257" s="77"/>
      <c r="H257" s="77"/>
      <c r="I257" s="77"/>
      <c r="J257" s="106"/>
      <c r="K257" s="106"/>
      <c r="L257" s="106"/>
      <c r="M257" s="106"/>
      <c r="N257" s="106"/>
      <c r="O257" s="106"/>
      <c r="P257" s="106"/>
      <c r="Q257" s="106"/>
      <c r="R257" s="106"/>
      <c r="S257" s="106"/>
      <c r="T257" s="106"/>
      <c r="U257" s="106"/>
      <c r="V257" s="106"/>
      <c r="W257" s="106"/>
    </row>
    <row r="258" spans="1:23">
      <c r="A258" s="77"/>
      <c r="B258" s="77"/>
      <c r="C258" s="77"/>
      <c r="D258" s="106"/>
      <c r="E258" s="106"/>
      <c r="F258" s="77"/>
      <c r="G258" s="77"/>
      <c r="H258" s="77"/>
      <c r="I258" s="77"/>
      <c r="J258" s="106"/>
      <c r="K258" s="106"/>
      <c r="L258" s="106"/>
      <c r="M258" s="106"/>
      <c r="N258" s="106"/>
      <c r="O258" s="106"/>
      <c r="P258" s="106"/>
      <c r="Q258" s="106"/>
      <c r="R258" s="106"/>
      <c r="S258" s="106"/>
      <c r="T258" s="106"/>
      <c r="U258" s="106"/>
      <c r="V258" s="106"/>
      <c r="W258" s="106"/>
    </row>
    <row r="259" spans="1:23">
      <c r="A259" s="77"/>
      <c r="B259" s="77"/>
      <c r="C259" s="77"/>
      <c r="D259" s="106"/>
      <c r="E259" s="106"/>
      <c r="F259" s="77"/>
      <c r="G259" s="77"/>
      <c r="H259" s="77"/>
      <c r="I259" s="77"/>
      <c r="J259" s="106"/>
      <c r="K259" s="106"/>
      <c r="L259" s="106"/>
      <c r="M259" s="106"/>
      <c r="N259" s="106"/>
      <c r="O259" s="106"/>
      <c r="P259" s="106"/>
      <c r="Q259" s="106"/>
      <c r="R259" s="106"/>
      <c r="S259" s="106"/>
      <c r="T259" s="106"/>
      <c r="U259" s="106"/>
      <c r="V259" s="106"/>
      <c r="W259" s="106"/>
    </row>
    <row r="260" spans="1:23">
      <c r="A260" s="77"/>
      <c r="B260" s="77"/>
      <c r="C260" s="77"/>
      <c r="D260" s="106"/>
      <c r="E260" s="106"/>
      <c r="F260" s="77"/>
      <c r="G260" s="77"/>
      <c r="H260" s="77"/>
      <c r="I260" s="77"/>
      <c r="J260" s="106"/>
      <c r="K260" s="106"/>
      <c r="L260" s="106"/>
      <c r="M260" s="106"/>
      <c r="N260" s="106"/>
      <c r="O260" s="106"/>
      <c r="P260" s="106"/>
      <c r="Q260" s="106"/>
      <c r="R260" s="106"/>
      <c r="S260" s="106"/>
      <c r="T260" s="106"/>
      <c r="U260" s="106"/>
      <c r="V260" s="106"/>
      <c r="W260" s="106"/>
    </row>
    <row r="261" spans="1:23">
      <c r="A261" s="77"/>
      <c r="B261" s="77"/>
      <c r="C261" s="77"/>
      <c r="D261" s="106"/>
      <c r="E261" s="106"/>
      <c r="F261" s="77"/>
      <c r="G261" s="77"/>
      <c r="H261" s="77"/>
      <c r="I261" s="77"/>
      <c r="J261" s="106"/>
      <c r="K261" s="106"/>
      <c r="L261" s="106"/>
      <c r="M261" s="106"/>
      <c r="N261" s="106"/>
      <c r="O261" s="106"/>
      <c r="P261" s="106"/>
      <c r="Q261" s="106"/>
      <c r="R261" s="106"/>
      <c r="S261" s="106"/>
      <c r="T261" s="106"/>
      <c r="U261" s="106"/>
      <c r="V261" s="106"/>
      <c r="W261" s="106"/>
    </row>
    <row r="262" spans="1:23">
      <c r="A262" s="77"/>
      <c r="B262" s="77"/>
      <c r="C262" s="77"/>
      <c r="D262" s="106"/>
      <c r="E262" s="106"/>
      <c r="F262" s="77"/>
      <c r="G262" s="77"/>
      <c r="H262" s="77"/>
      <c r="I262" s="77"/>
      <c r="J262" s="106"/>
      <c r="K262" s="106"/>
      <c r="L262" s="106"/>
      <c r="M262" s="106"/>
      <c r="N262" s="106"/>
      <c r="O262" s="106"/>
      <c r="P262" s="106"/>
      <c r="Q262" s="106"/>
      <c r="R262" s="106"/>
      <c r="S262" s="106"/>
      <c r="T262" s="106"/>
      <c r="U262" s="106"/>
      <c r="V262" s="106"/>
      <c r="W262" s="106"/>
    </row>
    <row r="263" spans="1:23">
      <c r="A263" s="77"/>
      <c r="B263" s="77"/>
      <c r="C263" s="77"/>
      <c r="D263" s="106"/>
      <c r="E263" s="106"/>
      <c r="F263" s="77"/>
      <c r="G263" s="77"/>
      <c r="H263" s="77"/>
      <c r="I263" s="77"/>
      <c r="J263" s="106"/>
      <c r="K263" s="106"/>
      <c r="L263" s="106"/>
      <c r="M263" s="106"/>
      <c r="N263" s="106"/>
      <c r="O263" s="106"/>
      <c r="P263" s="106"/>
      <c r="Q263" s="106"/>
      <c r="R263" s="106"/>
      <c r="S263" s="106"/>
      <c r="T263" s="106"/>
      <c r="U263" s="106"/>
      <c r="V263" s="106"/>
      <c r="W263" s="106"/>
    </row>
    <row r="264" spans="1:23">
      <c r="A264" s="77"/>
      <c r="B264" s="77"/>
      <c r="C264" s="77"/>
      <c r="D264" s="106"/>
      <c r="E264" s="106"/>
      <c r="F264" s="77"/>
      <c r="G264" s="77"/>
      <c r="H264" s="77"/>
      <c r="I264" s="77"/>
      <c r="J264" s="106"/>
      <c r="K264" s="106"/>
      <c r="L264" s="106"/>
      <c r="M264" s="106"/>
      <c r="N264" s="106"/>
      <c r="O264" s="106"/>
      <c r="P264" s="106"/>
      <c r="Q264" s="106"/>
      <c r="R264" s="106"/>
      <c r="S264" s="106"/>
      <c r="T264" s="106"/>
      <c r="U264" s="106"/>
      <c r="V264" s="106"/>
      <c r="W264" s="106"/>
    </row>
    <row r="265" spans="1:23">
      <c r="A265" s="77"/>
      <c r="B265" s="77"/>
      <c r="C265" s="77"/>
      <c r="D265" s="106"/>
      <c r="E265" s="106"/>
      <c r="F265" s="77"/>
      <c r="G265" s="77"/>
      <c r="H265" s="77"/>
      <c r="I265" s="77"/>
      <c r="J265" s="106"/>
      <c r="K265" s="106"/>
      <c r="L265" s="106"/>
      <c r="M265" s="106"/>
      <c r="N265" s="106"/>
      <c r="O265" s="106"/>
      <c r="P265" s="106"/>
      <c r="Q265" s="106"/>
      <c r="R265" s="106"/>
      <c r="S265" s="106"/>
      <c r="T265" s="106"/>
      <c r="U265" s="106"/>
      <c r="V265" s="106"/>
      <c r="W265" s="106"/>
    </row>
    <row r="266" spans="1:23">
      <c r="A266" s="77"/>
      <c r="B266" s="77"/>
      <c r="C266" s="77"/>
      <c r="D266" s="106"/>
      <c r="E266" s="106"/>
      <c r="F266" s="77"/>
      <c r="G266" s="77"/>
      <c r="H266" s="77"/>
      <c r="I266" s="77"/>
      <c r="J266" s="106"/>
      <c r="K266" s="106"/>
      <c r="L266" s="106"/>
      <c r="M266" s="106"/>
      <c r="N266" s="106"/>
      <c r="O266" s="106"/>
      <c r="P266" s="106"/>
      <c r="Q266" s="106"/>
      <c r="R266" s="106"/>
      <c r="S266" s="106"/>
      <c r="T266" s="106"/>
      <c r="U266" s="106"/>
      <c r="V266" s="106"/>
      <c r="W266" s="106"/>
    </row>
    <row r="267" spans="1:23">
      <c r="A267" s="77"/>
      <c r="B267" s="77"/>
      <c r="C267" s="77"/>
      <c r="D267" s="106"/>
      <c r="E267" s="106"/>
      <c r="F267" s="77"/>
      <c r="G267" s="77"/>
      <c r="H267" s="77"/>
      <c r="I267" s="77"/>
      <c r="J267" s="106"/>
      <c r="K267" s="106"/>
      <c r="L267" s="106"/>
      <c r="M267" s="106"/>
      <c r="N267" s="106"/>
      <c r="O267" s="106"/>
      <c r="P267" s="106"/>
      <c r="Q267" s="106"/>
      <c r="R267" s="106"/>
      <c r="S267" s="106"/>
      <c r="T267" s="106"/>
      <c r="U267" s="106"/>
      <c r="V267" s="106"/>
      <c r="W267" s="106"/>
    </row>
    <row r="268" spans="1:23">
      <c r="A268" s="77"/>
      <c r="B268" s="77"/>
      <c r="C268" s="77"/>
      <c r="D268" s="106"/>
      <c r="E268" s="106"/>
      <c r="F268" s="77"/>
      <c r="G268" s="77"/>
      <c r="H268" s="77"/>
      <c r="I268" s="77"/>
      <c r="J268" s="106"/>
      <c r="K268" s="106"/>
      <c r="L268" s="106"/>
      <c r="M268" s="106"/>
      <c r="N268" s="106"/>
      <c r="O268" s="106"/>
      <c r="P268" s="106"/>
      <c r="Q268" s="106"/>
      <c r="R268" s="106"/>
      <c r="S268" s="106"/>
      <c r="T268" s="106"/>
      <c r="U268" s="106"/>
      <c r="V268" s="106"/>
      <c r="W268" s="106"/>
    </row>
    <row r="269" spans="1:23">
      <c r="A269" s="77"/>
      <c r="B269" s="77"/>
      <c r="C269" s="77"/>
      <c r="D269" s="106"/>
      <c r="E269" s="106"/>
      <c r="F269" s="77"/>
      <c r="G269" s="77"/>
      <c r="H269" s="77"/>
      <c r="I269" s="77"/>
      <c r="J269" s="106"/>
      <c r="K269" s="106"/>
      <c r="L269" s="106"/>
      <c r="M269" s="106"/>
      <c r="N269" s="106"/>
      <c r="O269" s="106"/>
      <c r="P269" s="106"/>
      <c r="Q269" s="106"/>
      <c r="R269" s="106"/>
      <c r="S269" s="106"/>
      <c r="T269" s="106"/>
      <c r="U269" s="106"/>
      <c r="V269" s="106"/>
      <c r="W269" s="106"/>
    </row>
    <row r="270" spans="1:23">
      <c r="A270" s="77"/>
      <c r="B270" s="77"/>
      <c r="C270" s="77"/>
      <c r="D270" s="106"/>
      <c r="E270" s="106"/>
      <c r="F270" s="77"/>
      <c r="G270" s="77"/>
      <c r="H270" s="77"/>
      <c r="I270" s="77"/>
      <c r="J270" s="106"/>
      <c r="K270" s="106"/>
      <c r="L270" s="106"/>
      <c r="M270" s="106"/>
      <c r="N270" s="106"/>
      <c r="O270" s="106"/>
      <c r="P270" s="106"/>
      <c r="Q270" s="106"/>
      <c r="R270" s="106"/>
      <c r="S270" s="106"/>
      <c r="T270" s="106"/>
      <c r="U270" s="106"/>
      <c r="V270" s="106"/>
      <c r="W270" s="106"/>
    </row>
    <row r="271" spans="1:23">
      <c r="A271" s="77"/>
      <c r="B271" s="77"/>
      <c r="C271" s="77"/>
      <c r="D271" s="106"/>
      <c r="E271" s="106"/>
      <c r="F271" s="77"/>
      <c r="G271" s="77"/>
      <c r="H271" s="77"/>
      <c r="I271" s="77"/>
      <c r="J271" s="106"/>
      <c r="K271" s="106"/>
      <c r="L271" s="106"/>
      <c r="M271" s="106"/>
      <c r="N271" s="106"/>
      <c r="O271" s="106"/>
      <c r="P271" s="106"/>
      <c r="Q271" s="106"/>
      <c r="R271" s="106"/>
      <c r="S271" s="106"/>
      <c r="T271" s="106"/>
      <c r="U271" s="106"/>
      <c r="V271" s="106"/>
      <c r="W271" s="106"/>
    </row>
    <row r="272" spans="1:23">
      <c r="A272" s="77"/>
      <c r="B272" s="77"/>
      <c r="C272" s="77"/>
      <c r="D272" s="106"/>
      <c r="E272" s="106"/>
      <c r="F272" s="77"/>
      <c r="G272" s="77"/>
      <c r="H272" s="77"/>
      <c r="I272" s="77"/>
      <c r="J272" s="106"/>
      <c r="K272" s="106"/>
      <c r="L272" s="106"/>
      <c r="M272" s="106"/>
      <c r="N272" s="106"/>
      <c r="O272" s="106"/>
      <c r="P272" s="106"/>
      <c r="Q272" s="106"/>
      <c r="R272" s="106"/>
      <c r="S272" s="106"/>
      <c r="T272" s="106"/>
      <c r="U272" s="106"/>
      <c r="V272" s="106"/>
      <c r="W272" s="106"/>
    </row>
    <row r="273" spans="1:23">
      <c r="A273" s="77"/>
      <c r="B273" s="77"/>
      <c r="C273" s="77"/>
      <c r="D273" s="106"/>
      <c r="E273" s="106"/>
      <c r="F273" s="77"/>
      <c r="G273" s="77"/>
      <c r="H273" s="77"/>
      <c r="I273" s="77"/>
      <c r="J273" s="106"/>
      <c r="K273" s="106"/>
      <c r="L273" s="106"/>
      <c r="M273" s="106"/>
      <c r="N273" s="106"/>
      <c r="O273" s="106"/>
      <c r="P273" s="106"/>
      <c r="Q273" s="106"/>
      <c r="R273" s="106"/>
      <c r="S273" s="106"/>
      <c r="T273" s="106"/>
      <c r="U273" s="106"/>
      <c r="V273" s="106"/>
      <c r="W273" s="106"/>
    </row>
    <row r="274" spans="1:23">
      <c r="A274" s="77"/>
      <c r="B274" s="77"/>
      <c r="C274" s="77"/>
      <c r="D274" s="106"/>
      <c r="E274" s="106"/>
      <c r="F274" s="77"/>
      <c r="G274" s="77"/>
      <c r="H274" s="77"/>
      <c r="I274" s="77"/>
      <c r="J274" s="106"/>
      <c r="K274" s="106"/>
      <c r="L274" s="106"/>
      <c r="M274" s="106"/>
      <c r="N274" s="106"/>
      <c r="O274" s="106"/>
      <c r="P274" s="106"/>
      <c r="Q274" s="106"/>
      <c r="R274" s="106"/>
      <c r="S274" s="106"/>
      <c r="T274" s="106"/>
      <c r="U274" s="106"/>
      <c r="V274" s="106"/>
      <c r="W274" s="106"/>
    </row>
    <row r="275" spans="1:23">
      <c r="A275" s="77"/>
      <c r="B275" s="77"/>
      <c r="C275" s="77"/>
      <c r="D275" s="106"/>
      <c r="E275" s="106"/>
      <c r="F275" s="77"/>
      <c r="G275" s="77"/>
      <c r="H275" s="77"/>
      <c r="I275" s="77"/>
      <c r="J275" s="106"/>
      <c r="K275" s="106"/>
      <c r="L275" s="106"/>
      <c r="M275" s="106"/>
      <c r="N275" s="106"/>
      <c r="O275" s="106"/>
      <c r="P275" s="106"/>
      <c r="Q275" s="106"/>
      <c r="R275" s="106"/>
      <c r="S275" s="106"/>
      <c r="T275" s="106"/>
      <c r="U275" s="106"/>
      <c r="V275" s="106"/>
      <c r="W275" s="106"/>
    </row>
    <row r="276" spans="1:23">
      <c r="A276" s="77"/>
      <c r="B276" s="77"/>
      <c r="C276" s="77"/>
      <c r="D276" s="106"/>
      <c r="E276" s="106"/>
      <c r="F276" s="77"/>
      <c r="G276" s="77"/>
      <c r="H276" s="77"/>
      <c r="I276" s="77"/>
      <c r="J276" s="106"/>
      <c r="K276" s="106"/>
      <c r="L276" s="106"/>
      <c r="M276" s="106"/>
      <c r="N276" s="106"/>
      <c r="O276" s="106"/>
      <c r="P276" s="106"/>
      <c r="Q276" s="106"/>
      <c r="R276" s="106"/>
      <c r="S276" s="106"/>
      <c r="T276" s="106"/>
      <c r="U276" s="106"/>
      <c r="V276" s="106"/>
      <c r="W276" s="106"/>
    </row>
    <row r="277" spans="1:23">
      <c r="A277" s="77"/>
      <c r="B277" s="77"/>
      <c r="C277" s="77"/>
      <c r="D277" s="106"/>
      <c r="E277" s="106"/>
      <c r="F277" s="77"/>
      <c r="G277" s="77"/>
      <c r="H277" s="77"/>
      <c r="I277" s="77"/>
      <c r="J277" s="106"/>
      <c r="K277" s="106"/>
      <c r="L277" s="106"/>
      <c r="M277" s="106"/>
      <c r="N277" s="106"/>
      <c r="O277" s="106"/>
      <c r="P277" s="106"/>
      <c r="Q277" s="106"/>
      <c r="R277" s="106"/>
      <c r="S277" s="106"/>
      <c r="T277" s="106"/>
      <c r="U277" s="106"/>
      <c r="V277" s="106"/>
      <c r="W277" s="106"/>
    </row>
    <row r="278" spans="1:23">
      <c r="A278" s="77"/>
      <c r="B278" s="77"/>
      <c r="C278" s="77"/>
      <c r="D278" s="106"/>
      <c r="E278" s="106"/>
      <c r="F278" s="77"/>
      <c r="G278" s="77"/>
      <c r="H278" s="77"/>
      <c r="I278" s="77"/>
      <c r="J278" s="106"/>
      <c r="K278" s="106"/>
      <c r="L278" s="106"/>
      <c r="M278" s="106"/>
      <c r="N278" s="106"/>
      <c r="O278" s="106"/>
      <c r="P278" s="106"/>
      <c r="Q278" s="106"/>
      <c r="R278" s="106"/>
      <c r="S278" s="106"/>
      <c r="T278" s="106"/>
      <c r="U278" s="106"/>
      <c r="V278" s="106"/>
      <c r="W278" s="106"/>
    </row>
    <row r="279" spans="1:23">
      <c r="A279" s="77"/>
      <c r="B279" s="77"/>
      <c r="C279" s="77"/>
      <c r="D279" s="106"/>
      <c r="E279" s="106"/>
      <c r="F279" s="77"/>
      <c r="G279" s="77"/>
      <c r="H279" s="77"/>
      <c r="I279" s="77"/>
      <c r="J279" s="106"/>
      <c r="K279" s="106"/>
      <c r="L279" s="106"/>
      <c r="M279" s="106"/>
      <c r="N279" s="106"/>
      <c r="O279" s="106"/>
      <c r="P279" s="106"/>
      <c r="Q279" s="106"/>
      <c r="R279" s="106"/>
      <c r="S279" s="106"/>
      <c r="T279" s="106"/>
      <c r="U279" s="106"/>
      <c r="V279" s="106"/>
      <c r="W279" s="106"/>
    </row>
    <row r="280" spans="1:23">
      <c r="A280" s="77"/>
      <c r="B280" s="77"/>
      <c r="C280" s="77"/>
      <c r="D280" s="106"/>
      <c r="E280" s="106"/>
      <c r="F280" s="77"/>
      <c r="G280" s="77"/>
      <c r="H280" s="77"/>
      <c r="I280" s="77"/>
      <c r="J280" s="106"/>
      <c r="K280" s="106"/>
      <c r="L280" s="106"/>
      <c r="M280" s="106"/>
      <c r="N280" s="106"/>
      <c r="O280" s="106"/>
      <c r="P280" s="106"/>
      <c r="Q280" s="106"/>
      <c r="R280" s="106"/>
      <c r="S280" s="106"/>
      <c r="T280" s="106"/>
      <c r="U280" s="106"/>
      <c r="V280" s="106"/>
      <c r="W280" s="106"/>
    </row>
    <row r="281" spans="1:23">
      <c r="A281" s="77"/>
      <c r="B281" s="77"/>
      <c r="C281" s="77"/>
      <c r="D281" s="106"/>
      <c r="E281" s="106"/>
      <c r="F281" s="77"/>
      <c r="G281" s="77"/>
      <c r="H281" s="77"/>
      <c r="I281" s="77"/>
      <c r="J281" s="106"/>
      <c r="K281" s="106"/>
      <c r="L281" s="106"/>
      <c r="M281" s="106"/>
      <c r="N281" s="106"/>
      <c r="O281" s="106"/>
      <c r="P281" s="106"/>
      <c r="Q281" s="106"/>
      <c r="R281" s="106"/>
      <c r="S281" s="106"/>
      <c r="T281" s="106"/>
      <c r="U281" s="106"/>
      <c r="V281" s="106"/>
      <c r="W281" s="106"/>
    </row>
    <row r="282" spans="1:23">
      <c r="A282" s="77"/>
      <c r="B282" s="77"/>
      <c r="C282" s="77"/>
      <c r="D282" s="106"/>
      <c r="E282" s="106"/>
      <c r="F282" s="77"/>
      <c r="G282" s="77"/>
      <c r="H282" s="77"/>
      <c r="I282" s="77"/>
      <c r="J282" s="106"/>
      <c r="K282" s="106"/>
      <c r="L282" s="106"/>
      <c r="M282" s="106"/>
      <c r="N282" s="106"/>
      <c r="O282" s="106"/>
      <c r="P282" s="106"/>
      <c r="Q282" s="106"/>
      <c r="R282" s="106"/>
      <c r="S282" s="106"/>
      <c r="T282" s="106"/>
      <c r="U282" s="106"/>
      <c r="V282" s="106"/>
      <c r="W282" s="106"/>
    </row>
    <row r="283" spans="1:23">
      <c r="A283" s="77"/>
      <c r="B283" s="77"/>
      <c r="C283" s="77"/>
      <c r="D283" s="106"/>
      <c r="E283" s="106"/>
      <c r="F283" s="77"/>
      <c r="G283" s="77"/>
      <c r="H283" s="77"/>
      <c r="I283" s="77"/>
      <c r="J283" s="106"/>
      <c r="K283" s="106"/>
      <c r="L283" s="106"/>
      <c r="M283" s="106"/>
      <c r="N283" s="106"/>
      <c r="O283" s="106"/>
      <c r="P283" s="106"/>
      <c r="Q283" s="106"/>
      <c r="R283" s="106"/>
      <c r="S283" s="106"/>
      <c r="T283" s="106"/>
      <c r="U283" s="106"/>
      <c r="V283" s="106"/>
      <c r="W283" s="106"/>
    </row>
    <row r="284" spans="1:23">
      <c r="A284" s="77"/>
      <c r="B284" s="77"/>
      <c r="C284" s="77"/>
      <c r="D284" s="106"/>
      <c r="E284" s="106"/>
      <c r="F284" s="77"/>
      <c r="G284" s="77"/>
      <c r="H284" s="77"/>
      <c r="I284" s="77"/>
      <c r="J284" s="106"/>
      <c r="K284" s="106"/>
      <c r="L284" s="106"/>
      <c r="M284" s="106"/>
      <c r="N284" s="106"/>
      <c r="O284" s="106"/>
      <c r="P284" s="106"/>
      <c r="Q284" s="106"/>
      <c r="R284" s="106"/>
      <c r="S284" s="106"/>
      <c r="T284" s="106"/>
      <c r="U284" s="106"/>
      <c r="V284" s="106"/>
      <c r="W284" s="106"/>
    </row>
    <row r="285" spans="1:23">
      <c r="A285" s="77"/>
      <c r="B285" s="77"/>
      <c r="C285" s="77"/>
      <c r="D285" s="106"/>
      <c r="E285" s="106"/>
      <c r="F285" s="77"/>
      <c r="G285" s="77"/>
      <c r="H285" s="77"/>
      <c r="I285" s="77"/>
      <c r="J285" s="106"/>
      <c r="K285" s="106"/>
      <c r="L285" s="106"/>
      <c r="M285" s="106"/>
      <c r="N285" s="106"/>
      <c r="O285" s="106"/>
      <c r="P285" s="106"/>
      <c r="Q285" s="106"/>
      <c r="R285" s="106"/>
      <c r="S285" s="106"/>
      <c r="T285" s="106"/>
      <c r="U285" s="106"/>
      <c r="V285" s="106"/>
      <c r="W285" s="106"/>
    </row>
    <row r="286" spans="1:23">
      <c r="A286" s="77"/>
      <c r="B286" s="77"/>
      <c r="C286" s="77"/>
      <c r="D286" s="106"/>
      <c r="E286" s="106"/>
      <c r="F286" s="77"/>
      <c r="G286" s="77"/>
      <c r="H286" s="77"/>
      <c r="I286" s="77"/>
      <c r="J286" s="106"/>
      <c r="K286" s="106"/>
      <c r="L286" s="106"/>
      <c r="M286" s="106"/>
      <c r="N286" s="106"/>
      <c r="O286" s="106"/>
      <c r="P286" s="106"/>
      <c r="Q286" s="106"/>
      <c r="R286" s="106"/>
      <c r="S286" s="106"/>
      <c r="T286" s="106"/>
      <c r="U286" s="106"/>
      <c r="V286" s="106"/>
      <c r="W286" s="106"/>
    </row>
    <row r="287" spans="1:23">
      <c r="A287" s="77"/>
      <c r="B287" s="77"/>
      <c r="C287" s="77"/>
      <c r="D287" s="106"/>
      <c r="E287" s="106"/>
      <c r="F287" s="77"/>
      <c r="G287" s="77"/>
      <c r="H287" s="77"/>
      <c r="I287" s="77"/>
      <c r="J287" s="106"/>
      <c r="K287" s="106"/>
      <c r="L287" s="106"/>
      <c r="M287" s="106"/>
      <c r="N287" s="106"/>
      <c r="O287" s="106"/>
      <c r="P287" s="106"/>
      <c r="Q287" s="106"/>
      <c r="R287" s="106"/>
      <c r="S287" s="106"/>
      <c r="T287" s="106"/>
      <c r="U287" s="106"/>
      <c r="V287" s="106"/>
      <c r="W287" s="106"/>
    </row>
    <row r="288" spans="1:23">
      <c r="A288" s="77"/>
      <c r="B288" s="77"/>
      <c r="C288" s="77"/>
      <c r="D288" s="106"/>
      <c r="E288" s="106"/>
      <c r="F288" s="77"/>
      <c r="G288" s="77"/>
      <c r="H288" s="77"/>
      <c r="I288" s="77"/>
      <c r="J288" s="106"/>
      <c r="K288" s="106"/>
      <c r="L288" s="106"/>
      <c r="M288" s="106"/>
      <c r="N288" s="106"/>
      <c r="O288" s="106"/>
      <c r="P288" s="106"/>
      <c r="Q288" s="106"/>
      <c r="R288" s="106"/>
      <c r="S288" s="106"/>
      <c r="T288" s="106"/>
      <c r="U288" s="106"/>
      <c r="V288" s="106"/>
      <c r="W288" s="106"/>
    </row>
    <row r="289" spans="1:23">
      <c r="A289" s="77"/>
      <c r="B289" s="77"/>
      <c r="C289" s="77"/>
      <c r="D289" s="106"/>
      <c r="E289" s="106"/>
      <c r="F289" s="77"/>
      <c r="G289" s="77"/>
      <c r="H289" s="77"/>
      <c r="I289" s="77"/>
      <c r="J289" s="106"/>
      <c r="K289" s="106"/>
      <c r="L289" s="106"/>
      <c r="M289" s="106"/>
      <c r="N289" s="106"/>
      <c r="O289" s="106"/>
      <c r="P289" s="106"/>
      <c r="Q289" s="106"/>
      <c r="R289" s="106"/>
      <c r="S289" s="106"/>
      <c r="T289" s="106"/>
      <c r="U289" s="106"/>
      <c r="V289" s="106"/>
      <c r="W289" s="106"/>
    </row>
    <row r="290" spans="1:23">
      <c r="A290" s="77"/>
      <c r="B290" s="77"/>
      <c r="C290" s="77"/>
      <c r="D290" s="106"/>
      <c r="E290" s="106"/>
      <c r="F290" s="77"/>
      <c r="G290" s="77"/>
      <c r="H290" s="77"/>
      <c r="I290" s="77"/>
      <c r="J290" s="106"/>
      <c r="K290" s="106"/>
      <c r="L290" s="106"/>
      <c r="M290" s="106"/>
      <c r="N290" s="106"/>
      <c r="O290" s="106"/>
      <c r="P290" s="106"/>
      <c r="Q290" s="106"/>
      <c r="R290" s="106"/>
      <c r="S290" s="106"/>
      <c r="T290" s="106"/>
      <c r="U290" s="106"/>
      <c r="V290" s="106"/>
      <c r="W290" s="106"/>
    </row>
    <row r="291" spans="1:23">
      <c r="A291" s="77"/>
      <c r="B291" s="77"/>
      <c r="C291" s="77"/>
      <c r="D291" s="106"/>
      <c r="E291" s="106"/>
      <c r="F291" s="77"/>
      <c r="G291" s="77"/>
      <c r="H291" s="77"/>
      <c r="I291" s="77"/>
      <c r="J291" s="106"/>
      <c r="K291" s="106"/>
      <c r="L291" s="106"/>
      <c r="M291" s="106"/>
      <c r="N291" s="106"/>
      <c r="O291" s="106"/>
      <c r="P291" s="106"/>
      <c r="Q291" s="106"/>
      <c r="R291" s="106"/>
      <c r="S291" s="106"/>
      <c r="T291" s="106"/>
      <c r="U291" s="106"/>
      <c r="V291" s="106"/>
      <c r="W291" s="106"/>
    </row>
    <row r="292" spans="1:23">
      <c r="A292" s="77"/>
      <c r="B292" s="77"/>
      <c r="C292" s="77"/>
      <c r="D292" s="106"/>
      <c r="E292" s="106"/>
      <c r="F292" s="77"/>
      <c r="G292" s="77"/>
      <c r="H292" s="77"/>
      <c r="I292" s="77"/>
      <c r="J292" s="106"/>
      <c r="K292" s="106"/>
      <c r="L292" s="106"/>
      <c r="M292" s="106"/>
      <c r="N292" s="106"/>
      <c r="O292" s="106"/>
      <c r="P292" s="106"/>
      <c r="Q292" s="106"/>
      <c r="R292" s="106"/>
      <c r="S292" s="106"/>
      <c r="T292" s="106"/>
      <c r="U292" s="106"/>
      <c r="V292" s="106"/>
      <c r="W292" s="106"/>
    </row>
    <row r="293" spans="1:23">
      <c r="A293" s="77"/>
      <c r="B293" s="77"/>
      <c r="C293" s="77"/>
      <c r="D293" s="106"/>
      <c r="E293" s="106"/>
      <c r="F293" s="77"/>
      <c r="G293" s="77"/>
      <c r="H293" s="77"/>
      <c r="I293" s="77"/>
      <c r="J293" s="106"/>
      <c r="K293" s="106"/>
      <c r="L293" s="106"/>
      <c r="M293" s="106"/>
      <c r="N293" s="106"/>
      <c r="O293" s="106"/>
      <c r="P293" s="106"/>
      <c r="Q293" s="106"/>
      <c r="R293" s="106"/>
      <c r="S293" s="106"/>
      <c r="T293" s="106"/>
      <c r="U293" s="106"/>
      <c r="V293" s="106"/>
      <c r="W293" s="106"/>
    </row>
    <row r="294" spans="1:23">
      <c r="A294" s="77"/>
      <c r="B294" s="77"/>
      <c r="C294" s="77"/>
      <c r="D294" s="106"/>
      <c r="E294" s="106"/>
      <c r="F294" s="77"/>
      <c r="G294" s="77"/>
      <c r="H294" s="77"/>
      <c r="I294" s="77"/>
      <c r="J294" s="106"/>
      <c r="K294" s="106"/>
      <c r="L294" s="106"/>
      <c r="M294" s="106"/>
      <c r="N294" s="106"/>
      <c r="O294" s="106"/>
      <c r="P294" s="106"/>
      <c r="Q294" s="106"/>
      <c r="R294" s="106"/>
      <c r="S294" s="106"/>
      <c r="T294" s="106"/>
      <c r="U294" s="106"/>
      <c r="V294" s="106"/>
      <c r="W294" s="106"/>
    </row>
    <row r="295" spans="1:23">
      <c r="A295" s="77"/>
      <c r="B295" s="77"/>
      <c r="C295" s="77"/>
      <c r="D295" s="106"/>
      <c r="E295" s="106"/>
      <c r="F295" s="77"/>
      <c r="G295" s="77"/>
      <c r="H295" s="77"/>
      <c r="I295" s="77"/>
      <c r="J295" s="106"/>
      <c r="K295" s="106"/>
      <c r="L295" s="106"/>
      <c r="M295" s="106"/>
      <c r="N295" s="106"/>
      <c r="O295" s="106"/>
      <c r="P295" s="106"/>
      <c r="Q295" s="106"/>
      <c r="R295" s="106"/>
      <c r="S295" s="106"/>
      <c r="T295" s="106"/>
      <c r="U295" s="106"/>
      <c r="V295" s="106"/>
      <c r="W295" s="106"/>
    </row>
    <row r="296" spans="1:23">
      <c r="A296" s="77"/>
      <c r="B296" s="77"/>
      <c r="C296" s="77"/>
      <c r="D296" s="106"/>
      <c r="E296" s="106"/>
      <c r="F296" s="77"/>
      <c r="G296" s="77"/>
      <c r="H296" s="77"/>
      <c r="I296" s="77"/>
      <c r="J296" s="106"/>
      <c r="K296" s="106"/>
      <c r="L296" s="106"/>
      <c r="M296" s="106"/>
      <c r="N296" s="106"/>
      <c r="O296" s="106"/>
      <c r="P296" s="106"/>
      <c r="Q296" s="106"/>
      <c r="R296" s="106"/>
      <c r="S296" s="106"/>
      <c r="T296" s="106"/>
      <c r="U296" s="106"/>
      <c r="V296" s="106"/>
      <c r="W296" s="106"/>
    </row>
    <row r="297" spans="1:23">
      <c r="A297" s="77"/>
      <c r="B297" s="77"/>
      <c r="C297" s="77"/>
      <c r="D297" s="106"/>
      <c r="E297" s="106"/>
      <c r="F297" s="77"/>
      <c r="G297" s="77"/>
      <c r="H297" s="77"/>
      <c r="I297" s="77"/>
      <c r="J297" s="106"/>
      <c r="K297" s="106"/>
      <c r="L297" s="106"/>
      <c r="M297" s="106"/>
      <c r="N297" s="106"/>
      <c r="O297" s="106"/>
      <c r="P297" s="106"/>
      <c r="Q297" s="106"/>
      <c r="R297" s="106"/>
      <c r="S297" s="106"/>
      <c r="T297" s="106"/>
      <c r="U297" s="106"/>
      <c r="V297" s="106"/>
      <c r="W297" s="106"/>
    </row>
    <row r="298" spans="1:23">
      <c r="A298" s="77"/>
      <c r="B298" s="77"/>
      <c r="C298" s="77"/>
      <c r="D298" s="106"/>
      <c r="E298" s="106"/>
      <c r="F298" s="77"/>
      <c r="G298" s="77"/>
      <c r="H298" s="77"/>
      <c r="I298" s="77"/>
      <c r="J298" s="106"/>
      <c r="K298" s="106"/>
      <c r="L298" s="106"/>
      <c r="M298" s="106"/>
      <c r="N298" s="106"/>
      <c r="O298" s="106"/>
      <c r="P298" s="106"/>
      <c r="Q298" s="106"/>
      <c r="R298" s="106"/>
      <c r="S298" s="106"/>
      <c r="T298" s="106"/>
      <c r="U298" s="106"/>
      <c r="V298" s="106"/>
      <c r="W298" s="106"/>
    </row>
    <row r="299" spans="1:23">
      <c r="A299" s="77"/>
      <c r="B299" s="77"/>
      <c r="C299" s="77"/>
      <c r="D299" s="106"/>
      <c r="E299" s="106"/>
      <c r="F299" s="77"/>
      <c r="G299" s="77"/>
      <c r="H299" s="77"/>
      <c r="I299" s="77"/>
      <c r="J299" s="106"/>
      <c r="K299" s="106"/>
      <c r="L299" s="106"/>
      <c r="M299" s="106"/>
      <c r="N299" s="106"/>
      <c r="O299" s="106"/>
      <c r="P299" s="106"/>
      <c r="Q299" s="106"/>
      <c r="R299" s="106"/>
      <c r="S299" s="106"/>
      <c r="T299" s="106"/>
      <c r="U299" s="106"/>
      <c r="V299" s="106"/>
      <c r="W299" s="106"/>
    </row>
    <row r="300" spans="1:23">
      <c r="A300" s="77"/>
      <c r="B300" s="77"/>
      <c r="C300" s="77"/>
      <c r="D300" s="106"/>
      <c r="E300" s="106"/>
      <c r="F300" s="77"/>
      <c r="G300" s="77"/>
      <c r="H300" s="77"/>
      <c r="I300" s="77"/>
      <c r="J300" s="106"/>
      <c r="K300" s="106"/>
      <c r="L300" s="106"/>
      <c r="M300" s="106"/>
      <c r="N300" s="106"/>
      <c r="O300" s="106"/>
      <c r="P300" s="106"/>
      <c r="Q300" s="106"/>
      <c r="R300" s="106"/>
      <c r="S300" s="106"/>
      <c r="T300" s="106"/>
      <c r="U300" s="106"/>
      <c r="V300" s="106"/>
      <c r="W300" s="106"/>
    </row>
    <row r="301" spans="1:23">
      <c r="A301" s="77"/>
      <c r="B301" s="77"/>
      <c r="C301" s="77"/>
      <c r="D301" s="106"/>
      <c r="E301" s="106"/>
      <c r="F301" s="77"/>
      <c r="G301" s="77"/>
      <c r="H301" s="77"/>
      <c r="I301" s="77"/>
      <c r="J301" s="106"/>
      <c r="K301" s="106"/>
      <c r="L301" s="106"/>
      <c r="M301" s="106"/>
      <c r="N301" s="106"/>
      <c r="O301" s="106"/>
      <c r="P301" s="106"/>
      <c r="Q301" s="106"/>
      <c r="R301" s="106"/>
      <c r="S301" s="106"/>
      <c r="T301" s="106"/>
      <c r="U301" s="106"/>
      <c r="V301" s="106"/>
      <c r="W301" s="106"/>
    </row>
    <row r="302" spans="1:23">
      <c r="A302" s="77"/>
      <c r="B302" s="77"/>
      <c r="C302" s="77"/>
      <c r="D302" s="106"/>
      <c r="E302" s="106"/>
      <c r="F302" s="77"/>
      <c r="G302" s="77"/>
      <c r="H302" s="77"/>
      <c r="I302" s="77"/>
      <c r="J302" s="106"/>
      <c r="K302" s="106"/>
      <c r="L302" s="106"/>
      <c r="M302" s="106"/>
      <c r="N302" s="106"/>
      <c r="O302" s="106"/>
      <c r="P302" s="106"/>
      <c r="Q302" s="106"/>
      <c r="R302" s="106"/>
      <c r="S302" s="106"/>
      <c r="T302" s="106"/>
      <c r="U302" s="106"/>
      <c r="V302" s="106"/>
      <c r="W302" s="106"/>
    </row>
    <row r="303" spans="1:23">
      <c r="A303" s="77"/>
      <c r="B303" s="77"/>
      <c r="C303" s="77"/>
      <c r="D303" s="106"/>
      <c r="E303" s="106"/>
      <c r="F303" s="77"/>
      <c r="G303" s="77"/>
      <c r="H303" s="77"/>
      <c r="I303" s="77"/>
      <c r="J303" s="106"/>
      <c r="K303" s="106"/>
      <c r="L303" s="106"/>
      <c r="M303" s="106"/>
      <c r="N303" s="106"/>
      <c r="O303" s="106"/>
      <c r="P303" s="106"/>
      <c r="Q303" s="106"/>
      <c r="R303" s="106"/>
      <c r="S303" s="106"/>
      <c r="T303" s="106"/>
      <c r="U303" s="106"/>
      <c r="V303" s="106"/>
      <c r="W303" s="106"/>
    </row>
    <row r="304" spans="1:23">
      <c r="A304" s="77"/>
      <c r="B304" s="77"/>
      <c r="C304" s="77"/>
      <c r="D304" s="106"/>
      <c r="E304" s="106"/>
      <c r="F304" s="77"/>
      <c r="G304" s="77"/>
      <c r="H304" s="77"/>
      <c r="I304" s="77"/>
      <c r="J304" s="106"/>
      <c r="K304" s="106"/>
      <c r="L304" s="106"/>
      <c r="M304" s="106"/>
      <c r="N304" s="106"/>
      <c r="O304" s="106"/>
      <c r="P304" s="106"/>
      <c r="Q304" s="106"/>
      <c r="R304" s="106"/>
      <c r="S304" s="106"/>
      <c r="T304" s="106"/>
      <c r="U304" s="106"/>
      <c r="V304" s="106"/>
      <c r="W304" s="106"/>
    </row>
    <row r="305" spans="1:23">
      <c r="A305" s="77"/>
      <c r="B305" s="77"/>
      <c r="C305" s="77"/>
      <c r="D305" s="106"/>
      <c r="E305" s="106"/>
      <c r="F305" s="77"/>
      <c r="G305" s="77"/>
      <c r="H305" s="77"/>
      <c r="I305" s="77"/>
      <c r="J305" s="106"/>
      <c r="K305" s="106"/>
      <c r="L305" s="106"/>
      <c r="M305" s="106"/>
      <c r="N305" s="106"/>
      <c r="O305" s="106"/>
      <c r="P305" s="106"/>
      <c r="Q305" s="106"/>
      <c r="R305" s="106"/>
      <c r="S305" s="106"/>
      <c r="T305" s="106"/>
      <c r="U305" s="106"/>
      <c r="V305" s="106"/>
      <c r="W305" s="106"/>
    </row>
    <row r="306" spans="1:23">
      <c r="A306" s="77"/>
      <c r="B306" s="77"/>
      <c r="C306" s="77"/>
      <c r="D306" s="106"/>
      <c r="E306" s="106"/>
      <c r="F306" s="77"/>
      <c r="G306" s="77"/>
      <c r="H306" s="77"/>
      <c r="I306" s="77"/>
      <c r="J306" s="106"/>
      <c r="K306" s="106"/>
      <c r="L306" s="106"/>
      <c r="M306" s="106"/>
      <c r="N306" s="106"/>
      <c r="O306" s="106"/>
      <c r="P306" s="106"/>
      <c r="Q306" s="106"/>
      <c r="R306" s="106"/>
      <c r="S306" s="106"/>
      <c r="T306" s="106"/>
      <c r="U306" s="106"/>
      <c r="V306" s="106"/>
      <c r="W306" s="106"/>
    </row>
    <row r="307" spans="1:23">
      <c r="A307" s="77"/>
      <c r="B307" s="77"/>
      <c r="C307" s="77"/>
      <c r="D307" s="106"/>
      <c r="E307" s="106"/>
      <c r="F307" s="77"/>
      <c r="G307" s="77"/>
      <c r="H307" s="77"/>
      <c r="I307" s="77"/>
      <c r="J307" s="106"/>
      <c r="K307" s="106"/>
      <c r="L307" s="106"/>
      <c r="M307" s="106"/>
      <c r="N307" s="106"/>
      <c r="O307" s="106"/>
      <c r="P307" s="106"/>
      <c r="Q307" s="106"/>
      <c r="R307" s="106"/>
      <c r="S307" s="106"/>
      <c r="T307" s="106"/>
      <c r="U307" s="106"/>
      <c r="V307" s="106"/>
      <c r="W307" s="106"/>
    </row>
    <row r="308" spans="1:23">
      <c r="A308" s="77"/>
      <c r="B308" s="77"/>
      <c r="C308" s="77"/>
      <c r="D308" s="106"/>
      <c r="E308" s="106"/>
      <c r="F308" s="77"/>
      <c r="G308" s="77"/>
      <c r="H308" s="77"/>
      <c r="I308" s="77"/>
      <c r="J308" s="106"/>
      <c r="K308" s="106"/>
      <c r="L308" s="106"/>
      <c r="M308" s="106"/>
      <c r="N308" s="106"/>
      <c r="O308" s="106"/>
      <c r="P308" s="106"/>
      <c r="Q308" s="106"/>
      <c r="R308" s="106"/>
      <c r="S308" s="106"/>
      <c r="T308" s="106"/>
      <c r="U308" s="106"/>
      <c r="V308" s="106"/>
      <c r="W308" s="106"/>
    </row>
    <row r="309" spans="1:23">
      <c r="A309" s="77"/>
      <c r="B309" s="77"/>
      <c r="C309" s="77"/>
      <c r="D309" s="106"/>
      <c r="E309" s="106"/>
      <c r="F309" s="77"/>
      <c r="G309" s="77"/>
      <c r="H309" s="77"/>
      <c r="I309" s="77"/>
      <c r="J309" s="106"/>
      <c r="K309" s="106"/>
      <c r="L309" s="106"/>
      <c r="M309" s="106"/>
      <c r="N309" s="106"/>
      <c r="O309" s="106"/>
      <c r="P309" s="106"/>
      <c r="Q309" s="106"/>
      <c r="R309" s="106"/>
      <c r="S309" s="106"/>
      <c r="T309" s="106"/>
      <c r="U309" s="106"/>
      <c r="V309" s="106"/>
      <c r="W309" s="106"/>
    </row>
    <row r="310" spans="1:23">
      <c r="A310" s="77"/>
      <c r="B310" s="77"/>
      <c r="C310" s="77"/>
      <c r="D310" s="106"/>
      <c r="E310" s="106"/>
      <c r="F310" s="77"/>
      <c r="G310" s="77"/>
      <c r="H310" s="77"/>
      <c r="I310" s="77"/>
      <c r="J310" s="106"/>
      <c r="K310" s="106"/>
      <c r="L310" s="106"/>
      <c r="M310" s="106"/>
      <c r="N310" s="106"/>
      <c r="O310" s="106"/>
      <c r="P310" s="106"/>
      <c r="Q310" s="106"/>
      <c r="R310" s="106"/>
      <c r="S310" s="106"/>
      <c r="T310" s="106"/>
      <c r="U310" s="106"/>
      <c r="V310" s="106"/>
      <c r="W310" s="106"/>
    </row>
    <row r="311" spans="1:23">
      <c r="A311" s="77"/>
      <c r="B311" s="77"/>
      <c r="C311" s="77"/>
      <c r="D311" s="106"/>
      <c r="E311" s="106"/>
      <c r="F311" s="77"/>
      <c r="G311" s="77"/>
      <c r="H311" s="77"/>
      <c r="I311" s="77"/>
      <c r="J311" s="106"/>
      <c r="K311" s="106"/>
      <c r="L311" s="106"/>
      <c r="M311" s="106"/>
      <c r="N311" s="106"/>
      <c r="O311" s="106"/>
      <c r="P311" s="106"/>
      <c r="Q311" s="106"/>
      <c r="R311" s="106"/>
      <c r="S311" s="106"/>
      <c r="T311" s="106"/>
      <c r="U311" s="106"/>
      <c r="V311" s="106"/>
      <c r="W311" s="106"/>
    </row>
    <row r="312" spans="1:23">
      <c r="A312" s="77"/>
      <c r="B312" s="77"/>
      <c r="C312" s="77"/>
      <c r="D312" s="106"/>
      <c r="E312" s="106"/>
      <c r="F312" s="77"/>
      <c r="G312" s="77"/>
      <c r="H312" s="77"/>
      <c r="I312" s="77"/>
      <c r="J312" s="106"/>
      <c r="K312" s="106"/>
      <c r="L312" s="106"/>
      <c r="M312" s="106"/>
      <c r="N312" s="106"/>
      <c r="O312" s="106"/>
      <c r="P312" s="106"/>
      <c r="Q312" s="106"/>
      <c r="R312" s="106"/>
      <c r="S312" s="106"/>
      <c r="T312" s="106"/>
      <c r="U312" s="106"/>
      <c r="V312" s="106"/>
      <c r="W312" s="106"/>
    </row>
    <row r="313" spans="1:23">
      <c r="A313" s="77"/>
      <c r="B313" s="77"/>
      <c r="C313" s="77"/>
      <c r="D313" s="106"/>
      <c r="E313" s="106"/>
      <c r="F313" s="77"/>
      <c r="G313" s="77"/>
      <c r="H313" s="77"/>
      <c r="I313" s="77"/>
      <c r="J313" s="106"/>
      <c r="K313" s="106"/>
      <c r="L313" s="106"/>
      <c r="M313" s="106"/>
      <c r="N313" s="106"/>
      <c r="O313" s="106"/>
      <c r="P313" s="106"/>
      <c r="Q313" s="106"/>
      <c r="R313" s="106"/>
      <c r="S313" s="106"/>
      <c r="T313" s="106"/>
      <c r="U313" s="106"/>
      <c r="V313" s="106"/>
      <c r="W313" s="106"/>
    </row>
    <row r="314" spans="1:23">
      <c r="A314" s="77"/>
      <c r="B314" s="77"/>
      <c r="C314" s="77"/>
      <c r="D314" s="106"/>
      <c r="E314" s="106"/>
      <c r="F314" s="77"/>
      <c r="G314" s="77"/>
      <c r="H314" s="77"/>
      <c r="I314" s="77"/>
      <c r="J314" s="106"/>
      <c r="K314" s="106"/>
      <c r="L314" s="106"/>
      <c r="M314" s="106"/>
      <c r="N314" s="106"/>
      <c r="O314" s="106"/>
      <c r="P314" s="106"/>
      <c r="Q314" s="106"/>
      <c r="R314" s="106"/>
      <c r="S314" s="106"/>
      <c r="T314" s="106"/>
      <c r="U314" s="106"/>
      <c r="V314" s="106"/>
      <c r="W314" s="106"/>
    </row>
    <row r="315" spans="1:23">
      <c r="A315" s="77"/>
      <c r="B315" s="77"/>
      <c r="C315" s="77"/>
      <c r="D315" s="106"/>
      <c r="E315" s="106"/>
      <c r="F315" s="77"/>
      <c r="G315" s="77"/>
      <c r="H315" s="77"/>
      <c r="I315" s="77"/>
      <c r="J315" s="106"/>
      <c r="K315" s="106"/>
      <c r="L315" s="106"/>
      <c r="M315" s="106"/>
      <c r="N315" s="106"/>
      <c r="O315" s="106"/>
      <c r="P315" s="106"/>
      <c r="Q315" s="106"/>
      <c r="R315" s="106"/>
      <c r="S315" s="106"/>
      <c r="T315" s="106"/>
      <c r="U315" s="106"/>
      <c r="V315" s="106"/>
      <c r="W315" s="106"/>
    </row>
    <row r="316" spans="1:23">
      <c r="A316" s="77"/>
      <c r="B316" s="77"/>
      <c r="C316" s="77"/>
      <c r="D316" s="106"/>
      <c r="E316" s="106"/>
      <c r="F316" s="77"/>
      <c r="G316" s="77"/>
      <c r="H316" s="77"/>
      <c r="I316" s="77"/>
      <c r="J316" s="106"/>
      <c r="K316" s="106"/>
      <c r="L316" s="106"/>
      <c r="M316" s="106"/>
      <c r="N316" s="106"/>
      <c r="O316" s="106"/>
      <c r="P316" s="106"/>
      <c r="Q316" s="106"/>
      <c r="R316" s="106"/>
      <c r="S316" s="106"/>
      <c r="T316" s="106"/>
      <c r="U316" s="106"/>
      <c r="V316" s="106"/>
      <c r="W316" s="106"/>
    </row>
    <row r="317" spans="1:23">
      <c r="A317" s="77"/>
      <c r="B317" s="77"/>
      <c r="C317" s="77"/>
      <c r="D317" s="106"/>
      <c r="E317" s="106"/>
      <c r="F317" s="77"/>
      <c r="G317" s="77"/>
      <c r="H317" s="77"/>
      <c r="I317" s="77"/>
      <c r="J317" s="106"/>
      <c r="K317" s="106"/>
      <c r="L317" s="106"/>
      <c r="M317" s="106"/>
      <c r="N317" s="106"/>
      <c r="O317" s="106"/>
      <c r="P317" s="106"/>
      <c r="Q317" s="106"/>
      <c r="R317" s="106"/>
      <c r="S317" s="106"/>
      <c r="T317" s="106"/>
      <c r="U317" s="106"/>
      <c r="V317" s="106"/>
      <c r="W317" s="106"/>
    </row>
    <row r="318" spans="1:23">
      <c r="A318" s="77"/>
      <c r="B318" s="77"/>
      <c r="C318" s="77"/>
      <c r="D318" s="106"/>
      <c r="E318" s="106"/>
      <c r="F318" s="77"/>
      <c r="G318" s="77"/>
      <c r="H318" s="77"/>
      <c r="I318" s="77"/>
      <c r="J318" s="106"/>
      <c r="K318" s="106"/>
      <c r="L318" s="106"/>
      <c r="M318" s="106"/>
      <c r="N318" s="106"/>
      <c r="O318" s="106"/>
      <c r="P318" s="106"/>
      <c r="Q318" s="106"/>
      <c r="R318" s="106"/>
      <c r="S318" s="106"/>
      <c r="T318" s="106"/>
      <c r="U318" s="106"/>
      <c r="V318" s="106"/>
      <c r="W318" s="106"/>
    </row>
    <row r="319" spans="1:23">
      <c r="A319" s="77"/>
      <c r="B319" s="77"/>
      <c r="C319" s="77"/>
      <c r="D319" s="106"/>
      <c r="E319" s="106"/>
      <c r="F319" s="77"/>
      <c r="G319" s="77"/>
      <c r="H319" s="77"/>
      <c r="I319" s="77"/>
      <c r="J319" s="106"/>
      <c r="K319" s="106"/>
      <c r="L319" s="106"/>
      <c r="M319" s="106"/>
      <c r="N319" s="106"/>
      <c r="O319" s="106"/>
      <c r="P319" s="106"/>
      <c r="Q319" s="106"/>
      <c r="R319" s="106"/>
      <c r="S319" s="106"/>
      <c r="T319" s="106"/>
      <c r="U319" s="106"/>
      <c r="V319" s="106"/>
      <c r="W319" s="106"/>
    </row>
    <row r="320" spans="1:23">
      <c r="A320" s="77"/>
      <c r="B320" s="77"/>
      <c r="C320" s="77"/>
      <c r="D320" s="106"/>
      <c r="E320" s="106"/>
      <c r="F320" s="77"/>
      <c r="G320" s="77"/>
      <c r="H320" s="77"/>
      <c r="I320" s="77"/>
      <c r="J320" s="106"/>
      <c r="K320" s="106"/>
      <c r="L320" s="106"/>
      <c r="M320" s="106"/>
      <c r="N320" s="106"/>
      <c r="O320" s="106"/>
      <c r="P320" s="106"/>
      <c r="Q320" s="106"/>
      <c r="R320" s="106"/>
      <c r="S320" s="106"/>
      <c r="T320" s="106"/>
      <c r="U320" s="106"/>
      <c r="V320" s="106"/>
      <c r="W320" s="106"/>
    </row>
    <row r="321" spans="1:23">
      <c r="A321" s="77"/>
      <c r="B321" s="77"/>
      <c r="C321" s="77"/>
      <c r="D321" s="106"/>
      <c r="E321" s="106"/>
      <c r="F321" s="77"/>
      <c r="G321" s="77"/>
      <c r="H321" s="77"/>
      <c r="I321" s="77"/>
      <c r="J321" s="106"/>
      <c r="K321" s="106"/>
      <c r="L321" s="106"/>
      <c r="M321" s="106"/>
      <c r="N321" s="106"/>
      <c r="O321" s="106"/>
      <c r="P321" s="106"/>
      <c r="Q321" s="106"/>
      <c r="R321" s="106"/>
      <c r="S321" s="106"/>
      <c r="T321" s="106"/>
      <c r="U321" s="106"/>
      <c r="V321" s="106"/>
      <c r="W321" s="106"/>
    </row>
    <row r="322" spans="1:23">
      <c r="A322" s="77"/>
      <c r="B322" s="77"/>
      <c r="C322" s="77"/>
      <c r="D322" s="106"/>
      <c r="E322" s="106"/>
      <c r="F322" s="77"/>
      <c r="G322" s="77"/>
      <c r="H322" s="77"/>
      <c r="I322" s="77"/>
      <c r="J322" s="106"/>
      <c r="K322" s="106"/>
      <c r="L322" s="106"/>
      <c r="M322" s="106"/>
      <c r="N322" s="106"/>
      <c r="O322" s="106"/>
      <c r="P322" s="106"/>
      <c r="Q322" s="106"/>
      <c r="R322" s="106"/>
      <c r="S322" s="106"/>
      <c r="T322" s="106"/>
      <c r="U322" s="106"/>
      <c r="V322" s="106"/>
      <c r="W322" s="106"/>
    </row>
    <row r="323" spans="1:23">
      <c r="A323" s="77"/>
      <c r="B323" s="77"/>
      <c r="C323" s="77"/>
      <c r="D323" s="106"/>
      <c r="E323" s="106"/>
      <c r="F323" s="77"/>
      <c r="G323" s="77"/>
      <c r="H323" s="77"/>
      <c r="I323" s="77"/>
      <c r="J323" s="106"/>
      <c r="K323" s="106"/>
      <c r="L323" s="106"/>
      <c r="M323" s="106"/>
      <c r="N323" s="106"/>
      <c r="O323" s="106"/>
      <c r="P323" s="106"/>
      <c r="Q323" s="106"/>
      <c r="R323" s="106"/>
      <c r="S323" s="106"/>
      <c r="T323" s="106"/>
      <c r="U323" s="106"/>
      <c r="V323" s="106"/>
      <c r="W323" s="106"/>
    </row>
    <row r="324" spans="1:23">
      <c r="A324" s="77"/>
      <c r="B324" s="77"/>
      <c r="C324" s="77"/>
      <c r="D324" s="106"/>
      <c r="E324" s="106"/>
      <c r="F324" s="77"/>
      <c r="G324" s="77"/>
      <c r="H324" s="77"/>
      <c r="I324" s="77"/>
      <c r="J324" s="106"/>
      <c r="K324" s="106"/>
      <c r="L324" s="106"/>
      <c r="M324" s="106"/>
      <c r="N324" s="106"/>
      <c r="O324" s="106"/>
      <c r="P324" s="106"/>
      <c r="Q324" s="106"/>
      <c r="R324" s="106"/>
      <c r="S324" s="106"/>
      <c r="T324" s="106"/>
      <c r="U324" s="106"/>
      <c r="V324" s="106"/>
      <c r="W324" s="106"/>
    </row>
    <row r="325" spans="1:23">
      <c r="A325" s="77"/>
      <c r="B325" s="77"/>
      <c r="C325" s="77"/>
      <c r="D325" s="106"/>
      <c r="E325" s="106"/>
      <c r="F325" s="77"/>
      <c r="G325" s="77"/>
      <c r="H325" s="77"/>
      <c r="I325" s="77"/>
      <c r="J325" s="106"/>
      <c r="K325" s="106"/>
      <c r="L325" s="106"/>
      <c r="M325" s="106"/>
      <c r="N325" s="106"/>
      <c r="O325" s="106"/>
      <c r="P325" s="106"/>
      <c r="Q325" s="106"/>
      <c r="R325" s="106"/>
      <c r="S325" s="106"/>
      <c r="T325" s="106"/>
      <c r="U325" s="106"/>
      <c r="V325" s="106"/>
      <c r="W325" s="106"/>
    </row>
    <row r="326" spans="1:23">
      <c r="A326" s="77"/>
      <c r="B326" s="77"/>
      <c r="C326" s="77"/>
      <c r="D326" s="106"/>
      <c r="E326" s="106"/>
      <c r="F326" s="77"/>
      <c r="G326" s="77"/>
      <c r="H326" s="77"/>
      <c r="I326" s="77"/>
      <c r="J326" s="106"/>
      <c r="K326" s="106"/>
      <c r="L326" s="106"/>
      <c r="M326" s="106"/>
      <c r="N326" s="106"/>
      <c r="O326" s="106"/>
      <c r="P326" s="106"/>
      <c r="Q326" s="106"/>
      <c r="R326" s="106"/>
      <c r="S326" s="106"/>
      <c r="T326" s="106"/>
      <c r="U326" s="106"/>
      <c r="V326" s="106"/>
      <c r="W326" s="106"/>
    </row>
    <row r="327" spans="1:23">
      <c r="A327" s="77"/>
      <c r="B327" s="77"/>
      <c r="C327" s="77"/>
      <c r="D327" s="106"/>
      <c r="E327" s="106"/>
      <c r="F327" s="77"/>
      <c r="G327" s="77"/>
      <c r="H327" s="77"/>
      <c r="I327" s="77"/>
      <c r="J327" s="106"/>
      <c r="K327" s="106"/>
      <c r="L327" s="106"/>
      <c r="M327" s="106"/>
      <c r="N327" s="106"/>
      <c r="O327" s="106"/>
      <c r="P327" s="106"/>
      <c r="Q327" s="106"/>
      <c r="R327" s="106"/>
      <c r="S327" s="106"/>
      <c r="T327" s="106"/>
      <c r="U327" s="106"/>
      <c r="V327" s="106"/>
      <c r="W327" s="106"/>
    </row>
    <row r="328" spans="1:23">
      <c r="A328" s="77"/>
      <c r="B328" s="77"/>
      <c r="C328" s="77"/>
      <c r="D328" s="106"/>
      <c r="E328" s="106"/>
      <c r="F328" s="77"/>
      <c r="G328" s="77"/>
      <c r="H328" s="77"/>
      <c r="I328" s="77"/>
      <c r="J328" s="106"/>
      <c r="K328" s="106"/>
      <c r="L328" s="106"/>
      <c r="M328" s="106"/>
      <c r="N328" s="106"/>
      <c r="O328" s="106"/>
      <c r="P328" s="106"/>
      <c r="Q328" s="106"/>
      <c r="R328" s="106"/>
      <c r="S328" s="106"/>
      <c r="T328" s="106"/>
      <c r="U328" s="106"/>
      <c r="V328" s="106"/>
      <c r="W328" s="106"/>
    </row>
    <row r="329" spans="1:23">
      <c r="A329" s="77"/>
      <c r="B329" s="77"/>
      <c r="C329" s="77"/>
      <c r="D329" s="106"/>
      <c r="E329" s="106"/>
      <c r="F329" s="77"/>
      <c r="G329" s="77"/>
      <c r="H329" s="77"/>
      <c r="I329" s="77"/>
      <c r="J329" s="106"/>
      <c r="K329" s="106"/>
      <c r="L329" s="106"/>
      <c r="M329" s="106"/>
      <c r="N329" s="106"/>
      <c r="O329" s="106"/>
      <c r="P329" s="106"/>
      <c r="Q329" s="106"/>
      <c r="R329" s="106"/>
      <c r="S329" s="106"/>
      <c r="T329" s="106"/>
      <c r="U329" s="106"/>
      <c r="V329" s="106"/>
      <c r="W329" s="106"/>
    </row>
    <row r="330" spans="1:23">
      <c r="A330" s="77"/>
      <c r="B330" s="77"/>
      <c r="C330" s="77"/>
      <c r="D330" s="106"/>
      <c r="E330" s="106"/>
      <c r="F330" s="77"/>
      <c r="G330" s="77"/>
      <c r="H330" s="77"/>
      <c r="I330" s="77"/>
      <c r="J330" s="106"/>
      <c r="K330" s="106"/>
      <c r="L330" s="106"/>
      <c r="M330" s="106"/>
      <c r="N330" s="106"/>
      <c r="O330" s="106"/>
      <c r="P330" s="106"/>
      <c r="Q330" s="106"/>
      <c r="R330" s="106"/>
      <c r="S330" s="106"/>
      <c r="T330" s="106"/>
      <c r="U330" s="106"/>
      <c r="V330" s="106"/>
      <c r="W330" s="106"/>
    </row>
    <row r="331" spans="1:23">
      <c r="A331" s="77"/>
      <c r="B331" s="77"/>
      <c r="C331" s="77"/>
      <c r="D331" s="106"/>
      <c r="E331" s="106"/>
      <c r="F331" s="77"/>
      <c r="G331" s="77"/>
      <c r="H331" s="77"/>
      <c r="I331" s="77"/>
      <c r="J331" s="106"/>
      <c r="K331" s="106"/>
      <c r="L331" s="106"/>
      <c r="M331" s="106"/>
      <c r="N331" s="106"/>
      <c r="O331" s="106"/>
      <c r="P331" s="106"/>
      <c r="Q331" s="106"/>
      <c r="R331" s="106"/>
      <c r="S331" s="106"/>
      <c r="T331" s="106"/>
      <c r="U331" s="106"/>
      <c r="V331" s="106"/>
      <c r="W331" s="106"/>
    </row>
    <row r="332" spans="1:23">
      <c r="A332" s="77"/>
      <c r="B332" s="77"/>
      <c r="C332" s="77"/>
      <c r="D332" s="106"/>
      <c r="E332" s="106"/>
      <c r="F332" s="77"/>
      <c r="G332" s="77"/>
      <c r="H332" s="77"/>
      <c r="I332" s="77"/>
      <c r="J332" s="106"/>
      <c r="K332" s="106"/>
      <c r="L332" s="106"/>
      <c r="M332" s="106"/>
      <c r="N332" s="106"/>
      <c r="O332" s="106"/>
      <c r="P332" s="106"/>
      <c r="Q332" s="106"/>
      <c r="R332" s="106"/>
      <c r="S332" s="106"/>
      <c r="T332" s="106"/>
      <c r="U332" s="106"/>
      <c r="V332" s="106"/>
      <c r="W332" s="106"/>
    </row>
    <row r="333" spans="1:23">
      <c r="A333" s="77"/>
      <c r="B333" s="77"/>
      <c r="C333" s="77"/>
      <c r="D333" s="106"/>
      <c r="E333" s="106"/>
      <c r="F333" s="77"/>
      <c r="G333" s="77"/>
      <c r="H333" s="77"/>
      <c r="I333" s="77"/>
      <c r="J333" s="106"/>
      <c r="K333" s="106"/>
      <c r="L333" s="106"/>
      <c r="M333" s="106"/>
      <c r="N333" s="106"/>
      <c r="O333" s="106"/>
      <c r="P333" s="106"/>
      <c r="Q333" s="106"/>
      <c r="R333" s="106"/>
      <c r="S333" s="106"/>
      <c r="T333" s="106"/>
      <c r="U333" s="106"/>
      <c r="V333" s="106"/>
      <c r="W333" s="106"/>
    </row>
    <row r="334" spans="1:23">
      <c r="A334" s="77"/>
      <c r="B334" s="77"/>
      <c r="C334" s="77"/>
      <c r="D334" s="106"/>
      <c r="E334" s="106"/>
      <c r="F334" s="77"/>
      <c r="G334" s="77"/>
      <c r="H334" s="77"/>
      <c r="I334" s="77"/>
      <c r="J334" s="106"/>
      <c r="K334" s="106"/>
      <c r="L334" s="106"/>
      <c r="M334" s="106"/>
      <c r="N334" s="106"/>
      <c r="O334" s="106"/>
      <c r="P334" s="106"/>
      <c r="Q334" s="106"/>
      <c r="R334" s="106"/>
      <c r="S334" s="106"/>
      <c r="T334" s="106"/>
      <c r="U334" s="106"/>
      <c r="V334" s="106"/>
      <c r="W334" s="106"/>
    </row>
    <row r="335" spans="1:23">
      <c r="A335" s="77"/>
      <c r="B335" s="77"/>
      <c r="C335" s="77"/>
      <c r="D335" s="106"/>
      <c r="E335" s="106"/>
      <c r="F335" s="77"/>
      <c r="G335" s="77"/>
      <c r="H335" s="77"/>
      <c r="I335" s="77"/>
      <c r="J335" s="106"/>
      <c r="K335" s="106"/>
      <c r="L335" s="106"/>
      <c r="M335" s="106"/>
      <c r="N335" s="106"/>
      <c r="O335" s="106"/>
      <c r="P335" s="106"/>
      <c r="Q335" s="106"/>
      <c r="R335" s="106"/>
      <c r="S335" s="106"/>
      <c r="T335" s="106"/>
      <c r="U335" s="106"/>
      <c r="V335" s="106"/>
      <c r="W335" s="106"/>
    </row>
    <row r="336" spans="1:23">
      <c r="A336" s="77"/>
      <c r="B336" s="77"/>
      <c r="C336" s="77"/>
      <c r="D336" s="106"/>
      <c r="E336" s="106"/>
      <c r="F336" s="77"/>
      <c r="G336" s="77"/>
      <c r="H336" s="77"/>
      <c r="I336" s="77"/>
      <c r="J336" s="106"/>
      <c r="K336" s="106"/>
      <c r="L336" s="106"/>
      <c r="M336" s="106"/>
      <c r="N336" s="106"/>
      <c r="O336" s="106"/>
      <c r="P336" s="106"/>
      <c r="Q336" s="106"/>
      <c r="R336" s="106"/>
      <c r="S336" s="106"/>
      <c r="T336" s="106"/>
      <c r="U336" s="106"/>
      <c r="V336" s="106"/>
      <c r="W336" s="106"/>
    </row>
    <row r="337" spans="1:23">
      <c r="A337" s="77"/>
      <c r="B337" s="77"/>
      <c r="C337" s="77"/>
      <c r="D337" s="106"/>
      <c r="E337" s="106"/>
      <c r="F337" s="77"/>
      <c r="G337" s="77"/>
      <c r="H337" s="77"/>
      <c r="I337" s="77"/>
      <c r="J337" s="106"/>
      <c r="K337" s="106"/>
      <c r="L337" s="106"/>
      <c r="M337" s="106"/>
      <c r="N337" s="106"/>
      <c r="O337" s="106"/>
      <c r="P337" s="106"/>
      <c r="Q337" s="106"/>
      <c r="R337" s="106"/>
      <c r="S337" s="106"/>
      <c r="T337" s="106"/>
      <c r="U337" s="106"/>
      <c r="V337" s="106"/>
      <c r="W337" s="106"/>
    </row>
    <row r="338" spans="1:23">
      <c r="A338" s="77"/>
      <c r="B338" s="77"/>
      <c r="C338" s="77"/>
      <c r="D338" s="106"/>
      <c r="E338" s="106"/>
      <c r="F338" s="77"/>
      <c r="G338" s="77"/>
      <c r="H338" s="77"/>
      <c r="I338" s="77"/>
      <c r="J338" s="106"/>
      <c r="K338" s="106"/>
      <c r="L338" s="106"/>
      <c r="M338" s="106"/>
      <c r="N338" s="106"/>
      <c r="O338" s="106"/>
      <c r="P338" s="106"/>
      <c r="Q338" s="106"/>
      <c r="R338" s="106"/>
      <c r="S338" s="106"/>
      <c r="T338" s="106"/>
      <c r="U338" s="106"/>
      <c r="V338" s="106"/>
      <c r="W338" s="106"/>
    </row>
    <row r="339" spans="1:23">
      <c r="A339" s="77"/>
      <c r="B339" s="77"/>
      <c r="C339" s="77"/>
      <c r="D339" s="106"/>
      <c r="E339" s="106"/>
      <c r="F339" s="77"/>
      <c r="G339" s="77"/>
      <c r="H339" s="77"/>
      <c r="I339" s="77"/>
      <c r="J339" s="106"/>
      <c r="K339" s="106"/>
      <c r="L339" s="106"/>
      <c r="M339" s="106"/>
      <c r="N339" s="106"/>
      <c r="O339" s="106"/>
      <c r="P339" s="106"/>
      <c r="Q339" s="106"/>
      <c r="R339" s="106"/>
      <c r="S339" s="106"/>
      <c r="T339" s="106"/>
      <c r="U339" s="106"/>
      <c r="V339" s="106"/>
      <c r="W339" s="106"/>
    </row>
    <row r="340" spans="1:23">
      <c r="A340" s="77"/>
      <c r="B340" s="77"/>
      <c r="C340" s="77"/>
      <c r="D340" s="106"/>
      <c r="E340" s="106"/>
      <c r="F340" s="77"/>
      <c r="G340" s="77"/>
      <c r="H340" s="77"/>
      <c r="I340" s="77"/>
      <c r="J340" s="106"/>
      <c r="K340" s="106"/>
      <c r="L340" s="106"/>
      <c r="M340" s="106"/>
      <c r="N340" s="106"/>
      <c r="O340" s="106"/>
      <c r="P340" s="106"/>
      <c r="Q340" s="106"/>
      <c r="R340" s="106"/>
      <c r="S340" s="106"/>
      <c r="T340" s="106"/>
      <c r="U340" s="106"/>
      <c r="V340" s="106"/>
      <c r="W340" s="106"/>
    </row>
    <row r="341" spans="1:23">
      <c r="A341" s="77"/>
      <c r="B341" s="77"/>
      <c r="C341" s="77"/>
      <c r="D341" s="106"/>
      <c r="E341" s="106"/>
      <c r="F341" s="77"/>
      <c r="G341" s="77"/>
      <c r="H341" s="77"/>
      <c r="I341" s="77"/>
      <c r="J341" s="106"/>
      <c r="K341" s="106"/>
      <c r="L341" s="106"/>
      <c r="M341" s="106"/>
      <c r="N341" s="106"/>
      <c r="O341" s="106"/>
      <c r="P341" s="106"/>
      <c r="Q341" s="106"/>
      <c r="R341" s="106"/>
      <c r="S341" s="106"/>
      <c r="T341" s="106"/>
      <c r="U341" s="106"/>
      <c r="V341" s="106"/>
      <c r="W341" s="106"/>
    </row>
    <row r="342" spans="1:23">
      <c r="A342" s="77"/>
      <c r="B342" s="77"/>
      <c r="C342" s="77"/>
      <c r="D342" s="106"/>
      <c r="E342" s="106"/>
      <c r="F342" s="77"/>
      <c r="G342" s="77"/>
      <c r="H342" s="77"/>
      <c r="I342" s="77"/>
      <c r="J342" s="106"/>
      <c r="K342" s="106"/>
      <c r="L342" s="106"/>
      <c r="M342" s="106"/>
      <c r="N342" s="106"/>
      <c r="O342" s="106"/>
      <c r="P342" s="106"/>
      <c r="Q342" s="106"/>
      <c r="R342" s="106"/>
      <c r="S342" s="106"/>
      <c r="T342" s="106"/>
      <c r="U342" s="106"/>
      <c r="V342" s="106"/>
      <c r="W342" s="106"/>
    </row>
    <row r="343" spans="1:23">
      <c r="A343" s="77"/>
      <c r="B343" s="77"/>
      <c r="C343" s="77"/>
      <c r="D343" s="106"/>
      <c r="E343" s="106"/>
      <c r="F343" s="77"/>
      <c r="G343" s="77"/>
      <c r="H343" s="77"/>
      <c r="I343" s="77"/>
      <c r="J343" s="106"/>
      <c r="K343" s="106"/>
      <c r="L343" s="106"/>
      <c r="M343" s="106"/>
      <c r="N343" s="106"/>
      <c r="O343" s="106"/>
      <c r="P343" s="106"/>
      <c r="Q343" s="106"/>
      <c r="R343" s="106"/>
      <c r="S343" s="106"/>
      <c r="T343" s="106"/>
      <c r="U343" s="106"/>
      <c r="V343" s="106"/>
      <c r="W343" s="106"/>
    </row>
    <row r="344" spans="1:23">
      <c r="A344" s="77"/>
      <c r="B344" s="77"/>
      <c r="C344" s="77"/>
      <c r="D344" s="106"/>
      <c r="E344" s="106"/>
      <c r="F344" s="77"/>
      <c r="G344" s="77"/>
      <c r="H344" s="77"/>
      <c r="I344" s="77"/>
      <c r="J344" s="106"/>
      <c r="K344" s="106"/>
      <c r="L344" s="106"/>
      <c r="M344" s="106"/>
      <c r="N344" s="106"/>
      <c r="O344" s="106"/>
      <c r="P344" s="106"/>
      <c r="Q344" s="106"/>
      <c r="R344" s="106"/>
      <c r="S344" s="106"/>
      <c r="T344" s="106"/>
      <c r="U344" s="106"/>
      <c r="V344" s="106"/>
      <c r="W344" s="106"/>
    </row>
    <row r="345" spans="1:23">
      <c r="A345" s="77"/>
      <c r="B345" s="77"/>
      <c r="C345" s="77"/>
      <c r="D345" s="106"/>
      <c r="E345" s="106"/>
      <c r="F345" s="77"/>
      <c r="G345" s="77"/>
      <c r="H345" s="77"/>
      <c r="I345" s="77"/>
      <c r="J345" s="106"/>
      <c r="K345" s="106"/>
      <c r="L345" s="106"/>
      <c r="M345" s="106"/>
      <c r="N345" s="106"/>
      <c r="O345" s="106"/>
      <c r="P345" s="106"/>
      <c r="Q345" s="106"/>
      <c r="R345" s="106"/>
      <c r="S345" s="106"/>
      <c r="T345" s="106"/>
      <c r="U345" s="106"/>
      <c r="V345" s="106"/>
      <c r="W345" s="106"/>
    </row>
    <row r="346" spans="1:23">
      <c r="A346" s="77"/>
      <c r="B346" s="77"/>
      <c r="C346" s="77"/>
      <c r="D346" s="106"/>
      <c r="E346" s="106"/>
      <c r="F346" s="77"/>
      <c r="G346" s="77"/>
      <c r="H346" s="77"/>
      <c r="I346" s="77"/>
      <c r="J346" s="106"/>
      <c r="K346" s="106"/>
      <c r="L346" s="106"/>
      <c r="M346" s="106"/>
      <c r="N346" s="106"/>
      <c r="O346" s="106"/>
      <c r="P346" s="106"/>
      <c r="Q346" s="106"/>
      <c r="R346" s="106"/>
      <c r="S346" s="106"/>
      <c r="T346" s="106"/>
      <c r="U346" s="106"/>
      <c r="V346" s="106"/>
      <c r="W346" s="106"/>
    </row>
    <row r="347" spans="1:23">
      <c r="A347" s="77"/>
      <c r="B347" s="77"/>
      <c r="C347" s="77"/>
      <c r="D347" s="106"/>
      <c r="E347" s="106"/>
      <c r="F347" s="77"/>
      <c r="G347" s="77"/>
      <c r="H347" s="77"/>
      <c r="I347" s="77"/>
      <c r="J347" s="106"/>
      <c r="K347" s="106"/>
      <c r="L347" s="106"/>
      <c r="M347" s="106"/>
      <c r="N347" s="106"/>
      <c r="O347" s="106"/>
      <c r="P347" s="106"/>
      <c r="Q347" s="106"/>
      <c r="R347" s="106"/>
      <c r="S347" s="106"/>
      <c r="T347" s="106"/>
      <c r="U347" s="106"/>
      <c r="V347" s="106"/>
      <c r="W347" s="106"/>
    </row>
    <row r="348" spans="1:23">
      <c r="A348" s="77"/>
      <c r="B348" s="77"/>
      <c r="C348" s="77"/>
      <c r="D348" s="106"/>
      <c r="E348" s="106"/>
      <c r="F348" s="77"/>
      <c r="G348" s="77"/>
      <c r="H348" s="77"/>
      <c r="I348" s="77"/>
      <c r="J348" s="106"/>
      <c r="K348" s="106"/>
      <c r="L348" s="106"/>
      <c r="M348" s="106"/>
      <c r="N348" s="106"/>
      <c r="O348" s="106"/>
      <c r="P348" s="106"/>
      <c r="Q348" s="106"/>
      <c r="R348" s="106"/>
      <c r="S348" s="106"/>
      <c r="T348" s="106"/>
      <c r="U348" s="106"/>
      <c r="V348" s="106"/>
      <c r="W348" s="106"/>
    </row>
    <row r="349" spans="1:23">
      <c r="A349" s="77"/>
      <c r="B349" s="77"/>
      <c r="C349" s="77"/>
      <c r="D349" s="106"/>
      <c r="E349" s="106"/>
      <c r="F349" s="77"/>
      <c r="G349" s="77"/>
      <c r="H349" s="77"/>
      <c r="I349" s="77"/>
      <c r="J349" s="106"/>
      <c r="K349" s="106"/>
      <c r="L349" s="106"/>
      <c r="M349" s="106"/>
      <c r="N349" s="106"/>
      <c r="O349" s="106"/>
      <c r="P349" s="106"/>
      <c r="Q349" s="106"/>
      <c r="R349" s="106"/>
      <c r="S349" s="106"/>
      <c r="T349" s="106"/>
      <c r="U349" s="106"/>
      <c r="V349" s="106"/>
      <c r="W349" s="106"/>
    </row>
    <row r="350" spans="1:23">
      <c r="A350" s="77"/>
      <c r="B350" s="77"/>
      <c r="C350" s="77"/>
      <c r="D350" s="106"/>
      <c r="E350" s="106"/>
      <c r="F350" s="77"/>
      <c r="G350" s="77"/>
      <c r="H350" s="77"/>
      <c r="I350" s="77"/>
      <c r="J350" s="106"/>
      <c r="K350" s="106"/>
      <c r="L350" s="106"/>
      <c r="M350" s="106"/>
      <c r="N350" s="106"/>
      <c r="O350" s="106"/>
      <c r="P350" s="106"/>
      <c r="Q350" s="106"/>
      <c r="R350" s="106"/>
      <c r="S350" s="106"/>
      <c r="T350" s="106"/>
      <c r="U350" s="106"/>
      <c r="V350" s="106"/>
      <c r="W350" s="106"/>
    </row>
    <row r="351" spans="1:23">
      <c r="A351" s="77"/>
      <c r="B351" s="77"/>
      <c r="C351" s="77"/>
      <c r="D351" s="106"/>
      <c r="E351" s="106"/>
      <c r="F351" s="77"/>
      <c r="G351" s="77"/>
      <c r="H351" s="77"/>
      <c r="I351" s="77"/>
      <c r="J351" s="106"/>
      <c r="K351" s="106"/>
      <c r="L351" s="106"/>
      <c r="M351" s="106"/>
      <c r="N351" s="106"/>
      <c r="O351" s="106"/>
      <c r="P351" s="106"/>
      <c r="Q351" s="106"/>
      <c r="R351" s="106"/>
      <c r="S351" s="106"/>
      <c r="T351" s="106"/>
      <c r="U351" s="106"/>
      <c r="V351" s="106"/>
      <c r="W351" s="106"/>
    </row>
    <row r="352" spans="1:23">
      <c r="A352" s="77"/>
      <c r="B352" s="77"/>
      <c r="C352" s="77"/>
      <c r="D352" s="106"/>
      <c r="E352" s="106"/>
      <c r="F352" s="77"/>
      <c r="G352" s="77"/>
      <c r="H352" s="77"/>
      <c r="I352" s="77"/>
      <c r="J352" s="106"/>
      <c r="K352" s="106"/>
      <c r="L352" s="106"/>
      <c r="M352" s="106"/>
      <c r="N352" s="106"/>
      <c r="O352" s="106"/>
      <c r="P352" s="106"/>
      <c r="Q352" s="106"/>
      <c r="R352" s="106"/>
      <c r="S352" s="106"/>
      <c r="T352" s="106"/>
      <c r="U352" s="106"/>
      <c r="V352" s="106"/>
      <c r="W352" s="106"/>
    </row>
    <row r="353" spans="1:23">
      <c r="A353" s="77"/>
      <c r="B353" s="77"/>
      <c r="C353" s="77"/>
      <c r="D353" s="106"/>
      <c r="E353" s="106"/>
      <c r="F353" s="77"/>
      <c r="G353" s="77"/>
      <c r="H353" s="77"/>
      <c r="I353" s="77"/>
      <c r="J353" s="106"/>
      <c r="K353" s="106"/>
      <c r="L353" s="106"/>
      <c r="M353" s="106"/>
      <c r="N353" s="106"/>
      <c r="O353" s="106"/>
      <c r="P353" s="106"/>
      <c r="Q353" s="106"/>
      <c r="R353" s="106"/>
      <c r="S353" s="106"/>
      <c r="T353" s="106"/>
      <c r="U353" s="106"/>
      <c r="V353" s="106"/>
      <c r="W353" s="106"/>
    </row>
    <row r="354" spans="1:23">
      <c r="A354" s="77"/>
      <c r="B354" s="77"/>
      <c r="C354" s="77"/>
      <c r="D354" s="106"/>
      <c r="E354" s="106"/>
      <c r="F354" s="77"/>
      <c r="G354" s="77"/>
      <c r="H354" s="77"/>
      <c r="I354" s="77"/>
      <c r="J354" s="106"/>
      <c r="K354" s="106"/>
      <c r="L354" s="106"/>
      <c r="M354" s="106"/>
      <c r="N354" s="106"/>
      <c r="O354" s="106"/>
      <c r="P354" s="106"/>
      <c r="Q354" s="106"/>
      <c r="R354" s="106"/>
      <c r="S354" s="106"/>
      <c r="T354" s="106"/>
      <c r="U354" s="106"/>
      <c r="V354" s="106"/>
      <c r="W354" s="106"/>
    </row>
    <row r="355" spans="1:23">
      <c r="A355" s="77"/>
      <c r="B355" s="77"/>
      <c r="C355" s="77"/>
      <c r="D355" s="106"/>
      <c r="E355" s="106"/>
      <c r="F355" s="77"/>
      <c r="G355" s="77"/>
      <c r="H355" s="77"/>
      <c r="I355" s="77"/>
      <c r="J355" s="106"/>
      <c r="K355" s="106"/>
      <c r="L355" s="106"/>
      <c r="M355" s="106"/>
      <c r="N355" s="106"/>
      <c r="O355" s="106"/>
      <c r="P355" s="106"/>
      <c r="Q355" s="106"/>
      <c r="R355" s="106"/>
      <c r="S355" s="106"/>
      <c r="T355" s="106"/>
      <c r="U355" s="106"/>
      <c r="V355" s="106"/>
      <c r="W355" s="106"/>
    </row>
    <row r="356" spans="1:23">
      <c r="A356" s="77"/>
      <c r="B356" s="77"/>
      <c r="C356" s="77"/>
      <c r="D356" s="106"/>
      <c r="E356" s="106"/>
      <c r="F356" s="77"/>
      <c r="G356" s="77"/>
      <c r="H356" s="77"/>
      <c r="I356" s="77"/>
      <c r="J356" s="106"/>
      <c r="K356" s="106"/>
      <c r="L356" s="106"/>
      <c r="M356" s="106"/>
      <c r="N356" s="106"/>
      <c r="O356" s="106"/>
      <c r="P356" s="106"/>
      <c r="Q356" s="106"/>
      <c r="R356" s="106"/>
      <c r="S356" s="106"/>
      <c r="T356" s="106"/>
      <c r="U356" s="106"/>
      <c r="V356" s="106"/>
      <c r="W356" s="106"/>
    </row>
    <row r="357" spans="1:23">
      <c r="A357" s="77"/>
      <c r="B357" s="77"/>
      <c r="C357" s="77"/>
      <c r="D357" s="106"/>
      <c r="E357" s="106"/>
      <c r="F357" s="77"/>
      <c r="G357" s="77"/>
      <c r="H357" s="77"/>
      <c r="I357" s="77"/>
      <c r="J357" s="106"/>
      <c r="K357" s="106"/>
      <c r="L357" s="106"/>
      <c r="M357" s="106"/>
      <c r="N357" s="106"/>
      <c r="O357" s="106"/>
      <c r="P357" s="106"/>
      <c r="Q357" s="106"/>
      <c r="R357" s="106"/>
      <c r="S357" s="106"/>
      <c r="T357" s="106"/>
      <c r="U357" s="106"/>
      <c r="V357" s="106"/>
      <c r="W357" s="106"/>
    </row>
    <row r="358" spans="1:23">
      <c r="A358" s="77"/>
      <c r="B358" s="77"/>
      <c r="C358" s="77"/>
      <c r="D358" s="106"/>
      <c r="E358" s="106"/>
      <c r="F358" s="77"/>
      <c r="G358" s="77"/>
      <c r="H358" s="77"/>
      <c r="I358" s="77"/>
      <c r="J358" s="106"/>
      <c r="K358" s="106"/>
      <c r="L358" s="106"/>
      <c r="M358" s="106"/>
      <c r="N358" s="106"/>
      <c r="O358" s="106"/>
      <c r="P358" s="106"/>
      <c r="Q358" s="106"/>
      <c r="R358" s="106"/>
      <c r="S358" s="106"/>
      <c r="T358" s="106"/>
      <c r="U358" s="106"/>
      <c r="V358" s="106"/>
      <c r="W358" s="106"/>
    </row>
    <row r="359" spans="1:23">
      <c r="A359" s="77"/>
      <c r="B359" s="77"/>
      <c r="C359" s="77"/>
      <c r="D359" s="106"/>
      <c r="E359" s="106"/>
      <c r="F359" s="77"/>
      <c r="G359" s="77"/>
      <c r="H359" s="77"/>
      <c r="I359" s="77"/>
      <c r="J359" s="106"/>
      <c r="K359" s="106"/>
      <c r="L359" s="106"/>
      <c r="M359" s="106"/>
      <c r="N359" s="106"/>
      <c r="O359" s="106"/>
      <c r="P359" s="106"/>
      <c r="Q359" s="106"/>
      <c r="R359" s="106"/>
      <c r="S359" s="106"/>
      <c r="T359" s="106"/>
      <c r="U359" s="106"/>
      <c r="V359" s="106"/>
      <c r="W359" s="106"/>
    </row>
    <row r="360" spans="1:23">
      <c r="A360" s="77"/>
      <c r="B360" s="77"/>
      <c r="C360" s="77"/>
      <c r="D360" s="106"/>
      <c r="E360" s="106"/>
      <c r="F360" s="77"/>
      <c r="G360" s="77"/>
      <c r="H360" s="77"/>
      <c r="I360" s="77"/>
      <c r="J360" s="106"/>
      <c r="K360" s="106"/>
      <c r="L360" s="106"/>
      <c r="M360" s="106"/>
      <c r="N360" s="106"/>
      <c r="O360" s="106"/>
      <c r="P360" s="106"/>
      <c r="Q360" s="106"/>
      <c r="R360" s="106"/>
      <c r="S360" s="106"/>
      <c r="T360" s="106"/>
      <c r="U360" s="106"/>
      <c r="V360" s="106"/>
      <c r="W360" s="106"/>
    </row>
    <row r="361" spans="1:23">
      <c r="A361" s="77"/>
      <c r="B361" s="77"/>
      <c r="C361" s="77"/>
      <c r="D361" s="106"/>
      <c r="E361" s="106"/>
      <c r="F361" s="77"/>
      <c r="G361" s="77"/>
      <c r="H361" s="77"/>
      <c r="I361" s="77"/>
      <c r="J361" s="106"/>
      <c r="K361" s="106"/>
      <c r="L361" s="106"/>
      <c r="M361" s="106"/>
      <c r="N361" s="106"/>
      <c r="O361" s="106"/>
      <c r="P361" s="106"/>
      <c r="Q361" s="106"/>
      <c r="R361" s="106"/>
      <c r="S361" s="106"/>
      <c r="T361" s="106"/>
      <c r="U361" s="106"/>
      <c r="V361" s="106"/>
      <c r="W361" s="106"/>
    </row>
    <row r="362" spans="1:23">
      <c r="A362" s="77"/>
      <c r="B362" s="77"/>
      <c r="C362" s="77"/>
      <c r="D362" s="106"/>
      <c r="E362" s="106"/>
      <c r="F362" s="77"/>
      <c r="G362" s="77"/>
      <c r="H362" s="77"/>
      <c r="I362" s="77"/>
      <c r="J362" s="106"/>
      <c r="K362" s="106"/>
      <c r="L362" s="106"/>
      <c r="M362" s="106"/>
      <c r="N362" s="106"/>
      <c r="O362" s="106"/>
      <c r="P362" s="106"/>
      <c r="Q362" s="106"/>
      <c r="R362" s="106"/>
      <c r="S362" s="106"/>
      <c r="T362" s="106"/>
      <c r="U362" s="106"/>
      <c r="V362" s="106"/>
      <c r="W362" s="106"/>
    </row>
    <row r="363" spans="1:23">
      <c r="A363" s="77"/>
      <c r="B363" s="77"/>
      <c r="C363" s="77"/>
      <c r="D363" s="106"/>
      <c r="E363" s="106"/>
      <c r="F363" s="77"/>
      <c r="G363" s="77"/>
      <c r="H363" s="77"/>
      <c r="I363" s="77"/>
      <c r="J363" s="106"/>
      <c r="K363" s="106"/>
      <c r="L363" s="106"/>
      <c r="M363" s="106"/>
      <c r="N363" s="106"/>
      <c r="O363" s="106"/>
      <c r="P363" s="106"/>
      <c r="Q363" s="106"/>
      <c r="R363" s="106"/>
      <c r="S363" s="106"/>
      <c r="T363" s="106"/>
      <c r="U363" s="106"/>
      <c r="V363" s="106"/>
      <c r="W363" s="106"/>
    </row>
    <row r="364" spans="1:23">
      <c r="A364" s="77"/>
      <c r="B364" s="77"/>
      <c r="C364" s="77"/>
      <c r="D364" s="106"/>
      <c r="E364" s="106"/>
      <c r="F364" s="77"/>
      <c r="G364" s="77"/>
      <c r="H364" s="77"/>
      <c r="I364" s="77"/>
      <c r="J364" s="106"/>
      <c r="K364" s="106"/>
      <c r="L364" s="106"/>
      <c r="M364" s="106"/>
      <c r="N364" s="106"/>
      <c r="O364" s="106"/>
      <c r="P364" s="106"/>
      <c r="Q364" s="106"/>
      <c r="R364" s="106"/>
      <c r="S364" s="106"/>
      <c r="T364" s="106"/>
      <c r="U364" s="106"/>
      <c r="V364" s="106"/>
      <c r="W364" s="106"/>
    </row>
    <row r="365" spans="1:23">
      <c r="A365" s="77"/>
      <c r="B365" s="77"/>
      <c r="C365" s="77"/>
      <c r="D365" s="106"/>
      <c r="E365" s="106"/>
      <c r="F365" s="77"/>
      <c r="G365" s="77"/>
      <c r="H365" s="77"/>
      <c r="I365" s="77"/>
      <c r="J365" s="106"/>
      <c r="K365" s="106"/>
      <c r="L365" s="106"/>
      <c r="M365" s="106"/>
      <c r="N365" s="106"/>
      <c r="O365" s="106"/>
      <c r="P365" s="106"/>
      <c r="Q365" s="106"/>
      <c r="R365" s="106"/>
      <c r="S365" s="106"/>
      <c r="T365" s="106"/>
      <c r="U365" s="106"/>
      <c r="V365" s="106"/>
      <c r="W365" s="106"/>
    </row>
    <row r="366" spans="1:23">
      <c r="A366" s="77"/>
      <c r="B366" s="77"/>
      <c r="C366" s="77"/>
      <c r="D366" s="106"/>
      <c r="E366" s="106"/>
      <c r="F366" s="77"/>
      <c r="G366" s="77"/>
      <c r="H366" s="77"/>
      <c r="I366" s="77"/>
      <c r="J366" s="106"/>
      <c r="K366" s="106"/>
      <c r="L366" s="106"/>
      <c r="M366" s="106"/>
      <c r="N366" s="106"/>
      <c r="O366" s="106"/>
      <c r="P366" s="106"/>
      <c r="Q366" s="106"/>
      <c r="R366" s="106"/>
      <c r="S366" s="106"/>
      <c r="T366" s="106"/>
      <c r="U366" s="106"/>
      <c r="V366" s="106"/>
      <c r="W366" s="106"/>
    </row>
    <row r="367" spans="1:23">
      <c r="A367" s="77"/>
      <c r="B367" s="77"/>
      <c r="C367" s="77"/>
      <c r="D367" s="106"/>
      <c r="E367" s="106"/>
      <c r="F367" s="77"/>
      <c r="G367" s="77"/>
      <c r="H367" s="77"/>
      <c r="I367" s="77"/>
      <c r="J367" s="106"/>
      <c r="K367" s="106"/>
      <c r="L367" s="106"/>
      <c r="M367" s="106"/>
      <c r="N367" s="106"/>
      <c r="O367" s="106"/>
      <c r="P367" s="106"/>
      <c r="Q367" s="106"/>
      <c r="R367" s="106"/>
      <c r="S367" s="106"/>
      <c r="T367" s="106"/>
      <c r="U367" s="106"/>
      <c r="V367" s="106"/>
      <c r="W367" s="106"/>
    </row>
    <row r="368" spans="1:23">
      <c r="A368" s="77"/>
      <c r="B368" s="77"/>
      <c r="C368" s="77"/>
      <c r="D368" s="106"/>
      <c r="E368" s="106"/>
      <c r="F368" s="77"/>
      <c r="G368" s="77"/>
      <c r="H368" s="77"/>
      <c r="I368" s="77"/>
      <c r="J368" s="106"/>
      <c r="K368" s="106"/>
      <c r="L368" s="106"/>
      <c r="M368" s="106"/>
      <c r="N368" s="106"/>
      <c r="O368" s="106"/>
      <c r="P368" s="106"/>
      <c r="Q368" s="106"/>
      <c r="R368" s="106"/>
      <c r="S368" s="106"/>
      <c r="T368" s="106"/>
      <c r="U368" s="106"/>
      <c r="V368" s="106"/>
      <c r="W368" s="106"/>
    </row>
    <row r="369" spans="1:23">
      <c r="A369" s="77"/>
      <c r="B369" s="77"/>
      <c r="C369" s="77"/>
      <c r="D369" s="106"/>
      <c r="E369" s="106"/>
      <c r="F369" s="77"/>
      <c r="G369" s="77"/>
      <c r="H369" s="77"/>
      <c r="I369" s="77"/>
      <c r="J369" s="106"/>
      <c r="K369" s="106"/>
      <c r="L369" s="106"/>
      <c r="M369" s="106"/>
      <c r="N369" s="106"/>
      <c r="O369" s="106"/>
      <c r="P369" s="106"/>
      <c r="Q369" s="106"/>
      <c r="R369" s="106"/>
      <c r="S369" s="106"/>
      <c r="T369" s="106"/>
      <c r="U369" s="106"/>
      <c r="V369" s="106"/>
      <c r="W369" s="106"/>
    </row>
    <row r="370" spans="1:23">
      <c r="A370" s="77"/>
      <c r="B370" s="77"/>
      <c r="C370" s="77"/>
      <c r="D370" s="106"/>
      <c r="E370" s="106"/>
      <c r="F370" s="77"/>
      <c r="G370" s="77"/>
      <c r="H370" s="77"/>
      <c r="I370" s="77"/>
      <c r="J370" s="106"/>
      <c r="K370" s="106"/>
      <c r="L370" s="106"/>
      <c r="M370" s="106"/>
      <c r="N370" s="106"/>
      <c r="O370" s="106"/>
      <c r="P370" s="106"/>
      <c r="Q370" s="106"/>
      <c r="R370" s="106"/>
      <c r="S370" s="106"/>
      <c r="T370" s="106"/>
      <c r="U370" s="106"/>
      <c r="V370" s="106"/>
      <c r="W370" s="106"/>
    </row>
    <row r="371" spans="1:23">
      <c r="A371" s="77"/>
      <c r="B371" s="77"/>
      <c r="C371" s="77"/>
      <c r="D371" s="106"/>
      <c r="E371" s="106"/>
      <c r="F371" s="77"/>
      <c r="G371" s="77"/>
      <c r="H371" s="77"/>
      <c r="I371" s="77"/>
      <c r="J371" s="106"/>
      <c r="K371" s="106"/>
      <c r="L371" s="106"/>
      <c r="M371" s="106"/>
      <c r="N371" s="106"/>
      <c r="O371" s="106"/>
      <c r="P371" s="106"/>
      <c r="Q371" s="106"/>
      <c r="R371" s="106"/>
      <c r="S371" s="106"/>
      <c r="T371" s="106"/>
      <c r="U371" s="106"/>
      <c r="V371" s="106"/>
      <c r="W371" s="106"/>
    </row>
    <row r="372" spans="1:23">
      <c r="A372" s="77"/>
      <c r="B372" s="77"/>
      <c r="C372" s="77"/>
      <c r="D372" s="106"/>
      <c r="E372" s="106"/>
      <c r="F372" s="77"/>
      <c r="G372" s="77"/>
      <c r="H372" s="77"/>
      <c r="I372" s="77"/>
      <c r="J372" s="106"/>
      <c r="K372" s="106"/>
      <c r="L372" s="106"/>
      <c r="M372" s="106"/>
      <c r="N372" s="106"/>
      <c r="O372" s="106"/>
      <c r="P372" s="106"/>
      <c r="Q372" s="106"/>
      <c r="R372" s="106"/>
      <c r="S372" s="106"/>
      <c r="T372" s="106"/>
      <c r="U372" s="106"/>
      <c r="V372" s="106"/>
      <c r="W372" s="106"/>
    </row>
    <row r="373" spans="1:23">
      <c r="A373" s="77"/>
      <c r="B373" s="77"/>
      <c r="C373" s="77"/>
      <c r="D373" s="106"/>
      <c r="E373" s="106"/>
      <c r="F373" s="77"/>
      <c r="G373" s="77"/>
      <c r="H373" s="77"/>
      <c r="I373" s="77"/>
      <c r="J373" s="106"/>
      <c r="K373" s="106"/>
      <c r="L373" s="106"/>
      <c r="M373" s="106"/>
      <c r="N373" s="106"/>
      <c r="O373" s="106"/>
      <c r="P373" s="106"/>
      <c r="Q373" s="106"/>
      <c r="R373" s="106"/>
      <c r="S373" s="106"/>
      <c r="T373" s="106"/>
      <c r="U373" s="106"/>
      <c r="V373" s="106"/>
      <c r="W373" s="106"/>
    </row>
    <row r="374" spans="1:23">
      <c r="A374" s="77"/>
      <c r="B374" s="77"/>
      <c r="C374" s="77"/>
      <c r="D374" s="106"/>
      <c r="E374" s="106"/>
      <c r="F374" s="77"/>
      <c r="G374" s="77"/>
      <c r="H374" s="77"/>
      <c r="I374" s="77"/>
      <c r="J374" s="106"/>
      <c r="K374" s="106"/>
      <c r="L374" s="106"/>
      <c r="M374" s="106"/>
      <c r="N374" s="106"/>
      <c r="O374" s="106"/>
      <c r="P374" s="106"/>
      <c r="Q374" s="106"/>
      <c r="R374" s="106"/>
      <c r="S374" s="106"/>
      <c r="T374" s="106"/>
      <c r="U374" s="106"/>
      <c r="V374" s="106"/>
      <c r="W374" s="106"/>
    </row>
    <row r="375" spans="1:23">
      <c r="A375" s="77"/>
      <c r="B375" s="77"/>
      <c r="C375" s="77"/>
      <c r="D375" s="106"/>
      <c r="E375" s="106"/>
      <c r="F375" s="77"/>
      <c r="G375" s="77"/>
      <c r="H375" s="77"/>
      <c r="I375" s="77"/>
      <c r="J375" s="106"/>
      <c r="K375" s="106"/>
      <c r="L375" s="106"/>
      <c r="M375" s="106"/>
      <c r="N375" s="106"/>
      <c r="O375" s="106"/>
      <c r="P375" s="106"/>
      <c r="Q375" s="106"/>
      <c r="R375" s="106"/>
      <c r="S375" s="106"/>
      <c r="T375" s="106"/>
      <c r="U375" s="106"/>
      <c r="V375" s="106"/>
      <c r="W375" s="106"/>
    </row>
    <row r="376" spans="1:23">
      <c r="A376" s="77"/>
      <c r="B376" s="77"/>
      <c r="C376" s="77"/>
      <c r="D376" s="106"/>
      <c r="E376" s="106"/>
      <c r="F376" s="77"/>
      <c r="G376" s="77"/>
      <c r="H376" s="77"/>
      <c r="I376" s="77"/>
      <c r="J376" s="106"/>
      <c r="K376" s="106"/>
      <c r="L376" s="106"/>
      <c r="M376" s="106"/>
      <c r="N376" s="106"/>
      <c r="O376" s="106"/>
      <c r="P376" s="106"/>
      <c r="Q376" s="106"/>
      <c r="R376" s="106"/>
      <c r="S376" s="106"/>
      <c r="T376" s="106"/>
      <c r="U376" s="106"/>
      <c r="V376" s="106"/>
      <c r="W376" s="106"/>
    </row>
    <row r="377" spans="1:23">
      <c r="A377" s="77"/>
      <c r="B377" s="77"/>
      <c r="C377" s="77"/>
      <c r="D377" s="106"/>
      <c r="E377" s="106"/>
      <c r="F377" s="77"/>
      <c r="G377" s="77"/>
      <c r="H377" s="77"/>
      <c r="I377" s="77"/>
      <c r="J377" s="106"/>
      <c r="K377" s="106"/>
      <c r="L377" s="106"/>
      <c r="M377" s="106"/>
      <c r="N377" s="106"/>
      <c r="O377" s="106"/>
      <c r="P377" s="106"/>
      <c r="Q377" s="106"/>
      <c r="R377" s="106"/>
      <c r="S377" s="106"/>
      <c r="T377" s="106"/>
      <c r="U377" s="106"/>
      <c r="V377" s="106"/>
      <c r="W377" s="106"/>
    </row>
    <row r="378" spans="1:23">
      <c r="A378" s="77"/>
      <c r="B378" s="77"/>
      <c r="C378" s="77"/>
      <c r="D378" s="106"/>
      <c r="E378" s="106"/>
      <c r="F378" s="77"/>
      <c r="G378" s="77"/>
      <c r="H378" s="77"/>
      <c r="I378" s="77"/>
      <c r="J378" s="106"/>
      <c r="K378" s="106"/>
      <c r="L378" s="106"/>
      <c r="M378" s="106"/>
      <c r="N378" s="106"/>
      <c r="O378" s="106"/>
      <c r="P378" s="106"/>
      <c r="Q378" s="106"/>
      <c r="R378" s="106"/>
      <c r="S378" s="106"/>
      <c r="T378" s="106"/>
      <c r="U378" s="106"/>
      <c r="V378" s="106"/>
      <c r="W378" s="106"/>
    </row>
    <row r="379" spans="1:23">
      <c r="A379" s="77"/>
      <c r="B379" s="77"/>
      <c r="C379" s="77"/>
      <c r="D379" s="106"/>
      <c r="E379" s="106"/>
      <c r="F379" s="77"/>
      <c r="G379" s="77"/>
      <c r="H379" s="77"/>
      <c r="I379" s="77"/>
      <c r="J379" s="106"/>
      <c r="K379" s="106"/>
      <c r="L379" s="106"/>
      <c r="M379" s="106"/>
      <c r="N379" s="106"/>
      <c r="O379" s="106"/>
      <c r="P379" s="106"/>
      <c r="Q379" s="106"/>
      <c r="R379" s="106"/>
      <c r="S379" s="106"/>
      <c r="T379" s="106"/>
      <c r="U379" s="106"/>
      <c r="V379" s="106"/>
      <c r="W379" s="106"/>
    </row>
    <row r="380" spans="1:23">
      <c r="A380" s="77"/>
      <c r="B380" s="77"/>
      <c r="C380" s="77"/>
      <c r="D380" s="106"/>
      <c r="E380" s="106"/>
      <c r="F380" s="77"/>
      <c r="G380" s="77"/>
      <c r="H380" s="77"/>
      <c r="I380" s="77"/>
      <c r="J380" s="106"/>
      <c r="K380" s="106"/>
      <c r="L380" s="106"/>
      <c r="M380" s="106"/>
      <c r="N380" s="106"/>
      <c r="O380" s="106"/>
      <c r="P380" s="106"/>
      <c r="Q380" s="106"/>
      <c r="R380" s="106"/>
      <c r="S380" s="106"/>
      <c r="T380" s="106"/>
      <c r="U380" s="106"/>
      <c r="V380" s="106"/>
      <c r="W380" s="106"/>
    </row>
    <row r="381" spans="1:23">
      <c r="A381" s="77"/>
      <c r="B381" s="77"/>
      <c r="C381" s="77"/>
      <c r="D381" s="106"/>
      <c r="E381" s="106"/>
      <c r="F381" s="77"/>
      <c r="G381" s="77"/>
      <c r="H381" s="77"/>
      <c r="I381" s="77"/>
      <c r="J381" s="106"/>
      <c r="K381" s="106"/>
      <c r="L381" s="106"/>
      <c r="M381" s="106"/>
      <c r="N381" s="106"/>
      <c r="O381" s="106"/>
      <c r="P381" s="106"/>
      <c r="Q381" s="106"/>
      <c r="R381" s="106"/>
      <c r="S381" s="106"/>
      <c r="T381" s="106"/>
      <c r="U381" s="106"/>
      <c r="V381" s="106"/>
      <c r="W381" s="106"/>
    </row>
    <row r="382" spans="1:23">
      <c r="A382" s="77"/>
      <c r="B382" s="77"/>
      <c r="C382" s="77"/>
      <c r="D382" s="106"/>
      <c r="E382" s="106"/>
      <c r="F382" s="77"/>
      <c r="G382" s="77"/>
      <c r="H382" s="77"/>
      <c r="I382" s="77"/>
      <c r="J382" s="106"/>
      <c r="K382" s="106"/>
      <c r="L382" s="106"/>
      <c r="M382" s="106"/>
      <c r="N382" s="106"/>
      <c r="O382" s="106"/>
      <c r="P382" s="106"/>
      <c r="Q382" s="106"/>
      <c r="R382" s="106"/>
      <c r="S382" s="106"/>
      <c r="T382" s="106"/>
      <c r="U382" s="106"/>
      <c r="V382" s="106"/>
      <c r="W382" s="106"/>
    </row>
    <row r="383" spans="1:23">
      <c r="A383" s="77"/>
      <c r="B383" s="77"/>
      <c r="C383" s="77"/>
      <c r="D383" s="106"/>
      <c r="E383" s="106"/>
      <c r="F383" s="77"/>
      <c r="G383" s="77"/>
      <c r="H383" s="77"/>
      <c r="I383" s="77"/>
      <c r="J383" s="106"/>
      <c r="K383" s="106"/>
      <c r="L383" s="106"/>
      <c r="M383" s="106"/>
      <c r="N383" s="106"/>
      <c r="O383" s="106"/>
      <c r="P383" s="106"/>
      <c r="Q383" s="106"/>
      <c r="R383" s="106"/>
      <c r="S383" s="106"/>
      <c r="T383" s="106"/>
      <c r="U383" s="106"/>
      <c r="V383" s="106"/>
      <c r="W383" s="106"/>
    </row>
    <row r="384" spans="1:23">
      <c r="A384" s="77"/>
      <c r="B384" s="77"/>
      <c r="C384" s="77"/>
      <c r="D384" s="106"/>
      <c r="E384" s="106"/>
      <c r="F384" s="77"/>
      <c r="G384" s="77"/>
      <c r="H384" s="77"/>
      <c r="I384" s="77"/>
      <c r="J384" s="106"/>
      <c r="K384" s="106"/>
      <c r="L384" s="106"/>
      <c r="M384" s="106"/>
      <c r="N384" s="106"/>
      <c r="O384" s="106"/>
      <c r="P384" s="106"/>
      <c r="Q384" s="106"/>
      <c r="R384" s="106"/>
      <c r="S384" s="106"/>
      <c r="T384" s="106"/>
      <c r="U384" s="106"/>
      <c r="V384" s="106"/>
      <c r="W384" s="106"/>
    </row>
    <row r="385" spans="1:23">
      <c r="A385" s="77"/>
      <c r="B385" s="77"/>
      <c r="C385" s="77"/>
      <c r="D385" s="106"/>
      <c r="E385" s="106"/>
      <c r="F385" s="77"/>
      <c r="G385" s="77"/>
      <c r="H385" s="77"/>
      <c r="I385" s="77"/>
      <c r="J385" s="106"/>
      <c r="K385" s="106"/>
      <c r="L385" s="106"/>
      <c r="M385" s="106"/>
      <c r="N385" s="106"/>
      <c r="O385" s="106"/>
      <c r="P385" s="106"/>
      <c r="Q385" s="106"/>
      <c r="R385" s="106"/>
      <c r="S385" s="106"/>
      <c r="T385" s="106"/>
      <c r="U385" s="106"/>
      <c r="V385" s="106"/>
      <c r="W385" s="106"/>
    </row>
    <row r="386" spans="1:23">
      <c r="A386" s="77"/>
      <c r="B386" s="77"/>
      <c r="C386" s="77"/>
      <c r="D386" s="106"/>
      <c r="E386" s="106"/>
      <c r="F386" s="77"/>
      <c r="G386" s="77"/>
      <c r="H386" s="77"/>
      <c r="I386" s="77"/>
      <c r="J386" s="106"/>
      <c r="K386" s="106"/>
      <c r="L386" s="106"/>
      <c r="M386" s="106"/>
      <c r="N386" s="106"/>
      <c r="O386" s="106"/>
      <c r="P386" s="106"/>
      <c r="Q386" s="106"/>
      <c r="R386" s="106"/>
      <c r="S386" s="106"/>
      <c r="T386" s="106"/>
      <c r="U386" s="106"/>
      <c r="V386" s="106"/>
      <c r="W386" s="106"/>
    </row>
    <row r="387" spans="1:23">
      <c r="A387" s="77"/>
      <c r="B387" s="77"/>
      <c r="C387" s="77"/>
      <c r="D387" s="106"/>
      <c r="E387" s="106"/>
      <c r="F387" s="77"/>
      <c r="G387" s="77"/>
      <c r="H387" s="77"/>
      <c r="I387" s="77"/>
      <c r="J387" s="106"/>
      <c r="K387" s="106"/>
      <c r="L387" s="106"/>
      <c r="M387" s="106"/>
      <c r="N387" s="106"/>
      <c r="O387" s="106"/>
      <c r="P387" s="106"/>
      <c r="Q387" s="106"/>
      <c r="R387" s="106"/>
      <c r="S387" s="106"/>
      <c r="T387" s="106"/>
      <c r="U387" s="106"/>
      <c r="V387" s="106"/>
      <c r="W387" s="106"/>
    </row>
    <row r="388" spans="1:23">
      <c r="A388" s="77"/>
      <c r="B388" s="77"/>
      <c r="C388" s="77"/>
      <c r="D388" s="106"/>
      <c r="E388" s="106"/>
      <c r="F388" s="77"/>
      <c r="G388" s="77"/>
      <c r="H388" s="77"/>
      <c r="I388" s="77"/>
      <c r="J388" s="106"/>
      <c r="K388" s="106"/>
      <c r="L388" s="106"/>
      <c r="M388" s="106"/>
      <c r="N388" s="106"/>
      <c r="O388" s="106"/>
      <c r="P388" s="106"/>
      <c r="Q388" s="106"/>
      <c r="R388" s="106"/>
      <c r="S388" s="106"/>
      <c r="T388" s="106"/>
      <c r="U388" s="106"/>
      <c r="V388" s="106"/>
      <c r="W388" s="106"/>
    </row>
    <row r="389" spans="1:23">
      <c r="A389" s="77"/>
      <c r="B389" s="77"/>
      <c r="C389" s="77"/>
      <c r="D389" s="106"/>
      <c r="E389" s="106"/>
      <c r="F389" s="77"/>
      <c r="G389" s="77"/>
      <c r="H389" s="77"/>
      <c r="I389" s="77"/>
      <c r="J389" s="106"/>
      <c r="K389" s="106"/>
      <c r="L389" s="106"/>
      <c r="M389" s="106"/>
      <c r="N389" s="106"/>
      <c r="O389" s="106"/>
      <c r="P389" s="106"/>
      <c r="Q389" s="106"/>
      <c r="R389" s="106"/>
      <c r="S389" s="106"/>
      <c r="T389" s="106"/>
      <c r="U389" s="106"/>
      <c r="V389" s="106"/>
      <c r="W389" s="106"/>
    </row>
    <row r="390" spans="1:23">
      <c r="A390" s="77"/>
      <c r="B390" s="77"/>
      <c r="C390" s="77"/>
      <c r="D390" s="106"/>
      <c r="E390" s="106"/>
      <c r="F390" s="77"/>
      <c r="G390" s="77"/>
      <c r="H390" s="77"/>
      <c r="I390" s="77"/>
      <c r="J390" s="106"/>
      <c r="K390" s="106"/>
      <c r="L390" s="106"/>
      <c r="M390" s="106"/>
      <c r="N390" s="106"/>
      <c r="O390" s="106"/>
      <c r="P390" s="106"/>
      <c r="Q390" s="106"/>
      <c r="R390" s="106"/>
      <c r="S390" s="106"/>
      <c r="T390" s="106"/>
      <c r="U390" s="106"/>
      <c r="V390" s="106"/>
      <c r="W390" s="106"/>
    </row>
    <row r="391" spans="1:23">
      <c r="A391" s="77"/>
      <c r="B391" s="77"/>
      <c r="C391" s="77"/>
      <c r="D391" s="106"/>
      <c r="E391" s="106"/>
      <c r="F391" s="77"/>
      <c r="G391" s="77"/>
      <c r="H391" s="77"/>
      <c r="I391" s="77"/>
      <c r="J391" s="106"/>
      <c r="K391" s="106"/>
      <c r="L391" s="106"/>
      <c r="M391" s="106"/>
      <c r="N391" s="106"/>
      <c r="O391" s="106"/>
      <c r="P391" s="106"/>
      <c r="Q391" s="106"/>
      <c r="R391" s="106"/>
      <c r="S391" s="106"/>
      <c r="T391" s="106"/>
      <c r="U391" s="106"/>
      <c r="V391" s="106"/>
      <c r="W391" s="106"/>
    </row>
    <row r="392" spans="1:23">
      <c r="A392" s="77"/>
      <c r="B392" s="77"/>
      <c r="C392" s="77"/>
      <c r="D392" s="106"/>
      <c r="E392" s="106"/>
      <c r="F392" s="77"/>
      <c r="G392" s="77"/>
      <c r="H392" s="77"/>
      <c r="I392" s="77"/>
      <c r="J392" s="106"/>
      <c r="K392" s="106"/>
      <c r="L392" s="106"/>
      <c r="M392" s="106"/>
      <c r="N392" s="106"/>
      <c r="O392" s="106"/>
      <c r="P392" s="106"/>
      <c r="Q392" s="106"/>
      <c r="R392" s="106"/>
      <c r="S392" s="106"/>
      <c r="T392" s="106"/>
      <c r="U392" s="106"/>
      <c r="V392" s="106"/>
      <c r="W392" s="106"/>
    </row>
    <row r="393" spans="1:23">
      <c r="A393" s="77"/>
      <c r="B393" s="77"/>
      <c r="C393" s="77"/>
      <c r="D393" s="106"/>
      <c r="E393" s="106"/>
      <c r="F393" s="77"/>
      <c r="G393" s="77"/>
      <c r="H393" s="77"/>
      <c r="I393" s="77"/>
      <c r="J393" s="106"/>
      <c r="K393" s="106"/>
      <c r="L393" s="106"/>
      <c r="M393" s="106"/>
      <c r="N393" s="106"/>
      <c r="O393" s="106"/>
      <c r="P393" s="106"/>
      <c r="Q393" s="106"/>
      <c r="R393" s="106"/>
      <c r="S393" s="106"/>
      <c r="T393" s="106"/>
      <c r="U393" s="106"/>
      <c r="V393" s="106"/>
      <c r="W393" s="106"/>
    </row>
    <row r="394" spans="1:23">
      <c r="A394" s="77"/>
      <c r="B394" s="77"/>
      <c r="C394" s="77"/>
      <c r="D394" s="106"/>
      <c r="E394" s="106"/>
      <c r="F394" s="77"/>
      <c r="G394" s="77"/>
      <c r="H394" s="77"/>
      <c r="I394" s="77"/>
      <c r="J394" s="106"/>
      <c r="K394" s="106"/>
      <c r="L394" s="106"/>
      <c r="M394" s="106"/>
      <c r="N394" s="106"/>
      <c r="O394" s="106"/>
      <c r="P394" s="106"/>
      <c r="Q394" s="106"/>
      <c r="R394" s="106"/>
      <c r="S394" s="106"/>
      <c r="T394" s="106"/>
      <c r="U394" s="106"/>
      <c r="V394" s="106"/>
      <c r="W394" s="106"/>
    </row>
    <row r="395" spans="1:23">
      <c r="A395" s="77"/>
      <c r="B395" s="77"/>
      <c r="C395" s="77"/>
      <c r="D395" s="106"/>
      <c r="E395" s="106"/>
      <c r="F395" s="77"/>
      <c r="G395" s="77"/>
      <c r="H395" s="77"/>
      <c r="I395" s="77"/>
      <c r="J395" s="106"/>
      <c r="K395" s="106"/>
      <c r="L395" s="106"/>
      <c r="M395" s="106"/>
      <c r="N395" s="106"/>
      <c r="O395" s="106"/>
      <c r="P395" s="106"/>
      <c r="Q395" s="106"/>
      <c r="R395" s="106"/>
      <c r="S395" s="106"/>
      <c r="T395" s="106"/>
      <c r="U395" s="106"/>
      <c r="V395" s="106"/>
      <c r="W395" s="106"/>
    </row>
    <row r="396" spans="1:23">
      <c r="A396" s="77"/>
      <c r="B396" s="77"/>
      <c r="C396" s="77"/>
      <c r="D396" s="106"/>
      <c r="E396" s="106"/>
      <c r="F396" s="77"/>
      <c r="G396" s="77"/>
      <c r="H396" s="77"/>
      <c r="I396" s="77"/>
      <c r="J396" s="106"/>
      <c r="K396" s="106"/>
      <c r="L396" s="106"/>
      <c r="M396" s="106"/>
      <c r="N396" s="106"/>
      <c r="O396" s="106"/>
      <c r="P396" s="106"/>
      <c r="Q396" s="106"/>
      <c r="R396" s="106"/>
      <c r="S396" s="106"/>
      <c r="T396" s="106"/>
      <c r="U396" s="106"/>
      <c r="V396" s="106"/>
      <c r="W396" s="106"/>
    </row>
    <row r="397" spans="1:23">
      <c r="A397" s="77"/>
      <c r="B397" s="77"/>
      <c r="C397" s="77"/>
      <c r="D397" s="106"/>
      <c r="E397" s="106"/>
      <c r="F397" s="77"/>
      <c r="G397" s="77"/>
      <c r="H397" s="77"/>
      <c r="I397" s="77"/>
      <c r="J397" s="106"/>
      <c r="K397" s="106"/>
      <c r="L397" s="106"/>
      <c r="M397" s="106"/>
      <c r="N397" s="106"/>
      <c r="O397" s="106"/>
      <c r="P397" s="106"/>
      <c r="Q397" s="106"/>
      <c r="R397" s="106"/>
      <c r="S397" s="106"/>
      <c r="T397" s="106"/>
      <c r="U397" s="106"/>
      <c r="V397" s="106"/>
      <c r="W397" s="106"/>
    </row>
    <row r="398" spans="1:23">
      <c r="A398" s="77"/>
      <c r="B398" s="77"/>
      <c r="C398" s="77"/>
      <c r="D398" s="106"/>
      <c r="E398" s="106"/>
      <c r="F398" s="77"/>
      <c r="G398" s="77"/>
      <c r="H398" s="77"/>
      <c r="I398" s="77"/>
      <c r="J398" s="106"/>
      <c r="K398" s="106"/>
      <c r="L398" s="106"/>
      <c r="M398" s="106"/>
      <c r="N398" s="106"/>
      <c r="O398" s="106"/>
      <c r="P398" s="106"/>
      <c r="Q398" s="106"/>
      <c r="R398" s="106"/>
      <c r="S398" s="106"/>
      <c r="T398" s="106"/>
      <c r="U398" s="106"/>
      <c r="V398" s="106"/>
      <c r="W398" s="106"/>
    </row>
    <row r="399" spans="1:23">
      <c r="A399" s="77"/>
      <c r="B399" s="77"/>
      <c r="C399" s="77"/>
      <c r="D399" s="106"/>
      <c r="E399" s="106"/>
      <c r="F399" s="77"/>
      <c r="G399" s="77"/>
      <c r="H399" s="77"/>
      <c r="I399" s="77"/>
      <c r="J399" s="106"/>
      <c r="K399" s="106"/>
      <c r="L399" s="106"/>
      <c r="M399" s="106"/>
      <c r="N399" s="106"/>
      <c r="O399" s="106"/>
      <c r="P399" s="106"/>
      <c r="Q399" s="106"/>
      <c r="R399" s="106"/>
      <c r="S399" s="106"/>
      <c r="T399" s="106"/>
      <c r="U399" s="106"/>
      <c r="V399" s="106"/>
      <c r="W399" s="106"/>
    </row>
    <row r="400" spans="1:23">
      <c r="A400" s="77"/>
      <c r="B400" s="77"/>
      <c r="C400" s="77"/>
      <c r="D400" s="106"/>
      <c r="E400" s="106"/>
      <c r="F400" s="77"/>
      <c r="G400" s="77"/>
      <c r="H400" s="77"/>
      <c r="I400" s="77"/>
      <c r="J400" s="106"/>
      <c r="K400" s="106"/>
      <c r="L400" s="106"/>
      <c r="M400" s="106"/>
      <c r="N400" s="106"/>
      <c r="O400" s="106"/>
      <c r="P400" s="106"/>
      <c r="Q400" s="106"/>
      <c r="R400" s="106"/>
      <c r="S400" s="106"/>
      <c r="T400" s="106"/>
      <c r="U400" s="106"/>
      <c r="V400" s="106"/>
      <c r="W400" s="106"/>
    </row>
    <row r="401" spans="1:23">
      <c r="A401" s="77"/>
      <c r="B401" s="77"/>
      <c r="C401" s="77"/>
      <c r="D401" s="106"/>
      <c r="E401" s="106"/>
      <c r="F401" s="77"/>
      <c r="G401" s="77"/>
      <c r="H401" s="77"/>
      <c r="I401" s="77"/>
      <c r="J401" s="106"/>
      <c r="K401" s="106"/>
      <c r="L401" s="106"/>
      <c r="M401" s="106"/>
      <c r="N401" s="106"/>
      <c r="O401" s="106"/>
      <c r="P401" s="106"/>
      <c r="Q401" s="106"/>
      <c r="R401" s="106"/>
      <c r="S401" s="106"/>
      <c r="T401" s="106"/>
      <c r="U401" s="106"/>
      <c r="V401" s="106"/>
      <c r="W401" s="106"/>
    </row>
    <row r="402" spans="1:23">
      <c r="A402" s="77"/>
      <c r="B402" s="77"/>
      <c r="C402" s="77"/>
      <c r="D402" s="106"/>
      <c r="E402" s="106"/>
      <c r="F402" s="77"/>
      <c r="G402" s="77"/>
      <c r="H402" s="77"/>
      <c r="I402" s="77"/>
      <c r="J402" s="106"/>
      <c r="K402" s="106"/>
      <c r="L402" s="106"/>
      <c r="M402" s="106"/>
      <c r="N402" s="106"/>
      <c r="O402" s="106"/>
      <c r="P402" s="106"/>
      <c r="Q402" s="106"/>
      <c r="R402" s="106"/>
      <c r="S402" s="106"/>
      <c r="T402" s="106"/>
      <c r="U402" s="106"/>
      <c r="V402" s="106"/>
      <c r="W402" s="106"/>
    </row>
    <row r="403" spans="1:23">
      <c r="A403" s="77"/>
      <c r="B403" s="77"/>
      <c r="C403" s="77"/>
      <c r="D403" s="106"/>
      <c r="E403" s="106"/>
      <c r="F403" s="77"/>
      <c r="G403" s="77"/>
      <c r="H403" s="77"/>
      <c r="I403" s="77"/>
      <c r="J403" s="106"/>
      <c r="K403" s="106"/>
      <c r="L403" s="106"/>
      <c r="M403" s="106"/>
      <c r="N403" s="106"/>
      <c r="O403" s="106"/>
      <c r="P403" s="106"/>
      <c r="Q403" s="106"/>
      <c r="R403" s="106"/>
      <c r="S403" s="106"/>
      <c r="T403" s="106"/>
      <c r="U403" s="106"/>
      <c r="V403" s="106"/>
      <c r="W403" s="106"/>
    </row>
    <row r="404" spans="1:23">
      <c r="A404" s="77"/>
      <c r="B404" s="77"/>
      <c r="C404" s="77"/>
      <c r="D404" s="106"/>
      <c r="E404" s="106"/>
      <c r="F404" s="77"/>
      <c r="G404" s="77"/>
      <c r="H404" s="77"/>
      <c r="I404" s="77"/>
      <c r="J404" s="106"/>
      <c r="K404" s="106"/>
      <c r="L404" s="106"/>
      <c r="M404" s="106"/>
      <c r="N404" s="106"/>
      <c r="O404" s="106"/>
      <c r="P404" s="106"/>
      <c r="Q404" s="106"/>
      <c r="R404" s="106"/>
      <c r="S404" s="106"/>
      <c r="T404" s="106"/>
      <c r="U404" s="106"/>
      <c r="V404" s="106"/>
      <c r="W404" s="106"/>
    </row>
    <row r="405" spans="1:23">
      <c r="A405" s="77"/>
      <c r="B405" s="77"/>
      <c r="C405" s="77"/>
      <c r="D405" s="106"/>
      <c r="E405" s="106"/>
      <c r="F405" s="77"/>
      <c r="G405" s="77"/>
      <c r="H405" s="77"/>
      <c r="I405" s="77"/>
      <c r="J405" s="106"/>
      <c r="K405" s="106"/>
      <c r="L405" s="106"/>
      <c r="M405" s="106"/>
      <c r="N405" s="106"/>
      <c r="O405" s="106"/>
      <c r="P405" s="106"/>
      <c r="Q405" s="106"/>
      <c r="R405" s="106"/>
      <c r="S405" s="106"/>
      <c r="T405" s="106"/>
      <c r="U405" s="106"/>
      <c r="V405" s="106"/>
      <c r="W405" s="106"/>
    </row>
    <row r="406" spans="1:23">
      <c r="A406" s="77"/>
      <c r="B406" s="77"/>
      <c r="C406" s="77"/>
      <c r="D406" s="106"/>
      <c r="E406" s="106"/>
      <c r="F406" s="77"/>
      <c r="G406" s="77"/>
      <c r="H406" s="77"/>
      <c r="I406" s="77"/>
      <c r="J406" s="106"/>
      <c r="K406" s="106"/>
      <c r="L406" s="106"/>
      <c r="M406" s="106"/>
      <c r="N406" s="106"/>
      <c r="O406" s="106"/>
      <c r="P406" s="106"/>
      <c r="Q406" s="106"/>
      <c r="R406" s="106"/>
      <c r="S406" s="106"/>
      <c r="T406" s="106"/>
      <c r="U406" s="106"/>
      <c r="V406" s="106"/>
      <c r="W406" s="106"/>
    </row>
    <row r="407" spans="1:23">
      <c r="A407" s="77"/>
      <c r="B407" s="77"/>
      <c r="C407" s="77"/>
      <c r="D407" s="106"/>
      <c r="E407" s="106"/>
      <c r="F407" s="77"/>
      <c r="G407" s="77"/>
      <c r="H407" s="77"/>
      <c r="I407" s="77"/>
      <c r="J407" s="106"/>
      <c r="K407" s="106"/>
      <c r="L407" s="106"/>
      <c r="M407" s="106"/>
      <c r="N407" s="106"/>
      <c r="O407" s="106"/>
      <c r="P407" s="106"/>
      <c r="Q407" s="106"/>
      <c r="R407" s="106"/>
      <c r="S407" s="106"/>
      <c r="T407" s="106"/>
      <c r="U407" s="106"/>
      <c r="V407" s="106"/>
      <c r="W407" s="106"/>
    </row>
    <row r="408" spans="1:23">
      <c r="A408" s="77"/>
      <c r="B408" s="77"/>
      <c r="C408" s="77"/>
      <c r="D408" s="106"/>
      <c r="E408" s="106"/>
      <c r="F408" s="77"/>
      <c r="G408" s="77"/>
      <c r="H408" s="77"/>
      <c r="I408" s="77"/>
      <c r="J408" s="106"/>
      <c r="K408" s="106"/>
      <c r="L408" s="106"/>
      <c r="M408" s="106"/>
      <c r="N408" s="106"/>
      <c r="O408" s="106"/>
      <c r="P408" s="106"/>
      <c r="Q408" s="106"/>
      <c r="R408" s="106"/>
      <c r="S408" s="106"/>
      <c r="T408" s="106"/>
      <c r="U408" s="106"/>
      <c r="V408" s="106"/>
      <c r="W408" s="106"/>
    </row>
    <row r="409" spans="1:23">
      <c r="A409" s="77"/>
      <c r="B409" s="77"/>
      <c r="C409" s="77"/>
      <c r="D409" s="106"/>
      <c r="E409" s="106"/>
      <c r="F409" s="77"/>
      <c r="G409" s="77"/>
      <c r="H409" s="77"/>
      <c r="I409" s="77"/>
      <c r="J409" s="106"/>
      <c r="K409" s="106"/>
      <c r="L409" s="106"/>
      <c r="M409" s="106"/>
      <c r="N409" s="106"/>
      <c r="O409" s="106"/>
      <c r="P409" s="106"/>
      <c r="Q409" s="106"/>
      <c r="R409" s="106"/>
      <c r="S409" s="106"/>
      <c r="T409" s="106"/>
      <c r="U409" s="106"/>
      <c r="V409" s="106"/>
      <c r="W409" s="106"/>
    </row>
    <row r="410" spans="1:23">
      <c r="A410" s="77"/>
      <c r="B410" s="77"/>
      <c r="C410" s="77"/>
      <c r="D410" s="106"/>
      <c r="E410" s="106"/>
      <c r="F410" s="77"/>
      <c r="G410" s="77"/>
      <c r="H410" s="77"/>
      <c r="I410" s="77"/>
      <c r="J410" s="106"/>
      <c r="K410" s="106"/>
      <c r="L410" s="106"/>
      <c r="M410" s="106"/>
      <c r="N410" s="106"/>
      <c r="O410" s="106"/>
      <c r="P410" s="106"/>
      <c r="Q410" s="106"/>
      <c r="R410" s="106"/>
      <c r="S410" s="106"/>
      <c r="T410" s="106"/>
      <c r="U410" s="106"/>
      <c r="V410" s="106"/>
      <c r="W410" s="106"/>
    </row>
    <row r="411" spans="1:23">
      <c r="A411" s="77"/>
      <c r="B411" s="77"/>
      <c r="C411" s="77"/>
      <c r="D411" s="106"/>
      <c r="E411" s="106"/>
      <c r="F411" s="77"/>
      <c r="G411" s="77"/>
      <c r="H411" s="77"/>
      <c r="I411" s="77"/>
      <c r="J411" s="106"/>
      <c r="K411" s="106"/>
      <c r="L411" s="106"/>
      <c r="M411" s="106"/>
      <c r="N411" s="106"/>
      <c r="O411" s="106"/>
      <c r="P411" s="106"/>
      <c r="Q411" s="106"/>
      <c r="R411" s="106"/>
      <c r="S411" s="106"/>
      <c r="T411" s="106"/>
      <c r="U411" s="106"/>
      <c r="V411" s="106"/>
      <c r="W411" s="106"/>
    </row>
    <row r="412" spans="1:23">
      <c r="A412" s="77"/>
      <c r="B412" s="77"/>
      <c r="C412" s="77"/>
      <c r="D412" s="106"/>
      <c r="E412" s="106"/>
      <c r="F412" s="77"/>
      <c r="G412" s="77"/>
      <c r="H412" s="77"/>
      <c r="I412" s="77"/>
      <c r="J412" s="106"/>
      <c r="K412" s="106"/>
      <c r="L412" s="106"/>
      <c r="M412" s="106"/>
      <c r="N412" s="106"/>
      <c r="O412" s="106"/>
      <c r="P412" s="106"/>
      <c r="Q412" s="106"/>
      <c r="R412" s="106"/>
      <c r="S412" s="106"/>
      <c r="T412" s="106"/>
      <c r="U412" s="106"/>
      <c r="V412" s="106"/>
      <c r="W412" s="106"/>
    </row>
    <row r="413" spans="1:23">
      <c r="A413" s="77"/>
      <c r="B413" s="77"/>
      <c r="C413" s="77"/>
      <c r="D413" s="106"/>
      <c r="E413" s="106"/>
      <c r="F413" s="77"/>
      <c r="G413" s="77"/>
      <c r="H413" s="77"/>
      <c r="I413" s="77"/>
      <c r="J413" s="106"/>
      <c r="K413" s="106"/>
      <c r="L413" s="106"/>
      <c r="M413" s="106"/>
      <c r="N413" s="106"/>
      <c r="O413" s="106"/>
      <c r="P413" s="106"/>
      <c r="Q413" s="106"/>
      <c r="R413" s="106"/>
      <c r="S413" s="106"/>
      <c r="T413" s="106"/>
      <c r="U413" s="106"/>
      <c r="V413" s="106"/>
      <c r="W413" s="106"/>
    </row>
    <row r="414" spans="1:23">
      <c r="A414" s="77"/>
      <c r="B414" s="77"/>
      <c r="C414" s="77"/>
      <c r="D414" s="106"/>
      <c r="E414" s="106"/>
      <c r="F414" s="77"/>
      <c r="G414" s="77"/>
      <c r="H414" s="77"/>
      <c r="I414" s="77"/>
      <c r="J414" s="106"/>
      <c r="K414" s="106"/>
      <c r="L414" s="106"/>
      <c r="M414" s="106"/>
      <c r="N414" s="106"/>
      <c r="O414" s="106"/>
      <c r="P414" s="106"/>
      <c r="Q414" s="106"/>
      <c r="R414" s="106"/>
      <c r="S414" s="106"/>
      <c r="T414" s="106"/>
      <c r="U414" s="106"/>
      <c r="V414" s="106"/>
      <c r="W414" s="106"/>
    </row>
    <row r="415" spans="1:23">
      <c r="A415" s="77"/>
      <c r="B415" s="77"/>
      <c r="C415" s="77"/>
      <c r="D415" s="106"/>
      <c r="E415" s="106"/>
      <c r="F415" s="77"/>
      <c r="G415" s="77"/>
      <c r="H415" s="77"/>
      <c r="I415" s="77"/>
      <c r="J415" s="106"/>
      <c r="K415" s="106"/>
      <c r="L415" s="106"/>
      <c r="M415" s="106"/>
      <c r="N415" s="106"/>
      <c r="O415" s="106"/>
      <c r="P415" s="106"/>
      <c r="Q415" s="106"/>
      <c r="R415" s="106"/>
      <c r="S415" s="106"/>
      <c r="T415" s="106"/>
      <c r="U415" s="106"/>
      <c r="V415" s="106"/>
      <c r="W415" s="106"/>
    </row>
    <row r="416" spans="1:23">
      <c r="A416" s="77"/>
      <c r="B416" s="77"/>
      <c r="C416" s="77"/>
      <c r="D416" s="106"/>
      <c r="E416" s="106"/>
      <c r="F416" s="77"/>
      <c r="G416" s="77"/>
      <c r="H416" s="77"/>
      <c r="I416" s="77"/>
      <c r="J416" s="106"/>
      <c r="K416" s="106"/>
      <c r="L416" s="106"/>
      <c r="M416" s="106"/>
      <c r="N416" s="106"/>
      <c r="O416" s="106"/>
      <c r="P416" s="106"/>
      <c r="Q416" s="106"/>
      <c r="R416" s="106"/>
      <c r="S416" s="106"/>
      <c r="T416" s="106"/>
      <c r="U416" s="106"/>
      <c r="V416" s="106"/>
      <c r="W416" s="106"/>
    </row>
    <row r="417" spans="1:23">
      <c r="A417" s="77"/>
      <c r="B417" s="77"/>
      <c r="C417" s="77"/>
      <c r="D417" s="106"/>
      <c r="E417" s="106"/>
      <c r="F417" s="77"/>
      <c r="G417" s="77"/>
      <c r="H417" s="77"/>
      <c r="I417" s="77"/>
      <c r="J417" s="106"/>
      <c r="K417" s="106"/>
      <c r="L417" s="106"/>
      <c r="M417" s="106"/>
      <c r="N417" s="106"/>
      <c r="O417" s="106"/>
      <c r="P417" s="106"/>
      <c r="Q417" s="106"/>
      <c r="R417" s="106"/>
      <c r="S417" s="106"/>
      <c r="T417" s="106"/>
      <c r="U417" s="106"/>
      <c r="V417" s="106"/>
      <c r="W417" s="106"/>
    </row>
    <row r="418" spans="1:23">
      <c r="A418" s="77"/>
      <c r="B418" s="77"/>
      <c r="C418" s="77"/>
      <c r="D418" s="106"/>
      <c r="E418" s="106"/>
      <c r="F418" s="77"/>
      <c r="G418" s="77"/>
      <c r="H418" s="77"/>
      <c r="I418" s="77"/>
      <c r="J418" s="106"/>
      <c r="K418" s="106"/>
      <c r="L418" s="106"/>
      <c r="M418" s="106"/>
      <c r="N418" s="106"/>
      <c r="O418" s="106"/>
      <c r="P418" s="106"/>
      <c r="Q418" s="106"/>
      <c r="R418" s="106"/>
      <c r="S418" s="106"/>
      <c r="T418" s="106"/>
      <c r="U418" s="106"/>
      <c r="V418" s="106"/>
      <c r="W418" s="106"/>
    </row>
    <row r="419" spans="1:23">
      <c r="A419" s="77"/>
      <c r="B419" s="77"/>
      <c r="C419" s="77"/>
      <c r="D419" s="106"/>
      <c r="E419" s="106"/>
      <c r="F419" s="77"/>
      <c r="G419" s="77"/>
      <c r="H419" s="77"/>
      <c r="I419" s="77"/>
      <c r="J419" s="106"/>
      <c r="K419" s="106"/>
      <c r="L419" s="106"/>
      <c r="M419" s="106"/>
      <c r="N419" s="106"/>
      <c r="O419" s="106"/>
      <c r="P419" s="106"/>
      <c r="Q419" s="106"/>
      <c r="R419" s="106"/>
      <c r="S419" s="106"/>
      <c r="T419" s="106"/>
      <c r="U419" s="106"/>
      <c r="V419" s="106"/>
      <c r="W419" s="106"/>
    </row>
    <row r="420" spans="1:23">
      <c r="A420" s="77"/>
      <c r="B420" s="77"/>
      <c r="C420" s="77"/>
      <c r="D420" s="106"/>
      <c r="E420" s="106"/>
      <c r="F420" s="77"/>
      <c r="G420" s="77"/>
      <c r="H420" s="77"/>
      <c r="I420" s="77"/>
      <c r="J420" s="106"/>
      <c r="K420" s="106"/>
      <c r="L420" s="106"/>
      <c r="M420" s="106"/>
      <c r="N420" s="106"/>
      <c r="O420" s="106"/>
      <c r="P420" s="106"/>
      <c r="Q420" s="106"/>
      <c r="R420" s="106"/>
      <c r="S420" s="106"/>
      <c r="T420" s="106"/>
      <c r="U420" s="106"/>
      <c r="V420" s="106"/>
      <c r="W420" s="106"/>
    </row>
    <row r="421" spans="1:23">
      <c r="A421" s="77"/>
      <c r="B421" s="77"/>
      <c r="C421" s="77"/>
      <c r="D421" s="106"/>
      <c r="E421" s="106"/>
      <c r="F421" s="77"/>
      <c r="G421" s="77"/>
      <c r="H421" s="77"/>
      <c r="I421" s="77"/>
      <c r="J421" s="106"/>
      <c r="K421" s="106"/>
      <c r="L421" s="106"/>
      <c r="M421" s="106"/>
      <c r="N421" s="106"/>
      <c r="O421" s="106"/>
      <c r="P421" s="106"/>
      <c r="Q421" s="106"/>
      <c r="R421" s="106"/>
      <c r="S421" s="106"/>
      <c r="T421" s="106"/>
      <c r="U421" s="106"/>
      <c r="V421" s="106"/>
      <c r="W421" s="106"/>
    </row>
    <row r="422" spans="1:23">
      <c r="A422" s="77"/>
      <c r="B422" s="77"/>
      <c r="C422" s="77"/>
      <c r="D422" s="106"/>
      <c r="E422" s="106"/>
      <c r="F422" s="77"/>
      <c r="G422" s="77"/>
      <c r="H422" s="77"/>
      <c r="I422" s="77"/>
      <c r="J422" s="106"/>
      <c r="K422" s="106"/>
      <c r="L422" s="106"/>
      <c r="M422" s="106"/>
      <c r="N422" s="106"/>
      <c r="O422" s="106"/>
      <c r="P422" s="106"/>
      <c r="Q422" s="106"/>
      <c r="R422" s="106"/>
      <c r="S422" s="106"/>
      <c r="T422" s="106"/>
      <c r="U422" s="106"/>
      <c r="V422" s="106"/>
      <c r="W422" s="106"/>
    </row>
    <row r="423" spans="1:23">
      <c r="A423" s="77"/>
      <c r="B423" s="77"/>
      <c r="C423" s="77"/>
      <c r="D423" s="106"/>
      <c r="E423" s="106"/>
      <c r="F423" s="77"/>
      <c r="G423" s="77"/>
      <c r="H423" s="77"/>
      <c r="I423" s="77"/>
      <c r="J423" s="106"/>
      <c r="K423" s="106"/>
      <c r="L423" s="106"/>
      <c r="M423" s="106"/>
      <c r="N423" s="106"/>
      <c r="O423" s="106"/>
      <c r="P423" s="106"/>
      <c r="Q423" s="106"/>
      <c r="R423" s="106"/>
      <c r="S423" s="106"/>
      <c r="T423" s="106"/>
      <c r="U423" s="106"/>
      <c r="V423" s="106"/>
      <c r="W423" s="106"/>
    </row>
    <row r="424" spans="1:23">
      <c r="A424" s="77"/>
      <c r="B424" s="77"/>
      <c r="C424" s="77"/>
      <c r="D424" s="106"/>
      <c r="E424" s="106"/>
      <c r="F424" s="77"/>
      <c r="G424" s="77"/>
      <c r="H424" s="77"/>
      <c r="I424" s="77"/>
      <c r="J424" s="106"/>
      <c r="K424" s="106"/>
      <c r="L424" s="106"/>
      <c r="M424" s="106"/>
      <c r="N424" s="106"/>
      <c r="O424" s="106"/>
      <c r="P424" s="106"/>
      <c r="Q424" s="106"/>
      <c r="R424" s="106"/>
      <c r="S424" s="106"/>
      <c r="T424" s="106"/>
      <c r="U424" s="106"/>
      <c r="V424" s="106"/>
      <c r="W424" s="106"/>
    </row>
    <row r="425" spans="1:23">
      <c r="A425" s="77"/>
      <c r="B425" s="77"/>
      <c r="C425" s="77"/>
      <c r="D425" s="106"/>
      <c r="E425" s="106"/>
      <c r="F425" s="77"/>
      <c r="G425" s="77"/>
      <c r="H425" s="77"/>
      <c r="I425" s="77"/>
      <c r="J425" s="106"/>
      <c r="K425" s="106"/>
      <c r="L425" s="106"/>
      <c r="M425" s="106"/>
      <c r="N425" s="106"/>
      <c r="O425" s="106"/>
      <c r="P425" s="106"/>
      <c r="Q425" s="106"/>
      <c r="R425" s="106"/>
      <c r="S425" s="106"/>
      <c r="T425" s="106"/>
      <c r="U425" s="106"/>
      <c r="V425" s="106"/>
      <c r="W425" s="106"/>
    </row>
    <row r="426" spans="1:23">
      <c r="A426" s="77"/>
      <c r="B426" s="77"/>
      <c r="C426" s="77"/>
      <c r="D426" s="106"/>
      <c r="E426" s="106"/>
      <c r="F426" s="77"/>
      <c r="G426" s="77"/>
      <c r="H426" s="77"/>
      <c r="I426" s="77"/>
      <c r="J426" s="106"/>
      <c r="K426" s="106"/>
      <c r="L426" s="106"/>
      <c r="M426" s="106"/>
      <c r="N426" s="106"/>
      <c r="O426" s="106"/>
      <c r="P426" s="106"/>
      <c r="Q426" s="106"/>
      <c r="R426" s="106"/>
      <c r="S426" s="106"/>
      <c r="T426" s="106"/>
      <c r="U426" s="106"/>
      <c r="V426" s="106"/>
      <c r="W426" s="106"/>
    </row>
    <row r="427" spans="1:23">
      <c r="A427" s="77"/>
      <c r="B427" s="77"/>
      <c r="C427" s="77"/>
      <c r="D427" s="106"/>
      <c r="E427" s="106"/>
      <c r="F427" s="77"/>
      <c r="G427" s="77"/>
      <c r="H427" s="77"/>
      <c r="I427" s="77"/>
      <c r="J427" s="106"/>
      <c r="K427" s="106"/>
      <c r="L427" s="106"/>
      <c r="M427" s="106"/>
      <c r="N427" s="106"/>
      <c r="O427" s="106"/>
      <c r="P427" s="106"/>
      <c r="Q427" s="106"/>
      <c r="R427" s="106"/>
      <c r="S427" s="106"/>
      <c r="T427" s="106"/>
      <c r="U427" s="106"/>
      <c r="V427" s="106"/>
      <c r="W427" s="106"/>
    </row>
    <row r="428" spans="1:23">
      <c r="A428" s="77"/>
      <c r="B428" s="77"/>
      <c r="C428" s="77"/>
      <c r="D428" s="106"/>
      <c r="E428" s="106"/>
      <c r="F428" s="77"/>
      <c r="G428" s="77"/>
      <c r="H428" s="77"/>
      <c r="I428" s="77"/>
      <c r="J428" s="106"/>
      <c r="K428" s="106"/>
      <c r="L428" s="106"/>
      <c r="M428" s="106"/>
      <c r="N428" s="106"/>
      <c r="O428" s="106"/>
      <c r="P428" s="106"/>
      <c r="Q428" s="106"/>
      <c r="R428" s="106"/>
      <c r="S428" s="106"/>
      <c r="T428" s="106"/>
      <c r="U428" s="106"/>
      <c r="V428" s="106"/>
      <c r="W428" s="106"/>
    </row>
    <row r="429" spans="1:23">
      <c r="A429" s="77"/>
      <c r="B429" s="77"/>
      <c r="C429" s="77"/>
      <c r="D429" s="106"/>
      <c r="E429" s="106"/>
      <c r="F429" s="77"/>
      <c r="G429" s="77"/>
      <c r="H429" s="77"/>
      <c r="I429" s="77"/>
      <c r="J429" s="106"/>
      <c r="K429" s="106"/>
      <c r="L429" s="106"/>
      <c r="M429" s="106"/>
      <c r="N429" s="106"/>
      <c r="O429" s="106"/>
      <c r="P429" s="106"/>
      <c r="Q429" s="106"/>
      <c r="R429" s="106"/>
      <c r="S429" s="106"/>
      <c r="T429" s="106"/>
      <c r="U429" s="106"/>
      <c r="V429" s="106"/>
      <c r="W429" s="106"/>
    </row>
    <row r="430" spans="1:23">
      <c r="A430" s="77"/>
      <c r="B430" s="77"/>
      <c r="C430" s="77"/>
      <c r="D430" s="106"/>
      <c r="E430" s="106"/>
      <c r="F430" s="77"/>
      <c r="G430" s="77"/>
      <c r="H430" s="77"/>
      <c r="I430" s="77"/>
      <c r="J430" s="106"/>
      <c r="K430" s="106"/>
      <c r="L430" s="106"/>
      <c r="M430" s="106"/>
      <c r="N430" s="106"/>
      <c r="O430" s="106"/>
      <c r="P430" s="106"/>
      <c r="Q430" s="106"/>
      <c r="R430" s="106"/>
      <c r="S430" s="106"/>
      <c r="T430" s="106"/>
      <c r="U430" s="106"/>
      <c r="V430" s="106"/>
      <c r="W430" s="106"/>
    </row>
    <row r="431" spans="1:23">
      <c r="A431" s="77"/>
      <c r="B431" s="77"/>
      <c r="C431" s="77"/>
      <c r="D431" s="106"/>
      <c r="E431" s="106"/>
      <c r="F431" s="77"/>
      <c r="G431" s="77"/>
      <c r="H431" s="77"/>
      <c r="I431" s="77"/>
      <c r="J431" s="106"/>
      <c r="K431" s="106"/>
      <c r="L431" s="106"/>
      <c r="M431" s="106"/>
      <c r="N431" s="106"/>
      <c r="O431" s="106"/>
      <c r="P431" s="106"/>
      <c r="Q431" s="106"/>
      <c r="R431" s="106"/>
      <c r="S431" s="106"/>
      <c r="T431" s="106"/>
      <c r="U431" s="106"/>
      <c r="V431" s="106"/>
      <c r="W431" s="106"/>
    </row>
    <row r="432" spans="1:23">
      <c r="A432" s="77"/>
      <c r="B432" s="77"/>
      <c r="C432" s="77"/>
      <c r="D432" s="106"/>
      <c r="E432" s="106"/>
      <c r="F432" s="77"/>
      <c r="G432" s="77"/>
      <c r="H432" s="77"/>
      <c r="I432" s="77"/>
      <c r="J432" s="106"/>
      <c r="K432" s="106"/>
      <c r="L432" s="106"/>
      <c r="M432" s="106"/>
      <c r="N432" s="106"/>
      <c r="O432" s="106"/>
      <c r="P432" s="106"/>
      <c r="Q432" s="106"/>
      <c r="R432" s="106"/>
      <c r="S432" s="106"/>
      <c r="T432" s="106"/>
      <c r="U432" s="106"/>
      <c r="V432" s="106"/>
      <c r="W432" s="106"/>
    </row>
    <row r="433" spans="1:23">
      <c r="A433" s="77"/>
      <c r="B433" s="77"/>
      <c r="C433" s="77"/>
      <c r="D433" s="106"/>
      <c r="E433" s="106"/>
      <c r="F433" s="77"/>
      <c r="G433" s="77"/>
      <c r="H433" s="77"/>
      <c r="I433" s="77"/>
      <c r="J433" s="106"/>
      <c r="K433" s="106"/>
      <c r="L433" s="106"/>
      <c r="M433" s="106"/>
      <c r="N433" s="106"/>
      <c r="O433" s="106"/>
      <c r="P433" s="106"/>
      <c r="Q433" s="106"/>
      <c r="R433" s="106"/>
      <c r="S433" s="106"/>
      <c r="T433" s="106"/>
      <c r="U433" s="106"/>
      <c r="V433" s="106"/>
      <c r="W433" s="106"/>
    </row>
    <row r="434" spans="1:23">
      <c r="A434" s="77"/>
      <c r="B434" s="77"/>
      <c r="C434" s="77"/>
      <c r="D434" s="106"/>
      <c r="E434" s="106"/>
      <c r="F434" s="77"/>
      <c r="G434" s="77"/>
      <c r="H434" s="77"/>
      <c r="I434" s="77"/>
      <c r="J434" s="106"/>
      <c r="K434" s="106"/>
      <c r="L434" s="106"/>
      <c r="M434" s="106"/>
      <c r="N434" s="106"/>
      <c r="O434" s="106"/>
      <c r="P434" s="106"/>
      <c r="Q434" s="106"/>
      <c r="R434" s="106"/>
      <c r="S434" s="106"/>
      <c r="T434" s="106"/>
      <c r="U434" s="106"/>
      <c r="V434" s="106"/>
      <c r="W434" s="106"/>
    </row>
    <row r="435" spans="1:23">
      <c r="A435" s="77"/>
      <c r="B435" s="77"/>
      <c r="C435" s="77"/>
      <c r="D435" s="106"/>
      <c r="E435" s="106"/>
      <c r="F435" s="77"/>
      <c r="G435" s="77"/>
      <c r="H435" s="77"/>
      <c r="I435" s="77"/>
      <c r="J435" s="106"/>
      <c r="K435" s="106"/>
      <c r="L435" s="106"/>
      <c r="M435" s="106"/>
      <c r="N435" s="106"/>
      <c r="O435" s="106"/>
      <c r="P435" s="106"/>
      <c r="Q435" s="106"/>
      <c r="R435" s="106"/>
      <c r="S435" s="106"/>
      <c r="T435" s="106"/>
      <c r="U435" s="106"/>
      <c r="V435" s="106"/>
      <c r="W435" s="106"/>
    </row>
    <row r="436" spans="1:23">
      <c r="A436" s="77"/>
      <c r="B436" s="77"/>
      <c r="C436" s="77"/>
      <c r="D436" s="106"/>
      <c r="E436" s="106"/>
      <c r="F436" s="77"/>
      <c r="G436" s="77"/>
      <c r="H436" s="77"/>
      <c r="I436" s="77"/>
      <c r="J436" s="106"/>
      <c r="K436" s="106"/>
      <c r="L436" s="106"/>
      <c r="M436" s="106"/>
      <c r="N436" s="106"/>
      <c r="O436" s="106"/>
      <c r="P436" s="106"/>
      <c r="Q436" s="106"/>
      <c r="R436" s="106"/>
      <c r="S436" s="106"/>
      <c r="T436" s="106"/>
      <c r="U436" s="106"/>
      <c r="V436" s="106"/>
      <c r="W436" s="106"/>
    </row>
    <row r="437" spans="1:23">
      <c r="A437" s="77"/>
      <c r="B437" s="77"/>
      <c r="C437" s="77"/>
      <c r="D437" s="106"/>
      <c r="E437" s="106"/>
      <c r="F437" s="77"/>
      <c r="G437" s="77"/>
      <c r="H437" s="77"/>
      <c r="I437" s="77"/>
      <c r="J437" s="106"/>
      <c r="K437" s="106"/>
      <c r="L437" s="106"/>
      <c r="M437" s="106"/>
      <c r="N437" s="106"/>
      <c r="O437" s="106"/>
      <c r="P437" s="106"/>
      <c r="Q437" s="106"/>
      <c r="R437" s="106"/>
      <c r="S437" s="106"/>
      <c r="T437" s="106"/>
      <c r="U437" s="106"/>
      <c r="V437" s="106"/>
      <c r="W437" s="106"/>
    </row>
    <row r="438" spans="1:23">
      <c r="A438" s="77"/>
      <c r="B438" s="77"/>
      <c r="C438" s="77"/>
      <c r="D438" s="106"/>
      <c r="E438" s="106"/>
      <c r="F438" s="77"/>
      <c r="G438" s="77"/>
      <c r="H438" s="77"/>
      <c r="I438" s="77"/>
      <c r="J438" s="106"/>
      <c r="K438" s="106"/>
      <c r="L438" s="106"/>
      <c r="M438" s="106"/>
      <c r="N438" s="106"/>
      <c r="O438" s="106"/>
      <c r="P438" s="106"/>
      <c r="Q438" s="106"/>
      <c r="R438" s="106"/>
      <c r="S438" s="106"/>
      <c r="T438" s="106"/>
      <c r="U438" s="106"/>
      <c r="V438" s="106"/>
      <c r="W438" s="106"/>
    </row>
    <row r="439" spans="1:23">
      <c r="A439" s="77"/>
      <c r="B439" s="77"/>
      <c r="C439" s="77"/>
      <c r="D439" s="106"/>
      <c r="E439" s="106"/>
      <c r="F439" s="77"/>
      <c r="G439" s="77"/>
      <c r="H439" s="77"/>
      <c r="I439" s="77"/>
      <c r="J439" s="106"/>
      <c r="K439" s="106"/>
      <c r="L439" s="106"/>
      <c r="M439" s="106"/>
      <c r="N439" s="106"/>
      <c r="O439" s="106"/>
      <c r="P439" s="106"/>
      <c r="Q439" s="106"/>
      <c r="R439" s="106"/>
      <c r="S439" s="106"/>
      <c r="T439" s="106"/>
      <c r="U439" s="106"/>
      <c r="V439" s="106"/>
      <c r="W439" s="106"/>
    </row>
    <row r="440" spans="1:23">
      <c r="A440" s="77"/>
      <c r="B440" s="77"/>
      <c r="C440" s="77"/>
      <c r="D440" s="106"/>
      <c r="E440" s="106"/>
      <c r="F440" s="77"/>
      <c r="G440" s="77"/>
      <c r="H440" s="77"/>
      <c r="I440" s="77"/>
      <c r="J440" s="106"/>
      <c r="K440" s="106"/>
      <c r="L440" s="106"/>
      <c r="M440" s="106"/>
      <c r="N440" s="106"/>
      <c r="O440" s="106"/>
      <c r="P440" s="106"/>
      <c r="Q440" s="106"/>
      <c r="R440" s="106"/>
      <c r="S440" s="106"/>
      <c r="T440" s="106"/>
      <c r="U440" s="106"/>
      <c r="V440" s="106"/>
      <c r="W440" s="106"/>
    </row>
    <row r="441" spans="1:23">
      <c r="A441" s="77"/>
      <c r="B441" s="77"/>
      <c r="C441" s="77"/>
      <c r="D441" s="106"/>
      <c r="E441" s="106"/>
      <c r="F441" s="77"/>
      <c r="G441" s="77"/>
      <c r="H441" s="77"/>
      <c r="I441" s="77"/>
      <c r="J441" s="106"/>
      <c r="K441" s="106"/>
      <c r="L441" s="106"/>
      <c r="M441" s="106"/>
      <c r="N441" s="106"/>
      <c r="O441" s="106"/>
      <c r="P441" s="106"/>
      <c r="Q441" s="106"/>
      <c r="R441" s="106"/>
      <c r="S441" s="106"/>
      <c r="T441" s="106"/>
      <c r="U441" s="106"/>
      <c r="V441" s="106"/>
      <c r="W441" s="106"/>
    </row>
    <row r="442" spans="1:23">
      <c r="A442" s="77"/>
      <c r="B442" s="77"/>
      <c r="C442" s="77"/>
      <c r="D442" s="106"/>
      <c r="E442" s="106"/>
      <c r="F442" s="77"/>
      <c r="G442" s="77"/>
      <c r="H442" s="77"/>
      <c r="I442" s="77"/>
      <c r="J442" s="106"/>
      <c r="K442" s="106"/>
      <c r="L442" s="106"/>
      <c r="M442" s="106"/>
      <c r="N442" s="106"/>
      <c r="O442" s="106"/>
      <c r="P442" s="106"/>
      <c r="Q442" s="106"/>
      <c r="R442" s="106"/>
      <c r="S442" s="106"/>
      <c r="T442" s="106"/>
      <c r="U442" s="106"/>
      <c r="V442" s="106"/>
      <c r="W442" s="106"/>
    </row>
    <row r="443" spans="1:23">
      <c r="A443" s="77"/>
      <c r="B443" s="77"/>
      <c r="C443" s="77"/>
      <c r="D443" s="106"/>
      <c r="E443" s="106"/>
      <c r="F443" s="77"/>
      <c r="G443" s="77"/>
      <c r="H443" s="77"/>
      <c r="I443" s="77"/>
      <c r="J443" s="106"/>
      <c r="K443" s="106"/>
      <c r="L443" s="106"/>
      <c r="M443" s="106"/>
      <c r="N443" s="106"/>
      <c r="O443" s="106"/>
      <c r="P443" s="106"/>
      <c r="Q443" s="106"/>
      <c r="R443" s="106"/>
      <c r="S443" s="106"/>
      <c r="T443" s="106"/>
      <c r="U443" s="106"/>
      <c r="V443" s="106"/>
      <c r="W443" s="106"/>
    </row>
    <row r="444" spans="1:23">
      <c r="A444" s="77"/>
      <c r="B444" s="77"/>
      <c r="C444" s="77"/>
      <c r="D444" s="106"/>
      <c r="E444" s="106"/>
      <c r="F444" s="77"/>
      <c r="G444" s="77"/>
      <c r="H444" s="77"/>
      <c r="I444" s="77"/>
      <c r="J444" s="106"/>
      <c r="K444" s="106"/>
      <c r="L444" s="106"/>
      <c r="M444" s="106"/>
      <c r="N444" s="106"/>
      <c r="O444" s="106"/>
      <c r="P444" s="106"/>
      <c r="Q444" s="106"/>
      <c r="R444" s="106"/>
      <c r="S444" s="106"/>
      <c r="T444" s="106"/>
      <c r="U444" s="106"/>
      <c r="V444" s="106"/>
      <c r="W444" s="106"/>
    </row>
    <row r="445" spans="1:23">
      <c r="A445" s="77"/>
      <c r="B445" s="77"/>
      <c r="C445" s="77"/>
      <c r="D445" s="106"/>
      <c r="E445" s="106"/>
      <c r="F445" s="77"/>
      <c r="G445" s="77"/>
      <c r="H445" s="77"/>
      <c r="I445" s="77"/>
      <c r="J445" s="106"/>
      <c r="K445" s="106"/>
      <c r="L445" s="106"/>
      <c r="M445" s="106"/>
      <c r="N445" s="106"/>
      <c r="O445" s="106"/>
      <c r="P445" s="106"/>
      <c r="Q445" s="106"/>
      <c r="R445" s="106"/>
      <c r="S445" s="106"/>
      <c r="T445" s="106"/>
      <c r="U445" s="106"/>
      <c r="V445" s="106"/>
      <c r="W445" s="106"/>
    </row>
    <row r="446" spans="1:23">
      <c r="A446" s="77"/>
      <c r="B446" s="77"/>
      <c r="C446" s="77"/>
      <c r="D446" s="106"/>
      <c r="E446" s="106"/>
      <c r="F446" s="77"/>
      <c r="G446" s="77"/>
      <c r="H446" s="77"/>
      <c r="I446" s="77"/>
      <c r="J446" s="106"/>
      <c r="K446" s="106"/>
      <c r="L446" s="106"/>
      <c r="M446" s="106"/>
      <c r="N446" s="106"/>
      <c r="O446" s="106"/>
      <c r="P446" s="106"/>
      <c r="Q446" s="106"/>
      <c r="R446" s="106"/>
      <c r="S446" s="106"/>
      <c r="T446" s="106"/>
      <c r="U446" s="106"/>
      <c r="V446" s="106"/>
      <c r="W446" s="106"/>
    </row>
    <row r="447" spans="1:23">
      <c r="A447" s="77"/>
      <c r="B447" s="77"/>
      <c r="C447" s="77"/>
      <c r="D447" s="106"/>
      <c r="E447" s="106"/>
      <c r="F447" s="77"/>
      <c r="G447" s="77"/>
      <c r="H447" s="77"/>
      <c r="I447" s="77"/>
      <c r="J447" s="106"/>
      <c r="K447" s="106"/>
      <c r="L447" s="106"/>
      <c r="M447" s="106"/>
      <c r="N447" s="106"/>
      <c r="O447" s="106"/>
      <c r="P447" s="106"/>
      <c r="Q447" s="106"/>
      <c r="R447" s="106"/>
      <c r="S447" s="106"/>
      <c r="T447" s="106"/>
      <c r="U447" s="106"/>
      <c r="V447" s="106"/>
      <c r="W447" s="106"/>
    </row>
    <row r="448" spans="1:23">
      <c r="A448" s="77"/>
      <c r="B448" s="77"/>
      <c r="C448" s="77"/>
      <c r="D448" s="106"/>
      <c r="E448" s="106"/>
      <c r="F448" s="77"/>
      <c r="G448" s="77"/>
      <c r="H448" s="77"/>
      <c r="I448" s="77"/>
      <c r="J448" s="106"/>
      <c r="K448" s="106"/>
      <c r="L448" s="106"/>
      <c r="M448" s="106"/>
      <c r="N448" s="106"/>
      <c r="O448" s="106"/>
      <c r="P448" s="106"/>
      <c r="Q448" s="106"/>
      <c r="R448" s="106"/>
      <c r="S448" s="106"/>
      <c r="T448" s="106"/>
      <c r="U448" s="106"/>
      <c r="V448" s="106"/>
      <c r="W448" s="106"/>
    </row>
    <row r="449" spans="1:23">
      <c r="A449" s="77"/>
      <c r="B449" s="77"/>
      <c r="C449" s="77"/>
      <c r="D449" s="106"/>
      <c r="E449" s="106"/>
      <c r="F449" s="77"/>
      <c r="G449" s="77"/>
      <c r="H449" s="77"/>
      <c r="I449" s="77"/>
      <c r="J449" s="106"/>
      <c r="K449" s="106"/>
      <c r="L449" s="106"/>
      <c r="M449" s="106"/>
      <c r="N449" s="106"/>
      <c r="O449" s="106"/>
      <c r="P449" s="106"/>
      <c r="Q449" s="106"/>
      <c r="R449" s="106"/>
      <c r="S449" s="106"/>
      <c r="T449" s="106"/>
      <c r="U449" s="106"/>
      <c r="V449" s="106"/>
      <c r="W449" s="106"/>
    </row>
    <row r="450" spans="1:23">
      <c r="A450" s="77"/>
      <c r="B450" s="77"/>
      <c r="C450" s="77"/>
      <c r="D450" s="106"/>
      <c r="E450" s="106"/>
      <c r="F450" s="77"/>
      <c r="G450" s="77"/>
      <c r="H450" s="77"/>
      <c r="I450" s="77"/>
      <c r="J450" s="106"/>
      <c r="K450" s="106"/>
      <c r="L450" s="106"/>
      <c r="M450" s="106"/>
      <c r="N450" s="106"/>
      <c r="O450" s="106"/>
      <c r="P450" s="106"/>
      <c r="Q450" s="106"/>
      <c r="R450" s="106"/>
      <c r="S450" s="106"/>
      <c r="T450" s="106"/>
      <c r="U450" s="106"/>
      <c r="V450" s="106"/>
      <c r="W450" s="106"/>
    </row>
    <row r="451" spans="1:23">
      <c r="A451" s="77"/>
      <c r="B451" s="77"/>
      <c r="C451" s="77"/>
      <c r="D451" s="106"/>
      <c r="E451" s="106"/>
      <c r="F451" s="77"/>
      <c r="G451" s="77"/>
      <c r="H451" s="77"/>
      <c r="I451" s="77"/>
      <c r="J451" s="106"/>
      <c r="K451" s="106"/>
      <c r="L451" s="106"/>
      <c r="M451" s="106"/>
      <c r="N451" s="106"/>
      <c r="O451" s="106"/>
      <c r="P451" s="106"/>
      <c r="Q451" s="106"/>
      <c r="R451" s="106"/>
      <c r="S451" s="106"/>
      <c r="T451" s="106"/>
      <c r="U451" s="106"/>
      <c r="V451" s="106"/>
      <c r="W451" s="106"/>
    </row>
    <row r="452" spans="1:23">
      <c r="A452" s="77"/>
      <c r="B452" s="77"/>
      <c r="C452" s="77"/>
      <c r="D452" s="106"/>
      <c r="E452" s="106"/>
      <c r="F452" s="77"/>
      <c r="G452" s="77"/>
      <c r="H452" s="77"/>
      <c r="I452" s="77"/>
      <c r="J452" s="106"/>
      <c r="K452" s="106"/>
      <c r="L452" s="106"/>
      <c r="M452" s="106"/>
      <c r="N452" s="106"/>
      <c r="O452" s="106"/>
      <c r="P452" s="106"/>
      <c r="Q452" s="106"/>
      <c r="R452" s="106"/>
      <c r="S452" s="106"/>
      <c r="T452" s="106"/>
      <c r="U452" s="106"/>
      <c r="V452" s="106"/>
      <c r="W452" s="106"/>
    </row>
    <row r="453" spans="1:23">
      <c r="A453" s="77"/>
      <c r="B453" s="77"/>
      <c r="C453" s="77"/>
      <c r="D453" s="106"/>
      <c r="E453" s="106"/>
      <c r="F453" s="77"/>
      <c r="G453" s="77"/>
      <c r="H453" s="77"/>
      <c r="I453" s="77"/>
      <c r="J453" s="106"/>
      <c r="K453" s="106"/>
      <c r="L453" s="106"/>
      <c r="M453" s="106"/>
      <c r="N453" s="106"/>
      <c r="O453" s="106"/>
      <c r="P453" s="106"/>
      <c r="Q453" s="106"/>
      <c r="R453" s="106"/>
      <c r="S453" s="106"/>
      <c r="T453" s="106"/>
      <c r="U453" s="106"/>
      <c r="V453" s="106"/>
      <c r="W453" s="106"/>
    </row>
    <row r="454" spans="1:23">
      <c r="A454" s="77"/>
      <c r="B454" s="77"/>
      <c r="C454" s="77"/>
      <c r="D454" s="106"/>
      <c r="E454" s="106"/>
      <c r="F454" s="77"/>
      <c r="G454" s="77"/>
      <c r="H454" s="77"/>
      <c r="I454" s="77"/>
      <c r="J454" s="106"/>
      <c r="K454" s="106"/>
      <c r="L454" s="106"/>
      <c r="M454" s="106"/>
      <c r="N454" s="106"/>
      <c r="O454" s="106"/>
      <c r="P454" s="106"/>
      <c r="Q454" s="106"/>
      <c r="R454" s="106"/>
      <c r="S454" s="106"/>
      <c r="T454" s="106"/>
      <c r="U454" s="106"/>
      <c r="V454" s="106"/>
      <c r="W454" s="106"/>
    </row>
    <row r="455" spans="1:23">
      <c r="A455" s="77"/>
      <c r="B455" s="77"/>
      <c r="C455" s="77"/>
      <c r="D455" s="106"/>
      <c r="E455" s="106"/>
      <c r="F455" s="77"/>
      <c r="G455" s="77"/>
      <c r="H455" s="77"/>
      <c r="I455" s="77"/>
      <c r="J455" s="106"/>
      <c r="K455" s="106"/>
      <c r="L455" s="106"/>
      <c r="M455" s="106"/>
      <c r="N455" s="106"/>
      <c r="O455" s="106"/>
      <c r="P455" s="106"/>
      <c r="Q455" s="106"/>
      <c r="R455" s="106"/>
      <c r="S455" s="106"/>
      <c r="T455" s="106"/>
      <c r="U455" s="106"/>
      <c r="V455" s="106"/>
      <c r="W455" s="106"/>
    </row>
    <row r="456" spans="1:23">
      <c r="A456" s="77"/>
      <c r="B456" s="77"/>
      <c r="C456" s="77"/>
      <c r="D456" s="106"/>
      <c r="E456" s="106"/>
      <c r="F456" s="77"/>
      <c r="G456" s="77"/>
      <c r="H456" s="77"/>
      <c r="I456" s="77"/>
      <c r="J456" s="106"/>
      <c r="K456" s="106"/>
      <c r="L456" s="106"/>
      <c r="M456" s="106"/>
      <c r="N456" s="106"/>
      <c r="O456" s="106"/>
      <c r="P456" s="106"/>
      <c r="Q456" s="106"/>
      <c r="R456" s="106"/>
      <c r="S456" s="106"/>
      <c r="T456" s="106"/>
      <c r="U456" s="106"/>
      <c r="V456" s="106"/>
      <c r="W456" s="106"/>
    </row>
    <row r="457" spans="1:23">
      <c r="A457" s="77"/>
      <c r="B457" s="77"/>
      <c r="C457" s="77"/>
      <c r="D457" s="106"/>
      <c r="E457" s="106"/>
      <c r="F457" s="77"/>
      <c r="G457" s="77"/>
      <c r="H457" s="77"/>
      <c r="I457" s="77"/>
      <c r="J457" s="106"/>
      <c r="K457" s="106"/>
      <c r="L457" s="106"/>
      <c r="M457" s="106"/>
      <c r="N457" s="106"/>
      <c r="O457" s="106"/>
      <c r="P457" s="106"/>
      <c r="Q457" s="106"/>
      <c r="R457" s="106"/>
      <c r="S457" s="106"/>
      <c r="T457" s="106"/>
      <c r="U457" s="106"/>
      <c r="V457" s="106"/>
      <c r="W457" s="106"/>
    </row>
    <row r="458" spans="1:23">
      <c r="A458" s="77"/>
      <c r="B458" s="77"/>
      <c r="C458" s="77"/>
      <c r="D458" s="106"/>
      <c r="E458" s="106"/>
      <c r="F458" s="77"/>
      <c r="G458" s="77"/>
      <c r="H458" s="77"/>
      <c r="I458" s="77"/>
      <c r="J458" s="106"/>
      <c r="K458" s="106"/>
      <c r="L458" s="106"/>
      <c r="M458" s="106"/>
      <c r="N458" s="106"/>
      <c r="O458" s="106"/>
      <c r="P458" s="106"/>
      <c r="Q458" s="106"/>
      <c r="R458" s="106"/>
      <c r="S458" s="106"/>
      <c r="T458" s="106"/>
      <c r="U458" s="106"/>
      <c r="V458" s="106"/>
      <c r="W458" s="106"/>
    </row>
    <row r="459" spans="1:23">
      <c r="A459" s="77"/>
      <c r="B459" s="77"/>
      <c r="C459" s="77"/>
      <c r="D459" s="106"/>
      <c r="E459" s="106"/>
      <c r="F459" s="77"/>
      <c r="G459" s="77"/>
      <c r="H459" s="77"/>
      <c r="I459" s="77"/>
      <c r="J459" s="106"/>
      <c r="K459" s="106"/>
      <c r="L459" s="106"/>
      <c r="M459" s="106"/>
      <c r="N459" s="106"/>
      <c r="O459" s="106"/>
      <c r="P459" s="106"/>
      <c r="Q459" s="106"/>
      <c r="R459" s="106"/>
      <c r="S459" s="106"/>
      <c r="T459" s="106"/>
      <c r="U459" s="106"/>
      <c r="V459" s="106"/>
      <c r="W459" s="106"/>
    </row>
    <row r="460" spans="1:23">
      <c r="A460" s="77"/>
      <c r="B460" s="77"/>
      <c r="C460" s="77"/>
      <c r="D460" s="106"/>
      <c r="E460" s="106"/>
      <c r="F460" s="77"/>
      <c r="G460" s="77"/>
      <c r="H460" s="77"/>
      <c r="I460" s="77"/>
      <c r="J460" s="106"/>
      <c r="K460" s="106"/>
      <c r="L460" s="106"/>
      <c r="M460" s="106"/>
      <c r="N460" s="106"/>
      <c r="O460" s="106"/>
      <c r="P460" s="106"/>
      <c r="Q460" s="106"/>
      <c r="R460" s="106"/>
      <c r="S460" s="106"/>
      <c r="T460" s="106"/>
      <c r="U460" s="106"/>
      <c r="V460" s="106"/>
      <c r="W460" s="106"/>
    </row>
    <row r="461" spans="1:23">
      <c r="A461" s="77"/>
      <c r="B461" s="77"/>
      <c r="C461" s="77"/>
      <c r="D461" s="106"/>
      <c r="E461" s="106"/>
      <c r="F461" s="77"/>
      <c r="G461" s="77"/>
      <c r="H461" s="77"/>
      <c r="I461" s="77"/>
      <c r="J461" s="106"/>
      <c r="K461" s="106"/>
      <c r="L461" s="106"/>
      <c r="M461" s="106"/>
      <c r="N461" s="106"/>
      <c r="O461" s="106"/>
      <c r="P461" s="106"/>
      <c r="Q461" s="106"/>
      <c r="R461" s="106"/>
      <c r="S461" s="106"/>
      <c r="T461" s="106"/>
      <c r="U461" s="106"/>
      <c r="V461" s="106"/>
      <c r="W461" s="106"/>
    </row>
    <row r="462" spans="1:23">
      <c r="A462" s="77"/>
      <c r="B462" s="77"/>
      <c r="C462" s="77"/>
      <c r="D462" s="106"/>
      <c r="E462" s="106"/>
      <c r="F462" s="77"/>
      <c r="G462" s="77"/>
      <c r="H462" s="77"/>
      <c r="I462" s="77"/>
      <c r="J462" s="106"/>
      <c r="K462" s="106"/>
      <c r="L462" s="106"/>
      <c r="M462" s="106"/>
      <c r="N462" s="106"/>
      <c r="O462" s="106"/>
      <c r="P462" s="106"/>
      <c r="Q462" s="106"/>
      <c r="R462" s="106"/>
      <c r="S462" s="106"/>
      <c r="T462" s="106"/>
      <c r="U462" s="106"/>
      <c r="V462" s="106"/>
      <c r="W462" s="106"/>
    </row>
    <row r="463" spans="1:23">
      <c r="A463" s="77"/>
      <c r="B463" s="77"/>
      <c r="C463" s="77"/>
      <c r="D463" s="106"/>
      <c r="E463" s="106"/>
      <c r="F463" s="77"/>
      <c r="G463" s="77"/>
      <c r="H463" s="77"/>
      <c r="I463" s="77"/>
      <c r="J463" s="106"/>
      <c r="K463" s="106"/>
      <c r="L463" s="106"/>
      <c r="M463" s="106"/>
      <c r="N463" s="106"/>
      <c r="O463" s="106"/>
      <c r="P463" s="106"/>
      <c r="Q463" s="106"/>
      <c r="R463" s="106"/>
      <c r="S463" s="106"/>
      <c r="T463" s="106"/>
      <c r="U463" s="106"/>
      <c r="V463" s="106"/>
      <c r="W463" s="106"/>
    </row>
    <row r="464" spans="1:23">
      <c r="A464" s="77"/>
      <c r="B464" s="77"/>
      <c r="C464" s="77"/>
      <c r="D464" s="106"/>
      <c r="E464" s="106"/>
      <c r="F464" s="77"/>
      <c r="G464" s="77"/>
      <c r="H464" s="77"/>
      <c r="I464" s="77"/>
      <c r="J464" s="106"/>
      <c r="K464" s="106"/>
      <c r="L464" s="106"/>
      <c r="M464" s="106"/>
      <c r="N464" s="106"/>
      <c r="O464" s="106"/>
      <c r="P464" s="106"/>
      <c r="Q464" s="106"/>
      <c r="R464" s="106"/>
      <c r="S464" s="106"/>
      <c r="T464" s="106"/>
      <c r="U464" s="106"/>
      <c r="V464" s="106"/>
      <c r="W464" s="106"/>
    </row>
    <row r="465" spans="1:23">
      <c r="A465" s="77"/>
      <c r="B465" s="77"/>
      <c r="C465" s="77"/>
      <c r="D465" s="106"/>
      <c r="E465" s="106"/>
      <c r="F465" s="77"/>
      <c r="G465" s="77"/>
      <c r="H465" s="77"/>
      <c r="I465" s="77"/>
      <c r="J465" s="106"/>
      <c r="K465" s="106"/>
      <c r="L465" s="106"/>
      <c r="M465" s="106"/>
      <c r="N465" s="106"/>
      <c r="O465" s="106"/>
      <c r="P465" s="106"/>
      <c r="Q465" s="106"/>
      <c r="R465" s="106"/>
      <c r="S465" s="106"/>
      <c r="T465" s="106"/>
      <c r="U465" s="106"/>
      <c r="V465" s="106"/>
      <c r="W465" s="106"/>
    </row>
    <row r="466" spans="1:23">
      <c r="A466" s="77"/>
      <c r="B466" s="77"/>
      <c r="C466" s="77"/>
      <c r="D466" s="106"/>
      <c r="E466" s="106"/>
      <c r="F466" s="77"/>
      <c r="G466" s="77"/>
      <c r="H466" s="77"/>
      <c r="I466" s="77"/>
      <c r="J466" s="106"/>
      <c r="K466" s="106"/>
      <c r="L466" s="106"/>
      <c r="M466" s="106"/>
      <c r="N466" s="106"/>
      <c r="O466" s="106"/>
      <c r="P466" s="106"/>
      <c r="Q466" s="106"/>
      <c r="R466" s="106"/>
      <c r="S466" s="106"/>
      <c r="T466" s="106"/>
      <c r="U466" s="106"/>
      <c r="V466" s="106"/>
      <c r="W466" s="106"/>
    </row>
    <row r="467" spans="1:23">
      <c r="A467" s="77"/>
      <c r="B467" s="77"/>
      <c r="C467" s="77"/>
      <c r="D467" s="106"/>
      <c r="E467" s="106"/>
      <c r="F467" s="77"/>
      <c r="G467" s="77"/>
      <c r="H467" s="77"/>
      <c r="I467" s="77"/>
      <c r="J467" s="106"/>
      <c r="K467" s="106"/>
      <c r="L467" s="106"/>
      <c r="M467" s="106"/>
      <c r="N467" s="106"/>
      <c r="O467" s="106"/>
      <c r="P467" s="106"/>
      <c r="Q467" s="106"/>
      <c r="R467" s="106"/>
      <c r="S467" s="106"/>
      <c r="T467" s="106"/>
      <c r="U467" s="106"/>
      <c r="V467" s="106"/>
      <c r="W467" s="106"/>
    </row>
    <row r="468" spans="1:23">
      <c r="A468" s="77"/>
      <c r="B468" s="77"/>
      <c r="C468" s="77"/>
      <c r="D468" s="106"/>
      <c r="E468" s="106"/>
      <c r="F468" s="77"/>
      <c r="G468" s="77"/>
      <c r="H468" s="77"/>
      <c r="I468" s="77"/>
      <c r="J468" s="106"/>
      <c r="K468" s="106"/>
      <c r="L468" s="106"/>
      <c r="M468" s="106"/>
      <c r="N468" s="106"/>
      <c r="O468" s="106"/>
      <c r="P468" s="106"/>
      <c r="Q468" s="106"/>
      <c r="R468" s="106"/>
      <c r="S468" s="106"/>
      <c r="T468" s="106"/>
      <c r="U468" s="106"/>
      <c r="V468" s="106"/>
      <c r="W468" s="106"/>
    </row>
    <row r="469" spans="1:23">
      <c r="A469" s="77"/>
      <c r="B469" s="77"/>
      <c r="C469" s="77"/>
      <c r="D469" s="106"/>
      <c r="E469" s="106"/>
      <c r="F469" s="77"/>
      <c r="G469" s="77"/>
      <c r="H469" s="77"/>
      <c r="I469" s="77"/>
      <c r="J469" s="106"/>
      <c r="K469" s="106"/>
      <c r="L469" s="106"/>
      <c r="M469" s="106"/>
      <c r="N469" s="106"/>
      <c r="O469" s="106"/>
      <c r="P469" s="106"/>
      <c r="Q469" s="106"/>
      <c r="R469" s="106"/>
      <c r="S469" s="106"/>
      <c r="T469" s="106"/>
      <c r="U469" s="106"/>
      <c r="V469" s="106"/>
      <c r="W469" s="106"/>
    </row>
    <row r="470" spans="1:23">
      <c r="A470" s="77"/>
      <c r="B470" s="77"/>
      <c r="C470" s="77"/>
      <c r="D470" s="106"/>
      <c r="E470" s="106"/>
      <c r="F470" s="77"/>
      <c r="G470" s="77"/>
      <c r="H470" s="77"/>
      <c r="I470" s="77"/>
      <c r="J470" s="106"/>
      <c r="K470" s="106"/>
      <c r="L470" s="106"/>
      <c r="M470" s="106"/>
      <c r="N470" s="106"/>
      <c r="O470" s="106"/>
      <c r="P470" s="106"/>
      <c r="Q470" s="106"/>
      <c r="R470" s="106"/>
      <c r="S470" s="106"/>
      <c r="T470" s="106"/>
      <c r="U470" s="106"/>
      <c r="V470" s="106"/>
      <c r="W470" s="106"/>
    </row>
    <row r="471" spans="1:23">
      <c r="A471" s="77"/>
      <c r="B471" s="77"/>
      <c r="C471" s="77"/>
      <c r="D471" s="106"/>
      <c r="E471" s="106"/>
      <c r="F471" s="77"/>
      <c r="G471" s="77"/>
      <c r="H471" s="77"/>
      <c r="I471" s="77"/>
      <c r="J471" s="106"/>
      <c r="K471" s="106"/>
      <c r="L471" s="106"/>
      <c r="M471" s="106"/>
      <c r="N471" s="106"/>
      <c r="O471" s="106"/>
      <c r="P471" s="106"/>
      <c r="Q471" s="106"/>
      <c r="R471" s="106"/>
      <c r="S471" s="106"/>
      <c r="T471" s="106"/>
      <c r="U471" s="106"/>
      <c r="V471" s="106"/>
      <c r="W471" s="106"/>
    </row>
    <row r="472" spans="1:23">
      <c r="A472" s="77"/>
      <c r="B472" s="77"/>
      <c r="C472" s="77"/>
      <c r="D472" s="106"/>
      <c r="E472" s="106"/>
      <c r="F472" s="77"/>
      <c r="G472" s="77"/>
      <c r="H472" s="77"/>
      <c r="I472" s="77"/>
      <c r="J472" s="106"/>
      <c r="K472" s="106"/>
      <c r="L472" s="106"/>
      <c r="M472" s="106"/>
      <c r="N472" s="106"/>
      <c r="O472" s="106"/>
      <c r="P472" s="106"/>
      <c r="Q472" s="106"/>
      <c r="R472" s="106"/>
      <c r="S472" s="106"/>
      <c r="T472" s="106"/>
      <c r="U472" s="106"/>
      <c r="V472" s="106"/>
      <c r="W472" s="106"/>
    </row>
    <row r="473" spans="1:23">
      <c r="A473" s="77"/>
      <c r="B473" s="77"/>
      <c r="C473" s="77"/>
      <c r="D473" s="106"/>
      <c r="E473" s="106"/>
      <c r="F473" s="77"/>
      <c r="G473" s="77"/>
      <c r="H473" s="77"/>
      <c r="I473" s="77"/>
      <c r="J473" s="106"/>
      <c r="K473" s="106"/>
      <c r="L473" s="106"/>
      <c r="M473" s="106"/>
      <c r="N473" s="106"/>
      <c r="O473" s="106"/>
      <c r="P473" s="106"/>
      <c r="Q473" s="106"/>
      <c r="R473" s="106"/>
      <c r="S473" s="106"/>
      <c r="T473" s="106"/>
      <c r="U473" s="106"/>
      <c r="V473" s="106"/>
      <c r="W473" s="106"/>
    </row>
    <row r="474" spans="1:23">
      <c r="A474" s="77"/>
      <c r="B474" s="77"/>
      <c r="C474" s="77"/>
      <c r="D474" s="106"/>
      <c r="E474" s="106"/>
      <c r="F474" s="77"/>
      <c r="G474" s="77"/>
      <c r="H474" s="77"/>
      <c r="I474" s="77"/>
      <c r="J474" s="106"/>
      <c r="K474" s="106"/>
      <c r="L474" s="106"/>
      <c r="M474" s="106"/>
      <c r="N474" s="106"/>
      <c r="O474" s="106"/>
      <c r="P474" s="106"/>
      <c r="Q474" s="106"/>
      <c r="R474" s="106"/>
      <c r="S474" s="106"/>
      <c r="T474" s="106"/>
      <c r="U474" s="106"/>
      <c r="V474" s="106"/>
      <c r="W474" s="106"/>
    </row>
    <row r="475" spans="1:23">
      <c r="A475" s="77"/>
      <c r="B475" s="77"/>
      <c r="C475" s="77"/>
      <c r="D475" s="106"/>
      <c r="E475" s="106"/>
      <c r="F475" s="77"/>
      <c r="G475" s="77"/>
      <c r="H475" s="77"/>
      <c r="I475" s="77"/>
      <c r="J475" s="106"/>
      <c r="K475" s="106"/>
      <c r="L475" s="106"/>
      <c r="M475" s="106"/>
      <c r="N475" s="106"/>
      <c r="O475" s="106"/>
      <c r="P475" s="106"/>
      <c r="Q475" s="106"/>
      <c r="R475" s="106"/>
      <c r="S475" s="106"/>
      <c r="T475" s="106"/>
      <c r="U475" s="106"/>
      <c r="V475" s="106"/>
      <c r="W475" s="106"/>
    </row>
    <row r="476" spans="1:23">
      <c r="A476" s="77"/>
      <c r="B476" s="77"/>
      <c r="C476" s="77"/>
      <c r="D476" s="106"/>
      <c r="E476" s="106"/>
      <c r="F476" s="77"/>
      <c r="G476" s="77"/>
      <c r="H476" s="77"/>
      <c r="I476" s="77"/>
      <c r="J476" s="106"/>
      <c r="K476" s="106"/>
      <c r="L476" s="106"/>
      <c r="M476" s="106"/>
      <c r="N476" s="106"/>
      <c r="O476" s="106"/>
      <c r="P476" s="106"/>
      <c r="Q476" s="106"/>
      <c r="R476" s="106"/>
      <c r="S476" s="106"/>
      <c r="T476" s="106"/>
      <c r="U476" s="106"/>
      <c r="V476" s="106"/>
      <c r="W476" s="106"/>
    </row>
    <row r="477" spans="1:23">
      <c r="A477" s="77"/>
      <c r="B477" s="77"/>
      <c r="C477" s="77"/>
      <c r="D477" s="106"/>
      <c r="E477" s="106"/>
      <c r="F477" s="77"/>
      <c r="G477" s="77"/>
      <c r="H477" s="77"/>
      <c r="I477" s="77"/>
      <c r="J477" s="106"/>
      <c r="K477" s="106"/>
      <c r="L477" s="106"/>
      <c r="M477" s="106"/>
      <c r="N477" s="106"/>
      <c r="O477" s="106"/>
      <c r="P477" s="106"/>
      <c r="Q477" s="106"/>
      <c r="R477" s="106"/>
      <c r="S477" s="106"/>
      <c r="T477" s="106"/>
      <c r="U477" s="106"/>
      <c r="V477" s="106"/>
      <c r="W477" s="106"/>
    </row>
    <row r="478" spans="1:23">
      <c r="A478" s="77"/>
      <c r="B478" s="77"/>
      <c r="C478" s="77"/>
      <c r="D478" s="106"/>
      <c r="E478" s="106"/>
      <c r="F478" s="77"/>
      <c r="G478" s="77"/>
      <c r="H478" s="77"/>
      <c r="I478" s="77"/>
      <c r="J478" s="106"/>
      <c r="K478" s="106"/>
      <c r="L478" s="106"/>
      <c r="M478" s="106"/>
      <c r="N478" s="106"/>
      <c r="O478" s="106"/>
      <c r="P478" s="106"/>
      <c r="Q478" s="106"/>
      <c r="R478" s="106"/>
      <c r="S478" s="106"/>
      <c r="T478" s="106"/>
      <c r="U478" s="106"/>
      <c r="V478" s="106"/>
      <c r="W478" s="106"/>
    </row>
    <row r="479" spans="1:23">
      <c r="A479" s="77"/>
      <c r="B479" s="77"/>
      <c r="C479" s="77"/>
      <c r="D479" s="106"/>
      <c r="E479" s="106"/>
      <c r="F479" s="77"/>
      <c r="G479" s="77"/>
      <c r="H479" s="77"/>
      <c r="I479" s="77"/>
      <c r="J479" s="106"/>
      <c r="K479" s="106"/>
      <c r="L479" s="106"/>
      <c r="M479" s="106"/>
      <c r="N479" s="106"/>
      <c r="O479" s="106"/>
      <c r="P479" s="106"/>
      <c r="Q479" s="106"/>
      <c r="R479" s="106"/>
      <c r="S479" s="106"/>
      <c r="T479" s="106"/>
      <c r="U479" s="106"/>
      <c r="V479" s="106"/>
      <c r="W479" s="106"/>
    </row>
    <row r="480" spans="1:23">
      <c r="A480" s="77"/>
      <c r="B480" s="77"/>
      <c r="C480" s="77"/>
      <c r="D480" s="106"/>
      <c r="E480" s="106"/>
      <c r="F480" s="77"/>
      <c r="G480" s="77"/>
      <c r="H480" s="77"/>
      <c r="I480" s="77"/>
      <c r="J480" s="106"/>
      <c r="K480" s="106"/>
      <c r="L480" s="106"/>
      <c r="M480" s="106"/>
      <c r="N480" s="106"/>
      <c r="O480" s="106"/>
      <c r="P480" s="106"/>
      <c r="Q480" s="106"/>
      <c r="R480" s="106"/>
      <c r="S480" s="106"/>
      <c r="T480" s="106"/>
      <c r="U480" s="106"/>
      <c r="V480" s="106"/>
      <c r="W480" s="106"/>
    </row>
    <row r="481" spans="1:23">
      <c r="A481" s="77"/>
      <c r="B481" s="77"/>
      <c r="C481" s="77"/>
      <c r="D481" s="106"/>
      <c r="E481" s="106"/>
      <c r="F481" s="77"/>
      <c r="G481" s="77"/>
      <c r="H481" s="77"/>
      <c r="I481" s="77"/>
      <c r="J481" s="106"/>
      <c r="K481" s="106"/>
      <c r="L481" s="106"/>
      <c r="M481" s="106"/>
      <c r="N481" s="106"/>
      <c r="O481" s="106"/>
      <c r="P481" s="106"/>
      <c r="Q481" s="106"/>
      <c r="R481" s="106"/>
      <c r="S481" s="106"/>
      <c r="T481" s="106"/>
      <c r="U481" s="106"/>
      <c r="V481" s="106"/>
      <c r="W481" s="106"/>
    </row>
    <row r="482" spans="1:23">
      <c r="A482" s="77"/>
      <c r="B482" s="77"/>
      <c r="C482" s="77"/>
      <c r="D482" s="106"/>
      <c r="E482" s="106"/>
      <c r="F482" s="77"/>
      <c r="G482" s="77"/>
      <c r="H482" s="77"/>
      <c r="I482" s="77"/>
      <c r="J482" s="106"/>
      <c r="K482" s="106"/>
      <c r="L482" s="106"/>
      <c r="M482" s="106"/>
      <c r="N482" s="106"/>
      <c r="O482" s="106"/>
      <c r="P482" s="106"/>
      <c r="Q482" s="106"/>
      <c r="R482" s="106"/>
      <c r="S482" s="106"/>
      <c r="T482" s="106"/>
      <c r="U482" s="106"/>
      <c r="V482" s="106"/>
      <c r="W482" s="106"/>
    </row>
    <row r="483" spans="1:23">
      <c r="A483" s="77"/>
      <c r="B483" s="77"/>
      <c r="C483" s="77"/>
      <c r="D483" s="106"/>
      <c r="E483" s="106"/>
      <c r="F483" s="77"/>
      <c r="G483" s="77"/>
      <c r="H483" s="77"/>
      <c r="I483" s="77"/>
      <c r="J483" s="106"/>
      <c r="K483" s="106"/>
      <c r="L483" s="106"/>
      <c r="M483" s="106"/>
      <c r="N483" s="106"/>
      <c r="O483" s="106"/>
      <c r="P483" s="106"/>
      <c r="Q483" s="106"/>
      <c r="R483" s="106"/>
      <c r="S483" s="106"/>
      <c r="T483" s="106"/>
      <c r="U483" s="106"/>
      <c r="V483" s="106"/>
      <c r="W483" s="106"/>
    </row>
    <row r="484" spans="1:23">
      <c r="A484" s="77"/>
      <c r="B484" s="77"/>
      <c r="C484" s="77"/>
      <c r="D484" s="106"/>
      <c r="E484" s="106"/>
      <c r="F484" s="77"/>
      <c r="G484" s="77"/>
      <c r="H484" s="77"/>
      <c r="I484" s="77"/>
      <c r="J484" s="106"/>
      <c r="K484" s="106"/>
      <c r="L484" s="106"/>
      <c r="M484" s="106"/>
      <c r="N484" s="106"/>
      <c r="O484" s="106"/>
      <c r="P484" s="106"/>
      <c r="Q484" s="106"/>
      <c r="R484" s="106"/>
      <c r="S484" s="106"/>
      <c r="T484" s="106"/>
      <c r="U484" s="106"/>
      <c r="V484" s="106"/>
      <c r="W484" s="106"/>
    </row>
    <row r="485" spans="1:23">
      <c r="A485" s="77"/>
      <c r="B485" s="77"/>
      <c r="C485" s="77"/>
      <c r="D485" s="106"/>
      <c r="E485" s="106"/>
      <c r="F485" s="77"/>
      <c r="G485" s="77"/>
      <c r="H485" s="77"/>
      <c r="I485" s="77"/>
      <c r="J485" s="106"/>
      <c r="K485" s="106"/>
      <c r="L485" s="106"/>
      <c r="M485" s="106"/>
      <c r="N485" s="106"/>
      <c r="O485" s="106"/>
      <c r="P485" s="106"/>
      <c r="Q485" s="106"/>
      <c r="R485" s="106"/>
      <c r="S485" s="106"/>
      <c r="T485" s="106"/>
      <c r="U485" s="106"/>
      <c r="V485" s="106"/>
      <c r="W485" s="106"/>
    </row>
    <row r="486" spans="1:23">
      <c r="A486" s="77"/>
      <c r="B486" s="77"/>
      <c r="C486" s="77"/>
      <c r="D486" s="106"/>
      <c r="E486" s="106"/>
      <c r="F486" s="77"/>
      <c r="G486" s="77"/>
      <c r="H486" s="77"/>
      <c r="I486" s="77"/>
      <c r="J486" s="106"/>
      <c r="K486" s="106"/>
      <c r="L486" s="106"/>
      <c r="M486" s="106"/>
      <c r="N486" s="106"/>
      <c r="O486" s="106"/>
      <c r="P486" s="106"/>
      <c r="Q486" s="106"/>
      <c r="R486" s="106"/>
      <c r="S486" s="106"/>
      <c r="T486" s="106"/>
      <c r="U486" s="106"/>
      <c r="V486" s="106"/>
      <c r="W486" s="106"/>
    </row>
    <row r="487" spans="1:23">
      <c r="A487" s="77"/>
      <c r="B487" s="77"/>
      <c r="C487" s="77"/>
      <c r="D487" s="106"/>
      <c r="E487" s="106"/>
      <c r="F487" s="77"/>
      <c r="G487" s="77"/>
      <c r="H487" s="77"/>
      <c r="I487" s="77"/>
      <c r="J487" s="106"/>
      <c r="K487" s="106"/>
      <c r="L487" s="106"/>
      <c r="M487" s="106"/>
      <c r="N487" s="106"/>
      <c r="O487" s="106"/>
      <c r="P487" s="106"/>
      <c r="Q487" s="106"/>
      <c r="R487" s="106"/>
      <c r="S487" s="106"/>
      <c r="T487" s="106"/>
      <c r="U487" s="106"/>
      <c r="V487" s="106"/>
      <c r="W487" s="106"/>
    </row>
    <row r="488" spans="1:23">
      <c r="A488" s="77"/>
      <c r="B488" s="77"/>
      <c r="C488" s="77"/>
      <c r="D488" s="106"/>
      <c r="E488" s="106"/>
      <c r="F488" s="77"/>
      <c r="G488" s="77"/>
      <c r="H488" s="77"/>
      <c r="I488" s="77"/>
      <c r="J488" s="106"/>
      <c r="K488" s="106"/>
      <c r="L488" s="106"/>
      <c r="M488" s="106"/>
      <c r="N488" s="106"/>
      <c r="O488" s="106"/>
      <c r="P488" s="106"/>
      <c r="Q488" s="106"/>
      <c r="R488" s="106"/>
      <c r="S488" s="106"/>
      <c r="T488" s="106"/>
      <c r="U488" s="106"/>
      <c r="V488" s="106"/>
      <c r="W488" s="106"/>
    </row>
    <row r="489" spans="1:23">
      <c r="A489" s="77"/>
      <c r="B489" s="77"/>
      <c r="C489" s="77"/>
      <c r="D489" s="106"/>
      <c r="E489" s="106"/>
      <c r="F489" s="77"/>
      <c r="G489" s="77"/>
      <c r="H489" s="77"/>
      <c r="I489" s="77"/>
      <c r="J489" s="106"/>
      <c r="K489" s="106"/>
      <c r="L489" s="106"/>
      <c r="M489" s="106"/>
      <c r="N489" s="106"/>
      <c r="O489" s="106"/>
      <c r="P489" s="106"/>
      <c r="Q489" s="106"/>
      <c r="R489" s="106"/>
      <c r="S489" s="106"/>
      <c r="T489" s="106"/>
      <c r="U489" s="106"/>
      <c r="V489" s="106"/>
      <c r="W489" s="106"/>
    </row>
    <row r="490" spans="1:23">
      <c r="A490" s="77"/>
      <c r="B490" s="77"/>
      <c r="C490" s="77"/>
      <c r="D490" s="106"/>
      <c r="E490" s="106"/>
      <c r="F490" s="77"/>
      <c r="G490" s="77"/>
      <c r="H490" s="77"/>
      <c r="I490" s="77"/>
      <c r="J490" s="106"/>
      <c r="K490" s="106"/>
      <c r="L490" s="106"/>
      <c r="M490" s="106"/>
      <c r="N490" s="106"/>
      <c r="O490" s="106"/>
      <c r="P490" s="106"/>
      <c r="Q490" s="106"/>
      <c r="R490" s="106"/>
      <c r="S490" s="106"/>
      <c r="T490" s="106"/>
      <c r="U490" s="106"/>
      <c r="V490" s="106"/>
      <c r="W490" s="106"/>
    </row>
    <row r="491" spans="1:23">
      <c r="A491" s="77"/>
      <c r="B491" s="77"/>
      <c r="C491" s="77"/>
      <c r="D491" s="106"/>
      <c r="E491" s="106"/>
      <c r="F491" s="77"/>
      <c r="G491" s="77"/>
      <c r="H491" s="77"/>
      <c r="I491" s="77"/>
      <c r="J491" s="106"/>
      <c r="K491" s="106"/>
      <c r="L491" s="106"/>
      <c r="M491" s="106"/>
      <c r="N491" s="106"/>
      <c r="O491" s="106"/>
      <c r="P491" s="106"/>
      <c r="Q491" s="106"/>
      <c r="R491" s="106"/>
      <c r="S491" s="106"/>
      <c r="T491" s="106"/>
      <c r="U491" s="106"/>
      <c r="V491" s="106"/>
      <c r="W491" s="106"/>
    </row>
    <row r="492" spans="1:23">
      <c r="A492" s="77"/>
      <c r="B492" s="77"/>
      <c r="C492" s="77"/>
      <c r="D492" s="106"/>
      <c r="E492" s="106"/>
      <c r="F492" s="77"/>
      <c r="G492" s="77"/>
      <c r="H492" s="77"/>
      <c r="I492" s="77"/>
      <c r="J492" s="106"/>
      <c r="K492" s="106"/>
      <c r="L492" s="106"/>
      <c r="M492" s="106"/>
      <c r="N492" s="106"/>
      <c r="O492" s="106"/>
      <c r="P492" s="106"/>
      <c r="Q492" s="106"/>
      <c r="R492" s="106"/>
      <c r="S492" s="106"/>
      <c r="T492" s="106"/>
      <c r="U492" s="106"/>
      <c r="V492" s="106"/>
      <c r="W492" s="106"/>
    </row>
    <row r="493" spans="1:23">
      <c r="A493" s="77"/>
      <c r="B493" s="77"/>
      <c r="C493" s="77"/>
      <c r="D493" s="106"/>
      <c r="E493" s="106"/>
      <c r="F493" s="77"/>
      <c r="G493" s="77"/>
      <c r="H493" s="77"/>
      <c r="I493" s="77"/>
      <c r="J493" s="106"/>
      <c r="K493" s="106"/>
      <c r="L493" s="106"/>
      <c r="M493" s="106"/>
      <c r="N493" s="106"/>
      <c r="O493" s="106"/>
      <c r="P493" s="106"/>
      <c r="Q493" s="106"/>
      <c r="R493" s="106"/>
      <c r="S493" s="106"/>
      <c r="T493" s="106"/>
      <c r="U493" s="106"/>
      <c r="V493" s="106"/>
      <c r="W493" s="106"/>
    </row>
    <row r="494" spans="1:23">
      <c r="A494" s="77"/>
      <c r="B494" s="77"/>
      <c r="C494" s="77"/>
      <c r="D494" s="106"/>
      <c r="E494" s="106"/>
      <c r="F494" s="77"/>
      <c r="G494" s="77"/>
      <c r="H494" s="77"/>
      <c r="I494" s="77"/>
      <c r="J494" s="106"/>
      <c r="K494" s="106"/>
      <c r="L494" s="106"/>
      <c r="M494" s="106"/>
      <c r="N494" s="106"/>
      <c r="O494" s="106"/>
      <c r="P494" s="106"/>
      <c r="Q494" s="106"/>
      <c r="R494" s="106"/>
      <c r="S494" s="106"/>
      <c r="T494" s="106"/>
      <c r="U494" s="106"/>
      <c r="V494" s="106"/>
      <c r="W494" s="106"/>
    </row>
    <row r="495" spans="1:23">
      <c r="A495" s="77"/>
      <c r="B495" s="77"/>
      <c r="C495" s="77"/>
      <c r="D495" s="106"/>
      <c r="E495" s="106"/>
      <c r="F495" s="77"/>
      <c r="G495" s="77"/>
      <c r="H495" s="77"/>
      <c r="I495" s="77"/>
      <c r="J495" s="106"/>
      <c r="K495" s="106"/>
      <c r="L495" s="106"/>
      <c r="M495" s="106"/>
      <c r="N495" s="106"/>
      <c r="O495" s="106"/>
      <c r="P495" s="106"/>
      <c r="Q495" s="106"/>
      <c r="R495" s="106"/>
      <c r="S495" s="106"/>
      <c r="T495" s="106"/>
      <c r="U495" s="106"/>
      <c r="V495" s="106"/>
      <c r="W495" s="106"/>
    </row>
    <row r="496" spans="1:23">
      <c r="A496" s="77"/>
      <c r="B496" s="77"/>
      <c r="C496" s="77"/>
      <c r="D496" s="106"/>
      <c r="E496" s="106"/>
      <c r="F496" s="77"/>
      <c r="G496" s="77"/>
      <c r="H496" s="77"/>
      <c r="I496" s="77"/>
      <c r="J496" s="106"/>
      <c r="K496" s="106"/>
      <c r="L496" s="106"/>
      <c r="M496" s="106"/>
      <c r="N496" s="106"/>
      <c r="O496" s="106"/>
      <c r="P496" s="106"/>
      <c r="Q496" s="106"/>
      <c r="R496" s="106"/>
      <c r="S496" s="106"/>
      <c r="T496" s="106"/>
      <c r="U496" s="106"/>
      <c r="V496" s="106"/>
      <c r="W496" s="106"/>
    </row>
    <row r="497" spans="1:23">
      <c r="A497" s="77"/>
      <c r="B497" s="77"/>
      <c r="C497" s="77"/>
      <c r="D497" s="106"/>
      <c r="E497" s="106"/>
      <c r="F497" s="77"/>
      <c r="G497" s="77"/>
      <c r="H497" s="77"/>
      <c r="I497" s="77"/>
      <c r="J497" s="106"/>
      <c r="K497" s="106"/>
      <c r="L497" s="106"/>
      <c r="M497" s="106"/>
      <c r="N497" s="106"/>
      <c r="O497" s="106"/>
      <c r="P497" s="106"/>
      <c r="Q497" s="106"/>
      <c r="R497" s="106"/>
      <c r="S497" s="106"/>
      <c r="T497" s="106"/>
      <c r="U497" s="106"/>
      <c r="V497" s="106"/>
      <c r="W497" s="106"/>
    </row>
    <row r="498" spans="1:23">
      <c r="A498" s="77"/>
      <c r="B498" s="77"/>
      <c r="C498" s="77"/>
      <c r="D498" s="106"/>
      <c r="E498" s="106"/>
      <c r="F498" s="77"/>
      <c r="G498" s="77"/>
      <c r="H498" s="77"/>
      <c r="I498" s="77"/>
      <c r="J498" s="106"/>
      <c r="K498" s="106"/>
      <c r="L498" s="106"/>
      <c r="M498" s="106"/>
      <c r="N498" s="106"/>
      <c r="O498" s="106"/>
      <c r="P498" s="106"/>
      <c r="Q498" s="106"/>
      <c r="R498" s="106"/>
      <c r="S498" s="106"/>
      <c r="T498" s="106"/>
      <c r="U498" s="106"/>
      <c r="V498" s="106"/>
      <c r="W498" s="106"/>
    </row>
    <row r="499" spans="1:23">
      <c r="A499" s="77"/>
      <c r="B499" s="77"/>
      <c r="C499" s="77"/>
      <c r="D499" s="106"/>
      <c r="E499" s="106"/>
      <c r="F499" s="77"/>
      <c r="G499" s="77"/>
      <c r="H499" s="77"/>
      <c r="I499" s="77"/>
      <c r="J499" s="106"/>
      <c r="K499" s="106"/>
      <c r="L499" s="106"/>
      <c r="M499" s="106"/>
      <c r="N499" s="106"/>
      <c r="O499" s="106"/>
      <c r="P499" s="106"/>
      <c r="Q499" s="106"/>
      <c r="R499" s="106"/>
      <c r="S499" s="106"/>
      <c r="T499" s="106"/>
      <c r="U499" s="106"/>
      <c r="V499" s="106"/>
      <c r="W499" s="106"/>
    </row>
    <row r="500" spans="1:23">
      <c r="A500" s="77"/>
      <c r="B500" s="77"/>
      <c r="C500" s="77"/>
      <c r="D500" s="106"/>
      <c r="E500" s="106"/>
      <c r="F500" s="77"/>
      <c r="G500" s="77"/>
      <c r="H500" s="77"/>
      <c r="I500" s="77"/>
      <c r="J500" s="106"/>
      <c r="K500" s="106"/>
      <c r="L500" s="106"/>
      <c r="M500" s="106"/>
      <c r="N500" s="106"/>
      <c r="O500" s="106"/>
      <c r="P500" s="106"/>
      <c r="Q500" s="106"/>
      <c r="R500" s="106"/>
      <c r="S500" s="106"/>
      <c r="T500" s="106"/>
      <c r="U500" s="106"/>
      <c r="V500" s="106"/>
      <c r="W500" s="106"/>
    </row>
    <row r="501" spans="1:23">
      <c r="A501" s="77"/>
      <c r="B501" s="77"/>
      <c r="C501" s="77"/>
      <c r="D501" s="106"/>
      <c r="E501" s="106"/>
      <c r="F501" s="77"/>
      <c r="G501" s="77"/>
      <c r="H501" s="77"/>
      <c r="I501" s="77"/>
      <c r="J501" s="106"/>
      <c r="K501" s="106"/>
      <c r="L501" s="106"/>
      <c r="M501" s="106"/>
      <c r="N501" s="106"/>
      <c r="O501" s="106"/>
      <c r="P501" s="106"/>
      <c r="Q501" s="106"/>
      <c r="R501" s="106"/>
      <c r="S501" s="106"/>
      <c r="T501" s="106"/>
      <c r="U501" s="106"/>
      <c r="V501" s="106"/>
      <c r="W501" s="106"/>
    </row>
    <row r="502" spans="1:23">
      <c r="A502" s="77"/>
      <c r="B502" s="77"/>
      <c r="C502" s="77"/>
      <c r="D502" s="106"/>
      <c r="E502" s="106"/>
      <c r="F502" s="77"/>
      <c r="G502" s="77"/>
      <c r="H502" s="77"/>
      <c r="I502" s="77"/>
      <c r="J502" s="106"/>
      <c r="K502" s="106"/>
      <c r="L502" s="106"/>
      <c r="M502" s="106"/>
      <c r="N502" s="106"/>
      <c r="O502" s="106"/>
      <c r="P502" s="106"/>
      <c r="Q502" s="106"/>
      <c r="R502" s="106"/>
      <c r="S502" s="106"/>
      <c r="T502" s="106"/>
      <c r="U502" s="106"/>
      <c r="V502" s="106"/>
      <c r="W502" s="106"/>
    </row>
    <row r="503" spans="1:23">
      <c r="A503" s="77"/>
      <c r="B503" s="77"/>
      <c r="C503" s="77"/>
      <c r="D503" s="106"/>
      <c r="E503" s="106"/>
      <c r="F503" s="77"/>
      <c r="G503" s="77"/>
      <c r="H503" s="77"/>
      <c r="I503" s="77"/>
      <c r="J503" s="106"/>
      <c r="K503" s="106"/>
      <c r="L503" s="106"/>
      <c r="M503" s="106"/>
      <c r="N503" s="106"/>
      <c r="O503" s="106"/>
      <c r="P503" s="106"/>
      <c r="Q503" s="106"/>
      <c r="R503" s="106"/>
      <c r="S503" s="106"/>
      <c r="T503" s="106"/>
      <c r="U503" s="106"/>
      <c r="V503" s="106"/>
      <c r="W503" s="106"/>
    </row>
    <row r="504" spans="1:23">
      <c r="A504" s="77"/>
      <c r="B504" s="77"/>
      <c r="C504" s="77"/>
      <c r="D504" s="106"/>
      <c r="E504" s="106"/>
      <c r="F504" s="77"/>
      <c r="G504" s="77"/>
      <c r="H504" s="77"/>
      <c r="I504" s="77"/>
      <c r="J504" s="106"/>
      <c r="K504" s="106"/>
      <c r="L504" s="106"/>
      <c r="M504" s="106"/>
      <c r="N504" s="106"/>
      <c r="O504" s="106"/>
      <c r="P504" s="106"/>
      <c r="Q504" s="106"/>
      <c r="R504" s="106"/>
      <c r="S504" s="106"/>
      <c r="T504" s="106"/>
      <c r="U504" s="106"/>
      <c r="V504" s="106"/>
      <c r="W504" s="106"/>
    </row>
    <row r="505" spans="1:23">
      <c r="A505" s="77"/>
      <c r="B505" s="77"/>
      <c r="C505" s="77"/>
      <c r="D505" s="106"/>
      <c r="E505" s="106"/>
      <c r="F505" s="77"/>
      <c r="G505" s="77"/>
      <c r="H505" s="77"/>
      <c r="I505" s="77"/>
      <c r="J505" s="106"/>
      <c r="K505" s="106"/>
      <c r="L505" s="106"/>
      <c r="M505" s="106"/>
      <c r="N505" s="106"/>
      <c r="O505" s="106"/>
      <c r="P505" s="106"/>
      <c r="Q505" s="106"/>
      <c r="R505" s="106"/>
      <c r="S505" s="106"/>
      <c r="T505" s="106"/>
      <c r="U505" s="106"/>
      <c r="V505" s="106"/>
      <c r="W505" s="106"/>
    </row>
    <row r="506" spans="1:23">
      <c r="A506" s="77"/>
      <c r="B506" s="77"/>
      <c r="C506" s="77"/>
      <c r="D506" s="106"/>
      <c r="E506" s="106"/>
      <c r="F506" s="77"/>
      <c r="G506" s="77"/>
      <c r="H506" s="77"/>
      <c r="I506" s="77"/>
      <c r="J506" s="106"/>
      <c r="K506" s="106"/>
      <c r="L506" s="106"/>
      <c r="M506" s="106"/>
      <c r="N506" s="106"/>
      <c r="O506" s="106"/>
      <c r="P506" s="106"/>
      <c r="Q506" s="106"/>
      <c r="R506" s="106"/>
      <c r="S506" s="106"/>
      <c r="T506" s="106"/>
      <c r="U506" s="106"/>
      <c r="V506" s="106"/>
      <c r="W506" s="106"/>
    </row>
    <row r="507" spans="1:23">
      <c r="A507" s="77"/>
      <c r="B507" s="77"/>
      <c r="C507" s="77"/>
      <c r="D507" s="106"/>
      <c r="E507" s="106"/>
      <c r="F507" s="77"/>
      <c r="G507" s="77"/>
      <c r="H507" s="77"/>
      <c r="I507" s="77"/>
      <c r="J507" s="106"/>
      <c r="K507" s="106"/>
      <c r="L507" s="106"/>
      <c r="M507" s="106"/>
      <c r="N507" s="106"/>
      <c r="O507" s="106"/>
      <c r="P507" s="106"/>
      <c r="Q507" s="106"/>
      <c r="R507" s="106"/>
      <c r="S507" s="106"/>
      <c r="T507" s="106"/>
      <c r="U507" s="106"/>
      <c r="V507" s="106"/>
      <c r="W507" s="106"/>
    </row>
    <row r="508" spans="1:23">
      <c r="A508" s="77"/>
      <c r="B508" s="77"/>
      <c r="C508" s="77"/>
      <c r="D508" s="106"/>
      <c r="E508" s="106"/>
      <c r="F508" s="77"/>
      <c r="G508" s="77"/>
      <c r="H508" s="77"/>
      <c r="I508" s="77"/>
      <c r="J508" s="106"/>
      <c r="K508" s="106"/>
      <c r="L508" s="106"/>
      <c r="M508" s="106"/>
      <c r="N508" s="106"/>
      <c r="O508" s="106"/>
      <c r="P508" s="106"/>
      <c r="Q508" s="106"/>
      <c r="R508" s="106"/>
      <c r="S508" s="106"/>
      <c r="T508" s="106"/>
      <c r="U508" s="106"/>
      <c r="V508" s="106"/>
      <c r="W508" s="106"/>
    </row>
    <row r="509" spans="1:23">
      <c r="A509" s="77"/>
      <c r="B509" s="77"/>
      <c r="C509" s="77"/>
      <c r="D509" s="106"/>
      <c r="E509" s="106"/>
      <c r="F509" s="77"/>
      <c r="G509" s="77"/>
      <c r="H509" s="77"/>
      <c r="I509" s="77"/>
      <c r="J509" s="106"/>
      <c r="K509" s="106"/>
      <c r="L509" s="106"/>
      <c r="M509" s="106"/>
      <c r="N509" s="106"/>
      <c r="O509" s="106"/>
      <c r="P509" s="106"/>
      <c r="Q509" s="106"/>
      <c r="R509" s="106"/>
      <c r="S509" s="106"/>
      <c r="T509" s="106"/>
      <c r="U509" s="106"/>
      <c r="V509" s="106"/>
      <c r="W509" s="106"/>
    </row>
    <row r="510" spans="1:23">
      <c r="A510" s="77"/>
      <c r="B510" s="77"/>
      <c r="C510" s="77"/>
      <c r="D510" s="106"/>
      <c r="E510" s="106"/>
      <c r="F510" s="77"/>
      <c r="G510" s="77"/>
      <c r="H510" s="77"/>
      <c r="I510" s="77"/>
      <c r="J510" s="106"/>
      <c r="K510" s="106"/>
      <c r="L510" s="106"/>
      <c r="M510" s="106"/>
      <c r="N510" s="106"/>
      <c r="O510" s="106"/>
      <c r="P510" s="106"/>
      <c r="Q510" s="106"/>
      <c r="R510" s="106"/>
      <c r="S510" s="106"/>
      <c r="T510" s="106"/>
      <c r="U510" s="106"/>
      <c r="V510" s="106"/>
      <c r="W510" s="106"/>
    </row>
    <row r="511" spans="1:23">
      <c r="A511" s="77"/>
      <c r="B511" s="77"/>
      <c r="C511" s="77"/>
      <c r="D511" s="106"/>
      <c r="E511" s="106"/>
      <c r="F511" s="77"/>
      <c r="G511" s="77"/>
      <c r="H511" s="77"/>
      <c r="I511" s="77"/>
      <c r="J511" s="106"/>
      <c r="K511" s="106"/>
      <c r="L511" s="106"/>
      <c r="M511" s="106"/>
      <c r="N511" s="106"/>
      <c r="O511" s="106"/>
      <c r="P511" s="106"/>
      <c r="Q511" s="106"/>
      <c r="R511" s="106"/>
      <c r="S511" s="106"/>
      <c r="T511" s="106"/>
      <c r="U511" s="106"/>
      <c r="V511" s="106"/>
      <c r="W511" s="106"/>
    </row>
    <row r="512" spans="1:23">
      <c r="A512" s="77"/>
      <c r="B512" s="77"/>
      <c r="C512" s="77"/>
      <c r="D512" s="106"/>
      <c r="E512" s="106"/>
      <c r="F512" s="77"/>
      <c r="G512" s="77"/>
      <c r="H512" s="77"/>
      <c r="I512" s="77"/>
      <c r="J512" s="106"/>
      <c r="K512" s="106"/>
      <c r="L512" s="106"/>
      <c r="M512" s="106"/>
      <c r="N512" s="106"/>
      <c r="O512" s="106"/>
      <c r="P512" s="106"/>
      <c r="Q512" s="106"/>
      <c r="R512" s="106"/>
      <c r="S512" s="106"/>
      <c r="T512" s="106"/>
      <c r="U512" s="106"/>
      <c r="V512" s="106"/>
      <c r="W512" s="106"/>
    </row>
    <row r="513" spans="1:23">
      <c r="A513" s="77"/>
      <c r="B513" s="77"/>
      <c r="C513" s="77"/>
      <c r="D513" s="106"/>
      <c r="E513" s="106"/>
      <c r="F513" s="77"/>
      <c r="G513" s="77"/>
      <c r="H513" s="77"/>
      <c r="I513" s="77"/>
      <c r="J513" s="106"/>
      <c r="K513" s="106"/>
      <c r="L513" s="106"/>
      <c r="M513" s="106"/>
      <c r="N513" s="106"/>
      <c r="O513" s="106"/>
      <c r="P513" s="106"/>
      <c r="Q513" s="106"/>
      <c r="R513" s="106"/>
      <c r="S513" s="106"/>
      <c r="T513" s="106"/>
      <c r="U513" s="106"/>
      <c r="V513" s="106"/>
      <c r="W513" s="106"/>
    </row>
    <row r="514" spans="1:23">
      <c r="A514" s="77"/>
      <c r="B514" s="77"/>
      <c r="C514" s="77"/>
      <c r="D514" s="106"/>
      <c r="E514" s="106"/>
      <c r="F514" s="77"/>
      <c r="G514" s="77"/>
      <c r="H514" s="77"/>
      <c r="I514" s="77"/>
      <c r="J514" s="106"/>
      <c r="K514" s="106"/>
      <c r="L514" s="106"/>
      <c r="M514" s="106"/>
      <c r="N514" s="106"/>
      <c r="O514" s="106"/>
      <c r="P514" s="106"/>
      <c r="Q514" s="106"/>
      <c r="R514" s="106"/>
      <c r="S514" s="106"/>
      <c r="T514" s="106"/>
      <c r="U514" s="106"/>
      <c r="V514" s="106"/>
      <c r="W514" s="106"/>
    </row>
    <row r="515" spans="1:23">
      <c r="A515" s="77"/>
      <c r="B515" s="77"/>
      <c r="C515" s="77"/>
      <c r="D515" s="106"/>
      <c r="E515" s="106"/>
      <c r="F515" s="77"/>
      <c r="G515" s="77"/>
      <c r="H515" s="77"/>
      <c r="I515" s="77"/>
      <c r="J515" s="106"/>
      <c r="K515" s="106"/>
      <c r="L515" s="106"/>
      <c r="M515" s="106"/>
      <c r="N515" s="106"/>
      <c r="O515" s="106"/>
      <c r="P515" s="106"/>
      <c r="Q515" s="106"/>
      <c r="R515" s="106"/>
      <c r="S515" s="106"/>
      <c r="T515" s="106"/>
      <c r="U515" s="106"/>
      <c r="V515" s="106"/>
      <c r="W515" s="106"/>
    </row>
    <row r="516" spans="1:23">
      <c r="A516" s="77"/>
      <c r="B516" s="77"/>
      <c r="C516" s="77"/>
      <c r="D516" s="106"/>
      <c r="E516" s="106"/>
      <c r="F516" s="77"/>
      <c r="G516" s="77"/>
      <c r="H516" s="77"/>
      <c r="I516" s="77"/>
      <c r="J516" s="106"/>
      <c r="K516" s="106"/>
      <c r="L516" s="106"/>
      <c r="M516" s="106"/>
      <c r="N516" s="106"/>
      <c r="O516" s="106"/>
      <c r="P516" s="106"/>
      <c r="Q516" s="106"/>
      <c r="R516" s="106"/>
      <c r="S516" s="106"/>
      <c r="T516" s="106"/>
      <c r="U516" s="106"/>
      <c r="V516" s="106"/>
      <c r="W516" s="106"/>
    </row>
    <row r="517" spans="1:23">
      <c r="A517" s="77"/>
      <c r="B517" s="77"/>
      <c r="C517" s="77"/>
      <c r="D517" s="106"/>
      <c r="E517" s="106"/>
      <c r="F517" s="77"/>
      <c r="G517" s="77"/>
      <c r="H517" s="77"/>
      <c r="I517" s="77"/>
      <c r="J517" s="106"/>
      <c r="K517" s="106"/>
      <c r="L517" s="106"/>
      <c r="M517" s="106"/>
      <c r="N517" s="106"/>
      <c r="O517" s="106"/>
      <c r="P517" s="106"/>
      <c r="Q517" s="106"/>
      <c r="R517" s="106"/>
      <c r="S517" s="106"/>
      <c r="T517" s="106"/>
      <c r="U517" s="106"/>
      <c r="V517" s="106"/>
      <c r="W517" s="106"/>
    </row>
    <row r="518" spans="1:23">
      <c r="A518" s="77"/>
      <c r="B518" s="77"/>
      <c r="C518" s="77"/>
      <c r="D518" s="106"/>
      <c r="E518" s="106"/>
      <c r="F518" s="77"/>
      <c r="G518" s="77"/>
      <c r="H518" s="77"/>
      <c r="I518" s="77"/>
      <c r="J518" s="106"/>
      <c r="K518" s="106"/>
      <c r="L518" s="106"/>
      <c r="M518" s="106"/>
      <c r="N518" s="106"/>
      <c r="O518" s="106"/>
      <c r="P518" s="106"/>
      <c r="Q518" s="106"/>
      <c r="R518" s="106"/>
      <c r="S518" s="106"/>
      <c r="T518" s="106"/>
      <c r="U518" s="106"/>
      <c r="V518" s="106"/>
      <c r="W518" s="106"/>
    </row>
    <row r="519" spans="1:23">
      <c r="A519" s="77"/>
      <c r="B519" s="77"/>
      <c r="C519" s="77"/>
      <c r="D519" s="106"/>
      <c r="E519" s="106"/>
      <c r="F519" s="77"/>
      <c r="G519" s="77"/>
      <c r="H519" s="77"/>
      <c r="I519" s="77"/>
      <c r="J519" s="106"/>
      <c r="K519" s="106"/>
      <c r="L519" s="106"/>
      <c r="M519" s="106"/>
      <c r="N519" s="106"/>
      <c r="O519" s="106"/>
      <c r="P519" s="106"/>
      <c r="Q519" s="106"/>
      <c r="R519" s="106"/>
      <c r="S519" s="106"/>
      <c r="T519" s="106"/>
      <c r="U519" s="106"/>
      <c r="V519" s="106"/>
      <c r="W519" s="106"/>
    </row>
    <row r="520" spans="1:23">
      <c r="A520" s="77"/>
      <c r="B520" s="77"/>
      <c r="C520" s="77"/>
      <c r="D520" s="106"/>
      <c r="E520" s="106"/>
      <c r="F520" s="77"/>
      <c r="G520" s="77"/>
      <c r="H520" s="77"/>
      <c r="I520" s="77"/>
      <c r="J520" s="106"/>
      <c r="K520" s="106"/>
      <c r="L520" s="106"/>
      <c r="M520" s="106"/>
      <c r="N520" s="106"/>
      <c r="O520" s="106"/>
      <c r="P520" s="106"/>
      <c r="Q520" s="106"/>
      <c r="R520" s="106"/>
      <c r="S520" s="106"/>
      <c r="T520" s="106"/>
      <c r="U520" s="106"/>
      <c r="V520" s="106"/>
      <c r="W520" s="106"/>
    </row>
    <row r="521" spans="1:23">
      <c r="A521" s="77"/>
      <c r="B521" s="77"/>
      <c r="C521" s="77"/>
      <c r="D521" s="106"/>
      <c r="E521" s="106"/>
      <c r="F521" s="77"/>
      <c r="G521" s="77"/>
      <c r="H521" s="77"/>
      <c r="I521" s="77"/>
      <c r="J521" s="106"/>
      <c r="K521" s="106"/>
      <c r="L521" s="106"/>
      <c r="M521" s="106"/>
      <c r="N521" s="106"/>
      <c r="O521" s="106"/>
      <c r="P521" s="106"/>
      <c r="Q521" s="106"/>
      <c r="R521" s="106"/>
      <c r="S521" s="106"/>
      <c r="T521" s="106"/>
      <c r="U521" s="106"/>
      <c r="V521" s="106"/>
      <c r="W521" s="106"/>
    </row>
    <row r="522" spans="1:23">
      <c r="A522" s="77"/>
      <c r="B522" s="77"/>
      <c r="C522" s="77"/>
      <c r="D522" s="106"/>
      <c r="E522" s="106"/>
      <c r="F522" s="77"/>
      <c r="G522" s="77"/>
      <c r="H522" s="77"/>
      <c r="I522" s="77"/>
      <c r="J522" s="106"/>
      <c r="K522" s="106"/>
      <c r="L522" s="106"/>
      <c r="M522" s="106"/>
      <c r="N522" s="106"/>
      <c r="O522" s="106"/>
      <c r="P522" s="106"/>
      <c r="Q522" s="106"/>
      <c r="R522" s="106"/>
      <c r="S522" s="106"/>
      <c r="T522" s="106"/>
      <c r="U522" s="106"/>
      <c r="V522" s="106"/>
      <c r="W522" s="106"/>
    </row>
    <row r="523" spans="1:23">
      <c r="A523" s="77"/>
      <c r="B523" s="77"/>
      <c r="C523" s="77"/>
      <c r="D523" s="106"/>
      <c r="E523" s="106"/>
      <c r="F523" s="77"/>
      <c r="G523" s="77"/>
      <c r="H523" s="77"/>
      <c r="I523" s="77"/>
      <c r="J523" s="106"/>
      <c r="K523" s="106"/>
      <c r="L523" s="106"/>
      <c r="M523" s="106"/>
      <c r="N523" s="106"/>
      <c r="O523" s="106"/>
      <c r="P523" s="106"/>
      <c r="Q523" s="106"/>
      <c r="R523" s="106"/>
      <c r="S523" s="106"/>
      <c r="T523" s="106"/>
      <c r="U523" s="106"/>
      <c r="V523" s="106"/>
      <c r="W523" s="106"/>
    </row>
    <row r="524" spans="1:23">
      <c r="A524" s="77"/>
      <c r="B524" s="77"/>
      <c r="C524" s="77"/>
      <c r="D524" s="106"/>
      <c r="E524" s="106"/>
      <c r="F524" s="77"/>
      <c r="G524" s="77"/>
      <c r="H524" s="77"/>
      <c r="I524" s="77"/>
      <c r="J524" s="106"/>
      <c r="K524" s="106"/>
      <c r="L524" s="106"/>
      <c r="M524" s="106"/>
      <c r="N524" s="106"/>
      <c r="O524" s="106"/>
      <c r="P524" s="106"/>
      <c r="Q524" s="106"/>
      <c r="R524" s="106"/>
      <c r="S524" s="106"/>
      <c r="T524" s="106"/>
      <c r="U524" s="106"/>
      <c r="V524" s="106"/>
      <c r="W524" s="106"/>
    </row>
    <row r="525" spans="1:23">
      <c r="A525" s="77"/>
      <c r="B525" s="77"/>
      <c r="C525" s="77"/>
      <c r="D525" s="106"/>
      <c r="E525" s="106"/>
      <c r="F525" s="77"/>
      <c r="G525" s="77"/>
      <c r="H525" s="77"/>
      <c r="I525" s="77"/>
      <c r="J525" s="106"/>
      <c r="K525" s="106"/>
      <c r="L525" s="106"/>
      <c r="M525" s="106"/>
      <c r="N525" s="106"/>
      <c r="O525" s="106"/>
      <c r="P525" s="106"/>
      <c r="Q525" s="106"/>
      <c r="R525" s="106"/>
      <c r="S525" s="106"/>
      <c r="T525" s="106"/>
      <c r="U525" s="106"/>
      <c r="V525" s="106"/>
      <c r="W525" s="106"/>
    </row>
    <row r="526" spans="1:23">
      <c r="A526" s="77"/>
      <c r="B526" s="77"/>
      <c r="C526" s="77"/>
      <c r="D526" s="106"/>
      <c r="E526" s="106"/>
      <c r="F526" s="77"/>
      <c r="G526" s="77"/>
      <c r="H526" s="77"/>
      <c r="I526" s="77"/>
      <c r="J526" s="106"/>
      <c r="K526" s="106"/>
      <c r="L526" s="106"/>
      <c r="M526" s="106"/>
      <c r="N526" s="106"/>
      <c r="O526" s="106"/>
      <c r="P526" s="106"/>
      <c r="Q526" s="106"/>
      <c r="R526" s="106"/>
      <c r="S526" s="106"/>
      <c r="T526" s="106"/>
      <c r="U526" s="106"/>
      <c r="V526" s="106"/>
      <c r="W526" s="106"/>
    </row>
    <row r="527" spans="1:23">
      <c r="A527" s="77"/>
      <c r="B527" s="77"/>
      <c r="C527" s="77"/>
      <c r="D527" s="106"/>
      <c r="E527" s="106"/>
      <c r="F527" s="77"/>
      <c r="G527" s="77"/>
      <c r="H527" s="77"/>
      <c r="I527" s="77"/>
      <c r="J527" s="106"/>
      <c r="K527" s="106"/>
      <c r="L527" s="106"/>
      <c r="M527" s="106"/>
      <c r="N527" s="106"/>
      <c r="O527" s="106"/>
      <c r="P527" s="106"/>
      <c r="Q527" s="106"/>
      <c r="R527" s="106"/>
      <c r="S527" s="106"/>
      <c r="T527" s="106"/>
      <c r="U527" s="106"/>
      <c r="V527" s="106"/>
      <c r="W527" s="106"/>
    </row>
    <row r="528" spans="1:23">
      <c r="A528" s="77"/>
      <c r="B528" s="77"/>
      <c r="C528" s="77"/>
      <c r="D528" s="106"/>
      <c r="E528" s="106"/>
      <c r="F528" s="77"/>
      <c r="G528" s="77"/>
      <c r="H528" s="77"/>
      <c r="I528" s="77"/>
      <c r="J528" s="106"/>
      <c r="K528" s="106"/>
      <c r="L528" s="106"/>
      <c r="M528" s="106"/>
      <c r="N528" s="106"/>
      <c r="O528" s="106"/>
      <c r="P528" s="106"/>
      <c r="Q528" s="106"/>
      <c r="R528" s="106"/>
      <c r="S528" s="106"/>
      <c r="T528" s="106"/>
      <c r="U528" s="106"/>
      <c r="V528" s="106"/>
      <c r="W528" s="106"/>
    </row>
    <row r="529" spans="1:23">
      <c r="A529" s="77"/>
      <c r="B529" s="77"/>
      <c r="C529" s="77"/>
      <c r="D529" s="106"/>
      <c r="E529" s="106"/>
      <c r="F529" s="77"/>
      <c r="G529" s="77"/>
      <c r="H529" s="77"/>
      <c r="I529" s="77"/>
      <c r="J529" s="106"/>
      <c r="K529" s="106"/>
      <c r="L529" s="106"/>
      <c r="M529" s="106"/>
      <c r="N529" s="106"/>
      <c r="O529" s="106"/>
      <c r="P529" s="106"/>
      <c r="Q529" s="106"/>
      <c r="R529" s="106"/>
      <c r="S529" s="106"/>
      <c r="T529" s="106"/>
      <c r="U529" s="106"/>
      <c r="V529" s="106"/>
      <c r="W529" s="106"/>
    </row>
    <row r="530" spans="1:23">
      <c r="A530" s="77"/>
      <c r="B530" s="77"/>
      <c r="C530" s="77"/>
      <c r="D530" s="106"/>
      <c r="E530" s="106"/>
      <c r="F530" s="77"/>
      <c r="G530" s="77"/>
      <c r="H530" s="77"/>
      <c r="I530" s="77"/>
      <c r="J530" s="106"/>
      <c r="K530" s="106"/>
      <c r="L530" s="106"/>
      <c r="M530" s="106"/>
      <c r="N530" s="106"/>
      <c r="O530" s="106"/>
      <c r="P530" s="106"/>
      <c r="Q530" s="106"/>
      <c r="R530" s="106"/>
      <c r="S530" s="106"/>
      <c r="T530" s="106"/>
      <c r="U530" s="106"/>
      <c r="V530" s="106"/>
      <c r="W530" s="106"/>
    </row>
    <row r="531" spans="1:23">
      <c r="A531" s="77"/>
      <c r="B531" s="77"/>
      <c r="C531" s="77"/>
      <c r="D531" s="106"/>
      <c r="E531" s="106"/>
      <c r="F531" s="77"/>
      <c r="G531" s="77"/>
      <c r="H531" s="77"/>
      <c r="I531" s="77"/>
      <c r="J531" s="106"/>
      <c r="K531" s="106"/>
      <c r="L531" s="106"/>
      <c r="M531" s="106"/>
      <c r="N531" s="106"/>
      <c r="O531" s="106"/>
      <c r="P531" s="106"/>
      <c r="Q531" s="106"/>
      <c r="R531" s="106"/>
      <c r="S531" s="106"/>
      <c r="T531" s="106"/>
      <c r="U531" s="106"/>
      <c r="V531" s="106"/>
      <c r="W531" s="106"/>
    </row>
    <row r="532" spans="1:23">
      <c r="A532" s="77"/>
      <c r="B532" s="77"/>
      <c r="C532" s="77"/>
      <c r="D532" s="106"/>
      <c r="E532" s="106"/>
      <c r="F532" s="77"/>
      <c r="G532" s="77"/>
      <c r="H532" s="77"/>
      <c r="I532" s="77"/>
      <c r="J532" s="106"/>
      <c r="K532" s="106"/>
      <c r="L532" s="106"/>
      <c r="M532" s="106"/>
      <c r="N532" s="106"/>
      <c r="O532" s="106"/>
      <c r="P532" s="106"/>
      <c r="Q532" s="106"/>
      <c r="R532" s="106"/>
      <c r="S532" s="106"/>
      <c r="T532" s="106"/>
      <c r="U532" s="106"/>
      <c r="V532" s="106"/>
      <c r="W532" s="106"/>
    </row>
    <row r="533" spans="1:23">
      <c r="A533" s="77"/>
      <c r="B533" s="77"/>
      <c r="C533" s="77"/>
      <c r="D533" s="106"/>
      <c r="E533" s="106"/>
      <c r="F533" s="77"/>
      <c r="G533" s="77"/>
      <c r="H533" s="77"/>
      <c r="I533" s="77"/>
      <c r="J533" s="106"/>
      <c r="K533" s="106"/>
      <c r="L533" s="106"/>
      <c r="M533" s="106"/>
      <c r="N533" s="106"/>
      <c r="O533" s="106"/>
      <c r="P533" s="106"/>
      <c r="Q533" s="106"/>
      <c r="R533" s="106"/>
      <c r="S533" s="106"/>
      <c r="T533" s="106"/>
      <c r="U533" s="106"/>
      <c r="V533" s="106"/>
      <c r="W533" s="106"/>
    </row>
    <row r="534" spans="1:23">
      <c r="A534" s="77"/>
      <c r="B534" s="77"/>
      <c r="C534" s="77"/>
      <c r="D534" s="106"/>
      <c r="E534" s="106"/>
      <c r="F534" s="77"/>
      <c r="G534" s="77"/>
      <c r="H534" s="77"/>
      <c r="I534" s="77"/>
      <c r="J534" s="106"/>
      <c r="K534" s="106"/>
      <c r="L534" s="106"/>
      <c r="M534" s="106"/>
      <c r="N534" s="106"/>
      <c r="O534" s="106"/>
      <c r="P534" s="106"/>
      <c r="Q534" s="106"/>
      <c r="R534" s="106"/>
      <c r="S534" s="106"/>
      <c r="T534" s="106"/>
      <c r="U534" s="106"/>
      <c r="V534" s="106"/>
      <c r="W534" s="106"/>
    </row>
    <row r="535" spans="1:23">
      <c r="A535" s="77"/>
      <c r="B535" s="77"/>
      <c r="C535" s="77"/>
      <c r="D535" s="106"/>
      <c r="E535" s="106"/>
      <c r="F535" s="77"/>
      <c r="G535" s="77"/>
      <c r="H535" s="77"/>
      <c r="I535" s="77"/>
      <c r="J535" s="106"/>
      <c r="K535" s="106"/>
      <c r="L535" s="106"/>
      <c r="M535" s="106"/>
      <c r="N535" s="106"/>
      <c r="O535" s="106"/>
      <c r="P535" s="106"/>
      <c r="Q535" s="106"/>
      <c r="R535" s="106"/>
      <c r="S535" s="106"/>
      <c r="T535" s="106"/>
      <c r="U535" s="106"/>
      <c r="V535" s="106"/>
      <c r="W535" s="106"/>
    </row>
    <row r="536" spans="1:23">
      <c r="A536" s="77"/>
      <c r="B536" s="77"/>
      <c r="C536" s="77"/>
      <c r="D536" s="106"/>
      <c r="E536" s="106"/>
      <c r="F536" s="77"/>
      <c r="G536" s="77"/>
      <c r="H536" s="77"/>
      <c r="I536" s="77"/>
      <c r="J536" s="106"/>
      <c r="K536" s="106"/>
      <c r="L536" s="106"/>
      <c r="M536" s="106"/>
      <c r="N536" s="106"/>
      <c r="O536" s="106"/>
      <c r="P536" s="106"/>
      <c r="Q536" s="106"/>
      <c r="R536" s="106"/>
      <c r="S536" s="106"/>
      <c r="T536" s="106"/>
      <c r="U536" s="106"/>
      <c r="V536" s="106"/>
      <c r="W536" s="106"/>
    </row>
    <row r="537" spans="1:23">
      <c r="A537" s="77"/>
      <c r="B537" s="77"/>
      <c r="C537" s="77"/>
      <c r="D537" s="106"/>
      <c r="E537" s="106"/>
      <c r="F537" s="77"/>
      <c r="G537" s="77"/>
      <c r="H537" s="77"/>
      <c r="I537" s="77"/>
      <c r="J537" s="106"/>
      <c r="K537" s="106"/>
      <c r="L537" s="106"/>
      <c r="M537" s="106"/>
      <c r="N537" s="106"/>
      <c r="O537" s="106"/>
      <c r="P537" s="106"/>
      <c r="Q537" s="106"/>
      <c r="R537" s="106"/>
      <c r="S537" s="106"/>
      <c r="T537" s="106"/>
      <c r="U537" s="106"/>
      <c r="V537" s="106"/>
      <c r="W537" s="106"/>
    </row>
    <row r="538" spans="1:23">
      <c r="A538" s="77"/>
      <c r="B538" s="77"/>
      <c r="C538" s="77"/>
      <c r="D538" s="106"/>
      <c r="E538" s="106"/>
      <c r="F538" s="77"/>
      <c r="G538" s="77"/>
      <c r="H538" s="77"/>
      <c r="I538" s="77"/>
      <c r="J538" s="106"/>
      <c r="K538" s="106"/>
      <c r="L538" s="106"/>
      <c r="M538" s="106"/>
      <c r="N538" s="106"/>
      <c r="O538" s="106"/>
      <c r="P538" s="106"/>
      <c r="Q538" s="106"/>
      <c r="R538" s="106"/>
      <c r="S538" s="106"/>
      <c r="T538" s="106"/>
      <c r="U538" s="106"/>
      <c r="V538" s="106"/>
      <c r="W538" s="106"/>
    </row>
    <row r="539" spans="1:23">
      <c r="A539" s="77"/>
      <c r="B539" s="77"/>
      <c r="C539" s="77"/>
      <c r="D539" s="106"/>
      <c r="E539" s="106"/>
      <c r="F539" s="77"/>
      <c r="G539" s="77"/>
      <c r="H539" s="77"/>
      <c r="I539" s="77"/>
      <c r="J539" s="106"/>
      <c r="K539" s="106"/>
      <c r="L539" s="106"/>
      <c r="M539" s="106"/>
      <c r="N539" s="106"/>
      <c r="O539" s="106"/>
      <c r="P539" s="106"/>
      <c r="Q539" s="106"/>
      <c r="R539" s="106"/>
      <c r="S539" s="106"/>
      <c r="T539" s="106"/>
      <c r="U539" s="106"/>
      <c r="V539" s="106"/>
      <c r="W539" s="106"/>
    </row>
    <row r="540" spans="1:23">
      <c r="A540" s="77"/>
      <c r="B540" s="77"/>
      <c r="C540" s="77"/>
      <c r="D540" s="106"/>
      <c r="E540" s="106"/>
      <c r="F540" s="77"/>
      <c r="G540" s="77"/>
      <c r="H540" s="77"/>
      <c r="I540" s="77"/>
      <c r="J540" s="106"/>
      <c r="K540" s="106"/>
      <c r="L540" s="106"/>
      <c r="M540" s="106"/>
      <c r="N540" s="106"/>
      <c r="O540" s="106"/>
      <c r="P540" s="106"/>
      <c r="Q540" s="106"/>
      <c r="R540" s="106"/>
      <c r="S540" s="106"/>
      <c r="T540" s="106"/>
      <c r="U540" s="106"/>
      <c r="V540" s="106"/>
      <c r="W540" s="106"/>
    </row>
    <row r="541" spans="1:23">
      <c r="A541" s="77"/>
      <c r="B541" s="77"/>
      <c r="C541" s="77"/>
      <c r="D541" s="106"/>
      <c r="E541" s="106"/>
      <c r="F541" s="77"/>
      <c r="G541" s="77"/>
      <c r="H541" s="77"/>
      <c r="I541" s="77"/>
      <c r="J541" s="106"/>
      <c r="K541" s="106"/>
      <c r="L541" s="106"/>
      <c r="M541" s="106"/>
      <c r="N541" s="106"/>
      <c r="O541" s="106"/>
      <c r="P541" s="106"/>
      <c r="Q541" s="106"/>
      <c r="R541" s="106"/>
      <c r="S541" s="106"/>
      <c r="T541" s="106"/>
      <c r="U541" s="106"/>
      <c r="V541" s="106"/>
      <c r="W541" s="106"/>
    </row>
    <row r="542" spans="1:23">
      <c r="A542" s="77"/>
      <c r="B542" s="77"/>
      <c r="C542" s="77"/>
      <c r="D542" s="106"/>
      <c r="E542" s="106"/>
      <c r="F542" s="77"/>
      <c r="G542" s="77"/>
      <c r="H542" s="77"/>
      <c r="I542" s="77"/>
      <c r="J542" s="106"/>
      <c r="K542" s="106"/>
      <c r="L542" s="106"/>
      <c r="M542" s="106"/>
      <c r="N542" s="106"/>
      <c r="O542" s="106"/>
      <c r="P542" s="106"/>
      <c r="Q542" s="106"/>
      <c r="R542" s="106"/>
      <c r="S542" s="106"/>
      <c r="T542" s="106"/>
      <c r="U542" s="106"/>
      <c r="V542" s="106"/>
      <c r="W542" s="106"/>
    </row>
    <row r="543" spans="1:23">
      <c r="A543" s="77"/>
      <c r="B543" s="77"/>
      <c r="C543" s="77"/>
      <c r="D543" s="106"/>
      <c r="E543" s="106"/>
      <c r="F543" s="77"/>
      <c r="G543" s="77"/>
      <c r="H543" s="77"/>
      <c r="I543" s="77"/>
      <c r="J543" s="106"/>
      <c r="K543" s="106"/>
      <c r="L543" s="106"/>
      <c r="M543" s="106"/>
      <c r="N543" s="106"/>
      <c r="O543" s="106"/>
      <c r="P543" s="106"/>
      <c r="Q543" s="106"/>
      <c r="R543" s="106"/>
      <c r="S543" s="106"/>
      <c r="T543" s="106"/>
      <c r="U543" s="106"/>
      <c r="V543" s="106"/>
      <c r="W543" s="106"/>
    </row>
    <row r="544" spans="1:23">
      <c r="A544" s="77"/>
      <c r="B544" s="77"/>
      <c r="C544" s="77"/>
      <c r="D544" s="106"/>
      <c r="E544" s="106"/>
      <c r="F544" s="77"/>
      <c r="G544" s="77"/>
      <c r="H544" s="77"/>
      <c r="I544" s="77"/>
      <c r="J544" s="106"/>
      <c r="K544" s="106"/>
      <c r="L544" s="106"/>
      <c r="M544" s="106"/>
      <c r="N544" s="106"/>
      <c r="O544" s="106"/>
      <c r="P544" s="106"/>
      <c r="Q544" s="106"/>
      <c r="R544" s="106"/>
      <c r="S544" s="106"/>
      <c r="T544" s="106"/>
      <c r="U544" s="106"/>
      <c r="V544" s="106"/>
      <c r="W544" s="106"/>
    </row>
    <row r="545" spans="1:23">
      <c r="A545" s="77"/>
      <c r="B545" s="77"/>
      <c r="C545" s="77"/>
      <c r="D545" s="106"/>
      <c r="E545" s="106"/>
      <c r="F545" s="77"/>
      <c r="G545" s="77"/>
      <c r="H545" s="77"/>
      <c r="I545" s="77"/>
      <c r="J545" s="106"/>
      <c r="K545" s="106"/>
      <c r="L545" s="106"/>
      <c r="M545" s="106"/>
      <c r="N545" s="106"/>
      <c r="O545" s="106"/>
      <c r="P545" s="106"/>
      <c r="Q545" s="106"/>
      <c r="R545" s="106"/>
      <c r="S545" s="106"/>
      <c r="T545" s="106"/>
      <c r="U545" s="106"/>
      <c r="V545" s="106"/>
      <c r="W545" s="106"/>
    </row>
    <row r="546" spans="1:23">
      <c r="A546" s="77"/>
      <c r="B546" s="77"/>
      <c r="C546" s="77"/>
      <c r="D546" s="106"/>
      <c r="E546" s="106"/>
      <c r="F546" s="77"/>
      <c r="G546" s="77"/>
      <c r="H546" s="77"/>
      <c r="I546" s="77"/>
      <c r="J546" s="106"/>
      <c r="K546" s="106"/>
      <c r="L546" s="106"/>
      <c r="M546" s="106"/>
      <c r="N546" s="106"/>
      <c r="O546" s="106"/>
      <c r="P546" s="106"/>
      <c r="Q546" s="106"/>
      <c r="R546" s="106"/>
      <c r="S546" s="106"/>
      <c r="T546" s="106"/>
      <c r="U546" s="106"/>
      <c r="V546" s="106"/>
      <c r="W546" s="106"/>
    </row>
    <row r="547" spans="1:23">
      <c r="A547" s="77"/>
      <c r="B547" s="77"/>
      <c r="C547" s="77"/>
      <c r="D547" s="106"/>
      <c r="E547" s="106"/>
      <c r="F547" s="77"/>
      <c r="G547" s="77"/>
      <c r="H547" s="77"/>
      <c r="I547" s="77"/>
      <c r="J547" s="106"/>
      <c r="K547" s="106"/>
      <c r="L547" s="106"/>
      <c r="M547" s="106"/>
      <c r="N547" s="106"/>
      <c r="O547" s="106"/>
      <c r="P547" s="106"/>
      <c r="Q547" s="106"/>
      <c r="R547" s="106"/>
      <c r="S547" s="106"/>
      <c r="T547" s="106"/>
      <c r="U547" s="106"/>
      <c r="V547" s="106"/>
      <c r="W547" s="106"/>
    </row>
    <row r="548" spans="1:23">
      <c r="A548" s="77"/>
      <c r="B548" s="77"/>
      <c r="C548" s="77"/>
      <c r="D548" s="106"/>
      <c r="E548" s="106"/>
      <c r="F548" s="77"/>
      <c r="G548" s="77"/>
      <c r="H548" s="77"/>
      <c r="I548" s="77"/>
      <c r="J548" s="106"/>
      <c r="K548" s="106"/>
      <c r="L548" s="106"/>
      <c r="M548" s="106"/>
      <c r="N548" s="106"/>
      <c r="O548" s="106"/>
      <c r="P548" s="106"/>
      <c r="Q548" s="106"/>
      <c r="R548" s="106"/>
      <c r="S548" s="106"/>
      <c r="T548" s="106"/>
      <c r="U548" s="106"/>
      <c r="V548" s="106"/>
      <c r="W548" s="106"/>
    </row>
    <row r="549" spans="1:23">
      <c r="A549" s="77"/>
      <c r="B549" s="77"/>
      <c r="C549" s="77"/>
      <c r="D549" s="106"/>
      <c r="E549" s="106"/>
      <c r="F549" s="77"/>
      <c r="G549" s="77"/>
      <c r="H549" s="77"/>
      <c r="I549" s="77"/>
      <c r="J549" s="106"/>
      <c r="K549" s="106"/>
      <c r="L549" s="106"/>
      <c r="M549" s="106"/>
      <c r="N549" s="106"/>
      <c r="O549" s="106"/>
      <c r="P549" s="106"/>
      <c r="Q549" s="106"/>
      <c r="R549" s="106"/>
      <c r="S549" s="106"/>
      <c r="T549" s="106"/>
      <c r="U549" s="106"/>
      <c r="V549" s="106"/>
      <c r="W549" s="106"/>
    </row>
    <row r="550" spans="1:23">
      <c r="A550" s="77"/>
      <c r="B550" s="77"/>
      <c r="C550" s="77"/>
      <c r="D550" s="106"/>
      <c r="E550" s="106"/>
      <c r="F550" s="77"/>
      <c r="G550" s="77"/>
      <c r="H550" s="77"/>
      <c r="I550" s="77"/>
      <c r="J550" s="106"/>
      <c r="K550" s="106"/>
      <c r="L550" s="106"/>
      <c r="M550" s="106"/>
      <c r="N550" s="106"/>
      <c r="O550" s="106"/>
      <c r="P550" s="106"/>
      <c r="Q550" s="106"/>
      <c r="R550" s="106"/>
      <c r="S550" s="106"/>
      <c r="T550" s="106"/>
      <c r="U550" s="106"/>
      <c r="V550" s="106"/>
      <c r="W550" s="106"/>
    </row>
    <row r="551" spans="1:23">
      <c r="A551" s="77"/>
      <c r="B551" s="77"/>
      <c r="C551" s="77"/>
      <c r="D551" s="106"/>
      <c r="E551" s="106"/>
      <c r="F551" s="77"/>
      <c r="G551" s="77"/>
      <c r="H551" s="77"/>
      <c r="I551" s="77"/>
      <c r="J551" s="106"/>
      <c r="K551" s="106"/>
      <c r="L551" s="106"/>
      <c r="M551" s="106"/>
      <c r="N551" s="106"/>
      <c r="O551" s="106"/>
      <c r="P551" s="106"/>
      <c r="Q551" s="106"/>
      <c r="R551" s="106"/>
      <c r="S551" s="106"/>
      <c r="T551" s="106"/>
      <c r="U551" s="106"/>
      <c r="V551" s="106"/>
      <c r="W551" s="106"/>
    </row>
    <row r="552" spans="1:23">
      <c r="A552" s="77"/>
      <c r="B552" s="77"/>
      <c r="C552" s="77"/>
      <c r="D552" s="106"/>
      <c r="E552" s="106"/>
      <c r="F552" s="77"/>
      <c r="G552" s="77"/>
      <c r="H552" s="77"/>
      <c r="I552" s="77"/>
      <c r="J552" s="106"/>
      <c r="K552" s="106"/>
      <c r="L552" s="106"/>
      <c r="M552" s="106"/>
      <c r="N552" s="106"/>
      <c r="O552" s="106"/>
      <c r="P552" s="106"/>
      <c r="Q552" s="106"/>
      <c r="R552" s="106"/>
      <c r="S552" s="106"/>
      <c r="T552" s="106"/>
      <c r="U552" s="106"/>
      <c r="V552" s="106"/>
      <c r="W552" s="106"/>
    </row>
    <row r="553" spans="1:23">
      <c r="A553" s="77"/>
      <c r="B553" s="77"/>
      <c r="C553" s="77"/>
      <c r="D553" s="106"/>
      <c r="E553" s="106"/>
      <c r="F553" s="77"/>
      <c r="G553" s="77"/>
      <c r="H553" s="77"/>
      <c r="I553" s="77"/>
      <c r="J553" s="106"/>
      <c r="K553" s="106"/>
      <c r="L553" s="106"/>
      <c r="M553" s="106"/>
      <c r="N553" s="106"/>
      <c r="O553" s="106"/>
      <c r="P553" s="106"/>
      <c r="Q553" s="106"/>
      <c r="R553" s="106"/>
      <c r="S553" s="106"/>
      <c r="T553" s="106"/>
      <c r="U553" s="106"/>
      <c r="V553" s="106"/>
      <c r="W553" s="106"/>
    </row>
    <row r="554" spans="1:23">
      <c r="A554" s="77"/>
      <c r="B554" s="77"/>
      <c r="C554" s="77"/>
      <c r="D554" s="106"/>
      <c r="E554" s="106"/>
      <c r="F554" s="77"/>
      <c r="G554" s="77"/>
      <c r="H554" s="77"/>
      <c r="I554" s="77"/>
      <c r="J554" s="106"/>
      <c r="K554" s="106"/>
      <c r="L554" s="106"/>
      <c r="M554" s="106"/>
      <c r="N554" s="106"/>
      <c r="O554" s="106"/>
      <c r="P554" s="106"/>
      <c r="Q554" s="106"/>
      <c r="R554" s="106"/>
      <c r="S554" s="106"/>
      <c r="T554" s="106"/>
      <c r="U554" s="106"/>
      <c r="V554" s="106"/>
      <c r="W554" s="106"/>
    </row>
    <row r="555" spans="1:23">
      <c r="A555" s="77"/>
      <c r="B555" s="77"/>
      <c r="C555" s="77"/>
      <c r="D555" s="106"/>
      <c r="E555" s="106"/>
      <c r="F555" s="77"/>
      <c r="G555" s="77"/>
      <c r="H555" s="77"/>
      <c r="I555" s="77"/>
      <c r="J555" s="106"/>
      <c r="K555" s="106"/>
      <c r="L555" s="106"/>
      <c r="M555" s="106"/>
      <c r="N555" s="106"/>
      <c r="O555" s="106"/>
      <c r="P555" s="106"/>
      <c r="Q555" s="106"/>
      <c r="R555" s="106"/>
      <c r="S555" s="106"/>
      <c r="T555" s="106"/>
      <c r="U555" s="106"/>
      <c r="V555" s="106"/>
      <c r="W555" s="106"/>
    </row>
    <row r="556" spans="1:23">
      <c r="A556" s="77"/>
      <c r="B556" s="77"/>
      <c r="C556" s="77"/>
      <c r="D556" s="106"/>
      <c r="E556" s="106"/>
      <c r="F556" s="77"/>
      <c r="G556" s="77"/>
      <c r="H556" s="77"/>
      <c r="I556" s="77"/>
      <c r="J556" s="106"/>
      <c r="K556" s="106"/>
      <c r="L556" s="106"/>
      <c r="M556" s="106"/>
      <c r="N556" s="106"/>
      <c r="O556" s="106"/>
      <c r="P556" s="106"/>
      <c r="Q556" s="106"/>
      <c r="R556" s="106"/>
      <c r="S556" s="106"/>
      <c r="T556" s="106"/>
      <c r="U556" s="106"/>
      <c r="V556" s="106"/>
      <c r="W556" s="106"/>
    </row>
    <row r="557" spans="1:23">
      <c r="A557" s="77"/>
      <c r="B557" s="77"/>
      <c r="C557" s="77"/>
      <c r="D557" s="106"/>
      <c r="E557" s="106"/>
      <c r="F557" s="77"/>
      <c r="G557" s="77"/>
      <c r="H557" s="77"/>
      <c r="I557" s="77"/>
      <c r="J557" s="106"/>
      <c r="K557" s="106"/>
      <c r="L557" s="106"/>
      <c r="M557" s="106"/>
      <c r="N557" s="106"/>
      <c r="O557" s="106"/>
      <c r="P557" s="106"/>
      <c r="Q557" s="106"/>
      <c r="R557" s="106"/>
      <c r="S557" s="106"/>
      <c r="T557" s="106"/>
      <c r="U557" s="106"/>
      <c r="V557" s="106"/>
      <c r="W557" s="106"/>
    </row>
    <row r="558" spans="1:23">
      <c r="A558" s="77"/>
      <c r="B558" s="77"/>
      <c r="C558" s="77"/>
      <c r="D558" s="106"/>
      <c r="E558" s="106"/>
      <c r="F558" s="77"/>
      <c r="G558" s="77"/>
      <c r="H558" s="77"/>
      <c r="I558" s="77"/>
      <c r="J558" s="106"/>
      <c r="K558" s="106"/>
      <c r="L558" s="106"/>
      <c r="M558" s="106"/>
      <c r="N558" s="106"/>
      <c r="O558" s="106"/>
      <c r="P558" s="106"/>
      <c r="Q558" s="106"/>
      <c r="R558" s="106"/>
      <c r="S558" s="106"/>
      <c r="T558" s="106"/>
      <c r="U558" s="106"/>
      <c r="V558" s="106"/>
      <c r="W558" s="106"/>
    </row>
    <row r="559" spans="1:23">
      <c r="A559" s="77"/>
      <c r="B559" s="77"/>
      <c r="C559" s="77"/>
      <c r="D559" s="106"/>
      <c r="E559" s="106"/>
      <c r="F559" s="77"/>
      <c r="G559" s="77"/>
      <c r="H559" s="77"/>
      <c r="I559" s="77"/>
      <c r="J559" s="106"/>
      <c r="K559" s="106"/>
      <c r="L559" s="106"/>
      <c r="M559" s="106"/>
      <c r="N559" s="106"/>
      <c r="O559" s="106"/>
      <c r="P559" s="106"/>
      <c r="Q559" s="106"/>
      <c r="R559" s="106"/>
      <c r="S559" s="106"/>
      <c r="T559" s="106"/>
      <c r="U559" s="106"/>
      <c r="V559" s="106"/>
      <c r="W559" s="106"/>
    </row>
    <row r="560" spans="1:23">
      <c r="A560" s="77"/>
      <c r="B560" s="77"/>
      <c r="C560" s="77"/>
      <c r="D560" s="106"/>
      <c r="E560" s="106"/>
      <c r="F560" s="77"/>
      <c r="G560" s="77"/>
      <c r="H560" s="77"/>
      <c r="I560" s="77"/>
      <c r="J560" s="106"/>
      <c r="K560" s="106"/>
      <c r="L560" s="106"/>
      <c r="M560" s="106"/>
      <c r="N560" s="106"/>
      <c r="O560" s="106"/>
      <c r="P560" s="106"/>
      <c r="Q560" s="106"/>
      <c r="R560" s="106"/>
      <c r="S560" s="106"/>
      <c r="T560" s="106"/>
      <c r="U560" s="106"/>
      <c r="V560" s="106"/>
      <c r="W560" s="106"/>
    </row>
    <row r="561" spans="1:23">
      <c r="A561" s="77"/>
      <c r="B561" s="77"/>
      <c r="C561" s="77"/>
      <c r="D561" s="106"/>
      <c r="E561" s="106"/>
      <c r="F561" s="77"/>
      <c r="G561" s="77"/>
      <c r="H561" s="77"/>
      <c r="I561" s="77"/>
      <c r="J561" s="106"/>
      <c r="K561" s="106"/>
      <c r="L561" s="106"/>
      <c r="M561" s="106"/>
      <c r="N561" s="106"/>
      <c r="O561" s="106"/>
      <c r="P561" s="106"/>
      <c r="Q561" s="106"/>
      <c r="R561" s="106"/>
      <c r="S561" s="106"/>
      <c r="T561" s="106"/>
      <c r="U561" s="106"/>
      <c r="V561" s="106"/>
      <c r="W561" s="106"/>
    </row>
    <row r="562" spans="1:23">
      <c r="A562" s="77"/>
      <c r="B562" s="77"/>
      <c r="C562" s="77"/>
      <c r="D562" s="106"/>
      <c r="E562" s="106"/>
      <c r="F562" s="77"/>
      <c r="G562" s="77"/>
      <c r="H562" s="77"/>
      <c r="I562" s="77"/>
      <c r="J562" s="106"/>
      <c r="K562" s="106"/>
      <c r="L562" s="106"/>
      <c r="M562" s="106"/>
      <c r="N562" s="106"/>
      <c r="O562" s="106"/>
      <c r="P562" s="106"/>
      <c r="Q562" s="106"/>
      <c r="R562" s="106"/>
      <c r="S562" s="106"/>
      <c r="T562" s="106"/>
      <c r="U562" s="106"/>
      <c r="V562" s="106"/>
      <c r="W562" s="106"/>
    </row>
    <row r="563" spans="1:23">
      <c r="A563" s="77"/>
      <c r="B563" s="77"/>
      <c r="C563" s="77"/>
      <c r="D563" s="106"/>
      <c r="E563" s="106"/>
      <c r="F563" s="77"/>
      <c r="G563" s="77"/>
      <c r="H563" s="77"/>
      <c r="I563" s="77"/>
      <c r="J563" s="106"/>
      <c r="K563" s="106"/>
      <c r="L563" s="106"/>
      <c r="M563" s="106"/>
      <c r="N563" s="106"/>
      <c r="O563" s="106"/>
      <c r="P563" s="106"/>
      <c r="Q563" s="106"/>
      <c r="R563" s="106"/>
      <c r="S563" s="106"/>
      <c r="T563" s="106"/>
      <c r="U563" s="106"/>
      <c r="V563" s="106"/>
      <c r="W563" s="106"/>
    </row>
    <row r="564" spans="1:23">
      <c r="A564" s="77"/>
      <c r="B564" s="77"/>
      <c r="C564" s="77"/>
      <c r="D564" s="106"/>
      <c r="E564" s="106"/>
      <c r="F564" s="77"/>
      <c r="G564" s="77"/>
      <c r="H564" s="77"/>
      <c r="I564" s="77"/>
      <c r="J564" s="106"/>
      <c r="K564" s="106"/>
      <c r="L564" s="106"/>
      <c r="M564" s="106"/>
      <c r="N564" s="106"/>
      <c r="O564" s="106"/>
      <c r="P564" s="106"/>
      <c r="Q564" s="106"/>
      <c r="R564" s="106"/>
      <c r="S564" s="106"/>
      <c r="T564" s="106"/>
      <c r="U564" s="106"/>
      <c r="V564" s="106"/>
      <c r="W564" s="106"/>
    </row>
    <row r="565" spans="1:23">
      <c r="A565" s="77"/>
      <c r="B565" s="77"/>
      <c r="C565" s="77"/>
      <c r="D565" s="106"/>
      <c r="E565" s="106"/>
      <c r="F565" s="77"/>
      <c r="G565" s="77"/>
      <c r="H565" s="77"/>
      <c r="I565" s="77"/>
      <c r="J565" s="106"/>
      <c r="K565" s="106"/>
      <c r="L565" s="106"/>
      <c r="M565" s="106"/>
      <c r="N565" s="106"/>
      <c r="O565" s="106"/>
      <c r="P565" s="106"/>
      <c r="Q565" s="106"/>
      <c r="R565" s="106"/>
      <c r="S565" s="106"/>
      <c r="T565" s="106"/>
      <c r="U565" s="106"/>
      <c r="V565" s="106"/>
      <c r="W565" s="106"/>
    </row>
    <row r="566" spans="1:23">
      <c r="A566" s="77"/>
      <c r="B566" s="77"/>
      <c r="C566" s="77"/>
      <c r="D566" s="106"/>
      <c r="E566" s="106"/>
      <c r="F566" s="77"/>
      <c r="G566" s="77"/>
      <c r="H566" s="77"/>
      <c r="I566" s="77"/>
      <c r="J566" s="106"/>
      <c r="K566" s="106"/>
      <c r="L566" s="106"/>
      <c r="M566" s="106"/>
      <c r="N566" s="106"/>
      <c r="O566" s="106"/>
      <c r="P566" s="106"/>
      <c r="Q566" s="106"/>
      <c r="R566" s="106"/>
      <c r="S566" s="106"/>
      <c r="T566" s="106"/>
      <c r="U566" s="106"/>
      <c r="V566" s="106"/>
      <c r="W566" s="106"/>
    </row>
    <row r="567" spans="1:23">
      <c r="A567" s="77"/>
      <c r="B567" s="77"/>
      <c r="C567" s="77"/>
      <c r="D567" s="106"/>
      <c r="E567" s="106"/>
      <c r="F567" s="77"/>
      <c r="G567" s="77"/>
      <c r="H567" s="77"/>
      <c r="I567" s="77"/>
      <c r="J567" s="106"/>
      <c r="K567" s="106"/>
      <c r="L567" s="106"/>
      <c r="M567" s="106"/>
      <c r="N567" s="106"/>
      <c r="O567" s="106"/>
      <c r="P567" s="106"/>
      <c r="Q567" s="106"/>
      <c r="R567" s="106"/>
      <c r="S567" s="106"/>
      <c r="T567" s="106"/>
      <c r="U567" s="106"/>
      <c r="V567" s="106"/>
      <c r="W567" s="106"/>
    </row>
    <row r="568" spans="1:23">
      <c r="A568" s="77"/>
      <c r="B568" s="77"/>
      <c r="C568" s="77"/>
      <c r="D568" s="106"/>
      <c r="E568" s="106"/>
      <c r="F568" s="77"/>
      <c r="G568" s="77"/>
      <c r="H568" s="77"/>
      <c r="I568" s="77"/>
      <c r="J568" s="106"/>
      <c r="K568" s="106"/>
      <c r="L568" s="106"/>
      <c r="M568" s="106"/>
      <c r="N568" s="106"/>
      <c r="O568" s="106"/>
      <c r="P568" s="106"/>
      <c r="Q568" s="106"/>
      <c r="R568" s="106"/>
      <c r="S568" s="106"/>
      <c r="T568" s="106"/>
      <c r="U568" s="106"/>
      <c r="V568" s="106"/>
      <c r="W568" s="106"/>
    </row>
    <row r="569" spans="1:23">
      <c r="A569" s="77"/>
      <c r="B569" s="77"/>
      <c r="C569" s="77"/>
      <c r="D569" s="106"/>
      <c r="E569" s="106"/>
      <c r="F569" s="77"/>
      <c r="G569" s="77"/>
      <c r="H569" s="77"/>
      <c r="I569" s="77"/>
      <c r="J569" s="106"/>
      <c r="K569" s="106"/>
      <c r="L569" s="106"/>
      <c r="M569" s="106"/>
      <c r="N569" s="106"/>
      <c r="O569" s="106"/>
      <c r="P569" s="106"/>
      <c r="Q569" s="106"/>
      <c r="R569" s="106"/>
      <c r="S569" s="106"/>
      <c r="T569" s="106"/>
      <c r="U569" s="106"/>
      <c r="V569" s="106"/>
      <c r="W569" s="106"/>
    </row>
    <row r="570" spans="1:23">
      <c r="A570" s="77"/>
      <c r="B570" s="77"/>
      <c r="C570" s="77"/>
      <c r="D570" s="106"/>
      <c r="E570" s="106"/>
      <c r="F570" s="77"/>
      <c r="G570" s="77"/>
      <c r="H570" s="77"/>
      <c r="I570" s="77"/>
      <c r="J570" s="106"/>
      <c r="K570" s="106"/>
      <c r="L570" s="106"/>
      <c r="M570" s="106"/>
      <c r="N570" s="106"/>
      <c r="O570" s="106"/>
      <c r="P570" s="106"/>
      <c r="Q570" s="106"/>
      <c r="R570" s="106"/>
      <c r="S570" s="106"/>
      <c r="T570" s="106"/>
      <c r="U570" s="106"/>
      <c r="V570" s="106"/>
      <c r="W570" s="106"/>
    </row>
    <row r="571" spans="1:23">
      <c r="A571" s="77"/>
      <c r="B571" s="77"/>
      <c r="C571" s="77"/>
      <c r="D571" s="106"/>
      <c r="E571" s="106"/>
      <c r="F571" s="77"/>
      <c r="G571" s="77"/>
      <c r="H571" s="77"/>
      <c r="I571" s="77"/>
      <c r="J571" s="106"/>
      <c r="K571" s="106"/>
      <c r="L571" s="106"/>
      <c r="M571" s="106"/>
      <c r="N571" s="106"/>
      <c r="O571" s="106"/>
      <c r="P571" s="106"/>
      <c r="Q571" s="106"/>
      <c r="R571" s="106"/>
      <c r="S571" s="106"/>
      <c r="T571" s="106"/>
      <c r="U571" s="106"/>
      <c r="V571" s="106"/>
      <c r="W571" s="106"/>
    </row>
    <row r="572" spans="1:23">
      <c r="A572" s="77"/>
      <c r="B572" s="77"/>
      <c r="C572" s="77"/>
      <c r="D572" s="106"/>
      <c r="E572" s="106"/>
      <c r="F572" s="77"/>
      <c r="G572" s="77"/>
      <c r="H572" s="77"/>
      <c r="I572" s="77"/>
      <c r="J572" s="106"/>
      <c r="K572" s="106"/>
      <c r="L572" s="106"/>
      <c r="M572" s="106"/>
      <c r="N572" s="106"/>
      <c r="O572" s="106"/>
      <c r="P572" s="106"/>
      <c r="Q572" s="106"/>
      <c r="R572" s="106"/>
      <c r="S572" s="106"/>
      <c r="T572" s="106"/>
      <c r="U572" s="106"/>
      <c r="V572" s="106"/>
      <c r="W572" s="106"/>
    </row>
    <row r="573" spans="1:23">
      <c r="A573" s="77"/>
      <c r="B573" s="77"/>
      <c r="C573" s="77"/>
      <c r="D573" s="106"/>
      <c r="E573" s="106"/>
      <c r="F573" s="77"/>
      <c r="G573" s="77"/>
      <c r="H573" s="77"/>
      <c r="I573" s="77"/>
      <c r="J573" s="106"/>
      <c r="K573" s="106"/>
      <c r="L573" s="106"/>
      <c r="M573" s="106"/>
      <c r="N573" s="106"/>
      <c r="O573" s="106"/>
      <c r="P573" s="106"/>
      <c r="Q573" s="106"/>
      <c r="R573" s="106"/>
      <c r="S573" s="106"/>
      <c r="T573" s="106"/>
      <c r="U573" s="106"/>
      <c r="V573" s="106"/>
      <c r="W573" s="106"/>
    </row>
    <row r="574" spans="1:23">
      <c r="A574" s="77"/>
      <c r="B574" s="77"/>
      <c r="C574" s="77"/>
      <c r="D574" s="106"/>
      <c r="E574" s="106"/>
      <c r="F574" s="77"/>
      <c r="G574" s="77"/>
      <c r="H574" s="77"/>
      <c r="I574" s="77"/>
      <c r="J574" s="106"/>
      <c r="K574" s="106"/>
      <c r="L574" s="106"/>
      <c r="M574" s="106"/>
      <c r="N574" s="106"/>
      <c r="O574" s="106"/>
      <c r="P574" s="106"/>
      <c r="Q574" s="106"/>
      <c r="R574" s="106"/>
      <c r="S574" s="106"/>
      <c r="T574" s="106"/>
      <c r="U574" s="106"/>
      <c r="V574" s="106"/>
      <c r="W574" s="106"/>
    </row>
    <row r="575" spans="1:23">
      <c r="A575" s="77"/>
      <c r="B575" s="77"/>
      <c r="C575" s="77"/>
      <c r="D575" s="106"/>
      <c r="E575" s="106"/>
      <c r="F575" s="77"/>
      <c r="G575" s="77"/>
      <c r="H575" s="77"/>
      <c r="I575" s="77"/>
      <c r="J575" s="106"/>
      <c r="K575" s="106"/>
      <c r="L575" s="106"/>
      <c r="M575" s="106"/>
      <c r="N575" s="106"/>
      <c r="O575" s="106"/>
      <c r="P575" s="106"/>
      <c r="Q575" s="106"/>
      <c r="R575" s="106"/>
      <c r="S575" s="106"/>
      <c r="T575" s="106"/>
      <c r="U575" s="106"/>
      <c r="V575" s="106"/>
      <c r="W575" s="106"/>
    </row>
    <row r="576" spans="1:23">
      <c r="A576" s="77"/>
      <c r="B576" s="77"/>
      <c r="C576" s="77"/>
      <c r="D576" s="106"/>
      <c r="E576" s="106"/>
      <c r="F576" s="77"/>
      <c r="G576" s="77"/>
      <c r="H576" s="77"/>
      <c r="I576" s="77"/>
      <c r="J576" s="106"/>
      <c r="K576" s="106"/>
      <c r="L576" s="106"/>
      <c r="M576" s="106"/>
      <c r="N576" s="106"/>
      <c r="O576" s="106"/>
      <c r="P576" s="106"/>
      <c r="Q576" s="106"/>
      <c r="R576" s="106"/>
      <c r="S576" s="106"/>
      <c r="T576" s="106"/>
      <c r="U576" s="106"/>
      <c r="V576" s="106"/>
      <c r="W576" s="106"/>
    </row>
    <row r="577" spans="1:23">
      <c r="A577" s="77"/>
      <c r="B577" s="77"/>
      <c r="C577" s="77"/>
      <c r="D577" s="106"/>
      <c r="E577" s="106"/>
      <c r="F577" s="77"/>
      <c r="G577" s="77"/>
      <c r="H577" s="77"/>
      <c r="I577" s="77"/>
      <c r="J577" s="106"/>
      <c r="K577" s="106"/>
      <c r="L577" s="106"/>
      <c r="M577" s="106"/>
      <c r="N577" s="106"/>
      <c r="O577" s="106"/>
      <c r="P577" s="106"/>
      <c r="Q577" s="106"/>
      <c r="R577" s="106"/>
      <c r="S577" s="106"/>
      <c r="T577" s="106"/>
      <c r="U577" s="106"/>
      <c r="V577" s="106"/>
      <c r="W577" s="106"/>
    </row>
    <row r="578" spans="1:23">
      <c r="A578" s="77"/>
      <c r="B578" s="77"/>
      <c r="C578" s="77"/>
      <c r="D578" s="106"/>
      <c r="E578" s="106"/>
      <c r="F578" s="77"/>
      <c r="G578" s="77"/>
      <c r="H578" s="77"/>
      <c r="I578" s="77"/>
      <c r="J578" s="106"/>
      <c r="K578" s="106"/>
      <c r="L578" s="106"/>
      <c r="M578" s="106"/>
      <c r="N578" s="106"/>
      <c r="O578" s="106"/>
      <c r="P578" s="106"/>
      <c r="Q578" s="106"/>
      <c r="R578" s="106"/>
      <c r="S578" s="106"/>
      <c r="T578" s="106"/>
      <c r="U578" s="106"/>
      <c r="V578" s="106"/>
      <c r="W578" s="106"/>
    </row>
    <row r="579" spans="1:23">
      <c r="A579" s="77"/>
      <c r="B579" s="77"/>
      <c r="C579" s="77"/>
      <c r="D579" s="106"/>
      <c r="E579" s="106"/>
      <c r="F579" s="77"/>
      <c r="G579" s="77"/>
      <c r="H579" s="77"/>
      <c r="I579" s="77"/>
      <c r="J579" s="106"/>
      <c r="K579" s="106"/>
      <c r="L579" s="106"/>
      <c r="M579" s="106"/>
      <c r="N579" s="106"/>
      <c r="O579" s="106"/>
      <c r="P579" s="106"/>
      <c r="Q579" s="106"/>
      <c r="R579" s="106"/>
      <c r="S579" s="106"/>
      <c r="T579" s="106"/>
      <c r="U579" s="106"/>
      <c r="V579" s="106"/>
      <c r="W579" s="106"/>
    </row>
    <row r="580" spans="1:23">
      <c r="A580" s="77"/>
      <c r="B580" s="77"/>
      <c r="C580" s="77"/>
      <c r="D580" s="106"/>
      <c r="E580" s="106"/>
      <c r="F580" s="77"/>
      <c r="G580" s="77"/>
      <c r="H580" s="77"/>
      <c r="I580" s="77"/>
      <c r="J580" s="106"/>
      <c r="K580" s="106"/>
      <c r="L580" s="106"/>
      <c r="M580" s="106"/>
      <c r="N580" s="106"/>
      <c r="O580" s="106"/>
      <c r="P580" s="106"/>
      <c r="Q580" s="106"/>
      <c r="R580" s="106"/>
      <c r="S580" s="106"/>
      <c r="T580" s="106"/>
      <c r="U580" s="106"/>
      <c r="V580" s="106"/>
      <c r="W580" s="106"/>
    </row>
    <row r="581" spans="1:23">
      <c r="A581" s="77"/>
      <c r="B581" s="77"/>
      <c r="C581" s="77"/>
      <c r="D581" s="106"/>
      <c r="E581" s="106"/>
      <c r="F581" s="77"/>
      <c r="G581" s="77"/>
      <c r="H581" s="77"/>
      <c r="I581" s="77"/>
      <c r="J581" s="106"/>
      <c r="K581" s="106"/>
      <c r="L581" s="106"/>
      <c r="M581" s="106"/>
      <c r="N581" s="106"/>
      <c r="O581" s="106"/>
      <c r="P581" s="106"/>
      <c r="Q581" s="106"/>
      <c r="R581" s="106"/>
      <c r="S581" s="106"/>
      <c r="T581" s="106"/>
      <c r="U581" s="106"/>
      <c r="V581" s="106"/>
      <c r="W581" s="106"/>
    </row>
    <row r="582" spans="1:23">
      <c r="A582" s="77"/>
      <c r="B582" s="77"/>
      <c r="C582" s="77"/>
      <c r="D582" s="106"/>
      <c r="E582" s="106"/>
      <c r="F582" s="77"/>
      <c r="G582" s="77"/>
      <c r="H582" s="77"/>
      <c r="I582" s="77"/>
      <c r="J582" s="106"/>
      <c r="K582" s="106"/>
      <c r="L582" s="106"/>
      <c r="M582" s="106"/>
      <c r="N582" s="106"/>
      <c r="O582" s="106"/>
      <c r="P582" s="106"/>
      <c r="Q582" s="106"/>
      <c r="R582" s="106"/>
      <c r="S582" s="106"/>
      <c r="T582" s="106"/>
      <c r="U582" s="106"/>
      <c r="V582" s="106"/>
      <c r="W582" s="106"/>
    </row>
    <row r="583" spans="1:23">
      <c r="A583" s="77"/>
      <c r="B583" s="77"/>
      <c r="C583" s="77"/>
      <c r="D583" s="106"/>
      <c r="E583" s="106"/>
      <c r="F583" s="77"/>
      <c r="G583" s="77"/>
      <c r="H583" s="77"/>
      <c r="I583" s="77"/>
      <c r="J583" s="106"/>
      <c r="K583" s="106"/>
      <c r="L583" s="106"/>
      <c r="M583" s="106"/>
      <c r="N583" s="106"/>
      <c r="O583" s="106"/>
      <c r="P583" s="106"/>
      <c r="Q583" s="106"/>
      <c r="R583" s="106"/>
      <c r="S583" s="106"/>
      <c r="T583" s="106"/>
      <c r="U583" s="106"/>
      <c r="V583" s="106"/>
      <c r="W583" s="106"/>
    </row>
    <row r="584" spans="1:23">
      <c r="A584" s="77"/>
      <c r="B584" s="77"/>
      <c r="C584" s="77"/>
      <c r="D584" s="106"/>
      <c r="E584" s="106"/>
      <c r="F584" s="77"/>
      <c r="G584" s="77"/>
      <c r="H584" s="77"/>
      <c r="I584" s="77"/>
      <c r="J584" s="106"/>
      <c r="K584" s="106"/>
      <c r="L584" s="106"/>
      <c r="M584" s="106"/>
      <c r="N584" s="106"/>
      <c r="O584" s="106"/>
      <c r="P584" s="106"/>
      <c r="Q584" s="106"/>
      <c r="R584" s="106"/>
      <c r="S584" s="106"/>
      <c r="T584" s="106"/>
      <c r="U584" s="106"/>
      <c r="V584" s="106"/>
      <c r="W584" s="106"/>
    </row>
    <row r="585" spans="1:23">
      <c r="A585" s="77"/>
      <c r="B585" s="77"/>
      <c r="C585" s="77"/>
      <c r="D585" s="106"/>
      <c r="E585" s="106"/>
      <c r="F585" s="77"/>
      <c r="G585" s="77"/>
      <c r="H585" s="77"/>
      <c r="I585" s="77"/>
      <c r="J585" s="106"/>
      <c r="K585" s="106"/>
      <c r="L585" s="106"/>
      <c r="M585" s="106"/>
      <c r="N585" s="106"/>
      <c r="O585" s="106"/>
      <c r="P585" s="106"/>
      <c r="Q585" s="106"/>
      <c r="R585" s="106"/>
      <c r="S585" s="106"/>
      <c r="T585" s="106"/>
      <c r="U585" s="106"/>
      <c r="V585" s="106"/>
      <c r="W585" s="106"/>
    </row>
    <row r="586" spans="1:23">
      <c r="A586" s="77"/>
      <c r="B586" s="77"/>
      <c r="C586" s="77"/>
      <c r="D586" s="106"/>
      <c r="E586" s="106"/>
      <c r="F586" s="77"/>
      <c r="G586" s="77"/>
      <c r="H586" s="77"/>
      <c r="I586" s="77"/>
      <c r="J586" s="106"/>
      <c r="K586" s="106"/>
      <c r="L586" s="106"/>
      <c r="M586" s="106"/>
      <c r="N586" s="106"/>
      <c r="O586" s="106"/>
      <c r="P586" s="106"/>
      <c r="Q586" s="106"/>
      <c r="R586" s="106"/>
      <c r="S586" s="106"/>
      <c r="T586" s="106"/>
      <c r="U586" s="106"/>
      <c r="V586" s="106"/>
      <c r="W586" s="106"/>
    </row>
    <row r="587" spans="1:23">
      <c r="A587" s="77"/>
      <c r="B587" s="77"/>
      <c r="C587" s="77"/>
      <c r="D587" s="106"/>
      <c r="E587" s="106"/>
      <c r="F587" s="77"/>
      <c r="G587" s="77"/>
      <c r="H587" s="77"/>
      <c r="I587" s="77"/>
      <c r="J587" s="106"/>
      <c r="K587" s="106"/>
      <c r="L587" s="106"/>
      <c r="M587" s="106"/>
      <c r="N587" s="106"/>
      <c r="O587" s="106"/>
      <c r="P587" s="106"/>
      <c r="Q587" s="106"/>
      <c r="R587" s="106"/>
      <c r="S587" s="106"/>
      <c r="T587" s="106"/>
      <c r="U587" s="106"/>
      <c r="V587" s="106"/>
      <c r="W587" s="106"/>
    </row>
    <row r="588" spans="1:23">
      <c r="A588" s="77"/>
      <c r="B588" s="77"/>
      <c r="C588" s="77"/>
      <c r="D588" s="106"/>
      <c r="E588" s="106"/>
      <c r="F588" s="77"/>
      <c r="G588" s="77"/>
      <c r="H588" s="77"/>
      <c r="I588" s="77"/>
      <c r="J588" s="106"/>
      <c r="K588" s="106"/>
      <c r="L588" s="106"/>
      <c r="M588" s="106"/>
      <c r="N588" s="106"/>
      <c r="O588" s="106"/>
      <c r="P588" s="106"/>
      <c r="Q588" s="106"/>
      <c r="R588" s="106"/>
      <c r="S588" s="106"/>
      <c r="T588" s="106"/>
      <c r="U588" s="106"/>
      <c r="V588" s="106"/>
      <c r="W588" s="106"/>
    </row>
    <row r="589" spans="1:23">
      <c r="A589" s="77"/>
      <c r="B589" s="77"/>
      <c r="C589" s="77"/>
      <c r="D589" s="106"/>
      <c r="E589" s="106"/>
      <c r="F589" s="77"/>
      <c r="G589" s="77"/>
      <c r="H589" s="77"/>
      <c r="I589" s="77"/>
      <c r="J589" s="106"/>
      <c r="K589" s="106"/>
      <c r="L589" s="106"/>
      <c r="M589" s="106"/>
      <c r="N589" s="106"/>
      <c r="O589" s="106"/>
      <c r="P589" s="106"/>
      <c r="Q589" s="106"/>
      <c r="R589" s="106"/>
      <c r="S589" s="106"/>
      <c r="T589" s="106"/>
      <c r="U589" s="106"/>
      <c r="V589" s="106"/>
      <c r="W589" s="106"/>
    </row>
    <row r="590" spans="1:23">
      <c r="A590" s="77"/>
      <c r="B590" s="77"/>
      <c r="C590" s="77"/>
      <c r="D590" s="106"/>
      <c r="E590" s="106"/>
      <c r="F590" s="77"/>
      <c r="G590" s="77"/>
      <c r="H590" s="77"/>
      <c r="I590" s="77"/>
      <c r="J590" s="106"/>
      <c r="K590" s="106"/>
      <c r="L590" s="106"/>
      <c r="M590" s="106"/>
      <c r="N590" s="106"/>
      <c r="O590" s="106"/>
      <c r="P590" s="106"/>
      <c r="Q590" s="106"/>
      <c r="R590" s="106"/>
      <c r="S590" s="106"/>
      <c r="T590" s="106"/>
      <c r="U590" s="106"/>
      <c r="V590" s="106"/>
      <c r="W590" s="106"/>
    </row>
    <row r="591" spans="1:23">
      <c r="A591" s="77"/>
      <c r="B591" s="77"/>
      <c r="C591" s="77"/>
      <c r="D591" s="106"/>
      <c r="E591" s="106"/>
      <c r="F591" s="77"/>
      <c r="G591" s="77"/>
      <c r="H591" s="77"/>
      <c r="I591" s="77"/>
      <c r="J591" s="106"/>
      <c r="K591" s="106"/>
      <c r="L591" s="106"/>
      <c r="M591" s="106"/>
      <c r="N591" s="106"/>
      <c r="O591" s="106"/>
      <c r="P591" s="106"/>
      <c r="Q591" s="106"/>
      <c r="R591" s="106"/>
      <c r="S591" s="106"/>
      <c r="T591" s="106"/>
      <c r="U591" s="106"/>
      <c r="V591" s="106"/>
      <c r="W591" s="106"/>
    </row>
    <row r="592" spans="1:23">
      <c r="A592" s="77"/>
      <c r="B592" s="77"/>
      <c r="C592" s="77"/>
      <c r="D592" s="106"/>
      <c r="E592" s="106"/>
      <c r="F592" s="77"/>
      <c r="G592" s="77"/>
      <c r="H592" s="77"/>
      <c r="I592" s="77"/>
      <c r="J592" s="106"/>
      <c r="K592" s="106"/>
      <c r="L592" s="106"/>
      <c r="M592" s="106"/>
      <c r="N592" s="106"/>
      <c r="O592" s="106"/>
      <c r="P592" s="106"/>
      <c r="Q592" s="106"/>
      <c r="R592" s="106"/>
      <c r="S592" s="106"/>
      <c r="T592" s="106"/>
      <c r="U592" s="106"/>
      <c r="V592" s="106"/>
      <c r="W592" s="106"/>
    </row>
    <row r="593" spans="1:23">
      <c r="A593" s="77"/>
      <c r="B593" s="77"/>
      <c r="C593" s="77"/>
      <c r="D593" s="106"/>
      <c r="E593" s="106"/>
      <c r="F593" s="77"/>
      <c r="G593" s="77"/>
      <c r="H593" s="77"/>
      <c r="I593" s="77"/>
      <c r="J593" s="106"/>
      <c r="K593" s="106"/>
      <c r="L593" s="106"/>
      <c r="M593" s="106"/>
      <c r="N593" s="106"/>
      <c r="O593" s="106"/>
      <c r="P593" s="106"/>
      <c r="Q593" s="106"/>
      <c r="R593" s="106"/>
      <c r="S593" s="106"/>
      <c r="T593" s="106"/>
      <c r="U593" s="106"/>
      <c r="V593" s="106"/>
      <c r="W593" s="106"/>
    </row>
    <row r="594" spans="1:23">
      <c r="A594" s="77"/>
      <c r="B594" s="77"/>
      <c r="C594" s="77"/>
      <c r="D594" s="106"/>
      <c r="E594" s="106"/>
      <c r="F594" s="77"/>
      <c r="G594" s="77"/>
      <c r="H594" s="77"/>
      <c r="I594" s="77"/>
      <c r="J594" s="106"/>
      <c r="K594" s="106"/>
      <c r="L594" s="106"/>
      <c r="M594" s="106"/>
      <c r="N594" s="106"/>
      <c r="O594" s="106"/>
      <c r="P594" s="106"/>
      <c r="Q594" s="106"/>
      <c r="R594" s="106"/>
      <c r="S594" s="106"/>
      <c r="T594" s="106"/>
      <c r="U594" s="106"/>
      <c r="V594" s="106"/>
      <c r="W594" s="106"/>
    </row>
    <row r="595" spans="1:23">
      <c r="A595" s="77"/>
      <c r="B595" s="77"/>
      <c r="C595" s="77"/>
      <c r="D595" s="106"/>
      <c r="E595" s="106"/>
      <c r="F595" s="77"/>
      <c r="G595" s="77"/>
      <c r="H595" s="77"/>
      <c r="I595" s="77"/>
      <c r="J595" s="106"/>
      <c r="K595" s="106"/>
      <c r="L595" s="106"/>
      <c r="M595" s="106"/>
      <c r="N595" s="106"/>
      <c r="O595" s="106"/>
      <c r="P595" s="106"/>
      <c r="Q595" s="106"/>
      <c r="R595" s="106"/>
      <c r="S595" s="106"/>
      <c r="T595" s="106"/>
      <c r="U595" s="106"/>
      <c r="V595" s="106"/>
      <c r="W595" s="106"/>
    </row>
    <row r="596" spans="1:23">
      <c r="A596" s="77"/>
      <c r="B596" s="77"/>
      <c r="C596" s="77"/>
      <c r="D596" s="106"/>
      <c r="E596" s="106"/>
      <c r="F596" s="77"/>
      <c r="G596" s="77"/>
      <c r="H596" s="77"/>
      <c r="I596" s="77"/>
      <c r="J596" s="106"/>
      <c r="K596" s="106"/>
      <c r="L596" s="106"/>
      <c r="M596" s="106"/>
      <c r="N596" s="106"/>
      <c r="O596" s="106"/>
      <c r="P596" s="106"/>
      <c r="Q596" s="106"/>
      <c r="R596" s="106"/>
      <c r="S596" s="106"/>
      <c r="T596" s="106"/>
      <c r="U596" s="106"/>
      <c r="V596" s="106"/>
      <c r="W596" s="106"/>
    </row>
    <row r="597" spans="1:23">
      <c r="A597" s="77"/>
      <c r="B597" s="77"/>
      <c r="C597" s="77"/>
      <c r="D597" s="106"/>
      <c r="E597" s="106"/>
      <c r="F597" s="77"/>
      <c r="G597" s="77"/>
      <c r="H597" s="77"/>
      <c r="I597" s="77"/>
      <c r="J597" s="106"/>
      <c r="K597" s="106"/>
      <c r="L597" s="106"/>
      <c r="M597" s="106"/>
      <c r="N597" s="106"/>
      <c r="O597" s="106"/>
      <c r="P597" s="106"/>
      <c r="Q597" s="106"/>
      <c r="R597" s="106"/>
      <c r="S597" s="106"/>
      <c r="T597" s="106"/>
      <c r="U597" s="106"/>
      <c r="V597" s="106"/>
      <c r="W597" s="106"/>
    </row>
    <row r="598" spans="1:23">
      <c r="A598" s="77"/>
      <c r="B598" s="77"/>
      <c r="C598" s="77"/>
      <c r="D598" s="106"/>
      <c r="E598" s="106"/>
      <c r="F598" s="77"/>
      <c r="G598" s="77"/>
      <c r="H598" s="77"/>
      <c r="I598" s="77"/>
      <c r="J598" s="106"/>
      <c r="K598" s="106"/>
      <c r="L598" s="106"/>
      <c r="M598" s="106"/>
      <c r="N598" s="106"/>
      <c r="O598" s="106"/>
      <c r="P598" s="106"/>
      <c r="Q598" s="106"/>
      <c r="R598" s="106"/>
      <c r="S598" s="106"/>
      <c r="T598" s="106"/>
      <c r="U598" s="106"/>
      <c r="V598" s="106"/>
      <c r="W598" s="106"/>
    </row>
    <row r="599" spans="1:23">
      <c r="A599" s="77"/>
      <c r="B599" s="77"/>
      <c r="C599" s="77"/>
      <c r="D599" s="106"/>
      <c r="E599" s="106"/>
      <c r="F599" s="77"/>
      <c r="G599" s="77"/>
      <c r="H599" s="77"/>
      <c r="I599" s="77"/>
      <c r="J599" s="106"/>
      <c r="K599" s="106"/>
      <c r="L599" s="106"/>
      <c r="M599" s="106"/>
      <c r="N599" s="106"/>
      <c r="O599" s="106"/>
      <c r="P599" s="106"/>
      <c r="Q599" s="106"/>
      <c r="R599" s="106"/>
      <c r="S599" s="106"/>
      <c r="T599" s="106"/>
      <c r="U599" s="106"/>
      <c r="V599" s="106"/>
      <c r="W599" s="106"/>
    </row>
    <row r="600" spans="1:23">
      <c r="A600" s="77"/>
      <c r="B600" s="77"/>
      <c r="C600" s="77"/>
      <c r="D600" s="106"/>
      <c r="E600" s="106"/>
      <c r="F600" s="77"/>
      <c r="G600" s="77"/>
      <c r="H600" s="77"/>
      <c r="I600" s="77"/>
      <c r="J600" s="106"/>
      <c r="K600" s="106"/>
      <c r="L600" s="106"/>
      <c r="M600" s="106"/>
      <c r="N600" s="106"/>
      <c r="O600" s="106"/>
      <c r="P600" s="106"/>
      <c r="Q600" s="106"/>
      <c r="R600" s="106"/>
      <c r="S600" s="106"/>
      <c r="T600" s="106"/>
      <c r="U600" s="106"/>
      <c r="V600" s="106"/>
      <c r="W600" s="106"/>
    </row>
    <row r="601" spans="1:23">
      <c r="A601" s="77"/>
      <c r="B601" s="77"/>
      <c r="C601" s="77"/>
      <c r="D601" s="106"/>
      <c r="E601" s="106"/>
      <c r="F601" s="77"/>
      <c r="G601" s="77"/>
      <c r="H601" s="77"/>
      <c r="I601" s="77"/>
      <c r="J601" s="106"/>
      <c r="K601" s="106"/>
      <c r="L601" s="106"/>
      <c r="M601" s="106"/>
      <c r="N601" s="106"/>
      <c r="O601" s="106"/>
      <c r="P601" s="106"/>
      <c r="Q601" s="106"/>
      <c r="R601" s="106"/>
      <c r="S601" s="106"/>
      <c r="T601" s="106"/>
      <c r="U601" s="106"/>
      <c r="V601" s="106"/>
      <c r="W601" s="106"/>
    </row>
    <row r="602" spans="1:23">
      <c r="A602" s="77"/>
      <c r="B602" s="77"/>
      <c r="C602" s="77"/>
      <c r="D602" s="106"/>
      <c r="E602" s="106"/>
      <c r="F602" s="77"/>
      <c r="G602" s="77"/>
      <c r="H602" s="77"/>
      <c r="I602" s="77"/>
      <c r="J602" s="106"/>
      <c r="K602" s="106"/>
      <c r="L602" s="106"/>
      <c r="M602" s="106"/>
      <c r="N602" s="106"/>
      <c r="O602" s="106"/>
      <c r="P602" s="106"/>
      <c r="Q602" s="106"/>
      <c r="R602" s="106"/>
      <c r="S602" s="106"/>
      <c r="T602" s="106"/>
      <c r="U602" s="106"/>
      <c r="V602" s="106"/>
      <c r="W602" s="106"/>
    </row>
    <row r="603" spans="1:23">
      <c r="A603" s="77"/>
      <c r="B603" s="77"/>
      <c r="C603" s="77"/>
      <c r="D603" s="106"/>
      <c r="E603" s="106"/>
      <c r="F603" s="77"/>
      <c r="G603" s="77"/>
      <c r="H603" s="77"/>
      <c r="I603" s="77"/>
      <c r="J603" s="106"/>
      <c r="K603" s="106"/>
      <c r="L603" s="106"/>
      <c r="M603" s="106"/>
      <c r="N603" s="106"/>
      <c r="O603" s="106"/>
      <c r="P603" s="106"/>
      <c r="Q603" s="106"/>
      <c r="R603" s="106"/>
      <c r="S603" s="106"/>
      <c r="T603" s="106"/>
      <c r="U603" s="106"/>
      <c r="V603" s="106"/>
      <c r="W603" s="106"/>
    </row>
    <row r="604" spans="1:23">
      <c r="A604" s="77"/>
      <c r="B604" s="77"/>
      <c r="C604" s="77"/>
      <c r="D604" s="106"/>
      <c r="E604" s="106"/>
      <c r="F604" s="77"/>
      <c r="G604" s="77"/>
      <c r="H604" s="77"/>
      <c r="I604" s="77"/>
      <c r="J604" s="106"/>
      <c r="K604" s="106"/>
      <c r="L604" s="106"/>
      <c r="M604" s="106"/>
      <c r="N604" s="106"/>
      <c r="O604" s="106"/>
      <c r="P604" s="106"/>
      <c r="Q604" s="106"/>
      <c r="R604" s="106"/>
      <c r="S604" s="106"/>
      <c r="T604" s="106"/>
      <c r="U604" s="106"/>
      <c r="V604" s="106"/>
      <c r="W604" s="106"/>
    </row>
    <row r="605" spans="1:23">
      <c r="A605" s="77"/>
      <c r="B605" s="77"/>
      <c r="C605" s="77"/>
      <c r="D605" s="106"/>
      <c r="E605" s="106"/>
      <c r="F605" s="77"/>
      <c r="G605" s="77"/>
      <c r="H605" s="77"/>
      <c r="I605" s="77"/>
      <c r="J605" s="106"/>
      <c r="K605" s="106"/>
      <c r="L605" s="106"/>
      <c r="M605" s="106"/>
      <c r="N605" s="106"/>
      <c r="O605" s="106"/>
      <c r="P605" s="106"/>
      <c r="Q605" s="106"/>
      <c r="R605" s="106"/>
      <c r="S605" s="106"/>
      <c r="T605" s="106"/>
      <c r="U605" s="106"/>
      <c r="V605" s="106"/>
      <c r="W605" s="106"/>
    </row>
    <row r="606" spans="1:23">
      <c r="A606" s="77"/>
      <c r="B606" s="77"/>
      <c r="C606" s="77"/>
      <c r="D606" s="106"/>
      <c r="E606" s="106"/>
      <c r="F606" s="77"/>
      <c r="G606" s="77"/>
      <c r="H606" s="77"/>
      <c r="I606" s="77"/>
      <c r="J606" s="106"/>
      <c r="K606" s="106"/>
      <c r="L606" s="106"/>
      <c r="M606" s="106"/>
      <c r="N606" s="106"/>
      <c r="O606" s="106"/>
      <c r="P606" s="106"/>
      <c r="Q606" s="106"/>
      <c r="R606" s="106"/>
      <c r="S606" s="106"/>
      <c r="T606" s="106"/>
      <c r="U606" s="106"/>
      <c r="V606" s="106"/>
      <c r="W606" s="106"/>
    </row>
    <row r="607" spans="1:23">
      <c r="A607" s="77"/>
      <c r="B607" s="77"/>
      <c r="C607" s="77"/>
      <c r="D607" s="106"/>
      <c r="E607" s="106"/>
      <c r="F607" s="77"/>
      <c r="G607" s="77"/>
      <c r="H607" s="77"/>
      <c r="I607" s="77"/>
      <c r="J607" s="106"/>
      <c r="K607" s="106"/>
      <c r="L607" s="106"/>
      <c r="M607" s="106"/>
      <c r="N607" s="106"/>
      <c r="O607" s="106"/>
      <c r="P607" s="106"/>
      <c r="Q607" s="106"/>
      <c r="R607" s="106"/>
      <c r="S607" s="106"/>
      <c r="T607" s="106"/>
      <c r="U607" s="106"/>
      <c r="V607" s="106"/>
      <c r="W607" s="106"/>
    </row>
    <row r="608" spans="1:23">
      <c r="A608" s="77"/>
      <c r="B608" s="77"/>
      <c r="C608" s="77"/>
      <c r="D608" s="106"/>
      <c r="E608" s="106"/>
      <c r="F608" s="77"/>
      <c r="G608" s="77"/>
      <c r="H608" s="77"/>
      <c r="I608" s="77"/>
      <c r="J608" s="106"/>
      <c r="K608" s="106"/>
      <c r="L608" s="106"/>
      <c r="M608" s="106"/>
      <c r="N608" s="106"/>
      <c r="O608" s="106"/>
      <c r="P608" s="106"/>
      <c r="Q608" s="106"/>
      <c r="R608" s="106"/>
      <c r="S608" s="106"/>
      <c r="T608" s="106"/>
      <c r="U608" s="106"/>
      <c r="V608" s="106"/>
      <c r="W608" s="106"/>
    </row>
    <row r="609" spans="1:23">
      <c r="A609" s="77"/>
      <c r="B609" s="77"/>
      <c r="C609" s="77"/>
      <c r="D609" s="106"/>
      <c r="E609" s="106"/>
      <c r="F609" s="77"/>
      <c r="G609" s="77"/>
      <c r="H609" s="77"/>
      <c r="I609" s="77"/>
      <c r="J609" s="106"/>
      <c r="K609" s="106"/>
      <c r="L609" s="106"/>
      <c r="M609" s="106"/>
      <c r="N609" s="106"/>
      <c r="O609" s="106"/>
      <c r="P609" s="106"/>
      <c r="Q609" s="106"/>
      <c r="R609" s="106"/>
      <c r="S609" s="106"/>
      <c r="T609" s="106"/>
      <c r="U609" s="106"/>
      <c r="V609" s="106"/>
      <c r="W609" s="106"/>
    </row>
    <row r="610" spans="1:23">
      <c r="A610" s="77"/>
      <c r="B610" s="77"/>
      <c r="C610" s="77"/>
      <c r="D610" s="106"/>
      <c r="E610" s="106"/>
      <c r="F610" s="77"/>
      <c r="G610" s="77"/>
      <c r="H610" s="77"/>
      <c r="I610" s="77"/>
      <c r="J610" s="106"/>
      <c r="K610" s="106"/>
      <c r="L610" s="106"/>
      <c r="M610" s="106"/>
      <c r="N610" s="106"/>
      <c r="O610" s="106"/>
      <c r="P610" s="106"/>
      <c r="Q610" s="106"/>
      <c r="R610" s="106"/>
      <c r="S610" s="106"/>
      <c r="T610" s="106"/>
      <c r="U610" s="106"/>
      <c r="V610" s="106"/>
      <c r="W610" s="106"/>
    </row>
    <row r="611" spans="1:23">
      <c r="A611" s="77"/>
      <c r="B611" s="77"/>
      <c r="C611" s="77"/>
      <c r="D611" s="106"/>
      <c r="E611" s="106"/>
      <c r="F611" s="77"/>
      <c r="G611" s="77"/>
      <c r="H611" s="77"/>
      <c r="I611" s="77"/>
      <c r="J611" s="106"/>
      <c r="K611" s="106"/>
      <c r="L611" s="106"/>
      <c r="M611" s="106"/>
      <c r="N611" s="106"/>
      <c r="O611" s="106"/>
      <c r="P611" s="106"/>
      <c r="Q611" s="106"/>
      <c r="R611" s="106"/>
      <c r="S611" s="106"/>
      <c r="T611" s="106"/>
      <c r="U611" s="106"/>
      <c r="V611" s="106"/>
      <c r="W611" s="106"/>
    </row>
    <row r="612" spans="1:23">
      <c r="A612" s="77"/>
      <c r="B612" s="77"/>
      <c r="C612" s="77"/>
      <c r="D612" s="106"/>
      <c r="E612" s="106"/>
      <c r="F612" s="77"/>
      <c r="G612" s="77"/>
      <c r="H612" s="77"/>
      <c r="I612" s="77"/>
      <c r="J612" s="106"/>
      <c r="K612" s="106"/>
      <c r="L612" s="106"/>
      <c r="M612" s="106"/>
      <c r="N612" s="106"/>
      <c r="O612" s="106"/>
      <c r="P612" s="106"/>
      <c r="Q612" s="106"/>
      <c r="R612" s="106"/>
      <c r="S612" s="106"/>
      <c r="T612" s="106"/>
      <c r="U612" s="106"/>
      <c r="V612" s="106"/>
      <c r="W612" s="106"/>
    </row>
    <row r="613" spans="1:23">
      <c r="A613" s="77"/>
      <c r="B613" s="77"/>
      <c r="C613" s="77"/>
      <c r="D613" s="106"/>
      <c r="E613" s="106"/>
      <c r="F613" s="77"/>
      <c r="G613" s="77"/>
      <c r="H613" s="77"/>
      <c r="I613" s="77"/>
      <c r="J613" s="106"/>
      <c r="K613" s="106"/>
      <c r="L613" s="106"/>
      <c r="M613" s="106"/>
      <c r="N613" s="106"/>
      <c r="O613" s="106"/>
      <c r="P613" s="106"/>
      <c r="Q613" s="106"/>
      <c r="R613" s="106"/>
      <c r="S613" s="106"/>
      <c r="T613" s="106"/>
      <c r="U613" s="106"/>
      <c r="V613" s="106"/>
      <c r="W613" s="106"/>
    </row>
    <row r="614" spans="1:23">
      <c r="A614" s="77"/>
      <c r="B614" s="77"/>
      <c r="C614" s="77"/>
      <c r="D614" s="106"/>
      <c r="E614" s="106"/>
      <c r="F614" s="77"/>
      <c r="G614" s="77"/>
      <c r="H614" s="77"/>
      <c r="I614" s="77"/>
      <c r="J614" s="106"/>
      <c r="K614" s="106"/>
      <c r="L614" s="106"/>
      <c r="M614" s="106"/>
      <c r="N614" s="106"/>
      <c r="O614" s="106"/>
      <c r="P614" s="106"/>
      <c r="Q614" s="106"/>
      <c r="R614" s="106"/>
      <c r="S614" s="106"/>
      <c r="T614" s="106"/>
      <c r="U614" s="106"/>
      <c r="V614" s="106"/>
      <c r="W614" s="106"/>
    </row>
    <row r="615" spans="1:23">
      <c r="A615" s="77"/>
      <c r="B615" s="77"/>
      <c r="C615" s="77"/>
      <c r="D615" s="106"/>
      <c r="E615" s="106"/>
      <c r="F615" s="77"/>
      <c r="G615" s="77"/>
      <c r="H615" s="77"/>
      <c r="I615" s="77"/>
      <c r="J615" s="106"/>
      <c r="K615" s="106"/>
      <c r="L615" s="106"/>
      <c r="M615" s="106"/>
      <c r="N615" s="106"/>
      <c r="O615" s="106"/>
      <c r="P615" s="106"/>
      <c r="Q615" s="106"/>
      <c r="R615" s="106"/>
      <c r="S615" s="106"/>
      <c r="T615" s="106"/>
      <c r="U615" s="106"/>
      <c r="V615" s="106"/>
      <c r="W615" s="106"/>
    </row>
    <row r="616" spans="1:23">
      <c r="A616" s="77"/>
      <c r="B616" s="77"/>
      <c r="C616" s="77"/>
      <c r="D616" s="106"/>
      <c r="E616" s="106"/>
      <c r="F616" s="77"/>
      <c r="G616" s="77"/>
      <c r="H616" s="77"/>
      <c r="I616" s="77"/>
      <c r="J616" s="106"/>
      <c r="K616" s="106"/>
      <c r="L616" s="106"/>
      <c r="M616" s="106"/>
      <c r="N616" s="106"/>
      <c r="O616" s="106"/>
      <c r="P616" s="106"/>
      <c r="Q616" s="106"/>
      <c r="R616" s="106"/>
      <c r="S616" s="106"/>
      <c r="T616" s="106"/>
      <c r="U616" s="106"/>
      <c r="V616" s="106"/>
      <c r="W616" s="106"/>
    </row>
    <row r="617" spans="1:23">
      <c r="A617" s="77"/>
      <c r="B617" s="77"/>
      <c r="C617" s="77"/>
      <c r="D617" s="106"/>
      <c r="E617" s="106"/>
      <c r="F617" s="77"/>
      <c r="G617" s="77"/>
      <c r="H617" s="77"/>
      <c r="I617" s="77"/>
      <c r="J617" s="106"/>
      <c r="K617" s="106"/>
      <c r="L617" s="106"/>
      <c r="M617" s="106"/>
      <c r="N617" s="106"/>
      <c r="O617" s="106"/>
      <c r="P617" s="106"/>
      <c r="Q617" s="106"/>
      <c r="R617" s="106"/>
      <c r="S617" s="106"/>
      <c r="T617" s="106"/>
      <c r="U617" s="106"/>
      <c r="V617" s="106"/>
      <c r="W617" s="106"/>
    </row>
    <row r="618" spans="1:23">
      <c r="A618" s="77"/>
      <c r="B618" s="77"/>
      <c r="C618" s="77"/>
      <c r="D618" s="106"/>
      <c r="E618" s="106"/>
      <c r="F618" s="77"/>
      <c r="G618" s="77"/>
      <c r="H618" s="77"/>
      <c r="I618" s="77"/>
      <c r="J618" s="106"/>
      <c r="K618" s="106"/>
      <c r="L618" s="106"/>
      <c r="M618" s="106"/>
      <c r="N618" s="106"/>
      <c r="O618" s="106"/>
      <c r="P618" s="106"/>
      <c r="Q618" s="106"/>
      <c r="R618" s="106"/>
      <c r="S618" s="106"/>
      <c r="T618" s="106"/>
      <c r="U618" s="106"/>
      <c r="V618" s="106"/>
      <c r="W618" s="106"/>
    </row>
    <row r="619" spans="1:23">
      <c r="A619" s="77"/>
      <c r="B619" s="77"/>
      <c r="C619" s="77"/>
      <c r="D619" s="106"/>
      <c r="E619" s="106"/>
      <c r="F619" s="77"/>
      <c r="G619" s="77"/>
      <c r="H619" s="77"/>
      <c r="I619" s="77"/>
      <c r="J619" s="106"/>
      <c r="K619" s="106"/>
      <c r="L619" s="106"/>
      <c r="M619" s="106"/>
      <c r="N619" s="106"/>
      <c r="O619" s="106"/>
      <c r="P619" s="106"/>
      <c r="Q619" s="106"/>
      <c r="R619" s="106"/>
      <c r="S619" s="106"/>
      <c r="T619" s="106"/>
      <c r="U619" s="106"/>
      <c r="V619" s="106"/>
      <c r="W619" s="106"/>
    </row>
    <row r="620" spans="1:23">
      <c r="A620" s="77"/>
      <c r="B620" s="77"/>
      <c r="C620" s="77"/>
      <c r="D620" s="106"/>
      <c r="E620" s="106"/>
      <c r="F620" s="77"/>
      <c r="G620" s="77"/>
      <c r="H620" s="77"/>
      <c r="I620" s="77"/>
      <c r="J620" s="106"/>
      <c r="K620" s="106"/>
      <c r="L620" s="106"/>
      <c r="M620" s="106"/>
      <c r="N620" s="106"/>
      <c r="O620" s="106"/>
      <c r="P620" s="106"/>
      <c r="Q620" s="106"/>
      <c r="R620" s="106"/>
      <c r="S620" s="106"/>
      <c r="T620" s="106"/>
      <c r="U620" s="106"/>
      <c r="V620" s="106"/>
      <c r="W620" s="106"/>
    </row>
    <row r="621" spans="1:23">
      <c r="A621" s="77"/>
      <c r="B621" s="77"/>
      <c r="C621" s="77"/>
      <c r="D621" s="106"/>
      <c r="E621" s="106"/>
      <c r="F621" s="77"/>
      <c r="G621" s="77"/>
      <c r="H621" s="77"/>
      <c r="I621" s="77"/>
      <c r="J621" s="106"/>
      <c r="K621" s="106"/>
      <c r="L621" s="106"/>
      <c r="M621" s="106"/>
      <c r="N621" s="106"/>
      <c r="O621" s="106"/>
      <c r="P621" s="106"/>
      <c r="Q621" s="106"/>
      <c r="R621" s="106"/>
      <c r="S621" s="106"/>
      <c r="T621" s="106"/>
      <c r="U621" s="106"/>
      <c r="V621" s="106"/>
      <c r="W621" s="106"/>
    </row>
    <row r="622" spans="1:23">
      <c r="A622" s="77"/>
      <c r="B622" s="77"/>
      <c r="C622" s="77"/>
      <c r="D622" s="106"/>
      <c r="E622" s="106"/>
      <c r="F622" s="77"/>
      <c r="G622" s="77"/>
      <c r="H622" s="77"/>
      <c r="I622" s="77"/>
      <c r="J622" s="106"/>
      <c r="K622" s="106"/>
      <c r="L622" s="106"/>
      <c r="M622" s="106"/>
      <c r="N622" s="106"/>
      <c r="O622" s="106"/>
      <c r="P622" s="106"/>
      <c r="Q622" s="106"/>
      <c r="R622" s="106"/>
      <c r="S622" s="106"/>
      <c r="T622" s="106"/>
      <c r="U622" s="106"/>
      <c r="V622" s="106"/>
      <c r="W622" s="106"/>
    </row>
    <row r="623" spans="1:23">
      <c r="A623" s="77"/>
      <c r="B623" s="77"/>
      <c r="C623" s="77"/>
      <c r="D623" s="106"/>
      <c r="E623" s="106"/>
      <c r="F623" s="77"/>
      <c r="G623" s="77"/>
      <c r="H623" s="77"/>
      <c r="I623" s="77"/>
      <c r="J623" s="106"/>
      <c r="K623" s="106"/>
      <c r="L623" s="106"/>
      <c r="M623" s="106"/>
      <c r="N623" s="106"/>
      <c r="O623" s="106"/>
      <c r="P623" s="106"/>
      <c r="Q623" s="106"/>
      <c r="R623" s="106"/>
      <c r="S623" s="106"/>
      <c r="T623" s="106"/>
      <c r="U623" s="106"/>
      <c r="V623" s="106"/>
      <c r="W623" s="106"/>
    </row>
    <row r="624" spans="1:23">
      <c r="A624" s="77"/>
      <c r="B624" s="77"/>
      <c r="C624" s="77"/>
      <c r="D624" s="106"/>
      <c r="E624" s="106"/>
      <c r="F624" s="77"/>
      <c r="G624" s="77"/>
      <c r="H624" s="77"/>
      <c r="I624" s="77"/>
      <c r="J624" s="106"/>
      <c r="K624" s="106"/>
      <c r="L624" s="106"/>
      <c r="M624" s="106"/>
      <c r="N624" s="106"/>
      <c r="O624" s="106"/>
      <c r="P624" s="106"/>
      <c r="Q624" s="106"/>
      <c r="R624" s="106"/>
      <c r="S624" s="106"/>
      <c r="T624" s="106"/>
      <c r="U624" s="106"/>
      <c r="V624" s="106"/>
      <c r="W624" s="106"/>
    </row>
    <row r="625" spans="1:23">
      <c r="A625" s="77"/>
      <c r="B625" s="77"/>
      <c r="C625" s="77"/>
      <c r="D625" s="106"/>
      <c r="E625" s="106"/>
      <c r="F625" s="77"/>
      <c r="G625" s="77"/>
      <c r="H625" s="77"/>
      <c r="I625" s="77"/>
      <c r="J625" s="106"/>
      <c r="K625" s="106"/>
      <c r="L625" s="106"/>
      <c r="M625" s="106"/>
      <c r="N625" s="106"/>
      <c r="O625" s="106"/>
      <c r="P625" s="106"/>
      <c r="Q625" s="106"/>
      <c r="R625" s="106"/>
      <c r="S625" s="106"/>
      <c r="T625" s="106"/>
      <c r="U625" s="106"/>
      <c r="V625" s="106"/>
      <c r="W625" s="106"/>
    </row>
    <row r="626" spans="1:23">
      <c r="A626" s="77"/>
      <c r="B626" s="77"/>
      <c r="C626" s="77"/>
      <c r="D626" s="106"/>
      <c r="E626" s="106"/>
      <c r="F626" s="77"/>
      <c r="G626" s="77"/>
      <c r="H626" s="77"/>
      <c r="I626" s="77"/>
      <c r="J626" s="106"/>
      <c r="K626" s="106"/>
      <c r="L626" s="106"/>
      <c r="M626" s="106"/>
      <c r="N626" s="106"/>
      <c r="O626" s="106"/>
      <c r="P626" s="106"/>
      <c r="Q626" s="106"/>
      <c r="R626" s="106"/>
      <c r="S626" s="106"/>
      <c r="T626" s="106"/>
      <c r="U626" s="106"/>
      <c r="V626" s="106"/>
      <c r="W626" s="106"/>
    </row>
    <row r="627" spans="1:23">
      <c r="A627" s="77"/>
      <c r="B627" s="77"/>
      <c r="C627" s="77"/>
      <c r="D627" s="106"/>
      <c r="E627" s="106"/>
      <c r="F627" s="77"/>
      <c r="G627" s="77"/>
      <c r="H627" s="77"/>
      <c r="I627" s="77"/>
      <c r="J627" s="106"/>
      <c r="K627" s="106"/>
      <c r="L627" s="106"/>
      <c r="M627" s="106"/>
      <c r="N627" s="106"/>
      <c r="O627" s="106"/>
      <c r="P627" s="106"/>
      <c r="Q627" s="106"/>
      <c r="R627" s="106"/>
      <c r="S627" s="106"/>
      <c r="T627" s="106"/>
      <c r="U627" s="106"/>
      <c r="V627" s="106"/>
      <c r="W627" s="106"/>
    </row>
    <row r="628" spans="1:23">
      <c r="A628" s="77"/>
      <c r="B628" s="77"/>
      <c r="C628" s="77"/>
      <c r="D628" s="106"/>
      <c r="E628" s="106"/>
      <c r="F628" s="77"/>
      <c r="G628" s="77"/>
      <c r="H628" s="77"/>
      <c r="I628" s="77"/>
      <c r="J628" s="106"/>
      <c r="K628" s="106"/>
      <c r="L628" s="106"/>
      <c r="M628" s="106"/>
      <c r="N628" s="106"/>
      <c r="O628" s="106"/>
      <c r="P628" s="106"/>
      <c r="Q628" s="106"/>
      <c r="R628" s="106"/>
      <c r="S628" s="106"/>
      <c r="T628" s="106"/>
      <c r="U628" s="106"/>
      <c r="V628" s="106"/>
      <c r="W628" s="106"/>
    </row>
    <row r="629" spans="1:23">
      <c r="A629" s="77"/>
      <c r="B629" s="77"/>
      <c r="C629" s="77"/>
      <c r="D629" s="106"/>
      <c r="E629" s="106"/>
      <c r="F629" s="77"/>
      <c r="G629" s="77"/>
      <c r="H629" s="77"/>
      <c r="I629" s="77"/>
      <c r="J629" s="106"/>
      <c r="K629" s="106"/>
      <c r="L629" s="106"/>
      <c r="M629" s="106"/>
      <c r="N629" s="106"/>
      <c r="O629" s="106"/>
      <c r="P629" s="106"/>
      <c r="Q629" s="106"/>
      <c r="R629" s="106"/>
      <c r="S629" s="106"/>
      <c r="T629" s="106"/>
      <c r="U629" s="106"/>
      <c r="V629" s="106"/>
      <c r="W629" s="106"/>
    </row>
    <row r="630" spans="1:23">
      <c r="A630" s="77"/>
      <c r="B630" s="77"/>
      <c r="C630" s="77"/>
      <c r="D630" s="106"/>
      <c r="E630" s="106"/>
      <c r="F630" s="77"/>
      <c r="G630" s="77"/>
      <c r="H630" s="77"/>
      <c r="I630" s="77"/>
      <c r="J630" s="106"/>
      <c r="K630" s="106"/>
      <c r="L630" s="106"/>
      <c r="M630" s="106"/>
      <c r="N630" s="106"/>
      <c r="O630" s="106"/>
      <c r="P630" s="106"/>
      <c r="Q630" s="106"/>
      <c r="R630" s="106"/>
      <c r="S630" s="106"/>
      <c r="T630" s="106"/>
      <c r="U630" s="106"/>
      <c r="V630" s="106"/>
      <c r="W630" s="106"/>
    </row>
    <row r="631" spans="1:23">
      <c r="A631" s="77"/>
      <c r="B631" s="77"/>
      <c r="C631" s="77"/>
      <c r="D631" s="106"/>
      <c r="E631" s="106"/>
      <c r="F631" s="77"/>
      <c r="G631" s="77"/>
      <c r="H631" s="77"/>
      <c r="I631" s="77"/>
      <c r="J631" s="106"/>
      <c r="K631" s="106"/>
      <c r="L631" s="106"/>
      <c r="M631" s="106"/>
      <c r="N631" s="106"/>
      <c r="O631" s="106"/>
      <c r="P631" s="106"/>
      <c r="Q631" s="106"/>
      <c r="R631" s="106"/>
      <c r="S631" s="106"/>
      <c r="T631" s="106"/>
      <c r="U631" s="106"/>
      <c r="V631" s="106"/>
      <c r="W631" s="106"/>
    </row>
    <row r="632" spans="1:23">
      <c r="A632" s="77"/>
      <c r="B632" s="77"/>
      <c r="C632" s="77"/>
      <c r="D632" s="106"/>
      <c r="E632" s="106"/>
      <c r="F632" s="77"/>
      <c r="G632" s="77"/>
      <c r="H632" s="77"/>
      <c r="I632" s="77"/>
      <c r="J632" s="106"/>
      <c r="K632" s="106"/>
      <c r="L632" s="106"/>
      <c r="M632" s="106"/>
      <c r="N632" s="106"/>
      <c r="O632" s="106"/>
      <c r="P632" s="106"/>
      <c r="Q632" s="106"/>
      <c r="R632" s="106"/>
      <c r="S632" s="106"/>
      <c r="T632" s="106"/>
      <c r="U632" s="106"/>
      <c r="V632" s="106"/>
      <c r="W632" s="106"/>
    </row>
    <row r="633" spans="1:23">
      <c r="A633" s="77"/>
      <c r="B633" s="77"/>
      <c r="C633" s="77"/>
      <c r="D633" s="106"/>
      <c r="E633" s="106"/>
      <c r="F633" s="77"/>
      <c r="G633" s="77"/>
      <c r="H633" s="77"/>
      <c r="I633" s="77"/>
      <c r="J633" s="106"/>
      <c r="K633" s="106"/>
      <c r="L633" s="106"/>
      <c r="M633" s="106"/>
      <c r="N633" s="106"/>
      <c r="O633" s="106"/>
      <c r="P633" s="106"/>
      <c r="Q633" s="106"/>
      <c r="R633" s="106"/>
      <c r="S633" s="106"/>
      <c r="T633" s="106"/>
      <c r="U633" s="106"/>
      <c r="V633" s="106"/>
      <c r="W633" s="106"/>
    </row>
    <row r="634" spans="1:23">
      <c r="A634" s="77"/>
      <c r="B634" s="77"/>
      <c r="C634" s="77"/>
      <c r="D634" s="106"/>
      <c r="E634" s="106"/>
      <c r="F634" s="77"/>
      <c r="G634" s="77"/>
      <c r="H634" s="77"/>
      <c r="I634" s="77"/>
      <c r="J634" s="106"/>
      <c r="K634" s="106"/>
      <c r="L634" s="106"/>
      <c r="M634" s="106"/>
      <c r="N634" s="106"/>
      <c r="O634" s="106"/>
      <c r="P634" s="106"/>
      <c r="Q634" s="106"/>
      <c r="R634" s="106"/>
      <c r="S634" s="106"/>
      <c r="T634" s="106"/>
      <c r="U634" s="106"/>
      <c r="V634" s="106"/>
      <c r="W634" s="106"/>
    </row>
    <row r="635" spans="1:23">
      <c r="A635" s="77"/>
      <c r="B635" s="77"/>
      <c r="C635" s="77"/>
      <c r="D635" s="106"/>
      <c r="E635" s="106"/>
      <c r="F635" s="77"/>
      <c r="G635" s="77"/>
      <c r="H635" s="77"/>
      <c r="I635" s="77"/>
      <c r="J635" s="106"/>
      <c r="K635" s="106"/>
      <c r="L635" s="106"/>
      <c r="M635" s="106"/>
      <c r="N635" s="106"/>
      <c r="O635" s="106"/>
      <c r="P635" s="106"/>
      <c r="Q635" s="106"/>
      <c r="R635" s="106"/>
      <c r="S635" s="106"/>
      <c r="T635" s="106"/>
      <c r="U635" s="106"/>
      <c r="V635" s="106"/>
      <c r="W635" s="106"/>
    </row>
    <row r="636" spans="1:23">
      <c r="A636" s="77"/>
      <c r="B636" s="77"/>
      <c r="C636" s="77"/>
      <c r="D636" s="106"/>
      <c r="E636" s="106"/>
      <c r="F636" s="77"/>
      <c r="G636" s="77"/>
      <c r="H636" s="77"/>
      <c r="I636" s="77"/>
      <c r="J636" s="106"/>
      <c r="K636" s="106"/>
      <c r="L636" s="106"/>
      <c r="M636" s="106"/>
      <c r="N636" s="106"/>
      <c r="O636" s="106"/>
      <c r="P636" s="106"/>
      <c r="Q636" s="106"/>
      <c r="R636" s="106"/>
      <c r="S636" s="106"/>
      <c r="T636" s="106"/>
      <c r="U636" s="106"/>
      <c r="V636" s="106"/>
      <c r="W636" s="106"/>
    </row>
    <row r="637" spans="1:23">
      <c r="A637" s="77"/>
      <c r="B637" s="77"/>
      <c r="C637" s="77"/>
      <c r="D637" s="106"/>
      <c r="E637" s="106"/>
      <c r="F637" s="77"/>
      <c r="G637" s="77"/>
      <c r="H637" s="77"/>
      <c r="I637" s="77"/>
      <c r="J637" s="106"/>
      <c r="K637" s="106"/>
      <c r="L637" s="106"/>
      <c r="M637" s="106"/>
      <c r="N637" s="106"/>
      <c r="O637" s="106"/>
      <c r="P637" s="106"/>
      <c r="Q637" s="106"/>
      <c r="R637" s="106"/>
      <c r="S637" s="106"/>
      <c r="T637" s="106"/>
      <c r="U637" s="106"/>
      <c r="V637" s="106"/>
      <c r="W637" s="106"/>
    </row>
    <row r="638" spans="1:23">
      <c r="A638" s="77"/>
      <c r="B638" s="77"/>
      <c r="C638" s="77"/>
      <c r="D638" s="106"/>
      <c r="E638" s="106"/>
      <c r="F638" s="77"/>
      <c r="G638" s="77"/>
      <c r="H638" s="77"/>
      <c r="I638" s="77"/>
      <c r="J638" s="106"/>
      <c r="K638" s="106"/>
      <c r="L638" s="106"/>
      <c r="M638" s="106"/>
      <c r="N638" s="106"/>
      <c r="O638" s="106"/>
      <c r="P638" s="106"/>
      <c r="Q638" s="106"/>
      <c r="R638" s="106"/>
      <c r="S638" s="106"/>
      <c r="T638" s="106"/>
      <c r="U638" s="106"/>
      <c r="V638" s="106"/>
      <c r="W638" s="106"/>
    </row>
    <row r="639" spans="1:23">
      <c r="A639" s="77"/>
      <c r="B639" s="77"/>
      <c r="C639" s="77"/>
      <c r="D639" s="106"/>
      <c r="E639" s="106"/>
      <c r="F639" s="77"/>
      <c r="G639" s="77"/>
      <c r="H639" s="77"/>
      <c r="I639" s="77"/>
      <c r="J639" s="106"/>
      <c r="K639" s="106"/>
      <c r="L639" s="106"/>
      <c r="M639" s="106"/>
      <c r="N639" s="106"/>
      <c r="O639" s="106"/>
      <c r="P639" s="106"/>
      <c r="Q639" s="106"/>
      <c r="R639" s="106"/>
      <c r="S639" s="106"/>
      <c r="T639" s="106"/>
      <c r="U639" s="106"/>
      <c r="V639" s="106"/>
      <c r="W639" s="106"/>
    </row>
    <row r="640" spans="1:23">
      <c r="A640" s="77"/>
      <c r="B640" s="77"/>
      <c r="C640" s="77"/>
      <c r="D640" s="106"/>
      <c r="E640" s="106"/>
      <c r="F640" s="77"/>
      <c r="G640" s="77"/>
      <c r="H640" s="77"/>
      <c r="I640" s="77"/>
      <c r="J640" s="106"/>
      <c r="K640" s="106"/>
      <c r="L640" s="106"/>
      <c r="M640" s="106"/>
      <c r="N640" s="106"/>
      <c r="O640" s="106"/>
      <c r="P640" s="106"/>
      <c r="Q640" s="106"/>
      <c r="R640" s="106"/>
      <c r="S640" s="106"/>
      <c r="T640" s="106"/>
      <c r="U640" s="106"/>
      <c r="V640" s="106"/>
      <c r="W640" s="106"/>
    </row>
    <row r="641" spans="1:23">
      <c r="A641" s="77"/>
      <c r="B641" s="77"/>
      <c r="C641" s="77"/>
      <c r="D641" s="106"/>
      <c r="E641" s="106"/>
      <c r="F641" s="77"/>
      <c r="G641" s="77"/>
      <c r="H641" s="77"/>
      <c r="I641" s="77"/>
      <c r="J641" s="106"/>
      <c r="K641" s="106"/>
      <c r="L641" s="106"/>
      <c r="M641" s="106"/>
      <c r="N641" s="106"/>
      <c r="O641" s="106"/>
      <c r="P641" s="106"/>
      <c r="Q641" s="106"/>
      <c r="R641" s="106"/>
      <c r="S641" s="106"/>
      <c r="T641" s="106"/>
      <c r="U641" s="106"/>
      <c r="V641" s="106"/>
      <c r="W641" s="106"/>
    </row>
    <row r="642" spans="1:23">
      <c r="A642" s="77"/>
      <c r="B642" s="77"/>
      <c r="C642" s="77"/>
      <c r="D642" s="106"/>
      <c r="E642" s="106"/>
      <c r="F642" s="77"/>
      <c r="G642" s="77"/>
      <c r="H642" s="77"/>
      <c r="I642" s="77"/>
      <c r="J642" s="106"/>
      <c r="K642" s="106"/>
      <c r="L642" s="106"/>
      <c r="M642" s="106"/>
      <c r="N642" s="106"/>
      <c r="O642" s="106"/>
      <c r="P642" s="106"/>
      <c r="Q642" s="106"/>
      <c r="R642" s="106"/>
      <c r="S642" s="106"/>
      <c r="T642" s="106"/>
      <c r="U642" s="106"/>
      <c r="V642" s="106"/>
      <c r="W642" s="106"/>
    </row>
    <row r="643" spans="1:23">
      <c r="A643" s="77"/>
      <c r="B643" s="77"/>
      <c r="C643" s="77"/>
      <c r="D643" s="106"/>
      <c r="E643" s="106"/>
      <c r="F643" s="77"/>
      <c r="G643" s="77"/>
      <c r="H643" s="77"/>
      <c r="I643" s="77"/>
      <c r="J643" s="106"/>
      <c r="K643" s="106"/>
      <c r="L643" s="106"/>
      <c r="M643" s="106"/>
      <c r="N643" s="106"/>
      <c r="O643" s="106"/>
      <c r="P643" s="106"/>
      <c r="Q643" s="106"/>
      <c r="R643" s="106"/>
      <c r="S643" s="106"/>
      <c r="T643" s="106"/>
      <c r="U643" s="106"/>
      <c r="V643" s="106"/>
      <c r="W643" s="106"/>
    </row>
    <row r="644" spans="1:23">
      <c r="A644" s="77"/>
      <c r="B644" s="77"/>
      <c r="C644" s="77"/>
      <c r="D644" s="106"/>
      <c r="E644" s="106"/>
      <c r="F644" s="77"/>
      <c r="G644" s="77"/>
      <c r="H644" s="77"/>
      <c r="I644" s="77"/>
      <c r="J644" s="106"/>
      <c r="K644" s="106"/>
      <c r="L644" s="106"/>
      <c r="M644" s="106"/>
      <c r="N644" s="106"/>
      <c r="O644" s="106"/>
      <c r="P644" s="106"/>
      <c r="Q644" s="106"/>
      <c r="R644" s="106"/>
      <c r="S644" s="106"/>
      <c r="T644" s="106"/>
      <c r="U644" s="106"/>
      <c r="V644" s="106"/>
      <c r="W644" s="106"/>
    </row>
    <row r="645" spans="1:23">
      <c r="A645" s="77"/>
      <c r="B645" s="77"/>
      <c r="C645" s="77"/>
      <c r="D645" s="106"/>
      <c r="E645" s="106"/>
      <c r="F645" s="77"/>
      <c r="G645" s="77"/>
      <c r="H645" s="77"/>
      <c r="I645" s="77"/>
      <c r="J645" s="106"/>
      <c r="K645" s="106"/>
      <c r="L645" s="106"/>
      <c r="M645" s="106"/>
      <c r="N645" s="106"/>
      <c r="O645" s="106"/>
      <c r="P645" s="106"/>
      <c r="Q645" s="106"/>
      <c r="R645" s="106"/>
      <c r="S645" s="106"/>
      <c r="T645" s="106"/>
      <c r="U645" s="106"/>
      <c r="V645" s="106"/>
      <c r="W645" s="106"/>
    </row>
    <row r="646" spans="1:23">
      <c r="A646" s="77"/>
      <c r="B646" s="77"/>
      <c r="C646" s="77"/>
      <c r="D646" s="106"/>
      <c r="E646" s="106"/>
      <c r="F646" s="77"/>
      <c r="G646" s="77"/>
      <c r="H646" s="77"/>
      <c r="I646" s="77"/>
      <c r="J646" s="106"/>
      <c r="K646" s="106"/>
      <c r="L646" s="106"/>
      <c r="M646" s="106"/>
      <c r="N646" s="106"/>
      <c r="O646" s="106"/>
      <c r="P646" s="106"/>
      <c r="Q646" s="106"/>
      <c r="R646" s="106"/>
      <c r="S646" s="106"/>
      <c r="T646" s="106"/>
      <c r="U646" s="106"/>
      <c r="V646" s="106"/>
      <c r="W646" s="106"/>
    </row>
    <row r="647" spans="1:23">
      <c r="A647" s="77"/>
      <c r="B647" s="77"/>
      <c r="C647" s="77"/>
      <c r="D647" s="106"/>
      <c r="E647" s="106"/>
      <c r="F647" s="77"/>
      <c r="G647" s="77"/>
      <c r="H647" s="77"/>
      <c r="I647" s="77"/>
      <c r="J647" s="106"/>
      <c r="K647" s="106"/>
      <c r="L647" s="106"/>
      <c r="M647" s="106"/>
      <c r="N647" s="106"/>
      <c r="O647" s="106"/>
      <c r="P647" s="106"/>
      <c r="Q647" s="106"/>
      <c r="R647" s="106"/>
      <c r="S647" s="106"/>
      <c r="T647" s="106"/>
      <c r="U647" s="106"/>
      <c r="V647" s="106"/>
      <c r="W647" s="106"/>
    </row>
    <row r="648" spans="1:23">
      <c r="A648" s="77"/>
      <c r="B648" s="77"/>
      <c r="C648" s="77"/>
      <c r="D648" s="106"/>
      <c r="E648" s="106"/>
      <c r="F648" s="77"/>
      <c r="G648" s="77"/>
      <c r="H648" s="77"/>
      <c r="I648" s="77"/>
      <c r="J648" s="106"/>
      <c r="K648" s="106"/>
      <c r="L648" s="106"/>
      <c r="M648" s="106"/>
      <c r="N648" s="106"/>
      <c r="O648" s="106"/>
      <c r="P648" s="106"/>
      <c r="Q648" s="106"/>
      <c r="R648" s="106"/>
      <c r="S648" s="106"/>
      <c r="T648" s="106"/>
      <c r="U648" s="106"/>
      <c r="V648" s="106"/>
      <c r="W648" s="106"/>
    </row>
    <row r="649" spans="1:23">
      <c r="A649" s="77"/>
      <c r="B649" s="77"/>
      <c r="C649" s="77"/>
      <c r="D649" s="106"/>
      <c r="E649" s="106"/>
      <c r="F649" s="77"/>
      <c r="G649" s="77"/>
      <c r="H649" s="77"/>
      <c r="I649" s="77"/>
      <c r="J649" s="106"/>
      <c r="K649" s="106"/>
      <c r="L649" s="106"/>
      <c r="M649" s="106"/>
      <c r="N649" s="106"/>
      <c r="O649" s="106"/>
      <c r="P649" s="106"/>
      <c r="Q649" s="106"/>
      <c r="R649" s="106"/>
      <c r="S649" s="106"/>
      <c r="T649" s="106"/>
      <c r="U649" s="106"/>
      <c r="V649" s="106"/>
      <c r="W649" s="106"/>
    </row>
    <row r="650" spans="1:23">
      <c r="A650" s="77"/>
      <c r="B650" s="77"/>
      <c r="C650" s="77"/>
      <c r="D650" s="106"/>
      <c r="E650" s="106"/>
      <c r="F650" s="77"/>
      <c r="G650" s="77"/>
      <c r="H650" s="77"/>
      <c r="I650" s="77"/>
      <c r="J650" s="106"/>
      <c r="K650" s="106"/>
      <c r="L650" s="106"/>
      <c r="M650" s="106"/>
      <c r="N650" s="106"/>
      <c r="O650" s="106"/>
      <c r="P650" s="106"/>
      <c r="Q650" s="106"/>
      <c r="R650" s="106"/>
      <c r="S650" s="106"/>
      <c r="T650" s="106"/>
      <c r="U650" s="106"/>
      <c r="V650" s="106"/>
      <c r="W650" s="106"/>
    </row>
    <row r="651" spans="1:23">
      <c r="A651" s="77"/>
      <c r="B651" s="77"/>
      <c r="C651" s="77"/>
      <c r="D651" s="106"/>
      <c r="E651" s="106"/>
      <c r="F651" s="77"/>
      <c r="G651" s="77"/>
      <c r="H651" s="77"/>
      <c r="I651" s="77"/>
      <c r="J651" s="106"/>
      <c r="K651" s="106"/>
      <c r="L651" s="106"/>
      <c r="M651" s="106"/>
      <c r="N651" s="106"/>
      <c r="O651" s="106"/>
      <c r="P651" s="106"/>
      <c r="Q651" s="106"/>
      <c r="R651" s="106"/>
      <c r="S651" s="106"/>
      <c r="T651" s="106"/>
      <c r="U651" s="106"/>
      <c r="V651" s="106"/>
      <c r="W651" s="106"/>
    </row>
    <row r="652" spans="1:23">
      <c r="A652" s="77"/>
      <c r="B652" s="77"/>
      <c r="C652" s="77"/>
      <c r="D652" s="106"/>
      <c r="E652" s="106"/>
      <c r="F652" s="77"/>
      <c r="G652" s="77"/>
      <c r="H652" s="77"/>
      <c r="I652" s="77"/>
      <c r="J652" s="106"/>
      <c r="K652" s="106"/>
      <c r="L652" s="106"/>
      <c r="M652" s="106"/>
      <c r="N652" s="106"/>
      <c r="O652" s="106"/>
      <c r="P652" s="106"/>
      <c r="Q652" s="106"/>
      <c r="R652" s="106"/>
      <c r="S652" s="106"/>
      <c r="T652" s="106"/>
      <c r="U652" s="106"/>
      <c r="V652" s="106"/>
      <c r="W652" s="106"/>
    </row>
    <row r="653" spans="1:23">
      <c r="A653" s="77"/>
      <c r="B653" s="77"/>
      <c r="C653" s="77"/>
      <c r="D653" s="106"/>
      <c r="E653" s="106"/>
      <c r="F653" s="77"/>
      <c r="G653" s="77"/>
      <c r="H653" s="77"/>
      <c r="I653" s="77"/>
      <c r="J653" s="106"/>
      <c r="K653" s="106"/>
      <c r="L653" s="106"/>
      <c r="M653" s="106"/>
      <c r="N653" s="106"/>
      <c r="O653" s="106"/>
      <c r="P653" s="106"/>
      <c r="Q653" s="106"/>
      <c r="R653" s="106"/>
      <c r="S653" s="106"/>
      <c r="T653" s="106"/>
      <c r="U653" s="106"/>
      <c r="V653" s="106"/>
      <c r="W653" s="106"/>
    </row>
    <row r="654" spans="1:23">
      <c r="A654" s="77"/>
      <c r="B654" s="77"/>
      <c r="C654" s="77"/>
      <c r="D654" s="106"/>
      <c r="E654" s="106"/>
      <c r="F654" s="77"/>
      <c r="G654" s="77"/>
      <c r="H654" s="77"/>
      <c r="I654" s="77"/>
      <c r="J654" s="106"/>
      <c r="K654" s="106"/>
      <c r="L654" s="106"/>
      <c r="M654" s="106"/>
      <c r="N654" s="106"/>
      <c r="O654" s="106"/>
      <c r="P654" s="106"/>
      <c r="Q654" s="106"/>
      <c r="R654" s="106"/>
      <c r="S654" s="106"/>
      <c r="T654" s="106"/>
      <c r="U654" s="106"/>
      <c r="V654" s="106"/>
      <c r="W654" s="106"/>
    </row>
    <row r="655" spans="1:23">
      <c r="A655" s="77"/>
      <c r="B655" s="77"/>
      <c r="C655" s="77"/>
      <c r="D655" s="106"/>
      <c r="E655" s="106"/>
      <c r="F655" s="77"/>
      <c r="G655" s="77"/>
      <c r="H655" s="77"/>
      <c r="I655" s="77"/>
      <c r="J655" s="106"/>
      <c r="K655" s="106"/>
      <c r="L655" s="106"/>
      <c r="M655" s="106"/>
      <c r="N655" s="106"/>
      <c r="O655" s="106"/>
      <c r="P655" s="106"/>
      <c r="Q655" s="106"/>
      <c r="R655" s="106"/>
      <c r="S655" s="106"/>
      <c r="T655" s="106"/>
      <c r="U655" s="106"/>
      <c r="V655" s="106"/>
      <c r="W655" s="106"/>
    </row>
    <row r="656" spans="1:23">
      <c r="A656" s="77"/>
      <c r="B656" s="77"/>
      <c r="C656" s="77"/>
      <c r="D656" s="106"/>
      <c r="E656" s="106"/>
      <c r="F656" s="77"/>
      <c r="G656" s="77"/>
      <c r="H656" s="77"/>
      <c r="I656" s="77"/>
      <c r="J656" s="106"/>
      <c r="K656" s="106"/>
      <c r="L656" s="106"/>
      <c r="M656" s="106"/>
      <c r="N656" s="106"/>
      <c r="O656" s="106"/>
      <c r="P656" s="106"/>
      <c r="Q656" s="106"/>
      <c r="R656" s="106"/>
      <c r="S656" s="106"/>
      <c r="T656" s="106"/>
      <c r="U656" s="106"/>
      <c r="V656" s="106"/>
      <c r="W656" s="106"/>
    </row>
    <row r="657" spans="1:23">
      <c r="A657" s="77"/>
      <c r="B657" s="77"/>
      <c r="C657" s="77"/>
      <c r="D657" s="106"/>
      <c r="E657" s="106"/>
      <c r="F657" s="77"/>
      <c r="G657" s="77"/>
      <c r="H657" s="77"/>
      <c r="I657" s="77"/>
      <c r="J657" s="106"/>
      <c r="K657" s="106"/>
      <c r="L657" s="106"/>
      <c r="M657" s="106"/>
      <c r="N657" s="106"/>
      <c r="O657" s="106"/>
      <c r="P657" s="106"/>
      <c r="Q657" s="106"/>
      <c r="R657" s="106"/>
      <c r="S657" s="106"/>
      <c r="T657" s="106"/>
      <c r="U657" s="106"/>
      <c r="V657" s="106"/>
      <c r="W657" s="106"/>
    </row>
    <row r="658" spans="1:23">
      <c r="A658" s="77"/>
      <c r="B658" s="77"/>
      <c r="C658" s="77"/>
      <c r="D658" s="106"/>
      <c r="E658" s="106"/>
      <c r="F658" s="77"/>
      <c r="G658" s="77"/>
      <c r="H658" s="77"/>
      <c r="I658" s="77"/>
      <c r="J658" s="106"/>
      <c r="K658" s="106"/>
      <c r="L658" s="106"/>
      <c r="M658" s="106"/>
      <c r="N658" s="106"/>
      <c r="O658" s="106"/>
      <c r="P658" s="106"/>
      <c r="Q658" s="106"/>
      <c r="R658" s="106"/>
      <c r="S658" s="106"/>
      <c r="T658" s="106"/>
      <c r="U658" s="106"/>
      <c r="V658" s="106"/>
      <c r="W658" s="106"/>
    </row>
    <row r="659" spans="1:23">
      <c r="A659" s="77"/>
      <c r="B659" s="77"/>
      <c r="C659" s="77"/>
      <c r="D659" s="106"/>
      <c r="E659" s="106"/>
      <c r="F659" s="77"/>
      <c r="G659" s="77"/>
      <c r="H659" s="77"/>
      <c r="I659" s="77"/>
      <c r="J659" s="106"/>
      <c r="K659" s="106"/>
      <c r="L659" s="106"/>
      <c r="M659" s="106"/>
      <c r="N659" s="106"/>
      <c r="O659" s="106"/>
      <c r="P659" s="106"/>
      <c r="Q659" s="106"/>
      <c r="R659" s="106"/>
      <c r="S659" s="106"/>
      <c r="T659" s="106"/>
      <c r="U659" s="106"/>
      <c r="V659" s="106"/>
      <c r="W659" s="106"/>
    </row>
    <row r="660" spans="1:23">
      <c r="A660" s="77"/>
      <c r="B660" s="77"/>
      <c r="C660" s="77"/>
      <c r="D660" s="106"/>
      <c r="E660" s="106"/>
      <c r="F660" s="77"/>
      <c r="G660" s="77"/>
      <c r="H660" s="77"/>
      <c r="I660" s="77"/>
      <c r="J660" s="106"/>
      <c r="K660" s="106"/>
      <c r="L660" s="106"/>
      <c r="M660" s="106"/>
      <c r="N660" s="106"/>
      <c r="O660" s="106"/>
      <c r="P660" s="106"/>
      <c r="Q660" s="106"/>
      <c r="R660" s="106"/>
      <c r="S660" s="106"/>
      <c r="T660" s="106"/>
      <c r="U660" s="106"/>
      <c r="V660" s="106"/>
      <c r="W660" s="106"/>
    </row>
    <row r="661" spans="1:23">
      <c r="A661" s="77"/>
      <c r="B661" s="77"/>
      <c r="C661" s="77"/>
      <c r="D661" s="106"/>
      <c r="E661" s="106"/>
      <c r="F661" s="77"/>
      <c r="G661" s="77"/>
      <c r="H661" s="77"/>
      <c r="I661" s="77"/>
      <c r="J661" s="106"/>
      <c r="K661" s="106"/>
      <c r="L661" s="106"/>
      <c r="M661" s="106"/>
      <c r="N661" s="106"/>
      <c r="O661" s="106"/>
      <c r="P661" s="106"/>
      <c r="Q661" s="106"/>
      <c r="R661" s="106"/>
      <c r="S661" s="106"/>
      <c r="T661" s="106"/>
      <c r="U661" s="106"/>
      <c r="V661" s="106"/>
      <c r="W661" s="106"/>
    </row>
    <row r="662" spans="1:23">
      <c r="A662" s="77"/>
      <c r="B662" s="77"/>
      <c r="C662" s="77"/>
      <c r="D662" s="106"/>
      <c r="E662" s="106"/>
      <c r="F662" s="77"/>
      <c r="G662" s="77"/>
      <c r="H662" s="77"/>
      <c r="I662" s="77"/>
      <c r="J662" s="106"/>
      <c r="K662" s="106"/>
      <c r="L662" s="106"/>
      <c r="M662" s="106"/>
      <c r="N662" s="106"/>
      <c r="O662" s="106"/>
      <c r="P662" s="106"/>
      <c r="Q662" s="106"/>
      <c r="R662" s="106"/>
      <c r="S662" s="106"/>
      <c r="T662" s="106"/>
      <c r="U662" s="106"/>
      <c r="V662" s="106"/>
      <c r="W662" s="106"/>
    </row>
    <row r="663" spans="1:23">
      <c r="A663" s="77"/>
      <c r="B663" s="77"/>
      <c r="C663" s="77"/>
      <c r="D663" s="106"/>
      <c r="E663" s="106"/>
      <c r="F663" s="77"/>
      <c r="G663" s="77"/>
      <c r="H663" s="77"/>
      <c r="I663" s="77"/>
      <c r="J663" s="106"/>
      <c r="K663" s="106"/>
      <c r="L663" s="106"/>
      <c r="M663" s="106"/>
      <c r="N663" s="106"/>
      <c r="O663" s="106"/>
      <c r="P663" s="106"/>
      <c r="Q663" s="106"/>
      <c r="R663" s="106"/>
      <c r="S663" s="106"/>
      <c r="T663" s="106"/>
      <c r="U663" s="106"/>
      <c r="V663" s="106"/>
      <c r="W663" s="106"/>
    </row>
    <row r="664" spans="1:23">
      <c r="A664" s="77"/>
      <c r="B664" s="77"/>
      <c r="C664" s="77"/>
      <c r="D664" s="106"/>
      <c r="E664" s="106"/>
      <c r="F664" s="77"/>
      <c r="G664" s="77"/>
      <c r="H664" s="77"/>
      <c r="I664" s="77"/>
      <c r="J664" s="106"/>
      <c r="K664" s="106"/>
      <c r="L664" s="106"/>
      <c r="M664" s="106"/>
      <c r="N664" s="106"/>
      <c r="O664" s="106"/>
      <c r="P664" s="106"/>
      <c r="Q664" s="106"/>
      <c r="R664" s="106"/>
      <c r="S664" s="106"/>
      <c r="T664" s="106"/>
      <c r="U664" s="106"/>
      <c r="V664" s="106"/>
      <c r="W664" s="106"/>
    </row>
    <row r="665" spans="1:23">
      <c r="A665" s="77"/>
      <c r="B665" s="77"/>
      <c r="C665" s="77"/>
      <c r="D665" s="106"/>
      <c r="E665" s="106"/>
      <c r="F665" s="77"/>
      <c r="G665" s="77"/>
      <c r="H665" s="77"/>
      <c r="I665" s="77"/>
      <c r="J665" s="106"/>
      <c r="K665" s="106"/>
      <c r="L665" s="106"/>
      <c r="M665" s="106"/>
      <c r="N665" s="106"/>
      <c r="O665" s="106"/>
      <c r="P665" s="106"/>
      <c r="Q665" s="106"/>
      <c r="R665" s="106"/>
      <c r="S665" s="106"/>
      <c r="T665" s="106"/>
      <c r="U665" s="106"/>
      <c r="V665" s="106"/>
      <c r="W665" s="106"/>
    </row>
    <row r="666" spans="1:23">
      <c r="A666" s="77"/>
      <c r="B666" s="77"/>
      <c r="C666" s="77"/>
      <c r="D666" s="106"/>
      <c r="E666" s="106"/>
      <c r="F666" s="77"/>
      <c r="G666" s="77"/>
      <c r="H666" s="77"/>
      <c r="I666" s="77"/>
      <c r="J666" s="106"/>
      <c r="K666" s="106"/>
      <c r="L666" s="106"/>
      <c r="M666" s="106"/>
      <c r="N666" s="106"/>
      <c r="O666" s="106"/>
      <c r="P666" s="106"/>
      <c r="Q666" s="106"/>
      <c r="R666" s="106"/>
      <c r="S666" s="106"/>
      <c r="T666" s="106"/>
      <c r="U666" s="106"/>
      <c r="V666" s="106"/>
      <c r="W666" s="106"/>
    </row>
    <row r="667" spans="1:23">
      <c r="A667" s="77"/>
      <c r="B667" s="77"/>
      <c r="C667" s="77"/>
      <c r="D667" s="106"/>
      <c r="E667" s="106"/>
      <c r="F667" s="77"/>
      <c r="G667" s="77"/>
      <c r="H667" s="77"/>
      <c r="I667" s="77"/>
      <c r="J667" s="106"/>
      <c r="K667" s="106"/>
      <c r="L667" s="106"/>
      <c r="M667" s="106"/>
      <c r="N667" s="106"/>
      <c r="O667" s="106"/>
      <c r="P667" s="106"/>
      <c r="Q667" s="106"/>
      <c r="R667" s="106"/>
      <c r="S667" s="106"/>
      <c r="T667" s="106"/>
      <c r="U667" s="106"/>
      <c r="V667" s="106"/>
      <c r="W667" s="106"/>
    </row>
    <row r="668" spans="1:23">
      <c r="A668" s="77"/>
      <c r="B668" s="77"/>
      <c r="C668" s="77"/>
      <c r="D668" s="106"/>
      <c r="E668" s="106"/>
      <c r="F668" s="77"/>
      <c r="G668" s="77"/>
      <c r="H668" s="77"/>
      <c r="I668" s="77"/>
      <c r="J668" s="106"/>
      <c r="K668" s="106"/>
      <c r="L668" s="106"/>
      <c r="M668" s="106"/>
      <c r="N668" s="106"/>
      <c r="O668" s="106"/>
      <c r="P668" s="106"/>
      <c r="Q668" s="106"/>
      <c r="R668" s="106"/>
      <c r="S668" s="106"/>
      <c r="T668" s="106"/>
      <c r="U668" s="106"/>
      <c r="V668" s="106"/>
      <c r="W668" s="106"/>
    </row>
    <row r="669" spans="1:23">
      <c r="A669" s="77"/>
      <c r="B669" s="77"/>
      <c r="C669" s="77"/>
      <c r="D669" s="106"/>
      <c r="E669" s="106"/>
      <c r="F669" s="77"/>
      <c r="G669" s="77"/>
      <c r="H669" s="77"/>
      <c r="I669" s="77"/>
      <c r="J669" s="106"/>
      <c r="K669" s="106"/>
      <c r="L669" s="106"/>
      <c r="M669" s="106"/>
      <c r="N669" s="106"/>
      <c r="O669" s="106"/>
      <c r="P669" s="106"/>
      <c r="Q669" s="106"/>
      <c r="R669" s="106"/>
      <c r="S669" s="106"/>
      <c r="T669" s="106"/>
      <c r="U669" s="106"/>
      <c r="V669" s="106"/>
      <c r="W669" s="106"/>
    </row>
    <row r="670" spans="1:23">
      <c r="A670" s="77"/>
      <c r="B670" s="77"/>
      <c r="C670" s="77"/>
      <c r="D670" s="106"/>
      <c r="E670" s="106"/>
      <c r="F670" s="77"/>
      <c r="G670" s="77"/>
      <c r="H670" s="77"/>
      <c r="I670" s="77"/>
      <c r="J670" s="106"/>
      <c r="K670" s="106"/>
      <c r="L670" s="106"/>
      <c r="M670" s="106"/>
      <c r="N670" s="106"/>
      <c r="O670" s="106"/>
      <c r="P670" s="106"/>
      <c r="Q670" s="106"/>
      <c r="R670" s="106"/>
      <c r="S670" s="106"/>
      <c r="T670" s="106"/>
      <c r="U670" s="106"/>
      <c r="V670" s="106"/>
      <c r="W670" s="106"/>
    </row>
    <row r="671" spans="1:23">
      <c r="A671" s="77"/>
      <c r="B671" s="77"/>
      <c r="C671" s="77"/>
      <c r="D671" s="106"/>
      <c r="E671" s="106"/>
      <c r="F671" s="77"/>
      <c r="G671" s="77"/>
      <c r="H671" s="77"/>
      <c r="I671" s="77"/>
      <c r="J671" s="106"/>
      <c r="K671" s="106"/>
      <c r="L671" s="106"/>
      <c r="M671" s="106"/>
      <c r="N671" s="106"/>
      <c r="O671" s="106"/>
      <c r="P671" s="106"/>
      <c r="Q671" s="106"/>
      <c r="R671" s="106"/>
      <c r="S671" s="106"/>
      <c r="T671" s="106"/>
      <c r="U671" s="106"/>
      <c r="V671" s="106"/>
      <c r="W671" s="106"/>
    </row>
    <row r="672" spans="1:23">
      <c r="A672" s="77"/>
      <c r="B672" s="77"/>
      <c r="C672" s="77"/>
      <c r="D672" s="106"/>
      <c r="E672" s="106"/>
      <c r="F672" s="77"/>
      <c r="G672" s="77"/>
      <c r="H672" s="77"/>
      <c r="I672" s="77"/>
      <c r="J672" s="106"/>
      <c r="K672" s="106"/>
      <c r="L672" s="106"/>
      <c r="M672" s="106"/>
      <c r="N672" s="106"/>
      <c r="O672" s="106"/>
      <c r="P672" s="106"/>
      <c r="Q672" s="106"/>
      <c r="R672" s="106"/>
      <c r="S672" s="106"/>
      <c r="T672" s="106"/>
      <c r="U672" s="106"/>
      <c r="V672" s="106"/>
      <c r="W672" s="106"/>
    </row>
    <row r="673" spans="1:23">
      <c r="A673" s="77"/>
      <c r="B673" s="77"/>
      <c r="C673" s="77"/>
      <c r="D673" s="106"/>
      <c r="E673" s="106"/>
      <c r="F673" s="77"/>
      <c r="G673" s="77"/>
      <c r="H673" s="77"/>
      <c r="I673" s="77"/>
      <c r="J673" s="106"/>
      <c r="K673" s="106"/>
      <c r="L673" s="106"/>
      <c r="M673" s="106"/>
      <c r="N673" s="106"/>
      <c r="O673" s="106"/>
      <c r="P673" s="106"/>
      <c r="Q673" s="106"/>
      <c r="R673" s="106"/>
      <c r="S673" s="106"/>
      <c r="T673" s="106"/>
      <c r="U673" s="106"/>
      <c r="V673" s="106"/>
      <c r="W673" s="106"/>
    </row>
    <row r="674" spans="1:23">
      <c r="A674" s="77"/>
      <c r="B674" s="77"/>
      <c r="C674" s="77"/>
      <c r="D674" s="106"/>
      <c r="E674" s="106"/>
      <c r="F674" s="77"/>
      <c r="G674" s="77"/>
      <c r="H674" s="77"/>
      <c r="I674" s="77"/>
      <c r="J674" s="106"/>
      <c r="K674" s="106"/>
      <c r="L674" s="106"/>
      <c r="M674" s="106"/>
      <c r="N674" s="106"/>
      <c r="O674" s="106"/>
      <c r="P674" s="106"/>
      <c r="Q674" s="106"/>
      <c r="R674" s="106"/>
      <c r="S674" s="106"/>
      <c r="T674" s="106"/>
      <c r="U674" s="106"/>
      <c r="V674" s="106"/>
      <c r="W674" s="106"/>
    </row>
    <row r="675" spans="1:23">
      <c r="A675" s="77"/>
      <c r="B675" s="77"/>
      <c r="C675" s="77"/>
      <c r="D675" s="106"/>
      <c r="E675" s="106"/>
      <c r="F675" s="77"/>
      <c r="G675" s="77"/>
      <c r="H675" s="77"/>
      <c r="I675" s="77"/>
      <c r="J675" s="106"/>
      <c r="K675" s="106"/>
      <c r="L675" s="106"/>
      <c r="M675" s="106"/>
      <c r="N675" s="106"/>
      <c r="O675" s="106"/>
      <c r="P675" s="106"/>
      <c r="Q675" s="106"/>
      <c r="R675" s="106"/>
      <c r="S675" s="106"/>
      <c r="T675" s="106"/>
      <c r="U675" s="106"/>
      <c r="V675" s="106"/>
      <c r="W675" s="106"/>
    </row>
    <row r="676" spans="1:23">
      <c r="A676" s="77"/>
      <c r="B676" s="77"/>
      <c r="C676" s="77"/>
      <c r="D676" s="106"/>
      <c r="E676" s="106"/>
      <c r="F676" s="77"/>
      <c r="G676" s="77"/>
      <c r="H676" s="77"/>
      <c r="I676" s="77"/>
      <c r="J676" s="106"/>
      <c r="K676" s="106"/>
      <c r="L676" s="106"/>
      <c r="M676" s="106"/>
      <c r="N676" s="106"/>
      <c r="O676" s="106"/>
      <c r="P676" s="106"/>
      <c r="Q676" s="106"/>
      <c r="R676" s="106"/>
      <c r="S676" s="106"/>
      <c r="T676" s="106"/>
      <c r="U676" s="106"/>
      <c r="V676" s="106"/>
      <c r="W676" s="106"/>
    </row>
    <row r="677" spans="1:23">
      <c r="A677" s="77"/>
      <c r="B677" s="77"/>
      <c r="C677" s="77"/>
      <c r="D677" s="106"/>
      <c r="E677" s="106"/>
      <c r="F677" s="77"/>
      <c r="G677" s="77"/>
      <c r="H677" s="77"/>
      <c r="I677" s="77"/>
      <c r="J677" s="106"/>
      <c r="K677" s="106"/>
      <c r="L677" s="106"/>
      <c r="M677" s="106"/>
      <c r="N677" s="106"/>
      <c r="O677" s="106"/>
      <c r="P677" s="106"/>
      <c r="Q677" s="106"/>
      <c r="R677" s="106"/>
      <c r="S677" s="106"/>
      <c r="T677" s="106"/>
      <c r="U677" s="106"/>
      <c r="V677" s="106"/>
      <c r="W677" s="106"/>
    </row>
    <row r="678" spans="1:23">
      <c r="A678" s="77"/>
      <c r="B678" s="77"/>
      <c r="C678" s="77"/>
      <c r="D678" s="106"/>
      <c r="E678" s="106"/>
      <c r="F678" s="77"/>
      <c r="G678" s="77"/>
      <c r="H678" s="77"/>
      <c r="I678" s="77"/>
      <c r="J678" s="106"/>
      <c r="K678" s="106"/>
      <c r="L678" s="106"/>
      <c r="M678" s="106"/>
      <c r="N678" s="106"/>
      <c r="O678" s="106"/>
      <c r="P678" s="106"/>
      <c r="Q678" s="106"/>
      <c r="R678" s="106"/>
      <c r="S678" s="106"/>
      <c r="T678" s="106"/>
      <c r="U678" s="106"/>
      <c r="V678" s="106"/>
      <c r="W678" s="106"/>
    </row>
    <row r="679" spans="1:23">
      <c r="A679" s="77"/>
      <c r="B679" s="77"/>
      <c r="C679" s="77"/>
      <c r="D679" s="106"/>
      <c r="E679" s="106"/>
      <c r="F679" s="77"/>
      <c r="G679" s="77"/>
      <c r="H679" s="77"/>
      <c r="I679" s="77"/>
      <c r="J679" s="106"/>
      <c r="K679" s="106"/>
      <c r="L679" s="106"/>
      <c r="M679" s="106"/>
      <c r="N679" s="106"/>
      <c r="O679" s="106"/>
      <c r="P679" s="106"/>
      <c r="Q679" s="106"/>
      <c r="R679" s="106"/>
      <c r="S679" s="106"/>
      <c r="T679" s="106"/>
      <c r="U679" s="106"/>
      <c r="V679" s="106"/>
      <c r="W679" s="106"/>
    </row>
    <row r="680" spans="1:23">
      <c r="A680" s="77"/>
      <c r="B680" s="77"/>
      <c r="C680" s="77"/>
      <c r="D680" s="106"/>
      <c r="E680" s="106"/>
      <c r="F680" s="77"/>
      <c r="G680" s="77"/>
      <c r="H680" s="77"/>
      <c r="I680" s="77"/>
      <c r="J680" s="106"/>
      <c r="K680" s="106"/>
      <c r="L680" s="106"/>
      <c r="M680" s="106"/>
      <c r="N680" s="106"/>
      <c r="O680" s="106"/>
      <c r="P680" s="106"/>
      <c r="Q680" s="106"/>
      <c r="R680" s="106"/>
      <c r="S680" s="106"/>
      <c r="T680" s="106"/>
      <c r="U680" s="106"/>
      <c r="V680" s="106"/>
      <c r="W680" s="106"/>
    </row>
    <row r="681" spans="1:23">
      <c r="A681" s="77"/>
      <c r="B681" s="77"/>
      <c r="C681" s="77"/>
      <c r="D681" s="106"/>
      <c r="E681" s="106"/>
      <c r="F681" s="77"/>
      <c r="G681" s="77"/>
      <c r="H681" s="77"/>
      <c r="I681" s="77"/>
      <c r="J681" s="106"/>
      <c r="K681" s="106"/>
      <c r="L681" s="106"/>
      <c r="M681" s="106"/>
      <c r="N681" s="106"/>
      <c r="O681" s="106"/>
      <c r="P681" s="106"/>
      <c r="Q681" s="106"/>
      <c r="R681" s="106"/>
      <c r="S681" s="106"/>
      <c r="T681" s="106"/>
      <c r="U681" s="106"/>
      <c r="V681" s="106"/>
      <c r="W681" s="106"/>
    </row>
    <row r="682" spans="1:23">
      <c r="A682" s="77"/>
      <c r="B682" s="77"/>
      <c r="C682" s="77"/>
      <c r="D682" s="106"/>
      <c r="E682" s="106"/>
      <c r="F682" s="77"/>
      <c r="G682" s="77"/>
      <c r="H682" s="77"/>
      <c r="I682" s="77"/>
      <c r="J682" s="106"/>
      <c r="K682" s="106"/>
      <c r="L682" s="106"/>
      <c r="M682" s="106"/>
      <c r="N682" s="106"/>
      <c r="O682" s="106"/>
      <c r="P682" s="106"/>
      <c r="Q682" s="106"/>
      <c r="R682" s="106"/>
      <c r="S682" s="106"/>
      <c r="T682" s="106"/>
      <c r="U682" s="106"/>
      <c r="V682" s="106"/>
      <c r="W682" s="106"/>
    </row>
    <row r="683" spans="1:23">
      <c r="A683" s="77"/>
      <c r="B683" s="77"/>
      <c r="C683" s="77"/>
      <c r="D683" s="106"/>
      <c r="E683" s="106"/>
      <c r="F683" s="77"/>
      <c r="G683" s="77"/>
      <c r="H683" s="77"/>
      <c r="I683" s="77"/>
      <c r="J683" s="106"/>
      <c r="K683" s="106"/>
      <c r="L683" s="106"/>
      <c r="M683" s="106"/>
      <c r="N683" s="106"/>
      <c r="O683" s="106"/>
      <c r="P683" s="106"/>
      <c r="Q683" s="106"/>
      <c r="R683" s="106"/>
      <c r="S683" s="106"/>
      <c r="T683" s="106"/>
      <c r="U683" s="106"/>
      <c r="V683" s="106"/>
      <c r="W683" s="106"/>
    </row>
    <row r="684" spans="1:23">
      <c r="A684" s="77"/>
      <c r="B684" s="77"/>
      <c r="C684" s="77"/>
      <c r="D684" s="106"/>
      <c r="E684" s="106"/>
      <c r="F684" s="77"/>
      <c r="G684" s="77"/>
      <c r="H684" s="77"/>
      <c r="I684" s="77"/>
      <c r="J684" s="106"/>
      <c r="K684" s="106"/>
      <c r="L684" s="106"/>
      <c r="M684" s="106"/>
      <c r="N684" s="106"/>
      <c r="O684" s="106"/>
      <c r="P684" s="106"/>
      <c r="Q684" s="106"/>
      <c r="R684" s="106"/>
      <c r="S684" s="106"/>
      <c r="T684" s="106"/>
      <c r="U684" s="106"/>
      <c r="V684" s="106"/>
      <c r="W684" s="106"/>
    </row>
    <row r="685" spans="1:23">
      <c r="A685" s="77"/>
      <c r="B685" s="77"/>
      <c r="C685" s="77"/>
      <c r="D685" s="106"/>
      <c r="E685" s="106"/>
      <c r="F685" s="77"/>
      <c r="G685" s="77"/>
      <c r="H685" s="77"/>
      <c r="I685" s="77"/>
      <c r="J685" s="106"/>
      <c r="K685" s="106"/>
      <c r="L685" s="106"/>
      <c r="M685" s="106"/>
      <c r="N685" s="106"/>
      <c r="O685" s="106"/>
      <c r="P685" s="106"/>
      <c r="Q685" s="106"/>
      <c r="R685" s="106"/>
      <c r="S685" s="106"/>
      <c r="T685" s="106"/>
      <c r="U685" s="106"/>
      <c r="V685" s="106"/>
      <c r="W685" s="106"/>
    </row>
    <row r="686" spans="1:23">
      <c r="A686" s="77"/>
      <c r="B686" s="77"/>
      <c r="C686" s="77"/>
      <c r="D686" s="106"/>
      <c r="E686" s="106"/>
      <c r="F686" s="77"/>
      <c r="G686" s="77"/>
      <c r="H686" s="77"/>
      <c r="I686" s="77"/>
      <c r="J686" s="106"/>
      <c r="K686" s="106"/>
      <c r="L686" s="106"/>
      <c r="M686" s="106"/>
      <c r="N686" s="106"/>
      <c r="O686" s="106"/>
      <c r="P686" s="106"/>
      <c r="Q686" s="106"/>
      <c r="R686" s="106"/>
      <c r="S686" s="106"/>
      <c r="T686" s="106"/>
      <c r="U686" s="106"/>
      <c r="V686" s="106"/>
      <c r="W686" s="106"/>
    </row>
    <row r="687" spans="1:23">
      <c r="A687" s="77"/>
      <c r="B687" s="77"/>
      <c r="C687" s="77"/>
      <c r="D687" s="106"/>
      <c r="E687" s="106"/>
      <c r="F687" s="77"/>
      <c r="G687" s="77"/>
      <c r="H687" s="77"/>
      <c r="I687" s="77"/>
      <c r="J687" s="106"/>
      <c r="K687" s="106"/>
      <c r="L687" s="106"/>
      <c r="M687" s="106"/>
      <c r="N687" s="106"/>
      <c r="O687" s="106"/>
      <c r="P687" s="106"/>
      <c r="Q687" s="106"/>
      <c r="R687" s="106"/>
      <c r="S687" s="106"/>
      <c r="T687" s="106"/>
      <c r="U687" s="106"/>
      <c r="V687" s="106"/>
      <c r="W687" s="106"/>
    </row>
    <row r="688" spans="1:23">
      <c r="A688" s="77"/>
      <c r="B688" s="77"/>
      <c r="C688" s="77"/>
      <c r="D688" s="106"/>
      <c r="E688" s="106"/>
      <c r="F688" s="77"/>
      <c r="G688" s="77"/>
      <c r="H688" s="77"/>
      <c r="I688" s="77"/>
      <c r="J688" s="106"/>
      <c r="K688" s="106"/>
      <c r="L688" s="106"/>
      <c r="M688" s="106"/>
      <c r="N688" s="106"/>
      <c r="O688" s="106"/>
      <c r="P688" s="106"/>
      <c r="Q688" s="106"/>
      <c r="R688" s="106"/>
      <c r="S688" s="106"/>
      <c r="T688" s="106"/>
      <c r="U688" s="106"/>
      <c r="V688" s="106"/>
      <c r="W688" s="106"/>
    </row>
    <row r="689" spans="1:23">
      <c r="A689" s="77"/>
      <c r="B689" s="77"/>
      <c r="C689" s="77"/>
      <c r="D689" s="106"/>
      <c r="E689" s="106"/>
      <c r="F689" s="77"/>
      <c r="G689" s="77"/>
      <c r="H689" s="77"/>
      <c r="I689" s="77"/>
      <c r="J689" s="106"/>
      <c r="K689" s="106"/>
      <c r="L689" s="106"/>
      <c r="M689" s="106"/>
      <c r="N689" s="106"/>
      <c r="O689" s="106"/>
      <c r="P689" s="106"/>
      <c r="Q689" s="106"/>
      <c r="R689" s="106"/>
      <c r="S689" s="106"/>
      <c r="T689" s="106"/>
      <c r="U689" s="106"/>
      <c r="V689" s="106"/>
      <c r="W689" s="106"/>
    </row>
    <row r="690" spans="1:23">
      <c r="A690" s="77"/>
      <c r="B690" s="77"/>
      <c r="C690" s="77"/>
      <c r="D690" s="106"/>
      <c r="E690" s="106"/>
      <c r="F690" s="77"/>
      <c r="G690" s="77"/>
      <c r="H690" s="77"/>
      <c r="I690" s="77"/>
      <c r="J690" s="106"/>
      <c r="K690" s="106"/>
      <c r="L690" s="106"/>
      <c r="M690" s="106"/>
      <c r="N690" s="106"/>
      <c r="O690" s="106"/>
      <c r="P690" s="106"/>
      <c r="Q690" s="106"/>
      <c r="R690" s="106"/>
      <c r="S690" s="106"/>
      <c r="T690" s="106"/>
      <c r="U690" s="106"/>
      <c r="V690" s="106"/>
      <c r="W690" s="106"/>
    </row>
    <row r="691" spans="1:23">
      <c r="A691" s="77"/>
      <c r="B691" s="77"/>
      <c r="C691" s="77"/>
      <c r="D691" s="106"/>
      <c r="E691" s="106"/>
      <c r="F691" s="77"/>
      <c r="G691" s="77"/>
      <c r="H691" s="77"/>
      <c r="I691" s="77"/>
      <c r="J691" s="106"/>
      <c r="K691" s="106"/>
      <c r="L691" s="106"/>
      <c r="M691" s="106"/>
      <c r="N691" s="106"/>
      <c r="O691" s="106"/>
      <c r="P691" s="106"/>
      <c r="Q691" s="106"/>
      <c r="R691" s="106"/>
      <c r="S691" s="106"/>
      <c r="T691" s="106"/>
      <c r="U691" s="106"/>
      <c r="V691" s="106"/>
      <c r="W691" s="106"/>
    </row>
    <row r="692" spans="1:23">
      <c r="A692" s="77"/>
      <c r="B692" s="77"/>
      <c r="C692" s="77"/>
      <c r="D692" s="106"/>
      <c r="E692" s="106"/>
      <c r="F692" s="77"/>
      <c r="G692" s="77"/>
      <c r="H692" s="77"/>
      <c r="I692" s="77"/>
      <c r="J692" s="106"/>
      <c r="K692" s="106"/>
      <c r="L692" s="106"/>
      <c r="M692" s="106"/>
      <c r="N692" s="106"/>
      <c r="O692" s="106"/>
      <c r="P692" s="106"/>
      <c r="Q692" s="106"/>
      <c r="R692" s="106"/>
      <c r="S692" s="106"/>
      <c r="T692" s="106"/>
      <c r="U692" s="106"/>
      <c r="V692" s="106"/>
      <c r="W692" s="106"/>
    </row>
    <row r="693" spans="1:23">
      <c r="A693" s="77"/>
      <c r="B693" s="77"/>
      <c r="C693" s="77"/>
      <c r="D693" s="106"/>
      <c r="E693" s="106"/>
      <c r="F693" s="77"/>
      <c r="G693" s="77"/>
      <c r="H693" s="77"/>
      <c r="I693" s="77"/>
      <c r="J693" s="106"/>
      <c r="K693" s="106"/>
      <c r="L693" s="106"/>
      <c r="M693" s="106"/>
      <c r="N693" s="106"/>
      <c r="O693" s="106"/>
      <c r="P693" s="106"/>
      <c r="Q693" s="106"/>
      <c r="R693" s="106"/>
      <c r="S693" s="106"/>
      <c r="T693" s="106"/>
      <c r="U693" s="106"/>
      <c r="V693" s="106"/>
      <c r="W693" s="106"/>
    </row>
    <row r="694" spans="1:23">
      <c r="A694" s="77"/>
      <c r="B694" s="77"/>
      <c r="C694" s="77"/>
      <c r="D694" s="106"/>
      <c r="E694" s="106"/>
      <c r="F694" s="77"/>
      <c r="G694" s="77"/>
      <c r="H694" s="77"/>
      <c r="I694" s="77"/>
      <c r="J694" s="106"/>
      <c r="K694" s="106"/>
      <c r="L694" s="106"/>
      <c r="M694" s="106"/>
      <c r="N694" s="106"/>
      <c r="O694" s="106"/>
      <c r="P694" s="106"/>
      <c r="Q694" s="106"/>
      <c r="R694" s="106"/>
      <c r="S694" s="106"/>
      <c r="T694" s="106"/>
      <c r="U694" s="106"/>
      <c r="V694" s="106"/>
      <c r="W694" s="106"/>
    </row>
    <row r="695" spans="1:23">
      <c r="A695" s="77"/>
      <c r="B695" s="77"/>
      <c r="C695" s="77"/>
      <c r="D695" s="106"/>
      <c r="E695" s="106"/>
      <c r="F695" s="77"/>
      <c r="G695" s="77"/>
      <c r="H695" s="77"/>
      <c r="I695" s="77"/>
      <c r="J695" s="106"/>
      <c r="K695" s="106"/>
      <c r="L695" s="106"/>
      <c r="M695" s="106"/>
      <c r="N695" s="106"/>
      <c r="O695" s="106"/>
      <c r="P695" s="106"/>
      <c r="Q695" s="106"/>
      <c r="R695" s="106"/>
      <c r="S695" s="106"/>
      <c r="T695" s="106"/>
      <c r="U695" s="106"/>
      <c r="V695" s="106"/>
      <c r="W695" s="106"/>
    </row>
    <row r="696" spans="1:23">
      <c r="A696" s="77"/>
      <c r="B696" s="77"/>
      <c r="C696" s="77"/>
      <c r="D696" s="106"/>
      <c r="E696" s="106"/>
      <c r="F696" s="77"/>
      <c r="G696" s="77"/>
      <c r="H696" s="77"/>
      <c r="I696" s="77"/>
      <c r="J696" s="106"/>
      <c r="K696" s="106"/>
      <c r="L696" s="106"/>
      <c r="M696" s="106"/>
      <c r="N696" s="106"/>
      <c r="O696" s="106"/>
      <c r="P696" s="106"/>
      <c r="Q696" s="106"/>
      <c r="R696" s="106"/>
      <c r="S696" s="106"/>
      <c r="T696" s="106"/>
      <c r="U696" s="106"/>
      <c r="V696" s="106"/>
      <c r="W696" s="106"/>
    </row>
    <row r="697" spans="1:23">
      <c r="A697" s="77"/>
      <c r="B697" s="77"/>
      <c r="C697" s="77"/>
      <c r="D697" s="106"/>
      <c r="E697" s="106"/>
      <c r="F697" s="77"/>
      <c r="G697" s="77"/>
      <c r="H697" s="77"/>
      <c r="I697" s="77"/>
      <c r="J697" s="106"/>
      <c r="K697" s="106"/>
      <c r="L697" s="106"/>
      <c r="M697" s="106"/>
      <c r="N697" s="106"/>
      <c r="O697" s="106"/>
      <c r="P697" s="106"/>
      <c r="Q697" s="106"/>
      <c r="R697" s="106"/>
      <c r="S697" s="106"/>
      <c r="T697" s="106"/>
      <c r="U697" s="106"/>
      <c r="V697" s="106"/>
      <c r="W697" s="106"/>
    </row>
    <row r="698" spans="1:23">
      <c r="A698" s="77"/>
      <c r="B698" s="77"/>
      <c r="C698" s="77"/>
      <c r="D698" s="106"/>
      <c r="E698" s="106"/>
      <c r="F698" s="77"/>
      <c r="G698" s="77"/>
      <c r="H698" s="77"/>
      <c r="I698" s="77"/>
      <c r="J698" s="106"/>
      <c r="K698" s="106"/>
      <c r="L698" s="106"/>
      <c r="M698" s="106"/>
      <c r="N698" s="106"/>
      <c r="O698" s="106"/>
      <c r="P698" s="106"/>
      <c r="Q698" s="106"/>
      <c r="R698" s="106"/>
      <c r="S698" s="106"/>
      <c r="T698" s="106"/>
      <c r="U698" s="106"/>
      <c r="V698" s="106"/>
      <c r="W698" s="106"/>
    </row>
    <row r="699" spans="1:23">
      <c r="A699" s="77"/>
      <c r="B699" s="77"/>
      <c r="C699" s="77"/>
      <c r="D699" s="106"/>
      <c r="E699" s="106"/>
      <c r="F699" s="77"/>
      <c r="G699" s="77"/>
      <c r="H699" s="77"/>
      <c r="I699" s="77"/>
      <c r="J699" s="106"/>
      <c r="K699" s="106"/>
      <c r="L699" s="106"/>
      <c r="M699" s="106"/>
      <c r="N699" s="106"/>
      <c r="O699" s="106"/>
      <c r="P699" s="106"/>
      <c r="Q699" s="106"/>
      <c r="R699" s="106"/>
      <c r="S699" s="106"/>
      <c r="T699" s="106"/>
      <c r="U699" s="106"/>
      <c r="V699" s="106"/>
      <c r="W699" s="106"/>
    </row>
    <row r="700" spans="1:23">
      <c r="A700" s="77"/>
      <c r="B700" s="77"/>
      <c r="C700" s="77"/>
      <c r="D700" s="106"/>
      <c r="E700" s="106"/>
      <c r="F700" s="77"/>
      <c r="G700" s="77"/>
      <c r="H700" s="77"/>
      <c r="I700" s="77"/>
      <c r="J700" s="106"/>
      <c r="K700" s="106"/>
      <c r="L700" s="106"/>
      <c r="M700" s="106"/>
      <c r="N700" s="106"/>
      <c r="O700" s="106"/>
      <c r="P700" s="106"/>
      <c r="Q700" s="106"/>
      <c r="R700" s="106"/>
      <c r="S700" s="106"/>
      <c r="T700" s="106"/>
      <c r="U700" s="106"/>
      <c r="V700" s="106"/>
      <c r="W700" s="106"/>
    </row>
    <row r="701" spans="1:23">
      <c r="A701" s="77"/>
      <c r="B701" s="77"/>
      <c r="C701" s="77"/>
      <c r="D701" s="106"/>
      <c r="E701" s="106"/>
      <c r="F701" s="77"/>
      <c r="G701" s="77"/>
      <c r="H701" s="77"/>
      <c r="I701" s="77"/>
      <c r="J701" s="106"/>
      <c r="K701" s="106"/>
      <c r="L701" s="106"/>
      <c r="M701" s="106"/>
      <c r="N701" s="106"/>
      <c r="O701" s="106"/>
      <c r="P701" s="106"/>
      <c r="Q701" s="106"/>
      <c r="R701" s="106"/>
      <c r="S701" s="106"/>
      <c r="T701" s="106"/>
      <c r="U701" s="106"/>
      <c r="V701" s="106"/>
      <c r="W701" s="106"/>
    </row>
    <row r="702" spans="1:23">
      <c r="A702" s="77"/>
      <c r="B702" s="77"/>
      <c r="C702" s="77"/>
      <c r="D702" s="106"/>
      <c r="E702" s="106"/>
      <c r="F702" s="77"/>
      <c r="G702" s="77"/>
      <c r="H702" s="77"/>
      <c r="I702" s="77"/>
      <c r="J702" s="106"/>
      <c r="K702" s="106"/>
      <c r="L702" s="106"/>
      <c r="M702" s="106"/>
      <c r="N702" s="106"/>
      <c r="O702" s="106"/>
      <c r="P702" s="106"/>
      <c r="Q702" s="106"/>
      <c r="R702" s="106"/>
      <c r="S702" s="106"/>
      <c r="T702" s="106"/>
      <c r="U702" s="106"/>
      <c r="V702" s="106"/>
      <c r="W702" s="106"/>
    </row>
    <row r="703" spans="1:23">
      <c r="A703" s="77"/>
      <c r="B703" s="77"/>
      <c r="C703" s="77"/>
      <c r="D703" s="106"/>
      <c r="E703" s="106"/>
      <c r="F703" s="77"/>
      <c r="G703" s="77"/>
      <c r="H703" s="77"/>
      <c r="I703" s="77"/>
      <c r="J703" s="106"/>
      <c r="K703" s="106"/>
      <c r="L703" s="106"/>
      <c r="M703" s="106"/>
      <c r="N703" s="106"/>
      <c r="O703" s="106"/>
      <c r="P703" s="106"/>
      <c r="Q703" s="106"/>
      <c r="R703" s="106"/>
      <c r="S703" s="106"/>
      <c r="T703" s="106"/>
      <c r="U703" s="106"/>
      <c r="V703" s="106"/>
      <c r="W703" s="106"/>
    </row>
    <row r="704" spans="1:23">
      <c r="A704" s="77"/>
      <c r="B704" s="77"/>
      <c r="C704" s="77"/>
      <c r="D704" s="106"/>
      <c r="E704" s="106"/>
      <c r="F704" s="77"/>
      <c r="G704" s="77"/>
      <c r="H704" s="77"/>
      <c r="I704" s="77"/>
      <c r="J704" s="106"/>
      <c r="K704" s="106"/>
      <c r="L704" s="106"/>
      <c r="M704" s="106"/>
      <c r="N704" s="106"/>
      <c r="O704" s="106"/>
      <c r="P704" s="106"/>
      <c r="Q704" s="106"/>
      <c r="R704" s="106"/>
      <c r="S704" s="106"/>
      <c r="T704" s="106"/>
      <c r="U704" s="106"/>
      <c r="V704" s="106"/>
      <c r="W704" s="106"/>
    </row>
    <row r="705" spans="1:23">
      <c r="A705" s="77"/>
      <c r="B705" s="77"/>
      <c r="C705" s="77"/>
      <c r="D705" s="106"/>
      <c r="E705" s="106"/>
      <c r="F705" s="77"/>
      <c r="G705" s="77"/>
      <c r="H705" s="77"/>
      <c r="I705" s="77"/>
      <c r="J705" s="106"/>
      <c r="K705" s="106"/>
      <c r="L705" s="106"/>
      <c r="M705" s="106"/>
      <c r="N705" s="106"/>
      <c r="O705" s="106"/>
      <c r="P705" s="106"/>
      <c r="Q705" s="106"/>
      <c r="R705" s="106"/>
      <c r="S705" s="106"/>
      <c r="T705" s="106"/>
      <c r="U705" s="106"/>
      <c r="V705" s="106"/>
      <c r="W705" s="106"/>
    </row>
    <row r="706" spans="1:23">
      <c r="A706" s="77"/>
      <c r="B706" s="77"/>
      <c r="C706" s="77"/>
      <c r="D706" s="106"/>
      <c r="E706" s="106"/>
      <c r="F706" s="77"/>
      <c r="G706" s="77"/>
      <c r="H706" s="77"/>
      <c r="I706" s="77"/>
      <c r="J706" s="106"/>
      <c r="K706" s="106"/>
      <c r="L706" s="106"/>
      <c r="M706" s="106"/>
      <c r="N706" s="106"/>
      <c r="O706" s="106"/>
      <c r="P706" s="106"/>
      <c r="Q706" s="106"/>
      <c r="R706" s="106"/>
      <c r="S706" s="106"/>
      <c r="T706" s="106"/>
      <c r="U706" s="106"/>
      <c r="V706" s="106"/>
      <c r="W706" s="106"/>
    </row>
    <row r="707" spans="1:23">
      <c r="A707" s="77"/>
      <c r="B707" s="77"/>
      <c r="C707" s="77"/>
      <c r="D707" s="106"/>
      <c r="E707" s="106"/>
      <c r="F707" s="77"/>
      <c r="G707" s="77"/>
      <c r="H707" s="77"/>
      <c r="I707" s="77"/>
      <c r="J707" s="106"/>
      <c r="K707" s="106"/>
      <c r="L707" s="106"/>
      <c r="M707" s="106"/>
      <c r="N707" s="106"/>
      <c r="O707" s="106"/>
      <c r="P707" s="106"/>
      <c r="Q707" s="106"/>
      <c r="R707" s="106"/>
      <c r="S707" s="106"/>
      <c r="T707" s="106"/>
      <c r="U707" s="106"/>
      <c r="V707" s="106"/>
      <c r="W707" s="106"/>
    </row>
    <row r="708" spans="1:23">
      <c r="A708" s="77"/>
      <c r="B708" s="77"/>
      <c r="C708" s="77"/>
      <c r="D708" s="106"/>
      <c r="E708" s="106"/>
      <c r="F708" s="77"/>
      <c r="G708" s="77"/>
      <c r="H708" s="77"/>
      <c r="I708" s="77"/>
      <c r="J708" s="106"/>
      <c r="K708" s="106"/>
      <c r="L708" s="106"/>
      <c r="M708" s="106"/>
      <c r="N708" s="106"/>
      <c r="O708" s="106"/>
      <c r="P708" s="106"/>
      <c r="Q708" s="106"/>
      <c r="R708" s="106"/>
      <c r="S708" s="106"/>
      <c r="T708" s="106"/>
      <c r="U708" s="106"/>
      <c r="V708" s="106"/>
      <c r="W708" s="106"/>
    </row>
    <row r="709" spans="1:23">
      <c r="A709" s="77"/>
      <c r="B709" s="77"/>
      <c r="C709" s="77"/>
      <c r="D709" s="106"/>
      <c r="E709" s="106"/>
      <c r="F709" s="77"/>
      <c r="G709" s="77"/>
      <c r="H709" s="77"/>
      <c r="I709" s="77"/>
      <c r="J709" s="106"/>
      <c r="K709" s="106"/>
      <c r="L709" s="106"/>
      <c r="M709" s="106"/>
      <c r="N709" s="106"/>
      <c r="O709" s="106"/>
      <c r="P709" s="106"/>
      <c r="Q709" s="106"/>
      <c r="R709" s="106"/>
      <c r="S709" s="106"/>
      <c r="T709" s="106"/>
      <c r="U709" s="106"/>
      <c r="V709" s="106"/>
      <c r="W709" s="106"/>
    </row>
    <row r="710" spans="1:23">
      <c r="A710" s="77"/>
      <c r="B710" s="77"/>
      <c r="C710" s="77"/>
      <c r="D710" s="106"/>
      <c r="E710" s="106"/>
      <c r="F710" s="77"/>
      <c r="G710" s="77"/>
      <c r="H710" s="77"/>
      <c r="I710" s="77"/>
      <c r="J710" s="106"/>
      <c r="K710" s="106"/>
      <c r="L710" s="106"/>
      <c r="M710" s="106"/>
      <c r="N710" s="106"/>
      <c r="O710" s="106"/>
      <c r="P710" s="106"/>
      <c r="Q710" s="106"/>
      <c r="R710" s="106"/>
      <c r="S710" s="106"/>
      <c r="T710" s="106"/>
      <c r="U710" s="106"/>
      <c r="V710" s="106"/>
      <c r="W710" s="106"/>
    </row>
    <row r="711" spans="1:23">
      <c r="A711" s="77"/>
      <c r="B711" s="77"/>
      <c r="C711" s="77"/>
      <c r="D711" s="106"/>
      <c r="E711" s="106"/>
      <c r="F711" s="77"/>
      <c r="G711" s="77"/>
      <c r="H711" s="77"/>
      <c r="I711" s="77"/>
      <c r="J711" s="106"/>
      <c r="K711" s="106"/>
      <c r="L711" s="106"/>
      <c r="M711" s="106"/>
      <c r="N711" s="106"/>
      <c r="O711" s="106"/>
      <c r="P711" s="106"/>
      <c r="Q711" s="106"/>
      <c r="R711" s="106"/>
      <c r="S711" s="106"/>
      <c r="T711" s="106"/>
      <c r="U711" s="106"/>
      <c r="V711" s="106"/>
      <c r="W711" s="106"/>
    </row>
    <row r="712" spans="1:23">
      <c r="A712" s="77"/>
      <c r="B712" s="77"/>
      <c r="C712" s="77"/>
      <c r="D712" s="106"/>
      <c r="E712" s="106"/>
      <c r="F712" s="77"/>
      <c r="G712" s="77"/>
      <c r="H712" s="77"/>
      <c r="I712" s="77"/>
      <c r="J712" s="106"/>
      <c r="K712" s="106"/>
      <c r="L712" s="106"/>
      <c r="M712" s="106"/>
      <c r="N712" s="106"/>
      <c r="O712" s="106"/>
      <c r="P712" s="106"/>
      <c r="Q712" s="106"/>
      <c r="R712" s="106"/>
      <c r="S712" s="106"/>
      <c r="T712" s="106"/>
      <c r="U712" s="106"/>
      <c r="V712" s="106"/>
      <c r="W712" s="106"/>
    </row>
    <row r="713" spans="1:23">
      <c r="A713" s="77"/>
      <c r="B713" s="77"/>
      <c r="C713" s="77"/>
      <c r="D713" s="106"/>
      <c r="E713" s="106"/>
      <c r="F713" s="77"/>
      <c r="G713" s="77"/>
      <c r="H713" s="77"/>
      <c r="I713" s="77"/>
      <c r="J713" s="106"/>
      <c r="K713" s="106"/>
      <c r="L713" s="106"/>
      <c r="M713" s="106"/>
      <c r="N713" s="106"/>
      <c r="O713" s="106"/>
      <c r="P713" s="106"/>
      <c r="Q713" s="106"/>
      <c r="R713" s="106"/>
      <c r="S713" s="106"/>
      <c r="T713" s="106"/>
      <c r="U713" s="106"/>
      <c r="V713" s="106"/>
      <c r="W713" s="106"/>
    </row>
    <row r="714" spans="1:23">
      <c r="A714" s="77"/>
      <c r="B714" s="77"/>
      <c r="C714" s="77"/>
      <c r="D714" s="106"/>
      <c r="E714" s="106"/>
      <c r="F714" s="77"/>
      <c r="G714" s="77"/>
      <c r="H714" s="77"/>
      <c r="I714" s="77"/>
      <c r="J714" s="106"/>
      <c r="K714" s="106"/>
      <c r="L714" s="106"/>
      <c r="M714" s="106"/>
      <c r="N714" s="106"/>
      <c r="O714" s="106"/>
      <c r="P714" s="106"/>
      <c r="Q714" s="106"/>
      <c r="R714" s="106"/>
      <c r="S714" s="106"/>
      <c r="T714" s="106"/>
      <c r="U714" s="106"/>
      <c r="V714" s="106"/>
      <c r="W714" s="106"/>
    </row>
    <row r="715" spans="1:23">
      <c r="A715" s="77"/>
      <c r="B715" s="77"/>
      <c r="C715" s="77"/>
      <c r="D715" s="106"/>
      <c r="E715" s="106"/>
      <c r="F715" s="77"/>
      <c r="G715" s="77"/>
      <c r="H715" s="77"/>
      <c r="I715" s="77"/>
      <c r="J715" s="106"/>
      <c r="K715" s="106"/>
      <c r="L715" s="106"/>
      <c r="M715" s="106"/>
      <c r="N715" s="106"/>
      <c r="O715" s="106"/>
      <c r="P715" s="106"/>
      <c r="Q715" s="106"/>
      <c r="R715" s="106"/>
      <c r="S715" s="106"/>
      <c r="T715" s="106"/>
      <c r="U715" s="106"/>
      <c r="V715" s="106"/>
      <c r="W715" s="106"/>
    </row>
    <row r="716" spans="1:23">
      <c r="A716" s="77"/>
      <c r="B716" s="77"/>
      <c r="C716" s="77"/>
      <c r="D716" s="106"/>
      <c r="E716" s="106"/>
      <c r="F716" s="77"/>
      <c r="G716" s="77"/>
      <c r="H716" s="77"/>
      <c r="I716" s="77"/>
      <c r="J716" s="106"/>
      <c r="K716" s="106"/>
      <c r="L716" s="106"/>
      <c r="M716" s="106"/>
      <c r="N716" s="106"/>
      <c r="O716" s="106"/>
      <c r="P716" s="106"/>
      <c r="Q716" s="106"/>
      <c r="R716" s="106"/>
      <c r="S716" s="106"/>
      <c r="T716" s="106"/>
      <c r="U716" s="106"/>
      <c r="V716" s="106"/>
      <c r="W716" s="106"/>
    </row>
    <row r="717" spans="1:23">
      <c r="A717" s="77"/>
      <c r="B717" s="77"/>
      <c r="C717" s="77"/>
      <c r="D717" s="106"/>
      <c r="E717" s="106"/>
      <c r="F717" s="77"/>
      <c r="G717" s="77"/>
      <c r="H717" s="77"/>
      <c r="I717" s="77"/>
      <c r="J717" s="106"/>
      <c r="K717" s="106"/>
      <c r="L717" s="106"/>
      <c r="M717" s="106"/>
      <c r="N717" s="106"/>
      <c r="O717" s="106"/>
      <c r="P717" s="106"/>
      <c r="Q717" s="106"/>
      <c r="R717" s="106"/>
      <c r="S717" s="106"/>
      <c r="T717" s="106"/>
      <c r="U717" s="106"/>
      <c r="V717" s="106"/>
      <c r="W717" s="106"/>
    </row>
    <row r="718" spans="1:23">
      <c r="A718" s="77"/>
      <c r="B718" s="77"/>
      <c r="C718" s="77"/>
      <c r="D718" s="106"/>
      <c r="E718" s="106"/>
      <c r="F718" s="77"/>
      <c r="G718" s="77"/>
      <c r="H718" s="77"/>
      <c r="I718" s="77"/>
      <c r="J718" s="106"/>
      <c r="K718" s="106"/>
      <c r="L718" s="106"/>
      <c r="M718" s="106"/>
      <c r="N718" s="106"/>
      <c r="O718" s="106"/>
      <c r="P718" s="106"/>
      <c r="Q718" s="106"/>
      <c r="R718" s="106"/>
      <c r="S718" s="106"/>
      <c r="T718" s="106"/>
      <c r="U718" s="106"/>
      <c r="V718" s="106"/>
      <c r="W718" s="106"/>
    </row>
    <row r="719" spans="1:23">
      <c r="A719" s="77"/>
      <c r="B719" s="77"/>
      <c r="C719" s="77"/>
      <c r="D719" s="106"/>
      <c r="E719" s="106"/>
      <c r="F719" s="77"/>
      <c r="G719" s="77"/>
      <c r="H719" s="77"/>
      <c r="I719" s="77"/>
      <c r="J719" s="106"/>
      <c r="K719" s="106"/>
      <c r="L719" s="106"/>
      <c r="M719" s="106"/>
      <c r="N719" s="106"/>
      <c r="O719" s="106"/>
      <c r="P719" s="106"/>
      <c r="Q719" s="106"/>
      <c r="R719" s="106"/>
      <c r="S719" s="106"/>
      <c r="T719" s="106"/>
      <c r="U719" s="106"/>
      <c r="V719" s="106"/>
      <c r="W719" s="106"/>
    </row>
    <row r="720" spans="1:23">
      <c r="A720" s="77"/>
      <c r="B720" s="77"/>
      <c r="C720" s="77"/>
      <c r="D720" s="106"/>
      <c r="E720" s="106"/>
      <c r="F720" s="77"/>
      <c r="G720" s="77"/>
      <c r="H720" s="77"/>
      <c r="I720" s="77"/>
      <c r="J720" s="106"/>
      <c r="K720" s="106"/>
      <c r="L720" s="106"/>
      <c r="M720" s="106"/>
      <c r="N720" s="106"/>
      <c r="O720" s="106"/>
      <c r="P720" s="106"/>
      <c r="Q720" s="106"/>
      <c r="R720" s="106"/>
      <c r="S720" s="106"/>
      <c r="T720" s="106"/>
      <c r="U720" s="106"/>
      <c r="V720" s="106"/>
      <c r="W720" s="106"/>
    </row>
    <row r="721" spans="1:23">
      <c r="A721" s="77"/>
      <c r="B721" s="77"/>
      <c r="C721" s="77"/>
      <c r="D721" s="106"/>
      <c r="E721" s="106"/>
      <c r="F721" s="77"/>
      <c r="G721" s="77"/>
      <c r="H721" s="77"/>
      <c r="I721" s="77"/>
      <c r="J721" s="106"/>
      <c r="K721" s="106"/>
      <c r="L721" s="106"/>
      <c r="M721" s="106"/>
      <c r="N721" s="106"/>
      <c r="O721" s="106"/>
      <c r="P721" s="106"/>
      <c r="Q721" s="106"/>
      <c r="R721" s="106"/>
      <c r="S721" s="106"/>
      <c r="T721" s="106"/>
      <c r="U721" s="106"/>
      <c r="V721" s="106"/>
      <c r="W721" s="106"/>
    </row>
    <row r="722" spans="1:23">
      <c r="A722" s="77"/>
      <c r="B722" s="77"/>
      <c r="C722" s="77"/>
      <c r="D722" s="106"/>
      <c r="E722" s="106"/>
      <c r="F722" s="77"/>
      <c r="G722" s="77"/>
      <c r="H722" s="77"/>
      <c r="I722" s="77"/>
      <c r="J722" s="106"/>
      <c r="K722" s="106"/>
      <c r="L722" s="106"/>
      <c r="M722" s="106"/>
      <c r="N722" s="106"/>
      <c r="O722" s="106"/>
      <c r="P722" s="106"/>
      <c r="Q722" s="106"/>
      <c r="R722" s="106"/>
      <c r="S722" s="106"/>
      <c r="T722" s="106"/>
      <c r="U722" s="106"/>
      <c r="V722" s="106"/>
      <c r="W722" s="106"/>
    </row>
    <row r="723" spans="1:23">
      <c r="A723" s="77"/>
      <c r="B723" s="77"/>
      <c r="C723" s="77"/>
      <c r="D723" s="106"/>
      <c r="E723" s="106"/>
      <c r="F723" s="77"/>
      <c r="G723" s="77"/>
      <c r="H723" s="77"/>
      <c r="I723" s="77"/>
      <c r="J723" s="106"/>
      <c r="K723" s="106"/>
      <c r="L723" s="106"/>
      <c r="M723" s="106"/>
      <c r="N723" s="106"/>
      <c r="O723" s="106"/>
      <c r="P723" s="106"/>
      <c r="Q723" s="106"/>
      <c r="R723" s="106"/>
      <c r="S723" s="106"/>
      <c r="T723" s="106"/>
      <c r="U723" s="106"/>
      <c r="V723" s="106"/>
      <c r="W723" s="106"/>
    </row>
    <row r="724" spans="1:23">
      <c r="A724" s="77"/>
      <c r="B724" s="77"/>
      <c r="C724" s="77"/>
      <c r="D724" s="106"/>
      <c r="E724" s="106"/>
      <c r="F724" s="77"/>
      <c r="G724" s="77"/>
      <c r="H724" s="77"/>
      <c r="I724" s="77"/>
      <c r="J724" s="106"/>
      <c r="K724" s="106"/>
      <c r="L724" s="106"/>
      <c r="M724" s="106"/>
      <c r="N724" s="106"/>
      <c r="O724" s="106"/>
      <c r="P724" s="106"/>
      <c r="Q724" s="106"/>
      <c r="R724" s="106"/>
      <c r="S724" s="106"/>
      <c r="T724" s="106"/>
      <c r="U724" s="106"/>
      <c r="V724" s="106"/>
      <c r="W724" s="106"/>
    </row>
    <row r="725" spans="1:23">
      <c r="A725" s="77"/>
      <c r="B725" s="77"/>
      <c r="C725" s="77"/>
      <c r="D725" s="106"/>
      <c r="E725" s="106"/>
      <c r="F725" s="77"/>
      <c r="G725" s="77"/>
      <c r="H725" s="77"/>
      <c r="I725" s="77"/>
      <c r="J725" s="106"/>
      <c r="K725" s="106"/>
      <c r="L725" s="106"/>
      <c r="M725" s="106"/>
      <c r="N725" s="106"/>
      <c r="O725" s="106"/>
      <c r="P725" s="106"/>
      <c r="Q725" s="106"/>
      <c r="R725" s="106"/>
      <c r="S725" s="106"/>
      <c r="T725" s="106"/>
      <c r="U725" s="106"/>
      <c r="V725" s="106"/>
      <c r="W725" s="106"/>
    </row>
    <row r="726" spans="1:23">
      <c r="A726" s="77"/>
      <c r="B726" s="77"/>
      <c r="C726" s="77"/>
      <c r="D726" s="106"/>
      <c r="E726" s="106"/>
      <c r="F726" s="77"/>
      <c r="G726" s="77"/>
      <c r="H726" s="77"/>
      <c r="I726" s="77"/>
      <c r="J726" s="106"/>
      <c r="K726" s="106"/>
      <c r="L726" s="106"/>
      <c r="M726" s="106"/>
      <c r="N726" s="106"/>
      <c r="O726" s="106"/>
      <c r="P726" s="106"/>
      <c r="Q726" s="106"/>
      <c r="R726" s="106"/>
      <c r="S726" s="106"/>
      <c r="T726" s="106"/>
      <c r="U726" s="106"/>
      <c r="V726" s="106"/>
      <c r="W726" s="106"/>
    </row>
    <row r="727" spans="1:23">
      <c r="A727" s="77"/>
      <c r="B727" s="77"/>
      <c r="C727" s="77"/>
      <c r="D727" s="106"/>
      <c r="E727" s="106"/>
      <c r="F727" s="77"/>
      <c r="G727" s="77"/>
      <c r="H727" s="77"/>
      <c r="I727" s="77"/>
      <c r="J727" s="106"/>
      <c r="K727" s="106"/>
      <c r="L727" s="106"/>
      <c r="M727" s="106"/>
      <c r="N727" s="106"/>
      <c r="O727" s="106"/>
      <c r="P727" s="106"/>
      <c r="Q727" s="106"/>
      <c r="R727" s="106"/>
      <c r="S727" s="106"/>
      <c r="T727" s="106"/>
      <c r="U727" s="106"/>
      <c r="V727" s="106"/>
      <c r="W727" s="106"/>
    </row>
    <row r="728" spans="1:23">
      <c r="A728" s="77"/>
      <c r="B728" s="77"/>
      <c r="C728" s="77"/>
      <c r="D728" s="106"/>
      <c r="E728" s="106"/>
      <c r="F728" s="77"/>
      <c r="G728" s="77"/>
      <c r="H728" s="77"/>
      <c r="I728" s="77"/>
      <c r="J728" s="106"/>
      <c r="K728" s="106"/>
      <c r="L728" s="106"/>
      <c r="M728" s="106"/>
      <c r="N728" s="106"/>
      <c r="O728" s="106"/>
      <c r="P728" s="106"/>
      <c r="Q728" s="106"/>
      <c r="R728" s="106"/>
      <c r="S728" s="106"/>
      <c r="T728" s="106"/>
      <c r="U728" s="106"/>
      <c r="V728" s="106"/>
      <c r="W728" s="106"/>
    </row>
    <row r="729" spans="1:23">
      <c r="A729" s="77"/>
      <c r="B729" s="77"/>
      <c r="C729" s="77"/>
      <c r="D729" s="106"/>
      <c r="E729" s="106"/>
      <c r="F729" s="77"/>
      <c r="G729" s="77"/>
      <c r="H729" s="77"/>
      <c r="I729" s="77"/>
      <c r="J729" s="106"/>
      <c r="K729" s="106"/>
      <c r="L729" s="106"/>
      <c r="M729" s="106"/>
      <c r="N729" s="106"/>
      <c r="O729" s="106"/>
      <c r="P729" s="106"/>
      <c r="Q729" s="106"/>
      <c r="R729" s="106"/>
      <c r="S729" s="106"/>
      <c r="T729" s="106"/>
      <c r="U729" s="106"/>
      <c r="V729" s="106"/>
      <c r="W729" s="106"/>
    </row>
    <row r="730" spans="1:23">
      <c r="A730" s="77"/>
      <c r="B730" s="77"/>
      <c r="C730" s="77"/>
      <c r="D730" s="106"/>
      <c r="E730" s="106"/>
      <c r="F730" s="77"/>
      <c r="G730" s="77"/>
      <c r="H730" s="77"/>
      <c r="I730" s="77"/>
      <c r="J730" s="106"/>
      <c r="K730" s="106"/>
      <c r="L730" s="106"/>
      <c r="M730" s="106"/>
      <c r="N730" s="106"/>
      <c r="O730" s="106"/>
      <c r="P730" s="106"/>
      <c r="Q730" s="106"/>
      <c r="R730" s="106"/>
      <c r="S730" s="106"/>
      <c r="T730" s="106"/>
      <c r="U730" s="106"/>
      <c r="V730" s="106"/>
      <c r="W730" s="106"/>
    </row>
    <row r="731" spans="1:23">
      <c r="A731" s="77"/>
      <c r="B731" s="77"/>
      <c r="C731" s="77"/>
      <c r="D731" s="106"/>
      <c r="E731" s="106"/>
      <c r="F731" s="77"/>
      <c r="G731" s="77"/>
      <c r="H731" s="77"/>
      <c r="I731" s="77"/>
      <c r="J731" s="106"/>
      <c r="K731" s="106"/>
      <c r="L731" s="106"/>
      <c r="M731" s="106"/>
      <c r="N731" s="106"/>
      <c r="O731" s="106"/>
      <c r="P731" s="106"/>
      <c r="Q731" s="106"/>
      <c r="R731" s="106"/>
      <c r="S731" s="106"/>
      <c r="T731" s="106"/>
      <c r="U731" s="106"/>
      <c r="V731" s="106"/>
      <c r="W731" s="106"/>
    </row>
    <row r="732" spans="1:23">
      <c r="A732" s="77"/>
      <c r="B732" s="77"/>
      <c r="C732" s="77"/>
      <c r="D732" s="106"/>
      <c r="E732" s="106"/>
      <c r="F732" s="77"/>
      <c r="G732" s="77"/>
      <c r="H732" s="77"/>
      <c r="I732" s="77"/>
      <c r="J732" s="106"/>
      <c r="K732" s="106"/>
      <c r="L732" s="106"/>
      <c r="M732" s="106"/>
      <c r="N732" s="106"/>
      <c r="O732" s="106"/>
      <c r="P732" s="106"/>
      <c r="Q732" s="106"/>
      <c r="R732" s="106"/>
      <c r="S732" s="106"/>
      <c r="T732" s="106"/>
      <c r="U732" s="106"/>
      <c r="V732" s="106"/>
      <c r="W732" s="106"/>
    </row>
    <row r="733" spans="1:23">
      <c r="A733" s="77"/>
      <c r="B733" s="77"/>
      <c r="C733" s="77"/>
      <c r="D733" s="106"/>
      <c r="E733" s="106"/>
      <c r="F733" s="77"/>
      <c r="G733" s="77"/>
      <c r="H733" s="77"/>
      <c r="I733" s="77"/>
      <c r="J733" s="106"/>
      <c r="K733" s="106"/>
      <c r="L733" s="106"/>
      <c r="M733" s="106"/>
      <c r="N733" s="106"/>
      <c r="O733" s="106"/>
      <c r="P733" s="106"/>
      <c r="Q733" s="106"/>
      <c r="R733" s="106"/>
      <c r="S733" s="106"/>
      <c r="T733" s="106"/>
      <c r="U733" s="106"/>
      <c r="V733" s="106"/>
      <c r="W733" s="106"/>
    </row>
    <row r="734" spans="1:23">
      <c r="A734" s="77"/>
      <c r="B734" s="77"/>
      <c r="C734" s="77"/>
      <c r="D734" s="106"/>
      <c r="E734" s="106"/>
      <c r="F734" s="77"/>
      <c r="G734" s="77"/>
      <c r="H734" s="77"/>
      <c r="I734" s="77"/>
      <c r="J734" s="106"/>
      <c r="K734" s="106"/>
      <c r="L734" s="106"/>
      <c r="M734" s="106"/>
      <c r="N734" s="106"/>
      <c r="O734" s="106"/>
      <c r="P734" s="106"/>
      <c r="Q734" s="106"/>
      <c r="R734" s="106"/>
      <c r="S734" s="106"/>
      <c r="T734" s="106"/>
      <c r="U734" s="106"/>
      <c r="V734" s="106"/>
      <c r="W734" s="106"/>
    </row>
    <row r="735" spans="1:23">
      <c r="A735" s="77"/>
      <c r="B735" s="77"/>
      <c r="C735" s="77"/>
      <c r="D735" s="106"/>
      <c r="E735" s="106"/>
      <c r="F735" s="77"/>
      <c r="G735" s="77"/>
      <c r="H735" s="77"/>
      <c r="I735" s="77"/>
      <c r="J735" s="106"/>
      <c r="K735" s="106"/>
      <c r="L735" s="106"/>
      <c r="M735" s="106"/>
      <c r="N735" s="106"/>
      <c r="O735" s="106"/>
      <c r="P735" s="106"/>
      <c r="Q735" s="106"/>
      <c r="R735" s="106"/>
      <c r="S735" s="106"/>
      <c r="T735" s="106"/>
      <c r="U735" s="106"/>
      <c r="V735" s="106"/>
      <c r="W735" s="106"/>
    </row>
    <row r="736" spans="1:23">
      <c r="A736" s="77"/>
      <c r="B736" s="77"/>
      <c r="C736" s="77"/>
      <c r="D736" s="106"/>
      <c r="E736" s="106"/>
      <c r="F736" s="77"/>
      <c r="G736" s="77"/>
      <c r="H736" s="77"/>
      <c r="I736" s="77"/>
      <c r="J736" s="106"/>
      <c r="K736" s="106"/>
      <c r="L736" s="106"/>
      <c r="M736" s="106"/>
      <c r="N736" s="106"/>
      <c r="O736" s="106"/>
      <c r="P736" s="106"/>
      <c r="Q736" s="106"/>
      <c r="R736" s="106"/>
      <c r="S736" s="106"/>
      <c r="T736" s="106"/>
      <c r="U736" s="106"/>
      <c r="V736" s="106"/>
      <c r="W736" s="106"/>
    </row>
    <row r="737" spans="1:23">
      <c r="A737" s="77"/>
      <c r="B737" s="77"/>
      <c r="C737" s="77"/>
      <c r="D737" s="106"/>
      <c r="E737" s="106"/>
      <c r="F737" s="77"/>
      <c r="G737" s="77"/>
      <c r="H737" s="77"/>
      <c r="I737" s="77"/>
      <c r="J737" s="106"/>
      <c r="K737" s="106"/>
      <c r="L737" s="106"/>
      <c r="M737" s="106"/>
      <c r="N737" s="106"/>
      <c r="O737" s="106"/>
      <c r="P737" s="106"/>
      <c r="Q737" s="106"/>
      <c r="R737" s="106"/>
      <c r="S737" s="106"/>
      <c r="T737" s="106"/>
      <c r="U737" s="106"/>
      <c r="V737" s="106"/>
      <c r="W737" s="106"/>
    </row>
    <row r="738" spans="1:23">
      <c r="A738" s="77"/>
      <c r="B738" s="77"/>
      <c r="C738" s="77"/>
      <c r="D738" s="106"/>
      <c r="E738" s="106"/>
      <c r="F738" s="77"/>
      <c r="G738" s="77"/>
      <c r="H738" s="77"/>
      <c r="I738" s="77"/>
      <c r="J738" s="106"/>
      <c r="K738" s="106"/>
      <c r="L738" s="106"/>
      <c r="M738" s="106"/>
      <c r="N738" s="106"/>
      <c r="O738" s="106"/>
      <c r="P738" s="106"/>
      <c r="Q738" s="106"/>
      <c r="R738" s="106"/>
      <c r="S738" s="106"/>
      <c r="T738" s="106"/>
      <c r="U738" s="106"/>
      <c r="V738" s="106"/>
      <c r="W738" s="106"/>
    </row>
    <row r="739" spans="1:23">
      <c r="A739" s="77"/>
      <c r="B739" s="77"/>
      <c r="C739" s="77"/>
      <c r="D739" s="106"/>
      <c r="E739" s="106"/>
      <c r="F739" s="77"/>
      <c r="G739" s="77"/>
      <c r="H739" s="77"/>
      <c r="I739" s="77"/>
      <c r="J739" s="106"/>
      <c r="K739" s="106"/>
      <c r="L739" s="106"/>
      <c r="M739" s="106"/>
      <c r="N739" s="106"/>
      <c r="O739" s="106"/>
      <c r="P739" s="106"/>
      <c r="Q739" s="106"/>
      <c r="R739" s="106"/>
      <c r="S739" s="106"/>
      <c r="T739" s="106"/>
      <c r="U739" s="106"/>
      <c r="V739" s="106"/>
      <c r="W739" s="106"/>
    </row>
    <row r="740" spans="1:23">
      <c r="A740" s="77"/>
      <c r="B740" s="77"/>
      <c r="C740" s="77"/>
      <c r="D740" s="106"/>
      <c r="E740" s="106"/>
      <c r="F740" s="77"/>
      <c r="G740" s="77"/>
      <c r="H740" s="77"/>
      <c r="I740" s="77"/>
      <c r="J740" s="106"/>
      <c r="K740" s="106"/>
      <c r="L740" s="106"/>
      <c r="M740" s="106"/>
      <c r="N740" s="106"/>
      <c r="O740" s="106"/>
      <c r="P740" s="106"/>
      <c r="Q740" s="106"/>
      <c r="R740" s="106"/>
      <c r="S740" s="106"/>
      <c r="T740" s="106"/>
      <c r="U740" s="106"/>
      <c r="V740" s="106"/>
      <c r="W740" s="106"/>
    </row>
    <row r="741" spans="1:23">
      <c r="A741" s="77"/>
      <c r="B741" s="77"/>
      <c r="C741" s="77"/>
      <c r="D741" s="106"/>
      <c r="E741" s="106"/>
      <c r="F741" s="77"/>
      <c r="G741" s="77"/>
      <c r="H741" s="77"/>
      <c r="I741" s="77"/>
      <c r="J741" s="106"/>
      <c r="K741" s="106"/>
      <c r="L741" s="106"/>
      <c r="M741" s="106"/>
      <c r="N741" s="106"/>
      <c r="O741" s="106"/>
      <c r="P741" s="106"/>
      <c r="Q741" s="106"/>
      <c r="R741" s="106"/>
      <c r="S741" s="106"/>
      <c r="T741" s="106"/>
      <c r="U741" s="106"/>
      <c r="V741" s="106"/>
      <c r="W741" s="106"/>
    </row>
    <row r="742" spans="1:23">
      <c r="A742" s="77"/>
      <c r="B742" s="77"/>
      <c r="C742" s="77"/>
      <c r="D742" s="106"/>
      <c r="E742" s="106"/>
      <c r="F742" s="77"/>
      <c r="G742" s="77"/>
      <c r="H742" s="77"/>
      <c r="I742" s="77"/>
      <c r="J742" s="106"/>
      <c r="K742" s="106"/>
      <c r="L742" s="106"/>
      <c r="M742" s="106"/>
      <c r="N742" s="106"/>
      <c r="O742" s="106"/>
      <c r="P742" s="106"/>
      <c r="Q742" s="106"/>
      <c r="R742" s="106"/>
      <c r="S742" s="106"/>
      <c r="T742" s="106"/>
      <c r="U742" s="106"/>
      <c r="V742" s="106"/>
      <c r="W742" s="106"/>
    </row>
    <row r="743" spans="1:23">
      <c r="A743" s="77"/>
      <c r="B743" s="77"/>
      <c r="C743" s="77"/>
      <c r="D743" s="106"/>
      <c r="E743" s="106"/>
      <c r="F743" s="77"/>
      <c r="G743" s="77"/>
      <c r="H743" s="77"/>
      <c r="I743" s="77"/>
      <c r="J743" s="106"/>
      <c r="K743" s="106"/>
      <c r="L743" s="106"/>
      <c r="M743" s="106"/>
      <c r="N743" s="106"/>
      <c r="O743" s="106"/>
      <c r="P743" s="106"/>
      <c r="Q743" s="106"/>
      <c r="R743" s="106"/>
      <c r="S743" s="106"/>
      <c r="T743" s="106"/>
      <c r="U743" s="106"/>
      <c r="V743" s="106"/>
      <c r="W743" s="106"/>
    </row>
    <row r="744" spans="1:23">
      <c r="A744" s="77"/>
      <c r="B744" s="77"/>
      <c r="C744" s="77"/>
      <c r="D744" s="106"/>
      <c r="E744" s="106"/>
      <c r="F744" s="77"/>
      <c r="G744" s="77"/>
      <c r="H744" s="77"/>
      <c r="I744" s="77"/>
      <c r="J744" s="106"/>
      <c r="K744" s="106"/>
      <c r="L744" s="106"/>
      <c r="M744" s="106"/>
      <c r="N744" s="106"/>
      <c r="O744" s="106"/>
      <c r="P744" s="106"/>
      <c r="Q744" s="106"/>
      <c r="R744" s="106"/>
      <c r="S744" s="106"/>
      <c r="T744" s="106"/>
      <c r="U744" s="106"/>
      <c r="V744" s="106"/>
      <c r="W744" s="106"/>
    </row>
    <row r="745" spans="1:23">
      <c r="A745" s="77"/>
      <c r="B745" s="77"/>
      <c r="C745" s="77"/>
      <c r="D745" s="106"/>
      <c r="E745" s="106"/>
      <c r="F745" s="77"/>
      <c r="G745" s="77"/>
      <c r="H745" s="77"/>
      <c r="I745" s="77"/>
      <c r="J745" s="106"/>
      <c r="K745" s="106"/>
      <c r="L745" s="106"/>
      <c r="M745" s="106"/>
      <c r="N745" s="106"/>
      <c r="O745" s="106"/>
      <c r="P745" s="106"/>
      <c r="Q745" s="106"/>
      <c r="R745" s="106"/>
      <c r="S745" s="106"/>
      <c r="T745" s="106"/>
      <c r="U745" s="106"/>
      <c r="V745" s="106"/>
      <c r="W745" s="106"/>
    </row>
    <row r="746" spans="1:23">
      <c r="A746" s="77"/>
      <c r="B746" s="77"/>
      <c r="C746" s="77"/>
      <c r="D746" s="106"/>
      <c r="E746" s="106"/>
      <c r="F746" s="77"/>
      <c r="G746" s="77"/>
      <c r="H746" s="77"/>
      <c r="I746" s="77"/>
      <c r="J746" s="106"/>
      <c r="K746" s="106"/>
      <c r="L746" s="106"/>
      <c r="M746" s="106"/>
      <c r="N746" s="106"/>
      <c r="O746" s="106"/>
      <c r="P746" s="106"/>
      <c r="Q746" s="106"/>
      <c r="R746" s="106"/>
      <c r="S746" s="106"/>
      <c r="T746" s="106"/>
      <c r="U746" s="106"/>
      <c r="V746" s="106"/>
      <c r="W746" s="106"/>
    </row>
    <row r="747" spans="1:23">
      <c r="A747" s="77"/>
      <c r="B747" s="77"/>
      <c r="C747" s="77"/>
      <c r="D747" s="106"/>
      <c r="E747" s="106"/>
      <c r="F747" s="77"/>
      <c r="G747" s="77"/>
      <c r="H747" s="77"/>
      <c r="I747" s="77"/>
      <c r="J747" s="106"/>
      <c r="K747" s="106"/>
      <c r="L747" s="106"/>
      <c r="M747" s="106"/>
      <c r="N747" s="106"/>
      <c r="O747" s="106"/>
      <c r="P747" s="106"/>
      <c r="Q747" s="106"/>
      <c r="R747" s="106"/>
      <c r="S747" s="106"/>
      <c r="T747" s="106"/>
      <c r="U747" s="106"/>
      <c r="V747" s="106"/>
      <c r="W747" s="106"/>
    </row>
    <row r="748" spans="1:23">
      <c r="A748" s="77"/>
      <c r="B748" s="77"/>
      <c r="C748" s="77"/>
      <c r="D748" s="106"/>
      <c r="E748" s="106"/>
      <c r="F748" s="77"/>
      <c r="G748" s="77"/>
      <c r="H748" s="77"/>
      <c r="I748" s="77"/>
      <c r="J748" s="106"/>
      <c r="K748" s="106"/>
      <c r="L748" s="106"/>
      <c r="M748" s="106"/>
      <c r="N748" s="106"/>
      <c r="O748" s="106"/>
      <c r="P748" s="106"/>
      <c r="Q748" s="106"/>
      <c r="R748" s="106"/>
      <c r="S748" s="106"/>
      <c r="T748" s="106"/>
      <c r="U748" s="106"/>
      <c r="V748" s="106"/>
      <c r="W748" s="106"/>
    </row>
    <row r="749" spans="1:23">
      <c r="A749" s="77"/>
      <c r="B749" s="77"/>
      <c r="C749" s="77"/>
      <c r="D749" s="106"/>
      <c r="E749" s="106"/>
      <c r="F749" s="77"/>
      <c r="G749" s="77"/>
      <c r="H749" s="77"/>
      <c r="I749" s="77"/>
      <c r="J749" s="106"/>
      <c r="K749" s="106"/>
      <c r="L749" s="106"/>
      <c r="M749" s="106"/>
      <c r="N749" s="106"/>
      <c r="O749" s="106"/>
      <c r="P749" s="106"/>
      <c r="Q749" s="106"/>
      <c r="R749" s="106"/>
      <c r="S749" s="106"/>
      <c r="T749" s="106"/>
      <c r="U749" s="106"/>
      <c r="V749" s="106"/>
      <c r="W749" s="106"/>
    </row>
    <row r="750" spans="1:23">
      <c r="A750" s="77"/>
      <c r="B750" s="77"/>
      <c r="C750" s="77"/>
      <c r="D750" s="106"/>
      <c r="E750" s="106"/>
      <c r="F750" s="77"/>
      <c r="G750" s="77"/>
      <c r="H750" s="77"/>
      <c r="I750" s="77"/>
      <c r="J750" s="106"/>
      <c r="K750" s="106"/>
      <c r="L750" s="106"/>
      <c r="M750" s="106"/>
      <c r="N750" s="106"/>
      <c r="O750" s="106"/>
      <c r="P750" s="106"/>
      <c r="Q750" s="106"/>
      <c r="R750" s="106"/>
      <c r="S750" s="106"/>
      <c r="T750" s="106"/>
      <c r="U750" s="106"/>
      <c r="V750" s="106"/>
      <c r="W750" s="106"/>
    </row>
    <row r="751" spans="1:23">
      <c r="A751" s="77"/>
      <c r="B751" s="77"/>
      <c r="C751" s="77"/>
      <c r="D751" s="106"/>
      <c r="E751" s="106"/>
      <c r="F751" s="77"/>
      <c r="G751" s="77"/>
      <c r="H751" s="77"/>
      <c r="I751" s="77"/>
      <c r="J751" s="106"/>
      <c r="K751" s="106"/>
      <c r="L751" s="106"/>
      <c r="M751" s="106"/>
      <c r="N751" s="106"/>
      <c r="O751" s="106"/>
      <c r="P751" s="106"/>
      <c r="Q751" s="106"/>
      <c r="R751" s="106"/>
      <c r="S751" s="106"/>
      <c r="T751" s="106"/>
      <c r="U751" s="106"/>
      <c r="V751" s="106"/>
      <c r="W751" s="106"/>
    </row>
    <row r="752" spans="1:23">
      <c r="A752" s="77"/>
      <c r="B752" s="77"/>
      <c r="C752" s="77"/>
      <c r="D752" s="106"/>
      <c r="E752" s="106"/>
      <c r="F752" s="77"/>
      <c r="G752" s="77"/>
      <c r="H752" s="77"/>
      <c r="I752" s="77"/>
      <c r="J752" s="106"/>
      <c r="K752" s="106"/>
      <c r="L752" s="106"/>
      <c r="M752" s="106"/>
      <c r="N752" s="106"/>
      <c r="O752" s="106"/>
      <c r="P752" s="106"/>
      <c r="Q752" s="106"/>
      <c r="R752" s="106"/>
      <c r="S752" s="106"/>
      <c r="T752" s="106"/>
      <c r="U752" s="106"/>
      <c r="V752" s="106"/>
      <c r="W752" s="106"/>
    </row>
    <row r="753" spans="1:23">
      <c r="A753" s="77"/>
      <c r="B753" s="77"/>
      <c r="C753" s="77"/>
      <c r="D753" s="106"/>
      <c r="E753" s="106"/>
      <c r="F753" s="77"/>
      <c r="G753" s="77"/>
      <c r="H753" s="77"/>
      <c r="I753" s="77"/>
      <c r="J753" s="106"/>
      <c r="K753" s="106"/>
      <c r="L753" s="106"/>
      <c r="M753" s="106"/>
      <c r="N753" s="106"/>
      <c r="O753" s="106"/>
      <c r="P753" s="106"/>
      <c r="Q753" s="106"/>
      <c r="R753" s="106"/>
      <c r="S753" s="106"/>
      <c r="T753" s="106"/>
      <c r="U753" s="106"/>
      <c r="V753" s="106"/>
      <c r="W753" s="106"/>
    </row>
    <row r="754" spans="1:23">
      <c r="A754" s="77"/>
      <c r="B754" s="77"/>
      <c r="C754" s="77"/>
      <c r="D754" s="106"/>
      <c r="E754" s="106"/>
      <c r="F754" s="77"/>
      <c r="G754" s="77"/>
      <c r="H754" s="77"/>
      <c r="I754" s="77"/>
      <c r="J754" s="106"/>
      <c r="K754" s="106"/>
      <c r="L754" s="106"/>
      <c r="M754" s="106"/>
      <c r="N754" s="106"/>
      <c r="O754" s="106"/>
      <c r="P754" s="106"/>
      <c r="Q754" s="106"/>
      <c r="R754" s="106"/>
      <c r="S754" s="106"/>
      <c r="T754" s="106"/>
      <c r="U754" s="106"/>
      <c r="V754" s="106"/>
      <c r="W754" s="106"/>
    </row>
    <row r="755" spans="1:23">
      <c r="A755" s="77"/>
      <c r="B755" s="77"/>
      <c r="C755" s="77"/>
      <c r="D755" s="106"/>
      <c r="E755" s="106"/>
      <c r="F755" s="77"/>
      <c r="G755" s="77"/>
      <c r="H755" s="77"/>
      <c r="I755" s="77"/>
      <c r="J755" s="106"/>
      <c r="K755" s="106"/>
      <c r="L755" s="106"/>
      <c r="M755" s="106"/>
      <c r="N755" s="106"/>
      <c r="O755" s="106"/>
      <c r="P755" s="106"/>
      <c r="Q755" s="106"/>
      <c r="R755" s="106"/>
      <c r="S755" s="106"/>
      <c r="T755" s="106"/>
      <c r="U755" s="106"/>
      <c r="V755" s="106"/>
      <c r="W755" s="106"/>
    </row>
    <row r="756" spans="1:23">
      <c r="A756" s="77"/>
      <c r="B756" s="77"/>
      <c r="C756" s="77"/>
      <c r="D756" s="106"/>
      <c r="E756" s="106"/>
      <c r="F756" s="77"/>
      <c r="G756" s="77"/>
      <c r="H756" s="77"/>
      <c r="I756" s="77"/>
      <c r="J756" s="106"/>
      <c r="K756" s="106"/>
      <c r="L756" s="106"/>
      <c r="M756" s="106"/>
      <c r="N756" s="106"/>
      <c r="O756" s="106"/>
      <c r="P756" s="106"/>
      <c r="Q756" s="106"/>
      <c r="R756" s="106"/>
      <c r="S756" s="106"/>
      <c r="T756" s="106"/>
      <c r="U756" s="106"/>
      <c r="V756" s="106"/>
      <c r="W756" s="106"/>
    </row>
    <row r="757" spans="1:23">
      <c r="A757" s="77"/>
      <c r="B757" s="77"/>
      <c r="C757" s="77"/>
      <c r="D757" s="106"/>
      <c r="E757" s="106"/>
      <c r="F757" s="77"/>
      <c r="G757" s="77"/>
      <c r="H757" s="77"/>
      <c r="I757" s="77"/>
      <c r="J757" s="106"/>
      <c r="K757" s="106"/>
      <c r="L757" s="106"/>
      <c r="M757" s="106"/>
      <c r="N757" s="106"/>
      <c r="O757" s="106"/>
      <c r="P757" s="106"/>
      <c r="Q757" s="106"/>
      <c r="R757" s="106"/>
      <c r="S757" s="106"/>
      <c r="T757" s="106"/>
      <c r="U757" s="106"/>
      <c r="V757" s="106"/>
      <c r="W757" s="106"/>
    </row>
    <row r="758" spans="1:23">
      <c r="A758" s="77"/>
      <c r="B758" s="77"/>
      <c r="C758" s="77"/>
      <c r="D758" s="106"/>
      <c r="E758" s="106"/>
      <c r="F758" s="77"/>
      <c r="G758" s="77"/>
      <c r="H758" s="77"/>
      <c r="I758" s="77"/>
      <c r="J758" s="106"/>
      <c r="K758" s="106"/>
      <c r="L758" s="106"/>
      <c r="M758" s="106"/>
      <c r="N758" s="106"/>
      <c r="O758" s="106"/>
      <c r="P758" s="106"/>
      <c r="Q758" s="106"/>
      <c r="R758" s="106"/>
      <c r="S758" s="106"/>
      <c r="T758" s="106"/>
      <c r="U758" s="106"/>
      <c r="V758" s="106"/>
      <c r="W758" s="106"/>
    </row>
    <row r="759" spans="1:23">
      <c r="A759" s="77"/>
      <c r="B759" s="77"/>
      <c r="C759" s="77"/>
      <c r="D759" s="106"/>
      <c r="E759" s="106"/>
      <c r="F759" s="77"/>
      <c r="G759" s="77"/>
      <c r="H759" s="77"/>
      <c r="I759" s="77"/>
      <c r="J759" s="106"/>
      <c r="K759" s="106"/>
      <c r="L759" s="106"/>
      <c r="M759" s="106"/>
      <c r="N759" s="106"/>
      <c r="O759" s="106"/>
      <c r="P759" s="106"/>
      <c r="Q759" s="106"/>
      <c r="R759" s="106"/>
      <c r="S759" s="106"/>
      <c r="T759" s="106"/>
      <c r="U759" s="106"/>
      <c r="V759" s="106"/>
      <c r="W759" s="106"/>
    </row>
    <row r="760" spans="1:23">
      <c r="A760" s="77"/>
      <c r="B760" s="77"/>
      <c r="C760" s="77"/>
      <c r="D760" s="106"/>
      <c r="E760" s="106"/>
      <c r="F760" s="77"/>
      <c r="G760" s="77"/>
      <c r="H760" s="77"/>
      <c r="I760" s="77"/>
      <c r="J760" s="106"/>
      <c r="K760" s="106"/>
      <c r="L760" s="106"/>
      <c r="M760" s="106"/>
      <c r="N760" s="106"/>
      <c r="O760" s="106"/>
      <c r="P760" s="106"/>
      <c r="Q760" s="106"/>
      <c r="R760" s="106"/>
      <c r="S760" s="106"/>
      <c r="T760" s="106"/>
      <c r="U760" s="106"/>
      <c r="V760" s="106"/>
      <c r="W760" s="106"/>
    </row>
    <row r="761" spans="1:23">
      <c r="A761" s="77"/>
      <c r="B761" s="77"/>
      <c r="C761" s="77"/>
      <c r="D761" s="106"/>
      <c r="E761" s="106"/>
      <c r="F761" s="77"/>
      <c r="G761" s="77"/>
      <c r="H761" s="77"/>
      <c r="I761" s="77"/>
      <c r="J761" s="106"/>
      <c r="K761" s="106"/>
      <c r="L761" s="106"/>
      <c r="M761" s="106"/>
      <c r="N761" s="106"/>
      <c r="O761" s="106"/>
      <c r="P761" s="106"/>
      <c r="Q761" s="106"/>
      <c r="R761" s="106"/>
      <c r="S761" s="106"/>
      <c r="T761" s="106"/>
      <c r="U761" s="106"/>
      <c r="V761" s="106"/>
      <c r="W761" s="106"/>
    </row>
    <row r="762" spans="1:23">
      <c r="A762" s="77"/>
      <c r="B762" s="77"/>
      <c r="C762" s="77"/>
      <c r="D762" s="106"/>
      <c r="E762" s="106"/>
      <c r="F762" s="77"/>
      <c r="G762" s="77"/>
      <c r="H762" s="77"/>
      <c r="I762" s="77"/>
      <c r="J762" s="106"/>
      <c r="K762" s="106"/>
      <c r="L762" s="106"/>
      <c r="M762" s="106"/>
      <c r="N762" s="106"/>
      <c r="O762" s="106"/>
      <c r="P762" s="106"/>
      <c r="Q762" s="106"/>
      <c r="R762" s="106"/>
      <c r="S762" s="106"/>
      <c r="T762" s="106"/>
      <c r="U762" s="106"/>
      <c r="V762" s="106"/>
      <c r="W762" s="106"/>
    </row>
    <row r="763" spans="1:23">
      <c r="A763" s="77"/>
      <c r="B763" s="77"/>
      <c r="C763" s="77"/>
      <c r="D763" s="106"/>
      <c r="E763" s="106"/>
      <c r="F763" s="77"/>
      <c r="G763" s="77"/>
      <c r="H763" s="77"/>
      <c r="I763" s="77"/>
      <c r="J763" s="106"/>
      <c r="K763" s="106"/>
      <c r="L763" s="106"/>
      <c r="M763" s="106"/>
      <c r="N763" s="106"/>
      <c r="O763" s="106"/>
      <c r="P763" s="106"/>
      <c r="Q763" s="106"/>
      <c r="R763" s="106"/>
      <c r="S763" s="106"/>
      <c r="T763" s="106"/>
      <c r="U763" s="106"/>
      <c r="V763" s="106"/>
      <c r="W763" s="106"/>
    </row>
    <row r="764" spans="1:23">
      <c r="A764" s="77"/>
      <c r="B764" s="77"/>
      <c r="C764" s="77"/>
      <c r="D764" s="106"/>
      <c r="E764" s="106"/>
      <c r="F764" s="77"/>
      <c r="G764" s="77"/>
      <c r="H764" s="77"/>
      <c r="I764" s="77"/>
      <c r="J764" s="106"/>
      <c r="K764" s="106"/>
      <c r="L764" s="106"/>
      <c r="M764" s="106"/>
      <c r="N764" s="106"/>
      <c r="O764" s="106"/>
      <c r="P764" s="106"/>
      <c r="Q764" s="106"/>
      <c r="R764" s="106"/>
      <c r="S764" s="106"/>
      <c r="T764" s="106"/>
      <c r="U764" s="106"/>
      <c r="V764" s="106"/>
      <c r="W764" s="106"/>
    </row>
    <row r="765" spans="1:23">
      <c r="A765" s="77"/>
      <c r="B765" s="77"/>
      <c r="C765" s="77"/>
      <c r="D765" s="106"/>
      <c r="E765" s="106"/>
      <c r="F765" s="77"/>
      <c r="G765" s="77"/>
      <c r="H765" s="77"/>
      <c r="I765" s="77"/>
      <c r="J765" s="106"/>
      <c r="K765" s="106"/>
      <c r="L765" s="106"/>
      <c r="M765" s="106"/>
      <c r="N765" s="106"/>
      <c r="O765" s="106"/>
      <c r="P765" s="106"/>
      <c r="Q765" s="106"/>
      <c r="R765" s="106"/>
      <c r="S765" s="106"/>
      <c r="T765" s="106"/>
      <c r="U765" s="106"/>
      <c r="V765" s="106"/>
      <c r="W765" s="106"/>
    </row>
    <row r="766" spans="1:23">
      <c r="A766" s="77"/>
      <c r="B766" s="77"/>
      <c r="C766" s="77"/>
      <c r="D766" s="106"/>
      <c r="E766" s="106"/>
      <c r="F766" s="77"/>
      <c r="G766" s="77"/>
      <c r="H766" s="77"/>
      <c r="I766" s="77"/>
      <c r="J766" s="106"/>
      <c r="K766" s="106"/>
      <c r="L766" s="106"/>
      <c r="M766" s="106"/>
      <c r="N766" s="106"/>
      <c r="O766" s="106"/>
      <c r="P766" s="106"/>
      <c r="Q766" s="106"/>
      <c r="R766" s="106"/>
      <c r="S766" s="106"/>
      <c r="T766" s="106"/>
      <c r="U766" s="106"/>
      <c r="V766" s="106"/>
      <c r="W766" s="106"/>
    </row>
    <row r="767" spans="1:23">
      <c r="A767" s="77"/>
      <c r="B767" s="77"/>
      <c r="C767" s="77"/>
      <c r="D767" s="106"/>
      <c r="E767" s="106"/>
      <c r="F767" s="77"/>
      <c r="G767" s="77"/>
      <c r="H767" s="77"/>
      <c r="I767" s="77"/>
      <c r="J767" s="106"/>
      <c r="K767" s="106"/>
      <c r="L767" s="106"/>
      <c r="M767" s="106"/>
      <c r="N767" s="106"/>
      <c r="O767" s="106"/>
      <c r="P767" s="106"/>
      <c r="Q767" s="106"/>
      <c r="R767" s="106"/>
      <c r="S767" s="106"/>
      <c r="T767" s="106"/>
      <c r="U767" s="106"/>
      <c r="V767" s="106"/>
      <c r="W767" s="106"/>
    </row>
    <row r="768" spans="1:23">
      <c r="A768" s="77"/>
      <c r="B768" s="77"/>
      <c r="C768" s="77"/>
      <c r="D768" s="106"/>
      <c r="E768" s="106"/>
      <c r="F768" s="77"/>
      <c r="G768" s="77"/>
      <c r="H768" s="77"/>
      <c r="I768" s="77"/>
      <c r="J768" s="106"/>
      <c r="K768" s="106"/>
      <c r="L768" s="106"/>
      <c r="M768" s="106"/>
      <c r="N768" s="106"/>
      <c r="O768" s="106"/>
      <c r="P768" s="106"/>
      <c r="Q768" s="106"/>
      <c r="R768" s="106"/>
      <c r="S768" s="106"/>
      <c r="T768" s="106"/>
      <c r="U768" s="106"/>
      <c r="V768" s="106"/>
      <c r="W768" s="106"/>
    </row>
    <row r="769" spans="1:23">
      <c r="A769" s="77"/>
      <c r="B769" s="77"/>
      <c r="C769" s="77"/>
      <c r="D769" s="106"/>
      <c r="E769" s="106"/>
      <c r="F769" s="77"/>
      <c r="G769" s="77"/>
      <c r="H769" s="77"/>
      <c r="I769" s="77"/>
      <c r="J769" s="106"/>
      <c r="K769" s="106"/>
      <c r="L769" s="106"/>
      <c r="M769" s="106"/>
      <c r="N769" s="106"/>
      <c r="O769" s="106"/>
      <c r="P769" s="106"/>
      <c r="Q769" s="106"/>
      <c r="R769" s="106"/>
      <c r="S769" s="106"/>
      <c r="T769" s="106"/>
      <c r="U769" s="106"/>
      <c r="V769" s="106"/>
      <c r="W769" s="106"/>
    </row>
    <row r="770" spans="1:23">
      <c r="A770" s="77"/>
      <c r="B770" s="77"/>
      <c r="C770" s="77"/>
      <c r="D770" s="106"/>
      <c r="E770" s="106"/>
      <c r="F770" s="77"/>
      <c r="G770" s="77"/>
      <c r="H770" s="77"/>
      <c r="I770" s="77"/>
      <c r="J770" s="106"/>
      <c r="K770" s="106"/>
      <c r="L770" s="106"/>
      <c r="M770" s="106"/>
      <c r="N770" s="106"/>
      <c r="O770" s="106"/>
      <c r="P770" s="106"/>
      <c r="Q770" s="106"/>
      <c r="R770" s="106"/>
      <c r="S770" s="106"/>
      <c r="T770" s="106"/>
      <c r="U770" s="106"/>
      <c r="V770" s="106"/>
      <c r="W770" s="106"/>
    </row>
    <row r="771" spans="1:23">
      <c r="A771" s="77"/>
      <c r="B771" s="77"/>
      <c r="C771" s="77"/>
      <c r="D771" s="106"/>
      <c r="E771" s="106"/>
      <c r="F771" s="77"/>
      <c r="G771" s="77"/>
      <c r="H771" s="77"/>
      <c r="I771" s="77"/>
      <c r="J771" s="106"/>
      <c r="K771" s="106"/>
      <c r="L771" s="106"/>
      <c r="M771" s="106"/>
      <c r="N771" s="106"/>
      <c r="O771" s="106"/>
      <c r="P771" s="106"/>
      <c r="Q771" s="106"/>
      <c r="R771" s="106"/>
      <c r="S771" s="106"/>
      <c r="T771" s="106"/>
      <c r="U771" s="106"/>
      <c r="V771" s="106"/>
      <c r="W771" s="106"/>
    </row>
    <row r="772" spans="1:23">
      <c r="A772" s="77"/>
      <c r="B772" s="77"/>
      <c r="C772" s="77"/>
      <c r="D772" s="106"/>
      <c r="E772" s="106"/>
      <c r="F772" s="77"/>
      <c r="G772" s="77"/>
      <c r="H772" s="77"/>
      <c r="I772" s="77"/>
      <c r="J772" s="106"/>
      <c r="K772" s="106"/>
      <c r="L772" s="106"/>
      <c r="M772" s="106"/>
      <c r="N772" s="106"/>
      <c r="O772" s="106"/>
      <c r="P772" s="106"/>
      <c r="Q772" s="106"/>
      <c r="R772" s="106"/>
      <c r="S772" s="106"/>
      <c r="T772" s="106"/>
      <c r="U772" s="106"/>
      <c r="V772" s="106"/>
      <c r="W772" s="106"/>
    </row>
    <row r="773" spans="1:23">
      <c r="A773" s="77"/>
      <c r="B773" s="77"/>
      <c r="C773" s="77"/>
      <c r="D773" s="106"/>
      <c r="E773" s="106"/>
      <c r="F773" s="77"/>
      <c r="G773" s="77"/>
      <c r="H773" s="77"/>
      <c r="I773" s="77"/>
      <c r="J773" s="106"/>
      <c r="K773" s="106"/>
      <c r="L773" s="106"/>
      <c r="M773" s="106"/>
      <c r="N773" s="106"/>
      <c r="O773" s="106"/>
      <c r="P773" s="106"/>
      <c r="Q773" s="106"/>
      <c r="R773" s="106"/>
      <c r="S773" s="106"/>
      <c r="T773" s="106"/>
      <c r="U773" s="106"/>
      <c r="V773" s="106"/>
      <c r="W773" s="106"/>
    </row>
    <row r="774" spans="1:23">
      <c r="A774" s="77"/>
      <c r="B774" s="77"/>
      <c r="C774" s="77"/>
      <c r="D774" s="106"/>
      <c r="E774" s="106"/>
      <c r="F774" s="77"/>
      <c r="G774" s="77"/>
      <c r="H774" s="77"/>
      <c r="I774" s="77"/>
      <c r="J774" s="106"/>
      <c r="K774" s="106"/>
      <c r="L774" s="106"/>
      <c r="M774" s="106"/>
      <c r="N774" s="106"/>
      <c r="O774" s="106"/>
      <c r="P774" s="106"/>
      <c r="Q774" s="106"/>
      <c r="R774" s="106"/>
      <c r="S774" s="106"/>
      <c r="T774" s="106"/>
      <c r="U774" s="106"/>
      <c r="V774" s="106"/>
      <c r="W774" s="106"/>
    </row>
    <row r="775" spans="1:23">
      <c r="A775" s="77"/>
      <c r="B775" s="77"/>
      <c r="C775" s="77"/>
      <c r="D775" s="106"/>
      <c r="E775" s="106"/>
      <c r="F775" s="77"/>
      <c r="G775" s="77"/>
      <c r="H775" s="77"/>
      <c r="I775" s="77"/>
      <c r="J775" s="106"/>
      <c r="K775" s="106"/>
      <c r="L775" s="106"/>
      <c r="M775" s="106"/>
      <c r="N775" s="106"/>
      <c r="O775" s="106"/>
      <c r="P775" s="106"/>
      <c r="Q775" s="106"/>
      <c r="R775" s="106"/>
      <c r="S775" s="106"/>
      <c r="T775" s="106"/>
      <c r="U775" s="106"/>
      <c r="V775" s="106"/>
      <c r="W775" s="106"/>
    </row>
    <row r="776" spans="1:23">
      <c r="A776" s="77"/>
      <c r="B776" s="77"/>
      <c r="C776" s="77"/>
      <c r="D776" s="106"/>
      <c r="E776" s="106"/>
      <c r="F776" s="77"/>
      <c r="G776" s="77"/>
      <c r="H776" s="77"/>
      <c r="I776" s="77"/>
      <c r="J776" s="106"/>
      <c r="K776" s="106"/>
      <c r="L776" s="106"/>
      <c r="M776" s="106"/>
      <c r="N776" s="106"/>
      <c r="O776" s="106"/>
      <c r="P776" s="106"/>
      <c r="Q776" s="106"/>
      <c r="R776" s="106"/>
      <c r="S776" s="106"/>
      <c r="T776" s="106"/>
      <c r="U776" s="106"/>
      <c r="V776" s="106"/>
      <c r="W776" s="106"/>
    </row>
    <row r="777" spans="1:23">
      <c r="A777" s="77"/>
      <c r="B777" s="77"/>
      <c r="C777" s="77"/>
      <c r="D777" s="106"/>
      <c r="E777" s="106"/>
      <c r="F777" s="77"/>
      <c r="G777" s="77"/>
      <c r="H777" s="77"/>
      <c r="I777" s="77"/>
      <c r="J777" s="106"/>
      <c r="K777" s="106"/>
      <c r="L777" s="106"/>
      <c r="M777" s="106"/>
      <c r="N777" s="106"/>
      <c r="O777" s="106"/>
      <c r="P777" s="106"/>
      <c r="Q777" s="106"/>
      <c r="R777" s="106"/>
      <c r="S777" s="106"/>
      <c r="T777" s="106"/>
      <c r="U777" s="106"/>
      <c r="V777" s="106"/>
      <c r="W777" s="106"/>
    </row>
    <row r="778" spans="1:23">
      <c r="A778" s="77"/>
      <c r="B778" s="77"/>
      <c r="C778" s="77"/>
      <c r="D778" s="106"/>
      <c r="E778" s="106"/>
      <c r="F778" s="77"/>
      <c r="G778" s="77"/>
      <c r="H778" s="77"/>
      <c r="I778" s="77"/>
      <c r="J778" s="106"/>
      <c r="K778" s="106"/>
      <c r="L778" s="106"/>
      <c r="M778" s="106"/>
      <c r="N778" s="106"/>
      <c r="O778" s="106"/>
      <c r="P778" s="106"/>
      <c r="Q778" s="106"/>
      <c r="R778" s="106"/>
      <c r="S778" s="106"/>
      <c r="T778" s="106"/>
      <c r="U778" s="106"/>
      <c r="V778" s="106"/>
      <c r="W778" s="106"/>
    </row>
    <row r="779" spans="1:23">
      <c r="A779" s="77"/>
      <c r="B779" s="77"/>
      <c r="C779" s="77"/>
      <c r="D779" s="106"/>
      <c r="E779" s="106"/>
      <c r="F779" s="77"/>
      <c r="G779" s="77"/>
      <c r="H779" s="77"/>
      <c r="I779" s="77"/>
      <c r="J779" s="106"/>
      <c r="K779" s="106"/>
      <c r="L779" s="106"/>
      <c r="M779" s="106"/>
      <c r="N779" s="106"/>
      <c r="O779" s="106"/>
      <c r="P779" s="106"/>
      <c r="Q779" s="106"/>
      <c r="R779" s="106"/>
      <c r="S779" s="106"/>
      <c r="T779" s="106"/>
      <c r="U779" s="106"/>
      <c r="V779" s="106"/>
      <c r="W779" s="106"/>
    </row>
    <row r="780" spans="1:23">
      <c r="A780" s="77"/>
      <c r="B780" s="77"/>
      <c r="C780" s="77"/>
      <c r="D780" s="106"/>
      <c r="E780" s="106"/>
      <c r="F780" s="77"/>
      <c r="G780" s="77"/>
      <c r="H780" s="77"/>
      <c r="I780" s="77"/>
      <c r="J780" s="106"/>
      <c r="K780" s="106"/>
      <c r="L780" s="106"/>
      <c r="M780" s="106"/>
      <c r="N780" s="106"/>
      <c r="O780" s="106"/>
      <c r="P780" s="106"/>
      <c r="Q780" s="106"/>
      <c r="R780" s="106"/>
      <c r="S780" s="106"/>
      <c r="T780" s="106"/>
      <c r="U780" s="106"/>
      <c r="V780" s="106"/>
      <c r="W780" s="106"/>
    </row>
    <row r="781" spans="1:23">
      <c r="A781" s="77"/>
      <c r="B781" s="77"/>
      <c r="C781" s="77"/>
      <c r="D781" s="106"/>
      <c r="E781" s="106"/>
      <c r="F781" s="77"/>
      <c r="G781" s="77"/>
      <c r="H781" s="77"/>
      <c r="I781" s="77"/>
      <c r="J781" s="106"/>
      <c r="K781" s="106"/>
      <c r="L781" s="106"/>
      <c r="M781" s="106"/>
      <c r="N781" s="106"/>
      <c r="O781" s="106"/>
      <c r="P781" s="106"/>
      <c r="Q781" s="106"/>
      <c r="R781" s="106"/>
      <c r="S781" s="106"/>
      <c r="T781" s="106"/>
      <c r="U781" s="106"/>
      <c r="V781" s="106"/>
      <c r="W781" s="106"/>
    </row>
    <row r="782" spans="1:23">
      <c r="A782" s="77"/>
      <c r="B782" s="77"/>
      <c r="C782" s="77"/>
      <c r="D782" s="106"/>
      <c r="E782" s="106"/>
      <c r="F782" s="77"/>
      <c r="G782" s="77"/>
      <c r="H782" s="77"/>
      <c r="I782" s="77"/>
      <c r="J782" s="106"/>
      <c r="K782" s="106"/>
      <c r="L782" s="106"/>
      <c r="M782" s="106"/>
      <c r="N782" s="106"/>
      <c r="O782" s="106"/>
      <c r="P782" s="106"/>
      <c r="Q782" s="106"/>
      <c r="R782" s="106"/>
      <c r="S782" s="106"/>
      <c r="T782" s="106"/>
      <c r="U782" s="106"/>
      <c r="V782" s="106"/>
      <c r="W782" s="106"/>
    </row>
    <row r="783" spans="1:23">
      <c r="A783" s="77"/>
      <c r="B783" s="77"/>
      <c r="C783" s="77"/>
      <c r="D783" s="106"/>
      <c r="E783" s="106"/>
      <c r="F783" s="77"/>
      <c r="G783" s="77"/>
      <c r="H783" s="77"/>
      <c r="I783" s="77"/>
      <c r="J783" s="106"/>
      <c r="K783" s="106"/>
      <c r="L783" s="106"/>
      <c r="M783" s="106"/>
      <c r="N783" s="106"/>
      <c r="O783" s="106"/>
      <c r="P783" s="106"/>
      <c r="Q783" s="106"/>
      <c r="R783" s="106"/>
      <c r="S783" s="106"/>
      <c r="T783" s="106"/>
      <c r="U783" s="106"/>
      <c r="V783" s="106"/>
      <c r="W783" s="106"/>
    </row>
    <row r="784" spans="1:23">
      <c r="A784" s="77"/>
      <c r="B784" s="77"/>
      <c r="C784" s="77"/>
      <c r="D784" s="106"/>
      <c r="E784" s="106"/>
      <c r="F784" s="77"/>
      <c r="G784" s="77"/>
      <c r="H784" s="77"/>
      <c r="I784" s="77"/>
      <c r="J784" s="106"/>
      <c r="K784" s="106"/>
      <c r="L784" s="106"/>
      <c r="M784" s="106"/>
      <c r="N784" s="106"/>
      <c r="O784" s="106"/>
      <c r="P784" s="106"/>
      <c r="Q784" s="106"/>
      <c r="R784" s="106"/>
      <c r="S784" s="106"/>
      <c r="T784" s="106"/>
      <c r="U784" s="106"/>
      <c r="V784" s="106"/>
      <c r="W784" s="106"/>
    </row>
    <row r="785" spans="1:23">
      <c r="A785" s="77"/>
      <c r="B785" s="77"/>
      <c r="C785" s="77"/>
      <c r="D785" s="106"/>
      <c r="E785" s="106"/>
      <c r="F785" s="77"/>
      <c r="G785" s="77"/>
      <c r="H785" s="77"/>
      <c r="I785" s="77"/>
      <c r="J785" s="106"/>
      <c r="K785" s="106"/>
      <c r="L785" s="106"/>
      <c r="M785" s="106"/>
      <c r="N785" s="106"/>
      <c r="O785" s="106"/>
      <c r="P785" s="106"/>
      <c r="Q785" s="106"/>
      <c r="R785" s="106"/>
      <c r="S785" s="106"/>
      <c r="T785" s="106"/>
      <c r="U785" s="106"/>
      <c r="V785" s="106"/>
      <c r="W785" s="106"/>
    </row>
    <row r="786" spans="1:23">
      <c r="A786" s="77"/>
      <c r="B786" s="77"/>
      <c r="C786" s="77"/>
      <c r="D786" s="106"/>
      <c r="E786" s="106"/>
      <c r="F786" s="77"/>
      <c r="G786" s="77"/>
      <c r="H786" s="77"/>
      <c r="I786" s="77"/>
      <c r="J786" s="106"/>
      <c r="K786" s="106"/>
      <c r="L786" s="106"/>
      <c r="M786" s="106"/>
      <c r="N786" s="106"/>
      <c r="O786" s="106"/>
      <c r="P786" s="106"/>
      <c r="Q786" s="106"/>
      <c r="R786" s="106"/>
      <c r="S786" s="106"/>
      <c r="T786" s="106"/>
      <c r="U786" s="106"/>
      <c r="V786" s="106"/>
      <c r="W786" s="106"/>
    </row>
    <row r="787" spans="1:23">
      <c r="A787" s="77"/>
      <c r="B787" s="77"/>
      <c r="C787" s="77"/>
      <c r="D787" s="106"/>
      <c r="E787" s="106"/>
      <c r="F787" s="77"/>
      <c r="G787" s="77"/>
      <c r="H787" s="77"/>
      <c r="I787" s="77"/>
      <c r="J787" s="106"/>
      <c r="K787" s="106"/>
      <c r="L787" s="106"/>
      <c r="M787" s="106"/>
      <c r="N787" s="106"/>
      <c r="O787" s="106"/>
      <c r="P787" s="106"/>
      <c r="Q787" s="106"/>
      <c r="R787" s="106"/>
      <c r="S787" s="106"/>
      <c r="T787" s="106"/>
      <c r="U787" s="106"/>
      <c r="V787" s="106"/>
      <c r="W787" s="106"/>
    </row>
    <row r="788" spans="1:23">
      <c r="A788" s="77"/>
      <c r="B788" s="77"/>
      <c r="C788" s="77"/>
      <c r="D788" s="106"/>
      <c r="E788" s="106"/>
      <c r="F788" s="77"/>
      <c r="G788" s="77"/>
      <c r="H788" s="77"/>
      <c r="I788" s="77"/>
      <c r="J788" s="106"/>
      <c r="K788" s="106"/>
      <c r="L788" s="106"/>
      <c r="M788" s="106"/>
      <c r="N788" s="106"/>
      <c r="O788" s="106"/>
      <c r="P788" s="106"/>
      <c r="Q788" s="106"/>
      <c r="R788" s="106"/>
      <c r="S788" s="106"/>
      <c r="T788" s="106"/>
      <c r="U788" s="106"/>
      <c r="V788" s="106"/>
      <c r="W788" s="106"/>
    </row>
    <row r="789" spans="1:23">
      <c r="A789" s="77"/>
      <c r="B789" s="77"/>
      <c r="C789" s="77"/>
      <c r="D789" s="106"/>
      <c r="E789" s="106"/>
      <c r="F789" s="77"/>
      <c r="G789" s="77"/>
      <c r="H789" s="77"/>
      <c r="I789" s="77"/>
      <c r="J789" s="106"/>
      <c r="K789" s="106"/>
      <c r="L789" s="106"/>
      <c r="M789" s="106"/>
      <c r="N789" s="106"/>
      <c r="O789" s="106"/>
      <c r="P789" s="106"/>
      <c r="Q789" s="106"/>
      <c r="R789" s="106"/>
      <c r="S789" s="106"/>
      <c r="T789" s="106"/>
      <c r="U789" s="106"/>
      <c r="V789" s="106"/>
      <c r="W789" s="106"/>
    </row>
    <row r="790" spans="1:23">
      <c r="A790" s="77"/>
      <c r="B790" s="77"/>
      <c r="C790" s="77"/>
      <c r="D790" s="106"/>
      <c r="E790" s="106"/>
      <c r="F790" s="77"/>
      <c r="G790" s="77"/>
      <c r="H790" s="77"/>
      <c r="I790" s="77"/>
      <c r="J790" s="106"/>
      <c r="K790" s="106"/>
      <c r="L790" s="106"/>
      <c r="M790" s="106"/>
      <c r="N790" s="106"/>
      <c r="O790" s="106"/>
      <c r="P790" s="106"/>
      <c r="Q790" s="106"/>
      <c r="R790" s="106"/>
      <c r="S790" s="106"/>
      <c r="T790" s="106"/>
      <c r="U790" s="106"/>
      <c r="V790" s="106"/>
      <c r="W790" s="106"/>
    </row>
    <row r="791" spans="1:23">
      <c r="A791" s="77"/>
      <c r="B791" s="77"/>
      <c r="C791" s="77"/>
      <c r="D791" s="106"/>
      <c r="E791" s="106"/>
      <c r="F791" s="77"/>
      <c r="G791" s="77"/>
      <c r="H791" s="77"/>
      <c r="I791" s="77"/>
      <c r="J791" s="106"/>
      <c r="K791" s="106"/>
      <c r="L791" s="106"/>
      <c r="M791" s="106"/>
      <c r="N791" s="106"/>
      <c r="O791" s="106"/>
      <c r="P791" s="106"/>
      <c r="Q791" s="106"/>
      <c r="R791" s="106"/>
      <c r="S791" s="106"/>
      <c r="T791" s="106"/>
      <c r="U791" s="106"/>
      <c r="V791" s="106"/>
      <c r="W791" s="106"/>
    </row>
    <row r="792" spans="1:23">
      <c r="A792" s="77"/>
      <c r="B792" s="77"/>
      <c r="C792" s="77"/>
      <c r="D792" s="106"/>
      <c r="E792" s="106"/>
      <c r="F792" s="77"/>
      <c r="G792" s="77"/>
      <c r="H792" s="77"/>
      <c r="I792" s="77"/>
      <c r="J792" s="106"/>
      <c r="K792" s="106"/>
      <c r="L792" s="106"/>
      <c r="M792" s="106"/>
      <c r="N792" s="106"/>
      <c r="O792" s="106"/>
      <c r="P792" s="106"/>
      <c r="Q792" s="106"/>
      <c r="R792" s="106"/>
      <c r="S792" s="106"/>
      <c r="T792" s="106"/>
      <c r="U792" s="106"/>
      <c r="V792" s="106"/>
      <c r="W792" s="106"/>
    </row>
    <row r="793" spans="1:23">
      <c r="A793" s="77"/>
      <c r="B793" s="77"/>
      <c r="C793" s="77"/>
      <c r="D793" s="106"/>
      <c r="E793" s="106"/>
      <c r="F793" s="77"/>
      <c r="G793" s="77"/>
      <c r="H793" s="77"/>
      <c r="I793" s="77"/>
      <c r="J793" s="106"/>
      <c r="K793" s="106"/>
      <c r="L793" s="106"/>
      <c r="M793" s="106"/>
      <c r="N793" s="106"/>
      <c r="O793" s="106"/>
      <c r="P793" s="106"/>
      <c r="Q793" s="106"/>
      <c r="R793" s="106"/>
      <c r="S793" s="106"/>
      <c r="T793" s="106"/>
      <c r="U793" s="106"/>
      <c r="V793" s="106"/>
      <c r="W793" s="106"/>
    </row>
    <row r="794" spans="1:23">
      <c r="A794" s="77"/>
      <c r="B794" s="77"/>
      <c r="C794" s="77"/>
      <c r="D794" s="106"/>
      <c r="E794" s="106"/>
      <c r="F794" s="77"/>
      <c r="G794" s="77"/>
      <c r="H794" s="77"/>
      <c r="I794" s="77"/>
      <c r="J794" s="106"/>
      <c r="K794" s="106"/>
      <c r="L794" s="106"/>
      <c r="M794" s="106"/>
      <c r="N794" s="106"/>
      <c r="O794" s="106"/>
      <c r="P794" s="106"/>
      <c r="Q794" s="106"/>
      <c r="R794" s="106"/>
      <c r="S794" s="106"/>
      <c r="T794" s="106"/>
      <c r="U794" s="106"/>
      <c r="V794" s="106"/>
      <c r="W794" s="106"/>
    </row>
    <row r="795" spans="1:23">
      <c r="A795" s="77"/>
      <c r="B795" s="77"/>
      <c r="C795" s="77"/>
      <c r="D795" s="106"/>
      <c r="E795" s="106"/>
      <c r="F795" s="77"/>
      <c r="G795" s="77"/>
      <c r="H795" s="77"/>
      <c r="I795" s="77"/>
      <c r="J795" s="106"/>
      <c r="K795" s="106"/>
      <c r="L795" s="106"/>
      <c r="M795" s="106"/>
      <c r="N795" s="106"/>
      <c r="O795" s="106"/>
      <c r="P795" s="106"/>
      <c r="Q795" s="106"/>
      <c r="R795" s="106"/>
      <c r="S795" s="106"/>
      <c r="T795" s="106"/>
      <c r="U795" s="106"/>
      <c r="V795" s="106"/>
      <c r="W795" s="106"/>
    </row>
    <row r="796" spans="1:23">
      <c r="A796" s="77"/>
      <c r="B796" s="77"/>
      <c r="C796" s="77"/>
      <c r="D796" s="106"/>
      <c r="E796" s="106"/>
      <c r="F796" s="77"/>
      <c r="G796" s="77"/>
      <c r="H796" s="77"/>
      <c r="I796" s="77"/>
      <c r="J796" s="106"/>
      <c r="K796" s="106"/>
      <c r="L796" s="106"/>
      <c r="M796" s="106"/>
      <c r="N796" s="106"/>
      <c r="O796" s="106"/>
      <c r="P796" s="106"/>
      <c r="Q796" s="106"/>
      <c r="R796" s="106"/>
      <c r="S796" s="106"/>
      <c r="T796" s="106"/>
      <c r="U796" s="106"/>
      <c r="V796" s="106"/>
      <c r="W796" s="106"/>
    </row>
    <row r="797" spans="1:23">
      <c r="A797" s="77"/>
      <c r="B797" s="77"/>
      <c r="C797" s="77"/>
      <c r="D797" s="106"/>
      <c r="E797" s="106"/>
      <c r="F797" s="77"/>
      <c r="G797" s="77"/>
      <c r="H797" s="77"/>
      <c r="I797" s="77"/>
      <c r="J797" s="106"/>
      <c r="K797" s="106"/>
      <c r="L797" s="106"/>
      <c r="M797" s="106"/>
      <c r="N797" s="106"/>
      <c r="O797" s="106"/>
      <c r="P797" s="106"/>
      <c r="Q797" s="106"/>
      <c r="R797" s="106"/>
      <c r="S797" s="106"/>
      <c r="T797" s="106"/>
      <c r="U797" s="106"/>
      <c r="V797" s="106"/>
      <c r="W797" s="106"/>
    </row>
    <row r="798" spans="1:23">
      <c r="A798" s="77"/>
      <c r="B798" s="77"/>
      <c r="C798" s="77"/>
      <c r="D798" s="106"/>
      <c r="E798" s="106"/>
      <c r="F798" s="77"/>
      <c r="G798" s="77"/>
      <c r="H798" s="77"/>
      <c r="I798" s="77"/>
      <c r="J798" s="106"/>
      <c r="K798" s="106"/>
      <c r="L798" s="106"/>
      <c r="M798" s="106"/>
      <c r="N798" s="106"/>
      <c r="O798" s="106"/>
      <c r="P798" s="106"/>
      <c r="Q798" s="106"/>
      <c r="R798" s="106"/>
      <c r="S798" s="106"/>
      <c r="T798" s="106"/>
      <c r="U798" s="106"/>
      <c r="V798" s="106"/>
      <c r="W798" s="106"/>
    </row>
    <row r="799" spans="1:23">
      <c r="A799" s="77"/>
      <c r="B799" s="77"/>
      <c r="C799" s="77"/>
      <c r="D799" s="106"/>
      <c r="E799" s="106"/>
      <c r="F799" s="77"/>
      <c r="G799" s="77"/>
      <c r="H799" s="77"/>
      <c r="I799" s="77"/>
      <c r="J799" s="106"/>
      <c r="K799" s="106"/>
      <c r="L799" s="106"/>
      <c r="M799" s="106"/>
      <c r="N799" s="106"/>
      <c r="O799" s="106"/>
      <c r="P799" s="106"/>
      <c r="Q799" s="106"/>
      <c r="R799" s="106"/>
      <c r="S799" s="106"/>
      <c r="T799" s="106"/>
      <c r="U799" s="106"/>
      <c r="V799" s="106"/>
      <c r="W799" s="106"/>
    </row>
    <row r="800" spans="1:23">
      <c r="A800" s="77"/>
      <c r="B800" s="77"/>
      <c r="C800" s="77"/>
      <c r="D800" s="106"/>
      <c r="E800" s="106"/>
      <c r="F800" s="77"/>
      <c r="G800" s="77"/>
      <c r="H800" s="77"/>
      <c r="I800" s="77"/>
      <c r="J800" s="106"/>
      <c r="K800" s="106"/>
      <c r="L800" s="106"/>
      <c r="M800" s="106"/>
      <c r="N800" s="106"/>
      <c r="O800" s="106"/>
      <c r="P800" s="106"/>
      <c r="Q800" s="106"/>
      <c r="R800" s="106"/>
      <c r="S800" s="106"/>
      <c r="T800" s="106"/>
      <c r="U800" s="106"/>
      <c r="V800" s="106"/>
      <c r="W800" s="106"/>
    </row>
    <row r="801" spans="1:23">
      <c r="A801" s="77"/>
      <c r="B801" s="77"/>
      <c r="C801" s="77"/>
      <c r="D801" s="106"/>
      <c r="E801" s="106"/>
      <c r="F801" s="77"/>
      <c r="G801" s="77"/>
      <c r="H801" s="77"/>
      <c r="I801" s="77"/>
      <c r="J801" s="106"/>
      <c r="K801" s="106"/>
      <c r="L801" s="106"/>
      <c r="M801" s="106"/>
      <c r="N801" s="106"/>
      <c r="O801" s="106"/>
      <c r="P801" s="106"/>
      <c r="Q801" s="106"/>
      <c r="R801" s="106"/>
      <c r="S801" s="106"/>
      <c r="T801" s="106"/>
      <c r="U801" s="106"/>
      <c r="V801" s="106"/>
      <c r="W801" s="106"/>
    </row>
    <row r="802" spans="1:23">
      <c r="A802" s="77"/>
      <c r="B802" s="77"/>
      <c r="C802" s="77"/>
      <c r="D802" s="106"/>
      <c r="E802" s="106"/>
      <c r="F802" s="77"/>
      <c r="G802" s="77"/>
      <c r="H802" s="77"/>
      <c r="I802" s="77"/>
      <c r="J802" s="106"/>
      <c r="K802" s="106"/>
      <c r="L802" s="106"/>
      <c r="M802" s="106"/>
      <c r="N802" s="106"/>
      <c r="O802" s="106"/>
      <c r="P802" s="106"/>
      <c r="Q802" s="106"/>
      <c r="R802" s="106"/>
      <c r="S802" s="106"/>
      <c r="T802" s="106"/>
      <c r="U802" s="106"/>
      <c r="V802" s="106"/>
      <c r="W802" s="106"/>
    </row>
    <row r="803" spans="1:23">
      <c r="A803" s="77"/>
      <c r="B803" s="77"/>
      <c r="C803" s="77"/>
      <c r="D803" s="106"/>
      <c r="E803" s="106"/>
      <c r="F803" s="77"/>
      <c r="G803" s="77"/>
      <c r="H803" s="77"/>
      <c r="I803" s="77"/>
      <c r="J803" s="106"/>
      <c r="K803" s="106"/>
      <c r="L803" s="106"/>
      <c r="M803" s="106"/>
      <c r="N803" s="106"/>
      <c r="O803" s="106"/>
      <c r="P803" s="106"/>
      <c r="Q803" s="106"/>
      <c r="R803" s="106"/>
      <c r="S803" s="106"/>
      <c r="T803" s="106"/>
      <c r="U803" s="106"/>
      <c r="V803" s="106"/>
      <c r="W803" s="106"/>
    </row>
    <row r="804" spans="1:23">
      <c r="A804" s="77"/>
      <c r="B804" s="77"/>
      <c r="C804" s="77"/>
      <c r="D804" s="106"/>
      <c r="E804" s="106"/>
      <c r="F804" s="77"/>
      <c r="G804" s="77"/>
      <c r="H804" s="77"/>
      <c r="I804" s="77"/>
      <c r="J804" s="106"/>
      <c r="K804" s="106"/>
      <c r="L804" s="106"/>
      <c r="M804" s="106"/>
      <c r="N804" s="106"/>
      <c r="O804" s="106"/>
      <c r="P804" s="106"/>
      <c r="Q804" s="106"/>
      <c r="R804" s="106"/>
      <c r="S804" s="106"/>
      <c r="T804" s="106"/>
      <c r="U804" s="106"/>
      <c r="V804" s="106"/>
      <c r="W804" s="106"/>
    </row>
    <row r="805" spans="1:23">
      <c r="A805" s="77"/>
      <c r="B805" s="77"/>
      <c r="C805" s="77"/>
      <c r="D805" s="106"/>
      <c r="E805" s="106"/>
      <c r="F805" s="77"/>
      <c r="G805" s="77"/>
      <c r="H805" s="77"/>
      <c r="I805" s="77"/>
      <c r="J805" s="106"/>
      <c r="K805" s="106"/>
      <c r="L805" s="106"/>
      <c r="M805" s="106"/>
      <c r="N805" s="106"/>
      <c r="O805" s="106"/>
      <c r="P805" s="106"/>
      <c r="Q805" s="106"/>
      <c r="R805" s="106"/>
      <c r="S805" s="106"/>
      <c r="T805" s="106"/>
      <c r="U805" s="106"/>
      <c r="V805" s="106"/>
      <c r="W805" s="106"/>
    </row>
    <row r="806" spans="1:23">
      <c r="A806" s="77"/>
      <c r="B806" s="77"/>
      <c r="C806" s="77"/>
      <c r="D806" s="106"/>
      <c r="E806" s="106"/>
      <c r="F806" s="77"/>
      <c r="G806" s="77"/>
      <c r="H806" s="77"/>
      <c r="I806" s="77"/>
      <c r="J806" s="106"/>
      <c r="K806" s="106"/>
      <c r="L806" s="106"/>
      <c r="M806" s="106"/>
      <c r="N806" s="106"/>
      <c r="O806" s="106"/>
      <c r="P806" s="106"/>
      <c r="Q806" s="106"/>
      <c r="R806" s="106"/>
      <c r="S806" s="106"/>
      <c r="T806" s="106"/>
      <c r="U806" s="106"/>
      <c r="V806" s="106"/>
      <c r="W806" s="106"/>
    </row>
    <row r="807" spans="1:23">
      <c r="A807" s="77"/>
      <c r="B807" s="77"/>
      <c r="C807" s="77"/>
      <c r="D807" s="106"/>
      <c r="E807" s="106"/>
      <c r="F807" s="77"/>
      <c r="G807" s="77"/>
      <c r="H807" s="77"/>
      <c r="I807" s="77"/>
      <c r="J807" s="106"/>
      <c r="K807" s="106"/>
      <c r="L807" s="106"/>
      <c r="M807" s="106"/>
      <c r="N807" s="106"/>
      <c r="O807" s="106"/>
      <c r="P807" s="106"/>
      <c r="Q807" s="106"/>
      <c r="R807" s="106"/>
      <c r="S807" s="106"/>
      <c r="T807" s="106"/>
      <c r="U807" s="106"/>
      <c r="V807" s="106"/>
      <c r="W807" s="106"/>
    </row>
    <row r="808" spans="1:23">
      <c r="A808" s="77"/>
      <c r="B808" s="77"/>
      <c r="C808" s="77"/>
      <c r="D808" s="106"/>
      <c r="E808" s="106"/>
      <c r="F808" s="77"/>
      <c r="G808" s="77"/>
      <c r="H808" s="77"/>
      <c r="I808" s="77"/>
      <c r="J808" s="106"/>
      <c r="K808" s="106"/>
      <c r="L808" s="106"/>
      <c r="M808" s="106"/>
      <c r="N808" s="106"/>
      <c r="O808" s="106"/>
      <c r="P808" s="106"/>
      <c r="Q808" s="106"/>
      <c r="R808" s="106"/>
      <c r="S808" s="106"/>
      <c r="T808" s="106"/>
      <c r="U808" s="106"/>
      <c r="V808" s="106"/>
      <c r="W808" s="106"/>
    </row>
    <row r="809" spans="1:23">
      <c r="A809" s="77"/>
      <c r="B809" s="77"/>
      <c r="C809" s="77"/>
      <c r="D809" s="106"/>
      <c r="E809" s="106"/>
      <c r="F809" s="77"/>
      <c r="G809" s="77"/>
      <c r="H809" s="77"/>
      <c r="I809" s="77"/>
      <c r="J809" s="106"/>
      <c r="K809" s="106"/>
      <c r="L809" s="106"/>
      <c r="M809" s="106"/>
      <c r="N809" s="106"/>
      <c r="O809" s="106"/>
      <c r="P809" s="106"/>
      <c r="Q809" s="106"/>
      <c r="R809" s="106"/>
      <c r="S809" s="106"/>
      <c r="T809" s="106"/>
      <c r="U809" s="106"/>
      <c r="V809" s="106"/>
      <c r="W809" s="106"/>
    </row>
    <row r="810" spans="1:23">
      <c r="A810" s="77"/>
      <c r="B810" s="77"/>
      <c r="C810" s="77"/>
      <c r="D810" s="106"/>
      <c r="E810" s="106"/>
      <c r="F810" s="77"/>
      <c r="G810" s="77"/>
      <c r="H810" s="77"/>
      <c r="I810" s="77"/>
      <c r="J810" s="106"/>
      <c r="K810" s="106"/>
      <c r="L810" s="106"/>
      <c r="M810" s="106"/>
      <c r="N810" s="106"/>
      <c r="O810" s="106"/>
      <c r="P810" s="106"/>
      <c r="Q810" s="106"/>
      <c r="R810" s="106"/>
      <c r="S810" s="106"/>
      <c r="T810" s="106"/>
      <c r="U810" s="106"/>
      <c r="V810" s="106"/>
      <c r="W810" s="106"/>
    </row>
    <row r="811" spans="1:23">
      <c r="A811" s="77"/>
      <c r="B811" s="77"/>
      <c r="C811" s="77"/>
      <c r="D811" s="106"/>
      <c r="E811" s="106"/>
      <c r="F811" s="77"/>
      <c r="G811" s="77"/>
      <c r="H811" s="77"/>
      <c r="I811" s="77"/>
      <c r="J811" s="106"/>
      <c r="K811" s="106"/>
      <c r="L811" s="106"/>
      <c r="M811" s="106"/>
      <c r="N811" s="106"/>
      <c r="O811" s="106"/>
      <c r="P811" s="106"/>
      <c r="Q811" s="106"/>
      <c r="R811" s="106"/>
      <c r="S811" s="106"/>
      <c r="T811" s="106"/>
      <c r="U811" s="106"/>
      <c r="V811" s="106"/>
      <c r="W811" s="106"/>
    </row>
    <row r="812" spans="1:23">
      <c r="A812" s="77"/>
      <c r="B812" s="77"/>
      <c r="C812" s="77"/>
      <c r="D812" s="106"/>
      <c r="E812" s="106"/>
      <c r="F812" s="77"/>
      <c r="G812" s="77"/>
      <c r="H812" s="77"/>
      <c r="I812" s="77"/>
      <c r="J812" s="106"/>
      <c r="K812" s="106"/>
      <c r="L812" s="106"/>
      <c r="M812" s="106"/>
      <c r="N812" s="106"/>
      <c r="O812" s="106"/>
      <c r="P812" s="106"/>
      <c r="Q812" s="106"/>
      <c r="R812" s="106"/>
      <c r="S812" s="106"/>
      <c r="T812" s="106"/>
      <c r="U812" s="106"/>
      <c r="V812" s="106"/>
      <c r="W812" s="106"/>
    </row>
    <row r="813" spans="1:23">
      <c r="A813" s="77"/>
      <c r="B813" s="77"/>
      <c r="C813" s="77"/>
      <c r="D813" s="106"/>
      <c r="E813" s="106"/>
      <c r="F813" s="77"/>
      <c r="G813" s="77"/>
      <c r="H813" s="77"/>
      <c r="I813" s="77"/>
      <c r="J813" s="106"/>
      <c r="K813" s="106"/>
      <c r="L813" s="106"/>
      <c r="M813" s="106"/>
      <c r="N813" s="106"/>
      <c r="O813" s="106"/>
      <c r="P813" s="106"/>
      <c r="Q813" s="106"/>
      <c r="R813" s="106"/>
      <c r="S813" s="106"/>
      <c r="T813" s="106"/>
      <c r="U813" s="106"/>
      <c r="V813" s="106"/>
      <c r="W813" s="106"/>
    </row>
    <row r="814" spans="1:23">
      <c r="A814" s="77"/>
      <c r="B814" s="77"/>
      <c r="C814" s="77"/>
      <c r="D814" s="106"/>
      <c r="E814" s="106"/>
      <c r="F814" s="77"/>
      <c r="G814" s="77"/>
      <c r="H814" s="77"/>
      <c r="I814" s="77"/>
      <c r="J814" s="106"/>
      <c r="K814" s="106"/>
      <c r="L814" s="106"/>
      <c r="M814" s="106"/>
      <c r="N814" s="106"/>
      <c r="O814" s="106"/>
      <c r="P814" s="106"/>
      <c r="Q814" s="106"/>
      <c r="R814" s="106"/>
      <c r="S814" s="106"/>
      <c r="T814" s="106"/>
      <c r="U814" s="106"/>
      <c r="V814" s="106"/>
      <c r="W814" s="106"/>
    </row>
    <row r="815" spans="1:23">
      <c r="A815" s="77"/>
      <c r="B815" s="77"/>
      <c r="C815" s="77"/>
      <c r="D815" s="106"/>
      <c r="E815" s="106"/>
      <c r="F815" s="77"/>
      <c r="G815" s="77"/>
      <c r="H815" s="77"/>
      <c r="I815" s="77"/>
      <c r="J815" s="106"/>
      <c r="K815" s="106"/>
      <c r="L815" s="106"/>
      <c r="M815" s="106"/>
      <c r="N815" s="106"/>
      <c r="O815" s="106"/>
      <c r="P815" s="106"/>
      <c r="Q815" s="106"/>
      <c r="R815" s="106"/>
      <c r="S815" s="106"/>
      <c r="T815" s="106"/>
      <c r="U815" s="106"/>
      <c r="V815" s="106"/>
      <c r="W815" s="106"/>
    </row>
    <row r="816" spans="1:23">
      <c r="A816" s="77"/>
      <c r="B816" s="77"/>
      <c r="C816" s="77"/>
      <c r="D816" s="106"/>
      <c r="E816" s="106"/>
      <c r="F816" s="77"/>
      <c r="G816" s="77"/>
      <c r="H816" s="77"/>
      <c r="I816" s="77"/>
      <c r="J816" s="106"/>
      <c r="K816" s="106"/>
      <c r="L816" s="106"/>
      <c r="M816" s="106"/>
      <c r="N816" s="106"/>
      <c r="O816" s="106"/>
      <c r="P816" s="106"/>
      <c r="Q816" s="106"/>
      <c r="R816" s="106"/>
      <c r="S816" s="106"/>
      <c r="T816" s="106"/>
      <c r="U816" s="106"/>
      <c r="V816" s="106"/>
      <c r="W816" s="106"/>
    </row>
    <row r="817" spans="1:23">
      <c r="A817" s="77"/>
      <c r="B817" s="77"/>
      <c r="C817" s="77"/>
      <c r="D817" s="106"/>
      <c r="E817" s="106"/>
      <c r="F817" s="77"/>
      <c r="G817" s="77"/>
      <c r="H817" s="77"/>
      <c r="I817" s="77"/>
      <c r="J817" s="106"/>
      <c r="K817" s="106"/>
      <c r="L817" s="106"/>
      <c r="M817" s="106"/>
      <c r="N817" s="106"/>
      <c r="O817" s="106"/>
      <c r="P817" s="106"/>
      <c r="Q817" s="106"/>
      <c r="R817" s="106"/>
      <c r="S817" s="106"/>
      <c r="T817" s="106"/>
      <c r="U817" s="106"/>
      <c r="V817" s="106"/>
      <c r="W817" s="106"/>
    </row>
    <row r="818" spans="1:23">
      <c r="A818" s="77"/>
      <c r="B818" s="77"/>
      <c r="C818" s="77"/>
      <c r="D818" s="106"/>
      <c r="E818" s="106"/>
      <c r="F818" s="77"/>
      <c r="G818" s="77"/>
      <c r="H818" s="77"/>
      <c r="I818" s="77"/>
      <c r="J818" s="106"/>
      <c r="K818" s="106"/>
      <c r="L818" s="106"/>
      <c r="M818" s="106"/>
      <c r="N818" s="106"/>
      <c r="O818" s="106"/>
      <c r="P818" s="106"/>
      <c r="Q818" s="106"/>
      <c r="R818" s="106"/>
      <c r="S818" s="106"/>
      <c r="T818" s="106"/>
      <c r="U818" s="106"/>
      <c r="V818" s="106"/>
      <c r="W818" s="106"/>
    </row>
    <row r="819" spans="1:23">
      <c r="A819" s="77"/>
      <c r="B819" s="77"/>
      <c r="C819" s="77"/>
      <c r="D819" s="106"/>
      <c r="E819" s="106"/>
      <c r="F819" s="77"/>
      <c r="G819" s="77"/>
      <c r="H819" s="77"/>
      <c r="I819" s="77"/>
      <c r="J819" s="106"/>
      <c r="K819" s="106"/>
      <c r="L819" s="106"/>
      <c r="M819" s="106"/>
      <c r="N819" s="106"/>
      <c r="O819" s="106"/>
      <c r="P819" s="106"/>
      <c r="Q819" s="106"/>
      <c r="R819" s="106"/>
      <c r="S819" s="106"/>
      <c r="T819" s="106"/>
      <c r="U819" s="106"/>
      <c r="V819" s="106"/>
      <c r="W819" s="106"/>
    </row>
    <row r="820" spans="1:23">
      <c r="A820" s="77"/>
      <c r="B820" s="77"/>
      <c r="C820" s="77"/>
      <c r="D820" s="106"/>
      <c r="E820" s="106"/>
      <c r="F820" s="77"/>
      <c r="G820" s="77"/>
      <c r="H820" s="77"/>
      <c r="I820" s="77"/>
      <c r="J820" s="106"/>
      <c r="K820" s="106"/>
      <c r="L820" s="106"/>
      <c r="M820" s="106"/>
      <c r="N820" s="106"/>
      <c r="O820" s="106"/>
      <c r="P820" s="106"/>
      <c r="Q820" s="106"/>
      <c r="R820" s="106"/>
      <c r="S820" s="106"/>
      <c r="T820" s="106"/>
      <c r="U820" s="106"/>
      <c r="V820" s="106"/>
      <c r="W820" s="106"/>
    </row>
    <row r="821" spans="1:23">
      <c r="A821" s="77"/>
      <c r="B821" s="77"/>
      <c r="C821" s="77"/>
      <c r="D821" s="106"/>
      <c r="E821" s="106"/>
      <c r="F821" s="77"/>
      <c r="G821" s="77"/>
      <c r="H821" s="77"/>
      <c r="I821" s="77"/>
      <c r="J821" s="106"/>
      <c r="K821" s="106"/>
      <c r="L821" s="106"/>
      <c r="M821" s="106"/>
      <c r="N821" s="106"/>
      <c r="O821" s="106"/>
      <c r="P821" s="106"/>
      <c r="Q821" s="106"/>
      <c r="R821" s="106"/>
      <c r="S821" s="106"/>
      <c r="T821" s="106"/>
      <c r="U821" s="106"/>
      <c r="V821" s="106"/>
      <c r="W821" s="106"/>
    </row>
    <row r="822" spans="1:23">
      <c r="A822" s="77"/>
      <c r="B822" s="77"/>
      <c r="C822" s="77"/>
      <c r="D822" s="106"/>
      <c r="E822" s="106"/>
      <c r="F822" s="77"/>
      <c r="G822" s="77"/>
      <c r="H822" s="77"/>
      <c r="I822" s="77"/>
      <c r="J822" s="106"/>
      <c r="K822" s="106"/>
      <c r="L822" s="106"/>
      <c r="M822" s="106"/>
      <c r="N822" s="106"/>
      <c r="O822" s="106"/>
      <c r="P822" s="106"/>
      <c r="Q822" s="106"/>
      <c r="R822" s="106"/>
      <c r="S822" s="106"/>
      <c r="T822" s="106"/>
      <c r="U822" s="106"/>
      <c r="V822" s="106"/>
      <c r="W822" s="106"/>
    </row>
    <row r="823" spans="1:23">
      <c r="A823" s="77"/>
      <c r="B823" s="77"/>
      <c r="C823" s="77"/>
      <c r="D823" s="106"/>
      <c r="E823" s="106"/>
      <c r="F823" s="77"/>
      <c r="G823" s="77"/>
      <c r="H823" s="77"/>
      <c r="I823" s="77"/>
      <c r="J823" s="106"/>
      <c r="K823" s="106"/>
      <c r="L823" s="106"/>
      <c r="M823" s="106"/>
      <c r="N823" s="106"/>
      <c r="O823" s="106"/>
      <c r="P823" s="106"/>
      <c r="Q823" s="106"/>
      <c r="R823" s="106"/>
      <c r="S823" s="106"/>
      <c r="T823" s="106"/>
      <c r="U823" s="106"/>
      <c r="V823" s="106"/>
      <c r="W823" s="106"/>
    </row>
    <row r="824" spans="1:23">
      <c r="A824" s="77"/>
      <c r="B824" s="77"/>
      <c r="C824" s="77"/>
      <c r="D824" s="106"/>
      <c r="E824" s="106"/>
      <c r="F824" s="77"/>
      <c r="G824" s="77"/>
      <c r="H824" s="77"/>
      <c r="I824" s="77"/>
      <c r="J824" s="106"/>
      <c r="K824" s="106"/>
      <c r="L824" s="106"/>
      <c r="M824" s="106"/>
      <c r="N824" s="106"/>
      <c r="O824" s="106"/>
      <c r="P824" s="106"/>
      <c r="Q824" s="106"/>
      <c r="R824" s="106"/>
      <c r="S824" s="106"/>
      <c r="T824" s="106"/>
      <c r="U824" s="106"/>
      <c r="V824" s="106"/>
      <c r="W824" s="106"/>
    </row>
    <row r="825" spans="1:23">
      <c r="A825" s="77"/>
      <c r="B825" s="77"/>
      <c r="C825" s="77"/>
      <c r="D825" s="106"/>
      <c r="E825" s="106"/>
      <c r="F825" s="77"/>
      <c r="G825" s="77"/>
      <c r="H825" s="77"/>
      <c r="I825" s="77"/>
      <c r="J825" s="106"/>
      <c r="K825" s="106"/>
      <c r="L825" s="106"/>
      <c r="M825" s="106"/>
      <c r="N825" s="106"/>
      <c r="O825" s="106"/>
      <c r="P825" s="106"/>
      <c r="Q825" s="106"/>
      <c r="R825" s="106"/>
      <c r="S825" s="106"/>
      <c r="T825" s="106"/>
      <c r="U825" s="106"/>
      <c r="V825" s="106"/>
      <c r="W825" s="106"/>
    </row>
    <row r="826" spans="1:23">
      <c r="A826" s="77"/>
      <c r="B826" s="77"/>
      <c r="C826" s="77"/>
      <c r="D826" s="106"/>
      <c r="E826" s="106"/>
      <c r="F826" s="77"/>
      <c r="G826" s="77"/>
      <c r="H826" s="77"/>
      <c r="I826" s="77"/>
      <c r="J826" s="106"/>
      <c r="K826" s="106"/>
      <c r="L826" s="106"/>
      <c r="M826" s="106"/>
      <c r="N826" s="106"/>
      <c r="O826" s="106"/>
      <c r="P826" s="106"/>
      <c r="Q826" s="106"/>
      <c r="R826" s="106"/>
      <c r="S826" s="106"/>
      <c r="T826" s="106"/>
      <c r="U826" s="106"/>
      <c r="V826" s="106"/>
      <c r="W826" s="106"/>
    </row>
    <row r="827" spans="1:23">
      <c r="A827" s="77"/>
      <c r="B827" s="77"/>
      <c r="C827" s="77"/>
      <c r="D827" s="106"/>
      <c r="E827" s="106"/>
      <c r="F827" s="77"/>
      <c r="G827" s="77"/>
      <c r="H827" s="77"/>
      <c r="I827" s="77"/>
      <c r="J827" s="106"/>
      <c r="K827" s="106"/>
      <c r="L827" s="106"/>
      <c r="M827" s="106"/>
      <c r="N827" s="106"/>
      <c r="O827" s="106"/>
      <c r="P827" s="106"/>
      <c r="Q827" s="106"/>
      <c r="R827" s="106"/>
      <c r="S827" s="106"/>
      <c r="T827" s="106"/>
      <c r="U827" s="106"/>
      <c r="V827" s="106"/>
      <c r="W827" s="106"/>
    </row>
    <row r="828" spans="1:23">
      <c r="A828" s="77"/>
      <c r="B828" s="77"/>
      <c r="C828" s="77"/>
      <c r="D828" s="106"/>
      <c r="E828" s="106"/>
      <c r="F828" s="77"/>
      <c r="G828" s="77"/>
      <c r="H828" s="77"/>
      <c r="I828" s="77"/>
      <c r="J828" s="106"/>
      <c r="K828" s="106"/>
      <c r="L828" s="106"/>
      <c r="M828" s="106"/>
      <c r="N828" s="106"/>
      <c r="O828" s="106"/>
      <c r="P828" s="106"/>
      <c r="Q828" s="106"/>
      <c r="R828" s="106"/>
      <c r="S828" s="106"/>
      <c r="T828" s="106"/>
      <c r="U828" s="106"/>
      <c r="V828" s="106"/>
      <c r="W828" s="106"/>
    </row>
    <row r="829" spans="1:23">
      <c r="A829" s="77"/>
      <c r="B829" s="77"/>
      <c r="C829" s="77"/>
      <c r="D829" s="106"/>
      <c r="E829" s="106"/>
      <c r="F829" s="77"/>
      <c r="G829" s="77"/>
      <c r="H829" s="77"/>
      <c r="I829" s="77"/>
      <c r="J829" s="106"/>
      <c r="K829" s="106"/>
      <c r="L829" s="106"/>
      <c r="M829" s="106"/>
      <c r="N829" s="106"/>
      <c r="O829" s="106"/>
      <c r="P829" s="106"/>
      <c r="Q829" s="106"/>
      <c r="R829" s="106"/>
      <c r="S829" s="106"/>
      <c r="T829" s="106"/>
      <c r="U829" s="106"/>
      <c r="V829" s="106"/>
      <c r="W829" s="106"/>
    </row>
    <row r="830" spans="1:23">
      <c r="A830" s="77"/>
      <c r="B830" s="77"/>
      <c r="C830" s="77"/>
      <c r="D830" s="106"/>
      <c r="E830" s="106"/>
      <c r="F830" s="77"/>
      <c r="G830" s="77"/>
      <c r="H830" s="77"/>
      <c r="I830" s="77"/>
      <c r="J830" s="106"/>
      <c r="K830" s="106"/>
      <c r="L830" s="106"/>
      <c r="M830" s="106"/>
      <c r="N830" s="106"/>
      <c r="O830" s="106"/>
      <c r="P830" s="106"/>
      <c r="Q830" s="106"/>
      <c r="R830" s="106"/>
      <c r="S830" s="106"/>
      <c r="T830" s="106"/>
      <c r="U830" s="106"/>
      <c r="V830" s="106"/>
      <c r="W830" s="106"/>
    </row>
    <row r="831" spans="1:23">
      <c r="A831" s="77"/>
      <c r="B831" s="77"/>
      <c r="C831" s="77"/>
      <c r="D831" s="106"/>
      <c r="E831" s="106"/>
      <c r="F831" s="77"/>
      <c r="G831" s="77"/>
      <c r="H831" s="77"/>
      <c r="I831" s="77"/>
      <c r="J831" s="106"/>
      <c r="K831" s="106"/>
      <c r="L831" s="106"/>
      <c r="M831" s="106"/>
      <c r="N831" s="106"/>
      <c r="O831" s="106"/>
      <c r="P831" s="106"/>
      <c r="Q831" s="106"/>
      <c r="R831" s="106"/>
      <c r="S831" s="106"/>
      <c r="T831" s="106"/>
      <c r="U831" s="106"/>
      <c r="V831" s="106"/>
      <c r="W831" s="106"/>
    </row>
    <row r="832" spans="1:23">
      <c r="A832" s="77"/>
      <c r="B832" s="77"/>
      <c r="C832" s="77"/>
      <c r="D832" s="106"/>
      <c r="E832" s="106"/>
      <c r="F832" s="77"/>
      <c r="G832" s="77"/>
      <c r="H832" s="77"/>
      <c r="I832" s="77"/>
      <c r="J832" s="106"/>
      <c r="K832" s="106"/>
      <c r="L832" s="106"/>
      <c r="M832" s="106"/>
      <c r="N832" s="106"/>
      <c r="O832" s="106"/>
      <c r="P832" s="106"/>
      <c r="Q832" s="106"/>
      <c r="R832" s="106"/>
      <c r="S832" s="106"/>
      <c r="T832" s="106"/>
      <c r="U832" s="106"/>
      <c r="V832" s="106"/>
      <c r="W832" s="106"/>
    </row>
    <row r="833" spans="1:23">
      <c r="A833" s="77"/>
      <c r="B833" s="77"/>
      <c r="C833" s="77"/>
      <c r="D833" s="106"/>
      <c r="E833" s="106"/>
      <c r="F833" s="77"/>
      <c r="G833" s="77"/>
      <c r="H833" s="77"/>
      <c r="I833" s="77"/>
      <c r="J833" s="106"/>
      <c r="K833" s="106"/>
      <c r="L833" s="106"/>
      <c r="M833" s="106"/>
      <c r="N833" s="106"/>
      <c r="O833" s="106"/>
      <c r="P833" s="106"/>
      <c r="Q833" s="106"/>
      <c r="R833" s="106"/>
      <c r="S833" s="106"/>
      <c r="T833" s="106"/>
      <c r="U833" s="106"/>
      <c r="V833" s="106"/>
      <c r="W833" s="106"/>
    </row>
    <row r="834" spans="1:23">
      <c r="A834" s="77"/>
      <c r="B834" s="77"/>
      <c r="C834" s="77"/>
      <c r="D834" s="106"/>
      <c r="E834" s="106"/>
      <c r="F834" s="77"/>
      <c r="G834" s="77"/>
      <c r="H834" s="77"/>
      <c r="I834" s="77"/>
      <c r="J834" s="106"/>
      <c r="K834" s="106"/>
      <c r="L834" s="106"/>
      <c r="M834" s="106"/>
      <c r="N834" s="106"/>
      <c r="O834" s="106"/>
      <c r="P834" s="106"/>
      <c r="Q834" s="106"/>
      <c r="R834" s="106"/>
      <c r="S834" s="106"/>
      <c r="T834" s="106"/>
      <c r="U834" s="106"/>
      <c r="V834" s="106"/>
      <c r="W834" s="106"/>
    </row>
    <row r="835" spans="1:23">
      <c r="A835" s="77"/>
      <c r="B835" s="77"/>
      <c r="C835" s="77"/>
      <c r="D835" s="106"/>
      <c r="E835" s="106"/>
      <c r="F835" s="77"/>
      <c r="G835" s="77"/>
      <c r="H835" s="77"/>
      <c r="I835" s="77"/>
      <c r="J835" s="106"/>
      <c r="K835" s="106"/>
      <c r="L835" s="106"/>
      <c r="M835" s="106"/>
      <c r="N835" s="106"/>
      <c r="O835" s="106"/>
      <c r="P835" s="106"/>
      <c r="Q835" s="106"/>
      <c r="R835" s="106"/>
      <c r="S835" s="106"/>
      <c r="T835" s="106"/>
      <c r="U835" s="106"/>
      <c r="V835" s="106"/>
      <c r="W835" s="106"/>
    </row>
    <row r="836" spans="1:23">
      <c r="A836" s="77"/>
      <c r="B836" s="77"/>
      <c r="C836" s="77"/>
      <c r="D836" s="106"/>
      <c r="E836" s="106"/>
      <c r="F836" s="77"/>
      <c r="G836" s="77"/>
      <c r="H836" s="77"/>
      <c r="I836" s="77"/>
      <c r="J836" s="106"/>
      <c r="K836" s="106"/>
      <c r="L836" s="106"/>
      <c r="M836" s="106"/>
      <c r="N836" s="106"/>
      <c r="O836" s="106"/>
      <c r="P836" s="106"/>
      <c r="Q836" s="106"/>
      <c r="R836" s="106"/>
      <c r="S836" s="106"/>
      <c r="T836" s="106"/>
      <c r="U836" s="106"/>
      <c r="V836" s="106"/>
      <c r="W836" s="106"/>
    </row>
    <row r="837" spans="1:23">
      <c r="A837" s="77"/>
      <c r="B837" s="77"/>
      <c r="C837" s="77"/>
      <c r="D837" s="106"/>
      <c r="E837" s="106"/>
      <c r="F837" s="77"/>
      <c r="G837" s="77"/>
      <c r="H837" s="77"/>
      <c r="I837" s="77"/>
      <c r="J837" s="106"/>
      <c r="K837" s="106"/>
      <c r="L837" s="106"/>
      <c r="M837" s="106"/>
      <c r="N837" s="106"/>
      <c r="O837" s="106"/>
      <c r="P837" s="106"/>
      <c r="Q837" s="106"/>
      <c r="R837" s="106"/>
      <c r="S837" s="106"/>
      <c r="T837" s="106"/>
      <c r="U837" s="106"/>
      <c r="V837" s="106"/>
      <c r="W837" s="106"/>
    </row>
    <row r="838" spans="1:23">
      <c r="A838" s="77"/>
      <c r="B838" s="77"/>
      <c r="C838" s="77"/>
      <c r="D838" s="106"/>
      <c r="E838" s="106"/>
      <c r="F838" s="77"/>
      <c r="G838" s="77"/>
      <c r="H838" s="77"/>
      <c r="I838" s="77"/>
      <c r="J838" s="106"/>
      <c r="K838" s="106"/>
      <c r="L838" s="106"/>
      <c r="M838" s="106"/>
      <c r="N838" s="106"/>
      <c r="O838" s="106"/>
      <c r="P838" s="106"/>
      <c r="Q838" s="106"/>
      <c r="R838" s="106"/>
      <c r="S838" s="106"/>
      <c r="T838" s="106"/>
      <c r="U838" s="106"/>
      <c r="V838" s="106"/>
      <c r="W838" s="106"/>
    </row>
    <row r="839" spans="1:23">
      <c r="A839" s="77"/>
      <c r="B839" s="77"/>
      <c r="C839" s="77"/>
      <c r="D839" s="106"/>
      <c r="E839" s="106"/>
      <c r="F839" s="77"/>
      <c r="G839" s="77"/>
      <c r="H839" s="77"/>
      <c r="I839" s="77"/>
      <c r="J839" s="106"/>
      <c r="K839" s="106"/>
      <c r="L839" s="106"/>
      <c r="M839" s="106"/>
      <c r="N839" s="106"/>
      <c r="O839" s="106"/>
      <c r="P839" s="106"/>
      <c r="Q839" s="106"/>
      <c r="R839" s="106"/>
      <c r="S839" s="106"/>
      <c r="T839" s="106"/>
      <c r="U839" s="106"/>
      <c r="V839" s="106"/>
      <c r="W839" s="106"/>
    </row>
    <row r="840" spans="1:23">
      <c r="A840" s="77"/>
      <c r="B840" s="77"/>
      <c r="C840" s="77"/>
      <c r="D840" s="106"/>
      <c r="E840" s="106"/>
      <c r="F840" s="77"/>
      <c r="G840" s="77"/>
      <c r="H840" s="77"/>
      <c r="I840" s="77"/>
      <c r="J840" s="106"/>
      <c r="K840" s="106"/>
      <c r="L840" s="106"/>
      <c r="M840" s="106"/>
      <c r="N840" s="106"/>
      <c r="O840" s="106"/>
      <c r="P840" s="106"/>
      <c r="Q840" s="106"/>
      <c r="R840" s="106"/>
      <c r="S840" s="106"/>
      <c r="T840" s="106"/>
      <c r="U840" s="106"/>
      <c r="V840" s="106"/>
      <c r="W840" s="106"/>
    </row>
    <row r="841" spans="1:23">
      <c r="A841" s="77"/>
      <c r="B841" s="77"/>
      <c r="C841" s="77"/>
      <c r="D841" s="106"/>
      <c r="E841" s="106"/>
      <c r="F841" s="77"/>
      <c r="G841" s="77"/>
      <c r="H841" s="77"/>
      <c r="I841" s="77"/>
      <c r="J841" s="106"/>
      <c r="K841" s="106"/>
      <c r="L841" s="106"/>
      <c r="M841" s="106"/>
      <c r="N841" s="106"/>
      <c r="O841" s="106"/>
      <c r="P841" s="106"/>
      <c r="Q841" s="106"/>
      <c r="R841" s="106"/>
      <c r="S841" s="106"/>
      <c r="T841" s="106"/>
      <c r="U841" s="106"/>
      <c r="V841" s="106"/>
      <c r="W841" s="106"/>
    </row>
    <row r="842" spans="1:23">
      <c r="A842" s="77"/>
      <c r="B842" s="77"/>
      <c r="C842" s="77"/>
      <c r="D842" s="106"/>
      <c r="E842" s="106"/>
      <c r="F842" s="77"/>
      <c r="G842" s="77"/>
      <c r="H842" s="77"/>
      <c r="I842" s="77"/>
      <c r="J842" s="106"/>
      <c r="K842" s="106"/>
      <c r="L842" s="106"/>
      <c r="M842" s="106"/>
      <c r="N842" s="106"/>
      <c r="O842" s="106"/>
      <c r="P842" s="106"/>
      <c r="Q842" s="106"/>
      <c r="R842" s="106"/>
      <c r="S842" s="106"/>
      <c r="T842" s="106"/>
      <c r="U842" s="106"/>
      <c r="V842" s="106"/>
      <c r="W842" s="106"/>
    </row>
    <row r="843" spans="1:23">
      <c r="A843" s="77"/>
      <c r="B843" s="77"/>
      <c r="C843" s="77"/>
      <c r="D843" s="106"/>
      <c r="E843" s="106"/>
      <c r="F843" s="77"/>
      <c r="G843" s="77"/>
      <c r="H843" s="77"/>
      <c r="I843" s="77"/>
      <c r="J843" s="106"/>
      <c r="K843" s="106"/>
      <c r="L843" s="106"/>
      <c r="M843" s="106"/>
      <c r="N843" s="106"/>
      <c r="O843" s="106"/>
      <c r="P843" s="106"/>
      <c r="Q843" s="106"/>
      <c r="R843" s="106"/>
      <c r="S843" s="106"/>
      <c r="T843" s="106"/>
      <c r="U843" s="106"/>
      <c r="V843" s="106"/>
      <c r="W843" s="106"/>
    </row>
    <row r="844" spans="1:23">
      <c r="A844" s="77"/>
      <c r="B844" s="77"/>
      <c r="C844" s="77"/>
      <c r="D844" s="106"/>
      <c r="E844" s="106"/>
      <c r="F844" s="77"/>
      <c r="G844" s="77"/>
      <c r="H844" s="77"/>
      <c r="I844" s="77"/>
      <c r="J844" s="106"/>
      <c r="K844" s="106"/>
      <c r="L844" s="106"/>
      <c r="M844" s="106"/>
      <c r="N844" s="106"/>
      <c r="O844" s="106"/>
      <c r="P844" s="106"/>
      <c r="Q844" s="106"/>
      <c r="R844" s="106"/>
      <c r="S844" s="106"/>
      <c r="T844" s="106"/>
      <c r="U844" s="106"/>
      <c r="V844" s="106"/>
      <c r="W844" s="106"/>
    </row>
    <row r="845" spans="1:23">
      <c r="A845" s="77"/>
      <c r="B845" s="77"/>
      <c r="C845" s="77"/>
      <c r="D845" s="106"/>
      <c r="E845" s="106"/>
      <c r="F845" s="77"/>
      <c r="G845" s="77"/>
      <c r="H845" s="77"/>
      <c r="I845" s="77"/>
      <c r="J845" s="106"/>
      <c r="K845" s="106"/>
      <c r="L845" s="106"/>
      <c r="M845" s="106"/>
      <c r="N845" s="106"/>
      <c r="O845" s="106"/>
      <c r="P845" s="106"/>
      <c r="Q845" s="106"/>
      <c r="R845" s="106"/>
      <c r="S845" s="106"/>
      <c r="T845" s="106"/>
      <c r="U845" s="106"/>
      <c r="V845" s="106"/>
      <c r="W845" s="106"/>
    </row>
    <row r="846" spans="1:23">
      <c r="A846" s="77"/>
      <c r="B846" s="77"/>
      <c r="C846" s="77"/>
      <c r="D846" s="106"/>
      <c r="E846" s="106"/>
      <c r="F846" s="77"/>
      <c r="G846" s="77"/>
      <c r="H846" s="77"/>
      <c r="I846" s="77"/>
      <c r="J846" s="106"/>
      <c r="K846" s="106"/>
      <c r="L846" s="106"/>
      <c r="M846" s="106"/>
      <c r="N846" s="106"/>
      <c r="O846" s="106"/>
      <c r="P846" s="106"/>
      <c r="Q846" s="106"/>
      <c r="R846" s="106"/>
      <c r="S846" s="106"/>
      <c r="T846" s="106"/>
      <c r="U846" s="106"/>
      <c r="V846" s="106"/>
      <c r="W846" s="106"/>
    </row>
    <row r="847" spans="1:23">
      <c r="A847" s="77"/>
      <c r="B847" s="77"/>
      <c r="C847" s="77"/>
      <c r="D847" s="106"/>
      <c r="E847" s="106"/>
      <c r="F847" s="77"/>
      <c r="G847" s="77"/>
      <c r="H847" s="77"/>
      <c r="I847" s="77"/>
      <c r="J847" s="106"/>
      <c r="K847" s="106"/>
      <c r="L847" s="106"/>
      <c r="M847" s="106"/>
      <c r="N847" s="106"/>
      <c r="O847" s="106"/>
      <c r="P847" s="106"/>
      <c r="Q847" s="106"/>
      <c r="R847" s="106"/>
      <c r="S847" s="106"/>
      <c r="T847" s="106"/>
      <c r="U847" s="106"/>
      <c r="V847" s="106"/>
      <c r="W847" s="106"/>
    </row>
    <row r="848" spans="1:23">
      <c r="A848" s="77"/>
      <c r="B848" s="77"/>
      <c r="C848" s="77"/>
      <c r="D848" s="106"/>
      <c r="E848" s="106"/>
      <c r="F848" s="77"/>
      <c r="G848" s="77"/>
      <c r="H848" s="77"/>
      <c r="I848" s="77"/>
      <c r="J848" s="106"/>
      <c r="K848" s="106"/>
      <c r="L848" s="106"/>
      <c r="M848" s="106"/>
      <c r="N848" s="106"/>
      <c r="O848" s="106"/>
      <c r="P848" s="106"/>
      <c r="Q848" s="106"/>
      <c r="R848" s="106"/>
      <c r="S848" s="106"/>
      <c r="T848" s="106"/>
      <c r="U848" s="106"/>
      <c r="V848" s="106"/>
      <c r="W848" s="106"/>
    </row>
    <row r="849" spans="1:23">
      <c r="A849" s="77"/>
      <c r="B849" s="77"/>
      <c r="C849" s="77"/>
      <c r="D849" s="106"/>
      <c r="E849" s="106"/>
      <c r="F849" s="77"/>
      <c r="G849" s="77"/>
      <c r="H849" s="77"/>
      <c r="I849" s="77"/>
      <c r="J849" s="106"/>
      <c r="K849" s="106"/>
      <c r="L849" s="106"/>
      <c r="M849" s="106"/>
      <c r="N849" s="106"/>
      <c r="O849" s="106"/>
      <c r="P849" s="106"/>
      <c r="Q849" s="106"/>
      <c r="R849" s="106"/>
      <c r="S849" s="106"/>
      <c r="T849" s="106"/>
      <c r="U849" s="106"/>
      <c r="V849" s="106"/>
      <c r="W849" s="106"/>
    </row>
    <row r="850" spans="1:23">
      <c r="A850" s="77"/>
      <c r="B850" s="77"/>
      <c r="C850" s="77"/>
      <c r="D850" s="106"/>
      <c r="E850" s="106"/>
      <c r="F850" s="77"/>
      <c r="G850" s="77"/>
      <c r="H850" s="77"/>
      <c r="I850" s="77"/>
      <c r="J850" s="106"/>
      <c r="K850" s="106"/>
      <c r="L850" s="106"/>
      <c r="M850" s="106"/>
      <c r="N850" s="106"/>
      <c r="O850" s="106"/>
      <c r="P850" s="106"/>
      <c r="Q850" s="106"/>
      <c r="R850" s="106"/>
      <c r="S850" s="106"/>
      <c r="T850" s="106"/>
      <c r="U850" s="106"/>
      <c r="V850" s="106"/>
      <c r="W850" s="106"/>
    </row>
    <row r="851" spans="1:23">
      <c r="A851" s="77"/>
      <c r="B851" s="77"/>
      <c r="C851" s="77"/>
      <c r="D851" s="106"/>
      <c r="E851" s="106"/>
      <c r="F851" s="77"/>
      <c r="G851" s="77"/>
      <c r="H851" s="77"/>
      <c r="I851" s="77"/>
      <c r="J851" s="106"/>
      <c r="K851" s="106"/>
      <c r="L851" s="106"/>
      <c r="M851" s="106"/>
      <c r="N851" s="106"/>
      <c r="O851" s="106"/>
      <c r="P851" s="106"/>
      <c r="Q851" s="106"/>
      <c r="R851" s="106"/>
      <c r="S851" s="106"/>
      <c r="T851" s="106"/>
      <c r="U851" s="106"/>
      <c r="V851" s="106"/>
      <c r="W851" s="106"/>
    </row>
    <row r="852" spans="1:23">
      <c r="A852" s="77"/>
      <c r="B852" s="77"/>
      <c r="C852" s="77"/>
      <c r="D852" s="106"/>
      <c r="E852" s="106"/>
      <c r="F852" s="77"/>
      <c r="G852" s="77"/>
      <c r="H852" s="77"/>
      <c r="I852" s="77"/>
      <c r="J852" s="106"/>
      <c r="K852" s="106"/>
      <c r="L852" s="106"/>
      <c r="M852" s="106"/>
      <c r="N852" s="106"/>
      <c r="O852" s="106"/>
      <c r="P852" s="106"/>
      <c r="Q852" s="106"/>
      <c r="R852" s="106"/>
      <c r="S852" s="106"/>
      <c r="T852" s="106"/>
      <c r="U852" s="106"/>
      <c r="V852" s="106"/>
      <c r="W852" s="106"/>
    </row>
    <row r="853" spans="1:23">
      <c r="A853" s="77"/>
      <c r="B853" s="77"/>
      <c r="C853" s="77"/>
      <c r="D853" s="106"/>
      <c r="E853" s="106"/>
      <c r="F853" s="77"/>
      <c r="G853" s="77"/>
      <c r="H853" s="77"/>
      <c r="I853" s="77"/>
      <c r="J853" s="106"/>
      <c r="K853" s="106"/>
      <c r="L853" s="106"/>
      <c r="M853" s="106"/>
      <c r="N853" s="106"/>
      <c r="O853" s="106"/>
      <c r="P853" s="106"/>
      <c r="Q853" s="106"/>
      <c r="R853" s="106"/>
      <c r="S853" s="106"/>
      <c r="T853" s="106"/>
      <c r="U853" s="106"/>
      <c r="V853" s="106"/>
      <c r="W853" s="106"/>
    </row>
    <row r="854" spans="1:23">
      <c r="A854" s="77"/>
      <c r="B854" s="77"/>
      <c r="C854" s="77"/>
      <c r="D854" s="106"/>
      <c r="E854" s="106"/>
      <c r="F854" s="77"/>
      <c r="G854" s="77"/>
      <c r="H854" s="77"/>
      <c r="I854" s="77"/>
      <c r="J854" s="106"/>
      <c r="K854" s="106"/>
      <c r="L854" s="106"/>
      <c r="M854" s="106"/>
      <c r="N854" s="106"/>
      <c r="O854" s="106"/>
      <c r="P854" s="106"/>
      <c r="Q854" s="106"/>
      <c r="R854" s="106"/>
      <c r="S854" s="106"/>
      <c r="T854" s="106"/>
      <c r="U854" s="106"/>
      <c r="V854" s="106"/>
      <c r="W854" s="106"/>
    </row>
    <row r="855" spans="1:23">
      <c r="A855" s="77"/>
      <c r="B855" s="77"/>
      <c r="C855" s="77"/>
      <c r="D855" s="106"/>
      <c r="E855" s="106"/>
      <c r="F855" s="77"/>
      <c r="G855" s="77"/>
      <c r="H855" s="77"/>
      <c r="I855" s="77"/>
      <c r="J855" s="106"/>
      <c r="K855" s="106"/>
      <c r="L855" s="106"/>
      <c r="M855" s="106"/>
      <c r="N855" s="106"/>
      <c r="O855" s="106"/>
      <c r="P855" s="106"/>
      <c r="Q855" s="106"/>
      <c r="R855" s="106"/>
      <c r="S855" s="106"/>
      <c r="T855" s="106"/>
      <c r="U855" s="106"/>
      <c r="V855" s="106"/>
      <c r="W855" s="106"/>
    </row>
    <row r="856" spans="1:23">
      <c r="A856" s="77"/>
      <c r="B856" s="77"/>
      <c r="C856" s="77"/>
      <c r="D856" s="106"/>
      <c r="E856" s="106"/>
      <c r="F856" s="77"/>
      <c r="G856" s="77"/>
      <c r="H856" s="77"/>
      <c r="I856" s="77"/>
      <c r="J856" s="106"/>
      <c r="K856" s="106"/>
      <c r="L856" s="106"/>
      <c r="M856" s="106"/>
      <c r="N856" s="106"/>
      <c r="O856" s="106"/>
      <c r="P856" s="106"/>
      <c r="Q856" s="106"/>
      <c r="R856" s="106"/>
      <c r="S856" s="106"/>
      <c r="T856" s="106"/>
      <c r="U856" s="106"/>
      <c r="V856" s="106"/>
      <c r="W856" s="106"/>
    </row>
    <row r="857" spans="1:23">
      <c r="A857" s="77"/>
      <c r="B857" s="77"/>
      <c r="C857" s="77"/>
      <c r="D857" s="106"/>
      <c r="E857" s="106"/>
      <c r="F857" s="77"/>
      <c r="G857" s="77"/>
      <c r="H857" s="77"/>
      <c r="I857" s="77"/>
      <c r="J857" s="106"/>
      <c r="K857" s="106"/>
      <c r="L857" s="106"/>
      <c r="M857" s="106"/>
      <c r="N857" s="106"/>
      <c r="O857" s="106"/>
      <c r="P857" s="106"/>
      <c r="Q857" s="106"/>
      <c r="R857" s="106"/>
      <c r="S857" s="106"/>
      <c r="T857" s="106"/>
      <c r="U857" s="106"/>
      <c r="V857" s="106"/>
      <c r="W857" s="106"/>
    </row>
    <row r="858" spans="1:23">
      <c r="A858" s="77"/>
      <c r="B858" s="77"/>
      <c r="C858" s="77"/>
      <c r="D858" s="106"/>
      <c r="E858" s="106"/>
      <c r="F858" s="77"/>
      <c r="G858" s="77"/>
      <c r="H858" s="77"/>
      <c r="I858" s="77"/>
      <c r="J858" s="106"/>
      <c r="K858" s="106"/>
      <c r="L858" s="106"/>
      <c r="M858" s="106"/>
      <c r="N858" s="106"/>
      <c r="O858" s="106"/>
      <c r="P858" s="106"/>
      <c r="Q858" s="106"/>
      <c r="R858" s="106"/>
      <c r="S858" s="106"/>
      <c r="T858" s="106"/>
      <c r="U858" s="106"/>
      <c r="V858" s="106"/>
      <c r="W858" s="106"/>
    </row>
    <row r="859" spans="1:23">
      <c r="A859" s="77"/>
      <c r="B859" s="77"/>
      <c r="C859" s="77"/>
      <c r="D859" s="106"/>
      <c r="E859" s="106"/>
      <c r="F859" s="77"/>
      <c r="G859" s="77"/>
      <c r="H859" s="77"/>
      <c r="I859" s="77"/>
      <c r="J859" s="106"/>
      <c r="K859" s="106"/>
      <c r="L859" s="106"/>
      <c r="M859" s="106"/>
      <c r="N859" s="106"/>
      <c r="O859" s="106"/>
      <c r="P859" s="106"/>
      <c r="Q859" s="106"/>
      <c r="R859" s="106"/>
      <c r="S859" s="106"/>
      <c r="T859" s="106"/>
      <c r="U859" s="106"/>
      <c r="V859" s="106"/>
      <c r="W859" s="106"/>
    </row>
    <row r="860" spans="1:23">
      <c r="A860" s="77"/>
      <c r="B860" s="77"/>
      <c r="C860" s="77"/>
      <c r="D860" s="106"/>
      <c r="E860" s="106"/>
      <c r="F860" s="77"/>
      <c r="G860" s="77"/>
      <c r="H860" s="77"/>
      <c r="I860" s="77"/>
      <c r="J860" s="106"/>
      <c r="K860" s="106"/>
      <c r="L860" s="106"/>
      <c r="M860" s="106"/>
      <c r="N860" s="106"/>
      <c r="O860" s="106"/>
      <c r="P860" s="106"/>
      <c r="Q860" s="106"/>
      <c r="R860" s="106"/>
      <c r="S860" s="106"/>
      <c r="T860" s="106"/>
      <c r="U860" s="106"/>
      <c r="V860" s="106"/>
      <c r="W860" s="106"/>
    </row>
    <row r="861" spans="1:23">
      <c r="A861" s="77"/>
      <c r="B861" s="77"/>
      <c r="C861" s="77"/>
      <c r="D861" s="106"/>
      <c r="E861" s="106"/>
      <c r="F861" s="77"/>
      <c r="G861" s="77"/>
      <c r="H861" s="77"/>
      <c r="I861" s="77"/>
      <c r="J861" s="106"/>
      <c r="K861" s="106"/>
      <c r="L861" s="106"/>
      <c r="M861" s="106"/>
      <c r="N861" s="106"/>
      <c r="O861" s="106"/>
      <c r="P861" s="106"/>
      <c r="Q861" s="106"/>
      <c r="R861" s="106"/>
      <c r="S861" s="106"/>
      <c r="T861" s="106"/>
      <c r="U861" s="106"/>
      <c r="V861" s="106"/>
      <c r="W861" s="106"/>
    </row>
    <row r="862" spans="1:23">
      <c r="A862" s="77"/>
      <c r="B862" s="77"/>
      <c r="C862" s="77"/>
      <c r="D862" s="106"/>
      <c r="E862" s="106"/>
      <c r="F862" s="77"/>
      <c r="G862" s="77"/>
      <c r="H862" s="77"/>
      <c r="I862" s="77"/>
      <c r="J862" s="106"/>
      <c r="K862" s="106"/>
      <c r="L862" s="106"/>
      <c r="M862" s="106"/>
      <c r="N862" s="106"/>
      <c r="O862" s="106"/>
      <c r="P862" s="106"/>
      <c r="Q862" s="106"/>
      <c r="R862" s="106"/>
      <c r="S862" s="106"/>
      <c r="T862" s="106"/>
      <c r="U862" s="106"/>
      <c r="V862" s="106"/>
      <c r="W862" s="106"/>
    </row>
    <row r="863" spans="1:23">
      <c r="A863" s="77"/>
      <c r="B863" s="77"/>
      <c r="C863" s="77"/>
      <c r="D863" s="106"/>
      <c r="E863" s="106"/>
      <c r="F863" s="77"/>
      <c r="G863" s="77"/>
      <c r="H863" s="77"/>
      <c r="I863" s="77"/>
      <c r="J863" s="106"/>
      <c r="K863" s="106"/>
      <c r="L863" s="106"/>
      <c r="M863" s="106"/>
      <c r="N863" s="106"/>
      <c r="O863" s="106"/>
      <c r="P863" s="106"/>
      <c r="Q863" s="106"/>
      <c r="R863" s="106"/>
      <c r="S863" s="106"/>
      <c r="T863" s="106"/>
      <c r="U863" s="106"/>
      <c r="V863" s="106"/>
      <c r="W863" s="106"/>
    </row>
    <row r="864" spans="1:23">
      <c r="A864" s="77"/>
      <c r="B864" s="77"/>
      <c r="C864" s="77"/>
      <c r="D864" s="106"/>
      <c r="E864" s="106"/>
      <c r="F864" s="77"/>
      <c r="G864" s="77"/>
      <c r="H864" s="77"/>
      <c r="I864" s="77"/>
      <c r="J864" s="106"/>
      <c r="K864" s="106"/>
      <c r="L864" s="106"/>
      <c r="M864" s="106"/>
      <c r="N864" s="106"/>
      <c r="O864" s="106"/>
      <c r="P864" s="106"/>
      <c r="Q864" s="106"/>
      <c r="R864" s="106"/>
      <c r="S864" s="106"/>
      <c r="T864" s="106"/>
      <c r="U864" s="106"/>
      <c r="V864" s="106"/>
      <c r="W864" s="106"/>
    </row>
    <row r="865" spans="1:23">
      <c r="A865" s="77"/>
      <c r="B865" s="77"/>
      <c r="C865" s="77"/>
      <c r="D865" s="106"/>
      <c r="E865" s="106"/>
      <c r="F865" s="77"/>
      <c r="G865" s="77"/>
      <c r="H865" s="77"/>
      <c r="I865" s="77"/>
      <c r="J865" s="106"/>
      <c r="K865" s="106"/>
      <c r="L865" s="106"/>
      <c r="M865" s="106"/>
      <c r="N865" s="106"/>
      <c r="O865" s="106"/>
      <c r="P865" s="106"/>
      <c r="Q865" s="106"/>
      <c r="R865" s="106"/>
      <c r="S865" s="106"/>
      <c r="T865" s="106"/>
      <c r="U865" s="106"/>
      <c r="V865" s="106"/>
      <c r="W865" s="106"/>
    </row>
    <row r="866" spans="1:23">
      <c r="A866" s="77"/>
      <c r="B866" s="77"/>
      <c r="C866" s="77"/>
      <c r="D866" s="106"/>
      <c r="E866" s="106"/>
      <c r="F866" s="77"/>
      <c r="G866" s="77"/>
      <c r="H866" s="77"/>
      <c r="I866" s="77"/>
      <c r="J866" s="106"/>
      <c r="K866" s="106"/>
      <c r="L866" s="106"/>
      <c r="M866" s="106"/>
      <c r="N866" s="106"/>
      <c r="O866" s="106"/>
      <c r="P866" s="106"/>
      <c r="Q866" s="106"/>
      <c r="R866" s="106"/>
      <c r="S866" s="106"/>
      <c r="T866" s="106"/>
      <c r="U866" s="106"/>
      <c r="V866" s="106"/>
      <c r="W866" s="106"/>
    </row>
    <row r="867" spans="1:23">
      <c r="A867" s="77"/>
      <c r="B867" s="77"/>
      <c r="C867" s="77"/>
      <c r="D867" s="106"/>
      <c r="E867" s="106"/>
      <c r="F867" s="77"/>
      <c r="G867" s="77"/>
      <c r="H867" s="77"/>
      <c r="I867" s="77"/>
      <c r="J867" s="106"/>
      <c r="K867" s="106"/>
      <c r="L867" s="106"/>
      <c r="M867" s="106"/>
      <c r="N867" s="106"/>
      <c r="O867" s="106"/>
      <c r="P867" s="106"/>
      <c r="Q867" s="106"/>
      <c r="R867" s="106"/>
      <c r="S867" s="106"/>
      <c r="T867" s="106"/>
      <c r="U867" s="106"/>
      <c r="V867" s="106"/>
      <c r="W867" s="106"/>
    </row>
    <row r="868" spans="1:23">
      <c r="A868" s="77"/>
      <c r="B868" s="77"/>
      <c r="C868" s="77"/>
      <c r="D868" s="106"/>
      <c r="E868" s="106"/>
      <c r="F868" s="77"/>
      <c r="G868" s="77"/>
      <c r="H868" s="77"/>
      <c r="I868" s="77"/>
      <c r="J868" s="106"/>
      <c r="K868" s="106"/>
      <c r="L868" s="106"/>
      <c r="M868" s="106"/>
      <c r="N868" s="106"/>
      <c r="O868" s="106"/>
      <c r="P868" s="106"/>
      <c r="Q868" s="106"/>
      <c r="R868" s="106"/>
      <c r="S868" s="106"/>
      <c r="T868" s="106"/>
      <c r="U868" s="106"/>
      <c r="V868" s="106"/>
      <c r="W868" s="106"/>
    </row>
    <row r="869" spans="1:23">
      <c r="A869" s="77"/>
      <c r="B869" s="77"/>
      <c r="C869" s="77"/>
      <c r="D869" s="106"/>
      <c r="E869" s="106"/>
      <c r="F869" s="77"/>
      <c r="G869" s="77"/>
      <c r="H869" s="77"/>
      <c r="I869" s="77"/>
      <c r="J869" s="106"/>
      <c r="K869" s="106"/>
      <c r="L869" s="106"/>
      <c r="M869" s="106"/>
      <c r="N869" s="106"/>
      <c r="O869" s="106"/>
      <c r="P869" s="106"/>
      <c r="Q869" s="106"/>
      <c r="R869" s="106"/>
      <c r="S869" s="106"/>
      <c r="T869" s="106"/>
      <c r="U869" s="106"/>
      <c r="V869" s="106"/>
      <c r="W869" s="106"/>
    </row>
    <row r="870" spans="1:23">
      <c r="A870" s="77"/>
      <c r="B870" s="77"/>
      <c r="C870" s="77"/>
      <c r="D870" s="106"/>
      <c r="E870" s="106"/>
      <c r="F870" s="77"/>
      <c r="G870" s="77"/>
      <c r="H870" s="77"/>
      <c r="I870" s="77"/>
      <c r="J870" s="106"/>
      <c r="K870" s="106"/>
      <c r="L870" s="106"/>
      <c r="M870" s="106"/>
      <c r="N870" s="106"/>
      <c r="O870" s="106"/>
      <c r="P870" s="106"/>
      <c r="Q870" s="106"/>
      <c r="R870" s="106"/>
      <c r="S870" s="106"/>
      <c r="T870" s="106"/>
      <c r="U870" s="106"/>
      <c r="V870" s="106"/>
      <c r="W870" s="106"/>
    </row>
    <row r="871" spans="1:23">
      <c r="A871" s="77"/>
      <c r="B871" s="77"/>
      <c r="C871" s="77"/>
      <c r="D871" s="106"/>
      <c r="E871" s="106"/>
      <c r="F871" s="77"/>
      <c r="G871" s="77"/>
      <c r="H871" s="77"/>
      <c r="I871" s="77"/>
      <c r="J871" s="106"/>
      <c r="K871" s="106"/>
      <c r="L871" s="106"/>
      <c r="M871" s="106"/>
      <c r="N871" s="106"/>
      <c r="O871" s="106"/>
      <c r="P871" s="106"/>
      <c r="Q871" s="106"/>
      <c r="R871" s="106"/>
      <c r="S871" s="106"/>
      <c r="T871" s="106"/>
      <c r="U871" s="106"/>
      <c r="V871" s="106"/>
      <c r="W871" s="106"/>
    </row>
    <row r="872" spans="1:23">
      <c r="A872" s="77"/>
      <c r="B872" s="77"/>
      <c r="C872" s="77"/>
      <c r="D872" s="106"/>
      <c r="E872" s="106"/>
      <c r="F872" s="77"/>
      <c r="G872" s="77"/>
      <c r="H872" s="77"/>
      <c r="I872" s="77"/>
      <c r="J872" s="106"/>
      <c r="K872" s="106"/>
      <c r="L872" s="106"/>
      <c r="M872" s="106"/>
      <c r="N872" s="106"/>
      <c r="O872" s="106"/>
      <c r="P872" s="106"/>
      <c r="Q872" s="106"/>
      <c r="R872" s="106"/>
      <c r="S872" s="106"/>
      <c r="T872" s="106"/>
      <c r="U872" s="106"/>
      <c r="V872" s="106"/>
      <c r="W872" s="106"/>
    </row>
    <row r="873" spans="1:23">
      <c r="A873" s="77"/>
      <c r="B873" s="77"/>
      <c r="C873" s="77"/>
      <c r="D873" s="106"/>
      <c r="E873" s="106"/>
      <c r="F873" s="77"/>
      <c r="G873" s="77"/>
      <c r="H873" s="77"/>
      <c r="I873" s="77"/>
      <c r="J873" s="106"/>
      <c r="K873" s="106"/>
      <c r="L873" s="106"/>
      <c r="M873" s="106"/>
      <c r="N873" s="106"/>
      <c r="O873" s="106"/>
      <c r="P873" s="106"/>
      <c r="Q873" s="106"/>
      <c r="R873" s="106"/>
      <c r="S873" s="106"/>
      <c r="T873" s="106"/>
      <c r="U873" s="106"/>
      <c r="V873" s="106"/>
      <c r="W873" s="106"/>
    </row>
    <row r="874" spans="1:23">
      <c r="A874" s="77"/>
      <c r="B874" s="77"/>
      <c r="C874" s="77"/>
      <c r="D874" s="106"/>
      <c r="E874" s="106"/>
      <c r="F874" s="77"/>
      <c r="G874" s="77"/>
      <c r="H874" s="77"/>
      <c r="I874" s="77"/>
      <c r="J874" s="106"/>
      <c r="K874" s="106"/>
      <c r="L874" s="106"/>
      <c r="M874" s="106"/>
      <c r="N874" s="106"/>
      <c r="O874" s="106"/>
      <c r="P874" s="106"/>
      <c r="Q874" s="106"/>
      <c r="R874" s="106"/>
      <c r="S874" s="106"/>
      <c r="T874" s="106"/>
      <c r="U874" s="106"/>
      <c r="V874" s="106"/>
      <c r="W874" s="106"/>
    </row>
    <row r="875" spans="1:23">
      <c r="A875" s="77"/>
      <c r="B875" s="77"/>
      <c r="C875" s="77"/>
      <c r="D875" s="106"/>
      <c r="E875" s="106"/>
      <c r="F875" s="77"/>
      <c r="G875" s="77"/>
      <c r="H875" s="77"/>
      <c r="I875" s="77"/>
      <c r="J875" s="106"/>
      <c r="K875" s="106"/>
      <c r="L875" s="106"/>
      <c r="M875" s="106"/>
      <c r="N875" s="106"/>
      <c r="O875" s="106"/>
      <c r="P875" s="106"/>
      <c r="Q875" s="106"/>
      <c r="R875" s="106"/>
      <c r="S875" s="106"/>
      <c r="T875" s="106"/>
      <c r="U875" s="106"/>
      <c r="V875" s="106"/>
      <c r="W875" s="106"/>
    </row>
    <row r="876" spans="1:23">
      <c r="A876" s="77"/>
      <c r="B876" s="77"/>
      <c r="C876" s="77"/>
      <c r="D876" s="106"/>
      <c r="E876" s="106"/>
      <c r="F876" s="77"/>
      <c r="G876" s="77"/>
      <c r="H876" s="77"/>
      <c r="I876" s="77"/>
      <c r="J876" s="106"/>
      <c r="K876" s="106"/>
      <c r="L876" s="106"/>
      <c r="M876" s="106"/>
      <c r="N876" s="106"/>
      <c r="O876" s="106"/>
      <c r="P876" s="106"/>
      <c r="Q876" s="106"/>
      <c r="R876" s="106"/>
      <c r="S876" s="106"/>
      <c r="T876" s="106"/>
      <c r="U876" s="106"/>
      <c r="V876" s="106"/>
      <c r="W876" s="106"/>
    </row>
    <row r="877" spans="1:23">
      <c r="A877" s="77"/>
      <c r="B877" s="77"/>
      <c r="C877" s="77"/>
      <c r="D877" s="106"/>
      <c r="E877" s="106"/>
      <c r="F877" s="77"/>
      <c r="G877" s="77"/>
      <c r="H877" s="77"/>
      <c r="I877" s="77"/>
      <c r="J877" s="106"/>
      <c r="K877" s="106"/>
      <c r="L877" s="106"/>
      <c r="M877" s="106"/>
      <c r="N877" s="106"/>
      <c r="O877" s="106"/>
      <c r="P877" s="106"/>
      <c r="Q877" s="106"/>
      <c r="R877" s="106"/>
      <c r="S877" s="106"/>
      <c r="T877" s="106"/>
      <c r="U877" s="106"/>
      <c r="V877" s="106"/>
      <c r="W877" s="106"/>
    </row>
    <row r="878" spans="1:23">
      <c r="A878" s="77"/>
      <c r="B878" s="77"/>
      <c r="C878" s="77"/>
      <c r="D878" s="106"/>
      <c r="E878" s="106"/>
      <c r="F878" s="77"/>
      <c r="G878" s="77"/>
      <c r="H878" s="77"/>
      <c r="I878" s="77"/>
      <c r="J878" s="106"/>
      <c r="K878" s="106"/>
      <c r="L878" s="106"/>
      <c r="M878" s="106"/>
      <c r="N878" s="106"/>
      <c r="O878" s="106"/>
      <c r="P878" s="106"/>
      <c r="Q878" s="106"/>
      <c r="R878" s="106"/>
      <c r="S878" s="106"/>
      <c r="T878" s="106"/>
      <c r="U878" s="106"/>
      <c r="V878" s="106"/>
      <c r="W878" s="106"/>
    </row>
    <row r="879" spans="1:23">
      <c r="A879" s="77"/>
      <c r="B879" s="77"/>
      <c r="C879" s="77"/>
      <c r="D879" s="106"/>
      <c r="E879" s="106"/>
      <c r="F879" s="77"/>
      <c r="G879" s="77"/>
      <c r="H879" s="77"/>
      <c r="I879" s="77"/>
      <c r="J879" s="106"/>
      <c r="K879" s="106"/>
      <c r="L879" s="106"/>
      <c r="M879" s="106"/>
      <c r="N879" s="106"/>
      <c r="O879" s="106"/>
      <c r="P879" s="106"/>
      <c r="Q879" s="106"/>
      <c r="R879" s="106"/>
      <c r="S879" s="106"/>
      <c r="T879" s="106"/>
      <c r="U879" s="106"/>
      <c r="V879" s="106"/>
      <c r="W879" s="106"/>
    </row>
    <row r="880" spans="1:23">
      <c r="A880" s="77"/>
      <c r="B880" s="77"/>
      <c r="C880" s="77"/>
      <c r="D880" s="106"/>
      <c r="E880" s="106"/>
      <c r="F880" s="77"/>
      <c r="G880" s="77"/>
      <c r="H880" s="77"/>
      <c r="I880" s="77"/>
      <c r="J880" s="106"/>
      <c r="K880" s="106"/>
      <c r="L880" s="106"/>
      <c r="M880" s="106"/>
      <c r="N880" s="106"/>
      <c r="O880" s="106"/>
      <c r="P880" s="106"/>
      <c r="Q880" s="106"/>
      <c r="R880" s="106"/>
      <c r="S880" s="106"/>
      <c r="T880" s="106"/>
      <c r="U880" s="106"/>
      <c r="V880" s="106"/>
      <c r="W880" s="106"/>
    </row>
    <row r="881" spans="1:23">
      <c r="A881" s="77"/>
      <c r="B881" s="77"/>
      <c r="C881" s="77"/>
      <c r="D881" s="106"/>
      <c r="E881" s="106"/>
      <c r="F881" s="77"/>
      <c r="G881" s="77"/>
      <c r="H881" s="77"/>
      <c r="I881" s="77"/>
      <c r="J881" s="106"/>
      <c r="K881" s="106"/>
      <c r="L881" s="106"/>
      <c r="M881" s="106"/>
      <c r="N881" s="106"/>
      <c r="O881" s="106"/>
      <c r="P881" s="106"/>
      <c r="Q881" s="106"/>
      <c r="R881" s="106"/>
      <c r="S881" s="106"/>
      <c r="T881" s="106"/>
      <c r="U881" s="106"/>
      <c r="V881" s="106"/>
      <c r="W881" s="106"/>
    </row>
    <row r="882" spans="1:23">
      <c r="A882" s="77"/>
      <c r="B882" s="77"/>
      <c r="C882" s="77"/>
      <c r="D882" s="106"/>
      <c r="E882" s="106"/>
      <c r="F882" s="77"/>
      <c r="G882" s="77"/>
      <c r="H882" s="77"/>
      <c r="I882" s="77"/>
      <c r="J882" s="106"/>
      <c r="K882" s="106"/>
      <c r="L882" s="106"/>
      <c r="M882" s="106"/>
      <c r="N882" s="106"/>
      <c r="O882" s="106"/>
      <c r="P882" s="106"/>
      <c r="Q882" s="106"/>
      <c r="R882" s="106"/>
      <c r="S882" s="106"/>
      <c r="T882" s="106"/>
      <c r="U882" s="106"/>
      <c r="V882" s="106"/>
      <c r="W882" s="106"/>
    </row>
    <row r="883" spans="1:23">
      <c r="A883" s="77"/>
      <c r="B883" s="77"/>
      <c r="C883" s="77"/>
      <c r="D883" s="106"/>
      <c r="E883" s="106"/>
      <c r="F883" s="77"/>
      <c r="G883" s="77"/>
      <c r="H883" s="77"/>
      <c r="I883" s="77"/>
      <c r="J883" s="106"/>
      <c r="K883" s="106"/>
      <c r="L883" s="106"/>
      <c r="M883" s="106"/>
      <c r="N883" s="106"/>
      <c r="O883" s="106"/>
      <c r="P883" s="106"/>
      <c r="Q883" s="106"/>
      <c r="R883" s="106"/>
      <c r="S883" s="106"/>
      <c r="T883" s="106"/>
      <c r="U883" s="106"/>
      <c r="V883" s="106"/>
      <c r="W883" s="106"/>
    </row>
    <row r="884" spans="1:23">
      <c r="A884" s="77"/>
      <c r="B884" s="77"/>
      <c r="C884" s="77"/>
      <c r="D884" s="106"/>
      <c r="E884" s="106"/>
      <c r="F884" s="77"/>
      <c r="G884" s="77"/>
      <c r="H884" s="77"/>
      <c r="I884" s="77"/>
      <c r="J884" s="106"/>
      <c r="K884" s="106"/>
      <c r="L884" s="106"/>
      <c r="M884" s="106"/>
      <c r="N884" s="106"/>
      <c r="O884" s="106"/>
      <c r="P884" s="106"/>
      <c r="Q884" s="106"/>
      <c r="R884" s="106"/>
      <c r="S884" s="106"/>
      <c r="T884" s="106"/>
      <c r="U884" s="106"/>
      <c r="V884" s="106"/>
      <c r="W884" s="106"/>
    </row>
    <row r="885" spans="1:23">
      <c r="A885" s="77"/>
      <c r="B885" s="77"/>
      <c r="C885" s="77"/>
      <c r="D885" s="106"/>
      <c r="E885" s="106"/>
      <c r="F885" s="77"/>
      <c r="G885" s="77"/>
      <c r="H885" s="77"/>
      <c r="I885" s="77"/>
      <c r="J885" s="106"/>
      <c r="K885" s="106"/>
      <c r="L885" s="106"/>
      <c r="M885" s="106"/>
      <c r="N885" s="106"/>
      <c r="O885" s="106"/>
      <c r="P885" s="106"/>
      <c r="Q885" s="106"/>
      <c r="R885" s="106"/>
      <c r="S885" s="106"/>
      <c r="T885" s="106"/>
      <c r="U885" s="106"/>
      <c r="V885" s="106"/>
      <c r="W885" s="106"/>
    </row>
    <row r="886" spans="1:23">
      <c r="A886" s="77"/>
      <c r="B886" s="77"/>
      <c r="C886" s="77"/>
      <c r="D886" s="106"/>
      <c r="E886" s="106"/>
      <c r="F886" s="77"/>
      <c r="G886" s="77"/>
      <c r="H886" s="77"/>
      <c r="I886" s="77"/>
      <c r="J886" s="106"/>
      <c r="K886" s="106"/>
      <c r="L886" s="106"/>
      <c r="M886" s="106"/>
      <c r="N886" s="106"/>
      <c r="O886" s="106"/>
      <c r="P886" s="106"/>
      <c r="Q886" s="106"/>
      <c r="R886" s="106"/>
      <c r="S886" s="106"/>
      <c r="T886" s="106"/>
      <c r="U886" s="106"/>
      <c r="V886" s="106"/>
      <c r="W886" s="106"/>
    </row>
    <row r="887" spans="1:23">
      <c r="A887" s="77"/>
      <c r="B887" s="77"/>
      <c r="C887" s="77"/>
      <c r="D887" s="106"/>
      <c r="E887" s="106"/>
      <c r="F887" s="77"/>
      <c r="G887" s="77"/>
      <c r="H887" s="77"/>
      <c r="I887" s="77"/>
      <c r="J887" s="106"/>
      <c r="K887" s="106"/>
      <c r="L887" s="106"/>
      <c r="M887" s="106"/>
      <c r="N887" s="106"/>
      <c r="O887" s="106"/>
      <c r="P887" s="106"/>
      <c r="Q887" s="106"/>
      <c r="R887" s="106"/>
      <c r="S887" s="106"/>
      <c r="T887" s="106"/>
      <c r="U887" s="106"/>
      <c r="V887" s="106"/>
      <c r="W887" s="106"/>
    </row>
    <row r="888" spans="1:23">
      <c r="A888" s="77"/>
      <c r="B888" s="77"/>
      <c r="C888" s="77"/>
      <c r="D888" s="106"/>
      <c r="E888" s="106"/>
      <c r="F888" s="77"/>
      <c r="G888" s="77"/>
      <c r="H888" s="77"/>
      <c r="I888" s="77"/>
      <c r="J888" s="106"/>
      <c r="K888" s="106"/>
      <c r="L888" s="106"/>
      <c r="M888" s="106"/>
      <c r="N888" s="106"/>
      <c r="O888" s="106"/>
      <c r="P888" s="106"/>
      <c r="Q888" s="106"/>
      <c r="R888" s="106"/>
      <c r="S888" s="106"/>
      <c r="T888" s="106"/>
      <c r="U888" s="106"/>
      <c r="V888" s="106"/>
      <c r="W888" s="106"/>
    </row>
    <row r="889" spans="1:23">
      <c r="A889" s="77"/>
      <c r="B889" s="77"/>
      <c r="C889" s="77"/>
      <c r="D889" s="106"/>
      <c r="E889" s="106"/>
      <c r="F889" s="77"/>
      <c r="G889" s="77"/>
      <c r="H889" s="77"/>
      <c r="I889" s="77"/>
      <c r="J889" s="106"/>
      <c r="K889" s="106"/>
      <c r="L889" s="106"/>
      <c r="M889" s="106"/>
      <c r="N889" s="106"/>
      <c r="O889" s="106"/>
      <c r="P889" s="106"/>
      <c r="Q889" s="106"/>
      <c r="R889" s="106"/>
      <c r="S889" s="106"/>
      <c r="T889" s="106"/>
      <c r="U889" s="106"/>
      <c r="V889" s="106"/>
      <c r="W889" s="106"/>
    </row>
    <row r="890" spans="1:23">
      <c r="A890" s="77"/>
      <c r="B890" s="77"/>
      <c r="C890" s="77"/>
      <c r="D890" s="106"/>
      <c r="E890" s="106"/>
      <c r="F890" s="77"/>
      <c r="G890" s="77"/>
      <c r="H890" s="77"/>
      <c r="I890" s="77"/>
      <c r="J890" s="106"/>
      <c r="K890" s="106"/>
      <c r="L890" s="106"/>
      <c r="M890" s="106"/>
      <c r="N890" s="106"/>
      <c r="O890" s="106"/>
      <c r="P890" s="106"/>
      <c r="Q890" s="106"/>
      <c r="R890" s="106"/>
      <c r="S890" s="106"/>
      <c r="T890" s="106"/>
      <c r="U890" s="106"/>
      <c r="V890" s="106"/>
      <c r="W890" s="106"/>
    </row>
    <row r="891" spans="1:23">
      <c r="A891" s="77"/>
      <c r="B891" s="77"/>
      <c r="C891" s="77"/>
      <c r="D891" s="106"/>
      <c r="E891" s="106"/>
      <c r="F891" s="77"/>
      <c r="G891" s="77"/>
      <c r="H891" s="77"/>
      <c r="I891" s="77"/>
      <c r="J891" s="106"/>
      <c r="K891" s="106"/>
      <c r="L891" s="106"/>
      <c r="M891" s="106"/>
      <c r="N891" s="106"/>
      <c r="O891" s="106"/>
      <c r="P891" s="106"/>
      <c r="Q891" s="106"/>
      <c r="R891" s="106"/>
      <c r="S891" s="106"/>
      <c r="T891" s="106"/>
      <c r="U891" s="106"/>
      <c r="V891" s="106"/>
      <c r="W891" s="106"/>
    </row>
    <row r="892" spans="1:23">
      <c r="A892" s="77"/>
      <c r="B892" s="77"/>
      <c r="C892" s="77"/>
      <c r="D892" s="106"/>
      <c r="E892" s="106"/>
      <c r="F892" s="77"/>
      <c r="G892" s="77"/>
      <c r="H892" s="77"/>
      <c r="I892" s="77"/>
      <c r="J892" s="106"/>
      <c r="K892" s="106"/>
      <c r="L892" s="106"/>
      <c r="M892" s="106"/>
      <c r="N892" s="106"/>
      <c r="O892" s="106"/>
      <c r="P892" s="106"/>
      <c r="Q892" s="106"/>
      <c r="R892" s="106"/>
      <c r="S892" s="106"/>
      <c r="T892" s="106"/>
      <c r="U892" s="106"/>
      <c r="V892" s="106"/>
      <c r="W892" s="106"/>
    </row>
    <row r="893" spans="1:23">
      <c r="A893" s="77"/>
      <c r="B893" s="77"/>
      <c r="C893" s="77"/>
      <c r="D893" s="106"/>
      <c r="E893" s="106"/>
      <c r="F893" s="77"/>
      <c r="G893" s="77"/>
      <c r="H893" s="77"/>
      <c r="I893" s="77"/>
      <c r="J893" s="106"/>
      <c r="K893" s="106"/>
      <c r="L893" s="106"/>
      <c r="M893" s="106"/>
      <c r="N893" s="106"/>
      <c r="O893" s="106"/>
      <c r="P893" s="106"/>
      <c r="Q893" s="106"/>
      <c r="R893" s="106"/>
      <c r="S893" s="106"/>
      <c r="T893" s="106"/>
      <c r="U893" s="106"/>
      <c r="V893" s="106"/>
      <c r="W893" s="106"/>
    </row>
    <row r="894" spans="1:23">
      <c r="A894" s="77"/>
      <c r="B894" s="77"/>
      <c r="C894" s="77"/>
      <c r="D894" s="106"/>
      <c r="E894" s="106"/>
      <c r="F894" s="77"/>
      <c r="G894" s="77"/>
      <c r="H894" s="77"/>
      <c r="I894" s="77"/>
      <c r="J894" s="106"/>
      <c r="K894" s="106"/>
      <c r="L894" s="106"/>
      <c r="M894" s="106"/>
      <c r="N894" s="106"/>
      <c r="O894" s="106"/>
      <c r="P894" s="106"/>
      <c r="Q894" s="106"/>
      <c r="R894" s="106"/>
      <c r="S894" s="106"/>
      <c r="T894" s="106"/>
      <c r="U894" s="106"/>
      <c r="V894" s="106"/>
      <c r="W894" s="106"/>
    </row>
    <row r="895" spans="1:23">
      <c r="A895" s="77"/>
      <c r="B895" s="77"/>
      <c r="C895" s="77"/>
      <c r="D895" s="106"/>
      <c r="E895" s="106"/>
      <c r="F895" s="77"/>
      <c r="G895" s="77"/>
      <c r="H895" s="77"/>
      <c r="I895" s="77"/>
      <c r="J895" s="106"/>
      <c r="K895" s="106"/>
      <c r="L895" s="106"/>
      <c r="M895" s="106"/>
      <c r="N895" s="106"/>
      <c r="O895" s="106"/>
      <c r="P895" s="106"/>
      <c r="Q895" s="106"/>
      <c r="R895" s="106"/>
      <c r="S895" s="106"/>
      <c r="T895" s="106"/>
      <c r="U895" s="106"/>
      <c r="V895" s="106"/>
      <c r="W895" s="106"/>
    </row>
    <row r="896" spans="1:23">
      <c r="A896" s="77"/>
      <c r="B896" s="77"/>
      <c r="C896" s="77"/>
      <c r="D896" s="106"/>
      <c r="E896" s="106"/>
      <c r="F896" s="77"/>
      <c r="G896" s="77"/>
      <c r="H896" s="77"/>
      <c r="I896" s="77"/>
      <c r="J896" s="106"/>
      <c r="K896" s="106"/>
      <c r="L896" s="106"/>
      <c r="M896" s="106"/>
      <c r="N896" s="106"/>
      <c r="O896" s="106"/>
      <c r="P896" s="106"/>
      <c r="Q896" s="106"/>
      <c r="R896" s="106"/>
      <c r="S896" s="106"/>
      <c r="T896" s="106"/>
      <c r="U896" s="106"/>
      <c r="V896" s="106"/>
      <c r="W896" s="106"/>
    </row>
    <row r="897" spans="1:23">
      <c r="A897" s="77"/>
      <c r="B897" s="77"/>
      <c r="C897" s="77"/>
      <c r="D897" s="106"/>
      <c r="E897" s="106"/>
      <c r="F897" s="77"/>
      <c r="G897" s="77"/>
      <c r="H897" s="77"/>
      <c r="I897" s="77"/>
      <c r="J897" s="106"/>
      <c r="K897" s="106"/>
      <c r="L897" s="106"/>
      <c r="M897" s="106"/>
      <c r="N897" s="106"/>
      <c r="O897" s="106"/>
      <c r="P897" s="106"/>
      <c r="Q897" s="106"/>
      <c r="R897" s="106"/>
      <c r="S897" s="106"/>
      <c r="T897" s="106"/>
      <c r="U897" s="106"/>
      <c r="V897" s="106"/>
      <c r="W897" s="106"/>
    </row>
    <row r="898" spans="1:23">
      <c r="A898" s="77"/>
      <c r="B898" s="77"/>
      <c r="C898" s="77"/>
      <c r="D898" s="106"/>
      <c r="E898" s="106"/>
      <c r="F898" s="77"/>
      <c r="G898" s="77"/>
      <c r="H898" s="77"/>
      <c r="I898" s="77"/>
      <c r="J898" s="106"/>
      <c r="K898" s="106"/>
      <c r="L898" s="106"/>
      <c r="M898" s="106"/>
      <c r="N898" s="106"/>
      <c r="O898" s="106"/>
      <c r="P898" s="106"/>
      <c r="Q898" s="106"/>
      <c r="R898" s="106"/>
      <c r="S898" s="106"/>
      <c r="T898" s="106"/>
      <c r="U898" s="106"/>
      <c r="V898" s="106"/>
      <c r="W898" s="106"/>
    </row>
    <row r="899" spans="1:23">
      <c r="A899" s="77"/>
      <c r="B899" s="77"/>
      <c r="C899" s="77"/>
      <c r="D899" s="106"/>
      <c r="E899" s="106"/>
      <c r="F899" s="77"/>
      <c r="G899" s="77"/>
      <c r="H899" s="77"/>
      <c r="I899" s="77"/>
      <c r="J899" s="106"/>
      <c r="K899" s="106"/>
      <c r="L899" s="106"/>
      <c r="M899" s="106"/>
      <c r="N899" s="106"/>
      <c r="O899" s="106"/>
      <c r="P899" s="106"/>
      <c r="Q899" s="106"/>
      <c r="R899" s="106"/>
      <c r="S899" s="106"/>
      <c r="T899" s="106"/>
      <c r="U899" s="106"/>
      <c r="V899" s="106"/>
      <c r="W899" s="106"/>
    </row>
    <row r="900" spans="1:23">
      <c r="A900" s="77"/>
      <c r="B900" s="77"/>
      <c r="C900" s="77"/>
      <c r="D900" s="106"/>
      <c r="E900" s="106"/>
      <c r="F900" s="77"/>
      <c r="G900" s="77"/>
      <c r="H900" s="77"/>
      <c r="I900" s="77"/>
      <c r="J900" s="106"/>
      <c r="K900" s="106"/>
      <c r="L900" s="106"/>
      <c r="M900" s="106"/>
      <c r="N900" s="106"/>
      <c r="O900" s="106"/>
      <c r="P900" s="106"/>
      <c r="Q900" s="106"/>
      <c r="R900" s="106"/>
      <c r="S900" s="106"/>
      <c r="T900" s="106"/>
      <c r="U900" s="106"/>
      <c r="V900" s="106"/>
      <c r="W900" s="106"/>
    </row>
    <row r="901" spans="1:23">
      <c r="A901" s="77"/>
      <c r="B901" s="77"/>
      <c r="C901" s="77"/>
      <c r="D901" s="106"/>
      <c r="E901" s="106"/>
      <c r="F901" s="77"/>
      <c r="G901" s="77"/>
      <c r="H901" s="77"/>
      <c r="I901" s="77"/>
      <c r="J901" s="106"/>
      <c r="K901" s="106"/>
      <c r="L901" s="106"/>
      <c r="M901" s="106"/>
      <c r="N901" s="106"/>
      <c r="O901" s="106"/>
      <c r="P901" s="106"/>
      <c r="Q901" s="106"/>
      <c r="R901" s="106"/>
      <c r="S901" s="106"/>
      <c r="T901" s="106"/>
      <c r="U901" s="106"/>
      <c r="V901" s="106"/>
      <c r="W901" s="106"/>
    </row>
    <row r="902" spans="1:23">
      <c r="A902" s="77"/>
      <c r="B902" s="77"/>
      <c r="C902" s="77"/>
      <c r="D902" s="106"/>
      <c r="E902" s="106"/>
      <c r="F902" s="77"/>
      <c r="G902" s="77"/>
      <c r="H902" s="77"/>
      <c r="I902" s="77"/>
      <c r="J902" s="106"/>
      <c r="K902" s="106"/>
      <c r="L902" s="106"/>
      <c r="M902" s="106"/>
      <c r="N902" s="106"/>
      <c r="O902" s="106"/>
      <c r="P902" s="106"/>
      <c r="Q902" s="106"/>
      <c r="R902" s="106"/>
      <c r="S902" s="106"/>
      <c r="T902" s="106"/>
      <c r="U902" s="106"/>
      <c r="V902" s="106"/>
      <c r="W902" s="106"/>
    </row>
    <row r="903" spans="1:23">
      <c r="A903" s="77"/>
      <c r="B903" s="77"/>
      <c r="C903" s="77"/>
      <c r="D903" s="106"/>
      <c r="E903" s="106"/>
      <c r="F903" s="77"/>
      <c r="G903" s="77"/>
      <c r="H903" s="77"/>
      <c r="I903" s="77"/>
      <c r="J903" s="106"/>
      <c r="K903" s="106"/>
      <c r="L903" s="106"/>
      <c r="M903" s="106"/>
      <c r="N903" s="106"/>
      <c r="O903" s="106"/>
      <c r="P903" s="106"/>
      <c r="Q903" s="106"/>
      <c r="R903" s="106"/>
      <c r="S903" s="106"/>
      <c r="T903" s="106"/>
      <c r="U903" s="106"/>
      <c r="V903" s="106"/>
      <c r="W903" s="106"/>
    </row>
    <row r="904" spans="1:23">
      <c r="A904" s="77"/>
      <c r="B904" s="77"/>
      <c r="C904" s="77"/>
      <c r="D904" s="106"/>
      <c r="E904" s="106"/>
      <c r="F904" s="77"/>
      <c r="G904" s="77"/>
      <c r="H904" s="77"/>
      <c r="I904" s="77"/>
      <c r="J904" s="106"/>
      <c r="K904" s="106"/>
      <c r="L904" s="106"/>
      <c r="M904" s="106"/>
      <c r="N904" s="106"/>
      <c r="O904" s="106"/>
      <c r="P904" s="106"/>
      <c r="Q904" s="106"/>
      <c r="R904" s="106"/>
      <c r="S904" s="106"/>
      <c r="T904" s="106"/>
      <c r="U904" s="106"/>
      <c r="V904" s="106"/>
      <c r="W904" s="106"/>
    </row>
    <row r="905" spans="1:23">
      <c r="A905" s="77"/>
      <c r="B905" s="77"/>
      <c r="C905" s="77"/>
      <c r="D905" s="106"/>
      <c r="E905" s="106"/>
      <c r="F905" s="77"/>
      <c r="G905" s="77"/>
      <c r="H905" s="77"/>
      <c r="I905" s="77"/>
      <c r="J905" s="106"/>
      <c r="K905" s="106"/>
      <c r="L905" s="106"/>
      <c r="M905" s="106"/>
      <c r="N905" s="106"/>
      <c r="O905" s="106"/>
      <c r="P905" s="106"/>
      <c r="Q905" s="106"/>
      <c r="R905" s="106"/>
      <c r="S905" s="106"/>
      <c r="T905" s="106"/>
      <c r="U905" s="106"/>
      <c r="V905" s="106"/>
      <c r="W905" s="106"/>
    </row>
    <row r="906" spans="1:23">
      <c r="A906" s="77"/>
      <c r="B906" s="77"/>
      <c r="C906" s="77"/>
      <c r="D906" s="106"/>
      <c r="E906" s="106"/>
      <c r="F906" s="77"/>
      <c r="G906" s="77"/>
      <c r="H906" s="77"/>
      <c r="I906" s="77"/>
      <c r="J906" s="106"/>
      <c r="K906" s="106"/>
      <c r="L906" s="106"/>
      <c r="M906" s="106"/>
      <c r="N906" s="106"/>
      <c r="O906" s="106"/>
      <c r="P906" s="106"/>
      <c r="Q906" s="106"/>
      <c r="R906" s="106"/>
      <c r="S906" s="106"/>
      <c r="T906" s="106"/>
      <c r="U906" s="106"/>
      <c r="V906" s="106"/>
      <c r="W906" s="106"/>
    </row>
    <row r="907" spans="1:23">
      <c r="A907" s="77"/>
      <c r="B907" s="77"/>
      <c r="C907" s="77"/>
      <c r="D907" s="106"/>
      <c r="E907" s="106"/>
      <c r="F907" s="77"/>
      <c r="G907" s="77"/>
      <c r="H907" s="77"/>
      <c r="I907" s="77"/>
      <c r="J907" s="106"/>
      <c r="K907" s="106"/>
      <c r="L907" s="106"/>
      <c r="M907" s="106"/>
      <c r="N907" s="106"/>
      <c r="O907" s="106"/>
      <c r="P907" s="106"/>
      <c r="Q907" s="106"/>
      <c r="R907" s="106"/>
      <c r="S907" s="106"/>
      <c r="T907" s="106"/>
      <c r="U907" s="106"/>
      <c r="V907" s="106"/>
      <c r="W907" s="106"/>
    </row>
    <row r="908" spans="1:23">
      <c r="A908" s="77"/>
      <c r="B908" s="77"/>
      <c r="C908" s="77"/>
      <c r="D908" s="106"/>
      <c r="E908" s="106"/>
      <c r="F908" s="77"/>
      <c r="G908" s="77"/>
      <c r="H908" s="77"/>
      <c r="I908" s="77"/>
      <c r="J908" s="106"/>
      <c r="K908" s="106"/>
      <c r="L908" s="106"/>
      <c r="M908" s="106"/>
      <c r="N908" s="106"/>
      <c r="O908" s="106"/>
      <c r="P908" s="106"/>
      <c r="Q908" s="106"/>
      <c r="R908" s="106"/>
      <c r="S908" s="106"/>
      <c r="T908" s="106"/>
      <c r="U908" s="106"/>
      <c r="V908" s="106"/>
      <c r="W908" s="106"/>
    </row>
    <row r="909" spans="1:23">
      <c r="A909" s="77"/>
      <c r="B909" s="77"/>
      <c r="C909" s="77"/>
      <c r="D909" s="106"/>
      <c r="E909" s="106"/>
      <c r="F909" s="77"/>
      <c r="G909" s="77"/>
      <c r="H909" s="77"/>
      <c r="I909" s="77"/>
      <c r="J909" s="106"/>
      <c r="K909" s="106"/>
      <c r="L909" s="106"/>
      <c r="M909" s="106"/>
      <c r="N909" s="106"/>
      <c r="O909" s="106"/>
      <c r="P909" s="106"/>
      <c r="Q909" s="106"/>
      <c r="R909" s="106"/>
      <c r="S909" s="106"/>
      <c r="T909" s="106"/>
      <c r="U909" s="106"/>
      <c r="V909" s="106"/>
      <c r="W909" s="106"/>
    </row>
    <row r="910" spans="1:23">
      <c r="A910" s="77"/>
      <c r="B910" s="77"/>
      <c r="C910" s="77"/>
      <c r="D910" s="106"/>
      <c r="E910" s="106"/>
      <c r="F910" s="77"/>
      <c r="G910" s="77"/>
      <c r="H910" s="77"/>
      <c r="I910" s="77"/>
      <c r="J910" s="106"/>
      <c r="K910" s="106"/>
      <c r="L910" s="106"/>
      <c r="M910" s="106"/>
      <c r="N910" s="106"/>
      <c r="O910" s="106"/>
      <c r="P910" s="106"/>
      <c r="Q910" s="106"/>
      <c r="R910" s="106"/>
      <c r="S910" s="106"/>
      <c r="T910" s="106"/>
      <c r="U910" s="106"/>
      <c r="V910" s="106"/>
      <c r="W910" s="106"/>
    </row>
    <row r="911" spans="1:23">
      <c r="A911" s="77"/>
      <c r="B911" s="77"/>
      <c r="C911" s="77"/>
      <c r="D911" s="106"/>
      <c r="E911" s="106"/>
      <c r="F911" s="77"/>
      <c r="G911" s="77"/>
      <c r="H911" s="77"/>
      <c r="I911" s="77"/>
      <c r="J911" s="106"/>
      <c r="K911" s="106"/>
      <c r="L911" s="106"/>
      <c r="M911" s="106"/>
      <c r="N911" s="106"/>
      <c r="O911" s="106"/>
      <c r="P911" s="106"/>
      <c r="Q911" s="106"/>
      <c r="R911" s="106"/>
      <c r="S911" s="106"/>
      <c r="T911" s="106"/>
      <c r="U911" s="106"/>
      <c r="V911" s="106"/>
      <c r="W911" s="106"/>
    </row>
    <row r="912" spans="1:23">
      <c r="A912" s="77"/>
      <c r="B912" s="77"/>
      <c r="C912" s="77"/>
      <c r="D912" s="106"/>
      <c r="E912" s="106"/>
      <c r="F912" s="77"/>
      <c r="G912" s="77"/>
      <c r="H912" s="77"/>
      <c r="I912" s="77"/>
      <c r="J912" s="106"/>
      <c r="K912" s="106"/>
      <c r="L912" s="106"/>
      <c r="M912" s="106"/>
      <c r="N912" s="106"/>
      <c r="O912" s="106"/>
      <c r="P912" s="106"/>
      <c r="Q912" s="106"/>
      <c r="R912" s="106"/>
      <c r="S912" s="106"/>
      <c r="T912" s="106"/>
      <c r="U912" s="106"/>
      <c r="V912" s="106"/>
      <c r="W912" s="106"/>
    </row>
    <row r="913" spans="1:23">
      <c r="A913" s="77"/>
      <c r="B913" s="77"/>
      <c r="C913" s="77"/>
      <c r="D913" s="106"/>
      <c r="E913" s="106"/>
      <c r="F913" s="77"/>
      <c r="G913" s="77"/>
      <c r="H913" s="77"/>
      <c r="I913" s="77"/>
      <c r="J913" s="106"/>
      <c r="K913" s="106"/>
      <c r="L913" s="106"/>
      <c r="M913" s="106"/>
      <c r="N913" s="106"/>
      <c r="O913" s="106"/>
      <c r="P913" s="106"/>
      <c r="Q913" s="106"/>
      <c r="R913" s="106"/>
      <c r="S913" s="106"/>
      <c r="T913" s="106"/>
      <c r="U913" s="106"/>
      <c r="V913" s="106"/>
      <c r="W913" s="106"/>
    </row>
    <row r="914" spans="1:23">
      <c r="A914" s="77"/>
      <c r="B914" s="77"/>
      <c r="D914" s="106"/>
      <c r="E914" s="106"/>
      <c r="F914" s="77"/>
      <c r="G914" s="77"/>
      <c r="H914" s="77"/>
      <c r="I914" s="77"/>
      <c r="J914" s="106"/>
      <c r="K914" s="106"/>
      <c r="L914" s="106"/>
      <c r="M914" s="106"/>
      <c r="N914" s="106"/>
      <c r="O914" s="106"/>
      <c r="P914" s="106"/>
      <c r="Q914" s="106"/>
      <c r="R914" s="106"/>
      <c r="S914" s="106"/>
      <c r="T914" s="106"/>
      <c r="U914" s="106"/>
      <c r="V914" s="106"/>
      <c r="W914" s="106"/>
    </row>
    <row r="915" spans="1:23">
      <c r="A915" s="77"/>
      <c r="B915" s="77"/>
      <c r="D915" s="106"/>
      <c r="E915" s="106"/>
      <c r="F915" s="77"/>
      <c r="G915" s="77"/>
      <c r="H915" s="77"/>
      <c r="I915" s="77"/>
      <c r="J915" s="106"/>
      <c r="K915" s="106"/>
      <c r="L915" s="106"/>
      <c r="M915" s="106"/>
      <c r="N915" s="106"/>
      <c r="O915" s="106"/>
      <c r="P915" s="106"/>
      <c r="Q915" s="106"/>
      <c r="R915" s="106"/>
      <c r="S915" s="106"/>
      <c r="T915" s="106"/>
      <c r="U915" s="106"/>
      <c r="V915" s="106"/>
      <c r="W915" s="106"/>
    </row>
    <row r="916" spans="1:23">
      <c r="A916" s="77"/>
      <c r="B916" s="77"/>
      <c r="D916" s="106"/>
      <c r="E916" s="106"/>
      <c r="F916" s="77"/>
      <c r="G916" s="77"/>
      <c r="H916" s="77"/>
      <c r="I916" s="77"/>
      <c r="J916" s="106"/>
      <c r="K916" s="106"/>
      <c r="L916" s="106"/>
      <c r="M916" s="106"/>
      <c r="N916" s="106"/>
      <c r="O916" s="106"/>
      <c r="P916" s="106"/>
      <c r="Q916" s="106"/>
      <c r="R916" s="106"/>
      <c r="S916" s="106"/>
      <c r="T916" s="106"/>
      <c r="U916" s="106"/>
      <c r="V916" s="106"/>
      <c r="W916" s="106"/>
    </row>
  </sheetData>
  <autoFilter ref="A3:W226">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102">
    <mergeCell ref="D21:D22"/>
    <mergeCell ref="B21:B22"/>
    <mergeCell ref="B66:B73"/>
    <mergeCell ref="C66:C73"/>
    <mergeCell ref="D66:D73"/>
    <mergeCell ref="D36:D37"/>
    <mergeCell ref="E23:E25"/>
    <mergeCell ref="A28:A31"/>
    <mergeCell ref="B28:B31"/>
    <mergeCell ref="C28:C31"/>
    <mergeCell ref="A32:A35"/>
    <mergeCell ref="B32:B35"/>
    <mergeCell ref="C32:C35"/>
    <mergeCell ref="A23:A25"/>
    <mergeCell ref="B23:B25"/>
    <mergeCell ref="C23:C25"/>
    <mergeCell ref="D23:D25"/>
    <mergeCell ref="B92:B98"/>
    <mergeCell ref="C92:C98"/>
    <mergeCell ref="D92:D98"/>
    <mergeCell ref="E92:E98"/>
    <mergeCell ref="B79:B86"/>
    <mergeCell ref="C79:C86"/>
    <mergeCell ref="D79:D86"/>
    <mergeCell ref="E79:E86"/>
    <mergeCell ref="A1:S1"/>
    <mergeCell ref="K3:W3"/>
    <mergeCell ref="E66:E73"/>
    <mergeCell ref="A46:A52"/>
    <mergeCell ref="B46:B52"/>
    <mergeCell ref="C46:C52"/>
    <mergeCell ref="D46:D52"/>
    <mergeCell ref="E46:E52"/>
    <mergeCell ref="A53:A55"/>
    <mergeCell ref="B53:B55"/>
    <mergeCell ref="E53:E55"/>
    <mergeCell ref="B36:B37"/>
    <mergeCell ref="C36:C37"/>
    <mergeCell ref="C53:C55"/>
    <mergeCell ref="D53:D55"/>
    <mergeCell ref="A66:A73"/>
    <mergeCell ref="A10:A12"/>
    <mergeCell ref="B10:B12"/>
    <mergeCell ref="C10:C12"/>
    <mergeCell ref="D10:D12"/>
    <mergeCell ref="E10:E12"/>
    <mergeCell ref="E36:E37"/>
    <mergeCell ref="A36:A37"/>
    <mergeCell ref="A42:A45"/>
    <mergeCell ref="B42:B45"/>
    <mergeCell ref="C42:C45"/>
    <mergeCell ref="D42:D45"/>
    <mergeCell ref="E42:E45"/>
    <mergeCell ref="E21:E22"/>
    <mergeCell ref="D28:D31"/>
    <mergeCell ref="E28:E31"/>
    <mergeCell ref="D32:D35"/>
    <mergeCell ref="E32:E35"/>
    <mergeCell ref="A17:A19"/>
    <mergeCell ref="B17:B19"/>
    <mergeCell ref="C17:C19"/>
    <mergeCell ref="D17:D19"/>
    <mergeCell ref="E17:E19"/>
    <mergeCell ref="A21:A22"/>
    <mergeCell ref="C21:C22"/>
    <mergeCell ref="A124:A136"/>
    <mergeCell ref="B124:B136"/>
    <mergeCell ref="C124:C136"/>
    <mergeCell ref="D124:D136"/>
    <mergeCell ref="E124:E136"/>
    <mergeCell ref="B103:B105"/>
    <mergeCell ref="C103:C105"/>
    <mergeCell ref="D103:D105"/>
    <mergeCell ref="E103:E105"/>
    <mergeCell ref="B114:B117"/>
    <mergeCell ref="C114:C117"/>
    <mergeCell ref="D114:D117"/>
    <mergeCell ref="E114:E117"/>
    <mergeCell ref="B2:C2"/>
    <mergeCell ref="A103:A105"/>
    <mergeCell ref="A219:A223"/>
    <mergeCell ref="B219:B223"/>
    <mergeCell ref="C219:C223"/>
    <mergeCell ref="D219:D223"/>
    <mergeCell ref="E219:E223"/>
    <mergeCell ref="I153:I199"/>
    <mergeCell ref="J153:J199"/>
    <mergeCell ref="A203:A215"/>
    <mergeCell ref="B203:B215"/>
    <mergeCell ref="C203:C215"/>
    <mergeCell ref="D203:D215"/>
    <mergeCell ref="E203:E215"/>
    <mergeCell ref="A153:A199"/>
    <mergeCell ref="B153:B199"/>
    <mergeCell ref="C153:C199"/>
    <mergeCell ref="D153:D199"/>
    <mergeCell ref="E153:E199"/>
    <mergeCell ref="A138:A152"/>
    <mergeCell ref="B138:B152"/>
    <mergeCell ref="C138:C152"/>
    <mergeCell ref="D138:D152"/>
    <mergeCell ref="E138:E152"/>
  </mergeCells>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59"/>
  <sheetViews>
    <sheetView zoomScale="80" zoomScaleNormal="80" workbookViewId="0">
      <selection activeCell="B6" sqref="B6:B8"/>
    </sheetView>
  </sheetViews>
  <sheetFormatPr baseColWidth="10" defaultColWidth="14.42578125" defaultRowHeight="15"/>
  <cols>
    <col min="1" max="3" width="32.7109375" customWidth="1"/>
    <col min="4" max="5" width="20.7109375" style="221" customWidth="1"/>
    <col min="6" max="6" width="30" customWidth="1"/>
    <col min="7" max="7" width="13.5703125" customWidth="1"/>
    <col min="8" max="8" width="11.85546875" customWidth="1"/>
    <col min="9" max="9" width="46.140625" customWidth="1"/>
    <col min="10" max="10" width="14.140625" style="221" customWidth="1"/>
    <col min="11" max="12" width="11.42578125" style="221" customWidth="1"/>
    <col min="13" max="13" width="12.5703125" style="221" bestFit="1" customWidth="1"/>
    <col min="14" max="18" width="11.42578125" style="221" customWidth="1"/>
    <col min="19" max="19" width="13.140625" style="221" customWidth="1"/>
    <col min="20" max="20" width="11.42578125" style="221" customWidth="1"/>
    <col min="21" max="21" width="13.5703125" style="221" customWidth="1"/>
    <col min="22" max="22" width="11.42578125" style="221" customWidth="1"/>
    <col min="23" max="23" width="13.7109375" style="221" customWidth="1"/>
    <col min="24" max="26" width="10.7109375" customWidth="1"/>
  </cols>
  <sheetData>
    <row r="1" spans="1:26" s="648" customFormat="1" ht="50.1" customHeight="1">
      <c r="A1" s="748" t="s">
        <v>2143</v>
      </c>
      <c r="B1" s="749"/>
      <c r="C1" s="749"/>
      <c r="D1" s="749"/>
      <c r="E1" s="749"/>
      <c r="F1" s="749"/>
      <c r="G1" s="749"/>
      <c r="H1" s="749"/>
      <c r="I1" s="749"/>
      <c r="J1" s="749"/>
      <c r="K1" s="749"/>
      <c r="L1" s="749"/>
      <c r="M1" s="749"/>
      <c r="N1" s="749"/>
      <c r="O1" s="749"/>
      <c r="P1" s="749"/>
      <c r="Q1" s="749"/>
      <c r="R1" s="749"/>
      <c r="S1" s="749"/>
      <c r="T1" s="646"/>
      <c r="U1" s="646"/>
      <c r="V1" s="646"/>
      <c r="W1" s="646"/>
      <c r="X1" s="647"/>
      <c r="Y1" s="647"/>
      <c r="Z1" s="647"/>
    </row>
    <row r="2" spans="1:26" ht="42" customHeight="1">
      <c r="A2" s="72" t="s">
        <v>2144</v>
      </c>
      <c r="B2" s="736" t="s">
        <v>2363</v>
      </c>
      <c r="C2" s="736"/>
      <c r="D2" s="736"/>
      <c r="E2" s="736"/>
      <c r="F2" s="72"/>
      <c r="G2" s="72"/>
      <c r="H2" s="72"/>
      <c r="I2" s="72"/>
      <c r="J2" s="103"/>
      <c r="K2" s="103"/>
      <c r="L2" s="103"/>
      <c r="M2" s="103"/>
      <c r="N2" s="103"/>
      <c r="O2" s="103"/>
      <c r="P2" s="103"/>
      <c r="Q2" s="103"/>
      <c r="R2" s="103"/>
      <c r="S2" s="103"/>
      <c r="T2" s="127"/>
      <c r="U2" s="127"/>
      <c r="V2" s="127"/>
      <c r="W2" s="127"/>
      <c r="X2" s="71"/>
      <c r="Y2" s="71"/>
      <c r="Z2" s="71"/>
    </row>
    <row r="3" spans="1:26" ht="60">
      <c r="A3" s="73" t="s">
        <v>2145</v>
      </c>
      <c r="B3" s="73" t="s">
        <v>2146</v>
      </c>
      <c r="C3" s="73" t="s">
        <v>2147</v>
      </c>
      <c r="D3" s="104" t="s">
        <v>2148</v>
      </c>
      <c r="E3" s="104" t="s">
        <v>2149</v>
      </c>
      <c r="F3" s="74" t="s">
        <v>2150</v>
      </c>
      <c r="G3" s="74" t="s">
        <v>2151</v>
      </c>
      <c r="H3" s="74" t="s">
        <v>2152</v>
      </c>
      <c r="I3" s="74" t="s">
        <v>2153</v>
      </c>
      <c r="J3" s="129" t="s">
        <v>2154</v>
      </c>
      <c r="K3" s="733" t="s">
        <v>2155</v>
      </c>
      <c r="L3" s="750"/>
      <c r="M3" s="750"/>
      <c r="N3" s="750"/>
      <c r="O3" s="750"/>
      <c r="P3" s="750"/>
      <c r="Q3" s="750"/>
      <c r="R3" s="750"/>
      <c r="S3" s="750"/>
      <c r="T3" s="750"/>
      <c r="U3" s="750"/>
      <c r="V3" s="750"/>
      <c r="W3" s="751"/>
      <c r="X3" s="71"/>
      <c r="Y3" s="71"/>
      <c r="Z3" s="71"/>
    </row>
    <row r="4" spans="1:26">
      <c r="A4" s="73"/>
      <c r="B4" s="73"/>
      <c r="C4" s="73"/>
      <c r="D4" s="104"/>
      <c r="E4" s="104"/>
      <c r="F4" s="74"/>
      <c r="G4" s="74"/>
      <c r="H4" s="74"/>
      <c r="I4" s="74"/>
      <c r="J4" s="129"/>
      <c r="K4" s="109" t="s">
        <v>2156</v>
      </c>
      <c r="L4" s="109" t="s">
        <v>2157</v>
      </c>
      <c r="M4" s="109" t="s">
        <v>2158</v>
      </c>
      <c r="N4" s="109" t="s">
        <v>2159</v>
      </c>
      <c r="O4" s="109" t="s">
        <v>2160</v>
      </c>
      <c r="P4" s="110" t="s">
        <v>2161</v>
      </c>
      <c r="Q4" s="110" t="s">
        <v>2162</v>
      </c>
      <c r="R4" s="110" t="s">
        <v>2163</v>
      </c>
      <c r="S4" s="110" t="s">
        <v>2164</v>
      </c>
      <c r="T4" s="110" t="s">
        <v>2165</v>
      </c>
      <c r="U4" s="110" t="s">
        <v>2166</v>
      </c>
      <c r="V4" s="110" t="s">
        <v>2167</v>
      </c>
      <c r="W4" s="111" t="s">
        <v>2168</v>
      </c>
      <c r="X4" s="75"/>
      <c r="Y4" s="75"/>
      <c r="Z4" s="75"/>
    </row>
    <row r="5" spans="1:26" s="266" customFormat="1" ht="25.5">
      <c r="A5" s="257" t="s">
        <v>470</v>
      </c>
      <c r="B5" s="258" t="s">
        <v>68</v>
      </c>
      <c r="C5" s="258" t="s">
        <v>72</v>
      </c>
      <c r="D5" s="293">
        <v>3008.29</v>
      </c>
      <c r="E5" s="264">
        <v>1397.18</v>
      </c>
      <c r="F5" s="260" t="s">
        <v>2364</v>
      </c>
      <c r="G5" s="267">
        <v>44966</v>
      </c>
      <c r="H5" s="456">
        <v>45291</v>
      </c>
      <c r="I5" s="261" t="s">
        <v>2365</v>
      </c>
      <c r="J5" s="262">
        <v>3008.29</v>
      </c>
      <c r="K5" s="262" t="s">
        <v>2182</v>
      </c>
      <c r="L5" s="262">
        <v>290.41000000000003</v>
      </c>
      <c r="M5" s="262">
        <v>388.5</v>
      </c>
      <c r="N5" s="262">
        <v>340.31</v>
      </c>
      <c r="O5" s="262">
        <v>377.96</v>
      </c>
      <c r="P5" s="263">
        <v>230.16</v>
      </c>
      <c r="Q5" s="262">
        <v>230.16</v>
      </c>
      <c r="R5" s="262">
        <v>230.16</v>
      </c>
      <c r="S5" s="262">
        <v>230.16</v>
      </c>
      <c r="T5" s="262">
        <v>230.16</v>
      </c>
      <c r="U5" s="262">
        <v>230.16</v>
      </c>
      <c r="V5" s="262">
        <v>230.15</v>
      </c>
      <c r="W5" s="264">
        <f t="shared" ref="W5:W85" si="0">SUM(K5:V5)</f>
        <v>3008.29</v>
      </c>
      <c r="X5" s="265"/>
      <c r="Y5" s="265"/>
      <c r="Z5" s="265"/>
    </row>
    <row r="6" spans="1:26" s="266" customFormat="1" ht="25.5">
      <c r="A6" s="737" t="s">
        <v>470</v>
      </c>
      <c r="B6" s="737" t="s">
        <v>68</v>
      </c>
      <c r="C6" s="737" t="s">
        <v>74</v>
      </c>
      <c r="D6" s="740">
        <v>1187.19</v>
      </c>
      <c r="E6" s="743">
        <v>327.29000000000002</v>
      </c>
      <c r="F6" s="260" t="s">
        <v>2366</v>
      </c>
      <c r="G6" s="267">
        <v>44975</v>
      </c>
      <c r="H6" s="457">
        <v>44975</v>
      </c>
      <c r="I6" s="261" t="s">
        <v>2367</v>
      </c>
      <c r="J6" s="262">
        <v>275.82</v>
      </c>
      <c r="K6" s="262">
        <v>66.5</v>
      </c>
      <c r="L6" s="269" t="s">
        <v>2182</v>
      </c>
      <c r="M6" s="262">
        <v>66.5</v>
      </c>
      <c r="N6" s="264">
        <v>0</v>
      </c>
      <c r="O6" s="264">
        <v>0</v>
      </c>
      <c r="P6" s="268" t="s">
        <v>2182</v>
      </c>
      <c r="Q6" s="269" t="s">
        <v>2182</v>
      </c>
      <c r="R6" s="269" t="s">
        <v>2182</v>
      </c>
      <c r="S6" s="269" t="s">
        <v>2182</v>
      </c>
      <c r="T6" s="269" t="s">
        <v>2182</v>
      </c>
      <c r="U6" s="269" t="s">
        <v>2182</v>
      </c>
      <c r="V6" s="269" t="s">
        <v>2182</v>
      </c>
      <c r="W6" s="264">
        <f t="shared" si="0"/>
        <v>133</v>
      </c>
      <c r="X6" s="265"/>
      <c r="Y6" s="265"/>
      <c r="Z6" s="265"/>
    </row>
    <row r="7" spans="1:26" s="266" customFormat="1" ht="25.5">
      <c r="A7" s="738"/>
      <c r="B7" s="738"/>
      <c r="C7" s="738"/>
      <c r="D7" s="741"/>
      <c r="E7" s="741"/>
      <c r="F7" s="270" t="s">
        <v>2368</v>
      </c>
      <c r="G7" s="271">
        <v>45013</v>
      </c>
      <c r="H7" s="458">
        <v>45379</v>
      </c>
      <c r="I7" s="272" t="s">
        <v>2369</v>
      </c>
      <c r="J7" s="269">
        <v>648</v>
      </c>
      <c r="K7" s="269" t="s">
        <v>2182</v>
      </c>
      <c r="L7" s="269" t="s">
        <v>2182</v>
      </c>
      <c r="M7" s="269" t="s">
        <v>2182</v>
      </c>
      <c r="N7" s="269" t="s">
        <v>2182</v>
      </c>
      <c r="O7" s="269">
        <v>72</v>
      </c>
      <c r="P7" s="268">
        <v>72</v>
      </c>
      <c r="Q7" s="269">
        <v>72</v>
      </c>
      <c r="R7" s="269">
        <v>72</v>
      </c>
      <c r="S7" s="269">
        <v>72</v>
      </c>
      <c r="T7" s="269">
        <v>72</v>
      </c>
      <c r="U7" s="269">
        <v>72</v>
      </c>
      <c r="V7" s="269">
        <v>72</v>
      </c>
      <c r="W7" s="264">
        <f t="shared" si="0"/>
        <v>576</v>
      </c>
      <c r="X7" s="265"/>
      <c r="Y7" s="265"/>
      <c r="Z7" s="265"/>
    </row>
    <row r="8" spans="1:26" s="266" customFormat="1" ht="12.75">
      <c r="A8" s="738"/>
      <c r="B8" s="739"/>
      <c r="C8" s="739"/>
      <c r="D8" s="742"/>
      <c r="E8" s="742"/>
      <c r="F8" s="270" t="s">
        <v>2370</v>
      </c>
      <c r="G8" s="271">
        <v>45065</v>
      </c>
      <c r="H8" s="459">
        <v>45291</v>
      </c>
      <c r="I8" s="272" t="s">
        <v>2371</v>
      </c>
      <c r="J8" s="269">
        <v>263.37</v>
      </c>
      <c r="K8" s="269" t="s">
        <v>2182</v>
      </c>
      <c r="L8" s="269" t="s">
        <v>2182</v>
      </c>
      <c r="M8" s="269" t="s">
        <v>2182</v>
      </c>
      <c r="N8" s="269" t="s">
        <v>2182</v>
      </c>
      <c r="O8" s="269">
        <v>122.29</v>
      </c>
      <c r="P8" s="268">
        <v>20.149999999999999</v>
      </c>
      <c r="Q8" s="269">
        <v>20.149999999999999</v>
      </c>
      <c r="R8" s="269">
        <v>20.149999999999999</v>
      </c>
      <c r="S8" s="269">
        <v>20.149999999999999</v>
      </c>
      <c r="T8" s="269">
        <v>20.16</v>
      </c>
      <c r="U8" s="269">
        <v>20.16</v>
      </c>
      <c r="V8" s="269">
        <v>20.16</v>
      </c>
      <c r="W8" s="264">
        <f t="shared" si="0"/>
        <v>263.37</v>
      </c>
      <c r="X8" s="265"/>
      <c r="Y8" s="265"/>
      <c r="Z8" s="265"/>
    </row>
    <row r="9" spans="1:26" s="266" customFormat="1" ht="38.25">
      <c r="A9" s="257" t="s">
        <v>470</v>
      </c>
      <c r="B9" s="258" t="s">
        <v>68</v>
      </c>
      <c r="C9" s="258" t="s">
        <v>86</v>
      </c>
      <c r="D9" s="293">
        <v>4852.5</v>
      </c>
      <c r="E9" s="264">
        <v>4852.5</v>
      </c>
      <c r="F9" s="260" t="s">
        <v>2372</v>
      </c>
      <c r="G9" s="273">
        <v>44890</v>
      </c>
      <c r="H9" s="456">
        <v>45255</v>
      </c>
      <c r="I9" s="261" t="s">
        <v>2373</v>
      </c>
      <c r="J9" s="262">
        <v>4852.5</v>
      </c>
      <c r="K9" s="262" t="s">
        <v>2182</v>
      </c>
      <c r="L9" s="262" t="s">
        <v>2182</v>
      </c>
      <c r="M9" s="262">
        <v>4852.5</v>
      </c>
      <c r="N9" s="262" t="s">
        <v>2182</v>
      </c>
      <c r="O9" s="262" t="s">
        <v>2182</v>
      </c>
      <c r="P9" s="268" t="s">
        <v>2182</v>
      </c>
      <c r="Q9" s="269" t="s">
        <v>2182</v>
      </c>
      <c r="R9" s="269" t="s">
        <v>2182</v>
      </c>
      <c r="S9" s="269" t="s">
        <v>2182</v>
      </c>
      <c r="T9" s="269" t="s">
        <v>2182</v>
      </c>
      <c r="U9" s="269" t="s">
        <v>2182</v>
      </c>
      <c r="V9" s="269" t="s">
        <v>2182</v>
      </c>
      <c r="W9" s="264">
        <f t="shared" si="0"/>
        <v>4852.5</v>
      </c>
      <c r="X9" s="265"/>
      <c r="Y9" s="265"/>
      <c r="Z9" s="265"/>
    </row>
    <row r="10" spans="1:26" s="266" customFormat="1" ht="25.5">
      <c r="A10" s="257" t="s">
        <v>470</v>
      </c>
      <c r="B10" s="258" t="s">
        <v>68</v>
      </c>
      <c r="C10" s="258" t="s">
        <v>94</v>
      </c>
      <c r="D10" s="293">
        <v>6001.12</v>
      </c>
      <c r="E10" s="264">
        <v>6000</v>
      </c>
      <c r="F10" s="261" t="s">
        <v>2374</v>
      </c>
      <c r="G10" s="267">
        <v>44769</v>
      </c>
      <c r="H10" s="457">
        <v>45021</v>
      </c>
      <c r="I10" s="261" t="s">
        <v>2375</v>
      </c>
      <c r="J10" s="262">
        <v>6001.12</v>
      </c>
      <c r="K10" s="262" t="s">
        <v>2182</v>
      </c>
      <c r="L10" s="262" t="s">
        <v>2182</v>
      </c>
      <c r="M10" s="262">
        <v>6000</v>
      </c>
      <c r="N10" s="262" t="s">
        <v>2182</v>
      </c>
      <c r="O10" s="262" t="s">
        <v>2182</v>
      </c>
      <c r="P10" s="268" t="s">
        <v>2182</v>
      </c>
      <c r="Q10" s="269" t="s">
        <v>2182</v>
      </c>
      <c r="R10" s="269" t="s">
        <v>2182</v>
      </c>
      <c r="S10" s="269" t="s">
        <v>2182</v>
      </c>
      <c r="T10" s="269" t="s">
        <v>2182</v>
      </c>
      <c r="U10" s="269" t="s">
        <v>2182</v>
      </c>
      <c r="V10" s="269" t="s">
        <v>2182</v>
      </c>
      <c r="W10" s="264">
        <f t="shared" si="0"/>
        <v>6000</v>
      </c>
      <c r="X10" s="265"/>
      <c r="Y10" s="265"/>
      <c r="Z10" s="265"/>
    </row>
    <row r="11" spans="1:26" s="266" customFormat="1" ht="25.5">
      <c r="A11" s="257" t="s">
        <v>470</v>
      </c>
      <c r="B11" s="258" t="s">
        <v>68</v>
      </c>
      <c r="C11" s="258" t="s">
        <v>104</v>
      </c>
      <c r="D11" s="293">
        <v>200</v>
      </c>
      <c r="E11" s="264">
        <v>125.45</v>
      </c>
      <c r="F11" s="260" t="s">
        <v>2376</v>
      </c>
      <c r="G11" s="267">
        <v>44981</v>
      </c>
      <c r="H11" s="456">
        <v>45291</v>
      </c>
      <c r="I11" s="261" t="s">
        <v>2377</v>
      </c>
      <c r="J11" s="262">
        <v>200</v>
      </c>
      <c r="K11" s="262" t="s">
        <v>2182</v>
      </c>
      <c r="L11" s="262" t="s">
        <v>2182</v>
      </c>
      <c r="M11" s="262" t="s">
        <v>2182</v>
      </c>
      <c r="N11" s="262">
        <v>125.45</v>
      </c>
      <c r="O11" s="262" t="s">
        <v>2182</v>
      </c>
      <c r="P11" s="268">
        <v>10.65</v>
      </c>
      <c r="Q11" s="269">
        <v>10.65</v>
      </c>
      <c r="R11" s="269">
        <v>10.65</v>
      </c>
      <c r="S11" s="269">
        <v>10.65</v>
      </c>
      <c r="T11" s="269">
        <v>10.65</v>
      </c>
      <c r="U11" s="269">
        <v>10.65</v>
      </c>
      <c r="V11" s="269">
        <v>10.65</v>
      </c>
      <c r="W11" s="264">
        <f t="shared" si="0"/>
        <v>200.00000000000003</v>
      </c>
      <c r="X11" s="265"/>
      <c r="Y11" s="265"/>
      <c r="Z11" s="265"/>
    </row>
    <row r="12" spans="1:26" s="266" customFormat="1" ht="25.5">
      <c r="A12" s="737" t="s">
        <v>470</v>
      </c>
      <c r="B12" s="737" t="s">
        <v>68</v>
      </c>
      <c r="C12" s="737" t="s">
        <v>106</v>
      </c>
      <c r="D12" s="740">
        <v>3263.08</v>
      </c>
      <c r="E12" s="743">
        <v>3263.08</v>
      </c>
      <c r="F12" s="260" t="s">
        <v>2378</v>
      </c>
      <c r="G12" s="267">
        <v>45043</v>
      </c>
      <c r="H12" s="457">
        <v>45053</v>
      </c>
      <c r="I12" s="261" t="s">
        <v>2379</v>
      </c>
      <c r="J12" s="262">
        <v>1844.4</v>
      </c>
      <c r="K12" s="262" t="s">
        <v>2182</v>
      </c>
      <c r="L12" s="262" t="s">
        <v>2182</v>
      </c>
      <c r="M12" s="262" t="s">
        <v>2182</v>
      </c>
      <c r="N12" s="262" t="s">
        <v>2182</v>
      </c>
      <c r="O12" s="262">
        <v>1844.4</v>
      </c>
      <c r="P12" s="268" t="s">
        <v>2182</v>
      </c>
      <c r="Q12" s="269" t="s">
        <v>2182</v>
      </c>
      <c r="R12" s="269" t="s">
        <v>2182</v>
      </c>
      <c r="S12" s="269" t="s">
        <v>2182</v>
      </c>
      <c r="T12" s="269" t="s">
        <v>2182</v>
      </c>
      <c r="U12" s="269" t="s">
        <v>2182</v>
      </c>
      <c r="V12" s="269" t="s">
        <v>2182</v>
      </c>
      <c r="W12" s="264">
        <f t="shared" si="0"/>
        <v>1844.4</v>
      </c>
      <c r="X12" s="265"/>
      <c r="Y12" s="265"/>
      <c r="Z12" s="265"/>
    </row>
    <row r="13" spans="1:26" s="266" customFormat="1" ht="12.75">
      <c r="A13" s="738"/>
      <c r="B13" s="738"/>
      <c r="C13" s="738"/>
      <c r="D13" s="741"/>
      <c r="E13" s="741"/>
      <c r="F13" s="270" t="s">
        <v>2380</v>
      </c>
      <c r="G13" s="271">
        <v>45042</v>
      </c>
      <c r="H13" s="458">
        <v>45067</v>
      </c>
      <c r="I13" s="747" t="s">
        <v>2381</v>
      </c>
      <c r="J13" s="269">
        <v>483</v>
      </c>
      <c r="K13" s="269" t="s">
        <v>2182</v>
      </c>
      <c r="L13" s="269" t="s">
        <v>2182</v>
      </c>
      <c r="M13" s="269" t="s">
        <v>2182</v>
      </c>
      <c r="N13" s="269" t="s">
        <v>2182</v>
      </c>
      <c r="O13" s="269">
        <v>483</v>
      </c>
      <c r="P13" s="268" t="s">
        <v>2182</v>
      </c>
      <c r="Q13" s="269" t="s">
        <v>2182</v>
      </c>
      <c r="R13" s="269" t="s">
        <v>2182</v>
      </c>
      <c r="S13" s="269" t="s">
        <v>2182</v>
      </c>
      <c r="T13" s="269" t="s">
        <v>2182</v>
      </c>
      <c r="U13" s="269" t="s">
        <v>2182</v>
      </c>
      <c r="V13" s="269" t="s">
        <v>2182</v>
      </c>
      <c r="W13" s="264">
        <f t="shared" si="0"/>
        <v>483</v>
      </c>
      <c r="X13" s="265"/>
      <c r="Y13" s="265"/>
      <c r="Z13" s="265"/>
    </row>
    <row r="14" spans="1:26" s="266" customFormat="1" ht="12.75">
      <c r="A14" s="738"/>
      <c r="B14" s="738"/>
      <c r="C14" s="738"/>
      <c r="D14" s="741"/>
      <c r="E14" s="741"/>
      <c r="F14" s="270" t="s">
        <v>2382</v>
      </c>
      <c r="G14" s="271">
        <v>45042</v>
      </c>
      <c r="H14" s="458">
        <v>45057</v>
      </c>
      <c r="I14" s="745"/>
      <c r="J14" s="269">
        <v>14.76</v>
      </c>
      <c r="K14" s="269" t="s">
        <v>2182</v>
      </c>
      <c r="L14" s="269" t="s">
        <v>2182</v>
      </c>
      <c r="M14" s="269" t="s">
        <v>2182</v>
      </c>
      <c r="N14" s="269" t="s">
        <v>2182</v>
      </c>
      <c r="O14" s="269">
        <v>14.76</v>
      </c>
      <c r="P14" s="268" t="s">
        <v>2182</v>
      </c>
      <c r="Q14" s="269" t="s">
        <v>2182</v>
      </c>
      <c r="R14" s="269" t="s">
        <v>2182</v>
      </c>
      <c r="S14" s="269" t="s">
        <v>2182</v>
      </c>
      <c r="T14" s="269" t="s">
        <v>2182</v>
      </c>
      <c r="U14" s="269" t="s">
        <v>2182</v>
      </c>
      <c r="V14" s="269" t="s">
        <v>2182</v>
      </c>
      <c r="W14" s="264">
        <f t="shared" si="0"/>
        <v>14.76</v>
      </c>
      <c r="X14" s="265"/>
      <c r="Y14" s="265"/>
      <c r="Z14" s="265"/>
    </row>
    <row r="15" spans="1:26" s="266" customFormat="1" ht="12.75">
      <c r="A15" s="738"/>
      <c r="B15" s="738"/>
      <c r="C15" s="738"/>
      <c r="D15" s="741"/>
      <c r="E15" s="741"/>
      <c r="F15" s="270" t="s">
        <v>2383</v>
      </c>
      <c r="G15" s="271">
        <v>45042</v>
      </c>
      <c r="H15" s="458">
        <v>45057</v>
      </c>
      <c r="I15" s="745"/>
      <c r="J15" s="269">
        <v>84</v>
      </c>
      <c r="K15" s="269" t="s">
        <v>2182</v>
      </c>
      <c r="L15" s="269" t="s">
        <v>2182</v>
      </c>
      <c r="M15" s="269" t="s">
        <v>2182</v>
      </c>
      <c r="N15" s="269" t="s">
        <v>2182</v>
      </c>
      <c r="O15" s="269">
        <v>84</v>
      </c>
      <c r="P15" s="268" t="s">
        <v>2182</v>
      </c>
      <c r="Q15" s="269" t="s">
        <v>2182</v>
      </c>
      <c r="R15" s="269" t="s">
        <v>2182</v>
      </c>
      <c r="S15" s="269" t="s">
        <v>2182</v>
      </c>
      <c r="T15" s="269" t="s">
        <v>2182</v>
      </c>
      <c r="U15" s="269" t="s">
        <v>2182</v>
      </c>
      <c r="V15" s="269" t="s">
        <v>2182</v>
      </c>
      <c r="W15" s="264">
        <f t="shared" si="0"/>
        <v>84</v>
      </c>
      <c r="X15" s="265"/>
      <c r="Y15" s="265"/>
      <c r="Z15" s="265"/>
    </row>
    <row r="16" spans="1:26" s="266" customFormat="1" ht="12.75">
      <c r="A16" s="738"/>
      <c r="B16" s="738"/>
      <c r="C16" s="738"/>
      <c r="D16" s="741"/>
      <c r="E16" s="741"/>
      <c r="F16" s="270" t="s">
        <v>2384</v>
      </c>
      <c r="G16" s="271">
        <v>45042</v>
      </c>
      <c r="H16" s="458">
        <v>45057</v>
      </c>
      <c r="I16" s="745"/>
      <c r="J16" s="269">
        <v>4.5599999999999996</v>
      </c>
      <c r="K16" s="269" t="s">
        <v>2182</v>
      </c>
      <c r="L16" s="269" t="s">
        <v>2182</v>
      </c>
      <c r="M16" s="269" t="s">
        <v>2182</v>
      </c>
      <c r="N16" s="269" t="s">
        <v>2182</v>
      </c>
      <c r="O16" s="269">
        <v>4.5599999999999996</v>
      </c>
      <c r="P16" s="268" t="s">
        <v>2182</v>
      </c>
      <c r="Q16" s="269" t="s">
        <v>2182</v>
      </c>
      <c r="R16" s="269" t="s">
        <v>2182</v>
      </c>
      <c r="S16" s="269" t="s">
        <v>2182</v>
      </c>
      <c r="T16" s="269" t="s">
        <v>2182</v>
      </c>
      <c r="U16" s="269" t="s">
        <v>2182</v>
      </c>
      <c r="V16" s="269" t="s">
        <v>2182</v>
      </c>
      <c r="W16" s="264">
        <f t="shared" si="0"/>
        <v>4.5599999999999996</v>
      </c>
      <c r="X16" s="265"/>
      <c r="Y16" s="265"/>
      <c r="Z16" s="265"/>
    </row>
    <row r="17" spans="1:26" s="266" customFormat="1" ht="12.75">
      <c r="A17" s="738"/>
      <c r="B17" s="738"/>
      <c r="C17" s="738"/>
      <c r="D17" s="741"/>
      <c r="E17" s="741"/>
      <c r="F17" s="270" t="s">
        <v>2385</v>
      </c>
      <c r="G17" s="271">
        <v>45042</v>
      </c>
      <c r="H17" s="458">
        <v>45057</v>
      </c>
      <c r="I17" s="745"/>
      <c r="J17" s="269">
        <v>3.41</v>
      </c>
      <c r="K17" s="269" t="s">
        <v>2182</v>
      </c>
      <c r="L17" s="269" t="s">
        <v>2182</v>
      </c>
      <c r="M17" s="269" t="s">
        <v>2182</v>
      </c>
      <c r="N17" s="269" t="s">
        <v>2182</v>
      </c>
      <c r="O17" s="269">
        <v>3.41</v>
      </c>
      <c r="P17" s="268" t="s">
        <v>2182</v>
      </c>
      <c r="Q17" s="269" t="s">
        <v>2182</v>
      </c>
      <c r="R17" s="269" t="s">
        <v>2182</v>
      </c>
      <c r="S17" s="269" t="s">
        <v>2182</v>
      </c>
      <c r="T17" s="269" t="s">
        <v>2182</v>
      </c>
      <c r="U17" s="269" t="s">
        <v>2182</v>
      </c>
      <c r="V17" s="269" t="s">
        <v>2182</v>
      </c>
      <c r="W17" s="264">
        <f t="shared" si="0"/>
        <v>3.41</v>
      </c>
      <c r="X17" s="265"/>
      <c r="Y17" s="265"/>
      <c r="Z17" s="265"/>
    </row>
    <row r="18" spans="1:26" s="266" customFormat="1" ht="12.75">
      <c r="A18" s="738"/>
      <c r="B18" s="738"/>
      <c r="C18" s="738"/>
      <c r="D18" s="741"/>
      <c r="E18" s="741"/>
      <c r="F18" s="270" t="s">
        <v>2386</v>
      </c>
      <c r="G18" s="271">
        <v>45042</v>
      </c>
      <c r="H18" s="458">
        <v>45057</v>
      </c>
      <c r="I18" s="745"/>
      <c r="J18" s="269">
        <v>194.6</v>
      </c>
      <c r="K18" s="269" t="s">
        <v>2182</v>
      </c>
      <c r="L18" s="269" t="s">
        <v>2182</v>
      </c>
      <c r="M18" s="269" t="s">
        <v>2182</v>
      </c>
      <c r="N18" s="269" t="s">
        <v>2182</v>
      </c>
      <c r="O18" s="269">
        <v>194.6</v>
      </c>
      <c r="P18" s="268" t="s">
        <v>2182</v>
      </c>
      <c r="Q18" s="269" t="s">
        <v>2182</v>
      </c>
      <c r="R18" s="269" t="s">
        <v>2182</v>
      </c>
      <c r="S18" s="269" t="s">
        <v>2182</v>
      </c>
      <c r="T18" s="269" t="s">
        <v>2182</v>
      </c>
      <c r="U18" s="269" t="s">
        <v>2182</v>
      </c>
      <c r="V18" s="269" t="s">
        <v>2182</v>
      </c>
      <c r="W18" s="264">
        <f t="shared" si="0"/>
        <v>194.6</v>
      </c>
      <c r="X18" s="265"/>
      <c r="Y18" s="265"/>
      <c r="Z18" s="265"/>
    </row>
    <row r="19" spans="1:26" s="266" customFormat="1" ht="12.75">
      <c r="A19" s="738"/>
      <c r="B19" s="738"/>
      <c r="C19" s="738"/>
      <c r="D19" s="741"/>
      <c r="E19" s="741"/>
      <c r="F19" s="270" t="s">
        <v>2387</v>
      </c>
      <c r="G19" s="271">
        <v>45042</v>
      </c>
      <c r="H19" s="458">
        <v>45057</v>
      </c>
      <c r="I19" s="745"/>
      <c r="J19" s="269">
        <v>10.93</v>
      </c>
      <c r="K19" s="269" t="s">
        <v>2182</v>
      </c>
      <c r="L19" s="269" t="s">
        <v>2182</v>
      </c>
      <c r="M19" s="269" t="s">
        <v>2182</v>
      </c>
      <c r="N19" s="269" t="s">
        <v>2182</v>
      </c>
      <c r="O19" s="269">
        <v>10.93</v>
      </c>
      <c r="P19" s="268" t="s">
        <v>2182</v>
      </c>
      <c r="Q19" s="269" t="s">
        <v>2182</v>
      </c>
      <c r="R19" s="269" t="s">
        <v>2182</v>
      </c>
      <c r="S19" s="269" t="s">
        <v>2182</v>
      </c>
      <c r="T19" s="269" t="s">
        <v>2182</v>
      </c>
      <c r="U19" s="269" t="s">
        <v>2182</v>
      </c>
      <c r="V19" s="269" t="s">
        <v>2182</v>
      </c>
      <c r="W19" s="264">
        <f t="shared" si="0"/>
        <v>10.93</v>
      </c>
      <c r="X19" s="265"/>
      <c r="Y19" s="265"/>
      <c r="Z19" s="265"/>
    </row>
    <row r="20" spans="1:26" s="266" customFormat="1" ht="12.75">
      <c r="A20" s="738"/>
      <c r="B20" s="738"/>
      <c r="C20" s="738"/>
      <c r="D20" s="741"/>
      <c r="E20" s="741"/>
      <c r="F20" s="270" t="s">
        <v>2388</v>
      </c>
      <c r="G20" s="271">
        <v>45042</v>
      </c>
      <c r="H20" s="458">
        <v>45057</v>
      </c>
      <c r="I20" s="745"/>
      <c r="J20" s="269">
        <v>20</v>
      </c>
      <c r="K20" s="269" t="s">
        <v>2182</v>
      </c>
      <c r="L20" s="269" t="s">
        <v>2182</v>
      </c>
      <c r="M20" s="269" t="s">
        <v>2182</v>
      </c>
      <c r="N20" s="269" t="s">
        <v>2182</v>
      </c>
      <c r="O20" s="269">
        <v>20</v>
      </c>
      <c r="P20" s="268" t="s">
        <v>2182</v>
      </c>
      <c r="Q20" s="269" t="s">
        <v>2182</v>
      </c>
      <c r="R20" s="269" t="s">
        <v>2182</v>
      </c>
      <c r="S20" s="269" t="s">
        <v>2182</v>
      </c>
      <c r="T20" s="269" t="s">
        <v>2182</v>
      </c>
      <c r="U20" s="269" t="s">
        <v>2182</v>
      </c>
      <c r="V20" s="269" t="s">
        <v>2182</v>
      </c>
      <c r="W20" s="264">
        <f t="shared" si="0"/>
        <v>20</v>
      </c>
      <c r="X20" s="265"/>
      <c r="Y20" s="265"/>
      <c r="Z20" s="265"/>
    </row>
    <row r="21" spans="1:26" s="266" customFormat="1" ht="12.75">
      <c r="A21" s="738"/>
      <c r="B21" s="738"/>
      <c r="C21" s="738"/>
      <c r="D21" s="741"/>
      <c r="E21" s="741"/>
      <c r="F21" s="270" t="s">
        <v>2389</v>
      </c>
      <c r="G21" s="271">
        <v>45042</v>
      </c>
      <c r="H21" s="458">
        <v>45067</v>
      </c>
      <c r="I21" s="745"/>
      <c r="J21" s="269">
        <v>36.72</v>
      </c>
      <c r="K21" s="269" t="s">
        <v>2182</v>
      </c>
      <c r="L21" s="269" t="s">
        <v>2182</v>
      </c>
      <c r="M21" s="269" t="s">
        <v>2182</v>
      </c>
      <c r="N21" s="269" t="s">
        <v>2182</v>
      </c>
      <c r="O21" s="269">
        <v>36.72</v>
      </c>
      <c r="P21" s="268" t="s">
        <v>2182</v>
      </c>
      <c r="Q21" s="269" t="s">
        <v>2182</v>
      </c>
      <c r="R21" s="269" t="s">
        <v>2182</v>
      </c>
      <c r="S21" s="269" t="s">
        <v>2182</v>
      </c>
      <c r="T21" s="269" t="s">
        <v>2182</v>
      </c>
      <c r="U21" s="269" t="s">
        <v>2182</v>
      </c>
      <c r="V21" s="269" t="s">
        <v>2182</v>
      </c>
      <c r="W21" s="264">
        <f t="shared" si="0"/>
        <v>36.72</v>
      </c>
      <c r="X21" s="265"/>
      <c r="Y21" s="265"/>
      <c r="Z21" s="265"/>
    </row>
    <row r="22" spans="1:26" s="266" customFormat="1" ht="12.75">
      <c r="A22" s="738"/>
      <c r="B22" s="738"/>
      <c r="C22" s="738"/>
      <c r="D22" s="741"/>
      <c r="E22" s="741"/>
      <c r="F22" s="270" t="s">
        <v>2390</v>
      </c>
      <c r="G22" s="271">
        <v>45042</v>
      </c>
      <c r="H22" s="458">
        <v>45057</v>
      </c>
      <c r="I22" s="745"/>
      <c r="J22" s="269">
        <v>39.24</v>
      </c>
      <c r="K22" s="269" t="s">
        <v>2182</v>
      </c>
      <c r="L22" s="269" t="s">
        <v>2182</v>
      </c>
      <c r="M22" s="269" t="s">
        <v>2182</v>
      </c>
      <c r="N22" s="269" t="s">
        <v>2182</v>
      </c>
      <c r="O22" s="269">
        <v>39.24</v>
      </c>
      <c r="P22" s="268" t="s">
        <v>2182</v>
      </c>
      <c r="Q22" s="269" t="s">
        <v>2182</v>
      </c>
      <c r="R22" s="269" t="s">
        <v>2182</v>
      </c>
      <c r="S22" s="269" t="s">
        <v>2182</v>
      </c>
      <c r="T22" s="269" t="s">
        <v>2182</v>
      </c>
      <c r="U22" s="269" t="s">
        <v>2182</v>
      </c>
      <c r="V22" s="269" t="s">
        <v>2182</v>
      </c>
      <c r="W22" s="264">
        <f t="shared" si="0"/>
        <v>39.24</v>
      </c>
      <c r="X22" s="265"/>
      <c r="Y22" s="265"/>
      <c r="Z22" s="265"/>
    </row>
    <row r="23" spans="1:26" s="266" customFormat="1" ht="12.75">
      <c r="A23" s="738"/>
      <c r="B23" s="738"/>
      <c r="C23" s="738"/>
      <c r="D23" s="741"/>
      <c r="E23" s="741"/>
      <c r="F23" s="270" t="s">
        <v>2391</v>
      </c>
      <c r="G23" s="271">
        <v>45042</v>
      </c>
      <c r="H23" s="458">
        <v>45062</v>
      </c>
      <c r="I23" s="745"/>
      <c r="J23" s="269">
        <v>57.72</v>
      </c>
      <c r="K23" s="269" t="s">
        <v>2182</v>
      </c>
      <c r="L23" s="269" t="s">
        <v>2182</v>
      </c>
      <c r="M23" s="269" t="s">
        <v>2182</v>
      </c>
      <c r="N23" s="269" t="s">
        <v>2182</v>
      </c>
      <c r="O23" s="269">
        <v>57.72</v>
      </c>
      <c r="P23" s="268" t="s">
        <v>2182</v>
      </c>
      <c r="Q23" s="269" t="s">
        <v>2182</v>
      </c>
      <c r="R23" s="269" t="s">
        <v>2182</v>
      </c>
      <c r="S23" s="269" t="s">
        <v>2182</v>
      </c>
      <c r="T23" s="269" t="s">
        <v>2182</v>
      </c>
      <c r="U23" s="269" t="s">
        <v>2182</v>
      </c>
      <c r="V23" s="269" t="s">
        <v>2182</v>
      </c>
      <c r="W23" s="264">
        <f t="shared" si="0"/>
        <v>57.72</v>
      </c>
      <c r="X23" s="265"/>
      <c r="Y23" s="265"/>
      <c r="Z23" s="265"/>
    </row>
    <row r="24" spans="1:26" s="266" customFormat="1" ht="12.75">
      <c r="A24" s="738"/>
      <c r="B24" s="738"/>
      <c r="C24" s="738"/>
      <c r="D24" s="741"/>
      <c r="E24" s="741"/>
      <c r="F24" s="270" t="s">
        <v>2392</v>
      </c>
      <c r="G24" s="271">
        <v>45042</v>
      </c>
      <c r="H24" s="458">
        <v>45062</v>
      </c>
      <c r="I24" s="745"/>
      <c r="J24" s="269">
        <v>411</v>
      </c>
      <c r="K24" s="269" t="s">
        <v>2182</v>
      </c>
      <c r="L24" s="269" t="s">
        <v>2182</v>
      </c>
      <c r="M24" s="269" t="s">
        <v>2182</v>
      </c>
      <c r="N24" s="269" t="s">
        <v>2182</v>
      </c>
      <c r="O24" s="269">
        <v>411</v>
      </c>
      <c r="P24" s="268" t="s">
        <v>2182</v>
      </c>
      <c r="Q24" s="269" t="s">
        <v>2182</v>
      </c>
      <c r="R24" s="269" t="s">
        <v>2182</v>
      </c>
      <c r="S24" s="269" t="s">
        <v>2182</v>
      </c>
      <c r="T24" s="269" t="s">
        <v>2182</v>
      </c>
      <c r="U24" s="269" t="s">
        <v>2182</v>
      </c>
      <c r="V24" s="269" t="s">
        <v>2182</v>
      </c>
      <c r="W24" s="264">
        <f t="shared" si="0"/>
        <v>411</v>
      </c>
      <c r="X24" s="265"/>
      <c r="Y24" s="265"/>
      <c r="Z24" s="265"/>
    </row>
    <row r="25" spans="1:26" s="266" customFormat="1" ht="12.75">
      <c r="A25" s="738"/>
      <c r="B25" s="739"/>
      <c r="C25" s="739"/>
      <c r="D25" s="742"/>
      <c r="E25" s="742"/>
      <c r="F25" s="270" t="s">
        <v>2393</v>
      </c>
      <c r="G25" s="271">
        <v>45042</v>
      </c>
      <c r="H25" s="458">
        <v>45062</v>
      </c>
      <c r="I25" s="746"/>
      <c r="J25" s="269">
        <v>58.74</v>
      </c>
      <c r="K25" s="269" t="s">
        <v>2182</v>
      </c>
      <c r="L25" s="269" t="s">
        <v>2182</v>
      </c>
      <c r="M25" s="269" t="s">
        <v>2182</v>
      </c>
      <c r="N25" s="269" t="s">
        <v>2182</v>
      </c>
      <c r="O25" s="269">
        <v>58.74</v>
      </c>
      <c r="P25" s="268" t="s">
        <v>2182</v>
      </c>
      <c r="Q25" s="269" t="s">
        <v>2182</v>
      </c>
      <c r="R25" s="269" t="s">
        <v>2182</v>
      </c>
      <c r="S25" s="269" t="s">
        <v>2182</v>
      </c>
      <c r="T25" s="269" t="s">
        <v>2182</v>
      </c>
      <c r="U25" s="269" t="s">
        <v>2182</v>
      </c>
      <c r="V25" s="269" t="s">
        <v>2182</v>
      </c>
      <c r="W25" s="264">
        <f t="shared" si="0"/>
        <v>58.74</v>
      </c>
      <c r="X25" s="265"/>
      <c r="Y25" s="265"/>
      <c r="Z25" s="265"/>
    </row>
    <row r="26" spans="1:26" s="266" customFormat="1" ht="12.75">
      <c r="A26" s="737" t="s">
        <v>470</v>
      </c>
      <c r="B26" s="737" t="s">
        <v>68</v>
      </c>
      <c r="C26" s="737" t="s">
        <v>108</v>
      </c>
      <c r="D26" s="740">
        <v>1115</v>
      </c>
      <c r="E26" s="743">
        <v>1115</v>
      </c>
      <c r="F26" s="260" t="s">
        <v>2394</v>
      </c>
      <c r="G26" s="267">
        <v>45009</v>
      </c>
      <c r="H26" s="457">
        <v>45021</v>
      </c>
      <c r="I26" s="744" t="s">
        <v>2395</v>
      </c>
      <c r="J26" s="262">
        <v>16.8</v>
      </c>
      <c r="K26" s="262" t="s">
        <v>2182</v>
      </c>
      <c r="L26" s="262" t="s">
        <v>2182</v>
      </c>
      <c r="M26" s="262" t="s">
        <v>2182</v>
      </c>
      <c r="N26" s="262">
        <v>16.8</v>
      </c>
      <c r="O26" s="262" t="s">
        <v>2182</v>
      </c>
      <c r="P26" s="268" t="s">
        <v>2182</v>
      </c>
      <c r="Q26" s="269" t="s">
        <v>2182</v>
      </c>
      <c r="R26" s="269" t="s">
        <v>2182</v>
      </c>
      <c r="S26" s="269" t="s">
        <v>2182</v>
      </c>
      <c r="T26" s="269" t="s">
        <v>2182</v>
      </c>
      <c r="U26" s="269" t="s">
        <v>2182</v>
      </c>
      <c r="V26" s="269" t="s">
        <v>2182</v>
      </c>
      <c r="W26" s="264">
        <f t="shared" si="0"/>
        <v>16.8</v>
      </c>
      <c r="X26" s="265"/>
      <c r="Y26" s="265"/>
      <c r="Z26" s="265"/>
    </row>
    <row r="27" spans="1:26" s="266" customFormat="1" ht="12.75">
      <c r="A27" s="738"/>
      <c r="B27" s="738"/>
      <c r="C27" s="738"/>
      <c r="D27" s="741"/>
      <c r="E27" s="741"/>
      <c r="F27" s="270" t="s">
        <v>2396</v>
      </c>
      <c r="G27" s="271">
        <v>45009</v>
      </c>
      <c r="H27" s="458">
        <v>45021</v>
      </c>
      <c r="I27" s="745"/>
      <c r="J27" s="269">
        <v>43.05</v>
      </c>
      <c r="K27" s="269" t="s">
        <v>2182</v>
      </c>
      <c r="L27" s="269" t="s">
        <v>2182</v>
      </c>
      <c r="M27" s="269" t="s">
        <v>2182</v>
      </c>
      <c r="N27" s="269">
        <v>43.05</v>
      </c>
      <c r="O27" s="269" t="s">
        <v>2182</v>
      </c>
      <c r="P27" s="268" t="s">
        <v>2182</v>
      </c>
      <c r="Q27" s="269" t="s">
        <v>2182</v>
      </c>
      <c r="R27" s="269" t="s">
        <v>2182</v>
      </c>
      <c r="S27" s="269" t="s">
        <v>2182</v>
      </c>
      <c r="T27" s="269" t="s">
        <v>2182</v>
      </c>
      <c r="U27" s="269" t="s">
        <v>2182</v>
      </c>
      <c r="V27" s="269" t="s">
        <v>2182</v>
      </c>
      <c r="W27" s="264">
        <f t="shared" si="0"/>
        <v>43.05</v>
      </c>
      <c r="X27" s="265"/>
      <c r="Y27" s="265"/>
      <c r="Z27" s="265"/>
    </row>
    <row r="28" spans="1:26" s="266" customFormat="1" ht="12.75">
      <c r="A28" s="738"/>
      <c r="B28" s="738"/>
      <c r="C28" s="738"/>
      <c r="D28" s="741"/>
      <c r="E28" s="741"/>
      <c r="F28" s="270" t="s">
        <v>2397</v>
      </c>
      <c r="G28" s="271">
        <v>45009</v>
      </c>
      <c r="H28" s="458">
        <v>45021</v>
      </c>
      <c r="I28" s="745"/>
      <c r="J28" s="269">
        <v>103.95</v>
      </c>
      <c r="K28" s="269" t="s">
        <v>2182</v>
      </c>
      <c r="L28" s="269" t="s">
        <v>2182</v>
      </c>
      <c r="M28" s="269" t="s">
        <v>2182</v>
      </c>
      <c r="N28" s="269">
        <v>103.95</v>
      </c>
      <c r="O28" s="269" t="s">
        <v>2182</v>
      </c>
      <c r="P28" s="268" t="s">
        <v>2182</v>
      </c>
      <c r="Q28" s="269" t="s">
        <v>2182</v>
      </c>
      <c r="R28" s="269" t="s">
        <v>2182</v>
      </c>
      <c r="S28" s="269" t="s">
        <v>2182</v>
      </c>
      <c r="T28" s="269" t="s">
        <v>2182</v>
      </c>
      <c r="U28" s="269" t="s">
        <v>2182</v>
      </c>
      <c r="V28" s="269" t="s">
        <v>2182</v>
      </c>
      <c r="W28" s="264">
        <f t="shared" si="0"/>
        <v>103.95</v>
      </c>
      <c r="X28" s="265"/>
      <c r="Y28" s="265"/>
      <c r="Z28" s="265"/>
    </row>
    <row r="29" spans="1:26" s="266" customFormat="1" ht="12.75">
      <c r="A29" s="738"/>
      <c r="B29" s="738"/>
      <c r="C29" s="738"/>
      <c r="D29" s="741"/>
      <c r="E29" s="741"/>
      <c r="F29" s="270" t="s">
        <v>2398</v>
      </c>
      <c r="G29" s="271">
        <v>45009</v>
      </c>
      <c r="H29" s="458">
        <v>45021</v>
      </c>
      <c r="I29" s="745"/>
      <c r="J29" s="269">
        <v>46.41</v>
      </c>
      <c r="K29" s="269" t="s">
        <v>2182</v>
      </c>
      <c r="L29" s="269" t="s">
        <v>2182</v>
      </c>
      <c r="M29" s="269" t="s">
        <v>2182</v>
      </c>
      <c r="N29" s="269">
        <v>46.41</v>
      </c>
      <c r="O29" s="269" t="s">
        <v>2182</v>
      </c>
      <c r="P29" s="268" t="s">
        <v>2182</v>
      </c>
      <c r="Q29" s="269" t="s">
        <v>2182</v>
      </c>
      <c r="R29" s="269" t="s">
        <v>2182</v>
      </c>
      <c r="S29" s="269" t="s">
        <v>2182</v>
      </c>
      <c r="T29" s="269" t="s">
        <v>2182</v>
      </c>
      <c r="U29" s="269" t="s">
        <v>2182</v>
      </c>
      <c r="V29" s="269" t="s">
        <v>2182</v>
      </c>
      <c r="W29" s="264">
        <f t="shared" si="0"/>
        <v>46.41</v>
      </c>
      <c r="X29" s="265"/>
      <c r="Y29" s="265"/>
      <c r="Z29" s="265"/>
    </row>
    <row r="30" spans="1:26" s="266" customFormat="1" ht="12.75">
      <c r="A30" s="738"/>
      <c r="B30" s="738"/>
      <c r="C30" s="738"/>
      <c r="D30" s="741"/>
      <c r="E30" s="741"/>
      <c r="F30" s="270" t="s">
        <v>2399</v>
      </c>
      <c r="G30" s="271">
        <v>45009</v>
      </c>
      <c r="H30" s="458">
        <v>45021</v>
      </c>
      <c r="I30" s="745"/>
      <c r="J30" s="269">
        <v>71.400000000000006</v>
      </c>
      <c r="K30" s="269" t="s">
        <v>2182</v>
      </c>
      <c r="L30" s="269" t="s">
        <v>2182</v>
      </c>
      <c r="M30" s="269" t="s">
        <v>2182</v>
      </c>
      <c r="N30" s="269">
        <v>71.400000000000006</v>
      </c>
      <c r="O30" s="269" t="s">
        <v>2182</v>
      </c>
      <c r="P30" s="268" t="s">
        <v>2182</v>
      </c>
      <c r="Q30" s="269" t="s">
        <v>2182</v>
      </c>
      <c r="R30" s="269" t="s">
        <v>2182</v>
      </c>
      <c r="S30" s="269" t="s">
        <v>2182</v>
      </c>
      <c r="T30" s="269" t="s">
        <v>2182</v>
      </c>
      <c r="U30" s="269" t="s">
        <v>2182</v>
      </c>
      <c r="V30" s="269" t="s">
        <v>2182</v>
      </c>
      <c r="W30" s="264">
        <f t="shared" si="0"/>
        <v>71.400000000000006</v>
      </c>
      <c r="X30" s="265"/>
      <c r="Y30" s="265"/>
      <c r="Z30" s="265"/>
    </row>
    <row r="31" spans="1:26" s="266" customFormat="1" ht="12.75">
      <c r="A31" s="738"/>
      <c r="B31" s="738"/>
      <c r="C31" s="738"/>
      <c r="D31" s="741"/>
      <c r="E31" s="741"/>
      <c r="F31" s="270" t="s">
        <v>2400</v>
      </c>
      <c r="G31" s="271">
        <v>45009</v>
      </c>
      <c r="H31" s="458">
        <v>45023</v>
      </c>
      <c r="I31" s="745"/>
      <c r="J31" s="269">
        <v>164.01</v>
      </c>
      <c r="K31" s="269" t="s">
        <v>2182</v>
      </c>
      <c r="L31" s="269" t="s">
        <v>2182</v>
      </c>
      <c r="M31" s="269" t="s">
        <v>2182</v>
      </c>
      <c r="N31" s="269">
        <v>164.01</v>
      </c>
      <c r="O31" s="269" t="s">
        <v>2182</v>
      </c>
      <c r="P31" s="268" t="s">
        <v>2182</v>
      </c>
      <c r="Q31" s="269" t="s">
        <v>2182</v>
      </c>
      <c r="R31" s="269" t="s">
        <v>2182</v>
      </c>
      <c r="S31" s="269" t="s">
        <v>2182</v>
      </c>
      <c r="T31" s="269" t="s">
        <v>2182</v>
      </c>
      <c r="U31" s="269" t="s">
        <v>2182</v>
      </c>
      <c r="V31" s="269" t="s">
        <v>2182</v>
      </c>
      <c r="W31" s="264">
        <f t="shared" si="0"/>
        <v>164.01</v>
      </c>
      <c r="X31" s="265"/>
      <c r="Y31" s="265"/>
      <c r="Z31" s="265"/>
    </row>
    <row r="32" spans="1:26" s="266" customFormat="1" ht="12.75">
      <c r="A32" s="738"/>
      <c r="B32" s="738"/>
      <c r="C32" s="738"/>
      <c r="D32" s="741"/>
      <c r="E32" s="741"/>
      <c r="F32" s="270" t="s">
        <v>2401</v>
      </c>
      <c r="G32" s="271">
        <v>45009</v>
      </c>
      <c r="H32" s="458">
        <v>45021</v>
      </c>
      <c r="I32" s="745"/>
      <c r="J32" s="269">
        <v>91.98</v>
      </c>
      <c r="K32" s="269" t="s">
        <v>2182</v>
      </c>
      <c r="L32" s="269" t="s">
        <v>2182</v>
      </c>
      <c r="M32" s="269" t="s">
        <v>2182</v>
      </c>
      <c r="N32" s="269">
        <v>91.98</v>
      </c>
      <c r="O32" s="269" t="s">
        <v>2182</v>
      </c>
      <c r="P32" s="268" t="s">
        <v>2182</v>
      </c>
      <c r="Q32" s="269" t="s">
        <v>2182</v>
      </c>
      <c r="R32" s="269" t="s">
        <v>2182</v>
      </c>
      <c r="S32" s="269" t="s">
        <v>2182</v>
      </c>
      <c r="T32" s="269" t="s">
        <v>2182</v>
      </c>
      <c r="U32" s="269" t="s">
        <v>2182</v>
      </c>
      <c r="V32" s="269" t="s">
        <v>2182</v>
      </c>
      <c r="W32" s="264">
        <f t="shared" si="0"/>
        <v>91.98</v>
      </c>
      <c r="X32" s="265"/>
      <c r="Y32" s="265"/>
      <c r="Z32" s="265"/>
    </row>
    <row r="33" spans="1:26" s="266" customFormat="1" ht="12.75">
      <c r="A33" s="738"/>
      <c r="B33" s="738"/>
      <c r="C33" s="738"/>
      <c r="D33" s="741"/>
      <c r="E33" s="741"/>
      <c r="F33" s="270" t="s">
        <v>2402</v>
      </c>
      <c r="G33" s="271">
        <v>45009</v>
      </c>
      <c r="H33" s="458">
        <v>45021</v>
      </c>
      <c r="I33" s="745"/>
      <c r="J33" s="269">
        <v>74.7</v>
      </c>
      <c r="K33" s="269" t="s">
        <v>2182</v>
      </c>
      <c r="L33" s="269" t="s">
        <v>2182</v>
      </c>
      <c r="M33" s="269" t="s">
        <v>2182</v>
      </c>
      <c r="N33" s="269">
        <v>74.7</v>
      </c>
      <c r="O33" s="269" t="s">
        <v>2182</v>
      </c>
      <c r="P33" s="268" t="s">
        <v>2182</v>
      </c>
      <c r="Q33" s="269" t="s">
        <v>2182</v>
      </c>
      <c r="R33" s="269" t="s">
        <v>2182</v>
      </c>
      <c r="S33" s="269" t="s">
        <v>2182</v>
      </c>
      <c r="T33" s="269" t="s">
        <v>2182</v>
      </c>
      <c r="U33" s="269" t="s">
        <v>2182</v>
      </c>
      <c r="V33" s="269" t="s">
        <v>2182</v>
      </c>
      <c r="W33" s="264">
        <f t="shared" si="0"/>
        <v>74.7</v>
      </c>
      <c r="X33" s="265"/>
      <c r="Y33" s="265"/>
      <c r="Z33" s="265"/>
    </row>
    <row r="34" spans="1:26" s="266" customFormat="1" ht="12.75">
      <c r="A34" s="738"/>
      <c r="B34" s="738"/>
      <c r="C34" s="738"/>
      <c r="D34" s="741"/>
      <c r="E34" s="741"/>
      <c r="F34" s="270" t="s">
        <v>2403</v>
      </c>
      <c r="G34" s="271">
        <v>45009</v>
      </c>
      <c r="H34" s="458">
        <v>45021</v>
      </c>
      <c r="I34" s="745"/>
      <c r="J34" s="269">
        <v>150.74</v>
      </c>
      <c r="K34" s="269" t="s">
        <v>2182</v>
      </c>
      <c r="L34" s="269" t="s">
        <v>2182</v>
      </c>
      <c r="M34" s="269" t="s">
        <v>2182</v>
      </c>
      <c r="N34" s="269">
        <v>150.74</v>
      </c>
      <c r="O34" s="269" t="s">
        <v>2182</v>
      </c>
      <c r="P34" s="268" t="s">
        <v>2182</v>
      </c>
      <c r="Q34" s="269" t="s">
        <v>2182</v>
      </c>
      <c r="R34" s="269" t="s">
        <v>2182</v>
      </c>
      <c r="S34" s="269" t="s">
        <v>2182</v>
      </c>
      <c r="T34" s="269" t="s">
        <v>2182</v>
      </c>
      <c r="U34" s="269" t="s">
        <v>2182</v>
      </c>
      <c r="V34" s="269" t="s">
        <v>2182</v>
      </c>
      <c r="W34" s="264">
        <f t="shared" si="0"/>
        <v>150.74</v>
      </c>
      <c r="X34" s="265"/>
      <c r="Y34" s="265"/>
      <c r="Z34" s="265"/>
    </row>
    <row r="35" spans="1:26" s="266" customFormat="1" ht="12.75">
      <c r="A35" s="738"/>
      <c r="B35" s="738"/>
      <c r="C35" s="738"/>
      <c r="D35" s="741"/>
      <c r="E35" s="741"/>
      <c r="F35" s="270" t="s">
        <v>2404</v>
      </c>
      <c r="G35" s="271">
        <v>45009</v>
      </c>
      <c r="H35" s="458">
        <v>45021</v>
      </c>
      <c r="I35" s="746"/>
      <c r="J35" s="269">
        <v>87.36</v>
      </c>
      <c r="K35" s="269" t="s">
        <v>2182</v>
      </c>
      <c r="L35" s="269" t="s">
        <v>2182</v>
      </c>
      <c r="M35" s="269" t="s">
        <v>2182</v>
      </c>
      <c r="N35" s="269">
        <v>87.36</v>
      </c>
      <c r="O35" s="269" t="s">
        <v>2182</v>
      </c>
      <c r="P35" s="268" t="s">
        <v>2182</v>
      </c>
      <c r="Q35" s="269" t="s">
        <v>2182</v>
      </c>
      <c r="R35" s="269" t="s">
        <v>2182</v>
      </c>
      <c r="S35" s="269" t="s">
        <v>2182</v>
      </c>
      <c r="T35" s="269" t="s">
        <v>2182</v>
      </c>
      <c r="U35" s="269" t="s">
        <v>2182</v>
      </c>
      <c r="V35" s="269" t="s">
        <v>2182</v>
      </c>
      <c r="W35" s="264">
        <f t="shared" si="0"/>
        <v>87.36</v>
      </c>
      <c r="X35" s="265"/>
      <c r="Y35" s="265"/>
      <c r="Z35" s="265"/>
    </row>
    <row r="36" spans="1:26" s="266" customFormat="1" ht="25.5">
      <c r="A36" s="738"/>
      <c r="B36" s="739"/>
      <c r="C36" s="739"/>
      <c r="D36" s="742"/>
      <c r="E36" s="742"/>
      <c r="F36" s="270" t="s">
        <v>2405</v>
      </c>
      <c r="G36" s="271">
        <v>45040</v>
      </c>
      <c r="H36" s="458">
        <v>45052</v>
      </c>
      <c r="I36" s="272" t="s">
        <v>2406</v>
      </c>
      <c r="J36" s="269">
        <v>264.60000000000002</v>
      </c>
      <c r="K36" s="269" t="s">
        <v>2182</v>
      </c>
      <c r="L36" s="269" t="s">
        <v>2182</v>
      </c>
      <c r="M36" s="269" t="s">
        <v>2182</v>
      </c>
      <c r="N36" s="269" t="s">
        <v>2182</v>
      </c>
      <c r="O36" s="269">
        <v>264.60000000000002</v>
      </c>
      <c r="P36" s="268" t="s">
        <v>2182</v>
      </c>
      <c r="Q36" s="269" t="s">
        <v>2182</v>
      </c>
      <c r="R36" s="269" t="s">
        <v>2182</v>
      </c>
      <c r="S36" s="269" t="s">
        <v>2182</v>
      </c>
      <c r="T36" s="269" t="s">
        <v>2182</v>
      </c>
      <c r="U36" s="269" t="s">
        <v>2182</v>
      </c>
      <c r="V36" s="269" t="s">
        <v>2182</v>
      </c>
      <c r="W36" s="264">
        <f t="shared" si="0"/>
        <v>264.60000000000002</v>
      </c>
      <c r="X36" s="265"/>
      <c r="Y36" s="265"/>
      <c r="Z36" s="265"/>
    </row>
    <row r="37" spans="1:26" s="266" customFormat="1" ht="12.75">
      <c r="A37" s="737" t="s">
        <v>470</v>
      </c>
      <c r="B37" s="737" t="s">
        <v>68</v>
      </c>
      <c r="C37" s="737" t="s">
        <v>110</v>
      </c>
      <c r="D37" s="740">
        <v>4284.04</v>
      </c>
      <c r="E37" s="743">
        <v>4104.04</v>
      </c>
      <c r="F37" s="260" t="s">
        <v>2376</v>
      </c>
      <c r="G37" s="267">
        <v>44981</v>
      </c>
      <c r="H37" s="456">
        <v>45291</v>
      </c>
      <c r="I37" s="261" t="s">
        <v>2377</v>
      </c>
      <c r="J37" s="262">
        <v>180</v>
      </c>
      <c r="K37" s="262" t="s">
        <v>2182</v>
      </c>
      <c r="L37" s="262" t="s">
        <v>2182</v>
      </c>
      <c r="M37" s="262" t="s">
        <v>2182</v>
      </c>
      <c r="N37" s="262" t="s">
        <v>2182</v>
      </c>
      <c r="O37" s="262" t="s">
        <v>2182</v>
      </c>
      <c r="P37" s="268">
        <v>25.71</v>
      </c>
      <c r="Q37" s="269">
        <v>25.71</v>
      </c>
      <c r="R37" s="269">
        <v>25.71</v>
      </c>
      <c r="S37" s="269">
        <v>25.71</v>
      </c>
      <c r="T37" s="269">
        <v>25.72</v>
      </c>
      <c r="U37" s="269">
        <v>25.72</v>
      </c>
      <c r="V37" s="269">
        <v>25.72</v>
      </c>
      <c r="W37" s="264">
        <f t="shared" si="0"/>
        <v>180</v>
      </c>
      <c r="X37" s="265"/>
      <c r="Y37" s="265"/>
      <c r="Z37" s="265"/>
    </row>
    <row r="38" spans="1:26" s="266" customFormat="1" ht="12.75">
      <c r="A38" s="738"/>
      <c r="B38" s="738"/>
      <c r="C38" s="738"/>
      <c r="D38" s="741"/>
      <c r="E38" s="741"/>
      <c r="F38" s="270" t="s">
        <v>2407</v>
      </c>
      <c r="G38" s="271">
        <v>45048</v>
      </c>
      <c r="H38" s="458">
        <v>45058</v>
      </c>
      <c r="I38" s="747" t="s">
        <v>2408</v>
      </c>
      <c r="J38" s="269">
        <v>186.98</v>
      </c>
      <c r="K38" s="269" t="s">
        <v>2182</v>
      </c>
      <c r="L38" s="269" t="s">
        <v>2182</v>
      </c>
      <c r="M38" s="269" t="s">
        <v>2182</v>
      </c>
      <c r="N38" s="269" t="s">
        <v>2182</v>
      </c>
      <c r="O38" s="269">
        <v>186.98</v>
      </c>
      <c r="P38" s="268" t="s">
        <v>2182</v>
      </c>
      <c r="Q38" s="269" t="s">
        <v>2182</v>
      </c>
      <c r="R38" s="269" t="s">
        <v>2182</v>
      </c>
      <c r="S38" s="269" t="s">
        <v>2182</v>
      </c>
      <c r="T38" s="269" t="s">
        <v>2182</v>
      </c>
      <c r="U38" s="269" t="s">
        <v>2182</v>
      </c>
      <c r="V38" s="269" t="s">
        <v>2182</v>
      </c>
      <c r="W38" s="264">
        <f t="shared" si="0"/>
        <v>186.98</v>
      </c>
      <c r="X38" s="265"/>
      <c r="Y38" s="265"/>
      <c r="Z38" s="265"/>
    </row>
    <row r="39" spans="1:26" s="266" customFormat="1" ht="12.75">
      <c r="A39" s="738"/>
      <c r="B39" s="738"/>
      <c r="C39" s="738"/>
      <c r="D39" s="741"/>
      <c r="E39" s="741"/>
      <c r="F39" s="270" t="s">
        <v>2409</v>
      </c>
      <c r="G39" s="271">
        <v>45048</v>
      </c>
      <c r="H39" s="458">
        <v>45058</v>
      </c>
      <c r="I39" s="745"/>
      <c r="J39" s="269">
        <v>360.83</v>
      </c>
      <c r="K39" s="269" t="s">
        <v>2182</v>
      </c>
      <c r="L39" s="269" t="s">
        <v>2182</v>
      </c>
      <c r="M39" s="269" t="s">
        <v>2182</v>
      </c>
      <c r="N39" s="269" t="s">
        <v>2182</v>
      </c>
      <c r="O39" s="269">
        <v>360.83</v>
      </c>
      <c r="P39" s="268" t="s">
        <v>2182</v>
      </c>
      <c r="Q39" s="269" t="s">
        <v>2182</v>
      </c>
      <c r="R39" s="269" t="s">
        <v>2182</v>
      </c>
      <c r="S39" s="269" t="s">
        <v>2182</v>
      </c>
      <c r="T39" s="269" t="s">
        <v>2182</v>
      </c>
      <c r="U39" s="269" t="s">
        <v>2182</v>
      </c>
      <c r="V39" s="269" t="s">
        <v>2182</v>
      </c>
      <c r="W39" s="264">
        <f t="shared" si="0"/>
        <v>360.83</v>
      </c>
      <c r="X39" s="265"/>
      <c r="Y39" s="265"/>
      <c r="Z39" s="265"/>
    </row>
    <row r="40" spans="1:26" s="266" customFormat="1" ht="12.75">
      <c r="A40" s="738"/>
      <c r="B40" s="738"/>
      <c r="C40" s="738"/>
      <c r="D40" s="741"/>
      <c r="E40" s="741"/>
      <c r="F40" s="270" t="s">
        <v>2410</v>
      </c>
      <c r="G40" s="271">
        <v>45048</v>
      </c>
      <c r="H40" s="458">
        <v>45058</v>
      </c>
      <c r="I40" s="745"/>
      <c r="J40" s="269">
        <v>360.83</v>
      </c>
      <c r="K40" s="269" t="s">
        <v>2182</v>
      </c>
      <c r="L40" s="269" t="s">
        <v>2182</v>
      </c>
      <c r="M40" s="269" t="s">
        <v>2182</v>
      </c>
      <c r="N40" s="269" t="s">
        <v>2182</v>
      </c>
      <c r="O40" s="269">
        <v>360.83</v>
      </c>
      <c r="P40" s="268" t="s">
        <v>2182</v>
      </c>
      <c r="Q40" s="269" t="s">
        <v>2182</v>
      </c>
      <c r="R40" s="269" t="s">
        <v>2182</v>
      </c>
      <c r="S40" s="269" t="s">
        <v>2182</v>
      </c>
      <c r="T40" s="269" t="s">
        <v>2182</v>
      </c>
      <c r="U40" s="269" t="s">
        <v>2182</v>
      </c>
      <c r="V40" s="269" t="s">
        <v>2182</v>
      </c>
      <c r="W40" s="264">
        <f t="shared" si="0"/>
        <v>360.83</v>
      </c>
      <c r="X40" s="265"/>
      <c r="Y40" s="265"/>
      <c r="Z40" s="265"/>
    </row>
    <row r="41" spans="1:26" s="266" customFormat="1" ht="12.75">
      <c r="A41" s="738"/>
      <c r="B41" s="738"/>
      <c r="C41" s="738"/>
      <c r="D41" s="741"/>
      <c r="E41" s="741"/>
      <c r="F41" s="270" t="s">
        <v>2411</v>
      </c>
      <c r="G41" s="271">
        <v>45048</v>
      </c>
      <c r="H41" s="458">
        <v>45058</v>
      </c>
      <c r="I41" s="745"/>
      <c r="J41" s="269">
        <v>521.94000000000005</v>
      </c>
      <c r="K41" s="269" t="s">
        <v>2182</v>
      </c>
      <c r="L41" s="269" t="s">
        <v>2182</v>
      </c>
      <c r="M41" s="269" t="s">
        <v>2182</v>
      </c>
      <c r="N41" s="269" t="s">
        <v>2182</v>
      </c>
      <c r="O41" s="269">
        <v>521.94000000000005</v>
      </c>
      <c r="P41" s="268" t="s">
        <v>2182</v>
      </c>
      <c r="Q41" s="269" t="s">
        <v>2182</v>
      </c>
      <c r="R41" s="269" t="s">
        <v>2182</v>
      </c>
      <c r="S41" s="269" t="s">
        <v>2182</v>
      </c>
      <c r="T41" s="269" t="s">
        <v>2182</v>
      </c>
      <c r="U41" s="269" t="s">
        <v>2182</v>
      </c>
      <c r="V41" s="269" t="s">
        <v>2182</v>
      </c>
      <c r="W41" s="264">
        <f t="shared" si="0"/>
        <v>521.94000000000005</v>
      </c>
      <c r="X41" s="265"/>
      <c r="Y41" s="265"/>
      <c r="Z41" s="265"/>
    </row>
    <row r="42" spans="1:26" s="266" customFormat="1" ht="12.75">
      <c r="A42" s="738"/>
      <c r="B42" s="738"/>
      <c r="C42" s="738"/>
      <c r="D42" s="741"/>
      <c r="E42" s="741"/>
      <c r="F42" s="270" t="s">
        <v>2412</v>
      </c>
      <c r="G42" s="271">
        <v>45048</v>
      </c>
      <c r="H42" s="458">
        <v>45058</v>
      </c>
      <c r="I42" s="745"/>
      <c r="J42" s="269">
        <v>366.03</v>
      </c>
      <c r="K42" s="269" t="s">
        <v>2182</v>
      </c>
      <c r="L42" s="269" t="s">
        <v>2182</v>
      </c>
      <c r="M42" s="269" t="s">
        <v>2182</v>
      </c>
      <c r="N42" s="269" t="s">
        <v>2182</v>
      </c>
      <c r="O42" s="269">
        <v>366.03</v>
      </c>
      <c r="P42" s="268" t="s">
        <v>2182</v>
      </c>
      <c r="Q42" s="269" t="s">
        <v>2182</v>
      </c>
      <c r="R42" s="269" t="s">
        <v>2182</v>
      </c>
      <c r="S42" s="269" t="s">
        <v>2182</v>
      </c>
      <c r="T42" s="269" t="s">
        <v>2182</v>
      </c>
      <c r="U42" s="269" t="s">
        <v>2182</v>
      </c>
      <c r="V42" s="269" t="s">
        <v>2182</v>
      </c>
      <c r="W42" s="264">
        <f t="shared" si="0"/>
        <v>366.03</v>
      </c>
      <c r="X42" s="265"/>
      <c r="Y42" s="265"/>
      <c r="Z42" s="265"/>
    </row>
    <row r="43" spans="1:26" s="266" customFormat="1" ht="12.75">
      <c r="A43" s="738"/>
      <c r="B43" s="738"/>
      <c r="C43" s="738"/>
      <c r="D43" s="741"/>
      <c r="E43" s="741"/>
      <c r="F43" s="270" t="s">
        <v>2413</v>
      </c>
      <c r="G43" s="271">
        <v>45048</v>
      </c>
      <c r="H43" s="458">
        <v>45058</v>
      </c>
      <c r="I43" s="745"/>
      <c r="J43" s="269">
        <v>596.20000000000005</v>
      </c>
      <c r="K43" s="269" t="s">
        <v>2182</v>
      </c>
      <c r="L43" s="269" t="s">
        <v>2182</v>
      </c>
      <c r="M43" s="269" t="s">
        <v>2182</v>
      </c>
      <c r="N43" s="269" t="s">
        <v>2182</v>
      </c>
      <c r="O43" s="269">
        <v>596.20000000000005</v>
      </c>
      <c r="P43" s="268" t="s">
        <v>2182</v>
      </c>
      <c r="Q43" s="269" t="s">
        <v>2182</v>
      </c>
      <c r="R43" s="269" t="s">
        <v>2182</v>
      </c>
      <c r="S43" s="269" t="s">
        <v>2182</v>
      </c>
      <c r="T43" s="269" t="s">
        <v>2182</v>
      </c>
      <c r="U43" s="269" t="s">
        <v>2182</v>
      </c>
      <c r="V43" s="269" t="s">
        <v>2182</v>
      </c>
      <c r="W43" s="264">
        <f t="shared" si="0"/>
        <v>596.20000000000005</v>
      </c>
      <c r="X43" s="265"/>
      <c r="Y43" s="265"/>
      <c r="Z43" s="265"/>
    </row>
    <row r="44" spans="1:26" s="266" customFormat="1" ht="12.75">
      <c r="A44" s="738"/>
      <c r="B44" s="738"/>
      <c r="C44" s="738"/>
      <c r="D44" s="741"/>
      <c r="E44" s="741"/>
      <c r="F44" s="270" t="s">
        <v>2414</v>
      </c>
      <c r="G44" s="271">
        <v>45048</v>
      </c>
      <c r="H44" s="458">
        <v>45058</v>
      </c>
      <c r="I44" s="745"/>
      <c r="J44" s="269">
        <v>158</v>
      </c>
      <c r="K44" s="269" t="s">
        <v>2182</v>
      </c>
      <c r="L44" s="269" t="s">
        <v>2182</v>
      </c>
      <c r="M44" s="269" t="s">
        <v>2182</v>
      </c>
      <c r="N44" s="269" t="s">
        <v>2182</v>
      </c>
      <c r="O44" s="269">
        <v>158</v>
      </c>
      <c r="P44" s="268" t="s">
        <v>2182</v>
      </c>
      <c r="Q44" s="269" t="s">
        <v>2182</v>
      </c>
      <c r="R44" s="269" t="s">
        <v>2182</v>
      </c>
      <c r="S44" s="269" t="s">
        <v>2182</v>
      </c>
      <c r="T44" s="269" t="s">
        <v>2182</v>
      </c>
      <c r="U44" s="269" t="s">
        <v>2182</v>
      </c>
      <c r="V44" s="269" t="s">
        <v>2182</v>
      </c>
      <c r="W44" s="264">
        <f t="shared" si="0"/>
        <v>158</v>
      </c>
      <c r="X44" s="265"/>
      <c r="Y44" s="265"/>
      <c r="Z44" s="265"/>
    </row>
    <row r="45" spans="1:26" s="266" customFormat="1" ht="12.75">
      <c r="A45" s="738"/>
      <c r="B45" s="738"/>
      <c r="C45" s="738"/>
      <c r="D45" s="741"/>
      <c r="E45" s="741"/>
      <c r="F45" s="270" t="s">
        <v>2415</v>
      </c>
      <c r="G45" s="271">
        <v>45048</v>
      </c>
      <c r="H45" s="458">
        <v>45058</v>
      </c>
      <c r="I45" s="745"/>
      <c r="J45" s="269">
        <v>596.20000000000005</v>
      </c>
      <c r="K45" s="269" t="s">
        <v>2182</v>
      </c>
      <c r="L45" s="269" t="s">
        <v>2182</v>
      </c>
      <c r="M45" s="269" t="s">
        <v>2182</v>
      </c>
      <c r="N45" s="269" t="s">
        <v>2182</v>
      </c>
      <c r="O45" s="269">
        <v>596.20000000000005</v>
      </c>
      <c r="P45" s="268" t="s">
        <v>2182</v>
      </c>
      <c r="Q45" s="269" t="s">
        <v>2182</v>
      </c>
      <c r="R45" s="269" t="s">
        <v>2182</v>
      </c>
      <c r="S45" s="269" t="s">
        <v>2182</v>
      </c>
      <c r="T45" s="269" t="s">
        <v>2182</v>
      </c>
      <c r="U45" s="269" t="s">
        <v>2182</v>
      </c>
      <c r="V45" s="269" t="s">
        <v>2182</v>
      </c>
      <c r="W45" s="264">
        <f t="shared" si="0"/>
        <v>596.20000000000005</v>
      </c>
      <c r="X45" s="265"/>
      <c r="Y45" s="265"/>
      <c r="Z45" s="265"/>
    </row>
    <row r="46" spans="1:26" s="266" customFormat="1" ht="12.75">
      <c r="A46" s="738"/>
      <c r="B46" s="738"/>
      <c r="C46" s="738"/>
      <c r="D46" s="741"/>
      <c r="E46" s="741"/>
      <c r="F46" s="270" t="s">
        <v>2416</v>
      </c>
      <c r="G46" s="271">
        <v>45048</v>
      </c>
      <c r="H46" s="458">
        <v>45058</v>
      </c>
      <c r="I46" s="745"/>
      <c r="J46" s="269">
        <v>596.20000000000005</v>
      </c>
      <c r="K46" s="269" t="s">
        <v>2182</v>
      </c>
      <c r="L46" s="269" t="s">
        <v>2182</v>
      </c>
      <c r="M46" s="269" t="s">
        <v>2182</v>
      </c>
      <c r="N46" s="269" t="s">
        <v>2182</v>
      </c>
      <c r="O46" s="269">
        <v>596.20000000000005</v>
      </c>
      <c r="P46" s="268" t="s">
        <v>2182</v>
      </c>
      <c r="Q46" s="269" t="s">
        <v>2182</v>
      </c>
      <c r="R46" s="269" t="s">
        <v>2182</v>
      </c>
      <c r="S46" s="269" t="s">
        <v>2182</v>
      </c>
      <c r="T46" s="269" t="s">
        <v>2182</v>
      </c>
      <c r="U46" s="269" t="s">
        <v>2182</v>
      </c>
      <c r="V46" s="269" t="s">
        <v>2182</v>
      </c>
      <c r="W46" s="264">
        <f t="shared" si="0"/>
        <v>596.20000000000005</v>
      </c>
      <c r="X46" s="265"/>
      <c r="Y46" s="265"/>
      <c r="Z46" s="265"/>
    </row>
    <row r="47" spans="1:26" s="266" customFormat="1" ht="12.75">
      <c r="A47" s="738"/>
      <c r="B47" s="739"/>
      <c r="C47" s="739"/>
      <c r="D47" s="742"/>
      <c r="E47" s="742"/>
      <c r="F47" s="274" t="s">
        <v>2417</v>
      </c>
      <c r="G47" s="275">
        <v>45048</v>
      </c>
      <c r="H47" s="460">
        <v>45058</v>
      </c>
      <c r="I47" s="746"/>
      <c r="J47" s="269">
        <v>360.83</v>
      </c>
      <c r="K47" s="269" t="s">
        <v>2182</v>
      </c>
      <c r="L47" s="269" t="s">
        <v>2182</v>
      </c>
      <c r="M47" s="269" t="s">
        <v>2182</v>
      </c>
      <c r="N47" s="269" t="s">
        <v>2182</v>
      </c>
      <c r="O47" s="269">
        <v>360.83</v>
      </c>
      <c r="P47" s="268" t="s">
        <v>2182</v>
      </c>
      <c r="Q47" s="269" t="s">
        <v>2182</v>
      </c>
      <c r="R47" s="269" t="s">
        <v>2182</v>
      </c>
      <c r="S47" s="269" t="s">
        <v>2182</v>
      </c>
      <c r="T47" s="269" t="s">
        <v>2182</v>
      </c>
      <c r="U47" s="269" t="s">
        <v>2182</v>
      </c>
      <c r="V47" s="269" t="s">
        <v>2182</v>
      </c>
      <c r="W47" s="264">
        <f t="shared" si="0"/>
        <v>360.83</v>
      </c>
      <c r="X47" s="265"/>
      <c r="Y47" s="265"/>
      <c r="Z47" s="265"/>
    </row>
    <row r="48" spans="1:26" s="266" customFormat="1" ht="12.75">
      <c r="A48" s="737" t="s">
        <v>470</v>
      </c>
      <c r="B48" s="737" t="s">
        <v>68</v>
      </c>
      <c r="C48" s="737" t="s">
        <v>112</v>
      </c>
      <c r="D48" s="740">
        <v>1993.48</v>
      </c>
      <c r="E48" s="743">
        <v>1993.48</v>
      </c>
      <c r="F48" s="260" t="s">
        <v>2418</v>
      </c>
      <c r="G48" s="267">
        <v>45043</v>
      </c>
      <c r="H48" s="457">
        <v>45053</v>
      </c>
      <c r="I48" s="744" t="s">
        <v>2419</v>
      </c>
      <c r="J48" s="262">
        <v>459.6</v>
      </c>
      <c r="K48" s="262" t="s">
        <v>2182</v>
      </c>
      <c r="L48" s="262" t="s">
        <v>2182</v>
      </c>
      <c r="M48" s="262" t="s">
        <v>2182</v>
      </c>
      <c r="N48" s="262" t="s">
        <v>2182</v>
      </c>
      <c r="O48" s="262">
        <v>459.6</v>
      </c>
      <c r="P48" s="268" t="s">
        <v>2182</v>
      </c>
      <c r="Q48" s="269" t="s">
        <v>2182</v>
      </c>
      <c r="R48" s="269" t="s">
        <v>2182</v>
      </c>
      <c r="S48" s="269" t="s">
        <v>2182</v>
      </c>
      <c r="T48" s="269" t="s">
        <v>2182</v>
      </c>
      <c r="U48" s="269" t="s">
        <v>2182</v>
      </c>
      <c r="V48" s="269" t="s">
        <v>2182</v>
      </c>
      <c r="W48" s="264">
        <f t="shared" si="0"/>
        <v>459.6</v>
      </c>
      <c r="X48" s="265"/>
      <c r="Y48" s="265"/>
      <c r="Z48" s="265"/>
    </row>
    <row r="49" spans="1:26" s="266" customFormat="1" ht="12.75">
      <c r="A49" s="738"/>
      <c r="B49" s="738"/>
      <c r="C49" s="738"/>
      <c r="D49" s="741"/>
      <c r="E49" s="741"/>
      <c r="F49" s="270" t="s">
        <v>2420</v>
      </c>
      <c r="G49" s="271">
        <v>45043</v>
      </c>
      <c r="H49" s="458">
        <v>45053</v>
      </c>
      <c r="I49" s="745"/>
      <c r="J49" s="269">
        <v>505.6</v>
      </c>
      <c r="K49" s="269" t="s">
        <v>2182</v>
      </c>
      <c r="L49" s="269" t="s">
        <v>2182</v>
      </c>
      <c r="M49" s="269" t="s">
        <v>2182</v>
      </c>
      <c r="N49" s="269" t="s">
        <v>2182</v>
      </c>
      <c r="O49" s="269">
        <v>505.6</v>
      </c>
      <c r="P49" s="268" t="s">
        <v>2182</v>
      </c>
      <c r="Q49" s="269" t="s">
        <v>2182</v>
      </c>
      <c r="R49" s="269" t="s">
        <v>2182</v>
      </c>
      <c r="S49" s="269" t="s">
        <v>2182</v>
      </c>
      <c r="T49" s="269" t="s">
        <v>2182</v>
      </c>
      <c r="U49" s="269" t="s">
        <v>2182</v>
      </c>
      <c r="V49" s="269" t="s">
        <v>2182</v>
      </c>
      <c r="W49" s="264">
        <f t="shared" si="0"/>
        <v>505.6</v>
      </c>
      <c r="X49" s="265"/>
      <c r="Y49" s="265"/>
      <c r="Z49" s="265"/>
    </row>
    <row r="50" spans="1:26" s="266" customFormat="1" ht="12.75">
      <c r="A50" s="738"/>
      <c r="B50" s="738"/>
      <c r="C50" s="738"/>
      <c r="D50" s="741"/>
      <c r="E50" s="741"/>
      <c r="F50" s="270" t="s">
        <v>2421</v>
      </c>
      <c r="G50" s="271">
        <v>45043</v>
      </c>
      <c r="H50" s="458">
        <v>45053</v>
      </c>
      <c r="I50" s="746"/>
      <c r="J50" s="269">
        <v>493.6</v>
      </c>
      <c r="K50" s="269" t="s">
        <v>2182</v>
      </c>
      <c r="L50" s="269" t="s">
        <v>2182</v>
      </c>
      <c r="M50" s="269" t="s">
        <v>2182</v>
      </c>
      <c r="N50" s="269" t="s">
        <v>2182</v>
      </c>
      <c r="O50" s="269">
        <v>493.6</v>
      </c>
      <c r="P50" s="268" t="s">
        <v>2182</v>
      </c>
      <c r="Q50" s="269" t="s">
        <v>2182</v>
      </c>
      <c r="R50" s="269" t="s">
        <v>2182</v>
      </c>
      <c r="S50" s="269" t="s">
        <v>2182</v>
      </c>
      <c r="T50" s="269" t="s">
        <v>2182</v>
      </c>
      <c r="U50" s="269" t="s">
        <v>2182</v>
      </c>
      <c r="V50" s="269" t="s">
        <v>2182</v>
      </c>
      <c r="W50" s="264">
        <f t="shared" si="0"/>
        <v>493.6</v>
      </c>
      <c r="X50" s="265"/>
      <c r="Y50" s="265"/>
      <c r="Z50" s="265"/>
    </row>
    <row r="51" spans="1:26" s="266" customFormat="1" ht="25.5">
      <c r="A51" s="738"/>
      <c r="B51" s="739"/>
      <c r="C51" s="739"/>
      <c r="D51" s="742"/>
      <c r="E51" s="742"/>
      <c r="F51" s="270" t="s">
        <v>2422</v>
      </c>
      <c r="G51" s="271">
        <v>45048</v>
      </c>
      <c r="H51" s="458">
        <v>45055</v>
      </c>
      <c r="I51" s="272" t="s">
        <v>2423</v>
      </c>
      <c r="J51" s="269">
        <v>534.67999999999995</v>
      </c>
      <c r="K51" s="269" t="s">
        <v>2182</v>
      </c>
      <c r="L51" s="269" t="s">
        <v>2182</v>
      </c>
      <c r="M51" s="269" t="s">
        <v>2182</v>
      </c>
      <c r="N51" s="269" t="s">
        <v>2182</v>
      </c>
      <c r="O51" s="269">
        <v>534.67999999999995</v>
      </c>
      <c r="P51" s="268" t="s">
        <v>2182</v>
      </c>
      <c r="Q51" s="269" t="s">
        <v>2182</v>
      </c>
      <c r="R51" s="269" t="s">
        <v>2182</v>
      </c>
      <c r="S51" s="269" t="s">
        <v>2182</v>
      </c>
      <c r="T51" s="269" t="s">
        <v>2182</v>
      </c>
      <c r="U51" s="269" t="s">
        <v>2182</v>
      </c>
      <c r="V51" s="269" t="s">
        <v>2182</v>
      </c>
      <c r="W51" s="264">
        <f t="shared" si="0"/>
        <v>534.67999999999995</v>
      </c>
      <c r="X51" s="265"/>
      <c r="Y51" s="265"/>
      <c r="Z51" s="265"/>
    </row>
    <row r="52" spans="1:26" s="266" customFormat="1" ht="25.5">
      <c r="A52" s="737" t="s">
        <v>470</v>
      </c>
      <c r="B52" s="737" t="s">
        <v>68</v>
      </c>
      <c r="C52" s="737" t="s">
        <v>116</v>
      </c>
      <c r="D52" s="740">
        <v>835.53</v>
      </c>
      <c r="E52" s="743">
        <v>735.53</v>
      </c>
      <c r="F52" s="270" t="s">
        <v>2424</v>
      </c>
      <c r="G52" s="271">
        <v>44965</v>
      </c>
      <c r="H52" s="458">
        <v>45014</v>
      </c>
      <c r="I52" s="272" t="s">
        <v>2425</v>
      </c>
      <c r="J52" s="262">
        <v>530.02</v>
      </c>
      <c r="K52" s="262" t="s">
        <v>2182</v>
      </c>
      <c r="L52" s="262" t="s">
        <v>2182</v>
      </c>
      <c r="M52" s="262">
        <v>530.02</v>
      </c>
      <c r="N52" s="262" t="s">
        <v>2182</v>
      </c>
      <c r="O52" s="262" t="s">
        <v>2182</v>
      </c>
      <c r="P52" s="268" t="s">
        <v>2182</v>
      </c>
      <c r="Q52" s="269" t="s">
        <v>2182</v>
      </c>
      <c r="R52" s="269" t="s">
        <v>2182</v>
      </c>
      <c r="S52" s="269" t="s">
        <v>2182</v>
      </c>
      <c r="T52" s="269" t="s">
        <v>2182</v>
      </c>
      <c r="U52" s="269" t="s">
        <v>2182</v>
      </c>
      <c r="V52" s="269" t="s">
        <v>2182</v>
      </c>
      <c r="W52" s="264">
        <f t="shared" si="0"/>
        <v>530.02</v>
      </c>
      <c r="X52" s="265"/>
      <c r="Y52" s="265"/>
      <c r="Z52" s="265"/>
    </row>
    <row r="53" spans="1:26" s="266" customFormat="1" ht="12.75">
      <c r="A53" s="738"/>
      <c r="B53" s="738"/>
      <c r="C53" s="738"/>
      <c r="D53" s="741"/>
      <c r="E53" s="741"/>
      <c r="F53" s="270" t="s">
        <v>2376</v>
      </c>
      <c r="G53" s="271">
        <v>44981</v>
      </c>
      <c r="H53" s="459">
        <v>45291</v>
      </c>
      <c r="I53" s="272" t="s">
        <v>2377</v>
      </c>
      <c r="J53" s="269">
        <v>100</v>
      </c>
      <c r="K53" s="269" t="s">
        <v>2182</v>
      </c>
      <c r="L53" s="269" t="s">
        <v>2182</v>
      </c>
      <c r="M53" s="269" t="s">
        <v>2182</v>
      </c>
      <c r="N53" s="269" t="s">
        <v>2182</v>
      </c>
      <c r="O53" s="269" t="s">
        <v>2182</v>
      </c>
      <c r="P53" s="268">
        <v>14.28</v>
      </c>
      <c r="Q53" s="269">
        <v>14.28</v>
      </c>
      <c r="R53" s="269">
        <v>14.28</v>
      </c>
      <c r="S53" s="269">
        <v>14.29</v>
      </c>
      <c r="T53" s="269">
        <v>14.29</v>
      </c>
      <c r="U53" s="269">
        <v>14.29</v>
      </c>
      <c r="V53" s="269">
        <v>14.29</v>
      </c>
      <c r="W53" s="264">
        <f t="shared" si="0"/>
        <v>99.999999999999972</v>
      </c>
      <c r="X53" s="265"/>
      <c r="Y53" s="265"/>
      <c r="Z53" s="265"/>
    </row>
    <row r="54" spans="1:26" s="266" customFormat="1" ht="25.5">
      <c r="A54" s="738"/>
      <c r="B54" s="739"/>
      <c r="C54" s="739"/>
      <c r="D54" s="742"/>
      <c r="E54" s="742"/>
      <c r="F54" s="270" t="s">
        <v>2426</v>
      </c>
      <c r="G54" s="271">
        <v>45014</v>
      </c>
      <c r="H54" s="458">
        <v>45037</v>
      </c>
      <c r="I54" s="272" t="s">
        <v>2427</v>
      </c>
      <c r="J54" s="269">
        <v>205.51</v>
      </c>
      <c r="K54" s="269" t="s">
        <v>2182</v>
      </c>
      <c r="L54" s="269" t="s">
        <v>2182</v>
      </c>
      <c r="M54" s="269" t="s">
        <v>2182</v>
      </c>
      <c r="N54" s="269">
        <v>205.51</v>
      </c>
      <c r="O54" s="269" t="s">
        <v>2182</v>
      </c>
      <c r="P54" s="268" t="s">
        <v>2182</v>
      </c>
      <c r="Q54" s="269" t="s">
        <v>2182</v>
      </c>
      <c r="R54" s="269" t="s">
        <v>2182</v>
      </c>
      <c r="S54" s="269" t="s">
        <v>2182</v>
      </c>
      <c r="T54" s="269" t="s">
        <v>2182</v>
      </c>
      <c r="U54" s="269" t="s">
        <v>2182</v>
      </c>
      <c r="V54" s="269" t="s">
        <v>2182</v>
      </c>
      <c r="W54" s="264">
        <f t="shared" si="0"/>
        <v>205.51</v>
      </c>
      <c r="X54" s="265"/>
      <c r="Y54" s="265"/>
      <c r="Z54" s="265"/>
    </row>
    <row r="55" spans="1:26" s="266" customFormat="1" ht="25.5">
      <c r="A55" s="737" t="s">
        <v>470</v>
      </c>
      <c r="B55" s="737" t="s">
        <v>68</v>
      </c>
      <c r="C55" s="737" t="s">
        <v>318</v>
      </c>
      <c r="D55" s="740">
        <v>9.69</v>
      </c>
      <c r="E55" s="743">
        <v>2.85</v>
      </c>
      <c r="F55" s="270" t="s">
        <v>2424</v>
      </c>
      <c r="G55" s="271">
        <v>44965</v>
      </c>
      <c r="H55" s="458">
        <v>45014</v>
      </c>
      <c r="I55" s="272" t="s">
        <v>2425</v>
      </c>
      <c r="J55" s="262">
        <v>6.84</v>
      </c>
      <c r="K55" s="262" t="s">
        <v>2182</v>
      </c>
      <c r="L55" s="262" t="s">
        <v>2182</v>
      </c>
      <c r="M55" s="262" t="s">
        <v>2182</v>
      </c>
      <c r="N55" s="262" t="s">
        <v>2182</v>
      </c>
      <c r="O55" s="262" t="s">
        <v>2182</v>
      </c>
      <c r="P55" s="268" t="s">
        <v>2182</v>
      </c>
      <c r="Q55" s="269" t="s">
        <v>2182</v>
      </c>
      <c r="R55" s="269" t="s">
        <v>2182</v>
      </c>
      <c r="S55" s="269" t="s">
        <v>2182</v>
      </c>
      <c r="T55" s="269" t="s">
        <v>2182</v>
      </c>
      <c r="U55" s="269" t="s">
        <v>2182</v>
      </c>
      <c r="V55" s="269" t="s">
        <v>2182</v>
      </c>
      <c r="W55" s="264">
        <f t="shared" si="0"/>
        <v>0</v>
      </c>
      <c r="X55" s="265"/>
      <c r="Y55" s="265"/>
      <c r="Z55" s="265"/>
    </row>
    <row r="56" spans="1:26" s="266" customFormat="1" ht="25.5">
      <c r="A56" s="738"/>
      <c r="B56" s="739"/>
      <c r="C56" s="739"/>
      <c r="D56" s="742"/>
      <c r="E56" s="742"/>
      <c r="F56" s="270" t="s">
        <v>2426</v>
      </c>
      <c r="G56" s="271">
        <v>45014</v>
      </c>
      <c r="H56" s="458">
        <v>45037</v>
      </c>
      <c r="I56" s="272" t="s">
        <v>2427</v>
      </c>
      <c r="J56" s="269">
        <v>2.85</v>
      </c>
      <c r="K56" s="269" t="s">
        <v>2182</v>
      </c>
      <c r="L56" s="269" t="s">
        <v>2182</v>
      </c>
      <c r="M56" s="269" t="s">
        <v>2182</v>
      </c>
      <c r="N56" s="269">
        <v>2.85</v>
      </c>
      <c r="O56" s="269" t="s">
        <v>2182</v>
      </c>
      <c r="P56" s="268" t="s">
        <v>2182</v>
      </c>
      <c r="Q56" s="269" t="s">
        <v>2182</v>
      </c>
      <c r="R56" s="269" t="s">
        <v>2182</v>
      </c>
      <c r="S56" s="269" t="s">
        <v>2182</v>
      </c>
      <c r="T56" s="269" t="s">
        <v>2182</v>
      </c>
      <c r="U56" s="269" t="s">
        <v>2182</v>
      </c>
      <c r="V56" s="269" t="s">
        <v>2182</v>
      </c>
      <c r="W56" s="264">
        <f t="shared" si="0"/>
        <v>2.85</v>
      </c>
      <c r="X56" s="265"/>
      <c r="Y56" s="265"/>
      <c r="Z56" s="265"/>
    </row>
    <row r="57" spans="1:26" s="266" customFormat="1" ht="25.5">
      <c r="A57" s="737" t="s">
        <v>470</v>
      </c>
      <c r="B57" s="737" t="s">
        <v>508</v>
      </c>
      <c r="C57" s="737" t="s">
        <v>140</v>
      </c>
      <c r="D57" s="740">
        <v>125280</v>
      </c>
      <c r="E57" s="743">
        <v>36540</v>
      </c>
      <c r="F57" s="260" t="s">
        <v>2428</v>
      </c>
      <c r="G57" s="267">
        <v>44614</v>
      </c>
      <c r="H57" s="456">
        <v>44917</v>
      </c>
      <c r="I57" s="261" t="s">
        <v>2429</v>
      </c>
      <c r="J57" s="262">
        <v>1740</v>
      </c>
      <c r="K57" s="262" t="s">
        <v>2182</v>
      </c>
      <c r="L57" s="262" t="s">
        <v>2182</v>
      </c>
      <c r="M57" s="262">
        <v>1740</v>
      </c>
      <c r="N57" s="262" t="s">
        <v>2182</v>
      </c>
      <c r="O57" s="262" t="s">
        <v>2182</v>
      </c>
      <c r="P57" s="268" t="s">
        <v>2182</v>
      </c>
      <c r="Q57" s="269" t="s">
        <v>2182</v>
      </c>
      <c r="R57" s="269" t="s">
        <v>2182</v>
      </c>
      <c r="S57" s="269" t="s">
        <v>2182</v>
      </c>
      <c r="T57" s="269" t="s">
        <v>2182</v>
      </c>
      <c r="U57" s="269" t="s">
        <v>2182</v>
      </c>
      <c r="V57" s="269" t="s">
        <v>2182</v>
      </c>
      <c r="W57" s="264">
        <f t="shared" si="0"/>
        <v>1740</v>
      </c>
      <c r="X57" s="265"/>
      <c r="Y57" s="265"/>
      <c r="Z57" s="265"/>
    </row>
    <row r="58" spans="1:26" s="266" customFormat="1" ht="25.5">
      <c r="A58" s="738"/>
      <c r="B58" s="738"/>
      <c r="C58" s="738"/>
      <c r="D58" s="741"/>
      <c r="E58" s="741"/>
      <c r="F58" s="270" t="s">
        <v>2430</v>
      </c>
      <c r="G58" s="271">
        <v>44805</v>
      </c>
      <c r="H58" s="459">
        <v>44926</v>
      </c>
      <c r="I58" s="272" t="s">
        <v>2429</v>
      </c>
      <c r="J58" s="269">
        <v>1740</v>
      </c>
      <c r="K58" s="269" t="s">
        <v>2182</v>
      </c>
      <c r="L58" s="269" t="s">
        <v>2182</v>
      </c>
      <c r="M58" s="269" t="s">
        <v>2182</v>
      </c>
      <c r="N58" s="269" t="s">
        <v>2182</v>
      </c>
      <c r="O58" s="269" t="s">
        <v>2182</v>
      </c>
      <c r="P58" s="268" t="s">
        <v>2182</v>
      </c>
      <c r="Q58" s="269">
        <v>1740</v>
      </c>
      <c r="R58" s="269" t="s">
        <v>2182</v>
      </c>
      <c r="S58" s="269" t="s">
        <v>2182</v>
      </c>
      <c r="T58" s="269" t="s">
        <v>2182</v>
      </c>
      <c r="U58" s="269" t="s">
        <v>2182</v>
      </c>
      <c r="V58" s="269" t="s">
        <v>2182</v>
      </c>
      <c r="W58" s="264">
        <f t="shared" si="0"/>
        <v>1740</v>
      </c>
      <c r="X58" s="265"/>
      <c r="Y58" s="265"/>
      <c r="Z58" s="265"/>
    </row>
    <row r="59" spans="1:26" s="266" customFormat="1" ht="25.5">
      <c r="A59" s="738"/>
      <c r="B59" s="738"/>
      <c r="C59" s="738"/>
      <c r="D59" s="741"/>
      <c r="E59" s="741"/>
      <c r="F59" s="270" t="s">
        <v>2431</v>
      </c>
      <c r="G59" s="271">
        <v>44614</v>
      </c>
      <c r="H59" s="459">
        <v>44917</v>
      </c>
      <c r="I59" s="272" t="s">
        <v>2429</v>
      </c>
      <c r="J59" s="269">
        <v>1740</v>
      </c>
      <c r="K59" s="269" t="s">
        <v>2182</v>
      </c>
      <c r="L59" s="269" t="s">
        <v>2182</v>
      </c>
      <c r="M59" s="269" t="s">
        <v>2182</v>
      </c>
      <c r="N59" s="269" t="s">
        <v>2182</v>
      </c>
      <c r="O59" s="269">
        <v>1740</v>
      </c>
      <c r="P59" s="268" t="s">
        <v>2182</v>
      </c>
      <c r="Q59" s="269" t="s">
        <v>2182</v>
      </c>
      <c r="R59" s="269" t="s">
        <v>2182</v>
      </c>
      <c r="S59" s="269" t="s">
        <v>2182</v>
      </c>
      <c r="T59" s="269" t="s">
        <v>2182</v>
      </c>
      <c r="U59" s="269" t="s">
        <v>2182</v>
      </c>
      <c r="V59" s="269" t="s">
        <v>2182</v>
      </c>
      <c r="W59" s="264">
        <f t="shared" si="0"/>
        <v>1740</v>
      </c>
      <c r="X59" s="265"/>
      <c r="Y59" s="265"/>
      <c r="Z59" s="265"/>
    </row>
    <row r="60" spans="1:26" s="266" customFormat="1" ht="25.5">
      <c r="A60" s="738"/>
      <c r="B60" s="738"/>
      <c r="C60" s="738"/>
      <c r="D60" s="741"/>
      <c r="E60" s="741"/>
      <c r="F60" s="270" t="s">
        <v>2432</v>
      </c>
      <c r="G60" s="271">
        <v>44614</v>
      </c>
      <c r="H60" s="459">
        <v>44917</v>
      </c>
      <c r="I60" s="272" t="s">
        <v>2429</v>
      </c>
      <c r="J60" s="269">
        <v>1740</v>
      </c>
      <c r="K60" s="269" t="s">
        <v>2182</v>
      </c>
      <c r="L60" s="269" t="s">
        <v>2182</v>
      </c>
      <c r="M60" s="269">
        <v>1740</v>
      </c>
      <c r="N60" s="269" t="s">
        <v>2182</v>
      </c>
      <c r="O60" s="269" t="s">
        <v>2182</v>
      </c>
      <c r="P60" s="268" t="s">
        <v>2182</v>
      </c>
      <c r="Q60" s="269" t="s">
        <v>2182</v>
      </c>
      <c r="R60" s="269" t="s">
        <v>2182</v>
      </c>
      <c r="S60" s="269" t="s">
        <v>2182</v>
      </c>
      <c r="T60" s="269" t="s">
        <v>2182</v>
      </c>
      <c r="U60" s="269" t="s">
        <v>2182</v>
      </c>
      <c r="V60" s="269" t="s">
        <v>2182</v>
      </c>
      <c r="W60" s="264">
        <f t="shared" si="0"/>
        <v>1740</v>
      </c>
      <c r="X60" s="265"/>
      <c r="Y60" s="265"/>
      <c r="Z60" s="265"/>
    </row>
    <row r="61" spans="1:26" s="266" customFormat="1" ht="25.5">
      <c r="A61" s="738"/>
      <c r="B61" s="738"/>
      <c r="C61" s="738"/>
      <c r="D61" s="741"/>
      <c r="E61" s="741"/>
      <c r="F61" s="270" t="s">
        <v>2433</v>
      </c>
      <c r="G61" s="271">
        <v>44614</v>
      </c>
      <c r="H61" s="459">
        <v>44917</v>
      </c>
      <c r="I61" s="272" t="s">
        <v>2429</v>
      </c>
      <c r="J61" s="269">
        <v>3480</v>
      </c>
      <c r="K61" s="269" t="s">
        <v>2182</v>
      </c>
      <c r="L61" s="269">
        <v>1740</v>
      </c>
      <c r="M61" s="269" t="s">
        <v>2182</v>
      </c>
      <c r="N61" s="269">
        <v>1740</v>
      </c>
      <c r="O61" s="269" t="s">
        <v>2182</v>
      </c>
      <c r="P61" s="268" t="s">
        <v>2182</v>
      </c>
      <c r="Q61" s="269" t="s">
        <v>2182</v>
      </c>
      <c r="R61" s="269" t="s">
        <v>2182</v>
      </c>
      <c r="S61" s="269" t="s">
        <v>2182</v>
      </c>
      <c r="T61" s="269" t="s">
        <v>2182</v>
      </c>
      <c r="U61" s="269" t="s">
        <v>2182</v>
      </c>
      <c r="V61" s="269" t="s">
        <v>2182</v>
      </c>
      <c r="W61" s="264">
        <f t="shared" si="0"/>
        <v>3480</v>
      </c>
      <c r="X61" s="265"/>
      <c r="Y61" s="265"/>
      <c r="Z61" s="265"/>
    </row>
    <row r="62" spans="1:26" s="266" customFormat="1" ht="25.5">
      <c r="A62" s="738"/>
      <c r="B62" s="738"/>
      <c r="C62" s="738"/>
      <c r="D62" s="741"/>
      <c r="E62" s="741"/>
      <c r="F62" s="270" t="s">
        <v>2434</v>
      </c>
      <c r="G62" s="271">
        <v>44958</v>
      </c>
      <c r="H62" s="459">
        <v>45291</v>
      </c>
      <c r="I62" s="272" t="s">
        <v>2429</v>
      </c>
      <c r="J62" s="269">
        <v>19140</v>
      </c>
      <c r="K62" s="269" t="s">
        <v>2182</v>
      </c>
      <c r="L62" s="269" t="s">
        <v>2182</v>
      </c>
      <c r="M62" s="269">
        <v>1740</v>
      </c>
      <c r="N62" s="269">
        <v>1740</v>
      </c>
      <c r="O62" s="269">
        <v>1740</v>
      </c>
      <c r="P62" s="268">
        <v>1740</v>
      </c>
      <c r="Q62" s="269">
        <v>1740</v>
      </c>
      <c r="R62" s="269">
        <v>1740</v>
      </c>
      <c r="S62" s="269">
        <v>1740</v>
      </c>
      <c r="T62" s="269">
        <v>1740</v>
      </c>
      <c r="U62" s="269">
        <v>1740</v>
      </c>
      <c r="V62" s="269">
        <v>1740</v>
      </c>
      <c r="W62" s="264">
        <f t="shared" si="0"/>
        <v>17400</v>
      </c>
      <c r="X62" s="265"/>
      <c r="Y62" s="265"/>
      <c r="Z62" s="265"/>
    </row>
    <row r="63" spans="1:26" s="266" customFormat="1" ht="25.5">
      <c r="A63" s="738"/>
      <c r="B63" s="738"/>
      <c r="C63" s="738"/>
      <c r="D63" s="741"/>
      <c r="E63" s="741"/>
      <c r="F63" s="270" t="s">
        <v>2435</v>
      </c>
      <c r="G63" s="271">
        <v>44958</v>
      </c>
      <c r="H63" s="459">
        <v>45291</v>
      </c>
      <c r="I63" s="272" t="s">
        <v>2429</v>
      </c>
      <c r="J63" s="269">
        <v>19140</v>
      </c>
      <c r="K63" s="269" t="s">
        <v>2182</v>
      </c>
      <c r="L63" s="269" t="s">
        <v>2182</v>
      </c>
      <c r="M63" s="269">
        <v>1740</v>
      </c>
      <c r="N63" s="269"/>
      <c r="O63" s="269"/>
      <c r="P63" s="268">
        <v>1740</v>
      </c>
      <c r="Q63" s="269">
        <v>1740</v>
      </c>
      <c r="R63" s="269">
        <v>1740</v>
      </c>
      <c r="S63" s="269">
        <v>1740</v>
      </c>
      <c r="T63" s="269">
        <v>1740</v>
      </c>
      <c r="U63" s="269">
        <v>1740</v>
      </c>
      <c r="V63" s="269">
        <v>1740</v>
      </c>
      <c r="W63" s="264">
        <f t="shared" si="0"/>
        <v>13920</v>
      </c>
      <c r="X63" s="265"/>
      <c r="Y63" s="265"/>
      <c r="Z63" s="265"/>
    </row>
    <row r="64" spans="1:26" s="266" customFormat="1" ht="25.5">
      <c r="A64" s="738"/>
      <c r="B64" s="738"/>
      <c r="C64" s="738"/>
      <c r="D64" s="741"/>
      <c r="E64" s="741"/>
      <c r="F64" s="270" t="s">
        <v>2436</v>
      </c>
      <c r="G64" s="271">
        <v>44958</v>
      </c>
      <c r="H64" s="459">
        <v>45291</v>
      </c>
      <c r="I64" s="272" t="s">
        <v>2429</v>
      </c>
      <c r="J64" s="269">
        <v>19140</v>
      </c>
      <c r="K64" s="269" t="s">
        <v>2182</v>
      </c>
      <c r="L64" s="269" t="s">
        <v>2182</v>
      </c>
      <c r="M64" s="269">
        <v>1740</v>
      </c>
      <c r="N64" s="269">
        <v>1740</v>
      </c>
      <c r="O64" s="269">
        <v>1740</v>
      </c>
      <c r="P64" s="268">
        <v>1740</v>
      </c>
      <c r="Q64" s="269">
        <v>1740</v>
      </c>
      <c r="R64" s="269">
        <v>1740</v>
      </c>
      <c r="S64" s="269">
        <v>1740</v>
      </c>
      <c r="T64" s="269">
        <v>1740</v>
      </c>
      <c r="U64" s="269">
        <v>1740</v>
      </c>
      <c r="V64" s="269">
        <v>1740</v>
      </c>
      <c r="W64" s="264">
        <f t="shared" si="0"/>
        <v>17400</v>
      </c>
      <c r="X64" s="265"/>
      <c r="Y64" s="265"/>
      <c r="Z64" s="265"/>
    </row>
    <row r="65" spans="1:26" s="266" customFormat="1" ht="25.5">
      <c r="A65" s="738"/>
      <c r="B65" s="738"/>
      <c r="C65" s="738"/>
      <c r="D65" s="741"/>
      <c r="E65" s="741"/>
      <c r="F65" s="270" t="s">
        <v>2437</v>
      </c>
      <c r="G65" s="271">
        <v>44958</v>
      </c>
      <c r="H65" s="459">
        <v>45291</v>
      </c>
      <c r="I65" s="272" t="s">
        <v>2429</v>
      </c>
      <c r="J65" s="269">
        <v>19140</v>
      </c>
      <c r="K65" s="269" t="s">
        <v>2182</v>
      </c>
      <c r="L65" s="269" t="s">
        <v>2182</v>
      </c>
      <c r="M65" s="269">
        <v>1740</v>
      </c>
      <c r="N65" s="269">
        <v>1740</v>
      </c>
      <c r="O65" s="269">
        <v>1740</v>
      </c>
      <c r="P65" s="268">
        <v>1740</v>
      </c>
      <c r="Q65" s="269">
        <v>1740</v>
      </c>
      <c r="R65" s="269">
        <v>1740</v>
      </c>
      <c r="S65" s="269">
        <v>1740</v>
      </c>
      <c r="T65" s="269">
        <v>1740</v>
      </c>
      <c r="U65" s="269">
        <v>1740</v>
      </c>
      <c r="V65" s="269">
        <v>1740</v>
      </c>
      <c r="W65" s="264">
        <f t="shared" si="0"/>
        <v>17400</v>
      </c>
      <c r="X65" s="265"/>
      <c r="Y65" s="265"/>
      <c r="Z65" s="265"/>
    </row>
    <row r="66" spans="1:26" s="266" customFormat="1" ht="25.5">
      <c r="A66" s="738"/>
      <c r="B66" s="738"/>
      <c r="C66" s="738"/>
      <c r="D66" s="741"/>
      <c r="E66" s="741"/>
      <c r="F66" s="270" t="s">
        <v>2438</v>
      </c>
      <c r="G66" s="271">
        <v>44958</v>
      </c>
      <c r="H66" s="459">
        <v>45291</v>
      </c>
      <c r="I66" s="272" t="s">
        <v>2429</v>
      </c>
      <c r="J66" s="269">
        <v>19140</v>
      </c>
      <c r="K66" s="269" t="s">
        <v>2182</v>
      </c>
      <c r="L66" s="269" t="s">
        <v>2182</v>
      </c>
      <c r="M66" s="269"/>
      <c r="N66" s="269">
        <v>3480</v>
      </c>
      <c r="O66" s="269">
        <v>1740</v>
      </c>
      <c r="P66" s="268">
        <v>1740</v>
      </c>
      <c r="Q66" s="269">
        <v>1740</v>
      </c>
      <c r="R66" s="269">
        <v>1740</v>
      </c>
      <c r="S66" s="269">
        <v>1740</v>
      </c>
      <c r="T66" s="269">
        <v>1740</v>
      </c>
      <c r="U66" s="269">
        <v>1740</v>
      </c>
      <c r="V66" s="269">
        <v>1740</v>
      </c>
      <c r="W66" s="264">
        <f t="shared" si="0"/>
        <v>17400</v>
      </c>
      <c r="X66" s="265"/>
      <c r="Y66" s="265"/>
      <c r="Z66" s="265"/>
    </row>
    <row r="67" spans="1:26" s="266" customFormat="1" ht="25.5">
      <c r="A67" s="738"/>
      <c r="B67" s="739"/>
      <c r="C67" s="739"/>
      <c r="D67" s="742"/>
      <c r="E67" s="742"/>
      <c r="F67" s="270" t="s">
        <v>2439</v>
      </c>
      <c r="G67" s="271">
        <v>44958</v>
      </c>
      <c r="H67" s="459">
        <v>45291</v>
      </c>
      <c r="I67" s="272" t="s">
        <v>2429</v>
      </c>
      <c r="J67" s="269">
        <v>19140</v>
      </c>
      <c r="K67" s="269" t="s">
        <v>2182</v>
      </c>
      <c r="L67" s="269" t="s">
        <v>2182</v>
      </c>
      <c r="M67" s="269">
        <v>1740</v>
      </c>
      <c r="N67" s="269">
        <v>1740</v>
      </c>
      <c r="O67" s="269">
        <v>1740</v>
      </c>
      <c r="P67" s="268">
        <v>1740</v>
      </c>
      <c r="Q67" s="269">
        <v>1740</v>
      </c>
      <c r="R67" s="269">
        <v>1740</v>
      </c>
      <c r="S67" s="269">
        <v>1740</v>
      </c>
      <c r="T67" s="269">
        <v>1740</v>
      </c>
      <c r="U67" s="269">
        <v>1740</v>
      </c>
      <c r="V67" s="269">
        <v>1740</v>
      </c>
      <c r="W67" s="264">
        <f t="shared" si="0"/>
        <v>17400</v>
      </c>
      <c r="X67" s="265"/>
      <c r="Y67" s="265"/>
      <c r="Z67" s="265"/>
    </row>
    <row r="68" spans="1:26" s="266" customFormat="1" ht="25.5">
      <c r="A68" s="737" t="s">
        <v>470</v>
      </c>
      <c r="B68" s="737" t="s">
        <v>508</v>
      </c>
      <c r="C68" s="737" t="s">
        <v>241</v>
      </c>
      <c r="D68" s="740">
        <v>1987844.45</v>
      </c>
      <c r="E68" s="743">
        <v>1154961.04</v>
      </c>
      <c r="F68" s="260" t="s">
        <v>2440</v>
      </c>
      <c r="G68" s="267">
        <v>44840</v>
      </c>
      <c r="H68" s="461" t="s">
        <v>2441</v>
      </c>
      <c r="I68" s="261" t="s">
        <v>2442</v>
      </c>
      <c r="J68" s="262">
        <v>17148.080000000002</v>
      </c>
      <c r="K68" s="262" t="s">
        <v>2182</v>
      </c>
      <c r="L68" s="262">
        <v>17137.240000000002</v>
      </c>
      <c r="M68" s="262" t="s">
        <v>2182</v>
      </c>
      <c r="N68" s="262" t="s">
        <v>2182</v>
      </c>
      <c r="O68" s="262" t="s">
        <v>2182</v>
      </c>
      <c r="P68" s="268" t="s">
        <v>2182</v>
      </c>
      <c r="Q68" s="269" t="s">
        <v>2182</v>
      </c>
      <c r="R68" s="269" t="s">
        <v>2182</v>
      </c>
      <c r="S68" s="269" t="s">
        <v>2182</v>
      </c>
      <c r="T68" s="269" t="s">
        <v>2182</v>
      </c>
      <c r="U68" s="269" t="s">
        <v>2182</v>
      </c>
      <c r="V68" s="269" t="s">
        <v>2182</v>
      </c>
      <c r="W68" s="264">
        <f t="shared" si="0"/>
        <v>17137.240000000002</v>
      </c>
      <c r="X68" s="265"/>
      <c r="Y68" s="265"/>
      <c r="Z68" s="265"/>
    </row>
    <row r="69" spans="1:26" s="266" customFormat="1" ht="25.5">
      <c r="A69" s="738"/>
      <c r="B69" s="738"/>
      <c r="C69" s="738"/>
      <c r="D69" s="741"/>
      <c r="E69" s="741"/>
      <c r="F69" s="270" t="s">
        <v>2443</v>
      </c>
      <c r="G69" s="271">
        <v>44938</v>
      </c>
      <c r="H69" s="462" t="s">
        <v>2444</v>
      </c>
      <c r="I69" s="272" t="s">
        <v>2445</v>
      </c>
      <c r="J69" s="269">
        <v>692230.7</v>
      </c>
      <c r="K69" s="269" t="s">
        <v>2182</v>
      </c>
      <c r="L69" s="269" t="s">
        <v>2182</v>
      </c>
      <c r="M69" s="269">
        <v>206194.6</v>
      </c>
      <c r="N69" s="269">
        <v>255667.77</v>
      </c>
      <c r="O69" s="269">
        <v>132466.66</v>
      </c>
      <c r="P69" s="268">
        <v>73315.14</v>
      </c>
      <c r="Q69" s="269">
        <v>24586.53</v>
      </c>
      <c r="R69" s="269" t="s">
        <v>2182</v>
      </c>
      <c r="S69" s="269" t="s">
        <v>2182</v>
      </c>
      <c r="T69" s="269" t="s">
        <v>2182</v>
      </c>
      <c r="U69" s="269" t="s">
        <v>2182</v>
      </c>
      <c r="V69" s="269" t="s">
        <v>2182</v>
      </c>
      <c r="W69" s="264">
        <f t="shared" si="0"/>
        <v>692230.70000000007</v>
      </c>
      <c r="X69" s="265"/>
      <c r="Y69" s="265"/>
      <c r="Z69" s="265"/>
    </row>
    <row r="70" spans="1:26" s="266" customFormat="1" ht="25.5">
      <c r="A70" s="738"/>
      <c r="B70" s="738"/>
      <c r="C70" s="738"/>
      <c r="D70" s="741"/>
      <c r="E70" s="741"/>
      <c r="F70" s="270" t="s">
        <v>2446</v>
      </c>
      <c r="G70" s="271">
        <v>44970</v>
      </c>
      <c r="H70" s="462" t="s">
        <v>2441</v>
      </c>
      <c r="I70" s="272" t="s">
        <v>2447</v>
      </c>
      <c r="J70" s="269">
        <v>552057.59</v>
      </c>
      <c r="K70" s="269" t="s">
        <v>2182</v>
      </c>
      <c r="L70" s="269" t="s">
        <v>2182</v>
      </c>
      <c r="M70" s="269" t="s">
        <v>2182</v>
      </c>
      <c r="N70" s="269">
        <v>389967.82</v>
      </c>
      <c r="O70" s="269">
        <v>153526.95000000001</v>
      </c>
      <c r="P70" s="268">
        <v>8562.82</v>
      </c>
      <c r="Q70" s="269" t="s">
        <v>2182</v>
      </c>
      <c r="R70" s="269" t="s">
        <v>2182</v>
      </c>
      <c r="S70" s="269" t="s">
        <v>2182</v>
      </c>
      <c r="T70" s="269" t="s">
        <v>2182</v>
      </c>
      <c r="U70" s="269" t="s">
        <v>2182</v>
      </c>
      <c r="V70" s="269" t="s">
        <v>2182</v>
      </c>
      <c r="W70" s="264">
        <f t="shared" si="0"/>
        <v>552057.59</v>
      </c>
      <c r="X70" s="265"/>
      <c r="Y70" s="265"/>
      <c r="Z70" s="265"/>
    </row>
    <row r="71" spans="1:26" s="266" customFormat="1" ht="25.5">
      <c r="A71" s="738"/>
      <c r="B71" s="738"/>
      <c r="C71" s="738"/>
      <c r="D71" s="741"/>
      <c r="E71" s="741"/>
      <c r="F71" s="270" t="s">
        <v>2448</v>
      </c>
      <c r="G71" s="271">
        <v>45041</v>
      </c>
      <c r="H71" s="462" t="s">
        <v>2449</v>
      </c>
      <c r="I71" s="272" t="s">
        <v>2450</v>
      </c>
      <c r="J71" s="269">
        <v>452218.02</v>
      </c>
      <c r="K71" s="269" t="s">
        <v>2182</v>
      </c>
      <c r="L71" s="269" t="s">
        <v>2182</v>
      </c>
      <c r="M71" s="269" t="s">
        <v>2182</v>
      </c>
      <c r="N71" s="269" t="s">
        <v>2182</v>
      </c>
      <c r="O71" s="269" t="s">
        <v>2182</v>
      </c>
      <c r="P71" s="268">
        <v>90443.6</v>
      </c>
      <c r="Q71" s="269">
        <v>90443.6</v>
      </c>
      <c r="R71" s="269">
        <v>90443.6</v>
      </c>
      <c r="S71" s="269">
        <v>180887.21</v>
      </c>
      <c r="T71" s="269" t="s">
        <v>2182</v>
      </c>
      <c r="U71" s="269" t="s">
        <v>2182</v>
      </c>
      <c r="V71" s="269" t="s">
        <v>2182</v>
      </c>
      <c r="W71" s="264">
        <f t="shared" si="0"/>
        <v>452218.01</v>
      </c>
      <c r="X71" s="265"/>
      <c r="Y71" s="265"/>
      <c r="Z71" s="265"/>
    </row>
    <row r="72" spans="1:26" s="266" customFormat="1" ht="25.5">
      <c r="A72" s="738"/>
      <c r="B72" s="739"/>
      <c r="C72" s="739"/>
      <c r="D72" s="742"/>
      <c r="E72" s="742"/>
      <c r="F72" s="270" t="s">
        <v>2451</v>
      </c>
      <c r="G72" s="271">
        <v>45065</v>
      </c>
      <c r="H72" s="462" t="s">
        <v>2449</v>
      </c>
      <c r="I72" s="272" t="s">
        <v>2452</v>
      </c>
      <c r="J72" s="269">
        <v>274190.06</v>
      </c>
      <c r="K72" s="269" t="s">
        <v>2182</v>
      </c>
      <c r="L72" s="269" t="s">
        <v>2182</v>
      </c>
      <c r="M72" s="269" t="s">
        <v>2182</v>
      </c>
      <c r="N72" s="269" t="s">
        <v>2182</v>
      </c>
      <c r="O72" s="269" t="s">
        <v>2182</v>
      </c>
      <c r="P72" s="268" t="s">
        <v>2182</v>
      </c>
      <c r="Q72" s="269">
        <v>27419.01</v>
      </c>
      <c r="R72" s="269">
        <v>27419.01</v>
      </c>
      <c r="S72" s="269">
        <v>219352.05</v>
      </c>
      <c r="T72" s="269" t="s">
        <v>2182</v>
      </c>
      <c r="U72" s="269" t="s">
        <v>2182</v>
      </c>
      <c r="V72" s="269" t="s">
        <v>2182</v>
      </c>
      <c r="W72" s="264">
        <f t="shared" si="0"/>
        <v>274190.07</v>
      </c>
      <c r="X72" s="265"/>
      <c r="Y72" s="265"/>
      <c r="Z72" s="265"/>
    </row>
    <row r="73" spans="1:26" s="266" customFormat="1" ht="25.5">
      <c r="A73" s="737" t="s">
        <v>470</v>
      </c>
      <c r="B73" s="737" t="s">
        <v>508</v>
      </c>
      <c r="C73" s="737" t="s">
        <v>371</v>
      </c>
      <c r="D73" s="740">
        <v>260147.99</v>
      </c>
      <c r="E73" s="743">
        <v>10313.27</v>
      </c>
      <c r="F73" s="260" t="s">
        <v>2453</v>
      </c>
      <c r="G73" s="267">
        <v>44904</v>
      </c>
      <c r="H73" s="461" t="s">
        <v>2454</v>
      </c>
      <c r="I73" s="276" t="s">
        <v>2455</v>
      </c>
      <c r="J73" s="262">
        <v>5098.7299999999996</v>
      </c>
      <c r="K73" s="262" t="s">
        <v>2182</v>
      </c>
      <c r="L73" s="262">
        <v>5098.46</v>
      </c>
      <c r="M73" s="262" t="s">
        <v>2182</v>
      </c>
      <c r="N73" s="262" t="s">
        <v>2182</v>
      </c>
      <c r="O73" s="262" t="s">
        <v>2182</v>
      </c>
      <c r="P73" s="268" t="s">
        <v>2182</v>
      </c>
      <c r="Q73" s="269" t="s">
        <v>2182</v>
      </c>
      <c r="R73" s="269" t="s">
        <v>2182</v>
      </c>
      <c r="S73" s="269" t="s">
        <v>2182</v>
      </c>
      <c r="T73" s="269" t="s">
        <v>2182</v>
      </c>
      <c r="U73" s="269" t="s">
        <v>2182</v>
      </c>
      <c r="V73" s="269" t="s">
        <v>2182</v>
      </c>
      <c r="W73" s="264">
        <f t="shared" si="0"/>
        <v>5098.46</v>
      </c>
      <c r="X73" s="265"/>
      <c r="Y73" s="265"/>
      <c r="Z73" s="265"/>
    </row>
    <row r="74" spans="1:26" s="266" customFormat="1" ht="38.25">
      <c r="A74" s="738"/>
      <c r="B74" s="738"/>
      <c r="C74" s="738"/>
      <c r="D74" s="741"/>
      <c r="E74" s="741"/>
      <c r="F74" s="270" t="s">
        <v>2456</v>
      </c>
      <c r="G74" s="277">
        <v>44908</v>
      </c>
      <c r="H74" s="462" t="s">
        <v>2454</v>
      </c>
      <c r="I74" s="261" t="s">
        <v>2457</v>
      </c>
      <c r="J74" s="269">
        <v>6259.2</v>
      </c>
      <c r="K74" s="269" t="s">
        <v>2182</v>
      </c>
      <c r="L74" s="269">
        <v>5214.8100000000004</v>
      </c>
      <c r="M74" s="269" t="s">
        <v>2182</v>
      </c>
      <c r="N74" s="269" t="s">
        <v>2182</v>
      </c>
      <c r="O74" s="269" t="s">
        <v>2182</v>
      </c>
      <c r="P74" s="268" t="s">
        <v>2182</v>
      </c>
      <c r="Q74" s="269" t="s">
        <v>2182</v>
      </c>
      <c r="R74" s="269" t="s">
        <v>2182</v>
      </c>
      <c r="S74" s="269" t="s">
        <v>2182</v>
      </c>
      <c r="T74" s="269" t="s">
        <v>2182</v>
      </c>
      <c r="U74" s="269" t="s">
        <v>2182</v>
      </c>
      <c r="V74" s="269" t="s">
        <v>2182</v>
      </c>
      <c r="W74" s="264">
        <f t="shared" si="0"/>
        <v>5214.8100000000004</v>
      </c>
      <c r="X74" s="265"/>
      <c r="Y74" s="265"/>
      <c r="Z74" s="265"/>
    </row>
    <row r="75" spans="1:26" s="266" customFormat="1" ht="25.5">
      <c r="A75" s="738"/>
      <c r="B75" s="738"/>
      <c r="C75" s="738"/>
      <c r="D75" s="741"/>
      <c r="E75" s="741"/>
      <c r="F75" s="270" t="s">
        <v>2458</v>
      </c>
      <c r="G75" s="271">
        <v>45012</v>
      </c>
      <c r="H75" s="462" t="s">
        <v>2459</v>
      </c>
      <c r="I75" s="272" t="s">
        <v>2460</v>
      </c>
      <c r="J75" s="269">
        <v>123000</v>
      </c>
      <c r="K75" s="269" t="s">
        <v>2182</v>
      </c>
      <c r="L75" s="269" t="s">
        <v>2182</v>
      </c>
      <c r="M75" s="269" t="s">
        <v>2182</v>
      </c>
      <c r="N75" s="269" t="s">
        <v>2182</v>
      </c>
      <c r="O75" s="269" t="s">
        <v>2182</v>
      </c>
      <c r="P75" s="268" t="s">
        <v>2182</v>
      </c>
      <c r="Q75" s="269">
        <v>86100</v>
      </c>
      <c r="R75" s="269">
        <v>36900</v>
      </c>
      <c r="S75" s="269" t="s">
        <v>2182</v>
      </c>
      <c r="T75" s="269" t="s">
        <v>2182</v>
      </c>
      <c r="U75" s="269" t="s">
        <v>2182</v>
      </c>
      <c r="V75" s="269" t="s">
        <v>2182</v>
      </c>
      <c r="W75" s="264">
        <f t="shared" si="0"/>
        <v>123000</v>
      </c>
      <c r="X75" s="265"/>
      <c r="Y75" s="265"/>
      <c r="Z75" s="265"/>
    </row>
    <row r="76" spans="1:26" s="266" customFormat="1" ht="25.5">
      <c r="A76" s="738"/>
      <c r="B76" s="738"/>
      <c r="C76" s="738"/>
      <c r="D76" s="741"/>
      <c r="E76" s="741"/>
      <c r="F76" s="270" t="s">
        <v>2461</v>
      </c>
      <c r="G76" s="271">
        <v>45033</v>
      </c>
      <c r="H76" s="462" t="s">
        <v>2462</v>
      </c>
      <c r="I76" s="272" t="s">
        <v>2463</v>
      </c>
      <c r="J76" s="269">
        <v>52761.23</v>
      </c>
      <c r="K76" s="269" t="s">
        <v>2182</v>
      </c>
      <c r="L76" s="269" t="s">
        <v>2182</v>
      </c>
      <c r="M76" s="269" t="s">
        <v>2182</v>
      </c>
      <c r="N76" s="269" t="s">
        <v>2182</v>
      </c>
      <c r="O76" s="269" t="s">
        <v>2182</v>
      </c>
      <c r="P76" s="268" t="s">
        <v>2182</v>
      </c>
      <c r="Q76" s="269">
        <v>31656.74</v>
      </c>
      <c r="R76" s="269">
        <v>21104.49</v>
      </c>
      <c r="S76" s="269" t="s">
        <v>2182</v>
      </c>
      <c r="T76" s="269" t="s">
        <v>2182</v>
      </c>
      <c r="U76" s="269" t="s">
        <v>2182</v>
      </c>
      <c r="V76" s="269" t="s">
        <v>2182</v>
      </c>
      <c r="W76" s="264">
        <f t="shared" si="0"/>
        <v>52761.23</v>
      </c>
      <c r="X76" s="265"/>
      <c r="Y76" s="265"/>
      <c r="Z76" s="265"/>
    </row>
    <row r="77" spans="1:26" s="266" customFormat="1" ht="25.5">
      <c r="A77" s="738"/>
      <c r="B77" s="739"/>
      <c r="C77" s="739"/>
      <c r="D77" s="742"/>
      <c r="E77" s="742"/>
      <c r="F77" s="270" t="s">
        <v>2464</v>
      </c>
      <c r="G77" s="271">
        <v>44995</v>
      </c>
      <c r="H77" s="462" t="s">
        <v>2459</v>
      </c>
      <c r="I77" s="272" t="s">
        <v>2465</v>
      </c>
      <c r="J77" s="269">
        <v>73028.83</v>
      </c>
      <c r="K77" s="269" t="s">
        <v>2182</v>
      </c>
      <c r="L77" s="269" t="s">
        <v>2182</v>
      </c>
      <c r="M77" s="269" t="s">
        <v>2182</v>
      </c>
      <c r="N77" s="269" t="s">
        <v>2182</v>
      </c>
      <c r="O77" s="269" t="s">
        <v>2182</v>
      </c>
      <c r="P77" s="268">
        <v>26321.21</v>
      </c>
      <c r="Q77" s="269">
        <v>23353.81</v>
      </c>
      <c r="R77" s="269">
        <v>23353.81</v>
      </c>
      <c r="S77" s="269" t="s">
        <v>2182</v>
      </c>
      <c r="T77" s="269" t="s">
        <v>2182</v>
      </c>
      <c r="U77" s="269" t="s">
        <v>2182</v>
      </c>
      <c r="V77" s="269" t="s">
        <v>2182</v>
      </c>
      <c r="W77" s="264">
        <f t="shared" si="0"/>
        <v>73028.83</v>
      </c>
      <c r="X77" s="265"/>
      <c r="Y77" s="265"/>
      <c r="Z77" s="265"/>
    </row>
    <row r="78" spans="1:26" s="266" customFormat="1" ht="25.5">
      <c r="A78" s="257" t="s">
        <v>470</v>
      </c>
      <c r="B78" s="258" t="s">
        <v>512</v>
      </c>
      <c r="C78" s="258" t="s">
        <v>513</v>
      </c>
      <c r="D78" s="293">
        <v>2080</v>
      </c>
      <c r="E78" s="264">
        <v>1300</v>
      </c>
      <c r="F78" s="260" t="s">
        <v>2466</v>
      </c>
      <c r="G78" s="267">
        <v>44768</v>
      </c>
      <c r="H78" s="457">
        <v>45133</v>
      </c>
      <c r="I78" s="261" t="s">
        <v>2467</v>
      </c>
      <c r="J78" s="262">
        <v>2080</v>
      </c>
      <c r="K78" s="262">
        <v>260</v>
      </c>
      <c r="L78" s="262">
        <v>260</v>
      </c>
      <c r="M78" s="262">
        <v>260</v>
      </c>
      <c r="N78" s="262">
        <v>260</v>
      </c>
      <c r="O78" s="262">
        <v>260</v>
      </c>
      <c r="P78" s="268">
        <v>260</v>
      </c>
      <c r="Q78" s="269">
        <v>260</v>
      </c>
      <c r="R78" s="269">
        <v>260</v>
      </c>
      <c r="S78" s="269" t="s">
        <v>2182</v>
      </c>
      <c r="T78" s="269" t="s">
        <v>2182</v>
      </c>
      <c r="U78" s="269" t="s">
        <v>2182</v>
      </c>
      <c r="V78" s="269" t="s">
        <v>2182</v>
      </c>
      <c r="W78" s="264">
        <f t="shared" si="0"/>
        <v>2080</v>
      </c>
      <c r="X78" s="265"/>
      <c r="Y78" s="265"/>
      <c r="Z78" s="265"/>
    </row>
    <row r="79" spans="1:26" s="266" customFormat="1" ht="38.25">
      <c r="A79" s="257" t="s">
        <v>470</v>
      </c>
      <c r="B79" s="258" t="s">
        <v>512</v>
      </c>
      <c r="C79" s="258" t="s">
        <v>332</v>
      </c>
      <c r="D79" s="293">
        <v>163312.74</v>
      </c>
      <c r="E79" s="264">
        <v>24809.15</v>
      </c>
      <c r="F79" s="270" t="s">
        <v>2468</v>
      </c>
      <c r="G79" s="277">
        <v>44890</v>
      </c>
      <c r="H79" s="459">
        <v>45291</v>
      </c>
      <c r="I79" s="272" t="s">
        <v>2469</v>
      </c>
      <c r="J79" s="269">
        <v>163312.74</v>
      </c>
      <c r="K79" s="269" t="s">
        <v>2182</v>
      </c>
      <c r="L79" s="269" t="s">
        <v>2182</v>
      </c>
      <c r="M79" s="269">
        <v>7051.26</v>
      </c>
      <c r="N79" s="269">
        <v>4272.0600000000004</v>
      </c>
      <c r="O79" s="269">
        <v>13485.83</v>
      </c>
      <c r="P79" s="268">
        <v>19786.23</v>
      </c>
      <c r="Q79" s="269">
        <v>19786.23</v>
      </c>
      <c r="R79" s="269">
        <v>19786.23</v>
      </c>
      <c r="S79" s="269">
        <v>19786.23</v>
      </c>
      <c r="T79" s="269">
        <v>19786.23</v>
      </c>
      <c r="U79" s="269">
        <v>19786.22</v>
      </c>
      <c r="V79" s="269">
        <v>19786.22</v>
      </c>
      <c r="W79" s="264">
        <f t="shared" si="0"/>
        <v>163312.74</v>
      </c>
      <c r="X79" s="265"/>
      <c r="Y79" s="265"/>
      <c r="Z79" s="265"/>
    </row>
    <row r="80" spans="1:26" s="266" customFormat="1" ht="25.5">
      <c r="A80" s="257" t="s">
        <v>470</v>
      </c>
      <c r="B80" s="258" t="s">
        <v>512</v>
      </c>
      <c r="C80" s="258" t="s">
        <v>224</v>
      </c>
      <c r="D80" s="293">
        <v>93906</v>
      </c>
      <c r="E80" s="264">
        <v>39127.5</v>
      </c>
      <c r="F80" s="270" t="s">
        <v>2470</v>
      </c>
      <c r="G80" s="271">
        <v>44866</v>
      </c>
      <c r="H80" s="458">
        <v>45231</v>
      </c>
      <c r="I80" s="272" t="s">
        <v>2471</v>
      </c>
      <c r="J80" s="269">
        <v>93906</v>
      </c>
      <c r="K80" s="269" t="s">
        <v>2182</v>
      </c>
      <c r="L80" s="269">
        <v>15651</v>
      </c>
      <c r="M80" s="269">
        <v>7825.5</v>
      </c>
      <c r="N80" s="269">
        <v>7825.5</v>
      </c>
      <c r="O80" s="269">
        <v>7825.5</v>
      </c>
      <c r="P80" s="268">
        <v>7825.5</v>
      </c>
      <c r="Q80" s="269">
        <v>7825.5</v>
      </c>
      <c r="R80" s="269">
        <v>7825.5</v>
      </c>
      <c r="S80" s="269">
        <v>7825.5</v>
      </c>
      <c r="T80" s="269">
        <v>7825.5</v>
      </c>
      <c r="U80" s="269">
        <v>7825.5</v>
      </c>
      <c r="V80" s="269">
        <v>7825.5</v>
      </c>
      <c r="W80" s="264">
        <f t="shared" si="0"/>
        <v>93906</v>
      </c>
      <c r="X80" s="265"/>
      <c r="Y80" s="265"/>
      <c r="Z80" s="265"/>
    </row>
    <row r="81" spans="1:26" s="266" customFormat="1" ht="38.25">
      <c r="A81" s="257" t="s">
        <v>470</v>
      </c>
      <c r="B81" s="258" t="s">
        <v>512</v>
      </c>
      <c r="C81" s="258" t="s">
        <v>520</v>
      </c>
      <c r="D81" s="293">
        <v>41790</v>
      </c>
      <c r="E81" s="264">
        <v>0</v>
      </c>
      <c r="F81" s="270" t="s">
        <v>2472</v>
      </c>
      <c r="G81" s="271">
        <v>44985</v>
      </c>
      <c r="H81" s="462" t="s">
        <v>2473</v>
      </c>
      <c r="I81" s="272" t="s">
        <v>2474</v>
      </c>
      <c r="J81" s="269">
        <v>41790</v>
      </c>
      <c r="K81" s="269" t="s">
        <v>2182</v>
      </c>
      <c r="L81" s="269" t="s">
        <v>2182</v>
      </c>
      <c r="M81" s="269" t="s">
        <v>2182</v>
      </c>
      <c r="N81" s="269" t="s">
        <v>2182</v>
      </c>
      <c r="O81" s="269" t="s">
        <v>2182</v>
      </c>
      <c r="P81" s="268">
        <v>16716</v>
      </c>
      <c r="Q81" s="269">
        <v>8358</v>
      </c>
      <c r="R81" s="269">
        <v>8358</v>
      </c>
      <c r="S81" s="269">
        <v>8358</v>
      </c>
      <c r="T81" s="269" t="s">
        <v>2182</v>
      </c>
      <c r="U81" s="269" t="s">
        <v>2182</v>
      </c>
      <c r="V81" s="269" t="s">
        <v>2182</v>
      </c>
      <c r="W81" s="264">
        <f t="shared" si="0"/>
        <v>41790</v>
      </c>
      <c r="X81" s="265"/>
      <c r="Y81" s="265"/>
      <c r="Z81" s="265"/>
    </row>
    <row r="82" spans="1:26" s="266" customFormat="1" ht="25.5">
      <c r="A82" s="257" t="s">
        <v>470</v>
      </c>
      <c r="B82" s="258" t="s">
        <v>512</v>
      </c>
      <c r="C82" s="258" t="s">
        <v>172</v>
      </c>
      <c r="D82" s="293">
        <v>1738.55</v>
      </c>
      <c r="E82" s="264">
        <v>1738.55</v>
      </c>
      <c r="F82" s="270" t="s">
        <v>2475</v>
      </c>
      <c r="G82" s="271">
        <v>44986</v>
      </c>
      <c r="H82" s="458">
        <v>44989</v>
      </c>
      <c r="I82" s="272" t="s">
        <v>2476</v>
      </c>
      <c r="J82" s="269">
        <v>1738.55</v>
      </c>
      <c r="K82" s="269" t="s">
        <v>2182</v>
      </c>
      <c r="L82" s="269" t="s">
        <v>2182</v>
      </c>
      <c r="M82" s="269">
        <v>1738.55</v>
      </c>
      <c r="N82" s="269" t="s">
        <v>2182</v>
      </c>
      <c r="O82" s="269" t="s">
        <v>2182</v>
      </c>
      <c r="P82" s="268" t="s">
        <v>2182</v>
      </c>
      <c r="Q82" s="269" t="s">
        <v>2182</v>
      </c>
      <c r="R82" s="269" t="s">
        <v>2182</v>
      </c>
      <c r="S82" s="269" t="s">
        <v>2182</v>
      </c>
      <c r="T82" s="269" t="s">
        <v>2182</v>
      </c>
      <c r="U82" s="269" t="s">
        <v>2182</v>
      </c>
      <c r="V82" s="269" t="s">
        <v>2182</v>
      </c>
      <c r="W82" s="264">
        <f t="shared" si="0"/>
        <v>1738.55</v>
      </c>
      <c r="X82" s="265"/>
      <c r="Y82" s="265"/>
      <c r="Z82" s="265"/>
    </row>
    <row r="83" spans="1:26" s="266" customFormat="1" ht="38.25">
      <c r="A83" s="257" t="s">
        <v>470</v>
      </c>
      <c r="B83" s="258" t="s">
        <v>512</v>
      </c>
      <c r="C83" s="258" t="s">
        <v>248</v>
      </c>
      <c r="D83" s="293">
        <v>213500</v>
      </c>
      <c r="E83" s="264">
        <v>213500</v>
      </c>
      <c r="F83" s="270" t="s">
        <v>2477</v>
      </c>
      <c r="G83" s="271">
        <v>44965</v>
      </c>
      <c r="H83" s="462" t="s">
        <v>2478</v>
      </c>
      <c r="I83" s="272" t="s">
        <v>2479</v>
      </c>
      <c r="J83" s="269">
        <v>213500</v>
      </c>
      <c r="K83" s="269" t="s">
        <v>2182</v>
      </c>
      <c r="L83" s="269" t="s">
        <v>2182</v>
      </c>
      <c r="M83" s="269">
        <v>213500</v>
      </c>
      <c r="N83" s="269" t="s">
        <v>2182</v>
      </c>
      <c r="O83" s="269" t="s">
        <v>2182</v>
      </c>
      <c r="P83" s="268" t="s">
        <v>2182</v>
      </c>
      <c r="Q83" s="269" t="s">
        <v>2182</v>
      </c>
      <c r="R83" s="269" t="s">
        <v>2182</v>
      </c>
      <c r="S83" s="269" t="s">
        <v>2182</v>
      </c>
      <c r="T83" s="269" t="s">
        <v>2182</v>
      </c>
      <c r="U83" s="269" t="s">
        <v>2182</v>
      </c>
      <c r="V83" s="269" t="s">
        <v>2182</v>
      </c>
      <c r="W83" s="264">
        <f t="shared" si="0"/>
        <v>213500</v>
      </c>
      <c r="X83" s="265"/>
      <c r="Y83" s="265"/>
      <c r="Z83" s="265"/>
    </row>
    <row r="84" spans="1:26" s="266" customFormat="1" ht="25.5">
      <c r="A84" s="257" t="s">
        <v>470</v>
      </c>
      <c r="B84" s="258" t="s">
        <v>512</v>
      </c>
      <c r="C84" s="258" t="s">
        <v>250</v>
      </c>
      <c r="D84" s="293">
        <v>9889</v>
      </c>
      <c r="E84" s="264">
        <v>9889</v>
      </c>
      <c r="F84" s="270" t="s">
        <v>2480</v>
      </c>
      <c r="G84" s="271">
        <v>45049</v>
      </c>
      <c r="H84" s="458">
        <v>45063</v>
      </c>
      <c r="I84" s="272" t="s">
        <v>2481</v>
      </c>
      <c r="J84" s="269">
        <v>9889</v>
      </c>
      <c r="K84" s="269" t="s">
        <v>2182</v>
      </c>
      <c r="L84" s="269" t="s">
        <v>2182</v>
      </c>
      <c r="M84" s="269" t="s">
        <v>2182</v>
      </c>
      <c r="N84" s="269" t="s">
        <v>2182</v>
      </c>
      <c r="O84" s="269">
        <v>9889</v>
      </c>
      <c r="P84" s="268" t="s">
        <v>2182</v>
      </c>
      <c r="Q84" s="269" t="s">
        <v>2182</v>
      </c>
      <c r="R84" s="269" t="s">
        <v>2182</v>
      </c>
      <c r="S84" s="269" t="s">
        <v>2182</v>
      </c>
      <c r="T84" s="269" t="s">
        <v>2182</v>
      </c>
      <c r="U84" s="269" t="s">
        <v>2182</v>
      </c>
      <c r="V84" s="269" t="s">
        <v>2182</v>
      </c>
      <c r="W84" s="264">
        <f t="shared" si="0"/>
        <v>9889</v>
      </c>
      <c r="X84" s="265"/>
      <c r="Y84" s="265"/>
      <c r="Z84" s="265"/>
    </row>
    <row r="85" spans="1:26" s="266" customFormat="1" ht="127.5">
      <c r="A85" s="258" t="s">
        <v>1095</v>
      </c>
      <c r="B85" s="258" t="s">
        <v>1097</v>
      </c>
      <c r="C85" s="258" t="s">
        <v>393</v>
      </c>
      <c r="D85" s="293">
        <v>3592317.2</v>
      </c>
      <c r="E85" s="264">
        <v>1538539.31</v>
      </c>
      <c r="F85" s="278" t="s">
        <v>4484</v>
      </c>
      <c r="G85" s="463">
        <v>44938</v>
      </c>
      <c r="H85" s="463">
        <v>45291</v>
      </c>
      <c r="I85" s="278" t="s">
        <v>4485</v>
      </c>
      <c r="J85" s="264">
        <f>+D85</f>
        <v>3592317.2</v>
      </c>
      <c r="K85" s="264"/>
      <c r="L85" s="264"/>
      <c r="M85" s="264">
        <v>1538539.31</v>
      </c>
      <c r="N85" s="264"/>
      <c r="O85" s="264"/>
      <c r="P85" s="268">
        <v>293396.84000000003</v>
      </c>
      <c r="Q85" s="268">
        <v>293396.84000000003</v>
      </c>
      <c r="R85" s="268">
        <v>293396.84000000003</v>
      </c>
      <c r="S85" s="268">
        <v>293396.84000000003</v>
      </c>
      <c r="T85" s="268">
        <v>293396.84000000003</v>
      </c>
      <c r="U85" s="268">
        <v>293396.84000000003</v>
      </c>
      <c r="V85" s="268">
        <v>293396.84999999998</v>
      </c>
      <c r="W85" s="264">
        <f t="shared" si="0"/>
        <v>3592317.1999999997</v>
      </c>
      <c r="X85" s="265"/>
      <c r="Y85" s="265"/>
      <c r="Z85" s="265"/>
    </row>
    <row r="86" spans="1:26" ht="15.75" thickBot="1">
      <c r="A86" s="76"/>
      <c r="B86" s="76"/>
      <c r="C86" s="76"/>
      <c r="D86" s="105">
        <f t="shared" ref="D86:E86" si="1">SUM(D5:D85)</f>
        <v>6518555.8500000006</v>
      </c>
      <c r="E86" s="130">
        <f t="shared" si="1"/>
        <v>3054634.2199999997</v>
      </c>
      <c r="F86" s="79"/>
      <c r="G86" s="76"/>
      <c r="H86" s="79"/>
      <c r="I86" s="79"/>
      <c r="J86" s="130">
        <f t="shared" ref="J86:W86" si="2">SUM(J5:J85)</f>
        <v>6518555.8500000006</v>
      </c>
      <c r="K86" s="130">
        <f t="shared" si="2"/>
        <v>326.5</v>
      </c>
      <c r="L86" s="130">
        <f t="shared" si="2"/>
        <v>45391.92</v>
      </c>
      <c r="M86" s="130">
        <f t="shared" si="2"/>
        <v>1999126.74</v>
      </c>
      <c r="N86" s="130">
        <f t="shared" si="2"/>
        <v>671697.67</v>
      </c>
      <c r="O86" s="130">
        <f t="shared" si="2"/>
        <v>338091.39</v>
      </c>
      <c r="P86" s="130">
        <f t="shared" si="2"/>
        <v>547440.29</v>
      </c>
      <c r="Q86" s="130">
        <f t="shared" si="2"/>
        <v>625739.21</v>
      </c>
      <c r="R86" s="130">
        <f t="shared" si="2"/>
        <v>539660.43000000005</v>
      </c>
      <c r="S86" s="130">
        <f t="shared" si="2"/>
        <v>740418.79</v>
      </c>
      <c r="T86" s="130">
        <f t="shared" si="2"/>
        <v>331821.55000000005</v>
      </c>
      <c r="U86" s="130">
        <f t="shared" si="2"/>
        <v>331821.54000000004</v>
      </c>
      <c r="V86" s="130">
        <f t="shared" si="2"/>
        <v>331821.53999999998</v>
      </c>
      <c r="W86" s="130">
        <f t="shared" si="2"/>
        <v>6503357.5700000003</v>
      </c>
      <c r="X86" s="71"/>
      <c r="Y86" s="71"/>
      <c r="Z86" s="71"/>
    </row>
    <row r="87" spans="1:26">
      <c r="A87" s="71"/>
      <c r="B87" s="71"/>
      <c r="C87" s="71"/>
      <c r="D87" s="106"/>
      <c r="E87" s="127"/>
      <c r="F87" s="78"/>
      <c r="G87" s="71"/>
      <c r="H87" s="78"/>
      <c r="I87" s="78"/>
      <c r="J87" s="127"/>
      <c r="K87" s="127"/>
      <c r="L87" s="127"/>
      <c r="M87" s="127"/>
      <c r="N87" s="127"/>
      <c r="O87" s="127"/>
      <c r="P87" s="127"/>
      <c r="Q87" s="127"/>
      <c r="R87" s="127"/>
      <c r="S87" s="127"/>
      <c r="T87" s="127"/>
      <c r="U87" s="127"/>
      <c r="V87" s="127"/>
      <c r="W87" s="127"/>
      <c r="X87" s="71"/>
      <c r="Y87" s="71"/>
      <c r="Z87" s="71"/>
    </row>
    <row r="88" spans="1:26">
      <c r="A88" s="71"/>
      <c r="B88" s="71"/>
      <c r="C88" s="71"/>
      <c r="D88" s="106"/>
      <c r="E88" s="127"/>
      <c r="F88" s="78"/>
      <c r="G88" s="71"/>
      <c r="H88" s="78"/>
      <c r="I88" s="78"/>
      <c r="J88" s="127"/>
      <c r="K88" s="127"/>
      <c r="L88" s="127"/>
      <c r="M88" s="127"/>
      <c r="N88" s="127"/>
      <c r="O88" s="127"/>
      <c r="P88" s="127"/>
      <c r="Q88" s="127"/>
      <c r="R88" s="127"/>
      <c r="S88" s="127"/>
      <c r="T88" s="127"/>
      <c r="U88" s="127"/>
      <c r="V88" s="127"/>
      <c r="W88" s="127"/>
      <c r="X88" s="71"/>
      <c r="Y88" s="71"/>
      <c r="Z88" s="71"/>
    </row>
    <row r="89" spans="1:26">
      <c r="A89" s="71"/>
      <c r="B89" s="71"/>
      <c r="C89" s="71"/>
      <c r="D89" s="106"/>
      <c r="E89" s="127"/>
      <c r="F89" s="78"/>
      <c r="G89" s="71"/>
      <c r="H89" s="78"/>
      <c r="I89" s="78"/>
      <c r="J89" s="127"/>
      <c r="K89" s="127"/>
      <c r="L89" s="127"/>
      <c r="M89" s="127"/>
      <c r="N89" s="127"/>
      <c r="O89" s="127"/>
      <c r="P89" s="127"/>
      <c r="Q89" s="127"/>
      <c r="R89" s="127"/>
      <c r="S89" s="127"/>
      <c r="T89" s="127"/>
      <c r="U89" s="127"/>
      <c r="V89" s="127"/>
      <c r="W89" s="127"/>
      <c r="X89" s="71"/>
      <c r="Y89" s="71"/>
      <c r="Z89" s="71"/>
    </row>
    <row r="90" spans="1:26">
      <c r="A90" s="71"/>
      <c r="B90" s="71"/>
      <c r="C90" s="71"/>
      <c r="D90" s="106"/>
      <c r="E90" s="127"/>
      <c r="F90" s="78"/>
      <c r="G90" s="71"/>
      <c r="H90" s="78"/>
      <c r="I90" s="78"/>
      <c r="J90" s="127"/>
      <c r="K90" s="127"/>
      <c r="L90" s="127"/>
      <c r="M90" s="127"/>
      <c r="N90" s="127"/>
      <c r="O90" s="127"/>
      <c r="P90" s="127"/>
      <c r="Q90" s="127"/>
      <c r="R90" s="127"/>
      <c r="S90" s="127"/>
      <c r="T90" s="127"/>
      <c r="U90" s="127"/>
      <c r="V90" s="127"/>
      <c r="W90" s="127"/>
      <c r="X90" s="71"/>
      <c r="Y90" s="71"/>
      <c r="Z90" s="71"/>
    </row>
    <row r="91" spans="1:26">
      <c r="A91" s="71"/>
      <c r="B91" s="71"/>
      <c r="C91" s="71"/>
      <c r="D91" s="106"/>
      <c r="E91" s="127"/>
      <c r="F91" s="78"/>
      <c r="G91" s="71"/>
      <c r="H91" s="78"/>
      <c r="I91" s="78"/>
      <c r="J91" s="127"/>
      <c r="K91" s="127"/>
      <c r="L91" s="127"/>
      <c r="M91" s="127"/>
      <c r="N91" s="127"/>
      <c r="O91" s="127"/>
      <c r="P91" s="127"/>
      <c r="Q91" s="127"/>
      <c r="R91" s="127"/>
      <c r="S91" s="127"/>
      <c r="T91" s="127"/>
      <c r="U91" s="127"/>
      <c r="V91" s="127"/>
      <c r="W91" s="127"/>
      <c r="X91" s="71"/>
      <c r="Y91" s="71"/>
      <c r="Z91" s="71"/>
    </row>
    <row r="92" spans="1:26">
      <c r="A92" s="71"/>
      <c r="B92" s="71"/>
      <c r="C92" s="71"/>
      <c r="D92" s="106"/>
      <c r="E92" s="127"/>
      <c r="F92" s="78"/>
      <c r="G92" s="71"/>
      <c r="H92" s="78"/>
      <c r="I92" s="78"/>
      <c r="J92" s="127"/>
      <c r="K92" s="127"/>
      <c r="L92" s="127"/>
      <c r="M92" s="127"/>
      <c r="N92" s="127"/>
      <c r="O92" s="127"/>
      <c r="P92" s="127"/>
      <c r="Q92" s="127"/>
      <c r="R92" s="127"/>
      <c r="S92" s="127"/>
      <c r="T92" s="127"/>
      <c r="U92" s="127"/>
      <c r="V92" s="127"/>
      <c r="W92" s="127"/>
      <c r="X92" s="71"/>
      <c r="Y92" s="71"/>
      <c r="Z92" s="71"/>
    </row>
    <row r="93" spans="1:26">
      <c r="A93" s="71"/>
      <c r="B93" s="71"/>
      <c r="C93" s="71"/>
      <c r="D93" s="106"/>
      <c r="E93" s="127"/>
      <c r="F93" s="78"/>
      <c r="G93" s="71"/>
      <c r="H93" s="78"/>
      <c r="I93" s="78"/>
      <c r="J93" s="127"/>
      <c r="K93" s="127"/>
      <c r="L93" s="127"/>
      <c r="M93" s="127"/>
      <c r="N93" s="127"/>
      <c r="O93" s="127"/>
      <c r="P93" s="127"/>
      <c r="Q93" s="127"/>
      <c r="R93" s="127"/>
      <c r="S93" s="127"/>
      <c r="T93" s="127"/>
      <c r="U93" s="127"/>
      <c r="V93" s="127"/>
      <c r="W93" s="127"/>
      <c r="X93" s="71"/>
      <c r="Y93" s="71"/>
      <c r="Z93" s="71"/>
    </row>
    <row r="94" spans="1:26">
      <c r="A94" s="71"/>
      <c r="B94" s="71"/>
      <c r="C94" s="71"/>
      <c r="D94" s="106"/>
      <c r="E94" s="127"/>
      <c r="F94" s="78"/>
      <c r="G94" s="71"/>
      <c r="H94" s="78"/>
      <c r="I94" s="78"/>
      <c r="J94" s="127"/>
      <c r="K94" s="127"/>
      <c r="L94" s="127"/>
      <c r="M94" s="127"/>
      <c r="N94" s="127"/>
      <c r="O94" s="127"/>
      <c r="P94" s="127"/>
      <c r="Q94" s="127"/>
      <c r="R94" s="127"/>
      <c r="S94" s="127"/>
      <c r="T94" s="127"/>
      <c r="U94" s="127"/>
      <c r="V94" s="127"/>
      <c r="W94" s="127"/>
      <c r="X94" s="71"/>
      <c r="Y94" s="71"/>
      <c r="Z94" s="71"/>
    </row>
    <row r="95" spans="1:26">
      <c r="A95" s="71"/>
      <c r="B95" s="71"/>
      <c r="C95" s="71"/>
      <c r="D95" s="106"/>
      <c r="E95" s="127"/>
      <c r="F95" s="78"/>
      <c r="G95" s="71"/>
      <c r="H95" s="78"/>
      <c r="I95" s="78"/>
      <c r="J95" s="127"/>
      <c r="K95" s="127"/>
      <c r="L95" s="127"/>
      <c r="M95" s="127"/>
      <c r="N95" s="127"/>
      <c r="O95" s="127"/>
      <c r="P95" s="127"/>
      <c r="Q95" s="127"/>
      <c r="R95" s="127"/>
      <c r="S95" s="127"/>
      <c r="T95" s="127"/>
      <c r="U95" s="127"/>
      <c r="V95" s="127"/>
      <c r="W95" s="127"/>
      <c r="X95" s="71"/>
      <c r="Y95" s="71"/>
      <c r="Z95" s="71"/>
    </row>
    <row r="96" spans="1:26">
      <c r="A96" s="71"/>
      <c r="B96" s="71"/>
      <c r="C96" s="71"/>
      <c r="D96" s="106"/>
      <c r="E96" s="127"/>
      <c r="F96" s="78"/>
      <c r="G96" s="71"/>
      <c r="H96" s="78"/>
      <c r="I96" s="78"/>
      <c r="J96" s="127"/>
      <c r="K96" s="127"/>
      <c r="L96" s="127"/>
      <c r="M96" s="127"/>
      <c r="N96" s="127"/>
      <c r="O96" s="127"/>
      <c r="P96" s="127"/>
      <c r="Q96" s="127"/>
      <c r="R96" s="127"/>
      <c r="S96" s="127"/>
      <c r="T96" s="127"/>
      <c r="U96" s="127"/>
      <c r="V96" s="127"/>
      <c r="W96" s="127"/>
      <c r="X96" s="71"/>
      <c r="Y96" s="71"/>
      <c r="Z96" s="71"/>
    </row>
    <row r="97" spans="1:26">
      <c r="A97" s="71"/>
      <c r="B97" s="71"/>
      <c r="C97" s="71"/>
      <c r="D97" s="106"/>
      <c r="E97" s="127"/>
      <c r="F97" s="78"/>
      <c r="G97" s="71"/>
      <c r="H97" s="78"/>
      <c r="I97" s="78"/>
      <c r="J97" s="127"/>
      <c r="K97" s="127"/>
      <c r="L97" s="127"/>
      <c r="M97" s="127"/>
      <c r="N97" s="127"/>
      <c r="O97" s="127"/>
      <c r="P97" s="127"/>
      <c r="Q97" s="127"/>
      <c r="R97" s="127"/>
      <c r="S97" s="127"/>
      <c r="T97" s="127"/>
      <c r="U97" s="127"/>
      <c r="V97" s="127"/>
      <c r="W97" s="127"/>
      <c r="X97" s="71"/>
      <c r="Y97" s="71"/>
      <c r="Z97" s="71"/>
    </row>
    <row r="98" spans="1:26">
      <c r="A98" s="71"/>
      <c r="B98" s="71"/>
      <c r="C98" s="71"/>
      <c r="D98" s="106"/>
      <c r="E98" s="127"/>
      <c r="F98" s="78"/>
      <c r="G98" s="71"/>
      <c r="H98" s="78"/>
      <c r="I98" s="78"/>
      <c r="J98" s="127"/>
      <c r="K98" s="127"/>
      <c r="L98" s="127"/>
      <c r="M98" s="127"/>
      <c r="N98" s="127"/>
      <c r="O98" s="127"/>
      <c r="P98" s="127"/>
      <c r="Q98" s="127"/>
      <c r="R98" s="127"/>
      <c r="S98" s="127"/>
      <c r="T98" s="127"/>
      <c r="U98" s="127"/>
      <c r="V98" s="127"/>
      <c r="W98" s="127"/>
      <c r="X98" s="71"/>
      <c r="Y98" s="71"/>
      <c r="Z98" s="71"/>
    </row>
    <row r="99" spans="1:26">
      <c r="A99" s="71"/>
      <c r="B99" s="71"/>
      <c r="C99" s="71"/>
      <c r="D99" s="106"/>
      <c r="E99" s="127"/>
      <c r="F99" s="78"/>
      <c r="G99" s="71"/>
      <c r="H99" s="78"/>
      <c r="I99" s="78"/>
      <c r="J99" s="127"/>
      <c r="K99" s="127"/>
      <c r="L99" s="127"/>
      <c r="M99" s="127"/>
      <c r="N99" s="127"/>
      <c r="O99" s="127"/>
      <c r="P99" s="127"/>
      <c r="Q99" s="127"/>
      <c r="R99" s="127"/>
      <c r="S99" s="127"/>
      <c r="T99" s="127"/>
      <c r="U99" s="127"/>
      <c r="V99" s="127"/>
      <c r="W99" s="127"/>
      <c r="X99" s="71"/>
      <c r="Y99" s="71"/>
      <c r="Z99" s="71"/>
    </row>
    <row r="100" spans="1:26">
      <c r="A100" s="71"/>
      <c r="B100" s="71"/>
      <c r="C100" s="71"/>
      <c r="D100" s="106"/>
      <c r="E100" s="127"/>
      <c r="F100" s="78"/>
      <c r="G100" s="71"/>
      <c r="H100" s="78"/>
      <c r="I100" s="78"/>
      <c r="J100" s="127"/>
      <c r="K100" s="127"/>
      <c r="L100" s="127"/>
      <c r="M100" s="127"/>
      <c r="N100" s="127"/>
      <c r="O100" s="127"/>
      <c r="P100" s="127"/>
      <c r="Q100" s="127"/>
      <c r="R100" s="127"/>
      <c r="S100" s="127"/>
      <c r="T100" s="127"/>
      <c r="U100" s="127"/>
      <c r="V100" s="127"/>
      <c r="W100" s="127"/>
      <c r="X100" s="71"/>
      <c r="Y100" s="71"/>
      <c r="Z100" s="71"/>
    </row>
    <row r="101" spans="1:26">
      <c r="A101" s="71"/>
      <c r="B101" s="71"/>
      <c r="C101" s="71"/>
      <c r="D101" s="106"/>
      <c r="E101" s="127"/>
      <c r="F101" s="78"/>
      <c r="G101" s="71"/>
      <c r="H101" s="78"/>
      <c r="I101" s="78"/>
      <c r="J101" s="127"/>
      <c r="K101" s="127"/>
      <c r="L101" s="127"/>
      <c r="M101" s="127"/>
      <c r="N101" s="127"/>
      <c r="O101" s="127"/>
      <c r="P101" s="127"/>
      <c r="Q101" s="127"/>
      <c r="R101" s="127"/>
      <c r="S101" s="127"/>
      <c r="T101" s="127"/>
      <c r="U101" s="127"/>
      <c r="V101" s="127"/>
      <c r="W101" s="127"/>
      <c r="X101" s="71"/>
      <c r="Y101" s="71"/>
      <c r="Z101" s="71"/>
    </row>
    <row r="102" spans="1:26">
      <c r="A102" s="71"/>
      <c r="B102" s="71"/>
      <c r="C102" s="71"/>
      <c r="D102" s="106"/>
      <c r="E102" s="127"/>
      <c r="F102" s="78"/>
      <c r="G102" s="71"/>
      <c r="H102" s="78"/>
      <c r="I102" s="78"/>
      <c r="J102" s="127"/>
      <c r="K102" s="127"/>
      <c r="L102" s="127"/>
      <c r="M102" s="127"/>
      <c r="N102" s="127"/>
      <c r="O102" s="127"/>
      <c r="P102" s="127"/>
      <c r="Q102" s="127"/>
      <c r="R102" s="127"/>
      <c r="S102" s="127"/>
      <c r="T102" s="127"/>
      <c r="U102" s="127"/>
      <c r="V102" s="127"/>
      <c r="W102" s="127"/>
      <c r="X102" s="71"/>
      <c r="Y102" s="71"/>
      <c r="Z102" s="71"/>
    </row>
    <row r="103" spans="1:26">
      <c r="A103" s="71"/>
      <c r="B103" s="71"/>
      <c r="C103" s="71"/>
      <c r="D103" s="106"/>
      <c r="E103" s="127"/>
      <c r="F103" s="78"/>
      <c r="G103" s="71"/>
      <c r="H103" s="78"/>
      <c r="I103" s="78"/>
      <c r="J103" s="127"/>
      <c r="K103" s="127"/>
      <c r="L103" s="127"/>
      <c r="M103" s="127"/>
      <c r="N103" s="127"/>
      <c r="O103" s="127"/>
      <c r="P103" s="127"/>
      <c r="Q103" s="127"/>
      <c r="R103" s="127"/>
      <c r="S103" s="127"/>
      <c r="T103" s="127"/>
      <c r="U103" s="127"/>
      <c r="V103" s="127"/>
      <c r="W103" s="127"/>
      <c r="X103" s="71"/>
      <c r="Y103" s="71"/>
      <c r="Z103" s="71"/>
    </row>
    <row r="104" spans="1:26">
      <c r="A104" s="71"/>
      <c r="B104" s="71"/>
      <c r="C104" s="71"/>
      <c r="D104" s="106"/>
      <c r="E104" s="127"/>
      <c r="F104" s="78"/>
      <c r="G104" s="71"/>
      <c r="H104" s="78"/>
      <c r="I104" s="78"/>
      <c r="J104" s="127"/>
      <c r="K104" s="127"/>
      <c r="L104" s="127"/>
      <c r="M104" s="127"/>
      <c r="N104" s="127"/>
      <c r="O104" s="127"/>
      <c r="P104" s="127"/>
      <c r="Q104" s="127"/>
      <c r="R104" s="127"/>
      <c r="S104" s="127"/>
      <c r="T104" s="127"/>
      <c r="U104" s="127"/>
      <c r="V104" s="127"/>
      <c r="W104" s="127"/>
      <c r="X104" s="71"/>
      <c r="Y104" s="71"/>
      <c r="Z104" s="71"/>
    </row>
    <row r="105" spans="1:26">
      <c r="A105" s="71"/>
      <c r="B105" s="71"/>
      <c r="C105" s="71"/>
      <c r="D105" s="106"/>
      <c r="E105" s="127"/>
      <c r="F105" s="78"/>
      <c r="G105" s="71"/>
      <c r="H105" s="78"/>
      <c r="I105" s="78"/>
      <c r="J105" s="127"/>
      <c r="K105" s="127"/>
      <c r="L105" s="127"/>
      <c r="M105" s="127"/>
      <c r="N105" s="127"/>
      <c r="O105" s="127"/>
      <c r="P105" s="127"/>
      <c r="Q105" s="127"/>
      <c r="R105" s="127"/>
      <c r="S105" s="127"/>
      <c r="T105" s="127"/>
      <c r="U105" s="127"/>
      <c r="V105" s="127"/>
      <c r="W105" s="127"/>
      <c r="X105" s="71"/>
      <c r="Y105" s="71"/>
      <c r="Z105" s="71"/>
    </row>
    <row r="106" spans="1:26">
      <c r="A106" s="71"/>
      <c r="B106" s="71"/>
      <c r="C106" s="71"/>
      <c r="D106" s="106"/>
      <c r="E106" s="127"/>
      <c r="F106" s="78"/>
      <c r="G106" s="71"/>
      <c r="H106" s="78"/>
      <c r="I106" s="78"/>
      <c r="J106" s="127"/>
      <c r="K106" s="127"/>
      <c r="L106" s="127"/>
      <c r="M106" s="127"/>
      <c r="N106" s="127"/>
      <c r="O106" s="127"/>
      <c r="P106" s="127"/>
      <c r="Q106" s="127"/>
      <c r="R106" s="127"/>
      <c r="S106" s="127"/>
      <c r="T106" s="127"/>
      <c r="U106" s="127"/>
      <c r="V106" s="127"/>
      <c r="W106" s="127"/>
      <c r="X106" s="71"/>
      <c r="Y106" s="71"/>
      <c r="Z106" s="71"/>
    </row>
    <row r="107" spans="1:26">
      <c r="A107" s="71"/>
      <c r="B107" s="71"/>
      <c r="C107" s="71"/>
      <c r="D107" s="106"/>
      <c r="E107" s="127"/>
      <c r="F107" s="78"/>
      <c r="G107" s="71"/>
      <c r="H107" s="78"/>
      <c r="I107" s="78"/>
      <c r="J107" s="127"/>
      <c r="K107" s="127"/>
      <c r="L107" s="127"/>
      <c r="M107" s="127"/>
      <c r="N107" s="127"/>
      <c r="O107" s="127"/>
      <c r="P107" s="127"/>
      <c r="Q107" s="127"/>
      <c r="R107" s="127"/>
      <c r="S107" s="127"/>
      <c r="T107" s="127"/>
      <c r="U107" s="127"/>
      <c r="V107" s="127"/>
      <c r="W107" s="127"/>
      <c r="X107" s="71"/>
      <c r="Y107" s="71"/>
      <c r="Z107" s="71"/>
    </row>
    <row r="108" spans="1:26">
      <c r="A108" s="71"/>
      <c r="B108" s="71"/>
      <c r="C108" s="71"/>
      <c r="D108" s="106"/>
      <c r="E108" s="127"/>
      <c r="F108" s="78"/>
      <c r="G108" s="71"/>
      <c r="H108" s="78"/>
      <c r="I108" s="78"/>
      <c r="J108" s="127"/>
      <c r="K108" s="127"/>
      <c r="L108" s="127"/>
      <c r="M108" s="127"/>
      <c r="N108" s="127"/>
      <c r="O108" s="127"/>
      <c r="P108" s="127"/>
      <c r="Q108" s="127"/>
      <c r="R108" s="127"/>
      <c r="S108" s="127"/>
      <c r="T108" s="127"/>
      <c r="U108" s="127"/>
      <c r="V108" s="127"/>
      <c r="W108" s="127"/>
      <c r="X108" s="71"/>
      <c r="Y108" s="71"/>
      <c r="Z108" s="71"/>
    </row>
    <row r="109" spans="1:26">
      <c r="A109" s="71"/>
      <c r="B109" s="71"/>
      <c r="C109" s="71"/>
      <c r="D109" s="106"/>
      <c r="E109" s="127"/>
      <c r="F109" s="78"/>
      <c r="G109" s="71"/>
      <c r="H109" s="78"/>
      <c r="I109" s="78"/>
      <c r="J109" s="127"/>
      <c r="K109" s="127"/>
      <c r="L109" s="127"/>
      <c r="M109" s="127"/>
      <c r="N109" s="127"/>
      <c r="O109" s="127"/>
      <c r="P109" s="127"/>
      <c r="Q109" s="127"/>
      <c r="R109" s="127"/>
      <c r="S109" s="127"/>
      <c r="T109" s="127"/>
      <c r="U109" s="127"/>
      <c r="V109" s="127"/>
      <c r="W109" s="127"/>
      <c r="X109" s="71"/>
      <c r="Y109" s="71"/>
      <c r="Z109" s="71"/>
    </row>
    <row r="110" spans="1:26">
      <c r="A110" s="71"/>
      <c r="B110" s="71"/>
      <c r="C110" s="71"/>
      <c r="D110" s="106"/>
      <c r="E110" s="127"/>
      <c r="F110" s="78"/>
      <c r="G110" s="71"/>
      <c r="H110" s="78"/>
      <c r="I110" s="78"/>
      <c r="J110" s="127"/>
      <c r="K110" s="127"/>
      <c r="L110" s="127"/>
      <c r="M110" s="127"/>
      <c r="N110" s="127"/>
      <c r="O110" s="127"/>
      <c r="P110" s="127"/>
      <c r="Q110" s="127"/>
      <c r="R110" s="127"/>
      <c r="S110" s="127"/>
      <c r="T110" s="127"/>
      <c r="U110" s="127"/>
      <c r="V110" s="127"/>
      <c r="W110" s="127"/>
      <c r="X110" s="71"/>
      <c r="Y110" s="71"/>
      <c r="Z110" s="71"/>
    </row>
    <row r="111" spans="1:26">
      <c r="A111" s="71"/>
      <c r="B111" s="71"/>
      <c r="C111" s="71"/>
      <c r="D111" s="106"/>
      <c r="E111" s="127"/>
      <c r="F111" s="78"/>
      <c r="G111" s="71"/>
      <c r="H111" s="78"/>
      <c r="I111" s="78"/>
      <c r="J111" s="127"/>
      <c r="K111" s="127"/>
      <c r="L111" s="127"/>
      <c r="M111" s="127"/>
      <c r="N111" s="127"/>
      <c r="O111" s="127"/>
      <c r="P111" s="127"/>
      <c r="Q111" s="127"/>
      <c r="R111" s="127"/>
      <c r="S111" s="127"/>
      <c r="T111" s="127"/>
      <c r="U111" s="127"/>
      <c r="V111" s="127"/>
      <c r="W111" s="127"/>
      <c r="X111" s="71"/>
      <c r="Y111" s="71"/>
      <c r="Z111" s="71"/>
    </row>
    <row r="112" spans="1:26">
      <c r="A112" s="71"/>
      <c r="B112" s="71"/>
      <c r="C112" s="71"/>
      <c r="D112" s="106"/>
      <c r="E112" s="127"/>
      <c r="F112" s="78"/>
      <c r="G112" s="71"/>
      <c r="H112" s="78"/>
      <c r="I112" s="78"/>
      <c r="J112" s="127"/>
      <c r="K112" s="127"/>
      <c r="L112" s="127"/>
      <c r="M112" s="127"/>
      <c r="N112" s="127"/>
      <c r="O112" s="127"/>
      <c r="P112" s="127"/>
      <c r="Q112" s="127"/>
      <c r="R112" s="127"/>
      <c r="S112" s="127"/>
      <c r="T112" s="127"/>
      <c r="U112" s="127"/>
      <c r="V112" s="127"/>
      <c r="W112" s="127"/>
      <c r="X112" s="71"/>
      <c r="Y112" s="71"/>
      <c r="Z112" s="71"/>
    </row>
    <row r="113" spans="1:26">
      <c r="A113" s="71"/>
      <c r="B113" s="71"/>
      <c r="C113" s="71"/>
      <c r="D113" s="106"/>
      <c r="E113" s="127"/>
      <c r="F113" s="78"/>
      <c r="G113" s="71"/>
      <c r="H113" s="78"/>
      <c r="I113" s="78"/>
      <c r="J113" s="127"/>
      <c r="K113" s="127"/>
      <c r="L113" s="127"/>
      <c r="M113" s="127"/>
      <c r="N113" s="127"/>
      <c r="O113" s="127"/>
      <c r="P113" s="127"/>
      <c r="Q113" s="127"/>
      <c r="R113" s="127"/>
      <c r="S113" s="127"/>
      <c r="T113" s="127"/>
      <c r="U113" s="127"/>
      <c r="V113" s="127"/>
      <c r="W113" s="127"/>
      <c r="X113" s="71"/>
      <c r="Y113" s="71"/>
      <c r="Z113" s="71"/>
    </row>
    <row r="114" spans="1:26">
      <c r="A114" s="71"/>
      <c r="B114" s="71"/>
      <c r="C114" s="71"/>
      <c r="D114" s="106"/>
      <c r="E114" s="127"/>
      <c r="F114" s="78"/>
      <c r="G114" s="71"/>
      <c r="H114" s="78"/>
      <c r="I114" s="78"/>
      <c r="J114" s="127"/>
      <c r="K114" s="127"/>
      <c r="L114" s="127"/>
      <c r="M114" s="127"/>
      <c r="N114" s="127"/>
      <c r="O114" s="127"/>
      <c r="P114" s="127"/>
      <c r="Q114" s="127"/>
      <c r="R114" s="127"/>
      <c r="S114" s="127"/>
      <c r="T114" s="127"/>
      <c r="U114" s="127"/>
      <c r="V114" s="127"/>
      <c r="W114" s="127"/>
      <c r="X114" s="71"/>
      <c r="Y114" s="71"/>
      <c r="Z114" s="71"/>
    </row>
    <row r="115" spans="1:26">
      <c r="A115" s="71"/>
      <c r="B115" s="71"/>
      <c r="C115" s="71"/>
      <c r="D115" s="106"/>
      <c r="E115" s="127"/>
      <c r="F115" s="78"/>
      <c r="G115" s="71"/>
      <c r="H115" s="78"/>
      <c r="I115" s="78"/>
      <c r="J115" s="127"/>
      <c r="K115" s="127"/>
      <c r="L115" s="127"/>
      <c r="M115" s="127"/>
      <c r="N115" s="127"/>
      <c r="O115" s="127"/>
      <c r="P115" s="127"/>
      <c r="Q115" s="127"/>
      <c r="R115" s="127"/>
      <c r="S115" s="127"/>
      <c r="T115" s="127"/>
      <c r="U115" s="127"/>
      <c r="V115" s="127"/>
      <c r="W115" s="127"/>
      <c r="X115" s="71"/>
      <c r="Y115" s="71"/>
      <c r="Z115" s="71"/>
    </row>
    <row r="116" spans="1:26">
      <c r="A116" s="71"/>
      <c r="B116" s="71"/>
      <c r="C116" s="71"/>
      <c r="D116" s="106"/>
      <c r="E116" s="127"/>
      <c r="F116" s="78"/>
      <c r="G116" s="71"/>
      <c r="H116" s="78"/>
      <c r="I116" s="78"/>
      <c r="J116" s="127"/>
      <c r="K116" s="127"/>
      <c r="L116" s="127"/>
      <c r="M116" s="127"/>
      <c r="N116" s="127"/>
      <c r="O116" s="127"/>
      <c r="P116" s="127"/>
      <c r="Q116" s="127"/>
      <c r="R116" s="127"/>
      <c r="S116" s="127"/>
      <c r="T116" s="127"/>
      <c r="U116" s="127"/>
      <c r="V116" s="127"/>
      <c r="W116" s="127"/>
      <c r="X116" s="71"/>
      <c r="Y116" s="71"/>
      <c r="Z116" s="71"/>
    </row>
    <row r="117" spans="1:26">
      <c r="A117" s="71"/>
      <c r="B117" s="71"/>
      <c r="C117" s="71"/>
      <c r="D117" s="106"/>
      <c r="E117" s="127"/>
      <c r="F117" s="78"/>
      <c r="G117" s="71"/>
      <c r="H117" s="78"/>
      <c r="I117" s="78"/>
      <c r="J117" s="127"/>
      <c r="K117" s="127"/>
      <c r="L117" s="127"/>
      <c r="M117" s="127"/>
      <c r="N117" s="127"/>
      <c r="O117" s="127"/>
      <c r="P117" s="127"/>
      <c r="Q117" s="127"/>
      <c r="R117" s="127"/>
      <c r="S117" s="127"/>
      <c r="T117" s="127"/>
      <c r="U117" s="127"/>
      <c r="V117" s="127"/>
      <c r="W117" s="127"/>
      <c r="X117" s="71"/>
      <c r="Y117" s="71"/>
      <c r="Z117" s="71"/>
    </row>
    <row r="118" spans="1:26">
      <c r="A118" s="71"/>
      <c r="B118" s="71"/>
      <c r="C118" s="71"/>
      <c r="D118" s="106"/>
      <c r="E118" s="127"/>
      <c r="F118" s="78"/>
      <c r="G118" s="71"/>
      <c r="H118" s="78"/>
      <c r="I118" s="78"/>
      <c r="J118" s="127"/>
      <c r="K118" s="127"/>
      <c r="L118" s="127"/>
      <c r="M118" s="127"/>
      <c r="N118" s="127"/>
      <c r="O118" s="127"/>
      <c r="P118" s="127"/>
      <c r="Q118" s="127"/>
      <c r="R118" s="127"/>
      <c r="S118" s="127"/>
      <c r="T118" s="127"/>
      <c r="U118" s="127"/>
      <c r="V118" s="127"/>
      <c r="W118" s="127"/>
      <c r="X118" s="71"/>
      <c r="Y118" s="71"/>
      <c r="Z118" s="71"/>
    </row>
    <row r="119" spans="1:26">
      <c r="A119" s="71"/>
      <c r="B119" s="71"/>
      <c r="C119" s="71"/>
      <c r="D119" s="106"/>
      <c r="E119" s="127"/>
      <c r="F119" s="78"/>
      <c r="G119" s="71"/>
      <c r="H119" s="78"/>
      <c r="I119" s="78"/>
      <c r="J119" s="127"/>
      <c r="K119" s="127"/>
      <c r="L119" s="127"/>
      <c r="M119" s="127"/>
      <c r="N119" s="127"/>
      <c r="O119" s="127"/>
      <c r="P119" s="127"/>
      <c r="Q119" s="127"/>
      <c r="R119" s="127"/>
      <c r="S119" s="127"/>
      <c r="T119" s="127"/>
      <c r="U119" s="127"/>
      <c r="V119" s="127"/>
      <c r="W119" s="127"/>
      <c r="X119" s="71"/>
      <c r="Y119" s="71"/>
      <c r="Z119" s="71"/>
    </row>
    <row r="120" spans="1:26">
      <c r="A120" s="71"/>
      <c r="B120" s="71"/>
      <c r="C120" s="71"/>
      <c r="D120" s="106"/>
      <c r="E120" s="127"/>
      <c r="F120" s="78"/>
      <c r="G120" s="71"/>
      <c r="H120" s="78"/>
      <c r="I120" s="78"/>
      <c r="J120" s="127"/>
      <c r="K120" s="127"/>
      <c r="L120" s="127"/>
      <c r="M120" s="127"/>
      <c r="N120" s="127"/>
      <c r="O120" s="127"/>
      <c r="P120" s="127"/>
      <c r="Q120" s="127"/>
      <c r="R120" s="127"/>
      <c r="S120" s="127"/>
      <c r="T120" s="127"/>
      <c r="U120" s="127"/>
      <c r="V120" s="127"/>
      <c r="W120" s="127"/>
      <c r="X120" s="71"/>
      <c r="Y120" s="71"/>
      <c r="Z120" s="71"/>
    </row>
    <row r="121" spans="1:26">
      <c r="A121" s="71"/>
      <c r="B121" s="71"/>
      <c r="C121" s="71"/>
      <c r="D121" s="106"/>
      <c r="E121" s="127"/>
      <c r="F121" s="78"/>
      <c r="G121" s="71"/>
      <c r="H121" s="78"/>
      <c r="I121" s="78"/>
      <c r="J121" s="127"/>
      <c r="K121" s="127"/>
      <c r="L121" s="127"/>
      <c r="M121" s="127"/>
      <c r="N121" s="127"/>
      <c r="O121" s="127"/>
      <c r="P121" s="127"/>
      <c r="Q121" s="127"/>
      <c r="R121" s="127"/>
      <c r="S121" s="127"/>
      <c r="T121" s="127"/>
      <c r="U121" s="127"/>
      <c r="V121" s="127"/>
      <c r="W121" s="127"/>
      <c r="X121" s="71"/>
      <c r="Y121" s="71"/>
      <c r="Z121" s="71"/>
    </row>
    <row r="122" spans="1:26">
      <c r="A122" s="71"/>
      <c r="B122" s="71"/>
      <c r="C122" s="71"/>
      <c r="D122" s="106"/>
      <c r="E122" s="127"/>
      <c r="F122" s="78"/>
      <c r="G122" s="71"/>
      <c r="H122" s="78"/>
      <c r="I122" s="78"/>
      <c r="J122" s="127"/>
      <c r="K122" s="127"/>
      <c r="L122" s="127"/>
      <c r="M122" s="127"/>
      <c r="N122" s="127"/>
      <c r="O122" s="127"/>
      <c r="P122" s="127"/>
      <c r="Q122" s="127"/>
      <c r="R122" s="127"/>
      <c r="S122" s="127"/>
      <c r="T122" s="127"/>
      <c r="U122" s="127"/>
      <c r="V122" s="127"/>
      <c r="W122" s="127"/>
      <c r="X122" s="71"/>
      <c r="Y122" s="71"/>
      <c r="Z122" s="71"/>
    </row>
    <row r="123" spans="1:26">
      <c r="A123" s="71"/>
      <c r="B123" s="71"/>
      <c r="C123" s="71"/>
      <c r="D123" s="106"/>
      <c r="E123" s="127"/>
      <c r="F123" s="78"/>
      <c r="G123" s="71"/>
      <c r="H123" s="78"/>
      <c r="I123" s="78"/>
      <c r="J123" s="127"/>
      <c r="K123" s="127"/>
      <c r="L123" s="127"/>
      <c r="M123" s="127"/>
      <c r="N123" s="127"/>
      <c r="O123" s="127"/>
      <c r="P123" s="127"/>
      <c r="Q123" s="127"/>
      <c r="R123" s="127"/>
      <c r="S123" s="127"/>
      <c r="T123" s="127"/>
      <c r="U123" s="127"/>
      <c r="V123" s="127"/>
      <c r="W123" s="127"/>
      <c r="X123" s="71"/>
      <c r="Y123" s="71"/>
      <c r="Z123" s="71"/>
    </row>
    <row r="124" spans="1:26">
      <c r="A124" s="71"/>
      <c r="B124" s="71"/>
      <c r="C124" s="71"/>
      <c r="D124" s="106"/>
      <c r="E124" s="127"/>
      <c r="F124" s="78"/>
      <c r="G124" s="71"/>
      <c r="H124" s="78"/>
      <c r="I124" s="78"/>
      <c r="J124" s="127"/>
      <c r="K124" s="127"/>
      <c r="L124" s="127"/>
      <c r="M124" s="127"/>
      <c r="N124" s="127"/>
      <c r="O124" s="127"/>
      <c r="P124" s="127"/>
      <c r="Q124" s="127"/>
      <c r="R124" s="127"/>
      <c r="S124" s="127"/>
      <c r="T124" s="127"/>
      <c r="U124" s="127"/>
      <c r="V124" s="127"/>
      <c r="W124" s="127"/>
      <c r="X124" s="71"/>
      <c r="Y124" s="71"/>
      <c r="Z124" s="71"/>
    </row>
    <row r="125" spans="1:26">
      <c r="A125" s="71"/>
      <c r="B125" s="71"/>
      <c r="C125" s="71"/>
      <c r="D125" s="106"/>
      <c r="E125" s="127"/>
      <c r="F125" s="78"/>
      <c r="G125" s="71"/>
      <c r="H125" s="78"/>
      <c r="I125" s="78"/>
      <c r="J125" s="127"/>
      <c r="K125" s="127"/>
      <c r="L125" s="127"/>
      <c r="M125" s="127"/>
      <c r="N125" s="127"/>
      <c r="O125" s="127"/>
      <c r="P125" s="127"/>
      <c r="Q125" s="127"/>
      <c r="R125" s="127"/>
      <c r="S125" s="127"/>
      <c r="T125" s="127"/>
      <c r="U125" s="127"/>
      <c r="V125" s="127"/>
      <c r="W125" s="127"/>
      <c r="X125" s="71"/>
      <c r="Y125" s="71"/>
      <c r="Z125" s="71"/>
    </row>
    <row r="126" spans="1:26">
      <c r="A126" s="71"/>
      <c r="B126" s="71"/>
      <c r="C126" s="71"/>
      <c r="D126" s="106"/>
      <c r="E126" s="127"/>
      <c r="F126" s="78"/>
      <c r="G126" s="71"/>
      <c r="H126" s="78"/>
      <c r="I126" s="78"/>
      <c r="J126" s="127"/>
      <c r="K126" s="127"/>
      <c r="L126" s="127"/>
      <c r="M126" s="127"/>
      <c r="N126" s="127"/>
      <c r="O126" s="127"/>
      <c r="P126" s="127"/>
      <c r="Q126" s="127"/>
      <c r="R126" s="127"/>
      <c r="S126" s="127"/>
      <c r="T126" s="127"/>
      <c r="U126" s="127"/>
      <c r="V126" s="127"/>
      <c r="W126" s="127"/>
      <c r="X126" s="71"/>
      <c r="Y126" s="71"/>
      <c r="Z126" s="71"/>
    </row>
    <row r="127" spans="1:26">
      <c r="A127" s="71"/>
      <c r="B127" s="71"/>
      <c r="C127" s="71"/>
      <c r="D127" s="106"/>
      <c r="E127" s="127"/>
      <c r="F127" s="78"/>
      <c r="G127" s="71"/>
      <c r="H127" s="78"/>
      <c r="I127" s="78"/>
      <c r="J127" s="127"/>
      <c r="K127" s="127"/>
      <c r="L127" s="127"/>
      <c r="M127" s="127"/>
      <c r="N127" s="127"/>
      <c r="O127" s="127"/>
      <c r="P127" s="127"/>
      <c r="Q127" s="127"/>
      <c r="R127" s="127"/>
      <c r="S127" s="127"/>
      <c r="T127" s="127"/>
      <c r="U127" s="127"/>
      <c r="V127" s="127"/>
      <c r="W127" s="127"/>
      <c r="X127" s="71"/>
      <c r="Y127" s="71"/>
      <c r="Z127" s="71"/>
    </row>
    <row r="128" spans="1:26">
      <c r="A128" s="71"/>
      <c r="B128" s="71"/>
      <c r="C128" s="71"/>
      <c r="D128" s="106"/>
      <c r="E128" s="127"/>
      <c r="F128" s="78"/>
      <c r="G128" s="71"/>
      <c r="H128" s="78"/>
      <c r="I128" s="78"/>
      <c r="J128" s="127"/>
      <c r="K128" s="127"/>
      <c r="L128" s="127"/>
      <c r="M128" s="127"/>
      <c r="N128" s="127"/>
      <c r="O128" s="127"/>
      <c r="P128" s="127"/>
      <c r="Q128" s="127"/>
      <c r="R128" s="127"/>
      <c r="S128" s="127"/>
      <c r="T128" s="127"/>
      <c r="U128" s="127"/>
      <c r="V128" s="127"/>
      <c r="W128" s="127"/>
      <c r="X128" s="71"/>
      <c r="Y128" s="71"/>
      <c r="Z128" s="71"/>
    </row>
    <row r="129" spans="1:26">
      <c r="A129" s="71"/>
      <c r="B129" s="71"/>
      <c r="C129" s="71"/>
      <c r="D129" s="106"/>
      <c r="E129" s="127"/>
      <c r="F129" s="78"/>
      <c r="G129" s="71"/>
      <c r="H129" s="78"/>
      <c r="I129" s="78"/>
      <c r="J129" s="127"/>
      <c r="K129" s="127"/>
      <c r="L129" s="127"/>
      <c r="M129" s="127"/>
      <c r="N129" s="127"/>
      <c r="O129" s="127"/>
      <c r="P129" s="127"/>
      <c r="Q129" s="127"/>
      <c r="R129" s="127"/>
      <c r="S129" s="127"/>
      <c r="T129" s="127"/>
      <c r="U129" s="127"/>
      <c r="V129" s="127"/>
      <c r="W129" s="127"/>
      <c r="X129" s="71"/>
      <c r="Y129" s="71"/>
      <c r="Z129" s="71"/>
    </row>
    <row r="130" spans="1:26">
      <c r="A130" s="71"/>
      <c r="B130" s="71"/>
      <c r="C130" s="71"/>
      <c r="D130" s="106"/>
      <c r="E130" s="127"/>
      <c r="F130" s="78"/>
      <c r="G130" s="71"/>
      <c r="H130" s="78"/>
      <c r="I130" s="78"/>
      <c r="J130" s="127"/>
      <c r="K130" s="127"/>
      <c r="L130" s="127"/>
      <c r="M130" s="127"/>
      <c r="N130" s="127"/>
      <c r="O130" s="127"/>
      <c r="P130" s="127"/>
      <c r="Q130" s="127"/>
      <c r="R130" s="127"/>
      <c r="S130" s="127"/>
      <c r="T130" s="127"/>
      <c r="U130" s="127"/>
      <c r="V130" s="127"/>
      <c r="W130" s="127"/>
      <c r="X130" s="71"/>
      <c r="Y130" s="71"/>
      <c r="Z130" s="71"/>
    </row>
    <row r="131" spans="1:26">
      <c r="A131" s="71"/>
      <c r="B131" s="71"/>
      <c r="C131" s="71"/>
      <c r="D131" s="106"/>
      <c r="E131" s="127"/>
      <c r="F131" s="78"/>
      <c r="G131" s="71"/>
      <c r="H131" s="78"/>
      <c r="I131" s="78"/>
      <c r="J131" s="127"/>
      <c r="K131" s="127"/>
      <c r="L131" s="127"/>
      <c r="M131" s="127"/>
      <c r="N131" s="127"/>
      <c r="O131" s="127"/>
      <c r="P131" s="127"/>
      <c r="Q131" s="127"/>
      <c r="R131" s="127"/>
      <c r="S131" s="127"/>
      <c r="T131" s="127"/>
      <c r="U131" s="127"/>
      <c r="V131" s="127"/>
      <c r="W131" s="127"/>
      <c r="X131" s="71"/>
      <c r="Y131" s="71"/>
      <c r="Z131" s="71"/>
    </row>
    <row r="132" spans="1:26">
      <c r="A132" s="71"/>
      <c r="B132" s="71"/>
      <c r="C132" s="71"/>
      <c r="D132" s="106"/>
      <c r="E132" s="127"/>
      <c r="F132" s="78"/>
      <c r="G132" s="71"/>
      <c r="H132" s="78"/>
      <c r="I132" s="78"/>
      <c r="J132" s="127"/>
      <c r="K132" s="127"/>
      <c r="L132" s="127"/>
      <c r="M132" s="127"/>
      <c r="N132" s="127"/>
      <c r="O132" s="127"/>
      <c r="P132" s="127"/>
      <c r="Q132" s="127"/>
      <c r="R132" s="127"/>
      <c r="S132" s="127"/>
      <c r="T132" s="127"/>
      <c r="U132" s="127"/>
      <c r="V132" s="127"/>
      <c r="W132" s="127"/>
      <c r="X132" s="71"/>
      <c r="Y132" s="71"/>
      <c r="Z132" s="71"/>
    </row>
    <row r="133" spans="1:26">
      <c r="A133" s="71"/>
      <c r="B133" s="71"/>
      <c r="C133" s="71"/>
      <c r="D133" s="106"/>
      <c r="E133" s="127"/>
      <c r="F133" s="78"/>
      <c r="G133" s="71"/>
      <c r="H133" s="78"/>
      <c r="I133" s="78"/>
      <c r="J133" s="127"/>
      <c r="K133" s="127"/>
      <c r="L133" s="127"/>
      <c r="M133" s="127"/>
      <c r="N133" s="127"/>
      <c r="O133" s="127"/>
      <c r="P133" s="127"/>
      <c r="Q133" s="127"/>
      <c r="R133" s="127"/>
      <c r="S133" s="127"/>
      <c r="T133" s="127"/>
      <c r="U133" s="127"/>
      <c r="V133" s="127"/>
      <c r="W133" s="127"/>
      <c r="X133" s="71"/>
      <c r="Y133" s="71"/>
      <c r="Z133" s="71"/>
    </row>
    <row r="134" spans="1:26">
      <c r="A134" s="71"/>
      <c r="B134" s="71"/>
      <c r="C134" s="71"/>
      <c r="D134" s="106"/>
      <c r="E134" s="127"/>
      <c r="F134" s="78"/>
      <c r="G134" s="71"/>
      <c r="H134" s="78"/>
      <c r="I134" s="78"/>
      <c r="J134" s="127"/>
      <c r="K134" s="127"/>
      <c r="L134" s="127"/>
      <c r="M134" s="127"/>
      <c r="N134" s="127"/>
      <c r="O134" s="127"/>
      <c r="P134" s="127"/>
      <c r="Q134" s="127"/>
      <c r="R134" s="127"/>
      <c r="S134" s="127"/>
      <c r="T134" s="127"/>
      <c r="U134" s="127"/>
      <c r="V134" s="127"/>
      <c r="W134" s="127"/>
      <c r="X134" s="71"/>
      <c r="Y134" s="71"/>
      <c r="Z134" s="71"/>
    </row>
    <row r="135" spans="1:26">
      <c r="A135" s="71"/>
      <c r="B135" s="71"/>
      <c r="C135" s="71"/>
      <c r="D135" s="106"/>
      <c r="E135" s="127"/>
      <c r="F135" s="78"/>
      <c r="G135" s="71"/>
      <c r="H135" s="78"/>
      <c r="I135" s="78"/>
      <c r="J135" s="127"/>
      <c r="K135" s="127"/>
      <c r="L135" s="127"/>
      <c r="M135" s="127"/>
      <c r="N135" s="127"/>
      <c r="O135" s="127"/>
      <c r="P135" s="127"/>
      <c r="Q135" s="127"/>
      <c r="R135" s="127"/>
      <c r="S135" s="127"/>
      <c r="T135" s="127"/>
      <c r="U135" s="127"/>
      <c r="V135" s="127"/>
      <c r="W135" s="127"/>
      <c r="X135" s="71"/>
      <c r="Y135" s="71"/>
      <c r="Z135" s="71"/>
    </row>
    <row r="136" spans="1:26">
      <c r="A136" s="71"/>
      <c r="B136" s="71"/>
      <c r="C136" s="71"/>
      <c r="D136" s="106"/>
      <c r="E136" s="127"/>
      <c r="F136" s="78"/>
      <c r="G136" s="71"/>
      <c r="H136" s="78"/>
      <c r="I136" s="78"/>
      <c r="J136" s="127"/>
      <c r="K136" s="127"/>
      <c r="L136" s="127"/>
      <c r="M136" s="127"/>
      <c r="N136" s="127"/>
      <c r="O136" s="127"/>
      <c r="P136" s="127"/>
      <c r="Q136" s="127"/>
      <c r="R136" s="127"/>
      <c r="S136" s="127"/>
      <c r="T136" s="127"/>
      <c r="U136" s="127"/>
      <c r="V136" s="127"/>
      <c r="W136" s="127"/>
      <c r="X136" s="71"/>
      <c r="Y136" s="71"/>
      <c r="Z136" s="71"/>
    </row>
    <row r="137" spans="1:26">
      <c r="A137" s="71"/>
      <c r="B137" s="71"/>
      <c r="C137" s="71"/>
      <c r="D137" s="106"/>
      <c r="E137" s="127"/>
      <c r="F137" s="78"/>
      <c r="G137" s="71"/>
      <c r="H137" s="78"/>
      <c r="I137" s="78"/>
      <c r="J137" s="127"/>
      <c r="K137" s="127"/>
      <c r="L137" s="127"/>
      <c r="M137" s="127"/>
      <c r="N137" s="127"/>
      <c r="O137" s="127"/>
      <c r="P137" s="127"/>
      <c r="Q137" s="127"/>
      <c r="R137" s="127"/>
      <c r="S137" s="127"/>
      <c r="T137" s="127"/>
      <c r="U137" s="127"/>
      <c r="V137" s="127"/>
      <c r="W137" s="127"/>
      <c r="X137" s="71"/>
      <c r="Y137" s="71"/>
      <c r="Z137" s="71"/>
    </row>
    <row r="138" spans="1:26">
      <c r="A138" s="71"/>
      <c r="B138" s="71"/>
      <c r="C138" s="71"/>
      <c r="D138" s="106"/>
      <c r="E138" s="127"/>
      <c r="F138" s="78"/>
      <c r="G138" s="71"/>
      <c r="H138" s="78"/>
      <c r="I138" s="78"/>
      <c r="J138" s="127"/>
      <c r="K138" s="127"/>
      <c r="L138" s="127"/>
      <c r="M138" s="127"/>
      <c r="N138" s="127"/>
      <c r="O138" s="127"/>
      <c r="P138" s="127"/>
      <c r="Q138" s="127"/>
      <c r="R138" s="127"/>
      <c r="S138" s="127"/>
      <c r="T138" s="127"/>
      <c r="U138" s="127"/>
      <c r="V138" s="127"/>
      <c r="W138" s="127"/>
      <c r="X138" s="71"/>
      <c r="Y138" s="71"/>
      <c r="Z138" s="71"/>
    </row>
    <row r="139" spans="1:26">
      <c r="A139" s="71"/>
      <c r="B139" s="71"/>
      <c r="C139" s="71"/>
      <c r="D139" s="106"/>
      <c r="E139" s="127"/>
      <c r="F139" s="78"/>
      <c r="G139" s="71"/>
      <c r="H139" s="78"/>
      <c r="I139" s="78"/>
      <c r="J139" s="127"/>
      <c r="K139" s="127"/>
      <c r="L139" s="127"/>
      <c r="M139" s="127"/>
      <c r="N139" s="127"/>
      <c r="O139" s="127"/>
      <c r="P139" s="127"/>
      <c r="Q139" s="127"/>
      <c r="R139" s="127"/>
      <c r="S139" s="127"/>
      <c r="T139" s="127"/>
      <c r="U139" s="127"/>
      <c r="V139" s="127"/>
      <c r="W139" s="127"/>
      <c r="X139" s="71"/>
      <c r="Y139" s="71"/>
      <c r="Z139" s="71"/>
    </row>
    <row r="140" spans="1:26">
      <c r="A140" s="71"/>
      <c r="B140" s="71"/>
      <c r="C140" s="71"/>
      <c r="D140" s="106"/>
      <c r="E140" s="127"/>
      <c r="F140" s="78"/>
      <c r="G140" s="71"/>
      <c r="H140" s="78"/>
      <c r="I140" s="78"/>
      <c r="J140" s="127"/>
      <c r="K140" s="127"/>
      <c r="L140" s="127"/>
      <c r="M140" s="127"/>
      <c r="N140" s="127"/>
      <c r="O140" s="127"/>
      <c r="P140" s="127"/>
      <c r="Q140" s="127"/>
      <c r="R140" s="127"/>
      <c r="S140" s="127"/>
      <c r="T140" s="127"/>
      <c r="U140" s="127"/>
      <c r="V140" s="127"/>
      <c r="W140" s="127"/>
      <c r="X140" s="71"/>
      <c r="Y140" s="71"/>
      <c r="Z140" s="71"/>
    </row>
    <row r="141" spans="1:26">
      <c r="A141" s="71"/>
      <c r="B141" s="71"/>
      <c r="C141" s="71"/>
      <c r="D141" s="106"/>
      <c r="E141" s="127"/>
      <c r="F141" s="78"/>
      <c r="G141" s="71"/>
      <c r="H141" s="78"/>
      <c r="I141" s="78"/>
      <c r="J141" s="127"/>
      <c r="K141" s="127"/>
      <c r="L141" s="127"/>
      <c r="M141" s="127"/>
      <c r="N141" s="127"/>
      <c r="O141" s="127"/>
      <c r="P141" s="127"/>
      <c r="Q141" s="127"/>
      <c r="R141" s="127"/>
      <c r="S141" s="127"/>
      <c r="T141" s="127"/>
      <c r="U141" s="127"/>
      <c r="V141" s="127"/>
      <c r="W141" s="127"/>
      <c r="X141" s="71"/>
      <c r="Y141" s="71"/>
      <c r="Z141" s="71"/>
    </row>
    <row r="142" spans="1:26">
      <c r="A142" s="71"/>
      <c r="B142" s="71"/>
      <c r="C142" s="71"/>
      <c r="D142" s="106"/>
      <c r="E142" s="127"/>
      <c r="F142" s="78"/>
      <c r="G142" s="71"/>
      <c r="H142" s="78"/>
      <c r="I142" s="78"/>
      <c r="J142" s="127"/>
      <c r="K142" s="127"/>
      <c r="L142" s="127"/>
      <c r="M142" s="127"/>
      <c r="N142" s="127"/>
      <c r="O142" s="127"/>
      <c r="P142" s="127"/>
      <c r="Q142" s="127"/>
      <c r="R142" s="127"/>
      <c r="S142" s="127"/>
      <c r="T142" s="127"/>
      <c r="U142" s="127"/>
      <c r="V142" s="127"/>
      <c r="W142" s="127"/>
      <c r="X142" s="71"/>
      <c r="Y142" s="71"/>
      <c r="Z142" s="71"/>
    </row>
    <row r="143" spans="1:26">
      <c r="A143" s="71"/>
      <c r="B143" s="71"/>
      <c r="C143" s="71"/>
      <c r="D143" s="106"/>
      <c r="E143" s="127"/>
      <c r="F143" s="78"/>
      <c r="G143" s="71"/>
      <c r="H143" s="78"/>
      <c r="I143" s="78"/>
      <c r="J143" s="127"/>
      <c r="K143" s="127"/>
      <c r="L143" s="127"/>
      <c r="M143" s="127"/>
      <c r="N143" s="127"/>
      <c r="O143" s="127"/>
      <c r="P143" s="127"/>
      <c r="Q143" s="127"/>
      <c r="R143" s="127"/>
      <c r="S143" s="127"/>
      <c r="T143" s="127"/>
      <c r="U143" s="127"/>
      <c r="V143" s="127"/>
      <c r="W143" s="127"/>
      <c r="X143" s="71"/>
      <c r="Y143" s="71"/>
      <c r="Z143" s="71"/>
    </row>
    <row r="144" spans="1:26">
      <c r="A144" s="71"/>
      <c r="B144" s="71"/>
      <c r="C144" s="71"/>
      <c r="D144" s="106"/>
      <c r="E144" s="127"/>
      <c r="F144" s="78"/>
      <c r="G144" s="71"/>
      <c r="H144" s="78"/>
      <c r="I144" s="78"/>
      <c r="J144" s="127"/>
      <c r="K144" s="127"/>
      <c r="L144" s="127"/>
      <c r="M144" s="127"/>
      <c r="N144" s="127"/>
      <c r="O144" s="127"/>
      <c r="P144" s="127"/>
      <c r="Q144" s="127"/>
      <c r="R144" s="127"/>
      <c r="S144" s="127"/>
      <c r="T144" s="127"/>
      <c r="U144" s="127"/>
      <c r="V144" s="127"/>
      <c r="W144" s="127"/>
      <c r="X144" s="71"/>
      <c r="Y144" s="71"/>
      <c r="Z144" s="71"/>
    </row>
    <row r="145" spans="1:26">
      <c r="A145" s="71"/>
      <c r="B145" s="71"/>
      <c r="C145" s="71"/>
      <c r="D145" s="106"/>
      <c r="E145" s="127"/>
      <c r="F145" s="78"/>
      <c r="G145" s="71"/>
      <c r="H145" s="78"/>
      <c r="I145" s="78"/>
      <c r="J145" s="127"/>
      <c r="K145" s="127"/>
      <c r="L145" s="127"/>
      <c r="M145" s="127"/>
      <c r="N145" s="127"/>
      <c r="O145" s="127"/>
      <c r="P145" s="127"/>
      <c r="Q145" s="127"/>
      <c r="R145" s="127"/>
      <c r="S145" s="127"/>
      <c r="T145" s="127"/>
      <c r="U145" s="127"/>
      <c r="V145" s="127"/>
      <c r="W145" s="127"/>
      <c r="X145" s="71"/>
      <c r="Y145" s="71"/>
      <c r="Z145" s="71"/>
    </row>
    <row r="146" spans="1:26">
      <c r="A146" s="71"/>
      <c r="B146" s="71"/>
      <c r="C146" s="71"/>
      <c r="D146" s="106"/>
      <c r="E146" s="127"/>
      <c r="F146" s="78"/>
      <c r="G146" s="71"/>
      <c r="H146" s="78"/>
      <c r="I146" s="78"/>
      <c r="J146" s="127"/>
      <c r="K146" s="127"/>
      <c r="L146" s="127"/>
      <c r="M146" s="127"/>
      <c r="N146" s="127"/>
      <c r="O146" s="127"/>
      <c r="P146" s="127"/>
      <c r="Q146" s="127"/>
      <c r="R146" s="127"/>
      <c r="S146" s="127"/>
      <c r="T146" s="127"/>
      <c r="U146" s="127"/>
      <c r="V146" s="127"/>
      <c r="W146" s="127"/>
      <c r="X146" s="71"/>
      <c r="Y146" s="71"/>
      <c r="Z146" s="71"/>
    </row>
    <row r="147" spans="1:26">
      <c r="A147" s="71"/>
      <c r="B147" s="71"/>
      <c r="C147" s="71"/>
      <c r="D147" s="106"/>
      <c r="E147" s="127"/>
      <c r="F147" s="78"/>
      <c r="G147" s="71"/>
      <c r="H147" s="78"/>
      <c r="I147" s="78"/>
      <c r="J147" s="127"/>
      <c r="K147" s="127"/>
      <c r="L147" s="127"/>
      <c r="M147" s="127"/>
      <c r="N147" s="127"/>
      <c r="O147" s="127"/>
      <c r="P147" s="127"/>
      <c r="Q147" s="127"/>
      <c r="R147" s="127"/>
      <c r="S147" s="127"/>
      <c r="T147" s="127"/>
      <c r="U147" s="127"/>
      <c r="V147" s="127"/>
      <c r="W147" s="127"/>
      <c r="X147" s="71"/>
      <c r="Y147" s="71"/>
      <c r="Z147" s="71"/>
    </row>
    <row r="148" spans="1:26">
      <c r="A148" s="71"/>
      <c r="B148" s="71"/>
      <c r="C148" s="71"/>
      <c r="D148" s="106"/>
      <c r="E148" s="127"/>
      <c r="F148" s="78"/>
      <c r="G148" s="71"/>
      <c r="H148" s="78"/>
      <c r="I148" s="78"/>
      <c r="J148" s="127"/>
      <c r="K148" s="127"/>
      <c r="L148" s="127"/>
      <c r="M148" s="127"/>
      <c r="N148" s="127"/>
      <c r="O148" s="127"/>
      <c r="P148" s="127"/>
      <c r="Q148" s="127"/>
      <c r="R148" s="127"/>
      <c r="S148" s="127"/>
      <c r="T148" s="127"/>
      <c r="U148" s="127"/>
      <c r="V148" s="127"/>
      <c r="W148" s="127"/>
      <c r="X148" s="71"/>
      <c r="Y148" s="71"/>
      <c r="Z148" s="71"/>
    </row>
    <row r="149" spans="1:26">
      <c r="A149" s="71"/>
      <c r="B149" s="71"/>
      <c r="C149" s="71"/>
      <c r="D149" s="106"/>
      <c r="E149" s="127"/>
      <c r="F149" s="78"/>
      <c r="G149" s="71"/>
      <c r="H149" s="78"/>
      <c r="I149" s="78"/>
      <c r="J149" s="127"/>
      <c r="K149" s="127"/>
      <c r="L149" s="127"/>
      <c r="M149" s="127"/>
      <c r="N149" s="127"/>
      <c r="O149" s="127"/>
      <c r="P149" s="127"/>
      <c r="Q149" s="127"/>
      <c r="R149" s="127"/>
      <c r="S149" s="127"/>
      <c r="T149" s="127"/>
      <c r="U149" s="127"/>
      <c r="V149" s="127"/>
      <c r="W149" s="127"/>
      <c r="X149" s="71"/>
      <c r="Y149" s="71"/>
      <c r="Z149" s="71"/>
    </row>
    <row r="150" spans="1:26">
      <c r="A150" s="71"/>
      <c r="B150" s="71"/>
      <c r="C150" s="71"/>
      <c r="D150" s="106"/>
      <c r="E150" s="127"/>
      <c r="F150" s="78"/>
      <c r="G150" s="71"/>
      <c r="H150" s="78"/>
      <c r="I150" s="78"/>
      <c r="J150" s="127"/>
      <c r="K150" s="127"/>
      <c r="L150" s="127"/>
      <c r="M150" s="127"/>
      <c r="N150" s="127"/>
      <c r="O150" s="127"/>
      <c r="P150" s="127"/>
      <c r="Q150" s="127"/>
      <c r="R150" s="127"/>
      <c r="S150" s="127"/>
      <c r="T150" s="127"/>
      <c r="U150" s="127"/>
      <c r="V150" s="127"/>
      <c r="W150" s="127"/>
      <c r="X150" s="71"/>
      <c r="Y150" s="71"/>
      <c r="Z150" s="71"/>
    </row>
    <row r="151" spans="1:26">
      <c r="A151" s="71"/>
      <c r="B151" s="71"/>
      <c r="C151" s="71"/>
      <c r="D151" s="106"/>
      <c r="E151" s="127"/>
      <c r="F151" s="78"/>
      <c r="G151" s="71"/>
      <c r="H151" s="78"/>
      <c r="I151" s="78"/>
      <c r="J151" s="127"/>
      <c r="K151" s="127"/>
      <c r="L151" s="127"/>
      <c r="M151" s="127"/>
      <c r="N151" s="127"/>
      <c r="O151" s="127"/>
      <c r="P151" s="127"/>
      <c r="Q151" s="127"/>
      <c r="R151" s="127"/>
      <c r="S151" s="127"/>
      <c r="T151" s="127"/>
      <c r="U151" s="127"/>
      <c r="V151" s="127"/>
      <c r="W151" s="127"/>
      <c r="X151" s="71"/>
      <c r="Y151" s="71"/>
      <c r="Z151" s="71"/>
    </row>
    <row r="152" spans="1:26">
      <c r="A152" s="71"/>
      <c r="B152" s="71"/>
      <c r="C152" s="71"/>
      <c r="D152" s="106"/>
      <c r="E152" s="127"/>
      <c r="F152" s="78"/>
      <c r="G152" s="71"/>
      <c r="H152" s="78"/>
      <c r="I152" s="78"/>
      <c r="J152" s="127"/>
      <c r="K152" s="127"/>
      <c r="L152" s="127"/>
      <c r="M152" s="127"/>
      <c r="N152" s="127"/>
      <c r="O152" s="127"/>
      <c r="P152" s="127"/>
      <c r="Q152" s="127"/>
      <c r="R152" s="127"/>
      <c r="S152" s="127"/>
      <c r="T152" s="127"/>
      <c r="U152" s="127"/>
      <c r="V152" s="127"/>
      <c r="W152" s="127"/>
      <c r="X152" s="71"/>
      <c r="Y152" s="71"/>
      <c r="Z152" s="71"/>
    </row>
    <row r="153" spans="1:26">
      <c r="A153" s="71"/>
      <c r="B153" s="71"/>
      <c r="C153" s="71"/>
      <c r="D153" s="106"/>
      <c r="E153" s="127"/>
      <c r="F153" s="78"/>
      <c r="G153" s="71"/>
      <c r="H153" s="78"/>
      <c r="I153" s="78"/>
      <c r="J153" s="127"/>
      <c r="K153" s="127"/>
      <c r="L153" s="127"/>
      <c r="M153" s="127"/>
      <c r="N153" s="127"/>
      <c r="O153" s="127"/>
      <c r="P153" s="127"/>
      <c r="Q153" s="127"/>
      <c r="R153" s="127"/>
      <c r="S153" s="127"/>
      <c r="T153" s="127"/>
      <c r="U153" s="127"/>
      <c r="V153" s="127"/>
      <c r="W153" s="127"/>
      <c r="X153" s="71"/>
      <c r="Y153" s="71"/>
      <c r="Z153" s="71"/>
    </row>
    <row r="154" spans="1:26">
      <c r="A154" s="71"/>
      <c r="B154" s="71"/>
      <c r="C154" s="71"/>
      <c r="D154" s="106"/>
      <c r="E154" s="127"/>
      <c r="F154" s="78"/>
      <c r="G154" s="71"/>
      <c r="H154" s="78"/>
      <c r="I154" s="78"/>
      <c r="J154" s="127"/>
      <c r="K154" s="127"/>
      <c r="L154" s="127"/>
      <c r="M154" s="127"/>
      <c r="N154" s="127"/>
      <c r="O154" s="127"/>
      <c r="P154" s="127"/>
      <c r="Q154" s="127"/>
      <c r="R154" s="127"/>
      <c r="S154" s="127"/>
      <c r="T154" s="127"/>
      <c r="U154" s="127"/>
      <c r="V154" s="127"/>
      <c r="W154" s="127"/>
      <c r="X154" s="71"/>
      <c r="Y154" s="71"/>
      <c r="Z154" s="71"/>
    </row>
    <row r="155" spans="1:26">
      <c r="A155" s="71"/>
      <c r="B155" s="71"/>
      <c r="C155" s="71"/>
      <c r="D155" s="106"/>
      <c r="E155" s="127"/>
      <c r="F155" s="78"/>
      <c r="G155" s="71"/>
      <c r="H155" s="78"/>
      <c r="I155" s="78"/>
      <c r="J155" s="127"/>
      <c r="K155" s="127"/>
      <c r="L155" s="127"/>
      <c r="M155" s="127"/>
      <c r="N155" s="127"/>
      <c r="O155" s="127"/>
      <c r="P155" s="127"/>
      <c r="Q155" s="127"/>
      <c r="R155" s="127"/>
      <c r="S155" s="127"/>
      <c r="T155" s="127"/>
      <c r="U155" s="127"/>
      <c r="V155" s="127"/>
      <c r="W155" s="127"/>
      <c r="X155" s="71"/>
      <c r="Y155" s="71"/>
      <c r="Z155" s="71"/>
    </row>
    <row r="156" spans="1:26">
      <c r="A156" s="71"/>
      <c r="B156" s="71"/>
      <c r="C156" s="71"/>
      <c r="D156" s="106"/>
      <c r="E156" s="127"/>
      <c r="F156" s="78"/>
      <c r="G156" s="71"/>
      <c r="H156" s="78"/>
      <c r="I156" s="78"/>
      <c r="J156" s="127"/>
      <c r="K156" s="127"/>
      <c r="L156" s="127"/>
      <c r="M156" s="127"/>
      <c r="N156" s="127"/>
      <c r="O156" s="127"/>
      <c r="P156" s="127"/>
      <c r="Q156" s="127"/>
      <c r="R156" s="127"/>
      <c r="S156" s="127"/>
      <c r="T156" s="127"/>
      <c r="U156" s="127"/>
      <c r="V156" s="127"/>
      <c r="W156" s="127"/>
      <c r="X156" s="71"/>
      <c r="Y156" s="71"/>
      <c r="Z156" s="71"/>
    </row>
    <row r="157" spans="1:26">
      <c r="A157" s="71"/>
      <c r="B157" s="71"/>
      <c r="C157" s="71"/>
      <c r="D157" s="106"/>
      <c r="E157" s="127"/>
      <c r="F157" s="78"/>
      <c r="G157" s="71"/>
      <c r="H157" s="78"/>
      <c r="I157" s="78"/>
      <c r="J157" s="127"/>
      <c r="K157" s="127"/>
      <c r="L157" s="127"/>
      <c r="M157" s="127"/>
      <c r="N157" s="127"/>
      <c r="O157" s="127"/>
      <c r="P157" s="127"/>
      <c r="Q157" s="127"/>
      <c r="R157" s="127"/>
      <c r="S157" s="127"/>
      <c r="T157" s="127"/>
      <c r="U157" s="127"/>
      <c r="V157" s="127"/>
      <c r="W157" s="127"/>
      <c r="X157" s="71"/>
      <c r="Y157" s="71"/>
      <c r="Z157" s="71"/>
    </row>
    <row r="158" spans="1:26">
      <c r="A158" s="71"/>
      <c r="B158" s="71"/>
      <c r="C158" s="71"/>
      <c r="D158" s="106"/>
      <c r="E158" s="127"/>
      <c r="F158" s="78"/>
      <c r="G158" s="71"/>
      <c r="H158" s="78"/>
      <c r="I158" s="78"/>
      <c r="J158" s="127"/>
      <c r="K158" s="127"/>
      <c r="L158" s="127"/>
      <c r="M158" s="127"/>
      <c r="N158" s="127"/>
      <c r="O158" s="127"/>
      <c r="P158" s="127"/>
      <c r="Q158" s="127"/>
      <c r="R158" s="127"/>
      <c r="S158" s="127"/>
      <c r="T158" s="127"/>
      <c r="U158" s="127"/>
      <c r="V158" s="127"/>
      <c r="W158" s="127"/>
      <c r="X158" s="71"/>
      <c r="Y158" s="71"/>
      <c r="Z158" s="71"/>
    </row>
    <row r="159" spans="1:26">
      <c r="A159" s="71"/>
      <c r="B159" s="71"/>
      <c r="C159" s="71"/>
      <c r="D159" s="106"/>
      <c r="E159" s="127"/>
      <c r="F159" s="78"/>
      <c r="G159" s="71"/>
      <c r="H159" s="78"/>
      <c r="I159" s="78"/>
      <c r="J159" s="127"/>
      <c r="K159" s="127"/>
      <c r="L159" s="127"/>
      <c r="M159" s="127"/>
      <c r="N159" s="127"/>
      <c r="O159" s="127"/>
      <c r="P159" s="127"/>
      <c r="Q159" s="127"/>
      <c r="R159" s="127"/>
      <c r="S159" s="127"/>
      <c r="T159" s="127"/>
      <c r="U159" s="127"/>
      <c r="V159" s="127"/>
      <c r="W159" s="127"/>
      <c r="X159" s="71"/>
      <c r="Y159" s="71"/>
      <c r="Z159" s="71"/>
    </row>
    <row r="160" spans="1:26">
      <c r="A160" s="71"/>
      <c r="B160" s="71"/>
      <c r="C160" s="71"/>
      <c r="D160" s="106"/>
      <c r="E160" s="127"/>
      <c r="F160" s="78"/>
      <c r="G160" s="71"/>
      <c r="H160" s="78"/>
      <c r="I160" s="78"/>
      <c r="J160" s="127"/>
      <c r="K160" s="127"/>
      <c r="L160" s="127"/>
      <c r="M160" s="127"/>
      <c r="N160" s="127"/>
      <c r="O160" s="127"/>
      <c r="P160" s="127"/>
      <c r="Q160" s="127"/>
      <c r="R160" s="127"/>
      <c r="S160" s="127"/>
      <c r="T160" s="127"/>
      <c r="U160" s="127"/>
      <c r="V160" s="127"/>
      <c r="W160" s="127"/>
      <c r="X160" s="71"/>
      <c r="Y160" s="71"/>
      <c r="Z160" s="71"/>
    </row>
    <row r="161" spans="1:26">
      <c r="A161" s="71"/>
      <c r="B161" s="71"/>
      <c r="C161" s="71"/>
      <c r="D161" s="106"/>
      <c r="E161" s="127"/>
      <c r="F161" s="78"/>
      <c r="G161" s="71"/>
      <c r="H161" s="78"/>
      <c r="I161" s="78"/>
      <c r="J161" s="127"/>
      <c r="K161" s="127"/>
      <c r="L161" s="127"/>
      <c r="M161" s="127"/>
      <c r="N161" s="127"/>
      <c r="O161" s="127"/>
      <c r="P161" s="127"/>
      <c r="Q161" s="127"/>
      <c r="R161" s="127"/>
      <c r="S161" s="127"/>
      <c r="T161" s="127"/>
      <c r="U161" s="127"/>
      <c r="V161" s="127"/>
      <c r="W161" s="127"/>
      <c r="X161" s="71"/>
      <c r="Y161" s="71"/>
      <c r="Z161" s="71"/>
    </row>
    <row r="162" spans="1:26">
      <c r="A162" s="71"/>
      <c r="B162" s="71"/>
      <c r="C162" s="71"/>
      <c r="D162" s="106"/>
      <c r="E162" s="127"/>
      <c r="F162" s="78"/>
      <c r="G162" s="71"/>
      <c r="H162" s="78"/>
      <c r="I162" s="78"/>
      <c r="J162" s="127"/>
      <c r="K162" s="127"/>
      <c r="L162" s="127"/>
      <c r="M162" s="127"/>
      <c r="N162" s="127"/>
      <c r="O162" s="127"/>
      <c r="P162" s="127"/>
      <c r="Q162" s="127"/>
      <c r="R162" s="127"/>
      <c r="S162" s="127"/>
      <c r="T162" s="127"/>
      <c r="U162" s="127"/>
      <c r="V162" s="127"/>
      <c r="W162" s="127"/>
      <c r="X162" s="71"/>
      <c r="Y162" s="71"/>
      <c r="Z162" s="71"/>
    </row>
    <row r="163" spans="1:26">
      <c r="A163" s="71"/>
      <c r="B163" s="71"/>
      <c r="C163" s="71"/>
      <c r="D163" s="106"/>
      <c r="E163" s="127"/>
      <c r="F163" s="78"/>
      <c r="G163" s="71"/>
      <c r="H163" s="78"/>
      <c r="I163" s="78"/>
      <c r="J163" s="127"/>
      <c r="K163" s="127"/>
      <c r="L163" s="127"/>
      <c r="M163" s="127"/>
      <c r="N163" s="127"/>
      <c r="O163" s="127"/>
      <c r="P163" s="127"/>
      <c r="Q163" s="127"/>
      <c r="R163" s="127"/>
      <c r="S163" s="127"/>
      <c r="T163" s="127"/>
      <c r="U163" s="127"/>
      <c r="V163" s="127"/>
      <c r="W163" s="127"/>
      <c r="X163" s="71"/>
      <c r="Y163" s="71"/>
      <c r="Z163" s="71"/>
    </row>
    <row r="164" spans="1:26">
      <c r="A164" s="71"/>
      <c r="B164" s="71"/>
      <c r="C164" s="71"/>
      <c r="D164" s="106"/>
      <c r="E164" s="127"/>
      <c r="F164" s="78"/>
      <c r="G164" s="71"/>
      <c r="H164" s="78"/>
      <c r="I164" s="78"/>
      <c r="J164" s="127"/>
      <c r="K164" s="127"/>
      <c r="L164" s="127"/>
      <c r="M164" s="127"/>
      <c r="N164" s="127"/>
      <c r="O164" s="127"/>
      <c r="P164" s="127"/>
      <c r="Q164" s="127"/>
      <c r="R164" s="127"/>
      <c r="S164" s="127"/>
      <c r="T164" s="127"/>
      <c r="U164" s="127"/>
      <c r="V164" s="127"/>
      <c r="W164" s="127"/>
      <c r="X164" s="71"/>
      <c r="Y164" s="71"/>
      <c r="Z164" s="71"/>
    </row>
    <row r="165" spans="1:26">
      <c r="A165" s="71"/>
      <c r="B165" s="71"/>
      <c r="C165" s="71"/>
      <c r="D165" s="106"/>
      <c r="E165" s="127"/>
      <c r="F165" s="78"/>
      <c r="G165" s="71"/>
      <c r="H165" s="78"/>
      <c r="I165" s="78"/>
      <c r="J165" s="127"/>
      <c r="K165" s="127"/>
      <c r="L165" s="127"/>
      <c r="M165" s="127"/>
      <c r="N165" s="127"/>
      <c r="O165" s="127"/>
      <c r="P165" s="127"/>
      <c r="Q165" s="127"/>
      <c r="R165" s="127"/>
      <c r="S165" s="127"/>
      <c r="T165" s="127"/>
      <c r="U165" s="127"/>
      <c r="V165" s="127"/>
      <c r="W165" s="127"/>
      <c r="X165" s="71"/>
      <c r="Y165" s="71"/>
      <c r="Z165" s="71"/>
    </row>
    <row r="166" spans="1:26">
      <c r="A166" s="71"/>
      <c r="B166" s="71"/>
      <c r="C166" s="71"/>
      <c r="D166" s="106"/>
      <c r="E166" s="127"/>
      <c r="F166" s="78"/>
      <c r="G166" s="71"/>
      <c r="H166" s="78"/>
      <c r="I166" s="78"/>
      <c r="J166" s="127"/>
      <c r="K166" s="127"/>
      <c r="L166" s="127"/>
      <c r="M166" s="127"/>
      <c r="N166" s="127"/>
      <c r="O166" s="127"/>
      <c r="P166" s="127"/>
      <c r="Q166" s="127"/>
      <c r="R166" s="127"/>
      <c r="S166" s="127"/>
      <c r="T166" s="127"/>
      <c r="U166" s="127"/>
      <c r="V166" s="127"/>
      <c r="W166" s="127"/>
      <c r="X166" s="71"/>
      <c r="Y166" s="71"/>
      <c r="Z166" s="71"/>
    </row>
    <row r="167" spans="1:26">
      <c r="A167" s="71"/>
      <c r="B167" s="71"/>
      <c r="C167" s="71"/>
      <c r="D167" s="106"/>
      <c r="E167" s="127"/>
      <c r="F167" s="78"/>
      <c r="G167" s="71"/>
      <c r="H167" s="78"/>
      <c r="I167" s="78"/>
      <c r="J167" s="127"/>
      <c r="K167" s="127"/>
      <c r="L167" s="127"/>
      <c r="M167" s="127"/>
      <c r="N167" s="127"/>
      <c r="O167" s="127"/>
      <c r="P167" s="127"/>
      <c r="Q167" s="127"/>
      <c r="R167" s="127"/>
      <c r="S167" s="127"/>
      <c r="T167" s="127"/>
      <c r="U167" s="127"/>
      <c r="V167" s="127"/>
      <c r="W167" s="127"/>
      <c r="X167" s="71"/>
      <c r="Y167" s="71"/>
      <c r="Z167" s="71"/>
    </row>
    <row r="168" spans="1:26">
      <c r="A168" s="71"/>
      <c r="B168" s="71"/>
      <c r="C168" s="71"/>
      <c r="D168" s="106"/>
      <c r="E168" s="127"/>
      <c r="F168" s="78"/>
      <c r="G168" s="71"/>
      <c r="H168" s="78"/>
      <c r="I168" s="78"/>
      <c r="J168" s="127"/>
      <c r="K168" s="127"/>
      <c r="L168" s="127"/>
      <c r="M168" s="127"/>
      <c r="N168" s="127"/>
      <c r="O168" s="127"/>
      <c r="P168" s="127"/>
      <c r="Q168" s="127"/>
      <c r="R168" s="127"/>
      <c r="S168" s="127"/>
      <c r="T168" s="127"/>
      <c r="U168" s="127"/>
      <c r="V168" s="127"/>
      <c r="W168" s="127"/>
      <c r="X168" s="71"/>
      <c r="Y168" s="71"/>
      <c r="Z168" s="71"/>
    </row>
    <row r="169" spans="1:26">
      <c r="A169" s="71"/>
      <c r="B169" s="71"/>
      <c r="C169" s="71"/>
      <c r="D169" s="106"/>
      <c r="E169" s="127"/>
      <c r="F169" s="78"/>
      <c r="G169" s="71"/>
      <c r="H169" s="78"/>
      <c r="I169" s="78"/>
      <c r="J169" s="127"/>
      <c r="K169" s="127"/>
      <c r="L169" s="127"/>
      <c r="M169" s="127"/>
      <c r="N169" s="127"/>
      <c r="O169" s="127"/>
      <c r="P169" s="127"/>
      <c r="Q169" s="127"/>
      <c r="R169" s="127"/>
      <c r="S169" s="127"/>
      <c r="T169" s="127"/>
      <c r="U169" s="127"/>
      <c r="V169" s="127"/>
      <c r="W169" s="127"/>
      <c r="X169" s="71"/>
      <c r="Y169" s="71"/>
      <c r="Z169" s="71"/>
    </row>
    <row r="170" spans="1:26">
      <c r="A170" s="71"/>
      <c r="B170" s="71"/>
      <c r="C170" s="71"/>
      <c r="D170" s="106"/>
      <c r="E170" s="127"/>
      <c r="F170" s="78"/>
      <c r="G170" s="71"/>
      <c r="H170" s="78"/>
      <c r="I170" s="78"/>
      <c r="J170" s="127"/>
      <c r="K170" s="127"/>
      <c r="L170" s="127"/>
      <c r="M170" s="127"/>
      <c r="N170" s="127"/>
      <c r="O170" s="127"/>
      <c r="P170" s="127"/>
      <c r="Q170" s="127"/>
      <c r="R170" s="127"/>
      <c r="S170" s="127"/>
      <c r="T170" s="127"/>
      <c r="U170" s="127"/>
      <c r="V170" s="127"/>
      <c r="W170" s="127"/>
      <c r="X170" s="71"/>
      <c r="Y170" s="71"/>
      <c r="Z170" s="71"/>
    </row>
    <row r="171" spans="1:26">
      <c r="A171" s="71"/>
      <c r="B171" s="71"/>
      <c r="C171" s="71"/>
      <c r="D171" s="106"/>
      <c r="E171" s="127"/>
      <c r="F171" s="78"/>
      <c r="G171" s="71"/>
      <c r="H171" s="78"/>
      <c r="I171" s="78"/>
      <c r="J171" s="127"/>
      <c r="K171" s="127"/>
      <c r="L171" s="127"/>
      <c r="M171" s="127"/>
      <c r="N171" s="127"/>
      <c r="O171" s="127"/>
      <c r="P171" s="127"/>
      <c r="Q171" s="127"/>
      <c r="R171" s="127"/>
      <c r="S171" s="127"/>
      <c r="T171" s="127"/>
      <c r="U171" s="127"/>
      <c r="V171" s="127"/>
      <c r="W171" s="127"/>
      <c r="X171" s="71"/>
      <c r="Y171" s="71"/>
      <c r="Z171" s="71"/>
    </row>
    <row r="172" spans="1:26">
      <c r="A172" s="71"/>
      <c r="B172" s="71"/>
      <c r="C172" s="71"/>
      <c r="D172" s="106"/>
      <c r="E172" s="127"/>
      <c r="F172" s="78"/>
      <c r="G172" s="71"/>
      <c r="H172" s="78"/>
      <c r="I172" s="78"/>
      <c r="J172" s="127"/>
      <c r="K172" s="127"/>
      <c r="L172" s="127"/>
      <c r="M172" s="127"/>
      <c r="N172" s="127"/>
      <c r="O172" s="127"/>
      <c r="P172" s="127"/>
      <c r="Q172" s="127"/>
      <c r="R172" s="127"/>
      <c r="S172" s="127"/>
      <c r="T172" s="127"/>
      <c r="U172" s="127"/>
      <c r="V172" s="127"/>
      <c r="W172" s="127"/>
      <c r="X172" s="71"/>
      <c r="Y172" s="71"/>
      <c r="Z172" s="71"/>
    </row>
    <row r="173" spans="1:26">
      <c r="A173" s="71"/>
      <c r="B173" s="71"/>
      <c r="C173" s="71"/>
      <c r="D173" s="106"/>
      <c r="E173" s="127"/>
      <c r="F173" s="78"/>
      <c r="G173" s="71"/>
      <c r="H173" s="78"/>
      <c r="I173" s="78"/>
      <c r="J173" s="127"/>
      <c r="K173" s="127"/>
      <c r="L173" s="127"/>
      <c r="M173" s="127"/>
      <c r="N173" s="127"/>
      <c r="O173" s="127"/>
      <c r="P173" s="127"/>
      <c r="Q173" s="127"/>
      <c r="R173" s="127"/>
      <c r="S173" s="127"/>
      <c r="T173" s="127"/>
      <c r="U173" s="127"/>
      <c r="V173" s="127"/>
      <c r="W173" s="127"/>
      <c r="X173" s="71"/>
      <c r="Y173" s="71"/>
      <c r="Z173" s="71"/>
    </row>
    <row r="174" spans="1:26">
      <c r="A174" s="71"/>
      <c r="B174" s="71"/>
      <c r="C174" s="71"/>
      <c r="D174" s="106"/>
      <c r="E174" s="127"/>
      <c r="F174" s="78"/>
      <c r="G174" s="71"/>
      <c r="H174" s="78"/>
      <c r="I174" s="78"/>
      <c r="J174" s="127"/>
      <c r="K174" s="127"/>
      <c r="L174" s="127"/>
      <c r="M174" s="127"/>
      <c r="N174" s="127"/>
      <c r="O174" s="127"/>
      <c r="P174" s="127"/>
      <c r="Q174" s="127"/>
      <c r="R174" s="127"/>
      <c r="S174" s="127"/>
      <c r="T174" s="127"/>
      <c r="U174" s="127"/>
      <c r="V174" s="127"/>
      <c r="W174" s="127"/>
      <c r="X174" s="71"/>
      <c r="Y174" s="71"/>
      <c r="Z174" s="71"/>
    </row>
    <row r="175" spans="1:26">
      <c r="A175" s="71"/>
      <c r="B175" s="71"/>
      <c r="C175" s="71"/>
      <c r="D175" s="106"/>
      <c r="E175" s="127"/>
      <c r="F175" s="78"/>
      <c r="G175" s="71"/>
      <c r="H175" s="78"/>
      <c r="I175" s="78"/>
      <c r="J175" s="127"/>
      <c r="K175" s="127"/>
      <c r="L175" s="127"/>
      <c r="M175" s="127"/>
      <c r="N175" s="127"/>
      <c r="O175" s="127"/>
      <c r="P175" s="127"/>
      <c r="Q175" s="127"/>
      <c r="R175" s="127"/>
      <c r="S175" s="127"/>
      <c r="T175" s="127"/>
      <c r="U175" s="127"/>
      <c r="V175" s="127"/>
      <c r="W175" s="127"/>
      <c r="X175" s="71"/>
      <c r="Y175" s="71"/>
      <c r="Z175" s="71"/>
    </row>
    <row r="176" spans="1:26">
      <c r="A176" s="71"/>
      <c r="B176" s="71"/>
      <c r="C176" s="71"/>
      <c r="D176" s="106"/>
      <c r="E176" s="127"/>
      <c r="F176" s="78"/>
      <c r="G176" s="71"/>
      <c r="H176" s="78"/>
      <c r="I176" s="78"/>
      <c r="J176" s="127"/>
      <c r="K176" s="127"/>
      <c r="L176" s="127"/>
      <c r="M176" s="127"/>
      <c r="N176" s="127"/>
      <c r="O176" s="127"/>
      <c r="P176" s="127"/>
      <c r="Q176" s="127"/>
      <c r="R176" s="127"/>
      <c r="S176" s="127"/>
      <c r="T176" s="127"/>
      <c r="U176" s="127"/>
      <c r="V176" s="127"/>
      <c r="W176" s="127"/>
      <c r="X176" s="71"/>
      <c r="Y176" s="71"/>
      <c r="Z176" s="71"/>
    </row>
    <row r="177" spans="1:26">
      <c r="A177" s="71"/>
      <c r="B177" s="71"/>
      <c r="C177" s="71"/>
      <c r="D177" s="106"/>
      <c r="E177" s="127"/>
      <c r="F177" s="78"/>
      <c r="G177" s="71"/>
      <c r="H177" s="78"/>
      <c r="I177" s="78"/>
      <c r="J177" s="127"/>
      <c r="K177" s="127"/>
      <c r="L177" s="127"/>
      <c r="M177" s="127"/>
      <c r="N177" s="127"/>
      <c r="O177" s="127"/>
      <c r="P177" s="127"/>
      <c r="Q177" s="127"/>
      <c r="R177" s="127"/>
      <c r="S177" s="127"/>
      <c r="T177" s="127"/>
      <c r="U177" s="127"/>
      <c r="V177" s="127"/>
      <c r="W177" s="127"/>
      <c r="X177" s="71"/>
      <c r="Y177" s="71"/>
      <c r="Z177" s="71"/>
    </row>
    <row r="178" spans="1:26">
      <c r="A178" s="71"/>
      <c r="B178" s="71"/>
      <c r="C178" s="71"/>
      <c r="D178" s="106"/>
      <c r="E178" s="127"/>
      <c r="F178" s="78"/>
      <c r="G178" s="71"/>
      <c r="H178" s="78"/>
      <c r="I178" s="78"/>
      <c r="J178" s="127"/>
      <c r="K178" s="127"/>
      <c r="L178" s="127"/>
      <c r="M178" s="127"/>
      <c r="N178" s="127"/>
      <c r="O178" s="127"/>
      <c r="P178" s="127"/>
      <c r="Q178" s="127"/>
      <c r="R178" s="127"/>
      <c r="S178" s="127"/>
      <c r="T178" s="127"/>
      <c r="U178" s="127"/>
      <c r="V178" s="127"/>
      <c r="W178" s="127"/>
      <c r="X178" s="71"/>
      <c r="Y178" s="71"/>
      <c r="Z178" s="71"/>
    </row>
    <row r="179" spans="1:26">
      <c r="A179" s="71"/>
      <c r="B179" s="71"/>
      <c r="C179" s="71"/>
      <c r="D179" s="106"/>
      <c r="E179" s="127"/>
      <c r="F179" s="78"/>
      <c r="G179" s="71"/>
      <c r="H179" s="78"/>
      <c r="I179" s="78"/>
      <c r="J179" s="127"/>
      <c r="K179" s="127"/>
      <c r="L179" s="127"/>
      <c r="M179" s="127"/>
      <c r="N179" s="127"/>
      <c r="O179" s="127"/>
      <c r="P179" s="127"/>
      <c r="Q179" s="127"/>
      <c r="R179" s="127"/>
      <c r="S179" s="127"/>
      <c r="T179" s="127"/>
      <c r="U179" s="127"/>
      <c r="V179" s="127"/>
      <c r="W179" s="127"/>
      <c r="X179" s="71"/>
      <c r="Y179" s="71"/>
      <c r="Z179" s="71"/>
    </row>
    <row r="180" spans="1:26">
      <c r="A180" s="71"/>
      <c r="B180" s="71"/>
      <c r="C180" s="71"/>
      <c r="D180" s="106"/>
      <c r="E180" s="127"/>
      <c r="F180" s="78"/>
      <c r="G180" s="71"/>
      <c r="H180" s="78"/>
      <c r="I180" s="78"/>
      <c r="J180" s="127"/>
      <c r="K180" s="127"/>
      <c r="L180" s="127"/>
      <c r="M180" s="127"/>
      <c r="N180" s="127"/>
      <c r="O180" s="127"/>
      <c r="P180" s="127"/>
      <c r="Q180" s="127"/>
      <c r="R180" s="127"/>
      <c r="S180" s="127"/>
      <c r="T180" s="127"/>
      <c r="U180" s="127"/>
      <c r="V180" s="127"/>
      <c r="W180" s="127"/>
      <c r="X180" s="71"/>
      <c r="Y180" s="71"/>
      <c r="Z180" s="71"/>
    </row>
    <row r="181" spans="1:26">
      <c r="A181" s="71"/>
      <c r="B181" s="71"/>
      <c r="C181" s="71"/>
      <c r="D181" s="106"/>
      <c r="E181" s="127"/>
      <c r="F181" s="78"/>
      <c r="G181" s="71"/>
      <c r="H181" s="78"/>
      <c r="I181" s="78"/>
      <c r="J181" s="127"/>
      <c r="K181" s="127"/>
      <c r="L181" s="127"/>
      <c r="M181" s="127"/>
      <c r="N181" s="127"/>
      <c r="O181" s="127"/>
      <c r="P181" s="127"/>
      <c r="Q181" s="127"/>
      <c r="R181" s="127"/>
      <c r="S181" s="127"/>
      <c r="T181" s="127"/>
      <c r="U181" s="127"/>
      <c r="V181" s="127"/>
      <c r="W181" s="127"/>
      <c r="X181" s="71"/>
      <c r="Y181" s="71"/>
      <c r="Z181" s="71"/>
    </row>
    <row r="182" spans="1:26">
      <c r="A182" s="71"/>
      <c r="B182" s="71"/>
      <c r="C182" s="71"/>
      <c r="D182" s="106"/>
      <c r="E182" s="127"/>
      <c r="F182" s="78"/>
      <c r="G182" s="71"/>
      <c r="H182" s="78"/>
      <c r="I182" s="78"/>
      <c r="J182" s="127"/>
      <c r="K182" s="127"/>
      <c r="L182" s="127"/>
      <c r="M182" s="127"/>
      <c r="N182" s="127"/>
      <c r="O182" s="127"/>
      <c r="P182" s="127"/>
      <c r="Q182" s="127"/>
      <c r="R182" s="127"/>
      <c r="S182" s="127"/>
      <c r="T182" s="127"/>
      <c r="U182" s="127"/>
      <c r="V182" s="127"/>
      <c r="W182" s="127"/>
      <c r="X182" s="71"/>
      <c r="Y182" s="71"/>
      <c r="Z182" s="71"/>
    </row>
    <row r="183" spans="1:26">
      <c r="A183" s="71"/>
      <c r="B183" s="71"/>
      <c r="C183" s="71"/>
      <c r="D183" s="106"/>
      <c r="E183" s="127"/>
      <c r="F183" s="78"/>
      <c r="G183" s="71"/>
      <c r="H183" s="78"/>
      <c r="I183" s="78"/>
      <c r="J183" s="127"/>
      <c r="K183" s="127"/>
      <c r="L183" s="127"/>
      <c r="M183" s="127"/>
      <c r="N183" s="127"/>
      <c r="O183" s="127"/>
      <c r="P183" s="127"/>
      <c r="Q183" s="127"/>
      <c r="R183" s="127"/>
      <c r="S183" s="127"/>
      <c r="T183" s="127"/>
      <c r="U183" s="127"/>
      <c r="V183" s="127"/>
      <c r="W183" s="127"/>
      <c r="X183" s="71"/>
      <c r="Y183" s="71"/>
      <c r="Z183" s="71"/>
    </row>
    <row r="184" spans="1:26">
      <c r="A184" s="71"/>
      <c r="B184" s="71"/>
      <c r="C184" s="71"/>
      <c r="D184" s="106"/>
      <c r="E184" s="127"/>
      <c r="F184" s="78"/>
      <c r="G184" s="71"/>
      <c r="H184" s="78"/>
      <c r="I184" s="78"/>
      <c r="J184" s="127"/>
      <c r="K184" s="127"/>
      <c r="L184" s="127"/>
      <c r="M184" s="127"/>
      <c r="N184" s="127"/>
      <c r="O184" s="127"/>
      <c r="P184" s="127"/>
      <c r="Q184" s="127"/>
      <c r="R184" s="127"/>
      <c r="S184" s="127"/>
      <c r="T184" s="127"/>
      <c r="U184" s="127"/>
      <c r="V184" s="127"/>
      <c r="W184" s="127"/>
      <c r="X184" s="71"/>
      <c r="Y184" s="71"/>
      <c r="Z184" s="71"/>
    </row>
    <row r="185" spans="1:26">
      <c r="A185" s="71"/>
      <c r="B185" s="71"/>
      <c r="C185" s="71"/>
      <c r="D185" s="106"/>
      <c r="E185" s="127"/>
      <c r="F185" s="78"/>
      <c r="G185" s="71"/>
      <c r="H185" s="78"/>
      <c r="I185" s="78"/>
      <c r="J185" s="127"/>
      <c r="K185" s="127"/>
      <c r="L185" s="127"/>
      <c r="M185" s="127"/>
      <c r="N185" s="127"/>
      <c r="O185" s="127"/>
      <c r="P185" s="127"/>
      <c r="Q185" s="127"/>
      <c r="R185" s="127"/>
      <c r="S185" s="127"/>
      <c r="T185" s="127"/>
      <c r="U185" s="127"/>
      <c r="V185" s="127"/>
      <c r="W185" s="127"/>
      <c r="X185" s="71"/>
      <c r="Y185" s="71"/>
      <c r="Z185" s="71"/>
    </row>
    <row r="186" spans="1:26">
      <c r="A186" s="71"/>
      <c r="B186" s="71"/>
      <c r="C186" s="71"/>
      <c r="D186" s="106"/>
      <c r="E186" s="127"/>
      <c r="F186" s="78"/>
      <c r="G186" s="71"/>
      <c r="H186" s="78"/>
      <c r="I186" s="78"/>
      <c r="J186" s="127"/>
      <c r="K186" s="127"/>
      <c r="L186" s="127"/>
      <c r="M186" s="127"/>
      <c r="N186" s="127"/>
      <c r="O186" s="127"/>
      <c r="P186" s="127"/>
      <c r="Q186" s="127"/>
      <c r="R186" s="127"/>
      <c r="S186" s="127"/>
      <c r="T186" s="127"/>
      <c r="U186" s="127"/>
      <c r="V186" s="127"/>
      <c r="W186" s="127"/>
      <c r="X186" s="71"/>
      <c r="Y186" s="71"/>
      <c r="Z186" s="71"/>
    </row>
    <row r="187" spans="1:26">
      <c r="A187" s="71"/>
      <c r="B187" s="71"/>
      <c r="C187" s="71"/>
      <c r="D187" s="106"/>
      <c r="E187" s="127"/>
      <c r="F187" s="78"/>
      <c r="G187" s="71"/>
      <c r="H187" s="78"/>
      <c r="I187" s="78"/>
      <c r="J187" s="127"/>
      <c r="K187" s="127"/>
      <c r="L187" s="127"/>
      <c r="M187" s="127"/>
      <c r="N187" s="127"/>
      <c r="O187" s="127"/>
      <c r="P187" s="127"/>
      <c r="Q187" s="127"/>
      <c r="R187" s="127"/>
      <c r="S187" s="127"/>
      <c r="T187" s="127"/>
      <c r="U187" s="127"/>
      <c r="V187" s="127"/>
      <c r="W187" s="127"/>
      <c r="X187" s="71"/>
      <c r="Y187" s="71"/>
      <c r="Z187" s="71"/>
    </row>
    <row r="188" spans="1:26">
      <c r="A188" s="71"/>
      <c r="B188" s="71"/>
      <c r="C188" s="71"/>
      <c r="D188" s="106"/>
      <c r="E188" s="127"/>
      <c r="F188" s="78"/>
      <c r="G188" s="71"/>
      <c r="H188" s="78"/>
      <c r="I188" s="78"/>
      <c r="J188" s="127"/>
      <c r="K188" s="127"/>
      <c r="L188" s="127"/>
      <c r="M188" s="127"/>
      <c r="N188" s="127"/>
      <c r="O188" s="127"/>
      <c r="P188" s="127"/>
      <c r="Q188" s="127"/>
      <c r="R188" s="127"/>
      <c r="S188" s="127"/>
      <c r="T188" s="127"/>
      <c r="U188" s="127"/>
      <c r="V188" s="127"/>
      <c r="W188" s="127"/>
      <c r="X188" s="71"/>
      <c r="Y188" s="71"/>
      <c r="Z188" s="71"/>
    </row>
    <row r="189" spans="1:26">
      <c r="A189" s="71"/>
      <c r="B189" s="71"/>
      <c r="C189" s="71"/>
      <c r="D189" s="106"/>
      <c r="E189" s="127"/>
      <c r="F189" s="78"/>
      <c r="G189" s="71"/>
      <c r="H189" s="78"/>
      <c r="I189" s="78"/>
      <c r="J189" s="127"/>
      <c r="K189" s="127"/>
      <c r="L189" s="127"/>
      <c r="M189" s="127"/>
      <c r="N189" s="127"/>
      <c r="O189" s="127"/>
      <c r="P189" s="127"/>
      <c r="Q189" s="127"/>
      <c r="R189" s="127"/>
      <c r="S189" s="127"/>
      <c r="T189" s="127"/>
      <c r="U189" s="127"/>
      <c r="V189" s="127"/>
      <c r="W189" s="127"/>
      <c r="X189" s="71"/>
      <c r="Y189" s="71"/>
      <c r="Z189" s="71"/>
    </row>
    <row r="190" spans="1:26">
      <c r="A190" s="71"/>
      <c r="B190" s="71"/>
      <c r="C190" s="71"/>
      <c r="D190" s="106"/>
      <c r="E190" s="127"/>
      <c r="F190" s="78"/>
      <c r="G190" s="71"/>
      <c r="H190" s="78"/>
      <c r="I190" s="78"/>
      <c r="J190" s="127"/>
      <c r="K190" s="127"/>
      <c r="L190" s="127"/>
      <c r="M190" s="127"/>
      <c r="N190" s="127"/>
      <c r="O190" s="127"/>
      <c r="P190" s="127"/>
      <c r="Q190" s="127"/>
      <c r="R190" s="127"/>
      <c r="S190" s="127"/>
      <c r="T190" s="127"/>
      <c r="U190" s="127"/>
      <c r="V190" s="127"/>
      <c r="W190" s="127"/>
      <c r="X190" s="71"/>
      <c r="Y190" s="71"/>
      <c r="Z190" s="71"/>
    </row>
    <row r="191" spans="1:26">
      <c r="A191" s="71"/>
      <c r="B191" s="71"/>
      <c r="C191" s="71"/>
      <c r="D191" s="106"/>
      <c r="E191" s="127"/>
      <c r="F191" s="78"/>
      <c r="G191" s="71"/>
      <c r="H191" s="78"/>
      <c r="I191" s="78"/>
      <c r="J191" s="127"/>
      <c r="K191" s="127"/>
      <c r="L191" s="127"/>
      <c r="M191" s="127"/>
      <c r="N191" s="127"/>
      <c r="O191" s="127"/>
      <c r="P191" s="127"/>
      <c r="Q191" s="127"/>
      <c r="R191" s="127"/>
      <c r="S191" s="127"/>
      <c r="T191" s="127"/>
      <c r="U191" s="127"/>
      <c r="V191" s="127"/>
      <c r="W191" s="127"/>
      <c r="X191" s="71"/>
      <c r="Y191" s="71"/>
      <c r="Z191" s="71"/>
    </row>
    <row r="192" spans="1:26">
      <c r="A192" s="71"/>
      <c r="B192" s="71"/>
      <c r="C192" s="71"/>
      <c r="D192" s="106"/>
      <c r="E192" s="127"/>
      <c r="F192" s="78"/>
      <c r="G192" s="71"/>
      <c r="H192" s="78"/>
      <c r="I192" s="78"/>
      <c r="J192" s="127"/>
      <c r="K192" s="127"/>
      <c r="L192" s="127"/>
      <c r="M192" s="127"/>
      <c r="N192" s="127"/>
      <c r="O192" s="127"/>
      <c r="P192" s="127"/>
      <c r="Q192" s="127"/>
      <c r="R192" s="127"/>
      <c r="S192" s="127"/>
      <c r="T192" s="127"/>
      <c r="U192" s="127"/>
      <c r="V192" s="127"/>
      <c r="W192" s="127"/>
      <c r="X192" s="71"/>
      <c r="Y192" s="71"/>
      <c r="Z192" s="71"/>
    </row>
    <row r="193" spans="1:26">
      <c r="A193" s="71"/>
      <c r="B193" s="71"/>
      <c r="C193" s="71"/>
      <c r="D193" s="106"/>
      <c r="E193" s="127"/>
      <c r="F193" s="78"/>
      <c r="G193" s="71"/>
      <c r="H193" s="78"/>
      <c r="I193" s="78"/>
      <c r="J193" s="127"/>
      <c r="K193" s="127"/>
      <c r="L193" s="127"/>
      <c r="M193" s="127"/>
      <c r="N193" s="127"/>
      <c r="O193" s="127"/>
      <c r="P193" s="127"/>
      <c r="Q193" s="127"/>
      <c r="R193" s="127"/>
      <c r="S193" s="127"/>
      <c r="T193" s="127"/>
      <c r="U193" s="127"/>
      <c r="V193" s="127"/>
      <c r="W193" s="127"/>
      <c r="X193" s="71"/>
      <c r="Y193" s="71"/>
      <c r="Z193" s="71"/>
    </row>
    <row r="194" spans="1:26">
      <c r="A194" s="71"/>
      <c r="B194" s="71"/>
      <c r="C194" s="71"/>
      <c r="D194" s="106"/>
      <c r="E194" s="127"/>
      <c r="F194" s="78"/>
      <c r="G194" s="71"/>
      <c r="H194" s="78"/>
      <c r="I194" s="78"/>
      <c r="J194" s="127"/>
      <c r="K194" s="127"/>
      <c r="L194" s="127"/>
      <c r="M194" s="127"/>
      <c r="N194" s="127"/>
      <c r="O194" s="127"/>
      <c r="P194" s="127"/>
      <c r="Q194" s="127"/>
      <c r="R194" s="127"/>
      <c r="S194" s="127"/>
      <c r="T194" s="127"/>
      <c r="U194" s="127"/>
      <c r="V194" s="127"/>
      <c r="W194" s="127"/>
      <c r="X194" s="71"/>
      <c r="Y194" s="71"/>
      <c r="Z194" s="71"/>
    </row>
    <row r="195" spans="1:26">
      <c r="A195" s="71"/>
      <c r="B195" s="71"/>
      <c r="C195" s="71"/>
      <c r="D195" s="106"/>
      <c r="E195" s="127"/>
      <c r="F195" s="78"/>
      <c r="G195" s="71"/>
      <c r="H195" s="78"/>
      <c r="I195" s="78"/>
      <c r="J195" s="127"/>
      <c r="K195" s="127"/>
      <c r="L195" s="127"/>
      <c r="M195" s="127"/>
      <c r="N195" s="127"/>
      <c r="O195" s="127"/>
      <c r="P195" s="127"/>
      <c r="Q195" s="127"/>
      <c r="R195" s="127"/>
      <c r="S195" s="127"/>
      <c r="T195" s="127"/>
      <c r="U195" s="127"/>
      <c r="V195" s="127"/>
      <c r="W195" s="127"/>
      <c r="X195" s="71"/>
      <c r="Y195" s="71"/>
      <c r="Z195" s="71"/>
    </row>
    <row r="196" spans="1:26">
      <c r="A196" s="71"/>
      <c r="B196" s="71"/>
      <c r="C196" s="71"/>
      <c r="D196" s="106"/>
      <c r="E196" s="127"/>
      <c r="F196" s="78"/>
      <c r="G196" s="71"/>
      <c r="H196" s="78"/>
      <c r="I196" s="78"/>
      <c r="J196" s="127"/>
      <c r="K196" s="127"/>
      <c r="L196" s="127"/>
      <c r="M196" s="127"/>
      <c r="N196" s="127"/>
      <c r="O196" s="127"/>
      <c r="P196" s="127"/>
      <c r="Q196" s="127"/>
      <c r="R196" s="127"/>
      <c r="S196" s="127"/>
      <c r="T196" s="127"/>
      <c r="U196" s="127"/>
      <c r="V196" s="127"/>
      <c r="W196" s="127"/>
      <c r="X196" s="71"/>
      <c r="Y196" s="71"/>
      <c r="Z196" s="71"/>
    </row>
    <row r="197" spans="1:26">
      <c r="A197" s="71"/>
      <c r="B197" s="71"/>
      <c r="C197" s="71"/>
      <c r="D197" s="106"/>
      <c r="E197" s="127"/>
      <c r="F197" s="78"/>
      <c r="G197" s="71"/>
      <c r="H197" s="78"/>
      <c r="I197" s="78"/>
      <c r="J197" s="127"/>
      <c r="K197" s="127"/>
      <c r="L197" s="127"/>
      <c r="M197" s="127"/>
      <c r="N197" s="127"/>
      <c r="O197" s="127"/>
      <c r="P197" s="127"/>
      <c r="Q197" s="127"/>
      <c r="R197" s="127"/>
      <c r="S197" s="127"/>
      <c r="T197" s="127"/>
      <c r="U197" s="127"/>
      <c r="V197" s="127"/>
      <c r="W197" s="127"/>
      <c r="X197" s="71"/>
      <c r="Y197" s="71"/>
      <c r="Z197" s="71"/>
    </row>
    <row r="198" spans="1:26">
      <c r="A198" s="71"/>
      <c r="B198" s="71"/>
      <c r="C198" s="71"/>
      <c r="D198" s="106"/>
      <c r="E198" s="127"/>
      <c r="F198" s="78"/>
      <c r="G198" s="71"/>
      <c r="H198" s="78"/>
      <c r="I198" s="78"/>
      <c r="J198" s="127"/>
      <c r="K198" s="127"/>
      <c r="L198" s="127"/>
      <c r="M198" s="127"/>
      <c r="N198" s="127"/>
      <c r="O198" s="127"/>
      <c r="P198" s="127"/>
      <c r="Q198" s="127"/>
      <c r="R198" s="127"/>
      <c r="S198" s="127"/>
      <c r="T198" s="127"/>
      <c r="U198" s="127"/>
      <c r="V198" s="127"/>
      <c r="W198" s="127"/>
      <c r="X198" s="71"/>
      <c r="Y198" s="71"/>
      <c r="Z198" s="71"/>
    </row>
    <row r="199" spans="1:26">
      <c r="A199" s="71"/>
      <c r="B199" s="71"/>
      <c r="C199" s="71"/>
      <c r="D199" s="106"/>
      <c r="E199" s="127"/>
      <c r="F199" s="78"/>
      <c r="G199" s="71"/>
      <c r="H199" s="78"/>
      <c r="I199" s="78"/>
      <c r="J199" s="127"/>
      <c r="K199" s="127"/>
      <c r="L199" s="127"/>
      <c r="M199" s="127"/>
      <c r="N199" s="127"/>
      <c r="O199" s="127"/>
      <c r="P199" s="127"/>
      <c r="Q199" s="127"/>
      <c r="R199" s="127"/>
      <c r="S199" s="127"/>
      <c r="T199" s="127"/>
      <c r="U199" s="127"/>
      <c r="V199" s="127"/>
      <c r="W199" s="127"/>
      <c r="X199" s="71"/>
      <c r="Y199" s="71"/>
      <c r="Z199" s="71"/>
    </row>
    <row r="200" spans="1:26">
      <c r="A200" s="71"/>
      <c r="B200" s="71"/>
      <c r="C200" s="71"/>
      <c r="D200" s="106"/>
      <c r="E200" s="127"/>
      <c r="F200" s="78"/>
      <c r="G200" s="71"/>
      <c r="H200" s="78"/>
      <c r="I200" s="78"/>
      <c r="J200" s="127"/>
      <c r="K200" s="127"/>
      <c r="L200" s="127"/>
      <c r="M200" s="127"/>
      <c r="N200" s="127"/>
      <c r="O200" s="127"/>
      <c r="P200" s="127"/>
      <c r="Q200" s="127"/>
      <c r="R200" s="127"/>
      <c r="S200" s="127"/>
      <c r="T200" s="127"/>
      <c r="U200" s="127"/>
      <c r="V200" s="127"/>
      <c r="W200" s="127"/>
      <c r="X200" s="71"/>
      <c r="Y200" s="71"/>
      <c r="Z200" s="71"/>
    </row>
    <row r="201" spans="1:26">
      <c r="A201" s="71"/>
      <c r="B201" s="71"/>
      <c r="C201" s="71"/>
      <c r="D201" s="106"/>
      <c r="E201" s="127"/>
      <c r="F201" s="78"/>
      <c r="G201" s="71"/>
      <c r="H201" s="78"/>
      <c r="I201" s="78"/>
      <c r="J201" s="127"/>
      <c r="K201" s="127"/>
      <c r="L201" s="127"/>
      <c r="M201" s="127"/>
      <c r="N201" s="127"/>
      <c r="O201" s="127"/>
      <c r="P201" s="127"/>
      <c r="Q201" s="127"/>
      <c r="R201" s="127"/>
      <c r="S201" s="127"/>
      <c r="T201" s="127"/>
      <c r="U201" s="127"/>
      <c r="V201" s="127"/>
      <c r="W201" s="127"/>
      <c r="X201" s="71"/>
      <c r="Y201" s="71"/>
      <c r="Z201" s="71"/>
    </row>
    <row r="202" spans="1:26">
      <c r="A202" s="71"/>
      <c r="B202" s="71"/>
      <c r="C202" s="71"/>
      <c r="D202" s="106"/>
      <c r="E202" s="127"/>
      <c r="F202" s="78"/>
      <c r="G202" s="71"/>
      <c r="H202" s="78"/>
      <c r="I202" s="78"/>
      <c r="J202" s="127"/>
      <c r="K202" s="127"/>
      <c r="L202" s="127"/>
      <c r="M202" s="127"/>
      <c r="N202" s="127"/>
      <c r="O202" s="127"/>
      <c r="P202" s="127"/>
      <c r="Q202" s="127"/>
      <c r="R202" s="127"/>
      <c r="S202" s="127"/>
      <c r="T202" s="127"/>
      <c r="U202" s="127"/>
      <c r="V202" s="127"/>
      <c r="W202" s="127"/>
      <c r="X202" s="71"/>
      <c r="Y202" s="71"/>
      <c r="Z202" s="71"/>
    </row>
    <row r="203" spans="1:26">
      <c r="A203" s="71"/>
      <c r="B203" s="71"/>
      <c r="C203" s="71"/>
      <c r="D203" s="106"/>
      <c r="E203" s="127"/>
      <c r="F203" s="78"/>
      <c r="G203" s="71"/>
      <c r="H203" s="78"/>
      <c r="I203" s="78"/>
      <c r="J203" s="127"/>
      <c r="K203" s="127"/>
      <c r="L203" s="127"/>
      <c r="M203" s="127"/>
      <c r="N203" s="127"/>
      <c r="O203" s="127"/>
      <c r="P203" s="127"/>
      <c r="Q203" s="127"/>
      <c r="R203" s="127"/>
      <c r="S203" s="127"/>
      <c r="T203" s="127"/>
      <c r="U203" s="127"/>
      <c r="V203" s="127"/>
      <c r="W203" s="127"/>
      <c r="X203" s="71"/>
      <c r="Y203" s="71"/>
      <c r="Z203" s="71"/>
    </row>
    <row r="204" spans="1:26">
      <c r="A204" s="71"/>
      <c r="B204" s="71"/>
      <c r="C204" s="71"/>
      <c r="D204" s="106"/>
      <c r="E204" s="127"/>
      <c r="F204" s="78"/>
      <c r="G204" s="71"/>
      <c r="H204" s="78"/>
      <c r="I204" s="78"/>
      <c r="J204" s="127"/>
      <c r="K204" s="127"/>
      <c r="L204" s="127"/>
      <c r="M204" s="127"/>
      <c r="N204" s="127"/>
      <c r="O204" s="127"/>
      <c r="P204" s="127"/>
      <c r="Q204" s="127"/>
      <c r="R204" s="127"/>
      <c r="S204" s="127"/>
      <c r="T204" s="127"/>
      <c r="U204" s="127"/>
      <c r="V204" s="127"/>
      <c r="W204" s="127"/>
      <c r="X204" s="71"/>
      <c r="Y204" s="71"/>
      <c r="Z204" s="71"/>
    </row>
    <row r="205" spans="1:26">
      <c r="A205" s="71"/>
      <c r="B205" s="71"/>
      <c r="C205" s="71"/>
      <c r="D205" s="106"/>
      <c r="E205" s="127"/>
      <c r="F205" s="78"/>
      <c r="G205" s="71"/>
      <c r="H205" s="78"/>
      <c r="I205" s="78"/>
      <c r="J205" s="127"/>
      <c r="K205" s="127"/>
      <c r="L205" s="127"/>
      <c r="M205" s="127"/>
      <c r="N205" s="127"/>
      <c r="O205" s="127"/>
      <c r="P205" s="127"/>
      <c r="Q205" s="127"/>
      <c r="R205" s="127"/>
      <c r="S205" s="127"/>
      <c r="T205" s="127"/>
      <c r="U205" s="127"/>
      <c r="V205" s="127"/>
      <c r="W205" s="127"/>
      <c r="X205" s="71"/>
      <c r="Y205" s="71"/>
      <c r="Z205" s="71"/>
    </row>
    <row r="206" spans="1:26">
      <c r="A206" s="71"/>
      <c r="B206" s="71"/>
      <c r="C206" s="71"/>
      <c r="D206" s="106"/>
      <c r="E206" s="127"/>
      <c r="F206" s="78"/>
      <c r="G206" s="71"/>
      <c r="H206" s="78"/>
      <c r="I206" s="78"/>
      <c r="J206" s="127"/>
      <c r="K206" s="127"/>
      <c r="L206" s="127"/>
      <c r="M206" s="127"/>
      <c r="N206" s="127"/>
      <c r="O206" s="127"/>
      <c r="P206" s="127"/>
      <c r="Q206" s="127"/>
      <c r="R206" s="127"/>
      <c r="S206" s="127"/>
      <c r="T206" s="127"/>
      <c r="U206" s="127"/>
      <c r="V206" s="127"/>
      <c r="W206" s="127"/>
      <c r="X206" s="71"/>
      <c r="Y206" s="71"/>
      <c r="Z206" s="71"/>
    </row>
    <row r="207" spans="1:26">
      <c r="A207" s="71"/>
      <c r="B207" s="71"/>
      <c r="C207" s="71"/>
      <c r="D207" s="106"/>
      <c r="E207" s="127"/>
      <c r="F207" s="78"/>
      <c r="G207" s="71"/>
      <c r="H207" s="78"/>
      <c r="I207" s="78"/>
      <c r="J207" s="127"/>
      <c r="K207" s="127"/>
      <c r="L207" s="127"/>
      <c r="M207" s="127"/>
      <c r="N207" s="127"/>
      <c r="O207" s="127"/>
      <c r="P207" s="127"/>
      <c r="Q207" s="127"/>
      <c r="R207" s="127"/>
      <c r="S207" s="127"/>
      <c r="T207" s="127"/>
      <c r="U207" s="127"/>
      <c r="V207" s="127"/>
      <c r="W207" s="127"/>
      <c r="X207" s="71"/>
      <c r="Y207" s="71"/>
      <c r="Z207" s="71"/>
    </row>
    <row r="208" spans="1:26">
      <c r="A208" s="71"/>
      <c r="B208" s="71"/>
      <c r="C208" s="71"/>
      <c r="D208" s="106"/>
      <c r="E208" s="127"/>
      <c r="F208" s="78"/>
      <c r="G208" s="71"/>
      <c r="H208" s="78"/>
      <c r="I208" s="78"/>
      <c r="J208" s="127"/>
      <c r="K208" s="127"/>
      <c r="L208" s="127"/>
      <c r="M208" s="127"/>
      <c r="N208" s="127"/>
      <c r="O208" s="127"/>
      <c r="P208" s="127"/>
      <c r="Q208" s="127"/>
      <c r="R208" s="127"/>
      <c r="S208" s="127"/>
      <c r="T208" s="127"/>
      <c r="U208" s="127"/>
      <c r="V208" s="127"/>
      <c r="W208" s="127"/>
      <c r="X208" s="71"/>
      <c r="Y208" s="71"/>
      <c r="Z208" s="71"/>
    </row>
    <row r="209" spans="1:26">
      <c r="A209" s="71"/>
      <c r="B209" s="71"/>
      <c r="C209" s="71"/>
      <c r="D209" s="106"/>
      <c r="E209" s="127"/>
      <c r="F209" s="78"/>
      <c r="G209" s="71"/>
      <c r="H209" s="78"/>
      <c r="I209" s="78"/>
      <c r="J209" s="127"/>
      <c r="K209" s="127"/>
      <c r="L209" s="127"/>
      <c r="M209" s="127"/>
      <c r="N209" s="127"/>
      <c r="O209" s="127"/>
      <c r="P209" s="127"/>
      <c r="Q209" s="127"/>
      <c r="R209" s="127"/>
      <c r="S209" s="127"/>
      <c r="T209" s="127"/>
      <c r="U209" s="127"/>
      <c r="V209" s="127"/>
      <c r="W209" s="127"/>
      <c r="X209" s="71"/>
      <c r="Y209" s="71"/>
      <c r="Z209" s="71"/>
    </row>
    <row r="210" spans="1:26">
      <c r="A210" s="71"/>
      <c r="B210" s="71"/>
      <c r="C210" s="71"/>
      <c r="D210" s="106"/>
      <c r="E210" s="127"/>
      <c r="F210" s="78"/>
      <c r="G210" s="71"/>
      <c r="H210" s="78"/>
      <c r="I210" s="78"/>
      <c r="J210" s="127"/>
      <c r="K210" s="127"/>
      <c r="L210" s="127"/>
      <c r="M210" s="127"/>
      <c r="N210" s="127"/>
      <c r="O210" s="127"/>
      <c r="P210" s="127"/>
      <c r="Q210" s="127"/>
      <c r="R210" s="127"/>
      <c r="S210" s="127"/>
      <c r="T210" s="127"/>
      <c r="U210" s="127"/>
      <c r="V210" s="127"/>
      <c r="W210" s="127"/>
      <c r="X210" s="71"/>
      <c r="Y210" s="71"/>
      <c r="Z210" s="71"/>
    </row>
    <row r="211" spans="1:26">
      <c r="A211" s="71"/>
      <c r="B211" s="71"/>
      <c r="C211" s="71"/>
      <c r="D211" s="106"/>
      <c r="E211" s="127"/>
      <c r="F211" s="78"/>
      <c r="G211" s="71"/>
      <c r="H211" s="78"/>
      <c r="I211" s="78"/>
      <c r="J211" s="127"/>
      <c r="K211" s="127"/>
      <c r="L211" s="127"/>
      <c r="M211" s="127"/>
      <c r="N211" s="127"/>
      <c r="O211" s="127"/>
      <c r="P211" s="127"/>
      <c r="Q211" s="127"/>
      <c r="R211" s="127"/>
      <c r="S211" s="127"/>
      <c r="T211" s="127"/>
      <c r="U211" s="127"/>
      <c r="V211" s="127"/>
      <c r="W211" s="127"/>
      <c r="X211" s="71"/>
      <c r="Y211" s="71"/>
      <c r="Z211" s="71"/>
    </row>
    <row r="212" spans="1:26">
      <c r="A212" s="71"/>
      <c r="B212" s="71"/>
      <c r="C212" s="71"/>
      <c r="D212" s="106"/>
      <c r="E212" s="127"/>
      <c r="F212" s="78"/>
      <c r="G212" s="71"/>
      <c r="H212" s="78"/>
      <c r="I212" s="78"/>
      <c r="J212" s="127"/>
      <c r="K212" s="127"/>
      <c r="L212" s="127"/>
      <c r="M212" s="127"/>
      <c r="N212" s="127"/>
      <c r="O212" s="127"/>
      <c r="P212" s="127"/>
      <c r="Q212" s="127"/>
      <c r="R212" s="127"/>
      <c r="S212" s="127"/>
      <c r="T212" s="127"/>
      <c r="U212" s="127"/>
      <c r="V212" s="127"/>
      <c r="W212" s="127"/>
      <c r="X212" s="71"/>
      <c r="Y212" s="71"/>
      <c r="Z212" s="71"/>
    </row>
    <row r="213" spans="1:26">
      <c r="A213" s="71"/>
      <c r="B213" s="71"/>
      <c r="C213" s="71"/>
      <c r="D213" s="106"/>
      <c r="E213" s="127"/>
      <c r="F213" s="78"/>
      <c r="G213" s="71"/>
      <c r="H213" s="78"/>
      <c r="I213" s="78"/>
      <c r="J213" s="127"/>
      <c r="K213" s="127"/>
      <c r="L213" s="127"/>
      <c r="M213" s="127"/>
      <c r="N213" s="127"/>
      <c r="O213" s="127"/>
      <c r="P213" s="127"/>
      <c r="Q213" s="127"/>
      <c r="R213" s="127"/>
      <c r="S213" s="127"/>
      <c r="T213" s="127"/>
      <c r="U213" s="127"/>
      <c r="V213" s="127"/>
      <c r="W213" s="127"/>
      <c r="X213" s="71"/>
      <c r="Y213" s="71"/>
      <c r="Z213" s="71"/>
    </row>
    <row r="214" spans="1:26">
      <c r="A214" s="71"/>
      <c r="B214" s="71"/>
      <c r="C214" s="71"/>
      <c r="D214" s="106"/>
      <c r="E214" s="127"/>
      <c r="F214" s="78"/>
      <c r="G214" s="71"/>
      <c r="H214" s="78"/>
      <c r="I214" s="78"/>
      <c r="J214" s="127"/>
      <c r="K214" s="127"/>
      <c r="L214" s="127"/>
      <c r="M214" s="127"/>
      <c r="N214" s="127"/>
      <c r="O214" s="127"/>
      <c r="P214" s="127"/>
      <c r="Q214" s="127"/>
      <c r="R214" s="127"/>
      <c r="S214" s="127"/>
      <c r="T214" s="127"/>
      <c r="U214" s="127"/>
      <c r="V214" s="127"/>
      <c r="W214" s="127"/>
      <c r="X214" s="71"/>
      <c r="Y214" s="71"/>
      <c r="Z214" s="71"/>
    </row>
    <row r="215" spans="1:26">
      <c r="A215" s="71"/>
      <c r="B215" s="71"/>
      <c r="C215" s="71"/>
      <c r="D215" s="106"/>
      <c r="E215" s="127"/>
      <c r="F215" s="78"/>
      <c r="G215" s="71"/>
      <c r="H215" s="78"/>
      <c r="I215" s="78"/>
      <c r="J215" s="127"/>
      <c r="K215" s="127"/>
      <c r="L215" s="127"/>
      <c r="M215" s="127"/>
      <c r="N215" s="127"/>
      <c r="O215" s="127"/>
      <c r="P215" s="127"/>
      <c r="Q215" s="127"/>
      <c r="R215" s="127"/>
      <c r="S215" s="127"/>
      <c r="T215" s="127"/>
      <c r="U215" s="127"/>
      <c r="V215" s="127"/>
      <c r="W215" s="127"/>
      <c r="X215" s="71"/>
      <c r="Y215" s="71"/>
      <c r="Z215" s="71"/>
    </row>
    <row r="216" spans="1:26">
      <c r="A216" s="71"/>
      <c r="B216" s="71"/>
      <c r="C216" s="71"/>
      <c r="D216" s="106"/>
      <c r="E216" s="127"/>
      <c r="F216" s="78"/>
      <c r="G216" s="71"/>
      <c r="H216" s="78"/>
      <c r="I216" s="78"/>
      <c r="J216" s="127"/>
      <c r="K216" s="127"/>
      <c r="L216" s="127"/>
      <c r="M216" s="127"/>
      <c r="N216" s="127"/>
      <c r="O216" s="127"/>
      <c r="P216" s="127"/>
      <c r="Q216" s="127"/>
      <c r="R216" s="127"/>
      <c r="S216" s="127"/>
      <c r="T216" s="127"/>
      <c r="U216" s="127"/>
      <c r="V216" s="127"/>
      <c r="W216" s="127"/>
      <c r="X216" s="71"/>
      <c r="Y216" s="71"/>
      <c r="Z216" s="71"/>
    </row>
    <row r="217" spans="1:26">
      <c r="A217" s="71"/>
      <c r="B217" s="71"/>
      <c r="C217" s="71"/>
      <c r="D217" s="106"/>
      <c r="E217" s="127"/>
      <c r="F217" s="78"/>
      <c r="G217" s="71"/>
      <c r="H217" s="78"/>
      <c r="I217" s="78"/>
      <c r="J217" s="127"/>
      <c r="K217" s="127"/>
      <c r="L217" s="127"/>
      <c r="M217" s="127"/>
      <c r="N217" s="127"/>
      <c r="O217" s="127"/>
      <c r="P217" s="127"/>
      <c r="Q217" s="127"/>
      <c r="R217" s="127"/>
      <c r="S217" s="127"/>
      <c r="T217" s="127"/>
      <c r="U217" s="127"/>
      <c r="V217" s="127"/>
      <c r="W217" s="127"/>
      <c r="X217" s="71"/>
      <c r="Y217" s="71"/>
      <c r="Z217" s="71"/>
    </row>
    <row r="218" spans="1:26">
      <c r="A218" s="71"/>
      <c r="B218" s="71"/>
      <c r="C218" s="71"/>
      <c r="D218" s="106"/>
      <c r="E218" s="127"/>
      <c r="F218" s="78"/>
      <c r="G218" s="71"/>
      <c r="H218" s="78"/>
      <c r="I218" s="78"/>
      <c r="J218" s="127"/>
      <c r="K218" s="127"/>
      <c r="L218" s="127"/>
      <c r="M218" s="127"/>
      <c r="N218" s="127"/>
      <c r="O218" s="127"/>
      <c r="P218" s="127"/>
      <c r="Q218" s="127"/>
      <c r="R218" s="127"/>
      <c r="S218" s="127"/>
      <c r="T218" s="127"/>
      <c r="U218" s="127"/>
      <c r="V218" s="127"/>
      <c r="W218" s="127"/>
      <c r="X218" s="71"/>
      <c r="Y218" s="71"/>
      <c r="Z218" s="71"/>
    </row>
    <row r="219" spans="1:26">
      <c r="A219" s="71"/>
      <c r="B219" s="71"/>
      <c r="C219" s="71"/>
      <c r="D219" s="106"/>
      <c r="E219" s="127"/>
      <c r="F219" s="78"/>
      <c r="G219" s="71"/>
      <c r="H219" s="78"/>
      <c r="I219" s="78"/>
      <c r="J219" s="127"/>
      <c r="K219" s="127"/>
      <c r="L219" s="127"/>
      <c r="M219" s="127"/>
      <c r="N219" s="127"/>
      <c r="O219" s="127"/>
      <c r="P219" s="127"/>
      <c r="Q219" s="127"/>
      <c r="R219" s="127"/>
      <c r="S219" s="127"/>
      <c r="T219" s="127"/>
      <c r="U219" s="127"/>
      <c r="V219" s="127"/>
      <c r="W219" s="127"/>
      <c r="X219" s="71"/>
      <c r="Y219" s="71"/>
      <c r="Z219" s="71"/>
    </row>
    <row r="220" spans="1:26">
      <c r="A220" s="71"/>
      <c r="B220" s="71"/>
      <c r="C220" s="71"/>
      <c r="D220" s="106"/>
      <c r="E220" s="127"/>
      <c r="F220" s="78"/>
      <c r="G220" s="71"/>
      <c r="H220" s="78"/>
      <c r="I220" s="78"/>
      <c r="J220" s="127"/>
      <c r="K220" s="127"/>
      <c r="L220" s="127"/>
      <c r="M220" s="127"/>
      <c r="N220" s="127"/>
      <c r="O220" s="127"/>
      <c r="P220" s="127"/>
      <c r="Q220" s="127"/>
      <c r="R220" s="127"/>
      <c r="S220" s="127"/>
      <c r="T220" s="127"/>
      <c r="U220" s="127"/>
      <c r="V220" s="127"/>
      <c r="W220" s="127"/>
      <c r="X220" s="71"/>
      <c r="Y220" s="71"/>
      <c r="Z220" s="71"/>
    </row>
    <row r="221" spans="1:26">
      <c r="A221" s="71"/>
      <c r="B221" s="71"/>
      <c r="C221" s="71"/>
      <c r="D221" s="106"/>
      <c r="E221" s="127"/>
      <c r="F221" s="78"/>
      <c r="G221" s="71"/>
      <c r="H221" s="78"/>
      <c r="I221" s="78"/>
      <c r="J221" s="127"/>
      <c r="K221" s="127"/>
      <c r="L221" s="127"/>
      <c r="M221" s="127"/>
      <c r="N221" s="127"/>
      <c r="O221" s="127"/>
      <c r="P221" s="127"/>
      <c r="Q221" s="127"/>
      <c r="R221" s="127"/>
      <c r="S221" s="127"/>
      <c r="T221" s="127"/>
      <c r="U221" s="127"/>
      <c r="V221" s="127"/>
      <c r="W221" s="127"/>
      <c r="X221" s="71"/>
      <c r="Y221" s="71"/>
      <c r="Z221" s="71"/>
    </row>
    <row r="222" spans="1:26">
      <c r="A222" s="71"/>
      <c r="B222" s="71"/>
      <c r="C222" s="71"/>
      <c r="D222" s="106"/>
      <c r="E222" s="127"/>
      <c r="F222" s="78"/>
      <c r="G222" s="71"/>
      <c r="H222" s="78"/>
      <c r="I222" s="78"/>
      <c r="J222" s="127"/>
      <c r="K222" s="127"/>
      <c r="L222" s="127"/>
      <c r="M222" s="127"/>
      <c r="N222" s="127"/>
      <c r="O222" s="127"/>
      <c r="P222" s="127"/>
      <c r="Q222" s="127"/>
      <c r="R222" s="127"/>
      <c r="S222" s="127"/>
      <c r="T222" s="127"/>
      <c r="U222" s="127"/>
      <c r="V222" s="127"/>
      <c r="W222" s="127"/>
      <c r="X222" s="71"/>
      <c r="Y222" s="71"/>
      <c r="Z222" s="71"/>
    </row>
    <row r="223" spans="1:26">
      <c r="A223" s="71"/>
      <c r="B223" s="71"/>
      <c r="C223" s="71"/>
      <c r="D223" s="106"/>
      <c r="E223" s="127"/>
      <c r="F223" s="78"/>
      <c r="G223" s="71"/>
      <c r="H223" s="78"/>
      <c r="I223" s="78"/>
      <c r="J223" s="127"/>
      <c r="K223" s="127"/>
      <c r="L223" s="127"/>
      <c r="M223" s="127"/>
      <c r="N223" s="127"/>
      <c r="O223" s="127"/>
      <c r="P223" s="127"/>
      <c r="Q223" s="127"/>
      <c r="R223" s="127"/>
      <c r="S223" s="127"/>
      <c r="T223" s="127"/>
      <c r="U223" s="127"/>
      <c r="V223" s="127"/>
      <c r="W223" s="127"/>
      <c r="X223" s="71"/>
      <c r="Y223" s="71"/>
      <c r="Z223" s="71"/>
    </row>
    <row r="224" spans="1:26">
      <c r="A224" s="71"/>
      <c r="B224" s="71"/>
      <c r="C224" s="71"/>
      <c r="D224" s="106"/>
      <c r="E224" s="127"/>
      <c r="F224" s="78"/>
      <c r="G224" s="71"/>
      <c r="H224" s="78"/>
      <c r="I224" s="78"/>
      <c r="J224" s="127"/>
      <c r="K224" s="127"/>
      <c r="L224" s="127"/>
      <c r="M224" s="127"/>
      <c r="N224" s="127"/>
      <c r="O224" s="127"/>
      <c r="P224" s="127"/>
      <c r="Q224" s="127"/>
      <c r="R224" s="127"/>
      <c r="S224" s="127"/>
      <c r="T224" s="127"/>
      <c r="U224" s="127"/>
      <c r="V224" s="127"/>
      <c r="W224" s="127"/>
      <c r="X224" s="71"/>
      <c r="Y224" s="71"/>
      <c r="Z224" s="71"/>
    </row>
    <row r="225" spans="1:26">
      <c r="A225" s="71"/>
      <c r="B225" s="71"/>
      <c r="C225" s="71"/>
      <c r="D225" s="106"/>
      <c r="E225" s="127"/>
      <c r="F225" s="78"/>
      <c r="G225" s="71"/>
      <c r="H225" s="78"/>
      <c r="I225" s="78"/>
      <c r="J225" s="127"/>
      <c r="K225" s="127"/>
      <c r="L225" s="127"/>
      <c r="M225" s="127"/>
      <c r="N225" s="127"/>
      <c r="O225" s="127"/>
      <c r="P225" s="127"/>
      <c r="Q225" s="127"/>
      <c r="R225" s="127"/>
      <c r="S225" s="127"/>
      <c r="T225" s="127"/>
      <c r="U225" s="127"/>
      <c r="V225" s="127"/>
      <c r="W225" s="127"/>
      <c r="X225" s="71"/>
      <c r="Y225" s="71"/>
      <c r="Z225" s="71"/>
    </row>
    <row r="226" spans="1:26">
      <c r="A226" s="71"/>
      <c r="B226" s="71"/>
      <c r="C226" s="71"/>
      <c r="D226" s="106"/>
      <c r="E226" s="127"/>
      <c r="F226" s="78"/>
      <c r="G226" s="71"/>
      <c r="H226" s="78"/>
      <c r="I226" s="78"/>
      <c r="J226" s="127"/>
      <c r="K226" s="127"/>
      <c r="L226" s="127"/>
      <c r="M226" s="127"/>
      <c r="N226" s="127"/>
      <c r="O226" s="127"/>
      <c r="P226" s="127"/>
      <c r="Q226" s="127"/>
      <c r="R226" s="127"/>
      <c r="S226" s="127"/>
      <c r="T226" s="127"/>
      <c r="U226" s="127"/>
      <c r="V226" s="127"/>
      <c r="W226" s="127"/>
      <c r="X226" s="71"/>
      <c r="Y226" s="71"/>
      <c r="Z226" s="71"/>
    </row>
    <row r="227" spans="1:26">
      <c r="A227" s="71"/>
      <c r="B227" s="71"/>
      <c r="C227" s="71"/>
      <c r="D227" s="106"/>
      <c r="E227" s="127"/>
      <c r="F227" s="78"/>
      <c r="G227" s="71"/>
      <c r="H227" s="78"/>
      <c r="I227" s="78"/>
      <c r="J227" s="127"/>
      <c r="K227" s="127"/>
      <c r="L227" s="127"/>
      <c r="M227" s="127"/>
      <c r="N227" s="127"/>
      <c r="O227" s="127"/>
      <c r="P227" s="127"/>
      <c r="Q227" s="127"/>
      <c r="R227" s="127"/>
      <c r="S227" s="127"/>
      <c r="T227" s="127"/>
      <c r="U227" s="127"/>
      <c r="V227" s="127"/>
      <c r="W227" s="127"/>
      <c r="X227" s="71"/>
      <c r="Y227" s="71"/>
      <c r="Z227" s="71"/>
    </row>
    <row r="228" spans="1:26">
      <c r="A228" s="71"/>
      <c r="B228" s="71"/>
      <c r="C228" s="71"/>
      <c r="D228" s="106"/>
      <c r="E228" s="127"/>
      <c r="F228" s="78"/>
      <c r="G228" s="71"/>
      <c r="H228" s="78"/>
      <c r="I228" s="78"/>
      <c r="J228" s="127"/>
      <c r="K228" s="127"/>
      <c r="L228" s="127"/>
      <c r="M228" s="127"/>
      <c r="N228" s="127"/>
      <c r="O228" s="127"/>
      <c r="P228" s="127"/>
      <c r="Q228" s="127"/>
      <c r="R228" s="127"/>
      <c r="S228" s="127"/>
      <c r="T228" s="127"/>
      <c r="U228" s="127"/>
      <c r="V228" s="127"/>
      <c r="W228" s="127"/>
      <c r="X228" s="71"/>
      <c r="Y228" s="71"/>
      <c r="Z228" s="71"/>
    </row>
    <row r="229" spans="1:26">
      <c r="A229" s="71"/>
      <c r="B229" s="71"/>
      <c r="C229" s="71"/>
      <c r="D229" s="106"/>
      <c r="E229" s="127"/>
      <c r="F229" s="78"/>
      <c r="G229" s="71"/>
      <c r="H229" s="78"/>
      <c r="I229" s="78"/>
      <c r="J229" s="127"/>
      <c r="K229" s="127"/>
      <c r="L229" s="127"/>
      <c r="M229" s="127"/>
      <c r="N229" s="127"/>
      <c r="O229" s="127"/>
      <c r="P229" s="127"/>
      <c r="Q229" s="127"/>
      <c r="R229" s="127"/>
      <c r="S229" s="127"/>
      <c r="T229" s="127"/>
      <c r="U229" s="127"/>
      <c r="V229" s="127"/>
      <c r="W229" s="127"/>
      <c r="X229" s="71"/>
      <c r="Y229" s="71"/>
      <c r="Z229" s="71"/>
    </row>
    <row r="230" spans="1:26">
      <c r="A230" s="71"/>
      <c r="B230" s="71"/>
      <c r="C230" s="71"/>
      <c r="D230" s="106"/>
      <c r="E230" s="127"/>
      <c r="F230" s="78"/>
      <c r="G230" s="71"/>
      <c r="H230" s="78"/>
      <c r="I230" s="78"/>
      <c r="J230" s="127"/>
      <c r="K230" s="127"/>
      <c r="L230" s="127"/>
      <c r="M230" s="127"/>
      <c r="N230" s="127"/>
      <c r="O230" s="127"/>
      <c r="P230" s="127"/>
      <c r="Q230" s="127"/>
      <c r="R230" s="127"/>
      <c r="S230" s="127"/>
      <c r="T230" s="127"/>
      <c r="U230" s="127"/>
      <c r="V230" s="127"/>
      <c r="W230" s="127"/>
      <c r="X230" s="71"/>
      <c r="Y230" s="71"/>
      <c r="Z230" s="71"/>
    </row>
    <row r="231" spans="1:26">
      <c r="A231" s="71"/>
      <c r="B231" s="71"/>
      <c r="C231" s="71"/>
      <c r="D231" s="106"/>
      <c r="E231" s="127"/>
      <c r="F231" s="78"/>
      <c r="G231" s="71"/>
      <c r="H231" s="78"/>
      <c r="I231" s="78"/>
      <c r="J231" s="127"/>
      <c r="K231" s="127"/>
      <c r="L231" s="127"/>
      <c r="M231" s="127"/>
      <c r="N231" s="127"/>
      <c r="O231" s="127"/>
      <c r="P231" s="127"/>
      <c r="Q231" s="127"/>
      <c r="R231" s="127"/>
      <c r="S231" s="127"/>
      <c r="T231" s="127"/>
      <c r="U231" s="127"/>
      <c r="V231" s="127"/>
      <c r="W231" s="127"/>
      <c r="X231" s="71"/>
      <c r="Y231" s="71"/>
      <c r="Z231" s="71"/>
    </row>
    <row r="232" spans="1:26">
      <c r="A232" s="71"/>
      <c r="B232" s="71"/>
      <c r="C232" s="71"/>
      <c r="D232" s="106"/>
      <c r="E232" s="127"/>
      <c r="F232" s="78"/>
      <c r="G232" s="71"/>
      <c r="H232" s="78"/>
      <c r="I232" s="78"/>
      <c r="J232" s="127"/>
      <c r="K232" s="127"/>
      <c r="L232" s="127"/>
      <c r="M232" s="127"/>
      <c r="N232" s="127"/>
      <c r="O232" s="127"/>
      <c r="P232" s="127"/>
      <c r="Q232" s="127"/>
      <c r="R232" s="127"/>
      <c r="S232" s="127"/>
      <c r="T232" s="127"/>
      <c r="U232" s="127"/>
      <c r="V232" s="127"/>
      <c r="W232" s="127"/>
      <c r="X232" s="71"/>
      <c r="Y232" s="71"/>
      <c r="Z232" s="71"/>
    </row>
    <row r="233" spans="1:26">
      <c r="A233" s="71"/>
      <c r="B233" s="71"/>
      <c r="C233" s="71"/>
      <c r="D233" s="106"/>
      <c r="E233" s="127"/>
      <c r="F233" s="78"/>
      <c r="G233" s="71"/>
      <c r="H233" s="78"/>
      <c r="I233" s="78"/>
      <c r="J233" s="127"/>
      <c r="K233" s="127"/>
      <c r="L233" s="127"/>
      <c r="M233" s="127"/>
      <c r="N233" s="127"/>
      <c r="O233" s="127"/>
      <c r="P233" s="127"/>
      <c r="Q233" s="127"/>
      <c r="R233" s="127"/>
      <c r="S233" s="127"/>
      <c r="T233" s="127"/>
      <c r="U233" s="127"/>
      <c r="V233" s="127"/>
      <c r="W233" s="127"/>
      <c r="X233" s="71"/>
      <c r="Y233" s="71"/>
      <c r="Z233" s="71"/>
    </row>
    <row r="234" spans="1:26">
      <c r="A234" s="71"/>
      <c r="B234" s="71"/>
      <c r="C234" s="71"/>
      <c r="D234" s="106"/>
      <c r="E234" s="127"/>
      <c r="F234" s="78"/>
      <c r="G234" s="71"/>
      <c r="H234" s="78"/>
      <c r="I234" s="78"/>
      <c r="J234" s="127"/>
      <c r="K234" s="127"/>
      <c r="L234" s="127"/>
      <c r="M234" s="127"/>
      <c r="N234" s="127"/>
      <c r="O234" s="127"/>
      <c r="P234" s="127"/>
      <c r="Q234" s="127"/>
      <c r="R234" s="127"/>
      <c r="S234" s="127"/>
      <c r="T234" s="127"/>
      <c r="U234" s="127"/>
      <c r="V234" s="127"/>
      <c r="W234" s="127"/>
      <c r="X234" s="71"/>
      <c r="Y234" s="71"/>
      <c r="Z234" s="71"/>
    </row>
    <row r="235" spans="1:26">
      <c r="A235" s="71"/>
      <c r="B235" s="71"/>
      <c r="C235" s="71"/>
      <c r="D235" s="106"/>
      <c r="E235" s="127"/>
      <c r="F235" s="78"/>
      <c r="G235" s="71"/>
      <c r="H235" s="78"/>
      <c r="I235" s="78"/>
      <c r="J235" s="127"/>
      <c r="K235" s="127"/>
      <c r="L235" s="127"/>
      <c r="M235" s="127"/>
      <c r="N235" s="127"/>
      <c r="O235" s="127"/>
      <c r="P235" s="127"/>
      <c r="Q235" s="127"/>
      <c r="R235" s="127"/>
      <c r="S235" s="127"/>
      <c r="T235" s="127"/>
      <c r="U235" s="127"/>
      <c r="V235" s="127"/>
      <c r="W235" s="127"/>
      <c r="X235" s="71"/>
      <c r="Y235" s="71"/>
      <c r="Z235" s="71"/>
    </row>
    <row r="236" spans="1:26">
      <c r="A236" s="71"/>
      <c r="B236" s="71"/>
      <c r="C236" s="71"/>
      <c r="D236" s="106"/>
      <c r="E236" s="127"/>
      <c r="F236" s="78"/>
      <c r="G236" s="71"/>
      <c r="H236" s="78"/>
      <c r="I236" s="78"/>
      <c r="J236" s="127"/>
      <c r="K236" s="127"/>
      <c r="L236" s="127"/>
      <c r="M236" s="127"/>
      <c r="N236" s="127"/>
      <c r="O236" s="127"/>
      <c r="P236" s="127"/>
      <c r="Q236" s="127"/>
      <c r="R236" s="127"/>
      <c r="S236" s="127"/>
      <c r="T236" s="127"/>
      <c r="U236" s="127"/>
      <c r="V236" s="127"/>
      <c r="W236" s="127"/>
      <c r="X236" s="71"/>
      <c r="Y236" s="71"/>
      <c r="Z236" s="71"/>
    </row>
    <row r="237" spans="1:26">
      <c r="A237" s="71"/>
      <c r="B237" s="71"/>
      <c r="C237" s="71"/>
      <c r="D237" s="106"/>
      <c r="E237" s="127"/>
      <c r="F237" s="78"/>
      <c r="G237" s="71"/>
      <c r="H237" s="78"/>
      <c r="I237" s="78"/>
      <c r="J237" s="127"/>
      <c r="K237" s="127"/>
      <c r="L237" s="127"/>
      <c r="M237" s="127"/>
      <c r="N237" s="127"/>
      <c r="O237" s="127"/>
      <c r="P237" s="127"/>
      <c r="Q237" s="127"/>
      <c r="R237" s="127"/>
      <c r="S237" s="127"/>
      <c r="T237" s="127"/>
      <c r="U237" s="127"/>
      <c r="V237" s="127"/>
      <c r="W237" s="127"/>
      <c r="X237" s="71"/>
      <c r="Y237" s="71"/>
      <c r="Z237" s="71"/>
    </row>
    <row r="238" spans="1:26">
      <c r="A238" s="71"/>
      <c r="B238" s="71"/>
      <c r="C238" s="71"/>
      <c r="D238" s="106"/>
      <c r="E238" s="127"/>
      <c r="F238" s="78"/>
      <c r="G238" s="71"/>
      <c r="H238" s="78"/>
      <c r="I238" s="78"/>
      <c r="J238" s="127"/>
      <c r="K238" s="127"/>
      <c r="L238" s="127"/>
      <c r="M238" s="127"/>
      <c r="N238" s="127"/>
      <c r="O238" s="127"/>
      <c r="P238" s="127"/>
      <c r="Q238" s="127"/>
      <c r="R238" s="127"/>
      <c r="S238" s="127"/>
      <c r="T238" s="127"/>
      <c r="U238" s="127"/>
      <c r="V238" s="127"/>
      <c r="W238" s="127"/>
      <c r="X238" s="71"/>
      <c r="Y238" s="71"/>
      <c r="Z238" s="71"/>
    </row>
    <row r="239" spans="1:26">
      <c r="A239" s="71"/>
      <c r="B239" s="71"/>
      <c r="C239" s="71"/>
      <c r="D239" s="106"/>
      <c r="E239" s="127"/>
      <c r="F239" s="78"/>
      <c r="G239" s="71"/>
      <c r="H239" s="78"/>
      <c r="I239" s="78"/>
      <c r="J239" s="127"/>
      <c r="K239" s="127"/>
      <c r="L239" s="127"/>
      <c r="M239" s="127"/>
      <c r="N239" s="127"/>
      <c r="O239" s="127"/>
      <c r="P239" s="127"/>
      <c r="Q239" s="127"/>
      <c r="R239" s="127"/>
      <c r="S239" s="127"/>
      <c r="T239" s="127"/>
      <c r="U239" s="127"/>
      <c r="V239" s="127"/>
      <c r="W239" s="127"/>
      <c r="X239" s="71"/>
      <c r="Y239" s="71"/>
      <c r="Z239" s="71"/>
    </row>
    <row r="240" spans="1:26">
      <c r="A240" s="71"/>
      <c r="B240" s="71"/>
      <c r="C240" s="71"/>
      <c r="D240" s="106"/>
      <c r="E240" s="127"/>
      <c r="F240" s="78"/>
      <c r="G240" s="71"/>
      <c r="H240" s="78"/>
      <c r="I240" s="78"/>
      <c r="J240" s="127"/>
      <c r="K240" s="127"/>
      <c r="L240" s="127"/>
      <c r="M240" s="127"/>
      <c r="N240" s="127"/>
      <c r="O240" s="127"/>
      <c r="P240" s="127"/>
      <c r="Q240" s="127"/>
      <c r="R240" s="127"/>
      <c r="S240" s="127"/>
      <c r="T240" s="127"/>
      <c r="U240" s="127"/>
      <c r="V240" s="127"/>
      <c r="W240" s="127"/>
      <c r="X240" s="71"/>
      <c r="Y240" s="71"/>
      <c r="Z240" s="71"/>
    </row>
    <row r="241" spans="1:26">
      <c r="A241" s="71"/>
      <c r="B241" s="71"/>
      <c r="C241" s="71"/>
      <c r="D241" s="106"/>
      <c r="E241" s="127"/>
      <c r="F241" s="78"/>
      <c r="G241" s="71"/>
      <c r="H241" s="78"/>
      <c r="I241" s="78"/>
      <c r="J241" s="127"/>
      <c r="K241" s="127"/>
      <c r="L241" s="127"/>
      <c r="M241" s="127"/>
      <c r="N241" s="127"/>
      <c r="O241" s="127"/>
      <c r="P241" s="127"/>
      <c r="Q241" s="127"/>
      <c r="R241" s="127"/>
      <c r="S241" s="127"/>
      <c r="T241" s="127"/>
      <c r="U241" s="127"/>
      <c r="V241" s="127"/>
      <c r="W241" s="127"/>
      <c r="X241" s="71"/>
      <c r="Y241" s="71"/>
      <c r="Z241" s="71"/>
    </row>
    <row r="242" spans="1:26">
      <c r="A242" s="71"/>
      <c r="B242" s="71"/>
      <c r="C242" s="71"/>
      <c r="D242" s="106"/>
      <c r="E242" s="127"/>
      <c r="F242" s="78"/>
      <c r="G242" s="71"/>
      <c r="H242" s="78"/>
      <c r="I242" s="78"/>
      <c r="J242" s="127"/>
      <c r="K242" s="127"/>
      <c r="L242" s="127"/>
      <c r="M242" s="127"/>
      <c r="N242" s="127"/>
      <c r="O242" s="127"/>
      <c r="P242" s="127"/>
      <c r="Q242" s="127"/>
      <c r="R242" s="127"/>
      <c r="S242" s="127"/>
      <c r="T242" s="127"/>
      <c r="U242" s="127"/>
      <c r="V242" s="127"/>
      <c r="W242" s="127"/>
      <c r="X242" s="71"/>
      <c r="Y242" s="71"/>
      <c r="Z242" s="71"/>
    </row>
    <row r="243" spans="1:26">
      <c r="A243" s="71"/>
      <c r="B243" s="71"/>
      <c r="C243" s="71"/>
      <c r="D243" s="106"/>
      <c r="E243" s="127"/>
      <c r="F243" s="78"/>
      <c r="G243" s="71"/>
      <c r="H243" s="78"/>
      <c r="I243" s="78"/>
      <c r="J243" s="127"/>
      <c r="K243" s="127"/>
      <c r="L243" s="127"/>
      <c r="M243" s="127"/>
      <c r="N243" s="127"/>
      <c r="O243" s="127"/>
      <c r="P243" s="127"/>
      <c r="Q243" s="127"/>
      <c r="R243" s="127"/>
      <c r="S243" s="127"/>
      <c r="T243" s="127"/>
      <c r="U243" s="127"/>
      <c r="V243" s="127"/>
      <c r="W243" s="127"/>
      <c r="X243" s="71"/>
      <c r="Y243" s="71"/>
      <c r="Z243" s="71"/>
    </row>
    <row r="244" spans="1:26">
      <c r="A244" s="71"/>
      <c r="B244" s="71"/>
      <c r="C244" s="71"/>
      <c r="D244" s="106"/>
      <c r="E244" s="127"/>
      <c r="F244" s="78"/>
      <c r="G244" s="71"/>
      <c r="H244" s="78"/>
      <c r="I244" s="78"/>
      <c r="J244" s="127"/>
      <c r="K244" s="127"/>
      <c r="L244" s="127"/>
      <c r="M244" s="127"/>
      <c r="N244" s="127"/>
      <c r="O244" s="127"/>
      <c r="P244" s="127"/>
      <c r="Q244" s="127"/>
      <c r="R244" s="127"/>
      <c r="S244" s="127"/>
      <c r="T244" s="127"/>
      <c r="U244" s="127"/>
      <c r="V244" s="127"/>
      <c r="W244" s="127"/>
      <c r="X244" s="71"/>
      <c r="Y244" s="71"/>
      <c r="Z244" s="71"/>
    </row>
    <row r="245" spans="1:26">
      <c r="A245" s="71"/>
      <c r="B245" s="71"/>
      <c r="C245" s="71"/>
      <c r="D245" s="106"/>
      <c r="E245" s="127"/>
      <c r="F245" s="78"/>
      <c r="G245" s="71"/>
      <c r="H245" s="78"/>
      <c r="I245" s="78"/>
      <c r="J245" s="127"/>
      <c r="K245" s="127"/>
      <c r="L245" s="127"/>
      <c r="M245" s="127"/>
      <c r="N245" s="127"/>
      <c r="O245" s="127"/>
      <c r="P245" s="127"/>
      <c r="Q245" s="127"/>
      <c r="R245" s="127"/>
      <c r="S245" s="127"/>
      <c r="T245" s="127"/>
      <c r="U245" s="127"/>
      <c r="V245" s="127"/>
      <c r="W245" s="127"/>
      <c r="X245" s="71"/>
      <c r="Y245" s="71"/>
      <c r="Z245" s="71"/>
    </row>
    <row r="246" spans="1:26">
      <c r="A246" s="71"/>
      <c r="B246" s="71"/>
      <c r="C246" s="71"/>
      <c r="D246" s="106"/>
      <c r="E246" s="127"/>
      <c r="F246" s="78"/>
      <c r="G246" s="71"/>
      <c r="H246" s="78"/>
      <c r="I246" s="78"/>
      <c r="J246" s="127"/>
      <c r="K246" s="127"/>
      <c r="L246" s="127"/>
      <c r="M246" s="127"/>
      <c r="N246" s="127"/>
      <c r="O246" s="127"/>
      <c r="P246" s="127"/>
      <c r="Q246" s="127"/>
      <c r="R246" s="127"/>
      <c r="S246" s="127"/>
      <c r="T246" s="127"/>
      <c r="U246" s="127"/>
      <c r="V246" s="127"/>
      <c r="W246" s="127"/>
      <c r="X246" s="71"/>
      <c r="Y246" s="71"/>
      <c r="Z246" s="71"/>
    </row>
    <row r="247" spans="1:26">
      <c r="A247" s="71"/>
      <c r="B247" s="71"/>
      <c r="C247" s="71"/>
      <c r="D247" s="106"/>
      <c r="E247" s="127"/>
      <c r="F247" s="78"/>
      <c r="G247" s="71"/>
      <c r="H247" s="78"/>
      <c r="I247" s="78"/>
      <c r="J247" s="127"/>
      <c r="K247" s="127"/>
      <c r="L247" s="127"/>
      <c r="M247" s="127"/>
      <c r="N247" s="127"/>
      <c r="O247" s="127"/>
      <c r="P247" s="127"/>
      <c r="Q247" s="127"/>
      <c r="R247" s="127"/>
      <c r="S247" s="127"/>
      <c r="T247" s="127"/>
      <c r="U247" s="127"/>
      <c r="V247" s="127"/>
      <c r="W247" s="127"/>
      <c r="X247" s="71"/>
      <c r="Y247" s="71"/>
      <c r="Z247" s="71"/>
    </row>
    <row r="248" spans="1:26">
      <c r="A248" s="71"/>
      <c r="B248" s="71"/>
      <c r="C248" s="71"/>
      <c r="D248" s="106"/>
      <c r="E248" s="127"/>
      <c r="F248" s="78"/>
      <c r="G248" s="71"/>
      <c r="H248" s="78"/>
      <c r="I248" s="78"/>
      <c r="J248" s="127"/>
      <c r="K248" s="127"/>
      <c r="L248" s="127"/>
      <c r="M248" s="127"/>
      <c r="N248" s="127"/>
      <c r="O248" s="127"/>
      <c r="P248" s="127"/>
      <c r="Q248" s="127"/>
      <c r="R248" s="127"/>
      <c r="S248" s="127"/>
      <c r="T248" s="127"/>
      <c r="U248" s="127"/>
      <c r="V248" s="127"/>
      <c r="W248" s="127"/>
      <c r="X248" s="71"/>
      <c r="Y248" s="71"/>
      <c r="Z248" s="71"/>
    </row>
    <row r="249" spans="1:26">
      <c r="A249" s="71"/>
      <c r="B249" s="71"/>
      <c r="C249" s="71"/>
      <c r="D249" s="106"/>
      <c r="E249" s="127"/>
      <c r="F249" s="78"/>
      <c r="G249" s="71"/>
      <c r="H249" s="78"/>
      <c r="I249" s="78"/>
      <c r="J249" s="127"/>
      <c r="K249" s="127"/>
      <c r="L249" s="127"/>
      <c r="M249" s="127"/>
      <c r="N249" s="127"/>
      <c r="O249" s="127"/>
      <c r="P249" s="127"/>
      <c r="Q249" s="127"/>
      <c r="R249" s="127"/>
      <c r="S249" s="127"/>
      <c r="T249" s="127"/>
      <c r="U249" s="127"/>
      <c r="V249" s="127"/>
      <c r="W249" s="127"/>
      <c r="X249" s="71"/>
      <c r="Y249" s="71"/>
      <c r="Z249" s="71"/>
    </row>
    <row r="250" spans="1:26">
      <c r="A250" s="71"/>
      <c r="B250" s="71"/>
      <c r="C250" s="71"/>
      <c r="D250" s="106"/>
      <c r="E250" s="127"/>
      <c r="F250" s="78"/>
      <c r="G250" s="71"/>
      <c r="H250" s="78"/>
      <c r="I250" s="78"/>
      <c r="J250" s="127"/>
      <c r="K250" s="127"/>
      <c r="L250" s="127"/>
      <c r="M250" s="127"/>
      <c r="N250" s="127"/>
      <c r="O250" s="127"/>
      <c r="P250" s="127"/>
      <c r="Q250" s="127"/>
      <c r="R250" s="127"/>
      <c r="S250" s="127"/>
      <c r="T250" s="127"/>
      <c r="U250" s="127"/>
      <c r="V250" s="127"/>
      <c r="W250" s="127"/>
      <c r="X250" s="71"/>
      <c r="Y250" s="71"/>
      <c r="Z250" s="71"/>
    </row>
    <row r="251" spans="1:26">
      <c r="A251" s="71"/>
      <c r="B251" s="71"/>
      <c r="C251" s="71"/>
      <c r="D251" s="106"/>
      <c r="E251" s="127"/>
      <c r="F251" s="78"/>
      <c r="G251" s="71"/>
      <c r="H251" s="78"/>
      <c r="I251" s="78"/>
      <c r="J251" s="127"/>
      <c r="K251" s="127"/>
      <c r="L251" s="127"/>
      <c r="M251" s="127"/>
      <c r="N251" s="127"/>
      <c r="O251" s="127"/>
      <c r="P251" s="127"/>
      <c r="Q251" s="127"/>
      <c r="R251" s="127"/>
      <c r="S251" s="127"/>
      <c r="T251" s="127"/>
      <c r="U251" s="127"/>
      <c r="V251" s="127"/>
      <c r="W251" s="127"/>
      <c r="X251" s="71"/>
      <c r="Y251" s="71"/>
      <c r="Z251" s="71"/>
    </row>
    <row r="252" spans="1:26">
      <c r="A252" s="71"/>
      <c r="B252" s="71"/>
      <c r="C252" s="71"/>
      <c r="D252" s="106"/>
      <c r="E252" s="127"/>
      <c r="F252" s="78"/>
      <c r="G252" s="71"/>
      <c r="H252" s="78"/>
      <c r="I252" s="78"/>
      <c r="J252" s="127"/>
      <c r="K252" s="127"/>
      <c r="L252" s="127"/>
      <c r="M252" s="127"/>
      <c r="N252" s="127"/>
      <c r="O252" s="127"/>
      <c r="P252" s="127"/>
      <c r="Q252" s="127"/>
      <c r="R252" s="127"/>
      <c r="S252" s="127"/>
      <c r="T252" s="127"/>
      <c r="U252" s="127"/>
      <c r="V252" s="127"/>
      <c r="W252" s="127"/>
      <c r="X252" s="71"/>
      <c r="Y252" s="71"/>
      <c r="Z252" s="71"/>
    </row>
    <row r="253" spans="1:26">
      <c r="A253" s="71"/>
      <c r="B253" s="71"/>
      <c r="C253" s="71"/>
      <c r="D253" s="106"/>
      <c r="E253" s="127"/>
      <c r="F253" s="78"/>
      <c r="G253" s="71"/>
      <c r="H253" s="78"/>
      <c r="I253" s="78"/>
      <c r="J253" s="127"/>
      <c r="K253" s="127"/>
      <c r="L253" s="127"/>
      <c r="M253" s="127"/>
      <c r="N253" s="127"/>
      <c r="O253" s="127"/>
      <c r="P253" s="127"/>
      <c r="Q253" s="127"/>
      <c r="R253" s="127"/>
      <c r="S253" s="127"/>
      <c r="T253" s="127"/>
      <c r="U253" s="127"/>
      <c r="V253" s="127"/>
      <c r="W253" s="127"/>
      <c r="X253" s="71"/>
      <c r="Y253" s="71"/>
      <c r="Z253" s="71"/>
    </row>
    <row r="254" spans="1:26">
      <c r="A254" s="71"/>
      <c r="B254" s="71"/>
      <c r="C254" s="71"/>
      <c r="D254" s="106"/>
      <c r="E254" s="127"/>
      <c r="F254" s="78"/>
      <c r="G254" s="71"/>
      <c r="H254" s="78"/>
      <c r="I254" s="78"/>
      <c r="J254" s="127"/>
      <c r="K254" s="127"/>
      <c r="L254" s="127"/>
      <c r="M254" s="127"/>
      <c r="N254" s="127"/>
      <c r="O254" s="127"/>
      <c r="P254" s="127"/>
      <c r="Q254" s="127"/>
      <c r="R254" s="127"/>
      <c r="S254" s="127"/>
      <c r="T254" s="127"/>
      <c r="U254" s="127"/>
      <c r="V254" s="127"/>
      <c r="W254" s="127"/>
      <c r="X254" s="71"/>
      <c r="Y254" s="71"/>
      <c r="Z254" s="71"/>
    </row>
    <row r="255" spans="1:26">
      <c r="A255" s="71"/>
      <c r="B255" s="71"/>
      <c r="C255" s="71"/>
      <c r="D255" s="106"/>
      <c r="E255" s="127"/>
      <c r="F255" s="78"/>
      <c r="G255" s="71"/>
      <c r="H255" s="78"/>
      <c r="I255" s="78"/>
      <c r="J255" s="127"/>
      <c r="K255" s="127"/>
      <c r="L255" s="127"/>
      <c r="M255" s="127"/>
      <c r="N255" s="127"/>
      <c r="O255" s="127"/>
      <c r="P255" s="127"/>
      <c r="Q255" s="127"/>
      <c r="R255" s="127"/>
      <c r="S255" s="127"/>
      <c r="T255" s="127"/>
      <c r="U255" s="127"/>
      <c r="V255" s="127"/>
      <c r="W255" s="127"/>
      <c r="X255" s="71"/>
      <c r="Y255" s="71"/>
      <c r="Z255" s="71"/>
    </row>
    <row r="256" spans="1:26">
      <c r="A256" s="71"/>
      <c r="B256" s="71"/>
      <c r="C256" s="71"/>
      <c r="D256" s="106"/>
      <c r="E256" s="127"/>
      <c r="F256" s="78"/>
      <c r="G256" s="71"/>
      <c r="H256" s="78"/>
      <c r="I256" s="78"/>
      <c r="J256" s="127"/>
      <c r="K256" s="127"/>
      <c r="L256" s="127"/>
      <c r="M256" s="127"/>
      <c r="N256" s="127"/>
      <c r="O256" s="127"/>
      <c r="P256" s="127"/>
      <c r="Q256" s="127"/>
      <c r="R256" s="127"/>
      <c r="S256" s="127"/>
      <c r="T256" s="127"/>
      <c r="U256" s="127"/>
      <c r="V256" s="127"/>
      <c r="W256" s="127"/>
      <c r="X256" s="71"/>
      <c r="Y256" s="71"/>
      <c r="Z256" s="71"/>
    </row>
    <row r="257" spans="1:26">
      <c r="A257" s="71"/>
      <c r="B257" s="71"/>
      <c r="C257" s="71"/>
      <c r="D257" s="106"/>
      <c r="E257" s="127"/>
      <c r="F257" s="78"/>
      <c r="G257" s="71"/>
      <c r="H257" s="78"/>
      <c r="I257" s="78"/>
      <c r="J257" s="127"/>
      <c r="K257" s="127"/>
      <c r="L257" s="127"/>
      <c r="M257" s="127"/>
      <c r="N257" s="127"/>
      <c r="O257" s="127"/>
      <c r="P257" s="127"/>
      <c r="Q257" s="127"/>
      <c r="R257" s="127"/>
      <c r="S257" s="127"/>
      <c r="T257" s="127"/>
      <c r="U257" s="127"/>
      <c r="V257" s="127"/>
      <c r="W257" s="127"/>
      <c r="X257" s="71"/>
      <c r="Y257" s="71"/>
      <c r="Z257" s="71"/>
    </row>
    <row r="258" spans="1:26">
      <c r="A258" s="71"/>
      <c r="B258" s="71"/>
      <c r="C258" s="71"/>
      <c r="D258" s="106"/>
      <c r="E258" s="127"/>
      <c r="F258" s="78"/>
      <c r="G258" s="71"/>
      <c r="H258" s="78"/>
      <c r="I258" s="78"/>
      <c r="J258" s="127"/>
      <c r="K258" s="127"/>
      <c r="L258" s="127"/>
      <c r="M258" s="127"/>
      <c r="N258" s="127"/>
      <c r="O258" s="127"/>
      <c r="P258" s="127"/>
      <c r="Q258" s="127"/>
      <c r="R258" s="127"/>
      <c r="S258" s="127"/>
      <c r="T258" s="127"/>
      <c r="U258" s="127"/>
      <c r="V258" s="127"/>
      <c r="W258" s="127"/>
      <c r="X258" s="71"/>
      <c r="Y258" s="71"/>
      <c r="Z258" s="71"/>
    </row>
    <row r="259" spans="1:26">
      <c r="A259" s="71"/>
      <c r="B259" s="71"/>
      <c r="C259" s="71"/>
      <c r="D259" s="106"/>
      <c r="E259" s="127"/>
      <c r="F259" s="78"/>
      <c r="G259" s="71"/>
      <c r="H259" s="78"/>
      <c r="I259" s="78"/>
      <c r="J259" s="127"/>
      <c r="K259" s="127"/>
      <c r="L259" s="127"/>
      <c r="M259" s="127"/>
      <c r="N259" s="127"/>
      <c r="O259" s="127"/>
      <c r="P259" s="127"/>
      <c r="Q259" s="127"/>
      <c r="R259" s="127"/>
      <c r="S259" s="127"/>
      <c r="T259" s="127"/>
      <c r="U259" s="127"/>
      <c r="V259" s="127"/>
      <c r="W259" s="127"/>
      <c r="X259" s="71"/>
      <c r="Y259" s="71"/>
      <c r="Z259" s="71"/>
    </row>
    <row r="260" spans="1:26">
      <c r="A260" s="71"/>
      <c r="B260" s="71"/>
      <c r="C260" s="71"/>
      <c r="D260" s="106"/>
      <c r="E260" s="127"/>
      <c r="F260" s="78"/>
      <c r="G260" s="71"/>
      <c r="H260" s="78"/>
      <c r="I260" s="78"/>
      <c r="J260" s="127"/>
      <c r="K260" s="127"/>
      <c r="L260" s="127"/>
      <c r="M260" s="127"/>
      <c r="N260" s="127"/>
      <c r="O260" s="127"/>
      <c r="P260" s="127"/>
      <c r="Q260" s="127"/>
      <c r="R260" s="127"/>
      <c r="S260" s="127"/>
      <c r="T260" s="127"/>
      <c r="U260" s="127"/>
      <c r="V260" s="127"/>
      <c r="W260" s="127"/>
      <c r="X260" s="71"/>
      <c r="Y260" s="71"/>
      <c r="Z260" s="71"/>
    </row>
    <row r="261" spans="1:26">
      <c r="A261" s="71"/>
      <c r="B261" s="71"/>
      <c r="C261" s="71"/>
      <c r="D261" s="106"/>
      <c r="E261" s="127"/>
      <c r="F261" s="78"/>
      <c r="G261" s="71"/>
      <c r="H261" s="78"/>
      <c r="I261" s="78"/>
      <c r="J261" s="127"/>
      <c r="K261" s="127"/>
      <c r="L261" s="127"/>
      <c r="M261" s="127"/>
      <c r="N261" s="127"/>
      <c r="O261" s="127"/>
      <c r="P261" s="127"/>
      <c r="Q261" s="127"/>
      <c r="R261" s="127"/>
      <c r="S261" s="127"/>
      <c r="T261" s="127"/>
      <c r="U261" s="127"/>
      <c r="V261" s="127"/>
      <c r="W261" s="127"/>
      <c r="X261" s="71"/>
      <c r="Y261" s="71"/>
      <c r="Z261" s="71"/>
    </row>
    <row r="262" spans="1:26">
      <c r="A262" s="71"/>
      <c r="B262" s="71"/>
      <c r="C262" s="71"/>
      <c r="D262" s="106"/>
      <c r="E262" s="127"/>
      <c r="F262" s="78"/>
      <c r="G262" s="71"/>
      <c r="H262" s="78"/>
      <c r="I262" s="78"/>
      <c r="J262" s="127"/>
      <c r="K262" s="127"/>
      <c r="L262" s="127"/>
      <c r="M262" s="127"/>
      <c r="N262" s="127"/>
      <c r="O262" s="127"/>
      <c r="P262" s="127"/>
      <c r="Q262" s="127"/>
      <c r="R262" s="127"/>
      <c r="S262" s="127"/>
      <c r="T262" s="127"/>
      <c r="U262" s="127"/>
      <c r="V262" s="127"/>
      <c r="W262" s="127"/>
      <c r="X262" s="71"/>
      <c r="Y262" s="71"/>
      <c r="Z262" s="71"/>
    </row>
    <row r="263" spans="1:26">
      <c r="A263" s="71"/>
      <c r="B263" s="71"/>
      <c r="C263" s="71"/>
      <c r="D263" s="106"/>
      <c r="E263" s="127"/>
      <c r="F263" s="78"/>
      <c r="G263" s="71"/>
      <c r="H263" s="78"/>
      <c r="I263" s="78"/>
      <c r="J263" s="127"/>
      <c r="K263" s="127"/>
      <c r="L263" s="127"/>
      <c r="M263" s="127"/>
      <c r="N263" s="127"/>
      <c r="O263" s="127"/>
      <c r="P263" s="127"/>
      <c r="Q263" s="127"/>
      <c r="R263" s="127"/>
      <c r="S263" s="127"/>
      <c r="T263" s="127"/>
      <c r="U263" s="127"/>
      <c r="V263" s="127"/>
      <c r="W263" s="127"/>
      <c r="X263" s="71"/>
      <c r="Y263" s="71"/>
      <c r="Z263" s="71"/>
    </row>
    <row r="264" spans="1:26">
      <c r="A264" s="71"/>
      <c r="B264" s="71"/>
      <c r="C264" s="71"/>
      <c r="D264" s="106"/>
      <c r="E264" s="127"/>
      <c r="F264" s="78"/>
      <c r="G264" s="71"/>
      <c r="H264" s="78"/>
      <c r="I264" s="78"/>
      <c r="J264" s="127"/>
      <c r="K264" s="127"/>
      <c r="L264" s="127"/>
      <c r="M264" s="127"/>
      <c r="N264" s="127"/>
      <c r="O264" s="127"/>
      <c r="P264" s="127"/>
      <c r="Q264" s="127"/>
      <c r="R264" s="127"/>
      <c r="S264" s="127"/>
      <c r="T264" s="127"/>
      <c r="U264" s="127"/>
      <c r="V264" s="127"/>
      <c r="W264" s="127"/>
      <c r="X264" s="71"/>
      <c r="Y264" s="71"/>
      <c r="Z264" s="71"/>
    </row>
    <row r="265" spans="1:26">
      <c r="A265" s="71"/>
      <c r="B265" s="71"/>
      <c r="C265" s="71"/>
      <c r="D265" s="106"/>
      <c r="E265" s="127"/>
      <c r="F265" s="78"/>
      <c r="G265" s="71"/>
      <c r="H265" s="78"/>
      <c r="I265" s="78"/>
      <c r="J265" s="127"/>
      <c r="K265" s="127"/>
      <c r="L265" s="127"/>
      <c r="M265" s="127"/>
      <c r="N265" s="127"/>
      <c r="O265" s="127"/>
      <c r="P265" s="127"/>
      <c r="Q265" s="127"/>
      <c r="R265" s="127"/>
      <c r="S265" s="127"/>
      <c r="T265" s="127"/>
      <c r="U265" s="127"/>
      <c r="V265" s="127"/>
      <c r="W265" s="127"/>
      <c r="X265" s="71"/>
      <c r="Y265" s="71"/>
      <c r="Z265" s="71"/>
    </row>
    <row r="266" spans="1:26">
      <c r="A266" s="71"/>
      <c r="B266" s="71"/>
      <c r="C266" s="71"/>
      <c r="D266" s="106"/>
      <c r="E266" s="127"/>
      <c r="F266" s="78"/>
      <c r="G266" s="71"/>
      <c r="H266" s="78"/>
      <c r="I266" s="78"/>
      <c r="J266" s="127"/>
      <c r="K266" s="127"/>
      <c r="L266" s="127"/>
      <c r="M266" s="127"/>
      <c r="N266" s="127"/>
      <c r="O266" s="127"/>
      <c r="P266" s="127"/>
      <c r="Q266" s="127"/>
      <c r="R266" s="127"/>
      <c r="S266" s="127"/>
      <c r="T266" s="127"/>
      <c r="U266" s="127"/>
      <c r="V266" s="127"/>
      <c r="W266" s="127"/>
      <c r="X266" s="71"/>
      <c r="Y266" s="71"/>
      <c r="Z266" s="71"/>
    </row>
    <row r="267" spans="1:26">
      <c r="A267" s="71"/>
      <c r="B267" s="71"/>
      <c r="C267" s="71"/>
      <c r="D267" s="106"/>
      <c r="E267" s="127"/>
      <c r="F267" s="78"/>
      <c r="G267" s="71"/>
      <c r="H267" s="78"/>
      <c r="I267" s="78"/>
      <c r="J267" s="127"/>
      <c r="K267" s="127"/>
      <c r="L267" s="127"/>
      <c r="M267" s="127"/>
      <c r="N267" s="127"/>
      <c r="O267" s="127"/>
      <c r="P267" s="127"/>
      <c r="Q267" s="127"/>
      <c r="R267" s="127"/>
      <c r="S267" s="127"/>
      <c r="T267" s="127"/>
      <c r="U267" s="127"/>
      <c r="V267" s="127"/>
      <c r="W267" s="127"/>
      <c r="X267" s="71"/>
      <c r="Y267" s="71"/>
      <c r="Z267" s="71"/>
    </row>
    <row r="268" spans="1:26">
      <c r="A268" s="71"/>
      <c r="B268" s="71"/>
      <c r="C268" s="71"/>
      <c r="D268" s="106"/>
      <c r="E268" s="127"/>
      <c r="F268" s="78"/>
      <c r="G268" s="71"/>
      <c r="H268" s="78"/>
      <c r="I268" s="78"/>
      <c r="J268" s="127"/>
      <c r="K268" s="127"/>
      <c r="L268" s="127"/>
      <c r="M268" s="127"/>
      <c r="N268" s="127"/>
      <c r="O268" s="127"/>
      <c r="P268" s="127"/>
      <c r="Q268" s="127"/>
      <c r="R268" s="127"/>
      <c r="S268" s="127"/>
      <c r="T268" s="127"/>
      <c r="U268" s="127"/>
      <c r="V268" s="127"/>
      <c r="W268" s="127"/>
      <c r="X268" s="71"/>
      <c r="Y268" s="71"/>
      <c r="Z268" s="71"/>
    </row>
    <row r="269" spans="1:26">
      <c r="A269" s="71"/>
      <c r="B269" s="71"/>
      <c r="C269" s="71"/>
      <c r="D269" s="106"/>
      <c r="E269" s="127"/>
      <c r="F269" s="78"/>
      <c r="G269" s="71"/>
      <c r="H269" s="78"/>
      <c r="I269" s="78"/>
      <c r="J269" s="127"/>
      <c r="K269" s="127"/>
      <c r="L269" s="127"/>
      <c r="M269" s="127"/>
      <c r="N269" s="127"/>
      <c r="O269" s="127"/>
      <c r="P269" s="127"/>
      <c r="Q269" s="127"/>
      <c r="R269" s="127"/>
      <c r="S269" s="127"/>
      <c r="T269" s="127"/>
      <c r="U269" s="127"/>
      <c r="V269" s="127"/>
      <c r="W269" s="127"/>
      <c r="X269" s="71"/>
      <c r="Y269" s="71"/>
      <c r="Z269" s="71"/>
    </row>
    <row r="270" spans="1:26">
      <c r="A270" s="71"/>
      <c r="B270" s="71"/>
      <c r="C270" s="71"/>
      <c r="D270" s="106"/>
      <c r="E270" s="127"/>
      <c r="F270" s="78"/>
      <c r="G270" s="71"/>
      <c r="H270" s="78"/>
      <c r="I270" s="78"/>
      <c r="J270" s="127"/>
      <c r="K270" s="127"/>
      <c r="L270" s="127"/>
      <c r="M270" s="127"/>
      <c r="N270" s="127"/>
      <c r="O270" s="127"/>
      <c r="P270" s="127"/>
      <c r="Q270" s="127"/>
      <c r="R270" s="127"/>
      <c r="S270" s="127"/>
      <c r="T270" s="127"/>
      <c r="U270" s="127"/>
      <c r="V270" s="127"/>
      <c r="W270" s="127"/>
      <c r="X270" s="71"/>
      <c r="Y270" s="71"/>
      <c r="Z270" s="71"/>
    </row>
    <row r="271" spans="1:26">
      <c r="A271" s="71"/>
      <c r="B271" s="71"/>
      <c r="C271" s="71"/>
      <c r="D271" s="106"/>
      <c r="E271" s="127"/>
      <c r="F271" s="78"/>
      <c r="G271" s="71"/>
      <c r="H271" s="78"/>
      <c r="I271" s="78"/>
      <c r="J271" s="127"/>
      <c r="K271" s="127"/>
      <c r="L271" s="127"/>
      <c r="M271" s="127"/>
      <c r="N271" s="127"/>
      <c r="O271" s="127"/>
      <c r="P271" s="127"/>
      <c r="Q271" s="127"/>
      <c r="R271" s="127"/>
      <c r="S271" s="127"/>
      <c r="T271" s="127"/>
      <c r="U271" s="127"/>
      <c r="V271" s="127"/>
      <c r="W271" s="127"/>
      <c r="X271" s="71"/>
      <c r="Y271" s="71"/>
      <c r="Z271" s="71"/>
    </row>
    <row r="272" spans="1:26">
      <c r="A272" s="71"/>
      <c r="B272" s="71"/>
      <c r="C272" s="71"/>
      <c r="D272" s="106"/>
      <c r="E272" s="127"/>
      <c r="F272" s="78"/>
      <c r="G272" s="71"/>
      <c r="H272" s="78"/>
      <c r="I272" s="78"/>
      <c r="J272" s="127"/>
      <c r="K272" s="127"/>
      <c r="L272" s="127"/>
      <c r="M272" s="127"/>
      <c r="N272" s="127"/>
      <c r="O272" s="127"/>
      <c r="P272" s="127"/>
      <c r="Q272" s="127"/>
      <c r="R272" s="127"/>
      <c r="S272" s="127"/>
      <c r="T272" s="127"/>
      <c r="U272" s="127"/>
      <c r="V272" s="127"/>
      <c r="W272" s="127"/>
      <c r="X272" s="71"/>
      <c r="Y272" s="71"/>
      <c r="Z272" s="71"/>
    </row>
    <row r="273" spans="1:26">
      <c r="A273" s="71"/>
      <c r="B273" s="71"/>
      <c r="C273" s="71"/>
      <c r="D273" s="106"/>
      <c r="E273" s="127"/>
      <c r="F273" s="78"/>
      <c r="G273" s="71"/>
      <c r="H273" s="78"/>
      <c r="I273" s="78"/>
      <c r="J273" s="127"/>
      <c r="K273" s="127"/>
      <c r="L273" s="127"/>
      <c r="M273" s="127"/>
      <c r="N273" s="127"/>
      <c r="O273" s="127"/>
      <c r="P273" s="127"/>
      <c r="Q273" s="127"/>
      <c r="R273" s="127"/>
      <c r="S273" s="127"/>
      <c r="T273" s="127"/>
      <c r="U273" s="127"/>
      <c r="V273" s="127"/>
      <c r="W273" s="127"/>
      <c r="X273" s="71"/>
      <c r="Y273" s="71"/>
      <c r="Z273" s="71"/>
    </row>
    <row r="274" spans="1:26">
      <c r="A274" s="71"/>
      <c r="B274" s="71"/>
      <c r="C274" s="71"/>
      <c r="D274" s="106"/>
      <c r="E274" s="127"/>
      <c r="F274" s="78"/>
      <c r="G274" s="71"/>
      <c r="H274" s="78"/>
      <c r="I274" s="78"/>
      <c r="J274" s="127"/>
      <c r="K274" s="127"/>
      <c r="L274" s="127"/>
      <c r="M274" s="127"/>
      <c r="N274" s="127"/>
      <c r="O274" s="127"/>
      <c r="P274" s="127"/>
      <c r="Q274" s="127"/>
      <c r="R274" s="127"/>
      <c r="S274" s="127"/>
      <c r="T274" s="127"/>
      <c r="U274" s="127"/>
      <c r="V274" s="127"/>
      <c r="W274" s="127"/>
      <c r="X274" s="71"/>
      <c r="Y274" s="71"/>
      <c r="Z274" s="71"/>
    </row>
    <row r="275" spans="1:26">
      <c r="A275" s="71"/>
      <c r="B275" s="71"/>
      <c r="C275" s="71"/>
      <c r="D275" s="106"/>
      <c r="E275" s="127"/>
      <c r="F275" s="78"/>
      <c r="G275" s="71"/>
      <c r="H275" s="78"/>
      <c r="I275" s="78"/>
      <c r="J275" s="127"/>
      <c r="K275" s="127"/>
      <c r="L275" s="127"/>
      <c r="M275" s="127"/>
      <c r="N275" s="127"/>
      <c r="O275" s="127"/>
      <c r="P275" s="127"/>
      <c r="Q275" s="127"/>
      <c r="R275" s="127"/>
      <c r="S275" s="127"/>
      <c r="T275" s="127"/>
      <c r="U275" s="127"/>
      <c r="V275" s="127"/>
      <c r="W275" s="127"/>
      <c r="X275" s="71"/>
      <c r="Y275" s="71"/>
      <c r="Z275" s="71"/>
    </row>
    <row r="276" spans="1:26">
      <c r="A276" s="71"/>
      <c r="B276" s="71"/>
      <c r="C276" s="71"/>
      <c r="D276" s="106"/>
      <c r="E276" s="127"/>
      <c r="F276" s="78"/>
      <c r="G276" s="71"/>
      <c r="H276" s="78"/>
      <c r="I276" s="78"/>
      <c r="J276" s="127"/>
      <c r="K276" s="127"/>
      <c r="L276" s="127"/>
      <c r="M276" s="127"/>
      <c r="N276" s="127"/>
      <c r="O276" s="127"/>
      <c r="P276" s="127"/>
      <c r="Q276" s="127"/>
      <c r="R276" s="127"/>
      <c r="S276" s="127"/>
      <c r="T276" s="127"/>
      <c r="U276" s="127"/>
      <c r="V276" s="127"/>
      <c r="W276" s="127"/>
      <c r="X276" s="71"/>
      <c r="Y276" s="71"/>
      <c r="Z276" s="71"/>
    </row>
    <row r="277" spans="1:26">
      <c r="A277" s="71"/>
      <c r="B277" s="71"/>
      <c r="C277" s="71"/>
      <c r="D277" s="106"/>
      <c r="E277" s="127"/>
      <c r="F277" s="78"/>
      <c r="G277" s="71"/>
      <c r="H277" s="78"/>
      <c r="I277" s="78"/>
      <c r="J277" s="127"/>
      <c r="K277" s="127"/>
      <c r="L277" s="127"/>
      <c r="M277" s="127"/>
      <c r="N277" s="127"/>
      <c r="O277" s="127"/>
      <c r="P277" s="127"/>
      <c r="Q277" s="127"/>
      <c r="R277" s="127"/>
      <c r="S277" s="127"/>
      <c r="T277" s="127"/>
      <c r="U277" s="127"/>
      <c r="V277" s="127"/>
      <c r="W277" s="127"/>
      <c r="X277" s="71"/>
      <c r="Y277" s="71"/>
      <c r="Z277" s="71"/>
    </row>
    <row r="278" spans="1:26">
      <c r="A278" s="71"/>
      <c r="B278" s="71"/>
      <c r="C278" s="71"/>
      <c r="D278" s="106"/>
      <c r="E278" s="127"/>
      <c r="F278" s="78"/>
      <c r="G278" s="71"/>
      <c r="H278" s="78"/>
      <c r="I278" s="78"/>
      <c r="J278" s="127"/>
      <c r="K278" s="127"/>
      <c r="L278" s="127"/>
      <c r="M278" s="127"/>
      <c r="N278" s="127"/>
      <c r="O278" s="127"/>
      <c r="P278" s="127"/>
      <c r="Q278" s="127"/>
      <c r="R278" s="127"/>
      <c r="S278" s="127"/>
      <c r="T278" s="127"/>
      <c r="U278" s="127"/>
      <c r="V278" s="127"/>
      <c r="W278" s="127"/>
      <c r="X278" s="71"/>
      <c r="Y278" s="71"/>
      <c r="Z278" s="71"/>
    </row>
    <row r="279" spans="1:26">
      <c r="A279" s="71"/>
      <c r="B279" s="71"/>
      <c r="C279" s="71"/>
      <c r="D279" s="106"/>
      <c r="E279" s="127"/>
      <c r="F279" s="78"/>
      <c r="G279" s="71"/>
      <c r="H279" s="78"/>
      <c r="I279" s="78"/>
      <c r="J279" s="127"/>
      <c r="K279" s="127"/>
      <c r="L279" s="127"/>
      <c r="M279" s="127"/>
      <c r="N279" s="127"/>
      <c r="O279" s="127"/>
      <c r="P279" s="127"/>
      <c r="Q279" s="127"/>
      <c r="R279" s="127"/>
      <c r="S279" s="127"/>
      <c r="T279" s="127"/>
      <c r="U279" s="127"/>
      <c r="V279" s="127"/>
      <c r="W279" s="127"/>
      <c r="X279" s="71"/>
      <c r="Y279" s="71"/>
      <c r="Z279" s="71"/>
    </row>
    <row r="280" spans="1:26">
      <c r="A280" s="71"/>
      <c r="B280" s="71"/>
      <c r="C280" s="71"/>
      <c r="D280" s="106"/>
      <c r="E280" s="127"/>
      <c r="F280" s="78"/>
      <c r="G280" s="71"/>
      <c r="H280" s="78"/>
      <c r="I280" s="78"/>
      <c r="J280" s="127"/>
      <c r="K280" s="127"/>
      <c r="L280" s="127"/>
      <c r="M280" s="127"/>
      <c r="N280" s="127"/>
      <c r="O280" s="127"/>
      <c r="P280" s="127"/>
      <c r="Q280" s="127"/>
      <c r="R280" s="127"/>
      <c r="S280" s="127"/>
      <c r="T280" s="127"/>
      <c r="U280" s="127"/>
      <c r="V280" s="127"/>
      <c r="W280" s="127"/>
      <c r="X280" s="71"/>
      <c r="Y280" s="71"/>
      <c r="Z280" s="71"/>
    </row>
    <row r="281" spans="1:26">
      <c r="A281" s="71"/>
      <c r="B281" s="71"/>
      <c r="C281" s="71"/>
      <c r="D281" s="106"/>
      <c r="E281" s="127"/>
      <c r="F281" s="78"/>
      <c r="G281" s="71"/>
      <c r="H281" s="78"/>
      <c r="I281" s="78"/>
      <c r="J281" s="127"/>
      <c r="K281" s="127"/>
      <c r="L281" s="127"/>
      <c r="M281" s="127"/>
      <c r="N281" s="127"/>
      <c r="O281" s="127"/>
      <c r="P281" s="127"/>
      <c r="Q281" s="127"/>
      <c r="R281" s="127"/>
      <c r="S281" s="127"/>
      <c r="T281" s="127"/>
      <c r="U281" s="127"/>
      <c r="V281" s="127"/>
      <c r="W281" s="127"/>
      <c r="X281" s="71"/>
      <c r="Y281" s="71"/>
      <c r="Z281" s="71"/>
    </row>
    <row r="282" spans="1:26">
      <c r="A282" s="71"/>
      <c r="B282" s="71"/>
      <c r="C282" s="71"/>
      <c r="D282" s="106"/>
      <c r="E282" s="127"/>
      <c r="F282" s="78"/>
      <c r="G282" s="71"/>
      <c r="H282" s="78"/>
      <c r="I282" s="78"/>
      <c r="J282" s="127"/>
      <c r="K282" s="127"/>
      <c r="L282" s="127"/>
      <c r="M282" s="127"/>
      <c r="N282" s="127"/>
      <c r="O282" s="127"/>
      <c r="P282" s="127"/>
      <c r="Q282" s="127"/>
      <c r="R282" s="127"/>
      <c r="S282" s="127"/>
      <c r="T282" s="127"/>
      <c r="U282" s="127"/>
      <c r="V282" s="127"/>
      <c r="W282" s="127"/>
      <c r="X282" s="71"/>
      <c r="Y282" s="71"/>
      <c r="Z282" s="71"/>
    </row>
    <row r="283" spans="1:26">
      <c r="A283" s="71"/>
      <c r="B283" s="71"/>
      <c r="C283" s="71"/>
      <c r="D283" s="106"/>
      <c r="E283" s="127"/>
      <c r="F283" s="78"/>
      <c r="G283" s="71"/>
      <c r="H283" s="78"/>
      <c r="I283" s="78"/>
      <c r="J283" s="127"/>
      <c r="K283" s="127"/>
      <c r="L283" s="127"/>
      <c r="M283" s="127"/>
      <c r="N283" s="127"/>
      <c r="O283" s="127"/>
      <c r="P283" s="127"/>
      <c r="Q283" s="127"/>
      <c r="R283" s="127"/>
      <c r="S283" s="127"/>
      <c r="T283" s="127"/>
      <c r="U283" s="127"/>
      <c r="V283" s="127"/>
      <c r="W283" s="127"/>
      <c r="X283" s="71"/>
      <c r="Y283" s="71"/>
      <c r="Z283" s="71"/>
    </row>
    <row r="284" spans="1:26">
      <c r="A284" s="71"/>
      <c r="B284" s="71"/>
      <c r="C284" s="71"/>
      <c r="D284" s="106"/>
      <c r="E284" s="127"/>
      <c r="F284" s="78"/>
      <c r="G284" s="71"/>
      <c r="H284" s="78"/>
      <c r="I284" s="78"/>
      <c r="J284" s="127"/>
      <c r="K284" s="127"/>
      <c r="L284" s="127"/>
      <c r="M284" s="127"/>
      <c r="N284" s="127"/>
      <c r="O284" s="127"/>
      <c r="P284" s="127"/>
      <c r="Q284" s="127"/>
      <c r="R284" s="127"/>
      <c r="S284" s="127"/>
      <c r="T284" s="127"/>
      <c r="U284" s="127"/>
      <c r="V284" s="127"/>
      <c r="W284" s="127"/>
      <c r="X284" s="71"/>
      <c r="Y284" s="71"/>
      <c r="Z284" s="71"/>
    </row>
    <row r="285" spans="1:26">
      <c r="A285" s="71"/>
      <c r="B285" s="71"/>
      <c r="C285" s="71"/>
      <c r="D285" s="106"/>
      <c r="E285" s="127"/>
      <c r="F285" s="78"/>
      <c r="G285" s="71"/>
      <c r="H285" s="78"/>
      <c r="I285" s="78"/>
      <c r="J285" s="127"/>
      <c r="K285" s="127"/>
      <c r="L285" s="127"/>
      <c r="M285" s="127"/>
      <c r="N285" s="127"/>
      <c r="O285" s="127"/>
      <c r="P285" s="127"/>
      <c r="Q285" s="127"/>
      <c r="R285" s="127"/>
      <c r="S285" s="127"/>
      <c r="T285" s="127"/>
      <c r="U285" s="127"/>
      <c r="V285" s="127"/>
      <c r="W285" s="127"/>
      <c r="X285" s="71"/>
      <c r="Y285" s="71"/>
      <c r="Z285" s="71"/>
    </row>
    <row r="286" spans="1:26">
      <c r="A286" s="71"/>
      <c r="B286" s="71"/>
      <c r="C286" s="71"/>
      <c r="D286" s="106"/>
      <c r="E286" s="127"/>
      <c r="F286" s="78"/>
      <c r="G286" s="71"/>
      <c r="H286" s="78"/>
      <c r="I286" s="78"/>
      <c r="J286" s="127"/>
      <c r="K286" s="127"/>
      <c r="L286" s="127"/>
      <c r="M286" s="127"/>
      <c r="N286" s="127"/>
      <c r="O286" s="127"/>
      <c r="P286" s="127"/>
      <c r="Q286" s="127"/>
      <c r="R286" s="127"/>
      <c r="S286" s="127"/>
      <c r="T286" s="127"/>
      <c r="U286" s="127"/>
      <c r="V286" s="127"/>
      <c r="W286" s="127"/>
      <c r="X286" s="71"/>
      <c r="Y286" s="71"/>
      <c r="Z286" s="71"/>
    </row>
    <row r="287" spans="1:26">
      <c r="A287" s="71"/>
      <c r="B287" s="71"/>
      <c r="C287" s="71"/>
      <c r="D287" s="106"/>
      <c r="E287" s="127"/>
      <c r="F287" s="78"/>
      <c r="G287" s="71"/>
      <c r="H287" s="78"/>
      <c r="I287" s="78"/>
      <c r="J287" s="127"/>
      <c r="K287" s="127"/>
      <c r="L287" s="127"/>
      <c r="M287" s="127"/>
      <c r="N287" s="127"/>
      <c r="O287" s="127"/>
      <c r="P287" s="127"/>
      <c r="Q287" s="127"/>
      <c r="R287" s="127"/>
      <c r="S287" s="127"/>
      <c r="T287" s="127"/>
      <c r="U287" s="127"/>
      <c r="V287" s="127"/>
      <c r="W287" s="127"/>
      <c r="X287" s="71"/>
      <c r="Y287" s="71"/>
      <c r="Z287" s="71"/>
    </row>
    <row r="288" spans="1:26">
      <c r="A288" s="71"/>
      <c r="B288" s="71"/>
      <c r="C288" s="71"/>
      <c r="D288" s="106"/>
      <c r="E288" s="127"/>
      <c r="F288" s="78"/>
      <c r="G288" s="71"/>
      <c r="H288" s="78"/>
      <c r="I288" s="78"/>
      <c r="J288" s="127"/>
      <c r="K288" s="127"/>
      <c r="L288" s="127"/>
      <c r="M288" s="127"/>
      <c r="N288" s="127"/>
      <c r="O288" s="127"/>
      <c r="P288" s="127"/>
      <c r="Q288" s="127"/>
      <c r="R288" s="127"/>
      <c r="S288" s="127"/>
      <c r="T288" s="127"/>
      <c r="U288" s="127"/>
      <c r="V288" s="127"/>
      <c r="W288" s="127"/>
      <c r="X288" s="71"/>
      <c r="Y288" s="71"/>
      <c r="Z288" s="71"/>
    </row>
    <row r="289" spans="1:26">
      <c r="A289" s="71"/>
      <c r="B289" s="71"/>
      <c r="C289" s="71"/>
      <c r="D289" s="106"/>
      <c r="E289" s="127"/>
      <c r="F289" s="78"/>
      <c r="G289" s="71"/>
      <c r="H289" s="78"/>
      <c r="I289" s="78"/>
      <c r="J289" s="127"/>
      <c r="K289" s="127"/>
      <c r="L289" s="127"/>
      <c r="M289" s="127"/>
      <c r="N289" s="127"/>
      <c r="O289" s="127"/>
      <c r="P289" s="127"/>
      <c r="Q289" s="127"/>
      <c r="R289" s="127"/>
      <c r="S289" s="127"/>
      <c r="T289" s="127"/>
      <c r="U289" s="127"/>
      <c r="V289" s="127"/>
      <c r="W289" s="127"/>
      <c r="X289" s="71"/>
      <c r="Y289" s="71"/>
      <c r="Z289" s="71"/>
    </row>
    <row r="290" spans="1:26">
      <c r="A290" s="71"/>
      <c r="B290" s="71"/>
      <c r="C290" s="71"/>
      <c r="D290" s="106"/>
      <c r="E290" s="127"/>
      <c r="F290" s="78"/>
      <c r="G290" s="71"/>
      <c r="H290" s="78"/>
      <c r="I290" s="78"/>
      <c r="J290" s="127"/>
      <c r="K290" s="127"/>
      <c r="L290" s="127"/>
      <c r="M290" s="127"/>
      <c r="N290" s="127"/>
      <c r="O290" s="127"/>
      <c r="P290" s="127"/>
      <c r="Q290" s="127"/>
      <c r="R290" s="127"/>
      <c r="S290" s="127"/>
      <c r="T290" s="127"/>
      <c r="U290" s="127"/>
      <c r="V290" s="127"/>
      <c r="W290" s="127"/>
      <c r="X290" s="71"/>
      <c r="Y290" s="71"/>
      <c r="Z290" s="71"/>
    </row>
    <row r="291" spans="1:26">
      <c r="A291" s="71"/>
      <c r="B291" s="71"/>
      <c r="C291" s="71"/>
      <c r="D291" s="106"/>
      <c r="E291" s="127"/>
      <c r="F291" s="78"/>
      <c r="G291" s="71"/>
      <c r="H291" s="78"/>
      <c r="I291" s="78"/>
      <c r="J291" s="127"/>
      <c r="K291" s="127"/>
      <c r="L291" s="127"/>
      <c r="M291" s="127"/>
      <c r="N291" s="127"/>
      <c r="O291" s="127"/>
      <c r="P291" s="127"/>
      <c r="Q291" s="127"/>
      <c r="R291" s="127"/>
      <c r="S291" s="127"/>
      <c r="T291" s="127"/>
      <c r="U291" s="127"/>
      <c r="V291" s="127"/>
      <c r="W291" s="127"/>
      <c r="X291" s="71"/>
      <c r="Y291" s="71"/>
      <c r="Z291" s="71"/>
    </row>
    <row r="292" spans="1:26">
      <c r="A292" s="71"/>
      <c r="B292" s="71"/>
      <c r="C292" s="71"/>
      <c r="D292" s="106"/>
      <c r="E292" s="127"/>
      <c r="F292" s="78"/>
      <c r="G292" s="71"/>
      <c r="H292" s="78"/>
      <c r="I292" s="78"/>
      <c r="J292" s="127"/>
      <c r="K292" s="127"/>
      <c r="L292" s="127"/>
      <c r="M292" s="127"/>
      <c r="N292" s="127"/>
      <c r="O292" s="127"/>
      <c r="P292" s="127"/>
      <c r="Q292" s="127"/>
      <c r="R292" s="127"/>
      <c r="S292" s="127"/>
      <c r="T292" s="127"/>
      <c r="U292" s="127"/>
      <c r="V292" s="127"/>
      <c r="W292" s="127"/>
      <c r="X292" s="71"/>
      <c r="Y292" s="71"/>
      <c r="Z292" s="71"/>
    </row>
    <row r="293" spans="1:26">
      <c r="A293" s="71"/>
      <c r="B293" s="71"/>
      <c r="C293" s="71"/>
      <c r="D293" s="106"/>
      <c r="E293" s="127"/>
      <c r="F293" s="78"/>
      <c r="G293" s="71"/>
      <c r="H293" s="78"/>
      <c r="I293" s="78"/>
      <c r="J293" s="127"/>
      <c r="K293" s="127"/>
      <c r="L293" s="127"/>
      <c r="M293" s="127"/>
      <c r="N293" s="127"/>
      <c r="O293" s="127"/>
      <c r="P293" s="127"/>
      <c r="Q293" s="127"/>
      <c r="R293" s="127"/>
      <c r="S293" s="127"/>
      <c r="T293" s="127"/>
      <c r="U293" s="127"/>
      <c r="V293" s="127"/>
      <c r="W293" s="127"/>
      <c r="X293" s="71"/>
      <c r="Y293" s="71"/>
      <c r="Z293" s="71"/>
    </row>
    <row r="294" spans="1:26">
      <c r="A294" s="71"/>
      <c r="B294" s="71"/>
      <c r="C294" s="71"/>
      <c r="D294" s="106"/>
      <c r="E294" s="127"/>
      <c r="F294" s="78"/>
      <c r="G294" s="71"/>
      <c r="H294" s="78"/>
      <c r="I294" s="78"/>
      <c r="J294" s="127"/>
      <c r="K294" s="127"/>
      <c r="L294" s="127"/>
      <c r="M294" s="127"/>
      <c r="N294" s="127"/>
      <c r="O294" s="127"/>
      <c r="P294" s="127"/>
      <c r="Q294" s="127"/>
      <c r="R294" s="127"/>
      <c r="S294" s="127"/>
      <c r="T294" s="127"/>
      <c r="U294" s="127"/>
      <c r="V294" s="127"/>
      <c r="W294" s="127"/>
      <c r="X294" s="71"/>
      <c r="Y294" s="71"/>
      <c r="Z294" s="71"/>
    </row>
    <row r="295" spans="1:26">
      <c r="A295" s="71"/>
      <c r="B295" s="71"/>
      <c r="C295" s="71"/>
      <c r="D295" s="106"/>
      <c r="E295" s="127"/>
      <c r="F295" s="78"/>
      <c r="G295" s="71"/>
      <c r="H295" s="78"/>
      <c r="I295" s="78"/>
      <c r="J295" s="127"/>
      <c r="K295" s="127"/>
      <c r="L295" s="127"/>
      <c r="M295" s="127"/>
      <c r="N295" s="127"/>
      <c r="O295" s="127"/>
      <c r="P295" s="127"/>
      <c r="Q295" s="127"/>
      <c r="R295" s="127"/>
      <c r="S295" s="127"/>
      <c r="T295" s="127"/>
      <c r="U295" s="127"/>
      <c r="V295" s="127"/>
      <c r="W295" s="127"/>
      <c r="X295" s="71"/>
      <c r="Y295" s="71"/>
      <c r="Z295" s="71"/>
    </row>
    <row r="296" spans="1:26">
      <c r="A296" s="71"/>
      <c r="B296" s="71"/>
      <c r="C296" s="71"/>
      <c r="D296" s="106"/>
      <c r="E296" s="127"/>
      <c r="F296" s="78"/>
      <c r="G296" s="71"/>
      <c r="H296" s="78"/>
      <c r="I296" s="78"/>
      <c r="J296" s="127"/>
      <c r="K296" s="127"/>
      <c r="L296" s="127"/>
      <c r="M296" s="127"/>
      <c r="N296" s="127"/>
      <c r="O296" s="127"/>
      <c r="P296" s="127"/>
      <c r="Q296" s="127"/>
      <c r="R296" s="127"/>
      <c r="S296" s="127"/>
      <c r="T296" s="127"/>
      <c r="U296" s="127"/>
      <c r="V296" s="127"/>
      <c r="W296" s="127"/>
      <c r="X296" s="71"/>
      <c r="Y296" s="71"/>
      <c r="Z296" s="71"/>
    </row>
    <row r="297" spans="1:26">
      <c r="A297" s="71"/>
      <c r="B297" s="71"/>
      <c r="C297" s="71"/>
      <c r="D297" s="106"/>
      <c r="E297" s="127"/>
      <c r="F297" s="78"/>
      <c r="G297" s="71"/>
      <c r="H297" s="78"/>
      <c r="I297" s="78"/>
      <c r="J297" s="127"/>
      <c r="K297" s="127"/>
      <c r="L297" s="127"/>
      <c r="M297" s="127"/>
      <c r="N297" s="127"/>
      <c r="O297" s="127"/>
      <c r="P297" s="127"/>
      <c r="Q297" s="127"/>
      <c r="R297" s="127"/>
      <c r="S297" s="127"/>
      <c r="T297" s="127"/>
      <c r="U297" s="127"/>
      <c r="V297" s="127"/>
      <c r="W297" s="127"/>
      <c r="X297" s="71"/>
      <c r="Y297" s="71"/>
      <c r="Z297" s="71"/>
    </row>
    <row r="298" spans="1:26">
      <c r="A298" s="71"/>
      <c r="B298" s="71"/>
      <c r="C298" s="71"/>
      <c r="D298" s="106"/>
      <c r="E298" s="127"/>
      <c r="F298" s="78"/>
      <c r="G298" s="71"/>
      <c r="H298" s="78"/>
      <c r="I298" s="78"/>
      <c r="J298" s="127"/>
      <c r="K298" s="127"/>
      <c r="L298" s="127"/>
      <c r="M298" s="127"/>
      <c r="N298" s="127"/>
      <c r="O298" s="127"/>
      <c r="P298" s="127"/>
      <c r="Q298" s="127"/>
      <c r="R298" s="127"/>
      <c r="S298" s="127"/>
      <c r="T298" s="127"/>
      <c r="U298" s="127"/>
      <c r="V298" s="127"/>
      <c r="W298" s="127"/>
      <c r="X298" s="71"/>
      <c r="Y298" s="71"/>
      <c r="Z298" s="71"/>
    </row>
    <row r="299" spans="1:26">
      <c r="A299" s="71"/>
      <c r="B299" s="71"/>
      <c r="C299" s="71"/>
      <c r="D299" s="106"/>
      <c r="E299" s="127"/>
      <c r="F299" s="78"/>
      <c r="G299" s="71"/>
      <c r="H299" s="78"/>
      <c r="I299" s="78"/>
      <c r="J299" s="127"/>
      <c r="K299" s="127"/>
      <c r="L299" s="127"/>
      <c r="M299" s="127"/>
      <c r="N299" s="127"/>
      <c r="O299" s="127"/>
      <c r="P299" s="127"/>
      <c r="Q299" s="127"/>
      <c r="R299" s="127"/>
      <c r="S299" s="127"/>
      <c r="T299" s="127"/>
      <c r="U299" s="127"/>
      <c r="V299" s="127"/>
      <c r="W299" s="127"/>
      <c r="X299" s="71"/>
      <c r="Y299" s="71"/>
      <c r="Z299" s="71"/>
    </row>
    <row r="300" spans="1:26">
      <c r="A300" s="71"/>
      <c r="B300" s="71"/>
      <c r="C300" s="71"/>
      <c r="D300" s="106"/>
      <c r="E300" s="127"/>
      <c r="F300" s="78"/>
      <c r="G300" s="71"/>
      <c r="H300" s="78"/>
      <c r="I300" s="78"/>
      <c r="J300" s="127"/>
      <c r="K300" s="127"/>
      <c r="L300" s="127"/>
      <c r="M300" s="127"/>
      <c r="N300" s="127"/>
      <c r="O300" s="127"/>
      <c r="P300" s="127"/>
      <c r="Q300" s="127"/>
      <c r="R300" s="127"/>
      <c r="S300" s="127"/>
      <c r="T300" s="127"/>
      <c r="U300" s="127"/>
      <c r="V300" s="127"/>
      <c r="W300" s="127"/>
      <c r="X300" s="71"/>
      <c r="Y300" s="71"/>
      <c r="Z300" s="71"/>
    </row>
    <row r="301" spans="1:26">
      <c r="A301" s="71"/>
      <c r="B301" s="71"/>
      <c r="C301" s="71"/>
      <c r="D301" s="106"/>
      <c r="E301" s="127"/>
      <c r="F301" s="78"/>
      <c r="G301" s="71"/>
      <c r="H301" s="78"/>
      <c r="I301" s="78"/>
      <c r="J301" s="127"/>
      <c r="K301" s="127"/>
      <c r="L301" s="127"/>
      <c r="M301" s="127"/>
      <c r="N301" s="127"/>
      <c r="O301" s="127"/>
      <c r="P301" s="127"/>
      <c r="Q301" s="127"/>
      <c r="R301" s="127"/>
      <c r="S301" s="127"/>
      <c r="T301" s="127"/>
      <c r="U301" s="127"/>
      <c r="V301" s="127"/>
      <c r="W301" s="127"/>
      <c r="X301" s="71"/>
      <c r="Y301" s="71"/>
      <c r="Z301" s="71"/>
    </row>
    <row r="302" spans="1:26">
      <c r="A302" s="71"/>
      <c r="B302" s="71"/>
      <c r="C302" s="71"/>
      <c r="D302" s="106"/>
      <c r="E302" s="127"/>
      <c r="F302" s="78"/>
      <c r="G302" s="71"/>
      <c r="H302" s="78"/>
      <c r="I302" s="78"/>
      <c r="J302" s="127"/>
      <c r="K302" s="127"/>
      <c r="L302" s="127"/>
      <c r="M302" s="127"/>
      <c r="N302" s="127"/>
      <c r="O302" s="127"/>
      <c r="P302" s="127"/>
      <c r="Q302" s="127"/>
      <c r="R302" s="127"/>
      <c r="S302" s="127"/>
      <c r="T302" s="127"/>
      <c r="U302" s="127"/>
      <c r="V302" s="127"/>
      <c r="W302" s="127"/>
      <c r="X302" s="71"/>
      <c r="Y302" s="71"/>
      <c r="Z302" s="71"/>
    </row>
    <row r="303" spans="1:26">
      <c r="A303" s="71"/>
      <c r="B303" s="71"/>
      <c r="C303" s="71"/>
      <c r="D303" s="106"/>
      <c r="E303" s="127"/>
      <c r="F303" s="78"/>
      <c r="G303" s="71"/>
      <c r="H303" s="78"/>
      <c r="I303" s="78"/>
      <c r="J303" s="127"/>
      <c r="K303" s="127"/>
      <c r="L303" s="127"/>
      <c r="M303" s="127"/>
      <c r="N303" s="127"/>
      <c r="O303" s="127"/>
      <c r="P303" s="127"/>
      <c r="Q303" s="127"/>
      <c r="R303" s="127"/>
      <c r="S303" s="127"/>
      <c r="T303" s="127"/>
      <c r="U303" s="127"/>
      <c r="V303" s="127"/>
      <c r="W303" s="127"/>
      <c r="X303" s="71"/>
      <c r="Y303" s="71"/>
      <c r="Z303" s="71"/>
    </row>
    <row r="304" spans="1:26">
      <c r="A304" s="71"/>
      <c r="B304" s="71"/>
      <c r="C304" s="71"/>
      <c r="D304" s="106"/>
      <c r="E304" s="127"/>
      <c r="F304" s="78"/>
      <c r="G304" s="71"/>
      <c r="H304" s="78"/>
      <c r="I304" s="78"/>
      <c r="J304" s="127"/>
      <c r="K304" s="127"/>
      <c r="L304" s="127"/>
      <c r="M304" s="127"/>
      <c r="N304" s="127"/>
      <c r="O304" s="127"/>
      <c r="P304" s="127"/>
      <c r="Q304" s="127"/>
      <c r="R304" s="127"/>
      <c r="S304" s="127"/>
      <c r="T304" s="127"/>
      <c r="U304" s="127"/>
      <c r="V304" s="127"/>
      <c r="W304" s="127"/>
      <c r="X304" s="71"/>
      <c r="Y304" s="71"/>
      <c r="Z304" s="71"/>
    </row>
    <row r="305" spans="1:26">
      <c r="A305" s="71"/>
      <c r="B305" s="71"/>
      <c r="C305" s="71"/>
      <c r="D305" s="106"/>
      <c r="E305" s="127"/>
      <c r="F305" s="78"/>
      <c r="G305" s="71"/>
      <c r="H305" s="78"/>
      <c r="I305" s="78"/>
      <c r="J305" s="127"/>
      <c r="K305" s="127"/>
      <c r="L305" s="127"/>
      <c r="M305" s="127"/>
      <c r="N305" s="127"/>
      <c r="O305" s="127"/>
      <c r="P305" s="127"/>
      <c r="Q305" s="127"/>
      <c r="R305" s="127"/>
      <c r="S305" s="127"/>
      <c r="T305" s="127"/>
      <c r="U305" s="127"/>
      <c r="V305" s="127"/>
      <c r="W305" s="127"/>
      <c r="X305" s="71"/>
      <c r="Y305" s="71"/>
      <c r="Z305" s="71"/>
    </row>
    <row r="306" spans="1:26">
      <c r="A306" s="71"/>
      <c r="B306" s="71"/>
      <c r="C306" s="71"/>
      <c r="D306" s="106"/>
      <c r="E306" s="127"/>
      <c r="F306" s="78"/>
      <c r="G306" s="71"/>
      <c r="H306" s="78"/>
      <c r="I306" s="78"/>
      <c r="J306" s="127"/>
      <c r="K306" s="127"/>
      <c r="L306" s="127"/>
      <c r="M306" s="127"/>
      <c r="N306" s="127"/>
      <c r="O306" s="127"/>
      <c r="P306" s="127"/>
      <c r="Q306" s="127"/>
      <c r="R306" s="127"/>
      <c r="S306" s="127"/>
      <c r="T306" s="127"/>
      <c r="U306" s="127"/>
      <c r="V306" s="127"/>
      <c r="W306" s="127"/>
      <c r="X306" s="71"/>
      <c r="Y306" s="71"/>
      <c r="Z306" s="71"/>
    </row>
    <row r="307" spans="1:26">
      <c r="A307" s="71"/>
      <c r="B307" s="71"/>
      <c r="C307" s="71"/>
      <c r="D307" s="106"/>
      <c r="E307" s="127"/>
      <c r="F307" s="78"/>
      <c r="G307" s="71"/>
      <c r="H307" s="78"/>
      <c r="I307" s="78"/>
      <c r="J307" s="127"/>
      <c r="K307" s="127"/>
      <c r="L307" s="127"/>
      <c r="M307" s="127"/>
      <c r="N307" s="127"/>
      <c r="O307" s="127"/>
      <c r="P307" s="127"/>
      <c r="Q307" s="127"/>
      <c r="R307" s="127"/>
      <c r="S307" s="127"/>
      <c r="T307" s="127"/>
      <c r="U307" s="127"/>
      <c r="V307" s="127"/>
      <c r="W307" s="127"/>
      <c r="X307" s="71"/>
      <c r="Y307" s="71"/>
      <c r="Z307" s="71"/>
    </row>
    <row r="308" spans="1:26">
      <c r="A308" s="71"/>
      <c r="B308" s="71"/>
      <c r="C308" s="71"/>
      <c r="D308" s="106"/>
      <c r="E308" s="127"/>
      <c r="F308" s="78"/>
      <c r="G308" s="71"/>
      <c r="H308" s="78"/>
      <c r="I308" s="78"/>
      <c r="J308" s="127"/>
      <c r="K308" s="127"/>
      <c r="L308" s="127"/>
      <c r="M308" s="127"/>
      <c r="N308" s="127"/>
      <c r="O308" s="127"/>
      <c r="P308" s="127"/>
      <c r="Q308" s="127"/>
      <c r="R308" s="127"/>
      <c r="S308" s="127"/>
      <c r="T308" s="127"/>
      <c r="U308" s="127"/>
      <c r="V308" s="127"/>
      <c r="W308" s="127"/>
      <c r="X308" s="71"/>
      <c r="Y308" s="71"/>
      <c r="Z308" s="71"/>
    </row>
    <row r="309" spans="1:26">
      <c r="A309" s="71"/>
      <c r="B309" s="71"/>
      <c r="C309" s="71"/>
      <c r="D309" s="106"/>
      <c r="E309" s="127"/>
      <c r="F309" s="78"/>
      <c r="G309" s="71"/>
      <c r="H309" s="78"/>
      <c r="I309" s="78"/>
      <c r="J309" s="127"/>
      <c r="K309" s="127"/>
      <c r="L309" s="127"/>
      <c r="M309" s="127"/>
      <c r="N309" s="127"/>
      <c r="O309" s="127"/>
      <c r="P309" s="127"/>
      <c r="Q309" s="127"/>
      <c r="R309" s="127"/>
      <c r="S309" s="127"/>
      <c r="T309" s="127"/>
      <c r="U309" s="127"/>
      <c r="V309" s="127"/>
      <c r="W309" s="127"/>
      <c r="X309" s="71"/>
      <c r="Y309" s="71"/>
      <c r="Z309" s="71"/>
    </row>
    <row r="310" spans="1:26">
      <c r="A310" s="71"/>
      <c r="B310" s="71"/>
      <c r="C310" s="71"/>
      <c r="D310" s="106"/>
      <c r="E310" s="127"/>
      <c r="F310" s="78"/>
      <c r="G310" s="71"/>
      <c r="H310" s="78"/>
      <c r="I310" s="78"/>
      <c r="J310" s="127"/>
      <c r="K310" s="127"/>
      <c r="L310" s="127"/>
      <c r="M310" s="127"/>
      <c r="N310" s="127"/>
      <c r="O310" s="127"/>
      <c r="P310" s="127"/>
      <c r="Q310" s="127"/>
      <c r="R310" s="127"/>
      <c r="S310" s="127"/>
      <c r="T310" s="127"/>
      <c r="U310" s="127"/>
      <c r="V310" s="127"/>
      <c r="W310" s="127"/>
      <c r="X310" s="71"/>
      <c r="Y310" s="71"/>
      <c r="Z310" s="71"/>
    </row>
    <row r="311" spans="1:26">
      <c r="A311" s="71"/>
      <c r="B311" s="71"/>
      <c r="C311" s="71"/>
      <c r="D311" s="106"/>
      <c r="E311" s="127"/>
      <c r="F311" s="78"/>
      <c r="G311" s="71"/>
      <c r="H311" s="78"/>
      <c r="I311" s="78"/>
      <c r="J311" s="127"/>
      <c r="K311" s="127"/>
      <c r="L311" s="127"/>
      <c r="M311" s="127"/>
      <c r="N311" s="127"/>
      <c r="O311" s="127"/>
      <c r="P311" s="127"/>
      <c r="Q311" s="127"/>
      <c r="R311" s="127"/>
      <c r="S311" s="127"/>
      <c r="T311" s="127"/>
      <c r="U311" s="127"/>
      <c r="V311" s="127"/>
      <c r="W311" s="127"/>
      <c r="X311" s="71"/>
      <c r="Y311" s="71"/>
      <c r="Z311" s="71"/>
    </row>
    <row r="312" spans="1:26">
      <c r="A312" s="71"/>
      <c r="B312" s="71"/>
      <c r="C312" s="71"/>
      <c r="D312" s="106"/>
      <c r="E312" s="127"/>
      <c r="F312" s="78"/>
      <c r="G312" s="71"/>
      <c r="H312" s="78"/>
      <c r="I312" s="78"/>
      <c r="J312" s="127"/>
      <c r="K312" s="127"/>
      <c r="L312" s="127"/>
      <c r="M312" s="127"/>
      <c r="N312" s="127"/>
      <c r="O312" s="127"/>
      <c r="P312" s="127"/>
      <c r="Q312" s="127"/>
      <c r="R312" s="127"/>
      <c r="S312" s="127"/>
      <c r="T312" s="127"/>
      <c r="U312" s="127"/>
      <c r="V312" s="127"/>
      <c r="W312" s="127"/>
      <c r="X312" s="71"/>
      <c r="Y312" s="71"/>
      <c r="Z312" s="71"/>
    </row>
    <row r="313" spans="1:26">
      <c r="A313" s="71"/>
      <c r="B313" s="71"/>
      <c r="C313" s="71"/>
      <c r="D313" s="106"/>
      <c r="E313" s="127"/>
      <c r="F313" s="78"/>
      <c r="G313" s="71"/>
      <c r="H313" s="78"/>
      <c r="I313" s="78"/>
      <c r="J313" s="127"/>
      <c r="K313" s="127"/>
      <c r="L313" s="127"/>
      <c r="M313" s="127"/>
      <c r="N313" s="127"/>
      <c r="O313" s="127"/>
      <c r="P313" s="127"/>
      <c r="Q313" s="127"/>
      <c r="R313" s="127"/>
      <c r="S313" s="127"/>
      <c r="T313" s="127"/>
      <c r="U313" s="127"/>
      <c r="V313" s="127"/>
      <c r="W313" s="127"/>
      <c r="X313" s="71"/>
      <c r="Y313" s="71"/>
      <c r="Z313" s="71"/>
    </row>
    <row r="314" spans="1:26">
      <c r="A314" s="71"/>
      <c r="B314" s="71"/>
      <c r="C314" s="71"/>
      <c r="D314" s="106"/>
      <c r="E314" s="127"/>
      <c r="F314" s="78"/>
      <c r="G314" s="71"/>
      <c r="H314" s="78"/>
      <c r="I314" s="78"/>
      <c r="J314" s="127"/>
      <c r="K314" s="127"/>
      <c r="L314" s="127"/>
      <c r="M314" s="127"/>
      <c r="N314" s="127"/>
      <c r="O314" s="127"/>
      <c r="P314" s="127"/>
      <c r="Q314" s="127"/>
      <c r="R314" s="127"/>
      <c r="S314" s="127"/>
      <c r="T314" s="127"/>
      <c r="U314" s="127"/>
      <c r="V314" s="127"/>
      <c r="W314" s="127"/>
      <c r="X314" s="71"/>
      <c r="Y314" s="71"/>
      <c r="Z314" s="71"/>
    </row>
    <row r="315" spans="1:26">
      <c r="A315" s="71"/>
      <c r="B315" s="71"/>
      <c r="C315" s="71"/>
      <c r="D315" s="106"/>
      <c r="E315" s="127"/>
      <c r="F315" s="78"/>
      <c r="G315" s="71"/>
      <c r="H315" s="78"/>
      <c r="I315" s="78"/>
      <c r="J315" s="127"/>
      <c r="K315" s="127"/>
      <c r="L315" s="127"/>
      <c r="M315" s="127"/>
      <c r="N315" s="127"/>
      <c r="O315" s="127"/>
      <c r="P315" s="127"/>
      <c r="Q315" s="127"/>
      <c r="R315" s="127"/>
      <c r="S315" s="127"/>
      <c r="T315" s="127"/>
      <c r="U315" s="127"/>
      <c r="V315" s="127"/>
      <c r="W315" s="127"/>
      <c r="X315" s="71"/>
      <c r="Y315" s="71"/>
      <c r="Z315" s="71"/>
    </row>
    <row r="316" spans="1:26">
      <c r="A316" s="71"/>
      <c r="B316" s="71"/>
      <c r="C316" s="71"/>
      <c r="D316" s="106"/>
      <c r="E316" s="127"/>
      <c r="F316" s="78"/>
      <c r="G316" s="71"/>
      <c r="H316" s="78"/>
      <c r="I316" s="78"/>
      <c r="J316" s="127"/>
      <c r="K316" s="127"/>
      <c r="L316" s="127"/>
      <c r="M316" s="127"/>
      <c r="N316" s="127"/>
      <c r="O316" s="127"/>
      <c r="P316" s="127"/>
      <c r="Q316" s="127"/>
      <c r="R316" s="127"/>
      <c r="S316" s="127"/>
      <c r="T316" s="127"/>
      <c r="U316" s="127"/>
      <c r="V316" s="127"/>
      <c r="W316" s="127"/>
      <c r="X316" s="71"/>
      <c r="Y316" s="71"/>
      <c r="Z316" s="71"/>
    </row>
    <row r="317" spans="1:26">
      <c r="A317" s="71"/>
      <c r="B317" s="71"/>
      <c r="C317" s="71"/>
      <c r="D317" s="106"/>
      <c r="E317" s="127"/>
      <c r="F317" s="78"/>
      <c r="G317" s="71"/>
      <c r="H317" s="78"/>
      <c r="I317" s="78"/>
      <c r="J317" s="127"/>
      <c r="K317" s="127"/>
      <c r="L317" s="127"/>
      <c r="M317" s="127"/>
      <c r="N317" s="127"/>
      <c r="O317" s="127"/>
      <c r="P317" s="127"/>
      <c r="Q317" s="127"/>
      <c r="R317" s="127"/>
      <c r="S317" s="127"/>
      <c r="T317" s="127"/>
      <c r="U317" s="127"/>
      <c r="V317" s="127"/>
      <c r="W317" s="127"/>
      <c r="X317" s="71"/>
      <c r="Y317" s="71"/>
      <c r="Z317" s="71"/>
    </row>
    <row r="318" spans="1:26">
      <c r="A318" s="71"/>
      <c r="B318" s="71"/>
      <c r="C318" s="71"/>
      <c r="D318" s="106"/>
      <c r="E318" s="127"/>
      <c r="F318" s="78"/>
      <c r="G318" s="71"/>
      <c r="H318" s="78"/>
      <c r="I318" s="78"/>
      <c r="J318" s="127"/>
      <c r="K318" s="127"/>
      <c r="L318" s="127"/>
      <c r="M318" s="127"/>
      <c r="N318" s="127"/>
      <c r="O318" s="127"/>
      <c r="P318" s="127"/>
      <c r="Q318" s="127"/>
      <c r="R318" s="127"/>
      <c r="S318" s="127"/>
      <c r="T318" s="127"/>
      <c r="U318" s="127"/>
      <c r="V318" s="127"/>
      <c r="W318" s="127"/>
      <c r="X318" s="71"/>
      <c r="Y318" s="71"/>
      <c r="Z318" s="71"/>
    </row>
    <row r="319" spans="1:26">
      <c r="A319" s="71"/>
      <c r="B319" s="71"/>
      <c r="C319" s="71"/>
      <c r="D319" s="106"/>
      <c r="E319" s="127"/>
      <c r="F319" s="78"/>
      <c r="G319" s="71"/>
      <c r="H319" s="78"/>
      <c r="I319" s="78"/>
      <c r="J319" s="127"/>
      <c r="K319" s="127"/>
      <c r="L319" s="127"/>
      <c r="M319" s="127"/>
      <c r="N319" s="127"/>
      <c r="O319" s="127"/>
      <c r="P319" s="127"/>
      <c r="Q319" s="127"/>
      <c r="R319" s="127"/>
      <c r="S319" s="127"/>
      <c r="T319" s="127"/>
      <c r="U319" s="127"/>
      <c r="V319" s="127"/>
      <c r="W319" s="127"/>
      <c r="X319" s="71"/>
      <c r="Y319" s="71"/>
      <c r="Z319" s="71"/>
    </row>
    <row r="320" spans="1:26">
      <c r="A320" s="71"/>
      <c r="B320" s="71"/>
      <c r="C320" s="71"/>
      <c r="D320" s="106"/>
      <c r="E320" s="127"/>
      <c r="F320" s="78"/>
      <c r="G320" s="71"/>
      <c r="H320" s="78"/>
      <c r="I320" s="78"/>
      <c r="J320" s="127"/>
      <c r="K320" s="127"/>
      <c r="L320" s="127"/>
      <c r="M320" s="127"/>
      <c r="N320" s="127"/>
      <c r="O320" s="127"/>
      <c r="P320" s="127"/>
      <c r="Q320" s="127"/>
      <c r="R320" s="127"/>
      <c r="S320" s="127"/>
      <c r="T320" s="127"/>
      <c r="U320" s="127"/>
      <c r="V320" s="127"/>
      <c r="W320" s="127"/>
      <c r="X320" s="71"/>
      <c r="Y320" s="71"/>
      <c r="Z320" s="71"/>
    </row>
    <row r="321" spans="1:26">
      <c r="A321" s="71"/>
      <c r="B321" s="71"/>
      <c r="C321" s="71"/>
      <c r="D321" s="106"/>
      <c r="E321" s="127"/>
      <c r="F321" s="78"/>
      <c r="G321" s="71"/>
      <c r="H321" s="78"/>
      <c r="I321" s="78"/>
      <c r="J321" s="127"/>
      <c r="K321" s="127"/>
      <c r="L321" s="127"/>
      <c r="M321" s="127"/>
      <c r="N321" s="127"/>
      <c r="O321" s="127"/>
      <c r="P321" s="127"/>
      <c r="Q321" s="127"/>
      <c r="R321" s="127"/>
      <c r="S321" s="127"/>
      <c r="T321" s="127"/>
      <c r="U321" s="127"/>
      <c r="V321" s="127"/>
      <c r="W321" s="127"/>
      <c r="X321" s="71"/>
      <c r="Y321" s="71"/>
      <c r="Z321" s="71"/>
    </row>
    <row r="322" spans="1:26">
      <c r="A322" s="71"/>
      <c r="B322" s="71"/>
      <c r="C322" s="71"/>
      <c r="D322" s="106"/>
      <c r="E322" s="127"/>
      <c r="F322" s="78"/>
      <c r="G322" s="71"/>
      <c r="H322" s="78"/>
      <c r="I322" s="78"/>
      <c r="J322" s="127"/>
      <c r="K322" s="127"/>
      <c r="L322" s="127"/>
      <c r="M322" s="127"/>
      <c r="N322" s="127"/>
      <c r="O322" s="127"/>
      <c r="P322" s="127"/>
      <c r="Q322" s="127"/>
      <c r="R322" s="127"/>
      <c r="S322" s="127"/>
      <c r="T322" s="127"/>
      <c r="U322" s="127"/>
      <c r="V322" s="127"/>
      <c r="W322" s="127"/>
      <c r="X322" s="71"/>
      <c r="Y322" s="71"/>
      <c r="Z322" s="71"/>
    </row>
    <row r="323" spans="1:26">
      <c r="A323" s="71"/>
      <c r="B323" s="71"/>
      <c r="C323" s="71"/>
      <c r="D323" s="106"/>
      <c r="E323" s="127"/>
      <c r="F323" s="78"/>
      <c r="G323" s="71"/>
      <c r="H323" s="78"/>
      <c r="I323" s="78"/>
      <c r="J323" s="127"/>
      <c r="K323" s="127"/>
      <c r="L323" s="127"/>
      <c r="M323" s="127"/>
      <c r="N323" s="127"/>
      <c r="O323" s="127"/>
      <c r="P323" s="127"/>
      <c r="Q323" s="127"/>
      <c r="R323" s="127"/>
      <c r="S323" s="127"/>
      <c r="T323" s="127"/>
      <c r="U323" s="127"/>
      <c r="V323" s="127"/>
      <c r="W323" s="127"/>
      <c r="X323" s="71"/>
      <c r="Y323" s="71"/>
      <c r="Z323" s="71"/>
    </row>
    <row r="324" spans="1:26">
      <c r="A324" s="71"/>
      <c r="B324" s="71"/>
      <c r="C324" s="71"/>
      <c r="D324" s="106"/>
      <c r="E324" s="127"/>
      <c r="F324" s="78"/>
      <c r="G324" s="71"/>
      <c r="H324" s="78"/>
      <c r="I324" s="78"/>
      <c r="J324" s="127"/>
      <c r="K324" s="127"/>
      <c r="L324" s="127"/>
      <c r="M324" s="127"/>
      <c r="N324" s="127"/>
      <c r="O324" s="127"/>
      <c r="P324" s="127"/>
      <c r="Q324" s="127"/>
      <c r="R324" s="127"/>
      <c r="S324" s="127"/>
      <c r="T324" s="127"/>
      <c r="U324" s="127"/>
      <c r="V324" s="127"/>
      <c r="W324" s="127"/>
      <c r="X324" s="71"/>
      <c r="Y324" s="71"/>
      <c r="Z324" s="71"/>
    </row>
    <row r="325" spans="1:26">
      <c r="A325" s="71"/>
      <c r="B325" s="71"/>
      <c r="C325" s="71"/>
      <c r="D325" s="106"/>
      <c r="E325" s="127"/>
      <c r="F325" s="78"/>
      <c r="G325" s="71"/>
      <c r="H325" s="78"/>
      <c r="I325" s="78"/>
      <c r="J325" s="127"/>
      <c r="K325" s="127"/>
      <c r="L325" s="127"/>
      <c r="M325" s="127"/>
      <c r="N325" s="127"/>
      <c r="O325" s="127"/>
      <c r="P325" s="127"/>
      <c r="Q325" s="127"/>
      <c r="R325" s="127"/>
      <c r="S325" s="127"/>
      <c r="T325" s="127"/>
      <c r="U325" s="127"/>
      <c r="V325" s="127"/>
      <c r="W325" s="127"/>
      <c r="X325" s="71"/>
      <c r="Y325" s="71"/>
      <c r="Z325" s="71"/>
    </row>
    <row r="326" spans="1:26">
      <c r="A326" s="71"/>
      <c r="B326" s="71"/>
      <c r="C326" s="71"/>
      <c r="D326" s="106"/>
      <c r="E326" s="127"/>
      <c r="F326" s="78"/>
      <c r="G326" s="71"/>
      <c r="H326" s="78"/>
      <c r="I326" s="78"/>
      <c r="J326" s="127"/>
      <c r="K326" s="127"/>
      <c r="L326" s="127"/>
      <c r="M326" s="127"/>
      <c r="N326" s="127"/>
      <c r="O326" s="127"/>
      <c r="P326" s="127"/>
      <c r="Q326" s="127"/>
      <c r="R326" s="127"/>
      <c r="S326" s="127"/>
      <c r="T326" s="127"/>
      <c r="U326" s="127"/>
      <c r="V326" s="127"/>
      <c r="W326" s="127"/>
      <c r="X326" s="71"/>
      <c r="Y326" s="71"/>
      <c r="Z326" s="71"/>
    </row>
    <row r="327" spans="1:26">
      <c r="A327" s="71"/>
      <c r="B327" s="71"/>
      <c r="C327" s="71"/>
      <c r="D327" s="106"/>
      <c r="E327" s="127"/>
      <c r="F327" s="78"/>
      <c r="G327" s="71"/>
      <c r="H327" s="78"/>
      <c r="I327" s="78"/>
      <c r="J327" s="127"/>
      <c r="K327" s="127"/>
      <c r="L327" s="127"/>
      <c r="M327" s="127"/>
      <c r="N327" s="127"/>
      <c r="O327" s="127"/>
      <c r="P327" s="127"/>
      <c r="Q327" s="127"/>
      <c r="R327" s="127"/>
      <c r="S327" s="127"/>
      <c r="T327" s="127"/>
      <c r="U327" s="127"/>
      <c r="V327" s="127"/>
      <c r="W327" s="127"/>
      <c r="X327" s="71"/>
      <c r="Y327" s="71"/>
      <c r="Z327" s="71"/>
    </row>
    <row r="328" spans="1:26">
      <c r="A328" s="71"/>
      <c r="B328" s="71"/>
      <c r="C328" s="71"/>
      <c r="D328" s="106"/>
      <c r="E328" s="127"/>
      <c r="F328" s="78"/>
      <c r="G328" s="71"/>
      <c r="H328" s="78"/>
      <c r="I328" s="78"/>
      <c r="J328" s="127"/>
      <c r="K328" s="127"/>
      <c r="L328" s="127"/>
      <c r="M328" s="127"/>
      <c r="N328" s="127"/>
      <c r="O328" s="127"/>
      <c r="P328" s="127"/>
      <c r="Q328" s="127"/>
      <c r="R328" s="127"/>
      <c r="S328" s="127"/>
      <c r="T328" s="127"/>
      <c r="U328" s="127"/>
      <c r="V328" s="127"/>
      <c r="W328" s="127"/>
      <c r="X328" s="71"/>
      <c r="Y328" s="71"/>
      <c r="Z328" s="71"/>
    </row>
    <row r="329" spans="1:26">
      <c r="A329" s="71"/>
      <c r="B329" s="71"/>
      <c r="C329" s="71"/>
      <c r="D329" s="106"/>
      <c r="E329" s="127"/>
      <c r="F329" s="78"/>
      <c r="G329" s="71"/>
      <c r="H329" s="78"/>
      <c r="I329" s="78"/>
      <c r="J329" s="127"/>
      <c r="K329" s="127"/>
      <c r="L329" s="127"/>
      <c r="M329" s="127"/>
      <c r="N329" s="127"/>
      <c r="O329" s="127"/>
      <c r="P329" s="127"/>
      <c r="Q329" s="127"/>
      <c r="R329" s="127"/>
      <c r="S329" s="127"/>
      <c r="T329" s="127"/>
      <c r="U329" s="127"/>
      <c r="V329" s="127"/>
      <c r="W329" s="127"/>
      <c r="X329" s="71"/>
      <c r="Y329" s="71"/>
      <c r="Z329" s="71"/>
    </row>
    <row r="330" spans="1:26">
      <c r="A330" s="71"/>
      <c r="B330" s="71"/>
      <c r="C330" s="71"/>
      <c r="D330" s="106"/>
      <c r="E330" s="127"/>
      <c r="F330" s="78"/>
      <c r="G330" s="71"/>
      <c r="H330" s="78"/>
      <c r="I330" s="78"/>
      <c r="J330" s="127"/>
      <c r="K330" s="127"/>
      <c r="L330" s="127"/>
      <c r="M330" s="127"/>
      <c r="N330" s="127"/>
      <c r="O330" s="127"/>
      <c r="P330" s="127"/>
      <c r="Q330" s="127"/>
      <c r="R330" s="127"/>
      <c r="S330" s="127"/>
      <c r="T330" s="127"/>
      <c r="U330" s="127"/>
      <c r="V330" s="127"/>
      <c r="W330" s="127"/>
      <c r="X330" s="71"/>
      <c r="Y330" s="71"/>
      <c r="Z330" s="71"/>
    </row>
    <row r="331" spans="1:26">
      <c r="A331" s="71"/>
      <c r="B331" s="71"/>
      <c r="C331" s="71"/>
      <c r="D331" s="106"/>
      <c r="E331" s="127"/>
      <c r="F331" s="78"/>
      <c r="G331" s="71"/>
      <c r="H331" s="78"/>
      <c r="I331" s="78"/>
      <c r="J331" s="127"/>
      <c r="K331" s="127"/>
      <c r="L331" s="127"/>
      <c r="M331" s="127"/>
      <c r="N331" s="127"/>
      <c r="O331" s="127"/>
      <c r="P331" s="127"/>
      <c r="Q331" s="127"/>
      <c r="R331" s="127"/>
      <c r="S331" s="127"/>
      <c r="T331" s="127"/>
      <c r="U331" s="127"/>
      <c r="V331" s="127"/>
      <c r="W331" s="127"/>
      <c r="X331" s="71"/>
      <c r="Y331" s="71"/>
      <c r="Z331" s="71"/>
    </row>
    <row r="332" spans="1:26">
      <c r="A332" s="71"/>
      <c r="B332" s="71"/>
      <c r="C332" s="71"/>
      <c r="D332" s="106"/>
      <c r="E332" s="127"/>
      <c r="F332" s="78"/>
      <c r="G332" s="71"/>
      <c r="H332" s="78"/>
      <c r="I332" s="78"/>
      <c r="J332" s="127"/>
      <c r="K332" s="127"/>
      <c r="L332" s="127"/>
      <c r="M332" s="127"/>
      <c r="N332" s="127"/>
      <c r="O332" s="127"/>
      <c r="P332" s="127"/>
      <c r="Q332" s="127"/>
      <c r="R332" s="127"/>
      <c r="S332" s="127"/>
      <c r="T332" s="127"/>
      <c r="U332" s="127"/>
      <c r="V332" s="127"/>
      <c r="W332" s="127"/>
      <c r="X332" s="71"/>
      <c r="Y332" s="71"/>
      <c r="Z332" s="71"/>
    </row>
    <row r="333" spans="1:26">
      <c r="A333" s="71"/>
      <c r="B333" s="71"/>
      <c r="C333" s="71"/>
      <c r="D333" s="106"/>
      <c r="E333" s="127"/>
      <c r="F333" s="78"/>
      <c r="G333" s="71"/>
      <c r="H333" s="78"/>
      <c r="I333" s="78"/>
      <c r="J333" s="127"/>
      <c r="K333" s="127"/>
      <c r="L333" s="127"/>
      <c r="M333" s="127"/>
      <c r="N333" s="127"/>
      <c r="O333" s="127"/>
      <c r="P333" s="127"/>
      <c r="Q333" s="127"/>
      <c r="R333" s="127"/>
      <c r="S333" s="127"/>
      <c r="T333" s="127"/>
      <c r="U333" s="127"/>
      <c r="V333" s="127"/>
      <c r="W333" s="127"/>
      <c r="X333" s="71"/>
      <c r="Y333" s="71"/>
      <c r="Z333" s="71"/>
    </row>
    <row r="334" spans="1:26">
      <c r="A334" s="71"/>
      <c r="B334" s="71"/>
      <c r="C334" s="71"/>
      <c r="D334" s="106"/>
      <c r="E334" s="127"/>
      <c r="F334" s="78"/>
      <c r="G334" s="71"/>
      <c r="H334" s="78"/>
      <c r="I334" s="78"/>
      <c r="J334" s="127"/>
      <c r="K334" s="127"/>
      <c r="L334" s="127"/>
      <c r="M334" s="127"/>
      <c r="N334" s="127"/>
      <c r="O334" s="127"/>
      <c r="P334" s="127"/>
      <c r="Q334" s="127"/>
      <c r="R334" s="127"/>
      <c r="S334" s="127"/>
      <c r="T334" s="127"/>
      <c r="U334" s="127"/>
      <c r="V334" s="127"/>
      <c r="W334" s="127"/>
      <c r="X334" s="71"/>
      <c r="Y334" s="71"/>
      <c r="Z334" s="71"/>
    </row>
    <row r="335" spans="1:26">
      <c r="A335" s="71"/>
      <c r="B335" s="71"/>
      <c r="C335" s="71"/>
      <c r="D335" s="106"/>
      <c r="E335" s="127"/>
      <c r="F335" s="78"/>
      <c r="G335" s="71"/>
      <c r="H335" s="78"/>
      <c r="I335" s="78"/>
      <c r="J335" s="127"/>
      <c r="K335" s="127"/>
      <c r="L335" s="127"/>
      <c r="M335" s="127"/>
      <c r="N335" s="127"/>
      <c r="O335" s="127"/>
      <c r="P335" s="127"/>
      <c r="Q335" s="127"/>
      <c r="R335" s="127"/>
      <c r="S335" s="127"/>
      <c r="T335" s="127"/>
      <c r="U335" s="127"/>
      <c r="V335" s="127"/>
      <c r="W335" s="127"/>
      <c r="X335" s="71"/>
      <c r="Y335" s="71"/>
      <c r="Z335" s="71"/>
    </row>
    <row r="336" spans="1:26">
      <c r="A336" s="71"/>
      <c r="B336" s="71"/>
      <c r="C336" s="71"/>
      <c r="D336" s="106"/>
      <c r="E336" s="127"/>
      <c r="F336" s="78"/>
      <c r="G336" s="71"/>
      <c r="H336" s="78"/>
      <c r="I336" s="78"/>
      <c r="J336" s="127"/>
      <c r="K336" s="127"/>
      <c r="L336" s="127"/>
      <c r="M336" s="127"/>
      <c r="N336" s="127"/>
      <c r="O336" s="127"/>
      <c r="P336" s="127"/>
      <c r="Q336" s="127"/>
      <c r="R336" s="127"/>
      <c r="S336" s="127"/>
      <c r="T336" s="127"/>
      <c r="U336" s="127"/>
      <c r="V336" s="127"/>
      <c r="W336" s="127"/>
      <c r="X336" s="71"/>
      <c r="Y336" s="71"/>
      <c r="Z336" s="71"/>
    </row>
    <row r="337" spans="1:26">
      <c r="A337" s="71"/>
      <c r="B337" s="71"/>
      <c r="C337" s="71"/>
      <c r="D337" s="106"/>
      <c r="E337" s="127"/>
      <c r="F337" s="78"/>
      <c r="G337" s="71"/>
      <c r="H337" s="78"/>
      <c r="I337" s="78"/>
      <c r="J337" s="127"/>
      <c r="K337" s="127"/>
      <c r="L337" s="127"/>
      <c r="M337" s="127"/>
      <c r="N337" s="127"/>
      <c r="O337" s="127"/>
      <c r="P337" s="127"/>
      <c r="Q337" s="127"/>
      <c r="R337" s="127"/>
      <c r="S337" s="127"/>
      <c r="T337" s="127"/>
      <c r="U337" s="127"/>
      <c r="V337" s="127"/>
      <c r="W337" s="127"/>
      <c r="X337" s="71"/>
      <c r="Y337" s="71"/>
      <c r="Z337" s="71"/>
    </row>
    <row r="338" spans="1:26">
      <c r="A338" s="71"/>
      <c r="B338" s="71"/>
      <c r="C338" s="71"/>
      <c r="D338" s="106"/>
      <c r="E338" s="127"/>
      <c r="F338" s="78"/>
      <c r="G338" s="71"/>
      <c r="H338" s="78"/>
      <c r="I338" s="78"/>
      <c r="J338" s="127"/>
      <c r="K338" s="127"/>
      <c r="L338" s="127"/>
      <c r="M338" s="127"/>
      <c r="N338" s="127"/>
      <c r="O338" s="127"/>
      <c r="P338" s="127"/>
      <c r="Q338" s="127"/>
      <c r="R338" s="127"/>
      <c r="S338" s="127"/>
      <c r="T338" s="127"/>
      <c r="U338" s="127"/>
      <c r="V338" s="127"/>
      <c r="W338" s="127"/>
      <c r="X338" s="71"/>
      <c r="Y338" s="71"/>
      <c r="Z338" s="71"/>
    </row>
    <row r="339" spans="1:26">
      <c r="A339" s="71"/>
      <c r="B339" s="71"/>
      <c r="C339" s="71"/>
      <c r="D339" s="106"/>
      <c r="E339" s="127"/>
      <c r="F339" s="78"/>
      <c r="G339" s="71"/>
      <c r="H339" s="78"/>
      <c r="I339" s="78"/>
      <c r="J339" s="127"/>
      <c r="K339" s="127"/>
      <c r="L339" s="127"/>
      <c r="M339" s="127"/>
      <c r="N339" s="127"/>
      <c r="O339" s="127"/>
      <c r="P339" s="127"/>
      <c r="Q339" s="127"/>
      <c r="R339" s="127"/>
      <c r="S339" s="127"/>
      <c r="T339" s="127"/>
      <c r="U339" s="127"/>
      <c r="V339" s="127"/>
      <c r="W339" s="127"/>
      <c r="X339" s="71"/>
      <c r="Y339" s="71"/>
      <c r="Z339" s="71"/>
    </row>
    <row r="340" spans="1:26">
      <c r="A340" s="71"/>
      <c r="B340" s="71"/>
      <c r="C340" s="71"/>
      <c r="D340" s="106"/>
      <c r="E340" s="127"/>
      <c r="F340" s="78"/>
      <c r="G340" s="71"/>
      <c r="H340" s="78"/>
      <c r="I340" s="78"/>
      <c r="J340" s="127"/>
      <c r="K340" s="127"/>
      <c r="L340" s="127"/>
      <c r="M340" s="127"/>
      <c r="N340" s="127"/>
      <c r="O340" s="127"/>
      <c r="P340" s="127"/>
      <c r="Q340" s="127"/>
      <c r="R340" s="127"/>
      <c r="S340" s="127"/>
      <c r="T340" s="127"/>
      <c r="U340" s="127"/>
      <c r="V340" s="127"/>
      <c r="W340" s="127"/>
      <c r="X340" s="71"/>
      <c r="Y340" s="71"/>
      <c r="Z340" s="71"/>
    </row>
    <row r="341" spans="1:26">
      <c r="A341" s="71"/>
      <c r="B341" s="71"/>
      <c r="C341" s="71"/>
      <c r="D341" s="106"/>
      <c r="E341" s="127"/>
      <c r="F341" s="78"/>
      <c r="G341" s="71"/>
      <c r="H341" s="78"/>
      <c r="I341" s="78"/>
      <c r="J341" s="127"/>
      <c r="K341" s="127"/>
      <c r="L341" s="127"/>
      <c r="M341" s="127"/>
      <c r="N341" s="127"/>
      <c r="O341" s="127"/>
      <c r="P341" s="127"/>
      <c r="Q341" s="127"/>
      <c r="R341" s="127"/>
      <c r="S341" s="127"/>
      <c r="T341" s="127"/>
      <c r="U341" s="127"/>
      <c r="V341" s="127"/>
      <c r="W341" s="127"/>
      <c r="X341" s="71"/>
      <c r="Y341" s="71"/>
      <c r="Z341" s="71"/>
    </row>
    <row r="342" spans="1:26">
      <c r="A342" s="71"/>
      <c r="B342" s="71"/>
      <c r="C342" s="71"/>
      <c r="D342" s="106"/>
      <c r="E342" s="127"/>
      <c r="F342" s="78"/>
      <c r="G342" s="71"/>
      <c r="H342" s="78"/>
      <c r="I342" s="78"/>
      <c r="J342" s="127"/>
      <c r="K342" s="127"/>
      <c r="L342" s="127"/>
      <c r="M342" s="127"/>
      <c r="N342" s="127"/>
      <c r="O342" s="127"/>
      <c r="P342" s="127"/>
      <c r="Q342" s="127"/>
      <c r="R342" s="127"/>
      <c r="S342" s="127"/>
      <c r="T342" s="127"/>
      <c r="U342" s="127"/>
      <c r="V342" s="127"/>
      <c r="W342" s="127"/>
      <c r="X342" s="71"/>
      <c r="Y342" s="71"/>
      <c r="Z342" s="71"/>
    </row>
    <row r="343" spans="1:26">
      <c r="A343" s="71"/>
      <c r="B343" s="71"/>
      <c r="C343" s="71"/>
      <c r="D343" s="106"/>
      <c r="E343" s="127"/>
      <c r="F343" s="78"/>
      <c r="G343" s="71"/>
      <c r="H343" s="78"/>
      <c r="I343" s="78"/>
      <c r="J343" s="127"/>
      <c r="K343" s="127"/>
      <c r="L343" s="127"/>
      <c r="M343" s="127"/>
      <c r="N343" s="127"/>
      <c r="O343" s="127"/>
      <c r="P343" s="127"/>
      <c r="Q343" s="127"/>
      <c r="R343" s="127"/>
      <c r="S343" s="127"/>
      <c r="T343" s="127"/>
      <c r="U343" s="127"/>
      <c r="V343" s="127"/>
      <c r="W343" s="127"/>
      <c r="X343" s="71"/>
      <c r="Y343" s="71"/>
      <c r="Z343" s="71"/>
    </row>
    <row r="344" spans="1:26">
      <c r="A344" s="71"/>
      <c r="B344" s="71"/>
      <c r="C344" s="71"/>
      <c r="D344" s="106"/>
      <c r="E344" s="127"/>
      <c r="F344" s="78"/>
      <c r="G344" s="71"/>
      <c r="H344" s="78"/>
      <c r="I344" s="78"/>
      <c r="J344" s="127"/>
      <c r="K344" s="127"/>
      <c r="L344" s="127"/>
      <c r="M344" s="127"/>
      <c r="N344" s="127"/>
      <c r="O344" s="127"/>
      <c r="P344" s="127"/>
      <c r="Q344" s="127"/>
      <c r="R344" s="127"/>
      <c r="S344" s="127"/>
      <c r="T344" s="127"/>
      <c r="U344" s="127"/>
      <c r="V344" s="127"/>
      <c r="W344" s="127"/>
      <c r="X344" s="71"/>
      <c r="Y344" s="71"/>
      <c r="Z344" s="71"/>
    </row>
    <row r="345" spans="1:26">
      <c r="A345" s="71"/>
      <c r="B345" s="71"/>
      <c r="C345" s="71"/>
      <c r="D345" s="106"/>
      <c r="E345" s="127"/>
      <c r="F345" s="78"/>
      <c r="G345" s="71"/>
      <c r="H345" s="78"/>
      <c r="I345" s="78"/>
      <c r="J345" s="127"/>
      <c r="K345" s="127"/>
      <c r="L345" s="127"/>
      <c r="M345" s="127"/>
      <c r="N345" s="127"/>
      <c r="O345" s="127"/>
      <c r="P345" s="127"/>
      <c r="Q345" s="127"/>
      <c r="R345" s="127"/>
      <c r="S345" s="127"/>
      <c r="T345" s="127"/>
      <c r="U345" s="127"/>
      <c r="V345" s="127"/>
      <c r="W345" s="127"/>
      <c r="X345" s="71"/>
      <c r="Y345" s="71"/>
      <c r="Z345" s="71"/>
    </row>
    <row r="346" spans="1:26">
      <c r="A346" s="71"/>
      <c r="B346" s="71"/>
      <c r="C346" s="71"/>
      <c r="D346" s="106"/>
      <c r="E346" s="127"/>
      <c r="F346" s="78"/>
      <c r="G346" s="71"/>
      <c r="H346" s="78"/>
      <c r="I346" s="78"/>
      <c r="J346" s="127"/>
      <c r="K346" s="127"/>
      <c r="L346" s="127"/>
      <c r="M346" s="127"/>
      <c r="N346" s="127"/>
      <c r="O346" s="127"/>
      <c r="P346" s="127"/>
      <c r="Q346" s="127"/>
      <c r="R346" s="127"/>
      <c r="S346" s="127"/>
      <c r="T346" s="127"/>
      <c r="U346" s="127"/>
      <c r="V346" s="127"/>
      <c r="W346" s="127"/>
      <c r="X346" s="71"/>
      <c r="Y346" s="71"/>
      <c r="Z346" s="71"/>
    </row>
    <row r="347" spans="1:26">
      <c r="A347" s="71"/>
      <c r="B347" s="71"/>
      <c r="C347" s="71"/>
      <c r="D347" s="106"/>
      <c r="E347" s="127"/>
      <c r="F347" s="78"/>
      <c r="G347" s="71"/>
      <c r="H347" s="78"/>
      <c r="I347" s="78"/>
      <c r="J347" s="127"/>
      <c r="K347" s="127"/>
      <c r="L347" s="127"/>
      <c r="M347" s="127"/>
      <c r="N347" s="127"/>
      <c r="O347" s="127"/>
      <c r="P347" s="127"/>
      <c r="Q347" s="127"/>
      <c r="R347" s="127"/>
      <c r="S347" s="127"/>
      <c r="T347" s="127"/>
      <c r="U347" s="127"/>
      <c r="V347" s="127"/>
      <c r="W347" s="127"/>
      <c r="X347" s="71"/>
      <c r="Y347" s="71"/>
      <c r="Z347" s="71"/>
    </row>
    <row r="348" spans="1:26">
      <c r="A348" s="71"/>
      <c r="B348" s="71"/>
      <c r="C348" s="71"/>
      <c r="D348" s="106"/>
      <c r="E348" s="127"/>
      <c r="F348" s="78"/>
      <c r="G348" s="71"/>
      <c r="H348" s="78"/>
      <c r="I348" s="78"/>
      <c r="J348" s="127"/>
      <c r="K348" s="127"/>
      <c r="L348" s="127"/>
      <c r="M348" s="127"/>
      <c r="N348" s="127"/>
      <c r="O348" s="127"/>
      <c r="P348" s="127"/>
      <c r="Q348" s="127"/>
      <c r="R348" s="127"/>
      <c r="S348" s="127"/>
      <c r="T348" s="127"/>
      <c r="U348" s="127"/>
      <c r="V348" s="127"/>
      <c r="W348" s="127"/>
      <c r="X348" s="71"/>
      <c r="Y348" s="71"/>
      <c r="Z348" s="71"/>
    </row>
    <row r="349" spans="1:26">
      <c r="A349" s="71"/>
      <c r="B349" s="71"/>
      <c r="C349" s="71"/>
      <c r="D349" s="106"/>
      <c r="E349" s="127"/>
      <c r="F349" s="78"/>
      <c r="G349" s="71"/>
      <c r="H349" s="78"/>
      <c r="I349" s="78"/>
      <c r="J349" s="127"/>
      <c r="K349" s="127"/>
      <c r="L349" s="127"/>
      <c r="M349" s="127"/>
      <c r="N349" s="127"/>
      <c r="O349" s="127"/>
      <c r="P349" s="127"/>
      <c r="Q349" s="127"/>
      <c r="R349" s="127"/>
      <c r="S349" s="127"/>
      <c r="T349" s="127"/>
      <c r="U349" s="127"/>
      <c r="V349" s="127"/>
      <c r="W349" s="127"/>
      <c r="X349" s="71"/>
      <c r="Y349" s="71"/>
      <c r="Z349" s="71"/>
    </row>
    <row r="350" spans="1:26">
      <c r="A350" s="71"/>
      <c r="B350" s="71"/>
      <c r="C350" s="71"/>
      <c r="D350" s="106"/>
      <c r="E350" s="127"/>
      <c r="F350" s="78"/>
      <c r="G350" s="71"/>
      <c r="H350" s="78"/>
      <c r="I350" s="78"/>
      <c r="J350" s="127"/>
      <c r="K350" s="127"/>
      <c r="L350" s="127"/>
      <c r="M350" s="127"/>
      <c r="N350" s="127"/>
      <c r="O350" s="127"/>
      <c r="P350" s="127"/>
      <c r="Q350" s="127"/>
      <c r="R350" s="127"/>
      <c r="S350" s="127"/>
      <c r="T350" s="127"/>
      <c r="U350" s="127"/>
      <c r="V350" s="127"/>
      <c r="W350" s="127"/>
      <c r="X350" s="71"/>
      <c r="Y350" s="71"/>
      <c r="Z350" s="71"/>
    </row>
    <row r="351" spans="1:26">
      <c r="A351" s="71"/>
      <c r="B351" s="71"/>
      <c r="C351" s="71"/>
      <c r="D351" s="106"/>
      <c r="E351" s="127"/>
      <c r="F351" s="78"/>
      <c r="G351" s="71"/>
      <c r="H351" s="78"/>
      <c r="I351" s="78"/>
      <c r="J351" s="127"/>
      <c r="K351" s="127"/>
      <c r="L351" s="127"/>
      <c r="M351" s="127"/>
      <c r="N351" s="127"/>
      <c r="O351" s="127"/>
      <c r="P351" s="127"/>
      <c r="Q351" s="127"/>
      <c r="R351" s="127"/>
      <c r="S351" s="127"/>
      <c r="T351" s="127"/>
      <c r="U351" s="127"/>
      <c r="V351" s="127"/>
      <c r="W351" s="127"/>
      <c r="X351" s="71"/>
      <c r="Y351" s="71"/>
      <c r="Z351" s="71"/>
    </row>
    <row r="352" spans="1:26">
      <c r="A352" s="71"/>
      <c r="B352" s="71"/>
      <c r="C352" s="71"/>
      <c r="D352" s="106"/>
      <c r="E352" s="127"/>
      <c r="F352" s="78"/>
      <c r="G352" s="71"/>
      <c r="H352" s="78"/>
      <c r="I352" s="78"/>
      <c r="J352" s="127"/>
      <c r="K352" s="127"/>
      <c r="L352" s="127"/>
      <c r="M352" s="127"/>
      <c r="N352" s="127"/>
      <c r="O352" s="127"/>
      <c r="P352" s="127"/>
      <c r="Q352" s="127"/>
      <c r="R352" s="127"/>
      <c r="S352" s="127"/>
      <c r="T352" s="127"/>
      <c r="U352" s="127"/>
      <c r="V352" s="127"/>
      <c r="W352" s="127"/>
      <c r="X352" s="71"/>
      <c r="Y352" s="71"/>
      <c r="Z352" s="71"/>
    </row>
    <row r="353" spans="1:26">
      <c r="A353" s="71"/>
      <c r="B353" s="71"/>
      <c r="C353" s="71"/>
      <c r="D353" s="106"/>
      <c r="E353" s="127"/>
      <c r="F353" s="78"/>
      <c r="G353" s="71"/>
      <c r="H353" s="78"/>
      <c r="I353" s="78"/>
      <c r="J353" s="127"/>
      <c r="K353" s="127"/>
      <c r="L353" s="127"/>
      <c r="M353" s="127"/>
      <c r="N353" s="127"/>
      <c r="O353" s="127"/>
      <c r="P353" s="127"/>
      <c r="Q353" s="127"/>
      <c r="R353" s="127"/>
      <c r="S353" s="127"/>
      <c r="T353" s="127"/>
      <c r="U353" s="127"/>
      <c r="V353" s="127"/>
      <c r="W353" s="127"/>
      <c r="X353" s="71"/>
      <c r="Y353" s="71"/>
      <c r="Z353" s="71"/>
    </row>
    <row r="354" spans="1:26">
      <c r="A354" s="71"/>
      <c r="B354" s="71"/>
      <c r="C354" s="71"/>
      <c r="D354" s="106"/>
      <c r="E354" s="127"/>
      <c r="F354" s="78"/>
      <c r="G354" s="71"/>
      <c r="H354" s="78"/>
      <c r="I354" s="78"/>
      <c r="J354" s="127"/>
      <c r="K354" s="127"/>
      <c r="L354" s="127"/>
      <c r="M354" s="127"/>
      <c r="N354" s="127"/>
      <c r="O354" s="127"/>
      <c r="P354" s="127"/>
      <c r="Q354" s="127"/>
      <c r="R354" s="127"/>
      <c r="S354" s="127"/>
      <c r="T354" s="127"/>
      <c r="U354" s="127"/>
      <c r="V354" s="127"/>
      <c r="W354" s="127"/>
      <c r="X354" s="71"/>
      <c r="Y354" s="71"/>
      <c r="Z354" s="71"/>
    </row>
    <row r="355" spans="1:26">
      <c r="A355" s="71"/>
      <c r="B355" s="71"/>
      <c r="C355" s="71"/>
      <c r="D355" s="106"/>
      <c r="E355" s="127"/>
      <c r="F355" s="78"/>
      <c r="G355" s="71"/>
      <c r="H355" s="78"/>
      <c r="I355" s="78"/>
      <c r="J355" s="127"/>
      <c r="K355" s="127"/>
      <c r="L355" s="127"/>
      <c r="M355" s="127"/>
      <c r="N355" s="127"/>
      <c r="O355" s="127"/>
      <c r="P355" s="127"/>
      <c r="Q355" s="127"/>
      <c r="R355" s="127"/>
      <c r="S355" s="127"/>
      <c r="T355" s="127"/>
      <c r="U355" s="127"/>
      <c r="V355" s="127"/>
      <c r="W355" s="127"/>
      <c r="X355" s="71"/>
      <c r="Y355" s="71"/>
      <c r="Z355" s="71"/>
    </row>
    <row r="356" spans="1:26">
      <c r="A356" s="71"/>
      <c r="B356" s="71"/>
      <c r="C356" s="71"/>
      <c r="D356" s="106"/>
      <c r="E356" s="127"/>
      <c r="F356" s="78"/>
      <c r="G356" s="71"/>
      <c r="H356" s="78"/>
      <c r="I356" s="78"/>
      <c r="J356" s="127"/>
      <c r="K356" s="127"/>
      <c r="L356" s="127"/>
      <c r="M356" s="127"/>
      <c r="N356" s="127"/>
      <c r="O356" s="127"/>
      <c r="P356" s="127"/>
      <c r="Q356" s="127"/>
      <c r="R356" s="127"/>
      <c r="S356" s="127"/>
      <c r="T356" s="127"/>
      <c r="U356" s="127"/>
      <c r="V356" s="127"/>
      <c r="W356" s="127"/>
      <c r="X356" s="71"/>
      <c r="Y356" s="71"/>
      <c r="Z356" s="71"/>
    </row>
    <row r="357" spans="1:26">
      <c r="A357" s="71"/>
      <c r="B357" s="71"/>
      <c r="C357" s="71"/>
      <c r="D357" s="106"/>
      <c r="E357" s="127"/>
      <c r="F357" s="78"/>
      <c r="G357" s="71"/>
      <c r="H357" s="78"/>
      <c r="I357" s="78"/>
      <c r="J357" s="127"/>
      <c r="K357" s="127"/>
      <c r="L357" s="127"/>
      <c r="M357" s="127"/>
      <c r="N357" s="127"/>
      <c r="O357" s="127"/>
      <c r="P357" s="127"/>
      <c r="Q357" s="127"/>
      <c r="R357" s="127"/>
      <c r="S357" s="127"/>
      <c r="T357" s="127"/>
      <c r="U357" s="127"/>
      <c r="V357" s="127"/>
      <c r="W357" s="127"/>
      <c r="X357" s="71"/>
      <c r="Y357" s="71"/>
      <c r="Z357" s="71"/>
    </row>
    <row r="358" spans="1:26">
      <c r="A358" s="71"/>
      <c r="B358" s="71"/>
      <c r="C358" s="71"/>
      <c r="D358" s="106"/>
      <c r="E358" s="127"/>
      <c r="F358" s="78"/>
      <c r="G358" s="71"/>
      <c r="H358" s="78"/>
      <c r="I358" s="78"/>
      <c r="J358" s="127"/>
      <c r="K358" s="127"/>
      <c r="L358" s="127"/>
      <c r="M358" s="127"/>
      <c r="N358" s="127"/>
      <c r="O358" s="127"/>
      <c r="P358" s="127"/>
      <c r="Q358" s="127"/>
      <c r="R358" s="127"/>
      <c r="S358" s="127"/>
      <c r="T358" s="127"/>
      <c r="U358" s="127"/>
      <c r="V358" s="127"/>
      <c r="W358" s="127"/>
      <c r="X358" s="71"/>
      <c r="Y358" s="71"/>
      <c r="Z358" s="71"/>
    </row>
    <row r="359" spans="1:26">
      <c r="A359" s="71"/>
      <c r="B359" s="71"/>
      <c r="C359" s="71"/>
      <c r="D359" s="106"/>
      <c r="E359" s="127"/>
      <c r="F359" s="78"/>
      <c r="G359" s="71"/>
      <c r="H359" s="78"/>
      <c r="I359" s="78"/>
      <c r="J359" s="127"/>
      <c r="K359" s="127"/>
      <c r="L359" s="127"/>
      <c r="M359" s="127"/>
      <c r="N359" s="127"/>
      <c r="O359" s="127"/>
      <c r="P359" s="127"/>
      <c r="Q359" s="127"/>
      <c r="R359" s="127"/>
      <c r="S359" s="127"/>
      <c r="T359" s="127"/>
      <c r="U359" s="127"/>
      <c r="V359" s="127"/>
      <c r="W359" s="127"/>
      <c r="X359" s="71"/>
      <c r="Y359" s="71"/>
      <c r="Z359" s="71"/>
    </row>
    <row r="360" spans="1:26">
      <c r="A360" s="71"/>
      <c r="B360" s="71"/>
      <c r="C360" s="71"/>
      <c r="D360" s="106"/>
      <c r="E360" s="127"/>
      <c r="F360" s="78"/>
      <c r="G360" s="71"/>
      <c r="H360" s="78"/>
      <c r="I360" s="78"/>
      <c r="J360" s="127"/>
      <c r="K360" s="127"/>
      <c r="L360" s="127"/>
      <c r="M360" s="127"/>
      <c r="N360" s="127"/>
      <c r="O360" s="127"/>
      <c r="P360" s="127"/>
      <c r="Q360" s="127"/>
      <c r="R360" s="127"/>
      <c r="S360" s="127"/>
      <c r="T360" s="127"/>
      <c r="U360" s="127"/>
      <c r="V360" s="127"/>
      <c r="W360" s="127"/>
      <c r="X360" s="71"/>
      <c r="Y360" s="71"/>
      <c r="Z360" s="71"/>
    </row>
    <row r="361" spans="1:26">
      <c r="A361" s="71"/>
      <c r="B361" s="71"/>
      <c r="C361" s="71"/>
      <c r="D361" s="106"/>
      <c r="E361" s="127"/>
      <c r="F361" s="78"/>
      <c r="G361" s="71"/>
      <c r="H361" s="78"/>
      <c r="I361" s="78"/>
      <c r="J361" s="127"/>
      <c r="K361" s="127"/>
      <c r="L361" s="127"/>
      <c r="M361" s="127"/>
      <c r="N361" s="127"/>
      <c r="O361" s="127"/>
      <c r="P361" s="127"/>
      <c r="Q361" s="127"/>
      <c r="R361" s="127"/>
      <c r="S361" s="127"/>
      <c r="T361" s="127"/>
      <c r="U361" s="127"/>
      <c r="V361" s="127"/>
      <c r="W361" s="127"/>
      <c r="X361" s="71"/>
      <c r="Y361" s="71"/>
      <c r="Z361" s="71"/>
    </row>
    <row r="362" spans="1:26">
      <c r="A362" s="71"/>
      <c r="B362" s="71"/>
      <c r="C362" s="71"/>
      <c r="D362" s="106"/>
      <c r="E362" s="127"/>
      <c r="F362" s="78"/>
      <c r="G362" s="71"/>
      <c r="H362" s="78"/>
      <c r="I362" s="78"/>
      <c r="J362" s="127"/>
      <c r="K362" s="127"/>
      <c r="L362" s="127"/>
      <c r="M362" s="127"/>
      <c r="N362" s="127"/>
      <c r="O362" s="127"/>
      <c r="P362" s="127"/>
      <c r="Q362" s="127"/>
      <c r="R362" s="127"/>
      <c r="S362" s="127"/>
      <c r="T362" s="127"/>
      <c r="U362" s="127"/>
      <c r="V362" s="127"/>
      <c r="W362" s="127"/>
      <c r="X362" s="71"/>
      <c r="Y362" s="71"/>
      <c r="Z362" s="71"/>
    </row>
    <row r="363" spans="1:26">
      <c r="A363" s="71"/>
      <c r="B363" s="71"/>
      <c r="C363" s="71"/>
      <c r="D363" s="106"/>
      <c r="E363" s="127"/>
      <c r="F363" s="78"/>
      <c r="G363" s="71"/>
      <c r="H363" s="78"/>
      <c r="I363" s="78"/>
      <c r="J363" s="127"/>
      <c r="K363" s="127"/>
      <c r="L363" s="127"/>
      <c r="M363" s="127"/>
      <c r="N363" s="127"/>
      <c r="O363" s="127"/>
      <c r="P363" s="127"/>
      <c r="Q363" s="127"/>
      <c r="R363" s="127"/>
      <c r="S363" s="127"/>
      <c r="T363" s="127"/>
      <c r="U363" s="127"/>
      <c r="V363" s="127"/>
      <c r="W363" s="127"/>
      <c r="X363" s="71"/>
      <c r="Y363" s="71"/>
      <c r="Z363" s="71"/>
    </row>
    <row r="364" spans="1:26">
      <c r="A364" s="71"/>
      <c r="B364" s="71"/>
      <c r="C364" s="71"/>
      <c r="D364" s="106"/>
      <c r="E364" s="127"/>
      <c r="F364" s="78"/>
      <c r="G364" s="71"/>
      <c r="H364" s="78"/>
      <c r="I364" s="78"/>
      <c r="J364" s="127"/>
      <c r="K364" s="127"/>
      <c r="L364" s="127"/>
      <c r="M364" s="127"/>
      <c r="N364" s="127"/>
      <c r="O364" s="127"/>
      <c r="P364" s="127"/>
      <c r="Q364" s="127"/>
      <c r="R364" s="127"/>
      <c r="S364" s="127"/>
      <c r="T364" s="127"/>
      <c r="U364" s="127"/>
      <c r="V364" s="127"/>
      <c r="W364" s="127"/>
      <c r="X364" s="71"/>
      <c r="Y364" s="71"/>
      <c r="Z364" s="71"/>
    </row>
    <row r="365" spans="1:26">
      <c r="A365" s="71"/>
      <c r="B365" s="71"/>
      <c r="C365" s="71"/>
      <c r="D365" s="106"/>
      <c r="E365" s="127"/>
      <c r="F365" s="78"/>
      <c r="G365" s="71"/>
      <c r="H365" s="78"/>
      <c r="I365" s="78"/>
      <c r="J365" s="127"/>
      <c r="K365" s="127"/>
      <c r="L365" s="127"/>
      <c r="M365" s="127"/>
      <c r="N365" s="127"/>
      <c r="O365" s="127"/>
      <c r="P365" s="127"/>
      <c r="Q365" s="127"/>
      <c r="R365" s="127"/>
      <c r="S365" s="127"/>
      <c r="T365" s="127"/>
      <c r="U365" s="127"/>
      <c r="V365" s="127"/>
      <c r="W365" s="127"/>
      <c r="X365" s="71"/>
      <c r="Y365" s="71"/>
      <c r="Z365" s="71"/>
    </row>
    <row r="366" spans="1:26">
      <c r="A366" s="71"/>
      <c r="B366" s="71"/>
      <c r="C366" s="71"/>
      <c r="D366" s="106"/>
      <c r="E366" s="127"/>
      <c r="F366" s="78"/>
      <c r="G366" s="71"/>
      <c r="H366" s="78"/>
      <c r="I366" s="78"/>
      <c r="J366" s="127"/>
      <c r="K366" s="127"/>
      <c r="L366" s="127"/>
      <c r="M366" s="127"/>
      <c r="N366" s="127"/>
      <c r="O366" s="127"/>
      <c r="P366" s="127"/>
      <c r="Q366" s="127"/>
      <c r="R366" s="127"/>
      <c r="S366" s="127"/>
      <c r="T366" s="127"/>
      <c r="U366" s="127"/>
      <c r="V366" s="127"/>
      <c r="W366" s="127"/>
      <c r="X366" s="71"/>
      <c r="Y366" s="71"/>
      <c r="Z366" s="71"/>
    </row>
    <row r="367" spans="1:26">
      <c r="A367" s="71"/>
      <c r="B367" s="71"/>
      <c r="C367" s="71"/>
      <c r="D367" s="106"/>
      <c r="E367" s="127"/>
      <c r="F367" s="78"/>
      <c r="G367" s="71"/>
      <c r="H367" s="78"/>
      <c r="I367" s="78"/>
      <c r="J367" s="127"/>
      <c r="K367" s="127"/>
      <c r="L367" s="127"/>
      <c r="M367" s="127"/>
      <c r="N367" s="127"/>
      <c r="O367" s="127"/>
      <c r="P367" s="127"/>
      <c r="Q367" s="127"/>
      <c r="R367" s="127"/>
      <c r="S367" s="127"/>
      <c r="T367" s="127"/>
      <c r="U367" s="127"/>
      <c r="V367" s="127"/>
      <c r="W367" s="127"/>
      <c r="X367" s="71"/>
      <c r="Y367" s="71"/>
      <c r="Z367" s="71"/>
    </row>
    <row r="368" spans="1:26">
      <c r="A368" s="71"/>
      <c r="B368" s="71"/>
      <c r="C368" s="71"/>
      <c r="D368" s="106"/>
      <c r="E368" s="127"/>
      <c r="F368" s="78"/>
      <c r="G368" s="71"/>
      <c r="H368" s="78"/>
      <c r="I368" s="78"/>
      <c r="J368" s="127"/>
      <c r="K368" s="127"/>
      <c r="L368" s="127"/>
      <c r="M368" s="127"/>
      <c r="N368" s="127"/>
      <c r="O368" s="127"/>
      <c r="P368" s="127"/>
      <c r="Q368" s="127"/>
      <c r="R368" s="127"/>
      <c r="S368" s="127"/>
      <c r="T368" s="127"/>
      <c r="U368" s="127"/>
      <c r="V368" s="127"/>
      <c r="W368" s="127"/>
      <c r="X368" s="71"/>
      <c r="Y368" s="71"/>
      <c r="Z368" s="71"/>
    </row>
    <row r="369" spans="1:26">
      <c r="A369" s="71"/>
      <c r="B369" s="71"/>
      <c r="C369" s="71"/>
      <c r="D369" s="106"/>
      <c r="E369" s="127"/>
      <c r="F369" s="78"/>
      <c r="G369" s="71"/>
      <c r="H369" s="78"/>
      <c r="I369" s="78"/>
      <c r="J369" s="127"/>
      <c r="K369" s="127"/>
      <c r="L369" s="127"/>
      <c r="M369" s="127"/>
      <c r="N369" s="127"/>
      <c r="O369" s="127"/>
      <c r="P369" s="127"/>
      <c r="Q369" s="127"/>
      <c r="R369" s="127"/>
      <c r="S369" s="127"/>
      <c r="T369" s="127"/>
      <c r="U369" s="127"/>
      <c r="V369" s="127"/>
      <c r="W369" s="127"/>
      <c r="X369" s="71"/>
      <c r="Y369" s="71"/>
      <c r="Z369" s="71"/>
    </row>
    <row r="370" spans="1:26">
      <c r="A370" s="71"/>
      <c r="B370" s="71"/>
      <c r="C370" s="71"/>
      <c r="D370" s="106"/>
      <c r="E370" s="127"/>
      <c r="F370" s="78"/>
      <c r="G370" s="71"/>
      <c r="H370" s="78"/>
      <c r="I370" s="78"/>
      <c r="J370" s="127"/>
      <c r="K370" s="127"/>
      <c r="L370" s="127"/>
      <c r="M370" s="127"/>
      <c r="N370" s="127"/>
      <c r="O370" s="127"/>
      <c r="P370" s="127"/>
      <c r="Q370" s="127"/>
      <c r="R370" s="127"/>
      <c r="S370" s="127"/>
      <c r="T370" s="127"/>
      <c r="U370" s="127"/>
      <c r="V370" s="127"/>
      <c r="W370" s="127"/>
      <c r="X370" s="71"/>
      <c r="Y370" s="71"/>
      <c r="Z370" s="71"/>
    </row>
    <row r="371" spans="1:26">
      <c r="A371" s="71"/>
      <c r="B371" s="71"/>
      <c r="C371" s="71"/>
      <c r="D371" s="106"/>
      <c r="E371" s="127"/>
      <c r="F371" s="78"/>
      <c r="G371" s="71"/>
      <c r="H371" s="78"/>
      <c r="I371" s="78"/>
      <c r="J371" s="127"/>
      <c r="K371" s="127"/>
      <c r="L371" s="127"/>
      <c r="M371" s="127"/>
      <c r="N371" s="127"/>
      <c r="O371" s="127"/>
      <c r="P371" s="127"/>
      <c r="Q371" s="127"/>
      <c r="R371" s="127"/>
      <c r="S371" s="127"/>
      <c r="T371" s="127"/>
      <c r="U371" s="127"/>
      <c r="V371" s="127"/>
      <c r="W371" s="127"/>
      <c r="X371" s="71"/>
      <c r="Y371" s="71"/>
      <c r="Z371" s="71"/>
    </row>
    <row r="372" spans="1:26">
      <c r="A372" s="71"/>
      <c r="B372" s="71"/>
      <c r="C372" s="71"/>
      <c r="D372" s="106"/>
      <c r="E372" s="127"/>
      <c r="F372" s="78"/>
      <c r="G372" s="71"/>
      <c r="H372" s="78"/>
      <c r="I372" s="78"/>
      <c r="J372" s="127"/>
      <c r="K372" s="127"/>
      <c r="L372" s="127"/>
      <c r="M372" s="127"/>
      <c r="N372" s="127"/>
      <c r="O372" s="127"/>
      <c r="P372" s="127"/>
      <c r="Q372" s="127"/>
      <c r="R372" s="127"/>
      <c r="S372" s="127"/>
      <c r="T372" s="127"/>
      <c r="U372" s="127"/>
      <c r="V372" s="127"/>
      <c r="W372" s="127"/>
      <c r="X372" s="71"/>
      <c r="Y372" s="71"/>
      <c r="Z372" s="71"/>
    </row>
    <row r="373" spans="1:26">
      <c r="A373" s="71"/>
      <c r="B373" s="71"/>
      <c r="C373" s="71"/>
      <c r="D373" s="106"/>
      <c r="E373" s="127"/>
      <c r="F373" s="78"/>
      <c r="G373" s="71"/>
      <c r="H373" s="78"/>
      <c r="I373" s="78"/>
      <c r="J373" s="127"/>
      <c r="K373" s="127"/>
      <c r="L373" s="127"/>
      <c r="M373" s="127"/>
      <c r="N373" s="127"/>
      <c r="O373" s="127"/>
      <c r="P373" s="127"/>
      <c r="Q373" s="127"/>
      <c r="R373" s="127"/>
      <c r="S373" s="127"/>
      <c r="T373" s="127"/>
      <c r="U373" s="127"/>
      <c r="V373" s="127"/>
      <c r="W373" s="127"/>
      <c r="X373" s="71"/>
      <c r="Y373" s="71"/>
      <c r="Z373" s="71"/>
    </row>
    <row r="374" spans="1:26">
      <c r="A374" s="71"/>
      <c r="B374" s="71"/>
      <c r="C374" s="71"/>
      <c r="D374" s="106"/>
      <c r="E374" s="127"/>
      <c r="F374" s="78"/>
      <c r="G374" s="71"/>
      <c r="H374" s="78"/>
      <c r="I374" s="78"/>
      <c r="J374" s="127"/>
      <c r="K374" s="127"/>
      <c r="L374" s="127"/>
      <c r="M374" s="127"/>
      <c r="N374" s="127"/>
      <c r="O374" s="127"/>
      <c r="P374" s="127"/>
      <c r="Q374" s="127"/>
      <c r="R374" s="127"/>
      <c r="S374" s="127"/>
      <c r="T374" s="127"/>
      <c r="U374" s="127"/>
      <c r="V374" s="127"/>
      <c r="W374" s="127"/>
      <c r="X374" s="71"/>
      <c r="Y374" s="71"/>
      <c r="Z374" s="71"/>
    </row>
    <row r="375" spans="1:26">
      <c r="A375" s="71"/>
      <c r="B375" s="71"/>
      <c r="C375" s="71"/>
      <c r="D375" s="106"/>
      <c r="E375" s="127"/>
      <c r="F375" s="78"/>
      <c r="G375" s="71"/>
      <c r="H375" s="78"/>
      <c r="I375" s="78"/>
      <c r="J375" s="127"/>
      <c r="K375" s="127"/>
      <c r="L375" s="127"/>
      <c r="M375" s="127"/>
      <c r="N375" s="127"/>
      <c r="O375" s="127"/>
      <c r="P375" s="127"/>
      <c r="Q375" s="127"/>
      <c r="R375" s="127"/>
      <c r="S375" s="127"/>
      <c r="T375" s="127"/>
      <c r="U375" s="127"/>
      <c r="V375" s="127"/>
      <c r="W375" s="127"/>
      <c r="X375" s="71"/>
      <c r="Y375" s="71"/>
      <c r="Z375" s="71"/>
    </row>
    <row r="376" spans="1:26">
      <c r="A376" s="71"/>
      <c r="B376" s="71"/>
      <c r="C376" s="71"/>
      <c r="D376" s="106"/>
      <c r="E376" s="127"/>
      <c r="F376" s="78"/>
      <c r="G376" s="71"/>
      <c r="H376" s="78"/>
      <c r="I376" s="78"/>
      <c r="J376" s="127"/>
      <c r="K376" s="127"/>
      <c r="L376" s="127"/>
      <c r="M376" s="127"/>
      <c r="N376" s="127"/>
      <c r="O376" s="127"/>
      <c r="P376" s="127"/>
      <c r="Q376" s="127"/>
      <c r="R376" s="127"/>
      <c r="S376" s="127"/>
      <c r="T376" s="127"/>
      <c r="U376" s="127"/>
      <c r="V376" s="127"/>
      <c r="W376" s="127"/>
      <c r="X376" s="71"/>
      <c r="Y376" s="71"/>
      <c r="Z376" s="71"/>
    </row>
    <row r="377" spans="1:26">
      <c r="A377" s="71"/>
      <c r="B377" s="71"/>
      <c r="C377" s="71"/>
      <c r="D377" s="106"/>
      <c r="E377" s="127"/>
      <c r="F377" s="78"/>
      <c r="G377" s="71"/>
      <c r="H377" s="78"/>
      <c r="I377" s="78"/>
      <c r="J377" s="127"/>
      <c r="K377" s="127"/>
      <c r="L377" s="127"/>
      <c r="M377" s="127"/>
      <c r="N377" s="127"/>
      <c r="O377" s="127"/>
      <c r="P377" s="127"/>
      <c r="Q377" s="127"/>
      <c r="R377" s="127"/>
      <c r="S377" s="127"/>
      <c r="T377" s="127"/>
      <c r="U377" s="127"/>
      <c r="V377" s="127"/>
      <c r="W377" s="127"/>
      <c r="X377" s="71"/>
      <c r="Y377" s="71"/>
      <c r="Z377" s="71"/>
    </row>
    <row r="378" spans="1:26">
      <c r="A378" s="71"/>
      <c r="B378" s="71"/>
      <c r="C378" s="71"/>
      <c r="D378" s="106"/>
      <c r="E378" s="127"/>
      <c r="F378" s="78"/>
      <c r="G378" s="71"/>
      <c r="H378" s="78"/>
      <c r="I378" s="78"/>
      <c r="J378" s="127"/>
      <c r="K378" s="127"/>
      <c r="L378" s="127"/>
      <c r="M378" s="127"/>
      <c r="N378" s="127"/>
      <c r="O378" s="127"/>
      <c r="P378" s="127"/>
      <c r="Q378" s="127"/>
      <c r="R378" s="127"/>
      <c r="S378" s="127"/>
      <c r="T378" s="127"/>
      <c r="U378" s="127"/>
      <c r="V378" s="127"/>
      <c r="W378" s="127"/>
      <c r="X378" s="71"/>
      <c r="Y378" s="71"/>
      <c r="Z378" s="71"/>
    </row>
    <row r="379" spans="1:26">
      <c r="A379" s="71"/>
      <c r="B379" s="71"/>
      <c r="C379" s="71"/>
      <c r="D379" s="106"/>
      <c r="E379" s="127"/>
      <c r="F379" s="78"/>
      <c r="G379" s="71"/>
      <c r="H379" s="78"/>
      <c r="I379" s="78"/>
      <c r="J379" s="127"/>
      <c r="K379" s="127"/>
      <c r="L379" s="127"/>
      <c r="M379" s="127"/>
      <c r="N379" s="127"/>
      <c r="O379" s="127"/>
      <c r="P379" s="127"/>
      <c r="Q379" s="127"/>
      <c r="R379" s="127"/>
      <c r="S379" s="127"/>
      <c r="T379" s="127"/>
      <c r="U379" s="127"/>
      <c r="V379" s="127"/>
      <c r="W379" s="127"/>
      <c r="X379" s="71"/>
      <c r="Y379" s="71"/>
      <c r="Z379" s="71"/>
    </row>
    <row r="380" spans="1:26">
      <c r="A380" s="71"/>
      <c r="B380" s="71"/>
      <c r="C380" s="71"/>
      <c r="D380" s="106"/>
      <c r="E380" s="127"/>
      <c r="F380" s="78"/>
      <c r="G380" s="71"/>
      <c r="H380" s="78"/>
      <c r="I380" s="78"/>
      <c r="J380" s="127"/>
      <c r="K380" s="127"/>
      <c r="L380" s="127"/>
      <c r="M380" s="127"/>
      <c r="N380" s="127"/>
      <c r="O380" s="127"/>
      <c r="P380" s="127"/>
      <c r="Q380" s="127"/>
      <c r="R380" s="127"/>
      <c r="S380" s="127"/>
      <c r="T380" s="127"/>
      <c r="U380" s="127"/>
      <c r="V380" s="127"/>
      <c r="W380" s="127"/>
      <c r="X380" s="71"/>
      <c r="Y380" s="71"/>
      <c r="Z380" s="71"/>
    </row>
    <row r="381" spans="1:26">
      <c r="A381" s="71"/>
      <c r="B381" s="71"/>
      <c r="C381" s="71"/>
      <c r="D381" s="106"/>
      <c r="E381" s="127"/>
      <c r="F381" s="78"/>
      <c r="G381" s="71"/>
      <c r="H381" s="78"/>
      <c r="I381" s="78"/>
      <c r="J381" s="127"/>
      <c r="K381" s="127"/>
      <c r="L381" s="127"/>
      <c r="M381" s="127"/>
      <c r="N381" s="127"/>
      <c r="O381" s="127"/>
      <c r="P381" s="127"/>
      <c r="Q381" s="127"/>
      <c r="R381" s="127"/>
      <c r="S381" s="127"/>
      <c r="T381" s="127"/>
      <c r="U381" s="127"/>
      <c r="V381" s="127"/>
      <c r="W381" s="127"/>
      <c r="X381" s="71"/>
      <c r="Y381" s="71"/>
      <c r="Z381" s="71"/>
    </row>
    <row r="382" spans="1:26">
      <c r="A382" s="71"/>
      <c r="B382" s="71"/>
      <c r="C382" s="71"/>
      <c r="D382" s="106"/>
      <c r="E382" s="127"/>
      <c r="F382" s="78"/>
      <c r="G382" s="71"/>
      <c r="H382" s="78"/>
      <c r="I382" s="78"/>
      <c r="J382" s="127"/>
      <c r="K382" s="127"/>
      <c r="L382" s="127"/>
      <c r="M382" s="127"/>
      <c r="N382" s="127"/>
      <c r="O382" s="127"/>
      <c r="P382" s="127"/>
      <c r="Q382" s="127"/>
      <c r="R382" s="127"/>
      <c r="S382" s="127"/>
      <c r="T382" s="127"/>
      <c r="U382" s="127"/>
      <c r="V382" s="127"/>
      <c r="W382" s="127"/>
      <c r="X382" s="71"/>
      <c r="Y382" s="71"/>
      <c r="Z382" s="71"/>
    </row>
    <row r="383" spans="1:26">
      <c r="A383" s="71"/>
      <c r="B383" s="71"/>
      <c r="C383" s="71"/>
      <c r="D383" s="106"/>
      <c r="E383" s="127"/>
      <c r="F383" s="78"/>
      <c r="G383" s="71"/>
      <c r="H383" s="78"/>
      <c r="I383" s="78"/>
      <c r="J383" s="127"/>
      <c r="K383" s="127"/>
      <c r="L383" s="127"/>
      <c r="M383" s="127"/>
      <c r="N383" s="127"/>
      <c r="O383" s="127"/>
      <c r="P383" s="127"/>
      <c r="Q383" s="127"/>
      <c r="R383" s="127"/>
      <c r="S383" s="127"/>
      <c r="T383" s="127"/>
      <c r="U383" s="127"/>
      <c r="V383" s="127"/>
      <c r="W383" s="127"/>
      <c r="X383" s="71"/>
      <c r="Y383" s="71"/>
      <c r="Z383" s="71"/>
    </row>
    <row r="384" spans="1:26">
      <c r="A384" s="71"/>
      <c r="B384" s="71"/>
      <c r="C384" s="71"/>
      <c r="D384" s="106"/>
      <c r="E384" s="127"/>
      <c r="F384" s="78"/>
      <c r="G384" s="71"/>
      <c r="H384" s="78"/>
      <c r="I384" s="78"/>
      <c r="J384" s="127"/>
      <c r="K384" s="127"/>
      <c r="L384" s="127"/>
      <c r="M384" s="127"/>
      <c r="N384" s="127"/>
      <c r="O384" s="127"/>
      <c r="P384" s="127"/>
      <c r="Q384" s="127"/>
      <c r="R384" s="127"/>
      <c r="S384" s="127"/>
      <c r="T384" s="127"/>
      <c r="U384" s="127"/>
      <c r="V384" s="127"/>
      <c r="W384" s="127"/>
      <c r="X384" s="71"/>
      <c r="Y384" s="71"/>
      <c r="Z384" s="71"/>
    </row>
    <row r="385" spans="1:26">
      <c r="A385" s="71"/>
      <c r="B385" s="71"/>
      <c r="C385" s="71"/>
      <c r="D385" s="106"/>
      <c r="E385" s="127"/>
      <c r="F385" s="78"/>
      <c r="G385" s="71"/>
      <c r="H385" s="78"/>
      <c r="I385" s="78"/>
      <c r="J385" s="127"/>
      <c r="K385" s="127"/>
      <c r="L385" s="127"/>
      <c r="M385" s="127"/>
      <c r="N385" s="127"/>
      <c r="O385" s="127"/>
      <c r="P385" s="127"/>
      <c r="Q385" s="127"/>
      <c r="R385" s="127"/>
      <c r="S385" s="127"/>
      <c r="T385" s="127"/>
      <c r="U385" s="127"/>
      <c r="V385" s="127"/>
      <c r="W385" s="127"/>
      <c r="X385" s="71"/>
      <c r="Y385" s="71"/>
      <c r="Z385" s="71"/>
    </row>
    <row r="386" spans="1:26">
      <c r="A386" s="71"/>
      <c r="B386" s="71"/>
      <c r="C386" s="71"/>
      <c r="D386" s="106"/>
      <c r="E386" s="127"/>
      <c r="F386" s="78"/>
      <c r="G386" s="71"/>
      <c r="H386" s="78"/>
      <c r="I386" s="78"/>
      <c r="J386" s="127"/>
      <c r="K386" s="127"/>
      <c r="L386" s="127"/>
      <c r="M386" s="127"/>
      <c r="N386" s="127"/>
      <c r="O386" s="127"/>
      <c r="P386" s="127"/>
      <c r="Q386" s="127"/>
      <c r="R386" s="127"/>
      <c r="S386" s="127"/>
      <c r="T386" s="127"/>
      <c r="U386" s="127"/>
      <c r="V386" s="127"/>
      <c r="W386" s="127"/>
      <c r="X386" s="71"/>
      <c r="Y386" s="71"/>
      <c r="Z386" s="71"/>
    </row>
    <row r="387" spans="1:26">
      <c r="A387" s="71"/>
      <c r="B387" s="71"/>
      <c r="C387" s="71"/>
      <c r="D387" s="106"/>
      <c r="E387" s="127"/>
      <c r="F387" s="78"/>
      <c r="G387" s="71"/>
      <c r="H387" s="78"/>
      <c r="I387" s="78"/>
      <c r="J387" s="127"/>
      <c r="K387" s="127"/>
      <c r="L387" s="127"/>
      <c r="M387" s="127"/>
      <c r="N387" s="127"/>
      <c r="O387" s="127"/>
      <c r="P387" s="127"/>
      <c r="Q387" s="127"/>
      <c r="R387" s="127"/>
      <c r="S387" s="127"/>
      <c r="T387" s="127"/>
      <c r="U387" s="127"/>
      <c r="V387" s="127"/>
      <c r="W387" s="127"/>
      <c r="X387" s="71"/>
      <c r="Y387" s="71"/>
      <c r="Z387" s="71"/>
    </row>
    <row r="388" spans="1:26">
      <c r="A388" s="71"/>
      <c r="B388" s="71"/>
      <c r="C388" s="71"/>
      <c r="D388" s="106"/>
      <c r="E388" s="127"/>
      <c r="F388" s="78"/>
      <c r="G388" s="71"/>
      <c r="H388" s="78"/>
      <c r="I388" s="78"/>
      <c r="J388" s="127"/>
      <c r="K388" s="127"/>
      <c r="L388" s="127"/>
      <c r="M388" s="127"/>
      <c r="N388" s="127"/>
      <c r="O388" s="127"/>
      <c r="P388" s="127"/>
      <c r="Q388" s="127"/>
      <c r="R388" s="127"/>
      <c r="S388" s="127"/>
      <c r="T388" s="127"/>
      <c r="U388" s="127"/>
      <c r="V388" s="127"/>
      <c r="W388" s="127"/>
      <c r="X388" s="71"/>
      <c r="Y388" s="71"/>
      <c r="Z388" s="71"/>
    </row>
    <row r="389" spans="1:26">
      <c r="A389" s="71"/>
      <c r="B389" s="71"/>
      <c r="C389" s="71"/>
      <c r="D389" s="106"/>
      <c r="E389" s="127"/>
      <c r="F389" s="78"/>
      <c r="G389" s="71"/>
      <c r="H389" s="78"/>
      <c r="I389" s="78"/>
      <c r="J389" s="127"/>
      <c r="K389" s="127"/>
      <c r="L389" s="127"/>
      <c r="M389" s="127"/>
      <c r="N389" s="127"/>
      <c r="O389" s="127"/>
      <c r="P389" s="127"/>
      <c r="Q389" s="127"/>
      <c r="R389" s="127"/>
      <c r="S389" s="127"/>
      <c r="T389" s="127"/>
      <c r="U389" s="127"/>
      <c r="V389" s="127"/>
      <c r="W389" s="127"/>
      <c r="X389" s="71"/>
      <c r="Y389" s="71"/>
      <c r="Z389" s="71"/>
    </row>
    <row r="390" spans="1:26">
      <c r="A390" s="71"/>
      <c r="B390" s="71"/>
      <c r="C390" s="71"/>
      <c r="D390" s="106"/>
      <c r="E390" s="127"/>
      <c r="F390" s="78"/>
      <c r="G390" s="71"/>
      <c r="H390" s="78"/>
      <c r="I390" s="78"/>
      <c r="J390" s="127"/>
      <c r="K390" s="127"/>
      <c r="L390" s="127"/>
      <c r="M390" s="127"/>
      <c r="N390" s="127"/>
      <c r="O390" s="127"/>
      <c r="P390" s="127"/>
      <c r="Q390" s="127"/>
      <c r="R390" s="127"/>
      <c r="S390" s="127"/>
      <c r="T390" s="127"/>
      <c r="U390" s="127"/>
      <c r="V390" s="127"/>
      <c r="W390" s="127"/>
      <c r="X390" s="71"/>
      <c r="Y390" s="71"/>
      <c r="Z390" s="71"/>
    </row>
    <row r="391" spans="1:26">
      <c r="A391" s="71"/>
      <c r="B391" s="71"/>
      <c r="C391" s="71"/>
      <c r="D391" s="106"/>
      <c r="E391" s="127"/>
      <c r="F391" s="78"/>
      <c r="G391" s="71"/>
      <c r="H391" s="78"/>
      <c r="I391" s="78"/>
      <c r="J391" s="127"/>
      <c r="K391" s="127"/>
      <c r="L391" s="127"/>
      <c r="M391" s="127"/>
      <c r="N391" s="127"/>
      <c r="O391" s="127"/>
      <c r="P391" s="127"/>
      <c r="Q391" s="127"/>
      <c r="R391" s="127"/>
      <c r="S391" s="127"/>
      <c r="T391" s="127"/>
      <c r="U391" s="127"/>
      <c r="V391" s="127"/>
      <c r="W391" s="127"/>
      <c r="X391" s="71"/>
      <c r="Y391" s="71"/>
      <c r="Z391" s="71"/>
    </row>
    <row r="392" spans="1:26">
      <c r="A392" s="71"/>
      <c r="B392" s="71"/>
      <c r="C392" s="71"/>
      <c r="D392" s="106"/>
      <c r="E392" s="127"/>
      <c r="F392" s="78"/>
      <c r="G392" s="71"/>
      <c r="H392" s="78"/>
      <c r="I392" s="78"/>
      <c r="J392" s="127"/>
      <c r="K392" s="127"/>
      <c r="L392" s="127"/>
      <c r="M392" s="127"/>
      <c r="N392" s="127"/>
      <c r="O392" s="127"/>
      <c r="P392" s="127"/>
      <c r="Q392" s="127"/>
      <c r="R392" s="127"/>
      <c r="S392" s="127"/>
      <c r="T392" s="127"/>
      <c r="U392" s="127"/>
      <c r="V392" s="127"/>
      <c r="W392" s="127"/>
      <c r="X392" s="71"/>
      <c r="Y392" s="71"/>
      <c r="Z392" s="71"/>
    </row>
    <row r="393" spans="1:26">
      <c r="A393" s="71"/>
      <c r="B393" s="71"/>
      <c r="C393" s="71"/>
      <c r="D393" s="106"/>
      <c r="E393" s="127"/>
      <c r="F393" s="78"/>
      <c r="G393" s="71"/>
      <c r="H393" s="78"/>
      <c r="I393" s="78"/>
      <c r="J393" s="127"/>
      <c r="K393" s="127"/>
      <c r="L393" s="127"/>
      <c r="M393" s="127"/>
      <c r="N393" s="127"/>
      <c r="O393" s="127"/>
      <c r="P393" s="127"/>
      <c r="Q393" s="127"/>
      <c r="R393" s="127"/>
      <c r="S393" s="127"/>
      <c r="T393" s="127"/>
      <c r="U393" s="127"/>
      <c r="V393" s="127"/>
      <c r="W393" s="127"/>
      <c r="X393" s="71"/>
      <c r="Y393" s="71"/>
      <c r="Z393" s="71"/>
    </row>
    <row r="394" spans="1:26">
      <c r="A394" s="71"/>
      <c r="B394" s="71"/>
      <c r="C394" s="71"/>
      <c r="D394" s="106"/>
      <c r="E394" s="127"/>
      <c r="F394" s="78"/>
      <c r="G394" s="71"/>
      <c r="H394" s="78"/>
      <c r="I394" s="78"/>
      <c r="J394" s="127"/>
      <c r="K394" s="127"/>
      <c r="L394" s="127"/>
      <c r="M394" s="127"/>
      <c r="N394" s="127"/>
      <c r="O394" s="127"/>
      <c r="P394" s="127"/>
      <c r="Q394" s="127"/>
      <c r="R394" s="127"/>
      <c r="S394" s="127"/>
      <c r="T394" s="127"/>
      <c r="U394" s="127"/>
      <c r="V394" s="127"/>
      <c r="W394" s="127"/>
      <c r="X394" s="71"/>
      <c r="Y394" s="71"/>
      <c r="Z394" s="71"/>
    </row>
    <row r="395" spans="1:26">
      <c r="A395" s="71"/>
      <c r="B395" s="71"/>
      <c r="C395" s="71"/>
      <c r="D395" s="106"/>
      <c r="E395" s="127"/>
      <c r="F395" s="78"/>
      <c r="G395" s="71"/>
      <c r="H395" s="78"/>
      <c r="I395" s="78"/>
      <c r="J395" s="127"/>
      <c r="K395" s="127"/>
      <c r="L395" s="127"/>
      <c r="M395" s="127"/>
      <c r="N395" s="127"/>
      <c r="O395" s="127"/>
      <c r="P395" s="127"/>
      <c r="Q395" s="127"/>
      <c r="R395" s="127"/>
      <c r="S395" s="127"/>
      <c r="T395" s="127"/>
      <c r="U395" s="127"/>
      <c r="V395" s="127"/>
      <c r="W395" s="127"/>
      <c r="X395" s="71"/>
      <c r="Y395" s="71"/>
      <c r="Z395" s="71"/>
    </row>
    <row r="396" spans="1:26">
      <c r="A396" s="71"/>
      <c r="B396" s="71"/>
      <c r="C396" s="71"/>
      <c r="D396" s="106"/>
      <c r="E396" s="127"/>
      <c r="F396" s="78"/>
      <c r="G396" s="71"/>
      <c r="H396" s="78"/>
      <c r="I396" s="78"/>
      <c r="J396" s="127"/>
      <c r="K396" s="127"/>
      <c r="L396" s="127"/>
      <c r="M396" s="127"/>
      <c r="N396" s="127"/>
      <c r="O396" s="127"/>
      <c r="P396" s="127"/>
      <c r="Q396" s="127"/>
      <c r="R396" s="127"/>
      <c r="S396" s="127"/>
      <c r="T396" s="127"/>
      <c r="U396" s="127"/>
      <c r="V396" s="127"/>
      <c r="W396" s="127"/>
      <c r="X396" s="71"/>
      <c r="Y396" s="71"/>
      <c r="Z396" s="71"/>
    </row>
    <row r="397" spans="1:26">
      <c r="A397" s="71"/>
      <c r="B397" s="71"/>
      <c r="C397" s="71"/>
      <c r="D397" s="106"/>
      <c r="E397" s="127"/>
      <c r="F397" s="78"/>
      <c r="G397" s="71"/>
      <c r="H397" s="78"/>
      <c r="I397" s="78"/>
      <c r="J397" s="127"/>
      <c r="K397" s="127"/>
      <c r="L397" s="127"/>
      <c r="M397" s="127"/>
      <c r="N397" s="127"/>
      <c r="O397" s="127"/>
      <c r="P397" s="127"/>
      <c r="Q397" s="127"/>
      <c r="R397" s="127"/>
      <c r="S397" s="127"/>
      <c r="T397" s="127"/>
      <c r="U397" s="127"/>
      <c r="V397" s="127"/>
      <c r="W397" s="127"/>
      <c r="X397" s="71"/>
      <c r="Y397" s="71"/>
      <c r="Z397" s="71"/>
    </row>
    <row r="398" spans="1:26">
      <c r="A398" s="71"/>
      <c r="B398" s="71"/>
      <c r="C398" s="71"/>
      <c r="D398" s="106"/>
      <c r="E398" s="127"/>
      <c r="F398" s="78"/>
      <c r="G398" s="71"/>
      <c r="H398" s="78"/>
      <c r="I398" s="78"/>
      <c r="J398" s="127"/>
      <c r="K398" s="127"/>
      <c r="L398" s="127"/>
      <c r="M398" s="127"/>
      <c r="N398" s="127"/>
      <c r="O398" s="127"/>
      <c r="P398" s="127"/>
      <c r="Q398" s="127"/>
      <c r="R398" s="127"/>
      <c r="S398" s="127"/>
      <c r="T398" s="127"/>
      <c r="U398" s="127"/>
      <c r="V398" s="127"/>
      <c r="W398" s="127"/>
      <c r="X398" s="71"/>
      <c r="Y398" s="71"/>
      <c r="Z398" s="71"/>
    </row>
    <row r="399" spans="1:26">
      <c r="A399" s="71"/>
      <c r="B399" s="71"/>
      <c r="C399" s="71"/>
      <c r="D399" s="106"/>
      <c r="E399" s="127"/>
      <c r="F399" s="78"/>
      <c r="G399" s="71"/>
      <c r="H399" s="78"/>
      <c r="I399" s="78"/>
      <c r="J399" s="127"/>
      <c r="K399" s="127"/>
      <c r="L399" s="127"/>
      <c r="M399" s="127"/>
      <c r="N399" s="127"/>
      <c r="O399" s="127"/>
      <c r="P399" s="127"/>
      <c r="Q399" s="127"/>
      <c r="R399" s="127"/>
      <c r="S399" s="127"/>
      <c r="T399" s="127"/>
      <c r="U399" s="127"/>
      <c r="V399" s="127"/>
      <c r="W399" s="127"/>
      <c r="X399" s="71"/>
      <c r="Y399" s="71"/>
      <c r="Z399" s="71"/>
    </row>
    <row r="400" spans="1:26">
      <c r="A400" s="71"/>
      <c r="B400" s="71"/>
      <c r="C400" s="71"/>
      <c r="D400" s="106"/>
      <c r="E400" s="127"/>
      <c r="F400" s="78"/>
      <c r="G400" s="71"/>
      <c r="H400" s="78"/>
      <c r="I400" s="78"/>
      <c r="J400" s="127"/>
      <c r="K400" s="127"/>
      <c r="L400" s="127"/>
      <c r="M400" s="127"/>
      <c r="N400" s="127"/>
      <c r="O400" s="127"/>
      <c r="P400" s="127"/>
      <c r="Q400" s="127"/>
      <c r="R400" s="127"/>
      <c r="S400" s="127"/>
      <c r="T400" s="127"/>
      <c r="U400" s="127"/>
      <c r="V400" s="127"/>
      <c r="W400" s="127"/>
      <c r="X400" s="71"/>
      <c r="Y400" s="71"/>
      <c r="Z400" s="71"/>
    </row>
    <row r="401" spans="1:26">
      <c r="A401" s="71"/>
      <c r="B401" s="71"/>
      <c r="C401" s="71"/>
      <c r="D401" s="106"/>
      <c r="E401" s="127"/>
      <c r="F401" s="78"/>
      <c r="G401" s="71"/>
      <c r="H401" s="78"/>
      <c r="I401" s="78"/>
      <c r="J401" s="127"/>
      <c r="K401" s="127"/>
      <c r="L401" s="127"/>
      <c r="M401" s="127"/>
      <c r="N401" s="127"/>
      <c r="O401" s="127"/>
      <c r="P401" s="127"/>
      <c r="Q401" s="127"/>
      <c r="R401" s="127"/>
      <c r="S401" s="127"/>
      <c r="T401" s="127"/>
      <c r="U401" s="127"/>
      <c r="V401" s="127"/>
      <c r="W401" s="127"/>
      <c r="X401" s="71"/>
      <c r="Y401" s="71"/>
      <c r="Z401" s="71"/>
    </row>
    <row r="402" spans="1:26">
      <c r="A402" s="71"/>
      <c r="B402" s="71"/>
      <c r="C402" s="71"/>
      <c r="D402" s="106"/>
      <c r="E402" s="127"/>
      <c r="F402" s="78"/>
      <c r="G402" s="71"/>
      <c r="H402" s="78"/>
      <c r="I402" s="78"/>
      <c r="J402" s="127"/>
      <c r="K402" s="127"/>
      <c r="L402" s="127"/>
      <c r="M402" s="127"/>
      <c r="N402" s="127"/>
      <c r="O402" s="127"/>
      <c r="P402" s="127"/>
      <c r="Q402" s="127"/>
      <c r="R402" s="127"/>
      <c r="S402" s="127"/>
      <c r="T402" s="127"/>
      <c r="U402" s="127"/>
      <c r="V402" s="127"/>
      <c r="W402" s="127"/>
      <c r="X402" s="71"/>
      <c r="Y402" s="71"/>
      <c r="Z402" s="71"/>
    </row>
    <row r="403" spans="1:26">
      <c r="A403" s="71"/>
      <c r="B403" s="71"/>
      <c r="C403" s="71"/>
      <c r="D403" s="106"/>
      <c r="E403" s="127"/>
      <c r="F403" s="78"/>
      <c r="G403" s="71"/>
      <c r="H403" s="78"/>
      <c r="I403" s="78"/>
      <c r="J403" s="127"/>
      <c r="K403" s="127"/>
      <c r="L403" s="127"/>
      <c r="M403" s="127"/>
      <c r="N403" s="127"/>
      <c r="O403" s="127"/>
      <c r="P403" s="127"/>
      <c r="Q403" s="127"/>
      <c r="R403" s="127"/>
      <c r="S403" s="127"/>
      <c r="T403" s="127"/>
      <c r="U403" s="127"/>
      <c r="V403" s="127"/>
      <c r="W403" s="127"/>
      <c r="X403" s="71"/>
      <c r="Y403" s="71"/>
      <c r="Z403" s="71"/>
    </row>
    <row r="404" spans="1:26">
      <c r="A404" s="71"/>
      <c r="B404" s="71"/>
      <c r="C404" s="71"/>
      <c r="D404" s="106"/>
      <c r="E404" s="127"/>
      <c r="F404" s="78"/>
      <c r="G404" s="71"/>
      <c r="H404" s="78"/>
      <c r="I404" s="78"/>
      <c r="J404" s="127"/>
      <c r="K404" s="127"/>
      <c r="L404" s="127"/>
      <c r="M404" s="127"/>
      <c r="N404" s="127"/>
      <c r="O404" s="127"/>
      <c r="P404" s="127"/>
      <c r="Q404" s="127"/>
      <c r="R404" s="127"/>
      <c r="S404" s="127"/>
      <c r="T404" s="127"/>
      <c r="U404" s="127"/>
      <c r="V404" s="127"/>
      <c r="W404" s="127"/>
      <c r="X404" s="71"/>
      <c r="Y404" s="71"/>
      <c r="Z404" s="71"/>
    </row>
    <row r="405" spans="1:26">
      <c r="A405" s="71"/>
      <c r="B405" s="71"/>
      <c r="C405" s="71"/>
      <c r="D405" s="106"/>
      <c r="E405" s="127"/>
      <c r="F405" s="78"/>
      <c r="G405" s="71"/>
      <c r="H405" s="78"/>
      <c r="I405" s="78"/>
      <c r="J405" s="127"/>
      <c r="K405" s="127"/>
      <c r="L405" s="127"/>
      <c r="M405" s="127"/>
      <c r="N405" s="127"/>
      <c r="O405" s="127"/>
      <c r="P405" s="127"/>
      <c r="Q405" s="127"/>
      <c r="R405" s="127"/>
      <c r="S405" s="127"/>
      <c r="T405" s="127"/>
      <c r="U405" s="127"/>
      <c r="V405" s="127"/>
      <c r="W405" s="127"/>
      <c r="X405" s="71"/>
      <c r="Y405" s="71"/>
      <c r="Z405" s="71"/>
    </row>
    <row r="406" spans="1:26">
      <c r="A406" s="71"/>
      <c r="B406" s="71"/>
      <c r="C406" s="71"/>
      <c r="D406" s="106"/>
      <c r="E406" s="127"/>
      <c r="F406" s="78"/>
      <c r="G406" s="71"/>
      <c r="H406" s="78"/>
      <c r="I406" s="78"/>
      <c r="J406" s="127"/>
      <c r="K406" s="127"/>
      <c r="L406" s="127"/>
      <c r="M406" s="127"/>
      <c r="N406" s="127"/>
      <c r="O406" s="127"/>
      <c r="P406" s="127"/>
      <c r="Q406" s="127"/>
      <c r="R406" s="127"/>
      <c r="S406" s="127"/>
      <c r="T406" s="127"/>
      <c r="U406" s="127"/>
      <c r="V406" s="127"/>
      <c r="W406" s="127"/>
      <c r="X406" s="71"/>
      <c r="Y406" s="71"/>
      <c r="Z406" s="71"/>
    </row>
    <row r="407" spans="1:26">
      <c r="A407" s="71"/>
      <c r="B407" s="71"/>
      <c r="C407" s="71"/>
      <c r="D407" s="106"/>
      <c r="E407" s="127"/>
      <c r="F407" s="78"/>
      <c r="G407" s="71"/>
      <c r="H407" s="78"/>
      <c r="I407" s="78"/>
      <c r="J407" s="127"/>
      <c r="K407" s="127"/>
      <c r="L407" s="127"/>
      <c r="M407" s="127"/>
      <c r="N407" s="127"/>
      <c r="O407" s="127"/>
      <c r="P407" s="127"/>
      <c r="Q407" s="127"/>
      <c r="R407" s="127"/>
      <c r="S407" s="127"/>
      <c r="T407" s="127"/>
      <c r="U407" s="127"/>
      <c r="V407" s="127"/>
      <c r="W407" s="127"/>
      <c r="X407" s="71"/>
      <c r="Y407" s="71"/>
      <c r="Z407" s="71"/>
    </row>
    <row r="408" spans="1:26">
      <c r="A408" s="71"/>
      <c r="B408" s="71"/>
      <c r="C408" s="71"/>
      <c r="D408" s="106"/>
      <c r="E408" s="127"/>
      <c r="F408" s="78"/>
      <c r="G408" s="71"/>
      <c r="H408" s="78"/>
      <c r="I408" s="78"/>
      <c r="J408" s="127"/>
      <c r="K408" s="127"/>
      <c r="L408" s="127"/>
      <c r="M408" s="127"/>
      <c r="N408" s="127"/>
      <c r="O408" s="127"/>
      <c r="P408" s="127"/>
      <c r="Q408" s="127"/>
      <c r="R408" s="127"/>
      <c r="S408" s="127"/>
      <c r="T408" s="127"/>
      <c r="U408" s="127"/>
      <c r="V408" s="127"/>
      <c r="W408" s="127"/>
      <c r="X408" s="71"/>
      <c r="Y408" s="71"/>
      <c r="Z408" s="71"/>
    </row>
    <row r="409" spans="1:26">
      <c r="A409" s="71"/>
      <c r="B409" s="71"/>
      <c r="C409" s="71"/>
      <c r="D409" s="106"/>
      <c r="E409" s="127"/>
      <c r="F409" s="78"/>
      <c r="G409" s="71"/>
      <c r="H409" s="78"/>
      <c r="I409" s="78"/>
      <c r="J409" s="127"/>
      <c r="K409" s="127"/>
      <c r="L409" s="127"/>
      <c r="M409" s="127"/>
      <c r="N409" s="127"/>
      <c r="O409" s="127"/>
      <c r="P409" s="127"/>
      <c r="Q409" s="127"/>
      <c r="R409" s="127"/>
      <c r="S409" s="127"/>
      <c r="T409" s="127"/>
      <c r="U409" s="127"/>
      <c r="V409" s="127"/>
      <c r="W409" s="127"/>
      <c r="X409" s="71"/>
      <c r="Y409" s="71"/>
      <c r="Z409" s="71"/>
    </row>
    <row r="410" spans="1:26">
      <c r="A410" s="71"/>
      <c r="B410" s="71"/>
      <c r="C410" s="71"/>
      <c r="D410" s="106"/>
      <c r="E410" s="127"/>
      <c r="F410" s="78"/>
      <c r="G410" s="71"/>
      <c r="H410" s="78"/>
      <c r="I410" s="78"/>
      <c r="J410" s="127"/>
      <c r="K410" s="127"/>
      <c r="L410" s="127"/>
      <c r="M410" s="127"/>
      <c r="N410" s="127"/>
      <c r="O410" s="127"/>
      <c r="P410" s="127"/>
      <c r="Q410" s="127"/>
      <c r="R410" s="127"/>
      <c r="S410" s="127"/>
      <c r="T410" s="127"/>
      <c r="U410" s="127"/>
      <c r="V410" s="127"/>
      <c r="W410" s="127"/>
      <c r="X410" s="71"/>
      <c r="Y410" s="71"/>
      <c r="Z410" s="71"/>
    </row>
    <row r="411" spans="1:26">
      <c r="A411" s="71"/>
      <c r="B411" s="71"/>
      <c r="C411" s="71"/>
      <c r="D411" s="106"/>
      <c r="E411" s="127"/>
      <c r="F411" s="78"/>
      <c r="G411" s="71"/>
      <c r="H411" s="78"/>
      <c r="I411" s="78"/>
      <c r="J411" s="127"/>
      <c r="K411" s="127"/>
      <c r="L411" s="127"/>
      <c r="M411" s="127"/>
      <c r="N411" s="127"/>
      <c r="O411" s="127"/>
      <c r="P411" s="127"/>
      <c r="Q411" s="127"/>
      <c r="R411" s="127"/>
      <c r="S411" s="127"/>
      <c r="T411" s="127"/>
      <c r="U411" s="127"/>
      <c r="V411" s="127"/>
      <c r="W411" s="127"/>
      <c r="X411" s="71"/>
      <c r="Y411" s="71"/>
      <c r="Z411" s="71"/>
    </row>
    <row r="412" spans="1:26">
      <c r="A412" s="71"/>
      <c r="B412" s="71"/>
      <c r="C412" s="71"/>
      <c r="D412" s="106"/>
      <c r="E412" s="127"/>
      <c r="F412" s="78"/>
      <c r="G412" s="71"/>
      <c r="H412" s="78"/>
      <c r="I412" s="78"/>
      <c r="J412" s="127"/>
      <c r="K412" s="127"/>
      <c r="L412" s="127"/>
      <c r="M412" s="127"/>
      <c r="N412" s="127"/>
      <c r="O412" s="127"/>
      <c r="P412" s="127"/>
      <c r="Q412" s="127"/>
      <c r="R412" s="127"/>
      <c r="S412" s="127"/>
      <c r="T412" s="127"/>
      <c r="U412" s="127"/>
      <c r="V412" s="127"/>
      <c r="W412" s="127"/>
      <c r="X412" s="71"/>
      <c r="Y412" s="71"/>
      <c r="Z412" s="71"/>
    </row>
    <row r="413" spans="1:26">
      <c r="A413" s="71"/>
      <c r="B413" s="71"/>
      <c r="C413" s="71"/>
      <c r="D413" s="106"/>
      <c r="E413" s="127"/>
      <c r="F413" s="78"/>
      <c r="G413" s="71"/>
      <c r="H413" s="78"/>
      <c r="I413" s="78"/>
      <c r="J413" s="127"/>
      <c r="K413" s="127"/>
      <c r="L413" s="127"/>
      <c r="M413" s="127"/>
      <c r="N413" s="127"/>
      <c r="O413" s="127"/>
      <c r="P413" s="127"/>
      <c r="Q413" s="127"/>
      <c r="R413" s="127"/>
      <c r="S413" s="127"/>
      <c r="T413" s="127"/>
      <c r="U413" s="127"/>
      <c r="V413" s="127"/>
      <c r="W413" s="127"/>
      <c r="X413" s="71"/>
      <c r="Y413" s="71"/>
      <c r="Z413" s="71"/>
    </row>
    <row r="414" spans="1:26">
      <c r="A414" s="71"/>
      <c r="B414" s="71"/>
      <c r="C414" s="71"/>
      <c r="D414" s="106"/>
      <c r="E414" s="127"/>
      <c r="F414" s="78"/>
      <c r="G414" s="71"/>
      <c r="H414" s="78"/>
      <c r="I414" s="78"/>
      <c r="J414" s="127"/>
      <c r="K414" s="127"/>
      <c r="L414" s="127"/>
      <c r="M414" s="127"/>
      <c r="N414" s="127"/>
      <c r="O414" s="127"/>
      <c r="P414" s="127"/>
      <c r="Q414" s="127"/>
      <c r="R414" s="127"/>
      <c r="S414" s="127"/>
      <c r="T414" s="127"/>
      <c r="U414" s="127"/>
      <c r="V414" s="127"/>
      <c r="W414" s="127"/>
      <c r="X414" s="71"/>
      <c r="Y414" s="71"/>
      <c r="Z414" s="71"/>
    </row>
    <row r="415" spans="1:26">
      <c r="A415" s="71"/>
      <c r="B415" s="71"/>
      <c r="C415" s="71"/>
      <c r="D415" s="106"/>
      <c r="E415" s="127"/>
      <c r="F415" s="78"/>
      <c r="G415" s="71"/>
      <c r="H415" s="78"/>
      <c r="I415" s="78"/>
      <c r="J415" s="127"/>
      <c r="K415" s="127"/>
      <c r="L415" s="127"/>
      <c r="M415" s="127"/>
      <c r="N415" s="127"/>
      <c r="O415" s="127"/>
      <c r="P415" s="127"/>
      <c r="Q415" s="127"/>
      <c r="R415" s="127"/>
      <c r="S415" s="127"/>
      <c r="T415" s="127"/>
      <c r="U415" s="127"/>
      <c r="V415" s="127"/>
      <c r="W415" s="127"/>
      <c r="X415" s="71"/>
      <c r="Y415" s="71"/>
      <c r="Z415" s="71"/>
    </row>
    <row r="416" spans="1:26">
      <c r="A416" s="71"/>
      <c r="B416" s="71"/>
      <c r="C416" s="71"/>
      <c r="D416" s="106"/>
      <c r="E416" s="127"/>
      <c r="F416" s="78"/>
      <c r="G416" s="71"/>
      <c r="H416" s="78"/>
      <c r="I416" s="78"/>
      <c r="J416" s="127"/>
      <c r="K416" s="127"/>
      <c r="L416" s="127"/>
      <c r="M416" s="127"/>
      <c r="N416" s="127"/>
      <c r="O416" s="127"/>
      <c r="P416" s="127"/>
      <c r="Q416" s="127"/>
      <c r="R416" s="127"/>
      <c r="S416" s="127"/>
      <c r="T416" s="127"/>
      <c r="U416" s="127"/>
      <c r="V416" s="127"/>
      <c r="W416" s="127"/>
      <c r="X416" s="71"/>
      <c r="Y416" s="71"/>
      <c r="Z416" s="71"/>
    </row>
    <row r="417" spans="1:26">
      <c r="A417" s="71"/>
      <c r="B417" s="71"/>
      <c r="C417" s="71"/>
      <c r="D417" s="106"/>
      <c r="E417" s="127"/>
      <c r="F417" s="78"/>
      <c r="G417" s="71"/>
      <c r="H417" s="78"/>
      <c r="I417" s="78"/>
      <c r="J417" s="127"/>
      <c r="K417" s="127"/>
      <c r="L417" s="127"/>
      <c r="M417" s="127"/>
      <c r="N417" s="127"/>
      <c r="O417" s="127"/>
      <c r="P417" s="127"/>
      <c r="Q417" s="127"/>
      <c r="R417" s="127"/>
      <c r="S417" s="127"/>
      <c r="T417" s="127"/>
      <c r="U417" s="127"/>
      <c r="V417" s="127"/>
      <c r="W417" s="127"/>
      <c r="X417" s="71"/>
      <c r="Y417" s="71"/>
      <c r="Z417" s="71"/>
    </row>
    <row r="418" spans="1:26">
      <c r="A418" s="71"/>
      <c r="B418" s="71"/>
      <c r="C418" s="71"/>
      <c r="D418" s="106"/>
      <c r="E418" s="127"/>
      <c r="F418" s="78"/>
      <c r="G418" s="71"/>
      <c r="H418" s="78"/>
      <c r="I418" s="78"/>
      <c r="J418" s="127"/>
      <c r="K418" s="127"/>
      <c r="L418" s="127"/>
      <c r="M418" s="127"/>
      <c r="N418" s="127"/>
      <c r="O418" s="127"/>
      <c r="P418" s="127"/>
      <c r="Q418" s="127"/>
      <c r="R418" s="127"/>
      <c r="S418" s="127"/>
      <c r="T418" s="127"/>
      <c r="U418" s="127"/>
      <c r="V418" s="127"/>
      <c r="W418" s="127"/>
      <c r="X418" s="71"/>
      <c r="Y418" s="71"/>
      <c r="Z418" s="71"/>
    </row>
    <row r="419" spans="1:26">
      <c r="A419" s="71"/>
      <c r="B419" s="71"/>
      <c r="C419" s="71"/>
      <c r="D419" s="106"/>
      <c r="E419" s="127"/>
      <c r="F419" s="78"/>
      <c r="G419" s="71"/>
      <c r="H419" s="78"/>
      <c r="I419" s="78"/>
      <c r="J419" s="127"/>
      <c r="K419" s="127"/>
      <c r="L419" s="127"/>
      <c r="M419" s="127"/>
      <c r="N419" s="127"/>
      <c r="O419" s="127"/>
      <c r="P419" s="127"/>
      <c r="Q419" s="127"/>
      <c r="R419" s="127"/>
      <c r="S419" s="127"/>
      <c r="T419" s="127"/>
      <c r="U419" s="127"/>
      <c r="V419" s="127"/>
      <c r="W419" s="127"/>
      <c r="X419" s="71"/>
      <c r="Y419" s="71"/>
      <c r="Z419" s="71"/>
    </row>
    <row r="420" spans="1:26">
      <c r="A420" s="71"/>
      <c r="B420" s="71"/>
      <c r="C420" s="71"/>
      <c r="D420" s="106"/>
      <c r="E420" s="127"/>
      <c r="F420" s="78"/>
      <c r="G420" s="71"/>
      <c r="H420" s="78"/>
      <c r="I420" s="78"/>
      <c r="J420" s="127"/>
      <c r="K420" s="127"/>
      <c r="L420" s="127"/>
      <c r="M420" s="127"/>
      <c r="N420" s="127"/>
      <c r="O420" s="127"/>
      <c r="P420" s="127"/>
      <c r="Q420" s="127"/>
      <c r="R420" s="127"/>
      <c r="S420" s="127"/>
      <c r="T420" s="127"/>
      <c r="U420" s="127"/>
      <c r="V420" s="127"/>
      <c r="W420" s="127"/>
      <c r="X420" s="71"/>
      <c r="Y420" s="71"/>
      <c r="Z420" s="71"/>
    </row>
    <row r="421" spans="1:26">
      <c r="A421" s="71"/>
      <c r="B421" s="71"/>
      <c r="C421" s="71"/>
      <c r="D421" s="106"/>
      <c r="E421" s="127"/>
      <c r="F421" s="78"/>
      <c r="G421" s="71"/>
      <c r="H421" s="78"/>
      <c r="I421" s="78"/>
      <c r="J421" s="127"/>
      <c r="K421" s="127"/>
      <c r="L421" s="127"/>
      <c r="M421" s="127"/>
      <c r="N421" s="127"/>
      <c r="O421" s="127"/>
      <c r="P421" s="127"/>
      <c r="Q421" s="127"/>
      <c r="R421" s="127"/>
      <c r="S421" s="127"/>
      <c r="T421" s="127"/>
      <c r="U421" s="127"/>
      <c r="V421" s="127"/>
      <c r="W421" s="127"/>
      <c r="X421" s="71"/>
      <c r="Y421" s="71"/>
      <c r="Z421" s="71"/>
    </row>
    <row r="422" spans="1:26">
      <c r="A422" s="71"/>
      <c r="B422" s="71"/>
      <c r="C422" s="71"/>
      <c r="D422" s="106"/>
      <c r="E422" s="127"/>
      <c r="F422" s="78"/>
      <c r="G422" s="71"/>
      <c r="H422" s="78"/>
      <c r="I422" s="78"/>
      <c r="J422" s="127"/>
      <c r="K422" s="127"/>
      <c r="L422" s="127"/>
      <c r="M422" s="127"/>
      <c r="N422" s="127"/>
      <c r="O422" s="127"/>
      <c r="P422" s="127"/>
      <c r="Q422" s="127"/>
      <c r="R422" s="127"/>
      <c r="S422" s="127"/>
      <c r="T422" s="127"/>
      <c r="U422" s="127"/>
      <c r="V422" s="127"/>
      <c r="W422" s="127"/>
      <c r="X422" s="71"/>
      <c r="Y422" s="71"/>
      <c r="Z422" s="71"/>
    </row>
    <row r="423" spans="1:26">
      <c r="A423" s="71"/>
      <c r="B423" s="71"/>
      <c r="C423" s="71"/>
      <c r="D423" s="106"/>
      <c r="E423" s="127"/>
      <c r="F423" s="78"/>
      <c r="G423" s="71"/>
      <c r="H423" s="78"/>
      <c r="I423" s="78"/>
      <c r="J423" s="127"/>
      <c r="K423" s="127"/>
      <c r="L423" s="127"/>
      <c r="M423" s="127"/>
      <c r="N423" s="127"/>
      <c r="O423" s="127"/>
      <c r="P423" s="127"/>
      <c r="Q423" s="127"/>
      <c r="R423" s="127"/>
      <c r="S423" s="127"/>
      <c r="T423" s="127"/>
      <c r="U423" s="127"/>
      <c r="V423" s="127"/>
      <c r="W423" s="127"/>
      <c r="X423" s="71"/>
      <c r="Y423" s="71"/>
      <c r="Z423" s="71"/>
    </row>
    <row r="424" spans="1:26">
      <c r="A424" s="71"/>
      <c r="B424" s="71"/>
      <c r="C424" s="71"/>
      <c r="D424" s="106"/>
      <c r="E424" s="127"/>
      <c r="F424" s="78"/>
      <c r="G424" s="71"/>
      <c r="H424" s="78"/>
      <c r="I424" s="78"/>
      <c r="J424" s="127"/>
      <c r="K424" s="127"/>
      <c r="L424" s="127"/>
      <c r="M424" s="127"/>
      <c r="N424" s="127"/>
      <c r="O424" s="127"/>
      <c r="P424" s="127"/>
      <c r="Q424" s="127"/>
      <c r="R424" s="127"/>
      <c r="S424" s="127"/>
      <c r="T424" s="127"/>
      <c r="U424" s="127"/>
      <c r="V424" s="127"/>
      <c r="W424" s="127"/>
      <c r="X424" s="71"/>
      <c r="Y424" s="71"/>
      <c r="Z424" s="71"/>
    </row>
    <row r="425" spans="1:26">
      <c r="A425" s="71"/>
      <c r="B425" s="71"/>
      <c r="C425" s="71"/>
      <c r="D425" s="106"/>
      <c r="E425" s="127"/>
      <c r="F425" s="78"/>
      <c r="G425" s="71"/>
      <c r="H425" s="78"/>
      <c r="I425" s="78"/>
      <c r="J425" s="127"/>
      <c r="K425" s="127"/>
      <c r="L425" s="127"/>
      <c r="M425" s="127"/>
      <c r="N425" s="127"/>
      <c r="O425" s="127"/>
      <c r="P425" s="127"/>
      <c r="Q425" s="127"/>
      <c r="R425" s="127"/>
      <c r="S425" s="127"/>
      <c r="T425" s="127"/>
      <c r="U425" s="127"/>
      <c r="V425" s="127"/>
      <c r="W425" s="127"/>
      <c r="X425" s="71"/>
      <c r="Y425" s="71"/>
      <c r="Z425" s="71"/>
    </row>
    <row r="426" spans="1:26">
      <c r="A426" s="71"/>
      <c r="B426" s="71"/>
      <c r="C426" s="71"/>
      <c r="D426" s="106"/>
      <c r="E426" s="127"/>
      <c r="F426" s="78"/>
      <c r="G426" s="71"/>
      <c r="H426" s="78"/>
      <c r="I426" s="78"/>
      <c r="J426" s="127"/>
      <c r="K426" s="127"/>
      <c r="L426" s="127"/>
      <c r="M426" s="127"/>
      <c r="N426" s="127"/>
      <c r="O426" s="127"/>
      <c r="P426" s="127"/>
      <c r="Q426" s="127"/>
      <c r="R426" s="127"/>
      <c r="S426" s="127"/>
      <c r="T426" s="127"/>
      <c r="U426" s="127"/>
      <c r="V426" s="127"/>
      <c r="W426" s="127"/>
      <c r="X426" s="71"/>
      <c r="Y426" s="71"/>
      <c r="Z426" s="71"/>
    </row>
    <row r="427" spans="1:26">
      <c r="A427" s="71"/>
      <c r="B427" s="71"/>
      <c r="C427" s="71"/>
      <c r="D427" s="106"/>
      <c r="E427" s="127"/>
      <c r="F427" s="78"/>
      <c r="G427" s="71"/>
      <c r="H427" s="78"/>
      <c r="I427" s="78"/>
      <c r="J427" s="127"/>
      <c r="K427" s="127"/>
      <c r="L427" s="127"/>
      <c r="M427" s="127"/>
      <c r="N427" s="127"/>
      <c r="O427" s="127"/>
      <c r="P427" s="127"/>
      <c r="Q427" s="127"/>
      <c r="R427" s="127"/>
      <c r="S427" s="127"/>
      <c r="T427" s="127"/>
      <c r="U427" s="127"/>
      <c r="V427" s="127"/>
      <c r="W427" s="127"/>
      <c r="X427" s="71"/>
      <c r="Y427" s="71"/>
      <c r="Z427" s="71"/>
    </row>
    <row r="428" spans="1:26">
      <c r="A428" s="71"/>
      <c r="B428" s="71"/>
      <c r="C428" s="71"/>
      <c r="D428" s="106"/>
      <c r="E428" s="127"/>
      <c r="F428" s="78"/>
      <c r="G428" s="71"/>
      <c r="H428" s="78"/>
      <c r="I428" s="78"/>
      <c r="J428" s="127"/>
      <c r="K428" s="127"/>
      <c r="L428" s="127"/>
      <c r="M428" s="127"/>
      <c r="N428" s="127"/>
      <c r="O428" s="127"/>
      <c r="P428" s="127"/>
      <c r="Q428" s="127"/>
      <c r="R428" s="127"/>
      <c r="S428" s="127"/>
      <c r="T428" s="127"/>
      <c r="U428" s="127"/>
      <c r="V428" s="127"/>
      <c r="W428" s="127"/>
      <c r="X428" s="71"/>
      <c r="Y428" s="71"/>
      <c r="Z428" s="71"/>
    </row>
    <row r="429" spans="1:26">
      <c r="A429" s="71"/>
      <c r="B429" s="71"/>
      <c r="C429" s="71"/>
      <c r="D429" s="106"/>
      <c r="E429" s="127"/>
      <c r="F429" s="78"/>
      <c r="G429" s="71"/>
      <c r="H429" s="78"/>
      <c r="I429" s="78"/>
      <c r="J429" s="127"/>
      <c r="K429" s="127"/>
      <c r="L429" s="127"/>
      <c r="M429" s="127"/>
      <c r="N429" s="127"/>
      <c r="O429" s="127"/>
      <c r="P429" s="127"/>
      <c r="Q429" s="127"/>
      <c r="R429" s="127"/>
      <c r="S429" s="127"/>
      <c r="T429" s="127"/>
      <c r="U429" s="127"/>
      <c r="V429" s="127"/>
      <c r="W429" s="127"/>
      <c r="X429" s="71"/>
      <c r="Y429" s="71"/>
      <c r="Z429" s="71"/>
    </row>
    <row r="430" spans="1:26">
      <c r="A430" s="71"/>
      <c r="B430" s="71"/>
      <c r="C430" s="71"/>
      <c r="D430" s="106"/>
      <c r="E430" s="127"/>
      <c r="F430" s="78"/>
      <c r="G430" s="71"/>
      <c r="H430" s="78"/>
      <c r="I430" s="78"/>
      <c r="J430" s="127"/>
      <c r="K430" s="127"/>
      <c r="L430" s="127"/>
      <c r="M430" s="127"/>
      <c r="N430" s="127"/>
      <c r="O430" s="127"/>
      <c r="P430" s="127"/>
      <c r="Q430" s="127"/>
      <c r="R430" s="127"/>
      <c r="S430" s="127"/>
      <c r="T430" s="127"/>
      <c r="U430" s="127"/>
      <c r="V430" s="127"/>
      <c r="W430" s="127"/>
      <c r="X430" s="71"/>
      <c r="Y430" s="71"/>
      <c r="Z430" s="71"/>
    </row>
    <row r="431" spans="1:26">
      <c r="A431" s="71"/>
      <c r="B431" s="71"/>
      <c r="C431" s="71"/>
      <c r="D431" s="106"/>
      <c r="E431" s="127"/>
      <c r="F431" s="78"/>
      <c r="G431" s="71"/>
      <c r="H431" s="78"/>
      <c r="I431" s="78"/>
      <c r="J431" s="127"/>
      <c r="K431" s="127"/>
      <c r="L431" s="127"/>
      <c r="M431" s="127"/>
      <c r="N431" s="127"/>
      <c r="O431" s="127"/>
      <c r="P431" s="127"/>
      <c r="Q431" s="127"/>
      <c r="R431" s="127"/>
      <c r="S431" s="127"/>
      <c r="T431" s="127"/>
      <c r="U431" s="127"/>
      <c r="V431" s="127"/>
      <c r="W431" s="127"/>
      <c r="X431" s="71"/>
      <c r="Y431" s="71"/>
      <c r="Z431" s="71"/>
    </row>
    <row r="432" spans="1:26">
      <c r="A432" s="71"/>
      <c r="B432" s="71"/>
      <c r="C432" s="71"/>
      <c r="D432" s="106"/>
      <c r="E432" s="127"/>
      <c r="F432" s="78"/>
      <c r="G432" s="71"/>
      <c r="H432" s="78"/>
      <c r="I432" s="78"/>
      <c r="J432" s="127"/>
      <c r="K432" s="127"/>
      <c r="L432" s="127"/>
      <c r="M432" s="127"/>
      <c r="N432" s="127"/>
      <c r="O432" s="127"/>
      <c r="P432" s="127"/>
      <c r="Q432" s="127"/>
      <c r="R432" s="127"/>
      <c r="S432" s="127"/>
      <c r="T432" s="127"/>
      <c r="U432" s="127"/>
      <c r="V432" s="127"/>
      <c r="W432" s="127"/>
      <c r="X432" s="71"/>
      <c r="Y432" s="71"/>
      <c r="Z432" s="71"/>
    </row>
    <row r="433" spans="1:26">
      <c r="A433" s="71"/>
      <c r="B433" s="71"/>
      <c r="C433" s="71"/>
      <c r="D433" s="106"/>
      <c r="E433" s="127"/>
      <c r="F433" s="78"/>
      <c r="G433" s="71"/>
      <c r="H433" s="78"/>
      <c r="I433" s="78"/>
      <c r="J433" s="127"/>
      <c r="K433" s="127"/>
      <c r="L433" s="127"/>
      <c r="M433" s="127"/>
      <c r="N433" s="127"/>
      <c r="O433" s="127"/>
      <c r="P433" s="127"/>
      <c r="Q433" s="127"/>
      <c r="R433" s="127"/>
      <c r="S433" s="127"/>
      <c r="T433" s="127"/>
      <c r="U433" s="127"/>
      <c r="V433" s="127"/>
      <c r="W433" s="127"/>
      <c r="X433" s="71"/>
      <c r="Y433" s="71"/>
      <c r="Z433" s="71"/>
    </row>
    <row r="434" spans="1:26">
      <c r="A434" s="71"/>
      <c r="B434" s="71"/>
      <c r="C434" s="71"/>
      <c r="D434" s="106"/>
      <c r="E434" s="127"/>
      <c r="F434" s="78"/>
      <c r="G434" s="71"/>
      <c r="H434" s="78"/>
      <c r="I434" s="78"/>
      <c r="J434" s="127"/>
      <c r="K434" s="127"/>
      <c r="L434" s="127"/>
      <c r="M434" s="127"/>
      <c r="N434" s="127"/>
      <c r="O434" s="127"/>
      <c r="P434" s="127"/>
      <c r="Q434" s="127"/>
      <c r="R434" s="127"/>
      <c r="S434" s="127"/>
      <c r="T434" s="127"/>
      <c r="U434" s="127"/>
      <c r="V434" s="127"/>
      <c r="W434" s="127"/>
      <c r="X434" s="71"/>
      <c r="Y434" s="71"/>
      <c r="Z434" s="71"/>
    </row>
    <row r="435" spans="1:26">
      <c r="A435" s="71"/>
      <c r="B435" s="71"/>
      <c r="C435" s="71"/>
      <c r="D435" s="106"/>
      <c r="E435" s="127"/>
      <c r="F435" s="78"/>
      <c r="G435" s="71"/>
      <c r="H435" s="78"/>
      <c r="I435" s="78"/>
      <c r="J435" s="127"/>
      <c r="K435" s="127"/>
      <c r="L435" s="127"/>
      <c r="M435" s="127"/>
      <c r="N435" s="127"/>
      <c r="O435" s="127"/>
      <c r="P435" s="127"/>
      <c r="Q435" s="127"/>
      <c r="R435" s="127"/>
      <c r="S435" s="127"/>
      <c r="T435" s="127"/>
      <c r="U435" s="127"/>
      <c r="V435" s="127"/>
      <c r="W435" s="127"/>
      <c r="X435" s="71"/>
      <c r="Y435" s="71"/>
      <c r="Z435" s="71"/>
    </row>
    <row r="436" spans="1:26">
      <c r="A436" s="71"/>
      <c r="B436" s="71"/>
      <c r="C436" s="71"/>
      <c r="D436" s="106"/>
      <c r="E436" s="127"/>
      <c r="F436" s="78"/>
      <c r="G436" s="71"/>
      <c r="H436" s="78"/>
      <c r="I436" s="78"/>
      <c r="J436" s="127"/>
      <c r="K436" s="127"/>
      <c r="L436" s="127"/>
      <c r="M436" s="127"/>
      <c r="N436" s="127"/>
      <c r="O436" s="127"/>
      <c r="P436" s="127"/>
      <c r="Q436" s="127"/>
      <c r="R436" s="127"/>
      <c r="S436" s="127"/>
      <c r="T436" s="127"/>
      <c r="U436" s="127"/>
      <c r="V436" s="127"/>
      <c r="W436" s="127"/>
      <c r="X436" s="71"/>
      <c r="Y436" s="71"/>
      <c r="Z436" s="71"/>
    </row>
    <row r="437" spans="1:26">
      <c r="A437" s="71"/>
      <c r="B437" s="71"/>
      <c r="C437" s="71"/>
      <c r="D437" s="106"/>
      <c r="E437" s="127"/>
      <c r="F437" s="78"/>
      <c r="G437" s="71"/>
      <c r="H437" s="78"/>
      <c r="I437" s="78"/>
      <c r="J437" s="127"/>
      <c r="K437" s="127"/>
      <c r="L437" s="127"/>
      <c r="M437" s="127"/>
      <c r="N437" s="127"/>
      <c r="O437" s="127"/>
      <c r="P437" s="127"/>
      <c r="Q437" s="127"/>
      <c r="R437" s="127"/>
      <c r="S437" s="127"/>
      <c r="T437" s="127"/>
      <c r="U437" s="127"/>
      <c r="V437" s="127"/>
      <c r="W437" s="127"/>
      <c r="X437" s="71"/>
      <c r="Y437" s="71"/>
      <c r="Z437" s="71"/>
    </row>
    <row r="438" spans="1:26">
      <c r="A438" s="71"/>
      <c r="B438" s="71"/>
      <c r="C438" s="71"/>
      <c r="D438" s="106"/>
      <c r="E438" s="127"/>
      <c r="F438" s="78"/>
      <c r="G438" s="71"/>
      <c r="H438" s="78"/>
      <c r="I438" s="78"/>
      <c r="J438" s="127"/>
      <c r="K438" s="127"/>
      <c r="L438" s="127"/>
      <c r="M438" s="127"/>
      <c r="N438" s="127"/>
      <c r="O438" s="127"/>
      <c r="P438" s="127"/>
      <c r="Q438" s="127"/>
      <c r="R438" s="127"/>
      <c r="S438" s="127"/>
      <c r="T438" s="127"/>
      <c r="U438" s="127"/>
      <c r="V438" s="127"/>
      <c r="W438" s="127"/>
      <c r="X438" s="71"/>
      <c r="Y438" s="71"/>
      <c r="Z438" s="71"/>
    </row>
    <row r="439" spans="1:26">
      <c r="A439" s="71"/>
      <c r="B439" s="71"/>
      <c r="C439" s="71"/>
      <c r="D439" s="106"/>
      <c r="E439" s="127"/>
      <c r="F439" s="78"/>
      <c r="G439" s="71"/>
      <c r="H439" s="78"/>
      <c r="I439" s="78"/>
      <c r="J439" s="127"/>
      <c r="K439" s="127"/>
      <c r="L439" s="127"/>
      <c r="M439" s="127"/>
      <c r="N439" s="127"/>
      <c r="O439" s="127"/>
      <c r="P439" s="127"/>
      <c r="Q439" s="127"/>
      <c r="R439" s="127"/>
      <c r="S439" s="127"/>
      <c r="T439" s="127"/>
      <c r="U439" s="127"/>
      <c r="V439" s="127"/>
      <c r="W439" s="127"/>
      <c r="X439" s="71"/>
      <c r="Y439" s="71"/>
      <c r="Z439" s="71"/>
    </row>
    <row r="440" spans="1:26">
      <c r="A440" s="71"/>
      <c r="B440" s="71"/>
      <c r="C440" s="71"/>
      <c r="D440" s="106"/>
      <c r="E440" s="127"/>
      <c r="F440" s="78"/>
      <c r="G440" s="71"/>
      <c r="H440" s="78"/>
      <c r="I440" s="78"/>
      <c r="J440" s="127"/>
      <c r="K440" s="127"/>
      <c r="L440" s="127"/>
      <c r="M440" s="127"/>
      <c r="N440" s="127"/>
      <c r="O440" s="127"/>
      <c r="P440" s="127"/>
      <c r="Q440" s="127"/>
      <c r="R440" s="127"/>
      <c r="S440" s="127"/>
      <c r="T440" s="127"/>
      <c r="U440" s="127"/>
      <c r="V440" s="127"/>
      <c r="W440" s="127"/>
      <c r="X440" s="71"/>
      <c r="Y440" s="71"/>
      <c r="Z440" s="71"/>
    </row>
    <row r="441" spans="1:26">
      <c r="A441" s="71"/>
      <c r="B441" s="71"/>
      <c r="C441" s="71"/>
      <c r="D441" s="106"/>
      <c r="E441" s="127"/>
      <c r="F441" s="78"/>
      <c r="G441" s="71"/>
      <c r="H441" s="78"/>
      <c r="I441" s="78"/>
      <c r="J441" s="127"/>
      <c r="K441" s="127"/>
      <c r="L441" s="127"/>
      <c r="M441" s="127"/>
      <c r="N441" s="127"/>
      <c r="O441" s="127"/>
      <c r="P441" s="127"/>
      <c r="Q441" s="127"/>
      <c r="R441" s="127"/>
      <c r="S441" s="127"/>
      <c r="T441" s="127"/>
      <c r="U441" s="127"/>
      <c r="V441" s="127"/>
      <c r="W441" s="127"/>
      <c r="X441" s="71"/>
      <c r="Y441" s="71"/>
      <c r="Z441" s="71"/>
    </row>
    <row r="442" spans="1:26">
      <c r="A442" s="71"/>
      <c r="B442" s="71"/>
      <c r="C442" s="71"/>
      <c r="D442" s="106"/>
      <c r="E442" s="127"/>
      <c r="F442" s="78"/>
      <c r="G442" s="71"/>
      <c r="H442" s="78"/>
      <c r="I442" s="78"/>
      <c r="J442" s="127"/>
      <c r="K442" s="127"/>
      <c r="L442" s="127"/>
      <c r="M442" s="127"/>
      <c r="N442" s="127"/>
      <c r="O442" s="127"/>
      <c r="P442" s="127"/>
      <c r="Q442" s="127"/>
      <c r="R442" s="127"/>
      <c r="S442" s="127"/>
      <c r="T442" s="127"/>
      <c r="U442" s="127"/>
      <c r="V442" s="127"/>
      <c r="W442" s="127"/>
      <c r="X442" s="71"/>
      <c r="Y442" s="71"/>
      <c r="Z442" s="71"/>
    </row>
    <row r="443" spans="1:26">
      <c r="A443" s="71"/>
      <c r="B443" s="71"/>
      <c r="C443" s="71"/>
      <c r="D443" s="106"/>
      <c r="E443" s="127"/>
      <c r="F443" s="78"/>
      <c r="G443" s="71"/>
      <c r="H443" s="78"/>
      <c r="I443" s="78"/>
      <c r="J443" s="127"/>
      <c r="K443" s="127"/>
      <c r="L443" s="127"/>
      <c r="M443" s="127"/>
      <c r="N443" s="127"/>
      <c r="O443" s="127"/>
      <c r="P443" s="127"/>
      <c r="Q443" s="127"/>
      <c r="R443" s="127"/>
      <c r="S443" s="127"/>
      <c r="T443" s="127"/>
      <c r="U443" s="127"/>
      <c r="V443" s="127"/>
      <c r="W443" s="127"/>
      <c r="X443" s="71"/>
      <c r="Y443" s="71"/>
      <c r="Z443" s="71"/>
    </row>
    <row r="444" spans="1:26">
      <c r="A444" s="71"/>
      <c r="B444" s="71"/>
      <c r="C444" s="71"/>
      <c r="D444" s="106"/>
      <c r="E444" s="127"/>
      <c r="F444" s="78"/>
      <c r="G444" s="71"/>
      <c r="H444" s="78"/>
      <c r="I444" s="78"/>
      <c r="J444" s="127"/>
      <c r="K444" s="127"/>
      <c r="L444" s="127"/>
      <c r="M444" s="127"/>
      <c r="N444" s="127"/>
      <c r="O444" s="127"/>
      <c r="P444" s="127"/>
      <c r="Q444" s="127"/>
      <c r="R444" s="127"/>
      <c r="S444" s="127"/>
      <c r="T444" s="127"/>
      <c r="U444" s="127"/>
      <c r="V444" s="127"/>
      <c r="W444" s="127"/>
      <c r="X444" s="71"/>
      <c r="Y444" s="71"/>
      <c r="Z444" s="71"/>
    </row>
    <row r="445" spans="1:26">
      <c r="A445" s="71"/>
      <c r="B445" s="71"/>
      <c r="C445" s="71"/>
      <c r="D445" s="106"/>
      <c r="E445" s="127"/>
      <c r="F445" s="78"/>
      <c r="G445" s="71"/>
      <c r="H445" s="78"/>
      <c r="I445" s="78"/>
      <c r="J445" s="127"/>
      <c r="K445" s="127"/>
      <c r="L445" s="127"/>
      <c r="M445" s="127"/>
      <c r="N445" s="127"/>
      <c r="O445" s="127"/>
      <c r="P445" s="127"/>
      <c r="Q445" s="127"/>
      <c r="R445" s="127"/>
      <c r="S445" s="127"/>
      <c r="T445" s="127"/>
      <c r="U445" s="127"/>
      <c r="V445" s="127"/>
      <c r="W445" s="127"/>
      <c r="X445" s="71"/>
      <c r="Y445" s="71"/>
      <c r="Z445" s="71"/>
    </row>
    <row r="446" spans="1:26">
      <c r="A446" s="71"/>
      <c r="B446" s="71"/>
      <c r="C446" s="71"/>
      <c r="D446" s="106"/>
      <c r="E446" s="127"/>
      <c r="F446" s="78"/>
      <c r="G446" s="71"/>
      <c r="H446" s="78"/>
      <c r="I446" s="78"/>
      <c r="J446" s="127"/>
      <c r="K446" s="127"/>
      <c r="L446" s="127"/>
      <c r="M446" s="127"/>
      <c r="N446" s="127"/>
      <c r="O446" s="127"/>
      <c r="P446" s="127"/>
      <c r="Q446" s="127"/>
      <c r="R446" s="127"/>
      <c r="S446" s="127"/>
      <c r="T446" s="127"/>
      <c r="U446" s="127"/>
      <c r="V446" s="127"/>
      <c r="W446" s="127"/>
      <c r="X446" s="71"/>
      <c r="Y446" s="71"/>
      <c r="Z446" s="71"/>
    </row>
    <row r="447" spans="1:26">
      <c r="A447" s="71"/>
      <c r="B447" s="71"/>
      <c r="C447" s="71"/>
      <c r="D447" s="106"/>
      <c r="E447" s="127"/>
      <c r="F447" s="78"/>
      <c r="G447" s="71"/>
      <c r="H447" s="78"/>
      <c r="I447" s="78"/>
      <c r="J447" s="127"/>
      <c r="K447" s="127"/>
      <c r="L447" s="127"/>
      <c r="M447" s="127"/>
      <c r="N447" s="127"/>
      <c r="O447" s="127"/>
      <c r="P447" s="127"/>
      <c r="Q447" s="127"/>
      <c r="R447" s="127"/>
      <c r="S447" s="127"/>
      <c r="T447" s="127"/>
      <c r="U447" s="127"/>
      <c r="V447" s="127"/>
      <c r="W447" s="127"/>
      <c r="X447" s="71"/>
      <c r="Y447" s="71"/>
      <c r="Z447" s="71"/>
    </row>
    <row r="448" spans="1:26">
      <c r="A448" s="71"/>
      <c r="B448" s="71"/>
      <c r="C448" s="71"/>
      <c r="D448" s="106"/>
      <c r="E448" s="127"/>
      <c r="F448" s="78"/>
      <c r="G448" s="71"/>
      <c r="H448" s="78"/>
      <c r="I448" s="78"/>
      <c r="J448" s="127"/>
      <c r="K448" s="127"/>
      <c r="L448" s="127"/>
      <c r="M448" s="127"/>
      <c r="N448" s="127"/>
      <c r="O448" s="127"/>
      <c r="P448" s="127"/>
      <c r="Q448" s="127"/>
      <c r="R448" s="127"/>
      <c r="S448" s="127"/>
      <c r="T448" s="127"/>
      <c r="U448" s="127"/>
      <c r="V448" s="127"/>
      <c r="W448" s="127"/>
      <c r="X448" s="71"/>
      <c r="Y448" s="71"/>
      <c r="Z448" s="71"/>
    </row>
    <row r="449" spans="1:26">
      <c r="A449" s="71"/>
      <c r="B449" s="71"/>
      <c r="C449" s="71"/>
      <c r="D449" s="106"/>
      <c r="E449" s="127"/>
      <c r="F449" s="78"/>
      <c r="G449" s="71"/>
      <c r="H449" s="78"/>
      <c r="I449" s="78"/>
      <c r="J449" s="127"/>
      <c r="K449" s="127"/>
      <c r="L449" s="127"/>
      <c r="M449" s="127"/>
      <c r="N449" s="127"/>
      <c r="O449" s="127"/>
      <c r="P449" s="127"/>
      <c r="Q449" s="127"/>
      <c r="R449" s="127"/>
      <c r="S449" s="127"/>
      <c r="T449" s="127"/>
      <c r="U449" s="127"/>
      <c r="V449" s="127"/>
      <c r="W449" s="127"/>
      <c r="X449" s="71"/>
      <c r="Y449" s="71"/>
      <c r="Z449" s="71"/>
    </row>
    <row r="450" spans="1:26">
      <c r="A450" s="71"/>
      <c r="B450" s="71"/>
      <c r="C450" s="71"/>
      <c r="D450" s="106"/>
      <c r="E450" s="127"/>
      <c r="F450" s="78"/>
      <c r="G450" s="71"/>
      <c r="H450" s="78"/>
      <c r="I450" s="78"/>
      <c r="J450" s="127"/>
      <c r="K450" s="127"/>
      <c r="L450" s="127"/>
      <c r="M450" s="127"/>
      <c r="N450" s="127"/>
      <c r="O450" s="127"/>
      <c r="P450" s="127"/>
      <c r="Q450" s="127"/>
      <c r="R450" s="127"/>
      <c r="S450" s="127"/>
      <c r="T450" s="127"/>
      <c r="U450" s="127"/>
      <c r="V450" s="127"/>
      <c r="W450" s="127"/>
      <c r="X450" s="71"/>
      <c r="Y450" s="71"/>
      <c r="Z450" s="71"/>
    </row>
    <row r="451" spans="1:26">
      <c r="A451" s="71"/>
      <c r="B451" s="71"/>
      <c r="C451" s="71"/>
      <c r="D451" s="106"/>
      <c r="E451" s="127"/>
      <c r="F451" s="78"/>
      <c r="G451" s="71"/>
      <c r="H451" s="78"/>
      <c r="I451" s="78"/>
      <c r="J451" s="127"/>
      <c r="K451" s="127"/>
      <c r="L451" s="127"/>
      <c r="M451" s="127"/>
      <c r="N451" s="127"/>
      <c r="O451" s="127"/>
      <c r="P451" s="127"/>
      <c r="Q451" s="127"/>
      <c r="R451" s="127"/>
      <c r="S451" s="127"/>
      <c r="T451" s="127"/>
      <c r="U451" s="127"/>
      <c r="V451" s="127"/>
      <c r="W451" s="127"/>
      <c r="X451" s="71"/>
      <c r="Y451" s="71"/>
      <c r="Z451" s="71"/>
    </row>
    <row r="452" spans="1:26">
      <c r="A452" s="71"/>
      <c r="B452" s="71"/>
      <c r="C452" s="71"/>
      <c r="D452" s="106"/>
      <c r="E452" s="127"/>
      <c r="F452" s="78"/>
      <c r="G452" s="71"/>
      <c r="H452" s="78"/>
      <c r="I452" s="78"/>
      <c r="J452" s="127"/>
      <c r="K452" s="127"/>
      <c r="L452" s="127"/>
      <c r="M452" s="127"/>
      <c r="N452" s="127"/>
      <c r="O452" s="127"/>
      <c r="P452" s="127"/>
      <c r="Q452" s="127"/>
      <c r="R452" s="127"/>
      <c r="S452" s="127"/>
      <c r="T452" s="127"/>
      <c r="U452" s="127"/>
      <c r="V452" s="127"/>
      <c r="W452" s="127"/>
      <c r="X452" s="71"/>
      <c r="Y452" s="71"/>
      <c r="Z452" s="71"/>
    </row>
    <row r="453" spans="1:26">
      <c r="A453" s="71"/>
      <c r="B453" s="71"/>
      <c r="C453" s="71"/>
      <c r="D453" s="106"/>
      <c r="E453" s="127"/>
      <c r="F453" s="78"/>
      <c r="G453" s="71"/>
      <c r="H453" s="78"/>
      <c r="I453" s="78"/>
      <c r="J453" s="127"/>
      <c r="K453" s="127"/>
      <c r="L453" s="127"/>
      <c r="M453" s="127"/>
      <c r="N453" s="127"/>
      <c r="O453" s="127"/>
      <c r="P453" s="127"/>
      <c r="Q453" s="127"/>
      <c r="R453" s="127"/>
      <c r="S453" s="127"/>
      <c r="T453" s="127"/>
      <c r="U453" s="127"/>
      <c r="V453" s="127"/>
      <c r="W453" s="127"/>
      <c r="X453" s="71"/>
      <c r="Y453" s="71"/>
      <c r="Z453" s="71"/>
    </row>
    <row r="454" spans="1:26">
      <c r="A454" s="71"/>
      <c r="B454" s="71"/>
      <c r="C454" s="71"/>
      <c r="D454" s="106"/>
      <c r="E454" s="127"/>
      <c r="F454" s="78"/>
      <c r="G454" s="71"/>
      <c r="H454" s="78"/>
      <c r="I454" s="78"/>
      <c r="J454" s="127"/>
      <c r="K454" s="127"/>
      <c r="L454" s="127"/>
      <c r="M454" s="127"/>
      <c r="N454" s="127"/>
      <c r="O454" s="127"/>
      <c r="P454" s="127"/>
      <c r="Q454" s="127"/>
      <c r="R454" s="127"/>
      <c r="S454" s="127"/>
      <c r="T454" s="127"/>
      <c r="U454" s="127"/>
      <c r="V454" s="127"/>
      <c r="W454" s="127"/>
      <c r="X454" s="71"/>
      <c r="Y454" s="71"/>
      <c r="Z454" s="71"/>
    </row>
    <row r="455" spans="1:26">
      <c r="A455" s="71"/>
      <c r="B455" s="71"/>
      <c r="C455" s="71"/>
      <c r="D455" s="106"/>
      <c r="E455" s="127"/>
      <c r="F455" s="78"/>
      <c r="G455" s="71"/>
      <c r="H455" s="78"/>
      <c r="I455" s="78"/>
      <c r="J455" s="127"/>
      <c r="K455" s="127"/>
      <c r="L455" s="127"/>
      <c r="M455" s="127"/>
      <c r="N455" s="127"/>
      <c r="O455" s="127"/>
      <c r="P455" s="127"/>
      <c r="Q455" s="127"/>
      <c r="R455" s="127"/>
      <c r="S455" s="127"/>
      <c r="T455" s="127"/>
      <c r="U455" s="127"/>
      <c r="V455" s="127"/>
      <c r="W455" s="127"/>
      <c r="X455" s="71"/>
      <c r="Y455" s="71"/>
      <c r="Z455" s="71"/>
    </row>
    <row r="456" spans="1:26">
      <c r="A456" s="71"/>
      <c r="B456" s="71"/>
      <c r="C456" s="71"/>
      <c r="D456" s="106"/>
      <c r="E456" s="127"/>
      <c r="F456" s="78"/>
      <c r="G456" s="71"/>
      <c r="H456" s="78"/>
      <c r="I456" s="78"/>
      <c r="J456" s="127"/>
      <c r="K456" s="127"/>
      <c r="L456" s="127"/>
      <c r="M456" s="127"/>
      <c r="N456" s="127"/>
      <c r="O456" s="127"/>
      <c r="P456" s="127"/>
      <c r="Q456" s="127"/>
      <c r="R456" s="127"/>
      <c r="S456" s="127"/>
      <c r="T456" s="127"/>
      <c r="U456" s="127"/>
      <c r="V456" s="127"/>
      <c r="W456" s="127"/>
      <c r="X456" s="71"/>
      <c r="Y456" s="71"/>
      <c r="Z456" s="71"/>
    </row>
    <row r="457" spans="1:26">
      <c r="A457" s="71"/>
      <c r="B457" s="71"/>
      <c r="C457" s="71"/>
      <c r="D457" s="106"/>
      <c r="E457" s="127"/>
      <c r="F457" s="78"/>
      <c r="G457" s="71"/>
      <c r="H457" s="78"/>
      <c r="I457" s="78"/>
      <c r="J457" s="127"/>
      <c r="K457" s="127"/>
      <c r="L457" s="127"/>
      <c r="M457" s="127"/>
      <c r="N457" s="127"/>
      <c r="O457" s="127"/>
      <c r="P457" s="127"/>
      <c r="Q457" s="127"/>
      <c r="R457" s="127"/>
      <c r="S457" s="127"/>
      <c r="T457" s="127"/>
      <c r="U457" s="127"/>
      <c r="V457" s="127"/>
      <c r="W457" s="127"/>
      <c r="X457" s="71"/>
      <c r="Y457" s="71"/>
      <c r="Z457" s="71"/>
    </row>
    <row r="458" spans="1:26">
      <c r="A458" s="71"/>
      <c r="B458" s="71"/>
      <c r="C458" s="71"/>
      <c r="D458" s="106"/>
      <c r="E458" s="127"/>
      <c r="F458" s="78"/>
      <c r="G458" s="71"/>
      <c r="H458" s="78"/>
      <c r="I458" s="78"/>
      <c r="J458" s="127"/>
      <c r="K458" s="127"/>
      <c r="L458" s="127"/>
      <c r="M458" s="127"/>
      <c r="N458" s="127"/>
      <c r="O458" s="127"/>
      <c r="P458" s="127"/>
      <c r="Q458" s="127"/>
      <c r="R458" s="127"/>
      <c r="S458" s="127"/>
      <c r="T458" s="127"/>
      <c r="U458" s="127"/>
      <c r="V458" s="127"/>
      <c r="W458" s="127"/>
      <c r="X458" s="71"/>
      <c r="Y458" s="71"/>
      <c r="Z458" s="71"/>
    </row>
    <row r="459" spans="1:26">
      <c r="A459" s="71"/>
      <c r="B459" s="71"/>
      <c r="C459" s="71"/>
      <c r="D459" s="106"/>
      <c r="E459" s="127"/>
      <c r="F459" s="78"/>
      <c r="G459" s="71"/>
      <c r="H459" s="78"/>
      <c r="I459" s="78"/>
      <c r="J459" s="127"/>
      <c r="K459" s="127"/>
      <c r="L459" s="127"/>
      <c r="M459" s="127"/>
      <c r="N459" s="127"/>
      <c r="O459" s="127"/>
      <c r="P459" s="127"/>
      <c r="Q459" s="127"/>
      <c r="R459" s="127"/>
      <c r="S459" s="127"/>
      <c r="T459" s="127"/>
      <c r="U459" s="127"/>
      <c r="V459" s="127"/>
      <c r="W459" s="127"/>
      <c r="X459" s="71"/>
      <c r="Y459" s="71"/>
      <c r="Z459" s="71"/>
    </row>
    <row r="460" spans="1:26">
      <c r="A460" s="71"/>
      <c r="B460" s="71"/>
      <c r="C460" s="71"/>
      <c r="D460" s="106"/>
      <c r="E460" s="127"/>
      <c r="F460" s="78"/>
      <c r="G460" s="71"/>
      <c r="H460" s="78"/>
      <c r="I460" s="78"/>
      <c r="J460" s="127"/>
      <c r="K460" s="127"/>
      <c r="L460" s="127"/>
      <c r="M460" s="127"/>
      <c r="N460" s="127"/>
      <c r="O460" s="127"/>
      <c r="P460" s="127"/>
      <c r="Q460" s="127"/>
      <c r="R460" s="127"/>
      <c r="S460" s="127"/>
      <c r="T460" s="127"/>
      <c r="U460" s="127"/>
      <c r="V460" s="127"/>
      <c r="W460" s="127"/>
      <c r="X460" s="71"/>
      <c r="Y460" s="71"/>
      <c r="Z460" s="71"/>
    </row>
    <row r="461" spans="1:26">
      <c r="A461" s="71"/>
      <c r="B461" s="71"/>
      <c r="C461" s="71"/>
      <c r="D461" s="106"/>
      <c r="E461" s="127"/>
      <c r="F461" s="78"/>
      <c r="G461" s="71"/>
      <c r="H461" s="78"/>
      <c r="I461" s="78"/>
      <c r="J461" s="127"/>
      <c r="K461" s="127"/>
      <c r="L461" s="127"/>
      <c r="M461" s="127"/>
      <c r="N461" s="127"/>
      <c r="O461" s="127"/>
      <c r="P461" s="127"/>
      <c r="Q461" s="127"/>
      <c r="R461" s="127"/>
      <c r="S461" s="127"/>
      <c r="T461" s="127"/>
      <c r="U461" s="127"/>
      <c r="V461" s="127"/>
      <c r="W461" s="127"/>
      <c r="X461" s="71"/>
      <c r="Y461" s="71"/>
      <c r="Z461" s="71"/>
    </row>
    <row r="462" spans="1:26">
      <c r="A462" s="71"/>
      <c r="B462" s="71"/>
      <c r="C462" s="71"/>
      <c r="D462" s="106"/>
      <c r="E462" s="127"/>
      <c r="F462" s="78"/>
      <c r="G462" s="71"/>
      <c r="H462" s="78"/>
      <c r="I462" s="78"/>
      <c r="J462" s="127"/>
      <c r="K462" s="127"/>
      <c r="L462" s="127"/>
      <c r="M462" s="127"/>
      <c r="N462" s="127"/>
      <c r="O462" s="127"/>
      <c r="P462" s="127"/>
      <c r="Q462" s="127"/>
      <c r="R462" s="127"/>
      <c r="S462" s="127"/>
      <c r="T462" s="127"/>
      <c r="U462" s="127"/>
      <c r="V462" s="127"/>
      <c r="W462" s="127"/>
      <c r="X462" s="71"/>
      <c r="Y462" s="71"/>
      <c r="Z462" s="71"/>
    </row>
    <row r="463" spans="1:26">
      <c r="A463" s="71"/>
      <c r="B463" s="71"/>
      <c r="C463" s="71"/>
      <c r="D463" s="106"/>
      <c r="E463" s="127"/>
      <c r="F463" s="78"/>
      <c r="G463" s="71"/>
      <c r="H463" s="78"/>
      <c r="I463" s="78"/>
      <c r="J463" s="127"/>
      <c r="K463" s="127"/>
      <c r="L463" s="127"/>
      <c r="M463" s="127"/>
      <c r="N463" s="127"/>
      <c r="O463" s="127"/>
      <c r="P463" s="127"/>
      <c r="Q463" s="127"/>
      <c r="R463" s="127"/>
      <c r="S463" s="127"/>
      <c r="T463" s="127"/>
      <c r="U463" s="127"/>
      <c r="V463" s="127"/>
      <c r="W463" s="127"/>
      <c r="X463" s="71"/>
      <c r="Y463" s="71"/>
      <c r="Z463" s="71"/>
    </row>
    <row r="464" spans="1:26">
      <c r="A464" s="71"/>
      <c r="B464" s="71"/>
      <c r="C464" s="71"/>
      <c r="D464" s="106"/>
      <c r="E464" s="127"/>
      <c r="F464" s="78"/>
      <c r="G464" s="71"/>
      <c r="H464" s="78"/>
      <c r="I464" s="78"/>
      <c r="J464" s="127"/>
      <c r="K464" s="127"/>
      <c r="L464" s="127"/>
      <c r="M464" s="127"/>
      <c r="N464" s="127"/>
      <c r="O464" s="127"/>
      <c r="P464" s="127"/>
      <c r="Q464" s="127"/>
      <c r="R464" s="127"/>
      <c r="S464" s="127"/>
      <c r="T464" s="127"/>
      <c r="U464" s="127"/>
      <c r="V464" s="127"/>
      <c r="W464" s="127"/>
      <c r="X464" s="71"/>
      <c r="Y464" s="71"/>
      <c r="Z464" s="71"/>
    </row>
    <row r="465" spans="1:26">
      <c r="A465" s="71"/>
      <c r="B465" s="71"/>
      <c r="C465" s="71"/>
      <c r="D465" s="106"/>
      <c r="E465" s="127"/>
      <c r="F465" s="78"/>
      <c r="G465" s="71"/>
      <c r="H465" s="78"/>
      <c r="I465" s="78"/>
      <c r="J465" s="127"/>
      <c r="K465" s="127"/>
      <c r="L465" s="127"/>
      <c r="M465" s="127"/>
      <c r="N465" s="127"/>
      <c r="O465" s="127"/>
      <c r="P465" s="127"/>
      <c r="Q465" s="127"/>
      <c r="R465" s="127"/>
      <c r="S465" s="127"/>
      <c r="T465" s="127"/>
      <c r="U465" s="127"/>
      <c r="V465" s="127"/>
      <c r="W465" s="127"/>
      <c r="X465" s="71"/>
      <c r="Y465" s="71"/>
      <c r="Z465" s="71"/>
    </row>
    <row r="466" spans="1:26">
      <c r="A466" s="71"/>
      <c r="B466" s="71"/>
      <c r="C466" s="71"/>
      <c r="D466" s="106"/>
      <c r="E466" s="127"/>
      <c r="F466" s="78"/>
      <c r="G466" s="71"/>
      <c r="H466" s="78"/>
      <c r="I466" s="78"/>
      <c r="J466" s="127"/>
      <c r="K466" s="127"/>
      <c r="L466" s="127"/>
      <c r="M466" s="127"/>
      <c r="N466" s="127"/>
      <c r="O466" s="127"/>
      <c r="P466" s="127"/>
      <c r="Q466" s="127"/>
      <c r="R466" s="127"/>
      <c r="S466" s="127"/>
      <c r="T466" s="127"/>
      <c r="U466" s="127"/>
      <c r="V466" s="127"/>
      <c r="W466" s="127"/>
      <c r="X466" s="71"/>
      <c r="Y466" s="71"/>
      <c r="Z466" s="71"/>
    </row>
    <row r="467" spans="1:26">
      <c r="A467" s="71"/>
      <c r="B467" s="71"/>
      <c r="C467" s="71"/>
      <c r="D467" s="106"/>
      <c r="E467" s="127"/>
      <c r="F467" s="78"/>
      <c r="G467" s="71"/>
      <c r="H467" s="78"/>
      <c r="I467" s="78"/>
      <c r="J467" s="127"/>
      <c r="K467" s="127"/>
      <c r="L467" s="127"/>
      <c r="M467" s="127"/>
      <c r="N467" s="127"/>
      <c r="O467" s="127"/>
      <c r="P467" s="127"/>
      <c r="Q467" s="127"/>
      <c r="R467" s="127"/>
      <c r="S467" s="127"/>
      <c r="T467" s="127"/>
      <c r="U467" s="127"/>
      <c r="V467" s="127"/>
      <c r="W467" s="127"/>
      <c r="X467" s="71"/>
      <c r="Y467" s="71"/>
      <c r="Z467" s="71"/>
    </row>
    <row r="468" spans="1:26">
      <c r="A468" s="71"/>
      <c r="B468" s="71"/>
      <c r="C468" s="71"/>
      <c r="D468" s="106"/>
      <c r="E468" s="127"/>
      <c r="F468" s="78"/>
      <c r="G468" s="71"/>
      <c r="H468" s="78"/>
      <c r="I468" s="78"/>
      <c r="J468" s="127"/>
      <c r="K468" s="127"/>
      <c r="L468" s="127"/>
      <c r="M468" s="127"/>
      <c r="N468" s="127"/>
      <c r="O468" s="127"/>
      <c r="P468" s="127"/>
      <c r="Q468" s="127"/>
      <c r="R468" s="127"/>
      <c r="S468" s="127"/>
      <c r="T468" s="127"/>
      <c r="U468" s="127"/>
      <c r="V468" s="127"/>
      <c r="W468" s="127"/>
      <c r="X468" s="71"/>
      <c r="Y468" s="71"/>
      <c r="Z468" s="71"/>
    </row>
    <row r="469" spans="1:26">
      <c r="A469" s="71"/>
      <c r="B469" s="71"/>
      <c r="C469" s="71"/>
      <c r="D469" s="106"/>
      <c r="E469" s="127"/>
      <c r="F469" s="78"/>
      <c r="G469" s="71"/>
      <c r="H469" s="78"/>
      <c r="I469" s="78"/>
      <c r="J469" s="127"/>
      <c r="K469" s="127"/>
      <c r="L469" s="127"/>
      <c r="M469" s="127"/>
      <c r="N469" s="127"/>
      <c r="O469" s="127"/>
      <c r="P469" s="127"/>
      <c r="Q469" s="127"/>
      <c r="R469" s="127"/>
      <c r="S469" s="127"/>
      <c r="T469" s="127"/>
      <c r="U469" s="127"/>
      <c r="V469" s="127"/>
      <c r="W469" s="127"/>
      <c r="X469" s="71"/>
      <c r="Y469" s="71"/>
      <c r="Z469" s="71"/>
    </row>
    <row r="470" spans="1:26">
      <c r="A470" s="71"/>
      <c r="B470" s="71"/>
      <c r="C470" s="71"/>
      <c r="D470" s="106"/>
      <c r="E470" s="127"/>
      <c r="F470" s="78"/>
      <c r="G470" s="71"/>
      <c r="H470" s="78"/>
      <c r="I470" s="78"/>
      <c r="J470" s="127"/>
      <c r="K470" s="127"/>
      <c r="L470" s="127"/>
      <c r="M470" s="127"/>
      <c r="N470" s="127"/>
      <c r="O470" s="127"/>
      <c r="P470" s="127"/>
      <c r="Q470" s="127"/>
      <c r="R470" s="127"/>
      <c r="S470" s="127"/>
      <c r="T470" s="127"/>
      <c r="U470" s="127"/>
      <c r="V470" s="127"/>
      <c r="W470" s="127"/>
      <c r="X470" s="71"/>
      <c r="Y470" s="71"/>
      <c r="Z470" s="71"/>
    </row>
    <row r="471" spans="1:26">
      <c r="A471" s="71"/>
      <c r="B471" s="71"/>
      <c r="C471" s="71"/>
      <c r="D471" s="106"/>
      <c r="E471" s="127"/>
      <c r="F471" s="78"/>
      <c r="G471" s="71"/>
      <c r="H471" s="78"/>
      <c r="I471" s="78"/>
      <c r="J471" s="127"/>
      <c r="K471" s="127"/>
      <c r="L471" s="127"/>
      <c r="M471" s="127"/>
      <c r="N471" s="127"/>
      <c r="O471" s="127"/>
      <c r="P471" s="127"/>
      <c r="Q471" s="127"/>
      <c r="R471" s="127"/>
      <c r="S471" s="127"/>
      <c r="T471" s="127"/>
      <c r="U471" s="127"/>
      <c r="V471" s="127"/>
      <c r="W471" s="127"/>
      <c r="X471" s="71"/>
      <c r="Y471" s="71"/>
      <c r="Z471" s="71"/>
    </row>
    <row r="472" spans="1:26">
      <c r="A472" s="71"/>
      <c r="B472" s="71"/>
      <c r="C472" s="71"/>
      <c r="D472" s="106"/>
      <c r="E472" s="127"/>
      <c r="F472" s="78"/>
      <c r="G472" s="71"/>
      <c r="H472" s="78"/>
      <c r="I472" s="78"/>
      <c r="J472" s="127"/>
      <c r="K472" s="127"/>
      <c r="L472" s="127"/>
      <c r="M472" s="127"/>
      <c r="N472" s="127"/>
      <c r="O472" s="127"/>
      <c r="P472" s="127"/>
      <c r="Q472" s="127"/>
      <c r="R472" s="127"/>
      <c r="S472" s="127"/>
      <c r="T472" s="127"/>
      <c r="U472" s="127"/>
      <c r="V472" s="127"/>
      <c r="W472" s="127"/>
      <c r="X472" s="71"/>
      <c r="Y472" s="71"/>
      <c r="Z472" s="71"/>
    </row>
    <row r="473" spans="1:26">
      <c r="A473" s="71"/>
      <c r="B473" s="71"/>
      <c r="C473" s="71"/>
      <c r="D473" s="106"/>
      <c r="E473" s="127"/>
      <c r="F473" s="78"/>
      <c r="G473" s="71"/>
      <c r="H473" s="78"/>
      <c r="I473" s="78"/>
      <c r="J473" s="127"/>
      <c r="K473" s="127"/>
      <c r="L473" s="127"/>
      <c r="M473" s="127"/>
      <c r="N473" s="127"/>
      <c r="O473" s="127"/>
      <c r="P473" s="127"/>
      <c r="Q473" s="127"/>
      <c r="R473" s="127"/>
      <c r="S473" s="127"/>
      <c r="T473" s="127"/>
      <c r="U473" s="127"/>
      <c r="V473" s="127"/>
      <c r="W473" s="127"/>
      <c r="X473" s="71"/>
      <c r="Y473" s="71"/>
      <c r="Z473" s="71"/>
    </row>
    <row r="474" spans="1:26">
      <c r="A474" s="71"/>
      <c r="B474" s="71"/>
      <c r="C474" s="71"/>
      <c r="D474" s="106"/>
      <c r="E474" s="127"/>
      <c r="F474" s="78"/>
      <c r="G474" s="71"/>
      <c r="H474" s="78"/>
      <c r="I474" s="78"/>
      <c r="J474" s="127"/>
      <c r="K474" s="127"/>
      <c r="L474" s="127"/>
      <c r="M474" s="127"/>
      <c r="N474" s="127"/>
      <c r="O474" s="127"/>
      <c r="P474" s="127"/>
      <c r="Q474" s="127"/>
      <c r="R474" s="127"/>
      <c r="S474" s="127"/>
      <c r="T474" s="127"/>
      <c r="U474" s="127"/>
      <c r="V474" s="127"/>
      <c r="W474" s="127"/>
      <c r="X474" s="71"/>
      <c r="Y474" s="71"/>
      <c r="Z474" s="71"/>
    </row>
    <row r="475" spans="1:26">
      <c r="A475" s="71"/>
      <c r="B475" s="71"/>
      <c r="C475" s="71"/>
      <c r="D475" s="106"/>
      <c r="E475" s="127"/>
      <c r="F475" s="78"/>
      <c r="G475" s="71"/>
      <c r="H475" s="78"/>
      <c r="I475" s="78"/>
      <c r="J475" s="127"/>
      <c r="K475" s="127"/>
      <c r="L475" s="127"/>
      <c r="M475" s="127"/>
      <c r="N475" s="127"/>
      <c r="O475" s="127"/>
      <c r="P475" s="127"/>
      <c r="Q475" s="127"/>
      <c r="R475" s="127"/>
      <c r="S475" s="127"/>
      <c r="T475" s="127"/>
      <c r="U475" s="127"/>
      <c r="V475" s="127"/>
      <c r="W475" s="127"/>
      <c r="X475" s="71"/>
      <c r="Y475" s="71"/>
      <c r="Z475" s="71"/>
    </row>
    <row r="476" spans="1:26">
      <c r="A476" s="71"/>
      <c r="B476" s="71"/>
      <c r="C476" s="71"/>
      <c r="D476" s="106"/>
      <c r="E476" s="127"/>
      <c r="F476" s="78"/>
      <c r="G476" s="71"/>
      <c r="H476" s="78"/>
      <c r="I476" s="78"/>
      <c r="J476" s="127"/>
      <c r="K476" s="127"/>
      <c r="L476" s="127"/>
      <c r="M476" s="127"/>
      <c r="N476" s="127"/>
      <c r="O476" s="127"/>
      <c r="P476" s="127"/>
      <c r="Q476" s="127"/>
      <c r="R476" s="127"/>
      <c r="S476" s="127"/>
      <c r="T476" s="127"/>
      <c r="U476" s="127"/>
      <c r="V476" s="127"/>
      <c r="W476" s="127"/>
      <c r="X476" s="71"/>
      <c r="Y476" s="71"/>
      <c r="Z476" s="71"/>
    </row>
    <row r="477" spans="1:26">
      <c r="A477" s="71"/>
      <c r="B477" s="71"/>
      <c r="C477" s="71"/>
      <c r="D477" s="106"/>
      <c r="E477" s="127"/>
      <c r="F477" s="78"/>
      <c r="G477" s="71"/>
      <c r="H477" s="78"/>
      <c r="I477" s="78"/>
      <c r="J477" s="127"/>
      <c r="K477" s="127"/>
      <c r="L477" s="127"/>
      <c r="M477" s="127"/>
      <c r="N477" s="127"/>
      <c r="O477" s="127"/>
      <c r="P477" s="127"/>
      <c r="Q477" s="127"/>
      <c r="R477" s="127"/>
      <c r="S477" s="127"/>
      <c r="T477" s="127"/>
      <c r="U477" s="127"/>
      <c r="V477" s="127"/>
      <c r="W477" s="127"/>
      <c r="X477" s="71"/>
      <c r="Y477" s="71"/>
      <c r="Z477" s="71"/>
    </row>
    <row r="478" spans="1:26">
      <c r="A478" s="71"/>
      <c r="B478" s="71"/>
      <c r="C478" s="71"/>
      <c r="D478" s="106"/>
      <c r="E478" s="127"/>
      <c r="F478" s="78"/>
      <c r="G478" s="71"/>
      <c r="H478" s="78"/>
      <c r="I478" s="78"/>
      <c r="J478" s="127"/>
      <c r="K478" s="127"/>
      <c r="L478" s="127"/>
      <c r="M478" s="127"/>
      <c r="N478" s="127"/>
      <c r="O478" s="127"/>
      <c r="P478" s="127"/>
      <c r="Q478" s="127"/>
      <c r="R478" s="127"/>
      <c r="S478" s="127"/>
      <c r="T478" s="127"/>
      <c r="U478" s="127"/>
      <c r="V478" s="127"/>
      <c r="W478" s="127"/>
      <c r="X478" s="71"/>
      <c r="Y478" s="71"/>
      <c r="Z478" s="71"/>
    </row>
    <row r="479" spans="1:26">
      <c r="A479" s="71"/>
      <c r="B479" s="71"/>
      <c r="C479" s="71"/>
      <c r="D479" s="106"/>
      <c r="E479" s="127"/>
      <c r="F479" s="78"/>
      <c r="G479" s="71"/>
      <c r="H479" s="78"/>
      <c r="I479" s="78"/>
      <c r="J479" s="127"/>
      <c r="K479" s="127"/>
      <c r="L479" s="127"/>
      <c r="M479" s="127"/>
      <c r="N479" s="127"/>
      <c r="O479" s="127"/>
      <c r="P479" s="127"/>
      <c r="Q479" s="127"/>
      <c r="R479" s="127"/>
      <c r="S479" s="127"/>
      <c r="T479" s="127"/>
      <c r="U479" s="127"/>
      <c r="V479" s="127"/>
      <c r="W479" s="127"/>
      <c r="X479" s="71"/>
      <c r="Y479" s="71"/>
      <c r="Z479" s="71"/>
    </row>
    <row r="480" spans="1:26">
      <c r="A480" s="71"/>
      <c r="B480" s="71"/>
      <c r="C480" s="71"/>
      <c r="D480" s="106"/>
      <c r="E480" s="127"/>
      <c r="F480" s="78"/>
      <c r="G480" s="71"/>
      <c r="H480" s="78"/>
      <c r="I480" s="78"/>
      <c r="J480" s="127"/>
      <c r="K480" s="127"/>
      <c r="L480" s="127"/>
      <c r="M480" s="127"/>
      <c r="N480" s="127"/>
      <c r="O480" s="127"/>
      <c r="P480" s="127"/>
      <c r="Q480" s="127"/>
      <c r="R480" s="127"/>
      <c r="S480" s="127"/>
      <c r="T480" s="127"/>
      <c r="U480" s="127"/>
      <c r="V480" s="127"/>
      <c r="W480" s="127"/>
      <c r="X480" s="71"/>
      <c r="Y480" s="71"/>
      <c r="Z480" s="71"/>
    </row>
    <row r="481" spans="1:26">
      <c r="A481" s="71"/>
      <c r="B481" s="71"/>
      <c r="C481" s="71"/>
      <c r="D481" s="106"/>
      <c r="E481" s="127"/>
      <c r="F481" s="78"/>
      <c r="G481" s="71"/>
      <c r="H481" s="78"/>
      <c r="I481" s="78"/>
      <c r="J481" s="127"/>
      <c r="K481" s="127"/>
      <c r="L481" s="127"/>
      <c r="M481" s="127"/>
      <c r="N481" s="127"/>
      <c r="O481" s="127"/>
      <c r="P481" s="127"/>
      <c r="Q481" s="127"/>
      <c r="R481" s="127"/>
      <c r="S481" s="127"/>
      <c r="T481" s="127"/>
      <c r="U481" s="127"/>
      <c r="V481" s="127"/>
      <c r="W481" s="127"/>
      <c r="X481" s="71"/>
      <c r="Y481" s="71"/>
      <c r="Z481" s="71"/>
    </row>
    <row r="482" spans="1:26">
      <c r="A482" s="71"/>
      <c r="B482" s="71"/>
      <c r="C482" s="71"/>
      <c r="D482" s="106"/>
      <c r="E482" s="127"/>
      <c r="F482" s="78"/>
      <c r="G482" s="71"/>
      <c r="H482" s="78"/>
      <c r="I482" s="78"/>
      <c r="J482" s="127"/>
      <c r="K482" s="127"/>
      <c r="L482" s="127"/>
      <c r="M482" s="127"/>
      <c r="N482" s="127"/>
      <c r="O482" s="127"/>
      <c r="P482" s="127"/>
      <c r="Q482" s="127"/>
      <c r="R482" s="127"/>
      <c r="S482" s="127"/>
      <c r="T482" s="127"/>
      <c r="U482" s="127"/>
      <c r="V482" s="127"/>
      <c r="W482" s="127"/>
      <c r="X482" s="71"/>
      <c r="Y482" s="71"/>
      <c r="Z482" s="71"/>
    </row>
    <row r="483" spans="1:26">
      <c r="A483" s="71"/>
      <c r="B483" s="71"/>
      <c r="C483" s="71"/>
      <c r="D483" s="106"/>
      <c r="E483" s="127"/>
      <c r="F483" s="78"/>
      <c r="G483" s="71"/>
      <c r="H483" s="78"/>
      <c r="I483" s="78"/>
      <c r="J483" s="127"/>
      <c r="K483" s="127"/>
      <c r="L483" s="127"/>
      <c r="M483" s="127"/>
      <c r="N483" s="127"/>
      <c r="O483" s="127"/>
      <c r="P483" s="127"/>
      <c r="Q483" s="127"/>
      <c r="R483" s="127"/>
      <c r="S483" s="127"/>
      <c r="T483" s="127"/>
      <c r="U483" s="127"/>
      <c r="V483" s="127"/>
      <c r="W483" s="127"/>
      <c r="X483" s="71"/>
      <c r="Y483" s="71"/>
      <c r="Z483" s="71"/>
    </row>
    <row r="484" spans="1:26">
      <c r="A484" s="71"/>
      <c r="B484" s="71"/>
      <c r="C484" s="71"/>
      <c r="D484" s="106"/>
      <c r="E484" s="127"/>
      <c r="F484" s="78"/>
      <c r="G484" s="71"/>
      <c r="H484" s="78"/>
      <c r="I484" s="78"/>
      <c r="J484" s="127"/>
      <c r="K484" s="127"/>
      <c r="L484" s="127"/>
      <c r="M484" s="127"/>
      <c r="N484" s="127"/>
      <c r="O484" s="127"/>
      <c r="P484" s="127"/>
      <c r="Q484" s="127"/>
      <c r="R484" s="127"/>
      <c r="S484" s="127"/>
      <c r="T484" s="127"/>
      <c r="U484" s="127"/>
      <c r="V484" s="127"/>
      <c r="W484" s="127"/>
      <c r="X484" s="71"/>
      <c r="Y484" s="71"/>
      <c r="Z484" s="71"/>
    </row>
    <row r="485" spans="1:26">
      <c r="A485" s="71"/>
      <c r="B485" s="71"/>
      <c r="C485" s="71"/>
      <c r="D485" s="106"/>
      <c r="E485" s="127"/>
      <c r="F485" s="78"/>
      <c r="G485" s="71"/>
      <c r="H485" s="78"/>
      <c r="I485" s="78"/>
      <c r="J485" s="127"/>
      <c r="K485" s="127"/>
      <c r="L485" s="127"/>
      <c r="M485" s="127"/>
      <c r="N485" s="127"/>
      <c r="O485" s="127"/>
      <c r="P485" s="127"/>
      <c r="Q485" s="127"/>
      <c r="R485" s="127"/>
      <c r="S485" s="127"/>
      <c r="T485" s="127"/>
      <c r="U485" s="127"/>
      <c r="V485" s="127"/>
      <c r="W485" s="127"/>
      <c r="X485" s="71"/>
      <c r="Y485" s="71"/>
      <c r="Z485" s="71"/>
    </row>
    <row r="486" spans="1:26">
      <c r="A486" s="71"/>
      <c r="B486" s="71"/>
      <c r="C486" s="71"/>
      <c r="D486" s="106"/>
      <c r="E486" s="127"/>
      <c r="F486" s="78"/>
      <c r="G486" s="71"/>
      <c r="H486" s="78"/>
      <c r="I486" s="78"/>
      <c r="J486" s="127"/>
      <c r="K486" s="127"/>
      <c r="L486" s="127"/>
      <c r="M486" s="127"/>
      <c r="N486" s="127"/>
      <c r="O486" s="127"/>
      <c r="P486" s="127"/>
      <c r="Q486" s="127"/>
      <c r="R486" s="127"/>
      <c r="S486" s="127"/>
      <c r="T486" s="127"/>
      <c r="U486" s="127"/>
      <c r="V486" s="127"/>
      <c r="W486" s="127"/>
      <c r="X486" s="71"/>
      <c r="Y486" s="71"/>
      <c r="Z486" s="71"/>
    </row>
    <row r="487" spans="1:26">
      <c r="A487" s="71"/>
      <c r="B487" s="71"/>
      <c r="C487" s="71"/>
      <c r="D487" s="106"/>
      <c r="E487" s="127"/>
      <c r="F487" s="78"/>
      <c r="G487" s="71"/>
      <c r="H487" s="78"/>
      <c r="I487" s="78"/>
      <c r="J487" s="127"/>
      <c r="K487" s="127"/>
      <c r="L487" s="127"/>
      <c r="M487" s="127"/>
      <c r="N487" s="127"/>
      <c r="O487" s="127"/>
      <c r="P487" s="127"/>
      <c r="Q487" s="127"/>
      <c r="R487" s="127"/>
      <c r="S487" s="127"/>
      <c r="T487" s="127"/>
      <c r="U487" s="127"/>
      <c r="V487" s="127"/>
      <c r="W487" s="127"/>
      <c r="X487" s="71"/>
      <c r="Y487" s="71"/>
      <c r="Z487" s="71"/>
    </row>
    <row r="488" spans="1:26">
      <c r="A488" s="71"/>
      <c r="B488" s="71"/>
      <c r="C488" s="71"/>
      <c r="D488" s="106"/>
      <c r="E488" s="127"/>
      <c r="F488" s="78"/>
      <c r="G488" s="71"/>
      <c r="H488" s="78"/>
      <c r="I488" s="78"/>
      <c r="J488" s="127"/>
      <c r="K488" s="127"/>
      <c r="L488" s="127"/>
      <c r="M488" s="127"/>
      <c r="N488" s="127"/>
      <c r="O488" s="127"/>
      <c r="P488" s="127"/>
      <c r="Q488" s="127"/>
      <c r="R488" s="127"/>
      <c r="S488" s="127"/>
      <c r="T488" s="127"/>
      <c r="U488" s="127"/>
      <c r="V488" s="127"/>
      <c r="W488" s="127"/>
      <c r="X488" s="71"/>
      <c r="Y488" s="71"/>
      <c r="Z488" s="71"/>
    </row>
    <row r="489" spans="1:26">
      <c r="A489" s="71"/>
      <c r="B489" s="71"/>
      <c r="C489" s="71"/>
      <c r="D489" s="106"/>
      <c r="E489" s="127"/>
      <c r="F489" s="78"/>
      <c r="G489" s="71"/>
      <c r="H489" s="78"/>
      <c r="I489" s="78"/>
      <c r="J489" s="127"/>
      <c r="K489" s="127"/>
      <c r="L489" s="127"/>
      <c r="M489" s="127"/>
      <c r="N489" s="127"/>
      <c r="O489" s="127"/>
      <c r="P489" s="127"/>
      <c r="Q489" s="127"/>
      <c r="R489" s="127"/>
      <c r="S489" s="127"/>
      <c r="T489" s="127"/>
      <c r="U489" s="127"/>
      <c r="V489" s="127"/>
      <c r="W489" s="127"/>
      <c r="X489" s="71"/>
      <c r="Y489" s="71"/>
      <c r="Z489" s="71"/>
    </row>
    <row r="490" spans="1:26">
      <c r="A490" s="71"/>
      <c r="B490" s="71"/>
      <c r="C490" s="71"/>
      <c r="D490" s="106"/>
      <c r="E490" s="127"/>
      <c r="F490" s="78"/>
      <c r="G490" s="71"/>
      <c r="H490" s="78"/>
      <c r="I490" s="78"/>
      <c r="J490" s="127"/>
      <c r="K490" s="127"/>
      <c r="L490" s="127"/>
      <c r="M490" s="127"/>
      <c r="N490" s="127"/>
      <c r="O490" s="127"/>
      <c r="P490" s="127"/>
      <c r="Q490" s="127"/>
      <c r="R490" s="127"/>
      <c r="S490" s="127"/>
      <c r="T490" s="127"/>
      <c r="U490" s="127"/>
      <c r="V490" s="127"/>
      <c r="W490" s="127"/>
      <c r="X490" s="71"/>
      <c r="Y490" s="71"/>
      <c r="Z490" s="71"/>
    </row>
    <row r="491" spans="1:26">
      <c r="A491" s="71"/>
      <c r="B491" s="71"/>
      <c r="C491" s="71"/>
      <c r="D491" s="106"/>
      <c r="E491" s="127"/>
      <c r="F491" s="78"/>
      <c r="G491" s="71"/>
      <c r="H491" s="78"/>
      <c r="I491" s="78"/>
      <c r="J491" s="127"/>
      <c r="K491" s="127"/>
      <c r="L491" s="127"/>
      <c r="M491" s="127"/>
      <c r="N491" s="127"/>
      <c r="O491" s="127"/>
      <c r="P491" s="127"/>
      <c r="Q491" s="127"/>
      <c r="R491" s="127"/>
      <c r="S491" s="127"/>
      <c r="T491" s="127"/>
      <c r="U491" s="127"/>
      <c r="V491" s="127"/>
      <c r="W491" s="127"/>
      <c r="X491" s="71"/>
      <c r="Y491" s="71"/>
      <c r="Z491" s="71"/>
    </row>
    <row r="492" spans="1:26">
      <c r="A492" s="71"/>
      <c r="B492" s="71"/>
      <c r="C492" s="71"/>
      <c r="D492" s="106"/>
      <c r="E492" s="127"/>
      <c r="F492" s="78"/>
      <c r="G492" s="71"/>
      <c r="H492" s="78"/>
      <c r="I492" s="78"/>
      <c r="J492" s="127"/>
      <c r="K492" s="127"/>
      <c r="L492" s="127"/>
      <c r="M492" s="127"/>
      <c r="N492" s="127"/>
      <c r="O492" s="127"/>
      <c r="P492" s="127"/>
      <c r="Q492" s="127"/>
      <c r="R492" s="127"/>
      <c r="S492" s="127"/>
      <c r="T492" s="127"/>
      <c r="U492" s="127"/>
      <c r="V492" s="127"/>
      <c r="W492" s="127"/>
      <c r="X492" s="71"/>
      <c r="Y492" s="71"/>
      <c r="Z492" s="71"/>
    </row>
    <row r="493" spans="1:26">
      <c r="A493" s="71"/>
      <c r="B493" s="71"/>
      <c r="C493" s="71"/>
      <c r="D493" s="106"/>
      <c r="E493" s="127"/>
      <c r="F493" s="78"/>
      <c r="G493" s="71"/>
      <c r="H493" s="78"/>
      <c r="I493" s="78"/>
      <c r="J493" s="127"/>
      <c r="K493" s="127"/>
      <c r="L493" s="127"/>
      <c r="M493" s="127"/>
      <c r="N493" s="127"/>
      <c r="O493" s="127"/>
      <c r="P493" s="127"/>
      <c r="Q493" s="127"/>
      <c r="R493" s="127"/>
      <c r="S493" s="127"/>
      <c r="T493" s="127"/>
      <c r="U493" s="127"/>
      <c r="V493" s="127"/>
      <c r="W493" s="127"/>
      <c r="X493" s="71"/>
      <c r="Y493" s="71"/>
      <c r="Z493" s="71"/>
    </row>
    <row r="494" spans="1:26">
      <c r="A494" s="71"/>
      <c r="B494" s="71"/>
      <c r="C494" s="71"/>
      <c r="D494" s="106"/>
      <c r="E494" s="127"/>
      <c r="F494" s="78"/>
      <c r="G494" s="71"/>
      <c r="H494" s="78"/>
      <c r="I494" s="78"/>
      <c r="J494" s="127"/>
      <c r="K494" s="127"/>
      <c r="L494" s="127"/>
      <c r="M494" s="127"/>
      <c r="N494" s="127"/>
      <c r="O494" s="127"/>
      <c r="P494" s="127"/>
      <c r="Q494" s="127"/>
      <c r="R494" s="127"/>
      <c r="S494" s="127"/>
      <c r="T494" s="127"/>
      <c r="U494" s="127"/>
      <c r="V494" s="127"/>
      <c r="W494" s="127"/>
      <c r="X494" s="71"/>
      <c r="Y494" s="71"/>
      <c r="Z494" s="71"/>
    </row>
    <row r="495" spans="1:26">
      <c r="A495" s="71"/>
      <c r="B495" s="71"/>
      <c r="C495" s="71"/>
      <c r="D495" s="106"/>
      <c r="E495" s="127"/>
      <c r="F495" s="78"/>
      <c r="G495" s="71"/>
      <c r="H495" s="78"/>
      <c r="I495" s="78"/>
      <c r="J495" s="127"/>
      <c r="K495" s="127"/>
      <c r="L495" s="127"/>
      <c r="M495" s="127"/>
      <c r="N495" s="127"/>
      <c r="O495" s="127"/>
      <c r="P495" s="127"/>
      <c r="Q495" s="127"/>
      <c r="R495" s="127"/>
      <c r="S495" s="127"/>
      <c r="T495" s="127"/>
      <c r="U495" s="127"/>
      <c r="V495" s="127"/>
      <c r="W495" s="127"/>
      <c r="X495" s="71"/>
      <c r="Y495" s="71"/>
      <c r="Z495" s="71"/>
    </row>
    <row r="496" spans="1:26">
      <c r="A496" s="71"/>
      <c r="B496" s="71"/>
      <c r="C496" s="71"/>
      <c r="D496" s="106"/>
      <c r="E496" s="127"/>
      <c r="F496" s="78"/>
      <c r="G496" s="71"/>
      <c r="H496" s="78"/>
      <c r="I496" s="78"/>
      <c r="J496" s="127"/>
      <c r="K496" s="127"/>
      <c r="L496" s="127"/>
      <c r="M496" s="127"/>
      <c r="N496" s="127"/>
      <c r="O496" s="127"/>
      <c r="P496" s="127"/>
      <c r="Q496" s="127"/>
      <c r="R496" s="127"/>
      <c r="S496" s="127"/>
      <c r="T496" s="127"/>
      <c r="U496" s="127"/>
      <c r="V496" s="127"/>
      <c r="W496" s="127"/>
      <c r="X496" s="71"/>
      <c r="Y496" s="71"/>
      <c r="Z496" s="71"/>
    </row>
    <row r="497" spans="1:26">
      <c r="A497" s="71"/>
      <c r="B497" s="71"/>
      <c r="C497" s="71"/>
      <c r="D497" s="106"/>
      <c r="E497" s="127"/>
      <c r="F497" s="78"/>
      <c r="G497" s="71"/>
      <c r="H497" s="78"/>
      <c r="I497" s="78"/>
      <c r="J497" s="127"/>
      <c r="K497" s="127"/>
      <c r="L497" s="127"/>
      <c r="M497" s="127"/>
      <c r="N497" s="127"/>
      <c r="O497" s="127"/>
      <c r="P497" s="127"/>
      <c r="Q497" s="127"/>
      <c r="R497" s="127"/>
      <c r="S497" s="127"/>
      <c r="T497" s="127"/>
      <c r="U497" s="127"/>
      <c r="V497" s="127"/>
      <c r="W497" s="127"/>
      <c r="X497" s="71"/>
      <c r="Y497" s="71"/>
      <c r="Z497" s="71"/>
    </row>
    <row r="498" spans="1:26">
      <c r="A498" s="71"/>
      <c r="B498" s="71"/>
      <c r="C498" s="71"/>
      <c r="D498" s="106"/>
      <c r="E498" s="127"/>
      <c r="F498" s="78"/>
      <c r="G498" s="71"/>
      <c r="H498" s="78"/>
      <c r="I498" s="78"/>
      <c r="J498" s="127"/>
      <c r="K498" s="127"/>
      <c r="L498" s="127"/>
      <c r="M498" s="127"/>
      <c r="N498" s="127"/>
      <c r="O498" s="127"/>
      <c r="P498" s="127"/>
      <c r="Q498" s="127"/>
      <c r="R498" s="127"/>
      <c r="S498" s="127"/>
      <c r="T498" s="127"/>
      <c r="U498" s="127"/>
      <c r="V498" s="127"/>
      <c r="W498" s="127"/>
      <c r="X498" s="71"/>
      <c r="Y498" s="71"/>
      <c r="Z498" s="71"/>
    </row>
    <row r="499" spans="1:26">
      <c r="A499" s="71"/>
      <c r="B499" s="71"/>
      <c r="C499" s="71"/>
      <c r="D499" s="106"/>
      <c r="E499" s="127"/>
      <c r="F499" s="78"/>
      <c r="G499" s="71"/>
      <c r="H499" s="78"/>
      <c r="I499" s="78"/>
      <c r="J499" s="127"/>
      <c r="K499" s="127"/>
      <c r="L499" s="127"/>
      <c r="M499" s="127"/>
      <c r="N499" s="127"/>
      <c r="O499" s="127"/>
      <c r="P499" s="127"/>
      <c r="Q499" s="127"/>
      <c r="R499" s="127"/>
      <c r="S499" s="127"/>
      <c r="T499" s="127"/>
      <c r="U499" s="127"/>
      <c r="V499" s="127"/>
      <c r="W499" s="127"/>
      <c r="X499" s="71"/>
      <c r="Y499" s="71"/>
      <c r="Z499" s="71"/>
    </row>
    <row r="500" spans="1:26">
      <c r="A500" s="71"/>
      <c r="B500" s="71"/>
      <c r="C500" s="71"/>
      <c r="D500" s="106"/>
      <c r="E500" s="127"/>
      <c r="F500" s="78"/>
      <c r="G500" s="71"/>
      <c r="H500" s="78"/>
      <c r="I500" s="78"/>
      <c r="J500" s="127"/>
      <c r="K500" s="127"/>
      <c r="L500" s="127"/>
      <c r="M500" s="127"/>
      <c r="N500" s="127"/>
      <c r="O500" s="127"/>
      <c r="P500" s="127"/>
      <c r="Q500" s="127"/>
      <c r="R500" s="127"/>
      <c r="S500" s="127"/>
      <c r="T500" s="127"/>
      <c r="U500" s="127"/>
      <c r="V500" s="127"/>
      <c r="W500" s="127"/>
      <c r="X500" s="71"/>
      <c r="Y500" s="71"/>
      <c r="Z500" s="71"/>
    </row>
    <row r="501" spans="1:26">
      <c r="A501" s="71"/>
      <c r="B501" s="71"/>
      <c r="C501" s="71"/>
      <c r="D501" s="106"/>
      <c r="E501" s="127"/>
      <c r="F501" s="78"/>
      <c r="G501" s="71"/>
      <c r="H501" s="78"/>
      <c r="I501" s="78"/>
      <c r="J501" s="127"/>
      <c r="K501" s="127"/>
      <c r="L501" s="127"/>
      <c r="M501" s="127"/>
      <c r="N501" s="127"/>
      <c r="O501" s="127"/>
      <c r="P501" s="127"/>
      <c r="Q501" s="127"/>
      <c r="R501" s="127"/>
      <c r="S501" s="127"/>
      <c r="T501" s="127"/>
      <c r="U501" s="127"/>
      <c r="V501" s="127"/>
      <c r="W501" s="127"/>
      <c r="X501" s="71"/>
      <c r="Y501" s="71"/>
      <c r="Z501" s="71"/>
    </row>
    <row r="502" spans="1:26">
      <c r="A502" s="71"/>
      <c r="B502" s="71"/>
      <c r="C502" s="71"/>
      <c r="D502" s="106"/>
      <c r="E502" s="127"/>
      <c r="F502" s="78"/>
      <c r="G502" s="71"/>
      <c r="H502" s="78"/>
      <c r="I502" s="78"/>
      <c r="J502" s="127"/>
      <c r="K502" s="127"/>
      <c r="L502" s="127"/>
      <c r="M502" s="127"/>
      <c r="N502" s="127"/>
      <c r="O502" s="127"/>
      <c r="P502" s="127"/>
      <c r="Q502" s="127"/>
      <c r="R502" s="127"/>
      <c r="S502" s="127"/>
      <c r="T502" s="127"/>
      <c r="U502" s="127"/>
      <c r="V502" s="127"/>
      <c r="W502" s="127"/>
      <c r="X502" s="71"/>
      <c r="Y502" s="71"/>
      <c r="Z502" s="71"/>
    </row>
    <row r="503" spans="1:26">
      <c r="A503" s="71"/>
      <c r="B503" s="71"/>
      <c r="C503" s="71"/>
      <c r="D503" s="106"/>
      <c r="E503" s="127"/>
      <c r="F503" s="78"/>
      <c r="G503" s="71"/>
      <c r="H503" s="78"/>
      <c r="I503" s="78"/>
      <c r="J503" s="127"/>
      <c r="K503" s="127"/>
      <c r="L503" s="127"/>
      <c r="M503" s="127"/>
      <c r="N503" s="127"/>
      <c r="O503" s="127"/>
      <c r="P503" s="127"/>
      <c r="Q503" s="127"/>
      <c r="R503" s="127"/>
      <c r="S503" s="127"/>
      <c r="T503" s="127"/>
      <c r="U503" s="127"/>
      <c r="V503" s="127"/>
      <c r="W503" s="127"/>
      <c r="X503" s="71"/>
      <c r="Y503" s="71"/>
      <c r="Z503" s="71"/>
    </row>
    <row r="504" spans="1:26">
      <c r="A504" s="71"/>
      <c r="B504" s="71"/>
      <c r="C504" s="71"/>
      <c r="D504" s="106"/>
      <c r="E504" s="127"/>
      <c r="F504" s="78"/>
      <c r="G504" s="71"/>
      <c r="H504" s="78"/>
      <c r="I504" s="78"/>
      <c r="J504" s="127"/>
      <c r="K504" s="127"/>
      <c r="L504" s="127"/>
      <c r="M504" s="127"/>
      <c r="N504" s="127"/>
      <c r="O504" s="127"/>
      <c r="P504" s="127"/>
      <c r="Q504" s="127"/>
      <c r="R504" s="127"/>
      <c r="S504" s="127"/>
      <c r="T504" s="127"/>
      <c r="U504" s="127"/>
      <c r="V504" s="127"/>
      <c r="W504" s="127"/>
      <c r="X504" s="71"/>
      <c r="Y504" s="71"/>
      <c r="Z504" s="71"/>
    </row>
    <row r="505" spans="1:26">
      <c r="A505" s="71"/>
      <c r="B505" s="71"/>
      <c r="C505" s="71"/>
      <c r="D505" s="106"/>
      <c r="E505" s="127"/>
      <c r="F505" s="78"/>
      <c r="G505" s="71"/>
      <c r="H505" s="78"/>
      <c r="I505" s="78"/>
      <c r="J505" s="127"/>
      <c r="K505" s="127"/>
      <c r="L505" s="127"/>
      <c r="M505" s="127"/>
      <c r="N505" s="127"/>
      <c r="O505" s="127"/>
      <c r="P505" s="127"/>
      <c r="Q505" s="127"/>
      <c r="R505" s="127"/>
      <c r="S505" s="127"/>
      <c r="T505" s="127"/>
      <c r="U505" s="127"/>
      <c r="V505" s="127"/>
      <c r="W505" s="127"/>
      <c r="X505" s="71"/>
      <c r="Y505" s="71"/>
      <c r="Z505" s="71"/>
    </row>
    <row r="506" spans="1:26">
      <c r="A506" s="71"/>
      <c r="B506" s="71"/>
      <c r="C506" s="71"/>
      <c r="D506" s="106"/>
      <c r="E506" s="127"/>
      <c r="F506" s="78"/>
      <c r="G506" s="71"/>
      <c r="H506" s="78"/>
      <c r="I506" s="78"/>
      <c r="J506" s="127"/>
      <c r="K506" s="127"/>
      <c r="L506" s="127"/>
      <c r="M506" s="127"/>
      <c r="N506" s="127"/>
      <c r="O506" s="127"/>
      <c r="P506" s="127"/>
      <c r="Q506" s="127"/>
      <c r="R506" s="127"/>
      <c r="S506" s="127"/>
      <c r="T506" s="127"/>
      <c r="U506" s="127"/>
      <c r="V506" s="127"/>
      <c r="W506" s="127"/>
      <c r="X506" s="71"/>
      <c r="Y506" s="71"/>
      <c r="Z506" s="71"/>
    </row>
    <row r="507" spans="1:26">
      <c r="A507" s="71"/>
      <c r="B507" s="71"/>
      <c r="C507" s="71"/>
      <c r="D507" s="106"/>
      <c r="E507" s="127"/>
      <c r="F507" s="78"/>
      <c r="G507" s="71"/>
      <c r="H507" s="78"/>
      <c r="I507" s="78"/>
      <c r="J507" s="127"/>
      <c r="K507" s="127"/>
      <c r="L507" s="127"/>
      <c r="M507" s="127"/>
      <c r="N507" s="127"/>
      <c r="O507" s="127"/>
      <c r="P507" s="127"/>
      <c r="Q507" s="127"/>
      <c r="R507" s="127"/>
      <c r="S507" s="127"/>
      <c r="T507" s="127"/>
      <c r="U507" s="127"/>
      <c r="V507" s="127"/>
      <c r="W507" s="127"/>
      <c r="X507" s="71"/>
      <c r="Y507" s="71"/>
      <c r="Z507" s="71"/>
    </row>
    <row r="508" spans="1:26">
      <c r="A508" s="71"/>
      <c r="B508" s="71"/>
      <c r="C508" s="71"/>
      <c r="D508" s="106"/>
      <c r="E508" s="127"/>
      <c r="F508" s="78"/>
      <c r="G508" s="71"/>
      <c r="H508" s="78"/>
      <c r="I508" s="78"/>
      <c r="J508" s="127"/>
      <c r="K508" s="127"/>
      <c r="L508" s="127"/>
      <c r="M508" s="127"/>
      <c r="N508" s="127"/>
      <c r="O508" s="127"/>
      <c r="P508" s="127"/>
      <c r="Q508" s="127"/>
      <c r="R508" s="127"/>
      <c r="S508" s="127"/>
      <c r="T508" s="127"/>
      <c r="U508" s="127"/>
      <c r="V508" s="127"/>
      <c r="W508" s="127"/>
      <c r="X508" s="71"/>
      <c r="Y508" s="71"/>
      <c r="Z508" s="71"/>
    </row>
    <row r="509" spans="1:26">
      <c r="A509" s="71"/>
      <c r="B509" s="71"/>
      <c r="C509" s="71"/>
      <c r="D509" s="106"/>
      <c r="E509" s="127"/>
      <c r="F509" s="78"/>
      <c r="G509" s="71"/>
      <c r="H509" s="78"/>
      <c r="I509" s="78"/>
      <c r="J509" s="127"/>
      <c r="K509" s="127"/>
      <c r="L509" s="127"/>
      <c r="M509" s="127"/>
      <c r="N509" s="127"/>
      <c r="O509" s="127"/>
      <c r="P509" s="127"/>
      <c r="Q509" s="127"/>
      <c r="R509" s="127"/>
      <c r="S509" s="127"/>
      <c r="T509" s="127"/>
      <c r="U509" s="127"/>
      <c r="V509" s="127"/>
      <c r="W509" s="127"/>
      <c r="X509" s="71"/>
      <c r="Y509" s="71"/>
      <c r="Z509" s="71"/>
    </row>
    <row r="510" spans="1:26">
      <c r="A510" s="71"/>
      <c r="B510" s="71"/>
      <c r="C510" s="71"/>
      <c r="D510" s="106"/>
      <c r="E510" s="127"/>
      <c r="F510" s="78"/>
      <c r="G510" s="71"/>
      <c r="H510" s="78"/>
      <c r="I510" s="78"/>
      <c r="J510" s="127"/>
      <c r="K510" s="127"/>
      <c r="L510" s="127"/>
      <c r="M510" s="127"/>
      <c r="N510" s="127"/>
      <c r="O510" s="127"/>
      <c r="P510" s="127"/>
      <c r="Q510" s="127"/>
      <c r="R510" s="127"/>
      <c r="S510" s="127"/>
      <c r="T510" s="127"/>
      <c r="U510" s="127"/>
      <c r="V510" s="127"/>
      <c r="W510" s="127"/>
      <c r="X510" s="71"/>
      <c r="Y510" s="71"/>
      <c r="Z510" s="71"/>
    </row>
    <row r="511" spans="1:26">
      <c r="A511" s="71"/>
      <c r="B511" s="71"/>
      <c r="C511" s="71"/>
      <c r="D511" s="106"/>
      <c r="E511" s="127"/>
      <c r="F511" s="78"/>
      <c r="G511" s="71"/>
      <c r="H511" s="78"/>
      <c r="I511" s="78"/>
      <c r="J511" s="127"/>
      <c r="K511" s="127"/>
      <c r="L511" s="127"/>
      <c r="M511" s="127"/>
      <c r="N511" s="127"/>
      <c r="O511" s="127"/>
      <c r="P511" s="127"/>
      <c r="Q511" s="127"/>
      <c r="R511" s="127"/>
      <c r="S511" s="127"/>
      <c r="T511" s="127"/>
      <c r="U511" s="127"/>
      <c r="V511" s="127"/>
      <c r="W511" s="127"/>
      <c r="X511" s="71"/>
      <c r="Y511" s="71"/>
      <c r="Z511" s="71"/>
    </row>
    <row r="512" spans="1:26">
      <c r="A512" s="71"/>
      <c r="B512" s="71"/>
      <c r="C512" s="71"/>
      <c r="D512" s="106"/>
      <c r="E512" s="127"/>
      <c r="F512" s="78"/>
      <c r="G512" s="71"/>
      <c r="H512" s="78"/>
      <c r="I512" s="78"/>
      <c r="J512" s="127"/>
      <c r="K512" s="127"/>
      <c r="L512" s="127"/>
      <c r="M512" s="127"/>
      <c r="N512" s="127"/>
      <c r="O512" s="127"/>
      <c r="P512" s="127"/>
      <c r="Q512" s="127"/>
      <c r="R512" s="127"/>
      <c r="S512" s="127"/>
      <c r="T512" s="127"/>
      <c r="U512" s="127"/>
      <c r="V512" s="127"/>
      <c r="W512" s="127"/>
      <c r="X512" s="71"/>
      <c r="Y512" s="71"/>
      <c r="Z512" s="71"/>
    </row>
    <row r="513" spans="1:26">
      <c r="A513" s="71"/>
      <c r="B513" s="71"/>
      <c r="C513" s="71"/>
      <c r="D513" s="106"/>
      <c r="E513" s="127"/>
      <c r="F513" s="78"/>
      <c r="G513" s="71"/>
      <c r="H513" s="78"/>
      <c r="I513" s="78"/>
      <c r="J513" s="127"/>
      <c r="K513" s="127"/>
      <c r="L513" s="127"/>
      <c r="M513" s="127"/>
      <c r="N513" s="127"/>
      <c r="O513" s="127"/>
      <c r="P513" s="127"/>
      <c r="Q513" s="127"/>
      <c r="R513" s="127"/>
      <c r="S513" s="127"/>
      <c r="T513" s="127"/>
      <c r="U513" s="127"/>
      <c r="V513" s="127"/>
      <c r="W513" s="127"/>
      <c r="X513" s="71"/>
      <c r="Y513" s="71"/>
      <c r="Z513" s="71"/>
    </row>
    <row r="514" spans="1:26">
      <c r="A514" s="71"/>
      <c r="B514" s="71"/>
      <c r="C514" s="71"/>
      <c r="D514" s="106"/>
      <c r="E514" s="127"/>
      <c r="F514" s="78"/>
      <c r="G514" s="71"/>
      <c r="H514" s="78"/>
      <c r="I514" s="78"/>
      <c r="J514" s="127"/>
      <c r="K514" s="127"/>
      <c r="L514" s="127"/>
      <c r="M514" s="127"/>
      <c r="N514" s="127"/>
      <c r="O514" s="127"/>
      <c r="P514" s="127"/>
      <c r="Q514" s="127"/>
      <c r="R514" s="127"/>
      <c r="S514" s="127"/>
      <c r="T514" s="127"/>
      <c r="U514" s="127"/>
      <c r="V514" s="127"/>
      <c r="W514" s="127"/>
      <c r="X514" s="71"/>
      <c r="Y514" s="71"/>
      <c r="Z514" s="71"/>
    </row>
    <row r="515" spans="1:26">
      <c r="A515" s="71"/>
      <c r="B515" s="71"/>
      <c r="C515" s="71"/>
      <c r="D515" s="106"/>
      <c r="E515" s="127"/>
      <c r="F515" s="78"/>
      <c r="G515" s="71"/>
      <c r="H515" s="78"/>
      <c r="I515" s="78"/>
      <c r="J515" s="127"/>
      <c r="K515" s="127"/>
      <c r="L515" s="127"/>
      <c r="M515" s="127"/>
      <c r="N515" s="127"/>
      <c r="O515" s="127"/>
      <c r="P515" s="127"/>
      <c r="Q515" s="127"/>
      <c r="R515" s="127"/>
      <c r="S515" s="127"/>
      <c r="T515" s="127"/>
      <c r="U515" s="127"/>
      <c r="V515" s="127"/>
      <c r="W515" s="127"/>
      <c r="X515" s="71"/>
      <c r="Y515" s="71"/>
      <c r="Z515" s="71"/>
    </row>
    <row r="516" spans="1:26">
      <c r="A516" s="71"/>
      <c r="B516" s="71"/>
      <c r="C516" s="71"/>
      <c r="D516" s="106"/>
      <c r="E516" s="127"/>
      <c r="F516" s="78"/>
      <c r="G516" s="71"/>
      <c r="H516" s="78"/>
      <c r="I516" s="78"/>
      <c r="J516" s="127"/>
      <c r="K516" s="127"/>
      <c r="L516" s="127"/>
      <c r="M516" s="127"/>
      <c r="N516" s="127"/>
      <c r="O516" s="127"/>
      <c r="P516" s="127"/>
      <c r="Q516" s="127"/>
      <c r="R516" s="127"/>
      <c r="S516" s="127"/>
      <c r="T516" s="127"/>
      <c r="U516" s="127"/>
      <c r="V516" s="127"/>
      <c r="W516" s="127"/>
      <c r="X516" s="71"/>
      <c r="Y516" s="71"/>
      <c r="Z516" s="71"/>
    </row>
    <row r="517" spans="1:26">
      <c r="A517" s="71"/>
      <c r="B517" s="71"/>
      <c r="C517" s="71"/>
      <c r="D517" s="106"/>
      <c r="E517" s="127"/>
      <c r="F517" s="78"/>
      <c r="G517" s="71"/>
      <c r="H517" s="78"/>
      <c r="I517" s="78"/>
      <c r="J517" s="127"/>
      <c r="K517" s="127"/>
      <c r="L517" s="127"/>
      <c r="M517" s="127"/>
      <c r="N517" s="127"/>
      <c r="O517" s="127"/>
      <c r="P517" s="127"/>
      <c r="Q517" s="127"/>
      <c r="R517" s="127"/>
      <c r="S517" s="127"/>
      <c r="T517" s="127"/>
      <c r="U517" s="127"/>
      <c r="V517" s="127"/>
      <c r="W517" s="127"/>
      <c r="X517" s="71"/>
      <c r="Y517" s="71"/>
      <c r="Z517" s="71"/>
    </row>
    <row r="518" spans="1:26">
      <c r="A518" s="71"/>
      <c r="B518" s="71"/>
      <c r="C518" s="71"/>
      <c r="D518" s="106"/>
      <c r="E518" s="127"/>
      <c r="F518" s="78"/>
      <c r="G518" s="71"/>
      <c r="H518" s="78"/>
      <c r="I518" s="78"/>
      <c r="J518" s="127"/>
      <c r="K518" s="127"/>
      <c r="L518" s="127"/>
      <c r="M518" s="127"/>
      <c r="N518" s="127"/>
      <c r="O518" s="127"/>
      <c r="P518" s="127"/>
      <c r="Q518" s="127"/>
      <c r="R518" s="127"/>
      <c r="S518" s="127"/>
      <c r="T518" s="127"/>
      <c r="U518" s="127"/>
      <c r="V518" s="127"/>
      <c r="W518" s="127"/>
      <c r="X518" s="71"/>
      <c r="Y518" s="71"/>
      <c r="Z518" s="71"/>
    </row>
    <row r="519" spans="1:26">
      <c r="A519" s="71"/>
      <c r="B519" s="71"/>
      <c r="C519" s="71"/>
      <c r="D519" s="106"/>
      <c r="E519" s="127"/>
      <c r="F519" s="78"/>
      <c r="G519" s="71"/>
      <c r="H519" s="78"/>
      <c r="I519" s="78"/>
      <c r="J519" s="127"/>
      <c r="K519" s="127"/>
      <c r="L519" s="127"/>
      <c r="M519" s="127"/>
      <c r="N519" s="127"/>
      <c r="O519" s="127"/>
      <c r="P519" s="127"/>
      <c r="Q519" s="127"/>
      <c r="R519" s="127"/>
      <c r="S519" s="127"/>
      <c r="T519" s="127"/>
      <c r="U519" s="127"/>
      <c r="V519" s="127"/>
      <c r="W519" s="127"/>
      <c r="X519" s="71"/>
      <c r="Y519" s="71"/>
      <c r="Z519" s="71"/>
    </row>
    <row r="520" spans="1:26">
      <c r="A520" s="71"/>
      <c r="B520" s="71"/>
      <c r="C520" s="71"/>
      <c r="D520" s="106"/>
      <c r="E520" s="127"/>
      <c r="F520" s="78"/>
      <c r="G520" s="71"/>
      <c r="H520" s="78"/>
      <c r="I520" s="78"/>
      <c r="J520" s="127"/>
      <c r="K520" s="127"/>
      <c r="L520" s="127"/>
      <c r="M520" s="127"/>
      <c r="N520" s="127"/>
      <c r="O520" s="127"/>
      <c r="P520" s="127"/>
      <c r="Q520" s="127"/>
      <c r="R520" s="127"/>
      <c r="S520" s="127"/>
      <c r="T520" s="127"/>
      <c r="U520" s="127"/>
      <c r="V520" s="127"/>
      <c r="W520" s="127"/>
      <c r="X520" s="71"/>
      <c r="Y520" s="71"/>
      <c r="Z520" s="71"/>
    </row>
    <row r="521" spans="1:26">
      <c r="A521" s="71"/>
      <c r="B521" s="71"/>
      <c r="C521" s="71"/>
      <c r="D521" s="106"/>
      <c r="E521" s="127"/>
      <c r="F521" s="78"/>
      <c r="G521" s="71"/>
      <c r="H521" s="78"/>
      <c r="I521" s="78"/>
      <c r="J521" s="127"/>
      <c r="K521" s="127"/>
      <c r="L521" s="127"/>
      <c r="M521" s="127"/>
      <c r="N521" s="127"/>
      <c r="O521" s="127"/>
      <c r="P521" s="127"/>
      <c r="Q521" s="127"/>
      <c r="R521" s="127"/>
      <c r="S521" s="127"/>
      <c r="T521" s="127"/>
      <c r="U521" s="127"/>
      <c r="V521" s="127"/>
      <c r="W521" s="127"/>
      <c r="X521" s="71"/>
      <c r="Y521" s="71"/>
      <c r="Z521" s="71"/>
    </row>
    <row r="522" spans="1:26">
      <c r="A522" s="71"/>
      <c r="B522" s="71"/>
      <c r="C522" s="71"/>
      <c r="D522" s="106"/>
      <c r="E522" s="127"/>
      <c r="F522" s="78"/>
      <c r="G522" s="71"/>
      <c r="H522" s="78"/>
      <c r="I522" s="78"/>
      <c r="J522" s="127"/>
      <c r="K522" s="127"/>
      <c r="L522" s="127"/>
      <c r="M522" s="127"/>
      <c r="N522" s="127"/>
      <c r="O522" s="127"/>
      <c r="P522" s="127"/>
      <c r="Q522" s="127"/>
      <c r="R522" s="127"/>
      <c r="S522" s="127"/>
      <c r="T522" s="127"/>
      <c r="U522" s="127"/>
      <c r="V522" s="127"/>
      <c r="W522" s="127"/>
      <c r="X522" s="71"/>
      <c r="Y522" s="71"/>
      <c r="Z522" s="71"/>
    </row>
    <row r="523" spans="1:26">
      <c r="A523" s="71"/>
      <c r="B523" s="71"/>
      <c r="C523" s="71"/>
      <c r="D523" s="106"/>
      <c r="E523" s="127"/>
      <c r="F523" s="78"/>
      <c r="G523" s="71"/>
      <c r="H523" s="78"/>
      <c r="I523" s="78"/>
      <c r="J523" s="127"/>
      <c r="K523" s="127"/>
      <c r="L523" s="127"/>
      <c r="M523" s="127"/>
      <c r="N523" s="127"/>
      <c r="O523" s="127"/>
      <c r="P523" s="127"/>
      <c r="Q523" s="127"/>
      <c r="R523" s="127"/>
      <c r="S523" s="127"/>
      <c r="T523" s="127"/>
      <c r="U523" s="127"/>
      <c r="V523" s="127"/>
      <c r="W523" s="127"/>
      <c r="X523" s="71"/>
      <c r="Y523" s="71"/>
      <c r="Z523" s="71"/>
    </row>
    <row r="524" spans="1:26">
      <c r="A524" s="71"/>
      <c r="B524" s="71"/>
      <c r="C524" s="71"/>
      <c r="D524" s="106"/>
      <c r="E524" s="127"/>
      <c r="F524" s="78"/>
      <c r="G524" s="71"/>
      <c r="H524" s="78"/>
      <c r="I524" s="78"/>
      <c r="J524" s="127"/>
      <c r="K524" s="127"/>
      <c r="L524" s="127"/>
      <c r="M524" s="127"/>
      <c r="N524" s="127"/>
      <c r="O524" s="127"/>
      <c r="P524" s="127"/>
      <c r="Q524" s="127"/>
      <c r="R524" s="127"/>
      <c r="S524" s="127"/>
      <c r="T524" s="127"/>
      <c r="U524" s="127"/>
      <c r="V524" s="127"/>
      <c r="W524" s="127"/>
      <c r="X524" s="71"/>
      <c r="Y524" s="71"/>
      <c r="Z524" s="71"/>
    </row>
    <row r="525" spans="1:26">
      <c r="A525" s="71"/>
      <c r="B525" s="71"/>
      <c r="C525" s="71"/>
      <c r="D525" s="106"/>
      <c r="E525" s="127"/>
      <c r="F525" s="78"/>
      <c r="G525" s="71"/>
      <c r="H525" s="78"/>
      <c r="I525" s="78"/>
      <c r="J525" s="127"/>
      <c r="K525" s="127"/>
      <c r="L525" s="127"/>
      <c r="M525" s="127"/>
      <c r="N525" s="127"/>
      <c r="O525" s="127"/>
      <c r="P525" s="127"/>
      <c r="Q525" s="127"/>
      <c r="R525" s="127"/>
      <c r="S525" s="127"/>
      <c r="T525" s="127"/>
      <c r="U525" s="127"/>
      <c r="V525" s="127"/>
      <c r="W525" s="127"/>
      <c r="X525" s="71"/>
      <c r="Y525" s="71"/>
      <c r="Z525" s="71"/>
    </row>
    <row r="526" spans="1:26">
      <c r="A526" s="71"/>
      <c r="B526" s="71"/>
      <c r="C526" s="71"/>
      <c r="D526" s="106"/>
      <c r="E526" s="127"/>
      <c r="F526" s="78"/>
      <c r="G526" s="71"/>
      <c r="H526" s="78"/>
      <c r="I526" s="78"/>
      <c r="J526" s="127"/>
      <c r="K526" s="127"/>
      <c r="L526" s="127"/>
      <c r="M526" s="127"/>
      <c r="N526" s="127"/>
      <c r="O526" s="127"/>
      <c r="P526" s="127"/>
      <c r="Q526" s="127"/>
      <c r="R526" s="127"/>
      <c r="S526" s="127"/>
      <c r="T526" s="127"/>
      <c r="U526" s="127"/>
      <c r="V526" s="127"/>
      <c r="W526" s="127"/>
      <c r="X526" s="71"/>
      <c r="Y526" s="71"/>
      <c r="Z526" s="71"/>
    </row>
    <row r="527" spans="1:26">
      <c r="A527" s="71"/>
      <c r="B527" s="71"/>
      <c r="C527" s="71"/>
      <c r="D527" s="106"/>
      <c r="E527" s="127"/>
      <c r="F527" s="78"/>
      <c r="G527" s="71"/>
      <c r="H527" s="78"/>
      <c r="I527" s="78"/>
      <c r="J527" s="127"/>
      <c r="K527" s="127"/>
      <c r="L527" s="127"/>
      <c r="M527" s="127"/>
      <c r="N527" s="127"/>
      <c r="O527" s="127"/>
      <c r="P527" s="127"/>
      <c r="Q527" s="127"/>
      <c r="R527" s="127"/>
      <c r="S527" s="127"/>
      <c r="T527" s="127"/>
      <c r="U527" s="127"/>
      <c r="V527" s="127"/>
      <c r="W527" s="127"/>
      <c r="X527" s="71"/>
      <c r="Y527" s="71"/>
      <c r="Z527" s="71"/>
    </row>
    <row r="528" spans="1:26">
      <c r="A528" s="71"/>
      <c r="B528" s="71"/>
      <c r="C528" s="71"/>
      <c r="D528" s="106"/>
      <c r="E528" s="127"/>
      <c r="F528" s="78"/>
      <c r="G528" s="71"/>
      <c r="H528" s="78"/>
      <c r="I528" s="78"/>
      <c r="J528" s="127"/>
      <c r="K528" s="127"/>
      <c r="L528" s="127"/>
      <c r="M528" s="127"/>
      <c r="N528" s="127"/>
      <c r="O528" s="127"/>
      <c r="P528" s="127"/>
      <c r="Q528" s="127"/>
      <c r="R528" s="127"/>
      <c r="S528" s="127"/>
      <c r="T528" s="127"/>
      <c r="U528" s="127"/>
      <c r="V528" s="127"/>
      <c r="W528" s="127"/>
      <c r="X528" s="71"/>
      <c r="Y528" s="71"/>
      <c r="Z528" s="71"/>
    </row>
    <row r="529" spans="1:26">
      <c r="A529" s="71"/>
      <c r="B529" s="71"/>
      <c r="C529" s="71"/>
      <c r="D529" s="106"/>
      <c r="E529" s="127"/>
      <c r="F529" s="78"/>
      <c r="G529" s="71"/>
      <c r="H529" s="78"/>
      <c r="I529" s="78"/>
      <c r="J529" s="127"/>
      <c r="K529" s="127"/>
      <c r="L529" s="127"/>
      <c r="M529" s="127"/>
      <c r="N529" s="127"/>
      <c r="O529" s="127"/>
      <c r="P529" s="127"/>
      <c r="Q529" s="127"/>
      <c r="R529" s="127"/>
      <c r="S529" s="127"/>
      <c r="T529" s="127"/>
      <c r="U529" s="127"/>
      <c r="V529" s="127"/>
      <c r="W529" s="127"/>
      <c r="X529" s="71"/>
      <c r="Y529" s="71"/>
      <c r="Z529" s="71"/>
    </row>
    <row r="530" spans="1:26">
      <c r="A530" s="71"/>
      <c r="B530" s="71"/>
      <c r="C530" s="71"/>
      <c r="D530" s="106"/>
      <c r="E530" s="127"/>
      <c r="F530" s="78"/>
      <c r="G530" s="71"/>
      <c r="H530" s="78"/>
      <c r="I530" s="78"/>
      <c r="J530" s="127"/>
      <c r="K530" s="127"/>
      <c r="L530" s="127"/>
      <c r="M530" s="127"/>
      <c r="N530" s="127"/>
      <c r="O530" s="127"/>
      <c r="P530" s="127"/>
      <c r="Q530" s="127"/>
      <c r="R530" s="127"/>
      <c r="S530" s="127"/>
      <c r="T530" s="127"/>
      <c r="U530" s="127"/>
      <c r="V530" s="127"/>
      <c r="W530" s="127"/>
      <c r="X530" s="71"/>
      <c r="Y530" s="71"/>
      <c r="Z530" s="71"/>
    </row>
    <row r="531" spans="1:26">
      <c r="A531" s="71"/>
      <c r="B531" s="71"/>
      <c r="C531" s="71"/>
      <c r="D531" s="106"/>
      <c r="E531" s="127"/>
      <c r="F531" s="78"/>
      <c r="G531" s="71"/>
      <c r="H531" s="78"/>
      <c r="I531" s="78"/>
      <c r="J531" s="127"/>
      <c r="K531" s="127"/>
      <c r="L531" s="127"/>
      <c r="M531" s="127"/>
      <c r="N531" s="127"/>
      <c r="O531" s="127"/>
      <c r="P531" s="127"/>
      <c r="Q531" s="127"/>
      <c r="R531" s="127"/>
      <c r="S531" s="127"/>
      <c r="T531" s="127"/>
      <c r="U531" s="127"/>
      <c r="V531" s="127"/>
      <c r="W531" s="127"/>
      <c r="X531" s="71"/>
      <c r="Y531" s="71"/>
      <c r="Z531" s="71"/>
    </row>
    <row r="532" spans="1:26">
      <c r="A532" s="71"/>
      <c r="B532" s="71"/>
      <c r="C532" s="71"/>
      <c r="D532" s="106"/>
      <c r="E532" s="127"/>
      <c r="F532" s="78"/>
      <c r="G532" s="71"/>
      <c r="H532" s="78"/>
      <c r="I532" s="78"/>
      <c r="J532" s="127"/>
      <c r="K532" s="127"/>
      <c r="L532" s="127"/>
      <c r="M532" s="127"/>
      <c r="N532" s="127"/>
      <c r="O532" s="127"/>
      <c r="P532" s="127"/>
      <c r="Q532" s="127"/>
      <c r="R532" s="127"/>
      <c r="S532" s="127"/>
      <c r="T532" s="127"/>
      <c r="U532" s="127"/>
      <c r="V532" s="127"/>
      <c r="W532" s="127"/>
      <c r="X532" s="71"/>
      <c r="Y532" s="71"/>
      <c r="Z532" s="71"/>
    </row>
    <row r="533" spans="1:26">
      <c r="A533" s="71"/>
      <c r="B533" s="71"/>
      <c r="C533" s="71"/>
      <c r="D533" s="106"/>
      <c r="E533" s="127"/>
      <c r="F533" s="78"/>
      <c r="G533" s="71"/>
      <c r="H533" s="78"/>
      <c r="I533" s="78"/>
      <c r="J533" s="127"/>
      <c r="K533" s="127"/>
      <c r="L533" s="127"/>
      <c r="M533" s="127"/>
      <c r="N533" s="127"/>
      <c r="O533" s="127"/>
      <c r="P533" s="127"/>
      <c r="Q533" s="127"/>
      <c r="R533" s="127"/>
      <c r="S533" s="127"/>
      <c r="T533" s="127"/>
      <c r="U533" s="127"/>
      <c r="V533" s="127"/>
      <c r="W533" s="127"/>
      <c r="X533" s="71"/>
      <c r="Y533" s="71"/>
      <c r="Z533" s="71"/>
    </row>
    <row r="534" spans="1:26">
      <c r="A534" s="71"/>
      <c r="B534" s="71"/>
      <c r="C534" s="71"/>
      <c r="D534" s="106"/>
      <c r="E534" s="127"/>
      <c r="F534" s="78"/>
      <c r="G534" s="71"/>
      <c r="H534" s="78"/>
      <c r="I534" s="78"/>
      <c r="J534" s="127"/>
      <c r="K534" s="127"/>
      <c r="L534" s="127"/>
      <c r="M534" s="127"/>
      <c r="N534" s="127"/>
      <c r="O534" s="127"/>
      <c r="P534" s="127"/>
      <c r="Q534" s="127"/>
      <c r="R534" s="127"/>
      <c r="S534" s="127"/>
      <c r="T534" s="127"/>
      <c r="U534" s="127"/>
      <c r="V534" s="127"/>
      <c r="W534" s="127"/>
      <c r="X534" s="71"/>
      <c r="Y534" s="71"/>
      <c r="Z534" s="71"/>
    </row>
    <row r="535" spans="1:26">
      <c r="A535" s="71"/>
      <c r="B535" s="71"/>
      <c r="C535" s="71"/>
      <c r="D535" s="106"/>
      <c r="E535" s="127"/>
      <c r="F535" s="78"/>
      <c r="G535" s="71"/>
      <c r="H535" s="78"/>
      <c r="I535" s="78"/>
      <c r="J535" s="127"/>
      <c r="K535" s="127"/>
      <c r="L535" s="127"/>
      <c r="M535" s="127"/>
      <c r="N535" s="127"/>
      <c r="O535" s="127"/>
      <c r="P535" s="127"/>
      <c r="Q535" s="127"/>
      <c r="R535" s="127"/>
      <c r="S535" s="127"/>
      <c r="T535" s="127"/>
      <c r="U535" s="127"/>
      <c r="V535" s="127"/>
      <c r="W535" s="127"/>
      <c r="X535" s="71"/>
      <c r="Y535" s="71"/>
      <c r="Z535" s="71"/>
    </row>
    <row r="536" spans="1:26">
      <c r="A536" s="71"/>
      <c r="B536" s="71"/>
      <c r="C536" s="71"/>
      <c r="D536" s="106"/>
      <c r="E536" s="127"/>
      <c r="F536" s="78"/>
      <c r="G536" s="71"/>
      <c r="H536" s="78"/>
      <c r="I536" s="78"/>
      <c r="J536" s="127"/>
      <c r="K536" s="127"/>
      <c r="L536" s="127"/>
      <c r="M536" s="127"/>
      <c r="N536" s="127"/>
      <c r="O536" s="127"/>
      <c r="P536" s="127"/>
      <c r="Q536" s="127"/>
      <c r="R536" s="127"/>
      <c r="S536" s="127"/>
      <c r="T536" s="127"/>
      <c r="U536" s="127"/>
      <c r="V536" s="127"/>
      <c r="W536" s="127"/>
      <c r="X536" s="71"/>
      <c r="Y536" s="71"/>
      <c r="Z536" s="71"/>
    </row>
    <row r="537" spans="1:26">
      <c r="A537" s="71"/>
      <c r="B537" s="71"/>
      <c r="C537" s="71"/>
      <c r="D537" s="106"/>
      <c r="E537" s="127"/>
      <c r="F537" s="78"/>
      <c r="G537" s="71"/>
      <c r="H537" s="78"/>
      <c r="I537" s="78"/>
      <c r="J537" s="127"/>
      <c r="K537" s="127"/>
      <c r="L537" s="127"/>
      <c r="M537" s="127"/>
      <c r="N537" s="127"/>
      <c r="O537" s="127"/>
      <c r="P537" s="127"/>
      <c r="Q537" s="127"/>
      <c r="R537" s="127"/>
      <c r="S537" s="127"/>
      <c r="T537" s="127"/>
      <c r="U537" s="127"/>
      <c r="V537" s="127"/>
      <c r="W537" s="127"/>
      <c r="X537" s="71"/>
      <c r="Y537" s="71"/>
      <c r="Z537" s="71"/>
    </row>
    <row r="538" spans="1:26">
      <c r="A538" s="71"/>
      <c r="B538" s="71"/>
      <c r="C538" s="71"/>
      <c r="D538" s="106"/>
      <c r="E538" s="127"/>
      <c r="F538" s="78"/>
      <c r="G538" s="71"/>
      <c r="H538" s="78"/>
      <c r="I538" s="78"/>
      <c r="J538" s="127"/>
      <c r="K538" s="127"/>
      <c r="L538" s="127"/>
      <c r="M538" s="127"/>
      <c r="N538" s="127"/>
      <c r="O538" s="127"/>
      <c r="P538" s="127"/>
      <c r="Q538" s="127"/>
      <c r="R538" s="127"/>
      <c r="S538" s="127"/>
      <c r="T538" s="127"/>
      <c r="U538" s="127"/>
      <c r="V538" s="127"/>
      <c r="W538" s="127"/>
      <c r="X538" s="71"/>
      <c r="Y538" s="71"/>
      <c r="Z538" s="71"/>
    </row>
    <row r="539" spans="1:26">
      <c r="A539" s="71"/>
      <c r="B539" s="71"/>
      <c r="C539" s="71"/>
      <c r="D539" s="106"/>
      <c r="E539" s="127"/>
      <c r="F539" s="78"/>
      <c r="G539" s="71"/>
      <c r="H539" s="78"/>
      <c r="I539" s="78"/>
      <c r="J539" s="127"/>
      <c r="K539" s="127"/>
      <c r="L539" s="127"/>
      <c r="M539" s="127"/>
      <c r="N539" s="127"/>
      <c r="O539" s="127"/>
      <c r="P539" s="127"/>
      <c r="Q539" s="127"/>
      <c r="R539" s="127"/>
      <c r="S539" s="127"/>
      <c r="T539" s="127"/>
      <c r="U539" s="127"/>
      <c r="V539" s="127"/>
      <c r="W539" s="127"/>
      <c r="X539" s="71"/>
      <c r="Y539" s="71"/>
      <c r="Z539" s="71"/>
    </row>
    <row r="540" spans="1:26">
      <c r="A540" s="71"/>
      <c r="B540" s="71"/>
      <c r="C540" s="71"/>
      <c r="D540" s="106"/>
      <c r="E540" s="127"/>
      <c r="F540" s="78"/>
      <c r="G540" s="71"/>
      <c r="H540" s="78"/>
      <c r="I540" s="78"/>
      <c r="J540" s="127"/>
      <c r="K540" s="127"/>
      <c r="L540" s="127"/>
      <c r="M540" s="127"/>
      <c r="N540" s="127"/>
      <c r="O540" s="127"/>
      <c r="P540" s="127"/>
      <c r="Q540" s="127"/>
      <c r="R540" s="127"/>
      <c r="S540" s="127"/>
      <c r="T540" s="127"/>
      <c r="U540" s="127"/>
      <c r="V540" s="127"/>
      <c r="W540" s="127"/>
      <c r="X540" s="71"/>
      <c r="Y540" s="71"/>
      <c r="Z540" s="71"/>
    </row>
    <row r="541" spans="1:26">
      <c r="A541" s="71"/>
      <c r="B541" s="71"/>
      <c r="C541" s="71"/>
      <c r="D541" s="106"/>
      <c r="E541" s="127"/>
      <c r="F541" s="78"/>
      <c r="G541" s="71"/>
      <c r="H541" s="78"/>
      <c r="I541" s="78"/>
      <c r="J541" s="127"/>
      <c r="K541" s="127"/>
      <c r="L541" s="127"/>
      <c r="M541" s="127"/>
      <c r="N541" s="127"/>
      <c r="O541" s="127"/>
      <c r="P541" s="127"/>
      <c r="Q541" s="127"/>
      <c r="R541" s="127"/>
      <c r="S541" s="127"/>
      <c r="T541" s="127"/>
      <c r="U541" s="127"/>
      <c r="V541" s="127"/>
      <c r="W541" s="127"/>
      <c r="X541" s="71"/>
      <c r="Y541" s="71"/>
      <c r="Z541" s="71"/>
    </row>
    <row r="542" spans="1:26">
      <c r="A542" s="71"/>
      <c r="B542" s="71"/>
      <c r="C542" s="71"/>
      <c r="D542" s="106"/>
      <c r="E542" s="127"/>
      <c r="F542" s="78"/>
      <c r="G542" s="71"/>
      <c r="H542" s="78"/>
      <c r="I542" s="78"/>
      <c r="J542" s="127"/>
      <c r="K542" s="127"/>
      <c r="L542" s="127"/>
      <c r="M542" s="127"/>
      <c r="N542" s="127"/>
      <c r="O542" s="127"/>
      <c r="P542" s="127"/>
      <c r="Q542" s="127"/>
      <c r="R542" s="127"/>
      <c r="S542" s="127"/>
      <c r="T542" s="127"/>
      <c r="U542" s="127"/>
      <c r="V542" s="127"/>
      <c r="W542" s="127"/>
      <c r="X542" s="71"/>
      <c r="Y542" s="71"/>
      <c r="Z542" s="71"/>
    </row>
    <row r="543" spans="1:26">
      <c r="A543" s="71"/>
      <c r="B543" s="71"/>
      <c r="C543" s="71"/>
      <c r="D543" s="106"/>
      <c r="E543" s="127"/>
      <c r="F543" s="78"/>
      <c r="G543" s="71"/>
      <c r="H543" s="78"/>
      <c r="I543" s="78"/>
      <c r="J543" s="127"/>
      <c r="K543" s="127"/>
      <c r="L543" s="127"/>
      <c r="M543" s="127"/>
      <c r="N543" s="127"/>
      <c r="O543" s="127"/>
      <c r="P543" s="127"/>
      <c r="Q543" s="127"/>
      <c r="R543" s="127"/>
      <c r="S543" s="127"/>
      <c r="T543" s="127"/>
      <c r="U543" s="127"/>
      <c r="V543" s="127"/>
      <c r="W543" s="127"/>
      <c r="X543" s="71"/>
      <c r="Y543" s="71"/>
      <c r="Z543" s="71"/>
    </row>
    <row r="544" spans="1:26">
      <c r="A544" s="71"/>
      <c r="B544" s="71"/>
      <c r="C544" s="71"/>
      <c r="D544" s="106"/>
      <c r="E544" s="127"/>
      <c r="F544" s="78"/>
      <c r="G544" s="71"/>
      <c r="H544" s="78"/>
      <c r="I544" s="78"/>
      <c r="J544" s="127"/>
      <c r="K544" s="127"/>
      <c r="L544" s="127"/>
      <c r="M544" s="127"/>
      <c r="N544" s="127"/>
      <c r="O544" s="127"/>
      <c r="P544" s="127"/>
      <c r="Q544" s="127"/>
      <c r="R544" s="127"/>
      <c r="S544" s="127"/>
      <c r="T544" s="127"/>
      <c r="U544" s="127"/>
      <c r="V544" s="127"/>
      <c r="W544" s="127"/>
      <c r="X544" s="71"/>
      <c r="Y544" s="71"/>
      <c r="Z544" s="71"/>
    </row>
    <row r="545" spans="1:26">
      <c r="A545" s="71"/>
      <c r="B545" s="71"/>
      <c r="C545" s="71"/>
      <c r="D545" s="106"/>
      <c r="E545" s="127"/>
      <c r="F545" s="78"/>
      <c r="G545" s="71"/>
      <c r="H545" s="78"/>
      <c r="I545" s="78"/>
      <c r="J545" s="127"/>
      <c r="K545" s="127"/>
      <c r="L545" s="127"/>
      <c r="M545" s="127"/>
      <c r="N545" s="127"/>
      <c r="O545" s="127"/>
      <c r="P545" s="127"/>
      <c r="Q545" s="127"/>
      <c r="R545" s="127"/>
      <c r="S545" s="127"/>
      <c r="T545" s="127"/>
      <c r="U545" s="127"/>
      <c r="V545" s="127"/>
      <c r="W545" s="127"/>
      <c r="X545" s="71"/>
      <c r="Y545" s="71"/>
      <c r="Z545" s="71"/>
    </row>
    <row r="546" spans="1:26">
      <c r="A546" s="71"/>
      <c r="B546" s="71"/>
      <c r="C546" s="71"/>
      <c r="D546" s="106"/>
      <c r="E546" s="127"/>
      <c r="F546" s="78"/>
      <c r="G546" s="71"/>
      <c r="H546" s="78"/>
      <c r="I546" s="78"/>
      <c r="J546" s="127"/>
      <c r="K546" s="127"/>
      <c r="L546" s="127"/>
      <c r="M546" s="127"/>
      <c r="N546" s="127"/>
      <c r="O546" s="127"/>
      <c r="P546" s="127"/>
      <c r="Q546" s="127"/>
      <c r="R546" s="127"/>
      <c r="S546" s="127"/>
      <c r="T546" s="127"/>
      <c r="U546" s="127"/>
      <c r="V546" s="127"/>
      <c r="W546" s="127"/>
      <c r="X546" s="71"/>
      <c r="Y546" s="71"/>
      <c r="Z546" s="71"/>
    </row>
    <row r="547" spans="1:26">
      <c r="A547" s="71"/>
      <c r="B547" s="71"/>
      <c r="C547" s="71"/>
      <c r="D547" s="106"/>
      <c r="E547" s="127"/>
      <c r="F547" s="78"/>
      <c r="G547" s="71"/>
      <c r="H547" s="78"/>
      <c r="I547" s="78"/>
      <c r="J547" s="127"/>
      <c r="K547" s="127"/>
      <c r="L547" s="127"/>
      <c r="M547" s="127"/>
      <c r="N547" s="127"/>
      <c r="O547" s="127"/>
      <c r="P547" s="127"/>
      <c r="Q547" s="127"/>
      <c r="R547" s="127"/>
      <c r="S547" s="127"/>
      <c r="T547" s="127"/>
      <c r="U547" s="127"/>
      <c r="V547" s="127"/>
      <c r="W547" s="127"/>
      <c r="X547" s="71"/>
      <c r="Y547" s="71"/>
      <c r="Z547" s="71"/>
    </row>
    <row r="548" spans="1:26">
      <c r="A548" s="71"/>
      <c r="B548" s="71"/>
      <c r="C548" s="71"/>
      <c r="D548" s="106"/>
      <c r="E548" s="127"/>
      <c r="F548" s="78"/>
      <c r="G548" s="71"/>
      <c r="H548" s="78"/>
      <c r="I548" s="78"/>
      <c r="J548" s="127"/>
      <c r="K548" s="127"/>
      <c r="L548" s="127"/>
      <c r="M548" s="127"/>
      <c r="N548" s="127"/>
      <c r="O548" s="127"/>
      <c r="P548" s="127"/>
      <c r="Q548" s="127"/>
      <c r="R548" s="127"/>
      <c r="S548" s="127"/>
      <c r="T548" s="127"/>
      <c r="U548" s="127"/>
      <c r="V548" s="127"/>
      <c r="W548" s="127"/>
      <c r="X548" s="71"/>
      <c r="Y548" s="71"/>
      <c r="Z548" s="71"/>
    </row>
    <row r="549" spans="1:26">
      <c r="A549" s="71"/>
      <c r="B549" s="71"/>
      <c r="C549" s="71"/>
      <c r="D549" s="106"/>
      <c r="E549" s="127"/>
      <c r="F549" s="78"/>
      <c r="G549" s="71"/>
      <c r="H549" s="78"/>
      <c r="I549" s="78"/>
      <c r="J549" s="127"/>
      <c r="K549" s="127"/>
      <c r="L549" s="127"/>
      <c r="M549" s="127"/>
      <c r="N549" s="127"/>
      <c r="O549" s="127"/>
      <c r="P549" s="127"/>
      <c r="Q549" s="127"/>
      <c r="R549" s="127"/>
      <c r="S549" s="127"/>
      <c r="T549" s="127"/>
      <c r="U549" s="127"/>
      <c r="V549" s="127"/>
      <c r="W549" s="127"/>
      <c r="X549" s="71"/>
      <c r="Y549" s="71"/>
      <c r="Z549" s="71"/>
    </row>
    <row r="550" spans="1:26">
      <c r="A550" s="71"/>
      <c r="B550" s="71"/>
      <c r="C550" s="71"/>
      <c r="D550" s="106"/>
      <c r="E550" s="127"/>
      <c r="F550" s="78"/>
      <c r="G550" s="71"/>
      <c r="H550" s="78"/>
      <c r="I550" s="78"/>
      <c r="J550" s="127"/>
      <c r="K550" s="127"/>
      <c r="L550" s="127"/>
      <c r="M550" s="127"/>
      <c r="N550" s="127"/>
      <c r="O550" s="127"/>
      <c r="P550" s="127"/>
      <c r="Q550" s="127"/>
      <c r="R550" s="127"/>
      <c r="S550" s="127"/>
      <c r="T550" s="127"/>
      <c r="U550" s="127"/>
      <c r="V550" s="127"/>
      <c r="W550" s="127"/>
      <c r="X550" s="71"/>
      <c r="Y550" s="71"/>
      <c r="Z550" s="71"/>
    </row>
    <row r="551" spans="1:26">
      <c r="A551" s="71"/>
      <c r="B551" s="71"/>
      <c r="C551" s="71"/>
      <c r="D551" s="106"/>
      <c r="E551" s="127"/>
      <c r="F551" s="78"/>
      <c r="G551" s="71"/>
      <c r="H551" s="78"/>
      <c r="I551" s="78"/>
      <c r="J551" s="127"/>
      <c r="K551" s="127"/>
      <c r="L551" s="127"/>
      <c r="M551" s="127"/>
      <c r="N551" s="127"/>
      <c r="O551" s="127"/>
      <c r="P551" s="127"/>
      <c r="Q551" s="127"/>
      <c r="R551" s="127"/>
      <c r="S551" s="127"/>
      <c r="T551" s="127"/>
      <c r="U551" s="127"/>
      <c r="V551" s="127"/>
      <c r="W551" s="127"/>
      <c r="X551" s="71"/>
      <c r="Y551" s="71"/>
      <c r="Z551" s="71"/>
    </row>
    <row r="552" spans="1:26">
      <c r="A552" s="71"/>
      <c r="B552" s="71"/>
      <c r="C552" s="71"/>
      <c r="D552" s="106"/>
      <c r="E552" s="127"/>
      <c r="F552" s="78"/>
      <c r="G552" s="71"/>
      <c r="H552" s="78"/>
      <c r="I552" s="78"/>
      <c r="J552" s="127"/>
      <c r="K552" s="127"/>
      <c r="L552" s="127"/>
      <c r="M552" s="127"/>
      <c r="N552" s="127"/>
      <c r="O552" s="127"/>
      <c r="P552" s="127"/>
      <c r="Q552" s="127"/>
      <c r="R552" s="127"/>
      <c r="S552" s="127"/>
      <c r="T552" s="127"/>
      <c r="U552" s="127"/>
      <c r="V552" s="127"/>
      <c r="W552" s="127"/>
      <c r="X552" s="71"/>
      <c r="Y552" s="71"/>
      <c r="Z552" s="71"/>
    </row>
    <row r="553" spans="1:26">
      <c r="A553" s="71"/>
      <c r="B553" s="71"/>
      <c r="C553" s="71"/>
      <c r="D553" s="106"/>
      <c r="E553" s="127"/>
      <c r="F553" s="78"/>
      <c r="G553" s="71"/>
      <c r="H553" s="78"/>
      <c r="I553" s="78"/>
      <c r="J553" s="127"/>
      <c r="K553" s="127"/>
      <c r="L553" s="127"/>
      <c r="M553" s="127"/>
      <c r="N553" s="127"/>
      <c r="O553" s="127"/>
      <c r="P553" s="127"/>
      <c r="Q553" s="127"/>
      <c r="R553" s="127"/>
      <c r="S553" s="127"/>
      <c r="T553" s="127"/>
      <c r="U553" s="127"/>
      <c r="V553" s="127"/>
      <c r="W553" s="127"/>
      <c r="X553" s="71"/>
      <c r="Y553" s="71"/>
      <c r="Z553" s="71"/>
    </row>
    <row r="554" spans="1:26">
      <c r="A554" s="71"/>
      <c r="B554" s="71"/>
      <c r="C554" s="71"/>
      <c r="D554" s="106"/>
      <c r="E554" s="127"/>
      <c r="F554" s="78"/>
      <c r="G554" s="71"/>
      <c r="H554" s="78"/>
      <c r="I554" s="78"/>
      <c r="J554" s="127"/>
      <c r="K554" s="127"/>
      <c r="L554" s="127"/>
      <c r="M554" s="127"/>
      <c r="N554" s="127"/>
      <c r="O554" s="127"/>
      <c r="P554" s="127"/>
      <c r="Q554" s="127"/>
      <c r="R554" s="127"/>
      <c r="S554" s="127"/>
      <c r="T554" s="127"/>
      <c r="U554" s="127"/>
      <c r="V554" s="127"/>
      <c r="W554" s="127"/>
      <c r="X554" s="71"/>
      <c r="Y554" s="71"/>
      <c r="Z554" s="71"/>
    </row>
    <row r="555" spans="1:26">
      <c r="A555" s="71"/>
      <c r="B555" s="71"/>
      <c r="C555" s="71"/>
      <c r="D555" s="106"/>
      <c r="E555" s="127"/>
      <c r="F555" s="78"/>
      <c r="G555" s="71"/>
      <c r="H555" s="78"/>
      <c r="I555" s="78"/>
      <c r="J555" s="127"/>
      <c r="K555" s="127"/>
      <c r="L555" s="127"/>
      <c r="M555" s="127"/>
      <c r="N555" s="127"/>
      <c r="O555" s="127"/>
      <c r="P555" s="127"/>
      <c r="Q555" s="127"/>
      <c r="R555" s="127"/>
      <c r="S555" s="127"/>
      <c r="T555" s="127"/>
      <c r="U555" s="127"/>
      <c r="V555" s="127"/>
      <c r="W555" s="127"/>
      <c r="X555" s="71"/>
      <c r="Y555" s="71"/>
      <c r="Z555" s="71"/>
    </row>
    <row r="556" spans="1:26">
      <c r="A556" s="71"/>
      <c r="B556" s="71"/>
      <c r="C556" s="71"/>
      <c r="D556" s="106"/>
      <c r="E556" s="127"/>
      <c r="F556" s="78"/>
      <c r="G556" s="71"/>
      <c r="H556" s="78"/>
      <c r="I556" s="78"/>
      <c r="J556" s="127"/>
      <c r="K556" s="127"/>
      <c r="L556" s="127"/>
      <c r="M556" s="127"/>
      <c r="N556" s="127"/>
      <c r="O556" s="127"/>
      <c r="P556" s="127"/>
      <c r="Q556" s="127"/>
      <c r="R556" s="127"/>
      <c r="S556" s="127"/>
      <c r="T556" s="127"/>
      <c r="U556" s="127"/>
      <c r="V556" s="127"/>
      <c r="W556" s="127"/>
      <c r="X556" s="71"/>
      <c r="Y556" s="71"/>
      <c r="Z556" s="71"/>
    </row>
    <row r="557" spans="1:26">
      <c r="A557" s="71"/>
      <c r="B557" s="71"/>
      <c r="C557" s="71"/>
      <c r="D557" s="106"/>
      <c r="E557" s="127"/>
      <c r="F557" s="78"/>
      <c r="G557" s="71"/>
      <c r="H557" s="78"/>
      <c r="I557" s="78"/>
      <c r="J557" s="127"/>
      <c r="K557" s="127"/>
      <c r="L557" s="127"/>
      <c r="M557" s="127"/>
      <c r="N557" s="127"/>
      <c r="O557" s="127"/>
      <c r="P557" s="127"/>
      <c r="Q557" s="127"/>
      <c r="R557" s="127"/>
      <c r="S557" s="127"/>
      <c r="T557" s="127"/>
      <c r="U557" s="127"/>
      <c r="V557" s="127"/>
      <c r="W557" s="127"/>
      <c r="X557" s="71"/>
      <c r="Y557" s="71"/>
      <c r="Z557" s="71"/>
    </row>
    <row r="558" spans="1:26">
      <c r="A558" s="71"/>
      <c r="B558" s="71"/>
      <c r="C558" s="71"/>
      <c r="D558" s="106"/>
      <c r="E558" s="127"/>
      <c r="F558" s="78"/>
      <c r="G558" s="71"/>
      <c r="H558" s="78"/>
      <c r="I558" s="78"/>
      <c r="J558" s="127"/>
      <c r="K558" s="127"/>
      <c r="L558" s="127"/>
      <c r="M558" s="127"/>
      <c r="N558" s="127"/>
      <c r="O558" s="127"/>
      <c r="P558" s="127"/>
      <c r="Q558" s="127"/>
      <c r="R558" s="127"/>
      <c r="S558" s="127"/>
      <c r="T558" s="127"/>
      <c r="U558" s="127"/>
      <c r="V558" s="127"/>
      <c r="W558" s="127"/>
      <c r="X558" s="71"/>
      <c r="Y558" s="71"/>
      <c r="Z558" s="71"/>
    </row>
    <row r="559" spans="1:26">
      <c r="A559" s="71"/>
      <c r="B559" s="71"/>
      <c r="C559" s="71"/>
      <c r="D559" s="106"/>
      <c r="E559" s="127"/>
      <c r="F559" s="78"/>
      <c r="G559" s="71"/>
      <c r="H559" s="78"/>
      <c r="I559" s="78"/>
      <c r="J559" s="127"/>
      <c r="K559" s="127"/>
      <c r="L559" s="127"/>
      <c r="M559" s="127"/>
      <c r="N559" s="127"/>
      <c r="O559" s="127"/>
      <c r="P559" s="127"/>
      <c r="Q559" s="127"/>
      <c r="R559" s="127"/>
      <c r="S559" s="127"/>
      <c r="T559" s="127"/>
      <c r="U559" s="127"/>
      <c r="V559" s="127"/>
      <c r="W559" s="127"/>
      <c r="X559" s="71"/>
      <c r="Y559" s="71"/>
      <c r="Z559" s="71"/>
    </row>
    <row r="560" spans="1:26">
      <c r="A560" s="71"/>
      <c r="B560" s="71"/>
      <c r="C560" s="71"/>
      <c r="D560" s="106"/>
      <c r="E560" s="127"/>
      <c r="F560" s="78"/>
      <c r="G560" s="71"/>
      <c r="H560" s="78"/>
      <c r="I560" s="78"/>
      <c r="J560" s="127"/>
      <c r="K560" s="127"/>
      <c r="L560" s="127"/>
      <c r="M560" s="127"/>
      <c r="N560" s="127"/>
      <c r="O560" s="127"/>
      <c r="P560" s="127"/>
      <c r="Q560" s="127"/>
      <c r="R560" s="127"/>
      <c r="S560" s="127"/>
      <c r="T560" s="127"/>
      <c r="U560" s="127"/>
      <c r="V560" s="127"/>
      <c r="W560" s="127"/>
      <c r="X560" s="71"/>
      <c r="Y560" s="71"/>
      <c r="Z560" s="71"/>
    </row>
    <row r="561" spans="1:26">
      <c r="A561" s="71"/>
      <c r="B561" s="71"/>
      <c r="C561" s="71"/>
      <c r="D561" s="106"/>
      <c r="E561" s="127"/>
      <c r="F561" s="78"/>
      <c r="G561" s="71"/>
      <c r="H561" s="78"/>
      <c r="I561" s="78"/>
      <c r="J561" s="127"/>
      <c r="K561" s="127"/>
      <c r="L561" s="127"/>
      <c r="M561" s="127"/>
      <c r="N561" s="127"/>
      <c r="O561" s="127"/>
      <c r="P561" s="127"/>
      <c r="Q561" s="127"/>
      <c r="R561" s="127"/>
      <c r="S561" s="127"/>
      <c r="T561" s="127"/>
      <c r="U561" s="127"/>
      <c r="V561" s="127"/>
      <c r="W561" s="127"/>
      <c r="X561" s="71"/>
      <c r="Y561" s="71"/>
      <c r="Z561" s="71"/>
    </row>
    <row r="562" spans="1:26">
      <c r="A562" s="71"/>
      <c r="B562" s="71"/>
      <c r="C562" s="71"/>
      <c r="D562" s="106"/>
      <c r="E562" s="127"/>
      <c r="F562" s="78"/>
      <c r="G562" s="71"/>
      <c r="H562" s="78"/>
      <c r="I562" s="78"/>
      <c r="J562" s="127"/>
      <c r="K562" s="127"/>
      <c r="L562" s="127"/>
      <c r="M562" s="127"/>
      <c r="N562" s="127"/>
      <c r="O562" s="127"/>
      <c r="P562" s="127"/>
      <c r="Q562" s="127"/>
      <c r="R562" s="127"/>
      <c r="S562" s="127"/>
      <c r="T562" s="127"/>
      <c r="U562" s="127"/>
      <c r="V562" s="127"/>
      <c r="W562" s="127"/>
      <c r="X562" s="71"/>
      <c r="Y562" s="71"/>
      <c r="Z562" s="71"/>
    </row>
    <row r="563" spans="1:26">
      <c r="A563" s="71"/>
      <c r="B563" s="71"/>
      <c r="C563" s="71"/>
      <c r="D563" s="106"/>
      <c r="E563" s="127"/>
      <c r="F563" s="78"/>
      <c r="G563" s="71"/>
      <c r="H563" s="78"/>
      <c r="I563" s="78"/>
      <c r="J563" s="127"/>
      <c r="K563" s="127"/>
      <c r="L563" s="127"/>
      <c r="M563" s="127"/>
      <c r="N563" s="127"/>
      <c r="O563" s="127"/>
      <c r="P563" s="127"/>
      <c r="Q563" s="127"/>
      <c r="R563" s="127"/>
      <c r="S563" s="127"/>
      <c r="T563" s="127"/>
      <c r="U563" s="127"/>
      <c r="V563" s="127"/>
      <c r="W563" s="127"/>
      <c r="X563" s="71"/>
      <c r="Y563" s="71"/>
      <c r="Z563" s="71"/>
    </row>
    <row r="564" spans="1:26">
      <c r="A564" s="71"/>
      <c r="B564" s="71"/>
      <c r="C564" s="71"/>
      <c r="D564" s="106"/>
      <c r="E564" s="127"/>
      <c r="F564" s="78"/>
      <c r="G564" s="71"/>
      <c r="H564" s="78"/>
      <c r="I564" s="78"/>
      <c r="J564" s="127"/>
      <c r="K564" s="127"/>
      <c r="L564" s="127"/>
      <c r="M564" s="127"/>
      <c r="N564" s="127"/>
      <c r="O564" s="127"/>
      <c r="P564" s="127"/>
      <c r="Q564" s="127"/>
      <c r="R564" s="127"/>
      <c r="S564" s="127"/>
      <c r="T564" s="127"/>
      <c r="U564" s="127"/>
      <c r="V564" s="127"/>
      <c r="W564" s="127"/>
      <c r="X564" s="71"/>
      <c r="Y564" s="71"/>
      <c r="Z564" s="71"/>
    </row>
    <row r="565" spans="1:26">
      <c r="A565" s="71"/>
      <c r="B565" s="71"/>
      <c r="C565" s="71"/>
      <c r="D565" s="106"/>
      <c r="E565" s="127"/>
      <c r="F565" s="78"/>
      <c r="G565" s="71"/>
      <c r="H565" s="78"/>
      <c r="I565" s="78"/>
      <c r="J565" s="127"/>
      <c r="K565" s="127"/>
      <c r="L565" s="127"/>
      <c r="M565" s="127"/>
      <c r="N565" s="127"/>
      <c r="O565" s="127"/>
      <c r="P565" s="127"/>
      <c r="Q565" s="127"/>
      <c r="R565" s="127"/>
      <c r="S565" s="127"/>
      <c r="T565" s="127"/>
      <c r="U565" s="127"/>
      <c r="V565" s="127"/>
      <c r="W565" s="127"/>
      <c r="X565" s="71"/>
      <c r="Y565" s="71"/>
      <c r="Z565" s="71"/>
    </row>
    <row r="566" spans="1:26">
      <c r="A566" s="71"/>
      <c r="B566" s="71"/>
      <c r="C566" s="71"/>
      <c r="D566" s="106"/>
      <c r="E566" s="127"/>
      <c r="F566" s="78"/>
      <c r="G566" s="71"/>
      <c r="H566" s="78"/>
      <c r="I566" s="78"/>
      <c r="J566" s="127"/>
      <c r="K566" s="127"/>
      <c r="L566" s="127"/>
      <c r="M566" s="127"/>
      <c r="N566" s="127"/>
      <c r="O566" s="127"/>
      <c r="P566" s="127"/>
      <c r="Q566" s="127"/>
      <c r="R566" s="127"/>
      <c r="S566" s="127"/>
      <c r="T566" s="127"/>
      <c r="U566" s="127"/>
      <c r="V566" s="127"/>
      <c r="W566" s="127"/>
      <c r="X566" s="71"/>
      <c r="Y566" s="71"/>
      <c r="Z566" s="71"/>
    </row>
    <row r="567" spans="1:26">
      <c r="A567" s="71"/>
      <c r="B567" s="71"/>
      <c r="C567" s="71"/>
      <c r="D567" s="106"/>
      <c r="E567" s="127"/>
      <c r="F567" s="78"/>
      <c r="G567" s="71"/>
      <c r="H567" s="78"/>
      <c r="I567" s="78"/>
      <c r="J567" s="127"/>
      <c r="K567" s="127"/>
      <c r="L567" s="127"/>
      <c r="M567" s="127"/>
      <c r="N567" s="127"/>
      <c r="O567" s="127"/>
      <c r="P567" s="127"/>
      <c r="Q567" s="127"/>
      <c r="R567" s="127"/>
      <c r="S567" s="127"/>
      <c r="T567" s="127"/>
      <c r="U567" s="127"/>
      <c r="V567" s="127"/>
      <c r="W567" s="127"/>
      <c r="X567" s="71"/>
      <c r="Y567" s="71"/>
      <c r="Z567" s="71"/>
    </row>
    <row r="568" spans="1:26">
      <c r="A568" s="71"/>
      <c r="B568" s="71"/>
      <c r="C568" s="71"/>
      <c r="D568" s="106"/>
      <c r="E568" s="127"/>
      <c r="F568" s="78"/>
      <c r="G568" s="71"/>
      <c r="H568" s="78"/>
      <c r="I568" s="78"/>
      <c r="J568" s="127"/>
      <c r="K568" s="127"/>
      <c r="L568" s="127"/>
      <c r="M568" s="127"/>
      <c r="N568" s="127"/>
      <c r="O568" s="127"/>
      <c r="P568" s="127"/>
      <c r="Q568" s="127"/>
      <c r="R568" s="127"/>
      <c r="S568" s="127"/>
      <c r="T568" s="127"/>
      <c r="U568" s="127"/>
      <c r="V568" s="127"/>
      <c r="W568" s="127"/>
      <c r="X568" s="71"/>
      <c r="Y568" s="71"/>
      <c r="Z568" s="71"/>
    </row>
    <row r="569" spans="1:26">
      <c r="A569" s="71"/>
      <c r="B569" s="71"/>
      <c r="C569" s="71"/>
      <c r="D569" s="106"/>
      <c r="E569" s="127"/>
      <c r="F569" s="78"/>
      <c r="G569" s="71"/>
      <c r="H569" s="78"/>
      <c r="I569" s="78"/>
      <c r="J569" s="127"/>
      <c r="K569" s="127"/>
      <c r="L569" s="127"/>
      <c r="M569" s="127"/>
      <c r="N569" s="127"/>
      <c r="O569" s="127"/>
      <c r="P569" s="127"/>
      <c r="Q569" s="127"/>
      <c r="R569" s="127"/>
      <c r="S569" s="127"/>
      <c r="T569" s="127"/>
      <c r="U569" s="127"/>
      <c r="V569" s="127"/>
      <c r="W569" s="127"/>
      <c r="X569" s="71"/>
      <c r="Y569" s="71"/>
      <c r="Z569" s="71"/>
    </row>
    <row r="570" spans="1:26">
      <c r="A570" s="71"/>
      <c r="B570" s="71"/>
      <c r="C570" s="71"/>
      <c r="D570" s="106"/>
      <c r="E570" s="127"/>
      <c r="F570" s="78"/>
      <c r="G570" s="71"/>
      <c r="H570" s="78"/>
      <c r="I570" s="78"/>
      <c r="J570" s="127"/>
      <c r="K570" s="127"/>
      <c r="L570" s="127"/>
      <c r="M570" s="127"/>
      <c r="N570" s="127"/>
      <c r="O570" s="127"/>
      <c r="P570" s="127"/>
      <c r="Q570" s="127"/>
      <c r="R570" s="127"/>
      <c r="S570" s="127"/>
      <c r="T570" s="127"/>
      <c r="U570" s="127"/>
      <c r="V570" s="127"/>
      <c r="W570" s="127"/>
      <c r="X570" s="71"/>
      <c r="Y570" s="71"/>
      <c r="Z570" s="71"/>
    </row>
    <row r="571" spans="1:26">
      <c r="A571" s="71"/>
      <c r="B571" s="71"/>
      <c r="C571" s="71"/>
      <c r="D571" s="106"/>
      <c r="E571" s="127"/>
      <c r="F571" s="78"/>
      <c r="G571" s="71"/>
      <c r="H571" s="78"/>
      <c r="I571" s="78"/>
      <c r="J571" s="127"/>
      <c r="K571" s="127"/>
      <c r="L571" s="127"/>
      <c r="M571" s="127"/>
      <c r="N571" s="127"/>
      <c r="O571" s="127"/>
      <c r="P571" s="127"/>
      <c r="Q571" s="127"/>
      <c r="R571" s="127"/>
      <c r="S571" s="127"/>
      <c r="T571" s="127"/>
      <c r="U571" s="127"/>
      <c r="V571" s="127"/>
      <c r="W571" s="127"/>
      <c r="X571" s="71"/>
      <c r="Y571" s="71"/>
      <c r="Z571" s="71"/>
    </row>
    <row r="572" spans="1:26">
      <c r="A572" s="71"/>
      <c r="B572" s="71"/>
      <c r="C572" s="71"/>
      <c r="D572" s="106"/>
      <c r="E572" s="127"/>
      <c r="F572" s="78"/>
      <c r="G572" s="71"/>
      <c r="H572" s="78"/>
      <c r="I572" s="78"/>
      <c r="J572" s="127"/>
      <c r="K572" s="127"/>
      <c r="L572" s="127"/>
      <c r="M572" s="127"/>
      <c r="N572" s="127"/>
      <c r="O572" s="127"/>
      <c r="P572" s="127"/>
      <c r="Q572" s="127"/>
      <c r="R572" s="127"/>
      <c r="S572" s="127"/>
      <c r="T572" s="127"/>
      <c r="U572" s="127"/>
      <c r="V572" s="127"/>
      <c r="W572" s="127"/>
      <c r="X572" s="71"/>
      <c r="Y572" s="71"/>
      <c r="Z572" s="71"/>
    </row>
    <row r="573" spans="1:26">
      <c r="A573" s="71"/>
      <c r="B573" s="71"/>
      <c r="C573" s="71"/>
      <c r="D573" s="106"/>
      <c r="E573" s="127"/>
      <c r="F573" s="78"/>
      <c r="G573" s="71"/>
      <c r="H573" s="78"/>
      <c r="I573" s="78"/>
      <c r="J573" s="127"/>
      <c r="K573" s="127"/>
      <c r="L573" s="127"/>
      <c r="M573" s="127"/>
      <c r="N573" s="127"/>
      <c r="O573" s="127"/>
      <c r="P573" s="127"/>
      <c r="Q573" s="127"/>
      <c r="R573" s="127"/>
      <c r="S573" s="127"/>
      <c r="T573" s="127"/>
      <c r="U573" s="127"/>
      <c r="V573" s="127"/>
      <c r="W573" s="127"/>
      <c r="X573" s="71"/>
      <c r="Y573" s="71"/>
      <c r="Z573" s="71"/>
    </row>
    <row r="574" spans="1:26">
      <c r="A574" s="71"/>
      <c r="B574" s="71"/>
      <c r="C574" s="71"/>
      <c r="D574" s="106"/>
      <c r="E574" s="127"/>
      <c r="F574" s="78"/>
      <c r="G574" s="71"/>
      <c r="H574" s="78"/>
      <c r="I574" s="78"/>
      <c r="J574" s="127"/>
      <c r="K574" s="127"/>
      <c r="L574" s="127"/>
      <c r="M574" s="127"/>
      <c r="N574" s="127"/>
      <c r="O574" s="127"/>
      <c r="P574" s="127"/>
      <c r="Q574" s="127"/>
      <c r="R574" s="127"/>
      <c r="S574" s="127"/>
      <c r="T574" s="127"/>
      <c r="U574" s="127"/>
      <c r="V574" s="127"/>
      <c r="W574" s="127"/>
      <c r="X574" s="71"/>
      <c r="Y574" s="71"/>
      <c r="Z574" s="71"/>
    </row>
    <row r="575" spans="1:26">
      <c r="A575" s="71"/>
      <c r="B575" s="71"/>
      <c r="C575" s="71"/>
      <c r="D575" s="106"/>
      <c r="E575" s="127"/>
      <c r="F575" s="78"/>
      <c r="G575" s="71"/>
      <c r="H575" s="78"/>
      <c r="I575" s="78"/>
      <c r="J575" s="127"/>
      <c r="K575" s="127"/>
      <c r="L575" s="127"/>
      <c r="M575" s="127"/>
      <c r="N575" s="127"/>
      <c r="O575" s="127"/>
      <c r="P575" s="127"/>
      <c r="Q575" s="127"/>
      <c r="R575" s="127"/>
      <c r="S575" s="127"/>
      <c r="T575" s="127"/>
      <c r="U575" s="127"/>
      <c r="V575" s="127"/>
      <c r="W575" s="127"/>
      <c r="X575" s="71"/>
      <c r="Y575" s="71"/>
      <c r="Z575" s="71"/>
    </row>
    <row r="576" spans="1:26">
      <c r="A576" s="71"/>
      <c r="B576" s="71"/>
      <c r="C576" s="71"/>
      <c r="D576" s="106"/>
      <c r="E576" s="127"/>
      <c r="F576" s="78"/>
      <c r="G576" s="71"/>
      <c r="H576" s="78"/>
      <c r="I576" s="78"/>
      <c r="J576" s="127"/>
      <c r="K576" s="127"/>
      <c r="L576" s="127"/>
      <c r="M576" s="127"/>
      <c r="N576" s="127"/>
      <c r="O576" s="127"/>
      <c r="P576" s="127"/>
      <c r="Q576" s="127"/>
      <c r="R576" s="127"/>
      <c r="S576" s="127"/>
      <c r="T576" s="127"/>
      <c r="U576" s="127"/>
      <c r="V576" s="127"/>
      <c r="W576" s="127"/>
      <c r="X576" s="71"/>
      <c r="Y576" s="71"/>
      <c r="Z576" s="71"/>
    </row>
    <row r="577" spans="1:26">
      <c r="A577" s="71"/>
      <c r="B577" s="71"/>
      <c r="C577" s="71"/>
      <c r="D577" s="106"/>
      <c r="E577" s="127"/>
      <c r="F577" s="78"/>
      <c r="G577" s="71"/>
      <c r="H577" s="78"/>
      <c r="I577" s="78"/>
      <c r="J577" s="127"/>
      <c r="K577" s="127"/>
      <c r="L577" s="127"/>
      <c r="M577" s="127"/>
      <c r="N577" s="127"/>
      <c r="O577" s="127"/>
      <c r="P577" s="127"/>
      <c r="Q577" s="127"/>
      <c r="R577" s="127"/>
      <c r="S577" s="127"/>
      <c r="T577" s="127"/>
      <c r="U577" s="127"/>
      <c r="V577" s="127"/>
      <c r="W577" s="127"/>
      <c r="X577" s="71"/>
      <c r="Y577" s="71"/>
      <c r="Z577" s="71"/>
    </row>
    <row r="578" spans="1:26">
      <c r="A578" s="71"/>
      <c r="B578" s="71"/>
      <c r="C578" s="71"/>
      <c r="D578" s="106"/>
      <c r="E578" s="127"/>
      <c r="F578" s="78"/>
      <c r="G578" s="71"/>
      <c r="H578" s="78"/>
      <c r="I578" s="78"/>
      <c r="J578" s="127"/>
      <c r="K578" s="127"/>
      <c r="L578" s="127"/>
      <c r="M578" s="127"/>
      <c r="N578" s="127"/>
      <c r="O578" s="127"/>
      <c r="P578" s="127"/>
      <c r="Q578" s="127"/>
      <c r="R578" s="127"/>
      <c r="S578" s="127"/>
      <c r="T578" s="127"/>
      <c r="U578" s="127"/>
      <c r="V578" s="127"/>
      <c r="W578" s="127"/>
      <c r="X578" s="71"/>
      <c r="Y578" s="71"/>
      <c r="Z578" s="71"/>
    </row>
    <row r="579" spans="1:26">
      <c r="A579" s="71"/>
      <c r="B579" s="71"/>
      <c r="C579" s="71"/>
      <c r="D579" s="106"/>
      <c r="E579" s="127"/>
      <c r="F579" s="78"/>
      <c r="G579" s="71"/>
      <c r="H579" s="78"/>
      <c r="I579" s="78"/>
      <c r="J579" s="127"/>
      <c r="K579" s="127"/>
      <c r="L579" s="127"/>
      <c r="M579" s="127"/>
      <c r="N579" s="127"/>
      <c r="O579" s="127"/>
      <c r="P579" s="127"/>
      <c r="Q579" s="127"/>
      <c r="R579" s="127"/>
      <c r="S579" s="127"/>
      <c r="T579" s="127"/>
      <c r="U579" s="127"/>
      <c r="V579" s="127"/>
      <c r="W579" s="127"/>
      <c r="X579" s="71"/>
      <c r="Y579" s="71"/>
      <c r="Z579" s="71"/>
    </row>
    <row r="580" spans="1:26">
      <c r="A580" s="71"/>
      <c r="B580" s="71"/>
      <c r="C580" s="71"/>
      <c r="D580" s="106"/>
      <c r="E580" s="127"/>
      <c r="F580" s="78"/>
      <c r="G580" s="71"/>
      <c r="H580" s="78"/>
      <c r="I580" s="78"/>
      <c r="J580" s="127"/>
      <c r="K580" s="127"/>
      <c r="L580" s="127"/>
      <c r="M580" s="127"/>
      <c r="N580" s="127"/>
      <c r="O580" s="127"/>
      <c r="P580" s="127"/>
      <c r="Q580" s="127"/>
      <c r="R580" s="127"/>
      <c r="S580" s="127"/>
      <c r="T580" s="127"/>
      <c r="U580" s="127"/>
      <c r="V580" s="127"/>
      <c r="W580" s="127"/>
      <c r="X580" s="71"/>
      <c r="Y580" s="71"/>
      <c r="Z580" s="71"/>
    </row>
    <row r="581" spans="1:26">
      <c r="A581" s="71"/>
      <c r="B581" s="71"/>
      <c r="C581" s="71"/>
      <c r="D581" s="106"/>
      <c r="E581" s="127"/>
      <c r="F581" s="78"/>
      <c r="G581" s="71"/>
      <c r="H581" s="78"/>
      <c r="I581" s="78"/>
      <c r="J581" s="127"/>
      <c r="K581" s="127"/>
      <c r="L581" s="127"/>
      <c r="M581" s="127"/>
      <c r="N581" s="127"/>
      <c r="O581" s="127"/>
      <c r="P581" s="127"/>
      <c r="Q581" s="127"/>
      <c r="R581" s="127"/>
      <c r="S581" s="127"/>
      <c r="T581" s="127"/>
      <c r="U581" s="127"/>
      <c r="V581" s="127"/>
      <c r="W581" s="127"/>
      <c r="X581" s="71"/>
      <c r="Y581" s="71"/>
      <c r="Z581" s="71"/>
    </row>
    <row r="582" spans="1:26">
      <c r="A582" s="71"/>
      <c r="B582" s="71"/>
      <c r="C582" s="71"/>
      <c r="D582" s="106"/>
      <c r="E582" s="127"/>
      <c r="F582" s="78"/>
      <c r="G582" s="71"/>
      <c r="H582" s="78"/>
      <c r="I582" s="78"/>
      <c r="J582" s="127"/>
      <c r="K582" s="127"/>
      <c r="L582" s="127"/>
      <c r="M582" s="127"/>
      <c r="N582" s="127"/>
      <c r="O582" s="127"/>
      <c r="P582" s="127"/>
      <c r="Q582" s="127"/>
      <c r="R582" s="127"/>
      <c r="S582" s="127"/>
      <c r="T582" s="127"/>
      <c r="U582" s="127"/>
      <c r="V582" s="127"/>
      <c r="W582" s="127"/>
      <c r="X582" s="71"/>
      <c r="Y582" s="71"/>
      <c r="Z582" s="71"/>
    </row>
    <row r="583" spans="1:26">
      <c r="A583" s="71"/>
      <c r="B583" s="71"/>
      <c r="C583" s="71"/>
      <c r="D583" s="106"/>
      <c r="E583" s="127"/>
      <c r="F583" s="78"/>
      <c r="G583" s="71"/>
      <c r="H583" s="78"/>
      <c r="I583" s="78"/>
      <c r="J583" s="127"/>
      <c r="K583" s="127"/>
      <c r="L583" s="127"/>
      <c r="M583" s="127"/>
      <c r="N583" s="127"/>
      <c r="O583" s="127"/>
      <c r="P583" s="127"/>
      <c r="Q583" s="127"/>
      <c r="R583" s="127"/>
      <c r="S583" s="127"/>
      <c r="T583" s="127"/>
      <c r="U583" s="127"/>
      <c r="V583" s="127"/>
      <c r="W583" s="127"/>
      <c r="X583" s="71"/>
      <c r="Y583" s="71"/>
      <c r="Z583" s="71"/>
    </row>
    <row r="584" spans="1:26">
      <c r="A584" s="71"/>
      <c r="B584" s="71"/>
      <c r="C584" s="71"/>
      <c r="D584" s="106"/>
      <c r="E584" s="127"/>
      <c r="F584" s="78"/>
      <c r="G584" s="71"/>
      <c r="H584" s="78"/>
      <c r="I584" s="78"/>
      <c r="J584" s="127"/>
      <c r="K584" s="127"/>
      <c r="L584" s="127"/>
      <c r="M584" s="127"/>
      <c r="N584" s="127"/>
      <c r="O584" s="127"/>
      <c r="P584" s="127"/>
      <c r="Q584" s="127"/>
      <c r="R584" s="127"/>
      <c r="S584" s="127"/>
      <c r="T584" s="127"/>
      <c r="U584" s="127"/>
      <c r="V584" s="127"/>
      <c r="W584" s="127"/>
      <c r="X584" s="71"/>
      <c r="Y584" s="71"/>
      <c r="Z584" s="71"/>
    </row>
    <row r="585" spans="1:26">
      <c r="A585" s="71"/>
      <c r="B585" s="71"/>
      <c r="C585" s="71"/>
      <c r="D585" s="106"/>
      <c r="E585" s="127"/>
      <c r="F585" s="78"/>
      <c r="G585" s="71"/>
      <c r="H585" s="78"/>
      <c r="I585" s="78"/>
      <c r="J585" s="127"/>
      <c r="K585" s="127"/>
      <c r="L585" s="127"/>
      <c r="M585" s="127"/>
      <c r="N585" s="127"/>
      <c r="O585" s="127"/>
      <c r="P585" s="127"/>
      <c r="Q585" s="127"/>
      <c r="R585" s="127"/>
      <c r="S585" s="127"/>
      <c r="T585" s="127"/>
      <c r="U585" s="127"/>
      <c r="V585" s="127"/>
      <c r="W585" s="127"/>
      <c r="X585" s="71"/>
      <c r="Y585" s="71"/>
      <c r="Z585" s="71"/>
    </row>
    <row r="586" spans="1:26">
      <c r="A586" s="71"/>
      <c r="B586" s="71"/>
      <c r="C586" s="71"/>
      <c r="D586" s="106"/>
      <c r="E586" s="127"/>
      <c r="F586" s="78"/>
      <c r="G586" s="71"/>
      <c r="H586" s="78"/>
      <c r="I586" s="78"/>
      <c r="J586" s="127"/>
      <c r="K586" s="127"/>
      <c r="L586" s="127"/>
      <c r="M586" s="127"/>
      <c r="N586" s="127"/>
      <c r="O586" s="127"/>
      <c r="P586" s="127"/>
      <c r="Q586" s="127"/>
      <c r="R586" s="127"/>
      <c r="S586" s="127"/>
      <c r="T586" s="127"/>
      <c r="U586" s="127"/>
      <c r="V586" s="127"/>
      <c r="W586" s="127"/>
      <c r="X586" s="71"/>
      <c r="Y586" s="71"/>
      <c r="Z586" s="71"/>
    </row>
    <row r="587" spans="1:26">
      <c r="A587" s="71"/>
      <c r="B587" s="71"/>
      <c r="C587" s="71"/>
      <c r="D587" s="106"/>
      <c r="E587" s="127"/>
      <c r="F587" s="78"/>
      <c r="G587" s="71"/>
      <c r="H587" s="78"/>
      <c r="I587" s="78"/>
      <c r="J587" s="127"/>
      <c r="K587" s="127"/>
      <c r="L587" s="127"/>
      <c r="M587" s="127"/>
      <c r="N587" s="127"/>
      <c r="O587" s="127"/>
      <c r="P587" s="127"/>
      <c r="Q587" s="127"/>
      <c r="R587" s="127"/>
      <c r="S587" s="127"/>
      <c r="T587" s="127"/>
      <c r="U587" s="127"/>
      <c r="V587" s="127"/>
      <c r="W587" s="127"/>
      <c r="X587" s="71"/>
      <c r="Y587" s="71"/>
      <c r="Z587" s="71"/>
    </row>
    <row r="588" spans="1:26">
      <c r="A588" s="71"/>
      <c r="B588" s="71"/>
      <c r="C588" s="71"/>
      <c r="D588" s="106"/>
      <c r="E588" s="127"/>
      <c r="F588" s="78"/>
      <c r="G588" s="71"/>
      <c r="H588" s="78"/>
      <c r="I588" s="78"/>
      <c r="J588" s="127"/>
      <c r="K588" s="127"/>
      <c r="L588" s="127"/>
      <c r="M588" s="127"/>
      <c r="N588" s="127"/>
      <c r="O588" s="127"/>
      <c r="P588" s="127"/>
      <c r="Q588" s="127"/>
      <c r="R588" s="127"/>
      <c r="S588" s="127"/>
      <c r="T588" s="127"/>
      <c r="U588" s="127"/>
      <c r="V588" s="127"/>
      <c r="W588" s="127"/>
      <c r="X588" s="71"/>
      <c r="Y588" s="71"/>
      <c r="Z588" s="71"/>
    </row>
    <row r="589" spans="1:26">
      <c r="A589" s="71"/>
      <c r="B589" s="71"/>
      <c r="C589" s="71"/>
      <c r="D589" s="106"/>
      <c r="E589" s="127"/>
      <c r="F589" s="78"/>
      <c r="G589" s="71"/>
      <c r="H589" s="78"/>
      <c r="I589" s="78"/>
      <c r="J589" s="127"/>
      <c r="K589" s="127"/>
      <c r="L589" s="127"/>
      <c r="M589" s="127"/>
      <c r="N589" s="127"/>
      <c r="O589" s="127"/>
      <c r="P589" s="127"/>
      <c r="Q589" s="127"/>
      <c r="R589" s="127"/>
      <c r="S589" s="127"/>
      <c r="T589" s="127"/>
      <c r="U589" s="127"/>
      <c r="V589" s="127"/>
      <c r="W589" s="127"/>
      <c r="X589" s="71"/>
      <c r="Y589" s="71"/>
      <c r="Z589" s="71"/>
    </row>
    <row r="590" spans="1:26">
      <c r="A590" s="71"/>
      <c r="B590" s="71"/>
      <c r="C590" s="71"/>
      <c r="D590" s="106"/>
      <c r="E590" s="127"/>
      <c r="F590" s="78"/>
      <c r="G590" s="71"/>
      <c r="H590" s="78"/>
      <c r="I590" s="78"/>
      <c r="J590" s="127"/>
      <c r="K590" s="127"/>
      <c r="L590" s="127"/>
      <c r="M590" s="127"/>
      <c r="N590" s="127"/>
      <c r="O590" s="127"/>
      <c r="P590" s="127"/>
      <c r="Q590" s="127"/>
      <c r="R590" s="127"/>
      <c r="S590" s="127"/>
      <c r="T590" s="127"/>
      <c r="U590" s="127"/>
      <c r="V590" s="127"/>
      <c r="W590" s="127"/>
      <c r="X590" s="71"/>
      <c r="Y590" s="71"/>
      <c r="Z590" s="71"/>
    </row>
    <row r="591" spans="1:26">
      <c r="A591" s="71"/>
      <c r="B591" s="71"/>
      <c r="C591" s="71"/>
      <c r="D591" s="106"/>
      <c r="E591" s="127"/>
      <c r="F591" s="78"/>
      <c r="G591" s="71"/>
      <c r="H591" s="78"/>
      <c r="I591" s="78"/>
      <c r="J591" s="127"/>
      <c r="K591" s="127"/>
      <c r="L591" s="127"/>
      <c r="M591" s="127"/>
      <c r="N591" s="127"/>
      <c r="O591" s="127"/>
      <c r="P591" s="127"/>
      <c r="Q591" s="127"/>
      <c r="R591" s="127"/>
      <c r="S591" s="127"/>
      <c r="T591" s="127"/>
      <c r="U591" s="127"/>
      <c r="V591" s="127"/>
      <c r="W591" s="127"/>
      <c r="X591" s="71"/>
      <c r="Y591" s="71"/>
      <c r="Z591" s="71"/>
    </row>
    <row r="592" spans="1:26">
      <c r="A592" s="71"/>
      <c r="B592" s="71"/>
      <c r="C592" s="71"/>
      <c r="D592" s="106"/>
      <c r="E592" s="127"/>
      <c r="F592" s="78"/>
      <c r="G592" s="71"/>
      <c r="H592" s="78"/>
      <c r="I592" s="78"/>
      <c r="J592" s="127"/>
      <c r="K592" s="127"/>
      <c r="L592" s="127"/>
      <c r="M592" s="127"/>
      <c r="N592" s="127"/>
      <c r="O592" s="127"/>
      <c r="P592" s="127"/>
      <c r="Q592" s="127"/>
      <c r="R592" s="127"/>
      <c r="S592" s="127"/>
      <c r="T592" s="127"/>
      <c r="U592" s="127"/>
      <c r="V592" s="127"/>
      <c r="W592" s="127"/>
      <c r="X592" s="71"/>
      <c r="Y592" s="71"/>
      <c r="Z592" s="71"/>
    </row>
    <row r="593" spans="1:26">
      <c r="A593" s="71"/>
      <c r="B593" s="71"/>
      <c r="C593" s="71"/>
      <c r="D593" s="106"/>
      <c r="E593" s="127"/>
      <c r="F593" s="78"/>
      <c r="G593" s="71"/>
      <c r="H593" s="78"/>
      <c r="I593" s="78"/>
      <c r="J593" s="127"/>
      <c r="K593" s="127"/>
      <c r="L593" s="127"/>
      <c r="M593" s="127"/>
      <c r="N593" s="127"/>
      <c r="O593" s="127"/>
      <c r="P593" s="127"/>
      <c r="Q593" s="127"/>
      <c r="R593" s="127"/>
      <c r="S593" s="127"/>
      <c r="T593" s="127"/>
      <c r="U593" s="127"/>
      <c r="V593" s="127"/>
      <c r="W593" s="127"/>
      <c r="X593" s="71"/>
      <c r="Y593" s="71"/>
      <c r="Z593" s="71"/>
    </row>
    <row r="594" spans="1:26">
      <c r="A594" s="71"/>
      <c r="B594" s="71"/>
      <c r="C594" s="71"/>
      <c r="D594" s="106"/>
      <c r="E594" s="127"/>
      <c r="F594" s="78"/>
      <c r="G594" s="71"/>
      <c r="H594" s="78"/>
      <c r="I594" s="78"/>
      <c r="J594" s="127"/>
      <c r="K594" s="127"/>
      <c r="L594" s="127"/>
      <c r="M594" s="127"/>
      <c r="N594" s="127"/>
      <c r="O594" s="127"/>
      <c r="P594" s="127"/>
      <c r="Q594" s="127"/>
      <c r="R594" s="127"/>
      <c r="S594" s="127"/>
      <c r="T594" s="127"/>
      <c r="U594" s="127"/>
      <c r="V594" s="127"/>
      <c r="W594" s="127"/>
      <c r="X594" s="71"/>
      <c r="Y594" s="71"/>
      <c r="Z594" s="71"/>
    </row>
    <row r="595" spans="1:26">
      <c r="A595" s="71"/>
      <c r="B595" s="71"/>
      <c r="C595" s="71"/>
      <c r="D595" s="106"/>
      <c r="E595" s="127"/>
      <c r="F595" s="78"/>
      <c r="G595" s="71"/>
      <c r="H595" s="78"/>
      <c r="I595" s="78"/>
      <c r="J595" s="127"/>
      <c r="K595" s="127"/>
      <c r="L595" s="127"/>
      <c r="M595" s="127"/>
      <c r="N595" s="127"/>
      <c r="O595" s="127"/>
      <c r="P595" s="127"/>
      <c r="Q595" s="127"/>
      <c r="R595" s="127"/>
      <c r="S595" s="127"/>
      <c r="T595" s="127"/>
      <c r="U595" s="127"/>
      <c r="V595" s="127"/>
      <c r="W595" s="127"/>
      <c r="X595" s="71"/>
      <c r="Y595" s="71"/>
      <c r="Z595" s="71"/>
    </row>
    <row r="596" spans="1:26">
      <c r="A596" s="71"/>
      <c r="B596" s="71"/>
      <c r="C596" s="71"/>
      <c r="D596" s="106"/>
      <c r="E596" s="127"/>
      <c r="F596" s="78"/>
      <c r="G596" s="71"/>
      <c r="H596" s="78"/>
      <c r="I596" s="78"/>
      <c r="J596" s="127"/>
      <c r="K596" s="127"/>
      <c r="L596" s="127"/>
      <c r="M596" s="127"/>
      <c r="N596" s="127"/>
      <c r="O596" s="127"/>
      <c r="P596" s="127"/>
      <c r="Q596" s="127"/>
      <c r="R596" s="127"/>
      <c r="S596" s="127"/>
      <c r="T596" s="127"/>
      <c r="U596" s="127"/>
      <c r="V596" s="127"/>
      <c r="W596" s="127"/>
      <c r="X596" s="71"/>
      <c r="Y596" s="71"/>
      <c r="Z596" s="71"/>
    </row>
    <row r="597" spans="1:26">
      <c r="A597" s="71"/>
      <c r="B597" s="71"/>
      <c r="C597" s="71"/>
      <c r="D597" s="106"/>
      <c r="E597" s="127"/>
      <c r="F597" s="78"/>
      <c r="G597" s="71"/>
      <c r="H597" s="78"/>
      <c r="I597" s="78"/>
      <c r="J597" s="127"/>
      <c r="K597" s="127"/>
      <c r="L597" s="127"/>
      <c r="M597" s="127"/>
      <c r="N597" s="127"/>
      <c r="O597" s="127"/>
      <c r="P597" s="127"/>
      <c r="Q597" s="127"/>
      <c r="R597" s="127"/>
      <c r="S597" s="127"/>
      <c r="T597" s="127"/>
      <c r="U597" s="127"/>
      <c r="V597" s="127"/>
      <c r="W597" s="127"/>
      <c r="X597" s="71"/>
      <c r="Y597" s="71"/>
      <c r="Z597" s="71"/>
    </row>
    <row r="598" spans="1:26">
      <c r="A598" s="71"/>
      <c r="B598" s="71"/>
      <c r="C598" s="71"/>
      <c r="D598" s="106"/>
      <c r="E598" s="127"/>
      <c r="F598" s="78"/>
      <c r="G598" s="71"/>
      <c r="H598" s="78"/>
      <c r="I598" s="78"/>
      <c r="J598" s="127"/>
      <c r="K598" s="127"/>
      <c r="L598" s="127"/>
      <c r="M598" s="127"/>
      <c r="N598" s="127"/>
      <c r="O598" s="127"/>
      <c r="P598" s="127"/>
      <c r="Q598" s="127"/>
      <c r="R598" s="127"/>
      <c r="S598" s="127"/>
      <c r="T598" s="127"/>
      <c r="U598" s="127"/>
      <c r="V598" s="127"/>
      <c r="W598" s="127"/>
      <c r="X598" s="71"/>
      <c r="Y598" s="71"/>
      <c r="Z598" s="71"/>
    </row>
    <row r="599" spans="1:26">
      <c r="A599" s="71"/>
      <c r="B599" s="71"/>
      <c r="C599" s="71"/>
      <c r="D599" s="106"/>
      <c r="E599" s="127"/>
      <c r="F599" s="78"/>
      <c r="G599" s="71"/>
      <c r="H599" s="78"/>
      <c r="I599" s="78"/>
      <c r="J599" s="127"/>
      <c r="K599" s="127"/>
      <c r="L599" s="127"/>
      <c r="M599" s="127"/>
      <c r="N599" s="127"/>
      <c r="O599" s="127"/>
      <c r="P599" s="127"/>
      <c r="Q599" s="127"/>
      <c r="R599" s="127"/>
      <c r="S599" s="127"/>
      <c r="T599" s="127"/>
      <c r="U599" s="127"/>
      <c r="V599" s="127"/>
      <c r="W599" s="127"/>
      <c r="X599" s="71"/>
      <c r="Y599" s="71"/>
      <c r="Z599" s="71"/>
    </row>
    <row r="600" spans="1:26">
      <c r="A600" s="71"/>
      <c r="B600" s="71"/>
      <c r="C600" s="71"/>
      <c r="D600" s="106"/>
      <c r="E600" s="127"/>
      <c r="F600" s="78"/>
      <c r="G600" s="71"/>
      <c r="H600" s="78"/>
      <c r="I600" s="78"/>
      <c r="J600" s="127"/>
      <c r="K600" s="127"/>
      <c r="L600" s="127"/>
      <c r="M600" s="127"/>
      <c r="N600" s="127"/>
      <c r="O600" s="127"/>
      <c r="P600" s="127"/>
      <c r="Q600" s="127"/>
      <c r="R600" s="127"/>
      <c r="S600" s="127"/>
      <c r="T600" s="127"/>
      <c r="U600" s="127"/>
      <c r="V600" s="127"/>
      <c r="W600" s="127"/>
      <c r="X600" s="71"/>
      <c r="Y600" s="71"/>
      <c r="Z600" s="71"/>
    </row>
    <row r="601" spans="1:26">
      <c r="A601" s="71"/>
      <c r="B601" s="71"/>
      <c r="C601" s="71"/>
      <c r="D601" s="106"/>
      <c r="E601" s="127"/>
      <c r="F601" s="78"/>
      <c r="G601" s="71"/>
      <c r="H601" s="78"/>
      <c r="I601" s="78"/>
      <c r="J601" s="127"/>
      <c r="K601" s="127"/>
      <c r="L601" s="127"/>
      <c r="M601" s="127"/>
      <c r="N601" s="127"/>
      <c r="O601" s="127"/>
      <c r="P601" s="127"/>
      <c r="Q601" s="127"/>
      <c r="R601" s="127"/>
      <c r="S601" s="127"/>
      <c r="T601" s="127"/>
      <c r="U601" s="127"/>
      <c r="V601" s="127"/>
      <c r="W601" s="127"/>
      <c r="X601" s="71"/>
      <c r="Y601" s="71"/>
      <c r="Z601" s="71"/>
    </row>
    <row r="602" spans="1:26">
      <c r="A602" s="71"/>
      <c r="B602" s="71"/>
      <c r="C602" s="71"/>
      <c r="D602" s="106"/>
      <c r="E602" s="127"/>
      <c r="F602" s="78"/>
      <c r="G602" s="71"/>
      <c r="H602" s="78"/>
      <c r="I602" s="78"/>
      <c r="J602" s="127"/>
      <c r="K602" s="127"/>
      <c r="L602" s="127"/>
      <c r="M602" s="127"/>
      <c r="N602" s="127"/>
      <c r="O602" s="127"/>
      <c r="P602" s="127"/>
      <c r="Q602" s="127"/>
      <c r="R602" s="127"/>
      <c r="S602" s="127"/>
      <c r="T602" s="127"/>
      <c r="U602" s="127"/>
      <c r="V602" s="127"/>
      <c r="W602" s="127"/>
      <c r="X602" s="71"/>
      <c r="Y602" s="71"/>
      <c r="Z602" s="71"/>
    </row>
    <row r="603" spans="1:26">
      <c r="A603" s="71"/>
      <c r="B603" s="71"/>
      <c r="C603" s="71"/>
      <c r="D603" s="106"/>
      <c r="E603" s="127"/>
      <c r="F603" s="78"/>
      <c r="G603" s="71"/>
      <c r="H603" s="78"/>
      <c r="I603" s="78"/>
      <c r="J603" s="127"/>
      <c r="K603" s="127"/>
      <c r="L603" s="127"/>
      <c r="M603" s="127"/>
      <c r="N603" s="127"/>
      <c r="O603" s="127"/>
      <c r="P603" s="127"/>
      <c r="Q603" s="127"/>
      <c r="R603" s="127"/>
      <c r="S603" s="127"/>
      <c r="T603" s="127"/>
      <c r="U603" s="127"/>
      <c r="V603" s="127"/>
      <c r="W603" s="127"/>
      <c r="X603" s="71"/>
      <c r="Y603" s="71"/>
      <c r="Z603" s="71"/>
    </row>
    <row r="604" spans="1:26">
      <c r="A604" s="71"/>
      <c r="B604" s="71"/>
      <c r="C604" s="71"/>
      <c r="D604" s="106"/>
      <c r="E604" s="127"/>
      <c r="F604" s="78"/>
      <c r="G604" s="71"/>
      <c r="H604" s="78"/>
      <c r="I604" s="78"/>
      <c r="J604" s="127"/>
      <c r="K604" s="127"/>
      <c r="L604" s="127"/>
      <c r="M604" s="127"/>
      <c r="N604" s="127"/>
      <c r="O604" s="127"/>
      <c r="P604" s="127"/>
      <c r="Q604" s="127"/>
      <c r="R604" s="127"/>
      <c r="S604" s="127"/>
      <c r="T604" s="127"/>
      <c r="U604" s="127"/>
      <c r="V604" s="127"/>
      <c r="W604" s="127"/>
      <c r="X604" s="71"/>
      <c r="Y604" s="71"/>
      <c r="Z604" s="71"/>
    </row>
    <row r="605" spans="1:26">
      <c r="A605" s="71"/>
      <c r="B605" s="71"/>
      <c r="C605" s="71"/>
      <c r="D605" s="106"/>
      <c r="E605" s="127"/>
      <c r="F605" s="78"/>
      <c r="G605" s="71"/>
      <c r="H605" s="78"/>
      <c r="I605" s="78"/>
      <c r="J605" s="127"/>
      <c r="K605" s="127"/>
      <c r="L605" s="127"/>
      <c r="M605" s="127"/>
      <c r="N605" s="127"/>
      <c r="O605" s="127"/>
      <c r="P605" s="127"/>
      <c r="Q605" s="127"/>
      <c r="R605" s="127"/>
      <c r="S605" s="127"/>
      <c r="T605" s="127"/>
      <c r="U605" s="127"/>
      <c r="V605" s="127"/>
      <c r="W605" s="127"/>
      <c r="X605" s="71"/>
      <c r="Y605" s="71"/>
      <c r="Z605" s="71"/>
    </row>
    <row r="606" spans="1:26">
      <c r="A606" s="71"/>
      <c r="B606" s="71"/>
      <c r="C606" s="71"/>
      <c r="D606" s="106"/>
      <c r="E606" s="127"/>
      <c r="F606" s="78"/>
      <c r="G606" s="71"/>
      <c r="H606" s="78"/>
      <c r="I606" s="78"/>
      <c r="J606" s="127"/>
      <c r="K606" s="127"/>
      <c r="L606" s="127"/>
      <c r="M606" s="127"/>
      <c r="N606" s="127"/>
      <c r="O606" s="127"/>
      <c r="P606" s="127"/>
      <c r="Q606" s="127"/>
      <c r="R606" s="127"/>
      <c r="S606" s="127"/>
      <c r="T606" s="127"/>
      <c r="U606" s="127"/>
      <c r="V606" s="127"/>
      <c r="W606" s="127"/>
      <c r="X606" s="71"/>
      <c r="Y606" s="71"/>
      <c r="Z606" s="71"/>
    </row>
    <row r="607" spans="1:26">
      <c r="A607" s="71"/>
      <c r="B607" s="71"/>
      <c r="C607" s="71"/>
      <c r="D607" s="106"/>
      <c r="E607" s="127"/>
      <c r="F607" s="78"/>
      <c r="G607" s="71"/>
      <c r="H607" s="78"/>
      <c r="I607" s="78"/>
      <c r="J607" s="127"/>
      <c r="K607" s="127"/>
      <c r="L607" s="127"/>
      <c r="M607" s="127"/>
      <c r="N607" s="127"/>
      <c r="O607" s="127"/>
      <c r="P607" s="127"/>
      <c r="Q607" s="127"/>
      <c r="R607" s="127"/>
      <c r="S607" s="127"/>
      <c r="T607" s="127"/>
      <c r="U607" s="127"/>
      <c r="V607" s="127"/>
      <c r="W607" s="127"/>
      <c r="X607" s="71"/>
      <c r="Y607" s="71"/>
      <c r="Z607" s="71"/>
    </row>
    <row r="608" spans="1:26">
      <c r="A608" s="71"/>
      <c r="B608" s="71"/>
      <c r="C608" s="71"/>
      <c r="D608" s="106"/>
      <c r="E608" s="127"/>
      <c r="F608" s="78"/>
      <c r="G608" s="71"/>
      <c r="H608" s="78"/>
      <c r="I608" s="78"/>
      <c r="J608" s="127"/>
      <c r="K608" s="127"/>
      <c r="L608" s="127"/>
      <c r="M608" s="127"/>
      <c r="N608" s="127"/>
      <c r="O608" s="127"/>
      <c r="P608" s="127"/>
      <c r="Q608" s="127"/>
      <c r="R608" s="127"/>
      <c r="S608" s="127"/>
      <c r="T608" s="127"/>
      <c r="U608" s="127"/>
      <c r="V608" s="127"/>
      <c r="W608" s="127"/>
      <c r="X608" s="71"/>
      <c r="Y608" s="71"/>
      <c r="Z608" s="71"/>
    </row>
    <row r="609" spans="1:26">
      <c r="A609" s="71"/>
      <c r="B609" s="71"/>
      <c r="C609" s="71"/>
      <c r="D609" s="106"/>
      <c r="E609" s="127"/>
      <c r="F609" s="78"/>
      <c r="G609" s="71"/>
      <c r="H609" s="78"/>
      <c r="I609" s="78"/>
      <c r="J609" s="127"/>
      <c r="K609" s="127"/>
      <c r="L609" s="127"/>
      <c r="M609" s="127"/>
      <c r="N609" s="127"/>
      <c r="O609" s="127"/>
      <c r="P609" s="127"/>
      <c r="Q609" s="127"/>
      <c r="R609" s="127"/>
      <c r="S609" s="127"/>
      <c r="T609" s="127"/>
      <c r="U609" s="127"/>
      <c r="V609" s="127"/>
      <c r="W609" s="127"/>
      <c r="X609" s="71"/>
      <c r="Y609" s="71"/>
      <c r="Z609" s="71"/>
    </row>
    <row r="610" spans="1:26">
      <c r="A610" s="71"/>
      <c r="B610" s="71"/>
      <c r="C610" s="71"/>
      <c r="D610" s="106"/>
      <c r="E610" s="127"/>
      <c r="F610" s="78"/>
      <c r="G610" s="71"/>
      <c r="H610" s="78"/>
      <c r="I610" s="78"/>
      <c r="J610" s="127"/>
      <c r="K610" s="127"/>
      <c r="L610" s="127"/>
      <c r="M610" s="127"/>
      <c r="N610" s="127"/>
      <c r="O610" s="127"/>
      <c r="P610" s="127"/>
      <c r="Q610" s="127"/>
      <c r="R610" s="127"/>
      <c r="S610" s="127"/>
      <c r="T610" s="127"/>
      <c r="U610" s="127"/>
      <c r="V610" s="127"/>
      <c r="W610" s="127"/>
      <c r="X610" s="71"/>
      <c r="Y610" s="71"/>
      <c r="Z610" s="71"/>
    </row>
    <row r="611" spans="1:26">
      <c r="A611" s="71"/>
      <c r="B611" s="71"/>
      <c r="C611" s="71"/>
      <c r="D611" s="106"/>
      <c r="E611" s="127"/>
      <c r="F611" s="78"/>
      <c r="G611" s="71"/>
      <c r="H611" s="78"/>
      <c r="I611" s="78"/>
      <c r="J611" s="127"/>
      <c r="K611" s="127"/>
      <c r="L611" s="127"/>
      <c r="M611" s="127"/>
      <c r="N611" s="127"/>
      <c r="O611" s="127"/>
      <c r="P611" s="127"/>
      <c r="Q611" s="127"/>
      <c r="R611" s="127"/>
      <c r="S611" s="127"/>
      <c r="T611" s="127"/>
      <c r="U611" s="127"/>
      <c r="V611" s="127"/>
      <c r="W611" s="127"/>
      <c r="X611" s="71"/>
      <c r="Y611" s="71"/>
      <c r="Z611" s="71"/>
    </row>
    <row r="612" spans="1:26">
      <c r="A612" s="71"/>
      <c r="B612" s="71"/>
      <c r="C612" s="71"/>
      <c r="D612" s="106"/>
      <c r="E612" s="127"/>
      <c r="F612" s="78"/>
      <c r="G612" s="71"/>
      <c r="H612" s="78"/>
      <c r="I612" s="78"/>
      <c r="J612" s="127"/>
      <c r="K612" s="127"/>
      <c r="L612" s="127"/>
      <c r="M612" s="127"/>
      <c r="N612" s="127"/>
      <c r="O612" s="127"/>
      <c r="P612" s="127"/>
      <c r="Q612" s="127"/>
      <c r="R612" s="127"/>
      <c r="S612" s="127"/>
      <c r="T612" s="127"/>
      <c r="U612" s="127"/>
      <c r="V612" s="127"/>
      <c r="W612" s="127"/>
      <c r="X612" s="71"/>
      <c r="Y612" s="71"/>
      <c r="Z612" s="71"/>
    </row>
    <row r="613" spans="1:26">
      <c r="A613" s="71"/>
      <c r="B613" s="71"/>
      <c r="C613" s="71"/>
      <c r="D613" s="106"/>
      <c r="E613" s="127"/>
      <c r="F613" s="78"/>
      <c r="G613" s="71"/>
      <c r="H613" s="78"/>
      <c r="I613" s="78"/>
      <c r="J613" s="127"/>
      <c r="K613" s="127"/>
      <c r="L613" s="127"/>
      <c r="M613" s="127"/>
      <c r="N613" s="127"/>
      <c r="O613" s="127"/>
      <c r="P613" s="127"/>
      <c r="Q613" s="127"/>
      <c r="R613" s="127"/>
      <c r="S613" s="127"/>
      <c r="T613" s="127"/>
      <c r="U613" s="127"/>
      <c r="V613" s="127"/>
      <c r="W613" s="127"/>
      <c r="X613" s="71"/>
      <c r="Y613" s="71"/>
      <c r="Z613" s="71"/>
    </row>
    <row r="614" spans="1:26">
      <c r="A614" s="71"/>
      <c r="B614" s="71"/>
      <c r="C614" s="71"/>
      <c r="D614" s="106"/>
      <c r="E614" s="127"/>
      <c r="F614" s="78"/>
      <c r="G614" s="71"/>
      <c r="H614" s="78"/>
      <c r="I614" s="78"/>
      <c r="J614" s="127"/>
      <c r="K614" s="127"/>
      <c r="L614" s="127"/>
      <c r="M614" s="127"/>
      <c r="N614" s="127"/>
      <c r="O614" s="127"/>
      <c r="P614" s="127"/>
      <c r="Q614" s="127"/>
      <c r="R614" s="127"/>
      <c r="S614" s="127"/>
      <c r="T614" s="127"/>
      <c r="U614" s="127"/>
      <c r="V614" s="127"/>
      <c r="W614" s="127"/>
      <c r="X614" s="71"/>
      <c r="Y614" s="71"/>
      <c r="Z614" s="71"/>
    </row>
    <row r="615" spans="1:26">
      <c r="A615" s="71"/>
      <c r="B615" s="71"/>
      <c r="C615" s="71"/>
      <c r="D615" s="106"/>
      <c r="E615" s="127"/>
      <c r="F615" s="78"/>
      <c r="G615" s="71"/>
      <c r="H615" s="78"/>
      <c r="I615" s="78"/>
      <c r="J615" s="127"/>
      <c r="K615" s="127"/>
      <c r="L615" s="127"/>
      <c r="M615" s="127"/>
      <c r="N615" s="127"/>
      <c r="O615" s="127"/>
      <c r="P615" s="127"/>
      <c r="Q615" s="127"/>
      <c r="R615" s="127"/>
      <c r="S615" s="127"/>
      <c r="T615" s="127"/>
      <c r="U615" s="127"/>
      <c r="V615" s="127"/>
      <c r="W615" s="127"/>
      <c r="X615" s="71"/>
      <c r="Y615" s="71"/>
      <c r="Z615" s="71"/>
    </row>
    <row r="616" spans="1:26">
      <c r="A616" s="71"/>
      <c r="B616" s="71"/>
      <c r="C616" s="71"/>
      <c r="D616" s="106"/>
      <c r="E616" s="127"/>
      <c r="F616" s="78"/>
      <c r="G616" s="71"/>
      <c r="H616" s="78"/>
      <c r="I616" s="78"/>
      <c r="J616" s="127"/>
      <c r="K616" s="127"/>
      <c r="L616" s="127"/>
      <c r="M616" s="127"/>
      <c r="N616" s="127"/>
      <c r="O616" s="127"/>
      <c r="P616" s="127"/>
      <c r="Q616" s="127"/>
      <c r="R616" s="127"/>
      <c r="S616" s="127"/>
      <c r="T616" s="127"/>
      <c r="U616" s="127"/>
      <c r="V616" s="127"/>
      <c r="W616" s="127"/>
      <c r="X616" s="71"/>
      <c r="Y616" s="71"/>
      <c r="Z616" s="71"/>
    </row>
    <row r="617" spans="1:26">
      <c r="A617" s="71"/>
      <c r="B617" s="71"/>
      <c r="C617" s="71"/>
      <c r="D617" s="106"/>
      <c r="E617" s="127"/>
      <c r="F617" s="78"/>
      <c r="G617" s="71"/>
      <c r="H617" s="78"/>
      <c r="I617" s="78"/>
      <c r="J617" s="127"/>
      <c r="K617" s="127"/>
      <c r="L617" s="127"/>
      <c r="M617" s="127"/>
      <c r="N617" s="127"/>
      <c r="O617" s="127"/>
      <c r="P617" s="127"/>
      <c r="Q617" s="127"/>
      <c r="R617" s="127"/>
      <c r="S617" s="127"/>
      <c r="T617" s="127"/>
      <c r="U617" s="127"/>
      <c r="V617" s="127"/>
      <c r="W617" s="127"/>
      <c r="X617" s="71"/>
      <c r="Y617" s="71"/>
      <c r="Z617" s="71"/>
    </row>
    <row r="618" spans="1:26">
      <c r="A618" s="71"/>
      <c r="B618" s="71"/>
      <c r="C618" s="71"/>
      <c r="D618" s="106"/>
      <c r="E618" s="127"/>
      <c r="F618" s="78"/>
      <c r="G618" s="71"/>
      <c r="H618" s="78"/>
      <c r="I618" s="78"/>
      <c r="J618" s="127"/>
      <c r="K618" s="127"/>
      <c r="L618" s="127"/>
      <c r="M618" s="127"/>
      <c r="N618" s="127"/>
      <c r="O618" s="127"/>
      <c r="P618" s="127"/>
      <c r="Q618" s="127"/>
      <c r="R618" s="127"/>
      <c r="S618" s="127"/>
      <c r="T618" s="127"/>
      <c r="U618" s="127"/>
      <c r="V618" s="127"/>
      <c r="W618" s="127"/>
      <c r="X618" s="71"/>
      <c r="Y618" s="71"/>
      <c r="Z618" s="71"/>
    </row>
    <row r="619" spans="1:26">
      <c r="A619" s="71"/>
      <c r="B619" s="71"/>
      <c r="C619" s="71"/>
      <c r="D619" s="106"/>
      <c r="E619" s="127"/>
      <c r="F619" s="78"/>
      <c r="G619" s="71"/>
      <c r="H619" s="78"/>
      <c r="I619" s="78"/>
      <c r="J619" s="127"/>
      <c r="K619" s="127"/>
      <c r="L619" s="127"/>
      <c r="M619" s="127"/>
      <c r="N619" s="127"/>
      <c r="O619" s="127"/>
      <c r="P619" s="127"/>
      <c r="Q619" s="127"/>
      <c r="R619" s="127"/>
      <c r="S619" s="127"/>
      <c r="T619" s="127"/>
      <c r="U619" s="127"/>
      <c r="V619" s="127"/>
      <c r="W619" s="127"/>
      <c r="X619" s="71"/>
      <c r="Y619" s="71"/>
      <c r="Z619" s="71"/>
    </row>
    <row r="620" spans="1:26">
      <c r="A620" s="71"/>
      <c r="B620" s="71"/>
      <c r="C620" s="71"/>
      <c r="D620" s="106"/>
      <c r="E620" s="127"/>
      <c r="F620" s="78"/>
      <c r="G620" s="71"/>
      <c r="H620" s="78"/>
      <c r="I620" s="78"/>
      <c r="J620" s="127"/>
      <c r="K620" s="127"/>
      <c r="L620" s="127"/>
      <c r="M620" s="127"/>
      <c r="N620" s="127"/>
      <c r="O620" s="127"/>
      <c r="P620" s="127"/>
      <c r="Q620" s="127"/>
      <c r="R620" s="127"/>
      <c r="S620" s="127"/>
      <c r="T620" s="127"/>
      <c r="U620" s="127"/>
      <c r="V620" s="127"/>
      <c r="W620" s="127"/>
      <c r="X620" s="71"/>
      <c r="Y620" s="71"/>
      <c r="Z620" s="71"/>
    </row>
    <row r="621" spans="1:26">
      <c r="A621" s="71"/>
      <c r="B621" s="71"/>
      <c r="C621" s="71"/>
      <c r="D621" s="106"/>
      <c r="E621" s="127"/>
      <c r="F621" s="78"/>
      <c r="G621" s="71"/>
      <c r="H621" s="78"/>
      <c r="I621" s="78"/>
      <c r="J621" s="127"/>
      <c r="K621" s="127"/>
      <c r="L621" s="127"/>
      <c r="M621" s="127"/>
      <c r="N621" s="127"/>
      <c r="O621" s="127"/>
      <c r="P621" s="127"/>
      <c r="Q621" s="127"/>
      <c r="R621" s="127"/>
      <c r="S621" s="127"/>
      <c r="T621" s="127"/>
      <c r="U621" s="127"/>
      <c r="V621" s="127"/>
      <c r="W621" s="127"/>
      <c r="X621" s="71"/>
      <c r="Y621" s="71"/>
      <c r="Z621" s="71"/>
    </row>
    <row r="622" spans="1:26">
      <c r="A622" s="71"/>
      <c r="B622" s="71"/>
      <c r="C622" s="71"/>
      <c r="D622" s="106"/>
      <c r="E622" s="127"/>
      <c r="F622" s="78"/>
      <c r="G622" s="71"/>
      <c r="H622" s="78"/>
      <c r="I622" s="78"/>
      <c r="J622" s="127"/>
      <c r="K622" s="127"/>
      <c r="L622" s="127"/>
      <c r="M622" s="127"/>
      <c r="N622" s="127"/>
      <c r="O622" s="127"/>
      <c r="P622" s="127"/>
      <c r="Q622" s="127"/>
      <c r="R622" s="127"/>
      <c r="S622" s="127"/>
      <c r="T622" s="127"/>
      <c r="U622" s="127"/>
      <c r="V622" s="127"/>
      <c r="W622" s="127"/>
      <c r="X622" s="71"/>
      <c r="Y622" s="71"/>
      <c r="Z622" s="71"/>
    </row>
    <row r="623" spans="1:26">
      <c r="A623" s="71"/>
      <c r="B623" s="71"/>
      <c r="C623" s="71"/>
      <c r="D623" s="106"/>
      <c r="E623" s="127"/>
      <c r="F623" s="78"/>
      <c r="G623" s="71"/>
      <c r="H623" s="78"/>
      <c r="I623" s="78"/>
      <c r="J623" s="127"/>
      <c r="K623" s="127"/>
      <c r="L623" s="127"/>
      <c r="M623" s="127"/>
      <c r="N623" s="127"/>
      <c r="O623" s="127"/>
      <c r="P623" s="127"/>
      <c r="Q623" s="127"/>
      <c r="R623" s="127"/>
      <c r="S623" s="127"/>
      <c r="T623" s="127"/>
      <c r="U623" s="127"/>
      <c r="V623" s="127"/>
      <c r="W623" s="127"/>
      <c r="X623" s="71"/>
      <c r="Y623" s="71"/>
      <c r="Z623" s="71"/>
    </row>
    <row r="624" spans="1:26">
      <c r="A624" s="71"/>
      <c r="B624" s="71"/>
      <c r="C624" s="71"/>
      <c r="D624" s="106"/>
      <c r="E624" s="127"/>
      <c r="F624" s="78"/>
      <c r="G624" s="71"/>
      <c r="H624" s="78"/>
      <c r="I624" s="78"/>
      <c r="J624" s="127"/>
      <c r="K624" s="127"/>
      <c r="L624" s="127"/>
      <c r="M624" s="127"/>
      <c r="N624" s="127"/>
      <c r="O624" s="127"/>
      <c r="P624" s="127"/>
      <c r="Q624" s="127"/>
      <c r="R624" s="127"/>
      <c r="S624" s="127"/>
      <c r="T624" s="127"/>
      <c r="U624" s="127"/>
      <c r="V624" s="127"/>
      <c r="W624" s="127"/>
      <c r="X624" s="71"/>
      <c r="Y624" s="71"/>
      <c r="Z624" s="71"/>
    </row>
    <row r="625" spans="1:26">
      <c r="A625" s="71"/>
      <c r="B625" s="71"/>
      <c r="C625" s="71"/>
      <c r="D625" s="106"/>
      <c r="E625" s="127"/>
      <c r="F625" s="78"/>
      <c r="G625" s="71"/>
      <c r="H625" s="78"/>
      <c r="I625" s="78"/>
      <c r="J625" s="127"/>
      <c r="K625" s="127"/>
      <c r="L625" s="127"/>
      <c r="M625" s="127"/>
      <c r="N625" s="127"/>
      <c r="O625" s="127"/>
      <c r="P625" s="127"/>
      <c r="Q625" s="127"/>
      <c r="R625" s="127"/>
      <c r="S625" s="127"/>
      <c r="T625" s="127"/>
      <c r="U625" s="127"/>
      <c r="V625" s="127"/>
      <c r="W625" s="127"/>
      <c r="X625" s="71"/>
      <c r="Y625" s="71"/>
      <c r="Z625" s="71"/>
    </row>
    <row r="626" spans="1:26">
      <c r="A626" s="71"/>
      <c r="B626" s="71"/>
      <c r="C626" s="71"/>
      <c r="D626" s="106"/>
      <c r="E626" s="127"/>
      <c r="F626" s="78"/>
      <c r="G626" s="71"/>
      <c r="H626" s="78"/>
      <c r="I626" s="78"/>
      <c r="J626" s="127"/>
      <c r="K626" s="127"/>
      <c r="L626" s="127"/>
      <c r="M626" s="127"/>
      <c r="N626" s="127"/>
      <c r="O626" s="127"/>
      <c r="P626" s="127"/>
      <c r="Q626" s="127"/>
      <c r="R626" s="127"/>
      <c r="S626" s="127"/>
      <c r="T626" s="127"/>
      <c r="U626" s="127"/>
      <c r="V626" s="127"/>
      <c r="W626" s="127"/>
      <c r="X626" s="71"/>
      <c r="Y626" s="71"/>
      <c r="Z626" s="71"/>
    </row>
    <row r="627" spans="1:26">
      <c r="A627" s="71"/>
      <c r="B627" s="71"/>
      <c r="C627" s="71"/>
      <c r="D627" s="106"/>
      <c r="E627" s="127"/>
      <c r="F627" s="78"/>
      <c r="G627" s="71"/>
      <c r="H627" s="78"/>
      <c r="I627" s="78"/>
      <c r="J627" s="127"/>
      <c r="K627" s="127"/>
      <c r="L627" s="127"/>
      <c r="M627" s="127"/>
      <c r="N627" s="127"/>
      <c r="O627" s="127"/>
      <c r="P627" s="127"/>
      <c r="Q627" s="127"/>
      <c r="R627" s="127"/>
      <c r="S627" s="127"/>
      <c r="T627" s="127"/>
      <c r="U627" s="127"/>
      <c r="V627" s="127"/>
      <c r="W627" s="127"/>
      <c r="X627" s="71"/>
      <c r="Y627" s="71"/>
      <c r="Z627" s="71"/>
    </row>
    <row r="628" spans="1:26">
      <c r="A628" s="71"/>
      <c r="B628" s="71"/>
      <c r="C628" s="71"/>
      <c r="D628" s="106"/>
      <c r="E628" s="127"/>
      <c r="F628" s="78"/>
      <c r="G628" s="71"/>
      <c r="H628" s="78"/>
      <c r="I628" s="78"/>
      <c r="J628" s="127"/>
      <c r="K628" s="127"/>
      <c r="L628" s="127"/>
      <c r="M628" s="127"/>
      <c r="N628" s="127"/>
      <c r="O628" s="127"/>
      <c r="P628" s="127"/>
      <c r="Q628" s="127"/>
      <c r="R628" s="127"/>
      <c r="S628" s="127"/>
      <c r="T628" s="127"/>
      <c r="U628" s="127"/>
      <c r="V628" s="127"/>
      <c r="W628" s="127"/>
      <c r="X628" s="71"/>
      <c r="Y628" s="71"/>
      <c r="Z628" s="71"/>
    </row>
    <row r="629" spans="1:26">
      <c r="A629" s="71"/>
      <c r="B629" s="71"/>
      <c r="C629" s="71"/>
      <c r="D629" s="106"/>
      <c r="E629" s="127"/>
      <c r="F629" s="78"/>
      <c r="G629" s="71"/>
      <c r="H629" s="78"/>
      <c r="I629" s="78"/>
      <c r="J629" s="127"/>
      <c r="K629" s="127"/>
      <c r="L629" s="127"/>
      <c r="M629" s="127"/>
      <c r="N629" s="127"/>
      <c r="O629" s="127"/>
      <c r="P629" s="127"/>
      <c r="Q629" s="127"/>
      <c r="R629" s="127"/>
      <c r="S629" s="127"/>
      <c r="T629" s="127"/>
      <c r="U629" s="127"/>
      <c r="V629" s="127"/>
      <c r="W629" s="127"/>
      <c r="X629" s="71"/>
      <c r="Y629" s="71"/>
      <c r="Z629" s="71"/>
    </row>
    <row r="630" spans="1:26">
      <c r="A630" s="71"/>
      <c r="B630" s="71"/>
      <c r="C630" s="71"/>
      <c r="D630" s="106"/>
      <c r="E630" s="127"/>
      <c r="F630" s="78"/>
      <c r="G630" s="71"/>
      <c r="H630" s="78"/>
      <c r="I630" s="78"/>
      <c r="J630" s="127"/>
      <c r="K630" s="127"/>
      <c r="L630" s="127"/>
      <c r="M630" s="127"/>
      <c r="N630" s="127"/>
      <c r="O630" s="127"/>
      <c r="P630" s="127"/>
      <c r="Q630" s="127"/>
      <c r="R630" s="127"/>
      <c r="S630" s="127"/>
      <c r="T630" s="127"/>
      <c r="U630" s="127"/>
      <c r="V630" s="127"/>
      <c r="W630" s="127"/>
      <c r="X630" s="71"/>
      <c r="Y630" s="71"/>
      <c r="Z630" s="71"/>
    </row>
    <row r="631" spans="1:26">
      <c r="A631" s="71"/>
      <c r="B631" s="71"/>
      <c r="C631" s="71"/>
      <c r="D631" s="106"/>
      <c r="E631" s="127"/>
      <c r="F631" s="78"/>
      <c r="G631" s="71"/>
      <c r="H631" s="78"/>
      <c r="I631" s="78"/>
      <c r="J631" s="127"/>
      <c r="K631" s="127"/>
      <c r="L631" s="127"/>
      <c r="M631" s="127"/>
      <c r="N631" s="127"/>
      <c r="O631" s="127"/>
      <c r="P631" s="127"/>
      <c r="Q631" s="127"/>
      <c r="R631" s="127"/>
      <c r="S631" s="127"/>
      <c r="T631" s="127"/>
      <c r="U631" s="127"/>
      <c r="V631" s="127"/>
      <c r="W631" s="127"/>
      <c r="X631" s="71"/>
      <c r="Y631" s="71"/>
      <c r="Z631" s="71"/>
    </row>
    <row r="632" spans="1:26">
      <c r="A632" s="71"/>
      <c r="B632" s="71"/>
      <c r="C632" s="71"/>
      <c r="D632" s="106"/>
      <c r="E632" s="127"/>
      <c r="F632" s="78"/>
      <c r="G632" s="71"/>
      <c r="H632" s="78"/>
      <c r="I632" s="78"/>
      <c r="J632" s="127"/>
      <c r="K632" s="127"/>
      <c r="L632" s="127"/>
      <c r="M632" s="127"/>
      <c r="N632" s="127"/>
      <c r="O632" s="127"/>
      <c r="P632" s="127"/>
      <c r="Q632" s="127"/>
      <c r="R632" s="127"/>
      <c r="S632" s="127"/>
      <c r="T632" s="127"/>
      <c r="U632" s="127"/>
      <c r="V632" s="127"/>
      <c r="W632" s="127"/>
      <c r="X632" s="71"/>
      <c r="Y632" s="71"/>
      <c r="Z632" s="71"/>
    </row>
    <row r="633" spans="1:26">
      <c r="A633" s="71"/>
      <c r="B633" s="71"/>
      <c r="C633" s="71"/>
      <c r="D633" s="106"/>
      <c r="E633" s="127"/>
      <c r="F633" s="78"/>
      <c r="G633" s="71"/>
      <c r="H633" s="78"/>
      <c r="I633" s="78"/>
      <c r="J633" s="127"/>
      <c r="K633" s="127"/>
      <c r="L633" s="127"/>
      <c r="M633" s="127"/>
      <c r="N633" s="127"/>
      <c r="O633" s="127"/>
      <c r="P633" s="127"/>
      <c r="Q633" s="127"/>
      <c r="R633" s="127"/>
      <c r="S633" s="127"/>
      <c r="T633" s="127"/>
      <c r="U633" s="127"/>
      <c r="V633" s="127"/>
      <c r="W633" s="127"/>
      <c r="X633" s="71"/>
      <c r="Y633" s="71"/>
      <c r="Z633" s="71"/>
    </row>
    <row r="634" spans="1:26">
      <c r="A634" s="71"/>
      <c r="B634" s="71"/>
      <c r="C634" s="71"/>
      <c r="D634" s="106"/>
      <c r="E634" s="127"/>
      <c r="F634" s="78"/>
      <c r="G634" s="71"/>
      <c r="H634" s="78"/>
      <c r="I634" s="78"/>
      <c r="J634" s="127"/>
      <c r="K634" s="127"/>
      <c r="L634" s="127"/>
      <c r="M634" s="127"/>
      <c r="N634" s="127"/>
      <c r="O634" s="127"/>
      <c r="P634" s="127"/>
      <c r="Q634" s="127"/>
      <c r="R634" s="127"/>
      <c r="S634" s="127"/>
      <c r="T634" s="127"/>
      <c r="U634" s="127"/>
      <c r="V634" s="127"/>
      <c r="W634" s="127"/>
      <c r="X634" s="71"/>
      <c r="Y634" s="71"/>
      <c r="Z634" s="71"/>
    </row>
    <row r="635" spans="1:26">
      <c r="A635" s="71"/>
      <c r="B635" s="71"/>
      <c r="C635" s="71"/>
      <c r="D635" s="106"/>
      <c r="E635" s="127"/>
      <c r="F635" s="78"/>
      <c r="G635" s="71"/>
      <c r="H635" s="78"/>
      <c r="I635" s="78"/>
      <c r="J635" s="127"/>
      <c r="K635" s="127"/>
      <c r="L635" s="127"/>
      <c r="M635" s="127"/>
      <c r="N635" s="127"/>
      <c r="O635" s="127"/>
      <c r="P635" s="127"/>
      <c r="Q635" s="127"/>
      <c r="R635" s="127"/>
      <c r="S635" s="127"/>
      <c r="T635" s="127"/>
      <c r="U635" s="127"/>
      <c r="V635" s="127"/>
      <c r="W635" s="127"/>
      <c r="X635" s="71"/>
      <c r="Y635" s="71"/>
      <c r="Z635" s="71"/>
    </row>
    <row r="636" spans="1:26">
      <c r="A636" s="71"/>
      <c r="B636" s="71"/>
      <c r="C636" s="71"/>
      <c r="D636" s="106"/>
      <c r="E636" s="127"/>
      <c r="F636" s="78"/>
      <c r="G636" s="71"/>
      <c r="H636" s="78"/>
      <c r="I636" s="78"/>
      <c r="J636" s="127"/>
      <c r="K636" s="127"/>
      <c r="L636" s="127"/>
      <c r="M636" s="127"/>
      <c r="N636" s="127"/>
      <c r="O636" s="127"/>
      <c r="P636" s="127"/>
      <c r="Q636" s="127"/>
      <c r="R636" s="127"/>
      <c r="S636" s="127"/>
      <c r="T636" s="127"/>
      <c r="U636" s="127"/>
      <c r="V636" s="127"/>
      <c r="W636" s="127"/>
      <c r="X636" s="71"/>
      <c r="Y636" s="71"/>
      <c r="Z636" s="71"/>
    </row>
    <row r="637" spans="1:26">
      <c r="A637" s="71"/>
      <c r="B637" s="71"/>
      <c r="C637" s="71"/>
      <c r="D637" s="106"/>
      <c r="E637" s="127"/>
      <c r="F637" s="78"/>
      <c r="G637" s="71"/>
      <c r="H637" s="78"/>
      <c r="I637" s="78"/>
      <c r="J637" s="127"/>
      <c r="K637" s="127"/>
      <c r="L637" s="127"/>
      <c r="M637" s="127"/>
      <c r="N637" s="127"/>
      <c r="O637" s="127"/>
      <c r="P637" s="127"/>
      <c r="Q637" s="127"/>
      <c r="R637" s="127"/>
      <c r="S637" s="127"/>
      <c r="T637" s="127"/>
      <c r="U637" s="127"/>
      <c r="V637" s="127"/>
      <c r="W637" s="127"/>
      <c r="X637" s="71"/>
      <c r="Y637" s="71"/>
      <c r="Z637" s="71"/>
    </row>
    <row r="638" spans="1:26">
      <c r="A638" s="71"/>
      <c r="B638" s="71"/>
      <c r="C638" s="71"/>
      <c r="D638" s="106"/>
      <c r="E638" s="127"/>
      <c r="F638" s="78"/>
      <c r="G638" s="71"/>
      <c r="H638" s="78"/>
      <c r="I638" s="78"/>
      <c r="J638" s="127"/>
      <c r="K638" s="127"/>
      <c r="L638" s="127"/>
      <c r="M638" s="127"/>
      <c r="N638" s="127"/>
      <c r="O638" s="127"/>
      <c r="P638" s="127"/>
      <c r="Q638" s="127"/>
      <c r="R638" s="127"/>
      <c r="S638" s="127"/>
      <c r="T638" s="127"/>
      <c r="U638" s="127"/>
      <c r="V638" s="127"/>
      <c r="W638" s="127"/>
      <c r="X638" s="71"/>
      <c r="Y638" s="71"/>
      <c r="Z638" s="71"/>
    </row>
    <row r="639" spans="1:26">
      <c r="A639" s="71"/>
      <c r="B639" s="71"/>
      <c r="C639" s="71"/>
      <c r="D639" s="106"/>
      <c r="E639" s="127"/>
      <c r="F639" s="78"/>
      <c r="G639" s="71"/>
      <c r="H639" s="78"/>
      <c r="I639" s="78"/>
      <c r="J639" s="127"/>
      <c r="K639" s="127"/>
      <c r="L639" s="127"/>
      <c r="M639" s="127"/>
      <c r="N639" s="127"/>
      <c r="O639" s="127"/>
      <c r="P639" s="127"/>
      <c r="Q639" s="127"/>
      <c r="R639" s="127"/>
      <c r="S639" s="127"/>
      <c r="T639" s="127"/>
      <c r="U639" s="127"/>
      <c r="V639" s="127"/>
      <c r="W639" s="127"/>
      <c r="X639" s="71"/>
      <c r="Y639" s="71"/>
      <c r="Z639" s="71"/>
    </row>
    <row r="640" spans="1:26">
      <c r="A640" s="71"/>
      <c r="B640" s="71"/>
      <c r="C640" s="71"/>
      <c r="D640" s="106"/>
      <c r="E640" s="127"/>
      <c r="F640" s="78"/>
      <c r="G640" s="71"/>
      <c r="H640" s="78"/>
      <c r="I640" s="78"/>
      <c r="J640" s="127"/>
      <c r="K640" s="127"/>
      <c r="L640" s="127"/>
      <c r="M640" s="127"/>
      <c r="N640" s="127"/>
      <c r="O640" s="127"/>
      <c r="P640" s="127"/>
      <c r="Q640" s="127"/>
      <c r="R640" s="127"/>
      <c r="S640" s="127"/>
      <c r="T640" s="127"/>
      <c r="U640" s="127"/>
      <c r="V640" s="127"/>
      <c r="W640" s="127"/>
      <c r="X640" s="71"/>
      <c r="Y640" s="71"/>
      <c r="Z640" s="71"/>
    </row>
    <row r="641" spans="1:26">
      <c r="A641" s="71"/>
      <c r="B641" s="71"/>
      <c r="C641" s="71"/>
      <c r="D641" s="106"/>
      <c r="E641" s="127"/>
      <c r="F641" s="78"/>
      <c r="G641" s="71"/>
      <c r="H641" s="78"/>
      <c r="I641" s="78"/>
      <c r="J641" s="127"/>
      <c r="K641" s="127"/>
      <c r="L641" s="127"/>
      <c r="M641" s="127"/>
      <c r="N641" s="127"/>
      <c r="O641" s="127"/>
      <c r="P641" s="127"/>
      <c r="Q641" s="127"/>
      <c r="R641" s="127"/>
      <c r="S641" s="127"/>
      <c r="T641" s="127"/>
      <c r="U641" s="127"/>
      <c r="V641" s="127"/>
      <c r="W641" s="127"/>
      <c r="X641" s="71"/>
      <c r="Y641" s="71"/>
      <c r="Z641" s="71"/>
    </row>
    <row r="642" spans="1:26">
      <c r="A642" s="71"/>
      <c r="B642" s="71"/>
      <c r="C642" s="71"/>
      <c r="D642" s="106"/>
      <c r="E642" s="127"/>
      <c r="F642" s="78"/>
      <c r="G642" s="71"/>
      <c r="H642" s="78"/>
      <c r="I642" s="78"/>
      <c r="J642" s="127"/>
      <c r="K642" s="127"/>
      <c r="L642" s="127"/>
      <c r="M642" s="127"/>
      <c r="N642" s="127"/>
      <c r="O642" s="127"/>
      <c r="P642" s="127"/>
      <c r="Q642" s="127"/>
      <c r="R642" s="127"/>
      <c r="S642" s="127"/>
      <c r="T642" s="127"/>
      <c r="U642" s="127"/>
      <c r="V642" s="127"/>
      <c r="W642" s="127"/>
      <c r="X642" s="71"/>
      <c r="Y642" s="71"/>
      <c r="Z642" s="71"/>
    </row>
    <row r="643" spans="1:26">
      <c r="A643" s="71"/>
      <c r="B643" s="71"/>
      <c r="C643" s="71"/>
      <c r="D643" s="106"/>
      <c r="E643" s="127"/>
      <c r="F643" s="78"/>
      <c r="G643" s="71"/>
      <c r="H643" s="78"/>
      <c r="I643" s="78"/>
      <c r="J643" s="127"/>
      <c r="K643" s="127"/>
      <c r="L643" s="127"/>
      <c r="M643" s="127"/>
      <c r="N643" s="127"/>
      <c r="O643" s="127"/>
      <c r="P643" s="127"/>
      <c r="Q643" s="127"/>
      <c r="R643" s="127"/>
      <c r="S643" s="127"/>
      <c r="T643" s="127"/>
      <c r="U643" s="127"/>
      <c r="V643" s="127"/>
      <c r="W643" s="127"/>
      <c r="X643" s="71"/>
      <c r="Y643" s="71"/>
      <c r="Z643" s="71"/>
    </row>
    <row r="644" spans="1:26">
      <c r="A644" s="71"/>
      <c r="B644" s="71"/>
      <c r="C644" s="71"/>
      <c r="D644" s="106"/>
      <c r="E644" s="127"/>
      <c r="F644" s="78"/>
      <c r="G644" s="71"/>
      <c r="H644" s="78"/>
      <c r="I644" s="78"/>
      <c r="J644" s="127"/>
      <c r="K644" s="127"/>
      <c r="L644" s="127"/>
      <c r="M644" s="127"/>
      <c r="N644" s="127"/>
      <c r="O644" s="127"/>
      <c r="P644" s="127"/>
      <c r="Q644" s="127"/>
      <c r="R644" s="127"/>
      <c r="S644" s="127"/>
      <c r="T644" s="127"/>
      <c r="U644" s="127"/>
      <c r="V644" s="127"/>
      <c r="W644" s="127"/>
      <c r="X644" s="71"/>
      <c r="Y644" s="71"/>
      <c r="Z644" s="71"/>
    </row>
    <row r="645" spans="1:26">
      <c r="A645" s="71"/>
      <c r="B645" s="71"/>
      <c r="C645" s="71"/>
      <c r="D645" s="106"/>
      <c r="E645" s="127"/>
      <c r="F645" s="78"/>
      <c r="G645" s="71"/>
      <c r="H645" s="78"/>
      <c r="I645" s="78"/>
      <c r="J645" s="127"/>
      <c r="K645" s="127"/>
      <c r="L645" s="127"/>
      <c r="M645" s="127"/>
      <c r="N645" s="127"/>
      <c r="O645" s="127"/>
      <c r="P645" s="127"/>
      <c r="Q645" s="127"/>
      <c r="R645" s="127"/>
      <c r="S645" s="127"/>
      <c r="T645" s="127"/>
      <c r="U645" s="127"/>
      <c r="V645" s="127"/>
      <c r="W645" s="127"/>
      <c r="X645" s="71"/>
      <c r="Y645" s="71"/>
      <c r="Z645" s="71"/>
    </row>
    <row r="646" spans="1:26">
      <c r="A646" s="71"/>
      <c r="B646" s="71"/>
      <c r="C646" s="71"/>
      <c r="D646" s="106"/>
      <c r="E646" s="127"/>
      <c r="F646" s="78"/>
      <c r="G646" s="71"/>
      <c r="H646" s="78"/>
      <c r="I646" s="78"/>
      <c r="J646" s="127"/>
      <c r="K646" s="127"/>
      <c r="L646" s="127"/>
      <c r="M646" s="127"/>
      <c r="N646" s="127"/>
      <c r="O646" s="127"/>
      <c r="P646" s="127"/>
      <c r="Q646" s="127"/>
      <c r="R646" s="127"/>
      <c r="S646" s="127"/>
      <c r="T646" s="127"/>
      <c r="U646" s="127"/>
      <c r="V646" s="127"/>
      <c r="W646" s="127"/>
      <c r="X646" s="71"/>
      <c r="Y646" s="71"/>
      <c r="Z646" s="71"/>
    </row>
    <row r="647" spans="1:26">
      <c r="A647" s="71"/>
      <c r="B647" s="71"/>
      <c r="C647" s="71"/>
      <c r="D647" s="106"/>
      <c r="E647" s="127"/>
      <c r="F647" s="78"/>
      <c r="G647" s="71"/>
      <c r="H647" s="78"/>
      <c r="I647" s="78"/>
      <c r="J647" s="127"/>
      <c r="K647" s="127"/>
      <c r="L647" s="127"/>
      <c r="M647" s="127"/>
      <c r="N647" s="127"/>
      <c r="O647" s="127"/>
      <c r="P647" s="127"/>
      <c r="Q647" s="127"/>
      <c r="R647" s="127"/>
      <c r="S647" s="127"/>
      <c r="T647" s="127"/>
      <c r="U647" s="127"/>
      <c r="V647" s="127"/>
      <c r="W647" s="127"/>
      <c r="X647" s="71"/>
      <c r="Y647" s="71"/>
      <c r="Z647" s="71"/>
    </row>
    <row r="648" spans="1:26">
      <c r="A648" s="71"/>
      <c r="B648" s="71"/>
      <c r="C648" s="71"/>
      <c r="D648" s="106"/>
      <c r="E648" s="127"/>
      <c r="F648" s="78"/>
      <c r="G648" s="71"/>
      <c r="H648" s="78"/>
      <c r="I648" s="78"/>
      <c r="J648" s="127"/>
      <c r="K648" s="127"/>
      <c r="L648" s="127"/>
      <c r="M648" s="127"/>
      <c r="N648" s="127"/>
      <c r="O648" s="127"/>
      <c r="P648" s="127"/>
      <c r="Q648" s="127"/>
      <c r="R648" s="127"/>
      <c r="S648" s="127"/>
      <c r="T648" s="127"/>
      <c r="U648" s="127"/>
      <c r="V648" s="127"/>
      <c r="W648" s="127"/>
      <c r="X648" s="71"/>
      <c r="Y648" s="71"/>
      <c r="Z648" s="71"/>
    </row>
    <row r="649" spans="1:26">
      <c r="A649" s="71"/>
      <c r="B649" s="71"/>
      <c r="C649" s="71"/>
      <c r="D649" s="106"/>
      <c r="E649" s="127"/>
      <c r="F649" s="78"/>
      <c r="G649" s="71"/>
      <c r="H649" s="78"/>
      <c r="I649" s="78"/>
      <c r="J649" s="127"/>
      <c r="K649" s="127"/>
      <c r="L649" s="127"/>
      <c r="M649" s="127"/>
      <c r="N649" s="127"/>
      <c r="O649" s="127"/>
      <c r="P649" s="127"/>
      <c r="Q649" s="127"/>
      <c r="R649" s="127"/>
      <c r="S649" s="127"/>
      <c r="T649" s="127"/>
      <c r="U649" s="127"/>
      <c r="V649" s="127"/>
      <c r="W649" s="127"/>
      <c r="X649" s="71"/>
      <c r="Y649" s="71"/>
      <c r="Z649" s="71"/>
    </row>
    <row r="650" spans="1:26">
      <c r="A650" s="71"/>
      <c r="B650" s="71"/>
      <c r="C650" s="71"/>
      <c r="D650" s="106"/>
      <c r="E650" s="127"/>
      <c r="F650" s="78"/>
      <c r="G650" s="71"/>
      <c r="H650" s="78"/>
      <c r="I650" s="78"/>
      <c r="J650" s="127"/>
      <c r="K650" s="127"/>
      <c r="L650" s="127"/>
      <c r="M650" s="127"/>
      <c r="N650" s="127"/>
      <c r="O650" s="127"/>
      <c r="P650" s="127"/>
      <c r="Q650" s="127"/>
      <c r="R650" s="127"/>
      <c r="S650" s="127"/>
      <c r="T650" s="127"/>
      <c r="U650" s="127"/>
      <c r="V650" s="127"/>
      <c r="W650" s="127"/>
      <c r="X650" s="71"/>
      <c r="Y650" s="71"/>
      <c r="Z650" s="71"/>
    </row>
    <row r="651" spans="1:26">
      <c r="A651" s="71"/>
      <c r="B651" s="71"/>
      <c r="C651" s="71"/>
      <c r="D651" s="106"/>
      <c r="E651" s="127"/>
      <c r="F651" s="78"/>
      <c r="G651" s="71"/>
      <c r="H651" s="78"/>
      <c r="I651" s="78"/>
      <c r="J651" s="127"/>
      <c r="K651" s="127"/>
      <c r="L651" s="127"/>
      <c r="M651" s="127"/>
      <c r="N651" s="127"/>
      <c r="O651" s="127"/>
      <c r="P651" s="127"/>
      <c r="Q651" s="127"/>
      <c r="R651" s="127"/>
      <c r="S651" s="127"/>
      <c r="T651" s="127"/>
      <c r="U651" s="127"/>
      <c r="V651" s="127"/>
      <c r="W651" s="127"/>
      <c r="X651" s="71"/>
      <c r="Y651" s="71"/>
      <c r="Z651" s="71"/>
    </row>
    <row r="652" spans="1:26">
      <c r="A652" s="71"/>
      <c r="B652" s="71"/>
      <c r="C652" s="71"/>
      <c r="D652" s="106"/>
      <c r="E652" s="127"/>
      <c r="F652" s="78"/>
      <c r="G652" s="71"/>
      <c r="H652" s="78"/>
      <c r="I652" s="78"/>
      <c r="J652" s="127"/>
      <c r="K652" s="127"/>
      <c r="L652" s="127"/>
      <c r="M652" s="127"/>
      <c r="N652" s="127"/>
      <c r="O652" s="127"/>
      <c r="P652" s="127"/>
      <c r="Q652" s="127"/>
      <c r="R652" s="127"/>
      <c r="S652" s="127"/>
      <c r="T652" s="127"/>
      <c r="U652" s="127"/>
      <c r="V652" s="127"/>
      <c r="W652" s="127"/>
      <c r="X652" s="71"/>
      <c r="Y652" s="71"/>
      <c r="Z652" s="71"/>
    </row>
    <row r="653" spans="1:26">
      <c r="A653" s="71"/>
      <c r="B653" s="71"/>
      <c r="C653" s="71"/>
      <c r="D653" s="106"/>
      <c r="E653" s="127"/>
      <c r="F653" s="78"/>
      <c r="G653" s="71"/>
      <c r="H653" s="78"/>
      <c r="I653" s="78"/>
      <c r="J653" s="127"/>
      <c r="K653" s="127"/>
      <c r="L653" s="127"/>
      <c r="M653" s="127"/>
      <c r="N653" s="127"/>
      <c r="O653" s="127"/>
      <c r="P653" s="127"/>
      <c r="Q653" s="127"/>
      <c r="R653" s="127"/>
      <c r="S653" s="127"/>
      <c r="T653" s="127"/>
      <c r="U653" s="127"/>
      <c r="V653" s="127"/>
      <c r="W653" s="127"/>
      <c r="X653" s="71"/>
      <c r="Y653" s="71"/>
      <c r="Z653" s="71"/>
    </row>
    <row r="654" spans="1:26">
      <c r="A654" s="71"/>
      <c r="B654" s="71"/>
      <c r="C654" s="71"/>
      <c r="D654" s="106"/>
      <c r="E654" s="127"/>
      <c r="F654" s="78"/>
      <c r="G654" s="71"/>
      <c r="H654" s="78"/>
      <c r="I654" s="78"/>
      <c r="J654" s="127"/>
      <c r="K654" s="127"/>
      <c r="L654" s="127"/>
      <c r="M654" s="127"/>
      <c r="N654" s="127"/>
      <c r="O654" s="127"/>
      <c r="P654" s="127"/>
      <c r="Q654" s="127"/>
      <c r="R654" s="127"/>
      <c r="S654" s="127"/>
      <c r="T654" s="127"/>
      <c r="U654" s="127"/>
      <c r="V654" s="127"/>
      <c r="W654" s="127"/>
      <c r="X654" s="71"/>
      <c r="Y654" s="71"/>
      <c r="Z654" s="71"/>
    </row>
    <row r="655" spans="1:26">
      <c r="A655" s="71"/>
      <c r="B655" s="71"/>
      <c r="C655" s="71"/>
      <c r="D655" s="106"/>
      <c r="E655" s="127"/>
      <c r="F655" s="78"/>
      <c r="G655" s="71"/>
      <c r="H655" s="78"/>
      <c r="I655" s="78"/>
      <c r="J655" s="127"/>
      <c r="K655" s="127"/>
      <c r="L655" s="127"/>
      <c r="M655" s="127"/>
      <c r="N655" s="127"/>
      <c r="O655" s="127"/>
      <c r="P655" s="127"/>
      <c r="Q655" s="127"/>
      <c r="R655" s="127"/>
      <c r="S655" s="127"/>
      <c r="T655" s="127"/>
      <c r="U655" s="127"/>
      <c r="V655" s="127"/>
      <c r="W655" s="127"/>
      <c r="X655" s="71"/>
      <c r="Y655" s="71"/>
      <c r="Z655" s="71"/>
    </row>
    <row r="656" spans="1:26">
      <c r="A656" s="71"/>
      <c r="B656" s="71"/>
      <c r="C656" s="71"/>
      <c r="D656" s="106"/>
      <c r="E656" s="127"/>
      <c r="F656" s="78"/>
      <c r="G656" s="71"/>
      <c r="H656" s="78"/>
      <c r="I656" s="78"/>
      <c r="J656" s="127"/>
      <c r="K656" s="127"/>
      <c r="L656" s="127"/>
      <c r="M656" s="127"/>
      <c r="N656" s="127"/>
      <c r="O656" s="127"/>
      <c r="P656" s="127"/>
      <c r="Q656" s="127"/>
      <c r="R656" s="127"/>
      <c r="S656" s="127"/>
      <c r="T656" s="127"/>
      <c r="U656" s="127"/>
      <c r="V656" s="127"/>
      <c r="W656" s="127"/>
      <c r="X656" s="71"/>
      <c r="Y656" s="71"/>
      <c r="Z656" s="71"/>
    </row>
    <row r="657" spans="1:26">
      <c r="A657" s="71"/>
      <c r="B657" s="71"/>
      <c r="C657" s="71"/>
      <c r="D657" s="106"/>
      <c r="E657" s="127"/>
      <c r="F657" s="78"/>
      <c r="G657" s="71"/>
      <c r="H657" s="78"/>
      <c r="I657" s="78"/>
      <c r="J657" s="127"/>
      <c r="K657" s="127"/>
      <c r="L657" s="127"/>
      <c r="M657" s="127"/>
      <c r="N657" s="127"/>
      <c r="O657" s="127"/>
      <c r="P657" s="127"/>
      <c r="Q657" s="127"/>
      <c r="R657" s="127"/>
      <c r="S657" s="127"/>
      <c r="T657" s="127"/>
      <c r="U657" s="127"/>
      <c r="V657" s="127"/>
      <c r="W657" s="127"/>
      <c r="X657" s="71"/>
      <c r="Y657" s="71"/>
      <c r="Z657" s="71"/>
    </row>
    <row r="658" spans="1:26">
      <c r="A658" s="71"/>
      <c r="B658" s="71"/>
      <c r="C658" s="71"/>
      <c r="D658" s="106"/>
      <c r="E658" s="127"/>
      <c r="F658" s="78"/>
      <c r="G658" s="71"/>
      <c r="H658" s="78"/>
      <c r="I658" s="78"/>
      <c r="J658" s="127"/>
      <c r="K658" s="127"/>
      <c r="L658" s="127"/>
      <c r="M658" s="127"/>
      <c r="N658" s="127"/>
      <c r="O658" s="127"/>
      <c r="P658" s="127"/>
      <c r="Q658" s="127"/>
      <c r="R658" s="127"/>
      <c r="S658" s="127"/>
      <c r="T658" s="127"/>
      <c r="U658" s="127"/>
      <c r="V658" s="127"/>
      <c r="W658" s="127"/>
      <c r="X658" s="71"/>
      <c r="Y658" s="71"/>
      <c r="Z658" s="71"/>
    </row>
    <row r="659" spans="1:26">
      <c r="A659" s="71"/>
      <c r="B659" s="71"/>
      <c r="C659" s="71"/>
      <c r="D659" s="106"/>
      <c r="E659" s="127"/>
      <c r="F659" s="78"/>
      <c r="G659" s="71"/>
      <c r="H659" s="78"/>
      <c r="I659" s="78"/>
      <c r="J659" s="127"/>
      <c r="K659" s="127"/>
      <c r="L659" s="127"/>
      <c r="M659" s="127"/>
      <c r="N659" s="127"/>
      <c r="O659" s="127"/>
      <c r="P659" s="127"/>
      <c r="Q659" s="127"/>
      <c r="R659" s="127"/>
      <c r="S659" s="127"/>
      <c r="T659" s="127"/>
      <c r="U659" s="127"/>
      <c r="V659" s="127"/>
      <c r="W659" s="127"/>
      <c r="X659" s="71"/>
      <c r="Y659" s="71"/>
      <c r="Z659" s="71"/>
    </row>
    <row r="660" spans="1:26">
      <c r="A660" s="71"/>
      <c r="B660" s="71"/>
      <c r="C660" s="71"/>
      <c r="D660" s="106"/>
      <c r="E660" s="127"/>
      <c r="F660" s="78"/>
      <c r="G660" s="71"/>
      <c r="H660" s="78"/>
      <c r="I660" s="78"/>
      <c r="J660" s="127"/>
      <c r="K660" s="127"/>
      <c r="L660" s="127"/>
      <c r="M660" s="127"/>
      <c r="N660" s="127"/>
      <c r="O660" s="127"/>
      <c r="P660" s="127"/>
      <c r="Q660" s="127"/>
      <c r="R660" s="127"/>
      <c r="S660" s="127"/>
      <c r="T660" s="127"/>
      <c r="U660" s="127"/>
      <c r="V660" s="127"/>
      <c r="W660" s="127"/>
      <c r="X660" s="71"/>
      <c r="Y660" s="71"/>
      <c r="Z660" s="71"/>
    </row>
    <row r="661" spans="1:26">
      <c r="A661" s="71"/>
      <c r="B661" s="71"/>
      <c r="C661" s="71"/>
      <c r="D661" s="106"/>
      <c r="E661" s="127"/>
      <c r="F661" s="78"/>
      <c r="G661" s="71"/>
      <c r="H661" s="78"/>
      <c r="I661" s="78"/>
      <c r="J661" s="127"/>
      <c r="K661" s="127"/>
      <c r="L661" s="127"/>
      <c r="M661" s="127"/>
      <c r="N661" s="127"/>
      <c r="O661" s="127"/>
      <c r="P661" s="127"/>
      <c r="Q661" s="127"/>
      <c r="R661" s="127"/>
      <c r="S661" s="127"/>
      <c r="T661" s="127"/>
      <c r="U661" s="127"/>
      <c r="V661" s="127"/>
      <c r="W661" s="127"/>
      <c r="X661" s="71"/>
      <c r="Y661" s="71"/>
      <c r="Z661" s="71"/>
    </row>
    <row r="662" spans="1:26">
      <c r="A662" s="71"/>
      <c r="B662" s="71"/>
      <c r="C662" s="71"/>
      <c r="D662" s="106"/>
      <c r="E662" s="127"/>
      <c r="F662" s="78"/>
      <c r="G662" s="71"/>
      <c r="H662" s="78"/>
      <c r="I662" s="78"/>
      <c r="J662" s="127"/>
      <c r="K662" s="127"/>
      <c r="L662" s="127"/>
      <c r="M662" s="127"/>
      <c r="N662" s="127"/>
      <c r="O662" s="127"/>
      <c r="P662" s="127"/>
      <c r="Q662" s="127"/>
      <c r="R662" s="127"/>
      <c r="S662" s="127"/>
      <c r="T662" s="127"/>
      <c r="U662" s="127"/>
      <c r="V662" s="127"/>
      <c r="W662" s="127"/>
      <c r="X662" s="71"/>
      <c r="Y662" s="71"/>
      <c r="Z662" s="71"/>
    </row>
    <row r="663" spans="1:26">
      <c r="A663" s="71"/>
      <c r="B663" s="71"/>
      <c r="C663" s="71"/>
      <c r="D663" s="106"/>
      <c r="E663" s="127"/>
      <c r="F663" s="78"/>
      <c r="G663" s="71"/>
      <c r="H663" s="78"/>
      <c r="I663" s="78"/>
      <c r="J663" s="127"/>
      <c r="K663" s="127"/>
      <c r="L663" s="127"/>
      <c r="M663" s="127"/>
      <c r="N663" s="127"/>
      <c r="O663" s="127"/>
      <c r="P663" s="127"/>
      <c r="Q663" s="127"/>
      <c r="R663" s="127"/>
      <c r="S663" s="127"/>
      <c r="T663" s="127"/>
      <c r="U663" s="127"/>
      <c r="V663" s="127"/>
      <c r="W663" s="127"/>
      <c r="X663" s="71"/>
      <c r="Y663" s="71"/>
      <c r="Z663" s="71"/>
    </row>
    <row r="664" spans="1:26">
      <c r="A664" s="71"/>
      <c r="B664" s="71"/>
      <c r="C664" s="71"/>
      <c r="D664" s="106"/>
      <c r="E664" s="127"/>
      <c r="F664" s="78"/>
      <c r="G664" s="71"/>
      <c r="H664" s="78"/>
      <c r="I664" s="78"/>
      <c r="J664" s="127"/>
      <c r="K664" s="127"/>
      <c r="L664" s="127"/>
      <c r="M664" s="127"/>
      <c r="N664" s="127"/>
      <c r="O664" s="127"/>
      <c r="P664" s="127"/>
      <c r="Q664" s="127"/>
      <c r="R664" s="127"/>
      <c r="S664" s="127"/>
      <c r="T664" s="127"/>
      <c r="U664" s="127"/>
      <c r="V664" s="127"/>
      <c r="W664" s="127"/>
      <c r="X664" s="71"/>
      <c r="Y664" s="71"/>
      <c r="Z664" s="71"/>
    </row>
    <row r="665" spans="1:26">
      <c r="A665" s="71"/>
      <c r="B665" s="71"/>
      <c r="C665" s="71"/>
      <c r="D665" s="106"/>
      <c r="E665" s="127"/>
      <c r="F665" s="78"/>
      <c r="G665" s="71"/>
      <c r="H665" s="78"/>
      <c r="I665" s="78"/>
      <c r="J665" s="127"/>
      <c r="K665" s="127"/>
      <c r="L665" s="127"/>
      <c r="M665" s="127"/>
      <c r="N665" s="127"/>
      <c r="O665" s="127"/>
      <c r="P665" s="127"/>
      <c r="Q665" s="127"/>
      <c r="R665" s="127"/>
      <c r="S665" s="127"/>
      <c r="T665" s="127"/>
      <c r="U665" s="127"/>
      <c r="V665" s="127"/>
      <c r="W665" s="127"/>
      <c r="X665" s="71"/>
      <c r="Y665" s="71"/>
      <c r="Z665" s="71"/>
    </row>
    <row r="666" spans="1:26">
      <c r="A666" s="71"/>
      <c r="B666" s="71"/>
      <c r="C666" s="71"/>
      <c r="D666" s="106"/>
      <c r="E666" s="127"/>
      <c r="F666" s="78"/>
      <c r="G666" s="71"/>
      <c r="H666" s="78"/>
      <c r="I666" s="78"/>
      <c r="J666" s="127"/>
      <c r="K666" s="127"/>
      <c r="L666" s="127"/>
      <c r="M666" s="127"/>
      <c r="N666" s="127"/>
      <c r="O666" s="127"/>
      <c r="P666" s="127"/>
      <c r="Q666" s="127"/>
      <c r="R666" s="127"/>
      <c r="S666" s="127"/>
      <c r="T666" s="127"/>
      <c r="U666" s="127"/>
      <c r="V666" s="127"/>
      <c r="W666" s="127"/>
      <c r="X666" s="71"/>
      <c r="Y666" s="71"/>
      <c r="Z666" s="71"/>
    </row>
    <row r="667" spans="1:26">
      <c r="A667" s="71"/>
      <c r="B667" s="71"/>
      <c r="C667" s="71"/>
      <c r="D667" s="106"/>
      <c r="E667" s="127"/>
      <c r="F667" s="78"/>
      <c r="G667" s="71"/>
      <c r="H667" s="78"/>
      <c r="I667" s="78"/>
      <c r="J667" s="127"/>
      <c r="K667" s="127"/>
      <c r="L667" s="127"/>
      <c r="M667" s="127"/>
      <c r="N667" s="127"/>
      <c r="O667" s="127"/>
      <c r="P667" s="127"/>
      <c r="Q667" s="127"/>
      <c r="R667" s="127"/>
      <c r="S667" s="127"/>
      <c r="T667" s="127"/>
      <c r="U667" s="127"/>
      <c r="V667" s="127"/>
      <c r="W667" s="127"/>
      <c r="X667" s="71"/>
      <c r="Y667" s="71"/>
      <c r="Z667" s="71"/>
    </row>
    <row r="668" spans="1:26">
      <c r="A668" s="71"/>
      <c r="B668" s="71"/>
      <c r="C668" s="71"/>
      <c r="D668" s="106"/>
      <c r="E668" s="127"/>
      <c r="F668" s="78"/>
      <c r="G668" s="71"/>
      <c r="H668" s="78"/>
      <c r="I668" s="78"/>
      <c r="J668" s="127"/>
      <c r="K668" s="127"/>
      <c r="L668" s="127"/>
      <c r="M668" s="127"/>
      <c r="N668" s="127"/>
      <c r="O668" s="127"/>
      <c r="P668" s="127"/>
      <c r="Q668" s="127"/>
      <c r="R668" s="127"/>
      <c r="S668" s="127"/>
      <c r="T668" s="127"/>
      <c r="U668" s="127"/>
      <c r="V668" s="127"/>
      <c r="W668" s="127"/>
      <c r="X668" s="71"/>
      <c r="Y668" s="71"/>
      <c r="Z668" s="71"/>
    </row>
    <row r="669" spans="1:26">
      <c r="A669" s="71"/>
      <c r="B669" s="71"/>
      <c r="C669" s="71"/>
      <c r="D669" s="106"/>
      <c r="E669" s="127"/>
      <c r="F669" s="78"/>
      <c r="G669" s="71"/>
      <c r="H669" s="78"/>
      <c r="I669" s="78"/>
      <c r="J669" s="127"/>
      <c r="K669" s="127"/>
      <c r="L669" s="127"/>
      <c r="M669" s="127"/>
      <c r="N669" s="127"/>
      <c r="O669" s="127"/>
      <c r="P669" s="127"/>
      <c r="Q669" s="127"/>
      <c r="R669" s="127"/>
      <c r="S669" s="127"/>
      <c r="T669" s="127"/>
      <c r="U669" s="127"/>
      <c r="V669" s="127"/>
      <c r="W669" s="127"/>
      <c r="X669" s="71"/>
      <c r="Y669" s="71"/>
      <c r="Z669" s="71"/>
    </row>
    <row r="670" spans="1:26">
      <c r="A670" s="71"/>
      <c r="B670" s="71"/>
      <c r="C670" s="71"/>
      <c r="D670" s="106"/>
      <c r="E670" s="127"/>
      <c r="F670" s="78"/>
      <c r="G670" s="71"/>
      <c r="H670" s="78"/>
      <c r="I670" s="78"/>
      <c r="J670" s="127"/>
      <c r="K670" s="127"/>
      <c r="L670" s="127"/>
      <c r="M670" s="127"/>
      <c r="N670" s="127"/>
      <c r="O670" s="127"/>
      <c r="P670" s="127"/>
      <c r="Q670" s="127"/>
      <c r="R670" s="127"/>
      <c r="S670" s="127"/>
      <c r="T670" s="127"/>
      <c r="U670" s="127"/>
      <c r="V670" s="127"/>
      <c r="W670" s="127"/>
      <c r="X670" s="71"/>
      <c r="Y670" s="71"/>
      <c r="Z670" s="71"/>
    </row>
    <row r="671" spans="1:26">
      <c r="A671" s="71"/>
      <c r="B671" s="71"/>
      <c r="C671" s="71"/>
      <c r="D671" s="106"/>
      <c r="E671" s="127"/>
      <c r="F671" s="78"/>
      <c r="G671" s="71"/>
      <c r="H671" s="78"/>
      <c r="I671" s="78"/>
      <c r="J671" s="127"/>
      <c r="K671" s="127"/>
      <c r="L671" s="127"/>
      <c r="M671" s="127"/>
      <c r="N671" s="127"/>
      <c r="O671" s="127"/>
      <c r="P671" s="127"/>
      <c r="Q671" s="127"/>
      <c r="R671" s="127"/>
      <c r="S671" s="127"/>
      <c r="T671" s="127"/>
      <c r="U671" s="127"/>
      <c r="V671" s="127"/>
      <c r="W671" s="127"/>
      <c r="X671" s="71"/>
      <c r="Y671" s="71"/>
      <c r="Z671" s="71"/>
    </row>
    <row r="672" spans="1:26">
      <c r="A672" s="71"/>
      <c r="B672" s="71"/>
      <c r="C672" s="71"/>
      <c r="D672" s="106"/>
      <c r="E672" s="127"/>
      <c r="F672" s="78"/>
      <c r="G672" s="71"/>
      <c r="H672" s="78"/>
      <c r="I672" s="78"/>
      <c r="J672" s="127"/>
      <c r="K672" s="127"/>
      <c r="L672" s="127"/>
      <c r="M672" s="127"/>
      <c r="N672" s="127"/>
      <c r="O672" s="127"/>
      <c r="P672" s="127"/>
      <c r="Q672" s="127"/>
      <c r="R672" s="127"/>
      <c r="S672" s="127"/>
      <c r="T672" s="127"/>
      <c r="U672" s="127"/>
      <c r="V672" s="127"/>
      <c r="W672" s="127"/>
      <c r="X672" s="71"/>
      <c r="Y672" s="71"/>
      <c r="Z672" s="71"/>
    </row>
    <row r="673" spans="1:26">
      <c r="A673" s="71"/>
      <c r="B673" s="71"/>
      <c r="C673" s="71"/>
      <c r="D673" s="106"/>
      <c r="E673" s="127"/>
      <c r="F673" s="78"/>
      <c r="G673" s="71"/>
      <c r="H673" s="78"/>
      <c r="I673" s="78"/>
      <c r="J673" s="127"/>
      <c r="K673" s="127"/>
      <c r="L673" s="127"/>
      <c r="M673" s="127"/>
      <c r="N673" s="127"/>
      <c r="O673" s="127"/>
      <c r="P673" s="127"/>
      <c r="Q673" s="127"/>
      <c r="R673" s="127"/>
      <c r="S673" s="127"/>
      <c r="T673" s="127"/>
      <c r="U673" s="127"/>
      <c r="V673" s="127"/>
      <c r="W673" s="127"/>
      <c r="X673" s="71"/>
      <c r="Y673" s="71"/>
      <c r="Z673" s="71"/>
    </row>
    <row r="674" spans="1:26">
      <c r="A674" s="71"/>
      <c r="B674" s="71"/>
      <c r="C674" s="71"/>
      <c r="D674" s="106"/>
      <c r="E674" s="127"/>
      <c r="F674" s="78"/>
      <c r="G674" s="71"/>
      <c r="H674" s="78"/>
      <c r="I674" s="78"/>
      <c r="J674" s="127"/>
      <c r="K674" s="127"/>
      <c r="L674" s="127"/>
      <c r="M674" s="127"/>
      <c r="N674" s="127"/>
      <c r="O674" s="127"/>
      <c r="P674" s="127"/>
      <c r="Q674" s="127"/>
      <c r="R674" s="127"/>
      <c r="S674" s="127"/>
      <c r="T674" s="127"/>
      <c r="U674" s="127"/>
      <c r="V674" s="127"/>
      <c r="W674" s="127"/>
      <c r="X674" s="71"/>
      <c r="Y674" s="71"/>
      <c r="Z674" s="71"/>
    </row>
    <row r="675" spans="1:26">
      <c r="A675" s="71"/>
      <c r="B675" s="71"/>
      <c r="C675" s="71"/>
      <c r="D675" s="106"/>
      <c r="E675" s="127"/>
      <c r="F675" s="78"/>
      <c r="G675" s="71"/>
      <c r="H675" s="78"/>
      <c r="I675" s="78"/>
      <c r="J675" s="127"/>
      <c r="K675" s="127"/>
      <c r="L675" s="127"/>
      <c r="M675" s="127"/>
      <c r="N675" s="127"/>
      <c r="O675" s="127"/>
      <c r="P675" s="127"/>
      <c r="Q675" s="127"/>
      <c r="R675" s="127"/>
      <c r="S675" s="127"/>
      <c r="T675" s="127"/>
      <c r="U675" s="127"/>
      <c r="V675" s="127"/>
      <c r="W675" s="127"/>
      <c r="X675" s="71"/>
      <c r="Y675" s="71"/>
      <c r="Z675" s="71"/>
    </row>
    <row r="676" spans="1:26">
      <c r="A676" s="71"/>
      <c r="B676" s="71"/>
      <c r="C676" s="71"/>
      <c r="D676" s="106"/>
      <c r="E676" s="127"/>
      <c r="F676" s="78"/>
      <c r="G676" s="71"/>
      <c r="H676" s="78"/>
      <c r="I676" s="78"/>
      <c r="J676" s="127"/>
      <c r="K676" s="127"/>
      <c r="L676" s="127"/>
      <c r="M676" s="127"/>
      <c r="N676" s="127"/>
      <c r="O676" s="127"/>
      <c r="P676" s="127"/>
      <c r="Q676" s="127"/>
      <c r="R676" s="127"/>
      <c r="S676" s="127"/>
      <c r="T676" s="127"/>
      <c r="U676" s="127"/>
      <c r="V676" s="127"/>
      <c r="W676" s="127"/>
      <c r="X676" s="71"/>
      <c r="Y676" s="71"/>
      <c r="Z676" s="71"/>
    </row>
    <row r="677" spans="1:26">
      <c r="A677" s="71"/>
      <c r="B677" s="71"/>
      <c r="C677" s="71"/>
      <c r="D677" s="106"/>
      <c r="E677" s="127"/>
      <c r="F677" s="78"/>
      <c r="G677" s="71"/>
      <c r="H677" s="78"/>
      <c r="I677" s="78"/>
      <c r="J677" s="127"/>
      <c r="K677" s="127"/>
      <c r="L677" s="127"/>
      <c r="M677" s="127"/>
      <c r="N677" s="127"/>
      <c r="O677" s="127"/>
      <c r="P677" s="127"/>
      <c r="Q677" s="127"/>
      <c r="R677" s="127"/>
      <c r="S677" s="127"/>
      <c r="T677" s="127"/>
      <c r="U677" s="127"/>
      <c r="V677" s="127"/>
      <c r="W677" s="127"/>
      <c r="X677" s="71"/>
      <c r="Y677" s="71"/>
      <c r="Z677" s="71"/>
    </row>
    <row r="678" spans="1:26">
      <c r="A678" s="71"/>
      <c r="B678" s="71"/>
      <c r="C678" s="71"/>
      <c r="D678" s="106"/>
      <c r="E678" s="127"/>
      <c r="F678" s="78"/>
      <c r="G678" s="71"/>
      <c r="H678" s="78"/>
      <c r="I678" s="78"/>
      <c r="J678" s="127"/>
      <c r="K678" s="127"/>
      <c r="L678" s="127"/>
      <c r="M678" s="127"/>
      <c r="N678" s="127"/>
      <c r="O678" s="127"/>
      <c r="P678" s="127"/>
      <c r="Q678" s="127"/>
      <c r="R678" s="127"/>
      <c r="S678" s="127"/>
      <c r="T678" s="127"/>
      <c r="U678" s="127"/>
      <c r="V678" s="127"/>
      <c r="W678" s="127"/>
      <c r="X678" s="71"/>
      <c r="Y678" s="71"/>
      <c r="Z678" s="71"/>
    </row>
    <row r="679" spans="1:26">
      <c r="A679" s="71"/>
      <c r="B679" s="71"/>
      <c r="C679" s="71"/>
      <c r="D679" s="106"/>
      <c r="E679" s="127"/>
      <c r="F679" s="78"/>
      <c r="G679" s="71"/>
      <c r="H679" s="78"/>
      <c r="I679" s="78"/>
      <c r="J679" s="127"/>
      <c r="K679" s="127"/>
      <c r="L679" s="127"/>
      <c r="M679" s="127"/>
      <c r="N679" s="127"/>
      <c r="O679" s="127"/>
      <c r="P679" s="127"/>
      <c r="Q679" s="127"/>
      <c r="R679" s="127"/>
      <c r="S679" s="127"/>
      <c r="T679" s="127"/>
      <c r="U679" s="127"/>
      <c r="V679" s="127"/>
      <c r="W679" s="127"/>
      <c r="X679" s="71"/>
      <c r="Y679" s="71"/>
      <c r="Z679" s="71"/>
    </row>
    <row r="680" spans="1:26">
      <c r="A680" s="71"/>
      <c r="B680" s="71"/>
      <c r="C680" s="71"/>
      <c r="D680" s="106"/>
      <c r="E680" s="127"/>
      <c r="F680" s="78"/>
      <c r="G680" s="71"/>
      <c r="H680" s="78"/>
      <c r="I680" s="78"/>
      <c r="J680" s="127"/>
      <c r="K680" s="127"/>
      <c r="L680" s="127"/>
      <c r="M680" s="127"/>
      <c r="N680" s="127"/>
      <c r="O680" s="127"/>
      <c r="P680" s="127"/>
      <c r="Q680" s="127"/>
      <c r="R680" s="127"/>
      <c r="S680" s="127"/>
      <c r="T680" s="127"/>
      <c r="U680" s="127"/>
      <c r="V680" s="127"/>
      <c r="W680" s="127"/>
      <c r="X680" s="71"/>
      <c r="Y680" s="71"/>
      <c r="Z680" s="71"/>
    </row>
    <row r="681" spans="1:26">
      <c r="A681" s="71"/>
      <c r="B681" s="71"/>
      <c r="C681" s="71"/>
      <c r="D681" s="106"/>
      <c r="E681" s="127"/>
      <c r="F681" s="78"/>
      <c r="G681" s="71"/>
      <c r="H681" s="78"/>
      <c r="I681" s="78"/>
      <c r="J681" s="127"/>
      <c r="K681" s="127"/>
      <c r="L681" s="127"/>
      <c r="M681" s="127"/>
      <c r="N681" s="127"/>
      <c r="O681" s="127"/>
      <c r="P681" s="127"/>
      <c r="Q681" s="127"/>
      <c r="R681" s="127"/>
      <c r="S681" s="127"/>
      <c r="T681" s="127"/>
      <c r="U681" s="127"/>
      <c r="V681" s="127"/>
      <c r="W681" s="127"/>
      <c r="X681" s="71"/>
      <c r="Y681" s="71"/>
      <c r="Z681" s="71"/>
    </row>
    <row r="682" spans="1:26">
      <c r="A682" s="71"/>
      <c r="B682" s="71"/>
      <c r="C682" s="71"/>
      <c r="D682" s="106"/>
      <c r="E682" s="127"/>
      <c r="F682" s="78"/>
      <c r="G682" s="71"/>
      <c r="H682" s="78"/>
      <c r="I682" s="78"/>
      <c r="J682" s="127"/>
      <c r="K682" s="127"/>
      <c r="L682" s="127"/>
      <c r="M682" s="127"/>
      <c r="N682" s="127"/>
      <c r="O682" s="127"/>
      <c r="P682" s="127"/>
      <c r="Q682" s="127"/>
      <c r="R682" s="127"/>
      <c r="S682" s="127"/>
      <c r="T682" s="127"/>
      <c r="U682" s="127"/>
      <c r="V682" s="127"/>
      <c r="W682" s="127"/>
      <c r="X682" s="71"/>
      <c r="Y682" s="71"/>
      <c r="Z682" s="71"/>
    </row>
    <row r="683" spans="1:26">
      <c r="A683" s="71"/>
      <c r="B683" s="71"/>
      <c r="C683" s="71"/>
      <c r="D683" s="106"/>
      <c r="E683" s="127"/>
      <c r="F683" s="78"/>
      <c r="G683" s="71"/>
      <c r="H683" s="78"/>
      <c r="I683" s="78"/>
      <c r="J683" s="127"/>
      <c r="K683" s="127"/>
      <c r="L683" s="127"/>
      <c r="M683" s="127"/>
      <c r="N683" s="127"/>
      <c r="O683" s="127"/>
      <c r="P683" s="127"/>
      <c r="Q683" s="127"/>
      <c r="R683" s="127"/>
      <c r="S683" s="127"/>
      <c r="T683" s="127"/>
      <c r="U683" s="127"/>
      <c r="V683" s="127"/>
      <c r="W683" s="127"/>
      <c r="X683" s="71"/>
      <c r="Y683" s="71"/>
      <c r="Z683" s="71"/>
    </row>
    <row r="684" spans="1:26">
      <c r="A684" s="71"/>
      <c r="B684" s="71"/>
      <c r="C684" s="71"/>
      <c r="D684" s="106"/>
      <c r="E684" s="127"/>
      <c r="F684" s="78"/>
      <c r="G684" s="71"/>
      <c r="H684" s="78"/>
      <c r="I684" s="78"/>
      <c r="J684" s="127"/>
      <c r="K684" s="127"/>
      <c r="L684" s="127"/>
      <c r="M684" s="127"/>
      <c r="N684" s="127"/>
      <c r="O684" s="127"/>
      <c r="P684" s="127"/>
      <c r="Q684" s="127"/>
      <c r="R684" s="127"/>
      <c r="S684" s="127"/>
      <c r="T684" s="127"/>
      <c r="U684" s="127"/>
      <c r="V684" s="127"/>
      <c r="W684" s="127"/>
      <c r="X684" s="71"/>
      <c r="Y684" s="71"/>
      <c r="Z684" s="71"/>
    </row>
    <row r="685" spans="1:26">
      <c r="A685" s="71"/>
      <c r="B685" s="71"/>
      <c r="C685" s="71"/>
      <c r="D685" s="106"/>
      <c r="E685" s="127"/>
      <c r="F685" s="78"/>
      <c r="G685" s="71"/>
      <c r="H685" s="78"/>
      <c r="I685" s="78"/>
      <c r="J685" s="127"/>
      <c r="K685" s="127"/>
      <c r="L685" s="127"/>
      <c r="M685" s="127"/>
      <c r="N685" s="127"/>
      <c r="O685" s="127"/>
      <c r="P685" s="127"/>
      <c r="Q685" s="127"/>
      <c r="R685" s="127"/>
      <c r="S685" s="127"/>
      <c r="T685" s="127"/>
      <c r="U685" s="127"/>
      <c r="V685" s="127"/>
      <c r="W685" s="127"/>
      <c r="X685" s="71"/>
      <c r="Y685" s="71"/>
      <c r="Z685" s="71"/>
    </row>
    <row r="686" spans="1:26">
      <c r="A686" s="71"/>
      <c r="B686" s="71"/>
      <c r="C686" s="71"/>
      <c r="D686" s="106"/>
      <c r="E686" s="127"/>
      <c r="F686" s="78"/>
      <c r="G686" s="71"/>
      <c r="H686" s="78"/>
      <c r="I686" s="78"/>
      <c r="J686" s="127"/>
      <c r="K686" s="127"/>
      <c r="L686" s="127"/>
      <c r="M686" s="127"/>
      <c r="N686" s="127"/>
      <c r="O686" s="127"/>
      <c r="P686" s="127"/>
      <c r="Q686" s="127"/>
      <c r="R686" s="127"/>
      <c r="S686" s="127"/>
      <c r="T686" s="127"/>
      <c r="U686" s="127"/>
      <c r="V686" s="127"/>
      <c r="W686" s="127"/>
      <c r="X686" s="71"/>
      <c r="Y686" s="71"/>
      <c r="Z686" s="71"/>
    </row>
    <row r="687" spans="1:26">
      <c r="A687" s="71"/>
      <c r="B687" s="71"/>
      <c r="C687" s="71"/>
      <c r="D687" s="106"/>
      <c r="E687" s="127"/>
      <c r="F687" s="78"/>
      <c r="G687" s="71"/>
      <c r="H687" s="78"/>
      <c r="I687" s="78"/>
      <c r="J687" s="127"/>
      <c r="K687" s="127"/>
      <c r="L687" s="127"/>
      <c r="M687" s="127"/>
      <c r="N687" s="127"/>
      <c r="O687" s="127"/>
      <c r="P687" s="127"/>
      <c r="Q687" s="127"/>
      <c r="R687" s="127"/>
      <c r="S687" s="127"/>
      <c r="T687" s="127"/>
      <c r="U687" s="127"/>
      <c r="V687" s="127"/>
      <c r="W687" s="127"/>
      <c r="X687" s="71"/>
      <c r="Y687" s="71"/>
      <c r="Z687" s="71"/>
    </row>
    <row r="688" spans="1:26">
      <c r="A688" s="71"/>
      <c r="B688" s="71"/>
      <c r="C688" s="71"/>
      <c r="D688" s="106"/>
      <c r="E688" s="127"/>
      <c r="F688" s="78"/>
      <c r="G688" s="71"/>
      <c r="H688" s="78"/>
      <c r="I688" s="78"/>
      <c r="J688" s="127"/>
      <c r="K688" s="127"/>
      <c r="L688" s="127"/>
      <c r="M688" s="127"/>
      <c r="N688" s="127"/>
      <c r="O688" s="127"/>
      <c r="P688" s="127"/>
      <c r="Q688" s="127"/>
      <c r="R688" s="127"/>
      <c r="S688" s="127"/>
      <c r="T688" s="127"/>
      <c r="U688" s="127"/>
      <c r="V688" s="127"/>
      <c r="W688" s="127"/>
      <c r="X688" s="71"/>
      <c r="Y688" s="71"/>
      <c r="Z688" s="71"/>
    </row>
    <row r="689" spans="1:26">
      <c r="A689" s="71"/>
      <c r="B689" s="71"/>
      <c r="C689" s="71"/>
      <c r="D689" s="106"/>
      <c r="E689" s="127"/>
      <c r="F689" s="78"/>
      <c r="G689" s="71"/>
      <c r="H689" s="78"/>
      <c r="I689" s="78"/>
      <c r="J689" s="127"/>
      <c r="K689" s="127"/>
      <c r="L689" s="127"/>
      <c r="M689" s="127"/>
      <c r="N689" s="127"/>
      <c r="O689" s="127"/>
      <c r="P689" s="127"/>
      <c r="Q689" s="127"/>
      <c r="R689" s="127"/>
      <c r="S689" s="127"/>
      <c r="T689" s="127"/>
      <c r="U689" s="127"/>
      <c r="V689" s="127"/>
      <c r="W689" s="127"/>
      <c r="X689" s="71"/>
      <c r="Y689" s="71"/>
      <c r="Z689" s="71"/>
    </row>
    <row r="690" spans="1:26">
      <c r="A690" s="71"/>
      <c r="B690" s="71"/>
      <c r="C690" s="71"/>
      <c r="D690" s="106"/>
      <c r="E690" s="127"/>
      <c r="F690" s="78"/>
      <c r="G690" s="71"/>
      <c r="H690" s="78"/>
      <c r="I690" s="78"/>
      <c r="J690" s="127"/>
      <c r="K690" s="127"/>
      <c r="L690" s="127"/>
      <c r="M690" s="127"/>
      <c r="N690" s="127"/>
      <c r="O690" s="127"/>
      <c r="P690" s="127"/>
      <c r="Q690" s="127"/>
      <c r="R690" s="127"/>
      <c r="S690" s="127"/>
      <c r="T690" s="127"/>
      <c r="U690" s="127"/>
      <c r="V690" s="127"/>
      <c r="W690" s="127"/>
      <c r="X690" s="71"/>
      <c r="Y690" s="71"/>
      <c r="Z690" s="71"/>
    </row>
    <row r="691" spans="1:26">
      <c r="A691" s="71"/>
      <c r="B691" s="71"/>
      <c r="C691" s="71"/>
      <c r="D691" s="106"/>
      <c r="E691" s="127"/>
      <c r="F691" s="78"/>
      <c r="G691" s="71"/>
      <c r="H691" s="78"/>
      <c r="I691" s="78"/>
      <c r="J691" s="127"/>
      <c r="K691" s="127"/>
      <c r="L691" s="127"/>
      <c r="M691" s="127"/>
      <c r="N691" s="127"/>
      <c r="O691" s="127"/>
      <c r="P691" s="127"/>
      <c r="Q691" s="127"/>
      <c r="R691" s="127"/>
      <c r="S691" s="127"/>
      <c r="T691" s="127"/>
      <c r="U691" s="127"/>
      <c r="V691" s="127"/>
      <c r="W691" s="127"/>
      <c r="X691" s="71"/>
      <c r="Y691" s="71"/>
      <c r="Z691" s="71"/>
    </row>
    <row r="692" spans="1:26">
      <c r="A692" s="71"/>
      <c r="B692" s="71"/>
      <c r="C692" s="71"/>
      <c r="D692" s="106"/>
      <c r="E692" s="127"/>
      <c r="F692" s="78"/>
      <c r="G692" s="71"/>
      <c r="H692" s="78"/>
      <c r="I692" s="78"/>
      <c r="J692" s="127"/>
      <c r="K692" s="127"/>
      <c r="L692" s="127"/>
      <c r="M692" s="127"/>
      <c r="N692" s="127"/>
      <c r="O692" s="127"/>
      <c r="P692" s="127"/>
      <c r="Q692" s="127"/>
      <c r="R692" s="127"/>
      <c r="S692" s="127"/>
      <c r="T692" s="127"/>
      <c r="U692" s="127"/>
      <c r="V692" s="127"/>
      <c r="W692" s="127"/>
      <c r="X692" s="71"/>
      <c r="Y692" s="71"/>
      <c r="Z692" s="71"/>
    </row>
    <row r="693" spans="1:26">
      <c r="A693" s="71"/>
      <c r="B693" s="71"/>
      <c r="C693" s="71"/>
      <c r="D693" s="106"/>
      <c r="E693" s="127"/>
      <c r="F693" s="78"/>
      <c r="G693" s="71"/>
      <c r="H693" s="78"/>
      <c r="I693" s="78"/>
      <c r="J693" s="127"/>
      <c r="K693" s="127"/>
      <c r="L693" s="127"/>
      <c r="M693" s="127"/>
      <c r="N693" s="127"/>
      <c r="O693" s="127"/>
      <c r="P693" s="127"/>
      <c r="Q693" s="127"/>
      <c r="R693" s="127"/>
      <c r="S693" s="127"/>
      <c r="T693" s="127"/>
      <c r="U693" s="127"/>
      <c r="V693" s="127"/>
      <c r="W693" s="127"/>
      <c r="X693" s="71"/>
      <c r="Y693" s="71"/>
      <c r="Z693" s="71"/>
    </row>
    <row r="694" spans="1:26">
      <c r="A694" s="71"/>
      <c r="B694" s="71"/>
      <c r="C694" s="71"/>
      <c r="D694" s="106"/>
      <c r="E694" s="127"/>
      <c r="F694" s="78"/>
      <c r="G694" s="71"/>
      <c r="H694" s="78"/>
      <c r="I694" s="78"/>
      <c r="J694" s="127"/>
      <c r="K694" s="127"/>
      <c r="L694" s="127"/>
      <c r="M694" s="127"/>
      <c r="N694" s="127"/>
      <c r="O694" s="127"/>
      <c r="P694" s="127"/>
      <c r="Q694" s="127"/>
      <c r="R694" s="127"/>
      <c r="S694" s="127"/>
      <c r="T694" s="127"/>
      <c r="U694" s="127"/>
      <c r="V694" s="127"/>
      <c r="W694" s="127"/>
      <c r="X694" s="71"/>
      <c r="Y694" s="71"/>
      <c r="Z694" s="71"/>
    </row>
    <row r="695" spans="1:26">
      <c r="A695" s="71"/>
      <c r="B695" s="71"/>
      <c r="C695" s="71"/>
      <c r="D695" s="106"/>
      <c r="E695" s="127"/>
      <c r="F695" s="78"/>
      <c r="G695" s="71"/>
      <c r="H695" s="78"/>
      <c r="I695" s="78"/>
      <c r="J695" s="127"/>
      <c r="K695" s="127"/>
      <c r="L695" s="127"/>
      <c r="M695" s="127"/>
      <c r="N695" s="127"/>
      <c r="O695" s="127"/>
      <c r="P695" s="127"/>
      <c r="Q695" s="127"/>
      <c r="R695" s="127"/>
      <c r="S695" s="127"/>
      <c r="T695" s="127"/>
      <c r="U695" s="127"/>
      <c r="V695" s="127"/>
      <c r="W695" s="127"/>
      <c r="X695" s="71"/>
      <c r="Y695" s="71"/>
      <c r="Z695" s="71"/>
    </row>
    <row r="696" spans="1:26">
      <c r="A696" s="71"/>
      <c r="B696" s="71"/>
      <c r="C696" s="71"/>
      <c r="D696" s="106"/>
      <c r="E696" s="127"/>
      <c r="F696" s="78"/>
      <c r="G696" s="71"/>
      <c r="H696" s="78"/>
      <c r="I696" s="78"/>
      <c r="J696" s="127"/>
      <c r="K696" s="127"/>
      <c r="L696" s="127"/>
      <c r="M696" s="127"/>
      <c r="N696" s="127"/>
      <c r="O696" s="127"/>
      <c r="P696" s="127"/>
      <c r="Q696" s="127"/>
      <c r="R696" s="127"/>
      <c r="S696" s="127"/>
      <c r="T696" s="127"/>
      <c r="U696" s="127"/>
      <c r="V696" s="127"/>
      <c r="W696" s="127"/>
      <c r="X696" s="71"/>
      <c r="Y696" s="71"/>
      <c r="Z696" s="71"/>
    </row>
    <row r="697" spans="1:26">
      <c r="A697" s="71"/>
      <c r="B697" s="71"/>
      <c r="C697" s="71"/>
      <c r="D697" s="106"/>
      <c r="E697" s="127"/>
      <c r="F697" s="78"/>
      <c r="G697" s="71"/>
      <c r="H697" s="78"/>
      <c r="I697" s="78"/>
      <c r="J697" s="127"/>
      <c r="K697" s="127"/>
      <c r="L697" s="127"/>
      <c r="M697" s="127"/>
      <c r="N697" s="127"/>
      <c r="O697" s="127"/>
      <c r="P697" s="127"/>
      <c r="Q697" s="127"/>
      <c r="R697" s="127"/>
      <c r="S697" s="127"/>
      <c r="T697" s="127"/>
      <c r="U697" s="127"/>
      <c r="V697" s="127"/>
      <c r="W697" s="127"/>
      <c r="X697" s="71"/>
      <c r="Y697" s="71"/>
      <c r="Z697" s="71"/>
    </row>
    <row r="698" spans="1:26">
      <c r="A698" s="71"/>
      <c r="B698" s="71"/>
      <c r="C698" s="71"/>
      <c r="D698" s="106"/>
      <c r="E698" s="127"/>
      <c r="F698" s="78"/>
      <c r="G698" s="71"/>
      <c r="H698" s="78"/>
      <c r="I698" s="78"/>
      <c r="J698" s="127"/>
      <c r="K698" s="127"/>
      <c r="L698" s="127"/>
      <c r="M698" s="127"/>
      <c r="N698" s="127"/>
      <c r="O698" s="127"/>
      <c r="P698" s="127"/>
      <c r="Q698" s="127"/>
      <c r="R698" s="127"/>
      <c r="S698" s="127"/>
      <c r="T698" s="127"/>
      <c r="U698" s="127"/>
      <c r="V698" s="127"/>
      <c r="W698" s="127"/>
      <c r="X698" s="71"/>
      <c r="Y698" s="71"/>
      <c r="Z698" s="71"/>
    </row>
    <row r="699" spans="1:26">
      <c r="A699" s="71"/>
      <c r="B699" s="71"/>
      <c r="C699" s="71"/>
      <c r="D699" s="106"/>
      <c r="E699" s="127"/>
      <c r="F699" s="78"/>
      <c r="G699" s="71"/>
      <c r="H699" s="78"/>
      <c r="I699" s="78"/>
      <c r="J699" s="127"/>
      <c r="K699" s="127"/>
      <c r="L699" s="127"/>
      <c r="M699" s="127"/>
      <c r="N699" s="127"/>
      <c r="O699" s="127"/>
      <c r="P699" s="127"/>
      <c r="Q699" s="127"/>
      <c r="R699" s="127"/>
      <c r="S699" s="127"/>
      <c r="T699" s="127"/>
      <c r="U699" s="127"/>
      <c r="V699" s="127"/>
      <c r="W699" s="127"/>
      <c r="X699" s="71"/>
      <c r="Y699" s="71"/>
      <c r="Z699" s="71"/>
    </row>
    <row r="700" spans="1:26">
      <c r="A700" s="71"/>
      <c r="B700" s="71"/>
      <c r="C700" s="71"/>
      <c r="D700" s="106"/>
      <c r="E700" s="127"/>
      <c r="F700" s="78"/>
      <c r="G700" s="71"/>
      <c r="H700" s="78"/>
      <c r="I700" s="78"/>
      <c r="J700" s="127"/>
      <c r="K700" s="127"/>
      <c r="L700" s="127"/>
      <c r="M700" s="127"/>
      <c r="N700" s="127"/>
      <c r="O700" s="127"/>
      <c r="P700" s="127"/>
      <c r="Q700" s="127"/>
      <c r="R700" s="127"/>
      <c r="S700" s="127"/>
      <c r="T700" s="127"/>
      <c r="U700" s="127"/>
      <c r="V700" s="127"/>
      <c r="W700" s="127"/>
      <c r="X700" s="71"/>
      <c r="Y700" s="71"/>
      <c r="Z700" s="71"/>
    </row>
    <row r="701" spans="1:26">
      <c r="A701" s="71"/>
      <c r="B701" s="71"/>
      <c r="C701" s="71"/>
      <c r="D701" s="106"/>
      <c r="E701" s="127"/>
      <c r="F701" s="78"/>
      <c r="G701" s="71"/>
      <c r="H701" s="78"/>
      <c r="I701" s="78"/>
      <c r="J701" s="127"/>
      <c r="K701" s="127"/>
      <c r="L701" s="127"/>
      <c r="M701" s="127"/>
      <c r="N701" s="127"/>
      <c r="O701" s="127"/>
      <c r="P701" s="127"/>
      <c r="Q701" s="127"/>
      <c r="R701" s="127"/>
      <c r="S701" s="127"/>
      <c r="T701" s="127"/>
      <c r="U701" s="127"/>
      <c r="V701" s="127"/>
      <c r="W701" s="127"/>
      <c r="X701" s="71"/>
      <c r="Y701" s="71"/>
      <c r="Z701" s="71"/>
    </row>
    <row r="702" spans="1:26">
      <c r="A702" s="71"/>
      <c r="B702" s="71"/>
      <c r="C702" s="71"/>
      <c r="D702" s="106"/>
      <c r="E702" s="127"/>
      <c r="F702" s="78"/>
      <c r="G702" s="71"/>
      <c r="H702" s="78"/>
      <c r="I702" s="78"/>
      <c r="J702" s="127"/>
      <c r="K702" s="127"/>
      <c r="L702" s="127"/>
      <c r="M702" s="127"/>
      <c r="N702" s="127"/>
      <c r="O702" s="127"/>
      <c r="P702" s="127"/>
      <c r="Q702" s="127"/>
      <c r="R702" s="127"/>
      <c r="S702" s="127"/>
      <c r="T702" s="127"/>
      <c r="U702" s="127"/>
      <c r="V702" s="127"/>
      <c r="W702" s="127"/>
      <c r="X702" s="71"/>
      <c r="Y702" s="71"/>
      <c r="Z702" s="71"/>
    </row>
    <row r="703" spans="1:26">
      <c r="A703" s="71"/>
      <c r="B703" s="71"/>
      <c r="C703" s="71"/>
      <c r="D703" s="106"/>
      <c r="E703" s="127"/>
      <c r="F703" s="78"/>
      <c r="G703" s="71"/>
      <c r="H703" s="78"/>
      <c r="I703" s="78"/>
      <c r="J703" s="127"/>
      <c r="K703" s="127"/>
      <c r="L703" s="127"/>
      <c r="M703" s="127"/>
      <c r="N703" s="127"/>
      <c r="O703" s="127"/>
      <c r="P703" s="127"/>
      <c r="Q703" s="127"/>
      <c r="R703" s="127"/>
      <c r="S703" s="127"/>
      <c r="T703" s="127"/>
      <c r="U703" s="127"/>
      <c r="V703" s="127"/>
      <c r="W703" s="127"/>
      <c r="X703" s="71"/>
      <c r="Y703" s="71"/>
      <c r="Z703" s="71"/>
    </row>
    <row r="704" spans="1:26">
      <c r="A704" s="71"/>
      <c r="B704" s="71"/>
      <c r="C704" s="71"/>
      <c r="D704" s="106"/>
      <c r="E704" s="127"/>
      <c r="F704" s="78"/>
      <c r="G704" s="71"/>
      <c r="H704" s="78"/>
      <c r="I704" s="78"/>
      <c r="J704" s="127"/>
      <c r="K704" s="127"/>
      <c r="L704" s="127"/>
      <c r="M704" s="127"/>
      <c r="N704" s="127"/>
      <c r="O704" s="127"/>
      <c r="P704" s="127"/>
      <c r="Q704" s="127"/>
      <c r="R704" s="127"/>
      <c r="S704" s="127"/>
      <c r="T704" s="127"/>
      <c r="U704" s="127"/>
      <c r="V704" s="127"/>
      <c r="W704" s="127"/>
      <c r="X704" s="71"/>
      <c r="Y704" s="71"/>
      <c r="Z704" s="71"/>
    </row>
    <row r="705" spans="1:26">
      <c r="A705" s="71"/>
      <c r="B705" s="71"/>
      <c r="C705" s="71"/>
      <c r="D705" s="106"/>
      <c r="E705" s="127"/>
      <c r="F705" s="78"/>
      <c r="G705" s="71"/>
      <c r="H705" s="78"/>
      <c r="I705" s="78"/>
      <c r="J705" s="127"/>
      <c r="K705" s="127"/>
      <c r="L705" s="127"/>
      <c r="M705" s="127"/>
      <c r="N705" s="127"/>
      <c r="O705" s="127"/>
      <c r="P705" s="127"/>
      <c r="Q705" s="127"/>
      <c r="R705" s="127"/>
      <c r="S705" s="127"/>
      <c r="T705" s="127"/>
      <c r="U705" s="127"/>
      <c r="V705" s="127"/>
      <c r="W705" s="127"/>
      <c r="X705" s="71"/>
      <c r="Y705" s="71"/>
      <c r="Z705" s="71"/>
    </row>
    <row r="706" spans="1:26">
      <c r="A706" s="71"/>
      <c r="B706" s="71"/>
      <c r="C706" s="71"/>
      <c r="D706" s="106"/>
      <c r="E706" s="127"/>
      <c r="F706" s="78"/>
      <c r="G706" s="71"/>
      <c r="H706" s="78"/>
      <c r="I706" s="78"/>
      <c r="J706" s="127"/>
      <c r="K706" s="127"/>
      <c r="L706" s="127"/>
      <c r="M706" s="127"/>
      <c r="N706" s="127"/>
      <c r="O706" s="127"/>
      <c r="P706" s="127"/>
      <c r="Q706" s="127"/>
      <c r="R706" s="127"/>
      <c r="S706" s="127"/>
      <c r="T706" s="127"/>
      <c r="U706" s="127"/>
      <c r="V706" s="127"/>
      <c r="W706" s="127"/>
      <c r="X706" s="71"/>
      <c r="Y706" s="71"/>
      <c r="Z706" s="71"/>
    </row>
    <row r="707" spans="1:26">
      <c r="A707" s="71"/>
      <c r="B707" s="71"/>
      <c r="C707" s="71"/>
      <c r="D707" s="106"/>
      <c r="E707" s="127"/>
      <c r="F707" s="78"/>
      <c r="G707" s="71"/>
      <c r="H707" s="78"/>
      <c r="I707" s="78"/>
      <c r="J707" s="127"/>
      <c r="K707" s="127"/>
      <c r="L707" s="127"/>
      <c r="M707" s="127"/>
      <c r="N707" s="127"/>
      <c r="O707" s="127"/>
      <c r="P707" s="127"/>
      <c r="Q707" s="127"/>
      <c r="R707" s="127"/>
      <c r="S707" s="127"/>
      <c r="T707" s="127"/>
      <c r="U707" s="127"/>
      <c r="V707" s="127"/>
      <c r="W707" s="127"/>
      <c r="X707" s="71"/>
      <c r="Y707" s="71"/>
      <c r="Z707" s="71"/>
    </row>
    <row r="708" spans="1:26">
      <c r="A708" s="71"/>
      <c r="B708" s="71"/>
      <c r="C708" s="71"/>
      <c r="D708" s="106"/>
      <c r="E708" s="127"/>
      <c r="F708" s="78"/>
      <c r="G708" s="71"/>
      <c r="H708" s="78"/>
      <c r="I708" s="78"/>
      <c r="J708" s="127"/>
      <c r="K708" s="127"/>
      <c r="L708" s="127"/>
      <c r="M708" s="127"/>
      <c r="N708" s="127"/>
      <c r="O708" s="127"/>
      <c r="P708" s="127"/>
      <c r="Q708" s="127"/>
      <c r="R708" s="127"/>
      <c r="S708" s="127"/>
      <c r="T708" s="127"/>
      <c r="U708" s="127"/>
      <c r="V708" s="127"/>
      <c r="W708" s="127"/>
      <c r="X708" s="71"/>
      <c r="Y708" s="71"/>
      <c r="Z708" s="71"/>
    </row>
    <row r="709" spans="1:26">
      <c r="A709" s="71"/>
      <c r="B709" s="71"/>
      <c r="C709" s="71"/>
      <c r="D709" s="106"/>
      <c r="E709" s="127"/>
      <c r="F709" s="78"/>
      <c r="G709" s="71"/>
      <c r="H709" s="78"/>
      <c r="I709" s="78"/>
      <c r="J709" s="127"/>
      <c r="K709" s="127"/>
      <c r="L709" s="127"/>
      <c r="M709" s="127"/>
      <c r="N709" s="127"/>
      <c r="O709" s="127"/>
      <c r="P709" s="127"/>
      <c r="Q709" s="127"/>
      <c r="R709" s="127"/>
      <c r="S709" s="127"/>
      <c r="T709" s="127"/>
      <c r="U709" s="127"/>
      <c r="V709" s="127"/>
      <c r="W709" s="127"/>
      <c r="X709" s="71"/>
      <c r="Y709" s="71"/>
      <c r="Z709" s="71"/>
    </row>
    <row r="710" spans="1:26">
      <c r="A710" s="71"/>
      <c r="B710" s="71"/>
      <c r="C710" s="71"/>
      <c r="D710" s="106"/>
      <c r="E710" s="127"/>
      <c r="F710" s="78"/>
      <c r="G710" s="71"/>
      <c r="H710" s="78"/>
      <c r="I710" s="78"/>
      <c r="J710" s="127"/>
      <c r="K710" s="127"/>
      <c r="L710" s="127"/>
      <c r="M710" s="127"/>
      <c r="N710" s="127"/>
      <c r="O710" s="127"/>
      <c r="P710" s="127"/>
      <c r="Q710" s="127"/>
      <c r="R710" s="127"/>
      <c r="S710" s="127"/>
      <c r="T710" s="127"/>
      <c r="U710" s="127"/>
      <c r="V710" s="127"/>
      <c r="W710" s="127"/>
      <c r="X710" s="71"/>
      <c r="Y710" s="71"/>
      <c r="Z710" s="71"/>
    </row>
    <row r="711" spans="1:26">
      <c r="A711" s="71"/>
      <c r="B711" s="71"/>
      <c r="C711" s="71"/>
      <c r="D711" s="106"/>
      <c r="E711" s="127"/>
      <c r="F711" s="78"/>
      <c r="G711" s="71"/>
      <c r="H711" s="78"/>
      <c r="I711" s="78"/>
      <c r="J711" s="127"/>
      <c r="K711" s="127"/>
      <c r="L711" s="127"/>
      <c r="M711" s="127"/>
      <c r="N711" s="127"/>
      <c r="O711" s="127"/>
      <c r="P711" s="127"/>
      <c r="Q711" s="127"/>
      <c r="R711" s="127"/>
      <c r="S711" s="127"/>
      <c r="T711" s="127"/>
      <c r="U711" s="127"/>
      <c r="V711" s="127"/>
      <c r="W711" s="127"/>
      <c r="X711" s="71"/>
      <c r="Y711" s="71"/>
      <c r="Z711" s="71"/>
    </row>
    <row r="712" spans="1:26">
      <c r="A712" s="71"/>
      <c r="B712" s="71"/>
      <c r="C712" s="71"/>
      <c r="D712" s="106"/>
      <c r="E712" s="127"/>
      <c r="F712" s="78"/>
      <c r="G712" s="71"/>
      <c r="H712" s="78"/>
      <c r="I712" s="78"/>
      <c r="J712" s="127"/>
      <c r="K712" s="127"/>
      <c r="L712" s="127"/>
      <c r="M712" s="127"/>
      <c r="N712" s="127"/>
      <c r="O712" s="127"/>
      <c r="P712" s="127"/>
      <c r="Q712" s="127"/>
      <c r="R712" s="127"/>
      <c r="S712" s="127"/>
      <c r="T712" s="127"/>
      <c r="U712" s="127"/>
      <c r="V712" s="127"/>
      <c r="W712" s="127"/>
      <c r="X712" s="71"/>
      <c r="Y712" s="71"/>
      <c r="Z712" s="71"/>
    </row>
    <row r="713" spans="1:26">
      <c r="A713" s="71"/>
      <c r="B713" s="71"/>
      <c r="C713" s="71"/>
      <c r="D713" s="106"/>
      <c r="E713" s="127"/>
      <c r="F713" s="78"/>
      <c r="G713" s="71"/>
      <c r="H713" s="78"/>
      <c r="I713" s="78"/>
      <c r="J713" s="127"/>
      <c r="K713" s="127"/>
      <c r="L713" s="127"/>
      <c r="M713" s="127"/>
      <c r="N713" s="127"/>
      <c r="O713" s="127"/>
      <c r="P713" s="127"/>
      <c r="Q713" s="127"/>
      <c r="R713" s="127"/>
      <c r="S713" s="127"/>
      <c r="T713" s="127"/>
      <c r="U713" s="127"/>
      <c r="V713" s="127"/>
      <c r="W713" s="127"/>
      <c r="X713" s="71"/>
      <c r="Y713" s="71"/>
      <c r="Z713" s="71"/>
    </row>
    <row r="714" spans="1:26">
      <c r="A714" s="71"/>
      <c r="B714" s="71"/>
      <c r="C714" s="71"/>
      <c r="D714" s="106"/>
      <c r="E714" s="127"/>
      <c r="F714" s="78"/>
      <c r="G714" s="71"/>
      <c r="H714" s="78"/>
      <c r="I714" s="78"/>
      <c r="J714" s="127"/>
      <c r="K714" s="127"/>
      <c r="L714" s="127"/>
      <c r="M714" s="127"/>
      <c r="N714" s="127"/>
      <c r="O714" s="127"/>
      <c r="P714" s="127"/>
      <c r="Q714" s="127"/>
      <c r="R714" s="127"/>
      <c r="S714" s="127"/>
      <c r="T714" s="127"/>
      <c r="U714" s="127"/>
      <c r="V714" s="127"/>
      <c r="W714" s="127"/>
      <c r="X714" s="71"/>
      <c r="Y714" s="71"/>
      <c r="Z714" s="71"/>
    </row>
    <row r="715" spans="1:26">
      <c r="A715" s="71"/>
      <c r="B715" s="71"/>
      <c r="C715" s="71"/>
      <c r="D715" s="106"/>
      <c r="E715" s="127"/>
      <c r="F715" s="78"/>
      <c r="G715" s="71"/>
      <c r="H715" s="78"/>
      <c r="I715" s="78"/>
      <c r="J715" s="127"/>
      <c r="K715" s="127"/>
      <c r="L715" s="127"/>
      <c r="M715" s="127"/>
      <c r="N715" s="127"/>
      <c r="O715" s="127"/>
      <c r="P715" s="127"/>
      <c r="Q715" s="127"/>
      <c r="R715" s="127"/>
      <c r="S715" s="127"/>
      <c r="T715" s="127"/>
      <c r="U715" s="127"/>
      <c r="V715" s="127"/>
      <c r="W715" s="127"/>
      <c r="X715" s="71"/>
      <c r="Y715" s="71"/>
      <c r="Z715" s="71"/>
    </row>
    <row r="716" spans="1:26">
      <c r="A716" s="71"/>
      <c r="B716" s="71"/>
      <c r="C716" s="71"/>
      <c r="D716" s="106"/>
      <c r="E716" s="127"/>
      <c r="F716" s="78"/>
      <c r="G716" s="71"/>
      <c r="H716" s="78"/>
      <c r="I716" s="78"/>
      <c r="J716" s="127"/>
      <c r="K716" s="127"/>
      <c r="L716" s="127"/>
      <c r="M716" s="127"/>
      <c r="N716" s="127"/>
      <c r="O716" s="127"/>
      <c r="P716" s="127"/>
      <c r="Q716" s="127"/>
      <c r="R716" s="127"/>
      <c r="S716" s="127"/>
      <c r="T716" s="127"/>
      <c r="U716" s="127"/>
      <c r="V716" s="127"/>
      <c r="W716" s="127"/>
      <c r="X716" s="71"/>
      <c r="Y716" s="71"/>
      <c r="Z716" s="71"/>
    </row>
    <row r="717" spans="1:26">
      <c r="A717" s="71"/>
      <c r="B717" s="71"/>
      <c r="C717" s="71"/>
      <c r="D717" s="106"/>
      <c r="E717" s="127"/>
      <c r="F717" s="78"/>
      <c r="G717" s="71"/>
      <c r="H717" s="78"/>
      <c r="I717" s="78"/>
      <c r="J717" s="127"/>
      <c r="K717" s="127"/>
      <c r="L717" s="127"/>
      <c r="M717" s="127"/>
      <c r="N717" s="127"/>
      <c r="O717" s="127"/>
      <c r="P717" s="127"/>
      <c r="Q717" s="127"/>
      <c r="R717" s="127"/>
      <c r="S717" s="127"/>
      <c r="T717" s="127"/>
      <c r="U717" s="127"/>
      <c r="V717" s="127"/>
      <c r="W717" s="127"/>
      <c r="X717" s="71"/>
      <c r="Y717" s="71"/>
      <c r="Z717" s="71"/>
    </row>
    <row r="718" spans="1:26">
      <c r="A718" s="71"/>
      <c r="B718" s="71"/>
      <c r="C718" s="71"/>
      <c r="D718" s="106"/>
      <c r="E718" s="127"/>
      <c r="F718" s="78"/>
      <c r="G718" s="71"/>
      <c r="H718" s="78"/>
      <c r="I718" s="78"/>
      <c r="J718" s="127"/>
      <c r="K718" s="127"/>
      <c r="L718" s="127"/>
      <c r="M718" s="127"/>
      <c r="N718" s="127"/>
      <c r="O718" s="127"/>
      <c r="P718" s="127"/>
      <c r="Q718" s="127"/>
      <c r="R718" s="127"/>
      <c r="S718" s="127"/>
      <c r="T718" s="127"/>
      <c r="U718" s="127"/>
      <c r="V718" s="127"/>
      <c r="W718" s="127"/>
      <c r="X718" s="71"/>
      <c r="Y718" s="71"/>
      <c r="Z718" s="71"/>
    </row>
    <row r="719" spans="1:26">
      <c r="A719" s="71"/>
      <c r="B719" s="71"/>
      <c r="C719" s="71"/>
      <c r="D719" s="106"/>
      <c r="E719" s="127"/>
      <c r="F719" s="78"/>
      <c r="G719" s="71"/>
      <c r="H719" s="78"/>
      <c r="I719" s="78"/>
      <c r="J719" s="127"/>
      <c r="K719" s="127"/>
      <c r="L719" s="127"/>
      <c r="M719" s="127"/>
      <c r="N719" s="127"/>
      <c r="O719" s="127"/>
      <c r="P719" s="127"/>
      <c r="Q719" s="127"/>
      <c r="R719" s="127"/>
      <c r="S719" s="127"/>
      <c r="T719" s="127"/>
      <c r="U719" s="127"/>
      <c r="V719" s="127"/>
      <c r="W719" s="127"/>
      <c r="X719" s="71"/>
      <c r="Y719" s="71"/>
      <c r="Z719" s="71"/>
    </row>
    <row r="720" spans="1:26">
      <c r="A720" s="71"/>
      <c r="B720" s="71"/>
      <c r="C720" s="71"/>
      <c r="D720" s="106"/>
      <c r="E720" s="127"/>
      <c r="F720" s="78"/>
      <c r="G720" s="71"/>
      <c r="H720" s="78"/>
      <c r="I720" s="78"/>
      <c r="J720" s="127"/>
      <c r="K720" s="127"/>
      <c r="L720" s="127"/>
      <c r="M720" s="127"/>
      <c r="N720" s="127"/>
      <c r="O720" s="127"/>
      <c r="P720" s="127"/>
      <c r="Q720" s="127"/>
      <c r="R720" s="127"/>
      <c r="S720" s="127"/>
      <c r="T720" s="127"/>
      <c r="U720" s="127"/>
      <c r="V720" s="127"/>
      <c r="W720" s="127"/>
      <c r="X720" s="71"/>
      <c r="Y720" s="71"/>
      <c r="Z720" s="71"/>
    </row>
    <row r="721" spans="1:26">
      <c r="A721" s="71"/>
      <c r="B721" s="71"/>
      <c r="C721" s="71"/>
      <c r="D721" s="106"/>
      <c r="E721" s="127"/>
      <c r="F721" s="78"/>
      <c r="G721" s="71"/>
      <c r="H721" s="78"/>
      <c r="I721" s="78"/>
      <c r="J721" s="127"/>
      <c r="K721" s="127"/>
      <c r="L721" s="127"/>
      <c r="M721" s="127"/>
      <c r="N721" s="127"/>
      <c r="O721" s="127"/>
      <c r="P721" s="127"/>
      <c r="Q721" s="127"/>
      <c r="R721" s="127"/>
      <c r="S721" s="127"/>
      <c r="T721" s="127"/>
      <c r="U721" s="127"/>
      <c r="V721" s="127"/>
      <c r="W721" s="127"/>
      <c r="X721" s="71"/>
      <c r="Y721" s="71"/>
      <c r="Z721" s="71"/>
    </row>
    <row r="722" spans="1:26">
      <c r="A722" s="71"/>
      <c r="B722" s="71"/>
      <c r="C722" s="71"/>
      <c r="D722" s="106"/>
      <c r="E722" s="127"/>
      <c r="F722" s="78"/>
      <c r="G722" s="71"/>
      <c r="H722" s="78"/>
      <c r="I722" s="78"/>
      <c r="J722" s="127"/>
      <c r="K722" s="127"/>
      <c r="L722" s="127"/>
      <c r="M722" s="127"/>
      <c r="N722" s="127"/>
      <c r="O722" s="127"/>
      <c r="P722" s="127"/>
      <c r="Q722" s="127"/>
      <c r="R722" s="127"/>
      <c r="S722" s="127"/>
      <c r="T722" s="127"/>
      <c r="U722" s="127"/>
      <c r="V722" s="127"/>
      <c r="W722" s="127"/>
      <c r="X722" s="71"/>
      <c r="Y722" s="71"/>
      <c r="Z722" s="71"/>
    </row>
    <row r="723" spans="1:26">
      <c r="A723" s="71"/>
      <c r="B723" s="71"/>
      <c r="C723" s="71"/>
      <c r="D723" s="106"/>
      <c r="E723" s="127"/>
      <c r="F723" s="78"/>
      <c r="G723" s="71"/>
      <c r="H723" s="78"/>
      <c r="I723" s="78"/>
      <c r="J723" s="127"/>
      <c r="K723" s="127"/>
      <c r="L723" s="127"/>
      <c r="M723" s="127"/>
      <c r="N723" s="127"/>
      <c r="O723" s="127"/>
      <c r="P723" s="127"/>
      <c r="Q723" s="127"/>
      <c r="R723" s="127"/>
      <c r="S723" s="127"/>
      <c r="T723" s="127"/>
      <c r="U723" s="127"/>
      <c r="V723" s="127"/>
      <c r="W723" s="127"/>
      <c r="X723" s="71"/>
      <c r="Y723" s="71"/>
      <c r="Z723" s="71"/>
    </row>
    <row r="724" spans="1:26">
      <c r="A724" s="71"/>
      <c r="B724" s="71"/>
      <c r="C724" s="71"/>
      <c r="D724" s="106"/>
      <c r="E724" s="127"/>
      <c r="F724" s="78"/>
      <c r="G724" s="71"/>
      <c r="H724" s="78"/>
      <c r="I724" s="78"/>
      <c r="J724" s="127"/>
      <c r="K724" s="127"/>
      <c r="L724" s="127"/>
      <c r="M724" s="127"/>
      <c r="N724" s="127"/>
      <c r="O724" s="127"/>
      <c r="P724" s="127"/>
      <c r="Q724" s="127"/>
      <c r="R724" s="127"/>
      <c r="S724" s="127"/>
      <c r="T724" s="127"/>
      <c r="U724" s="127"/>
      <c r="V724" s="127"/>
      <c r="W724" s="127"/>
      <c r="X724" s="71"/>
      <c r="Y724" s="71"/>
      <c r="Z724" s="71"/>
    </row>
    <row r="725" spans="1:26">
      <c r="A725" s="71"/>
      <c r="B725" s="71"/>
      <c r="C725" s="71"/>
      <c r="D725" s="106"/>
      <c r="E725" s="127"/>
      <c r="F725" s="78"/>
      <c r="G725" s="71"/>
      <c r="H725" s="78"/>
      <c r="I725" s="78"/>
      <c r="J725" s="127"/>
      <c r="K725" s="127"/>
      <c r="L725" s="127"/>
      <c r="M725" s="127"/>
      <c r="N725" s="127"/>
      <c r="O725" s="127"/>
      <c r="P725" s="127"/>
      <c r="Q725" s="127"/>
      <c r="R725" s="127"/>
      <c r="S725" s="127"/>
      <c r="T725" s="127"/>
      <c r="U725" s="127"/>
      <c r="V725" s="127"/>
      <c r="W725" s="127"/>
      <c r="X725" s="71"/>
      <c r="Y725" s="71"/>
      <c r="Z725" s="71"/>
    </row>
    <row r="726" spans="1:26">
      <c r="A726" s="71"/>
      <c r="B726" s="71"/>
      <c r="C726" s="71"/>
      <c r="D726" s="106"/>
      <c r="E726" s="127"/>
      <c r="F726" s="78"/>
      <c r="G726" s="71"/>
      <c r="H726" s="78"/>
      <c r="I726" s="78"/>
      <c r="J726" s="127"/>
      <c r="K726" s="127"/>
      <c r="L726" s="127"/>
      <c r="M726" s="127"/>
      <c r="N726" s="127"/>
      <c r="O726" s="127"/>
      <c r="P726" s="127"/>
      <c r="Q726" s="127"/>
      <c r="R726" s="127"/>
      <c r="S726" s="127"/>
      <c r="T726" s="127"/>
      <c r="U726" s="127"/>
      <c r="V726" s="127"/>
      <c r="W726" s="127"/>
      <c r="X726" s="71"/>
      <c r="Y726" s="71"/>
      <c r="Z726" s="71"/>
    </row>
    <row r="727" spans="1:26">
      <c r="A727" s="71"/>
      <c r="B727" s="71"/>
      <c r="C727" s="71"/>
      <c r="D727" s="106"/>
      <c r="E727" s="127"/>
      <c r="F727" s="78"/>
      <c r="G727" s="71"/>
      <c r="H727" s="78"/>
      <c r="I727" s="78"/>
      <c r="J727" s="127"/>
      <c r="K727" s="127"/>
      <c r="L727" s="127"/>
      <c r="M727" s="127"/>
      <c r="N727" s="127"/>
      <c r="O727" s="127"/>
      <c r="P727" s="127"/>
      <c r="Q727" s="127"/>
      <c r="R727" s="127"/>
      <c r="S727" s="127"/>
      <c r="T727" s="127"/>
      <c r="U727" s="127"/>
      <c r="V727" s="127"/>
      <c r="W727" s="127"/>
      <c r="X727" s="71"/>
      <c r="Y727" s="71"/>
      <c r="Z727" s="71"/>
    </row>
    <row r="728" spans="1:26">
      <c r="A728" s="71"/>
      <c r="B728" s="71"/>
      <c r="C728" s="71"/>
      <c r="D728" s="106"/>
      <c r="E728" s="127"/>
      <c r="F728" s="78"/>
      <c r="G728" s="71"/>
      <c r="H728" s="78"/>
      <c r="I728" s="78"/>
      <c r="J728" s="127"/>
      <c r="K728" s="127"/>
      <c r="L728" s="127"/>
      <c r="M728" s="127"/>
      <c r="N728" s="127"/>
      <c r="O728" s="127"/>
      <c r="P728" s="127"/>
      <c r="Q728" s="127"/>
      <c r="R728" s="127"/>
      <c r="S728" s="127"/>
      <c r="T728" s="127"/>
      <c r="U728" s="127"/>
      <c r="V728" s="127"/>
      <c r="W728" s="127"/>
      <c r="X728" s="71"/>
      <c r="Y728" s="71"/>
      <c r="Z728" s="71"/>
    </row>
    <row r="729" spans="1:26">
      <c r="A729" s="71"/>
      <c r="B729" s="71"/>
      <c r="C729" s="71"/>
      <c r="D729" s="106"/>
      <c r="E729" s="127"/>
      <c r="F729" s="78"/>
      <c r="G729" s="71"/>
      <c r="H729" s="78"/>
      <c r="I729" s="78"/>
      <c r="J729" s="127"/>
      <c r="K729" s="127"/>
      <c r="L729" s="127"/>
      <c r="M729" s="127"/>
      <c r="N729" s="127"/>
      <c r="O729" s="127"/>
      <c r="P729" s="127"/>
      <c r="Q729" s="127"/>
      <c r="R729" s="127"/>
      <c r="S729" s="127"/>
      <c r="T729" s="127"/>
      <c r="U729" s="127"/>
      <c r="V729" s="127"/>
      <c r="W729" s="127"/>
      <c r="X729" s="71"/>
      <c r="Y729" s="71"/>
      <c r="Z729" s="71"/>
    </row>
    <row r="730" spans="1:26">
      <c r="A730" s="71"/>
      <c r="B730" s="71"/>
      <c r="C730" s="71"/>
      <c r="D730" s="106"/>
      <c r="E730" s="127"/>
      <c r="F730" s="78"/>
      <c r="G730" s="71"/>
      <c r="H730" s="78"/>
      <c r="I730" s="78"/>
      <c r="J730" s="127"/>
      <c r="K730" s="127"/>
      <c r="L730" s="127"/>
      <c r="M730" s="127"/>
      <c r="N730" s="127"/>
      <c r="O730" s="127"/>
      <c r="P730" s="127"/>
      <c r="Q730" s="127"/>
      <c r="R730" s="127"/>
      <c r="S730" s="127"/>
      <c r="T730" s="127"/>
      <c r="U730" s="127"/>
      <c r="V730" s="127"/>
      <c r="W730" s="127"/>
      <c r="X730" s="71"/>
      <c r="Y730" s="71"/>
      <c r="Z730" s="71"/>
    </row>
    <row r="731" spans="1:26">
      <c r="A731" s="71"/>
      <c r="B731" s="71"/>
      <c r="C731" s="71"/>
      <c r="D731" s="106"/>
      <c r="E731" s="127"/>
      <c r="F731" s="78"/>
      <c r="G731" s="71"/>
      <c r="H731" s="78"/>
      <c r="I731" s="78"/>
      <c r="J731" s="127"/>
      <c r="K731" s="127"/>
      <c r="L731" s="127"/>
      <c r="M731" s="127"/>
      <c r="N731" s="127"/>
      <c r="O731" s="127"/>
      <c r="P731" s="127"/>
      <c r="Q731" s="127"/>
      <c r="R731" s="127"/>
      <c r="S731" s="127"/>
      <c r="T731" s="127"/>
      <c r="U731" s="127"/>
      <c r="V731" s="127"/>
      <c r="W731" s="127"/>
      <c r="X731" s="71"/>
      <c r="Y731" s="71"/>
      <c r="Z731" s="71"/>
    </row>
    <row r="732" spans="1:26">
      <c r="A732" s="71"/>
      <c r="B732" s="71"/>
      <c r="C732" s="71"/>
      <c r="D732" s="106"/>
      <c r="E732" s="127"/>
      <c r="F732" s="78"/>
      <c r="G732" s="71"/>
      <c r="H732" s="78"/>
      <c r="I732" s="78"/>
      <c r="J732" s="127"/>
      <c r="K732" s="127"/>
      <c r="L732" s="127"/>
      <c r="M732" s="127"/>
      <c r="N732" s="127"/>
      <c r="O732" s="127"/>
      <c r="P732" s="127"/>
      <c r="Q732" s="127"/>
      <c r="R732" s="127"/>
      <c r="S732" s="127"/>
      <c r="T732" s="127"/>
      <c r="U732" s="127"/>
      <c r="V732" s="127"/>
      <c r="W732" s="127"/>
      <c r="X732" s="71"/>
      <c r="Y732" s="71"/>
      <c r="Z732" s="71"/>
    </row>
    <row r="733" spans="1:26">
      <c r="A733" s="71"/>
      <c r="B733" s="71"/>
      <c r="C733" s="71"/>
      <c r="D733" s="106"/>
      <c r="E733" s="127"/>
      <c r="F733" s="78"/>
      <c r="G733" s="71"/>
      <c r="H733" s="78"/>
      <c r="I733" s="78"/>
      <c r="J733" s="127"/>
      <c r="K733" s="127"/>
      <c r="L733" s="127"/>
      <c r="M733" s="127"/>
      <c r="N733" s="127"/>
      <c r="O733" s="127"/>
      <c r="P733" s="127"/>
      <c r="Q733" s="127"/>
      <c r="R733" s="127"/>
      <c r="S733" s="127"/>
      <c r="T733" s="127"/>
      <c r="U733" s="127"/>
      <c r="V733" s="127"/>
      <c r="W733" s="127"/>
      <c r="X733" s="71"/>
      <c r="Y733" s="71"/>
      <c r="Z733" s="71"/>
    </row>
    <row r="734" spans="1:26">
      <c r="A734" s="71"/>
      <c r="B734" s="71"/>
      <c r="C734" s="71"/>
      <c r="D734" s="106"/>
      <c r="E734" s="127"/>
      <c r="F734" s="78"/>
      <c r="G734" s="71"/>
      <c r="H734" s="78"/>
      <c r="I734" s="78"/>
      <c r="J734" s="127"/>
      <c r="K734" s="127"/>
      <c r="L734" s="127"/>
      <c r="M734" s="127"/>
      <c r="N734" s="127"/>
      <c r="O734" s="127"/>
      <c r="P734" s="127"/>
      <c r="Q734" s="127"/>
      <c r="R734" s="127"/>
      <c r="S734" s="127"/>
      <c r="T734" s="127"/>
      <c r="U734" s="127"/>
      <c r="V734" s="127"/>
      <c r="W734" s="127"/>
      <c r="X734" s="71"/>
      <c r="Y734" s="71"/>
      <c r="Z734" s="71"/>
    </row>
    <row r="735" spans="1:26">
      <c r="A735" s="71"/>
      <c r="B735" s="71"/>
      <c r="C735" s="71"/>
      <c r="D735" s="106"/>
      <c r="E735" s="127"/>
      <c r="F735" s="78"/>
      <c r="G735" s="71"/>
      <c r="H735" s="78"/>
      <c r="I735" s="78"/>
      <c r="J735" s="127"/>
      <c r="K735" s="127"/>
      <c r="L735" s="127"/>
      <c r="M735" s="127"/>
      <c r="N735" s="127"/>
      <c r="O735" s="127"/>
      <c r="P735" s="127"/>
      <c r="Q735" s="127"/>
      <c r="R735" s="127"/>
      <c r="S735" s="127"/>
      <c r="T735" s="127"/>
      <c r="U735" s="127"/>
      <c r="V735" s="127"/>
      <c r="W735" s="127"/>
      <c r="X735" s="71"/>
      <c r="Y735" s="71"/>
      <c r="Z735" s="71"/>
    </row>
    <row r="736" spans="1:26">
      <c r="A736" s="71"/>
      <c r="B736" s="71"/>
      <c r="C736" s="71"/>
      <c r="D736" s="106"/>
      <c r="E736" s="127"/>
      <c r="F736" s="78"/>
      <c r="G736" s="71"/>
      <c r="H736" s="78"/>
      <c r="I736" s="78"/>
      <c r="J736" s="127"/>
      <c r="K736" s="127"/>
      <c r="L736" s="127"/>
      <c r="M736" s="127"/>
      <c r="N736" s="127"/>
      <c r="O736" s="127"/>
      <c r="P736" s="127"/>
      <c r="Q736" s="127"/>
      <c r="R736" s="127"/>
      <c r="S736" s="127"/>
      <c r="T736" s="127"/>
      <c r="U736" s="127"/>
      <c r="V736" s="127"/>
      <c r="W736" s="127"/>
      <c r="X736" s="71"/>
      <c r="Y736" s="71"/>
      <c r="Z736" s="71"/>
    </row>
    <row r="737" spans="1:26">
      <c r="A737" s="71"/>
      <c r="B737" s="71"/>
      <c r="C737" s="71"/>
      <c r="D737" s="106"/>
      <c r="E737" s="127"/>
      <c r="F737" s="78"/>
      <c r="G737" s="71"/>
      <c r="H737" s="78"/>
      <c r="I737" s="78"/>
      <c r="J737" s="127"/>
      <c r="K737" s="127"/>
      <c r="L737" s="127"/>
      <c r="M737" s="127"/>
      <c r="N737" s="127"/>
      <c r="O737" s="127"/>
      <c r="P737" s="127"/>
      <c r="Q737" s="127"/>
      <c r="R737" s="127"/>
      <c r="S737" s="127"/>
      <c r="T737" s="127"/>
      <c r="U737" s="127"/>
      <c r="V737" s="127"/>
      <c r="W737" s="127"/>
      <c r="X737" s="71"/>
      <c r="Y737" s="71"/>
      <c r="Z737" s="71"/>
    </row>
    <row r="738" spans="1:26">
      <c r="A738" s="71"/>
      <c r="B738" s="71"/>
      <c r="C738" s="71"/>
      <c r="D738" s="106"/>
      <c r="E738" s="127"/>
      <c r="F738" s="78"/>
      <c r="G738" s="71"/>
      <c r="H738" s="78"/>
      <c r="I738" s="78"/>
      <c r="J738" s="127"/>
      <c r="K738" s="127"/>
      <c r="L738" s="127"/>
      <c r="M738" s="127"/>
      <c r="N738" s="127"/>
      <c r="O738" s="127"/>
      <c r="P738" s="127"/>
      <c r="Q738" s="127"/>
      <c r="R738" s="127"/>
      <c r="S738" s="127"/>
      <c r="T738" s="127"/>
      <c r="U738" s="127"/>
      <c r="V738" s="127"/>
      <c r="W738" s="127"/>
      <c r="X738" s="71"/>
      <c r="Y738" s="71"/>
      <c r="Z738" s="71"/>
    </row>
    <row r="739" spans="1:26">
      <c r="A739" s="71"/>
      <c r="B739" s="71"/>
      <c r="C739" s="71"/>
      <c r="D739" s="106"/>
      <c r="E739" s="127"/>
      <c r="F739" s="78"/>
      <c r="G739" s="71"/>
      <c r="H739" s="78"/>
      <c r="I739" s="78"/>
      <c r="J739" s="127"/>
      <c r="K739" s="127"/>
      <c r="L739" s="127"/>
      <c r="M739" s="127"/>
      <c r="N739" s="127"/>
      <c r="O739" s="127"/>
      <c r="P739" s="127"/>
      <c r="Q739" s="127"/>
      <c r="R739" s="127"/>
      <c r="S739" s="127"/>
      <c r="T739" s="127"/>
      <c r="U739" s="127"/>
      <c r="V739" s="127"/>
      <c r="W739" s="127"/>
      <c r="X739" s="71"/>
      <c r="Y739" s="71"/>
      <c r="Z739" s="71"/>
    </row>
    <row r="740" spans="1:26">
      <c r="A740" s="71"/>
      <c r="B740" s="71"/>
      <c r="C740" s="71"/>
      <c r="D740" s="106"/>
      <c r="E740" s="127"/>
      <c r="F740" s="78"/>
      <c r="G740" s="71"/>
      <c r="H740" s="78"/>
      <c r="I740" s="78"/>
      <c r="J740" s="127"/>
      <c r="K740" s="127"/>
      <c r="L740" s="127"/>
      <c r="M740" s="127"/>
      <c r="N740" s="127"/>
      <c r="O740" s="127"/>
      <c r="P740" s="127"/>
      <c r="Q740" s="127"/>
      <c r="R740" s="127"/>
      <c r="S740" s="127"/>
      <c r="T740" s="127"/>
      <c r="U740" s="127"/>
      <c r="V740" s="127"/>
      <c r="W740" s="127"/>
      <c r="X740" s="71"/>
      <c r="Y740" s="71"/>
      <c r="Z740" s="71"/>
    </row>
    <row r="741" spans="1:26">
      <c r="A741" s="71"/>
      <c r="B741" s="71"/>
      <c r="C741" s="71"/>
      <c r="D741" s="106"/>
      <c r="E741" s="127"/>
      <c r="F741" s="78"/>
      <c r="G741" s="71"/>
      <c r="H741" s="78"/>
      <c r="I741" s="78"/>
      <c r="J741" s="127"/>
      <c r="K741" s="127"/>
      <c r="L741" s="127"/>
      <c r="M741" s="127"/>
      <c r="N741" s="127"/>
      <c r="O741" s="127"/>
      <c r="P741" s="127"/>
      <c r="Q741" s="127"/>
      <c r="R741" s="127"/>
      <c r="S741" s="127"/>
      <c r="T741" s="127"/>
      <c r="U741" s="127"/>
      <c r="V741" s="127"/>
      <c r="W741" s="127"/>
      <c r="X741" s="71"/>
      <c r="Y741" s="71"/>
      <c r="Z741" s="71"/>
    </row>
    <row r="742" spans="1:26">
      <c r="A742" s="71"/>
      <c r="B742" s="71"/>
      <c r="C742" s="71"/>
      <c r="D742" s="106"/>
      <c r="E742" s="127"/>
      <c r="F742" s="78"/>
      <c r="G742" s="71"/>
      <c r="H742" s="78"/>
      <c r="I742" s="78"/>
      <c r="J742" s="127"/>
      <c r="K742" s="127"/>
      <c r="L742" s="127"/>
      <c r="M742" s="127"/>
      <c r="N742" s="127"/>
      <c r="O742" s="127"/>
      <c r="P742" s="127"/>
      <c r="Q742" s="127"/>
      <c r="R742" s="127"/>
      <c r="S742" s="127"/>
      <c r="T742" s="127"/>
      <c r="U742" s="127"/>
      <c r="V742" s="127"/>
      <c r="W742" s="127"/>
      <c r="X742" s="71"/>
      <c r="Y742" s="71"/>
      <c r="Z742" s="71"/>
    </row>
    <row r="743" spans="1:26">
      <c r="A743" s="71"/>
      <c r="B743" s="71"/>
      <c r="C743" s="71"/>
      <c r="D743" s="106"/>
      <c r="E743" s="127"/>
      <c r="F743" s="78"/>
      <c r="G743" s="71"/>
      <c r="H743" s="78"/>
      <c r="I743" s="78"/>
      <c r="J743" s="127"/>
      <c r="K743" s="127"/>
      <c r="L743" s="127"/>
      <c r="M743" s="127"/>
      <c r="N743" s="127"/>
      <c r="O743" s="127"/>
      <c r="P743" s="127"/>
      <c r="Q743" s="127"/>
      <c r="R743" s="127"/>
      <c r="S743" s="127"/>
      <c r="T743" s="127"/>
      <c r="U743" s="127"/>
      <c r="V743" s="127"/>
      <c r="W743" s="127"/>
      <c r="X743" s="71"/>
      <c r="Y743" s="71"/>
      <c r="Z743" s="71"/>
    </row>
    <row r="744" spans="1:26">
      <c r="A744" s="71"/>
      <c r="B744" s="71"/>
      <c r="C744" s="71"/>
      <c r="D744" s="106"/>
      <c r="E744" s="127"/>
      <c r="F744" s="78"/>
      <c r="G744" s="71"/>
      <c r="H744" s="78"/>
      <c r="I744" s="78"/>
      <c r="J744" s="127"/>
      <c r="K744" s="127"/>
      <c r="L744" s="127"/>
      <c r="M744" s="127"/>
      <c r="N744" s="127"/>
      <c r="O744" s="127"/>
      <c r="P744" s="127"/>
      <c r="Q744" s="127"/>
      <c r="R744" s="127"/>
      <c r="S744" s="127"/>
      <c r="T744" s="127"/>
      <c r="U744" s="127"/>
      <c r="V744" s="127"/>
      <c r="W744" s="127"/>
      <c r="X744" s="71"/>
      <c r="Y744" s="71"/>
      <c r="Z744" s="71"/>
    </row>
    <row r="745" spans="1:26">
      <c r="A745" s="71"/>
      <c r="B745" s="71"/>
      <c r="C745" s="71"/>
      <c r="D745" s="106"/>
      <c r="E745" s="127"/>
      <c r="F745" s="78"/>
      <c r="G745" s="71"/>
      <c r="H745" s="78"/>
      <c r="I745" s="78"/>
      <c r="J745" s="127"/>
      <c r="K745" s="127"/>
      <c r="L745" s="127"/>
      <c r="M745" s="127"/>
      <c r="N745" s="127"/>
      <c r="O745" s="127"/>
      <c r="P745" s="127"/>
      <c r="Q745" s="127"/>
      <c r="R745" s="127"/>
      <c r="S745" s="127"/>
      <c r="T745" s="127"/>
      <c r="U745" s="127"/>
      <c r="V745" s="127"/>
      <c r="W745" s="127"/>
      <c r="X745" s="71"/>
      <c r="Y745" s="71"/>
      <c r="Z745" s="71"/>
    </row>
    <row r="746" spans="1:26">
      <c r="A746" s="71"/>
      <c r="B746" s="71"/>
      <c r="C746" s="71"/>
      <c r="D746" s="106"/>
      <c r="E746" s="127"/>
      <c r="F746" s="78"/>
      <c r="G746" s="71"/>
      <c r="H746" s="78"/>
      <c r="I746" s="78"/>
      <c r="J746" s="127"/>
      <c r="K746" s="127"/>
      <c r="L746" s="127"/>
      <c r="M746" s="127"/>
      <c r="N746" s="127"/>
      <c r="O746" s="127"/>
      <c r="P746" s="127"/>
      <c r="Q746" s="127"/>
      <c r="R746" s="127"/>
      <c r="S746" s="127"/>
      <c r="T746" s="127"/>
      <c r="U746" s="127"/>
      <c r="V746" s="127"/>
      <c r="W746" s="127"/>
      <c r="X746" s="71"/>
      <c r="Y746" s="71"/>
      <c r="Z746" s="71"/>
    </row>
    <row r="747" spans="1:26">
      <c r="A747" s="71"/>
      <c r="B747" s="71"/>
      <c r="C747" s="71"/>
      <c r="D747" s="106"/>
      <c r="E747" s="127"/>
      <c r="F747" s="78"/>
      <c r="G747" s="71"/>
      <c r="H747" s="78"/>
      <c r="I747" s="78"/>
      <c r="J747" s="127"/>
      <c r="K747" s="127"/>
      <c r="L747" s="127"/>
      <c r="M747" s="127"/>
      <c r="N747" s="127"/>
      <c r="O747" s="127"/>
      <c r="P747" s="127"/>
      <c r="Q747" s="127"/>
      <c r="R747" s="127"/>
      <c r="S747" s="127"/>
      <c r="T747" s="127"/>
      <c r="U747" s="127"/>
      <c r="V747" s="127"/>
      <c r="W747" s="127"/>
      <c r="X747" s="71"/>
      <c r="Y747" s="71"/>
      <c r="Z747" s="71"/>
    </row>
    <row r="748" spans="1:26">
      <c r="A748" s="71"/>
      <c r="B748" s="71"/>
      <c r="C748" s="71"/>
      <c r="D748" s="106"/>
      <c r="E748" s="127"/>
      <c r="F748" s="78"/>
      <c r="G748" s="71"/>
      <c r="H748" s="78"/>
      <c r="I748" s="78"/>
      <c r="J748" s="127"/>
      <c r="K748" s="127"/>
      <c r="L748" s="127"/>
      <c r="M748" s="127"/>
      <c r="N748" s="127"/>
      <c r="O748" s="127"/>
      <c r="P748" s="127"/>
      <c r="Q748" s="127"/>
      <c r="R748" s="127"/>
      <c r="S748" s="127"/>
      <c r="T748" s="127"/>
      <c r="U748" s="127"/>
      <c r="V748" s="127"/>
      <c r="W748" s="127"/>
      <c r="X748" s="71"/>
      <c r="Y748" s="71"/>
      <c r="Z748" s="71"/>
    </row>
    <row r="749" spans="1:26">
      <c r="A749" s="71"/>
      <c r="B749" s="71"/>
      <c r="C749" s="71"/>
      <c r="D749" s="106"/>
      <c r="E749" s="127"/>
      <c r="F749" s="78"/>
      <c r="G749" s="71"/>
      <c r="H749" s="78"/>
      <c r="I749" s="78"/>
      <c r="J749" s="127"/>
      <c r="K749" s="127"/>
      <c r="L749" s="127"/>
      <c r="M749" s="127"/>
      <c r="N749" s="127"/>
      <c r="O749" s="127"/>
      <c r="P749" s="127"/>
      <c r="Q749" s="127"/>
      <c r="R749" s="127"/>
      <c r="S749" s="127"/>
      <c r="T749" s="127"/>
      <c r="U749" s="127"/>
      <c r="V749" s="127"/>
      <c r="W749" s="127"/>
      <c r="X749" s="71"/>
      <c r="Y749" s="71"/>
      <c r="Z749" s="71"/>
    </row>
    <row r="750" spans="1:26">
      <c r="A750" s="71"/>
      <c r="B750" s="71"/>
      <c r="C750" s="71"/>
      <c r="D750" s="106"/>
      <c r="E750" s="127"/>
      <c r="F750" s="78"/>
      <c r="G750" s="71"/>
      <c r="H750" s="78"/>
      <c r="I750" s="78"/>
      <c r="J750" s="127"/>
      <c r="K750" s="127"/>
      <c r="L750" s="127"/>
      <c r="M750" s="127"/>
      <c r="N750" s="127"/>
      <c r="O750" s="127"/>
      <c r="P750" s="127"/>
      <c r="Q750" s="127"/>
      <c r="R750" s="127"/>
      <c r="S750" s="127"/>
      <c r="T750" s="127"/>
      <c r="U750" s="127"/>
      <c r="V750" s="127"/>
      <c r="W750" s="127"/>
      <c r="X750" s="71"/>
      <c r="Y750" s="71"/>
      <c r="Z750" s="71"/>
    </row>
    <row r="751" spans="1:26">
      <c r="A751" s="71"/>
      <c r="B751" s="71"/>
      <c r="C751" s="71"/>
      <c r="D751" s="106"/>
      <c r="E751" s="127"/>
      <c r="F751" s="78"/>
      <c r="G751" s="71"/>
      <c r="H751" s="78"/>
      <c r="I751" s="78"/>
      <c r="J751" s="127"/>
      <c r="K751" s="127"/>
      <c r="L751" s="127"/>
      <c r="M751" s="127"/>
      <c r="N751" s="127"/>
      <c r="O751" s="127"/>
      <c r="P751" s="127"/>
      <c r="Q751" s="127"/>
      <c r="R751" s="127"/>
      <c r="S751" s="127"/>
      <c r="T751" s="127"/>
      <c r="U751" s="127"/>
      <c r="V751" s="127"/>
      <c r="W751" s="127"/>
      <c r="X751" s="71"/>
      <c r="Y751" s="71"/>
      <c r="Z751" s="71"/>
    </row>
    <row r="752" spans="1:26">
      <c r="A752" s="71"/>
      <c r="B752" s="71"/>
      <c r="C752" s="71"/>
      <c r="D752" s="106"/>
      <c r="E752" s="127"/>
      <c r="F752" s="78"/>
      <c r="G752" s="71"/>
      <c r="H752" s="78"/>
      <c r="I752" s="78"/>
      <c r="J752" s="127"/>
      <c r="K752" s="127"/>
      <c r="L752" s="127"/>
      <c r="M752" s="127"/>
      <c r="N752" s="127"/>
      <c r="O752" s="127"/>
      <c r="P752" s="127"/>
      <c r="Q752" s="127"/>
      <c r="R752" s="127"/>
      <c r="S752" s="127"/>
      <c r="T752" s="127"/>
      <c r="U752" s="127"/>
      <c r="V752" s="127"/>
      <c r="W752" s="127"/>
      <c r="X752" s="71"/>
      <c r="Y752" s="71"/>
      <c r="Z752" s="71"/>
    </row>
    <row r="753" spans="1:26">
      <c r="A753" s="71"/>
      <c r="B753" s="71"/>
      <c r="C753" s="71"/>
      <c r="D753" s="106"/>
      <c r="E753" s="127"/>
      <c r="F753" s="78"/>
      <c r="G753" s="71"/>
      <c r="H753" s="78"/>
      <c r="I753" s="78"/>
      <c r="J753" s="127"/>
      <c r="K753" s="127"/>
      <c r="L753" s="127"/>
      <c r="M753" s="127"/>
      <c r="N753" s="127"/>
      <c r="O753" s="127"/>
      <c r="P753" s="127"/>
      <c r="Q753" s="127"/>
      <c r="R753" s="127"/>
      <c r="S753" s="127"/>
      <c r="T753" s="127"/>
      <c r="U753" s="127"/>
      <c r="V753" s="127"/>
      <c r="W753" s="127"/>
      <c r="X753" s="71"/>
      <c r="Y753" s="71"/>
      <c r="Z753" s="71"/>
    </row>
    <row r="754" spans="1:26">
      <c r="A754" s="71"/>
      <c r="B754" s="71"/>
      <c r="C754" s="71"/>
      <c r="D754" s="106"/>
      <c r="E754" s="127"/>
      <c r="F754" s="78"/>
      <c r="G754" s="71"/>
      <c r="H754" s="78"/>
      <c r="I754" s="78"/>
      <c r="J754" s="127"/>
      <c r="K754" s="127"/>
      <c r="L754" s="127"/>
      <c r="M754" s="127"/>
      <c r="N754" s="127"/>
      <c r="O754" s="127"/>
      <c r="P754" s="127"/>
      <c r="Q754" s="127"/>
      <c r="R754" s="127"/>
      <c r="S754" s="127"/>
      <c r="T754" s="127"/>
      <c r="U754" s="127"/>
      <c r="V754" s="127"/>
      <c r="W754" s="127"/>
      <c r="X754" s="71"/>
      <c r="Y754" s="71"/>
      <c r="Z754" s="71"/>
    </row>
    <row r="755" spans="1:26">
      <c r="A755" s="71"/>
      <c r="B755" s="71"/>
      <c r="C755" s="71"/>
      <c r="D755" s="106"/>
      <c r="E755" s="127"/>
      <c r="F755" s="78"/>
      <c r="G755" s="71"/>
      <c r="H755" s="78"/>
      <c r="I755" s="78"/>
      <c r="J755" s="127"/>
      <c r="K755" s="127"/>
      <c r="L755" s="127"/>
      <c r="M755" s="127"/>
      <c r="N755" s="127"/>
      <c r="O755" s="127"/>
      <c r="P755" s="127"/>
      <c r="Q755" s="127"/>
      <c r="R755" s="127"/>
      <c r="S755" s="127"/>
      <c r="T755" s="127"/>
      <c r="U755" s="127"/>
      <c r="V755" s="127"/>
      <c r="W755" s="127"/>
      <c r="X755" s="71"/>
      <c r="Y755" s="71"/>
      <c r="Z755" s="71"/>
    </row>
    <row r="756" spans="1:26">
      <c r="A756" s="71"/>
      <c r="B756" s="71"/>
      <c r="C756" s="71"/>
      <c r="D756" s="106"/>
      <c r="E756" s="127"/>
      <c r="F756" s="78"/>
      <c r="G756" s="71"/>
      <c r="H756" s="78"/>
      <c r="I756" s="78"/>
      <c r="J756" s="127"/>
      <c r="K756" s="127"/>
      <c r="L756" s="127"/>
      <c r="M756" s="127"/>
      <c r="N756" s="127"/>
      <c r="O756" s="127"/>
      <c r="P756" s="127"/>
      <c r="Q756" s="127"/>
      <c r="R756" s="127"/>
      <c r="S756" s="127"/>
      <c r="T756" s="127"/>
      <c r="U756" s="127"/>
      <c r="V756" s="127"/>
      <c r="W756" s="127"/>
      <c r="X756" s="71"/>
      <c r="Y756" s="71"/>
      <c r="Z756" s="71"/>
    </row>
    <row r="757" spans="1:26">
      <c r="A757" s="71"/>
      <c r="B757" s="71"/>
      <c r="C757" s="71"/>
      <c r="D757" s="106"/>
      <c r="E757" s="127"/>
      <c r="F757" s="78"/>
      <c r="G757" s="71"/>
      <c r="H757" s="78"/>
      <c r="I757" s="78"/>
      <c r="J757" s="127"/>
      <c r="K757" s="127"/>
      <c r="L757" s="127"/>
      <c r="M757" s="127"/>
      <c r="N757" s="127"/>
      <c r="O757" s="127"/>
      <c r="P757" s="127"/>
      <c r="Q757" s="127"/>
      <c r="R757" s="127"/>
      <c r="S757" s="127"/>
      <c r="T757" s="127"/>
      <c r="U757" s="127"/>
      <c r="V757" s="127"/>
      <c r="W757" s="127"/>
      <c r="X757" s="71"/>
      <c r="Y757" s="71"/>
      <c r="Z757" s="71"/>
    </row>
    <row r="758" spans="1:26">
      <c r="A758" s="71"/>
      <c r="B758" s="71"/>
      <c r="C758" s="71"/>
      <c r="D758" s="106"/>
      <c r="E758" s="127"/>
      <c r="F758" s="78"/>
      <c r="G758" s="71"/>
      <c r="H758" s="78"/>
      <c r="I758" s="78"/>
      <c r="J758" s="127"/>
      <c r="K758" s="127"/>
      <c r="L758" s="127"/>
      <c r="M758" s="127"/>
      <c r="N758" s="127"/>
      <c r="O758" s="127"/>
      <c r="P758" s="127"/>
      <c r="Q758" s="127"/>
      <c r="R758" s="127"/>
      <c r="S758" s="127"/>
      <c r="T758" s="127"/>
      <c r="U758" s="127"/>
      <c r="V758" s="127"/>
      <c r="W758" s="127"/>
      <c r="X758" s="71"/>
      <c r="Y758" s="71"/>
      <c r="Z758" s="71"/>
    </row>
    <row r="759" spans="1:26">
      <c r="A759" s="71"/>
      <c r="B759" s="71"/>
      <c r="C759" s="71"/>
      <c r="D759" s="106"/>
      <c r="E759" s="127"/>
      <c r="F759" s="78"/>
      <c r="G759" s="71"/>
      <c r="H759" s="78"/>
      <c r="I759" s="78"/>
      <c r="J759" s="127"/>
      <c r="K759" s="127"/>
      <c r="L759" s="127"/>
      <c r="M759" s="127"/>
      <c r="N759" s="127"/>
      <c r="O759" s="127"/>
      <c r="P759" s="127"/>
      <c r="Q759" s="127"/>
      <c r="R759" s="127"/>
      <c r="S759" s="127"/>
      <c r="T759" s="127"/>
      <c r="U759" s="127"/>
      <c r="V759" s="127"/>
      <c r="W759" s="127"/>
      <c r="X759" s="71"/>
      <c r="Y759" s="71"/>
      <c r="Z759" s="71"/>
    </row>
    <row r="760" spans="1:26">
      <c r="A760" s="71"/>
      <c r="B760" s="71"/>
      <c r="C760" s="71"/>
      <c r="D760" s="106"/>
      <c r="E760" s="127"/>
      <c r="F760" s="78"/>
      <c r="G760" s="71"/>
      <c r="H760" s="78"/>
      <c r="I760" s="78"/>
      <c r="J760" s="127"/>
      <c r="K760" s="127"/>
      <c r="L760" s="127"/>
      <c r="M760" s="127"/>
      <c r="N760" s="127"/>
      <c r="O760" s="127"/>
      <c r="P760" s="127"/>
      <c r="Q760" s="127"/>
      <c r="R760" s="127"/>
      <c r="S760" s="127"/>
      <c r="T760" s="127"/>
      <c r="U760" s="127"/>
      <c r="V760" s="127"/>
      <c r="W760" s="127"/>
      <c r="X760" s="71"/>
      <c r="Y760" s="71"/>
      <c r="Z760" s="71"/>
    </row>
    <row r="761" spans="1:26">
      <c r="A761" s="71"/>
      <c r="B761" s="71"/>
      <c r="C761" s="71"/>
      <c r="D761" s="106"/>
      <c r="E761" s="127"/>
      <c r="F761" s="78"/>
      <c r="G761" s="71"/>
      <c r="H761" s="78"/>
      <c r="I761" s="78"/>
      <c r="J761" s="127"/>
      <c r="K761" s="127"/>
      <c r="L761" s="127"/>
      <c r="M761" s="127"/>
      <c r="N761" s="127"/>
      <c r="O761" s="127"/>
      <c r="P761" s="127"/>
      <c r="Q761" s="127"/>
      <c r="R761" s="127"/>
      <c r="S761" s="127"/>
      <c r="T761" s="127"/>
      <c r="U761" s="127"/>
      <c r="V761" s="127"/>
      <c r="W761" s="127"/>
      <c r="X761" s="71"/>
      <c r="Y761" s="71"/>
      <c r="Z761" s="71"/>
    </row>
    <row r="762" spans="1:26">
      <c r="A762" s="71"/>
      <c r="B762" s="71"/>
      <c r="C762" s="71"/>
      <c r="D762" s="106"/>
      <c r="E762" s="127"/>
      <c r="F762" s="78"/>
      <c r="G762" s="71"/>
      <c r="H762" s="78"/>
      <c r="I762" s="78"/>
      <c r="J762" s="127"/>
      <c r="K762" s="127"/>
      <c r="L762" s="127"/>
      <c r="M762" s="127"/>
      <c r="N762" s="127"/>
      <c r="O762" s="127"/>
      <c r="P762" s="127"/>
      <c r="Q762" s="127"/>
      <c r="R762" s="127"/>
      <c r="S762" s="127"/>
      <c r="T762" s="127"/>
      <c r="U762" s="127"/>
      <c r="V762" s="127"/>
      <c r="W762" s="127"/>
      <c r="X762" s="71"/>
      <c r="Y762" s="71"/>
      <c r="Z762" s="71"/>
    </row>
    <row r="763" spans="1:26">
      <c r="A763" s="71"/>
      <c r="B763" s="71"/>
      <c r="C763" s="71"/>
      <c r="D763" s="106"/>
      <c r="E763" s="127"/>
      <c r="F763" s="78"/>
      <c r="G763" s="71"/>
      <c r="H763" s="78"/>
      <c r="I763" s="78"/>
      <c r="J763" s="127"/>
      <c r="K763" s="127"/>
      <c r="L763" s="127"/>
      <c r="M763" s="127"/>
      <c r="N763" s="127"/>
      <c r="O763" s="127"/>
      <c r="P763" s="127"/>
      <c r="Q763" s="127"/>
      <c r="R763" s="127"/>
      <c r="S763" s="127"/>
      <c r="T763" s="127"/>
      <c r="U763" s="127"/>
      <c r="V763" s="127"/>
      <c r="W763" s="127"/>
      <c r="X763" s="71"/>
      <c r="Y763" s="71"/>
      <c r="Z763" s="71"/>
    </row>
    <row r="764" spans="1:26">
      <c r="A764" s="71"/>
      <c r="B764" s="71"/>
      <c r="C764" s="71"/>
      <c r="D764" s="106"/>
      <c r="E764" s="127"/>
      <c r="F764" s="78"/>
      <c r="G764" s="71"/>
      <c r="H764" s="78"/>
      <c r="I764" s="78"/>
      <c r="J764" s="127"/>
      <c r="K764" s="127"/>
      <c r="L764" s="127"/>
      <c r="M764" s="127"/>
      <c r="N764" s="127"/>
      <c r="O764" s="127"/>
      <c r="P764" s="127"/>
      <c r="Q764" s="127"/>
      <c r="R764" s="127"/>
      <c r="S764" s="127"/>
      <c r="T764" s="127"/>
      <c r="U764" s="127"/>
      <c r="V764" s="127"/>
      <c r="W764" s="127"/>
      <c r="X764" s="71"/>
      <c r="Y764" s="71"/>
      <c r="Z764" s="71"/>
    </row>
    <row r="765" spans="1:26">
      <c r="A765" s="71"/>
      <c r="B765" s="71"/>
      <c r="C765" s="71"/>
      <c r="D765" s="106"/>
      <c r="E765" s="127"/>
      <c r="F765" s="78"/>
      <c r="G765" s="71"/>
      <c r="H765" s="78"/>
      <c r="I765" s="78"/>
      <c r="J765" s="127"/>
      <c r="K765" s="127"/>
      <c r="L765" s="127"/>
      <c r="M765" s="127"/>
      <c r="N765" s="127"/>
      <c r="O765" s="127"/>
      <c r="P765" s="127"/>
      <c r="Q765" s="127"/>
      <c r="R765" s="127"/>
      <c r="S765" s="127"/>
      <c r="T765" s="127"/>
      <c r="U765" s="127"/>
      <c r="V765" s="127"/>
      <c r="W765" s="127"/>
      <c r="X765" s="71"/>
      <c r="Y765" s="71"/>
      <c r="Z765" s="71"/>
    </row>
    <row r="766" spans="1:26">
      <c r="A766" s="71"/>
      <c r="B766" s="71"/>
      <c r="C766" s="71"/>
      <c r="D766" s="106"/>
      <c r="E766" s="127"/>
      <c r="F766" s="78"/>
      <c r="G766" s="71"/>
      <c r="H766" s="78"/>
      <c r="I766" s="78"/>
      <c r="J766" s="127"/>
      <c r="K766" s="127"/>
      <c r="L766" s="127"/>
      <c r="M766" s="127"/>
      <c r="N766" s="127"/>
      <c r="O766" s="127"/>
      <c r="P766" s="127"/>
      <c r="Q766" s="127"/>
      <c r="R766" s="127"/>
      <c r="S766" s="127"/>
      <c r="T766" s="127"/>
      <c r="U766" s="127"/>
      <c r="V766" s="127"/>
      <c r="W766" s="127"/>
      <c r="X766" s="71"/>
      <c r="Y766" s="71"/>
      <c r="Z766" s="71"/>
    </row>
    <row r="767" spans="1:26">
      <c r="A767" s="71"/>
      <c r="B767" s="71"/>
      <c r="C767" s="71"/>
      <c r="D767" s="106"/>
      <c r="E767" s="127"/>
      <c r="F767" s="78"/>
      <c r="G767" s="71"/>
      <c r="H767" s="78"/>
      <c r="I767" s="78"/>
      <c r="J767" s="127"/>
      <c r="K767" s="127"/>
      <c r="L767" s="127"/>
      <c r="M767" s="127"/>
      <c r="N767" s="127"/>
      <c r="O767" s="127"/>
      <c r="P767" s="127"/>
      <c r="Q767" s="127"/>
      <c r="R767" s="127"/>
      <c r="S767" s="127"/>
      <c r="T767" s="127"/>
      <c r="U767" s="127"/>
      <c r="V767" s="127"/>
      <c r="W767" s="127"/>
      <c r="X767" s="71"/>
      <c r="Y767" s="71"/>
      <c r="Z767" s="71"/>
    </row>
    <row r="768" spans="1:26">
      <c r="A768" s="71"/>
      <c r="B768" s="71"/>
      <c r="C768" s="71"/>
      <c r="D768" s="106"/>
      <c r="E768" s="127"/>
      <c r="F768" s="78"/>
      <c r="G768" s="71"/>
      <c r="H768" s="78"/>
      <c r="I768" s="78"/>
      <c r="J768" s="127"/>
      <c r="K768" s="127"/>
      <c r="L768" s="127"/>
      <c r="M768" s="127"/>
      <c r="N768" s="127"/>
      <c r="O768" s="127"/>
      <c r="P768" s="127"/>
      <c r="Q768" s="127"/>
      <c r="R768" s="127"/>
      <c r="S768" s="127"/>
      <c r="T768" s="127"/>
      <c r="U768" s="127"/>
      <c r="V768" s="127"/>
      <c r="W768" s="127"/>
      <c r="X768" s="71"/>
      <c r="Y768" s="71"/>
      <c r="Z768" s="71"/>
    </row>
    <row r="769" spans="1:26">
      <c r="A769" s="71"/>
      <c r="B769" s="71"/>
      <c r="C769" s="71"/>
      <c r="D769" s="106"/>
      <c r="E769" s="127"/>
      <c r="F769" s="78"/>
      <c r="G769" s="71"/>
      <c r="H769" s="78"/>
      <c r="I769" s="78"/>
      <c r="J769" s="127"/>
      <c r="K769" s="127"/>
      <c r="L769" s="127"/>
      <c r="M769" s="127"/>
      <c r="N769" s="127"/>
      <c r="O769" s="127"/>
      <c r="P769" s="127"/>
      <c r="Q769" s="127"/>
      <c r="R769" s="127"/>
      <c r="S769" s="127"/>
      <c r="T769" s="127"/>
      <c r="U769" s="127"/>
      <c r="V769" s="127"/>
      <c r="W769" s="127"/>
      <c r="X769" s="71"/>
      <c r="Y769" s="71"/>
      <c r="Z769" s="71"/>
    </row>
    <row r="770" spans="1:26">
      <c r="A770" s="71"/>
      <c r="B770" s="71"/>
      <c r="C770" s="71"/>
      <c r="D770" s="106"/>
      <c r="E770" s="127"/>
      <c r="F770" s="78"/>
      <c r="G770" s="71"/>
      <c r="H770" s="78"/>
      <c r="I770" s="78"/>
      <c r="J770" s="127"/>
      <c r="K770" s="127"/>
      <c r="L770" s="127"/>
      <c r="M770" s="127"/>
      <c r="N770" s="127"/>
      <c r="O770" s="127"/>
      <c r="P770" s="127"/>
      <c r="Q770" s="127"/>
      <c r="R770" s="127"/>
      <c r="S770" s="127"/>
      <c r="T770" s="127"/>
      <c r="U770" s="127"/>
      <c r="V770" s="127"/>
      <c r="W770" s="127"/>
      <c r="X770" s="71"/>
      <c r="Y770" s="71"/>
      <c r="Z770" s="71"/>
    </row>
    <row r="771" spans="1:26">
      <c r="A771" s="71"/>
      <c r="B771" s="71"/>
      <c r="C771" s="71"/>
      <c r="D771" s="106"/>
      <c r="E771" s="127"/>
      <c r="F771" s="78"/>
      <c r="G771" s="71"/>
      <c r="H771" s="78"/>
      <c r="I771" s="78"/>
      <c r="J771" s="127"/>
      <c r="K771" s="127"/>
      <c r="L771" s="127"/>
      <c r="M771" s="127"/>
      <c r="N771" s="127"/>
      <c r="O771" s="127"/>
      <c r="P771" s="127"/>
      <c r="Q771" s="127"/>
      <c r="R771" s="127"/>
      <c r="S771" s="127"/>
      <c r="T771" s="127"/>
      <c r="U771" s="127"/>
      <c r="V771" s="127"/>
      <c r="W771" s="127"/>
      <c r="X771" s="71"/>
      <c r="Y771" s="71"/>
      <c r="Z771" s="71"/>
    </row>
    <row r="772" spans="1:26">
      <c r="A772" s="71"/>
      <c r="B772" s="71"/>
      <c r="C772" s="71"/>
      <c r="D772" s="106"/>
      <c r="E772" s="127"/>
      <c r="F772" s="78"/>
      <c r="G772" s="71"/>
      <c r="H772" s="78"/>
      <c r="I772" s="78"/>
      <c r="J772" s="127"/>
      <c r="K772" s="127"/>
      <c r="L772" s="127"/>
      <c r="M772" s="127"/>
      <c r="N772" s="127"/>
      <c r="O772" s="127"/>
      <c r="P772" s="127"/>
      <c r="Q772" s="127"/>
      <c r="R772" s="127"/>
      <c r="S772" s="127"/>
      <c r="T772" s="127"/>
      <c r="U772" s="127"/>
      <c r="V772" s="127"/>
      <c r="W772" s="127"/>
      <c r="X772" s="71"/>
      <c r="Y772" s="71"/>
      <c r="Z772" s="71"/>
    </row>
    <row r="773" spans="1:26">
      <c r="A773" s="71"/>
      <c r="B773" s="71"/>
      <c r="C773" s="71"/>
      <c r="D773" s="106"/>
      <c r="E773" s="127"/>
      <c r="F773" s="78"/>
      <c r="G773" s="71"/>
      <c r="H773" s="78"/>
      <c r="I773" s="78"/>
      <c r="J773" s="127"/>
      <c r="K773" s="127"/>
      <c r="L773" s="127"/>
      <c r="M773" s="127"/>
      <c r="N773" s="127"/>
      <c r="O773" s="127"/>
      <c r="P773" s="127"/>
      <c r="Q773" s="127"/>
      <c r="R773" s="127"/>
      <c r="S773" s="127"/>
      <c r="T773" s="127"/>
      <c r="U773" s="127"/>
      <c r="V773" s="127"/>
      <c r="W773" s="127"/>
      <c r="X773" s="71"/>
      <c r="Y773" s="71"/>
      <c r="Z773" s="71"/>
    </row>
    <row r="774" spans="1:26">
      <c r="A774" s="71"/>
      <c r="B774" s="71"/>
      <c r="C774" s="71"/>
      <c r="D774" s="106"/>
      <c r="E774" s="127"/>
      <c r="F774" s="78"/>
      <c r="G774" s="71"/>
      <c r="H774" s="78"/>
      <c r="I774" s="78"/>
      <c r="J774" s="127"/>
      <c r="K774" s="127"/>
      <c r="L774" s="127"/>
      <c r="M774" s="127"/>
      <c r="N774" s="127"/>
      <c r="O774" s="127"/>
      <c r="P774" s="127"/>
      <c r="Q774" s="127"/>
      <c r="R774" s="127"/>
      <c r="S774" s="127"/>
      <c r="T774" s="127"/>
      <c r="U774" s="127"/>
      <c r="V774" s="127"/>
      <c r="W774" s="127"/>
      <c r="X774" s="71"/>
      <c r="Y774" s="71"/>
      <c r="Z774" s="71"/>
    </row>
    <row r="775" spans="1:26">
      <c r="A775" s="71"/>
      <c r="B775" s="71"/>
      <c r="C775" s="71"/>
      <c r="D775" s="106"/>
      <c r="E775" s="127"/>
      <c r="F775" s="78"/>
      <c r="G775" s="71"/>
      <c r="H775" s="78"/>
      <c r="I775" s="78"/>
      <c r="J775" s="127"/>
      <c r="K775" s="127"/>
      <c r="L775" s="127"/>
      <c r="M775" s="127"/>
      <c r="N775" s="127"/>
      <c r="O775" s="127"/>
      <c r="P775" s="127"/>
      <c r="Q775" s="127"/>
      <c r="R775" s="127"/>
      <c r="S775" s="127"/>
      <c r="T775" s="127"/>
      <c r="U775" s="127"/>
      <c r="V775" s="127"/>
      <c r="W775" s="127"/>
      <c r="X775" s="71"/>
      <c r="Y775" s="71"/>
      <c r="Z775" s="71"/>
    </row>
    <row r="776" spans="1:26">
      <c r="A776" s="71"/>
      <c r="B776" s="71"/>
      <c r="C776" s="71"/>
      <c r="D776" s="106"/>
      <c r="E776" s="127"/>
      <c r="F776" s="78"/>
      <c r="G776" s="71"/>
      <c r="H776" s="78"/>
      <c r="I776" s="78"/>
      <c r="J776" s="127"/>
      <c r="K776" s="127"/>
      <c r="L776" s="127"/>
      <c r="M776" s="127"/>
      <c r="N776" s="127"/>
      <c r="O776" s="127"/>
      <c r="P776" s="127"/>
      <c r="Q776" s="127"/>
      <c r="R776" s="127"/>
      <c r="S776" s="127"/>
      <c r="T776" s="127"/>
      <c r="U776" s="127"/>
      <c r="V776" s="127"/>
      <c r="W776" s="127"/>
      <c r="X776" s="71"/>
      <c r="Y776" s="71"/>
      <c r="Z776" s="71"/>
    </row>
    <row r="777" spans="1:26">
      <c r="A777" s="71"/>
      <c r="B777" s="71"/>
      <c r="C777" s="71"/>
      <c r="D777" s="106"/>
      <c r="E777" s="127"/>
      <c r="F777" s="78"/>
      <c r="G777" s="71"/>
      <c r="H777" s="78"/>
      <c r="I777" s="78"/>
      <c r="J777" s="127"/>
      <c r="K777" s="127"/>
      <c r="L777" s="127"/>
      <c r="M777" s="127"/>
      <c r="N777" s="127"/>
      <c r="O777" s="127"/>
      <c r="P777" s="127"/>
      <c r="Q777" s="127"/>
      <c r="R777" s="127"/>
      <c r="S777" s="127"/>
      <c r="T777" s="127"/>
      <c r="U777" s="127"/>
      <c r="V777" s="127"/>
      <c r="W777" s="127"/>
      <c r="X777" s="71"/>
      <c r="Y777" s="71"/>
      <c r="Z777" s="71"/>
    </row>
    <row r="778" spans="1:26">
      <c r="A778" s="71"/>
      <c r="B778" s="71"/>
      <c r="C778" s="71"/>
      <c r="D778" s="106"/>
      <c r="E778" s="127"/>
      <c r="F778" s="78"/>
      <c r="G778" s="71"/>
      <c r="H778" s="78"/>
      <c r="I778" s="78"/>
      <c r="J778" s="127"/>
      <c r="K778" s="127"/>
      <c r="L778" s="127"/>
      <c r="M778" s="127"/>
      <c r="N778" s="127"/>
      <c r="O778" s="127"/>
      <c r="P778" s="127"/>
      <c r="Q778" s="127"/>
      <c r="R778" s="127"/>
      <c r="S778" s="127"/>
      <c r="T778" s="127"/>
      <c r="U778" s="127"/>
      <c r="V778" s="127"/>
      <c r="W778" s="127"/>
      <c r="X778" s="71"/>
      <c r="Y778" s="71"/>
      <c r="Z778" s="71"/>
    </row>
    <row r="779" spans="1:26">
      <c r="A779" s="71"/>
      <c r="B779" s="71"/>
      <c r="C779" s="71"/>
      <c r="D779" s="106"/>
      <c r="E779" s="127"/>
      <c r="F779" s="78"/>
      <c r="G779" s="71"/>
      <c r="H779" s="78"/>
      <c r="I779" s="78"/>
      <c r="J779" s="127"/>
      <c r="K779" s="127"/>
      <c r="L779" s="127"/>
      <c r="M779" s="127"/>
      <c r="N779" s="127"/>
      <c r="O779" s="127"/>
      <c r="P779" s="127"/>
      <c r="Q779" s="127"/>
      <c r="R779" s="127"/>
      <c r="S779" s="127"/>
      <c r="T779" s="127"/>
      <c r="U779" s="127"/>
      <c r="V779" s="127"/>
      <c r="W779" s="127"/>
      <c r="X779" s="71"/>
      <c r="Y779" s="71"/>
      <c r="Z779" s="71"/>
    </row>
    <row r="780" spans="1:26">
      <c r="A780" s="71"/>
      <c r="B780" s="71"/>
      <c r="C780" s="71"/>
      <c r="D780" s="106"/>
      <c r="E780" s="127"/>
      <c r="F780" s="78"/>
      <c r="G780" s="71"/>
      <c r="H780" s="78"/>
      <c r="I780" s="78"/>
      <c r="J780" s="127"/>
      <c r="K780" s="127"/>
      <c r="L780" s="127"/>
      <c r="M780" s="127"/>
      <c r="N780" s="127"/>
      <c r="O780" s="127"/>
      <c r="P780" s="127"/>
      <c r="Q780" s="127"/>
      <c r="R780" s="127"/>
      <c r="S780" s="127"/>
      <c r="T780" s="127"/>
      <c r="U780" s="127"/>
      <c r="V780" s="127"/>
      <c r="W780" s="127"/>
      <c r="X780" s="71"/>
      <c r="Y780" s="71"/>
      <c r="Z780" s="71"/>
    </row>
    <row r="781" spans="1:26">
      <c r="A781" s="71"/>
      <c r="B781" s="71"/>
      <c r="C781" s="71"/>
      <c r="D781" s="106"/>
      <c r="E781" s="127"/>
      <c r="F781" s="78"/>
      <c r="G781" s="71"/>
      <c r="H781" s="78"/>
      <c r="I781" s="78"/>
      <c r="J781" s="127"/>
      <c r="K781" s="127"/>
      <c r="L781" s="127"/>
      <c r="M781" s="127"/>
      <c r="N781" s="127"/>
      <c r="O781" s="127"/>
      <c r="P781" s="127"/>
      <c r="Q781" s="127"/>
      <c r="R781" s="127"/>
      <c r="S781" s="127"/>
      <c r="T781" s="127"/>
      <c r="U781" s="127"/>
      <c r="V781" s="127"/>
      <c r="W781" s="127"/>
      <c r="X781" s="71"/>
      <c r="Y781" s="71"/>
      <c r="Z781" s="71"/>
    </row>
    <row r="782" spans="1:26">
      <c r="A782" s="71"/>
      <c r="B782" s="71"/>
      <c r="C782" s="71"/>
      <c r="D782" s="106"/>
      <c r="E782" s="127"/>
      <c r="F782" s="78"/>
      <c r="G782" s="71"/>
      <c r="H782" s="78"/>
      <c r="I782" s="78"/>
      <c r="J782" s="127"/>
      <c r="K782" s="127"/>
      <c r="L782" s="127"/>
      <c r="M782" s="127"/>
      <c r="N782" s="127"/>
      <c r="O782" s="127"/>
      <c r="P782" s="127"/>
      <c r="Q782" s="127"/>
      <c r="R782" s="127"/>
      <c r="S782" s="127"/>
      <c r="T782" s="127"/>
      <c r="U782" s="127"/>
      <c r="V782" s="127"/>
      <c r="W782" s="127"/>
      <c r="X782" s="71"/>
      <c r="Y782" s="71"/>
      <c r="Z782" s="71"/>
    </row>
    <row r="783" spans="1:26">
      <c r="A783" s="71"/>
      <c r="B783" s="71"/>
      <c r="C783" s="71"/>
      <c r="D783" s="106"/>
      <c r="E783" s="127"/>
      <c r="F783" s="78"/>
      <c r="G783" s="71"/>
      <c r="H783" s="78"/>
      <c r="I783" s="78"/>
      <c r="J783" s="127"/>
      <c r="K783" s="127"/>
      <c r="L783" s="127"/>
      <c r="M783" s="127"/>
      <c r="N783" s="127"/>
      <c r="O783" s="127"/>
      <c r="P783" s="127"/>
      <c r="Q783" s="127"/>
      <c r="R783" s="127"/>
      <c r="S783" s="127"/>
      <c r="T783" s="127"/>
      <c r="U783" s="127"/>
      <c r="V783" s="127"/>
      <c r="W783" s="127"/>
      <c r="X783" s="71"/>
      <c r="Y783" s="71"/>
      <c r="Z783" s="71"/>
    </row>
    <row r="784" spans="1:26">
      <c r="A784" s="71"/>
      <c r="B784" s="71"/>
      <c r="C784" s="71"/>
      <c r="D784" s="106"/>
      <c r="E784" s="127"/>
      <c r="F784" s="78"/>
      <c r="G784" s="71"/>
      <c r="H784" s="78"/>
      <c r="I784" s="78"/>
      <c r="J784" s="127"/>
      <c r="K784" s="127"/>
      <c r="L784" s="127"/>
      <c r="M784" s="127"/>
      <c r="N784" s="127"/>
      <c r="O784" s="127"/>
      <c r="P784" s="127"/>
      <c r="Q784" s="127"/>
      <c r="R784" s="127"/>
      <c r="S784" s="127"/>
      <c r="T784" s="127"/>
      <c r="U784" s="127"/>
      <c r="V784" s="127"/>
      <c r="W784" s="127"/>
      <c r="X784" s="71"/>
      <c r="Y784" s="71"/>
      <c r="Z784" s="71"/>
    </row>
    <row r="785" spans="1:26">
      <c r="A785" s="71"/>
      <c r="B785" s="71"/>
      <c r="C785" s="71"/>
      <c r="D785" s="106"/>
      <c r="E785" s="127"/>
      <c r="F785" s="78"/>
      <c r="G785" s="71"/>
      <c r="H785" s="78"/>
      <c r="I785" s="78"/>
      <c r="J785" s="127"/>
      <c r="K785" s="127"/>
      <c r="L785" s="127"/>
      <c r="M785" s="127"/>
      <c r="N785" s="127"/>
      <c r="O785" s="127"/>
      <c r="P785" s="127"/>
      <c r="Q785" s="127"/>
      <c r="R785" s="127"/>
      <c r="S785" s="127"/>
      <c r="T785" s="127"/>
      <c r="U785" s="127"/>
      <c r="V785" s="127"/>
      <c r="W785" s="127"/>
      <c r="X785" s="71"/>
      <c r="Y785" s="71"/>
      <c r="Z785" s="71"/>
    </row>
    <row r="786" spans="1:26">
      <c r="A786" s="71"/>
      <c r="B786" s="71"/>
      <c r="C786" s="71"/>
      <c r="D786" s="106"/>
      <c r="E786" s="127"/>
      <c r="F786" s="78"/>
      <c r="G786" s="71"/>
      <c r="H786" s="78"/>
      <c r="I786" s="78"/>
      <c r="J786" s="127"/>
      <c r="K786" s="127"/>
      <c r="L786" s="127"/>
      <c r="M786" s="127"/>
      <c r="N786" s="127"/>
      <c r="O786" s="127"/>
      <c r="P786" s="127"/>
      <c r="Q786" s="127"/>
      <c r="R786" s="127"/>
      <c r="S786" s="127"/>
      <c r="T786" s="127"/>
      <c r="U786" s="127"/>
      <c r="V786" s="127"/>
      <c r="W786" s="127"/>
      <c r="X786" s="71"/>
      <c r="Y786" s="71"/>
      <c r="Z786" s="71"/>
    </row>
    <row r="787" spans="1:26">
      <c r="A787" s="71"/>
      <c r="B787" s="71"/>
      <c r="C787" s="71"/>
      <c r="D787" s="106"/>
      <c r="E787" s="127"/>
      <c r="F787" s="78"/>
      <c r="G787" s="71"/>
      <c r="H787" s="78"/>
      <c r="I787" s="78"/>
      <c r="J787" s="127"/>
      <c r="K787" s="127"/>
      <c r="L787" s="127"/>
      <c r="M787" s="127"/>
      <c r="N787" s="127"/>
      <c r="O787" s="127"/>
      <c r="P787" s="127"/>
      <c r="Q787" s="127"/>
      <c r="R787" s="127"/>
      <c r="S787" s="127"/>
      <c r="T787" s="127"/>
      <c r="U787" s="127"/>
      <c r="V787" s="127"/>
      <c r="W787" s="127"/>
      <c r="X787" s="71"/>
      <c r="Y787" s="71"/>
      <c r="Z787" s="71"/>
    </row>
    <row r="788" spans="1:26">
      <c r="A788" s="71"/>
      <c r="B788" s="71"/>
      <c r="C788" s="71"/>
      <c r="D788" s="106"/>
      <c r="E788" s="127"/>
      <c r="F788" s="78"/>
      <c r="G788" s="71"/>
      <c r="H788" s="78"/>
      <c r="I788" s="78"/>
      <c r="J788" s="127"/>
      <c r="K788" s="127"/>
      <c r="L788" s="127"/>
      <c r="M788" s="127"/>
      <c r="N788" s="127"/>
      <c r="O788" s="127"/>
      <c r="P788" s="127"/>
      <c r="Q788" s="127"/>
      <c r="R788" s="127"/>
      <c r="S788" s="127"/>
      <c r="T788" s="127"/>
      <c r="U788" s="127"/>
      <c r="V788" s="127"/>
      <c r="W788" s="127"/>
      <c r="X788" s="71"/>
      <c r="Y788" s="71"/>
      <c r="Z788" s="71"/>
    </row>
    <row r="789" spans="1:26">
      <c r="A789" s="71"/>
      <c r="B789" s="71"/>
      <c r="C789" s="71"/>
      <c r="D789" s="106"/>
      <c r="E789" s="127"/>
      <c r="F789" s="78"/>
      <c r="G789" s="71"/>
      <c r="H789" s="78"/>
      <c r="I789" s="78"/>
      <c r="J789" s="127"/>
      <c r="K789" s="127"/>
      <c r="L789" s="127"/>
      <c r="M789" s="127"/>
      <c r="N789" s="127"/>
      <c r="O789" s="127"/>
      <c r="P789" s="127"/>
      <c r="Q789" s="127"/>
      <c r="R789" s="127"/>
      <c r="S789" s="127"/>
      <c r="T789" s="127"/>
      <c r="U789" s="127"/>
      <c r="V789" s="127"/>
      <c r="W789" s="127"/>
      <c r="X789" s="71"/>
      <c r="Y789" s="71"/>
      <c r="Z789" s="71"/>
    </row>
    <row r="790" spans="1:26">
      <c r="A790" s="71"/>
      <c r="B790" s="71"/>
      <c r="C790" s="71"/>
      <c r="D790" s="106"/>
      <c r="E790" s="127"/>
      <c r="F790" s="78"/>
      <c r="G790" s="71"/>
      <c r="H790" s="78"/>
      <c r="I790" s="78"/>
      <c r="J790" s="127"/>
      <c r="K790" s="127"/>
      <c r="L790" s="127"/>
      <c r="M790" s="127"/>
      <c r="N790" s="127"/>
      <c r="O790" s="127"/>
      <c r="P790" s="127"/>
      <c r="Q790" s="127"/>
      <c r="R790" s="127"/>
      <c r="S790" s="127"/>
      <c r="T790" s="127"/>
      <c r="U790" s="127"/>
      <c r="V790" s="127"/>
      <c r="W790" s="127"/>
      <c r="X790" s="71"/>
      <c r="Y790" s="71"/>
      <c r="Z790" s="71"/>
    </row>
    <row r="791" spans="1:26">
      <c r="A791" s="71"/>
      <c r="B791" s="71"/>
      <c r="C791" s="71"/>
      <c r="D791" s="106"/>
      <c r="E791" s="127"/>
      <c r="F791" s="78"/>
      <c r="G791" s="71"/>
      <c r="H791" s="78"/>
      <c r="I791" s="78"/>
      <c r="J791" s="127"/>
      <c r="K791" s="127"/>
      <c r="L791" s="127"/>
      <c r="M791" s="127"/>
      <c r="N791" s="127"/>
      <c r="O791" s="127"/>
      <c r="P791" s="127"/>
      <c r="Q791" s="127"/>
      <c r="R791" s="127"/>
      <c r="S791" s="127"/>
      <c r="T791" s="127"/>
      <c r="U791" s="127"/>
      <c r="V791" s="127"/>
      <c r="W791" s="127"/>
      <c r="X791" s="71"/>
      <c r="Y791" s="71"/>
      <c r="Z791" s="71"/>
    </row>
    <row r="792" spans="1:26">
      <c r="A792" s="71"/>
      <c r="B792" s="71"/>
      <c r="C792" s="71"/>
      <c r="D792" s="106"/>
      <c r="E792" s="127"/>
      <c r="F792" s="78"/>
      <c r="G792" s="71"/>
      <c r="H792" s="78"/>
      <c r="I792" s="78"/>
      <c r="J792" s="127"/>
      <c r="K792" s="127"/>
      <c r="L792" s="127"/>
      <c r="M792" s="127"/>
      <c r="N792" s="127"/>
      <c r="O792" s="127"/>
      <c r="P792" s="127"/>
      <c r="Q792" s="127"/>
      <c r="R792" s="127"/>
      <c r="S792" s="127"/>
      <c r="T792" s="127"/>
      <c r="U792" s="127"/>
      <c r="V792" s="127"/>
      <c r="W792" s="127"/>
      <c r="X792" s="71"/>
      <c r="Y792" s="71"/>
      <c r="Z792" s="71"/>
    </row>
    <row r="793" spans="1:26">
      <c r="A793" s="71"/>
      <c r="B793" s="71"/>
      <c r="C793" s="71"/>
      <c r="D793" s="106"/>
      <c r="E793" s="127"/>
      <c r="F793" s="78"/>
      <c r="G793" s="71"/>
      <c r="H793" s="78"/>
      <c r="I793" s="78"/>
      <c r="J793" s="127"/>
      <c r="K793" s="127"/>
      <c r="L793" s="127"/>
      <c r="M793" s="127"/>
      <c r="N793" s="127"/>
      <c r="O793" s="127"/>
      <c r="P793" s="127"/>
      <c r="Q793" s="127"/>
      <c r="R793" s="127"/>
      <c r="S793" s="127"/>
      <c r="T793" s="127"/>
      <c r="U793" s="127"/>
      <c r="V793" s="127"/>
      <c r="W793" s="127"/>
      <c r="X793" s="71"/>
      <c r="Y793" s="71"/>
      <c r="Z793" s="71"/>
    </row>
    <row r="794" spans="1:26">
      <c r="A794" s="71"/>
      <c r="B794" s="71"/>
      <c r="C794" s="71"/>
      <c r="D794" s="106"/>
      <c r="E794" s="127"/>
      <c r="F794" s="78"/>
      <c r="G794" s="71"/>
      <c r="H794" s="78"/>
      <c r="I794" s="78"/>
      <c r="J794" s="127"/>
      <c r="K794" s="127"/>
      <c r="L794" s="127"/>
      <c r="M794" s="127"/>
      <c r="N794" s="127"/>
      <c r="O794" s="127"/>
      <c r="P794" s="127"/>
      <c r="Q794" s="127"/>
      <c r="R794" s="127"/>
      <c r="S794" s="127"/>
      <c r="T794" s="127"/>
      <c r="U794" s="127"/>
      <c r="V794" s="127"/>
      <c r="W794" s="127"/>
      <c r="X794" s="71"/>
      <c r="Y794" s="71"/>
      <c r="Z794" s="71"/>
    </row>
    <row r="795" spans="1:26">
      <c r="A795" s="71"/>
      <c r="B795" s="71"/>
      <c r="C795" s="71"/>
      <c r="D795" s="106"/>
      <c r="E795" s="127"/>
      <c r="F795" s="78"/>
      <c r="G795" s="71"/>
      <c r="H795" s="78"/>
      <c r="I795" s="78"/>
      <c r="J795" s="127"/>
      <c r="K795" s="127"/>
      <c r="L795" s="127"/>
      <c r="M795" s="127"/>
      <c r="N795" s="127"/>
      <c r="O795" s="127"/>
      <c r="P795" s="127"/>
      <c r="Q795" s="127"/>
      <c r="R795" s="127"/>
      <c r="S795" s="127"/>
      <c r="T795" s="127"/>
      <c r="U795" s="127"/>
      <c r="V795" s="127"/>
      <c r="W795" s="127"/>
      <c r="X795" s="71"/>
      <c r="Y795" s="71"/>
      <c r="Z795" s="71"/>
    </row>
    <row r="796" spans="1:26">
      <c r="A796" s="71"/>
      <c r="B796" s="71"/>
      <c r="C796" s="71"/>
      <c r="D796" s="106"/>
      <c r="E796" s="127"/>
      <c r="F796" s="78"/>
      <c r="G796" s="71"/>
      <c r="H796" s="78"/>
      <c r="I796" s="78"/>
      <c r="J796" s="127"/>
      <c r="K796" s="127"/>
      <c r="L796" s="127"/>
      <c r="M796" s="127"/>
      <c r="N796" s="127"/>
      <c r="O796" s="127"/>
      <c r="P796" s="127"/>
      <c r="Q796" s="127"/>
      <c r="R796" s="127"/>
      <c r="S796" s="127"/>
      <c r="T796" s="127"/>
      <c r="U796" s="127"/>
      <c r="V796" s="127"/>
      <c r="W796" s="127"/>
      <c r="X796" s="71"/>
      <c r="Y796" s="71"/>
      <c r="Z796" s="71"/>
    </row>
    <row r="797" spans="1:26">
      <c r="A797" s="71"/>
      <c r="B797" s="71"/>
      <c r="C797" s="71"/>
      <c r="D797" s="106"/>
      <c r="E797" s="127"/>
      <c r="F797" s="78"/>
      <c r="G797" s="71"/>
      <c r="H797" s="78"/>
      <c r="I797" s="78"/>
      <c r="J797" s="127"/>
      <c r="K797" s="127"/>
      <c r="L797" s="127"/>
      <c r="M797" s="127"/>
      <c r="N797" s="127"/>
      <c r="O797" s="127"/>
      <c r="P797" s="127"/>
      <c r="Q797" s="127"/>
      <c r="R797" s="127"/>
      <c r="S797" s="127"/>
      <c r="T797" s="127"/>
      <c r="U797" s="127"/>
      <c r="V797" s="127"/>
      <c r="W797" s="127"/>
      <c r="X797" s="71"/>
      <c r="Y797" s="71"/>
      <c r="Z797" s="71"/>
    </row>
    <row r="798" spans="1:26">
      <c r="A798" s="71"/>
      <c r="B798" s="71"/>
      <c r="C798" s="71"/>
      <c r="D798" s="106"/>
      <c r="E798" s="127"/>
      <c r="F798" s="78"/>
      <c r="G798" s="71"/>
      <c r="H798" s="78"/>
      <c r="I798" s="78"/>
      <c r="J798" s="127"/>
      <c r="K798" s="127"/>
      <c r="L798" s="127"/>
      <c r="M798" s="127"/>
      <c r="N798" s="127"/>
      <c r="O798" s="127"/>
      <c r="P798" s="127"/>
      <c r="Q798" s="127"/>
      <c r="R798" s="127"/>
      <c r="S798" s="127"/>
      <c r="T798" s="127"/>
      <c r="U798" s="127"/>
      <c r="V798" s="127"/>
      <c r="W798" s="127"/>
      <c r="X798" s="71"/>
      <c r="Y798" s="71"/>
      <c r="Z798" s="71"/>
    </row>
    <row r="799" spans="1:26">
      <c r="A799" s="71"/>
      <c r="B799" s="71"/>
      <c r="C799" s="71"/>
      <c r="D799" s="106"/>
      <c r="E799" s="127"/>
      <c r="F799" s="78"/>
      <c r="G799" s="71"/>
      <c r="H799" s="78"/>
      <c r="I799" s="78"/>
      <c r="J799" s="127"/>
      <c r="K799" s="127"/>
      <c r="L799" s="127"/>
      <c r="M799" s="127"/>
      <c r="N799" s="127"/>
      <c r="O799" s="127"/>
      <c r="P799" s="127"/>
      <c r="Q799" s="127"/>
      <c r="R799" s="127"/>
      <c r="S799" s="127"/>
      <c r="T799" s="127"/>
      <c r="U799" s="127"/>
      <c r="V799" s="127"/>
      <c r="W799" s="127"/>
      <c r="X799" s="71"/>
      <c r="Y799" s="71"/>
      <c r="Z799" s="71"/>
    </row>
    <row r="800" spans="1:26">
      <c r="A800" s="71"/>
      <c r="B800" s="71"/>
      <c r="C800" s="71"/>
      <c r="D800" s="106"/>
      <c r="E800" s="127"/>
      <c r="F800" s="78"/>
      <c r="G800" s="71"/>
      <c r="H800" s="78"/>
      <c r="I800" s="78"/>
      <c r="J800" s="127"/>
      <c r="K800" s="127"/>
      <c r="L800" s="127"/>
      <c r="M800" s="127"/>
      <c r="N800" s="127"/>
      <c r="O800" s="127"/>
      <c r="P800" s="127"/>
      <c r="Q800" s="127"/>
      <c r="R800" s="127"/>
      <c r="S800" s="127"/>
      <c r="T800" s="127"/>
      <c r="U800" s="127"/>
      <c r="V800" s="127"/>
      <c r="W800" s="127"/>
      <c r="X800" s="71"/>
      <c r="Y800" s="71"/>
      <c r="Z800" s="71"/>
    </row>
    <row r="801" spans="1:26">
      <c r="A801" s="71"/>
      <c r="B801" s="71"/>
      <c r="C801" s="71"/>
      <c r="D801" s="106"/>
      <c r="E801" s="127"/>
      <c r="F801" s="78"/>
      <c r="G801" s="71"/>
      <c r="H801" s="78"/>
      <c r="I801" s="78"/>
      <c r="J801" s="127"/>
      <c r="K801" s="127"/>
      <c r="L801" s="127"/>
      <c r="M801" s="127"/>
      <c r="N801" s="127"/>
      <c r="O801" s="127"/>
      <c r="P801" s="127"/>
      <c r="Q801" s="127"/>
      <c r="R801" s="127"/>
      <c r="S801" s="127"/>
      <c r="T801" s="127"/>
      <c r="U801" s="127"/>
      <c r="V801" s="127"/>
      <c r="W801" s="127"/>
      <c r="X801" s="71"/>
      <c r="Y801" s="71"/>
      <c r="Z801" s="71"/>
    </row>
    <row r="802" spans="1:26">
      <c r="A802" s="71"/>
      <c r="B802" s="71"/>
      <c r="C802" s="71"/>
      <c r="D802" s="106"/>
      <c r="E802" s="127"/>
      <c r="F802" s="78"/>
      <c r="G802" s="71"/>
      <c r="H802" s="78"/>
      <c r="I802" s="78"/>
      <c r="J802" s="127"/>
      <c r="K802" s="127"/>
      <c r="L802" s="127"/>
      <c r="M802" s="127"/>
      <c r="N802" s="127"/>
      <c r="O802" s="127"/>
      <c r="P802" s="127"/>
      <c r="Q802" s="127"/>
      <c r="R802" s="127"/>
      <c r="S802" s="127"/>
      <c r="T802" s="127"/>
      <c r="U802" s="127"/>
      <c r="V802" s="127"/>
      <c r="W802" s="127"/>
      <c r="X802" s="71"/>
      <c r="Y802" s="71"/>
      <c r="Z802" s="71"/>
    </row>
    <row r="803" spans="1:26">
      <c r="A803" s="71"/>
      <c r="B803" s="71"/>
      <c r="C803" s="71"/>
      <c r="D803" s="106"/>
      <c r="E803" s="127"/>
      <c r="F803" s="78"/>
      <c r="G803" s="71"/>
      <c r="H803" s="78"/>
      <c r="I803" s="78"/>
      <c r="J803" s="127"/>
      <c r="K803" s="127"/>
      <c r="L803" s="127"/>
      <c r="M803" s="127"/>
      <c r="N803" s="127"/>
      <c r="O803" s="127"/>
      <c r="P803" s="127"/>
      <c r="Q803" s="127"/>
      <c r="R803" s="127"/>
      <c r="S803" s="127"/>
      <c r="T803" s="127"/>
      <c r="U803" s="127"/>
      <c r="V803" s="127"/>
      <c r="W803" s="127"/>
      <c r="X803" s="71"/>
      <c r="Y803" s="71"/>
      <c r="Z803" s="71"/>
    </row>
    <row r="804" spans="1:26">
      <c r="A804" s="71"/>
      <c r="B804" s="71"/>
      <c r="C804" s="71"/>
      <c r="D804" s="106"/>
      <c r="E804" s="127"/>
      <c r="F804" s="78"/>
      <c r="G804" s="71"/>
      <c r="H804" s="78"/>
      <c r="I804" s="78"/>
      <c r="J804" s="127"/>
      <c r="K804" s="127"/>
      <c r="L804" s="127"/>
      <c r="M804" s="127"/>
      <c r="N804" s="127"/>
      <c r="O804" s="127"/>
      <c r="P804" s="127"/>
      <c r="Q804" s="127"/>
      <c r="R804" s="127"/>
      <c r="S804" s="127"/>
      <c r="T804" s="127"/>
      <c r="U804" s="127"/>
      <c r="V804" s="127"/>
      <c r="W804" s="127"/>
      <c r="X804" s="71"/>
      <c r="Y804" s="71"/>
      <c r="Z804" s="71"/>
    </row>
    <row r="805" spans="1:26">
      <c r="A805" s="71"/>
      <c r="B805" s="71"/>
      <c r="C805" s="71"/>
      <c r="D805" s="106"/>
      <c r="E805" s="127"/>
      <c r="F805" s="78"/>
      <c r="G805" s="71"/>
      <c r="H805" s="78"/>
      <c r="I805" s="78"/>
      <c r="J805" s="127"/>
      <c r="K805" s="127"/>
      <c r="L805" s="127"/>
      <c r="M805" s="127"/>
      <c r="N805" s="127"/>
      <c r="O805" s="127"/>
      <c r="P805" s="127"/>
      <c r="Q805" s="127"/>
      <c r="R805" s="127"/>
      <c r="S805" s="127"/>
      <c r="T805" s="127"/>
      <c r="U805" s="127"/>
      <c r="V805" s="127"/>
      <c r="W805" s="127"/>
      <c r="X805" s="71"/>
      <c r="Y805" s="71"/>
      <c r="Z805" s="71"/>
    </row>
    <row r="806" spans="1:26">
      <c r="A806" s="71"/>
      <c r="B806" s="71"/>
      <c r="C806" s="71"/>
      <c r="D806" s="106"/>
      <c r="E806" s="127"/>
      <c r="F806" s="78"/>
      <c r="G806" s="71"/>
      <c r="H806" s="78"/>
      <c r="I806" s="78"/>
      <c r="J806" s="127"/>
      <c r="K806" s="127"/>
      <c r="L806" s="127"/>
      <c r="M806" s="127"/>
      <c r="N806" s="127"/>
      <c r="O806" s="127"/>
      <c r="P806" s="127"/>
      <c r="Q806" s="127"/>
      <c r="R806" s="127"/>
      <c r="S806" s="127"/>
      <c r="T806" s="127"/>
      <c r="U806" s="127"/>
      <c r="V806" s="127"/>
      <c r="W806" s="127"/>
      <c r="X806" s="71"/>
      <c r="Y806" s="71"/>
      <c r="Z806" s="71"/>
    </row>
    <row r="807" spans="1:26">
      <c r="A807" s="71"/>
      <c r="B807" s="71"/>
      <c r="C807" s="71"/>
      <c r="D807" s="106"/>
      <c r="E807" s="127"/>
      <c r="F807" s="78"/>
      <c r="G807" s="71"/>
      <c r="H807" s="78"/>
      <c r="I807" s="78"/>
      <c r="J807" s="127"/>
      <c r="K807" s="127"/>
      <c r="L807" s="127"/>
      <c r="M807" s="127"/>
      <c r="N807" s="127"/>
      <c r="O807" s="127"/>
      <c r="P807" s="127"/>
      <c r="Q807" s="127"/>
      <c r="R807" s="127"/>
      <c r="S807" s="127"/>
      <c r="T807" s="127"/>
      <c r="U807" s="127"/>
      <c r="V807" s="127"/>
      <c r="W807" s="127"/>
      <c r="X807" s="71"/>
      <c r="Y807" s="71"/>
      <c r="Z807" s="71"/>
    </row>
    <row r="808" spans="1:26">
      <c r="A808" s="71"/>
      <c r="B808" s="71"/>
      <c r="C808" s="71"/>
      <c r="D808" s="106"/>
      <c r="E808" s="127"/>
      <c r="F808" s="78"/>
      <c r="G808" s="71"/>
      <c r="H808" s="78"/>
      <c r="I808" s="78"/>
      <c r="J808" s="127"/>
      <c r="K808" s="127"/>
      <c r="L808" s="127"/>
      <c r="M808" s="127"/>
      <c r="N808" s="127"/>
      <c r="O808" s="127"/>
      <c r="P808" s="127"/>
      <c r="Q808" s="127"/>
      <c r="R808" s="127"/>
      <c r="S808" s="127"/>
      <c r="T808" s="127"/>
      <c r="U808" s="127"/>
      <c r="V808" s="127"/>
      <c r="W808" s="127"/>
      <c r="X808" s="71"/>
      <c r="Y808" s="71"/>
      <c r="Z808" s="71"/>
    </row>
    <row r="809" spans="1:26">
      <c r="A809" s="71"/>
      <c r="B809" s="71"/>
      <c r="C809" s="71"/>
      <c r="D809" s="106"/>
      <c r="E809" s="127"/>
      <c r="F809" s="78"/>
      <c r="G809" s="71"/>
      <c r="H809" s="78"/>
      <c r="I809" s="78"/>
      <c r="J809" s="127"/>
      <c r="K809" s="127"/>
      <c r="L809" s="127"/>
      <c r="M809" s="127"/>
      <c r="N809" s="127"/>
      <c r="O809" s="127"/>
      <c r="P809" s="127"/>
      <c r="Q809" s="127"/>
      <c r="R809" s="127"/>
      <c r="S809" s="127"/>
      <c r="T809" s="127"/>
      <c r="U809" s="127"/>
      <c r="V809" s="127"/>
      <c r="W809" s="127"/>
      <c r="X809" s="71"/>
      <c r="Y809" s="71"/>
      <c r="Z809" s="71"/>
    </row>
    <row r="810" spans="1:26">
      <c r="A810" s="71"/>
      <c r="B810" s="71"/>
      <c r="C810" s="71"/>
      <c r="D810" s="106"/>
      <c r="E810" s="127"/>
      <c r="F810" s="78"/>
      <c r="G810" s="71"/>
      <c r="H810" s="78"/>
      <c r="I810" s="78"/>
      <c r="J810" s="127"/>
      <c r="K810" s="127"/>
      <c r="L810" s="127"/>
      <c r="M810" s="127"/>
      <c r="N810" s="127"/>
      <c r="O810" s="127"/>
      <c r="P810" s="127"/>
      <c r="Q810" s="127"/>
      <c r="R810" s="127"/>
      <c r="S810" s="127"/>
      <c r="T810" s="127"/>
      <c r="U810" s="127"/>
      <c r="V810" s="127"/>
      <c r="W810" s="127"/>
      <c r="X810" s="71"/>
      <c r="Y810" s="71"/>
      <c r="Z810" s="71"/>
    </row>
    <row r="811" spans="1:26">
      <c r="A811" s="71"/>
      <c r="B811" s="71"/>
      <c r="C811" s="71"/>
      <c r="D811" s="106"/>
      <c r="E811" s="127"/>
      <c r="F811" s="78"/>
      <c r="G811" s="71"/>
      <c r="H811" s="78"/>
      <c r="I811" s="78"/>
      <c r="J811" s="127"/>
      <c r="K811" s="127"/>
      <c r="L811" s="127"/>
      <c r="M811" s="127"/>
      <c r="N811" s="127"/>
      <c r="O811" s="127"/>
      <c r="P811" s="127"/>
      <c r="Q811" s="127"/>
      <c r="R811" s="127"/>
      <c r="S811" s="127"/>
      <c r="T811" s="127"/>
      <c r="U811" s="127"/>
      <c r="V811" s="127"/>
      <c r="W811" s="127"/>
      <c r="X811" s="71"/>
      <c r="Y811" s="71"/>
      <c r="Z811" s="71"/>
    </row>
    <row r="812" spans="1:26">
      <c r="A812" s="71"/>
      <c r="B812" s="71"/>
      <c r="C812" s="71"/>
      <c r="D812" s="106"/>
      <c r="E812" s="127"/>
      <c r="F812" s="78"/>
      <c r="G812" s="71"/>
      <c r="H812" s="78"/>
      <c r="I812" s="78"/>
      <c r="J812" s="127"/>
      <c r="K812" s="127"/>
      <c r="L812" s="127"/>
      <c r="M812" s="127"/>
      <c r="N812" s="127"/>
      <c r="O812" s="127"/>
      <c r="P812" s="127"/>
      <c r="Q812" s="127"/>
      <c r="R812" s="127"/>
      <c r="S812" s="127"/>
      <c r="T812" s="127"/>
      <c r="U812" s="127"/>
      <c r="V812" s="127"/>
      <c r="W812" s="127"/>
      <c r="X812" s="71"/>
      <c r="Y812" s="71"/>
      <c r="Z812" s="71"/>
    </row>
    <row r="813" spans="1:26">
      <c r="A813" s="71"/>
      <c r="B813" s="71"/>
      <c r="C813" s="71"/>
      <c r="D813" s="106"/>
      <c r="E813" s="127"/>
      <c r="F813" s="78"/>
      <c r="G813" s="71"/>
      <c r="H813" s="78"/>
      <c r="I813" s="78"/>
      <c r="J813" s="127"/>
      <c r="K813" s="127"/>
      <c r="L813" s="127"/>
      <c r="M813" s="127"/>
      <c r="N813" s="127"/>
      <c r="O813" s="127"/>
      <c r="P813" s="127"/>
      <c r="Q813" s="127"/>
      <c r="R813" s="127"/>
      <c r="S813" s="127"/>
      <c r="T813" s="127"/>
      <c r="U813" s="127"/>
      <c r="V813" s="127"/>
      <c r="W813" s="127"/>
      <c r="X813" s="71"/>
      <c r="Y813" s="71"/>
      <c r="Z813" s="71"/>
    </row>
    <row r="814" spans="1:26">
      <c r="A814" s="71"/>
      <c r="B814" s="71"/>
      <c r="C814" s="71"/>
      <c r="D814" s="106"/>
      <c r="E814" s="127"/>
      <c r="F814" s="78"/>
      <c r="G814" s="71"/>
      <c r="H814" s="78"/>
      <c r="I814" s="78"/>
      <c r="J814" s="127"/>
      <c r="K814" s="127"/>
      <c r="L814" s="127"/>
      <c r="M814" s="127"/>
      <c r="N814" s="127"/>
      <c r="O814" s="127"/>
      <c r="P814" s="127"/>
      <c r="Q814" s="127"/>
      <c r="R814" s="127"/>
      <c r="S814" s="127"/>
      <c r="T814" s="127"/>
      <c r="U814" s="127"/>
      <c r="V814" s="127"/>
      <c r="W814" s="127"/>
      <c r="X814" s="71"/>
      <c r="Y814" s="71"/>
      <c r="Z814" s="71"/>
    </row>
    <row r="815" spans="1:26">
      <c r="A815" s="71"/>
      <c r="B815" s="71"/>
      <c r="C815" s="71"/>
      <c r="D815" s="106"/>
      <c r="E815" s="127"/>
      <c r="F815" s="78"/>
      <c r="G815" s="71"/>
      <c r="H815" s="78"/>
      <c r="I815" s="78"/>
      <c r="J815" s="127"/>
      <c r="K815" s="127"/>
      <c r="L815" s="127"/>
      <c r="M815" s="127"/>
      <c r="N815" s="127"/>
      <c r="O815" s="127"/>
      <c r="P815" s="127"/>
      <c r="Q815" s="127"/>
      <c r="R815" s="127"/>
      <c r="S815" s="127"/>
      <c r="T815" s="127"/>
      <c r="U815" s="127"/>
      <c r="V815" s="127"/>
      <c r="W815" s="127"/>
      <c r="X815" s="71"/>
      <c r="Y815" s="71"/>
      <c r="Z815" s="71"/>
    </row>
    <row r="816" spans="1:26">
      <c r="A816" s="71"/>
      <c r="B816" s="71"/>
      <c r="C816" s="71"/>
      <c r="D816" s="106"/>
      <c r="E816" s="127"/>
      <c r="F816" s="78"/>
      <c r="G816" s="71"/>
      <c r="H816" s="78"/>
      <c r="I816" s="78"/>
      <c r="J816" s="127"/>
      <c r="K816" s="127"/>
      <c r="L816" s="127"/>
      <c r="M816" s="127"/>
      <c r="N816" s="127"/>
      <c r="O816" s="127"/>
      <c r="P816" s="127"/>
      <c r="Q816" s="127"/>
      <c r="R816" s="127"/>
      <c r="S816" s="127"/>
      <c r="T816" s="127"/>
      <c r="U816" s="127"/>
      <c r="V816" s="127"/>
      <c r="W816" s="127"/>
      <c r="X816" s="71"/>
      <c r="Y816" s="71"/>
      <c r="Z816" s="71"/>
    </row>
    <row r="817" spans="1:26">
      <c r="A817" s="71"/>
      <c r="B817" s="71"/>
      <c r="C817" s="71"/>
      <c r="D817" s="106"/>
      <c r="E817" s="127"/>
      <c r="F817" s="78"/>
      <c r="G817" s="71"/>
      <c r="H817" s="78"/>
      <c r="I817" s="78"/>
      <c r="J817" s="127"/>
      <c r="K817" s="127"/>
      <c r="L817" s="127"/>
      <c r="M817" s="127"/>
      <c r="N817" s="127"/>
      <c r="O817" s="127"/>
      <c r="P817" s="127"/>
      <c r="Q817" s="127"/>
      <c r="R817" s="127"/>
      <c r="S817" s="127"/>
      <c r="T817" s="127"/>
      <c r="U817" s="127"/>
      <c r="V817" s="127"/>
      <c r="W817" s="127"/>
      <c r="X817" s="71"/>
      <c r="Y817" s="71"/>
      <c r="Z817" s="71"/>
    </row>
    <row r="818" spans="1:26">
      <c r="A818" s="71"/>
      <c r="B818" s="71"/>
      <c r="C818" s="71"/>
      <c r="D818" s="106"/>
      <c r="E818" s="127"/>
      <c r="F818" s="78"/>
      <c r="G818" s="71"/>
      <c r="H818" s="78"/>
      <c r="I818" s="78"/>
      <c r="J818" s="127"/>
      <c r="K818" s="127"/>
      <c r="L818" s="127"/>
      <c r="M818" s="127"/>
      <c r="N818" s="127"/>
      <c r="O818" s="127"/>
      <c r="P818" s="127"/>
      <c r="Q818" s="127"/>
      <c r="R818" s="127"/>
      <c r="S818" s="127"/>
      <c r="T818" s="127"/>
      <c r="U818" s="127"/>
      <c r="V818" s="127"/>
      <c r="W818" s="127"/>
      <c r="X818" s="71"/>
      <c r="Y818" s="71"/>
      <c r="Z818" s="71"/>
    </row>
    <row r="819" spans="1:26">
      <c r="A819" s="71"/>
      <c r="B819" s="71"/>
      <c r="C819" s="71"/>
      <c r="D819" s="106"/>
      <c r="E819" s="127"/>
      <c r="F819" s="78"/>
      <c r="G819" s="71"/>
      <c r="H819" s="78"/>
      <c r="I819" s="78"/>
      <c r="J819" s="127"/>
      <c r="K819" s="127"/>
      <c r="L819" s="127"/>
      <c r="M819" s="127"/>
      <c r="N819" s="127"/>
      <c r="O819" s="127"/>
      <c r="P819" s="127"/>
      <c r="Q819" s="127"/>
      <c r="R819" s="127"/>
      <c r="S819" s="127"/>
      <c r="T819" s="127"/>
      <c r="U819" s="127"/>
      <c r="V819" s="127"/>
      <c r="W819" s="127"/>
      <c r="X819" s="71"/>
      <c r="Y819" s="71"/>
      <c r="Z819" s="71"/>
    </row>
    <row r="820" spans="1:26">
      <c r="A820" s="71"/>
      <c r="B820" s="71"/>
      <c r="C820" s="71"/>
      <c r="D820" s="106"/>
      <c r="E820" s="127"/>
      <c r="F820" s="78"/>
      <c r="G820" s="71"/>
      <c r="H820" s="78"/>
      <c r="I820" s="78"/>
      <c r="J820" s="127"/>
      <c r="K820" s="127"/>
      <c r="L820" s="127"/>
      <c r="M820" s="127"/>
      <c r="N820" s="127"/>
      <c r="O820" s="127"/>
      <c r="P820" s="127"/>
      <c r="Q820" s="127"/>
      <c r="R820" s="127"/>
      <c r="S820" s="127"/>
      <c r="T820" s="127"/>
      <c r="U820" s="127"/>
      <c r="V820" s="127"/>
      <c r="W820" s="127"/>
      <c r="X820" s="71"/>
      <c r="Y820" s="71"/>
      <c r="Z820" s="71"/>
    </row>
    <row r="821" spans="1:26">
      <c r="A821" s="71"/>
      <c r="B821" s="71"/>
      <c r="C821" s="71"/>
      <c r="D821" s="106"/>
      <c r="E821" s="127"/>
      <c r="F821" s="78"/>
      <c r="G821" s="71"/>
      <c r="H821" s="78"/>
      <c r="I821" s="78"/>
      <c r="J821" s="127"/>
      <c r="K821" s="127"/>
      <c r="L821" s="127"/>
      <c r="M821" s="127"/>
      <c r="N821" s="127"/>
      <c r="O821" s="127"/>
      <c r="P821" s="127"/>
      <c r="Q821" s="127"/>
      <c r="R821" s="127"/>
      <c r="S821" s="127"/>
      <c r="T821" s="127"/>
      <c r="U821" s="127"/>
      <c r="V821" s="127"/>
      <c r="W821" s="127"/>
      <c r="X821" s="71"/>
      <c r="Y821" s="71"/>
      <c r="Z821" s="71"/>
    </row>
    <row r="822" spans="1:26">
      <c r="A822" s="71"/>
      <c r="B822" s="71"/>
      <c r="C822" s="71"/>
      <c r="D822" s="106"/>
      <c r="E822" s="127"/>
      <c r="F822" s="78"/>
      <c r="G822" s="71"/>
      <c r="H822" s="78"/>
      <c r="I822" s="78"/>
      <c r="J822" s="127"/>
      <c r="K822" s="127"/>
      <c r="L822" s="127"/>
      <c r="M822" s="127"/>
      <c r="N822" s="127"/>
      <c r="O822" s="127"/>
      <c r="P822" s="127"/>
      <c r="Q822" s="127"/>
      <c r="R822" s="127"/>
      <c r="S822" s="127"/>
      <c r="T822" s="127"/>
      <c r="U822" s="127"/>
      <c r="V822" s="127"/>
      <c r="W822" s="127"/>
      <c r="X822" s="71"/>
      <c r="Y822" s="71"/>
      <c r="Z822" s="71"/>
    </row>
    <row r="823" spans="1:26">
      <c r="A823" s="71"/>
      <c r="B823" s="71"/>
      <c r="C823" s="71"/>
      <c r="D823" s="106"/>
      <c r="E823" s="127"/>
      <c r="F823" s="78"/>
      <c r="G823" s="71"/>
      <c r="H823" s="78"/>
      <c r="I823" s="78"/>
      <c r="J823" s="127"/>
      <c r="K823" s="127"/>
      <c r="L823" s="127"/>
      <c r="M823" s="127"/>
      <c r="N823" s="127"/>
      <c r="O823" s="127"/>
      <c r="P823" s="127"/>
      <c r="Q823" s="127"/>
      <c r="R823" s="127"/>
      <c r="S823" s="127"/>
      <c r="T823" s="127"/>
      <c r="U823" s="127"/>
      <c r="V823" s="127"/>
      <c r="W823" s="127"/>
      <c r="X823" s="71"/>
      <c r="Y823" s="71"/>
      <c r="Z823" s="71"/>
    </row>
    <row r="824" spans="1:26">
      <c r="A824" s="71"/>
      <c r="B824" s="71"/>
      <c r="C824" s="71"/>
      <c r="D824" s="106"/>
      <c r="E824" s="127"/>
      <c r="F824" s="78"/>
      <c r="G824" s="71"/>
      <c r="H824" s="78"/>
      <c r="I824" s="78"/>
      <c r="J824" s="127"/>
      <c r="K824" s="127"/>
      <c r="L824" s="127"/>
      <c r="M824" s="127"/>
      <c r="N824" s="127"/>
      <c r="O824" s="127"/>
      <c r="P824" s="127"/>
      <c r="Q824" s="127"/>
      <c r="R824" s="127"/>
      <c r="S824" s="127"/>
      <c r="T824" s="127"/>
      <c r="U824" s="127"/>
      <c r="V824" s="127"/>
      <c r="W824" s="127"/>
      <c r="X824" s="71"/>
      <c r="Y824" s="71"/>
      <c r="Z824" s="71"/>
    </row>
    <row r="825" spans="1:26">
      <c r="A825" s="71"/>
      <c r="B825" s="71"/>
      <c r="C825" s="71"/>
      <c r="D825" s="106"/>
      <c r="E825" s="127"/>
      <c r="F825" s="78"/>
      <c r="G825" s="71"/>
      <c r="H825" s="78"/>
      <c r="I825" s="78"/>
      <c r="J825" s="127"/>
      <c r="K825" s="127"/>
      <c r="L825" s="127"/>
      <c r="M825" s="127"/>
      <c r="N825" s="127"/>
      <c r="O825" s="127"/>
      <c r="P825" s="127"/>
      <c r="Q825" s="127"/>
      <c r="R825" s="127"/>
      <c r="S825" s="127"/>
      <c r="T825" s="127"/>
      <c r="U825" s="127"/>
      <c r="V825" s="127"/>
      <c r="W825" s="127"/>
      <c r="X825" s="71"/>
      <c r="Y825" s="71"/>
      <c r="Z825" s="71"/>
    </row>
    <row r="826" spans="1:26">
      <c r="A826" s="71"/>
      <c r="B826" s="71"/>
      <c r="C826" s="71"/>
      <c r="D826" s="106"/>
      <c r="E826" s="127"/>
      <c r="F826" s="78"/>
      <c r="G826" s="71"/>
      <c r="H826" s="78"/>
      <c r="I826" s="78"/>
      <c r="J826" s="127"/>
      <c r="K826" s="127"/>
      <c r="L826" s="127"/>
      <c r="M826" s="127"/>
      <c r="N826" s="127"/>
      <c r="O826" s="127"/>
      <c r="P826" s="127"/>
      <c r="Q826" s="127"/>
      <c r="R826" s="127"/>
      <c r="S826" s="127"/>
      <c r="T826" s="127"/>
      <c r="U826" s="127"/>
      <c r="V826" s="127"/>
      <c r="W826" s="127"/>
      <c r="X826" s="71"/>
      <c r="Y826" s="71"/>
      <c r="Z826" s="71"/>
    </row>
    <row r="827" spans="1:26">
      <c r="A827" s="71"/>
      <c r="B827" s="71"/>
      <c r="C827" s="71"/>
      <c r="D827" s="106"/>
      <c r="E827" s="127"/>
      <c r="F827" s="78"/>
      <c r="G827" s="71"/>
      <c r="H827" s="78"/>
      <c r="I827" s="78"/>
      <c r="J827" s="127"/>
      <c r="K827" s="127"/>
      <c r="L827" s="127"/>
      <c r="M827" s="127"/>
      <c r="N827" s="127"/>
      <c r="O827" s="127"/>
      <c r="P827" s="127"/>
      <c r="Q827" s="127"/>
      <c r="R827" s="127"/>
      <c r="S827" s="127"/>
      <c r="T827" s="127"/>
      <c r="U827" s="127"/>
      <c r="V827" s="127"/>
      <c r="W827" s="127"/>
      <c r="X827" s="71"/>
      <c r="Y827" s="71"/>
      <c r="Z827" s="71"/>
    </row>
    <row r="828" spans="1:26">
      <c r="A828" s="71"/>
      <c r="B828" s="71"/>
      <c r="C828" s="71"/>
      <c r="D828" s="106"/>
      <c r="E828" s="127"/>
      <c r="F828" s="78"/>
      <c r="G828" s="71"/>
      <c r="H828" s="78"/>
      <c r="I828" s="78"/>
      <c r="J828" s="127"/>
      <c r="K828" s="127"/>
      <c r="L828" s="127"/>
      <c r="M828" s="127"/>
      <c r="N828" s="127"/>
      <c r="O828" s="127"/>
      <c r="P828" s="127"/>
      <c r="Q828" s="127"/>
      <c r="R828" s="127"/>
      <c r="S828" s="127"/>
      <c r="T828" s="127"/>
      <c r="U828" s="127"/>
      <c r="V828" s="127"/>
      <c r="W828" s="127"/>
      <c r="X828" s="71"/>
      <c r="Y828" s="71"/>
      <c r="Z828" s="71"/>
    </row>
    <row r="829" spans="1:26">
      <c r="A829" s="71"/>
      <c r="B829" s="71"/>
      <c r="C829" s="71"/>
      <c r="D829" s="106"/>
      <c r="E829" s="127"/>
      <c r="F829" s="78"/>
      <c r="G829" s="71"/>
      <c r="H829" s="78"/>
      <c r="I829" s="78"/>
      <c r="J829" s="127"/>
      <c r="K829" s="127"/>
      <c r="L829" s="127"/>
      <c r="M829" s="127"/>
      <c r="N829" s="127"/>
      <c r="O829" s="127"/>
      <c r="P829" s="127"/>
      <c r="Q829" s="127"/>
      <c r="R829" s="127"/>
      <c r="S829" s="127"/>
      <c r="T829" s="127"/>
      <c r="U829" s="127"/>
      <c r="V829" s="127"/>
      <c r="W829" s="127"/>
      <c r="X829" s="71"/>
      <c r="Y829" s="71"/>
      <c r="Z829" s="71"/>
    </row>
    <row r="830" spans="1:26">
      <c r="A830" s="71"/>
      <c r="B830" s="71"/>
      <c r="C830" s="71"/>
      <c r="D830" s="106"/>
      <c r="E830" s="127"/>
      <c r="F830" s="78"/>
      <c r="G830" s="71"/>
      <c r="H830" s="78"/>
      <c r="I830" s="78"/>
      <c r="J830" s="127"/>
      <c r="K830" s="127"/>
      <c r="L830" s="127"/>
      <c r="M830" s="127"/>
      <c r="N830" s="127"/>
      <c r="O830" s="127"/>
      <c r="P830" s="127"/>
      <c r="Q830" s="127"/>
      <c r="R830" s="127"/>
      <c r="S830" s="127"/>
      <c r="T830" s="127"/>
      <c r="U830" s="127"/>
      <c r="V830" s="127"/>
      <c r="W830" s="127"/>
      <c r="X830" s="71"/>
      <c r="Y830" s="71"/>
      <c r="Z830" s="71"/>
    </row>
    <row r="831" spans="1:26">
      <c r="A831" s="71"/>
      <c r="B831" s="71"/>
      <c r="C831" s="71"/>
      <c r="D831" s="106"/>
      <c r="E831" s="127"/>
      <c r="F831" s="78"/>
      <c r="G831" s="71"/>
      <c r="H831" s="78"/>
      <c r="I831" s="78"/>
      <c r="J831" s="127"/>
      <c r="K831" s="127"/>
      <c r="L831" s="127"/>
      <c r="M831" s="127"/>
      <c r="N831" s="127"/>
      <c r="O831" s="127"/>
      <c r="P831" s="127"/>
      <c r="Q831" s="127"/>
      <c r="R831" s="127"/>
      <c r="S831" s="127"/>
      <c r="T831" s="127"/>
      <c r="U831" s="127"/>
      <c r="V831" s="127"/>
      <c r="W831" s="127"/>
      <c r="X831" s="71"/>
      <c r="Y831" s="71"/>
      <c r="Z831" s="71"/>
    </row>
    <row r="832" spans="1:26">
      <c r="A832" s="71"/>
      <c r="B832" s="71"/>
      <c r="C832" s="71"/>
      <c r="D832" s="106"/>
      <c r="E832" s="127"/>
      <c r="F832" s="78"/>
      <c r="G832" s="71"/>
      <c r="H832" s="78"/>
      <c r="I832" s="78"/>
      <c r="J832" s="127"/>
      <c r="K832" s="127"/>
      <c r="L832" s="127"/>
      <c r="M832" s="127"/>
      <c r="N832" s="127"/>
      <c r="O832" s="127"/>
      <c r="P832" s="127"/>
      <c r="Q832" s="127"/>
      <c r="R832" s="127"/>
      <c r="S832" s="127"/>
      <c r="T832" s="127"/>
      <c r="U832" s="127"/>
      <c r="V832" s="127"/>
      <c r="W832" s="127"/>
      <c r="X832" s="71"/>
      <c r="Y832" s="71"/>
      <c r="Z832" s="71"/>
    </row>
    <row r="833" spans="1:26">
      <c r="A833" s="71"/>
      <c r="B833" s="71"/>
      <c r="C833" s="71"/>
      <c r="D833" s="106"/>
      <c r="E833" s="127"/>
      <c r="F833" s="78"/>
      <c r="G833" s="71"/>
      <c r="H833" s="78"/>
      <c r="I833" s="78"/>
      <c r="J833" s="127"/>
      <c r="K833" s="127"/>
      <c r="L833" s="127"/>
      <c r="M833" s="127"/>
      <c r="N833" s="127"/>
      <c r="O833" s="127"/>
      <c r="P833" s="127"/>
      <c r="Q833" s="127"/>
      <c r="R833" s="127"/>
      <c r="S833" s="127"/>
      <c r="T833" s="127"/>
      <c r="U833" s="127"/>
      <c r="V833" s="127"/>
      <c r="W833" s="127"/>
      <c r="X833" s="71"/>
      <c r="Y833" s="71"/>
      <c r="Z833" s="71"/>
    </row>
    <row r="834" spans="1:26">
      <c r="A834" s="71"/>
      <c r="B834" s="71"/>
      <c r="C834" s="71"/>
      <c r="D834" s="106"/>
      <c r="E834" s="127"/>
      <c r="F834" s="78"/>
      <c r="G834" s="71"/>
      <c r="H834" s="78"/>
      <c r="I834" s="78"/>
      <c r="J834" s="127"/>
      <c r="K834" s="127"/>
      <c r="L834" s="127"/>
      <c r="M834" s="127"/>
      <c r="N834" s="127"/>
      <c r="O834" s="127"/>
      <c r="P834" s="127"/>
      <c r="Q834" s="127"/>
      <c r="R834" s="127"/>
      <c r="S834" s="127"/>
      <c r="T834" s="127"/>
      <c r="U834" s="127"/>
      <c r="V834" s="127"/>
      <c r="W834" s="127"/>
      <c r="X834" s="71"/>
      <c r="Y834" s="71"/>
      <c r="Z834" s="71"/>
    </row>
    <row r="835" spans="1:26">
      <c r="A835" s="71"/>
      <c r="B835" s="71"/>
      <c r="C835" s="71"/>
      <c r="D835" s="106"/>
      <c r="E835" s="127"/>
      <c r="F835" s="78"/>
      <c r="G835" s="71"/>
      <c r="H835" s="78"/>
      <c r="I835" s="78"/>
      <c r="J835" s="127"/>
      <c r="K835" s="127"/>
      <c r="L835" s="127"/>
      <c r="M835" s="127"/>
      <c r="N835" s="127"/>
      <c r="O835" s="127"/>
      <c r="P835" s="127"/>
      <c r="Q835" s="127"/>
      <c r="R835" s="127"/>
      <c r="S835" s="127"/>
      <c r="T835" s="127"/>
      <c r="U835" s="127"/>
      <c r="V835" s="127"/>
      <c r="W835" s="127"/>
      <c r="X835" s="71"/>
      <c r="Y835" s="71"/>
      <c r="Z835" s="71"/>
    </row>
    <row r="836" spans="1:26">
      <c r="A836" s="71"/>
      <c r="B836" s="71"/>
      <c r="C836" s="71"/>
      <c r="D836" s="106"/>
      <c r="E836" s="127"/>
      <c r="F836" s="78"/>
      <c r="G836" s="71"/>
      <c r="H836" s="78"/>
      <c r="I836" s="78"/>
      <c r="J836" s="127"/>
      <c r="K836" s="127"/>
      <c r="L836" s="127"/>
      <c r="M836" s="127"/>
      <c r="N836" s="127"/>
      <c r="O836" s="127"/>
      <c r="P836" s="127"/>
      <c r="Q836" s="127"/>
      <c r="R836" s="127"/>
      <c r="S836" s="127"/>
      <c r="T836" s="127"/>
      <c r="U836" s="127"/>
      <c r="V836" s="127"/>
      <c r="W836" s="127"/>
      <c r="X836" s="71"/>
      <c r="Y836" s="71"/>
      <c r="Z836" s="71"/>
    </row>
    <row r="837" spans="1:26">
      <c r="A837" s="71"/>
      <c r="B837" s="71"/>
      <c r="C837" s="71"/>
      <c r="D837" s="106"/>
      <c r="E837" s="127"/>
      <c r="F837" s="78"/>
      <c r="G837" s="71"/>
      <c r="H837" s="78"/>
      <c r="I837" s="78"/>
      <c r="J837" s="127"/>
      <c r="K837" s="127"/>
      <c r="L837" s="127"/>
      <c r="M837" s="127"/>
      <c r="N837" s="127"/>
      <c r="O837" s="127"/>
      <c r="P837" s="127"/>
      <c r="Q837" s="127"/>
      <c r="R837" s="127"/>
      <c r="S837" s="127"/>
      <c r="T837" s="127"/>
      <c r="U837" s="127"/>
      <c r="V837" s="127"/>
      <c r="W837" s="127"/>
      <c r="X837" s="71"/>
      <c r="Y837" s="71"/>
      <c r="Z837" s="71"/>
    </row>
    <row r="838" spans="1:26">
      <c r="A838" s="71"/>
      <c r="B838" s="71"/>
      <c r="C838" s="71"/>
      <c r="D838" s="106"/>
      <c r="E838" s="127"/>
      <c r="F838" s="78"/>
      <c r="G838" s="71"/>
      <c r="H838" s="78"/>
      <c r="I838" s="78"/>
      <c r="J838" s="127"/>
      <c r="K838" s="127"/>
      <c r="L838" s="127"/>
      <c r="M838" s="127"/>
      <c r="N838" s="127"/>
      <c r="O838" s="127"/>
      <c r="P838" s="127"/>
      <c r="Q838" s="127"/>
      <c r="R838" s="127"/>
      <c r="S838" s="127"/>
      <c r="T838" s="127"/>
      <c r="U838" s="127"/>
      <c r="V838" s="127"/>
      <c r="W838" s="127"/>
      <c r="X838" s="71"/>
      <c r="Y838" s="71"/>
      <c r="Z838" s="71"/>
    </row>
    <row r="839" spans="1:26">
      <c r="A839" s="71"/>
      <c r="B839" s="71"/>
      <c r="C839" s="71"/>
      <c r="D839" s="106"/>
      <c r="E839" s="127"/>
      <c r="F839" s="78"/>
      <c r="G839" s="71"/>
      <c r="H839" s="78"/>
      <c r="I839" s="78"/>
      <c r="J839" s="127"/>
      <c r="K839" s="127"/>
      <c r="L839" s="127"/>
      <c r="M839" s="127"/>
      <c r="N839" s="127"/>
      <c r="O839" s="127"/>
      <c r="P839" s="127"/>
      <c r="Q839" s="127"/>
      <c r="R839" s="127"/>
      <c r="S839" s="127"/>
      <c r="T839" s="127"/>
      <c r="U839" s="127"/>
      <c r="V839" s="127"/>
      <c r="W839" s="127"/>
      <c r="X839" s="71"/>
      <c r="Y839" s="71"/>
      <c r="Z839" s="71"/>
    </row>
    <row r="840" spans="1:26">
      <c r="A840" s="71"/>
      <c r="B840" s="71"/>
      <c r="C840" s="71"/>
      <c r="D840" s="106"/>
      <c r="E840" s="127"/>
      <c r="F840" s="78"/>
      <c r="G840" s="71"/>
      <c r="H840" s="78"/>
      <c r="I840" s="78"/>
      <c r="J840" s="127"/>
      <c r="K840" s="127"/>
      <c r="L840" s="127"/>
      <c r="M840" s="127"/>
      <c r="N840" s="127"/>
      <c r="O840" s="127"/>
      <c r="P840" s="127"/>
      <c r="Q840" s="127"/>
      <c r="R840" s="127"/>
      <c r="S840" s="127"/>
      <c r="T840" s="127"/>
      <c r="U840" s="127"/>
      <c r="V840" s="127"/>
      <c r="W840" s="127"/>
      <c r="X840" s="71"/>
      <c r="Y840" s="71"/>
      <c r="Z840" s="71"/>
    </row>
    <row r="841" spans="1:26">
      <c r="A841" s="71"/>
      <c r="B841" s="71"/>
      <c r="C841" s="71"/>
      <c r="D841" s="106"/>
      <c r="E841" s="127"/>
      <c r="F841" s="78"/>
      <c r="G841" s="71"/>
      <c r="H841" s="78"/>
      <c r="I841" s="78"/>
      <c r="J841" s="127"/>
      <c r="K841" s="127"/>
      <c r="L841" s="127"/>
      <c r="M841" s="127"/>
      <c r="N841" s="127"/>
      <c r="O841" s="127"/>
      <c r="P841" s="127"/>
      <c r="Q841" s="127"/>
      <c r="R841" s="127"/>
      <c r="S841" s="127"/>
      <c r="T841" s="127"/>
      <c r="U841" s="127"/>
      <c r="V841" s="127"/>
      <c r="W841" s="127"/>
      <c r="X841" s="71"/>
      <c r="Y841" s="71"/>
      <c r="Z841" s="71"/>
    </row>
    <row r="842" spans="1:26">
      <c r="A842" s="71"/>
      <c r="B842" s="71"/>
      <c r="C842" s="71"/>
      <c r="D842" s="106"/>
      <c r="E842" s="127"/>
      <c r="F842" s="78"/>
      <c r="G842" s="71"/>
      <c r="H842" s="78"/>
      <c r="I842" s="78"/>
      <c r="J842" s="127"/>
      <c r="K842" s="127"/>
      <c r="L842" s="127"/>
      <c r="M842" s="127"/>
      <c r="N842" s="127"/>
      <c r="O842" s="127"/>
      <c r="P842" s="127"/>
      <c r="Q842" s="127"/>
      <c r="R842" s="127"/>
      <c r="S842" s="127"/>
      <c r="T842" s="127"/>
      <c r="U842" s="127"/>
      <c r="V842" s="127"/>
      <c r="W842" s="127"/>
      <c r="X842" s="71"/>
      <c r="Y842" s="71"/>
      <c r="Z842" s="71"/>
    </row>
    <row r="843" spans="1:26">
      <c r="A843" s="71"/>
      <c r="B843" s="71"/>
      <c r="C843" s="71"/>
      <c r="D843" s="106"/>
      <c r="E843" s="127"/>
      <c r="F843" s="78"/>
      <c r="G843" s="71"/>
      <c r="H843" s="78"/>
      <c r="I843" s="78"/>
      <c r="J843" s="127"/>
      <c r="K843" s="127"/>
      <c r="L843" s="127"/>
      <c r="M843" s="127"/>
      <c r="N843" s="127"/>
      <c r="O843" s="127"/>
      <c r="P843" s="127"/>
      <c r="Q843" s="127"/>
      <c r="R843" s="127"/>
      <c r="S843" s="127"/>
      <c r="T843" s="127"/>
      <c r="U843" s="127"/>
      <c r="V843" s="127"/>
      <c r="W843" s="127"/>
      <c r="X843" s="71"/>
      <c r="Y843" s="71"/>
      <c r="Z843" s="71"/>
    </row>
    <row r="844" spans="1:26">
      <c r="A844" s="71"/>
      <c r="B844" s="71"/>
      <c r="C844" s="71"/>
      <c r="D844" s="106"/>
      <c r="E844" s="127"/>
      <c r="F844" s="78"/>
      <c r="G844" s="71"/>
      <c r="H844" s="78"/>
      <c r="I844" s="78"/>
      <c r="J844" s="127"/>
      <c r="K844" s="127"/>
      <c r="L844" s="127"/>
      <c r="M844" s="127"/>
      <c r="N844" s="127"/>
      <c r="O844" s="127"/>
      <c r="P844" s="127"/>
      <c r="Q844" s="127"/>
      <c r="R844" s="127"/>
      <c r="S844" s="127"/>
      <c r="T844" s="127"/>
      <c r="U844" s="127"/>
      <c r="V844" s="127"/>
      <c r="W844" s="127"/>
      <c r="X844" s="71"/>
      <c r="Y844" s="71"/>
      <c r="Z844" s="71"/>
    </row>
    <row r="845" spans="1:26">
      <c r="A845" s="71"/>
      <c r="B845" s="71"/>
      <c r="C845" s="71"/>
      <c r="D845" s="106"/>
      <c r="E845" s="127"/>
      <c r="F845" s="78"/>
      <c r="G845" s="71"/>
      <c r="H845" s="78"/>
      <c r="I845" s="78"/>
      <c r="J845" s="127"/>
      <c r="K845" s="127"/>
      <c r="L845" s="127"/>
      <c r="M845" s="127"/>
      <c r="N845" s="127"/>
      <c r="O845" s="127"/>
      <c r="P845" s="127"/>
      <c r="Q845" s="127"/>
      <c r="R845" s="127"/>
      <c r="S845" s="127"/>
      <c r="T845" s="127"/>
      <c r="U845" s="127"/>
      <c r="V845" s="127"/>
      <c r="W845" s="127"/>
      <c r="X845" s="71"/>
      <c r="Y845" s="71"/>
      <c r="Z845" s="71"/>
    </row>
    <row r="846" spans="1:26">
      <c r="A846" s="71"/>
      <c r="B846" s="71"/>
      <c r="C846" s="71"/>
      <c r="D846" s="106"/>
      <c r="E846" s="127"/>
      <c r="F846" s="78"/>
      <c r="G846" s="71"/>
      <c r="H846" s="78"/>
      <c r="I846" s="78"/>
      <c r="J846" s="127"/>
      <c r="K846" s="127"/>
      <c r="L846" s="127"/>
      <c r="M846" s="127"/>
      <c r="N846" s="127"/>
      <c r="O846" s="127"/>
      <c r="P846" s="127"/>
      <c r="Q846" s="127"/>
      <c r="R846" s="127"/>
      <c r="S846" s="127"/>
      <c r="T846" s="127"/>
      <c r="U846" s="127"/>
      <c r="V846" s="127"/>
      <c r="W846" s="127"/>
      <c r="X846" s="71"/>
      <c r="Y846" s="71"/>
      <c r="Z846" s="71"/>
    </row>
    <row r="847" spans="1:26">
      <c r="A847" s="71"/>
      <c r="B847" s="71"/>
      <c r="C847" s="71"/>
      <c r="D847" s="106"/>
      <c r="E847" s="127"/>
      <c r="F847" s="78"/>
      <c r="G847" s="71"/>
      <c r="H847" s="78"/>
      <c r="I847" s="78"/>
      <c r="J847" s="127"/>
      <c r="K847" s="127"/>
      <c r="L847" s="127"/>
      <c r="M847" s="127"/>
      <c r="N847" s="127"/>
      <c r="O847" s="127"/>
      <c r="P847" s="127"/>
      <c r="Q847" s="127"/>
      <c r="R847" s="127"/>
      <c r="S847" s="127"/>
      <c r="T847" s="127"/>
      <c r="U847" s="127"/>
      <c r="V847" s="127"/>
      <c r="W847" s="127"/>
      <c r="X847" s="71"/>
      <c r="Y847" s="71"/>
      <c r="Z847" s="71"/>
    </row>
    <row r="848" spans="1:26">
      <c r="A848" s="71"/>
      <c r="B848" s="71"/>
      <c r="C848" s="71"/>
      <c r="D848" s="106"/>
      <c r="E848" s="127"/>
      <c r="F848" s="78"/>
      <c r="G848" s="71"/>
      <c r="H848" s="78"/>
      <c r="I848" s="78"/>
      <c r="J848" s="127"/>
      <c r="K848" s="127"/>
      <c r="L848" s="127"/>
      <c r="M848" s="127"/>
      <c r="N848" s="127"/>
      <c r="O848" s="127"/>
      <c r="P848" s="127"/>
      <c r="Q848" s="127"/>
      <c r="R848" s="127"/>
      <c r="S848" s="127"/>
      <c r="T848" s="127"/>
      <c r="U848" s="127"/>
      <c r="V848" s="127"/>
      <c r="W848" s="127"/>
      <c r="X848" s="71"/>
      <c r="Y848" s="71"/>
      <c r="Z848" s="71"/>
    </row>
    <row r="849" spans="1:26">
      <c r="A849" s="71"/>
      <c r="B849" s="71"/>
      <c r="C849" s="71"/>
      <c r="D849" s="106"/>
      <c r="E849" s="127"/>
      <c r="F849" s="78"/>
      <c r="G849" s="71"/>
      <c r="H849" s="78"/>
      <c r="I849" s="78"/>
      <c r="J849" s="127"/>
      <c r="K849" s="127"/>
      <c r="L849" s="127"/>
      <c r="M849" s="127"/>
      <c r="N849" s="127"/>
      <c r="O849" s="127"/>
      <c r="P849" s="127"/>
      <c r="Q849" s="127"/>
      <c r="R849" s="127"/>
      <c r="S849" s="127"/>
      <c r="T849" s="127"/>
      <c r="U849" s="127"/>
      <c r="V849" s="127"/>
      <c r="W849" s="127"/>
      <c r="X849" s="71"/>
      <c r="Y849" s="71"/>
      <c r="Z849" s="71"/>
    </row>
    <row r="850" spans="1:26">
      <c r="A850" s="71"/>
      <c r="B850" s="71"/>
      <c r="C850" s="71"/>
      <c r="D850" s="106"/>
      <c r="E850" s="127"/>
      <c r="F850" s="78"/>
      <c r="G850" s="71"/>
      <c r="H850" s="78"/>
      <c r="I850" s="78"/>
      <c r="J850" s="127"/>
      <c r="K850" s="127"/>
      <c r="L850" s="127"/>
      <c r="M850" s="127"/>
      <c r="N850" s="127"/>
      <c r="O850" s="127"/>
      <c r="P850" s="127"/>
      <c r="Q850" s="127"/>
      <c r="R850" s="127"/>
      <c r="S850" s="127"/>
      <c r="T850" s="127"/>
      <c r="U850" s="127"/>
      <c r="V850" s="127"/>
      <c r="W850" s="127"/>
      <c r="X850" s="71"/>
      <c r="Y850" s="71"/>
      <c r="Z850" s="71"/>
    </row>
    <row r="851" spans="1:26">
      <c r="A851" s="71"/>
      <c r="B851" s="71"/>
      <c r="C851" s="71"/>
      <c r="D851" s="106"/>
      <c r="E851" s="127"/>
      <c r="F851" s="78"/>
      <c r="G851" s="71"/>
      <c r="H851" s="78"/>
      <c r="I851" s="78"/>
      <c r="J851" s="127"/>
      <c r="K851" s="127"/>
      <c r="L851" s="127"/>
      <c r="M851" s="127"/>
      <c r="N851" s="127"/>
      <c r="O851" s="127"/>
      <c r="P851" s="127"/>
      <c r="Q851" s="127"/>
      <c r="R851" s="127"/>
      <c r="S851" s="127"/>
      <c r="T851" s="127"/>
      <c r="U851" s="127"/>
      <c r="V851" s="127"/>
      <c r="W851" s="127"/>
      <c r="X851" s="71"/>
      <c r="Y851" s="71"/>
      <c r="Z851" s="71"/>
    </row>
    <row r="852" spans="1:26">
      <c r="A852" s="71"/>
      <c r="B852" s="71"/>
      <c r="C852" s="71"/>
      <c r="D852" s="106"/>
      <c r="E852" s="127"/>
      <c r="F852" s="78"/>
      <c r="G852" s="71"/>
      <c r="H852" s="78"/>
      <c r="I852" s="78"/>
      <c r="J852" s="127"/>
      <c r="K852" s="127"/>
      <c r="L852" s="127"/>
      <c r="M852" s="127"/>
      <c r="N852" s="127"/>
      <c r="O852" s="127"/>
      <c r="P852" s="127"/>
      <c r="Q852" s="127"/>
      <c r="R852" s="127"/>
      <c r="S852" s="127"/>
      <c r="T852" s="127"/>
      <c r="U852" s="127"/>
      <c r="V852" s="127"/>
      <c r="W852" s="127"/>
      <c r="X852" s="71"/>
      <c r="Y852" s="71"/>
      <c r="Z852" s="71"/>
    </row>
    <row r="853" spans="1:26">
      <c r="A853" s="71"/>
      <c r="B853" s="71"/>
      <c r="C853" s="71"/>
      <c r="D853" s="106"/>
      <c r="E853" s="127"/>
      <c r="F853" s="78"/>
      <c r="G853" s="71"/>
      <c r="H853" s="78"/>
      <c r="I853" s="78"/>
      <c r="J853" s="127"/>
      <c r="K853" s="127"/>
      <c r="L853" s="127"/>
      <c r="M853" s="127"/>
      <c r="N853" s="127"/>
      <c r="O853" s="127"/>
      <c r="P853" s="127"/>
      <c r="Q853" s="127"/>
      <c r="R853" s="127"/>
      <c r="S853" s="127"/>
      <c r="T853" s="127"/>
      <c r="U853" s="127"/>
      <c r="V853" s="127"/>
      <c r="W853" s="127"/>
      <c r="X853" s="71"/>
      <c r="Y853" s="71"/>
      <c r="Z853" s="71"/>
    </row>
    <row r="854" spans="1:26">
      <c r="A854" s="71"/>
      <c r="B854" s="71"/>
      <c r="C854" s="71"/>
      <c r="D854" s="106"/>
      <c r="E854" s="127"/>
      <c r="F854" s="78"/>
      <c r="G854" s="71"/>
      <c r="H854" s="78"/>
      <c r="I854" s="78"/>
      <c r="J854" s="127"/>
      <c r="K854" s="127"/>
      <c r="L854" s="127"/>
      <c r="M854" s="127"/>
      <c r="N854" s="127"/>
      <c r="O854" s="127"/>
      <c r="P854" s="127"/>
      <c r="Q854" s="127"/>
      <c r="R854" s="127"/>
      <c r="S854" s="127"/>
      <c r="T854" s="127"/>
      <c r="U854" s="127"/>
      <c r="V854" s="127"/>
      <c r="W854" s="127"/>
      <c r="X854" s="71"/>
      <c r="Y854" s="71"/>
      <c r="Z854" s="71"/>
    </row>
    <row r="855" spans="1:26">
      <c r="A855" s="71"/>
      <c r="B855" s="71"/>
      <c r="C855" s="71"/>
      <c r="D855" s="106"/>
      <c r="E855" s="127"/>
      <c r="F855" s="78"/>
      <c r="G855" s="71"/>
      <c r="H855" s="78"/>
      <c r="I855" s="78"/>
      <c r="J855" s="127"/>
      <c r="K855" s="127"/>
      <c r="L855" s="127"/>
      <c r="M855" s="127"/>
      <c r="N855" s="127"/>
      <c r="O855" s="127"/>
      <c r="P855" s="127"/>
      <c r="Q855" s="127"/>
      <c r="R855" s="127"/>
      <c r="S855" s="127"/>
      <c r="T855" s="127"/>
      <c r="U855" s="127"/>
      <c r="V855" s="127"/>
      <c r="W855" s="127"/>
      <c r="X855" s="71"/>
      <c r="Y855" s="71"/>
      <c r="Z855" s="71"/>
    </row>
    <row r="856" spans="1:26">
      <c r="A856" s="71"/>
      <c r="B856" s="71"/>
      <c r="C856" s="71"/>
      <c r="D856" s="106"/>
      <c r="E856" s="127"/>
      <c r="F856" s="78"/>
      <c r="G856" s="71"/>
      <c r="H856" s="78"/>
      <c r="I856" s="78"/>
      <c r="J856" s="127"/>
      <c r="K856" s="127"/>
      <c r="L856" s="127"/>
      <c r="M856" s="127"/>
      <c r="N856" s="127"/>
      <c r="O856" s="127"/>
      <c r="P856" s="127"/>
      <c r="Q856" s="127"/>
      <c r="R856" s="127"/>
      <c r="S856" s="127"/>
      <c r="T856" s="127"/>
      <c r="U856" s="127"/>
      <c r="V856" s="127"/>
      <c r="W856" s="127"/>
      <c r="X856" s="71"/>
      <c r="Y856" s="71"/>
      <c r="Z856" s="71"/>
    </row>
    <row r="857" spans="1:26">
      <c r="A857" s="71"/>
      <c r="B857" s="71"/>
      <c r="C857" s="71"/>
      <c r="D857" s="106"/>
      <c r="E857" s="127"/>
      <c r="F857" s="78"/>
      <c r="G857" s="71"/>
      <c r="H857" s="78"/>
      <c r="I857" s="78"/>
      <c r="J857" s="127"/>
      <c r="K857" s="127"/>
      <c r="L857" s="127"/>
      <c r="M857" s="127"/>
      <c r="N857" s="127"/>
      <c r="O857" s="127"/>
      <c r="P857" s="127"/>
      <c r="Q857" s="127"/>
      <c r="R857" s="127"/>
      <c r="S857" s="127"/>
      <c r="T857" s="127"/>
      <c r="U857" s="127"/>
      <c r="V857" s="127"/>
      <c r="W857" s="127"/>
      <c r="X857" s="71"/>
      <c r="Y857" s="71"/>
      <c r="Z857" s="71"/>
    </row>
    <row r="858" spans="1:26">
      <c r="A858" s="71"/>
      <c r="B858" s="71"/>
      <c r="C858" s="71"/>
      <c r="D858" s="106"/>
      <c r="E858" s="127"/>
      <c r="F858" s="78"/>
      <c r="G858" s="71"/>
      <c r="H858" s="78"/>
      <c r="I858" s="78"/>
      <c r="J858" s="127"/>
      <c r="K858" s="127"/>
      <c r="L858" s="127"/>
      <c r="M858" s="127"/>
      <c r="N858" s="127"/>
      <c r="O858" s="127"/>
      <c r="P858" s="127"/>
      <c r="Q858" s="127"/>
      <c r="R858" s="127"/>
      <c r="S858" s="127"/>
      <c r="T858" s="127"/>
      <c r="U858" s="127"/>
      <c r="V858" s="127"/>
      <c r="W858" s="127"/>
      <c r="X858" s="71"/>
      <c r="Y858" s="71"/>
      <c r="Z858" s="71"/>
    </row>
    <row r="859" spans="1:26">
      <c r="A859" s="71"/>
      <c r="B859" s="71"/>
      <c r="C859" s="71"/>
      <c r="D859" s="106"/>
      <c r="E859" s="127"/>
      <c r="F859" s="78"/>
      <c r="G859" s="71"/>
      <c r="H859" s="78"/>
      <c r="I859" s="78"/>
      <c r="J859" s="127"/>
      <c r="K859" s="127"/>
      <c r="L859" s="127"/>
      <c r="M859" s="127"/>
      <c r="N859" s="127"/>
      <c r="O859" s="127"/>
      <c r="P859" s="127"/>
      <c r="Q859" s="127"/>
      <c r="R859" s="127"/>
      <c r="S859" s="127"/>
      <c r="T859" s="127"/>
      <c r="U859" s="127"/>
      <c r="V859" s="127"/>
      <c r="W859" s="127"/>
      <c r="X859" s="71"/>
      <c r="Y859" s="71"/>
      <c r="Z859" s="71"/>
    </row>
    <row r="860" spans="1:26">
      <c r="A860" s="71"/>
      <c r="B860" s="71"/>
      <c r="C860" s="71"/>
      <c r="D860" s="106"/>
      <c r="E860" s="127"/>
      <c r="F860" s="78"/>
      <c r="G860" s="71"/>
      <c r="H860" s="78"/>
      <c r="I860" s="78"/>
      <c r="J860" s="127"/>
      <c r="K860" s="127"/>
      <c r="L860" s="127"/>
      <c r="M860" s="127"/>
      <c r="N860" s="127"/>
      <c r="O860" s="127"/>
      <c r="P860" s="127"/>
      <c r="Q860" s="127"/>
      <c r="R860" s="127"/>
      <c r="S860" s="127"/>
      <c r="T860" s="127"/>
      <c r="U860" s="127"/>
      <c r="V860" s="127"/>
      <c r="W860" s="127"/>
      <c r="X860" s="71"/>
      <c r="Y860" s="71"/>
      <c r="Z860" s="71"/>
    </row>
    <row r="861" spans="1:26">
      <c r="A861" s="71"/>
      <c r="B861" s="71"/>
      <c r="C861" s="71"/>
      <c r="D861" s="106"/>
      <c r="E861" s="127"/>
      <c r="F861" s="78"/>
      <c r="G861" s="71"/>
      <c r="H861" s="78"/>
      <c r="I861" s="78"/>
      <c r="J861" s="127"/>
      <c r="K861" s="127"/>
      <c r="L861" s="127"/>
      <c r="M861" s="127"/>
      <c r="N861" s="127"/>
      <c r="O861" s="127"/>
      <c r="P861" s="127"/>
      <c r="Q861" s="127"/>
      <c r="R861" s="127"/>
      <c r="S861" s="127"/>
      <c r="T861" s="127"/>
      <c r="U861" s="127"/>
      <c r="V861" s="127"/>
      <c r="W861" s="127"/>
      <c r="X861" s="71"/>
      <c r="Y861" s="71"/>
      <c r="Z861" s="71"/>
    </row>
    <row r="862" spans="1:26">
      <c r="A862" s="71"/>
      <c r="B862" s="71"/>
      <c r="C862" s="71"/>
      <c r="D862" s="106"/>
      <c r="E862" s="127"/>
      <c r="F862" s="78"/>
      <c r="G862" s="71"/>
      <c r="H862" s="78"/>
      <c r="I862" s="78"/>
      <c r="J862" s="127"/>
      <c r="K862" s="127"/>
      <c r="L862" s="127"/>
      <c r="M862" s="127"/>
      <c r="N862" s="127"/>
      <c r="O862" s="127"/>
      <c r="P862" s="127"/>
      <c r="Q862" s="127"/>
      <c r="R862" s="127"/>
      <c r="S862" s="127"/>
      <c r="T862" s="127"/>
      <c r="U862" s="127"/>
      <c r="V862" s="127"/>
      <c r="W862" s="127"/>
      <c r="X862" s="71"/>
      <c r="Y862" s="71"/>
      <c r="Z862" s="71"/>
    </row>
    <row r="863" spans="1:26">
      <c r="A863" s="71"/>
      <c r="B863" s="71"/>
      <c r="C863" s="71"/>
      <c r="D863" s="106"/>
      <c r="E863" s="127"/>
      <c r="F863" s="78"/>
      <c r="G863" s="71"/>
      <c r="H863" s="78"/>
      <c r="I863" s="78"/>
      <c r="J863" s="127"/>
      <c r="K863" s="127"/>
      <c r="L863" s="127"/>
      <c r="M863" s="127"/>
      <c r="N863" s="127"/>
      <c r="O863" s="127"/>
      <c r="P863" s="127"/>
      <c r="Q863" s="127"/>
      <c r="R863" s="127"/>
      <c r="S863" s="127"/>
      <c r="T863" s="127"/>
      <c r="U863" s="127"/>
      <c r="V863" s="127"/>
      <c r="W863" s="127"/>
      <c r="X863" s="71"/>
      <c r="Y863" s="71"/>
      <c r="Z863" s="71"/>
    </row>
    <row r="864" spans="1:26">
      <c r="A864" s="71"/>
      <c r="B864" s="71"/>
      <c r="C864" s="71"/>
      <c r="D864" s="106"/>
      <c r="E864" s="127"/>
      <c r="F864" s="78"/>
      <c r="G864" s="71"/>
      <c r="H864" s="78"/>
      <c r="I864" s="78"/>
      <c r="J864" s="127"/>
      <c r="K864" s="127"/>
      <c r="L864" s="127"/>
      <c r="M864" s="127"/>
      <c r="N864" s="127"/>
      <c r="O864" s="127"/>
      <c r="P864" s="127"/>
      <c r="Q864" s="127"/>
      <c r="R864" s="127"/>
      <c r="S864" s="127"/>
      <c r="T864" s="127"/>
      <c r="U864" s="127"/>
      <c r="V864" s="127"/>
      <c r="W864" s="127"/>
      <c r="X864" s="71"/>
      <c r="Y864" s="71"/>
      <c r="Z864" s="71"/>
    </row>
    <row r="865" spans="1:26">
      <c r="A865" s="71"/>
      <c r="B865" s="71"/>
      <c r="C865" s="71"/>
      <c r="D865" s="106"/>
      <c r="E865" s="127"/>
      <c r="F865" s="78"/>
      <c r="G865" s="71"/>
      <c r="H865" s="78"/>
      <c r="I865" s="78"/>
      <c r="J865" s="127"/>
      <c r="K865" s="127"/>
      <c r="L865" s="127"/>
      <c r="M865" s="127"/>
      <c r="N865" s="127"/>
      <c r="O865" s="127"/>
      <c r="P865" s="127"/>
      <c r="Q865" s="127"/>
      <c r="R865" s="127"/>
      <c r="S865" s="127"/>
      <c r="T865" s="127"/>
      <c r="U865" s="127"/>
      <c r="V865" s="127"/>
      <c r="W865" s="127"/>
      <c r="X865" s="71"/>
      <c r="Y865" s="71"/>
      <c r="Z865" s="71"/>
    </row>
    <row r="866" spans="1:26">
      <c r="A866" s="71"/>
      <c r="B866" s="71"/>
      <c r="C866" s="71"/>
      <c r="D866" s="106"/>
      <c r="E866" s="127"/>
      <c r="F866" s="78"/>
      <c r="G866" s="71"/>
      <c r="H866" s="78"/>
      <c r="I866" s="78"/>
      <c r="J866" s="127"/>
      <c r="K866" s="127"/>
      <c r="L866" s="127"/>
      <c r="M866" s="127"/>
      <c r="N866" s="127"/>
      <c r="O866" s="127"/>
      <c r="P866" s="127"/>
      <c r="Q866" s="127"/>
      <c r="R866" s="127"/>
      <c r="S866" s="127"/>
      <c r="T866" s="127"/>
      <c r="U866" s="127"/>
      <c r="V866" s="127"/>
      <c r="W866" s="127"/>
      <c r="X866" s="71"/>
      <c r="Y866" s="71"/>
      <c r="Z866" s="71"/>
    </row>
    <row r="867" spans="1:26">
      <c r="A867" s="71"/>
      <c r="B867" s="71"/>
      <c r="C867" s="71"/>
      <c r="D867" s="106"/>
      <c r="E867" s="127"/>
      <c r="F867" s="78"/>
      <c r="G867" s="71"/>
      <c r="H867" s="78"/>
      <c r="I867" s="78"/>
      <c r="J867" s="127"/>
      <c r="K867" s="127"/>
      <c r="L867" s="127"/>
      <c r="M867" s="127"/>
      <c r="N867" s="127"/>
      <c r="O867" s="127"/>
      <c r="P867" s="127"/>
      <c r="Q867" s="127"/>
      <c r="R867" s="127"/>
      <c r="S867" s="127"/>
      <c r="T867" s="127"/>
      <c r="U867" s="127"/>
      <c r="V867" s="127"/>
      <c r="W867" s="127"/>
      <c r="X867" s="71"/>
      <c r="Y867" s="71"/>
      <c r="Z867" s="71"/>
    </row>
    <row r="868" spans="1:26">
      <c r="A868" s="71"/>
      <c r="B868" s="71"/>
      <c r="C868" s="71"/>
      <c r="D868" s="106"/>
      <c r="E868" s="127"/>
      <c r="F868" s="78"/>
      <c r="G868" s="71"/>
      <c r="H868" s="78"/>
      <c r="I868" s="78"/>
      <c r="J868" s="127"/>
      <c r="K868" s="127"/>
      <c r="L868" s="127"/>
      <c r="M868" s="127"/>
      <c r="N868" s="127"/>
      <c r="O868" s="127"/>
      <c r="P868" s="127"/>
      <c r="Q868" s="127"/>
      <c r="R868" s="127"/>
      <c r="S868" s="127"/>
      <c r="T868" s="127"/>
      <c r="U868" s="127"/>
      <c r="V868" s="127"/>
      <c r="W868" s="127"/>
      <c r="X868" s="71"/>
      <c r="Y868" s="71"/>
      <c r="Z868" s="71"/>
    </row>
    <row r="869" spans="1:26">
      <c r="A869" s="71"/>
      <c r="B869" s="71"/>
      <c r="C869" s="71"/>
      <c r="D869" s="106"/>
      <c r="E869" s="127"/>
      <c r="F869" s="78"/>
      <c r="G869" s="71"/>
      <c r="H869" s="78"/>
      <c r="I869" s="78"/>
      <c r="J869" s="127"/>
      <c r="K869" s="127"/>
      <c r="L869" s="127"/>
      <c r="M869" s="127"/>
      <c r="N869" s="127"/>
      <c r="O869" s="127"/>
      <c r="P869" s="127"/>
      <c r="Q869" s="127"/>
      <c r="R869" s="127"/>
      <c r="S869" s="127"/>
      <c r="T869" s="127"/>
      <c r="U869" s="127"/>
      <c r="V869" s="127"/>
      <c r="W869" s="127"/>
      <c r="X869" s="71"/>
      <c r="Y869" s="71"/>
      <c r="Z869" s="71"/>
    </row>
    <row r="870" spans="1:26">
      <c r="A870" s="71"/>
      <c r="B870" s="71"/>
      <c r="C870" s="71"/>
      <c r="D870" s="106"/>
      <c r="E870" s="127"/>
      <c r="F870" s="78"/>
      <c r="G870" s="71"/>
      <c r="H870" s="78"/>
      <c r="I870" s="78"/>
      <c r="J870" s="127"/>
      <c r="K870" s="127"/>
      <c r="L870" s="127"/>
      <c r="M870" s="127"/>
      <c r="N870" s="127"/>
      <c r="O870" s="127"/>
      <c r="P870" s="127"/>
      <c r="Q870" s="127"/>
      <c r="R870" s="127"/>
      <c r="S870" s="127"/>
      <c r="T870" s="127"/>
      <c r="U870" s="127"/>
      <c r="V870" s="127"/>
      <c r="W870" s="127"/>
      <c r="X870" s="71"/>
      <c r="Y870" s="71"/>
      <c r="Z870" s="71"/>
    </row>
    <row r="871" spans="1:26">
      <c r="A871" s="71"/>
      <c r="B871" s="71"/>
      <c r="C871" s="71"/>
      <c r="D871" s="106"/>
      <c r="E871" s="127"/>
      <c r="F871" s="78"/>
      <c r="G871" s="71"/>
      <c r="H871" s="78"/>
      <c r="I871" s="78"/>
      <c r="J871" s="127"/>
      <c r="K871" s="127"/>
      <c r="L871" s="127"/>
      <c r="M871" s="127"/>
      <c r="N871" s="127"/>
      <c r="O871" s="127"/>
      <c r="P871" s="127"/>
      <c r="Q871" s="127"/>
      <c r="R871" s="127"/>
      <c r="S871" s="127"/>
      <c r="T871" s="127"/>
      <c r="U871" s="127"/>
      <c r="V871" s="127"/>
      <c r="W871" s="127"/>
      <c r="X871" s="71"/>
      <c r="Y871" s="71"/>
      <c r="Z871" s="71"/>
    </row>
    <row r="872" spans="1:26">
      <c r="A872" s="71"/>
      <c r="B872" s="71"/>
      <c r="C872" s="71"/>
      <c r="D872" s="106"/>
      <c r="E872" s="127"/>
      <c r="F872" s="78"/>
      <c r="G872" s="71"/>
      <c r="H872" s="78"/>
      <c r="I872" s="78"/>
      <c r="J872" s="127"/>
      <c r="K872" s="127"/>
      <c r="L872" s="127"/>
      <c r="M872" s="127"/>
      <c r="N872" s="127"/>
      <c r="O872" s="127"/>
      <c r="P872" s="127"/>
      <c r="Q872" s="127"/>
      <c r="R872" s="127"/>
      <c r="S872" s="127"/>
      <c r="T872" s="127"/>
      <c r="U872" s="127"/>
      <c r="V872" s="127"/>
      <c r="W872" s="127"/>
      <c r="X872" s="71"/>
      <c r="Y872" s="71"/>
      <c r="Z872" s="71"/>
    </row>
    <row r="873" spans="1:26">
      <c r="A873" s="71"/>
      <c r="B873" s="71"/>
      <c r="C873" s="71"/>
      <c r="D873" s="106"/>
      <c r="E873" s="127"/>
      <c r="F873" s="78"/>
      <c r="G873" s="71"/>
      <c r="H873" s="78"/>
      <c r="I873" s="78"/>
      <c r="J873" s="127"/>
      <c r="K873" s="127"/>
      <c r="L873" s="127"/>
      <c r="M873" s="127"/>
      <c r="N873" s="127"/>
      <c r="O873" s="127"/>
      <c r="P873" s="127"/>
      <c r="Q873" s="127"/>
      <c r="R873" s="127"/>
      <c r="S873" s="127"/>
      <c r="T873" s="127"/>
      <c r="U873" s="127"/>
      <c r="V873" s="127"/>
      <c r="W873" s="127"/>
      <c r="X873" s="71"/>
      <c r="Y873" s="71"/>
      <c r="Z873" s="71"/>
    </row>
    <row r="874" spans="1:26">
      <c r="A874" s="71"/>
      <c r="B874" s="71"/>
      <c r="C874" s="71"/>
      <c r="D874" s="106"/>
      <c r="E874" s="127"/>
      <c r="F874" s="78"/>
      <c r="G874" s="71"/>
      <c r="H874" s="78"/>
      <c r="I874" s="78"/>
      <c r="J874" s="127"/>
      <c r="K874" s="127"/>
      <c r="L874" s="127"/>
      <c r="M874" s="127"/>
      <c r="N874" s="127"/>
      <c r="O874" s="127"/>
      <c r="P874" s="127"/>
      <c r="Q874" s="127"/>
      <c r="R874" s="127"/>
      <c r="S874" s="127"/>
      <c r="T874" s="127"/>
      <c r="U874" s="127"/>
      <c r="V874" s="127"/>
      <c r="W874" s="127"/>
      <c r="X874" s="71"/>
      <c r="Y874" s="71"/>
      <c r="Z874" s="71"/>
    </row>
    <row r="875" spans="1:26">
      <c r="A875" s="71"/>
      <c r="B875" s="71"/>
      <c r="C875" s="71"/>
      <c r="D875" s="106"/>
      <c r="E875" s="127"/>
      <c r="F875" s="78"/>
      <c r="G875" s="71"/>
      <c r="H875" s="78"/>
      <c r="I875" s="78"/>
      <c r="J875" s="127"/>
      <c r="K875" s="127"/>
      <c r="L875" s="127"/>
      <c r="M875" s="127"/>
      <c r="N875" s="127"/>
      <c r="O875" s="127"/>
      <c r="P875" s="127"/>
      <c r="Q875" s="127"/>
      <c r="R875" s="127"/>
      <c r="S875" s="127"/>
      <c r="T875" s="127"/>
      <c r="U875" s="127"/>
      <c r="V875" s="127"/>
      <c r="W875" s="127"/>
      <c r="X875" s="71"/>
      <c r="Y875" s="71"/>
      <c r="Z875" s="71"/>
    </row>
    <row r="876" spans="1:26">
      <c r="A876" s="71"/>
      <c r="B876" s="71"/>
      <c r="C876" s="71"/>
      <c r="D876" s="106"/>
      <c r="E876" s="127"/>
      <c r="F876" s="78"/>
      <c r="G876" s="71"/>
      <c r="H876" s="78"/>
      <c r="I876" s="78"/>
      <c r="J876" s="127"/>
      <c r="K876" s="127"/>
      <c r="L876" s="127"/>
      <c r="M876" s="127"/>
      <c r="N876" s="127"/>
      <c r="O876" s="127"/>
      <c r="P876" s="127"/>
      <c r="Q876" s="127"/>
      <c r="R876" s="127"/>
      <c r="S876" s="127"/>
      <c r="T876" s="127"/>
      <c r="U876" s="127"/>
      <c r="V876" s="127"/>
      <c r="W876" s="127"/>
      <c r="X876" s="71"/>
      <c r="Y876" s="71"/>
      <c r="Z876" s="71"/>
    </row>
    <row r="877" spans="1:26">
      <c r="A877" s="71"/>
      <c r="B877" s="71"/>
      <c r="C877" s="71"/>
      <c r="D877" s="106"/>
      <c r="E877" s="127"/>
      <c r="F877" s="78"/>
      <c r="G877" s="71"/>
      <c r="H877" s="78"/>
      <c r="I877" s="78"/>
      <c r="J877" s="127"/>
      <c r="K877" s="127"/>
      <c r="L877" s="127"/>
      <c r="M877" s="127"/>
      <c r="N877" s="127"/>
      <c r="O877" s="127"/>
      <c r="P877" s="127"/>
      <c r="Q877" s="127"/>
      <c r="R877" s="127"/>
      <c r="S877" s="127"/>
      <c r="T877" s="127"/>
      <c r="U877" s="127"/>
      <c r="V877" s="127"/>
      <c r="W877" s="127"/>
      <c r="X877" s="71"/>
      <c r="Y877" s="71"/>
      <c r="Z877" s="71"/>
    </row>
    <row r="878" spans="1:26">
      <c r="A878" s="71"/>
      <c r="B878" s="71"/>
      <c r="C878" s="71"/>
      <c r="D878" s="106"/>
      <c r="E878" s="127"/>
      <c r="F878" s="78"/>
      <c r="G878" s="71"/>
      <c r="H878" s="78"/>
      <c r="I878" s="78"/>
      <c r="J878" s="127"/>
      <c r="K878" s="127"/>
      <c r="L878" s="127"/>
      <c r="M878" s="127"/>
      <c r="N878" s="127"/>
      <c r="O878" s="127"/>
      <c r="P878" s="127"/>
      <c r="Q878" s="127"/>
      <c r="R878" s="127"/>
      <c r="S878" s="127"/>
      <c r="T878" s="127"/>
      <c r="U878" s="127"/>
      <c r="V878" s="127"/>
      <c r="W878" s="127"/>
      <c r="X878" s="71"/>
      <c r="Y878" s="71"/>
      <c r="Z878" s="71"/>
    </row>
    <row r="879" spans="1:26">
      <c r="A879" s="71"/>
      <c r="B879" s="71"/>
      <c r="C879" s="71"/>
      <c r="D879" s="106"/>
      <c r="E879" s="127"/>
      <c r="F879" s="78"/>
      <c r="G879" s="71"/>
      <c r="H879" s="78"/>
      <c r="I879" s="78"/>
      <c r="J879" s="127"/>
      <c r="K879" s="127"/>
      <c r="L879" s="127"/>
      <c r="M879" s="127"/>
      <c r="N879" s="127"/>
      <c r="O879" s="127"/>
      <c r="P879" s="127"/>
      <c r="Q879" s="127"/>
      <c r="R879" s="127"/>
      <c r="S879" s="127"/>
      <c r="T879" s="127"/>
      <c r="U879" s="127"/>
      <c r="V879" s="127"/>
      <c r="W879" s="127"/>
      <c r="X879" s="71"/>
      <c r="Y879" s="71"/>
      <c r="Z879" s="71"/>
    </row>
    <row r="880" spans="1:26">
      <c r="A880" s="71"/>
      <c r="B880" s="71"/>
      <c r="C880" s="71"/>
      <c r="D880" s="106"/>
      <c r="E880" s="127"/>
      <c r="F880" s="78"/>
      <c r="G880" s="71"/>
      <c r="H880" s="78"/>
      <c r="I880" s="78"/>
      <c r="J880" s="127"/>
      <c r="K880" s="127"/>
      <c r="L880" s="127"/>
      <c r="M880" s="127"/>
      <c r="N880" s="127"/>
      <c r="O880" s="127"/>
      <c r="P880" s="127"/>
      <c r="Q880" s="127"/>
      <c r="R880" s="127"/>
      <c r="S880" s="127"/>
      <c r="T880" s="127"/>
      <c r="U880" s="127"/>
      <c r="V880" s="127"/>
      <c r="W880" s="127"/>
      <c r="X880" s="71"/>
      <c r="Y880" s="71"/>
      <c r="Z880" s="71"/>
    </row>
    <row r="881" spans="1:26">
      <c r="A881" s="71"/>
      <c r="B881" s="71"/>
      <c r="C881" s="71"/>
      <c r="D881" s="106"/>
      <c r="E881" s="127"/>
      <c r="F881" s="78"/>
      <c r="G881" s="71"/>
      <c r="H881" s="78"/>
      <c r="I881" s="78"/>
      <c r="J881" s="127"/>
      <c r="K881" s="127"/>
      <c r="L881" s="127"/>
      <c r="M881" s="127"/>
      <c r="N881" s="127"/>
      <c r="O881" s="127"/>
      <c r="P881" s="127"/>
      <c r="Q881" s="127"/>
      <c r="R881" s="127"/>
      <c r="S881" s="127"/>
      <c r="T881" s="127"/>
      <c r="U881" s="127"/>
      <c r="V881" s="127"/>
      <c r="W881" s="127"/>
      <c r="X881" s="71"/>
      <c r="Y881" s="71"/>
      <c r="Z881" s="71"/>
    </row>
    <row r="882" spans="1:26">
      <c r="A882" s="71"/>
      <c r="B882" s="71"/>
      <c r="C882" s="71"/>
      <c r="D882" s="106"/>
      <c r="E882" s="127"/>
      <c r="F882" s="78"/>
      <c r="G882" s="71"/>
      <c r="H882" s="78"/>
      <c r="I882" s="78"/>
      <c r="J882" s="127"/>
      <c r="K882" s="127"/>
      <c r="L882" s="127"/>
      <c r="M882" s="127"/>
      <c r="N882" s="127"/>
      <c r="O882" s="127"/>
      <c r="P882" s="127"/>
      <c r="Q882" s="127"/>
      <c r="R882" s="127"/>
      <c r="S882" s="127"/>
      <c r="T882" s="127"/>
      <c r="U882" s="127"/>
      <c r="V882" s="127"/>
      <c r="W882" s="127"/>
      <c r="X882" s="71"/>
      <c r="Y882" s="71"/>
      <c r="Z882" s="71"/>
    </row>
    <row r="883" spans="1:26">
      <c r="A883" s="71"/>
      <c r="B883" s="71"/>
      <c r="C883" s="71"/>
      <c r="D883" s="106"/>
      <c r="E883" s="127"/>
      <c r="F883" s="78"/>
      <c r="G883" s="71"/>
      <c r="H883" s="78"/>
      <c r="I883" s="78"/>
      <c r="J883" s="127"/>
      <c r="K883" s="127"/>
      <c r="L883" s="127"/>
      <c r="M883" s="127"/>
      <c r="N883" s="127"/>
      <c r="O883" s="127"/>
      <c r="P883" s="127"/>
      <c r="Q883" s="127"/>
      <c r="R883" s="127"/>
      <c r="S883" s="127"/>
      <c r="T883" s="127"/>
      <c r="U883" s="127"/>
      <c r="V883" s="127"/>
      <c r="W883" s="127"/>
      <c r="X883" s="71"/>
      <c r="Y883" s="71"/>
      <c r="Z883" s="71"/>
    </row>
    <row r="884" spans="1:26">
      <c r="A884" s="71"/>
      <c r="B884" s="71"/>
      <c r="C884" s="71"/>
      <c r="D884" s="106"/>
      <c r="E884" s="127"/>
      <c r="F884" s="78"/>
      <c r="G884" s="71"/>
      <c r="H884" s="78"/>
      <c r="I884" s="78"/>
      <c r="J884" s="127"/>
      <c r="K884" s="127"/>
      <c r="L884" s="127"/>
      <c r="M884" s="127"/>
      <c r="N884" s="127"/>
      <c r="O884" s="127"/>
      <c r="P884" s="127"/>
      <c r="Q884" s="127"/>
      <c r="R884" s="127"/>
      <c r="S884" s="127"/>
      <c r="T884" s="127"/>
      <c r="U884" s="127"/>
      <c r="V884" s="127"/>
      <c r="W884" s="127"/>
      <c r="X884" s="71"/>
      <c r="Y884" s="71"/>
      <c r="Z884" s="71"/>
    </row>
    <row r="885" spans="1:26">
      <c r="A885" s="71"/>
      <c r="B885" s="71"/>
      <c r="C885" s="71"/>
      <c r="D885" s="106"/>
      <c r="E885" s="127"/>
      <c r="F885" s="78"/>
      <c r="G885" s="71"/>
      <c r="H885" s="78"/>
      <c r="I885" s="78"/>
      <c r="J885" s="127"/>
      <c r="K885" s="127"/>
      <c r="L885" s="127"/>
      <c r="M885" s="127"/>
      <c r="N885" s="127"/>
      <c r="O885" s="127"/>
      <c r="P885" s="127"/>
      <c r="Q885" s="127"/>
      <c r="R885" s="127"/>
      <c r="S885" s="127"/>
      <c r="T885" s="127"/>
      <c r="U885" s="127"/>
      <c r="V885" s="127"/>
      <c r="W885" s="127"/>
      <c r="X885" s="71"/>
      <c r="Y885" s="71"/>
      <c r="Z885" s="71"/>
    </row>
    <row r="886" spans="1:26">
      <c r="A886" s="71"/>
      <c r="B886" s="71"/>
      <c r="C886" s="71"/>
      <c r="D886" s="106"/>
      <c r="E886" s="127"/>
      <c r="F886" s="78"/>
      <c r="G886" s="71"/>
      <c r="H886" s="78"/>
      <c r="I886" s="78"/>
      <c r="J886" s="127"/>
      <c r="K886" s="127"/>
      <c r="L886" s="127"/>
      <c r="M886" s="127"/>
      <c r="N886" s="127"/>
      <c r="O886" s="127"/>
      <c r="P886" s="127"/>
      <c r="Q886" s="127"/>
      <c r="R886" s="127"/>
      <c r="S886" s="127"/>
      <c r="T886" s="127"/>
      <c r="U886" s="127"/>
      <c r="V886" s="127"/>
      <c r="W886" s="127"/>
      <c r="X886" s="71"/>
      <c r="Y886" s="71"/>
      <c r="Z886" s="71"/>
    </row>
    <row r="887" spans="1:26">
      <c r="A887" s="71"/>
      <c r="B887" s="71"/>
      <c r="C887" s="71"/>
      <c r="D887" s="106"/>
      <c r="E887" s="127"/>
      <c r="F887" s="78"/>
      <c r="G887" s="71"/>
      <c r="H887" s="78"/>
      <c r="I887" s="78"/>
      <c r="J887" s="127"/>
      <c r="K887" s="127"/>
      <c r="L887" s="127"/>
      <c r="M887" s="127"/>
      <c r="N887" s="127"/>
      <c r="O887" s="127"/>
      <c r="P887" s="127"/>
      <c r="Q887" s="127"/>
      <c r="R887" s="127"/>
      <c r="S887" s="127"/>
      <c r="T887" s="127"/>
      <c r="U887" s="127"/>
      <c r="V887" s="127"/>
      <c r="W887" s="127"/>
      <c r="X887" s="71"/>
      <c r="Y887" s="71"/>
      <c r="Z887" s="71"/>
    </row>
    <row r="888" spans="1:26">
      <c r="A888" s="71"/>
      <c r="B888" s="71"/>
      <c r="C888" s="71"/>
      <c r="D888" s="106"/>
      <c r="E888" s="127"/>
      <c r="F888" s="78"/>
      <c r="G888" s="71"/>
      <c r="H888" s="78"/>
      <c r="I888" s="78"/>
      <c r="J888" s="127"/>
      <c r="K888" s="127"/>
      <c r="L888" s="127"/>
      <c r="M888" s="127"/>
      <c r="N888" s="127"/>
      <c r="O888" s="127"/>
      <c r="P888" s="127"/>
      <c r="Q888" s="127"/>
      <c r="R888" s="127"/>
      <c r="S888" s="127"/>
      <c r="T888" s="127"/>
      <c r="U888" s="127"/>
      <c r="V888" s="127"/>
      <c r="W888" s="127"/>
      <c r="X888" s="71"/>
      <c r="Y888" s="71"/>
      <c r="Z888" s="71"/>
    </row>
    <row r="889" spans="1:26">
      <c r="A889" s="71"/>
      <c r="B889" s="71"/>
      <c r="C889" s="71"/>
      <c r="D889" s="106"/>
      <c r="E889" s="127"/>
      <c r="F889" s="78"/>
      <c r="G889" s="71"/>
      <c r="H889" s="78"/>
      <c r="I889" s="78"/>
      <c r="J889" s="127"/>
      <c r="K889" s="127"/>
      <c r="L889" s="127"/>
      <c r="M889" s="127"/>
      <c r="N889" s="127"/>
      <c r="O889" s="127"/>
      <c r="P889" s="127"/>
      <c r="Q889" s="127"/>
      <c r="R889" s="127"/>
      <c r="S889" s="127"/>
      <c r="T889" s="127"/>
      <c r="U889" s="127"/>
      <c r="V889" s="127"/>
      <c r="W889" s="127"/>
      <c r="X889" s="71"/>
      <c r="Y889" s="71"/>
      <c r="Z889" s="71"/>
    </row>
    <row r="890" spans="1:26">
      <c r="A890" s="71"/>
      <c r="B890" s="71"/>
      <c r="C890" s="71"/>
      <c r="D890" s="106"/>
      <c r="E890" s="127"/>
      <c r="F890" s="78"/>
      <c r="G890" s="71"/>
      <c r="H890" s="78"/>
      <c r="I890" s="78"/>
      <c r="J890" s="127"/>
      <c r="K890" s="127"/>
      <c r="L890" s="127"/>
      <c r="M890" s="127"/>
      <c r="N890" s="127"/>
      <c r="O890" s="127"/>
      <c r="P890" s="127"/>
      <c r="Q890" s="127"/>
      <c r="R890" s="127"/>
      <c r="S890" s="127"/>
      <c r="T890" s="127"/>
      <c r="U890" s="127"/>
      <c r="V890" s="127"/>
      <c r="W890" s="127"/>
      <c r="X890" s="71"/>
      <c r="Y890" s="71"/>
      <c r="Z890" s="71"/>
    </row>
    <row r="891" spans="1:26">
      <c r="A891" s="71"/>
      <c r="B891" s="71"/>
      <c r="C891" s="71"/>
      <c r="D891" s="106"/>
      <c r="E891" s="127"/>
      <c r="F891" s="78"/>
      <c r="G891" s="71"/>
      <c r="H891" s="78"/>
      <c r="I891" s="78"/>
      <c r="J891" s="127"/>
      <c r="K891" s="127"/>
      <c r="L891" s="127"/>
      <c r="M891" s="127"/>
      <c r="N891" s="127"/>
      <c r="O891" s="127"/>
      <c r="P891" s="127"/>
      <c r="Q891" s="127"/>
      <c r="R891" s="127"/>
      <c r="S891" s="127"/>
      <c r="T891" s="127"/>
      <c r="U891" s="127"/>
      <c r="V891" s="127"/>
      <c r="W891" s="127"/>
      <c r="X891" s="71"/>
      <c r="Y891" s="71"/>
      <c r="Z891" s="71"/>
    </row>
    <row r="892" spans="1:26">
      <c r="A892" s="71"/>
      <c r="B892" s="71"/>
      <c r="C892" s="71"/>
      <c r="D892" s="106"/>
      <c r="E892" s="127"/>
      <c r="F892" s="78"/>
      <c r="G892" s="71"/>
      <c r="H892" s="78"/>
      <c r="I892" s="78"/>
      <c r="J892" s="127"/>
      <c r="K892" s="127"/>
      <c r="L892" s="127"/>
      <c r="M892" s="127"/>
      <c r="N892" s="127"/>
      <c r="O892" s="127"/>
      <c r="P892" s="127"/>
      <c r="Q892" s="127"/>
      <c r="R892" s="127"/>
      <c r="S892" s="127"/>
      <c r="T892" s="127"/>
      <c r="U892" s="127"/>
      <c r="V892" s="127"/>
      <c r="W892" s="127"/>
      <c r="X892" s="71"/>
      <c r="Y892" s="71"/>
      <c r="Z892" s="71"/>
    </row>
    <row r="893" spans="1:26">
      <c r="A893" s="71"/>
      <c r="B893" s="71"/>
      <c r="C893" s="71"/>
      <c r="D893" s="106"/>
      <c r="E893" s="127"/>
      <c r="F893" s="78"/>
      <c r="G893" s="71"/>
      <c r="H893" s="78"/>
      <c r="I893" s="78"/>
      <c r="J893" s="127"/>
      <c r="K893" s="127"/>
      <c r="L893" s="127"/>
      <c r="M893" s="127"/>
      <c r="N893" s="127"/>
      <c r="O893" s="127"/>
      <c r="P893" s="127"/>
      <c r="Q893" s="127"/>
      <c r="R893" s="127"/>
      <c r="S893" s="127"/>
      <c r="T893" s="127"/>
      <c r="U893" s="127"/>
      <c r="V893" s="127"/>
      <c r="W893" s="127"/>
      <c r="X893" s="71"/>
      <c r="Y893" s="71"/>
      <c r="Z893" s="71"/>
    </row>
    <row r="894" spans="1:26">
      <c r="A894" s="71"/>
      <c r="B894" s="71"/>
      <c r="C894" s="71"/>
      <c r="D894" s="106"/>
      <c r="E894" s="127"/>
      <c r="F894" s="78"/>
      <c r="G894" s="71"/>
      <c r="H894" s="78"/>
      <c r="I894" s="78"/>
      <c r="J894" s="127"/>
      <c r="K894" s="127"/>
      <c r="L894" s="127"/>
      <c r="M894" s="127"/>
      <c r="N894" s="127"/>
      <c r="O894" s="127"/>
      <c r="P894" s="127"/>
      <c r="Q894" s="127"/>
      <c r="R894" s="127"/>
      <c r="S894" s="127"/>
      <c r="T894" s="127"/>
      <c r="U894" s="127"/>
      <c r="V894" s="127"/>
      <c r="W894" s="127"/>
      <c r="X894" s="71"/>
      <c r="Y894" s="71"/>
      <c r="Z894" s="71"/>
    </row>
    <row r="895" spans="1:26">
      <c r="A895" s="71"/>
      <c r="B895" s="71"/>
      <c r="C895" s="71"/>
      <c r="D895" s="106"/>
      <c r="E895" s="127"/>
      <c r="F895" s="78"/>
      <c r="G895" s="71"/>
      <c r="H895" s="78"/>
      <c r="I895" s="78"/>
      <c r="J895" s="127"/>
      <c r="K895" s="127"/>
      <c r="L895" s="127"/>
      <c r="M895" s="127"/>
      <c r="N895" s="127"/>
      <c r="O895" s="127"/>
      <c r="P895" s="127"/>
      <c r="Q895" s="127"/>
      <c r="R895" s="127"/>
      <c r="S895" s="127"/>
      <c r="T895" s="127"/>
      <c r="U895" s="127"/>
      <c r="V895" s="127"/>
      <c r="W895" s="127"/>
      <c r="X895" s="71"/>
      <c r="Y895" s="71"/>
      <c r="Z895" s="71"/>
    </row>
    <row r="896" spans="1:26">
      <c r="A896" s="71"/>
      <c r="B896" s="71"/>
      <c r="C896" s="71"/>
      <c r="D896" s="106"/>
      <c r="E896" s="127"/>
      <c r="F896" s="78"/>
      <c r="G896" s="71"/>
      <c r="H896" s="78"/>
      <c r="I896" s="78"/>
      <c r="J896" s="127"/>
      <c r="K896" s="127"/>
      <c r="L896" s="127"/>
      <c r="M896" s="127"/>
      <c r="N896" s="127"/>
      <c r="O896" s="127"/>
      <c r="P896" s="127"/>
      <c r="Q896" s="127"/>
      <c r="R896" s="127"/>
      <c r="S896" s="127"/>
      <c r="T896" s="127"/>
      <c r="U896" s="127"/>
      <c r="V896" s="127"/>
      <c r="W896" s="127"/>
      <c r="X896" s="71"/>
      <c r="Y896" s="71"/>
      <c r="Z896" s="71"/>
    </row>
    <row r="897" spans="1:26">
      <c r="A897" s="71"/>
      <c r="B897" s="71"/>
      <c r="C897" s="71"/>
      <c r="D897" s="106"/>
      <c r="E897" s="127"/>
      <c r="F897" s="78"/>
      <c r="G897" s="71"/>
      <c r="H897" s="78"/>
      <c r="I897" s="78"/>
      <c r="J897" s="127"/>
      <c r="K897" s="127"/>
      <c r="L897" s="127"/>
      <c r="M897" s="127"/>
      <c r="N897" s="127"/>
      <c r="O897" s="127"/>
      <c r="P897" s="127"/>
      <c r="Q897" s="127"/>
      <c r="R897" s="127"/>
      <c r="S897" s="127"/>
      <c r="T897" s="127"/>
      <c r="U897" s="127"/>
      <c r="V897" s="127"/>
      <c r="W897" s="127"/>
      <c r="X897" s="71"/>
      <c r="Y897" s="71"/>
      <c r="Z897" s="71"/>
    </row>
    <row r="898" spans="1:26">
      <c r="A898" s="71"/>
      <c r="B898" s="71"/>
      <c r="C898" s="71"/>
      <c r="D898" s="106"/>
      <c r="E898" s="127"/>
      <c r="F898" s="78"/>
      <c r="G898" s="71"/>
      <c r="H898" s="78"/>
      <c r="I898" s="78"/>
      <c r="J898" s="127"/>
      <c r="K898" s="127"/>
      <c r="L898" s="127"/>
      <c r="M898" s="127"/>
      <c r="N898" s="127"/>
      <c r="O898" s="127"/>
      <c r="P898" s="127"/>
      <c r="Q898" s="127"/>
      <c r="R898" s="127"/>
      <c r="S898" s="127"/>
      <c r="T898" s="127"/>
      <c r="U898" s="127"/>
      <c r="V898" s="127"/>
      <c r="W898" s="127"/>
      <c r="X898" s="71"/>
      <c r="Y898" s="71"/>
      <c r="Z898" s="71"/>
    </row>
    <row r="899" spans="1:26">
      <c r="A899" s="71"/>
      <c r="B899" s="71"/>
      <c r="C899" s="71"/>
      <c r="D899" s="106"/>
      <c r="E899" s="127"/>
      <c r="F899" s="78"/>
      <c r="G899" s="71"/>
      <c r="H899" s="78"/>
      <c r="I899" s="78"/>
      <c r="J899" s="127"/>
      <c r="K899" s="127"/>
      <c r="L899" s="127"/>
      <c r="M899" s="127"/>
      <c r="N899" s="127"/>
      <c r="O899" s="127"/>
      <c r="P899" s="127"/>
      <c r="Q899" s="127"/>
      <c r="R899" s="127"/>
      <c r="S899" s="127"/>
      <c r="T899" s="127"/>
      <c r="U899" s="127"/>
      <c r="V899" s="127"/>
      <c r="W899" s="127"/>
      <c r="X899" s="71"/>
      <c r="Y899" s="71"/>
      <c r="Z899" s="71"/>
    </row>
    <row r="900" spans="1:26">
      <c r="A900" s="71"/>
      <c r="B900" s="71"/>
      <c r="C900" s="71"/>
      <c r="D900" s="106"/>
      <c r="E900" s="127"/>
      <c r="F900" s="78"/>
      <c r="G900" s="71"/>
      <c r="H900" s="78"/>
      <c r="I900" s="78"/>
      <c r="J900" s="127"/>
      <c r="K900" s="127"/>
      <c r="L900" s="127"/>
      <c r="M900" s="127"/>
      <c r="N900" s="127"/>
      <c r="O900" s="127"/>
      <c r="P900" s="127"/>
      <c r="Q900" s="127"/>
      <c r="R900" s="127"/>
      <c r="S900" s="127"/>
      <c r="T900" s="127"/>
      <c r="U900" s="127"/>
      <c r="V900" s="127"/>
      <c r="W900" s="127"/>
      <c r="X900" s="71"/>
      <c r="Y900" s="71"/>
      <c r="Z900" s="71"/>
    </row>
    <row r="901" spans="1:26">
      <c r="A901" s="71"/>
      <c r="B901" s="71"/>
      <c r="C901" s="71"/>
      <c r="D901" s="106"/>
      <c r="E901" s="127"/>
      <c r="F901" s="78"/>
      <c r="G901" s="71"/>
      <c r="H901" s="78"/>
      <c r="I901" s="78"/>
      <c r="J901" s="127"/>
      <c r="K901" s="127"/>
      <c r="L901" s="127"/>
      <c r="M901" s="127"/>
      <c r="N901" s="127"/>
      <c r="O901" s="127"/>
      <c r="P901" s="127"/>
      <c r="Q901" s="127"/>
      <c r="R901" s="127"/>
      <c r="S901" s="127"/>
      <c r="T901" s="127"/>
      <c r="U901" s="127"/>
      <c r="V901" s="127"/>
      <c r="W901" s="127"/>
      <c r="X901" s="71"/>
      <c r="Y901" s="71"/>
      <c r="Z901" s="71"/>
    </row>
    <row r="902" spans="1:26">
      <c r="A902" s="71"/>
      <c r="B902" s="71"/>
      <c r="C902" s="71"/>
      <c r="D902" s="106"/>
      <c r="E902" s="127"/>
      <c r="F902" s="78"/>
      <c r="G902" s="71"/>
      <c r="H902" s="78"/>
      <c r="I902" s="78"/>
      <c r="J902" s="127"/>
      <c r="K902" s="127"/>
      <c r="L902" s="127"/>
      <c r="M902" s="127"/>
      <c r="N902" s="127"/>
      <c r="O902" s="127"/>
      <c r="P902" s="127"/>
      <c r="Q902" s="127"/>
      <c r="R902" s="127"/>
      <c r="S902" s="127"/>
      <c r="T902" s="127"/>
      <c r="U902" s="127"/>
      <c r="V902" s="127"/>
      <c r="W902" s="127"/>
      <c r="X902" s="71"/>
      <c r="Y902" s="71"/>
      <c r="Z902" s="71"/>
    </row>
    <row r="903" spans="1:26">
      <c r="A903" s="71"/>
      <c r="B903" s="71"/>
      <c r="C903" s="71"/>
      <c r="D903" s="106"/>
      <c r="E903" s="127"/>
      <c r="F903" s="78"/>
      <c r="G903" s="71"/>
      <c r="H903" s="78"/>
      <c r="I903" s="78"/>
      <c r="J903" s="127"/>
      <c r="K903" s="127"/>
      <c r="L903" s="127"/>
      <c r="M903" s="127"/>
      <c r="N903" s="127"/>
      <c r="O903" s="127"/>
      <c r="P903" s="127"/>
      <c r="Q903" s="127"/>
      <c r="R903" s="127"/>
      <c r="S903" s="127"/>
      <c r="T903" s="127"/>
      <c r="U903" s="127"/>
      <c r="V903" s="127"/>
      <c r="W903" s="127"/>
      <c r="X903" s="71"/>
      <c r="Y903" s="71"/>
      <c r="Z903" s="71"/>
    </row>
    <row r="904" spans="1:26">
      <c r="A904" s="71"/>
      <c r="B904" s="71"/>
      <c r="C904" s="71"/>
      <c r="D904" s="106"/>
      <c r="E904" s="127"/>
      <c r="F904" s="78"/>
      <c r="G904" s="71"/>
      <c r="H904" s="78"/>
      <c r="I904" s="78"/>
      <c r="J904" s="127"/>
      <c r="K904" s="127"/>
      <c r="L904" s="127"/>
      <c r="M904" s="127"/>
      <c r="N904" s="127"/>
      <c r="O904" s="127"/>
      <c r="P904" s="127"/>
      <c r="Q904" s="127"/>
      <c r="R904" s="127"/>
      <c r="S904" s="127"/>
      <c r="T904" s="127"/>
      <c r="U904" s="127"/>
      <c r="V904" s="127"/>
      <c r="W904" s="127"/>
      <c r="X904" s="71"/>
      <c r="Y904" s="71"/>
      <c r="Z904" s="71"/>
    </row>
    <row r="905" spans="1:26">
      <c r="A905" s="71"/>
      <c r="B905" s="71"/>
      <c r="C905" s="71"/>
      <c r="D905" s="106"/>
      <c r="E905" s="127"/>
      <c r="F905" s="78"/>
      <c r="G905" s="71"/>
      <c r="H905" s="78"/>
      <c r="I905" s="78"/>
      <c r="J905" s="127"/>
      <c r="K905" s="127"/>
      <c r="L905" s="127"/>
      <c r="M905" s="127"/>
      <c r="N905" s="127"/>
      <c r="O905" s="127"/>
      <c r="P905" s="127"/>
      <c r="Q905" s="127"/>
      <c r="R905" s="127"/>
      <c r="S905" s="127"/>
      <c r="T905" s="127"/>
      <c r="U905" s="127"/>
      <c r="V905" s="127"/>
      <c r="W905" s="127"/>
      <c r="X905" s="71"/>
      <c r="Y905" s="71"/>
      <c r="Z905" s="71"/>
    </row>
    <row r="906" spans="1:26">
      <c r="A906" s="71"/>
      <c r="B906" s="71"/>
      <c r="C906" s="71"/>
      <c r="D906" s="106"/>
      <c r="E906" s="127"/>
      <c r="F906" s="78"/>
      <c r="G906" s="71"/>
      <c r="H906" s="78"/>
      <c r="I906" s="78"/>
      <c r="J906" s="127"/>
      <c r="K906" s="127"/>
      <c r="L906" s="127"/>
      <c r="M906" s="127"/>
      <c r="N906" s="127"/>
      <c r="O906" s="127"/>
      <c r="P906" s="127"/>
      <c r="Q906" s="127"/>
      <c r="R906" s="127"/>
      <c r="S906" s="127"/>
      <c r="T906" s="127"/>
      <c r="U906" s="127"/>
      <c r="V906" s="127"/>
      <c r="W906" s="127"/>
      <c r="X906" s="71"/>
      <c r="Y906" s="71"/>
      <c r="Z906" s="71"/>
    </row>
    <row r="907" spans="1:26">
      <c r="A907" s="71"/>
      <c r="B907" s="71"/>
      <c r="C907" s="71"/>
      <c r="D907" s="106"/>
      <c r="E907" s="127"/>
      <c r="F907" s="78"/>
      <c r="G907" s="71"/>
      <c r="H907" s="78"/>
      <c r="I907" s="78"/>
      <c r="J907" s="127"/>
      <c r="K907" s="127"/>
      <c r="L907" s="127"/>
      <c r="M907" s="127"/>
      <c r="N907" s="127"/>
      <c r="O907" s="127"/>
      <c r="P907" s="127"/>
      <c r="Q907" s="127"/>
      <c r="R907" s="127"/>
      <c r="S907" s="127"/>
      <c r="T907" s="127"/>
      <c r="U907" s="127"/>
      <c r="V907" s="127"/>
      <c r="W907" s="127"/>
      <c r="X907" s="71"/>
      <c r="Y907" s="71"/>
      <c r="Z907" s="71"/>
    </row>
    <row r="908" spans="1:26">
      <c r="A908" s="71"/>
      <c r="B908" s="71"/>
      <c r="C908" s="71"/>
      <c r="D908" s="106"/>
      <c r="E908" s="127"/>
      <c r="F908" s="78"/>
      <c r="G908" s="71"/>
      <c r="H908" s="78"/>
      <c r="I908" s="78"/>
      <c r="J908" s="127"/>
      <c r="K908" s="127"/>
      <c r="L908" s="127"/>
      <c r="M908" s="127"/>
      <c r="N908" s="127"/>
      <c r="O908" s="127"/>
      <c r="P908" s="127"/>
      <c r="Q908" s="127"/>
      <c r="R908" s="127"/>
      <c r="S908" s="127"/>
      <c r="T908" s="127"/>
      <c r="U908" s="127"/>
      <c r="V908" s="127"/>
      <c r="W908" s="127"/>
      <c r="X908" s="71"/>
      <c r="Y908" s="71"/>
      <c r="Z908" s="71"/>
    </row>
    <row r="909" spans="1:26">
      <c r="A909" s="71"/>
      <c r="B909" s="71"/>
      <c r="C909" s="71"/>
      <c r="D909" s="106"/>
      <c r="E909" s="127"/>
      <c r="F909" s="78"/>
      <c r="G909" s="71"/>
      <c r="H909" s="78"/>
      <c r="I909" s="78"/>
      <c r="J909" s="127"/>
      <c r="K909" s="127"/>
      <c r="L909" s="127"/>
      <c r="M909" s="127"/>
      <c r="N909" s="127"/>
      <c r="O909" s="127"/>
      <c r="P909" s="127"/>
      <c r="Q909" s="127"/>
      <c r="R909" s="127"/>
      <c r="S909" s="127"/>
      <c r="T909" s="127"/>
      <c r="U909" s="127"/>
      <c r="V909" s="127"/>
      <c r="W909" s="127"/>
      <c r="X909" s="71"/>
      <c r="Y909" s="71"/>
      <c r="Z909" s="71"/>
    </row>
    <row r="910" spans="1:26">
      <c r="A910" s="71"/>
      <c r="B910" s="71"/>
      <c r="C910" s="71"/>
      <c r="D910" s="106"/>
      <c r="E910" s="127"/>
      <c r="F910" s="78"/>
      <c r="G910" s="71"/>
      <c r="H910" s="78"/>
      <c r="I910" s="78"/>
      <c r="J910" s="127"/>
      <c r="K910" s="127"/>
      <c r="L910" s="127"/>
      <c r="M910" s="127"/>
      <c r="N910" s="127"/>
      <c r="O910" s="127"/>
      <c r="P910" s="127"/>
      <c r="Q910" s="127"/>
      <c r="R910" s="127"/>
      <c r="S910" s="127"/>
      <c r="T910" s="127"/>
      <c r="U910" s="127"/>
      <c r="V910" s="127"/>
      <c r="W910" s="127"/>
      <c r="X910" s="71"/>
      <c r="Y910" s="71"/>
      <c r="Z910" s="71"/>
    </row>
    <row r="911" spans="1:26">
      <c r="A911" s="71"/>
      <c r="B911" s="71"/>
      <c r="C911" s="71"/>
      <c r="D911" s="106"/>
      <c r="E911" s="127"/>
      <c r="F911" s="78"/>
      <c r="G911" s="71"/>
      <c r="H911" s="78"/>
      <c r="I911" s="78"/>
      <c r="J911" s="127"/>
      <c r="K911" s="127"/>
      <c r="L911" s="127"/>
      <c r="M911" s="127"/>
      <c r="N911" s="127"/>
      <c r="O911" s="127"/>
      <c r="P911" s="127"/>
      <c r="Q911" s="127"/>
      <c r="R911" s="127"/>
      <c r="S911" s="127"/>
      <c r="T911" s="127"/>
      <c r="U911" s="127"/>
      <c r="V911" s="127"/>
      <c r="W911" s="127"/>
      <c r="X911" s="71"/>
      <c r="Y911" s="71"/>
      <c r="Z911" s="71"/>
    </row>
    <row r="912" spans="1:26">
      <c r="A912" s="71"/>
      <c r="B912" s="71"/>
      <c r="C912" s="71"/>
      <c r="D912" s="106"/>
      <c r="E912" s="127"/>
      <c r="F912" s="78"/>
      <c r="G912" s="71"/>
      <c r="H912" s="78"/>
      <c r="I912" s="78"/>
      <c r="J912" s="127"/>
      <c r="K912" s="127"/>
      <c r="L912" s="127"/>
      <c r="M912" s="127"/>
      <c r="N912" s="127"/>
      <c r="O912" s="127"/>
      <c r="P912" s="127"/>
      <c r="Q912" s="127"/>
      <c r="R912" s="127"/>
      <c r="S912" s="127"/>
      <c r="T912" s="127"/>
      <c r="U912" s="127"/>
      <c r="V912" s="127"/>
      <c r="W912" s="127"/>
      <c r="X912" s="71"/>
      <c r="Y912" s="71"/>
      <c r="Z912" s="71"/>
    </row>
    <row r="913" spans="1:26">
      <c r="A913" s="71"/>
      <c r="B913" s="71"/>
      <c r="C913" s="71"/>
      <c r="D913" s="106"/>
      <c r="E913" s="127"/>
      <c r="F913" s="78"/>
      <c r="G913" s="71"/>
      <c r="H913" s="78"/>
      <c r="I913" s="78"/>
      <c r="J913" s="127"/>
      <c r="K913" s="127"/>
      <c r="L913" s="127"/>
      <c r="M913" s="127"/>
      <c r="N913" s="127"/>
      <c r="O913" s="127"/>
      <c r="P913" s="127"/>
      <c r="Q913" s="127"/>
      <c r="R913" s="127"/>
      <c r="S913" s="127"/>
      <c r="T913" s="127"/>
      <c r="U913" s="127"/>
      <c r="V913" s="127"/>
      <c r="W913" s="127"/>
      <c r="X913" s="71"/>
      <c r="Y913" s="71"/>
      <c r="Z913" s="71"/>
    </row>
    <row r="914" spans="1:26">
      <c r="A914" s="71"/>
      <c r="B914" s="71"/>
      <c r="C914" s="71"/>
      <c r="D914" s="106"/>
      <c r="E914" s="127"/>
      <c r="F914" s="78"/>
      <c r="G914" s="71"/>
      <c r="H914" s="78"/>
      <c r="I914" s="78"/>
      <c r="J914" s="127"/>
      <c r="K914" s="127"/>
      <c r="L914" s="127"/>
      <c r="M914" s="127"/>
      <c r="N914" s="127"/>
      <c r="O914" s="127"/>
      <c r="P914" s="127"/>
      <c r="Q914" s="127"/>
      <c r="R914" s="127"/>
      <c r="S914" s="127"/>
      <c r="T914" s="127"/>
      <c r="U914" s="127"/>
      <c r="V914" s="127"/>
      <c r="W914" s="127"/>
      <c r="X914" s="71"/>
      <c r="Y914" s="71"/>
      <c r="Z914" s="71"/>
    </row>
    <row r="915" spans="1:26">
      <c r="A915" s="71"/>
      <c r="B915" s="71"/>
      <c r="C915" s="71"/>
      <c r="D915" s="106"/>
      <c r="E915" s="127"/>
      <c r="F915" s="78"/>
      <c r="G915" s="71"/>
      <c r="H915" s="78"/>
      <c r="I915" s="78"/>
      <c r="J915" s="127"/>
      <c r="K915" s="127"/>
      <c r="L915" s="127"/>
      <c r="M915" s="127"/>
      <c r="N915" s="127"/>
      <c r="O915" s="127"/>
      <c r="P915" s="127"/>
      <c r="Q915" s="127"/>
      <c r="R915" s="127"/>
      <c r="S915" s="127"/>
      <c r="T915" s="127"/>
      <c r="U915" s="127"/>
      <c r="V915" s="127"/>
      <c r="W915" s="127"/>
      <c r="X915" s="71"/>
      <c r="Y915" s="71"/>
      <c r="Z915" s="71"/>
    </row>
    <row r="916" spans="1:26">
      <c r="A916" s="71"/>
      <c r="B916" s="71"/>
      <c r="C916" s="71"/>
      <c r="D916" s="106"/>
      <c r="E916" s="127"/>
      <c r="F916" s="78"/>
      <c r="G916" s="71"/>
      <c r="H916" s="78"/>
      <c r="I916" s="78"/>
      <c r="J916" s="127"/>
      <c r="K916" s="127"/>
      <c r="L916" s="127"/>
      <c r="M916" s="127"/>
      <c r="N916" s="127"/>
      <c r="O916" s="127"/>
      <c r="P916" s="127"/>
      <c r="Q916" s="127"/>
      <c r="R916" s="127"/>
      <c r="S916" s="127"/>
      <c r="T916" s="127"/>
      <c r="U916" s="127"/>
      <c r="V916" s="127"/>
      <c r="W916" s="127"/>
      <c r="X916" s="71"/>
      <c r="Y916" s="71"/>
      <c r="Z916" s="71"/>
    </row>
    <row r="917" spans="1:26">
      <c r="A917" s="71"/>
      <c r="B917" s="71"/>
      <c r="C917" s="71"/>
      <c r="D917" s="106"/>
      <c r="E917" s="127"/>
      <c r="F917" s="78"/>
      <c r="G917" s="71"/>
      <c r="H917" s="78"/>
      <c r="I917" s="78"/>
      <c r="J917" s="127"/>
      <c r="K917" s="127"/>
      <c r="L917" s="127"/>
      <c r="M917" s="127"/>
      <c r="N917" s="127"/>
      <c r="O917" s="127"/>
      <c r="P917" s="127"/>
      <c r="Q917" s="127"/>
      <c r="R917" s="127"/>
      <c r="S917" s="127"/>
      <c r="T917" s="127"/>
      <c r="U917" s="127"/>
      <c r="V917" s="127"/>
      <c r="W917" s="127"/>
      <c r="X917" s="71"/>
      <c r="Y917" s="71"/>
      <c r="Z917" s="71"/>
    </row>
    <row r="918" spans="1:26">
      <c r="A918" s="71"/>
      <c r="B918" s="71"/>
      <c r="C918" s="71"/>
      <c r="D918" s="106"/>
      <c r="E918" s="127"/>
      <c r="F918" s="78"/>
      <c r="G918" s="71"/>
      <c r="H918" s="78"/>
      <c r="I918" s="78"/>
      <c r="J918" s="127"/>
      <c r="K918" s="127"/>
      <c r="L918" s="127"/>
      <c r="M918" s="127"/>
      <c r="N918" s="127"/>
      <c r="O918" s="127"/>
      <c r="P918" s="127"/>
      <c r="Q918" s="127"/>
      <c r="R918" s="127"/>
      <c r="S918" s="127"/>
      <c r="T918" s="127"/>
      <c r="U918" s="127"/>
      <c r="V918" s="127"/>
      <c r="W918" s="127"/>
      <c r="X918" s="71"/>
      <c r="Y918" s="71"/>
      <c r="Z918" s="71"/>
    </row>
    <row r="919" spans="1:26">
      <c r="A919" s="71"/>
      <c r="B919" s="71"/>
      <c r="C919" s="71"/>
      <c r="D919" s="106"/>
      <c r="E919" s="127"/>
      <c r="F919" s="78"/>
      <c r="G919" s="71"/>
      <c r="H919" s="78"/>
      <c r="I919" s="78"/>
      <c r="J919" s="127"/>
      <c r="K919" s="127"/>
      <c r="L919" s="127"/>
      <c r="M919" s="127"/>
      <c r="N919" s="127"/>
      <c r="O919" s="127"/>
      <c r="P919" s="127"/>
      <c r="Q919" s="127"/>
      <c r="R919" s="127"/>
      <c r="S919" s="127"/>
      <c r="T919" s="127"/>
      <c r="U919" s="127"/>
      <c r="V919" s="127"/>
      <c r="W919" s="127"/>
      <c r="X919" s="71"/>
      <c r="Y919" s="71"/>
      <c r="Z919" s="71"/>
    </row>
    <row r="920" spans="1:26">
      <c r="A920" s="71"/>
      <c r="B920" s="71"/>
      <c r="C920" s="71"/>
      <c r="D920" s="106"/>
      <c r="E920" s="127"/>
      <c r="F920" s="78"/>
      <c r="G920" s="71"/>
      <c r="H920" s="78"/>
      <c r="I920" s="78"/>
      <c r="J920" s="127"/>
      <c r="K920" s="127"/>
      <c r="L920" s="127"/>
      <c r="M920" s="127"/>
      <c r="N920" s="127"/>
      <c r="O920" s="127"/>
      <c r="P920" s="127"/>
      <c r="Q920" s="127"/>
      <c r="R920" s="127"/>
      <c r="S920" s="127"/>
      <c r="T920" s="127"/>
      <c r="U920" s="127"/>
      <c r="V920" s="127"/>
      <c r="W920" s="127"/>
      <c r="X920" s="71"/>
      <c r="Y920" s="71"/>
      <c r="Z920" s="71"/>
    </row>
    <row r="921" spans="1:26">
      <c r="A921" s="71"/>
      <c r="B921" s="71"/>
      <c r="C921" s="71"/>
      <c r="D921" s="106"/>
      <c r="E921" s="127"/>
      <c r="F921" s="78"/>
      <c r="G921" s="71"/>
      <c r="H921" s="78"/>
      <c r="I921" s="78"/>
      <c r="J921" s="127"/>
      <c r="K921" s="127"/>
      <c r="L921" s="127"/>
      <c r="M921" s="127"/>
      <c r="N921" s="127"/>
      <c r="O921" s="127"/>
      <c r="P921" s="127"/>
      <c r="Q921" s="127"/>
      <c r="R921" s="127"/>
      <c r="S921" s="127"/>
      <c r="T921" s="127"/>
      <c r="U921" s="127"/>
      <c r="V921" s="127"/>
      <c r="W921" s="127"/>
      <c r="X921" s="71"/>
      <c r="Y921" s="71"/>
      <c r="Z921" s="71"/>
    </row>
    <row r="922" spans="1:26">
      <c r="A922" s="71"/>
      <c r="B922" s="71"/>
      <c r="C922" s="71"/>
      <c r="D922" s="106"/>
      <c r="E922" s="127"/>
      <c r="F922" s="78"/>
      <c r="G922" s="71"/>
      <c r="H922" s="78"/>
      <c r="I922" s="78"/>
      <c r="J922" s="127"/>
      <c r="K922" s="127"/>
      <c r="L922" s="127"/>
      <c r="M922" s="127"/>
      <c r="N922" s="127"/>
      <c r="O922" s="127"/>
      <c r="P922" s="127"/>
      <c r="Q922" s="127"/>
      <c r="R922" s="127"/>
      <c r="S922" s="127"/>
      <c r="T922" s="127"/>
      <c r="U922" s="127"/>
      <c r="V922" s="127"/>
      <c r="W922" s="127"/>
      <c r="X922" s="71"/>
      <c r="Y922" s="71"/>
      <c r="Z922" s="71"/>
    </row>
    <row r="923" spans="1:26">
      <c r="A923" s="71"/>
      <c r="B923" s="71"/>
      <c r="C923" s="71"/>
      <c r="D923" s="106"/>
      <c r="E923" s="127"/>
      <c r="F923" s="78"/>
      <c r="G923" s="71"/>
      <c r="H923" s="78"/>
      <c r="I923" s="78"/>
      <c r="J923" s="127"/>
      <c r="K923" s="127"/>
      <c r="L923" s="127"/>
      <c r="M923" s="127"/>
      <c r="N923" s="127"/>
      <c r="O923" s="127"/>
      <c r="P923" s="127"/>
      <c r="Q923" s="127"/>
      <c r="R923" s="127"/>
      <c r="S923" s="127"/>
      <c r="T923" s="127"/>
      <c r="U923" s="127"/>
      <c r="V923" s="127"/>
      <c r="W923" s="127"/>
      <c r="X923" s="71"/>
      <c r="Y923" s="71"/>
      <c r="Z923" s="71"/>
    </row>
    <row r="924" spans="1:26">
      <c r="A924" s="71"/>
      <c r="B924" s="71"/>
      <c r="C924" s="71"/>
      <c r="D924" s="106"/>
      <c r="E924" s="127"/>
      <c r="F924" s="78"/>
      <c r="G924" s="71"/>
      <c r="H924" s="78"/>
      <c r="I924" s="78"/>
      <c r="J924" s="127"/>
      <c r="K924" s="127"/>
      <c r="L924" s="127"/>
      <c r="M924" s="127"/>
      <c r="N924" s="127"/>
      <c r="O924" s="127"/>
      <c r="P924" s="127"/>
      <c r="Q924" s="127"/>
      <c r="R924" s="127"/>
      <c r="S924" s="127"/>
      <c r="T924" s="127"/>
      <c r="U924" s="127"/>
      <c r="V924" s="127"/>
      <c r="W924" s="127"/>
      <c r="X924" s="71"/>
      <c r="Y924" s="71"/>
      <c r="Z924" s="71"/>
    </row>
    <row r="925" spans="1:26">
      <c r="A925" s="71"/>
      <c r="B925" s="71"/>
      <c r="C925" s="71"/>
      <c r="D925" s="106"/>
      <c r="E925" s="127"/>
      <c r="F925" s="78"/>
      <c r="G925" s="71"/>
      <c r="H925" s="78"/>
      <c r="I925" s="78"/>
      <c r="J925" s="127"/>
      <c r="K925" s="127"/>
      <c r="L925" s="127"/>
      <c r="M925" s="127"/>
      <c r="N925" s="127"/>
      <c r="O925" s="127"/>
      <c r="P925" s="127"/>
      <c r="Q925" s="127"/>
      <c r="R925" s="127"/>
      <c r="S925" s="127"/>
      <c r="T925" s="127"/>
      <c r="U925" s="127"/>
      <c r="V925" s="127"/>
      <c r="W925" s="127"/>
      <c r="X925" s="71"/>
      <c r="Y925" s="71"/>
      <c r="Z925" s="71"/>
    </row>
    <row r="926" spans="1:26">
      <c r="A926" s="71"/>
      <c r="B926" s="71"/>
      <c r="C926" s="71"/>
      <c r="D926" s="106"/>
      <c r="E926" s="127"/>
      <c r="F926" s="78"/>
      <c r="G926" s="71"/>
      <c r="H926" s="78"/>
      <c r="I926" s="78"/>
      <c r="J926" s="127"/>
      <c r="K926" s="127"/>
      <c r="L926" s="127"/>
      <c r="M926" s="127"/>
      <c r="N926" s="127"/>
      <c r="O926" s="127"/>
      <c r="P926" s="127"/>
      <c r="Q926" s="127"/>
      <c r="R926" s="127"/>
      <c r="S926" s="127"/>
      <c r="T926" s="127"/>
      <c r="U926" s="127"/>
      <c r="V926" s="127"/>
      <c r="W926" s="127"/>
      <c r="X926" s="71"/>
      <c r="Y926" s="71"/>
      <c r="Z926" s="71"/>
    </row>
    <row r="927" spans="1:26">
      <c r="A927" s="71"/>
      <c r="B927" s="71"/>
      <c r="C927" s="71"/>
      <c r="D927" s="106"/>
      <c r="E927" s="127"/>
      <c r="F927" s="78"/>
      <c r="G927" s="71"/>
      <c r="H927" s="78"/>
      <c r="I927" s="78"/>
      <c r="J927" s="127"/>
      <c r="K927" s="127"/>
      <c r="L927" s="127"/>
      <c r="M927" s="127"/>
      <c r="N927" s="127"/>
      <c r="O927" s="127"/>
      <c r="P927" s="127"/>
      <c r="Q927" s="127"/>
      <c r="R927" s="127"/>
      <c r="S927" s="127"/>
      <c r="T927" s="127"/>
      <c r="U927" s="127"/>
      <c r="V927" s="127"/>
      <c r="W927" s="127"/>
      <c r="X927" s="71"/>
      <c r="Y927" s="71"/>
      <c r="Z927" s="71"/>
    </row>
    <row r="928" spans="1:26">
      <c r="A928" s="71"/>
      <c r="B928" s="71"/>
      <c r="C928" s="71"/>
      <c r="D928" s="106"/>
      <c r="E928" s="127"/>
      <c r="F928" s="78"/>
      <c r="G928" s="71"/>
      <c r="H928" s="78"/>
      <c r="I928" s="78"/>
      <c r="J928" s="127"/>
      <c r="K928" s="127"/>
      <c r="L928" s="127"/>
      <c r="M928" s="127"/>
      <c r="N928" s="127"/>
      <c r="O928" s="127"/>
      <c r="P928" s="127"/>
      <c r="Q928" s="127"/>
      <c r="R928" s="127"/>
      <c r="S928" s="127"/>
      <c r="T928" s="127"/>
      <c r="U928" s="127"/>
      <c r="V928" s="127"/>
      <c r="W928" s="127"/>
      <c r="X928" s="71"/>
      <c r="Y928" s="71"/>
      <c r="Z928" s="71"/>
    </row>
    <row r="929" spans="1:26">
      <c r="A929" s="71"/>
      <c r="B929" s="71"/>
      <c r="C929" s="71"/>
      <c r="D929" s="106"/>
      <c r="E929" s="127"/>
      <c r="F929" s="78"/>
      <c r="G929" s="71"/>
      <c r="H929" s="78"/>
      <c r="I929" s="78"/>
      <c r="J929" s="127"/>
      <c r="K929" s="127"/>
      <c r="L929" s="127"/>
      <c r="M929" s="127"/>
      <c r="N929" s="127"/>
      <c r="O929" s="127"/>
      <c r="P929" s="127"/>
      <c r="Q929" s="127"/>
      <c r="R929" s="127"/>
      <c r="S929" s="127"/>
      <c r="T929" s="127"/>
      <c r="U929" s="127"/>
      <c r="V929" s="127"/>
      <c r="W929" s="127"/>
      <c r="X929" s="71"/>
      <c r="Y929" s="71"/>
      <c r="Z929" s="71"/>
    </row>
    <row r="930" spans="1:26">
      <c r="A930" s="71"/>
      <c r="B930" s="71"/>
      <c r="C930" s="71"/>
      <c r="D930" s="106"/>
      <c r="E930" s="127"/>
      <c r="F930" s="78"/>
      <c r="G930" s="71"/>
      <c r="H930" s="78"/>
      <c r="I930" s="78"/>
      <c r="J930" s="127"/>
      <c r="K930" s="127"/>
      <c r="L930" s="127"/>
      <c r="M930" s="127"/>
      <c r="N930" s="127"/>
      <c r="O930" s="127"/>
      <c r="P930" s="127"/>
      <c r="Q930" s="127"/>
      <c r="R930" s="127"/>
      <c r="S930" s="127"/>
      <c r="T930" s="127"/>
      <c r="U930" s="127"/>
      <c r="V930" s="127"/>
      <c r="W930" s="127"/>
      <c r="X930" s="71"/>
      <c r="Y930" s="71"/>
      <c r="Z930" s="71"/>
    </row>
    <row r="931" spans="1:26">
      <c r="A931" s="71"/>
      <c r="B931" s="71"/>
      <c r="C931" s="71"/>
      <c r="D931" s="106"/>
      <c r="E931" s="127"/>
      <c r="F931" s="78"/>
      <c r="G931" s="71"/>
      <c r="H931" s="78"/>
      <c r="I931" s="78"/>
      <c r="J931" s="127"/>
      <c r="K931" s="127"/>
      <c r="L931" s="127"/>
      <c r="M931" s="127"/>
      <c r="N931" s="127"/>
      <c r="O931" s="127"/>
      <c r="P931" s="127"/>
      <c r="Q931" s="127"/>
      <c r="R931" s="127"/>
      <c r="S931" s="127"/>
      <c r="T931" s="127"/>
      <c r="U931" s="127"/>
      <c r="V931" s="127"/>
      <c r="W931" s="127"/>
      <c r="X931" s="71"/>
      <c r="Y931" s="71"/>
      <c r="Z931" s="71"/>
    </row>
    <row r="932" spans="1:26">
      <c r="A932" s="71"/>
      <c r="B932" s="71"/>
      <c r="C932" s="71"/>
      <c r="D932" s="106"/>
      <c r="E932" s="127"/>
      <c r="F932" s="78"/>
      <c r="G932" s="71"/>
      <c r="H932" s="78"/>
      <c r="I932" s="78"/>
      <c r="J932" s="127"/>
      <c r="K932" s="127"/>
      <c r="L932" s="127"/>
      <c r="M932" s="127"/>
      <c r="N932" s="127"/>
      <c r="O932" s="127"/>
      <c r="P932" s="127"/>
      <c r="Q932" s="127"/>
      <c r="R932" s="127"/>
      <c r="S932" s="127"/>
      <c r="T932" s="127"/>
      <c r="U932" s="127"/>
      <c r="V932" s="127"/>
      <c r="W932" s="127"/>
      <c r="X932" s="71"/>
      <c r="Y932" s="71"/>
      <c r="Z932" s="71"/>
    </row>
    <row r="933" spans="1:26">
      <c r="A933" s="71"/>
      <c r="B933" s="71"/>
      <c r="C933" s="71"/>
      <c r="D933" s="106"/>
      <c r="E933" s="127"/>
      <c r="F933" s="78"/>
      <c r="G933" s="71"/>
      <c r="H933" s="78"/>
      <c r="I933" s="78"/>
      <c r="J933" s="127"/>
      <c r="K933" s="127"/>
      <c r="L933" s="127"/>
      <c r="M933" s="127"/>
      <c r="N933" s="127"/>
      <c r="O933" s="127"/>
      <c r="P933" s="127"/>
      <c r="Q933" s="127"/>
      <c r="R933" s="127"/>
      <c r="S933" s="127"/>
      <c r="T933" s="127"/>
      <c r="U933" s="127"/>
      <c r="V933" s="127"/>
      <c r="W933" s="127"/>
      <c r="X933" s="71"/>
      <c r="Y933" s="71"/>
      <c r="Z933" s="71"/>
    </row>
    <row r="934" spans="1:26">
      <c r="A934" s="71"/>
      <c r="B934" s="71"/>
      <c r="C934" s="71"/>
      <c r="D934" s="106"/>
      <c r="E934" s="127"/>
      <c r="F934" s="78"/>
      <c r="G934" s="71"/>
      <c r="H934" s="78"/>
      <c r="I934" s="78"/>
      <c r="J934" s="127"/>
      <c r="K934" s="127"/>
      <c r="L934" s="127"/>
      <c r="M934" s="127"/>
      <c r="N934" s="127"/>
      <c r="O934" s="127"/>
      <c r="P934" s="127"/>
      <c r="Q934" s="127"/>
      <c r="R934" s="127"/>
      <c r="S934" s="127"/>
      <c r="T934" s="127"/>
      <c r="U934" s="127"/>
      <c r="V934" s="127"/>
      <c r="W934" s="127"/>
      <c r="X934" s="71"/>
      <c r="Y934" s="71"/>
      <c r="Z934" s="71"/>
    </row>
    <row r="935" spans="1:26">
      <c r="A935" s="71"/>
      <c r="B935" s="71"/>
      <c r="C935" s="71"/>
      <c r="D935" s="106"/>
      <c r="E935" s="127"/>
      <c r="F935" s="78"/>
      <c r="G935" s="71"/>
      <c r="H935" s="78"/>
      <c r="I935" s="78"/>
      <c r="J935" s="127"/>
      <c r="K935" s="127"/>
      <c r="L935" s="127"/>
      <c r="M935" s="127"/>
      <c r="N935" s="127"/>
      <c r="O935" s="127"/>
      <c r="P935" s="127"/>
      <c r="Q935" s="127"/>
      <c r="R935" s="127"/>
      <c r="S935" s="127"/>
      <c r="T935" s="127"/>
      <c r="U935" s="127"/>
      <c r="V935" s="127"/>
      <c r="W935" s="127"/>
      <c r="X935" s="71"/>
      <c r="Y935" s="71"/>
      <c r="Z935" s="71"/>
    </row>
    <row r="936" spans="1:26">
      <c r="A936" s="71"/>
      <c r="B936" s="71"/>
      <c r="C936" s="71"/>
      <c r="D936" s="106"/>
      <c r="E936" s="127"/>
      <c r="F936" s="78"/>
      <c r="G936" s="71"/>
      <c r="H936" s="78"/>
      <c r="I936" s="78"/>
      <c r="J936" s="127"/>
      <c r="K936" s="127"/>
      <c r="L936" s="127"/>
      <c r="M936" s="127"/>
      <c r="N936" s="127"/>
      <c r="O936" s="127"/>
      <c r="P936" s="127"/>
      <c r="Q936" s="127"/>
      <c r="R936" s="127"/>
      <c r="S936" s="127"/>
      <c r="T936" s="127"/>
      <c r="U936" s="127"/>
      <c r="V936" s="127"/>
      <c r="W936" s="127"/>
      <c r="X936" s="71"/>
      <c r="Y936" s="71"/>
      <c r="Z936" s="71"/>
    </row>
    <row r="937" spans="1:26">
      <c r="A937" s="71"/>
      <c r="B937" s="71"/>
      <c r="C937" s="71"/>
      <c r="D937" s="106"/>
      <c r="E937" s="127"/>
      <c r="F937" s="78"/>
      <c r="G937" s="71"/>
      <c r="H937" s="78"/>
      <c r="I937" s="78"/>
      <c r="J937" s="127"/>
      <c r="K937" s="127"/>
      <c r="L937" s="127"/>
      <c r="M937" s="127"/>
      <c r="N937" s="127"/>
      <c r="O937" s="127"/>
      <c r="P937" s="127"/>
      <c r="Q937" s="127"/>
      <c r="R937" s="127"/>
      <c r="S937" s="127"/>
      <c r="T937" s="127"/>
      <c r="U937" s="127"/>
      <c r="V937" s="127"/>
      <c r="W937" s="127"/>
      <c r="X937" s="71"/>
      <c r="Y937" s="71"/>
      <c r="Z937" s="71"/>
    </row>
    <row r="938" spans="1:26">
      <c r="A938" s="71"/>
      <c r="B938" s="71"/>
      <c r="C938" s="71"/>
      <c r="D938" s="106"/>
      <c r="E938" s="127"/>
      <c r="F938" s="78"/>
      <c r="G938" s="71"/>
      <c r="H938" s="78"/>
      <c r="I938" s="78"/>
      <c r="J938" s="127"/>
      <c r="K938" s="127"/>
      <c r="L938" s="127"/>
      <c r="M938" s="127"/>
      <c r="N938" s="127"/>
      <c r="O938" s="127"/>
      <c r="P938" s="127"/>
      <c r="Q938" s="127"/>
      <c r="R938" s="127"/>
      <c r="S938" s="127"/>
      <c r="T938" s="127"/>
      <c r="U938" s="127"/>
      <c r="V938" s="127"/>
      <c r="W938" s="127"/>
      <c r="X938" s="71"/>
      <c r="Y938" s="71"/>
      <c r="Z938" s="71"/>
    </row>
    <row r="939" spans="1:26">
      <c r="A939" s="71"/>
      <c r="B939" s="71"/>
      <c r="C939" s="71"/>
      <c r="D939" s="106"/>
      <c r="E939" s="127"/>
      <c r="F939" s="78"/>
      <c r="G939" s="71"/>
      <c r="H939" s="78"/>
      <c r="I939" s="78"/>
      <c r="J939" s="127"/>
      <c r="K939" s="127"/>
      <c r="L939" s="127"/>
      <c r="M939" s="127"/>
      <c r="N939" s="127"/>
      <c r="O939" s="127"/>
      <c r="P939" s="127"/>
      <c r="Q939" s="127"/>
      <c r="R939" s="127"/>
      <c r="S939" s="127"/>
      <c r="T939" s="127"/>
      <c r="U939" s="127"/>
      <c r="V939" s="127"/>
      <c r="W939" s="127"/>
      <c r="X939" s="71"/>
      <c r="Y939" s="71"/>
      <c r="Z939" s="71"/>
    </row>
    <row r="940" spans="1:26">
      <c r="A940" s="71"/>
      <c r="B940" s="71"/>
      <c r="C940" s="71"/>
      <c r="D940" s="106"/>
      <c r="E940" s="127"/>
      <c r="F940" s="78"/>
      <c r="G940" s="71"/>
      <c r="H940" s="78"/>
      <c r="I940" s="78"/>
      <c r="J940" s="127"/>
      <c r="K940" s="127"/>
      <c r="L940" s="127"/>
      <c r="M940" s="127"/>
      <c r="N940" s="127"/>
      <c r="O940" s="127"/>
      <c r="P940" s="127"/>
      <c r="Q940" s="127"/>
      <c r="R940" s="127"/>
      <c r="S940" s="127"/>
      <c r="T940" s="127"/>
      <c r="U940" s="127"/>
      <c r="V940" s="127"/>
      <c r="W940" s="127"/>
      <c r="X940" s="71"/>
      <c r="Y940" s="71"/>
      <c r="Z940" s="71"/>
    </row>
    <row r="941" spans="1:26">
      <c r="A941" s="71"/>
      <c r="B941" s="71"/>
      <c r="C941" s="71"/>
      <c r="D941" s="106"/>
      <c r="E941" s="127"/>
      <c r="F941" s="78"/>
      <c r="G941" s="71"/>
      <c r="H941" s="78"/>
      <c r="I941" s="78"/>
      <c r="J941" s="127"/>
      <c r="K941" s="127"/>
      <c r="L941" s="127"/>
      <c r="M941" s="127"/>
      <c r="N941" s="127"/>
      <c r="O941" s="127"/>
      <c r="P941" s="127"/>
      <c r="Q941" s="127"/>
      <c r="R941" s="127"/>
      <c r="S941" s="127"/>
      <c r="T941" s="127"/>
      <c r="U941" s="127"/>
      <c r="V941" s="127"/>
      <c r="W941" s="127"/>
      <c r="X941" s="71"/>
      <c r="Y941" s="71"/>
      <c r="Z941" s="71"/>
    </row>
    <row r="942" spans="1:26">
      <c r="A942" s="71"/>
      <c r="B942" s="71"/>
      <c r="C942" s="71"/>
      <c r="D942" s="106"/>
      <c r="E942" s="127"/>
      <c r="F942" s="78"/>
      <c r="G942" s="71"/>
      <c r="H942" s="78"/>
      <c r="I942" s="78"/>
      <c r="J942" s="127"/>
      <c r="K942" s="127"/>
      <c r="L942" s="127"/>
      <c r="M942" s="127"/>
      <c r="N942" s="127"/>
      <c r="O942" s="127"/>
      <c r="P942" s="127"/>
      <c r="Q942" s="127"/>
      <c r="R942" s="127"/>
      <c r="S942" s="127"/>
      <c r="T942" s="127"/>
      <c r="U942" s="127"/>
      <c r="V942" s="127"/>
      <c r="W942" s="127"/>
      <c r="X942" s="71"/>
      <c r="Y942" s="71"/>
      <c r="Z942" s="71"/>
    </row>
    <row r="943" spans="1:26">
      <c r="A943" s="71"/>
      <c r="B943" s="71"/>
      <c r="C943" s="71"/>
      <c r="D943" s="106"/>
      <c r="E943" s="127"/>
      <c r="F943" s="78"/>
      <c r="G943" s="71"/>
      <c r="H943" s="78"/>
      <c r="I943" s="78"/>
      <c r="J943" s="127"/>
      <c r="K943" s="127"/>
      <c r="L943" s="127"/>
      <c r="M943" s="127"/>
      <c r="N943" s="127"/>
      <c r="O943" s="127"/>
      <c r="P943" s="127"/>
      <c r="Q943" s="127"/>
      <c r="R943" s="127"/>
      <c r="S943" s="127"/>
      <c r="T943" s="127"/>
      <c r="U943" s="127"/>
      <c r="V943" s="127"/>
      <c r="W943" s="127"/>
      <c r="X943" s="71"/>
      <c r="Y943" s="71"/>
      <c r="Z943" s="71"/>
    </row>
    <row r="944" spans="1:26">
      <c r="A944" s="71"/>
      <c r="B944" s="71"/>
      <c r="C944" s="71"/>
      <c r="D944" s="106"/>
      <c r="E944" s="127"/>
      <c r="F944" s="78"/>
      <c r="G944" s="71"/>
      <c r="H944" s="78"/>
      <c r="I944" s="78"/>
      <c r="J944" s="127"/>
      <c r="K944" s="127"/>
      <c r="L944" s="127"/>
      <c r="M944" s="127"/>
      <c r="N944" s="127"/>
      <c r="O944" s="127"/>
      <c r="P944" s="127"/>
      <c r="Q944" s="127"/>
      <c r="R944" s="127"/>
      <c r="S944" s="127"/>
      <c r="T944" s="127"/>
      <c r="U944" s="127"/>
      <c r="V944" s="127"/>
      <c r="W944" s="127"/>
      <c r="X944" s="71"/>
      <c r="Y944" s="71"/>
      <c r="Z944" s="71"/>
    </row>
    <row r="945" spans="1:26">
      <c r="A945" s="71"/>
      <c r="B945" s="71"/>
      <c r="C945" s="71"/>
      <c r="D945" s="106"/>
      <c r="E945" s="127"/>
      <c r="F945" s="78"/>
      <c r="G945" s="71"/>
      <c r="H945" s="78"/>
      <c r="I945" s="78"/>
      <c r="J945" s="127"/>
      <c r="K945" s="127"/>
      <c r="L945" s="127"/>
      <c r="M945" s="127"/>
      <c r="N945" s="127"/>
      <c r="O945" s="127"/>
      <c r="P945" s="127"/>
      <c r="Q945" s="127"/>
      <c r="R945" s="127"/>
      <c r="S945" s="127"/>
      <c r="T945" s="127"/>
      <c r="U945" s="127"/>
      <c r="V945" s="127"/>
      <c r="W945" s="127"/>
      <c r="X945" s="71"/>
      <c r="Y945" s="71"/>
      <c r="Z945" s="71"/>
    </row>
    <row r="946" spans="1:26">
      <c r="A946" s="71"/>
      <c r="B946" s="71"/>
      <c r="C946" s="71"/>
      <c r="D946" s="106"/>
      <c r="E946" s="127"/>
      <c r="F946" s="78"/>
      <c r="G946" s="71"/>
      <c r="H946" s="78"/>
      <c r="I946" s="78"/>
      <c r="J946" s="127"/>
      <c r="K946" s="127"/>
      <c r="L946" s="127"/>
      <c r="M946" s="127"/>
      <c r="N946" s="127"/>
      <c r="O946" s="127"/>
      <c r="P946" s="127"/>
      <c r="Q946" s="127"/>
      <c r="R946" s="127"/>
      <c r="S946" s="127"/>
      <c r="T946" s="127"/>
      <c r="U946" s="127"/>
      <c r="V946" s="127"/>
      <c r="W946" s="127"/>
      <c r="X946" s="71"/>
      <c r="Y946" s="71"/>
      <c r="Z946" s="71"/>
    </row>
    <row r="947" spans="1:26">
      <c r="A947" s="71"/>
      <c r="B947" s="71"/>
      <c r="C947" s="71"/>
      <c r="D947" s="106"/>
      <c r="E947" s="127"/>
      <c r="F947" s="78"/>
      <c r="G947" s="71"/>
      <c r="H947" s="78"/>
      <c r="I947" s="78"/>
      <c r="J947" s="127"/>
      <c r="K947" s="127"/>
      <c r="L947" s="127"/>
      <c r="M947" s="127"/>
      <c r="N947" s="127"/>
      <c r="O947" s="127"/>
      <c r="P947" s="127"/>
      <c r="Q947" s="127"/>
      <c r="R947" s="127"/>
      <c r="S947" s="127"/>
      <c r="T947" s="127"/>
      <c r="U947" s="127"/>
      <c r="V947" s="127"/>
      <c r="W947" s="127"/>
      <c r="X947" s="71"/>
      <c r="Y947" s="71"/>
      <c r="Z947" s="71"/>
    </row>
    <row r="948" spans="1:26">
      <c r="A948" s="71"/>
      <c r="B948" s="71"/>
      <c r="C948" s="71"/>
      <c r="D948" s="106"/>
      <c r="E948" s="127"/>
      <c r="F948" s="78"/>
      <c r="G948" s="71"/>
      <c r="H948" s="78"/>
      <c r="I948" s="78"/>
      <c r="J948" s="127"/>
      <c r="K948" s="127"/>
      <c r="L948" s="127"/>
      <c r="M948" s="127"/>
      <c r="N948" s="127"/>
      <c r="O948" s="127"/>
      <c r="P948" s="127"/>
      <c r="Q948" s="127"/>
      <c r="R948" s="127"/>
      <c r="S948" s="127"/>
      <c r="T948" s="127"/>
      <c r="U948" s="127"/>
      <c r="V948" s="127"/>
      <c r="W948" s="127"/>
      <c r="X948" s="71"/>
      <c r="Y948" s="71"/>
      <c r="Z948" s="71"/>
    </row>
    <row r="949" spans="1:26">
      <c r="A949" s="71"/>
      <c r="B949" s="71"/>
      <c r="C949" s="71"/>
      <c r="D949" s="106"/>
      <c r="E949" s="127"/>
      <c r="F949" s="78"/>
      <c r="G949" s="71"/>
      <c r="H949" s="78"/>
      <c r="I949" s="78"/>
      <c r="J949" s="127"/>
      <c r="K949" s="127"/>
      <c r="L949" s="127"/>
      <c r="M949" s="127"/>
      <c r="N949" s="127"/>
      <c r="O949" s="127"/>
      <c r="P949" s="127"/>
      <c r="Q949" s="127"/>
      <c r="R949" s="127"/>
      <c r="S949" s="127"/>
      <c r="T949" s="127"/>
      <c r="U949" s="127"/>
      <c r="V949" s="127"/>
      <c r="W949" s="127"/>
      <c r="X949" s="71"/>
      <c r="Y949" s="71"/>
      <c r="Z949" s="71"/>
    </row>
    <row r="950" spans="1:26">
      <c r="A950" s="71"/>
      <c r="B950" s="71"/>
      <c r="C950" s="71"/>
      <c r="D950" s="106"/>
      <c r="E950" s="127"/>
      <c r="F950" s="78"/>
      <c r="G950" s="71"/>
      <c r="H950" s="78"/>
      <c r="I950" s="78"/>
      <c r="J950" s="127"/>
      <c r="K950" s="127"/>
      <c r="L950" s="127"/>
      <c r="M950" s="127"/>
      <c r="N950" s="127"/>
      <c r="O950" s="127"/>
      <c r="P950" s="127"/>
      <c r="Q950" s="127"/>
      <c r="R950" s="127"/>
      <c r="S950" s="127"/>
      <c r="T950" s="127"/>
      <c r="U950" s="127"/>
      <c r="V950" s="127"/>
      <c r="W950" s="127"/>
      <c r="X950" s="71"/>
      <c r="Y950" s="71"/>
      <c r="Z950" s="71"/>
    </row>
    <row r="951" spans="1:26">
      <c r="A951" s="71"/>
      <c r="B951" s="71"/>
      <c r="C951" s="71"/>
      <c r="D951" s="106"/>
      <c r="E951" s="127"/>
      <c r="F951" s="78"/>
      <c r="G951" s="71"/>
      <c r="H951" s="78"/>
      <c r="I951" s="78"/>
      <c r="J951" s="127"/>
      <c r="K951" s="127"/>
      <c r="L951" s="127"/>
      <c r="M951" s="127"/>
      <c r="N951" s="127"/>
      <c r="O951" s="127"/>
      <c r="P951" s="127"/>
      <c r="Q951" s="127"/>
      <c r="R951" s="127"/>
      <c r="S951" s="127"/>
      <c r="T951" s="127"/>
      <c r="U951" s="127"/>
      <c r="V951" s="127"/>
      <c r="W951" s="127"/>
      <c r="X951" s="71"/>
      <c r="Y951" s="71"/>
      <c r="Z951" s="71"/>
    </row>
    <row r="952" spans="1:26">
      <c r="A952" s="71"/>
      <c r="B952" s="71"/>
      <c r="C952" s="71"/>
      <c r="D952" s="106"/>
      <c r="E952" s="127"/>
      <c r="F952" s="78"/>
      <c r="G952" s="71"/>
      <c r="H952" s="78"/>
      <c r="I952" s="78"/>
      <c r="J952" s="127"/>
      <c r="K952" s="127"/>
      <c r="L952" s="127"/>
      <c r="M952" s="127"/>
      <c r="N952" s="127"/>
      <c r="O952" s="127"/>
      <c r="P952" s="127"/>
      <c r="Q952" s="127"/>
      <c r="R952" s="127"/>
      <c r="S952" s="127"/>
      <c r="T952" s="127"/>
      <c r="U952" s="127"/>
      <c r="V952" s="127"/>
      <c r="W952" s="127"/>
      <c r="X952" s="71"/>
      <c r="Y952" s="71"/>
      <c r="Z952" s="71"/>
    </row>
    <row r="953" spans="1:26">
      <c r="A953" s="71"/>
      <c r="B953" s="71"/>
      <c r="C953" s="71"/>
      <c r="D953" s="106"/>
      <c r="E953" s="127"/>
      <c r="F953" s="78"/>
      <c r="G953" s="71"/>
      <c r="H953" s="78"/>
      <c r="I953" s="78"/>
      <c r="J953" s="127"/>
      <c r="K953" s="127"/>
      <c r="L953" s="127"/>
      <c r="M953" s="127"/>
      <c r="N953" s="127"/>
      <c r="O953" s="127"/>
      <c r="P953" s="127"/>
      <c r="Q953" s="127"/>
      <c r="R953" s="127"/>
      <c r="S953" s="127"/>
      <c r="T953" s="127"/>
      <c r="U953" s="127"/>
      <c r="V953" s="127"/>
      <c r="W953" s="127"/>
      <c r="X953" s="71"/>
      <c r="Y953" s="71"/>
      <c r="Z953" s="71"/>
    </row>
    <row r="954" spans="1:26">
      <c r="A954" s="71"/>
      <c r="B954" s="71"/>
      <c r="C954" s="71"/>
      <c r="D954" s="106"/>
      <c r="E954" s="127"/>
      <c r="F954" s="78"/>
      <c r="G954" s="71"/>
      <c r="H954" s="78"/>
      <c r="I954" s="78"/>
      <c r="J954" s="127"/>
      <c r="K954" s="127"/>
      <c r="L954" s="127"/>
      <c r="M954" s="127"/>
      <c r="N954" s="127"/>
      <c r="O954" s="127"/>
      <c r="P954" s="127"/>
      <c r="Q954" s="127"/>
      <c r="R954" s="127"/>
      <c r="S954" s="127"/>
      <c r="T954" s="127"/>
      <c r="U954" s="127"/>
      <c r="V954" s="127"/>
      <c r="W954" s="127"/>
      <c r="X954" s="71"/>
      <c r="Y954" s="71"/>
      <c r="Z954" s="71"/>
    </row>
    <row r="955" spans="1:26">
      <c r="A955" s="71"/>
      <c r="B955" s="71"/>
      <c r="C955" s="71"/>
      <c r="D955" s="106"/>
      <c r="E955" s="127"/>
      <c r="F955" s="78"/>
      <c r="G955" s="71"/>
      <c r="H955" s="78"/>
      <c r="I955" s="78"/>
      <c r="J955" s="127"/>
      <c r="K955" s="127"/>
      <c r="L955" s="127"/>
      <c r="M955" s="127"/>
      <c r="N955" s="127"/>
      <c r="O955" s="127"/>
      <c r="P955" s="127"/>
      <c r="Q955" s="127"/>
      <c r="R955" s="127"/>
      <c r="S955" s="127"/>
      <c r="T955" s="127"/>
      <c r="U955" s="127"/>
      <c r="V955" s="127"/>
      <c r="W955" s="127"/>
      <c r="X955" s="71"/>
      <c r="Y955" s="71"/>
      <c r="Z955" s="71"/>
    </row>
    <row r="956" spans="1:26">
      <c r="A956" s="71"/>
      <c r="B956" s="71"/>
      <c r="C956" s="71"/>
      <c r="D956" s="106"/>
      <c r="E956" s="127"/>
      <c r="F956" s="78"/>
      <c r="G956" s="71"/>
      <c r="H956" s="78"/>
      <c r="I956" s="78"/>
      <c r="J956" s="127"/>
      <c r="K956" s="127"/>
      <c r="L956" s="127"/>
      <c r="M956" s="127"/>
      <c r="N956" s="127"/>
      <c r="O956" s="127"/>
      <c r="P956" s="127"/>
      <c r="Q956" s="127"/>
      <c r="R956" s="127"/>
      <c r="S956" s="127"/>
      <c r="T956" s="127"/>
      <c r="U956" s="127"/>
      <c r="V956" s="127"/>
      <c r="W956" s="127"/>
      <c r="X956" s="71"/>
      <c r="Y956" s="71"/>
      <c r="Z956" s="71"/>
    </row>
    <row r="957" spans="1:26">
      <c r="A957" s="71"/>
      <c r="B957" s="71"/>
      <c r="C957" s="71"/>
      <c r="D957" s="106"/>
      <c r="E957" s="127"/>
      <c r="F957" s="78"/>
      <c r="G957" s="71"/>
      <c r="H957" s="78"/>
      <c r="I957" s="78"/>
      <c r="J957" s="127"/>
      <c r="K957" s="127"/>
      <c r="L957" s="127"/>
      <c r="M957" s="127"/>
      <c r="N957" s="127"/>
      <c r="O957" s="127"/>
      <c r="P957" s="127"/>
      <c r="Q957" s="127"/>
      <c r="R957" s="127"/>
      <c r="S957" s="127"/>
      <c r="T957" s="127"/>
      <c r="U957" s="127"/>
      <c r="V957" s="127"/>
      <c r="W957" s="127"/>
      <c r="X957" s="71"/>
      <c r="Y957" s="71"/>
      <c r="Z957" s="71"/>
    </row>
    <row r="958" spans="1:26">
      <c r="A958" s="71"/>
      <c r="B958" s="71"/>
      <c r="C958" s="71"/>
      <c r="D958" s="106"/>
      <c r="E958" s="127"/>
      <c r="F958" s="78"/>
      <c r="G958" s="71"/>
      <c r="H958" s="78"/>
      <c r="I958" s="78"/>
      <c r="J958" s="127"/>
      <c r="K958" s="127"/>
      <c r="L958" s="127"/>
      <c r="M958" s="127"/>
      <c r="N958" s="127"/>
      <c r="O958" s="127"/>
      <c r="P958" s="127"/>
      <c r="Q958" s="127"/>
      <c r="R958" s="127"/>
      <c r="S958" s="127"/>
      <c r="T958" s="127"/>
      <c r="U958" s="127"/>
      <c r="V958" s="127"/>
      <c r="W958" s="127"/>
      <c r="X958" s="71"/>
      <c r="Y958" s="71"/>
      <c r="Z958" s="71"/>
    </row>
    <row r="959" spans="1:26">
      <c r="A959" s="71"/>
      <c r="B959" s="71"/>
      <c r="C959" s="71"/>
      <c r="D959" s="106"/>
      <c r="E959" s="127"/>
      <c r="F959" s="78"/>
      <c r="G959" s="71"/>
      <c r="H959" s="78"/>
      <c r="I959" s="78"/>
      <c r="J959" s="127"/>
      <c r="K959" s="127"/>
      <c r="L959" s="127"/>
      <c r="M959" s="127"/>
      <c r="N959" s="127"/>
      <c r="O959" s="127"/>
      <c r="P959" s="127"/>
      <c r="Q959" s="127"/>
      <c r="R959" s="127"/>
      <c r="S959" s="127"/>
      <c r="T959" s="127"/>
      <c r="U959" s="127"/>
      <c r="V959" s="127"/>
      <c r="W959" s="127"/>
      <c r="X959" s="71"/>
      <c r="Y959" s="71"/>
      <c r="Z959" s="71"/>
    </row>
    <row r="960" spans="1:26">
      <c r="A960" s="71"/>
      <c r="B960" s="71"/>
      <c r="C960" s="71"/>
      <c r="D960" s="106"/>
      <c r="E960" s="127"/>
      <c r="F960" s="78"/>
      <c r="G960" s="71"/>
      <c r="H960" s="78"/>
      <c r="I960" s="78"/>
      <c r="J960" s="127"/>
      <c r="K960" s="127"/>
      <c r="L960" s="127"/>
      <c r="M960" s="127"/>
      <c r="N960" s="127"/>
      <c r="O960" s="127"/>
      <c r="P960" s="127"/>
      <c r="Q960" s="127"/>
      <c r="R960" s="127"/>
      <c r="S960" s="127"/>
      <c r="T960" s="127"/>
      <c r="U960" s="127"/>
      <c r="V960" s="127"/>
      <c r="W960" s="127"/>
      <c r="X960" s="71"/>
      <c r="Y960" s="71"/>
      <c r="Z960" s="71"/>
    </row>
    <row r="961" spans="1:26">
      <c r="A961" s="71"/>
      <c r="B961" s="71"/>
      <c r="C961" s="71"/>
      <c r="D961" s="106"/>
      <c r="E961" s="127"/>
      <c r="F961" s="78"/>
      <c r="G961" s="71"/>
      <c r="H961" s="78"/>
      <c r="I961" s="78"/>
      <c r="J961" s="127"/>
      <c r="K961" s="127"/>
      <c r="L961" s="127"/>
      <c r="M961" s="127"/>
      <c r="N961" s="127"/>
      <c r="O961" s="127"/>
      <c r="P961" s="127"/>
      <c r="Q961" s="127"/>
      <c r="R961" s="127"/>
      <c r="S961" s="127"/>
      <c r="T961" s="127"/>
      <c r="U961" s="127"/>
      <c r="V961" s="127"/>
      <c r="W961" s="127"/>
      <c r="X961" s="71"/>
      <c r="Y961" s="71"/>
      <c r="Z961" s="71"/>
    </row>
    <row r="962" spans="1:26">
      <c r="A962" s="71"/>
      <c r="B962" s="71"/>
      <c r="C962" s="71"/>
      <c r="D962" s="106"/>
      <c r="E962" s="127"/>
      <c r="F962" s="78"/>
      <c r="G962" s="71"/>
      <c r="H962" s="78"/>
      <c r="I962" s="78"/>
      <c r="J962" s="127"/>
      <c r="K962" s="127"/>
      <c r="L962" s="127"/>
      <c r="M962" s="127"/>
      <c r="N962" s="127"/>
      <c r="O962" s="127"/>
      <c r="P962" s="127"/>
      <c r="Q962" s="127"/>
      <c r="R962" s="127"/>
      <c r="S962" s="127"/>
      <c r="T962" s="127"/>
      <c r="U962" s="127"/>
      <c r="V962" s="127"/>
      <c r="W962" s="127"/>
      <c r="X962" s="71"/>
      <c r="Y962" s="71"/>
      <c r="Z962" s="71"/>
    </row>
    <row r="963" spans="1:26">
      <c r="A963" s="71"/>
      <c r="B963" s="71"/>
      <c r="C963" s="71"/>
      <c r="D963" s="106"/>
      <c r="E963" s="127"/>
      <c r="F963" s="78"/>
      <c r="G963" s="71"/>
      <c r="H963" s="78"/>
      <c r="I963" s="78"/>
      <c r="J963" s="127"/>
      <c r="K963" s="127"/>
      <c r="L963" s="127"/>
      <c r="M963" s="127"/>
      <c r="N963" s="127"/>
      <c r="O963" s="127"/>
      <c r="P963" s="127"/>
      <c r="Q963" s="127"/>
      <c r="R963" s="127"/>
      <c r="S963" s="127"/>
      <c r="T963" s="127"/>
      <c r="U963" s="127"/>
      <c r="V963" s="127"/>
      <c r="W963" s="127"/>
      <c r="X963" s="71"/>
      <c r="Y963" s="71"/>
      <c r="Z963" s="71"/>
    </row>
    <row r="964" spans="1:26">
      <c r="A964" s="71"/>
      <c r="B964" s="71"/>
      <c r="C964" s="71"/>
      <c r="D964" s="106"/>
      <c r="E964" s="127"/>
      <c r="F964" s="78"/>
      <c r="G964" s="71"/>
      <c r="H964" s="78"/>
      <c r="I964" s="78"/>
      <c r="J964" s="127"/>
      <c r="K964" s="127"/>
      <c r="L964" s="127"/>
      <c r="M964" s="127"/>
      <c r="N964" s="127"/>
      <c r="O964" s="127"/>
      <c r="P964" s="127"/>
      <c r="Q964" s="127"/>
      <c r="R964" s="127"/>
      <c r="S964" s="127"/>
      <c r="T964" s="127"/>
      <c r="U964" s="127"/>
      <c r="V964" s="127"/>
      <c r="W964" s="127"/>
      <c r="X964" s="71"/>
      <c r="Y964" s="71"/>
      <c r="Z964" s="71"/>
    </row>
    <row r="965" spans="1:26">
      <c r="A965" s="71"/>
      <c r="B965" s="71"/>
      <c r="C965" s="71"/>
      <c r="D965" s="106"/>
      <c r="E965" s="127"/>
      <c r="F965" s="78"/>
      <c r="G965" s="71"/>
      <c r="H965" s="78"/>
      <c r="I965" s="78"/>
      <c r="J965" s="127"/>
      <c r="K965" s="127"/>
      <c r="L965" s="127"/>
      <c r="M965" s="127"/>
      <c r="N965" s="127"/>
      <c r="O965" s="127"/>
      <c r="P965" s="127"/>
      <c r="Q965" s="127"/>
      <c r="R965" s="127"/>
      <c r="S965" s="127"/>
      <c r="T965" s="127"/>
      <c r="U965" s="127"/>
      <c r="V965" s="127"/>
      <c r="W965" s="127"/>
      <c r="X965" s="71"/>
      <c r="Y965" s="71"/>
      <c r="Z965" s="71"/>
    </row>
    <row r="966" spans="1:26">
      <c r="A966" s="71"/>
      <c r="B966" s="71"/>
      <c r="C966" s="71"/>
      <c r="D966" s="106"/>
      <c r="E966" s="127"/>
      <c r="F966" s="78"/>
      <c r="G966" s="71"/>
      <c r="H966" s="78"/>
      <c r="I966" s="78"/>
      <c r="J966" s="127"/>
      <c r="K966" s="127"/>
      <c r="L966" s="127"/>
      <c r="M966" s="127"/>
      <c r="N966" s="127"/>
      <c r="O966" s="127"/>
      <c r="P966" s="127"/>
      <c r="Q966" s="127"/>
      <c r="R966" s="127"/>
      <c r="S966" s="127"/>
      <c r="T966" s="127"/>
      <c r="U966" s="127"/>
      <c r="V966" s="127"/>
      <c r="W966" s="127"/>
      <c r="X966" s="71"/>
      <c r="Y966" s="71"/>
      <c r="Z966" s="71"/>
    </row>
    <row r="967" spans="1:26">
      <c r="A967" s="71"/>
      <c r="B967" s="71"/>
      <c r="C967" s="71"/>
      <c r="D967" s="106"/>
      <c r="E967" s="127"/>
      <c r="F967" s="78"/>
      <c r="G967" s="71"/>
      <c r="H967" s="78"/>
      <c r="I967" s="78"/>
      <c r="J967" s="127"/>
      <c r="K967" s="127"/>
      <c r="L967" s="127"/>
      <c r="M967" s="127"/>
      <c r="N967" s="127"/>
      <c r="O967" s="127"/>
      <c r="P967" s="127"/>
      <c r="Q967" s="127"/>
      <c r="R967" s="127"/>
      <c r="S967" s="127"/>
      <c r="T967" s="127"/>
      <c r="U967" s="127"/>
      <c r="V967" s="127"/>
      <c r="W967" s="127"/>
      <c r="X967" s="71"/>
      <c r="Y967" s="71"/>
      <c r="Z967" s="71"/>
    </row>
    <row r="968" spans="1:26">
      <c r="A968" s="71"/>
      <c r="B968" s="71"/>
      <c r="C968" s="71"/>
      <c r="D968" s="106"/>
      <c r="E968" s="127"/>
      <c r="F968" s="78"/>
      <c r="G968" s="71"/>
      <c r="H968" s="78"/>
      <c r="I968" s="78"/>
      <c r="J968" s="127"/>
      <c r="K968" s="127"/>
      <c r="L968" s="127"/>
      <c r="M968" s="127"/>
      <c r="N968" s="127"/>
      <c r="O968" s="127"/>
      <c r="P968" s="127"/>
      <c r="Q968" s="127"/>
      <c r="R968" s="127"/>
      <c r="S968" s="127"/>
      <c r="T968" s="127"/>
      <c r="U968" s="127"/>
      <c r="V968" s="127"/>
      <c r="W968" s="127"/>
      <c r="X968" s="71"/>
      <c r="Y968" s="71"/>
      <c r="Z968" s="71"/>
    </row>
    <row r="969" spans="1:26">
      <c r="A969" s="71"/>
      <c r="B969" s="71"/>
      <c r="C969" s="71"/>
      <c r="D969" s="106"/>
      <c r="E969" s="127"/>
      <c r="F969" s="78"/>
      <c r="G969" s="71"/>
      <c r="H969" s="78"/>
      <c r="I969" s="78"/>
      <c r="J969" s="127"/>
      <c r="K969" s="127"/>
      <c r="L969" s="127"/>
      <c r="M969" s="127"/>
      <c r="N969" s="127"/>
      <c r="O969" s="127"/>
      <c r="P969" s="127"/>
      <c r="Q969" s="127"/>
      <c r="R969" s="127"/>
      <c r="S969" s="127"/>
      <c r="T969" s="127"/>
      <c r="U969" s="127"/>
      <c r="V969" s="127"/>
      <c r="W969" s="127"/>
      <c r="X969" s="71"/>
      <c r="Y969" s="71"/>
      <c r="Z969" s="71"/>
    </row>
    <row r="970" spans="1:26">
      <c r="A970" s="71"/>
      <c r="B970" s="71"/>
      <c r="C970" s="71"/>
      <c r="D970" s="106"/>
      <c r="E970" s="127"/>
      <c r="F970" s="78"/>
      <c r="G970" s="71"/>
      <c r="H970" s="78"/>
      <c r="I970" s="78"/>
      <c r="J970" s="127"/>
      <c r="K970" s="127"/>
      <c r="L970" s="127"/>
      <c r="M970" s="127"/>
      <c r="N970" s="127"/>
      <c r="O970" s="127"/>
      <c r="P970" s="127"/>
      <c r="Q970" s="127"/>
      <c r="R970" s="127"/>
      <c r="S970" s="127"/>
      <c r="T970" s="127"/>
      <c r="U970" s="127"/>
      <c r="V970" s="127"/>
      <c r="W970" s="127"/>
      <c r="X970" s="71"/>
      <c r="Y970" s="71"/>
      <c r="Z970" s="71"/>
    </row>
    <row r="971" spans="1:26">
      <c r="A971" s="71"/>
      <c r="B971" s="71"/>
      <c r="C971" s="71"/>
      <c r="D971" s="106"/>
      <c r="E971" s="127"/>
      <c r="F971" s="78"/>
      <c r="G971" s="71"/>
      <c r="H971" s="78"/>
      <c r="I971" s="78"/>
      <c r="J971" s="127"/>
      <c r="K971" s="127"/>
      <c r="L971" s="127"/>
      <c r="M971" s="127"/>
      <c r="N971" s="127"/>
      <c r="O971" s="127"/>
      <c r="P971" s="127"/>
      <c r="Q971" s="127"/>
      <c r="R971" s="127"/>
      <c r="S971" s="127"/>
      <c r="T971" s="127"/>
      <c r="U971" s="127"/>
      <c r="V971" s="127"/>
      <c r="W971" s="127"/>
      <c r="X971" s="71"/>
      <c r="Y971" s="71"/>
      <c r="Z971" s="71"/>
    </row>
    <row r="972" spans="1:26">
      <c r="A972" s="71"/>
      <c r="B972" s="71"/>
      <c r="C972" s="71"/>
      <c r="D972" s="106"/>
      <c r="E972" s="127"/>
      <c r="F972" s="78"/>
      <c r="G972" s="71"/>
      <c r="H972" s="78"/>
      <c r="I972" s="78"/>
      <c r="J972" s="127"/>
      <c r="K972" s="127"/>
      <c r="L972" s="127"/>
      <c r="M972" s="127"/>
      <c r="N972" s="127"/>
      <c r="O972" s="127"/>
      <c r="P972" s="127"/>
      <c r="Q972" s="127"/>
      <c r="R972" s="127"/>
      <c r="S972" s="127"/>
      <c r="T972" s="127"/>
      <c r="U972" s="127"/>
      <c r="V972" s="127"/>
      <c r="W972" s="127"/>
      <c r="X972" s="71"/>
      <c r="Y972" s="71"/>
      <c r="Z972" s="71"/>
    </row>
    <row r="973" spans="1:26">
      <c r="A973" s="71"/>
      <c r="B973" s="71"/>
      <c r="C973" s="71"/>
      <c r="D973" s="106"/>
      <c r="E973" s="127"/>
      <c r="F973" s="78"/>
      <c r="G973" s="71"/>
      <c r="H973" s="78"/>
      <c r="I973" s="78"/>
      <c r="J973" s="127"/>
      <c r="K973" s="127"/>
      <c r="L973" s="127"/>
      <c r="M973" s="127"/>
      <c r="N973" s="127"/>
      <c r="O973" s="127"/>
      <c r="P973" s="127"/>
      <c r="Q973" s="127"/>
      <c r="R973" s="127"/>
      <c r="S973" s="127"/>
      <c r="T973" s="127"/>
      <c r="U973" s="127"/>
      <c r="V973" s="127"/>
      <c r="W973" s="127"/>
      <c r="X973" s="71"/>
      <c r="Y973" s="71"/>
      <c r="Z973" s="71"/>
    </row>
    <row r="974" spans="1:26">
      <c r="A974" s="71"/>
      <c r="B974" s="71"/>
      <c r="C974" s="71"/>
      <c r="D974" s="106"/>
      <c r="E974" s="127"/>
      <c r="F974" s="78"/>
      <c r="G974" s="71"/>
      <c r="H974" s="78"/>
      <c r="I974" s="78"/>
      <c r="J974" s="127"/>
      <c r="K974" s="127"/>
      <c r="L974" s="127"/>
      <c r="M974" s="127"/>
      <c r="N974" s="127"/>
      <c r="O974" s="127"/>
      <c r="P974" s="127"/>
      <c r="Q974" s="127"/>
      <c r="R974" s="127"/>
      <c r="S974" s="127"/>
      <c r="T974" s="127"/>
      <c r="U974" s="127"/>
      <c r="V974" s="127"/>
      <c r="W974" s="127"/>
      <c r="X974" s="71"/>
      <c r="Y974" s="71"/>
      <c r="Z974" s="71"/>
    </row>
    <row r="975" spans="1:26">
      <c r="A975" s="71"/>
      <c r="B975" s="71"/>
      <c r="C975" s="71"/>
      <c r="D975" s="106"/>
      <c r="E975" s="127"/>
      <c r="F975" s="78"/>
      <c r="G975" s="71"/>
      <c r="H975" s="78"/>
      <c r="I975" s="78"/>
      <c r="J975" s="127"/>
      <c r="K975" s="127"/>
      <c r="L975" s="127"/>
      <c r="M975" s="127"/>
      <c r="N975" s="127"/>
      <c r="O975" s="127"/>
      <c r="P975" s="127"/>
      <c r="Q975" s="127"/>
      <c r="R975" s="127"/>
      <c r="S975" s="127"/>
      <c r="T975" s="127"/>
      <c r="U975" s="127"/>
      <c r="V975" s="127"/>
      <c r="W975" s="127"/>
      <c r="X975" s="71"/>
      <c r="Y975" s="71"/>
      <c r="Z975" s="71"/>
    </row>
    <row r="976" spans="1:26">
      <c r="A976" s="71"/>
      <c r="B976" s="71"/>
      <c r="C976" s="71"/>
      <c r="D976" s="106"/>
      <c r="E976" s="127"/>
      <c r="F976" s="78"/>
      <c r="G976" s="71"/>
      <c r="H976" s="78"/>
      <c r="I976" s="78"/>
      <c r="J976" s="127"/>
      <c r="K976" s="127"/>
      <c r="L976" s="127"/>
      <c r="M976" s="127"/>
      <c r="N976" s="127"/>
      <c r="O976" s="127"/>
      <c r="P976" s="127"/>
      <c r="Q976" s="127"/>
      <c r="R976" s="127"/>
      <c r="S976" s="127"/>
      <c r="T976" s="127"/>
      <c r="U976" s="127"/>
      <c r="V976" s="127"/>
      <c r="W976" s="127"/>
      <c r="X976" s="71"/>
      <c r="Y976" s="71"/>
      <c r="Z976" s="71"/>
    </row>
    <row r="977" spans="1:26">
      <c r="A977" s="71"/>
      <c r="B977" s="71"/>
      <c r="C977" s="71"/>
      <c r="D977" s="106"/>
      <c r="E977" s="127"/>
      <c r="F977" s="78"/>
      <c r="G977" s="71"/>
      <c r="H977" s="78"/>
      <c r="I977" s="78"/>
      <c r="J977" s="127"/>
      <c r="K977" s="127"/>
      <c r="L977" s="127"/>
      <c r="M977" s="127"/>
      <c r="N977" s="127"/>
      <c r="O977" s="127"/>
      <c r="P977" s="127"/>
      <c r="Q977" s="127"/>
      <c r="R977" s="127"/>
      <c r="S977" s="127"/>
      <c r="T977" s="127"/>
      <c r="U977" s="127"/>
      <c r="V977" s="127"/>
      <c r="W977" s="127"/>
      <c r="X977" s="71"/>
      <c r="Y977" s="71"/>
      <c r="Z977" s="71"/>
    </row>
    <row r="978" spans="1:26">
      <c r="A978" s="71"/>
      <c r="B978" s="71"/>
      <c r="C978" s="71"/>
      <c r="D978" s="106"/>
      <c r="E978" s="127"/>
      <c r="F978" s="78"/>
      <c r="G978" s="71"/>
      <c r="H978" s="78"/>
      <c r="I978" s="78"/>
      <c r="J978" s="127"/>
      <c r="K978" s="127"/>
      <c r="L978" s="127"/>
      <c r="M978" s="127"/>
      <c r="N978" s="127"/>
      <c r="O978" s="127"/>
      <c r="P978" s="127"/>
      <c r="Q978" s="127"/>
      <c r="R978" s="127"/>
      <c r="S978" s="127"/>
      <c r="T978" s="127"/>
      <c r="U978" s="127"/>
      <c r="V978" s="127"/>
      <c r="W978" s="127"/>
      <c r="X978" s="71"/>
      <c r="Y978" s="71"/>
      <c r="Z978" s="71"/>
    </row>
    <row r="979" spans="1:26">
      <c r="A979" s="71"/>
      <c r="B979" s="71"/>
      <c r="C979" s="71"/>
      <c r="D979" s="106"/>
      <c r="E979" s="127"/>
      <c r="F979" s="78"/>
      <c r="G979" s="71"/>
      <c r="H979" s="78"/>
      <c r="I979" s="78"/>
      <c r="J979" s="127"/>
      <c r="K979" s="127"/>
      <c r="L979" s="127"/>
      <c r="M979" s="127"/>
      <c r="N979" s="127"/>
      <c r="O979" s="127"/>
      <c r="P979" s="127"/>
      <c r="Q979" s="127"/>
      <c r="R979" s="127"/>
      <c r="S979" s="127"/>
      <c r="T979" s="127"/>
      <c r="U979" s="127"/>
      <c r="V979" s="127"/>
      <c r="W979" s="127"/>
      <c r="X979" s="71"/>
      <c r="Y979" s="71"/>
      <c r="Z979" s="71"/>
    </row>
    <row r="980" spans="1:26">
      <c r="A980" s="71"/>
      <c r="B980" s="71"/>
      <c r="C980" s="71"/>
      <c r="D980" s="106"/>
      <c r="E980" s="127"/>
      <c r="F980" s="78"/>
      <c r="G980" s="71"/>
      <c r="H980" s="78"/>
      <c r="I980" s="78"/>
      <c r="J980" s="127"/>
      <c r="K980" s="127"/>
      <c r="L980" s="127"/>
      <c r="M980" s="127"/>
      <c r="N980" s="127"/>
      <c r="O980" s="127"/>
      <c r="P980" s="127"/>
      <c r="Q980" s="127"/>
      <c r="R980" s="127"/>
      <c r="S980" s="127"/>
      <c r="T980" s="127"/>
      <c r="U980" s="127"/>
      <c r="V980" s="127"/>
      <c r="W980" s="127"/>
      <c r="X980" s="71"/>
      <c r="Y980" s="71"/>
      <c r="Z980" s="71"/>
    </row>
    <row r="981" spans="1:26">
      <c r="A981" s="71"/>
      <c r="B981" s="71"/>
      <c r="C981" s="71"/>
      <c r="D981" s="106"/>
      <c r="E981" s="127"/>
      <c r="F981" s="78"/>
      <c r="G981" s="71"/>
      <c r="H981" s="78"/>
      <c r="I981" s="78"/>
      <c r="J981" s="127"/>
      <c r="K981" s="127"/>
      <c r="L981" s="127"/>
      <c r="M981" s="127"/>
      <c r="N981" s="127"/>
      <c r="O981" s="127"/>
      <c r="P981" s="127"/>
      <c r="Q981" s="127"/>
      <c r="R981" s="127"/>
      <c r="S981" s="127"/>
      <c r="T981" s="127"/>
      <c r="U981" s="127"/>
      <c r="V981" s="127"/>
      <c r="W981" s="127"/>
      <c r="X981" s="71"/>
      <c r="Y981" s="71"/>
      <c r="Z981" s="71"/>
    </row>
    <row r="982" spans="1:26">
      <c r="A982" s="71"/>
      <c r="B982" s="71"/>
      <c r="C982" s="71"/>
      <c r="D982" s="106"/>
      <c r="E982" s="127"/>
      <c r="F982" s="78"/>
      <c r="G982" s="71"/>
      <c r="H982" s="78"/>
      <c r="I982" s="78"/>
      <c r="J982" s="127"/>
      <c r="K982" s="127"/>
      <c r="L982" s="127"/>
      <c r="M982" s="127"/>
      <c r="N982" s="127"/>
      <c r="O982" s="127"/>
      <c r="P982" s="127"/>
      <c r="Q982" s="127"/>
      <c r="R982" s="127"/>
      <c r="S982" s="127"/>
      <c r="T982" s="127"/>
      <c r="U982" s="127"/>
      <c r="V982" s="127"/>
      <c r="W982" s="127"/>
      <c r="X982" s="71"/>
      <c r="Y982" s="71"/>
      <c r="Z982" s="71"/>
    </row>
    <row r="983" spans="1:26">
      <c r="A983" s="71"/>
      <c r="B983" s="71"/>
      <c r="C983" s="71"/>
      <c r="D983" s="106"/>
      <c r="E983" s="127"/>
      <c r="F983" s="78"/>
      <c r="G983" s="71"/>
      <c r="H983" s="78"/>
      <c r="I983" s="78"/>
      <c r="J983" s="127"/>
      <c r="K983" s="127"/>
      <c r="L983" s="127"/>
      <c r="M983" s="127"/>
      <c r="N983" s="127"/>
      <c r="O983" s="127"/>
      <c r="P983" s="127"/>
      <c r="Q983" s="127"/>
      <c r="R983" s="127"/>
      <c r="S983" s="127"/>
      <c r="T983" s="127"/>
      <c r="U983" s="127"/>
      <c r="V983" s="127"/>
      <c r="W983" s="127"/>
      <c r="X983" s="71"/>
      <c r="Y983" s="71"/>
      <c r="Z983" s="71"/>
    </row>
    <row r="984" spans="1:26">
      <c r="A984" s="71"/>
      <c r="B984" s="71"/>
      <c r="C984" s="71"/>
      <c r="D984" s="106"/>
      <c r="E984" s="127"/>
      <c r="F984" s="78"/>
      <c r="G984" s="71"/>
      <c r="H984" s="78"/>
      <c r="I984" s="78"/>
      <c r="J984" s="127"/>
      <c r="K984" s="127"/>
      <c r="L984" s="127"/>
      <c r="M984" s="127"/>
      <c r="N984" s="127"/>
      <c r="O984" s="127"/>
      <c r="P984" s="127"/>
      <c r="Q984" s="127"/>
      <c r="R984" s="127"/>
      <c r="S984" s="127"/>
      <c r="T984" s="127"/>
      <c r="U984" s="127"/>
      <c r="V984" s="127"/>
      <c r="W984" s="127"/>
      <c r="X984" s="71"/>
      <c r="Y984" s="71"/>
      <c r="Z984" s="71"/>
    </row>
    <row r="985" spans="1:26">
      <c r="A985" s="71"/>
      <c r="B985" s="71"/>
      <c r="C985" s="71"/>
      <c r="D985" s="106"/>
      <c r="E985" s="127"/>
      <c r="F985" s="78"/>
      <c r="G985" s="71"/>
      <c r="H985" s="78"/>
      <c r="I985" s="78"/>
      <c r="J985" s="127"/>
      <c r="K985" s="127"/>
      <c r="L985" s="127"/>
      <c r="M985" s="127"/>
      <c r="N985" s="127"/>
      <c r="O985" s="127"/>
      <c r="P985" s="127"/>
      <c r="Q985" s="127"/>
      <c r="R985" s="127"/>
      <c r="S985" s="127"/>
      <c r="T985" s="127"/>
      <c r="U985" s="127"/>
      <c r="V985" s="127"/>
      <c r="W985" s="127"/>
      <c r="X985" s="71"/>
      <c r="Y985" s="71"/>
      <c r="Z985" s="71"/>
    </row>
    <row r="986" spans="1:26">
      <c r="A986" s="71"/>
      <c r="B986" s="71"/>
      <c r="C986" s="71"/>
      <c r="D986" s="106"/>
      <c r="E986" s="127"/>
      <c r="F986" s="78"/>
      <c r="G986" s="71"/>
      <c r="H986" s="78"/>
      <c r="I986" s="78"/>
      <c r="J986" s="127"/>
      <c r="K986" s="127"/>
      <c r="L986" s="127"/>
      <c r="M986" s="127"/>
      <c r="N986" s="127"/>
      <c r="O986" s="127"/>
      <c r="P986" s="127"/>
      <c r="Q986" s="127"/>
      <c r="R986" s="127"/>
      <c r="S986" s="127"/>
      <c r="T986" s="127"/>
      <c r="U986" s="127"/>
      <c r="V986" s="127"/>
      <c r="W986" s="127"/>
      <c r="X986" s="71"/>
      <c r="Y986" s="71"/>
      <c r="Z986" s="71"/>
    </row>
    <row r="987" spans="1:26">
      <c r="A987" s="71"/>
      <c r="B987" s="71"/>
      <c r="C987" s="71"/>
      <c r="D987" s="106"/>
      <c r="E987" s="127"/>
      <c r="F987" s="78"/>
      <c r="G987" s="71"/>
      <c r="H987" s="78"/>
      <c r="I987" s="78"/>
      <c r="J987" s="127"/>
      <c r="K987" s="127"/>
      <c r="L987" s="127"/>
      <c r="M987" s="127"/>
      <c r="N987" s="127"/>
      <c r="O987" s="127"/>
      <c r="P987" s="127"/>
      <c r="Q987" s="127"/>
      <c r="R987" s="127"/>
      <c r="S987" s="127"/>
      <c r="T987" s="127"/>
      <c r="U987" s="127"/>
      <c r="V987" s="127"/>
      <c r="W987" s="127"/>
      <c r="X987" s="71"/>
      <c r="Y987" s="71"/>
      <c r="Z987" s="71"/>
    </row>
    <row r="988" spans="1:26">
      <c r="A988" s="71"/>
      <c r="B988" s="71"/>
      <c r="C988" s="71"/>
      <c r="D988" s="106"/>
      <c r="E988" s="127"/>
      <c r="F988" s="78"/>
      <c r="G988" s="71"/>
      <c r="H988" s="78"/>
      <c r="I988" s="78"/>
      <c r="J988" s="127"/>
      <c r="K988" s="127"/>
      <c r="L988" s="127"/>
      <c r="M988" s="127"/>
      <c r="N988" s="127"/>
      <c r="O988" s="127"/>
      <c r="P988" s="127"/>
      <c r="Q988" s="127"/>
      <c r="R988" s="127"/>
      <c r="S988" s="127"/>
      <c r="T988" s="127"/>
      <c r="U988" s="127"/>
      <c r="V988" s="127"/>
      <c r="W988" s="127"/>
      <c r="X988" s="71"/>
      <c r="Y988" s="71"/>
      <c r="Z988" s="71"/>
    </row>
    <row r="989" spans="1:26">
      <c r="A989" s="71"/>
      <c r="B989" s="71"/>
      <c r="C989" s="71"/>
      <c r="D989" s="106"/>
      <c r="E989" s="127"/>
      <c r="F989" s="78"/>
      <c r="G989" s="71"/>
      <c r="H989" s="78"/>
      <c r="I989" s="78"/>
      <c r="J989" s="127"/>
      <c r="K989" s="127"/>
      <c r="L989" s="127"/>
      <c r="M989" s="127"/>
      <c r="N989" s="127"/>
      <c r="O989" s="127"/>
      <c r="P989" s="127"/>
      <c r="Q989" s="127"/>
      <c r="R989" s="127"/>
      <c r="S989" s="127"/>
      <c r="T989" s="127"/>
      <c r="U989" s="127"/>
      <c r="V989" s="127"/>
      <c r="W989" s="127"/>
      <c r="X989" s="71"/>
      <c r="Y989" s="71"/>
      <c r="Z989" s="71"/>
    </row>
    <row r="990" spans="1:26">
      <c r="A990" s="71"/>
      <c r="B990" s="71"/>
      <c r="C990" s="71"/>
      <c r="D990" s="106"/>
      <c r="E990" s="127"/>
      <c r="F990" s="78"/>
      <c r="G990" s="71"/>
      <c r="H990" s="78"/>
      <c r="I990" s="78"/>
      <c r="J990" s="127"/>
      <c r="K990" s="127"/>
      <c r="L990" s="127"/>
      <c r="M990" s="127"/>
      <c r="N990" s="127"/>
      <c r="O990" s="127"/>
      <c r="P990" s="127"/>
      <c r="Q990" s="127"/>
      <c r="R990" s="127"/>
      <c r="S990" s="127"/>
      <c r="T990" s="127"/>
      <c r="U990" s="127"/>
      <c r="V990" s="127"/>
      <c r="W990" s="127"/>
      <c r="X990" s="71"/>
      <c r="Y990" s="71"/>
      <c r="Z990" s="71"/>
    </row>
    <row r="991" spans="1:26">
      <c r="A991" s="71"/>
      <c r="B991" s="71"/>
      <c r="C991" s="71"/>
      <c r="D991" s="106"/>
      <c r="E991" s="127"/>
      <c r="F991" s="78"/>
      <c r="G991" s="71"/>
      <c r="H991" s="78"/>
      <c r="I991" s="78"/>
      <c r="J991" s="127"/>
      <c r="K991" s="127"/>
      <c r="L991" s="127"/>
      <c r="M991" s="127"/>
      <c r="N991" s="127"/>
      <c r="O991" s="127"/>
      <c r="P991" s="127"/>
      <c r="Q991" s="127"/>
      <c r="R991" s="127"/>
      <c r="S991" s="127"/>
      <c r="T991" s="127"/>
      <c r="U991" s="127"/>
      <c r="V991" s="127"/>
      <c r="W991" s="127"/>
      <c r="X991" s="71"/>
      <c r="Y991" s="71"/>
      <c r="Z991" s="71"/>
    </row>
    <row r="992" spans="1:26">
      <c r="A992" s="71"/>
      <c r="B992" s="71"/>
      <c r="C992" s="71"/>
      <c r="D992" s="106"/>
      <c r="E992" s="127"/>
      <c r="F992" s="78"/>
      <c r="G992" s="71"/>
      <c r="H992" s="78"/>
      <c r="I992" s="78"/>
      <c r="J992" s="127"/>
      <c r="K992" s="127"/>
      <c r="L992" s="127"/>
      <c r="M992" s="127"/>
      <c r="N992" s="127"/>
      <c r="O992" s="127"/>
      <c r="P992" s="127"/>
      <c r="Q992" s="127"/>
      <c r="R992" s="127"/>
      <c r="S992" s="127"/>
      <c r="T992" s="127"/>
      <c r="U992" s="127"/>
      <c r="V992" s="127"/>
      <c r="W992" s="127"/>
      <c r="X992" s="71"/>
      <c r="Y992" s="71"/>
      <c r="Z992" s="71"/>
    </row>
    <row r="993" spans="1:26">
      <c r="A993" s="71"/>
      <c r="B993" s="71"/>
      <c r="C993" s="71"/>
      <c r="D993" s="106"/>
      <c r="E993" s="127"/>
      <c r="F993" s="78"/>
      <c r="G993" s="71"/>
      <c r="H993" s="78"/>
      <c r="I993" s="78"/>
      <c r="J993" s="127"/>
      <c r="K993" s="127"/>
      <c r="L993" s="127"/>
      <c r="M993" s="127"/>
      <c r="N993" s="127"/>
      <c r="O993" s="127"/>
      <c r="P993" s="127"/>
      <c r="Q993" s="127"/>
      <c r="R993" s="127"/>
      <c r="S993" s="127"/>
      <c r="T993" s="127"/>
      <c r="U993" s="127"/>
      <c r="V993" s="127"/>
      <c r="W993" s="127"/>
      <c r="X993" s="71"/>
      <c r="Y993" s="71"/>
      <c r="Z993" s="71"/>
    </row>
    <row r="994" spans="1:26">
      <c r="A994" s="71"/>
      <c r="B994" s="71"/>
      <c r="C994" s="71"/>
      <c r="D994" s="106"/>
      <c r="E994" s="127"/>
      <c r="F994" s="78"/>
      <c r="G994" s="71"/>
      <c r="H994" s="78"/>
      <c r="I994" s="78"/>
      <c r="J994" s="127"/>
      <c r="K994" s="127"/>
      <c r="L994" s="127"/>
      <c r="M994" s="127"/>
      <c r="N994" s="127"/>
      <c r="O994" s="127"/>
      <c r="P994" s="127"/>
      <c r="Q994" s="127"/>
      <c r="R994" s="127"/>
      <c r="S994" s="127"/>
      <c r="T994" s="127"/>
      <c r="U994" s="127"/>
      <c r="V994" s="127"/>
      <c r="W994" s="127"/>
      <c r="X994" s="71"/>
      <c r="Y994" s="71"/>
      <c r="Z994" s="71"/>
    </row>
    <row r="995" spans="1:26">
      <c r="A995" s="71"/>
      <c r="B995" s="71"/>
      <c r="C995" s="71"/>
      <c r="D995" s="106"/>
      <c r="E995" s="127"/>
      <c r="F995" s="78"/>
      <c r="G995" s="71"/>
      <c r="H995" s="78"/>
      <c r="I995" s="78"/>
      <c r="J995" s="127"/>
      <c r="K995" s="127"/>
      <c r="L995" s="127"/>
      <c r="M995" s="127"/>
      <c r="N995" s="127"/>
      <c r="O995" s="127"/>
      <c r="P995" s="127"/>
      <c r="Q995" s="127"/>
      <c r="R995" s="127"/>
      <c r="S995" s="127"/>
      <c r="T995" s="127"/>
      <c r="U995" s="127"/>
      <c r="V995" s="127"/>
      <c r="W995" s="127"/>
      <c r="X995" s="71"/>
      <c r="Y995" s="71"/>
      <c r="Z995" s="71"/>
    </row>
    <row r="996" spans="1:26">
      <c r="A996" s="71"/>
      <c r="B996" s="71"/>
      <c r="C996" s="71"/>
      <c r="D996" s="106"/>
      <c r="E996" s="127"/>
      <c r="F996" s="78"/>
      <c r="G996" s="71"/>
      <c r="H996" s="78"/>
      <c r="I996" s="78"/>
      <c r="J996" s="127"/>
      <c r="K996" s="127"/>
      <c r="L996" s="127"/>
      <c r="M996" s="127"/>
      <c r="N996" s="127"/>
      <c r="O996" s="127"/>
      <c r="P996" s="127"/>
      <c r="Q996" s="127"/>
      <c r="R996" s="127"/>
      <c r="S996" s="127"/>
      <c r="T996" s="127"/>
      <c r="U996" s="127"/>
      <c r="V996" s="127"/>
      <c r="W996" s="127"/>
      <c r="X996" s="71"/>
      <c r="Y996" s="71"/>
      <c r="Z996" s="71"/>
    </row>
    <row r="997" spans="1:26">
      <c r="A997" s="71"/>
      <c r="B997" s="71"/>
      <c r="C997" s="71"/>
      <c r="D997" s="106"/>
      <c r="E997" s="127"/>
      <c r="F997" s="78"/>
      <c r="G997" s="71"/>
      <c r="H997" s="78"/>
      <c r="I997" s="78"/>
      <c r="J997" s="127"/>
      <c r="K997" s="127"/>
      <c r="L997" s="127"/>
      <c r="M997" s="127"/>
      <c r="N997" s="127"/>
      <c r="O997" s="127"/>
      <c r="P997" s="127"/>
      <c r="Q997" s="127"/>
      <c r="R997" s="127"/>
      <c r="S997" s="127"/>
      <c r="T997" s="127"/>
      <c r="U997" s="127"/>
      <c r="V997" s="127"/>
      <c r="W997" s="127"/>
      <c r="X997" s="71"/>
      <c r="Y997" s="71"/>
      <c r="Z997" s="71"/>
    </row>
    <row r="998" spans="1:26">
      <c r="A998" s="71"/>
      <c r="B998" s="71"/>
      <c r="C998" s="71"/>
      <c r="D998" s="106"/>
      <c r="E998" s="127"/>
      <c r="F998" s="78"/>
      <c r="G998" s="71"/>
      <c r="H998" s="78"/>
      <c r="I998" s="78"/>
      <c r="J998" s="127"/>
      <c r="K998" s="127"/>
      <c r="L998" s="127"/>
      <c r="M998" s="127"/>
      <c r="N998" s="127"/>
      <c r="O998" s="127"/>
      <c r="P998" s="127"/>
      <c r="Q998" s="127"/>
      <c r="R998" s="127"/>
      <c r="S998" s="127"/>
      <c r="T998" s="127"/>
      <c r="U998" s="127"/>
      <c r="V998" s="127"/>
      <c r="W998" s="127"/>
      <c r="X998" s="71"/>
      <c r="Y998" s="71"/>
      <c r="Z998" s="71"/>
    </row>
    <row r="999" spans="1:26">
      <c r="A999" s="71"/>
      <c r="B999" s="71"/>
      <c r="C999" s="71"/>
      <c r="D999" s="106"/>
      <c r="E999" s="127"/>
      <c r="F999" s="78"/>
      <c r="G999" s="71"/>
      <c r="H999" s="78"/>
      <c r="I999" s="78"/>
      <c r="J999" s="127"/>
      <c r="K999" s="127"/>
      <c r="L999" s="127"/>
      <c r="M999" s="127"/>
      <c r="N999" s="127"/>
      <c r="O999" s="127"/>
      <c r="P999" s="127"/>
      <c r="Q999" s="127"/>
      <c r="R999" s="127"/>
      <c r="S999" s="127"/>
      <c r="T999" s="127"/>
      <c r="U999" s="127"/>
      <c r="V999" s="127"/>
      <c r="W999" s="127"/>
      <c r="X999" s="71"/>
      <c r="Y999" s="71"/>
      <c r="Z999" s="71"/>
    </row>
    <row r="1000" spans="1:26">
      <c r="A1000" s="71"/>
      <c r="B1000" s="71"/>
      <c r="C1000" s="71"/>
      <c r="D1000" s="106"/>
      <c r="E1000" s="127"/>
      <c r="F1000" s="78"/>
      <c r="G1000" s="71"/>
      <c r="H1000" s="78"/>
      <c r="I1000" s="78"/>
      <c r="J1000" s="127"/>
      <c r="K1000" s="127"/>
      <c r="L1000" s="127"/>
      <c r="M1000" s="127"/>
      <c r="N1000" s="127"/>
      <c r="O1000" s="127"/>
      <c r="P1000" s="127"/>
      <c r="Q1000" s="127"/>
      <c r="R1000" s="127"/>
      <c r="S1000" s="127"/>
      <c r="T1000" s="127"/>
      <c r="U1000" s="127"/>
      <c r="V1000" s="127"/>
      <c r="W1000" s="127"/>
      <c r="X1000" s="71"/>
      <c r="Y1000" s="71"/>
      <c r="Z1000" s="71"/>
    </row>
    <row r="1001" spans="1:26">
      <c r="A1001" s="71"/>
      <c r="B1001" s="71"/>
      <c r="C1001" s="71"/>
      <c r="D1001" s="106"/>
      <c r="E1001" s="127"/>
      <c r="F1001" s="78"/>
      <c r="G1001" s="71"/>
      <c r="H1001" s="78"/>
      <c r="I1001" s="78"/>
      <c r="J1001" s="127"/>
      <c r="K1001" s="127"/>
      <c r="L1001" s="127"/>
      <c r="M1001" s="127"/>
      <c r="N1001" s="127"/>
      <c r="O1001" s="127"/>
      <c r="P1001" s="127"/>
      <c r="Q1001" s="127"/>
      <c r="R1001" s="127"/>
      <c r="S1001" s="127"/>
      <c r="T1001" s="127"/>
      <c r="U1001" s="127"/>
      <c r="V1001" s="127"/>
      <c r="W1001" s="127"/>
      <c r="X1001" s="71"/>
      <c r="Y1001" s="71"/>
      <c r="Z1001" s="71"/>
    </row>
    <row r="1002" spans="1:26">
      <c r="A1002" s="71"/>
      <c r="B1002" s="71"/>
      <c r="C1002" s="71"/>
      <c r="D1002" s="106"/>
      <c r="E1002" s="127"/>
      <c r="F1002" s="78"/>
      <c r="G1002" s="71"/>
      <c r="H1002" s="78"/>
      <c r="I1002" s="78"/>
      <c r="J1002" s="127"/>
      <c r="K1002" s="127"/>
      <c r="L1002" s="127"/>
      <c r="M1002" s="127"/>
      <c r="N1002" s="127"/>
      <c r="O1002" s="127"/>
      <c r="P1002" s="127"/>
      <c r="Q1002" s="127"/>
      <c r="R1002" s="127"/>
      <c r="S1002" s="127"/>
      <c r="T1002" s="127"/>
      <c r="U1002" s="127"/>
      <c r="V1002" s="127"/>
      <c r="W1002" s="127"/>
      <c r="X1002" s="71"/>
      <c r="Y1002" s="71"/>
      <c r="Z1002" s="71"/>
    </row>
    <row r="1003" spans="1:26">
      <c r="A1003" s="71"/>
      <c r="B1003" s="71"/>
      <c r="C1003" s="71"/>
      <c r="D1003" s="106"/>
      <c r="E1003" s="127"/>
      <c r="F1003" s="78"/>
      <c r="G1003" s="71"/>
      <c r="H1003" s="78"/>
      <c r="I1003" s="78"/>
      <c r="J1003" s="127"/>
      <c r="K1003" s="127"/>
      <c r="L1003" s="127"/>
      <c r="M1003" s="127"/>
      <c r="N1003" s="127"/>
      <c r="O1003" s="127"/>
      <c r="P1003" s="127"/>
      <c r="Q1003" s="127"/>
      <c r="R1003" s="127"/>
      <c r="S1003" s="127"/>
      <c r="T1003" s="127"/>
      <c r="U1003" s="127"/>
      <c r="V1003" s="127"/>
      <c r="W1003" s="127"/>
      <c r="X1003" s="71"/>
      <c r="Y1003" s="71"/>
      <c r="Z1003" s="71"/>
    </row>
    <row r="1004" spans="1:26">
      <c r="A1004" s="71"/>
      <c r="B1004" s="71"/>
      <c r="C1004" s="71"/>
      <c r="D1004" s="106"/>
      <c r="E1004" s="127"/>
      <c r="F1004" s="78"/>
      <c r="G1004" s="71"/>
      <c r="H1004" s="78"/>
      <c r="I1004" s="78"/>
      <c r="J1004" s="127"/>
      <c r="K1004" s="127"/>
      <c r="L1004" s="127"/>
      <c r="M1004" s="127"/>
      <c r="N1004" s="127"/>
      <c r="O1004" s="127"/>
      <c r="P1004" s="127"/>
      <c r="Q1004" s="127"/>
      <c r="R1004" s="127"/>
      <c r="S1004" s="127"/>
      <c r="T1004" s="127"/>
      <c r="U1004" s="127"/>
      <c r="V1004" s="127"/>
      <c r="W1004" s="127"/>
      <c r="X1004" s="71"/>
      <c r="Y1004" s="71"/>
      <c r="Z1004" s="71"/>
    </row>
    <row r="1005" spans="1:26">
      <c r="A1005" s="71"/>
      <c r="B1005" s="71"/>
      <c r="C1005" s="71"/>
      <c r="D1005" s="106"/>
      <c r="E1005" s="127"/>
      <c r="F1005" s="78"/>
      <c r="G1005" s="71"/>
      <c r="H1005" s="78"/>
      <c r="I1005" s="78"/>
      <c r="J1005" s="127"/>
      <c r="K1005" s="127"/>
      <c r="L1005" s="127"/>
      <c r="M1005" s="127"/>
      <c r="N1005" s="127"/>
      <c r="O1005" s="127"/>
      <c r="P1005" s="127"/>
      <c r="Q1005" s="127"/>
      <c r="R1005" s="127"/>
      <c r="S1005" s="127"/>
      <c r="T1005" s="127"/>
      <c r="U1005" s="127"/>
      <c r="V1005" s="127"/>
      <c r="W1005" s="127"/>
      <c r="X1005" s="71"/>
      <c r="Y1005" s="71"/>
      <c r="Z1005" s="71"/>
    </row>
    <row r="1006" spans="1:26">
      <c r="A1006" s="71"/>
      <c r="B1006" s="71"/>
      <c r="C1006" s="71"/>
      <c r="D1006" s="106"/>
      <c r="E1006" s="127"/>
      <c r="F1006" s="78"/>
      <c r="G1006" s="71"/>
      <c r="H1006" s="78"/>
      <c r="I1006" s="78"/>
      <c r="J1006" s="127"/>
      <c r="K1006" s="127"/>
      <c r="L1006" s="127"/>
      <c r="M1006" s="127"/>
      <c r="N1006" s="127"/>
      <c r="O1006" s="127"/>
      <c r="P1006" s="127"/>
      <c r="Q1006" s="127"/>
      <c r="R1006" s="127"/>
      <c r="S1006" s="127"/>
      <c r="T1006" s="127"/>
      <c r="U1006" s="127"/>
      <c r="V1006" s="127"/>
      <c r="W1006" s="127"/>
      <c r="X1006" s="71"/>
      <c r="Y1006" s="71"/>
      <c r="Z1006" s="71"/>
    </row>
    <row r="1007" spans="1:26">
      <c r="A1007" s="71"/>
      <c r="B1007" s="71"/>
      <c r="C1007" s="71"/>
      <c r="D1007" s="106"/>
      <c r="E1007" s="127"/>
      <c r="F1007" s="78"/>
      <c r="G1007" s="71"/>
      <c r="H1007" s="78"/>
      <c r="I1007" s="78"/>
      <c r="J1007" s="127"/>
      <c r="K1007" s="127"/>
      <c r="L1007" s="127"/>
      <c r="M1007" s="127"/>
      <c r="N1007" s="127"/>
      <c r="O1007" s="127"/>
      <c r="P1007" s="127"/>
      <c r="Q1007" s="127"/>
      <c r="R1007" s="127"/>
      <c r="S1007" s="127"/>
      <c r="T1007" s="127"/>
      <c r="U1007" s="127"/>
      <c r="V1007" s="127"/>
      <c r="W1007" s="127"/>
      <c r="X1007" s="71"/>
      <c r="Y1007" s="71"/>
      <c r="Z1007" s="71"/>
    </row>
    <row r="1008" spans="1:26">
      <c r="A1008" s="71"/>
      <c r="B1008" s="71"/>
      <c r="C1008" s="71"/>
      <c r="D1008" s="106"/>
      <c r="E1008" s="127"/>
      <c r="F1008" s="78"/>
      <c r="G1008" s="71"/>
      <c r="H1008" s="78"/>
      <c r="I1008" s="78"/>
      <c r="J1008" s="127"/>
      <c r="K1008" s="127"/>
      <c r="L1008" s="127"/>
      <c r="M1008" s="127"/>
      <c r="N1008" s="127"/>
      <c r="O1008" s="127"/>
      <c r="P1008" s="127"/>
      <c r="Q1008" s="127"/>
      <c r="R1008" s="127"/>
      <c r="S1008" s="127"/>
      <c r="T1008" s="127"/>
      <c r="U1008" s="127"/>
      <c r="V1008" s="127"/>
      <c r="W1008" s="127"/>
      <c r="X1008" s="71"/>
      <c r="Y1008" s="71"/>
      <c r="Z1008" s="71"/>
    </row>
    <row r="1009" spans="1:26">
      <c r="A1009" s="71"/>
      <c r="B1009" s="71"/>
      <c r="C1009" s="71"/>
      <c r="D1009" s="106"/>
      <c r="E1009" s="127"/>
      <c r="F1009" s="78"/>
      <c r="G1009" s="71"/>
      <c r="H1009" s="78"/>
      <c r="I1009" s="78"/>
      <c r="J1009" s="127"/>
      <c r="K1009" s="127"/>
      <c r="L1009" s="127"/>
      <c r="M1009" s="127"/>
      <c r="N1009" s="127"/>
      <c r="O1009" s="127"/>
      <c r="P1009" s="127"/>
      <c r="Q1009" s="127"/>
      <c r="R1009" s="127"/>
      <c r="S1009" s="127"/>
      <c r="T1009" s="127"/>
      <c r="U1009" s="127"/>
      <c r="V1009" s="127"/>
      <c r="W1009" s="127"/>
      <c r="X1009" s="71"/>
      <c r="Y1009" s="71"/>
      <c r="Z1009" s="71"/>
    </row>
    <row r="1010" spans="1:26">
      <c r="A1010" s="71"/>
      <c r="B1010" s="71"/>
      <c r="C1010" s="71"/>
      <c r="D1010" s="106"/>
      <c r="E1010" s="127"/>
      <c r="F1010" s="78"/>
      <c r="G1010" s="71"/>
      <c r="H1010" s="78"/>
      <c r="I1010" s="78"/>
      <c r="J1010" s="127"/>
      <c r="K1010" s="127"/>
      <c r="L1010" s="127"/>
      <c r="M1010" s="127"/>
      <c r="N1010" s="127"/>
      <c r="O1010" s="127"/>
      <c r="P1010" s="127"/>
      <c r="Q1010" s="127"/>
      <c r="R1010" s="127"/>
      <c r="S1010" s="127"/>
      <c r="T1010" s="127"/>
      <c r="U1010" s="127"/>
      <c r="V1010" s="127"/>
      <c r="W1010" s="127"/>
      <c r="X1010" s="71"/>
      <c r="Y1010" s="71"/>
      <c r="Z1010" s="71"/>
    </row>
    <row r="1011" spans="1:26">
      <c r="A1011" s="71"/>
      <c r="B1011" s="71"/>
      <c r="C1011" s="71"/>
      <c r="D1011" s="106"/>
      <c r="E1011" s="127"/>
      <c r="F1011" s="78"/>
      <c r="G1011" s="71"/>
      <c r="H1011" s="78"/>
      <c r="I1011" s="78"/>
      <c r="J1011" s="127"/>
      <c r="K1011" s="127"/>
      <c r="L1011" s="127"/>
      <c r="M1011" s="127"/>
      <c r="N1011" s="127"/>
      <c r="O1011" s="127"/>
      <c r="P1011" s="127"/>
      <c r="Q1011" s="127"/>
      <c r="R1011" s="127"/>
      <c r="S1011" s="127"/>
      <c r="T1011" s="127"/>
      <c r="U1011" s="127"/>
      <c r="V1011" s="127"/>
      <c r="W1011" s="127"/>
      <c r="X1011" s="71"/>
      <c r="Y1011" s="71"/>
      <c r="Z1011" s="71"/>
    </row>
    <row r="1012" spans="1:26">
      <c r="A1012" s="71"/>
      <c r="B1012" s="71"/>
      <c r="C1012" s="71"/>
      <c r="D1012" s="106"/>
      <c r="E1012" s="127"/>
      <c r="F1012" s="78"/>
      <c r="G1012" s="71"/>
      <c r="H1012" s="78"/>
      <c r="I1012" s="78"/>
      <c r="J1012" s="127"/>
      <c r="K1012" s="127"/>
      <c r="L1012" s="127"/>
      <c r="M1012" s="127"/>
      <c r="N1012" s="127"/>
      <c r="O1012" s="127"/>
      <c r="P1012" s="127"/>
      <c r="Q1012" s="127"/>
      <c r="R1012" s="127"/>
      <c r="S1012" s="127"/>
      <c r="T1012" s="127"/>
      <c r="U1012" s="127"/>
      <c r="V1012" s="127"/>
      <c r="W1012" s="127"/>
      <c r="X1012" s="71"/>
      <c r="Y1012" s="71"/>
      <c r="Z1012" s="71"/>
    </row>
    <row r="1013" spans="1:26">
      <c r="A1013" s="71"/>
      <c r="B1013" s="71"/>
      <c r="C1013" s="71"/>
      <c r="D1013" s="106"/>
      <c r="E1013" s="127"/>
      <c r="F1013" s="78"/>
      <c r="G1013" s="71"/>
      <c r="H1013" s="78"/>
      <c r="I1013" s="78"/>
      <c r="J1013" s="127"/>
      <c r="K1013" s="127"/>
      <c r="L1013" s="127"/>
      <c r="M1013" s="127"/>
      <c r="N1013" s="127"/>
      <c r="O1013" s="127"/>
      <c r="P1013" s="127"/>
      <c r="Q1013" s="127"/>
      <c r="R1013" s="127"/>
      <c r="S1013" s="127"/>
      <c r="T1013" s="127"/>
      <c r="U1013" s="127"/>
      <c r="V1013" s="127"/>
      <c r="W1013" s="127"/>
      <c r="X1013" s="71"/>
      <c r="Y1013" s="71"/>
      <c r="Z1013" s="71"/>
    </row>
    <row r="1014" spans="1:26">
      <c r="A1014" s="71"/>
      <c r="B1014" s="71"/>
      <c r="C1014" s="71"/>
      <c r="D1014" s="106"/>
      <c r="E1014" s="127"/>
      <c r="F1014" s="78"/>
      <c r="G1014" s="71"/>
      <c r="H1014" s="78"/>
      <c r="I1014" s="78"/>
      <c r="J1014" s="127"/>
      <c r="K1014" s="127"/>
      <c r="L1014" s="127"/>
      <c r="M1014" s="127"/>
      <c r="N1014" s="127"/>
      <c r="O1014" s="127"/>
      <c r="P1014" s="127"/>
      <c r="Q1014" s="127"/>
      <c r="R1014" s="127"/>
      <c r="S1014" s="127"/>
      <c r="T1014" s="127"/>
      <c r="U1014" s="127"/>
      <c r="V1014" s="127"/>
      <c r="W1014" s="127"/>
      <c r="X1014" s="71"/>
      <c r="Y1014" s="71"/>
      <c r="Z1014" s="71"/>
    </row>
    <row r="1015" spans="1:26">
      <c r="A1015" s="71"/>
      <c r="B1015" s="71"/>
      <c r="C1015" s="71"/>
      <c r="D1015" s="106"/>
      <c r="E1015" s="127"/>
      <c r="F1015" s="78"/>
      <c r="G1015" s="71"/>
      <c r="H1015" s="78"/>
      <c r="I1015" s="78"/>
      <c r="J1015" s="127"/>
      <c r="K1015" s="127"/>
      <c r="L1015" s="127"/>
      <c r="M1015" s="127"/>
      <c r="N1015" s="127"/>
      <c r="O1015" s="127"/>
      <c r="P1015" s="127"/>
      <c r="Q1015" s="127"/>
      <c r="R1015" s="127"/>
      <c r="S1015" s="127"/>
      <c r="T1015" s="127"/>
      <c r="U1015" s="127"/>
      <c r="V1015" s="127"/>
      <c r="W1015" s="127"/>
      <c r="X1015" s="71"/>
      <c r="Y1015" s="71"/>
      <c r="Z1015" s="71"/>
    </row>
    <row r="1016" spans="1:26">
      <c r="A1016" s="71"/>
      <c r="B1016" s="71"/>
      <c r="C1016" s="71"/>
      <c r="D1016" s="106"/>
      <c r="E1016" s="127"/>
      <c r="F1016" s="78"/>
      <c r="G1016" s="71"/>
      <c r="H1016" s="78"/>
      <c r="I1016" s="78"/>
      <c r="J1016" s="127"/>
      <c r="K1016" s="127"/>
      <c r="L1016" s="127"/>
      <c r="M1016" s="127"/>
      <c r="N1016" s="127"/>
      <c r="O1016" s="127"/>
      <c r="P1016" s="127"/>
      <c r="Q1016" s="127"/>
      <c r="R1016" s="127"/>
      <c r="S1016" s="127"/>
      <c r="T1016" s="127"/>
      <c r="U1016" s="127"/>
      <c r="V1016" s="127"/>
      <c r="W1016" s="127"/>
      <c r="X1016" s="71"/>
      <c r="Y1016" s="71"/>
      <c r="Z1016" s="71"/>
    </row>
    <row r="1017" spans="1:26">
      <c r="A1017" s="71"/>
      <c r="B1017" s="71"/>
      <c r="C1017" s="71"/>
      <c r="D1017" s="106"/>
      <c r="E1017" s="127"/>
      <c r="F1017" s="78"/>
      <c r="G1017" s="71"/>
      <c r="H1017" s="78"/>
      <c r="I1017" s="78"/>
      <c r="J1017" s="127"/>
      <c r="K1017" s="127"/>
      <c r="L1017" s="127"/>
      <c r="M1017" s="127"/>
      <c r="N1017" s="127"/>
      <c r="O1017" s="127"/>
      <c r="P1017" s="127"/>
      <c r="Q1017" s="127"/>
      <c r="R1017" s="127"/>
      <c r="S1017" s="127"/>
      <c r="T1017" s="127"/>
      <c r="U1017" s="127"/>
      <c r="V1017" s="127"/>
      <c r="W1017" s="127"/>
      <c r="X1017" s="71"/>
      <c r="Y1017" s="71"/>
      <c r="Z1017" s="71"/>
    </row>
    <row r="1018" spans="1:26">
      <c r="A1018" s="71"/>
      <c r="B1018" s="71"/>
      <c r="C1018" s="71"/>
      <c r="D1018" s="106"/>
      <c r="E1018" s="127"/>
      <c r="F1018" s="78"/>
      <c r="G1018" s="71"/>
      <c r="H1018" s="78"/>
      <c r="I1018" s="78"/>
      <c r="J1018" s="127"/>
      <c r="K1018" s="127"/>
      <c r="L1018" s="127"/>
      <c r="M1018" s="127"/>
      <c r="N1018" s="127"/>
      <c r="O1018" s="127"/>
      <c r="P1018" s="127"/>
      <c r="Q1018" s="127"/>
      <c r="R1018" s="127"/>
      <c r="S1018" s="127"/>
      <c r="T1018" s="127"/>
      <c r="U1018" s="127"/>
      <c r="V1018" s="127"/>
      <c r="W1018" s="127"/>
      <c r="X1018" s="71"/>
      <c r="Y1018" s="71"/>
      <c r="Z1018" s="71"/>
    </row>
    <row r="1019" spans="1:26">
      <c r="A1019" s="71"/>
      <c r="B1019" s="71"/>
      <c r="C1019" s="71"/>
      <c r="D1019" s="106"/>
      <c r="E1019" s="127"/>
      <c r="F1019" s="78"/>
      <c r="G1019" s="71"/>
      <c r="H1019" s="78"/>
      <c r="I1019" s="78"/>
      <c r="J1019" s="127"/>
      <c r="K1019" s="127"/>
      <c r="L1019" s="127"/>
      <c r="M1019" s="127"/>
      <c r="N1019" s="127"/>
      <c r="O1019" s="127"/>
      <c r="P1019" s="127"/>
      <c r="Q1019" s="127"/>
      <c r="R1019" s="127"/>
      <c r="S1019" s="127"/>
      <c r="T1019" s="127"/>
      <c r="U1019" s="127"/>
      <c r="V1019" s="127"/>
      <c r="W1019" s="127"/>
      <c r="X1019" s="71"/>
      <c r="Y1019" s="71"/>
      <c r="Z1019" s="71"/>
    </row>
    <row r="1020" spans="1:26">
      <c r="A1020" s="71"/>
      <c r="B1020" s="71"/>
      <c r="C1020" s="71"/>
      <c r="D1020" s="106"/>
      <c r="E1020" s="127"/>
      <c r="F1020" s="78"/>
      <c r="G1020" s="71"/>
      <c r="H1020" s="78"/>
      <c r="I1020" s="78"/>
      <c r="J1020" s="127"/>
      <c r="K1020" s="127"/>
      <c r="L1020" s="127"/>
      <c r="M1020" s="127"/>
      <c r="N1020" s="127"/>
      <c r="O1020" s="127"/>
      <c r="P1020" s="127"/>
      <c r="Q1020" s="127"/>
      <c r="R1020" s="127"/>
      <c r="S1020" s="127"/>
      <c r="T1020" s="127"/>
      <c r="U1020" s="127"/>
      <c r="V1020" s="127"/>
      <c r="W1020" s="127"/>
      <c r="X1020" s="71"/>
      <c r="Y1020" s="71"/>
      <c r="Z1020" s="71"/>
    </row>
    <row r="1021" spans="1:26">
      <c r="A1021" s="71"/>
      <c r="B1021" s="71"/>
      <c r="C1021" s="71"/>
      <c r="D1021" s="106"/>
      <c r="E1021" s="127"/>
      <c r="F1021" s="78"/>
      <c r="G1021" s="71"/>
      <c r="H1021" s="78"/>
      <c r="I1021" s="78"/>
      <c r="J1021" s="127"/>
      <c r="K1021" s="127"/>
      <c r="L1021" s="127"/>
      <c r="M1021" s="127"/>
      <c r="N1021" s="127"/>
      <c r="O1021" s="127"/>
      <c r="P1021" s="127"/>
      <c r="Q1021" s="127"/>
      <c r="R1021" s="127"/>
      <c r="S1021" s="127"/>
      <c r="T1021" s="127"/>
      <c r="U1021" s="127"/>
      <c r="V1021" s="127"/>
      <c r="W1021" s="127"/>
      <c r="X1021" s="71"/>
      <c r="Y1021" s="71"/>
      <c r="Z1021" s="71"/>
    </row>
    <row r="1022" spans="1:26">
      <c r="A1022" s="71"/>
      <c r="B1022" s="71"/>
      <c r="C1022" s="71"/>
      <c r="D1022" s="106"/>
      <c r="E1022" s="127"/>
      <c r="F1022" s="78"/>
      <c r="G1022" s="71"/>
      <c r="H1022" s="78"/>
      <c r="I1022" s="78"/>
      <c r="J1022" s="127"/>
      <c r="K1022" s="127"/>
      <c r="L1022" s="127"/>
      <c r="M1022" s="127"/>
      <c r="N1022" s="127"/>
      <c r="O1022" s="127"/>
      <c r="P1022" s="127"/>
      <c r="Q1022" s="127"/>
      <c r="R1022" s="127"/>
      <c r="S1022" s="127"/>
      <c r="T1022" s="127"/>
      <c r="U1022" s="127"/>
      <c r="V1022" s="127"/>
      <c r="W1022" s="127"/>
      <c r="X1022" s="71"/>
      <c r="Y1022" s="71"/>
      <c r="Z1022" s="71"/>
    </row>
    <row r="1023" spans="1:26">
      <c r="A1023" s="71"/>
      <c r="B1023" s="71"/>
      <c r="C1023" s="71"/>
      <c r="D1023" s="106"/>
      <c r="E1023" s="127"/>
      <c r="F1023" s="78"/>
      <c r="G1023" s="71"/>
      <c r="H1023" s="78"/>
      <c r="I1023" s="78"/>
      <c r="J1023" s="127"/>
      <c r="K1023" s="127"/>
      <c r="L1023" s="127"/>
      <c r="M1023" s="127"/>
      <c r="N1023" s="127"/>
      <c r="O1023" s="127"/>
      <c r="P1023" s="127"/>
      <c r="Q1023" s="127"/>
      <c r="R1023" s="127"/>
      <c r="S1023" s="127"/>
      <c r="T1023" s="127"/>
      <c r="U1023" s="127"/>
      <c r="V1023" s="127"/>
      <c r="W1023" s="127"/>
      <c r="X1023" s="71"/>
      <c r="Y1023" s="71"/>
      <c r="Z1023" s="71"/>
    </row>
    <row r="1024" spans="1:26">
      <c r="A1024" s="71"/>
      <c r="B1024" s="71"/>
      <c r="C1024" s="71"/>
      <c r="D1024" s="106"/>
      <c r="E1024" s="127"/>
      <c r="F1024" s="78"/>
      <c r="G1024" s="71"/>
      <c r="H1024" s="78"/>
      <c r="I1024" s="78"/>
      <c r="J1024" s="127"/>
      <c r="K1024" s="127"/>
      <c r="L1024" s="127"/>
      <c r="M1024" s="127"/>
      <c r="N1024" s="127"/>
      <c r="O1024" s="127"/>
      <c r="P1024" s="127"/>
      <c r="Q1024" s="127"/>
      <c r="R1024" s="127"/>
      <c r="S1024" s="127"/>
      <c r="T1024" s="127"/>
      <c r="U1024" s="127"/>
      <c r="V1024" s="127"/>
      <c r="W1024" s="127"/>
      <c r="X1024" s="71"/>
      <c r="Y1024" s="71"/>
      <c r="Z1024" s="71"/>
    </row>
    <row r="1025" spans="1:26">
      <c r="A1025" s="71"/>
      <c r="B1025" s="71"/>
      <c r="C1025" s="71"/>
      <c r="D1025" s="106"/>
      <c r="E1025" s="127"/>
      <c r="F1025" s="78"/>
      <c r="G1025" s="71"/>
      <c r="H1025" s="78"/>
      <c r="I1025" s="78"/>
      <c r="J1025" s="127"/>
      <c r="K1025" s="127"/>
      <c r="L1025" s="127"/>
      <c r="M1025" s="127"/>
      <c r="N1025" s="127"/>
      <c r="O1025" s="127"/>
      <c r="P1025" s="127"/>
      <c r="Q1025" s="127"/>
      <c r="R1025" s="127"/>
      <c r="S1025" s="127"/>
      <c r="T1025" s="127"/>
      <c r="U1025" s="127"/>
      <c r="V1025" s="127"/>
      <c r="W1025" s="127"/>
      <c r="X1025" s="71"/>
      <c r="Y1025" s="71"/>
      <c r="Z1025" s="71"/>
    </row>
    <row r="1026" spans="1:26">
      <c r="A1026" s="71"/>
      <c r="B1026" s="71"/>
      <c r="C1026" s="71"/>
      <c r="D1026" s="106"/>
      <c r="E1026" s="127"/>
      <c r="F1026" s="78"/>
      <c r="G1026" s="71"/>
      <c r="H1026" s="78"/>
      <c r="I1026" s="78"/>
      <c r="J1026" s="127"/>
      <c r="K1026" s="127"/>
      <c r="L1026" s="127"/>
      <c r="M1026" s="127"/>
      <c r="N1026" s="127"/>
      <c r="O1026" s="127"/>
      <c r="P1026" s="127"/>
      <c r="Q1026" s="127"/>
      <c r="R1026" s="127"/>
      <c r="S1026" s="127"/>
      <c r="T1026" s="127"/>
      <c r="U1026" s="127"/>
      <c r="V1026" s="127"/>
      <c r="W1026" s="127"/>
      <c r="X1026" s="71"/>
      <c r="Y1026" s="71"/>
      <c r="Z1026" s="71"/>
    </row>
    <row r="1027" spans="1:26">
      <c r="A1027" s="71"/>
      <c r="B1027" s="71"/>
      <c r="C1027" s="71"/>
      <c r="D1027" s="106"/>
      <c r="E1027" s="127"/>
      <c r="F1027" s="78"/>
      <c r="G1027" s="71"/>
      <c r="H1027" s="78"/>
      <c r="I1027" s="78"/>
      <c r="J1027" s="127"/>
      <c r="K1027" s="127"/>
      <c r="L1027" s="127"/>
      <c r="M1027" s="127"/>
      <c r="N1027" s="127"/>
      <c r="O1027" s="127"/>
      <c r="P1027" s="127"/>
      <c r="Q1027" s="127"/>
      <c r="R1027" s="127"/>
      <c r="S1027" s="127"/>
      <c r="T1027" s="127"/>
      <c r="U1027" s="127"/>
      <c r="V1027" s="127"/>
      <c r="W1027" s="127"/>
      <c r="X1027" s="71"/>
      <c r="Y1027" s="71"/>
      <c r="Z1027" s="71"/>
    </row>
    <row r="1028" spans="1:26">
      <c r="A1028" s="71"/>
      <c r="B1028" s="71"/>
      <c r="C1028" s="71"/>
      <c r="D1028" s="106"/>
      <c r="E1028" s="127"/>
      <c r="F1028" s="78"/>
      <c r="G1028" s="71"/>
      <c r="H1028" s="78"/>
      <c r="I1028" s="78"/>
      <c r="J1028" s="127"/>
      <c r="K1028" s="127"/>
      <c r="L1028" s="127"/>
      <c r="M1028" s="127"/>
      <c r="N1028" s="127"/>
      <c r="O1028" s="127"/>
      <c r="P1028" s="127"/>
      <c r="Q1028" s="127"/>
      <c r="R1028" s="127"/>
      <c r="S1028" s="127"/>
      <c r="T1028" s="127"/>
      <c r="U1028" s="127"/>
      <c r="V1028" s="127"/>
      <c r="W1028" s="127"/>
      <c r="X1028" s="71"/>
      <c r="Y1028" s="71"/>
      <c r="Z1028" s="71"/>
    </row>
    <row r="1029" spans="1:26">
      <c r="A1029" s="71"/>
      <c r="B1029" s="71"/>
      <c r="C1029" s="71"/>
      <c r="D1029" s="106"/>
      <c r="E1029" s="127"/>
      <c r="F1029" s="78"/>
      <c r="G1029" s="71"/>
      <c r="H1029" s="78"/>
      <c r="I1029" s="78"/>
      <c r="J1029" s="127"/>
      <c r="K1029" s="127"/>
      <c r="L1029" s="127"/>
      <c r="M1029" s="127"/>
      <c r="N1029" s="127"/>
      <c r="O1029" s="127"/>
      <c r="P1029" s="127"/>
      <c r="Q1029" s="127"/>
      <c r="R1029" s="127"/>
      <c r="S1029" s="127"/>
      <c r="T1029" s="127"/>
      <c r="U1029" s="127"/>
      <c r="V1029" s="127"/>
      <c r="W1029" s="127"/>
      <c r="X1029" s="71"/>
      <c r="Y1029" s="71"/>
      <c r="Z1029" s="71"/>
    </row>
    <row r="1030" spans="1:26">
      <c r="A1030" s="71"/>
      <c r="B1030" s="71"/>
      <c r="C1030" s="71"/>
      <c r="D1030" s="106"/>
      <c r="E1030" s="127"/>
      <c r="F1030" s="78"/>
      <c r="G1030" s="71"/>
      <c r="H1030" s="78"/>
      <c r="I1030" s="78"/>
      <c r="J1030" s="127"/>
      <c r="K1030" s="127"/>
      <c r="L1030" s="127"/>
      <c r="M1030" s="127"/>
      <c r="N1030" s="127"/>
      <c r="O1030" s="127"/>
      <c r="P1030" s="127"/>
      <c r="Q1030" s="127"/>
      <c r="R1030" s="127"/>
      <c r="S1030" s="127"/>
      <c r="T1030" s="127"/>
      <c r="U1030" s="127"/>
      <c r="V1030" s="127"/>
      <c r="W1030" s="127"/>
      <c r="X1030" s="71"/>
      <c r="Y1030" s="71"/>
      <c r="Z1030" s="71"/>
    </row>
    <row r="1031" spans="1:26">
      <c r="A1031" s="71"/>
      <c r="B1031" s="71"/>
      <c r="C1031" s="71"/>
      <c r="D1031" s="106"/>
      <c r="E1031" s="127"/>
      <c r="F1031" s="78"/>
      <c r="G1031" s="71"/>
      <c r="H1031" s="78"/>
      <c r="I1031" s="78"/>
      <c r="J1031" s="127"/>
      <c r="K1031" s="127"/>
      <c r="L1031" s="127"/>
      <c r="M1031" s="127"/>
      <c r="N1031" s="127"/>
      <c r="O1031" s="127"/>
      <c r="P1031" s="127"/>
      <c r="Q1031" s="127"/>
      <c r="R1031" s="127"/>
      <c r="S1031" s="127"/>
      <c r="T1031" s="127"/>
      <c r="U1031" s="127"/>
      <c r="V1031" s="127"/>
      <c r="W1031" s="127"/>
      <c r="X1031" s="71"/>
      <c r="Y1031" s="71"/>
      <c r="Z1031" s="71"/>
    </row>
    <row r="1032" spans="1:26">
      <c r="A1032" s="71"/>
      <c r="B1032" s="71"/>
      <c r="C1032" s="71"/>
      <c r="D1032" s="106"/>
      <c r="E1032" s="127"/>
      <c r="F1032" s="78"/>
      <c r="G1032" s="71"/>
      <c r="H1032" s="78"/>
      <c r="I1032" s="78"/>
      <c r="J1032" s="127"/>
      <c r="K1032" s="127"/>
      <c r="L1032" s="127"/>
      <c r="M1032" s="127"/>
      <c r="N1032" s="127"/>
      <c r="O1032" s="127"/>
      <c r="P1032" s="127"/>
      <c r="Q1032" s="127"/>
      <c r="R1032" s="127"/>
      <c r="S1032" s="127"/>
      <c r="T1032" s="127"/>
      <c r="U1032" s="127"/>
      <c r="V1032" s="127"/>
      <c r="W1032" s="127"/>
      <c r="X1032" s="71"/>
      <c r="Y1032" s="71"/>
      <c r="Z1032" s="71"/>
    </row>
    <row r="1033" spans="1:26">
      <c r="A1033" s="71"/>
      <c r="B1033" s="71"/>
      <c r="C1033" s="71"/>
      <c r="D1033" s="106"/>
      <c r="E1033" s="127"/>
      <c r="F1033" s="78"/>
      <c r="G1033" s="71"/>
      <c r="H1033" s="78"/>
      <c r="I1033" s="78"/>
      <c r="J1033" s="127"/>
      <c r="K1033" s="127"/>
      <c r="L1033" s="127"/>
      <c r="M1033" s="127"/>
      <c r="N1033" s="127"/>
      <c r="O1033" s="127"/>
      <c r="P1033" s="127"/>
      <c r="Q1033" s="127"/>
      <c r="R1033" s="127"/>
      <c r="S1033" s="127"/>
      <c r="T1033" s="127"/>
      <c r="U1033" s="127"/>
      <c r="V1033" s="127"/>
      <c r="W1033" s="127"/>
      <c r="X1033" s="71"/>
      <c r="Y1033" s="71"/>
      <c r="Z1033" s="71"/>
    </row>
    <row r="1034" spans="1:26">
      <c r="A1034" s="71"/>
      <c r="B1034" s="71"/>
      <c r="C1034" s="71"/>
      <c r="D1034" s="106"/>
      <c r="E1034" s="127"/>
      <c r="F1034" s="78"/>
      <c r="G1034" s="71"/>
      <c r="H1034" s="78"/>
      <c r="I1034" s="78"/>
      <c r="J1034" s="127"/>
      <c r="K1034" s="127"/>
      <c r="L1034" s="127"/>
      <c r="M1034" s="127"/>
      <c r="N1034" s="127"/>
      <c r="O1034" s="127"/>
      <c r="P1034" s="127"/>
      <c r="Q1034" s="127"/>
      <c r="R1034" s="127"/>
      <c r="S1034" s="127"/>
      <c r="T1034" s="127"/>
      <c r="U1034" s="127"/>
      <c r="V1034" s="127"/>
      <c r="W1034" s="127"/>
      <c r="X1034" s="71"/>
      <c r="Y1034" s="71"/>
      <c r="Z1034" s="71"/>
    </row>
    <row r="1035" spans="1:26">
      <c r="A1035" s="71"/>
      <c r="B1035" s="71"/>
      <c r="C1035" s="71"/>
      <c r="D1035" s="106"/>
      <c r="E1035" s="127"/>
      <c r="F1035" s="78"/>
      <c r="G1035" s="71"/>
      <c r="H1035" s="78"/>
      <c r="I1035" s="78"/>
      <c r="J1035" s="127"/>
      <c r="K1035" s="127"/>
      <c r="L1035" s="127"/>
      <c r="M1035" s="127"/>
      <c r="N1035" s="127"/>
      <c r="O1035" s="127"/>
      <c r="P1035" s="127"/>
      <c r="Q1035" s="127"/>
      <c r="R1035" s="127"/>
      <c r="S1035" s="127"/>
      <c r="T1035" s="127"/>
      <c r="U1035" s="127"/>
      <c r="V1035" s="127"/>
      <c r="W1035" s="127"/>
      <c r="X1035" s="71"/>
      <c r="Y1035" s="71"/>
      <c r="Z1035" s="71"/>
    </row>
    <row r="1036" spans="1:26">
      <c r="A1036" s="71"/>
      <c r="B1036" s="71"/>
      <c r="C1036" s="71"/>
      <c r="D1036" s="106"/>
      <c r="E1036" s="127"/>
      <c r="F1036" s="78"/>
      <c r="G1036" s="71"/>
      <c r="H1036" s="78"/>
      <c r="I1036" s="78"/>
      <c r="J1036" s="127"/>
      <c r="K1036" s="127"/>
      <c r="L1036" s="127"/>
      <c r="M1036" s="127"/>
      <c r="N1036" s="127"/>
      <c r="O1036" s="127"/>
      <c r="P1036" s="127"/>
      <c r="Q1036" s="127"/>
      <c r="R1036" s="127"/>
      <c r="S1036" s="127"/>
      <c r="T1036" s="127"/>
      <c r="U1036" s="127"/>
      <c r="V1036" s="127"/>
      <c r="W1036" s="127"/>
      <c r="X1036" s="71"/>
      <c r="Y1036" s="71"/>
      <c r="Z1036" s="71"/>
    </row>
    <row r="1037" spans="1:26">
      <c r="A1037" s="71"/>
      <c r="B1037" s="71"/>
      <c r="C1037" s="71"/>
      <c r="D1037" s="106"/>
      <c r="E1037" s="127"/>
      <c r="F1037" s="78"/>
      <c r="G1037" s="71"/>
      <c r="H1037" s="78"/>
      <c r="I1037" s="78"/>
      <c r="J1037" s="127"/>
      <c r="K1037" s="127"/>
      <c r="L1037" s="127"/>
      <c r="M1037" s="127"/>
      <c r="N1037" s="127"/>
      <c r="O1037" s="127"/>
      <c r="P1037" s="127"/>
      <c r="Q1037" s="127"/>
      <c r="R1037" s="127"/>
      <c r="S1037" s="127"/>
      <c r="T1037" s="127"/>
      <c r="U1037" s="127"/>
      <c r="V1037" s="127"/>
      <c r="W1037" s="127"/>
      <c r="X1037" s="71"/>
      <c r="Y1037" s="71"/>
      <c r="Z1037" s="71"/>
    </row>
    <row r="1038" spans="1:26">
      <c r="A1038" s="71"/>
      <c r="B1038" s="71"/>
      <c r="C1038" s="71"/>
      <c r="D1038" s="106"/>
      <c r="E1038" s="127"/>
      <c r="F1038" s="78"/>
      <c r="G1038" s="71"/>
      <c r="H1038" s="78"/>
      <c r="I1038" s="78"/>
      <c r="J1038" s="127"/>
      <c r="K1038" s="127"/>
      <c r="L1038" s="127"/>
      <c r="M1038" s="127"/>
      <c r="N1038" s="127"/>
      <c r="O1038" s="127"/>
      <c r="P1038" s="127"/>
      <c r="Q1038" s="127"/>
      <c r="R1038" s="127"/>
      <c r="S1038" s="127"/>
      <c r="T1038" s="127"/>
      <c r="U1038" s="127"/>
      <c r="V1038" s="127"/>
      <c r="W1038" s="127"/>
      <c r="X1038" s="71"/>
      <c r="Y1038" s="71"/>
      <c r="Z1038" s="71"/>
    </row>
    <row r="1039" spans="1:26">
      <c r="A1039" s="71"/>
      <c r="B1039" s="71"/>
      <c r="C1039" s="71"/>
      <c r="D1039" s="106"/>
      <c r="E1039" s="127"/>
      <c r="F1039" s="78"/>
      <c r="G1039" s="71"/>
      <c r="H1039" s="78"/>
      <c r="I1039" s="78"/>
      <c r="J1039" s="127"/>
      <c r="K1039" s="127"/>
      <c r="L1039" s="127"/>
      <c r="M1039" s="127"/>
      <c r="N1039" s="127"/>
      <c r="O1039" s="127"/>
      <c r="P1039" s="127"/>
      <c r="Q1039" s="127"/>
      <c r="R1039" s="127"/>
      <c r="S1039" s="127"/>
      <c r="T1039" s="127"/>
      <c r="U1039" s="127"/>
      <c r="V1039" s="127"/>
      <c r="W1039" s="127"/>
      <c r="X1039" s="71"/>
      <c r="Y1039" s="71"/>
      <c r="Z1039" s="71"/>
    </row>
    <row r="1040" spans="1:26">
      <c r="A1040" s="71"/>
      <c r="B1040" s="71"/>
      <c r="C1040" s="71"/>
      <c r="D1040" s="106"/>
      <c r="E1040" s="127"/>
      <c r="F1040" s="78"/>
      <c r="G1040" s="71"/>
      <c r="H1040" s="78"/>
      <c r="I1040" s="78"/>
      <c r="J1040" s="127"/>
      <c r="K1040" s="127"/>
      <c r="L1040" s="127"/>
      <c r="M1040" s="127"/>
      <c r="N1040" s="127"/>
      <c r="O1040" s="127"/>
      <c r="P1040" s="127"/>
      <c r="Q1040" s="127"/>
      <c r="R1040" s="127"/>
      <c r="S1040" s="127"/>
      <c r="T1040" s="127"/>
      <c r="U1040" s="127"/>
      <c r="V1040" s="127"/>
      <c r="W1040" s="127"/>
      <c r="X1040" s="71"/>
      <c r="Y1040" s="71"/>
      <c r="Z1040" s="71"/>
    </row>
    <row r="1041" spans="1:26">
      <c r="A1041" s="71"/>
      <c r="B1041" s="71"/>
      <c r="C1041" s="71"/>
      <c r="D1041" s="106"/>
      <c r="E1041" s="127"/>
      <c r="F1041" s="78"/>
      <c r="G1041" s="71"/>
      <c r="H1041" s="78"/>
      <c r="I1041" s="78"/>
      <c r="J1041" s="127"/>
      <c r="K1041" s="127"/>
      <c r="L1041" s="127"/>
      <c r="M1041" s="127"/>
      <c r="N1041" s="127"/>
      <c r="O1041" s="127"/>
      <c r="P1041" s="127"/>
      <c r="Q1041" s="127"/>
      <c r="R1041" s="127"/>
      <c r="S1041" s="127"/>
      <c r="T1041" s="127"/>
      <c r="U1041" s="127"/>
      <c r="V1041" s="127"/>
      <c r="W1041" s="127"/>
      <c r="X1041" s="71"/>
      <c r="Y1041" s="71"/>
      <c r="Z1041" s="71"/>
    </row>
    <row r="1042" spans="1:26">
      <c r="A1042" s="71"/>
      <c r="B1042" s="71"/>
      <c r="C1042" s="71"/>
      <c r="D1042" s="106"/>
      <c r="E1042" s="127"/>
      <c r="F1042" s="78"/>
      <c r="G1042" s="71"/>
      <c r="H1042" s="78"/>
      <c r="I1042" s="78"/>
      <c r="J1042" s="127"/>
      <c r="K1042" s="127"/>
      <c r="L1042" s="127"/>
      <c r="M1042" s="127"/>
      <c r="N1042" s="127"/>
      <c r="O1042" s="127"/>
      <c r="P1042" s="127"/>
      <c r="Q1042" s="127"/>
      <c r="R1042" s="127"/>
      <c r="S1042" s="127"/>
      <c r="T1042" s="127"/>
      <c r="U1042" s="127"/>
      <c r="V1042" s="127"/>
      <c r="W1042" s="127"/>
      <c r="X1042" s="71"/>
      <c r="Y1042" s="71"/>
      <c r="Z1042" s="71"/>
    </row>
    <row r="1043" spans="1:26">
      <c r="A1043" s="71"/>
      <c r="B1043" s="71"/>
      <c r="C1043" s="71"/>
      <c r="D1043" s="106"/>
      <c r="E1043" s="127"/>
      <c r="F1043" s="78"/>
      <c r="G1043" s="71"/>
      <c r="H1043" s="78"/>
      <c r="I1043" s="78"/>
      <c r="J1043" s="127"/>
      <c r="K1043" s="127"/>
      <c r="L1043" s="127"/>
      <c r="M1043" s="127"/>
      <c r="N1043" s="127"/>
      <c r="O1043" s="127"/>
      <c r="P1043" s="127"/>
      <c r="Q1043" s="127"/>
      <c r="R1043" s="127"/>
      <c r="S1043" s="127"/>
      <c r="T1043" s="127"/>
      <c r="U1043" s="127"/>
      <c r="V1043" s="127"/>
      <c r="W1043" s="127"/>
      <c r="X1043" s="71"/>
      <c r="Y1043" s="71"/>
      <c r="Z1043" s="71"/>
    </row>
    <row r="1044" spans="1:26">
      <c r="A1044" s="71"/>
      <c r="B1044" s="71"/>
      <c r="C1044" s="71"/>
      <c r="D1044" s="106"/>
      <c r="E1044" s="127"/>
      <c r="F1044" s="78"/>
      <c r="G1044" s="71"/>
      <c r="H1044" s="78"/>
      <c r="I1044" s="78"/>
      <c r="J1044" s="127"/>
      <c r="K1044" s="127"/>
      <c r="L1044" s="127"/>
      <c r="M1044" s="127"/>
      <c r="N1044" s="127"/>
      <c r="O1044" s="127"/>
      <c r="P1044" s="127"/>
      <c r="Q1044" s="127"/>
      <c r="R1044" s="127"/>
      <c r="S1044" s="127"/>
      <c r="T1044" s="127"/>
      <c r="U1044" s="127"/>
      <c r="V1044" s="127"/>
      <c r="W1044" s="127"/>
      <c r="X1044" s="71"/>
      <c r="Y1044" s="71"/>
      <c r="Z1044" s="71"/>
    </row>
    <row r="1045" spans="1:26">
      <c r="A1045" s="71"/>
      <c r="B1045" s="71"/>
      <c r="C1045" s="71"/>
      <c r="D1045" s="106"/>
      <c r="E1045" s="127"/>
      <c r="F1045" s="78"/>
      <c r="G1045" s="71"/>
      <c r="H1045" s="78"/>
      <c r="I1045" s="78"/>
      <c r="J1045" s="127"/>
      <c r="K1045" s="127"/>
      <c r="L1045" s="127"/>
      <c r="M1045" s="127"/>
      <c r="N1045" s="127"/>
      <c r="O1045" s="127"/>
      <c r="P1045" s="127"/>
      <c r="Q1045" s="127"/>
      <c r="R1045" s="127"/>
      <c r="S1045" s="127"/>
      <c r="T1045" s="127"/>
      <c r="U1045" s="127"/>
      <c r="V1045" s="127"/>
      <c r="W1045" s="127"/>
      <c r="X1045" s="71"/>
      <c r="Y1045" s="71"/>
      <c r="Z1045" s="71"/>
    </row>
    <row r="1046" spans="1:26">
      <c r="A1046" s="71"/>
      <c r="B1046" s="71"/>
      <c r="C1046" s="71"/>
      <c r="D1046" s="106"/>
      <c r="E1046" s="127"/>
      <c r="F1046" s="78"/>
      <c r="G1046" s="71"/>
      <c r="H1046" s="78"/>
      <c r="I1046" s="78"/>
      <c r="J1046" s="127"/>
      <c r="K1046" s="127"/>
      <c r="L1046" s="127"/>
      <c r="M1046" s="127"/>
      <c r="N1046" s="127"/>
      <c r="O1046" s="127"/>
      <c r="P1046" s="127"/>
      <c r="Q1046" s="127"/>
      <c r="R1046" s="127"/>
      <c r="S1046" s="127"/>
      <c r="T1046" s="127"/>
      <c r="U1046" s="127"/>
      <c r="V1046" s="127"/>
      <c r="W1046" s="127"/>
      <c r="X1046" s="71"/>
      <c r="Y1046" s="71"/>
      <c r="Z1046" s="71"/>
    </row>
    <row r="1047" spans="1:26">
      <c r="A1047" s="71"/>
      <c r="B1047" s="71"/>
      <c r="C1047" s="71"/>
      <c r="D1047" s="106"/>
      <c r="E1047" s="127"/>
      <c r="F1047" s="78"/>
      <c r="G1047" s="71"/>
      <c r="H1047" s="78"/>
      <c r="I1047" s="78"/>
      <c r="J1047" s="127"/>
      <c r="K1047" s="127"/>
      <c r="L1047" s="127"/>
      <c r="M1047" s="127"/>
      <c r="N1047" s="127"/>
      <c r="O1047" s="127"/>
      <c r="P1047" s="127"/>
      <c r="Q1047" s="127"/>
      <c r="R1047" s="127"/>
      <c r="S1047" s="127"/>
      <c r="T1047" s="127"/>
      <c r="U1047" s="127"/>
      <c r="V1047" s="127"/>
      <c r="W1047" s="127"/>
      <c r="X1047" s="71"/>
      <c r="Y1047" s="71"/>
      <c r="Z1047" s="71"/>
    </row>
    <row r="1048" spans="1:26">
      <c r="A1048" s="71"/>
      <c r="B1048" s="71"/>
      <c r="C1048" s="71"/>
      <c r="D1048" s="106"/>
      <c r="E1048" s="127"/>
      <c r="F1048" s="78"/>
      <c r="G1048" s="71"/>
      <c r="H1048" s="78"/>
      <c r="I1048" s="78"/>
      <c r="J1048" s="127"/>
      <c r="K1048" s="127"/>
      <c r="L1048" s="127"/>
      <c r="M1048" s="127"/>
      <c r="N1048" s="127"/>
      <c r="O1048" s="127"/>
      <c r="P1048" s="127"/>
      <c r="Q1048" s="127"/>
      <c r="R1048" s="127"/>
      <c r="S1048" s="127"/>
      <c r="T1048" s="127"/>
      <c r="U1048" s="127"/>
      <c r="V1048" s="127"/>
      <c r="W1048" s="127"/>
      <c r="X1048" s="71"/>
      <c r="Y1048" s="71"/>
      <c r="Z1048" s="71"/>
    </row>
    <row r="1049" spans="1:26">
      <c r="A1049" s="71"/>
      <c r="B1049" s="71"/>
      <c r="C1049" s="71"/>
      <c r="D1049" s="106"/>
      <c r="E1049" s="127"/>
      <c r="F1049" s="78"/>
      <c r="G1049" s="71"/>
      <c r="H1049" s="78"/>
      <c r="I1049" s="78"/>
      <c r="J1049" s="127"/>
      <c r="K1049" s="127"/>
      <c r="L1049" s="127"/>
      <c r="M1049" s="127"/>
      <c r="N1049" s="127"/>
      <c r="O1049" s="127"/>
      <c r="P1049" s="127"/>
      <c r="Q1049" s="127"/>
      <c r="R1049" s="127"/>
      <c r="S1049" s="127"/>
      <c r="T1049" s="127"/>
      <c r="U1049" s="127"/>
      <c r="V1049" s="127"/>
      <c r="W1049" s="127"/>
      <c r="X1049" s="71"/>
      <c r="Y1049" s="71"/>
      <c r="Z1049" s="71"/>
    </row>
    <row r="1050" spans="1:26">
      <c r="A1050" s="71"/>
      <c r="B1050" s="71"/>
      <c r="C1050" s="71"/>
      <c r="D1050" s="106"/>
      <c r="E1050" s="127"/>
      <c r="F1050" s="78"/>
      <c r="G1050" s="71"/>
      <c r="H1050" s="78"/>
      <c r="I1050" s="78"/>
      <c r="J1050" s="127"/>
      <c r="K1050" s="127"/>
      <c r="L1050" s="127"/>
      <c r="M1050" s="127"/>
      <c r="N1050" s="127"/>
      <c r="O1050" s="127"/>
      <c r="P1050" s="127"/>
      <c r="Q1050" s="127"/>
      <c r="R1050" s="127"/>
      <c r="S1050" s="127"/>
      <c r="T1050" s="127"/>
      <c r="U1050" s="127"/>
      <c r="V1050" s="127"/>
      <c r="W1050" s="127"/>
      <c r="X1050" s="71"/>
      <c r="Y1050" s="71"/>
      <c r="Z1050" s="71"/>
    </row>
    <row r="1051" spans="1:26">
      <c r="A1051" s="71"/>
      <c r="B1051" s="71"/>
      <c r="C1051" s="71"/>
      <c r="D1051" s="106"/>
      <c r="E1051" s="127"/>
      <c r="F1051" s="78"/>
      <c r="G1051" s="71"/>
      <c r="H1051" s="78"/>
      <c r="I1051" s="78"/>
      <c r="J1051" s="127"/>
      <c r="K1051" s="127"/>
      <c r="L1051" s="127"/>
      <c r="M1051" s="127"/>
      <c r="N1051" s="127"/>
      <c r="O1051" s="127"/>
      <c r="P1051" s="127"/>
      <c r="Q1051" s="127"/>
      <c r="R1051" s="127"/>
      <c r="S1051" s="127"/>
      <c r="T1051" s="127"/>
      <c r="U1051" s="127"/>
      <c r="V1051" s="127"/>
      <c r="W1051" s="127"/>
      <c r="X1051" s="71"/>
      <c r="Y1051" s="71"/>
      <c r="Z1051" s="71"/>
    </row>
    <row r="1052" spans="1:26">
      <c r="A1052" s="71"/>
      <c r="B1052" s="71"/>
      <c r="C1052" s="71"/>
      <c r="D1052" s="106"/>
      <c r="E1052" s="127"/>
      <c r="F1052" s="78"/>
      <c r="G1052" s="71"/>
      <c r="H1052" s="78"/>
      <c r="I1052" s="78"/>
      <c r="J1052" s="127"/>
      <c r="K1052" s="127"/>
      <c r="L1052" s="127"/>
      <c r="M1052" s="127"/>
      <c r="N1052" s="127"/>
      <c r="O1052" s="127"/>
      <c r="P1052" s="127"/>
      <c r="Q1052" s="127"/>
      <c r="R1052" s="127"/>
      <c r="S1052" s="127"/>
      <c r="T1052" s="127"/>
      <c r="U1052" s="127"/>
      <c r="V1052" s="127"/>
      <c r="W1052" s="127"/>
      <c r="X1052" s="71"/>
      <c r="Y1052" s="71"/>
      <c r="Z1052" s="71"/>
    </row>
    <row r="1053" spans="1:26">
      <c r="A1053" s="71"/>
      <c r="B1053" s="71"/>
      <c r="C1053" s="71"/>
      <c r="D1053" s="106"/>
      <c r="E1053" s="127"/>
      <c r="F1053" s="78"/>
      <c r="G1053" s="71"/>
      <c r="H1053" s="78"/>
      <c r="I1053" s="78"/>
      <c r="J1053" s="127"/>
      <c r="K1053" s="127"/>
      <c r="L1053" s="127"/>
      <c r="M1053" s="127"/>
      <c r="N1053" s="127"/>
      <c r="O1053" s="127"/>
      <c r="P1053" s="127"/>
      <c r="Q1053" s="127"/>
      <c r="R1053" s="127"/>
      <c r="S1053" s="127"/>
      <c r="T1053" s="127"/>
      <c r="U1053" s="127"/>
      <c r="V1053" s="127"/>
      <c r="W1053" s="127"/>
      <c r="X1053" s="71"/>
      <c r="Y1053" s="71"/>
      <c r="Z1053" s="71"/>
    </row>
    <row r="1054" spans="1:26">
      <c r="A1054" s="71"/>
      <c r="B1054" s="71"/>
      <c r="C1054" s="71"/>
      <c r="D1054" s="106"/>
      <c r="E1054" s="127"/>
      <c r="F1054" s="78"/>
      <c r="G1054" s="71"/>
      <c r="H1054" s="78"/>
      <c r="I1054" s="78"/>
      <c r="J1054" s="127"/>
      <c r="K1054" s="127"/>
      <c r="L1054" s="127"/>
      <c r="M1054" s="127"/>
      <c r="N1054" s="127"/>
      <c r="O1054" s="127"/>
      <c r="P1054" s="127"/>
      <c r="Q1054" s="127"/>
      <c r="R1054" s="127"/>
      <c r="S1054" s="127"/>
      <c r="T1054" s="127"/>
      <c r="U1054" s="127"/>
      <c r="V1054" s="127"/>
      <c r="W1054" s="127"/>
      <c r="X1054" s="71"/>
      <c r="Y1054" s="71"/>
      <c r="Z1054" s="71"/>
    </row>
    <row r="1055" spans="1:26">
      <c r="A1055" s="71"/>
      <c r="B1055" s="71"/>
      <c r="C1055" s="71"/>
      <c r="D1055" s="106"/>
      <c r="E1055" s="127"/>
      <c r="F1055" s="78"/>
      <c r="G1055" s="71"/>
      <c r="H1055" s="78"/>
      <c r="I1055" s="78"/>
      <c r="J1055" s="127"/>
      <c r="K1055" s="127"/>
      <c r="L1055" s="127"/>
      <c r="M1055" s="127"/>
      <c r="N1055" s="127"/>
      <c r="O1055" s="127"/>
      <c r="P1055" s="127"/>
      <c r="Q1055" s="127"/>
      <c r="R1055" s="127"/>
      <c r="S1055" s="127"/>
      <c r="T1055" s="127"/>
      <c r="U1055" s="127"/>
      <c r="V1055" s="127"/>
      <c r="W1055" s="127"/>
      <c r="X1055" s="71"/>
      <c r="Y1055" s="71"/>
      <c r="Z1055" s="71"/>
    </row>
    <row r="1056" spans="1:26">
      <c r="A1056" s="71"/>
      <c r="B1056" s="71"/>
      <c r="C1056" s="71"/>
      <c r="D1056" s="106"/>
      <c r="E1056" s="127"/>
      <c r="F1056" s="78"/>
      <c r="G1056" s="71"/>
      <c r="H1056" s="78"/>
      <c r="I1056" s="78"/>
      <c r="J1056" s="127"/>
      <c r="K1056" s="127"/>
      <c r="L1056" s="127"/>
      <c r="M1056" s="127"/>
      <c r="N1056" s="127"/>
      <c r="O1056" s="127"/>
      <c r="P1056" s="127"/>
      <c r="Q1056" s="127"/>
      <c r="R1056" s="127"/>
      <c r="S1056" s="127"/>
      <c r="T1056" s="127"/>
      <c r="U1056" s="127"/>
      <c r="V1056" s="127"/>
      <c r="W1056" s="127"/>
      <c r="X1056" s="71"/>
      <c r="Y1056" s="71"/>
      <c r="Z1056" s="71"/>
    </row>
    <row r="1057" spans="1:26">
      <c r="A1057" s="71"/>
      <c r="B1057" s="71"/>
      <c r="C1057" s="71"/>
      <c r="D1057" s="106"/>
      <c r="E1057" s="127"/>
      <c r="F1057" s="78"/>
      <c r="G1057" s="71"/>
      <c r="H1057" s="78"/>
      <c r="I1057" s="78"/>
      <c r="J1057" s="127"/>
      <c r="K1057" s="127"/>
      <c r="L1057" s="127"/>
      <c r="M1057" s="127"/>
      <c r="N1057" s="127"/>
      <c r="O1057" s="127"/>
      <c r="P1057" s="127"/>
      <c r="Q1057" s="127"/>
      <c r="R1057" s="127"/>
      <c r="S1057" s="127"/>
      <c r="T1057" s="127"/>
      <c r="U1057" s="127"/>
      <c r="V1057" s="127"/>
      <c r="W1057" s="127"/>
      <c r="X1057" s="71"/>
      <c r="Y1057" s="71"/>
      <c r="Z1057" s="71"/>
    </row>
    <row r="1058" spans="1:26">
      <c r="A1058" s="71"/>
      <c r="B1058" s="71"/>
      <c r="C1058" s="71"/>
      <c r="D1058" s="106"/>
      <c r="E1058" s="127"/>
      <c r="F1058" s="78"/>
      <c r="G1058" s="71"/>
      <c r="H1058" s="78"/>
      <c r="I1058" s="78"/>
      <c r="J1058" s="127"/>
      <c r="K1058" s="127"/>
      <c r="L1058" s="127"/>
      <c r="M1058" s="127"/>
      <c r="N1058" s="127"/>
      <c r="O1058" s="127"/>
      <c r="P1058" s="127"/>
      <c r="Q1058" s="127"/>
      <c r="R1058" s="127"/>
      <c r="S1058" s="127"/>
      <c r="T1058" s="127"/>
      <c r="U1058" s="127"/>
      <c r="V1058" s="127"/>
      <c r="W1058" s="127"/>
      <c r="X1058" s="71"/>
      <c r="Y1058" s="71"/>
      <c r="Z1058" s="71"/>
    </row>
    <row r="1059" spans="1:26">
      <c r="A1059" s="71"/>
      <c r="B1059" s="71"/>
      <c r="C1059" s="71"/>
      <c r="D1059" s="106"/>
      <c r="E1059" s="127"/>
      <c r="F1059" s="78"/>
      <c r="G1059" s="71"/>
      <c r="H1059" s="78"/>
      <c r="I1059" s="78"/>
      <c r="J1059" s="127"/>
      <c r="K1059" s="127"/>
      <c r="L1059" s="127"/>
      <c r="M1059" s="127"/>
      <c r="N1059" s="127"/>
      <c r="O1059" s="127"/>
      <c r="P1059" s="127"/>
      <c r="Q1059" s="127"/>
      <c r="R1059" s="127"/>
      <c r="S1059" s="127"/>
      <c r="T1059" s="127"/>
      <c r="U1059" s="127"/>
      <c r="V1059" s="127"/>
      <c r="W1059" s="127"/>
      <c r="X1059" s="71"/>
      <c r="Y1059" s="71"/>
      <c r="Z1059" s="71"/>
    </row>
  </sheetData>
  <autoFilter ref="A3:Z86">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57">
    <mergeCell ref="C73:C77"/>
    <mergeCell ref="D73:D77"/>
    <mergeCell ref="A68:A72"/>
    <mergeCell ref="B68:B72"/>
    <mergeCell ref="C68:C72"/>
    <mergeCell ref="D68:D72"/>
    <mergeCell ref="E68:E72"/>
    <mergeCell ref="A73:A77"/>
    <mergeCell ref="B73:B77"/>
    <mergeCell ref="E73:E77"/>
    <mergeCell ref="A1:S1"/>
    <mergeCell ref="K3:W3"/>
    <mergeCell ref="A6:A8"/>
    <mergeCell ref="B6:B8"/>
    <mergeCell ref="C6:C8"/>
    <mergeCell ref="D6:D8"/>
    <mergeCell ref="E6:E8"/>
    <mergeCell ref="D26:D36"/>
    <mergeCell ref="E26:E36"/>
    <mergeCell ref="D37:D47"/>
    <mergeCell ref="E37:E47"/>
    <mergeCell ref="I38:I47"/>
    <mergeCell ref="I48:I50"/>
    <mergeCell ref="A12:A25"/>
    <mergeCell ref="B12:B25"/>
    <mergeCell ref="C12:C25"/>
    <mergeCell ref="D12:D25"/>
    <mergeCell ref="E12:E25"/>
    <mergeCell ref="I13:I25"/>
    <mergeCell ref="A26:A36"/>
    <mergeCell ref="I26:I35"/>
    <mergeCell ref="B26:B36"/>
    <mergeCell ref="C26:C36"/>
    <mergeCell ref="A37:A47"/>
    <mergeCell ref="B37:B47"/>
    <mergeCell ref="C37:C47"/>
    <mergeCell ref="A55:A56"/>
    <mergeCell ref="B55:B56"/>
    <mergeCell ref="C55:C56"/>
    <mergeCell ref="D48:D51"/>
    <mergeCell ref="E48:E51"/>
    <mergeCell ref="B2:E2"/>
    <mergeCell ref="A57:A67"/>
    <mergeCell ref="B57:B67"/>
    <mergeCell ref="C57:C67"/>
    <mergeCell ref="D57:D67"/>
    <mergeCell ref="E57:E67"/>
    <mergeCell ref="B48:B51"/>
    <mergeCell ref="C48:C51"/>
    <mergeCell ref="D55:D56"/>
    <mergeCell ref="E55:E56"/>
    <mergeCell ref="A48:A51"/>
    <mergeCell ref="A52:A54"/>
    <mergeCell ref="B52:B54"/>
    <mergeCell ref="C52:C54"/>
    <mergeCell ref="D52:D54"/>
    <mergeCell ref="E52:E54"/>
  </mergeCell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zoomScale="80" zoomScaleNormal="80" workbookViewId="0">
      <pane xSplit="5" ySplit="4" topLeftCell="F5" activePane="bottomRight" state="frozen"/>
      <selection pane="topRight" activeCell="F1" sqref="F1"/>
      <selection pane="bottomLeft" activeCell="A5" sqref="A5"/>
      <selection pane="bottomRight" activeCell="H6" sqref="H6"/>
    </sheetView>
  </sheetViews>
  <sheetFormatPr baseColWidth="10" defaultColWidth="14.42578125" defaultRowHeight="15"/>
  <cols>
    <col min="1" max="3" width="32.7109375" style="592" customWidth="1"/>
    <col min="4" max="5" width="20.7109375" style="617" customWidth="1"/>
    <col min="6" max="6" width="20.5703125" style="592" customWidth="1"/>
    <col min="7" max="7" width="17.7109375" style="592" customWidth="1"/>
    <col min="8" max="8" width="15.5703125" style="592" customWidth="1"/>
    <col min="9" max="9" width="34.7109375" style="592" customWidth="1"/>
    <col min="10" max="10" width="14.5703125" style="617" bestFit="1" customWidth="1"/>
    <col min="11" max="11" width="13.140625" style="617" bestFit="1" customWidth="1"/>
    <col min="12" max="12" width="15.28515625" style="617" bestFit="1" customWidth="1"/>
    <col min="13" max="13" width="13.7109375" style="617" bestFit="1" customWidth="1"/>
    <col min="14" max="14" width="12.140625" style="617" bestFit="1" customWidth="1"/>
    <col min="15" max="15" width="12.42578125" style="617" bestFit="1" customWidth="1"/>
    <col min="16" max="17" width="13.5703125" style="617" bestFit="1" customWidth="1"/>
    <col min="18" max="18" width="14.5703125" style="617" bestFit="1" customWidth="1"/>
    <col min="19" max="19" width="18.140625" style="617" bestFit="1" customWidth="1"/>
    <col min="20" max="20" width="15.5703125" style="617" bestFit="1" customWidth="1"/>
    <col min="21" max="21" width="18" style="617" bestFit="1" customWidth="1"/>
    <col min="22" max="22" width="17" style="617" bestFit="1" customWidth="1"/>
    <col min="23" max="23" width="15.5703125" style="617" bestFit="1" customWidth="1"/>
    <col min="24" max="26" width="10.7109375" style="592" customWidth="1"/>
    <col min="27" max="16384" width="14.42578125" style="592"/>
  </cols>
  <sheetData>
    <row r="1" spans="1:26" s="651" customFormat="1" ht="50.1" customHeight="1">
      <c r="A1" s="758" t="s">
        <v>2143</v>
      </c>
      <c r="B1" s="759"/>
      <c r="C1" s="759"/>
      <c r="D1" s="759"/>
      <c r="E1" s="759"/>
      <c r="F1" s="759"/>
      <c r="G1" s="759"/>
      <c r="H1" s="759"/>
      <c r="I1" s="759"/>
      <c r="J1" s="759"/>
      <c r="K1" s="759"/>
      <c r="L1" s="759"/>
      <c r="M1" s="759"/>
      <c r="N1" s="759"/>
      <c r="O1" s="759"/>
      <c r="P1" s="759"/>
      <c r="Q1" s="759"/>
      <c r="R1" s="759"/>
      <c r="S1" s="759"/>
      <c r="T1" s="649"/>
      <c r="U1" s="649"/>
      <c r="V1" s="649"/>
      <c r="W1" s="649"/>
      <c r="X1" s="650"/>
      <c r="Y1" s="650"/>
      <c r="Z1" s="650"/>
    </row>
    <row r="2" spans="1:26" ht="42" customHeight="1">
      <c r="A2" s="593" t="s">
        <v>2144</v>
      </c>
      <c r="B2" s="593" t="s">
        <v>1067</v>
      </c>
      <c r="C2" s="593"/>
      <c r="D2" s="594"/>
      <c r="E2" s="594"/>
      <c r="F2" s="593"/>
      <c r="G2" s="593"/>
      <c r="H2" s="593"/>
      <c r="I2" s="593"/>
      <c r="J2" s="594"/>
      <c r="K2" s="594"/>
      <c r="L2" s="594"/>
      <c r="M2" s="594"/>
      <c r="N2" s="594"/>
      <c r="O2" s="594"/>
      <c r="P2" s="594"/>
      <c r="Q2" s="594"/>
      <c r="R2" s="594"/>
      <c r="S2" s="594"/>
      <c r="T2" s="590"/>
      <c r="U2" s="590"/>
      <c r="V2" s="590"/>
      <c r="W2" s="590"/>
      <c r="X2" s="591"/>
      <c r="Y2" s="591"/>
      <c r="Z2" s="591"/>
    </row>
    <row r="3" spans="1:26" ht="60">
      <c r="A3" s="595" t="s">
        <v>2145</v>
      </c>
      <c r="B3" s="595" t="s">
        <v>2146</v>
      </c>
      <c r="C3" s="595" t="s">
        <v>2147</v>
      </c>
      <c r="D3" s="596" t="s">
        <v>2148</v>
      </c>
      <c r="E3" s="596" t="s">
        <v>2149</v>
      </c>
      <c r="F3" s="597" t="s">
        <v>2150</v>
      </c>
      <c r="G3" s="597" t="s">
        <v>2151</v>
      </c>
      <c r="H3" s="597" t="s">
        <v>2152</v>
      </c>
      <c r="I3" s="597" t="s">
        <v>2153</v>
      </c>
      <c r="J3" s="598" t="s">
        <v>2154</v>
      </c>
      <c r="K3" s="760" t="s">
        <v>2155</v>
      </c>
      <c r="L3" s="761"/>
      <c r="M3" s="761"/>
      <c r="N3" s="761"/>
      <c r="O3" s="761"/>
      <c r="P3" s="761"/>
      <c r="Q3" s="761"/>
      <c r="R3" s="761"/>
      <c r="S3" s="761"/>
      <c r="T3" s="761"/>
      <c r="U3" s="761"/>
      <c r="V3" s="761"/>
      <c r="W3" s="762"/>
      <c r="X3" s="591"/>
      <c r="Y3" s="591"/>
      <c r="Z3" s="591"/>
    </row>
    <row r="4" spans="1:26">
      <c r="A4" s="595"/>
      <c r="B4" s="595"/>
      <c r="C4" s="595"/>
      <c r="D4" s="596"/>
      <c r="E4" s="596"/>
      <c r="F4" s="597"/>
      <c r="G4" s="597"/>
      <c r="H4" s="597"/>
      <c r="I4" s="597"/>
      <c r="J4" s="598"/>
      <c r="K4" s="599" t="s">
        <v>2156</v>
      </c>
      <c r="L4" s="599" t="s">
        <v>2157</v>
      </c>
      <c r="M4" s="599" t="s">
        <v>2158</v>
      </c>
      <c r="N4" s="599" t="s">
        <v>2159</v>
      </c>
      <c r="O4" s="599" t="s">
        <v>2160</v>
      </c>
      <c r="P4" s="600" t="s">
        <v>2161</v>
      </c>
      <c r="Q4" s="600" t="s">
        <v>2162</v>
      </c>
      <c r="R4" s="600" t="s">
        <v>2163</v>
      </c>
      <c r="S4" s="600" t="s">
        <v>2164</v>
      </c>
      <c r="T4" s="600" t="s">
        <v>2165</v>
      </c>
      <c r="U4" s="600" t="s">
        <v>2166</v>
      </c>
      <c r="V4" s="600" t="s">
        <v>2167</v>
      </c>
      <c r="W4" s="601" t="s">
        <v>2168</v>
      </c>
      <c r="X4" s="602"/>
      <c r="Y4" s="602"/>
      <c r="Z4" s="602"/>
    </row>
    <row r="5" spans="1:26" s="606" customFormat="1" ht="51">
      <c r="A5" s="603" t="s">
        <v>1069</v>
      </c>
      <c r="B5" s="603" t="s">
        <v>1071</v>
      </c>
      <c r="C5" s="603" t="s">
        <v>393</v>
      </c>
      <c r="D5" s="618">
        <v>1094196.3799999999</v>
      </c>
      <c r="E5" s="618">
        <v>1094196.3799999999</v>
      </c>
      <c r="F5" s="603" t="s">
        <v>2482</v>
      </c>
      <c r="G5" s="627">
        <v>44938</v>
      </c>
      <c r="H5" s="628">
        <v>45291</v>
      </c>
      <c r="I5" s="604" t="s">
        <v>2483</v>
      </c>
      <c r="J5" s="618">
        <v>1094196.3799999999</v>
      </c>
      <c r="K5" s="618">
        <v>0</v>
      </c>
      <c r="L5" s="618">
        <v>0</v>
      </c>
      <c r="M5" s="618">
        <v>1094196.3799999999</v>
      </c>
      <c r="N5" s="618">
        <v>0</v>
      </c>
      <c r="O5" s="618">
        <v>0</v>
      </c>
      <c r="P5" s="618">
        <v>0</v>
      </c>
      <c r="Q5" s="618">
        <v>0</v>
      </c>
      <c r="R5" s="618">
        <v>0</v>
      </c>
      <c r="S5" s="618">
        <v>0</v>
      </c>
      <c r="T5" s="618">
        <v>0</v>
      </c>
      <c r="U5" s="618">
        <v>0</v>
      </c>
      <c r="V5" s="618">
        <v>0</v>
      </c>
      <c r="W5" s="618">
        <f t="shared" ref="W5:W31" si="0">SUM(K5:V5)</f>
        <v>1094196.3799999999</v>
      </c>
      <c r="X5" s="605"/>
      <c r="Y5" s="605"/>
      <c r="Z5" s="605"/>
    </row>
    <row r="6" spans="1:26" s="606" customFormat="1" ht="178.5">
      <c r="A6" s="603" t="s">
        <v>1084</v>
      </c>
      <c r="B6" s="603" t="s">
        <v>1086</v>
      </c>
      <c r="C6" s="603" t="s">
        <v>393</v>
      </c>
      <c r="D6" s="618">
        <v>16275000</v>
      </c>
      <c r="E6" s="618">
        <v>521666.67</v>
      </c>
      <c r="F6" s="603" t="s">
        <v>2484</v>
      </c>
      <c r="G6" s="627">
        <v>44938</v>
      </c>
      <c r="H6" s="628">
        <v>45291</v>
      </c>
      <c r="I6" s="604" t="s">
        <v>2485</v>
      </c>
      <c r="J6" s="618">
        <v>16275000</v>
      </c>
      <c r="K6" s="618">
        <v>0</v>
      </c>
      <c r="L6" s="618">
        <v>0</v>
      </c>
      <c r="M6" s="618">
        <v>0</v>
      </c>
      <c r="N6" s="618">
        <v>521666.67</v>
      </c>
      <c r="O6" s="618">
        <v>0</v>
      </c>
      <c r="P6" s="618">
        <v>2250476.19</v>
      </c>
      <c r="Q6" s="618">
        <v>2250476.19</v>
      </c>
      <c r="R6" s="618">
        <v>2250476.19</v>
      </c>
      <c r="S6" s="618">
        <v>2250476.19</v>
      </c>
      <c r="T6" s="618">
        <v>2250476.19</v>
      </c>
      <c r="U6" s="618">
        <v>2250476.19</v>
      </c>
      <c r="V6" s="618">
        <v>2250476.19</v>
      </c>
      <c r="W6" s="618">
        <f t="shared" si="0"/>
        <v>16274999.999999998</v>
      </c>
      <c r="X6" s="605"/>
      <c r="Y6" s="605"/>
      <c r="Z6" s="605"/>
    </row>
    <row r="7" spans="1:26" s="606" customFormat="1" ht="38.25">
      <c r="A7" s="607" t="s">
        <v>1251</v>
      </c>
      <c r="B7" s="608" t="s">
        <v>68</v>
      </c>
      <c r="C7" s="608" t="s">
        <v>304</v>
      </c>
      <c r="D7" s="619">
        <v>882.84</v>
      </c>
      <c r="E7" s="619">
        <v>294.27999999999997</v>
      </c>
      <c r="F7" s="608" t="s">
        <v>5115</v>
      </c>
      <c r="G7" s="629">
        <v>44740</v>
      </c>
      <c r="H7" s="630">
        <v>304</v>
      </c>
      <c r="I7" s="609" t="s">
        <v>5116</v>
      </c>
      <c r="J7" s="619">
        <v>882.84</v>
      </c>
      <c r="K7" s="619">
        <v>0</v>
      </c>
      <c r="L7" s="619">
        <v>0</v>
      </c>
      <c r="M7" s="619">
        <v>0</v>
      </c>
      <c r="N7" s="619">
        <v>0</v>
      </c>
      <c r="O7" s="619">
        <v>294.27999999999997</v>
      </c>
      <c r="P7" s="619">
        <v>0</v>
      </c>
      <c r="Q7" s="619">
        <v>0</v>
      </c>
      <c r="R7" s="619">
        <v>0</v>
      </c>
      <c r="S7" s="619">
        <v>0</v>
      </c>
      <c r="T7" s="619">
        <v>0</v>
      </c>
      <c r="U7" s="619">
        <v>0</v>
      </c>
      <c r="V7" s="619">
        <v>0</v>
      </c>
      <c r="W7" s="619">
        <f t="shared" si="0"/>
        <v>294.27999999999997</v>
      </c>
      <c r="X7" s="610"/>
      <c r="Y7" s="605"/>
      <c r="Z7" s="605"/>
    </row>
    <row r="8" spans="1:26" s="606" customFormat="1" ht="38.25">
      <c r="A8" s="611" t="s">
        <v>1251</v>
      </c>
      <c r="B8" s="612" t="s">
        <v>68</v>
      </c>
      <c r="C8" s="612" t="s">
        <v>90</v>
      </c>
      <c r="D8" s="620">
        <v>3039.8</v>
      </c>
      <c r="E8" s="620">
        <v>3039.8</v>
      </c>
      <c r="F8" s="612" t="s">
        <v>5117</v>
      </c>
      <c r="G8" s="631">
        <v>44832</v>
      </c>
      <c r="H8" s="632">
        <v>100</v>
      </c>
      <c r="I8" s="613" t="s">
        <v>5118</v>
      </c>
      <c r="J8" s="620">
        <v>3039.8</v>
      </c>
      <c r="K8" s="620">
        <v>3039.8</v>
      </c>
      <c r="L8" s="620">
        <v>0</v>
      </c>
      <c r="M8" s="620">
        <v>0</v>
      </c>
      <c r="N8" s="620">
        <v>0</v>
      </c>
      <c r="O8" s="620">
        <v>0</v>
      </c>
      <c r="P8" s="620">
        <v>0</v>
      </c>
      <c r="Q8" s="620">
        <v>0</v>
      </c>
      <c r="R8" s="620">
        <v>0</v>
      </c>
      <c r="S8" s="620">
        <v>0</v>
      </c>
      <c r="T8" s="620">
        <v>0</v>
      </c>
      <c r="U8" s="620">
        <v>0</v>
      </c>
      <c r="V8" s="620">
        <v>0</v>
      </c>
      <c r="W8" s="620">
        <f t="shared" si="0"/>
        <v>3039.8</v>
      </c>
      <c r="X8" s="614"/>
      <c r="Y8" s="605"/>
      <c r="Z8" s="605"/>
    </row>
    <row r="9" spans="1:26" s="606" customFormat="1" ht="25.5">
      <c r="A9" s="611" t="s">
        <v>1251</v>
      </c>
      <c r="B9" s="612" t="s">
        <v>68</v>
      </c>
      <c r="C9" s="612" t="s">
        <v>92</v>
      </c>
      <c r="D9" s="620">
        <v>505.6</v>
      </c>
      <c r="E9" s="620">
        <v>505.6</v>
      </c>
      <c r="F9" s="612" t="s">
        <v>5119</v>
      </c>
      <c r="G9" s="631">
        <v>44798</v>
      </c>
      <c r="H9" s="632">
        <v>180</v>
      </c>
      <c r="I9" s="613" t="s">
        <v>5120</v>
      </c>
      <c r="J9" s="620">
        <v>505.6</v>
      </c>
      <c r="K9" s="620">
        <v>0</v>
      </c>
      <c r="L9" s="620">
        <v>0</v>
      </c>
      <c r="M9" s="620">
        <v>505.6</v>
      </c>
      <c r="N9" s="620">
        <v>0</v>
      </c>
      <c r="O9" s="620">
        <v>0</v>
      </c>
      <c r="P9" s="620">
        <v>0</v>
      </c>
      <c r="Q9" s="620">
        <v>0</v>
      </c>
      <c r="R9" s="620">
        <v>0</v>
      </c>
      <c r="S9" s="620">
        <v>0</v>
      </c>
      <c r="T9" s="620">
        <v>0</v>
      </c>
      <c r="U9" s="620">
        <v>0</v>
      </c>
      <c r="V9" s="620">
        <v>0</v>
      </c>
      <c r="W9" s="620">
        <f t="shared" si="0"/>
        <v>505.6</v>
      </c>
      <c r="X9" s="614"/>
      <c r="Y9" s="605"/>
      <c r="Z9" s="605"/>
    </row>
    <row r="10" spans="1:26" s="606" customFormat="1" ht="63.75">
      <c r="A10" s="611" t="s">
        <v>1251</v>
      </c>
      <c r="B10" s="612" t="s">
        <v>68</v>
      </c>
      <c r="C10" s="612" t="s">
        <v>1235</v>
      </c>
      <c r="D10" s="620">
        <v>6200</v>
      </c>
      <c r="E10" s="620">
        <v>6200</v>
      </c>
      <c r="F10" s="612" t="s">
        <v>5121</v>
      </c>
      <c r="G10" s="631">
        <v>44979</v>
      </c>
      <c r="H10" s="632">
        <v>20</v>
      </c>
      <c r="I10" s="613" t="s">
        <v>5122</v>
      </c>
      <c r="J10" s="620">
        <v>0</v>
      </c>
      <c r="K10" s="620">
        <v>0</v>
      </c>
      <c r="L10" s="620">
        <v>0</v>
      </c>
      <c r="M10" s="620">
        <v>0</v>
      </c>
      <c r="N10" s="620">
        <v>6200</v>
      </c>
      <c r="O10" s="620">
        <v>0</v>
      </c>
      <c r="P10" s="620">
        <v>0</v>
      </c>
      <c r="Q10" s="620">
        <v>0</v>
      </c>
      <c r="R10" s="620">
        <v>0</v>
      </c>
      <c r="S10" s="620">
        <v>0</v>
      </c>
      <c r="T10" s="620">
        <v>0</v>
      </c>
      <c r="U10" s="620">
        <v>0</v>
      </c>
      <c r="V10" s="620">
        <v>0</v>
      </c>
      <c r="W10" s="620">
        <f t="shared" si="0"/>
        <v>6200</v>
      </c>
      <c r="X10" s="614"/>
      <c r="Y10" s="605"/>
      <c r="Z10" s="605"/>
    </row>
    <row r="11" spans="1:26" s="606" customFormat="1" ht="25.5">
      <c r="A11" s="611" t="s">
        <v>1251</v>
      </c>
      <c r="B11" s="612" t="s">
        <v>68</v>
      </c>
      <c r="C11" s="612" t="s">
        <v>308</v>
      </c>
      <c r="D11" s="620">
        <v>334.3</v>
      </c>
      <c r="E11" s="620">
        <v>334.3</v>
      </c>
      <c r="F11" s="755" t="s">
        <v>5123</v>
      </c>
      <c r="G11" s="763">
        <v>45121</v>
      </c>
      <c r="H11" s="765">
        <v>120</v>
      </c>
      <c r="I11" s="766" t="s">
        <v>5124</v>
      </c>
      <c r="J11" s="620">
        <v>334.3</v>
      </c>
      <c r="K11" s="620">
        <v>0</v>
      </c>
      <c r="L11" s="620">
        <v>334.3</v>
      </c>
      <c r="M11" s="620">
        <v>0</v>
      </c>
      <c r="N11" s="620">
        <v>0</v>
      </c>
      <c r="O11" s="620">
        <v>0</v>
      </c>
      <c r="P11" s="620">
        <v>0</v>
      </c>
      <c r="Q11" s="620">
        <v>0</v>
      </c>
      <c r="R11" s="620">
        <v>0</v>
      </c>
      <c r="S11" s="620">
        <v>0</v>
      </c>
      <c r="T11" s="620">
        <v>0</v>
      </c>
      <c r="U11" s="620">
        <v>0</v>
      </c>
      <c r="V11" s="620">
        <v>0</v>
      </c>
      <c r="W11" s="620">
        <f t="shared" si="0"/>
        <v>334.3</v>
      </c>
      <c r="X11" s="614"/>
      <c r="Y11" s="605"/>
      <c r="Z11" s="605"/>
    </row>
    <row r="12" spans="1:26" s="606" customFormat="1" ht="25.5">
      <c r="A12" s="611" t="s">
        <v>1251</v>
      </c>
      <c r="B12" s="612" t="s">
        <v>68</v>
      </c>
      <c r="C12" s="612" t="s">
        <v>314</v>
      </c>
      <c r="D12" s="620">
        <v>2440.13</v>
      </c>
      <c r="E12" s="620">
        <v>2440.13</v>
      </c>
      <c r="F12" s="757"/>
      <c r="G12" s="764"/>
      <c r="H12" s="764"/>
      <c r="I12" s="767"/>
      <c r="J12" s="620">
        <v>2440.13</v>
      </c>
      <c r="K12" s="620">
        <v>0</v>
      </c>
      <c r="L12" s="620">
        <v>2440.13</v>
      </c>
      <c r="M12" s="620">
        <v>0</v>
      </c>
      <c r="N12" s="620">
        <v>0</v>
      </c>
      <c r="O12" s="620">
        <v>0</v>
      </c>
      <c r="P12" s="620">
        <v>0</v>
      </c>
      <c r="Q12" s="620">
        <v>0</v>
      </c>
      <c r="R12" s="620">
        <v>0</v>
      </c>
      <c r="S12" s="620">
        <v>0</v>
      </c>
      <c r="T12" s="620">
        <v>0</v>
      </c>
      <c r="U12" s="620">
        <v>0</v>
      </c>
      <c r="V12" s="620">
        <v>0</v>
      </c>
      <c r="W12" s="620">
        <f t="shared" si="0"/>
        <v>2440.13</v>
      </c>
      <c r="X12" s="614"/>
      <c r="Y12" s="605"/>
      <c r="Z12" s="605"/>
    </row>
    <row r="13" spans="1:26" s="606" customFormat="1" ht="38.25">
      <c r="A13" s="611" t="s">
        <v>1251</v>
      </c>
      <c r="B13" s="612" t="s">
        <v>68</v>
      </c>
      <c r="C13" s="612" t="s">
        <v>250</v>
      </c>
      <c r="D13" s="620">
        <v>27375</v>
      </c>
      <c r="E13" s="620">
        <v>27375</v>
      </c>
      <c r="F13" s="612" t="s">
        <v>5125</v>
      </c>
      <c r="G13" s="631">
        <v>44981</v>
      </c>
      <c r="H13" s="632">
        <v>15</v>
      </c>
      <c r="I13" s="613" t="s">
        <v>5126</v>
      </c>
      <c r="J13" s="620">
        <v>27375</v>
      </c>
      <c r="K13" s="620">
        <v>0</v>
      </c>
      <c r="L13" s="620">
        <v>0</v>
      </c>
      <c r="M13" s="620">
        <v>27375</v>
      </c>
      <c r="N13" s="620">
        <v>0</v>
      </c>
      <c r="O13" s="620">
        <v>0</v>
      </c>
      <c r="P13" s="620">
        <v>0</v>
      </c>
      <c r="Q13" s="620">
        <v>0</v>
      </c>
      <c r="R13" s="620">
        <v>0</v>
      </c>
      <c r="S13" s="620">
        <v>0</v>
      </c>
      <c r="T13" s="620">
        <v>0</v>
      </c>
      <c r="U13" s="620">
        <v>0</v>
      </c>
      <c r="V13" s="620">
        <v>0</v>
      </c>
      <c r="W13" s="620">
        <f t="shared" si="0"/>
        <v>27375</v>
      </c>
      <c r="X13" s="614"/>
      <c r="Y13" s="605"/>
      <c r="Z13" s="605"/>
    </row>
    <row r="14" spans="1:26" s="606" customFormat="1" ht="38.25">
      <c r="A14" s="755" t="s">
        <v>1251</v>
      </c>
      <c r="B14" s="755" t="s">
        <v>1288</v>
      </c>
      <c r="C14" s="755" t="s">
        <v>416</v>
      </c>
      <c r="D14" s="752">
        <v>18593.419999999998</v>
      </c>
      <c r="E14" s="752">
        <v>18593.419999999998</v>
      </c>
      <c r="F14" s="612" t="s">
        <v>5127</v>
      </c>
      <c r="G14" s="631">
        <v>45090</v>
      </c>
      <c r="H14" s="632">
        <v>60</v>
      </c>
      <c r="I14" s="613" t="s">
        <v>5128</v>
      </c>
      <c r="J14" s="620">
        <v>6000</v>
      </c>
      <c r="K14" s="620">
        <v>0</v>
      </c>
      <c r="L14" s="620">
        <v>0</v>
      </c>
      <c r="M14" s="620">
        <v>0</v>
      </c>
      <c r="N14" s="620">
        <v>0</v>
      </c>
      <c r="O14" s="620">
        <v>0</v>
      </c>
      <c r="P14" s="620">
        <v>0</v>
      </c>
      <c r="Q14" s="620">
        <v>0</v>
      </c>
      <c r="R14" s="620">
        <v>0</v>
      </c>
      <c r="S14" s="620"/>
      <c r="T14" s="620">
        <v>0</v>
      </c>
      <c r="U14" s="620">
        <v>0</v>
      </c>
      <c r="V14" s="620">
        <v>0</v>
      </c>
      <c r="W14" s="621">
        <f>SUM(K14:V14)</f>
        <v>0</v>
      </c>
      <c r="X14" s="614"/>
      <c r="Y14" s="605"/>
      <c r="Z14" s="605"/>
    </row>
    <row r="15" spans="1:26" s="606" customFormat="1" ht="38.25">
      <c r="A15" s="756"/>
      <c r="B15" s="756"/>
      <c r="C15" s="756"/>
      <c r="D15" s="753"/>
      <c r="E15" s="753"/>
      <c r="F15" s="612" t="s">
        <v>5129</v>
      </c>
      <c r="G15" s="631">
        <v>44771</v>
      </c>
      <c r="H15" s="632">
        <v>120</v>
      </c>
      <c r="I15" s="613" t="s">
        <v>5130</v>
      </c>
      <c r="J15" s="620">
        <v>10333.42</v>
      </c>
      <c r="K15" s="622"/>
      <c r="L15" s="620">
        <v>10633.42</v>
      </c>
      <c r="M15" s="620">
        <v>0</v>
      </c>
      <c r="N15" s="620">
        <v>0</v>
      </c>
      <c r="O15" s="620">
        <v>0</v>
      </c>
      <c r="P15" s="620">
        <v>0</v>
      </c>
      <c r="Q15" s="620">
        <v>0</v>
      </c>
      <c r="R15" s="620">
        <v>0</v>
      </c>
      <c r="S15" s="620">
        <v>0</v>
      </c>
      <c r="T15" s="620">
        <v>0</v>
      </c>
      <c r="U15" s="620">
        <v>0</v>
      </c>
      <c r="V15" s="620">
        <v>0</v>
      </c>
      <c r="W15" s="621">
        <f t="shared" ref="W15" si="1">SUM(K15:V15)</f>
        <v>10633.42</v>
      </c>
      <c r="X15" s="615"/>
      <c r="Y15" s="605"/>
      <c r="Z15" s="605"/>
    </row>
    <row r="16" spans="1:26" s="606" customFormat="1" ht="38.25">
      <c r="A16" s="757"/>
      <c r="B16" s="757"/>
      <c r="C16" s="757"/>
      <c r="D16" s="754"/>
      <c r="E16" s="754"/>
      <c r="F16" s="612" t="s">
        <v>5131</v>
      </c>
      <c r="G16" s="631">
        <v>44651</v>
      </c>
      <c r="H16" s="632">
        <v>365</v>
      </c>
      <c r="I16" s="613" t="s">
        <v>5132</v>
      </c>
      <c r="J16" s="620">
        <v>300</v>
      </c>
      <c r="K16" s="620">
        <v>7960</v>
      </c>
      <c r="L16" s="620">
        <v>0</v>
      </c>
      <c r="M16" s="620">
        <v>0</v>
      </c>
      <c r="N16" s="620">
        <v>0</v>
      </c>
      <c r="O16" s="620">
        <v>0</v>
      </c>
      <c r="P16" s="620">
        <v>0</v>
      </c>
      <c r="Q16" s="620">
        <v>0</v>
      </c>
      <c r="R16" s="620">
        <v>0</v>
      </c>
      <c r="S16" s="620">
        <v>0</v>
      </c>
      <c r="T16" s="620">
        <v>0</v>
      </c>
      <c r="U16" s="620">
        <v>0</v>
      </c>
      <c r="V16" s="620">
        <v>0</v>
      </c>
      <c r="W16" s="621">
        <f>SUM(K16:V16)</f>
        <v>7960</v>
      </c>
      <c r="X16" s="614"/>
      <c r="Y16" s="605"/>
      <c r="Z16" s="605"/>
    </row>
    <row r="17" spans="1:26" s="606" customFormat="1" ht="38.25">
      <c r="A17" s="611" t="s">
        <v>1251</v>
      </c>
      <c r="B17" s="612" t="s">
        <v>1288</v>
      </c>
      <c r="C17" s="612" t="s">
        <v>154</v>
      </c>
      <c r="D17" s="620">
        <v>5280</v>
      </c>
      <c r="E17" s="620">
        <v>5280</v>
      </c>
      <c r="F17" s="612" t="s">
        <v>5133</v>
      </c>
      <c r="G17" s="631">
        <v>44721</v>
      </c>
      <c r="H17" s="632">
        <v>222</v>
      </c>
      <c r="I17" s="613" t="s">
        <v>5134</v>
      </c>
      <c r="J17" s="620">
        <v>0</v>
      </c>
      <c r="K17" s="620">
        <v>0</v>
      </c>
      <c r="L17" s="620">
        <v>0</v>
      </c>
      <c r="M17" s="620">
        <v>5280</v>
      </c>
      <c r="N17" s="620">
        <v>0</v>
      </c>
      <c r="O17" s="620">
        <v>0</v>
      </c>
      <c r="P17" s="620">
        <v>0</v>
      </c>
      <c r="Q17" s="620">
        <v>0</v>
      </c>
      <c r="R17" s="620">
        <v>0</v>
      </c>
      <c r="S17" s="620">
        <v>0</v>
      </c>
      <c r="T17" s="620">
        <v>0</v>
      </c>
      <c r="U17" s="620">
        <v>0</v>
      </c>
      <c r="V17" s="620">
        <v>0</v>
      </c>
      <c r="W17" s="620">
        <f t="shared" si="0"/>
        <v>5280</v>
      </c>
      <c r="X17" s="614"/>
      <c r="Y17" s="605"/>
      <c r="Z17" s="605"/>
    </row>
    <row r="18" spans="1:26" s="606" customFormat="1" ht="38.25">
      <c r="A18" s="611" t="s">
        <v>1251</v>
      </c>
      <c r="B18" s="612" t="s">
        <v>1288</v>
      </c>
      <c r="C18" s="612" t="s">
        <v>1295</v>
      </c>
      <c r="D18" s="620">
        <v>1600</v>
      </c>
      <c r="E18" s="620">
        <v>1600</v>
      </c>
      <c r="F18" s="612" t="s">
        <v>5135</v>
      </c>
      <c r="G18" s="631">
        <v>44894</v>
      </c>
      <c r="H18" s="632">
        <v>60</v>
      </c>
      <c r="I18" s="613" t="s">
        <v>5136</v>
      </c>
      <c r="J18" s="620">
        <v>1600</v>
      </c>
      <c r="K18" s="620">
        <v>0</v>
      </c>
      <c r="L18" s="620">
        <v>1600</v>
      </c>
      <c r="M18" s="620">
        <v>0</v>
      </c>
      <c r="N18" s="620">
        <v>0</v>
      </c>
      <c r="O18" s="620">
        <v>0</v>
      </c>
      <c r="P18" s="620">
        <v>0</v>
      </c>
      <c r="Q18" s="620">
        <v>0</v>
      </c>
      <c r="R18" s="620">
        <v>0</v>
      </c>
      <c r="S18" s="620">
        <v>0</v>
      </c>
      <c r="T18" s="620">
        <v>0</v>
      </c>
      <c r="U18" s="620">
        <v>0</v>
      </c>
      <c r="V18" s="620">
        <v>0</v>
      </c>
      <c r="W18" s="620">
        <f t="shared" si="0"/>
        <v>1600</v>
      </c>
      <c r="X18" s="614"/>
      <c r="Y18" s="605"/>
      <c r="Z18" s="605"/>
    </row>
    <row r="19" spans="1:26" s="606" customFormat="1" ht="25.5">
      <c r="A19" s="611" t="s">
        <v>1251</v>
      </c>
      <c r="B19" s="612" t="s">
        <v>1288</v>
      </c>
      <c r="C19" s="612" t="s">
        <v>385</v>
      </c>
      <c r="D19" s="620">
        <v>120</v>
      </c>
      <c r="E19" s="620">
        <v>0</v>
      </c>
      <c r="F19" s="612" t="s">
        <v>5137</v>
      </c>
      <c r="G19" s="631">
        <v>44806</v>
      </c>
      <c r="H19" s="632">
        <v>365</v>
      </c>
      <c r="I19" s="613" t="s">
        <v>5138</v>
      </c>
      <c r="J19" s="620">
        <v>120</v>
      </c>
      <c r="K19" s="620">
        <v>0</v>
      </c>
      <c r="L19" s="620">
        <v>0</v>
      </c>
      <c r="M19" s="620">
        <v>0</v>
      </c>
      <c r="N19" s="620">
        <v>0</v>
      </c>
      <c r="O19" s="620">
        <v>0</v>
      </c>
      <c r="P19" s="620">
        <v>0</v>
      </c>
      <c r="Q19" s="620">
        <v>0</v>
      </c>
      <c r="R19" s="620">
        <v>0</v>
      </c>
      <c r="S19" s="620">
        <v>0</v>
      </c>
      <c r="T19" s="620">
        <v>120</v>
      </c>
      <c r="U19" s="620">
        <v>0</v>
      </c>
      <c r="V19" s="620">
        <v>0</v>
      </c>
      <c r="W19" s="620">
        <f>SUM(K19:V19)</f>
        <v>120</v>
      </c>
      <c r="X19" s="614"/>
      <c r="Y19" s="605"/>
      <c r="Z19" s="605"/>
    </row>
    <row r="20" spans="1:26" s="606" customFormat="1" ht="38.25">
      <c r="A20" s="611" t="s">
        <v>1251</v>
      </c>
      <c r="B20" s="612" t="s">
        <v>1288</v>
      </c>
      <c r="C20" s="612" t="s">
        <v>799</v>
      </c>
      <c r="D20" s="620">
        <v>4649</v>
      </c>
      <c r="E20" s="620">
        <v>4649</v>
      </c>
      <c r="F20" s="612" t="s">
        <v>5139</v>
      </c>
      <c r="G20" s="631">
        <v>44887</v>
      </c>
      <c r="H20" s="632">
        <v>90</v>
      </c>
      <c r="I20" s="613" t="s">
        <v>5140</v>
      </c>
      <c r="J20" s="620">
        <v>4679</v>
      </c>
      <c r="K20" s="620">
        <v>0</v>
      </c>
      <c r="L20" s="620">
        <v>0</v>
      </c>
      <c r="M20" s="620">
        <v>0</v>
      </c>
      <c r="N20" s="620">
        <v>0</v>
      </c>
      <c r="O20" s="620">
        <v>4649</v>
      </c>
      <c r="P20" s="620">
        <v>0</v>
      </c>
      <c r="Q20" s="620">
        <v>0</v>
      </c>
      <c r="R20" s="620">
        <v>0</v>
      </c>
      <c r="S20" s="620">
        <v>0</v>
      </c>
      <c r="T20" s="620">
        <v>0</v>
      </c>
      <c r="U20" s="620">
        <v>0</v>
      </c>
      <c r="V20" s="620">
        <v>0</v>
      </c>
      <c r="W20" s="620">
        <f t="shared" ref="W20:W22" si="2">SUM(K20:V20)</f>
        <v>4649</v>
      </c>
      <c r="X20" s="614"/>
      <c r="Y20" s="605"/>
      <c r="Z20" s="605"/>
    </row>
    <row r="21" spans="1:26" s="606" customFormat="1" ht="38.25">
      <c r="A21" s="611" t="s">
        <v>1251</v>
      </c>
      <c r="B21" s="612" t="s">
        <v>1288</v>
      </c>
      <c r="C21" s="612" t="s">
        <v>631</v>
      </c>
      <c r="D21" s="620">
        <v>4000</v>
      </c>
      <c r="E21" s="620">
        <v>827.88</v>
      </c>
      <c r="F21" s="612" t="s">
        <v>5131</v>
      </c>
      <c r="G21" s="631">
        <v>44651</v>
      </c>
      <c r="H21" s="632">
        <v>365</v>
      </c>
      <c r="I21" s="613" t="s">
        <v>5132</v>
      </c>
      <c r="J21" s="620">
        <v>827.88</v>
      </c>
      <c r="K21" s="620">
        <v>0</v>
      </c>
      <c r="L21" s="620">
        <v>0</v>
      </c>
      <c r="M21" s="620">
        <v>827.88</v>
      </c>
      <c r="N21" s="620">
        <v>0</v>
      </c>
      <c r="O21" s="620">
        <v>0</v>
      </c>
      <c r="P21" s="620">
        <v>0</v>
      </c>
      <c r="Q21" s="620">
        <v>0</v>
      </c>
      <c r="R21" s="620">
        <v>0</v>
      </c>
      <c r="S21" s="620">
        <v>0</v>
      </c>
      <c r="T21" s="620">
        <v>0</v>
      </c>
      <c r="U21" s="620">
        <v>0</v>
      </c>
      <c r="V21" s="620">
        <v>0</v>
      </c>
      <c r="W21" s="620">
        <f t="shared" si="2"/>
        <v>827.88</v>
      </c>
      <c r="X21" s="610"/>
      <c r="Y21" s="605"/>
      <c r="Z21" s="605"/>
    </row>
    <row r="22" spans="1:26" s="606" customFormat="1" ht="38.25">
      <c r="A22" s="611" t="s">
        <v>1251</v>
      </c>
      <c r="B22" s="612" t="s">
        <v>1288</v>
      </c>
      <c r="C22" s="612" t="s">
        <v>803</v>
      </c>
      <c r="D22" s="620">
        <v>4836.7299999999996</v>
      </c>
      <c r="E22" s="620">
        <v>4836.7299999999996</v>
      </c>
      <c r="F22" s="612" t="s">
        <v>5139</v>
      </c>
      <c r="G22" s="631">
        <v>44887</v>
      </c>
      <c r="H22" s="632">
        <v>90</v>
      </c>
      <c r="I22" s="613" t="s">
        <v>5140</v>
      </c>
      <c r="J22" s="620">
        <v>4836.7299999999996</v>
      </c>
      <c r="K22" s="620">
        <v>0</v>
      </c>
      <c r="L22" s="620">
        <v>0</v>
      </c>
      <c r="M22" s="620">
        <v>0</v>
      </c>
      <c r="N22" s="620">
        <v>0</v>
      </c>
      <c r="O22" s="620">
        <v>4836.7299999999996</v>
      </c>
      <c r="P22" s="620">
        <v>0</v>
      </c>
      <c r="Q22" s="620">
        <v>0</v>
      </c>
      <c r="R22" s="620">
        <v>0</v>
      </c>
      <c r="S22" s="620">
        <v>0</v>
      </c>
      <c r="T22" s="620">
        <v>0</v>
      </c>
      <c r="U22" s="620">
        <v>0</v>
      </c>
      <c r="V22" s="620">
        <v>0</v>
      </c>
      <c r="W22" s="620">
        <f t="shared" si="2"/>
        <v>4836.7299999999996</v>
      </c>
      <c r="X22" s="614"/>
      <c r="Y22" s="605"/>
      <c r="Z22" s="605"/>
    </row>
    <row r="23" spans="1:26" s="606" customFormat="1" ht="38.25">
      <c r="A23" s="755" t="s">
        <v>1251</v>
      </c>
      <c r="B23" s="755" t="s">
        <v>1288</v>
      </c>
      <c r="C23" s="755" t="s">
        <v>248</v>
      </c>
      <c r="D23" s="752">
        <v>76246.960000000006</v>
      </c>
      <c r="E23" s="752">
        <v>44178.71</v>
      </c>
      <c r="F23" s="612" t="s">
        <v>5141</v>
      </c>
      <c r="G23" s="631">
        <v>44665</v>
      </c>
      <c r="H23" s="632">
        <v>120</v>
      </c>
      <c r="I23" s="613" t="s">
        <v>5142</v>
      </c>
      <c r="J23" s="620">
        <v>31924</v>
      </c>
      <c r="K23" s="620">
        <v>0</v>
      </c>
      <c r="L23" s="620">
        <v>0</v>
      </c>
      <c r="M23" s="620">
        <v>0</v>
      </c>
      <c r="N23" s="620">
        <v>31924</v>
      </c>
      <c r="O23" s="620">
        <v>0</v>
      </c>
      <c r="P23" s="620">
        <v>0</v>
      </c>
      <c r="Q23" s="620">
        <v>0</v>
      </c>
      <c r="R23" s="620">
        <v>0</v>
      </c>
      <c r="S23" s="620"/>
      <c r="T23" s="620">
        <v>0</v>
      </c>
      <c r="U23" s="620">
        <v>0</v>
      </c>
      <c r="V23" s="620">
        <v>0</v>
      </c>
      <c r="W23" s="752">
        <f>N24+L25+N23</f>
        <v>44178.71</v>
      </c>
      <c r="X23" s="610"/>
      <c r="Y23" s="605"/>
      <c r="Z23" s="605"/>
    </row>
    <row r="24" spans="1:26" s="606" customFormat="1" ht="38.25">
      <c r="A24" s="756"/>
      <c r="B24" s="756"/>
      <c r="C24" s="756"/>
      <c r="D24" s="753"/>
      <c r="E24" s="753"/>
      <c r="F24" s="612" t="s">
        <v>5143</v>
      </c>
      <c r="G24" s="631">
        <v>44825</v>
      </c>
      <c r="H24" s="632">
        <v>120</v>
      </c>
      <c r="I24" s="613" t="s">
        <v>5144</v>
      </c>
      <c r="J24" s="620">
        <v>6649.71</v>
      </c>
      <c r="K24" s="620">
        <v>0</v>
      </c>
      <c r="L24" s="620">
        <v>0</v>
      </c>
      <c r="M24" s="620">
        <v>0</v>
      </c>
      <c r="N24" s="620">
        <v>6649.71</v>
      </c>
      <c r="O24" s="620">
        <v>0</v>
      </c>
      <c r="P24" s="620">
        <v>0</v>
      </c>
      <c r="Q24" s="620">
        <v>0</v>
      </c>
      <c r="R24" s="620">
        <v>0</v>
      </c>
      <c r="S24" s="620">
        <v>0</v>
      </c>
      <c r="T24" s="620">
        <v>0</v>
      </c>
      <c r="U24" s="620">
        <v>0</v>
      </c>
      <c r="V24" s="620">
        <v>0</v>
      </c>
      <c r="W24" s="753"/>
      <c r="X24" s="614"/>
      <c r="Y24" s="605"/>
      <c r="Z24" s="605"/>
    </row>
    <row r="25" spans="1:26" s="606" customFormat="1" ht="38.25">
      <c r="A25" s="757"/>
      <c r="B25" s="757"/>
      <c r="C25" s="757"/>
      <c r="D25" s="754"/>
      <c r="E25" s="754"/>
      <c r="F25" s="612" t="s">
        <v>5145</v>
      </c>
      <c r="G25" s="631">
        <v>44917</v>
      </c>
      <c r="H25" s="632">
        <v>90</v>
      </c>
      <c r="I25" s="613" t="s">
        <v>5146</v>
      </c>
      <c r="J25" s="620">
        <v>5605</v>
      </c>
      <c r="K25" s="620">
        <v>0</v>
      </c>
      <c r="L25" s="620">
        <v>5605</v>
      </c>
      <c r="M25" s="620">
        <v>0</v>
      </c>
      <c r="N25" s="620">
        <v>0</v>
      </c>
      <c r="O25" s="620">
        <v>0</v>
      </c>
      <c r="P25" s="620">
        <v>0</v>
      </c>
      <c r="Q25" s="620">
        <v>0</v>
      </c>
      <c r="R25" s="620">
        <v>0</v>
      </c>
      <c r="S25" s="620">
        <v>0</v>
      </c>
      <c r="T25" s="620">
        <v>0</v>
      </c>
      <c r="U25" s="620">
        <v>0</v>
      </c>
      <c r="V25" s="620">
        <v>0</v>
      </c>
      <c r="W25" s="754"/>
      <c r="X25" s="614"/>
      <c r="Y25" s="605"/>
      <c r="Z25" s="605"/>
    </row>
    <row r="26" spans="1:26" s="606" customFormat="1" ht="51">
      <c r="A26" s="611" t="s">
        <v>1251</v>
      </c>
      <c r="B26" s="612" t="s">
        <v>1288</v>
      </c>
      <c r="C26" s="612" t="s">
        <v>250</v>
      </c>
      <c r="D26" s="620">
        <v>161626.29</v>
      </c>
      <c r="E26" s="620">
        <v>161626.29</v>
      </c>
      <c r="F26" s="612" t="s">
        <v>5147</v>
      </c>
      <c r="G26" s="631">
        <v>44846</v>
      </c>
      <c r="H26" s="632">
        <v>120</v>
      </c>
      <c r="I26" s="613" t="s">
        <v>5148</v>
      </c>
      <c r="J26" s="620">
        <v>161626.29</v>
      </c>
      <c r="K26" s="620">
        <v>0</v>
      </c>
      <c r="L26" s="620">
        <v>0</v>
      </c>
      <c r="M26" s="620">
        <v>0</v>
      </c>
      <c r="N26" s="620">
        <v>161626.29</v>
      </c>
      <c r="O26" s="620">
        <v>0</v>
      </c>
      <c r="P26" s="620">
        <v>0</v>
      </c>
      <c r="Q26" s="620">
        <v>0</v>
      </c>
      <c r="R26" s="620">
        <v>0</v>
      </c>
      <c r="S26" s="620">
        <v>0</v>
      </c>
      <c r="T26" s="620">
        <v>0</v>
      </c>
      <c r="U26" s="620">
        <v>0</v>
      </c>
      <c r="V26" s="620">
        <v>0</v>
      </c>
      <c r="W26" s="620">
        <f t="shared" si="0"/>
        <v>161626.29</v>
      </c>
      <c r="X26" s="614"/>
      <c r="Y26" s="605"/>
      <c r="Z26" s="605"/>
    </row>
    <row r="27" spans="1:26" s="606" customFormat="1" ht="38.25">
      <c r="A27" s="611" t="s">
        <v>1251</v>
      </c>
      <c r="B27" s="612" t="s">
        <v>1309</v>
      </c>
      <c r="C27" s="612" t="s">
        <v>382</v>
      </c>
      <c r="D27" s="620">
        <v>13681.85</v>
      </c>
      <c r="E27" s="620">
        <v>0</v>
      </c>
      <c r="F27" s="612" t="s">
        <v>5149</v>
      </c>
      <c r="G27" s="631">
        <v>44724</v>
      </c>
      <c r="H27" s="632">
        <v>150</v>
      </c>
      <c r="I27" s="613" t="s">
        <v>5150</v>
      </c>
      <c r="J27" s="620">
        <v>13681.85</v>
      </c>
      <c r="K27" s="620">
        <v>0</v>
      </c>
      <c r="L27" s="620">
        <v>0</v>
      </c>
      <c r="M27" s="620">
        <v>0</v>
      </c>
      <c r="N27" s="620">
        <v>0</v>
      </c>
      <c r="O27" s="620">
        <v>0</v>
      </c>
      <c r="P27" s="620">
        <v>0</v>
      </c>
      <c r="Q27" s="620">
        <v>0</v>
      </c>
      <c r="R27" s="620">
        <v>0</v>
      </c>
      <c r="S27" s="620">
        <v>0</v>
      </c>
      <c r="T27" s="620">
        <v>0</v>
      </c>
      <c r="U27" s="620">
        <v>0</v>
      </c>
      <c r="V27" s="620">
        <v>0</v>
      </c>
      <c r="W27" s="620">
        <f t="shared" si="0"/>
        <v>0</v>
      </c>
      <c r="X27" s="610"/>
      <c r="Y27" s="605"/>
      <c r="Z27" s="605"/>
    </row>
    <row r="28" spans="1:26" s="606" customFormat="1" ht="38.25">
      <c r="A28" s="607" t="s">
        <v>1251</v>
      </c>
      <c r="B28" s="608" t="s">
        <v>1309</v>
      </c>
      <c r="C28" s="608" t="s">
        <v>843</v>
      </c>
      <c r="D28" s="619">
        <v>5300.13</v>
      </c>
      <c r="E28" s="619">
        <v>0</v>
      </c>
      <c r="F28" s="608" t="s">
        <v>5151</v>
      </c>
      <c r="G28" s="629">
        <v>44859</v>
      </c>
      <c r="H28" s="630">
        <v>120</v>
      </c>
      <c r="I28" s="609" t="s">
        <v>5152</v>
      </c>
      <c r="J28" s="619">
        <v>5300.13</v>
      </c>
      <c r="K28" s="619">
        <v>0</v>
      </c>
      <c r="L28" s="619">
        <v>0</v>
      </c>
      <c r="M28" s="619">
        <v>0</v>
      </c>
      <c r="N28" s="619">
        <v>0</v>
      </c>
      <c r="O28" s="619">
        <v>0</v>
      </c>
      <c r="P28" s="619">
        <v>5300.13</v>
      </c>
      <c r="Q28" s="619">
        <v>0</v>
      </c>
      <c r="R28" s="619">
        <v>0</v>
      </c>
      <c r="S28" s="619">
        <v>0</v>
      </c>
      <c r="T28" s="619">
        <v>0</v>
      </c>
      <c r="U28" s="619">
        <v>0</v>
      </c>
      <c r="V28" s="619">
        <v>0</v>
      </c>
      <c r="W28" s="619">
        <f t="shared" si="0"/>
        <v>5300.13</v>
      </c>
      <c r="X28" s="616"/>
      <c r="Y28" s="605"/>
      <c r="Z28" s="605"/>
    </row>
    <row r="29" spans="1:26" s="606" customFormat="1" ht="51">
      <c r="A29" s="611" t="s">
        <v>1251</v>
      </c>
      <c r="B29" s="612" t="s">
        <v>1316</v>
      </c>
      <c r="C29" s="612" t="s">
        <v>178</v>
      </c>
      <c r="D29" s="620">
        <v>7331.06</v>
      </c>
      <c r="E29" s="620">
        <v>7331.06</v>
      </c>
      <c r="F29" s="612" t="s">
        <v>5153</v>
      </c>
      <c r="G29" s="631">
        <v>44931</v>
      </c>
      <c r="H29" s="632">
        <v>30</v>
      </c>
      <c r="I29" s="613" t="s">
        <v>5154</v>
      </c>
      <c r="J29" s="620">
        <v>7331.06</v>
      </c>
      <c r="K29" s="620">
        <v>0</v>
      </c>
      <c r="L29" s="620">
        <v>0</v>
      </c>
      <c r="M29" s="620">
        <v>0</v>
      </c>
      <c r="N29" s="620">
        <v>7331.06</v>
      </c>
      <c r="O29" s="620">
        <v>0</v>
      </c>
      <c r="P29" s="620">
        <v>0</v>
      </c>
      <c r="Q29" s="620">
        <v>0</v>
      </c>
      <c r="R29" s="620">
        <v>0</v>
      </c>
      <c r="S29" s="620">
        <v>0</v>
      </c>
      <c r="T29" s="620">
        <v>0</v>
      </c>
      <c r="U29" s="620">
        <v>0</v>
      </c>
      <c r="V29" s="620">
        <v>0</v>
      </c>
      <c r="W29" s="620">
        <f t="shared" si="0"/>
        <v>7331.06</v>
      </c>
      <c r="X29" s="614"/>
      <c r="Y29" s="605"/>
      <c r="Z29" s="605"/>
    </row>
    <row r="30" spans="1:26" s="606" customFormat="1" ht="38.25">
      <c r="A30" s="611" t="s">
        <v>1251</v>
      </c>
      <c r="B30" s="612" t="s">
        <v>1316</v>
      </c>
      <c r="C30" s="612" t="s">
        <v>158</v>
      </c>
      <c r="D30" s="620">
        <v>11283.3</v>
      </c>
      <c r="E30" s="620">
        <v>0</v>
      </c>
      <c r="F30" s="612" t="s">
        <v>5155</v>
      </c>
      <c r="G30" s="631">
        <v>45056</v>
      </c>
      <c r="H30" s="632">
        <v>30</v>
      </c>
      <c r="I30" s="613" t="s">
        <v>5156</v>
      </c>
      <c r="J30" s="620">
        <v>11283.3</v>
      </c>
      <c r="K30" s="620">
        <v>0</v>
      </c>
      <c r="L30" s="620">
        <v>0</v>
      </c>
      <c r="M30" s="620">
        <v>0</v>
      </c>
      <c r="N30" s="620">
        <v>0</v>
      </c>
      <c r="O30" s="620">
        <v>0</v>
      </c>
      <c r="P30" s="620">
        <v>0</v>
      </c>
      <c r="Q30" s="620">
        <v>11283.3</v>
      </c>
      <c r="R30" s="620">
        <v>0</v>
      </c>
      <c r="S30" s="620">
        <v>0</v>
      </c>
      <c r="T30" s="620">
        <v>0</v>
      </c>
      <c r="U30" s="620">
        <v>0</v>
      </c>
      <c r="V30" s="620">
        <v>0</v>
      </c>
      <c r="W30" s="620">
        <f t="shared" si="0"/>
        <v>11283.3</v>
      </c>
      <c r="X30" s="614"/>
      <c r="Y30" s="605"/>
      <c r="Z30" s="605"/>
    </row>
    <row r="31" spans="1:26" s="606" customFormat="1" ht="38.25">
      <c r="A31" s="611" t="s">
        <v>1251</v>
      </c>
      <c r="B31" s="612" t="s">
        <v>1316</v>
      </c>
      <c r="C31" s="612" t="s">
        <v>843</v>
      </c>
      <c r="D31" s="620">
        <v>50700</v>
      </c>
      <c r="E31" s="620">
        <v>0</v>
      </c>
      <c r="F31" s="612" t="s">
        <v>5157</v>
      </c>
      <c r="G31" s="631">
        <v>44897</v>
      </c>
      <c r="H31" s="632" t="s">
        <v>5158</v>
      </c>
      <c r="I31" s="613" t="s">
        <v>5159</v>
      </c>
      <c r="J31" s="620">
        <v>50700</v>
      </c>
      <c r="K31" s="620">
        <v>0</v>
      </c>
      <c r="L31" s="620">
        <v>0</v>
      </c>
      <c r="M31" s="620">
        <v>0</v>
      </c>
      <c r="N31" s="620">
        <v>0</v>
      </c>
      <c r="O31" s="620">
        <v>0</v>
      </c>
      <c r="P31" s="620">
        <v>0</v>
      </c>
      <c r="Q31" s="620">
        <v>0</v>
      </c>
      <c r="R31" s="620">
        <v>50700</v>
      </c>
      <c r="S31" s="620">
        <v>0</v>
      </c>
      <c r="T31" s="620">
        <v>0</v>
      </c>
      <c r="U31" s="620">
        <v>0</v>
      </c>
      <c r="V31" s="620">
        <v>0</v>
      </c>
      <c r="W31" s="620">
        <f t="shared" si="0"/>
        <v>50700</v>
      </c>
      <c r="X31" s="614"/>
      <c r="Y31" s="605"/>
      <c r="Z31" s="605"/>
    </row>
    <row r="32" spans="1:26" s="198" customFormat="1" ht="15.75" thickBot="1">
      <c r="A32" s="190"/>
      <c r="B32" s="190"/>
      <c r="C32" s="190"/>
      <c r="D32" s="623">
        <f>SUM(D5:D31)</f>
        <v>17775222.790000003</v>
      </c>
      <c r="E32" s="623">
        <f>SUM(E5:E31)</f>
        <v>1904975.2499999998</v>
      </c>
      <c r="F32" s="625"/>
      <c r="G32" s="190"/>
      <c r="H32" s="190"/>
      <c r="I32" s="190"/>
      <c r="J32" s="623">
        <f t="shared" ref="J32:W32" si="3">SUM(J5:J31)</f>
        <v>17726572.420000002</v>
      </c>
      <c r="K32" s="623">
        <f>SUM(K5:K31)</f>
        <v>10999.8</v>
      </c>
      <c r="L32" s="623">
        <f t="shared" ref="L32:O32" si="4">SUM(L5:L31)</f>
        <v>20612.849999999999</v>
      </c>
      <c r="M32" s="623">
        <f t="shared" si="4"/>
        <v>1128184.8599999999</v>
      </c>
      <c r="N32" s="623">
        <f t="shared" si="4"/>
        <v>735397.73</v>
      </c>
      <c r="O32" s="623">
        <f t="shared" si="4"/>
        <v>9780.0099999999984</v>
      </c>
      <c r="P32" s="623">
        <f t="shared" si="3"/>
        <v>2255776.3199999998</v>
      </c>
      <c r="Q32" s="623">
        <f t="shared" si="3"/>
        <v>2261759.4899999998</v>
      </c>
      <c r="R32" s="623">
        <f t="shared" si="3"/>
        <v>2301176.19</v>
      </c>
      <c r="S32" s="623">
        <f t="shared" si="3"/>
        <v>2250476.19</v>
      </c>
      <c r="T32" s="623">
        <f t="shared" si="3"/>
        <v>2250596.19</v>
      </c>
      <c r="U32" s="623">
        <f t="shared" si="3"/>
        <v>2250476.19</v>
      </c>
      <c r="V32" s="623">
        <f t="shared" si="3"/>
        <v>2250476.19</v>
      </c>
      <c r="W32" s="623">
        <f t="shared" si="3"/>
        <v>17725712.010000002</v>
      </c>
      <c r="X32" s="190"/>
      <c r="Y32" s="190"/>
      <c r="Z32" s="190"/>
    </row>
    <row r="33" spans="1:26" ht="15.75" thickTop="1">
      <c r="A33" s="591"/>
      <c r="B33" s="591"/>
      <c r="C33" s="591"/>
      <c r="D33" s="624"/>
      <c r="E33" s="624"/>
      <c r="F33" s="626"/>
      <c r="G33" s="591"/>
      <c r="H33" s="591"/>
      <c r="I33" s="591"/>
      <c r="J33" s="590"/>
      <c r="K33" s="590"/>
      <c r="L33" s="590"/>
      <c r="M33" s="590"/>
      <c r="N33" s="590"/>
      <c r="O33" s="590"/>
      <c r="P33" s="590"/>
      <c r="Q33" s="590"/>
      <c r="R33" s="590"/>
      <c r="S33" s="590"/>
      <c r="T33" s="590"/>
      <c r="U33" s="590"/>
      <c r="V33" s="590"/>
      <c r="W33" s="590"/>
      <c r="X33" s="591"/>
      <c r="Y33" s="591"/>
      <c r="Z33" s="591"/>
    </row>
    <row r="34" spans="1:26">
      <c r="A34" s="591"/>
      <c r="B34" s="591"/>
      <c r="C34" s="591"/>
      <c r="D34" s="624"/>
      <c r="E34" s="624"/>
      <c r="F34" s="626"/>
      <c r="G34" s="591"/>
      <c r="H34" s="591"/>
      <c r="I34" s="591"/>
      <c r="J34" s="590"/>
      <c r="K34" s="590"/>
      <c r="L34" s="590"/>
      <c r="M34" s="590"/>
      <c r="N34" s="590"/>
      <c r="O34" s="590"/>
      <c r="P34" s="590"/>
      <c r="Q34" s="590"/>
      <c r="R34" s="590"/>
      <c r="S34" s="590"/>
      <c r="T34" s="590"/>
      <c r="U34" s="590"/>
      <c r="V34" s="590"/>
      <c r="W34" s="590"/>
      <c r="X34" s="591"/>
      <c r="Y34" s="591"/>
      <c r="Z34" s="591"/>
    </row>
    <row r="35" spans="1:26">
      <c r="A35" s="591"/>
      <c r="B35" s="591"/>
      <c r="C35" s="591"/>
      <c r="D35" s="624"/>
      <c r="E35" s="624"/>
      <c r="F35" s="626"/>
      <c r="G35" s="591"/>
      <c r="H35" s="591"/>
      <c r="I35" s="591"/>
      <c r="J35" s="590"/>
      <c r="K35" s="590"/>
      <c r="L35" s="590"/>
      <c r="M35" s="590"/>
      <c r="N35" s="590"/>
      <c r="O35" s="590"/>
      <c r="P35" s="590"/>
      <c r="Q35" s="590"/>
      <c r="R35" s="590"/>
      <c r="S35" s="590"/>
      <c r="T35" s="590"/>
      <c r="U35" s="590"/>
      <c r="V35" s="590"/>
      <c r="W35" s="590"/>
      <c r="X35" s="591"/>
      <c r="Y35" s="591"/>
      <c r="Z35" s="591"/>
    </row>
    <row r="36" spans="1:26">
      <c r="A36" s="591"/>
      <c r="B36" s="591"/>
      <c r="C36" s="591"/>
      <c r="D36" s="624"/>
      <c r="E36" s="624"/>
      <c r="F36" s="626"/>
      <c r="G36" s="591"/>
      <c r="H36" s="591"/>
      <c r="I36" s="591"/>
      <c r="J36" s="590"/>
      <c r="K36" s="590"/>
      <c r="L36" s="590"/>
      <c r="M36" s="590"/>
      <c r="N36" s="590"/>
      <c r="O36" s="590"/>
      <c r="P36" s="590"/>
      <c r="Q36" s="590"/>
      <c r="R36" s="590"/>
      <c r="S36" s="590"/>
      <c r="T36" s="590"/>
      <c r="U36" s="590"/>
      <c r="V36" s="590"/>
      <c r="W36" s="590"/>
      <c r="X36" s="591"/>
      <c r="Y36" s="591"/>
      <c r="Z36" s="591"/>
    </row>
    <row r="37" spans="1:26">
      <c r="A37" s="591"/>
      <c r="B37" s="591"/>
      <c r="C37" s="591"/>
      <c r="D37" s="624"/>
      <c r="E37" s="624"/>
      <c r="F37" s="626"/>
      <c r="G37" s="591"/>
      <c r="H37" s="591"/>
      <c r="I37" s="591"/>
      <c r="J37" s="590"/>
      <c r="K37" s="590"/>
      <c r="L37" s="590"/>
      <c r="M37" s="590"/>
      <c r="N37" s="590"/>
      <c r="O37" s="590"/>
      <c r="P37" s="590"/>
      <c r="Q37" s="590"/>
      <c r="R37" s="590"/>
      <c r="S37" s="590"/>
      <c r="T37" s="590"/>
      <c r="U37" s="590"/>
      <c r="V37" s="590"/>
      <c r="W37" s="590"/>
      <c r="X37" s="591"/>
      <c r="Y37" s="591"/>
      <c r="Z37" s="591"/>
    </row>
    <row r="38" spans="1:26">
      <c r="A38" s="591"/>
      <c r="B38" s="591"/>
      <c r="C38" s="591"/>
      <c r="D38" s="624"/>
      <c r="E38" s="624"/>
      <c r="F38" s="626"/>
      <c r="G38" s="591"/>
      <c r="H38" s="591"/>
      <c r="I38" s="591"/>
      <c r="J38" s="590"/>
      <c r="K38" s="590"/>
      <c r="L38" s="590"/>
      <c r="M38" s="590"/>
      <c r="N38" s="590"/>
      <c r="O38" s="590"/>
      <c r="P38" s="590"/>
      <c r="Q38" s="590"/>
      <c r="R38" s="590"/>
      <c r="S38" s="590"/>
      <c r="T38" s="590"/>
      <c r="U38" s="590"/>
      <c r="V38" s="590"/>
      <c r="W38" s="590"/>
      <c r="X38" s="591"/>
      <c r="Y38" s="591"/>
      <c r="Z38" s="591"/>
    </row>
    <row r="39" spans="1:26">
      <c r="A39" s="591"/>
      <c r="B39" s="591"/>
      <c r="C39" s="591"/>
      <c r="D39" s="624"/>
      <c r="E39" s="624"/>
      <c r="F39" s="626"/>
      <c r="G39" s="591"/>
      <c r="H39" s="591"/>
      <c r="I39" s="591"/>
      <c r="J39" s="590"/>
      <c r="K39" s="590"/>
      <c r="L39" s="590"/>
      <c r="M39" s="590"/>
      <c r="N39" s="590"/>
      <c r="O39" s="590"/>
      <c r="P39" s="590"/>
      <c r="Q39" s="590"/>
      <c r="R39" s="590"/>
      <c r="S39" s="590"/>
      <c r="T39" s="590"/>
      <c r="U39" s="590"/>
      <c r="V39" s="590"/>
      <c r="W39" s="590"/>
      <c r="X39" s="591"/>
      <c r="Y39" s="591"/>
      <c r="Z39" s="591"/>
    </row>
    <row r="40" spans="1:26">
      <c r="A40" s="591"/>
      <c r="B40" s="591"/>
      <c r="C40" s="591"/>
      <c r="D40" s="624"/>
      <c r="E40" s="624"/>
      <c r="F40" s="626"/>
      <c r="G40" s="591"/>
      <c r="H40" s="591"/>
      <c r="I40" s="591"/>
      <c r="J40" s="590"/>
      <c r="K40" s="590"/>
      <c r="L40" s="590"/>
      <c r="M40" s="590"/>
      <c r="N40" s="590"/>
      <c r="O40" s="590"/>
      <c r="P40" s="590"/>
      <c r="Q40" s="590"/>
      <c r="R40" s="590"/>
      <c r="S40" s="590"/>
      <c r="T40" s="590"/>
      <c r="U40" s="590"/>
      <c r="V40" s="590"/>
      <c r="W40" s="590"/>
      <c r="X40" s="591"/>
      <c r="Y40" s="591"/>
      <c r="Z40" s="591"/>
    </row>
    <row r="41" spans="1:26">
      <c r="A41" s="591"/>
      <c r="B41" s="591"/>
      <c r="C41" s="591"/>
      <c r="D41" s="624"/>
      <c r="E41" s="624"/>
      <c r="F41" s="626"/>
      <c r="G41" s="591"/>
      <c r="H41" s="591"/>
      <c r="I41" s="591"/>
      <c r="J41" s="590"/>
      <c r="K41" s="590"/>
      <c r="L41" s="590"/>
      <c r="M41" s="590"/>
      <c r="N41" s="590"/>
      <c r="O41" s="590"/>
      <c r="P41" s="590"/>
      <c r="Q41" s="590"/>
      <c r="R41" s="590"/>
      <c r="S41" s="590"/>
      <c r="T41" s="590"/>
      <c r="U41" s="590"/>
      <c r="V41" s="590"/>
      <c r="W41" s="590"/>
      <c r="X41" s="591"/>
      <c r="Y41" s="591"/>
      <c r="Z41" s="591"/>
    </row>
    <row r="42" spans="1:26">
      <c r="A42" s="591"/>
      <c r="B42" s="591"/>
      <c r="C42" s="591"/>
      <c r="D42" s="624"/>
      <c r="E42" s="624"/>
      <c r="F42" s="626"/>
      <c r="G42" s="591"/>
      <c r="H42" s="591"/>
      <c r="I42" s="591"/>
      <c r="J42" s="590"/>
      <c r="K42" s="590"/>
      <c r="L42" s="590"/>
      <c r="M42" s="590"/>
      <c r="N42" s="590"/>
      <c r="O42" s="590"/>
      <c r="P42" s="590"/>
      <c r="Q42" s="590"/>
      <c r="R42" s="590"/>
      <c r="S42" s="590"/>
      <c r="T42" s="590"/>
      <c r="U42" s="590"/>
      <c r="V42" s="590"/>
      <c r="W42" s="590"/>
      <c r="X42" s="591"/>
      <c r="Y42" s="591"/>
      <c r="Z42" s="591"/>
    </row>
    <row r="43" spans="1:26">
      <c r="A43" s="591"/>
      <c r="B43" s="591"/>
      <c r="C43" s="591"/>
      <c r="D43" s="624"/>
      <c r="E43" s="624"/>
      <c r="F43" s="626"/>
      <c r="G43" s="591"/>
      <c r="H43" s="591"/>
      <c r="I43" s="591"/>
      <c r="J43" s="590"/>
      <c r="K43" s="590"/>
      <c r="L43" s="590"/>
      <c r="M43" s="590"/>
      <c r="N43" s="590"/>
      <c r="O43" s="590"/>
      <c r="P43" s="590"/>
      <c r="Q43" s="590"/>
      <c r="R43" s="590"/>
      <c r="S43" s="590"/>
      <c r="T43" s="590"/>
      <c r="U43" s="590"/>
      <c r="V43" s="590"/>
      <c r="W43" s="590"/>
      <c r="X43" s="591"/>
      <c r="Y43" s="591"/>
      <c r="Z43" s="591"/>
    </row>
    <row r="44" spans="1:26">
      <c r="A44" s="591"/>
      <c r="B44" s="591"/>
      <c r="C44" s="591"/>
      <c r="D44" s="624"/>
      <c r="E44" s="624"/>
      <c r="F44" s="626"/>
      <c r="G44" s="591"/>
      <c r="H44" s="591"/>
      <c r="I44" s="591"/>
      <c r="J44" s="590"/>
      <c r="K44" s="590"/>
      <c r="L44" s="590"/>
      <c r="M44" s="590"/>
      <c r="N44" s="590"/>
      <c r="O44" s="590"/>
      <c r="P44" s="590"/>
      <c r="Q44" s="590"/>
      <c r="R44" s="590"/>
      <c r="S44" s="590"/>
      <c r="T44" s="590"/>
      <c r="U44" s="590"/>
      <c r="V44" s="590"/>
      <c r="W44" s="590"/>
      <c r="X44" s="591"/>
      <c r="Y44" s="591"/>
      <c r="Z44" s="591"/>
    </row>
    <row r="45" spans="1:26">
      <c r="A45" s="591"/>
      <c r="B45" s="591"/>
      <c r="C45" s="591"/>
      <c r="D45" s="590"/>
      <c r="E45" s="590"/>
      <c r="F45" s="626"/>
      <c r="G45" s="591"/>
      <c r="H45" s="591"/>
      <c r="I45" s="591"/>
      <c r="J45" s="590"/>
      <c r="K45" s="590"/>
      <c r="L45" s="590"/>
      <c r="M45" s="590"/>
      <c r="N45" s="590"/>
      <c r="O45" s="590"/>
      <c r="P45" s="590"/>
      <c r="Q45" s="590"/>
      <c r="R45" s="590"/>
      <c r="S45" s="590"/>
      <c r="T45" s="590"/>
      <c r="U45" s="590"/>
      <c r="V45" s="590"/>
      <c r="W45" s="590"/>
      <c r="X45" s="591"/>
      <c r="Y45" s="591"/>
      <c r="Z45" s="591"/>
    </row>
    <row r="46" spans="1:26">
      <c r="A46" s="591"/>
      <c r="B46" s="591"/>
      <c r="C46" s="591"/>
      <c r="D46" s="590"/>
      <c r="E46" s="590"/>
      <c r="F46" s="626"/>
      <c r="G46" s="591"/>
      <c r="H46" s="591"/>
      <c r="I46" s="591"/>
      <c r="J46" s="590"/>
      <c r="K46" s="590"/>
      <c r="L46" s="590"/>
      <c r="M46" s="590"/>
      <c r="N46" s="590"/>
      <c r="O46" s="590"/>
      <c r="P46" s="590"/>
      <c r="Q46" s="590"/>
      <c r="R46" s="590"/>
      <c r="S46" s="590"/>
      <c r="T46" s="590"/>
      <c r="U46" s="590"/>
      <c r="V46" s="590"/>
      <c r="W46" s="590"/>
      <c r="X46" s="591"/>
      <c r="Y46" s="591"/>
      <c r="Z46" s="591"/>
    </row>
    <row r="47" spans="1:26">
      <c r="A47" s="591"/>
      <c r="B47" s="591"/>
      <c r="C47" s="591"/>
      <c r="D47" s="590"/>
      <c r="E47" s="590"/>
      <c r="F47" s="626"/>
      <c r="G47" s="591"/>
      <c r="H47" s="591"/>
      <c r="I47" s="591"/>
      <c r="J47" s="590"/>
      <c r="K47" s="590"/>
      <c r="L47" s="590"/>
      <c r="M47" s="590"/>
      <c r="N47" s="590"/>
      <c r="O47" s="590"/>
      <c r="P47" s="590"/>
      <c r="Q47" s="590"/>
      <c r="R47" s="590"/>
      <c r="S47" s="590"/>
      <c r="T47" s="590"/>
      <c r="U47" s="590"/>
      <c r="V47" s="590"/>
      <c r="W47" s="590"/>
      <c r="X47" s="591"/>
      <c r="Y47" s="591"/>
      <c r="Z47" s="591"/>
    </row>
    <row r="48" spans="1:26">
      <c r="A48" s="591"/>
      <c r="B48" s="591"/>
      <c r="C48" s="591"/>
      <c r="D48" s="590"/>
      <c r="E48" s="590"/>
      <c r="F48" s="591"/>
      <c r="G48" s="591"/>
      <c r="H48" s="591"/>
      <c r="I48" s="591"/>
      <c r="J48" s="590"/>
      <c r="K48" s="590"/>
      <c r="L48" s="590"/>
      <c r="M48" s="590"/>
      <c r="N48" s="590"/>
      <c r="O48" s="590"/>
      <c r="P48" s="590"/>
      <c r="Q48" s="590"/>
      <c r="R48" s="590"/>
      <c r="S48" s="590"/>
      <c r="T48" s="590"/>
      <c r="U48" s="590"/>
      <c r="V48" s="590"/>
      <c r="W48" s="590"/>
      <c r="X48" s="591"/>
      <c r="Y48" s="591"/>
      <c r="Z48" s="591"/>
    </row>
    <row r="49" spans="1:26">
      <c r="A49" s="591"/>
      <c r="B49" s="591"/>
      <c r="C49" s="591"/>
      <c r="D49" s="590"/>
      <c r="E49" s="590"/>
      <c r="F49" s="591"/>
      <c r="G49" s="591"/>
      <c r="H49" s="591"/>
      <c r="I49" s="591"/>
      <c r="J49" s="590"/>
      <c r="K49" s="590"/>
      <c r="L49" s="590"/>
      <c r="M49" s="590"/>
      <c r="N49" s="590"/>
      <c r="O49" s="590"/>
      <c r="P49" s="590"/>
      <c r="Q49" s="590"/>
      <c r="R49" s="590"/>
      <c r="S49" s="590"/>
      <c r="T49" s="590"/>
      <c r="U49" s="590"/>
      <c r="V49" s="590"/>
      <c r="W49" s="590"/>
      <c r="X49" s="591"/>
      <c r="Y49" s="591"/>
      <c r="Z49" s="591"/>
    </row>
    <row r="50" spans="1:26">
      <c r="A50" s="591"/>
      <c r="B50" s="591"/>
      <c r="C50" s="591"/>
      <c r="D50" s="590"/>
      <c r="E50" s="590"/>
      <c r="F50" s="591"/>
      <c r="G50" s="591"/>
      <c r="H50" s="591"/>
      <c r="I50" s="591"/>
      <c r="J50" s="590"/>
      <c r="K50" s="590"/>
      <c r="L50" s="590"/>
      <c r="M50" s="590"/>
      <c r="N50" s="590"/>
      <c r="O50" s="590"/>
      <c r="P50" s="590"/>
      <c r="Q50" s="590"/>
      <c r="R50" s="590"/>
      <c r="S50" s="590"/>
      <c r="T50" s="590"/>
      <c r="U50" s="590"/>
      <c r="V50" s="590"/>
      <c r="W50" s="590"/>
      <c r="X50" s="591"/>
      <c r="Y50" s="591"/>
      <c r="Z50" s="591"/>
    </row>
    <row r="51" spans="1:26">
      <c r="A51" s="591"/>
      <c r="B51" s="591"/>
      <c r="C51" s="591"/>
      <c r="D51" s="590"/>
      <c r="E51" s="590"/>
      <c r="F51" s="591"/>
      <c r="G51" s="591"/>
      <c r="H51" s="591"/>
      <c r="I51" s="591"/>
      <c r="J51" s="590"/>
      <c r="K51" s="590"/>
      <c r="L51" s="590"/>
      <c r="M51" s="590"/>
      <c r="N51" s="590"/>
      <c r="O51" s="590"/>
      <c r="P51" s="590"/>
      <c r="Q51" s="590"/>
      <c r="R51" s="590"/>
      <c r="S51" s="590"/>
      <c r="T51" s="590"/>
      <c r="U51" s="590"/>
      <c r="V51" s="590"/>
      <c r="W51" s="590"/>
      <c r="X51" s="591"/>
      <c r="Y51" s="591"/>
      <c r="Z51" s="591"/>
    </row>
    <row r="52" spans="1:26">
      <c r="A52" s="591"/>
      <c r="B52" s="591"/>
      <c r="C52" s="591"/>
      <c r="D52" s="590"/>
      <c r="E52" s="590"/>
      <c r="F52" s="591"/>
      <c r="G52" s="591"/>
      <c r="H52" s="591"/>
      <c r="I52" s="591"/>
      <c r="J52" s="590"/>
      <c r="K52" s="590"/>
      <c r="L52" s="590"/>
      <c r="M52" s="590"/>
      <c r="N52" s="590"/>
      <c r="O52" s="590"/>
      <c r="P52" s="590"/>
      <c r="Q52" s="590"/>
      <c r="R52" s="590"/>
      <c r="S52" s="590"/>
      <c r="T52" s="590"/>
      <c r="U52" s="590"/>
      <c r="V52" s="590"/>
      <c r="W52" s="590"/>
      <c r="X52" s="591"/>
      <c r="Y52" s="591"/>
      <c r="Z52" s="591"/>
    </row>
    <row r="53" spans="1:26">
      <c r="A53" s="591"/>
      <c r="B53" s="591"/>
      <c r="C53" s="591"/>
      <c r="D53" s="590"/>
      <c r="E53" s="590"/>
      <c r="F53" s="591"/>
      <c r="G53" s="591"/>
      <c r="H53" s="591"/>
      <c r="I53" s="591"/>
      <c r="J53" s="590"/>
      <c r="K53" s="590"/>
      <c r="L53" s="590"/>
      <c r="M53" s="590"/>
      <c r="N53" s="590"/>
      <c r="O53" s="590"/>
      <c r="P53" s="590"/>
      <c r="Q53" s="590"/>
      <c r="R53" s="590"/>
      <c r="S53" s="590"/>
      <c r="T53" s="590"/>
      <c r="U53" s="590"/>
      <c r="V53" s="590"/>
      <c r="W53" s="590"/>
      <c r="X53" s="591"/>
      <c r="Y53" s="591"/>
      <c r="Z53" s="591"/>
    </row>
    <row r="54" spans="1:26">
      <c r="A54" s="591"/>
      <c r="B54" s="591"/>
      <c r="C54" s="591"/>
      <c r="D54" s="590"/>
      <c r="E54" s="590"/>
      <c r="F54" s="591"/>
      <c r="G54" s="591"/>
      <c r="H54" s="591"/>
      <c r="I54" s="591"/>
      <c r="J54" s="590"/>
      <c r="K54" s="590"/>
      <c r="L54" s="590"/>
      <c r="M54" s="590"/>
      <c r="N54" s="590"/>
      <c r="O54" s="590"/>
      <c r="P54" s="590"/>
      <c r="Q54" s="590"/>
      <c r="R54" s="590"/>
      <c r="S54" s="590"/>
      <c r="T54" s="590"/>
      <c r="U54" s="590"/>
      <c r="V54" s="590"/>
      <c r="W54" s="590"/>
      <c r="X54" s="591"/>
      <c r="Y54" s="591"/>
      <c r="Z54" s="591"/>
    </row>
    <row r="55" spans="1:26">
      <c r="A55" s="591"/>
      <c r="B55" s="591"/>
      <c r="C55" s="591"/>
      <c r="D55" s="590"/>
      <c r="E55" s="590"/>
      <c r="F55" s="591"/>
      <c r="G55" s="591"/>
      <c r="H55" s="591"/>
      <c r="I55" s="591"/>
      <c r="J55" s="590"/>
      <c r="K55" s="590"/>
      <c r="L55" s="590"/>
      <c r="M55" s="590"/>
      <c r="N55" s="590"/>
      <c r="O55" s="590"/>
      <c r="P55" s="590"/>
      <c r="Q55" s="590"/>
      <c r="R55" s="590"/>
      <c r="S55" s="590"/>
      <c r="T55" s="590"/>
      <c r="U55" s="590"/>
      <c r="V55" s="590"/>
      <c r="W55" s="590"/>
      <c r="X55" s="591"/>
      <c r="Y55" s="591"/>
      <c r="Z55" s="591"/>
    </row>
    <row r="56" spans="1:26">
      <c r="A56" s="591"/>
      <c r="B56" s="591"/>
      <c r="C56" s="591"/>
      <c r="D56" s="590"/>
      <c r="E56" s="590"/>
      <c r="F56" s="591"/>
      <c r="G56" s="591"/>
      <c r="H56" s="591"/>
      <c r="I56" s="591"/>
      <c r="J56" s="590"/>
      <c r="K56" s="590"/>
      <c r="L56" s="590"/>
      <c r="M56" s="590"/>
      <c r="N56" s="590"/>
      <c r="O56" s="590"/>
      <c r="P56" s="590"/>
      <c r="Q56" s="590"/>
      <c r="R56" s="590"/>
      <c r="S56" s="590"/>
      <c r="T56" s="590"/>
      <c r="U56" s="590"/>
      <c r="V56" s="590"/>
      <c r="W56" s="590"/>
      <c r="X56" s="591"/>
      <c r="Y56" s="591"/>
      <c r="Z56" s="591"/>
    </row>
    <row r="57" spans="1:26">
      <c r="A57" s="591"/>
      <c r="B57" s="591"/>
      <c r="C57" s="591"/>
      <c r="D57" s="590"/>
      <c r="E57" s="590"/>
      <c r="F57" s="591"/>
      <c r="G57" s="591"/>
      <c r="H57" s="591"/>
      <c r="I57" s="591"/>
      <c r="J57" s="590"/>
      <c r="K57" s="590"/>
      <c r="L57" s="590"/>
      <c r="M57" s="590"/>
      <c r="N57" s="590"/>
      <c r="O57" s="590"/>
      <c r="P57" s="590"/>
      <c r="Q57" s="590"/>
      <c r="R57" s="590"/>
      <c r="S57" s="590"/>
      <c r="T57" s="590"/>
      <c r="U57" s="590"/>
      <c r="V57" s="590"/>
      <c r="W57" s="590"/>
      <c r="X57" s="591"/>
      <c r="Y57" s="591"/>
      <c r="Z57" s="591"/>
    </row>
    <row r="58" spans="1:26">
      <c r="A58" s="591"/>
      <c r="B58" s="591"/>
      <c r="C58" s="591"/>
      <c r="D58" s="590"/>
      <c r="E58" s="590"/>
      <c r="F58" s="591"/>
      <c r="G58" s="591"/>
      <c r="H58" s="591"/>
      <c r="I58" s="591"/>
      <c r="J58" s="590"/>
      <c r="K58" s="590"/>
      <c r="L58" s="590"/>
      <c r="M58" s="590"/>
      <c r="N58" s="590"/>
      <c r="O58" s="590"/>
      <c r="P58" s="590"/>
      <c r="Q58" s="590"/>
      <c r="R58" s="590"/>
      <c r="S58" s="590"/>
      <c r="T58" s="590"/>
      <c r="U58" s="590"/>
      <c r="V58" s="590"/>
      <c r="W58" s="590"/>
      <c r="X58" s="591"/>
      <c r="Y58" s="591"/>
      <c r="Z58" s="591"/>
    </row>
    <row r="59" spans="1:26">
      <c r="A59" s="591"/>
      <c r="B59" s="591"/>
      <c r="C59" s="591"/>
      <c r="D59" s="590"/>
      <c r="E59" s="590"/>
      <c r="F59" s="591"/>
      <c r="G59" s="591"/>
      <c r="H59" s="591"/>
      <c r="I59" s="591"/>
      <c r="J59" s="590"/>
      <c r="K59" s="590"/>
      <c r="L59" s="590"/>
      <c r="M59" s="590"/>
      <c r="N59" s="590"/>
      <c r="O59" s="590"/>
      <c r="P59" s="590"/>
      <c r="Q59" s="590"/>
      <c r="R59" s="590"/>
      <c r="S59" s="590"/>
      <c r="T59" s="590"/>
      <c r="U59" s="590"/>
      <c r="V59" s="590"/>
      <c r="W59" s="590"/>
      <c r="X59" s="591"/>
      <c r="Y59" s="591"/>
      <c r="Z59" s="591"/>
    </row>
    <row r="60" spans="1:26">
      <c r="A60" s="591"/>
      <c r="B60" s="591"/>
      <c r="C60" s="591"/>
      <c r="D60" s="590"/>
      <c r="E60" s="590"/>
      <c r="F60" s="591"/>
      <c r="G60" s="591"/>
      <c r="H60" s="591"/>
      <c r="I60" s="591"/>
      <c r="J60" s="590"/>
      <c r="K60" s="590"/>
      <c r="L60" s="590"/>
      <c r="M60" s="590"/>
      <c r="N60" s="590"/>
      <c r="O60" s="590"/>
      <c r="P60" s="590"/>
      <c r="Q60" s="590"/>
      <c r="R60" s="590"/>
      <c r="S60" s="590"/>
      <c r="T60" s="590"/>
      <c r="U60" s="590"/>
      <c r="V60" s="590"/>
      <c r="W60" s="590"/>
      <c r="X60" s="591"/>
      <c r="Y60" s="591"/>
      <c r="Z60" s="591"/>
    </row>
    <row r="61" spans="1:26">
      <c r="A61" s="591"/>
      <c r="B61" s="591"/>
      <c r="C61" s="591"/>
      <c r="D61" s="590"/>
      <c r="E61" s="590"/>
      <c r="F61" s="591"/>
      <c r="G61" s="591"/>
      <c r="H61" s="591"/>
      <c r="I61" s="591"/>
      <c r="J61" s="590"/>
      <c r="K61" s="590"/>
      <c r="L61" s="590"/>
      <c r="M61" s="590"/>
      <c r="N61" s="590"/>
      <c r="O61" s="590"/>
      <c r="P61" s="590"/>
      <c r="Q61" s="590"/>
      <c r="R61" s="590"/>
      <c r="S61" s="590"/>
      <c r="T61" s="590"/>
      <c r="U61" s="590"/>
      <c r="V61" s="590"/>
      <c r="W61" s="590"/>
      <c r="X61" s="591"/>
      <c r="Y61" s="591"/>
      <c r="Z61" s="591"/>
    </row>
    <row r="62" spans="1:26">
      <c r="A62" s="591"/>
      <c r="B62" s="591"/>
      <c r="C62" s="591"/>
      <c r="D62" s="590"/>
      <c r="E62" s="590"/>
      <c r="F62" s="591"/>
      <c r="G62" s="591"/>
      <c r="H62" s="591"/>
      <c r="I62" s="591"/>
      <c r="J62" s="590"/>
      <c r="K62" s="590"/>
      <c r="L62" s="590"/>
      <c r="M62" s="590"/>
      <c r="N62" s="590"/>
      <c r="O62" s="590"/>
      <c r="P62" s="590"/>
      <c r="Q62" s="590"/>
      <c r="R62" s="590"/>
      <c r="S62" s="590"/>
      <c r="T62" s="590"/>
      <c r="U62" s="590"/>
      <c r="V62" s="590"/>
      <c r="W62" s="590"/>
      <c r="X62" s="591"/>
      <c r="Y62" s="591"/>
      <c r="Z62" s="591"/>
    </row>
    <row r="63" spans="1:26">
      <c r="A63" s="591"/>
      <c r="B63" s="591"/>
      <c r="C63" s="591"/>
      <c r="D63" s="590"/>
      <c r="E63" s="590"/>
      <c r="F63" s="591"/>
      <c r="G63" s="591"/>
      <c r="H63" s="591"/>
      <c r="I63" s="591"/>
      <c r="J63" s="590"/>
      <c r="K63" s="590"/>
      <c r="L63" s="590"/>
      <c r="M63" s="590"/>
      <c r="N63" s="590"/>
      <c r="O63" s="590"/>
      <c r="P63" s="590"/>
      <c r="Q63" s="590"/>
      <c r="R63" s="590"/>
      <c r="S63" s="590"/>
      <c r="T63" s="590"/>
      <c r="U63" s="590"/>
      <c r="V63" s="590"/>
      <c r="W63" s="590"/>
      <c r="X63" s="591"/>
      <c r="Y63" s="591"/>
      <c r="Z63" s="591"/>
    </row>
    <row r="64" spans="1:26">
      <c r="A64" s="591"/>
      <c r="B64" s="591"/>
      <c r="C64" s="591"/>
      <c r="D64" s="590"/>
      <c r="E64" s="590"/>
      <c r="F64" s="591"/>
      <c r="G64" s="591"/>
      <c r="H64" s="591"/>
      <c r="I64" s="591"/>
      <c r="J64" s="590"/>
      <c r="K64" s="590"/>
      <c r="L64" s="590"/>
      <c r="M64" s="590"/>
      <c r="N64" s="590"/>
      <c r="O64" s="590"/>
      <c r="P64" s="590"/>
      <c r="Q64" s="590"/>
      <c r="R64" s="590"/>
      <c r="S64" s="590"/>
      <c r="T64" s="590"/>
      <c r="U64" s="590"/>
      <c r="V64" s="590"/>
      <c r="W64" s="590"/>
      <c r="X64" s="591"/>
      <c r="Y64" s="591"/>
      <c r="Z64" s="591"/>
    </row>
    <row r="65" spans="1:26">
      <c r="A65" s="591"/>
      <c r="B65" s="591"/>
      <c r="C65" s="591"/>
      <c r="D65" s="590"/>
      <c r="E65" s="590"/>
      <c r="F65" s="591"/>
      <c r="G65" s="591"/>
      <c r="H65" s="591"/>
      <c r="I65" s="591"/>
      <c r="J65" s="590"/>
      <c r="K65" s="590"/>
      <c r="L65" s="590"/>
      <c r="M65" s="590"/>
      <c r="N65" s="590"/>
      <c r="O65" s="590"/>
      <c r="P65" s="590"/>
      <c r="Q65" s="590"/>
      <c r="R65" s="590"/>
      <c r="S65" s="590"/>
      <c r="T65" s="590"/>
      <c r="U65" s="590"/>
      <c r="V65" s="590"/>
      <c r="W65" s="590"/>
      <c r="X65" s="591"/>
      <c r="Y65" s="591"/>
      <c r="Z65" s="591"/>
    </row>
    <row r="66" spans="1:26">
      <c r="A66" s="591"/>
      <c r="B66" s="591"/>
      <c r="C66" s="591"/>
      <c r="D66" s="590"/>
      <c r="E66" s="590"/>
      <c r="F66" s="591"/>
      <c r="G66" s="591"/>
      <c r="H66" s="591"/>
      <c r="I66" s="591"/>
      <c r="J66" s="590"/>
      <c r="K66" s="590"/>
      <c r="L66" s="590"/>
      <c r="M66" s="590"/>
      <c r="N66" s="590"/>
      <c r="O66" s="590"/>
      <c r="P66" s="590"/>
      <c r="Q66" s="590"/>
      <c r="R66" s="590"/>
      <c r="S66" s="590"/>
      <c r="T66" s="590"/>
      <c r="U66" s="590"/>
      <c r="V66" s="590"/>
      <c r="W66" s="590"/>
      <c r="X66" s="591"/>
      <c r="Y66" s="591"/>
      <c r="Z66" s="591"/>
    </row>
    <row r="67" spans="1:26">
      <c r="A67" s="591"/>
      <c r="B67" s="591"/>
      <c r="C67" s="591"/>
      <c r="D67" s="590"/>
      <c r="E67" s="590"/>
      <c r="F67" s="591"/>
      <c r="G67" s="591"/>
      <c r="H67" s="591"/>
      <c r="I67" s="591"/>
      <c r="J67" s="590"/>
      <c r="K67" s="590"/>
      <c r="L67" s="590"/>
      <c r="M67" s="590"/>
      <c r="N67" s="590"/>
      <c r="O67" s="590"/>
      <c r="P67" s="590"/>
      <c r="Q67" s="590"/>
      <c r="R67" s="590"/>
      <c r="S67" s="590"/>
      <c r="T67" s="590"/>
      <c r="U67" s="590"/>
      <c r="V67" s="590"/>
      <c r="W67" s="590"/>
      <c r="X67" s="591"/>
      <c r="Y67" s="591"/>
      <c r="Z67" s="591"/>
    </row>
    <row r="68" spans="1:26">
      <c r="A68" s="591"/>
      <c r="B68" s="591"/>
      <c r="C68" s="591"/>
      <c r="D68" s="590"/>
      <c r="E68" s="590"/>
      <c r="F68" s="591"/>
      <c r="G68" s="591"/>
      <c r="H68" s="591"/>
      <c r="I68" s="591"/>
      <c r="J68" s="590"/>
      <c r="K68" s="590"/>
      <c r="L68" s="590"/>
      <c r="M68" s="590"/>
      <c r="N68" s="590"/>
      <c r="O68" s="590"/>
      <c r="P68" s="590"/>
      <c r="Q68" s="590"/>
      <c r="R68" s="590"/>
      <c r="S68" s="590"/>
      <c r="T68" s="590"/>
      <c r="U68" s="590"/>
      <c r="V68" s="590"/>
      <c r="W68" s="590"/>
      <c r="X68" s="591"/>
      <c r="Y68" s="591"/>
      <c r="Z68" s="591"/>
    </row>
    <row r="69" spans="1:26">
      <c r="A69" s="591"/>
      <c r="B69" s="591"/>
      <c r="C69" s="591"/>
      <c r="D69" s="590"/>
      <c r="E69" s="590"/>
      <c r="F69" s="591"/>
      <c r="G69" s="591"/>
      <c r="H69" s="591"/>
      <c r="I69" s="591"/>
      <c r="J69" s="590"/>
      <c r="K69" s="590"/>
      <c r="L69" s="590"/>
      <c r="M69" s="590"/>
      <c r="N69" s="590"/>
      <c r="O69" s="590"/>
      <c r="P69" s="590"/>
      <c r="Q69" s="590"/>
      <c r="R69" s="590"/>
      <c r="S69" s="590"/>
      <c r="T69" s="590"/>
      <c r="U69" s="590"/>
      <c r="V69" s="590"/>
      <c r="W69" s="590"/>
      <c r="X69" s="591"/>
      <c r="Y69" s="591"/>
      <c r="Z69" s="591"/>
    </row>
    <row r="70" spans="1:26">
      <c r="A70" s="591"/>
      <c r="B70" s="591"/>
      <c r="C70" s="591"/>
      <c r="D70" s="590"/>
      <c r="E70" s="590"/>
      <c r="F70" s="591"/>
      <c r="G70" s="591"/>
      <c r="H70" s="591"/>
      <c r="I70" s="591"/>
      <c r="J70" s="590"/>
      <c r="K70" s="590"/>
      <c r="L70" s="590"/>
      <c r="M70" s="590"/>
      <c r="N70" s="590"/>
      <c r="O70" s="590"/>
      <c r="P70" s="590"/>
      <c r="Q70" s="590"/>
      <c r="R70" s="590"/>
      <c r="S70" s="590"/>
      <c r="T70" s="590"/>
      <c r="U70" s="590"/>
      <c r="V70" s="590"/>
      <c r="W70" s="590"/>
      <c r="X70" s="591"/>
      <c r="Y70" s="591"/>
      <c r="Z70" s="591"/>
    </row>
    <row r="71" spans="1:26">
      <c r="A71" s="591"/>
      <c r="B71" s="591"/>
      <c r="C71" s="591"/>
      <c r="D71" s="590"/>
      <c r="E71" s="590"/>
      <c r="F71" s="591"/>
      <c r="G71" s="591"/>
      <c r="H71" s="591"/>
      <c r="I71" s="591"/>
      <c r="J71" s="590"/>
      <c r="K71" s="590"/>
      <c r="L71" s="590"/>
      <c r="M71" s="590"/>
      <c r="N71" s="590"/>
      <c r="O71" s="590"/>
      <c r="P71" s="590"/>
      <c r="Q71" s="590"/>
      <c r="R71" s="590"/>
      <c r="S71" s="590"/>
      <c r="T71" s="590"/>
      <c r="U71" s="590"/>
      <c r="V71" s="590"/>
      <c r="W71" s="590"/>
      <c r="X71" s="591"/>
      <c r="Y71" s="591"/>
      <c r="Z71" s="591"/>
    </row>
    <row r="72" spans="1:26">
      <c r="A72" s="591"/>
      <c r="B72" s="591"/>
      <c r="C72" s="591"/>
      <c r="D72" s="590"/>
      <c r="E72" s="590"/>
      <c r="F72" s="591"/>
      <c r="G72" s="591"/>
      <c r="H72" s="591"/>
      <c r="I72" s="591"/>
      <c r="J72" s="590"/>
      <c r="K72" s="590"/>
      <c r="L72" s="590"/>
      <c r="M72" s="590"/>
      <c r="N72" s="590"/>
      <c r="O72" s="590"/>
      <c r="P72" s="590"/>
      <c r="Q72" s="590"/>
      <c r="R72" s="590"/>
      <c r="S72" s="590"/>
      <c r="T72" s="590"/>
      <c r="U72" s="590"/>
      <c r="V72" s="590"/>
      <c r="W72" s="590"/>
      <c r="X72" s="591"/>
      <c r="Y72" s="591"/>
      <c r="Z72" s="591"/>
    </row>
    <row r="73" spans="1:26">
      <c r="A73" s="591"/>
      <c r="B73" s="591"/>
      <c r="C73" s="591"/>
      <c r="D73" s="590"/>
      <c r="E73" s="590"/>
      <c r="F73" s="591"/>
      <c r="G73" s="591"/>
      <c r="H73" s="591"/>
      <c r="I73" s="591"/>
      <c r="J73" s="590"/>
      <c r="K73" s="590"/>
      <c r="L73" s="590"/>
      <c r="M73" s="590"/>
      <c r="N73" s="590"/>
      <c r="O73" s="590"/>
      <c r="P73" s="590"/>
      <c r="Q73" s="590"/>
      <c r="R73" s="590"/>
      <c r="S73" s="590"/>
      <c r="T73" s="590"/>
      <c r="U73" s="590"/>
      <c r="V73" s="590"/>
      <c r="W73" s="590"/>
      <c r="X73" s="591"/>
      <c r="Y73" s="591"/>
      <c r="Z73" s="591"/>
    </row>
    <row r="74" spans="1:26">
      <c r="A74" s="591"/>
      <c r="B74" s="591"/>
      <c r="C74" s="591"/>
      <c r="D74" s="590"/>
      <c r="E74" s="590"/>
      <c r="F74" s="591"/>
      <c r="G74" s="591"/>
      <c r="H74" s="591"/>
      <c r="I74" s="591"/>
      <c r="J74" s="590"/>
      <c r="K74" s="590"/>
      <c r="L74" s="590"/>
      <c r="M74" s="590"/>
      <c r="N74" s="590"/>
      <c r="O74" s="590"/>
      <c r="P74" s="590"/>
      <c r="Q74" s="590"/>
      <c r="R74" s="590"/>
      <c r="S74" s="590"/>
      <c r="T74" s="590"/>
      <c r="U74" s="590"/>
      <c r="V74" s="590"/>
      <c r="W74" s="590"/>
      <c r="X74" s="591"/>
      <c r="Y74" s="591"/>
      <c r="Z74" s="591"/>
    </row>
    <row r="75" spans="1:26">
      <c r="A75" s="591"/>
      <c r="B75" s="591"/>
      <c r="C75" s="591"/>
      <c r="D75" s="590"/>
      <c r="E75" s="590"/>
      <c r="F75" s="591"/>
      <c r="G75" s="591"/>
      <c r="H75" s="591"/>
      <c r="I75" s="591"/>
      <c r="J75" s="590"/>
      <c r="K75" s="590"/>
      <c r="L75" s="590"/>
      <c r="M75" s="590"/>
      <c r="N75" s="590"/>
      <c r="O75" s="590"/>
      <c r="P75" s="590"/>
      <c r="Q75" s="590"/>
      <c r="R75" s="590"/>
      <c r="S75" s="590"/>
      <c r="T75" s="590"/>
      <c r="U75" s="590"/>
      <c r="V75" s="590"/>
      <c r="W75" s="590"/>
      <c r="X75" s="591"/>
      <c r="Y75" s="591"/>
      <c r="Z75" s="591"/>
    </row>
    <row r="76" spans="1:26">
      <c r="A76" s="591"/>
      <c r="B76" s="591"/>
      <c r="C76" s="591"/>
      <c r="D76" s="590"/>
      <c r="E76" s="590"/>
      <c r="F76" s="591"/>
      <c r="G76" s="591"/>
      <c r="H76" s="591"/>
      <c r="I76" s="591"/>
      <c r="J76" s="590"/>
      <c r="K76" s="590"/>
      <c r="L76" s="590"/>
      <c r="M76" s="590"/>
      <c r="N76" s="590"/>
      <c r="O76" s="590"/>
      <c r="P76" s="590"/>
      <c r="Q76" s="590"/>
      <c r="R76" s="590"/>
      <c r="S76" s="590"/>
      <c r="T76" s="590"/>
      <c r="U76" s="590"/>
      <c r="V76" s="590"/>
      <c r="W76" s="590"/>
      <c r="X76" s="591"/>
      <c r="Y76" s="591"/>
      <c r="Z76" s="591"/>
    </row>
    <row r="77" spans="1:26">
      <c r="A77" s="591"/>
      <c r="B77" s="591"/>
      <c r="C77" s="591"/>
      <c r="D77" s="590"/>
      <c r="E77" s="590"/>
      <c r="F77" s="591"/>
      <c r="G77" s="591"/>
      <c r="H77" s="591"/>
      <c r="I77" s="591"/>
      <c r="J77" s="590"/>
      <c r="K77" s="590"/>
      <c r="L77" s="590"/>
      <c r="M77" s="590"/>
      <c r="N77" s="590"/>
      <c r="O77" s="590"/>
      <c r="P77" s="590"/>
      <c r="Q77" s="590"/>
      <c r="R77" s="590"/>
      <c r="S77" s="590"/>
      <c r="T77" s="590"/>
      <c r="U77" s="590"/>
      <c r="V77" s="590"/>
      <c r="W77" s="590"/>
      <c r="X77" s="591"/>
      <c r="Y77" s="591"/>
      <c r="Z77" s="591"/>
    </row>
    <row r="78" spans="1:26">
      <c r="A78" s="591"/>
      <c r="B78" s="591"/>
      <c r="C78" s="591"/>
      <c r="D78" s="590"/>
      <c r="E78" s="590"/>
      <c r="F78" s="591"/>
      <c r="G78" s="591"/>
      <c r="H78" s="591"/>
      <c r="I78" s="591"/>
      <c r="J78" s="590"/>
      <c r="K78" s="590"/>
      <c r="L78" s="590"/>
      <c r="M78" s="590"/>
      <c r="N78" s="590"/>
      <c r="O78" s="590"/>
      <c r="P78" s="590"/>
      <c r="Q78" s="590"/>
      <c r="R78" s="590"/>
      <c r="S78" s="590"/>
      <c r="T78" s="590"/>
      <c r="U78" s="590"/>
      <c r="V78" s="590"/>
      <c r="W78" s="590"/>
      <c r="X78" s="591"/>
      <c r="Y78" s="591"/>
      <c r="Z78" s="591"/>
    </row>
    <row r="79" spans="1:26">
      <c r="A79" s="591"/>
      <c r="B79" s="591"/>
      <c r="C79" s="591"/>
      <c r="D79" s="590"/>
      <c r="E79" s="590"/>
      <c r="F79" s="591"/>
      <c r="G79" s="591"/>
      <c r="H79" s="591"/>
      <c r="I79" s="591"/>
      <c r="J79" s="590"/>
      <c r="K79" s="590"/>
      <c r="L79" s="590"/>
      <c r="M79" s="590"/>
      <c r="N79" s="590"/>
      <c r="O79" s="590"/>
      <c r="P79" s="590"/>
      <c r="Q79" s="590"/>
      <c r="R79" s="590"/>
      <c r="S79" s="590"/>
      <c r="T79" s="590"/>
      <c r="U79" s="590"/>
      <c r="V79" s="590"/>
      <c r="W79" s="590"/>
      <c r="X79" s="591"/>
      <c r="Y79" s="591"/>
      <c r="Z79" s="591"/>
    </row>
    <row r="80" spans="1:26">
      <c r="A80" s="591"/>
      <c r="B80" s="591"/>
      <c r="C80" s="591"/>
      <c r="D80" s="590"/>
      <c r="E80" s="590"/>
      <c r="F80" s="591"/>
      <c r="G80" s="591"/>
      <c r="H80" s="591"/>
      <c r="I80" s="591"/>
      <c r="J80" s="590"/>
      <c r="K80" s="590"/>
      <c r="L80" s="590"/>
      <c r="M80" s="590"/>
      <c r="N80" s="590"/>
      <c r="O80" s="590"/>
      <c r="P80" s="590"/>
      <c r="Q80" s="590"/>
      <c r="R80" s="590"/>
      <c r="S80" s="590"/>
      <c r="T80" s="590"/>
      <c r="U80" s="590"/>
      <c r="V80" s="590"/>
      <c r="W80" s="590"/>
      <c r="X80" s="591"/>
      <c r="Y80" s="591"/>
      <c r="Z80" s="591"/>
    </row>
    <row r="81" spans="1:26">
      <c r="A81" s="591"/>
      <c r="B81" s="591"/>
      <c r="C81" s="591"/>
      <c r="D81" s="590"/>
      <c r="E81" s="590"/>
      <c r="F81" s="591"/>
      <c r="G81" s="591"/>
      <c r="H81" s="591"/>
      <c r="I81" s="591"/>
      <c r="J81" s="590"/>
      <c r="K81" s="590"/>
      <c r="L81" s="590"/>
      <c r="M81" s="590"/>
      <c r="N81" s="590"/>
      <c r="O81" s="590"/>
      <c r="P81" s="590"/>
      <c r="Q81" s="590"/>
      <c r="R81" s="590"/>
      <c r="S81" s="590"/>
      <c r="T81" s="590"/>
      <c r="U81" s="590"/>
      <c r="V81" s="590"/>
      <c r="W81" s="590"/>
      <c r="X81" s="591"/>
      <c r="Y81" s="591"/>
      <c r="Z81" s="591"/>
    </row>
    <row r="82" spans="1:26">
      <c r="A82" s="591"/>
      <c r="B82" s="591"/>
      <c r="C82" s="591"/>
      <c r="D82" s="590"/>
      <c r="E82" s="590"/>
      <c r="F82" s="591"/>
      <c r="G82" s="591"/>
      <c r="H82" s="591"/>
      <c r="I82" s="591"/>
      <c r="J82" s="590"/>
      <c r="K82" s="590"/>
      <c r="L82" s="590"/>
      <c r="M82" s="590"/>
      <c r="N82" s="590"/>
      <c r="O82" s="590"/>
      <c r="P82" s="590"/>
      <c r="Q82" s="590"/>
      <c r="R82" s="590"/>
      <c r="S82" s="590"/>
      <c r="T82" s="590"/>
      <c r="U82" s="590"/>
      <c r="V82" s="590"/>
      <c r="W82" s="590"/>
      <c r="X82" s="591"/>
      <c r="Y82" s="591"/>
      <c r="Z82" s="591"/>
    </row>
    <row r="83" spans="1:26">
      <c r="A83" s="591"/>
      <c r="B83" s="591"/>
      <c r="C83" s="591"/>
      <c r="D83" s="590"/>
      <c r="E83" s="590"/>
      <c r="F83" s="591"/>
      <c r="G83" s="591"/>
      <c r="H83" s="591"/>
      <c r="I83" s="591"/>
      <c r="J83" s="590"/>
      <c r="K83" s="590"/>
      <c r="L83" s="590"/>
      <c r="M83" s="590"/>
      <c r="N83" s="590"/>
      <c r="O83" s="590"/>
      <c r="P83" s="590"/>
      <c r="Q83" s="590"/>
      <c r="R83" s="590"/>
      <c r="S83" s="590"/>
      <c r="T83" s="590"/>
      <c r="U83" s="590"/>
      <c r="V83" s="590"/>
      <c r="W83" s="590"/>
      <c r="X83" s="591"/>
      <c r="Y83" s="591"/>
      <c r="Z83" s="591"/>
    </row>
    <row r="84" spans="1:26">
      <c r="A84" s="591"/>
      <c r="B84" s="591"/>
      <c r="C84" s="591"/>
      <c r="D84" s="590"/>
      <c r="E84" s="590"/>
      <c r="F84" s="591"/>
      <c r="G84" s="591"/>
      <c r="H84" s="591"/>
      <c r="I84" s="591"/>
      <c r="J84" s="590"/>
      <c r="K84" s="590"/>
      <c r="L84" s="590"/>
      <c r="M84" s="590"/>
      <c r="N84" s="590"/>
      <c r="O84" s="590"/>
      <c r="P84" s="590"/>
      <c r="Q84" s="590"/>
      <c r="R84" s="590"/>
      <c r="S84" s="590"/>
      <c r="T84" s="590"/>
      <c r="U84" s="590"/>
      <c r="V84" s="590"/>
      <c r="W84" s="590"/>
      <c r="X84" s="591"/>
      <c r="Y84" s="591"/>
      <c r="Z84" s="591"/>
    </row>
    <row r="85" spans="1:26">
      <c r="A85" s="591"/>
      <c r="B85" s="591"/>
      <c r="C85" s="591"/>
      <c r="D85" s="590"/>
      <c r="E85" s="590"/>
      <c r="F85" s="591"/>
      <c r="G85" s="591"/>
      <c r="H85" s="591"/>
      <c r="I85" s="591"/>
      <c r="J85" s="590"/>
      <c r="K85" s="590"/>
      <c r="L85" s="590"/>
      <c r="M85" s="590"/>
      <c r="N85" s="590"/>
      <c r="O85" s="590"/>
      <c r="P85" s="590"/>
      <c r="Q85" s="590"/>
      <c r="R85" s="590"/>
      <c r="S85" s="590"/>
      <c r="T85" s="590"/>
      <c r="U85" s="590"/>
      <c r="V85" s="590"/>
      <c r="W85" s="590"/>
      <c r="X85" s="591"/>
      <c r="Y85" s="591"/>
      <c r="Z85" s="591"/>
    </row>
    <row r="86" spans="1:26">
      <c r="A86" s="591"/>
      <c r="B86" s="591"/>
      <c r="C86" s="591"/>
      <c r="D86" s="590"/>
      <c r="E86" s="590"/>
      <c r="F86" s="591"/>
      <c r="G86" s="591"/>
      <c r="H86" s="591"/>
      <c r="I86" s="591"/>
      <c r="J86" s="590"/>
      <c r="K86" s="590"/>
      <c r="L86" s="590"/>
      <c r="M86" s="590"/>
      <c r="N86" s="590"/>
      <c r="O86" s="590"/>
      <c r="P86" s="590"/>
      <c r="Q86" s="590"/>
      <c r="R86" s="590"/>
      <c r="S86" s="590"/>
      <c r="T86" s="590"/>
      <c r="U86" s="590"/>
      <c r="V86" s="590"/>
      <c r="W86" s="590"/>
      <c r="X86" s="591"/>
      <c r="Y86" s="591"/>
      <c r="Z86" s="591"/>
    </row>
    <row r="87" spans="1:26">
      <c r="A87" s="591"/>
      <c r="B87" s="591"/>
      <c r="C87" s="591"/>
      <c r="D87" s="590"/>
      <c r="E87" s="590"/>
      <c r="F87" s="591"/>
      <c r="G87" s="591"/>
      <c r="H87" s="591"/>
      <c r="I87" s="591"/>
      <c r="J87" s="590"/>
      <c r="K87" s="590"/>
      <c r="L87" s="590"/>
      <c r="M87" s="590"/>
      <c r="N87" s="590"/>
      <c r="O87" s="590"/>
      <c r="P87" s="590"/>
      <c r="Q87" s="590"/>
      <c r="R87" s="590"/>
      <c r="S87" s="590"/>
      <c r="T87" s="590"/>
      <c r="U87" s="590"/>
      <c r="V87" s="590"/>
      <c r="W87" s="590"/>
      <c r="X87" s="591"/>
      <c r="Y87" s="591"/>
      <c r="Z87" s="591"/>
    </row>
    <row r="88" spans="1:26">
      <c r="A88" s="591"/>
      <c r="B88" s="591"/>
      <c r="C88" s="591"/>
      <c r="D88" s="590"/>
      <c r="E88" s="590"/>
      <c r="F88" s="591"/>
      <c r="G88" s="591"/>
      <c r="H88" s="591"/>
      <c r="I88" s="591"/>
      <c r="J88" s="590"/>
      <c r="K88" s="590"/>
      <c r="L88" s="590"/>
      <c r="M88" s="590"/>
      <c r="N88" s="590"/>
      <c r="O88" s="590"/>
      <c r="P88" s="590"/>
      <c r="Q88" s="590"/>
      <c r="R88" s="590"/>
      <c r="S88" s="590"/>
      <c r="T88" s="590"/>
      <c r="U88" s="590"/>
      <c r="V88" s="590"/>
      <c r="W88" s="590"/>
      <c r="X88" s="591"/>
      <c r="Y88" s="591"/>
      <c r="Z88" s="591"/>
    </row>
    <row r="89" spans="1:26">
      <c r="A89" s="591"/>
      <c r="B89" s="591"/>
      <c r="C89" s="591"/>
      <c r="D89" s="590"/>
      <c r="E89" s="590"/>
      <c r="F89" s="591"/>
      <c r="G89" s="591"/>
      <c r="H89" s="591"/>
      <c r="I89" s="591"/>
      <c r="J89" s="590"/>
      <c r="K89" s="590"/>
      <c r="L89" s="590"/>
      <c r="M89" s="590"/>
      <c r="N89" s="590"/>
      <c r="O89" s="590"/>
      <c r="P89" s="590"/>
      <c r="Q89" s="590"/>
      <c r="R89" s="590"/>
      <c r="S89" s="590"/>
      <c r="T89" s="590"/>
      <c r="U89" s="590"/>
      <c r="V89" s="590"/>
      <c r="W89" s="590"/>
      <c r="X89" s="591"/>
      <c r="Y89" s="591"/>
      <c r="Z89" s="591"/>
    </row>
    <row r="90" spans="1:26">
      <c r="A90" s="591"/>
      <c r="B90" s="591"/>
      <c r="C90" s="591"/>
      <c r="D90" s="590"/>
      <c r="E90" s="590"/>
      <c r="F90" s="591"/>
      <c r="G90" s="591"/>
      <c r="H90" s="591"/>
      <c r="I90" s="591"/>
      <c r="J90" s="590"/>
      <c r="K90" s="590"/>
      <c r="L90" s="590"/>
      <c r="M90" s="590"/>
      <c r="N90" s="590"/>
      <c r="O90" s="590"/>
      <c r="P90" s="590"/>
      <c r="Q90" s="590"/>
      <c r="R90" s="590"/>
      <c r="S90" s="590"/>
      <c r="T90" s="590"/>
      <c r="U90" s="590"/>
      <c r="V90" s="590"/>
      <c r="W90" s="590"/>
      <c r="X90" s="591"/>
      <c r="Y90" s="591"/>
      <c r="Z90" s="591"/>
    </row>
    <row r="91" spans="1:26">
      <c r="A91" s="591"/>
      <c r="B91" s="591"/>
      <c r="C91" s="591"/>
      <c r="D91" s="590"/>
      <c r="E91" s="590"/>
      <c r="F91" s="591"/>
      <c r="G91" s="591"/>
      <c r="H91" s="591"/>
      <c r="I91" s="591"/>
      <c r="J91" s="590"/>
      <c r="K91" s="590"/>
      <c r="L91" s="590"/>
      <c r="M91" s="590"/>
      <c r="N91" s="590"/>
      <c r="O91" s="590"/>
      <c r="P91" s="590"/>
      <c r="Q91" s="590"/>
      <c r="R91" s="590"/>
      <c r="S91" s="590"/>
      <c r="T91" s="590"/>
      <c r="U91" s="590"/>
      <c r="V91" s="590"/>
      <c r="W91" s="590"/>
      <c r="X91" s="591"/>
      <c r="Y91" s="591"/>
      <c r="Z91" s="591"/>
    </row>
    <row r="92" spans="1:26">
      <c r="A92" s="591"/>
      <c r="B92" s="591"/>
      <c r="C92" s="591"/>
      <c r="D92" s="590"/>
      <c r="E92" s="590"/>
      <c r="F92" s="591"/>
      <c r="G92" s="591"/>
      <c r="H92" s="591"/>
      <c r="I92" s="591"/>
      <c r="J92" s="590"/>
      <c r="K92" s="590"/>
      <c r="L92" s="590"/>
      <c r="M92" s="590"/>
      <c r="N92" s="590"/>
      <c r="O92" s="590"/>
      <c r="P92" s="590"/>
      <c r="Q92" s="590"/>
      <c r="R92" s="590"/>
      <c r="S92" s="590"/>
      <c r="T92" s="590"/>
      <c r="U92" s="590"/>
      <c r="V92" s="590"/>
      <c r="W92" s="590"/>
      <c r="X92" s="591"/>
      <c r="Y92" s="591"/>
      <c r="Z92" s="591"/>
    </row>
    <row r="93" spans="1:26">
      <c r="A93" s="591"/>
      <c r="B93" s="591"/>
      <c r="C93" s="591"/>
      <c r="D93" s="590"/>
      <c r="E93" s="590"/>
      <c r="F93" s="591"/>
      <c r="G93" s="591"/>
      <c r="H93" s="591"/>
      <c r="I93" s="591"/>
      <c r="J93" s="590"/>
      <c r="K93" s="590"/>
      <c r="L93" s="590"/>
      <c r="M93" s="590"/>
      <c r="N93" s="590"/>
      <c r="O93" s="590"/>
      <c r="P93" s="590"/>
      <c r="Q93" s="590"/>
      <c r="R93" s="590"/>
      <c r="S93" s="590"/>
      <c r="T93" s="590"/>
      <c r="U93" s="590"/>
      <c r="V93" s="590"/>
      <c r="W93" s="590"/>
      <c r="X93" s="591"/>
      <c r="Y93" s="591"/>
      <c r="Z93" s="591"/>
    </row>
    <row r="94" spans="1:26">
      <c r="A94" s="591"/>
      <c r="B94" s="591"/>
      <c r="C94" s="591"/>
      <c r="D94" s="590"/>
      <c r="E94" s="590"/>
      <c r="F94" s="591"/>
      <c r="G94" s="591"/>
      <c r="H94" s="591"/>
      <c r="I94" s="591"/>
      <c r="J94" s="590"/>
      <c r="K94" s="590"/>
      <c r="L94" s="590"/>
      <c r="M94" s="590"/>
      <c r="N94" s="590"/>
      <c r="O94" s="590"/>
      <c r="P94" s="590"/>
      <c r="Q94" s="590"/>
      <c r="R94" s="590"/>
      <c r="S94" s="590"/>
      <c r="T94" s="590"/>
      <c r="U94" s="590"/>
      <c r="V94" s="590"/>
      <c r="W94" s="590"/>
      <c r="X94" s="591"/>
      <c r="Y94" s="591"/>
      <c r="Z94" s="591"/>
    </row>
    <row r="95" spans="1:26">
      <c r="A95" s="591"/>
      <c r="B95" s="591"/>
      <c r="C95" s="591"/>
      <c r="D95" s="590"/>
      <c r="E95" s="590"/>
      <c r="F95" s="591"/>
      <c r="G95" s="591"/>
      <c r="H95" s="591"/>
      <c r="I95" s="591"/>
      <c r="J95" s="590"/>
      <c r="K95" s="590"/>
      <c r="L95" s="590"/>
      <c r="M95" s="590"/>
      <c r="N95" s="590"/>
      <c r="O95" s="590"/>
      <c r="P95" s="590"/>
      <c r="Q95" s="590"/>
      <c r="R95" s="590"/>
      <c r="S95" s="590"/>
      <c r="T95" s="590"/>
      <c r="U95" s="590"/>
      <c r="V95" s="590"/>
      <c r="W95" s="590"/>
      <c r="X95" s="591"/>
      <c r="Y95" s="591"/>
      <c r="Z95" s="591"/>
    </row>
    <row r="96" spans="1:26">
      <c r="A96" s="591"/>
      <c r="B96" s="591"/>
      <c r="C96" s="591"/>
      <c r="D96" s="590"/>
      <c r="E96" s="590"/>
      <c r="F96" s="591"/>
      <c r="G96" s="591"/>
      <c r="H96" s="591"/>
      <c r="I96" s="591"/>
      <c r="J96" s="590"/>
      <c r="K96" s="590"/>
      <c r="L96" s="590"/>
      <c r="M96" s="590"/>
      <c r="N96" s="590"/>
      <c r="O96" s="590"/>
      <c r="P96" s="590"/>
      <c r="Q96" s="590"/>
      <c r="R96" s="590"/>
      <c r="S96" s="590"/>
      <c r="T96" s="590"/>
      <c r="U96" s="590"/>
      <c r="V96" s="590"/>
      <c r="W96" s="590"/>
      <c r="X96" s="591"/>
      <c r="Y96" s="591"/>
      <c r="Z96" s="591"/>
    </row>
    <row r="97" spans="1:26">
      <c r="A97" s="591"/>
      <c r="B97" s="591"/>
      <c r="C97" s="591"/>
      <c r="D97" s="590"/>
      <c r="E97" s="590"/>
      <c r="F97" s="591"/>
      <c r="G97" s="591"/>
      <c r="H97" s="591"/>
      <c r="I97" s="591"/>
      <c r="J97" s="590"/>
      <c r="K97" s="590"/>
      <c r="L97" s="590"/>
      <c r="M97" s="590"/>
      <c r="N97" s="590"/>
      <c r="O97" s="590"/>
      <c r="P97" s="590"/>
      <c r="Q97" s="590"/>
      <c r="R97" s="590"/>
      <c r="S97" s="590"/>
      <c r="T97" s="590"/>
      <c r="U97" s="590"/>
      <c r="V97" s="590"/>
      <c r="W97" s="590"/>
      <c r="X97" s="591"/>
      <c r="Y97" s="591"/>
      <c r="Z97" s="591"/>
    </row>
    <row r="98" spans="1:26">
      <c r="A98" s="591"/>
      <c r="B98" s="591"/>
      <c r="C98" s="591"/>
      <c r="D98" s="590"/>
      <c r="E98" s="590"/>
      <c r="F98" s="591"/>
      <c r="G98" s="591"/>
      <c r="H98" s="591"/>
      <c r="I98" s="591"/>
      <c r="J98" s="590"/>
      <c r="K98" s="590"/>
      <c r="L98" s="590"/>
      <c r="M98" s="590"/>
      <c r="N98" s="590"/>
      <c r="O98" s="590"/>
      <c r="P98" s="590"/>
      <c r="Q98" s="590"/>
      <c r="R98" s="590"/>
      <c r="S98" s="590"/>
      <c r="T98" s="590"/>
      <c r="U98" s="590"/>
      <c r="V98" s="590"/>
      <c r="W98" s="590"/>
      <c r="X98" s="591"/>
      <c r="Y98" s="591"/>
      <c r="Z98" s="591"/>
    </row>
    <row r="99" spans="1:26">
      <c r="A99" s="591"/>
      <c r="B99" s="591"/>
      <c r="C99" s="591"/>
      <c r="D99" s="590"/>
      <c r="E99" s="590"/>
      <c r="F99" s="591"/>
      <c r="G99" s="591"/>
      <c r="H99" s="591"/>
      <c r="I99" s="591"/>
      <c r="J99" s="590"/>
      <c r="K99" s="590"/>
      <c r="L99" s="590"/>
      <c r="M99" s="590"/>
      <c r="N99" s="590"/>
      <c r="O99" s="590"/>
      <c r="P99" s="590"/>
      <c r="Q99" s="590"/>
      <c r="R99" s="590"/>
      <c r="S99" s="590"/>
      <c r="T99" s="590"/>
      <c r="U99" s="590"/>
      <c r="V99" s="590"/>
      <c r="W99" s="590"/>
      <c r="X99" s="591"/>
      <c r="Y99" s="591"/>
      <c r="Z99" s="591"/>
    </row>
    <row r="100" spans="1:26">
      <c r="A100" s="591"/>
      <c r="B100" s="591"/>
      <c r="C100" s="591"/>
      <c r="D100" s="590"/>
      <c r="E100" s="590"/>
      <c r="F100" s="591"/>
      <c r="G100" s="591"/>
      <c r="H100" s="591"/>
      <c r="I100" s="591"/>
      <c r="J100" s="590"/>
      <c r="K100" s="590"/>
      <c r="L100" s="590"/>
      <c r="M100" s="590"/>
      <c r="N100" s="590"/>
      <c r="O100" s="590"/>
      <c r="P100" s="590"/>
      <c r="Q100" s="590"/>
      <c r="R100" s="590"/>
      <c r="S100" s="590"/>
      <c r="T100" s="590"/>
      <c r="U100" s="590"/>
      <c r="V100" s="590"/>
      <c r="W100" s="590"/>
      <c r="X100" s="591"/>
      <c r="Y100" s="591"/>
      <c r="Z100" s="591"/>
    </row>
    <row r="101" spans="1:26">
      <c r="A101" s="591"/>
      <c r="B101" s="591"/>
      <c r="C101" s="591"/>
      <c r="D101" s="590"/>
      <c r="E101" s="590"/>
      <c r="F101" s="591"/>
      <c r="G101" s="591"/>
      <c r="H101" s="591"/>
      <c r="I101" s="591"/>
      <c r="J101" s="590"/>
      <c r="K101" s="590"/>
      <c r="L101" s="590"/>
      <c r="M101" s="590"/>
      <c r="N101" s="590"/>
      <c r="O101" s="590"/>
      <c r="P101" s="590"/>
      <c r="Q101" s="590"/>
      <c r="R101" s="590"/>
      <c r="S101" s="590"/>
      <c r="T101" s="590"/>
      <c r="U101" s="590"/>
      <c r="V101" s="590"/>
      <c r="W101" s="590"/>
      <c r="X101" s="591"/>
      <c r="Y101" s="591"/>
      <c r="Z101" s="591"/>
    </row>
    <row r="102" spans="1:26">
      <c r="A102" s="591"/>
      <c r="B102" s="591"/>
      <c r="C102" s="591"/>
      <c r="D102" s="590"/>
      <c r="E102" s="590"/>
      <c r="F102" s="591"/>
      <c r="G102" s="591"/>
      <c r="H102" s="591"/>
      <c r="I102" s="591"/>
      <c r="J102" s="590"/>
      <c r="K102" s="590"/>
      <c r="L102" s="590"/>
      <c r="M102" s="590"/>
      <c r="N102" s="590"/>
      <c r="O102" s="590"/>
      <c r="P102" s="590"/>
      <c r="Q102" s="590"/>
      <c r="R102" s="590"/>
      <c r="S102" s="590"/>
      <c r="T102" s="590"/>
      <c r="U102" s="590"/>
      <c r="V102" s="590"/>
      <c r="W102" s="590"/>
      <c r="X102" s="591"/>
      <c r="Y102" s="591"/>
      <c r="Z102" s="591"/>
    </row>
    <row r="103" spans="1:26">
      <c r="A103" s="591"/>
      <c r="B103" s="591"/>
      <c r="C103" s="591"/>
      <c r="D103" s="590"/>
      <c r="E103" s="590"/>
      <c r="F103" s="591"/>
      <c r="G103" s="591"/>
      <c r="H103" s="591"/>
      <c r="I103" s="591"/>
      <c r="J103" s="590"/>
      <c r="K103" s="590"/>
      <c r="L103" s="590"/>
      <c r="M103" s="590"/>
      <c r="N103" s="590"/>
      <c r="O103" s="590"/>
      <c r="P103" s="590"/>
      <c r="Q103" s="590"/>
      <c r="R103" s="590"/>
      <c r="S103" s="590"/>
      <c r="T103" s="590"/>
      <c r="U103" s="590"/>
      <c r="V103" s="590"/>
      <c r="W103" s="590"/>
      <c r="X103" s="591"/>
      <c r="Y103" s="591"/>
      <c r="Z103" s="591"/>
    </row>
    <row r="104" spans="1:26">
      <c r="A104" s="591"/>
      <c r="B104" s="591"/>
      <c r="C104" s="591"/>
      <c r="D104" s="590"/>
      <c r="E104" s="590"/>
      <c r="F104" s="591"/>
      <c r="G104" s="591"/>
      <c r="H104" s="591"/>
      <c r="I104" s="591"/>
      <c r="J104" s="590"/>
      <c r="K104" s="590"/>
      <c r="L104" s="590"/>
      <c r="M104" s="590"/>
      <c r="N104" s="590"/>
      <c r="O104" s="590"/>
      <c r="P104" s="590"/>
      <c r="Q104" s="590"/>
      <c r="R104" s="590"/>
      <c r="S104" s="590"/>
      <c r="T104" s="590"/>
      <c r="U104" s="590"/>
      <c r="V104" s="590"/>
      <c r="W104" s="590"/>
      <c r="X104" s="591"/>
      <c r="Y104" s="591"/>
      <c r="Z104" s="591"/>
    </row>
    <row r="105" spans="1:26">
      <c r="A105" s="591"/>
      <c r="B105" s="591"/>
      <c r="C105" s="591"/>
      <c r="D105" s="590"/>
      <c r="E105" s="590"/>
      <c r="F105" s="591"/>
      <c r="G105" s="591"/>
      <c r="H105" s="591"/>
      <c r="I105" s="591"/>
      <c r="J105" s="590"/>
      <c r="K105" s="590"/>
      <c r="L105" s="590"/>
      <c r="M105" s="590"/>
      <c r="N105" s="590"/>
      <c r="O105" s="590"/>
      <c r="P105" s="590"/>
      <c r="Q105" s="590"/>
      <c r="R105" s="590"/>
      <c r="S105" s="590"/>
      <c r="T105" s="590"/>
      <c r="U105" s="590"/>
      <c r="V105" s="590"/>
      <c r="W105" s="590"/>
      <c r="X105" s="591"/>
      <c r="Y105" s="591"/>
      <c r="Z105" s="591"/>
    </row>
    <row r="106" spans="1:26">
      <c r="A106" s="591"/>
      <c r="B106" s="591"/>
      <c r="C106" s="591"/>
      <c r="D106" s="590"/>
      <c r="E106" s="590"/>
      <c r="F106" s="591"/>
      <c r="G106" s="591"/>
      <c r="H106" s="591"/>
      <c r="I106" s="591"/>
      <c r="J106" s="590"/>
      <c r="K106" s="590"/>
      <c r="L106" s="590"/>
      <c r="M106" s="590"/>
      <c r="N106" s="590"/>
      <c r="O106" s="590"/>
      <c r="P106" s="590"/>
      <c r="Q106" s="590"/>
      <c r="R106" s="590"/>
      <c r="S106" s="590"/>
      <c r="T106" s="590"/>
      <c r="U106" s="590"/>
      <c r="V106" s="590"/>
      <c r="W106" s="590"/>
      <c r="X106" s="591"/>
      <c r="Y106" s="591"/>
      <c r="Z106" s="591"/>
    </row>
    <row r="107" spans="1:26">
      <c r="A107" s="591"/>
      <c r="B107" s="591"/>
      <c r="C107" s="591"/>
      <c r="D107" s="590"/>
      <c r="E107" s="590"/>
      <c r="F107" s="591"/>
      <c r="G107" s="591"/>
      <c r="H107" s="591"/>
      <c r="I107" s="591"/>
      <c r="J107" s="590"/>
      <c r="K107" s="590"/>
      <c r="L107" s="590"/>
      <c r="M107" s="590"/>
      <c r="N107" s="590"/>
      <c r="O107" s="590"/>
      <c r="P107" s="590"/>
      <c r="Q107" s="590"/>
      <c r="R107" s="590"/>
      <c r="S107" s="590"/>
      <c r="T107" s="590"/>
      <c r="U107" s="590"/>
      <c r="V107" s="590"/>
      <c r="W107" s="590"/>
      <c r="X107" s="591"/>
      <c r="Y107" s="591"/>
      <c r="Z107" s="591"/>
    </row>
    <row r="108" spans="1:26">
      <c r="A108" s="591"/>
      <c r="B108" s="591"/>
      <c r="C108" s="591"/>
      <c r="D108" s="590"/>
      <c r="E108" s="590"/>
      <c r="F108" s="591"/>
      <c r="G108" s="591"/>
      <c r="H108" s="591"/>
      <c r="I108" s="591"/>
      <c r="J108" s="590"/>
      <c r="K108" s="590"/>
      <c r="L108" s="590"/>
      <c r="M108" s="590"/>
      <c r="N108" s="590"/>
      <c r="O108" s="590"/>
      <c r="P108" s="590"/>
      <c r="Q108" s="590"/>
      <c r="R108" s="590"/>
      <c r="S108" s="590"/>
      <c r="T108" s="590"/>
      <c r="U108" s="590"/>
      <c r="V108" s="590"/>
      <c r="W108" s="590"/>
      <c r="X108" s="591"/>
      <c r="Y108" s="591"/>
      <c r="Z108" s="591"/>
    </row>
    <row r="109" spans="1:26">
      <c r="A109" s="591"/>
      <c r="B109" s="591"/>
      <c r="C109" s="591"/>
      <c r="D109" s="590"/>
      <c r="E109" s="590"/>
      <c r="F109" s="591"/>
      <c r="G109" s="591"/>
      <c r="H109" s="591"/>
      <c r="I109" s="591"/>
      <c r="J109" s="590"/>
      <c r="K109" s="590"/>
      <c r="L109" s="590"/>
      <c r="M109" s="590"/>
      <c r="N109" s="590"/>
      <c r="O109" s="590"/>
      <c r="P109" s="590"/>
      <c r="Q109" s="590"/>
      <c r="R109" s="590"/>
      <c r="S109" s="590"/>
      <c r="T109" s="590"/>
      <c r="U109" s="590"/>
      <c r="V109" s="590"/>
      <c r="W109" s="590"/>
      <c r="X109" s="591"/>
      <c r="Y109" s="591"/>
      <c r="Z109" s="591"/>
    </row>
    <row r="110" spans="1:26">
      <c r="A110" s="591"/>
      <c r="B110" s="591"/>
      <c r="C110" s="591"/>
      <c r="D110" s="590"/>
      <c r="E110" s="590"/>
      <c r="F110" s="591"/>
      <c r="G110" s="591"/>
      <c r="H110" s="591"/>
      <c r="I110" s="591"/>
      <c r="J110" s="590"/>
      <c r="K110" s="590"/>
      <c r="L110" s="590"/>
      <c r="M110" s="590"/>
      <c r="N110" s="590"/>
      <c r="O110" s="590"/>
      <c r="P110" s="590"/>
      <c r="Q110" s="590"/>
      <c r="R110" s="590"/>
      <c r="S110" s="590"/>
      <c r="T110" s="590"/>
      <c r="U110" s="590"/>
      <c r="V110" s="590"/>
      <c r="W110" s="590"/>
      <c r="X110" s="591"/>
      <c r="Y110" s="591"/>
      <c r="Z110" s="591"/>
    </row>
    <row r="111" spans="1:26">
      <c r="A111" s="591"/>
      <c r="B111" s="591"/>
      <c r="C111" s="591"/>
      <c r="D111" s="590"/>
      <c r="E111" s="590"/>
      <c r="F111" s="591"/>
      <c r="G111" s="591"/>
      <c r="H111" s="591"/>
      <c r="I111" s="591"/>
      <c r="J111" s="590"/>
      <c r="K111" s="590"/>
      <c r="L111" s="590"/>
      <c r="M111" s="590"/>
      <c r="N111" s="590"/>
      <c r="O111" s="590"/>
      <c r="P111" s="590"/>
      <c r="Q111" s="590"/>
      <c r="R111" s="590"/>
      <c r="S111" s="590"/>
      <c r="T111" s="590"/>
      <c r="U111" s="590"/>
      <c r="V111" s="590"/>
      <c r="W111" s="590"/>
      <c r="X111" s="591"/>
      <c r="Y111" s="591"/>
      <c r="Z111" s="591"/>
    </row>
    <row r="112" spans="1:26">
      <c r="A112" s="591"/>
      <c r="B112" s="591"/>
      <c r="C112" s="591"/>
      <c r="D112" s="590"/>
      <c r="E112" s="590"/>
      <c r="F112" s="591"/>
      <c r="G112" s="591"/>
      <c r="H112" s="591"/>
      <c r="I112" s="591"/>
      <c r="J112" s="590"/>
      <c r="K112" s="590"/>
      <c r="L112" s="590"/>
      <c r="M112" s="590"/>
      <c r="N112" s="590"/>
      <c r="O112" s="590"/>
      <c r="P112" s="590"/>
      <c r="Q112" s="590"/>
      <c r="R112" s="590"/>
      <c r="S112" s="590"/>
      <c r="T112" s="590"/>
      <c r="U112" s="590"/>
      <c r="V112" s="590"/>
      <c r="W112" s="590"/>
      <c r="X112" s="591"/>
      <c r="Y112" s="591"/>
      <c r="Z112" s="591"/>
    </row>
    <row r="113" spans="1:26">
      <c r="A113" s="591"/>
      <c r="B113" s="591"/>
      <c r="C113" s="591"/>
      <c r="D113" s="590"/>
      <c r="E113" s="590"/>
      <c r="F113" s="591"/>
      <c r="G113" s="591"/>
      <c r="H113" s="591"/>
      <c r="I113" s="591"/>
      <c r="J113" s="590"/>
      <c r="K113" s="590"/>
      <c r="L113" s="590"/>
      <c r="M113" s="590"/>
      <c r="N113" s="590"/>
      <c r="O113" s="590"/>
      <c r="P113" s="590"/>
      <c r="Q113" s="590"/>
      <c r="R113" s="590"/>
      <c r="S113" s="590"/>
      <c r="T113" s="590"/>
      <c r="U113" s="590"/>
      <c r="V113" s="590"/>
      <c r="W113" s="590"/>
      <c r="X113" s="591"/>
      <c r="Y113" s="591"/>
      <c r="Z113" s="591"/>
    </row>
    <row r="114" spans="1:26">
      <c r="A114" s="591"/>
      <c r="B114" s="591"/>
      <c r="C114" s="591"/>
      <c r="D114" s="590"/>
      <c r="E114" s="590"/>
      <c r="F114" s="591"/>
      <c r="G114" s="591"/>
      <c r="H114" s="591"/>
      <c r="I114" s="591"/>
      <c r="J114" s="590"/>
      <c r="K114" s="590"/>
      <c r="L114" s="590"/>
      <c r="M114" s="590"/>
      <c r="N114" s="590"/>
      <c r="O114" s="590"/>
      <c r="P114" s="590"/>
      <c r="Q114" s="590"/>
      <c r="R114" s="590"/>
      <c r="S114" s="590"/>
      <c r="T114" s="590"/>
      <c r="U114" s="590"/>
      <c r="V114" s="590"/>
      <c r="W114" s="590"/>
      <c r="X114" s="591"/>
      <c r="Y114" s="591"/>
      <c r="Z114" s="591"/>
    </row>
    <row r="115" spans="1:26">
      <c r="A115" s="591"/>
      <c r="B115" s="591"/>
      <c r="C115" s="591"/>
      <c r="D115" s="590"/>
      <c r="E115" s="590"/>
      <c r="F115" s="591"/>
      <c r="G115" s="591"/>
      <c r="H115" s="591"/>
      <c r="I115" s="591"/>
      <c r="J115" s="590"/>
      <c r="K115" s="590"/>
      <c r="L115" s="590"/>
      <c r="M115" s="590"/>
      <c r="N115" s="590"/>
      <c r="O115" s="590"/>
      <c r="P115" s="590"/>
      <c r="Q115" s="590"/>
      <c r="R115" s="590"/>
      <c r="S115" s="590"/>
      <c r="T115" s="590"/>
      <c r="U115" s="590"/>
      <c r="V115" s="590"/>
      <c r="W115" s="590"/>
      <c r="X115" s="591"/>
      <c r="Y115" s="591"/>
      <c r="Z115" s="591"/>
    </row>
    <row r="116" spans="1:26">
      <c r="A116" s="591"/>
      <c r="B116" s="591"/>
      <c r="C116" s="591"/>
      <c r="D116" s="590"/>
      <c r="E116" s="590"/>
      <c r="F116" s="591"/>
      <c r="G116" s="591"/>
      <c r="H116" s="591"/>
      <c r="I116" s="591"/>
      <c r="J116" s="590"/>
      <c r="K116" s="590"/>
      <c r="L116" s="590"/>
      <c r="M116" s="590"/>
      <c r="N116" s="590"/>
      <c r="O116" s="590"/>
      <c r="P116" s="590"/>
      <c r="Q116" s="590"/>
      <c r="R116" s="590"/>
      <c r="S116" s="590"/>
      <c r="T116" s="590"/>
      <c r="U116" s="590"/>
      <c r="V116" s="590"/>
      <c r="W116" s="590"/>
      <c r="X116" s="591"/>
      <c r="Y116" s="591"/>
      <c r="Z116" s="591"/>
    </row>
    <row r="117" spans="1:26">
      <c r="A117" s="591"/>
      <c r="B117" s="591"/>
      <c r="C117" s="591"/>
      <c r="D117" s="590"/>
      <c r="E117" s="590"/>
      <c r="F117" s="591"/>
      <c r="G117" s="591"/>
      <c r="H117" s="591"/>
      <c r="I117" s="591"/>
      <c r="J117" s="590"/>
      <c r="K117" s="590"/>
      <c r="L117" s="590"/>
      <c r="M117" s="590"/>
      <c r="N117" s="590"/>
      <c r="O117" s="590"/>
      <c r="P117" s="590"/>
      <c r="Q117" s="590"/>
      <c r="R117" s="590"/>
      <c r="S117" s="590"/>
      <c r="T117" s="590"/>
      <c r="U117" s="590"/>
      <c r="V117" s="590"/>
      <c r="W117" s="590"/>
      <c r="X117" s="591"/>
      <c r="Y117" s="591"/>
      <c r="Z117" s="591"/>
    </row>
    <row r="118" spans="1:26">
      <c r="A118" s="591"/>
      <c r="B118" s="591"/>
      <c r="C118" s="591"/>
      <c r="D118" s="590"/>
      <c r="E118" s="590"/>
      <c r="F118" s="591"/>
      <c r="G118" s="591"/>
      <c r="H118" s="591"/>
      <c r="I118" s="591"/>
      <c r="J118" s="590"/>
      <c r="K118" s="590"/>
      <c r="L118" s="590"/>
      <c r="M118" s="590"/>
      <c r="N118" s="590"/>
      <c r="O118" s="590"/>
      <c r="P118" s="590"/>
      <c r="Q118" s="590"/>
      <c r="R118" s="590"/>
      <c r="S118" s="590"/>
      <c r="T118" s="590"/>
      <c r="U118" s="590"/>
      <c r="V118" s="590"/>
      <c r="W118" s="590"/>
      <c r="X118" s="591"/>
      <c r="Y118" s="591"/>
      <c r="Z118" s="591"/>
    </row>
    <row r="119" spans="1:26">
      <c r="A119" s="591"/>
      <c r="B119" s="591"/>
      <c r="C119" s="591"/>
      <c r="D119" s="590"/>
      <c r="E119" s="590"/>
      <c r="F119" s="591"/>
      <c r="G119" s="591"/>
      <c r="H119" s="591"/>
      <c r="I119" s="591"/>
      <c r="J119" s="590"/>
      <c r="K119" s="590"/>
      <c r="L119" s="590"/>
      <c r="M119" s="590"/>
      <c r="N119" s="590"/>
      <c r="O119" s="590"/>
      <c r="P119" s="590"/>
      <c r="Q119" s="590"/>
      <c r="R119" s="590"/>
      <c r="S119" s="590"/>
      <c r="T119" s="590"/>
      <c r="U119" s="590"/>
      <c r="V119" s="590"/>
      <c r="W119" s="590"/>
      <c r="X119" s="591"/>
      <c r="Y119" s="591"/>
      <c r="Z119" s="591"/>
    </row>
    <row r="120" spans="1:26">
      <c r="A120" s="591"/>
      <c r="B120" s="591"/>
      <c r="C120" s="591"/>
      <c r="D120" s="590"/>
      <c r="E120" s="590"/>
      <c r="F120" s="591"/>
      <c r="G120" s="591"/>
      <c r="H120" s="591"/>
      <c r="I120" s="591"/>
      <c r="J120" s="590"/>
      <c r="K120" s="590"/>
      <c r="L120" s="590"/>
      <c r="M120" s="590"/>
      <c r="N120" s="590"/>
      <c r="O120" s="590"/>
      <c r="P120" s="590"/>
      <c r="Q120" s="590"/>
      <c r="R120" s="590"/>
      <c r="S120" s="590"/>
      <c r="T120" s="590"/>
      <c r="U120" s="590"/>
      <c r="V120" s="590"/>
      <c r="W120" s="590"/>
      <c r="X120" s="591"/>
      <c r="Y120" s="591"/>
      <c r="Z120" s="591"/>
    </row>
    <row r="121" spans="1:26">
      <c r="A121" s="591"/>
      <c r="B121" s="591"/>
      <c r="C121" s="591"/>
      <c r="D121" s="590"/>
      <c r="E121" s="590"/>
      <c r="F121" s="591"/>
      <c r="G121" s="591"/>
      <c r="H121" s="591"/>
      <c r="I121" s="591"/>
      <c r="J121" s="590"/>
      <c r="K121" s="590"/>
      <c r="L121" s="590"/>
      <c r="M121" s="590"/>
      <c r="N121" s="590"/>
      <c r="O121" s="590"/>
      <c r="P121" s="590"/>
      <c r="Q121" s="590"/>
      <c r="R121" s="590"/>
      <c r="S121" s="590"/>
      <c r="T121" s="590"/>
      <c r="U121" s="590"/>
      <c r="V121" s="590"/>
      <c r="W121" s="590"/>
      <c r="X121" s="591"/>
      <c r="Y121" s="591"/>
      <c r="Z121" s="591"/>
    </row>
    <row r="122" spans="1:26">
      <c r="A122" s="591"/>
      <c r="B122" s="591"/>
      <c r="C122" s="591"/>
      <c r="D122" s="590"/>
      <c r="E122" s="590"/>
      <c r="F122" s="591"/>
      <c r="G122" s="591"/>
      <c r="H122" s="591"/>
      <c r="I122" s="591"/>
      <c r="J122" s="590"/>
      <c r="K122" s="590"/>
      <c r="L122" s="590"/>
      <c r="M122" s="590"/>
      <c r="N122" s="590"/>
      <c r="O122" s="590"/>
      <c r="P122" s="590"/>
      <c r="Q122" s="590"/>
      <c r="R122" s="590"/>
      <c r="S122" s="590"/>
      <c r="T122" s="590"/>
      <c r="U122" s="590"/>
      <c r="V122" s="590"/>
      <c r="W122" s="590"/>
      <c r="X122" s="591"/>
      <c r="Y122" s="591"/>
      <c r="Z122" s="591"/>
    </row>
    <row r="123" spans="1:26">
      <c r="A123" s="591"/>
      <c r="B123" s="591"/>
      <c r="C123" s="591"/>
      <c r="D123" s="590"/>
      <c r="E123" s="590"/>
      <c r="F123" s="591"/>
      <c r="G123" s="591"/>
      <c r="H123" s="591"/>
      <c r="I123" s="591"/>
      <c r="J123" s="590"/>
      <c r="K123" s="590"/>
      <c r="L123" s="590"/>
      <c r="M123" s="590"/>
      <c r="N123" s="590"/>
      <c r="O123" s="590"/>
      <c r="P123" s="590"/>
      <c r="Q123" s="590"/>
      <c r="R123" s="590"/>
      <c r="S123" s="590"/>
      <c r="T123" s="590"/>
      <c r="U123" s="590"/>
      <c r="V123" s="590"/>
      <c r="W123" s="590"/>
      <c r="X123" s="591"/>
      <c r="Y123" s="591"/>
      <c r="Z123" s="591"/>
    </row>
    <row r="124" spans="1:26">
      <c r="A124" s="591"/>
      <c r="B124" s="591"/>
      <c r="C124" s="591"/>
      <c r="D124" s="590"/>
      <c r="E124" s="590"/>
      <c r="F124" s="591"/>
      <c r="G124" s="591"/>
      <c r="H124" s="591"/>
      <c r="I124" s="591"/>
      <c r="J124" s="590"/>
      <c r="K124" s="590"/>
      <c r="L124" s="590"/>
      <c r="M124" s="590"/>
      <c r="N124" s="590"/>
      <c r="O124" s="590"/>
      <c r="P124" s="590"/>
      <c r="Q124" s="590"/>
      <c r="R124" s="590"/>
      <c r="S124" s="590"/>
      <c r="T124" s="590"/>
      <c r="U124" s="590"/>
      <c r="V124" s="590"/>
      <c r="W124" s="590"/>
      <c r="X124" s="591"/>
      <c r="Y124" s="591"/>
      <c r="Z124" s="591"/>
    </row>
    <row r="125" spans="1:26">
      <c r="A125" s="591"/>
      <c r="B125" s="591"/>
      <c r="C125" s="591"/>
      <c r="D125" s="590"/>
      <c r="E125" s="590"/>
      <c r="F125" s="591"/>
      <c r="G125" s="591"/>
      <c r="H125" s="591"/>
      <c r="I125" s="591"/>
      <c r="J125" s="590"/>
      <c r="K125" s="590"/>
      <c r="L125" s="590"/>
      <c r="M125" s="590"/>
      <c r="N125" s="590"/>
      <c r="O125" s="590"/>
      <c r="P125" s="590"/>
      <c r="Q125" s="590"/>
      <c r="R125" s="590"/>
      <c r="S125" s="590"/>
      <c r="T125" s="590"/>
      <c r="U125" s="590"/>
      <c r="V125" s="590"/>
      <c r="W125" s="590"/>
      <c r="X125" s="591"/>
      <c r="Y125" s="591"/>
      <c r="Z125" s="591"/>
    </row>
    <row r="126" spans="1:26">
      <c r="A126" s="591"/>
      <c r="B126" s="591"/>
      <c r="C126" s="591"/>
      <c r="D126" s="590"/>
      <c r="E126" s="590"/>
      <c r="F126" s="591"/>
      <c r="G126" s="591"/>
      <c r="H126" s="591"/>
      <c r="I126" s="591"/>
      <c r="J126" s="590"/>
      <c r="K126" s="590"/>
      <c r="L126" s="590"/>
      <c r="M126" s="590"/>
      <c r="N126" s="590"/>
      <c r="O126" s="590"/>
      <c r="P126" s="590"/>
      <c r="Q126" s="590"/>
      <c r="R126" s="590"/>
      <c r="S126" s="590"/>
      <c r="T126" s="590"/>
      <c r="U126" s="590"/>
      <c r="V126" s="590"/>
      <c r="W126" s="590"/>
      <c r="X126" s="591"/>
      <c r="Y126" s="591"/>
      <c r="Z126" s="591"/>
    </row>
    <row r="127" spans="1:26">
      <c r="A127" s="591"/>
      <c r="B127" s="591"/>
      <c r="C127" s="591"/>
      <c r="D127" s="590"/>
      <c r="E127" s="590"/>
      <c r="F127" s="591"/>
      <c r="G127" s="591"/>
      <c r="H127" s="591"/>
      <c r="I127" s="591"/>
      <c r="J127" s="590"/>
      <c r="K127" s="590"/>
      <c r="L127" s="590"/>
      <c r="M127" s="590"/>
      <c r="N127" s="590"/>
      <c r="O127" s="590"/>
      <c r="P127" s="590"/>
      <c r="Q127" s="590"/>
      <c r="R127" s="590"/>
      <c r="S127" s="590"/>
      <c r="T127" s="590"/>
      <c r="U127" s="590"/>
      <c r="V127" s="590"/>
      <c r="W127" s="590"/>
      <c r="X127" s="591"/>
      <c r="Y127" s="591"/>
      <c r="Z127" s="591"/>
    </row>
    <row r="128" spans="1:26">
      <c r="A128" s="591"/>
      <c r="B128" s="591"/>
      <c r="C128" s="591"/>
      <c r="D128" s="590"/>
      <c r="E128" s="590"/>
      <c r="F128" s="591"/>
      <c r="G128" s="591"/>
      <c r="H128" s="591"/>
      <c r="I128" s="591"/>
      <c r="J128" s="590"/>
      <c r="K128" s="590"/>
      <c r="L128" s="590"/>
      <c r="M128" s="590"/>
      <c r="N128" s="590"/>
      <c r="O128" s="590"/>
      <c r="P128" s="590"/>
      <c r="Q128" s="590"/>
      <c r="R128" s="590"/>
      <c r="S128" s="590"/>
      <c r="T128" s="590"/>
      <c r="U128" s="590"/>
      <c r="V128" s="590"/>
      <c r="W128" s="590"/>
      <c r="X128" s="591"/>
      <c r="Y128" s="591"/>
      <c r="Z128" s="591"/>
    </row>
    <row r="129" spans="1:26">
      <c r="A129" s="591"/>
      <c r="B129" s="591"/>
      <c r="C129" s="591"/>
      <c r="D129" s="590"/>
      <c r="E129" s="590"/>
      <c r="F129" s="591"/>
      <c r="G129" s="591"/>
      <c r="H129" s="591"/>
      <c r="I129" s="591"/>
      <c r="J129" s="590"/>
      <c r="K129" s="590"/>
      <c r="L129" s="590"/>
      <c r="M129" s="590"/>
      <c r="N129" s="590"/>
      <c r="O129" s="590"/>
      <c r="P129" s="590"/>
      <c r="Q129" s="590"/>
      <c r="R129" s="590"/>
      <c r="S129" s="590"/>
      <c r="T129" s="590"/>
      <c r="U129" s="590"/>
      <c r="V129" s="590"/>
      <c r="W129" s="590"/>
      <c r="X129" s="591"/>
      <c r="Y129" s="591"/>
      <c r="Z129" s="591"/>
    </row>
    <row r="130" spans="1:26">
      <c r="A130" s="591"/>
      <c r="B130" s="591"/>
      <c r="C130" s="591"/>
      <c r="D130" s="590"/>
      <c r="E130" s="590"/>
      <c r="F130" s="591"/>
      <c r="G130" s="591"/>
      <c r="H130" s="591"/>
      <c r="I130" s="591"/>
      <c r="J130" s="590"/>
      <c r="K130" s="590"/>
      <c r="L130" s="590"/>
      <c r="M130" s="590"/>
      <c r="N130" s="590"/>
      <c r="O130" s="590"/>
      <c r="P130" s="590"/>
      <c r="Q130" s="590"/>
      <c r="R130" s="590"/>
      <c r="S130" s="590"/>
      <c r="T130" s="590"/>
      <c r="U130" s="590"/>
      <c r="V130" s="590"/>
      <c r="W130" s="590"/>
      <c r="X130" s="591"/>
      <c r="Y130" s="591"/>
      <c r="Z130" s="591"/>
    </row>
    <row r="131" spans="1:26">
      <c r="A131" s="591"/>
      <c r="B131" s="591"/>
      <c r="C131" s="591"/>
      <c r="D131" s="590"/>
      <c r="E131" s="590"/>
      <c r="F131" s="591"/>
      <c r="G131" s="591"/>
      <c r="H131" s="591"/>
      <c r="I131" s="591"/>
      <c r="J131" s="590"/>
      <c r="K131" s="590"/>
      <c r="L131" s="590"/>
      <c r="M131" s="590"/>
      <c r="N131" s="590"/>
      <c r="O131" s="590"/>
      <c r="P131" s="590"/>
      <c r="Q131" s="590"/>
      <c r="R131" s="590"/>
      <c r="S131" s="590"/>
      <c r="T131" s="590"/>
      <c r="U131" s="590"/>
      <c r="V131" s="590"/>
      <c r="W131" s="590"/>
      <c r="X131" s="591"/>
      <c r="Y131" s="591"/>
      <c r="Z131" s="591"/>
    </row>
    <row r="132" spans="1:26">
      <c r="A132" s="591"/>
      <c r="B132" s="591"/>
      <c r="C132" s="591"/>
      <c r="D132" s="590"/>
      <c r="E132" s="590"/>
      <c r="F132" s="591"/>
      <c r="G132" s="591"/>
      <c r="H132" s="591"/>
      <c r="I132" s="591"/>
      <c r="J132" s="590"/>
      <c r="K132" s="590"/>
      <c r="L132" s="590"/>
      <c r="M132" s="590"/>
      <c r="N132" s="590"/>
      <c r="O132" s="590"/>
      <c r="P132" s="590"/>
      <c r="Q132" s="590"/>
      <c r="R132" s="590"/>
      <c r="S132" s="590"/>
      <c r="T132" s="590"/>
      <c r="U132" s="590"/>
      <c r="V132" s="590"/>
      <c r="W132" s="590"/>
      <c r="X132" s="591"/>
      <c r="Y132" s="591"/>
      <c r="Z132" s="591"/>
    </row>
    <row r="133" spans="1:26">
      <c r="A133" s="591"/>
      <c r="B133" s="591"/>
      <c r="C133" s="591"/>
      <c r="D133" s="590"/>
      <c r="E133" s="590"/>
      <c r="F133" s="591"/>
      <c r="G133" s="591"/>
      <c r="H133" s="591"/>
      <c r="I133" s="591"/>
      <c r="J133" s="590"/>
      <c r="K133" s="590"/>
      <c r="L133" s="590"/>
      <c r="M133" s="590"/>
      <c r="N133" s="590"/>
      <c r="O133" s="590"/>
      <c r="P133" s="590"/>
      <c r="Q133" s="590"/>
      <c r="R133" s="590"/>
      <c r="S133" s="590"/>
      <c r="T133" s="590"/>
      <c r="U133" s="590"/>
      <c r="V133" s="590"/>
      <c r="W133" s="590"/>
      <c r="X133" s="591"/>
      <c r="Y133" s="591"/>
      <c r="Z133" s="591"/>
    </row>
    <row r="134" spans="1:26">
      <c r="A134" s="591"/>
      <c r="B134" s="591"/>
      <c r="C134" s="591"/>
      <c r="D134" s="590"/>
      <c r="E134" s="590"/>
      <c r="F134" s="591"/>
      <c r="G134" s="591"/>
      <c r="H134" s="591"/>
      <c r="I134" s="591"/>
      <c r="J134" s="590"/>
      <c r="K134" s="590"/>
      <c r="L134" s="590"/>
      <c r="M134" s="590"/>
      <c r="N134" s="590"/>
      <c r="O134" s="590"/>
      <c r="P134" s="590"/>
      <c r="Q134" s="590"/>
      <c r="R134" s="590"/>
      <c r="S134" s="590"/>
      <c r="T134" s="590"/>
      <c r="U134" s="590"/>
      <c r="V134" s="590"/>
      <c r="W134" s="590"/>
      <c r="X134" s="591"/>
      <c r="Y134" s="591"/>
      <c r="Z134" s="591"/>
    </row>
    <row r="135" spans="1:26">
      <c r="A135" s="591"/>
      <c r="B135" s="591"/>
      <c r="C135" s="591"/>
      <c r="D135" s="590"/>
      <c r="E135" s="590"/>
      <c r="F135" s="591"/>
      <c r="G135" s="591"/>
      <c r="H135" s="591"/>
      <c r="I135" s="591"/>
      <c r="J135" s="590"/>
      <c r="K135" s="590"/>
      <c r="L135" s="590"/>
      <c r="M135" s="590"/>
      <c r="N135" s="590"/>
      <c r="O135" s="590"/>
      <c r="P135" s="590"/>
      <c r="Q135" s="590"/>
      <c r="R135" s="590"/>
      <c r="S135" s="590"/>
      <c r="T135" s="590"/>
      <c r="U135" s="590"/>
      <c r="V135" s="590"/>
      <c r="W135" s="590"/>
      <c r="X135" s="591"/>
      <c r="Y135" s="591"/>
      <c r="Z135" s="591"/>
    </row>
    <row r="136" spans="1:26">
      <c r="A136" s="591"/>
      <c r="B136" s="591"/>
      <c r="C136" s="591"/>
      <c r="D136" s="590"/>
      <c r="E136" s="590"/>
      <c r="F136" s="591"/>
      <c r="G136" s="591"/>
      <c r="H136" s="591"/>
      <c r="I136" s="591"/>
      <c r="J136" s="590"/>
      <c r="K136" s="590"/>
      <c r="L136" s="590"/>
      <c r="M136" s="590"/>
      <c r="N136" s="590"/>
      <c r="O136" s="590"/>
      <c r="P136" s="590"/>
      <c r="Q136" s="590"/>
      <c r="R136" s="590"/>
      <c r="S136" s="590"/>
      <c r="T136" s="590"/>
      <c r="U136" s="590"/>
      <c r="V136" s="590"/>
      <c r="W136" s="590"/>
      <c r="X136" s="591"/>
      <c r="Y136" s="591"/>
      <c r="Z136" s="591"/>
    </row>
    <row r="137" spans="1:26">
      <c r="A137" s="591"/>
      <c r="B137" s="591"/>
      <c r="C137" s="591"/>
      <c r="D137" s="590"/>
      <c r="E137" s="590"/>
      <c r="F137" s="591"/>
      <c r="G137" s="591"/>
      <c r="H137" s="591"/>
      <c r="I137" s="591"/>
      <c r="J137" s="590"/>
      <c r="K137" s="590"/>
      <c r="L137" s="590"/>
      <c r="M137" s="590"/>
      <c r="N137" s="590"/>
      <c r="O137" s="590"/>
      <c r="P137" s="590"/>
      <c r="Q137" s="590"/>
      <c r="R137" s="590"/>
      <c r="S137" s="590"/>
      <c r="T137" s="590"/>
      <c r="U137" s="590"/>
      <c r="V137" s="590"/>
      <c r="W137" s="590"/>
      <c r="X137" s="591"/>
      <c r="Y137" s="591"/>
      <c r="Z137" s="591"/>
    </row>
    <row r="138" spans="1:26">
      <c r="A138" s="591"/>
      <c r="B138" s="591"/>
      <c r="C138" s="591"/>
      <c r="D138" s="590"/>
      <c r="E138" s="590"/>
      <c r="F138" s="591"/>
      <c r="G138" s="591"/>
      <c r="H138" s="591"/>
      <c r="I138" s="591"/>
      <c r="J138" s="590"/>
      <c r="K138" s="590"/>
      <c r="L138" s="590"/>
      <c r="M138" s="590"/>
      <c r="N138" s="590"/>
      <c r="O138" s="590"/>
      <c r="P138" s="590"/>
      <c r="Q138" s="590"/>
      <c r="R138" s="590"/>
      <c r="S138" s="590"/>
      <c r="T138" s="590"/>
      <c r="U138" s="590"/>
      <c r="V138" s="590"/>
      <c r="W138" s="590"/>
      <c r="X138" s="591"/>
      <c r="Y138" s="591"/>
      <c r="Z138" s="591"/>
    </row>
    <row r="139" spans="1:26">
      <c r="A139" s="591"/>
      <c r="B139" s="591"/>
      <c r="C139" s="591"/>
      <c r="D139" s="590"/>
      <c r="E139" s="590"/>
      <c r="F139" s="591"/>
      <c r="G139" s="591"/>
      <c r="H139" s="591"/>
      <c r="I139" s="591"/>
      <c r="J139" s="590"/>
      <c r="K139" s="590"/>
      <c r="L139" s="590"/>
      <c r="M139" s="590"/>
      <c r="N139" s="590"/>
      <c r="O139" s="590"/>
      <c r="P139" s="590"/>
      <c r="Q139" s="590"/>
      <c r="R139" s="590"/>
      <c r="S139" s="590"/>
      <c r="T139" s="590"/>
      <c r="U139" s="590"/>
      <c r="V139" s="590"/>
      <c r="W139" s="590"/>
      <c r="X139" s="591"/>
      <c r="Y139" s="591"/>
      <c r="Z139" s="591"/>
    </row>
    <row r="140" spans="1:26">
      <c r="A140" s="591"/>
      <c r="B140" s="591"/>
      <c r="C140" s="591"/>
      <c r="D140" s="590"/>
      <c r="E140" s="590"/>
      <c r="F140" s="591"/>
      <c r="G140" s="591"/>
      <c r="H140" s="591"/>
      <c r="I140" s="591"/>
      <c r="J140" s="590"/>
      <c r="K140" s="590"/>
      <c r="L140" s="590"/>
      <c r="M140" s="590"/>
      <c r="N140" s="590"/>
      <c r="O140" s="590"/>
      <c r="P140" s="590"/>
      <c r="Q140" s="590"/>
      <c r="R140" s="590"/>
      <c r="S140" s="590"/>
      <c r="T140" s="590"/>
      <c r="U140" s="590"/>
      <c r="V140" s="590"/>
      <c r="W140" s="590"/>
      <c r="X140" s="591"/>
      <c r="Y140" s="591"/>
      <c r="Z140" s="591"/>
    </row>
    <row r="141" spans="1:26">
      <c r="A141" s="591"/>
      <c r="B141" s="591"/>
      <c r="C141" s="591"/>
      <c r="D141" s="590"/>
      <c r="E141" s="590"/>
      <c r="F141" s="591"/>
      <c r="G141" s="591"/>
      <c r="H141" s="591"/>
      <c r="I141" s="591"/>
      <c r="J141" s="590"/>
      <c r="K141" s="590"/>
      <c r="L141" s="590"/>
      <c r="M141" s="590"/>
      <c r="N141" s="590"/>
      <c r="O141" s="590"/>
      <c r="P141" s="590"/>
      <c r="Q141" s="590"/>
      <c r="R141" s="590"/>
      <c r="S141" s="590"/>
      <c r="T141" s="590"/>
      <c r="U141" s="590"/>
      <c r="V141" s="590"/>
      <c r="W141" s="590"/>
      <c r="X141" s="591"/>
      <c r="Y141" s="591"/>
      <c r="Z141" s="591"/>
    </row>
    <row r="142" spans="1:26">
      <c r="A142" s="591"/>
      <c r="B142" s="591"/>
      <c r="C142" s="591"/>
      <c r="D142" s="590"/>
      <c r="E142" s="590"/>
      <c r="F142" s="591"/>
      <c r="G142" s="591"/>
      <c r="H142" s="591"/>
      <c r="I142" s="591"/>
      <c r="J142" s="590"/>
      <c r="K142" s="590"/>
      <c r="L142" s="590"/>
      <c r="M142" s="590"/>
      <c r="N142" s="590"/>
      <c r="O142" s="590"/>
      <c r="P142" s="590"/>
      <c r="Q142" s="590"/>
      <c r="R142" s="590"/>
      <c r="S142" s="590"/>
      <c r="T142" s="590"/>
      <c r="U142" s="590"/>
      <c r="V142" s="590"/>
      <c r="W142" s="590"/>
      <c r="X142" s="591"/>
      <c r="Y142" s="591"/>
      <c r="Z142" s="591"/>
    </row>
    <row r="143" spans="1:26">
      <c r="A143" s="591"/>
      <c r="B143" s="591"/>
      <c r="C143" s="591"/>
      <c r="D143" s="590"/>
      <c r="E143" s="590"/>
      <c r="F143" s="591"/>
      <c r="G143" s="591"/>
      <c r="H143" s="591"/>
      <c r="I143" s="591"/>
      <c r="J143" s="590"/>
      <c r="K143" s="590"/>
      <c r="L143" s="590"/>
      <c r="M143" s="590"/>
      <c r="N143" s="590"/>
      <c r="O143" s="590"/>
      <c r="P143" s="590"/>
      <c r="Q143" s="590"/>
      <c r="R143" s="590"/>
      <c r="S143" s="590"/>
      <c r="T143" s="590"/>
      <c r="U143" s="590"/>
      <c r="V143" s="590"/>
      <c r="W143" s="590"/>
      <c r="X143" s="591"/>
      <c r="Y143" s="591"/>
      <c r="Z143" s="591"/>
    </row>
    <row r="144" spans="1:26">
      <c r="A144" s="591"/>
      <c r="B144" s="591"/>
      <c r="C144" s="591"/>
      <c r="D144" s="590"/>
      <c r="E144" s="590"/>
      <c r="F144" s="591"/>
      <c r="G144" s="591"/>
      <c r="H144" s="591"/>
      <c r="I144" s="591"/>
      <c r="J144" s="590"/>
      <c r="K144" s="590"/>
      <c r="L144" s="590"/>
      <c r="M144" s="590"/>
      <c r="N144" s="590"/>
      <c r="O144" s="590"/>
      <c r="P144" s="590"/>
      <c r="Q144" s="590"/>
      <c r="R144" s="590"/>
      <c r="S144" s="590"/>
      <c r="T144" s="590"/>
      <c r="U144" s="590"/>
      <c r="V144" s="590"/>
      <c r="W144" s="590"/>
      <c r="X144" s="591"/>
      <c r="Y144" s="591"/>
      <c r="Z144" s="591"/>
    </row>
    <row r="145" spans="1:26">
      <c r="A145" s="591"/>
      <c r="B145" s="591"/>
      <c r="C145" s="591"/>
      <c r="D145" s="590"/>
      <c r="E145" s="590"/>
      <c r="F145" s="591"/>
      <c r="G145" s="591"/>
      <c r="H145" s="591"/>
      <c r="I145" s="591"/>
      <c r="J145" s="590"/>
      <c r="K145" s="590"/>
      <c r="L145" s="590"/>
      <c r="M145" s="590"/>
      <c r="N145" s="590"/>
      <c r="O145" s="590"/>
      <c r="P145" s="590"/>
      <c r="Q145" s="590"/>
      <c r="R145" s="590"/>
      <c r="S145" s="590"/>
      <c r="T145" s="590"/>
      <c r="U145" s="590"/>
      <c r="V145" s="590"/>
      <c r="W145" s="590"/>
      <c r="X145" s="591"/>
      <c r="Y145" s="591"/>
      <c r="Z145" s="591"/>
    </row>
    <row r="146" spans="1:26">
      <c r="A146" s="591"/>
      <c r="B146" s="591"/>
      <c r="C146" s="591"/>
      <c r="D146" s="590"/>
      <c r="E146" s="590"/>
      <c r="F146" s="591"/>
      <c r="G146" s="591"/>
      <c r="H146" s="591"/>
      <c r="I146" s="591"/>
      <c r="J146" s="590"/>
      <c r="K146" s="590"/>
      <c r="L146" s="590"/>
      <c r="M146" s="590"/>
      <c r="N146" s="590"/>
      <c r="O146" s="590"/>
      <c r="P146" s="590"/>
      <c r="Q146" s="590"/>
      <c r="R146" s="590"/>
      <c r="S146" s="590"/>
      <c r="T146" s="590"/>
      <c r="U146" s="590"/>
      <c r="V146" s="590"/>
      <c r="W146" s="590"/>
      <c r="X146" s="591"/>
      <c r="Y146" s="591"/>
      <c r="Z146" s="591"/>
    </row>
    <row r="147" spans="1:26">
      <c r="A147" s="591"/>
      <c r="B147" s="591"/>
      <c r="C147" s="591"/>
      <c r="D147" s="590"/>
      <c r="E147" s="590"/>
      <c r="F147" s="591"/>
      <c r="G147" s="591"/>
      <c r="H147" s="591"/>
      <c r="I147" s="591"/>
      <c r="J147" s="590"/>
      <c r="K147" s="590"/>
      <c r="L147" s="590"/>
      <c r="M147" s="590"/>
      <c r="N147" s="590"/>
      <c r="O147" s="590"/>
      <c r="P147" s="590"/>
      <c r="Q147" s="590"/>
      <c r="R147" s="590"/>
      <c r="S147" s="590"/>
      <c r="T147" s="590"/>
      <c r="U147" s="590"/>
      <c r="V147" s="590"/>
      <c r="W147" s="590"/>
      <c r="X147" s="591"/>
      <c r="Y147" s="591"/>
      <c r="Z147" s="591"/>
    </row>
    <row r="148" spans="1:26">
      <c r="A148" s="591"/>
      <c r="B148" s="591"/>
      <c r="C148" s="591"/>
      <c r="D148" s="590"/>
      <c r="E148" s="590"/>
      <c r="F148" s="591"/>
      <c r="G148" s="591"/>
      <c r="H148" s="591"/>
      <c r="I148" s="591"/>
      <c r="J148" s="590"/>
      <c r="K148" s="590"/>
      <c r="L148" s="590"/>
      <c r="M148" s="590"/>
      <c r="N148" s="590"/>
      <c r="O148" s="590"/>
      <c r="P148" s="590"/>
      <c r="Q148" s="590"/>
      <c r="R148" s="590"/>
      <c r="S148" s="590"/>
      <c r="T148" s="590"/>
      <c r="U148" s="590"/>
      <c r="V148" s="590"/>
      <c r="W148" s="590"/>
      <c r="X148" s="591"/>
      <c r="Y148" s="591"/>
      <c r="Z148" s="591"/>
    </row>
    <row r="149" spans="1:26">
      <c r="A149" s="591"/>
      <c r="B149" s="591"/>
      <c r="C149" s="591"/>
      <c r="D149" s="590"/>
      <c r="E149" s="590"/>
      <c r="F149" s="591"/>
      <c r="G149" s="591"/>
      <c r="H149" s="591"/>
      <c r="I149" s="591"/>
      <c r="J149" s="590"/>
      <c r="K149" s="590"/>
      <c r="L149" s="590"/>
      <c r="M149" s="590"/>
      <c r="N149" s="590"/>
      <c r="O149" s="590"/>
      <c r="P149" s="590"/>
      <c r="Q149" s="590"/>
      <c r="R149" s="590"/>
      <c r="S149" s="590"/>
      <c r="T149" s="590"/>
      <c r="U149" s="590"/>
      <c r="V149" s="590"/>
      <c r="W149" s="590"/>
      <c r="X149" s="591"/>
      <c r="Y149" s="591"/>
      <c r="Z149" s="591"/>
    </row>
    <row r="150" spans="1:26">
      <c r="A150" s="591"/>
      <c r="B150" s="591"/>
      <c r="C150" s="591"/>
      <c r="D150" s="590"/>
      <c r="E150" s="590"/>
      <c r="F150" s="591"/>
      <c r="G150" s="591"/>
      <c r="H150" s="591"/>
      <c r="I150" s="591"/>
      <c r="J150" s="590"/>
      <c r="K150" s="590"/>
      <c r="L150" s="590"/>
      <c r="M150" s="590"/>
      <c r="N150" s="590"/>
      <c r="O150" s="590"/>
      <c r="P150" s="590"/>
      <c r="Q150" s="590"/>
      <c r="R150" s="590"/>
      <c r="S150" s="590"/>
      <c r="T150" s="590"/>
      <c r="U150" s="590"/>
      <c r="V150" s="590"/>
      <c r="W150" s="590"/>
      <c r="X150" s="591"/>
      <c r="Y150" s="591"/>
      <c r="Z150" s="591"/>
    </row>
    <row r="151" spans="1:26">
      <c r="A151" s="591"/>
      <c r="B151" s="591"/>
      <c r="C151" s="591"/>
      <c r="D151" s="590"/>
      <c r="E151" s="590"/>
      <c r="F151" s="591"/>
      <c r="G151" s="591"/>
      <c r="H151" s="591"/>
      <c r="I151" s="591"/>
      <c r="J151" s="590"/>
      <c r="K151" s="590"/>
      <c r="L151" s="590"/>
      <c r="M151" s="590"/>
      <c r="N151" s="590"/>
      <c r="O151" s="590"/>
      <c r="P151" s="590"/>
      <c r="Q151" s="590"/>
      <c r="R151" s="590"/>
      <c r="S151" s="590"/>
      <c r="T151" s="590"/>
      <c r="U151" s="590"/>
      <c r="V151" s="590"/>
      <c r="W151" s="590"/>
      <c r="X151" s="591"/>
      <c r="Y151" s="591"/>
      <c r="Z151" s="591"/>
    </row>
    <row r="152" spans="1:26">
      <c r="A152" s="591"/>
      <c r="B152" s="591"/>
      <c r="C152" s="591"/>
      <c r="D152" s="590"/>
      <c r="E152" s="590"/>
      <c r="F152" s="591"/>
      <c r="G152" s="591"/>
      <c r="H152" s="591"/>
      <c r="I152" s="591"/>
      <c r="J152" s="590"/>
      <c r="K152" s="590"/>
      <c r="L152" s="590"/>
      <c r="M152" s="590"/>
      <c r="N152" s="590"/>
      <c r="O152" s="590"/>
      <c r="P152" s="590"/>
      <c r="Q152" s="590"/>
      <c r="R152" s="590"/>
      <c r="S152" s="590"/>
      <c r="T152" s="590"/>
      <c r="U152" s="590"/>
      <c r="V152" s="590"/>
      <c r="W152" s="590"/>
      <c r="X152" s="591"/>
      <c r="Y152" s="591"/>
      <c r="Z152" s="591"/>
    </row>
    <row r="153" spans="1:26">
      <c r="A153" s="591"/>
      <c r="B153" s="591"/>
      <c r="C153" s="591"/>
      <c r="D153" s="590"/>
      <c r="E153" s="590"/>
      <c r="F153" s="591"/>
      <c r="G153" s="591"/>
      <c r="H153" s="591"/>
      <c r="I153" s="591"/>
      <c r="J153" s="590"/>
      <c r="K153" s="590"/>
      <c r="L153" s="590"/>
      <c r="M153" s="590"/>
      <c r="N153" s="590"/>
      <c r="O153" s="590"/>
      <c r="P153" s="590"/>
      <c r="Q153" s="590"/>
      <c r="R153" s="590"/>
      <c r="S153" s="590"/>
      <c r="T153" s="590"/>
      <c r="U153" s="590"/>
      <c r="V153" s="590"/>
      <c r="W153" s="590"/>
      <c r="X153" s="591"/>
      <c r="Y153" s="591"/>
      <c r="Z153" s="591"/>
    </row>
    <row r="154" spans="1:26">
      <c r="A154" s="591"/>
      <c r="B154" s="591"/>
      <c r="C154" s="591"/>
      <c r="D154" s="590"/>
      <c r="E154" s="590"/>
      <c r="F154" s="591"/>
      <c r="G154" s="591"/>
      <c r="H154" s="591"/>
      <c r="I154" s="591"/>
      <c r="J154" s="590"/>
      <c r="K154" s="590"/>
      <c r="L154" s="590"/>
      <c r="M154" s="590"/>
      <c r="N154" s="590"/>
      <c r="O154" s="590"/>
      <c r="P154" s="590"/>
      <c r="Q154" s="590"/>
      <c r="R154" s="590"/>
      <c r="S154" s="590"/>
      <c r="T154" s="590"/>
      <c r="U154" s="590"/>
      <c r="V154" s="590"/>
      <c r="W154" s="590"/>
      <c r="X154" s="591"/>
      <c r="Y154" s="591"/>
      <c r="Z154" s="591"/>
    </row>
    <row r="155" spans="1:26">
      <c r="A155" s="591"/>
      <c r="B155" s="591"/>
      <c r="C155" s="591"/>
      <c r="D155" s="590"/>
      <c r="E155" s="590"/>
      <c r="F155" s="591"/>
      <c r="G155" s="591"/>
      <c r="H155" s="591"/>
      <c r="I155" s="591"/>
      <c r="J155" s="590"/>
      <c r="K155" s="590"/>
      <c r="L155" s="590"/>
      <c r="M155" s="590"/>
      <c r="N155" s="590"/>
      <c r="O155" s="590"/>
      <c r="P155" s="590"/>
      <c r="Q155" s="590"/>
      <c r="R155" s="590"/>
      <c r="S155" s="590"/>
      <c r="T155" s="590"/>
      <c r="U155" s="590"/>
      <c r="V155" s="590"/>
      <c r="W155" s="590"/>
      <c r="X155" s="591"/>
      <c r="Y155" s="591"/>
      <c r="Z155" s="591"/>
    </row>
    <row r="156" spans="1:26">
      <c r="A156" s="591"/>
      <c r="B156" s="591"/>
      <c r="C156" s="591"/>
      <c r="D156" s="590"/>
      <c r="E156" s="590"/>
      <c r="F156" s="591"/>
      <c r="G156" s="591"/>
      <c r="H156" s="591"/>
      <c r="I156" s="591"/>
      <c r="J156" s="590"/>
      <c r="K156" s="590"/>
      <c r="L156" s="590"/>
      <c r="M156" s="590"/>
      <c r="N156" s="590"/>
      <c r="O156" s="590"/>
      <c r="P156" s="590"/>
      <c r="Q156" s="590"/>
      <c r="R156" s="590"/>
      <c r="S156" s="590"/>
      <c r="T156" s="590"/>
      <c r="U156" s="590"/>
      <c r="V156" s="590"/>
      <c r="W156" s="590"/>
      <c r="X156" s="591"/>
      <c r="Y156" s="591"/>
      <c r="Z156" s="591"/>
    </row>
    <row r="157" spans="1:26">
      <c r="A157" s="591"/>
      <c r="B157" s="591"/>
      <c r="C157" s="591"/>
      <c r="D157" s="590"/>
      <c r="E157" s="590"/>
      <c r="F157" s="591"/>
      <c r="G157" s="591"/>
      <c r="H157" s="591"/>
      <c r="I157" s="591"/>
      <c r="J157" s="590"/>
      <c r="K157" s="590"/>
      <c r="L157" s="590"/>
      <c r="M157" s="590"/>
      <c r="N157" s="590"/>
      <c r="O157" s="590"/>
      <c r="P157" s="590"/>
      <c r="Q157" s="590"/>
      <c r="R157" s="590"/>
      <c r="S157" s="590"/>
      <c r="T157" s="590"/>
      <c r="U157" s="590"/>
      <c r="V157" s="590"/>
      <c r="W157" s="590"/>
      <c r="X157" s="591"/>
      <c r="Y157" s="591"/>
      <c r="Z157" s="591"/>
    </row>
    <row r="158" spans="1:26">
      <c r="A158" s="591"/>
      <c r="B158" s="591"/>
      <c r="C158" s="591"/>
      <c r="D158" s="590"/>
      <c r="E158" s="590"/>
      <c r="F158" s="591"/>
      <c r="G158" s="591"/>
      <c r="H158" s="591"/>
      <c r="I158" s="591"/>
      <c r="J158" s="590"/>
      <c r="K158" s="590"/>
      <c r="L158" s="590"/>
      <c r="M158" s="590"/>
      <c r="N158" s="590"/>
      <c r="O158" s="590"/>
      <c r="P158" s="590"/>
      <c r="Q158" s="590"/>
      <c r="R158" s="590"/>
      <c r="S158" s="590"/>
      <c r="T158" s="590"/>
      <c r="U158" s="590"/>
      <c r="V158" s="590"/>
      <c r="W158" s="590"/>
      <c r="X158" s="591"/>
      <c r="Y158" s="591"/>
      <c r="Z158" s="591"/>
    </row>
    <row r="159" spans="1:26">
      <c r="A159" s="591"/>
      <c r="B159" s="591"/>
      <c r="C159" s="591"/>
      <c r="D159" s="590"/>
      <c r="E159" s="590"/>
      <c r="F159" s="591"/>
      <c r="G159" s="591"/>
      <c r="H159" s="591"/>
      <c r="I159" s="591"/>
      <c r="J159" s="590"/>
      <c r="K159" s="590"/>
      <c r="L159" s="590"/>
      <c r="M159" s="590"/>
      <c r="N159" s="590"/>
      <c r="O159" s="590"/>
      <c r="P159" s="590"/>
      <c r="Q159" s="590"/>
      <c r="R159" s="590"/>
      <c r="S159" s="590"/>
      <c r="T159" s="590"/>
      <c r="U159" s="590"/>
      <c r="V159" s="590"/>
      <c r="W159" s="590"/>
      <c r="X159" s="591"/>
      <c r="Y159" s="591"/>
      <c r="Z159" s="591"/>
    </row>
    <row r="160" spans="1:26">
      <c r="A160" s="591"/>
      <c r="B160" s="591"/>
      <c r="C160" s="591"/>
      <c r="D160" s="590"/>
      <c r="E160" s="590"/>
      <c r="F160" s="591"/>
      <c r="G160" s="591"/>
      <c r="H160" s="591"/>
      <c r="I160" s="591"/>
      <c r="J160" s="590"/>
      <c r="K160" s="590"/>
      <c r="L160" s="590"/>
      <c r="M160" s="590"/>
      <c r="N160" s="590"/>
      <c r="O160" s="590"/>
      <c r="P160" s="590"/>
      <c r="Q160" s="590"/>
      <c r="R160" s="590"/>
      <c r="S160" s="590"/>
      <c r="T160" s="590"/>
      <c r="U160" s="590"/>
      <c r="V160" s="590"/>
      <c r="W160" s="590"/>
      <c r="X160" s="591"/>
      <c r="Y160" s="591"/>
      <c r="Z160" s="591"/>
    </row>
    <row r="161" spans="1:26">
      <c r="A161" s="591"/>
      <c r="B161" s="591"/>
      <c r="C161" s="591"/>
      <c r="D161" s="590"/>
      <c r="E161" s="590"/>
      <c r="F161" s="591"/>
      <c r="G161" s="591"/>
      <c r="H161" s="591"/>
      <c r="I161" s="591"/>
      <c r="J161" s="590"/>
      <c r="K161" s="590"/>
      <c r="L161" s="590"/>
      <c r="M161" s="590"/>
      <c r="N161" s="590"/>
      <c r="O161" s="590"/>
      <c r="P161" s="590"/>
      <c r="Q161" s="590"/>
      <c r="R161" s="590"/>
      <c r="S161" s="590"/>
      <c r="T161" s="590"/>
      <c r="U161" s="590"/>
      <c r="V161" s="590"/>
      <c r="W161" s="590"/>
      <c r="X161" s="591"/>
      <c r="Y161" s="591"/>
      <c r="Z161" s="591"/>
    </row>
    <row r="162" spans="1:26">
      <c r="A162" s="591"/>
      <c r="B162" s="591"/>
      <c r="C162" s="591"/>
      <c r="D162" s="590"/>
      <c r="E162" s="590"/>
      <c r="F162" s="591"/>
      <c r="G162" s="591"/>
      <c r="H162" s="591"/>
      <c r="I162" s="591"/>
      <c r="J162" s="590"/>
      <c r="K162" s="590"/>
      <c r="L162" s="590"/>
      <c r="M162" s="590"/>
      <c r="N162" s="590"/>
      <c r="O162" s="590"/>
      <c r="P162" s="590"/>
      <c r="Q162" s="590"/>
      <c r="R162" s="590"/>
      <c r="S162" s="590"/>
      <c r="T162" s="590"/>
      <c r="U162" s="590"/>
      <c r="V162" s="590"/>
      <c r="W162" s="590"/>
      <c r="X162" s="591"/>
      <c r="Y162" s="591"/>
      <c r="Z162" s="591"/>
    </row>
    <row r="163" spans="1:26">
      <c r="A163" s="591"/>
      <c r="B163" s="591"/>
      <c r="C163" s="591"/>
      <c r="D163" s="590"/>
      <c r="E163" s="590"/>
      <c r="F163" s="591"/>
      <c r="G163" s="591"/>
      <c r="H163" s="591"/>
      <c r="I163" s="591"/>
      <c r="J163" s="590"/>
      <c r="K163" s="590"/>
      <c r="L163" s="590"/>
      <c r="M163" s="590"/>
      <c r="N163" s="590"/>
      <c r="O163" s="590"/>
      <c r="P163" s="590"/>
      <c r="Q163" s="590"/>
      <c r="R163" s="590"/>
      <c r="S163" s="590"/>
      <c r="T163" s="590"/>
      <c r="U163" s="590"/>
      <c r="V163" s="590"/>
      <c r="W163" s="590"/>
      <c r="X163" s="591"/>
      <c r="Y163" s="591"/>
      <c r="Z163" s="591"/>
    </row>
    <row r="164" spans="1:26">
      <c r="A164" s="591"/>
      <c r="B164" s="591"/>
      <c r="C164" s="591"/>
      <c r="D164" s="590"/>
      <c r="E164" s="590"/>
      <c r="F164" s="591"/>
      <c r="G164" s="591"/>
      <c r="H164" s="591"/>
      <c r="I164" s="591"/>
      <c r="J164" s="590"/>
      <c r="K164" s="590"/>
      <c r="L164" s="590"/>
      <c r="M164" s="590"/>
      <c r="N164" s="590"/>
      <c r="O164" s="590"/>
      <c r="P164" s="590"/>
      <c r="Q164" s="590"/>
      <c r="R164" s="590"/>
      <c r="S164" s="590"/>
      <c r="T164" s="590"/>
      <c r="U164" s="590"/>
      <c r="V164" s="590"/>
      <c r="W164" s="590"/>
      <c r="X164" s="591"/>
      <c r="Y164" s="591"/>
      <c r="Z164" s="591"/>
    </row>
    <row r="165" spans="1:26">
      <c r="A165" s="591"/>
      <c r="B165" s="591"/>
      <c r="C165" s="591"/>
      <c r="D165" s="590"/>
      <c r="E165" s="590"/>
      <c r="F165" s="591"/>
      <c r="G165" s="591"/>
      <c r="H165" s="591"/>
      <c r="I165" s="591"/>
      <c r="J165" s="590"/>
      <c r="K165" s="590"/>
      <c r="L165" s="590"/>
      <c r="M165" s="590"/>
      <c r="N165" s="590"/>
      <c r="O165" s="590"/>
      <c r="P165" s="590"/>
      <c r="Q165" s="590"/>
      <c r="R165" s="590"/>
      <c r="S165" s="590"/>
      <c r="T165" s="590"/>
      <c r="U165" s="590"/>
      <c r="V165" s="590"/>
      <c r="W165" s="590"/>
      <c r="X165" s="591"/>
      <c r="Y165" s="591"/>
      <c r="Z165" s="591"/>
    </row>
    <row r="166" spans="1:26">
      <c r="A166" s="591"/>
      <c r="B166" s="591"/>
      <c r="C166" s="591"/>
      <c r="D166" s="590"/>
      <c r="E166" s="590"/>
      <c r="F166" s="591"/>
      <c r="G166" s="591"/>
      <c r="H166" s="591"/>
      <c r="I166" s="591"/>
      <c r="J166" s="590"/>
      <c r="K166" s="590"/>
      <c r="L166" s="590"/>
      <c r="M166" s="590"/>
      <c r="N166" s="590"/>
      <c r="O166" s="590"/>
      <c r="P166" s="590"/>
      <c r="Q166" s="590"/>
      <c r="R166" s="590"/>
      <c r="S166" s="590"/>
      <c r="T166" s="590"/>
      <c r="U166" s="590"/>
      <c r="V166" s="590"/>
      <c r="W166" s="590"/>
      <c r="X166" s="591"/>
      <c r="Y166" s="591"/>
      <c r="Z166" s="591"/>
    </row>
    <row r="167" spans="1:26">
      <c r="A167" s="591"/>
      <c r="B167" s="591"/>
      <c r="C167" s="591"/>
      <c r="D167" s="590"/>
      <c r="E167" s="590"/>
      <c r="F167" s="591"/>
      <c r="G167" s="591"/>
      <c r="H167" s="591"/>
      <c r="I167" s="591"/>
      <c r="J167" s="590"/>
      <c r="K167" s="590"/>
      <c r="L167" s="590"/>
      <c r="M167" s="590"/>
      <c r="N167" s="590"/>
      <c r="O167" s="590"/>
      <c r="P167" s="590"/>
      <c r="Q167" s="590"/>
      <c r="R167" s="590"/>
      <c r="S167" s="590"/>
      <c r="T167" s="590"/>
      <c r="U167" s="590"/>
      <c r="V167" s="590"/>
      <c r="W167" s="590"/>
      <c r="X167" s="591"/>
      <c r="Y167" s="591"/>
      <c r="Z167" s="591"/>
    </row>
    <row r="168" spans="1:26">
      <c r="A168" s="591"/>
      <c r="B168" s="591"/>
      <c r="C168" s="591"/>
      <c r="D168" s="590"/>
      <c r="E168" s="590"/>
      <c r="F168" s="591"/>
      <c r="G168" s="591"/>
      <c r="H168" s="591"/>
      <c r="I168" s="591"/>
      <c r="J168" s="590"/>
      <c r="K168" s="590"/>
      <c r="L168" s="590"/>
      <c r="M168" s="590"/>
      <c r="N168" s="590"/>
      <c r="O168" s="590"/>
      <c r="P168" s="590"/>
      <c r="Q168" s="590"/>
      <c r="R168" s="590"/>
      <c r="S168" s="590"/>
      <c r="T168" s="590"/>
      <c r="U168" s="590"/>
      <c r="V168" s="590"/>
      <c r="W168" s="590"/>
      <c r="X168" s="591"/>
      <c r="Y168" s="591"/>
      <c r="Z168" s="591"/>
    </row>
    <row r="169" spans="1:26">
      <c r="A169" s="591"/>
      <c r="B169" s="591"/>
      <c r="C169" s="591"/>
      <c r="D169" s="590"/>
      <c r="E169" s="590"/>
      <c r="F169" s="591"/>
      <c r="G169" s="591"/>
      <c r="H169" s="591"/>
      <c r="I169" s="591"/>
      <c r="J169" s="590"/>
      <c r="K169" s="590"/>
      <c r="L169" s="590"/>
      <c r="M169" s="590"/>
      <c r="N169" s="590"/>
      <c r="O169" s="590"/>
      <c r="P169" s="590"/>
      <c r="Q169" s="590"/>
      <c r="R169" s="590"/>
      <c r="S169" s="590"/>
      <c r="T169" s="590"/>
      <c r="U169" s="590"/>
      <c r="V169" s="590"/>
      <c r="W169" s="590"/>
      <c r="X169" s="591"/>
      <c r="Y169" s="591"/>
      <c r="Z169" s="591"/>
    </row>
    <row r="170" spans="1:26">
      <c r="A170" s="591"/>
      <c r="B170" s="591"/>
      <c r="C170" s="591"/>
      <c r="D170" s="590"/>
      <c r="E170" s="590"/>
      <c r="F170" s="591"/>
      <c r="G170" s="591"/>
      <c r="H170" s="591"/>
      <c r="I170" s="591"/>
      <c r="J170" s="590"/>
      <c r="K170" s="590"/>
      <c r="L170" s="590"/>
      <c r="M170" s="590"/>
      <c r="N170" s="590"/>
      <c r="O170" s="590"/>
      <c r="P170" s="590"/>
      <c r="Q170" s="590"/>
      <c r="R170" s="590"/>
      <c r="S170" s="590"/>
      <c r="T170" s="590"/>
      <c r="U170" s="590"/>
      <c r="V170" s="590"/>
      <c r="W170" s="590"/>
      <c r="X170" s="591"/>
      <c r="Y170" s="591"/>
      <c r="Z170" s="591"/>
    </row>
    <row r="171" spans="1:26">
      <c r="A171" s="591"/>
      <c r="B171" s="591"/>
      <c r="C171" s="591"/>
      <c r="D171" s="590"/>
      <c r="E171" s="590"/>
      <c r="F171" s="591"/>
      <c r="G171" s="591"/>
      <c r="H171" s="591"/>
      <c r="I171" s="591"/>
      <c r="J171" s="590"/>
      <c r="K171" s="590"/>
      <c r="L171" s="590"/>
      <c r="M171" s="590"/>
      <c r="N171" s="590"/>
      <c r="O171" s="590"/>
      <c r="P171" s="590"/>
      <c r="Q171" s="590"/>
      <c r="R171" s="590"/>
      <c r="S171" s="590"/>
      <c r="T171" s="590"/>
      <c r="U171" s="590"/>
      <c r="V171" s="590"/>
      <c r="W171" s="590"/>
      <c r="X171" s="591"/>
      <c r="Y171" s="591"/>
      <c r="Z171" s="591"/>
    </row>
    <row r="172" spans="1:26">
      <c r="A172" s="591"/>
      <c r="B172" s="591"/>
      <c r="C172" s="591"/>
      <c r="D172" s="590"/>
      <c r="E172" s="590"/>
      <c r="F172" s="591"/>
      <c r="G172" s="591"/>
      <c r="H172" s="591"/>
      <c r="I172" s="591"/>
      <c r="J172" s="590"/>
      <c r="K172" s="590"/>
      <c r="L172" s="590"/>
      <c r="M172" s="590"/>
      <c r="N172" s="590"/>
      <c r="O172" s="590"/>
      <c r="P172" s="590"/>
      <c r="Q172" s="590"/>
      <c r="R172" s="590"/>
      <c r="S172" s="590"/>
      <c r="T172" s="590"/>
      <c r="U172" s="590"/>
      <c r="V172" s="590"/>
      <c r="W172" s="590"/>
      <c r="X172" s="591"/>
      <c r="Y172" s="591"/>
      <c r="Z172" s="591"/>
    </row>
    <row r="173" spans="1:26">
      <c r="A173" s="591"/>
      <c r="B173" s="591"/>
      <c r="C173" s="591"/>
      <c r="D173" s="590"/>
      <c r="E173" s="590"/>
      <c r="F173" s="591"/>
      <c r="G173" s="591"/>
      <c r="H173" s="591"/>
      <c r="I173" s="591"/>
      <c r="J173" s="590"/>
      <c r="K173" s="590"/>
      <c r="L173" s="590"/>
      <c r="M173" s="590"/>
      <c r="N173" s="590"/>
      <c r="O173" s="590"/>
      <c r="P173" s="590"/>
      <c r="Q173" s="590"/>
      <c r="R173" s="590"/>
      <c r="S173" s="590"/>
      <c r="T173" s="590"/>
      <c r="U173" s="590"/>
      <c r="V173" s="590"/>
      <c r="W173" s="590"/>
      <c r="X173" s="591"/>
      <c r="Y173" s="591"/>
      <c r="Z173" s="591"/>
    </row>
    <row r="174" spans="1:26">
      <c r="A174" s="591"/>
      <c r="B174" s="591"/>
      <c r="C174" s="591"/>
      <c r="D174" s="590"/>
      <c r="E174" s="590"/>
      <c r="F174" s="591"/>
      <c r="G174" s="591"/>
      <c r="H174" s="591"/>
      <c r="I174" s="591"/>
      <c r="J174" s="590"/>
      <c r="K174" s="590"/>
      <c r="L174" s="590"/>
      <c r="M174" s="590"/>
      <c r="N174" s="590"/>
      <c r="O174" s="590"/>
      <c r="P174" s="590"/>
      <c r="Q174" s="590"/>
      <c r="R174" s="590"/>
      <c r="S174" s="590"/>
      <c r="T174" s="590"/>
      <c r="U174" s="590"/>
      <c r="V174" s="590"/>
      <c r="W174" s="590"/>
      <c r="X174" s="591"/>
      <c r="Y174" s="591"/>
      <c r="Z174" s="591"/>
    </row>
    <row r="175" spans="1:26">
      <c r="A175" s="591"/>
      <c r="B175" s="591"/>
      <c r="C175" s="591"/>
      <c r="D175" s="590"/>
      <c r="E175" s="590"/>
      <c r="F175" s="591"/>
      <c r="G175" s="591"/>
      <c r="H175" s="591"/>
      <c r="I175" s="591"/>
      <c r="J175" s="590"/>
      <c r="K175" s="590"/>
      <c r="L175" s="590"/>
      <c r="M175" s="590"/>
      <c r="N175" s="590"/>
      <c r="O175" s="590"/>
      <c r="P175" s="590"/>
      <c r="Q175" s="590"/>
      <c r="R175" s="590"/>
      <c r="S175" s="590"/>
      <c r="T175" s="590"/>
      <c r="U175" s="590"/>
      <c r="V175" s="590"/>
      <c r="W175" s="590"/>
      <c r="X175" s="591"/>
      <c r="Y175" s="591"/>
      <c r="Z175" s="591"/>
    </row>
    <row r="176" spans="1:26">
      <c r="A176" s="591"/>
      <c r="B176" s="591"/>
      <c r="C176" s="591"/>
      <c r="D176" s="590"/>
      <c r="E176" s="590"/>
      <c r="F176" s="591"/>
      <c r="G176" s="591"/>
      <c r="H176" s="591"/>
      <c r="I176" s="591"/>
      <c r="J176" s="590"/>
      <c r="K176" s="590"/>
      <c r="L176" s="590"/>
      <c r="M176" s="590"/>
      <c r="N176" s="590"/>
      <c r="O176" s="590"/>
      <c r="P176" s="590"/>
      <c r="Q176" s="590"/>
      <c r="R176" s="590"/>
      <c r="S176" s="590"/>
      <c r="T176" s="590"/>
      <c r="U176" s="590"/>
      <c r="V176" s="590"/>
      <c r="W176" s="590"/>
      <c r="X176" s="591"/>
      <c r="Y176" s="591"/>
      <c r="Z176" s="591"/>
    </row>
    <row r="177" spans="1:26">
      <c r="A177" s="591"/>
      <c r="B177" s="591"/>
      <c r="C177" s="591"/>
      <c r="D177" s="590"/>
      <c r="E177" s="590"/>
      <c r="F177" s="591"/>
      <c r="G177" s="591"/>
      <c r="H177" s="591"/>
      <c r="I177" s="591"/>
      <c r="J177" s="590"/>
      <c r="K177" s="590"/>
      <c r="L177" s="590"/>
      <c r="M177" s="590"/>
      <c r="N177" s="590"/>
      <c r="O177" s="590"/>
      <c r="P177" s="590"/>
      <c r="Q177" s="590"/>
      <c r="R177" s="590"/>
      <c r="S177" s="590"/>
      <c r="T177" s="590"/>
      <c r="U177" s="590"/>
      <c r="V177" s="590"/>
      <c r="W177" s="590"/>
      <c r="X177" s="591"/>
      <c r="Y177" s="591"/>
      <c r="Z177" s="591"/>
    </row>
    <row r="178" spans="1:26">
      <c r="A178" s="591"/>
      <c r="B178" s="591"/>
      <c r="C178" s="591"/>
      <c r="D178" s="590"/>
      <c r="E178" s="590"/>
      <c r="F178" s="591"/>
      <c r="G178" s="591"/>
      <c r="H178" s="591"/>
      <c r="I178" s="591"/>
      <c r="J178" s="590"/>
      <c r="K178" s="590"/>
      <c r="L178" s="590"/>
      <c r="M178" s="590"/>
      <c r="N178" s="590"/>
      <c r="O178" s="590"/>
      <c r="P178" s="590"/>
      <c r="Q178" s="590"/>
      <c r="R178" s="590"/>
      <c r="S178" s="590"/>
      <c r="T178" s="590"/>
      <c r="U178" s="590"/>
      <c r="V178" s="590"/>
      <c r="W178" s="590"/>
      <c r="X178" s="591"/>
      <c r="Y178" s="591"/>
      <c r="Z178" s="591"/>
    </row>
    <row r="179" spans="1:26">
      <c r="A179" s="591"/>
      <c r="B179" s="591"/>
      <c r="C179" s="591"/>
      <c r="D179" s="590"/>
      <c r="E179" s="590"/>
      <c r="F179" s="591"/>
      <c r="G179" s="591"/>
      <c r="H179" s="591"/>
      <c r="I179" s="591"/>
      <c r="J179" s="590"/>
      <c r="K179" s="590"/>
      <c r="L179" s="590"/>
      <c r="M179" s="590"/>
      <c r="N179" s="590"/>
      <c r="O179" s="590"/>
      <c r="P179" s="590"/>
      <c r="Q179" s="590"/>
      <c r="R179" s="590"/>
      <c r="S179" s="590"/>
      <c r="T179" s="590"/>
      <c r="U179" s="590"/>
      <c r="V179" s="590"/>
      <c r="W179" s="590"/>
      <c r="X179" s="591"/>
      <c r="Y179" s="591"/>
      <c r="Z179" s="591"/>
    </row>
    <row r="180" spans="1:26">
      <c r="A180" s="591"/>
      <c r="B180" s="591"/>
      <c r="C180" s="591"/>
      <c r="D180" s="590"/>
      <c r="E180" s="590"/>
      <c r="F180" s="591"/>
      <c r="G180" s="591"/>
      <c r="H180" s="591"/>
      <c r="I180" s="591"/>
      <c r="J180" s="590"/>
      <c r="K180" s="590"/>
      <c r="L180" s="590"/>
      <c r="M180" s="590"/>
      <c r="N180" s="590"/>
      <c r="O180" s="590"/>
      <c r="P180" s="590"/>
      <c r="Q180" s="590"/>
      <c r="R180" s="590"/>
      <c r="S180" s="590"/>
      <c r="T180" s="590"/>
      <c r="U180" s="590"/>
      <c r="V180" s="590"/>
      <c r="W180" s="590"/>
      <c r="X180" s="591"/>
      <c r="Y180" s="591"/>
      <c r="Z180" s="591"/>
    </row>
    <row r="181" spans="1:26">
      <c r="A181" s="591"/>
      <c r="B181" s="591"/>
      <c r="C181" s="591"/>
      <c r="D181" s="590"/>
      <c r="E181" s="590"/>
      <c r="F181" s="591"/>
      <c r="G181" s="591"/>
      <c r="H181" s="591"/>
      <c r="I181" s="591"/>
      <c r="J181" s="590"/>
      <c r="K181" s="590"/>
      <c r="L181" s="590"/>
      <c r="M181" s="590"/>
      <c r="N181" s="590"/>
      <c r="O181" s="590"/>
      <c r="P181" s="590"/>
      <c r="Q181" s="590"/>
      <c r="R181" s="590"/>
      <c r="S181" s="590"/>
      <c r="T181" s="590"/>
      <c r="U181" s="590"/>
      <c r="V181" s="590"/>
      <c r="W181" s="590"/>
      <c r="X181" s="591"/>
      <c r="Y181" s="591"/>
      <c r="Z181" s="591"/>
    </row>
    <row r="182" spans="1:26">
      <c r="A182" s="591"/>
      <c r="B182" s="591"/>
      <c r="C182" s="591"/>
      <c r="D182" s="590"/>
      <c r="E182" s="590"/>
      <c r="F182" s="591"/>
      <c r="G182" s="591"/>
      <c r="H182" s="591"/>
      <c r="I182" s="591"/>
      <c r="J182" s="590"/>
      <c r="K182" s="590"/>
      <c r="L182" s="590"/>
      <c r="M182" s="590"/>
      <c r="N182" s="590"/>
      <c r="O182" s="590"/>
      <c r="P182" s="590"/>
      <c r="Q182" s="590"/>
      <c r="R182" s="590"/>
      <c r="S182" s="590"/>
      <c r="T182" s="590"/>
      <c r="U182" s="590"/>
      <c r="V182" s="590"/>
      <c r="W182" s="590"/>
      <c r="X182" s="591"/>
      <c r="Y182" s="591"/>
      <c r="Z182" s="591"/>
    </row>
    <row r="183" spans="1:26">
      <c r="A183" s="591"/>
      <c r="B183" s="591"/>
      <c r="C183" s="591"/>
      <c r="D183" s="590"/>
      <c r="E183" s="590"/>
      <c r="F183" s="591"/>
      <c r="G183" s="591"/>
      <c r="H183" s="591"/>
      <c r="I183" s="591"/>
      <c r="J183" s="590"/>
      <c r="K183" s="590"/>
      <c r="L183" s="590"/>
      <c r="M183" s="590"/>
      <c r="N183" s="590"/>
      <c r="O183" s="590"/>
      <c r="P183" s="590"/>
      <c r="Q183" s="590"/>
      <c r="R183" s="590"/>
      <c r="S183" s="590"/>
      <c r="T183" s="590"/>
      <c r="U183" s="590"/>
      <c r="V183" s="590"/>
      <c r="W183" s="590"/>
      <c r="X183" s="591"/>
      <c r="Y183" s="591"/>
      <c r="Z183" s="591"/>
    </row>
    <row r="184" spans="1:26">
      <c r="A184" s="591"/>
      <c r="B184" s="591"/>
      <c r="C184" s="591"/>
      <c r="D184" s="590"/>
      <c r="E184" s="590"/>
      <c r="F184" s="591"/>
      <c r="G184" s="591"/>
      <c r="H184" s="591"/>
      <c r="I184" s="591"/>
      <c r="J184" s="590"/>
      <c r="K184" s="590"/>
      <c r="L184" s="590"/>
      <c r="M184" s="590"/>
      <c r="N184" s="590"/>
      <c r="O184" s="590"/>
      <c r="P184" s="590"/>
      <c r="Q184" s="590"/>
      <c r="R184" s="590"/>
      <c r="S184" s="590"/>
      <c r="T184" s="590"/>
      <c r="U184" s="590"/>
      <c r="V184" s="590"/>
      <c r="W184" s="590"/>
      <c r="X184" s="591"/>
      <c r="Y184" s="591"/>
      <c r="Z184" s="591"/>
    </row>
    <row r="185" spans="1:26">
      <c r="A185" s="591"/>
      <c r="B185" s="591"/>
      <c r="C185" s="591"/>
      <c r="D185" s="590"/>
      <c r="E185" s="590"/>
      <c r="F185" s="591"/>
      <c r="G185" s="591"/>
      <c r="H185" s="591"/>
      <c r="I185" s="591"/>
      <c r="J185" s="590"/>
      <c r="K185" s="590"/>
      <c r="L185" s="590"/>
      <c r="M185" s="590"/>
      <c r="N185" s="590"/>
      <c r="O185" s="590"/>
      <c r="P185" s="590"/>
      <c r="Q185" s="590"/>
      <c r="R185" s="590"/>
      <c r="S185" s="590"/>
      <c r="T185" s="590"/>
      <c r="U185" s="590"/>
      <c r="V185" s="590"/>
      <c r="W185" s="590"/>
      <c r="X185" s="591"/>
      <c r="Y185" s="591"/>
      <c r="Z185" s="591"/>
    </row>
    <row r="186" spans="1:26">
      <c r="A186" s="591"/>
      <c r="B186" s="591"/>
      <c r="C186" s="591"/>
      <c r="D186" s="590"/>
      <c r="E186" s="590"/>
      <c r="F186" s="591"/>
      <c r="G186" s="591"/>
      <c r="H186" s="591"/>
      <c r="I186" s="591"/>
      <c r="J186" s="590"/>
      <c r="K186" s="590"/>
      <c r="L186" s="590"/>
      <c r="M186" s="590"/>
      <c r="N186" s="590"/>
      <c r="O186" s="590"/>
      <c r="P186" s="590"/>
      <c r="Q186" s="590"/>
      <c r="R186" s="590"/>
      <c r="S186" s="590"/>
      <c r="T186" s="590"/>
      <c r="U186" s="590"/>
      <c r="V186" s="590"/>
      <c r="W186" s="590"/>
      <c r="X186" s="591"/>
      <c r="Y186" s="591"/>
      <c r="Z186" s="591"/>
    </row>
    <row r="187" spans="1:26">
      <c r="A187" s="591"/>
      <c r="B187" s="591"/>
      <c r="C187" s="591"/>
      <c r="D187" s="590"/>
      <c r="E187" s="590"/>
      <c r="F187" s="591"/>
      <c r="G187" s="591"/>
      <c r="H187" s="591"/>
      <c r="I187" s="591"/>
      <c r="J187" s="590"/>
      <c r="K187" s="590"/>
      <c r="L187" s="590"/>
      <c r="M187" s="590"/>
      <c r="N187" s="590"/>
      <c r="O187" s="590"/>
      <c r="P187" s="590"/>
      <c r="Q187" s="590"/>
      <c r="R187" s="590"/>
      <c r="S187" s="590"/>
      <c r="T187" s="590"/>
      <c r="U187" s="590"/>
      <c r="V187" s="590"/>
      <c r="W187" s="590"/>
      <c r="X187" s="591"/>
      <c r="Y187" s="591"/>
      <c r="Z187" s="591"/>
    </row>
    <row r="188" spans="1:26">
      <c r="A188" s="591"/>
      <c r="B188" s="591"/>
      <c r="C188" s="591"/>
      <c r="D188" s="590"/>
      <c r="E188" s="590"/>
      <c r="F188" s="591"/>
      <c r="G188" s="591"/>
      <c r="H188" s="591"/>
      <c r="I188" s="591"/>
      <c r="J188" s="590"/>
      <c r="K188" s="590"/>
      <c r="L188" s="590"/>
      <c r="M188" s="590"/>
      <c r="N188" s="590"/>
      <c r="O188" s="590"/>
      <c r="P188" s="590"/>
      <c r="Q188" s="590"/>
      <c r="R188" s="590"/>
      <c r="S188" s="590"/>
      <c r="T188" s="590"/>
      <c r="U188" s="590"/>
      <c r="V188" s="590"/>
      <c r="W188" s="590"/>
      <c r="X188" s="591"/>
      <c r="Y188" s="591"/>
      <c r="Z188" s="591"/>
    </row>
    <row r="189" spans="1:26">
      <c r="A189" s="591"/>
      <c r="B189" s="591"/>
      <c r="C189" s="591"/>
      <c r="D189" s="590"/>
      <c r="E189" s="590"/>
      <c r="F189" s="591"/>
      <c r="G189" s="591"/>
      <c r="H189" s="591"/>
      <c r="I189" s="591"/>
      <c r="J189" s="590"/>
      <c r="K189" s="590"/>
      <c r="L189" s="590"/>
      <c r="M189" s="590"/>
      <c r="N189" s="590"/>
      <c r="O189" s="590"/>
      <c r="P189" s="590"/>
      <c r="Q189" s="590"/>
      <c r="R189" s="590"/>
      <c r="S189" s="590"/>
      <c r="T189" s="590"/>
      <c r="U189" s="590"/>
      <c r="V189" s="590"/>
      <c r="W189" s="590"/>
      <c r="X189" s="591"/>
      <c r="Y189" s="591"/>
      <c r="Z189" s="591"/>
    </row>
    <row r="190" spans="1:26">
      <c r="A190" s="591"/>
      <c r="B190" s="591"/>
      <c r="C190" s="591"/>
      <c r="D190" s="590"/>
      <c r="E190" s="590"/>
      <c r="F190" s="591"/>
      <c r="G190" s="591"/>
      <c r="H190" s="591"/>
      <c r="I190" s="591"/>
      <c r="J190" s="590"/>
      <c r="K190" s="590"/>
      <c r="L190" s="590"/>
      <c r="M190" s="590"/>
      <c r="N190" s="590"/>
      <c r="O190" s="590"/>
      <c r="P190" s="590"/>
      <c r="Q190" s="590"/>
      <c r="R190" s="590"/>
      <c r="S190" s="590"/>
      <c r="T190" s="590"/>
      <c r="U190" s="590"/>
      <c r="V190" s="590"/>
      <c r="W190" s="590"/>
      <c r="X190" s="591"/>
      <c r="Y190" s="591"/>
      <c r="Z190" s="591"/>
    </row>
    <row r="191" spans="1:26">
      <c r="A191" s="591"/>
      <c r="B191" s="591"/>
      <c r="C191" s="591"/>
      <c r="D191" s="590"/>
      <c r="E191" s="590"/>
      <c r="F191" s="591"/>
      <c r="G191" s="591"/>
      <c r="H191" s="591"/>
      <c r="I191" s="591"/>
      <c r="J191" s="590"/>
      <c r="K191" s="590"/>
      <c r="L191" s="590"/>
      <c r="M191" s="590"/>
      <c r="N191" s="590"/>
      <c r="O191" s="590"/>
      <c r="P191" s="590"/>
      <c r="Q191" s="590"/>
      <c r="R191" s="590"/>
      <c r="S191" s="590"/>
      <c r="T191" s="590"/>
      <c r="U191" s="590"/>
      <c r="V191" s="590"/>
      <c r="W191" s="590"/>
      <c r="X191" s="591"/>
      <c r="Y191" s="591"/>
      <c r="Z191" s="591"/>
    </row>
    <row r="192" spans="1:26">
      <c r="A192" s="591"/>
      <c r="B192" s="591"/>
      <c r="C192" s="591"/>
      <c r="D192" s="590"/>
      <c r="E192" s="590"/>
      <c r="F192" s="591"/>
      <c r="G192" s="591"/>
      <c r="H192" s="591"/>
      <c r="I192" s="591"/>
      <c r="J192" s="590"/>
      <c r="K192" s="590"/>
      <c r="L192" s="590"/>
      <c r="M192" s="590"/>
      <c r="N192" s="590"/>
      <c r="O192" s="590"/>
      <c r="P192" s="590"/>
      <c r="Q192" s="590"/>
      <c r="R192" s="590"/>
      <c r="S192" s="590"/>
      <c r="T192" s="590"/>
      <c r="U192" s="590"/>
      <c r="V192" s="590"/>
      <c r="W192" s="590"/>
      <c r="X192" s="591"/>
      <c r="Y192" s="591"/>
      <c r="Z192" s="591"/>
    </row>
    <row r="193" spans="1:26">
      <c r="A193" s="591"/>
      <c r="B193" s="591"/>
      <c r="C193" s="591"/>
      <c r="D193" s="590"/>
      <c r="E193" s="590"/>
      <c r="F193" s="591"/>
      <c r="G193" s="591"/>
      <c r="H193" s="591"/>
      <c r="I193" s="591"/>
      <c r="J193" s="590"/>
      <c r="K193" s="590"/>
      <c r="L193" s="590"/>
      <c r="M193" s="590"/>
      <c r="N193" s="590"/>
      <c r="O193" s="590"/>
      <c r="P193" s="590"/>
      <c r="Q193" s="590"/>
      <c r="R193" s="590"/>
      <c r="S193" s="590"/>
      <c r="T193" s="590"/>
      <c r="U193" s="590"/>
      <c r="V193" s="590"/>
      <c r="W193" s="590"/>
      <c r="X193" s="591"/>
      <c r="Y193" s="591"/>
      <c r="Z193" s="591"/>
    </row>
    <row r="194" spans="1:26">
      <c r="A194" s="591"/>
      <c r="B194" s="591"/>
      <c r="C194" s="591"/>
      <c r="D194" s="590"/>
      <c r="E194" s="590"/>
      <c r="F194" s="591"/>
      <c r="G194" s="591"/>
      <c r="H194" s="591"/>
      <c r="I194" s="591"/>
      <c r="J194" s="590"/>
      <c r="K194" s="590"/>
      <c r="L194" s="590"/>
      <c r="M194" s="590"/>
      <c r="N194" s="590"/>
      <c r="O194" s="590"/>
      <c r="P194" s="590"/>
      <c r="Q194" s="590"/>
      <c r="R194" s="590"/>
      <c r="S194" s="590"/>
      <c r="T194" s="590"/>
      <c r="U194" s="590"/>
      <c r="V194" s="590"/>
      <c r="W194" s="590"/>
      <c r="X194" s="591"/>
      <c r="Y194" s="591"/>
      <c r="Z194" s="591"/>
    </row>
    <row r="195" spans="1:26">
      <c r="A195" s="591"/>
      <c r="B195" s="591"/>
      <c r="C195" s="591"/>
      <c r="D195" s="590"/>
      <c r="E195" s="590"/>
      <c r="F195" s="591"/>
      <c r="G195" s="591"/>
      <c r="H195" s="591"/>
      <c r="I195" s="591"/>
      <c r="J195" s="590"/>
      <c r="K195" s="590"/>
      <c r="L195" s="590"/>
      <c r="M195" s="590"/>
      <c r="N195" s="590"/>
      <c r="O195" s="590"/>
      <c r="P195" s="590"/>
      <c r="Q195" s="590"/>
      <c r="R195" s="590"/>
      <c r="S195" s="590"/>
      <c r="T195" s="590"/>
      <c r="U195" s="590"/>
      <c r="V195" s="590"/>
      <c r="W195" s="590"/>
      <c r="X195" s="591"/>
      <c r="Y195" s="591"/>
      <c r="Z195" s="591"/>
    </row>
    <row r="196" spans="1:26">
      <c r="A196" s="591"/>
      <c r="B196" s="591"/>
      <c r="C196" s="591"/>
      <c r="D196" s="590"/>
      <c r="E196" s="590"/>
      <c r="F196" s="591"/>
      <c r="G196" s="591"/>
      <c r="H196" s="591"/>
      <c r="I196" s="591"/>
      <c r="J196" s="590"/>
      <c r="K196" s="590"/>
      <c r="L196" s="590"/>
      <c r="M196" s="590"/>
      <c r="N196" s="590"/>
      <c r="O196" s="590"/>
      <c r="P196" s="590"/>
      <c r="Q196" s="590"/>
      <c r="R196" s="590"/>
      <c r="S196" s="590"/>
      <c r="T196" s="590"/>
      <c r="U196" s="590"/>
      <c r="V196" s="590"/>
      <c r="W196" s="590"/>
      <c r="X196" s="591"/>
      <c r="Y196" s="591"/>
      <c r="Z196" s="591"/>
    </row>
    <row r="197" spans="1:26">
      <c r="A197" s="591"/>
      <c r="B197" s="591"/>
      <c r="C197" s="591"/>
      <c r="D197" s="590"/>
      <c r="E197" s="590"/>
      <c r="F197" s="591"/>
      <c r="G197" s="591"/>
      <c r="H197" s="591"/>
      <c r="I197" s="591"/>
      <c r="J197" s="590"/>
      <c r="K197" s="590"/>
      <c r="L197" s="590"/>
      <c r="M197" s="590"/>
      <c r="N197" s="590"/>
      <c r="O197" s="590"/>
      <c r="P197" s="590"/>
      <c r="Q197" s="590"/>
      <c r="R197" s="590"/>
      <c r="S197" s="590"/>
      <c r="T197" s="590"/>
      <c r="U197" s="590"/>
      <c r="V197" s="590"/>
      <c r="W197" s="590"/>
      <c r="X197" s="591"/>
      <c r="Y197" s="591"/>
      <c r="Z197" s="591"/>
    </row>
    <row r="198" spans="1:26">
      <c r="A198" s="591"/>
      <c r="B198" s="591"/>
      <c r="C198" s="591"/>
      <c r="D198" s="590"/>
      <c r="E198" s="590"/>
      <c r="F198" s="591"/>
      <c r="G198" s="591"/>
      <c r="H198" s="591"/>
      <c r="I198" s="591"/>
      <c r="J198" s="590"/>
      <c r="K198" s="590"/>
      <c r="L198" s="590"/>
      <c r="M198" s="590"/>
      <c r="N198" s="590"/>
      <c r="O198" s="590"/>
      <c r="P198" s="590"/>
      <c r="Q198" s="590"/>
      <c r="R198" s="590"/>
      <c r="S198" s="590"/>
      <c r="T198" s="590"/>
      <c r="U198" s="590"/>
      <c r="V198" s="590"/>
      <c r="W198" s="590"/>
      <c r="X198" s="591"/>
      <c r="Y198" s="591"/>
      <c r="Z198" s="591"/>
    </row>
    <row r="199" spans="1:26">
      <c r="A199" s="591"/>
      <c r="B199" s="591"/>
      <c r="C199" s="591"/>
      <c r="D199" s="590"/>
      <c r="E199" s="590"/>
      <c r="F199" s="591"/>
      <c r="G199" s="591"/>
      <c r="H199" s="591"/>
      <c r="I199" s="591"/>
      <c r="J199" s="590"/>
      <c r="K199" s="590"/>
      <c r="L199" s="590"/>
      <c r="M199" s="590"/>
      <c r="N199" s="590"/>
      <c r="O199" s="590"/>
      <c r="P199" s="590"/>
      <c r="Q199" s="590"/>
      <c r="R199" s="590"/>
      <c r="S199" s="590"/>
      <c r="T199" s="590"/>
      <c r="U199" s="590"/>
      <c r="V199" s="590"/>
      <c r="W199" s="590"/>
      <c r="X199" s="591"/>
      <c r="Y199" s="591"/>
      <c r="Z199" s="591"/>
    </row>
    <row r="200" spans="1:26">
      <c r="A200" s="591"/>
      <c r="B200" s="591"/>
      <c r="C200" s="591"/>
      <c r="D200" s="590"/>
      <c r="E200" s="590"/>
      <c r="F200" s="591"/>
      <c r="G200" s="591"/>
      <c r="H200" s="591"/>
      <c r="I200" s="591"/>
      <c r="J200" s="590"/>
      <c r="K200" s="590"/>
      <c r="L200" s="590"/>
      <c r="M200" s="590"/>
      <c r="N200" s="590"/>
      <c r="O200" s="590"/>
      <c r="P200" s="590"/>
      <c r="Q200" s="590"/>
      <c r="R200" s="590"/>
      <c r="S200" s="590"/>
      <c r="T200" s="590"/>
      <c r="U200" s="590"/>
      <c r="V200" s="590"/>
      <c r="W200" s="590"/>
      <c r="X200" s="591"/>
      <c r="Y200" s="591"/>
      <c r="Z200" s="591"/>
    </row>
    <row r="201" spans="1:26">
      <c r="A201" s="591"/>
      <c r="B201" s="591"/>
      <c r="C201" s="591"/>
      <c r="D201" s="590"/>
      <c r="E201" s="590"/>
      <c r="F201" s="591"/>
      <c r="G201" s="591"/>
      <c r="H201" s="591"/>
      <c r="I201" s="591"/>
      <c r="J201" s="590"/>
      <c r="K201" s="590"/>
      <c r="L201" s="590"/>
      <c r="M201" s="590"/>
      <c r="N201" s="590"/>
      <c r="O201" s="590"/>
      <c r="P201" s="590"/>
      <c r="Q201" s="590"/>
      <c r="R201" s="590"/>
      <c r="S201" s="590"/>
      <c r="T201" s="590"/>
      <c r="U201" s="590"/>
      <c r="V201" s="590"/>
      <c r="W201" s="590"/>
      <c r="X201" s="591"/>
      <c r="Y201" s="591"/>
      <c r="Z201" s="591"/>
    </row>
    <row r="202" spans="1:26">
      <c r="A202" s="591"/>
      <c r="B202" s="591"/>
      <c r="C202" s="591"/>
      <c r="D202" s="590"/>
      <c r="E202" s="590"/>
      <c r="F202" s="591"/>
      <c r="G202" s="591"/>
      <c r="H202" s="591"/>
      <c r="I202" s="591"/>
      <c r="J202" s="590"/>
      <c r="K202" s="590"/>
      <c r="L202" s="590"/>
      <c r="M202" s="590"/>
      <c r="N202" s="590"/>
      <c r="O202" s="590"/>
      <c r="P202" s="590"/>
      <c r="Q202" s="590"/>
      <c r="R202" s="590"/>
      <c r="S202" s="590"/>
      <c r="T202" s="590"/>
      <c r="U202" s="590"/>
      <c r="V202" s="590"/>
      <c r="W202" s="590"/>
      <c r="X202" s="591"/>
      <c r="Y202" s="591"/>
      <c r="Z202" s="591"/>
    </row>
    <row r="203" spans="1:26">
      <c r="A203" s="591"/>
      <c r="B203" s="591"/>
      <c r="C203" s="591"/>
      <c r="D203" s="590"/>
      <c r="E203" s="590"/>
      <c r="F203" s="591"/>
      <c r="G203" s="591"/>
      <c r="H203" s="591"/>
      <c r="I203" s="591"/>
      <c r="J203" s="590"/>
      <c r="K203" s="590"/>
      <c r="L203" s="590"/>
      <c r="M203" s="590"/>
      <c r="N203" s="590"/>
      <c r="O203" s="590"/>
      <c r="P203" s="590"/>
      <c r="Q203" s="590"/>
      <c r="R203" s="590"/>
      <c r="S203" s="590"/>
      <c r="T203" s="590"/>
      <c r="U203" s="590"/>
      <c r="V203" s="590"/>
      <c r="W203" s="590"/>
      <c r="X203" s="591"/>
      <c r="Y203" s="591"/>
      <c r="Z203" s="591"/>
    </row>
    <row r="204" spans="1:26">
      <c r="A204" s="591"/>
      <c r="B204" s="591"/>
      <c r="C204" s="591"/>
      <c r="D204" s="590"/>
      <c r="E204" s="590"/>
      <c r="F204" s="591"/>
      <c r="G204" s="591"/>
      <c r="H204" s="591"/>
      <c r="I204" s="591"/>
      <c r="J204" s="590"/>
      <c r="K204" s="590"/>
      <c r="L204" s="590"/>
      <c r="M204" s="590"/>
      <c r="N204" s="590"/>
      <c r="O204" s="590"/>
      <c r="P204" s="590"/>
      <c r="Q204" s="590"/>
      <c r="R204" s="590"/>
      <c r="S204" s="590"/>
      <c r="T204" s="590"/>
      <c r="U204" s="590"/>
      <c r="V204" s="590"/>
      <c r="W204" s="590"/>
      <c r="X204" s="591"/>
      <c r="Y204" s="591"/>
      <c r="Z204" s="591"/>
    </row>
    <row r="205" spans="1:26">
      <c r="A205" s="591"/>
      <c r="B205" s="591"/>
      <c r="C205" s="591"/>
      <c r="D205" s="590"/>
      <c r="E205" s="590"/>
      <c r="F205" s="591"/>
      <c r="G205" s="591"/>
      <c r="H205" s="591"/>
      <c r="I205" s="591"/>
      <c r="J205" s="590"/>
      <c r="K205" s="590"/>
      <c r="L205" s="590"/>
      <c r="M205" s="590"/>
      <c r="N205" s="590"/>
      <c r="O205" s="590"/>
      <c r="P205" s="590"/>
      <c r="Q205" s="590"/>
      <c r="R205" s="590"/>
      <c r="S205" s="590"/>
      <c r="T205" s="590"/>
      <c r="U205" s="590"/>
      <c r="V205" s="590"/>
      <c r="W205" s="590"/>
      <c r="X205" s="591"/>
      <c r="Y205" s="591"/>
      <c r="Z205" s="591"/>
    </row>
    <row r="206" spans="1:26">
      <c r="A206" s="591"/>
      <c r="B206" s="591"/>
      <c r="C206" s="591"/>
      <c r="D206" s="590"/>
      <c r="E206" s="590"/>
      <c r="F206" s="591"/>
      <c r="G206" s="591"/>
      <c r="H206" s="591"/>
      <c r="I206" s="591"/>
      <c r="J206" s="590"/>
      <c r="K206" s="590"/>
      <c r="L206" s="590"/>
      <c r="M206" s="590"/>
      <c r="N206" s="590"/>
      <c r="O206" s="590"/>
      <c r="P206" s="590"/>
      <c r="Q206" s="590"/>
      <c r="R206" s="590"/>
      <c r="S206" s="590"/>
      <c r="T206" s="590"/>
      <c r="U206" s="590"/>
      <c r="V206" s="590"/>
      <c r="W206" s="590"/>
      <c r="X206" s="591"/>
      <c r="Y206" s="591"/>
      <c r="Z206" s="591"/>
    </row>
    <row r="207" spans="1:26">
      <c r="A207" s="591"/>
      <c r="B207" s="591"/>
      <c r="C207" s="591"/>
      <c r="D207" s="590"/>
      <c r="E207" s="590"/>
      <c r="F207" s="591"/>
      <c r="G207" s="591"/>
      <c r="H207" s="591"/>
      <c r="I207" s="591"/>
      <c r="J207" s="590"/>
      <c r="K207" s="590"/>
      <c r="L207" s="590"/>
      <c r="M207" s="590"/>
      <c r="N207" s="590"/>
      <c r="O207" s="590"/>
      <c r="P207" s="590"/>
      <c r="Q207" s="590"/>
      <c r="R207" s="590"/>
      <c r="S207" s="590"/>
      <c r="T207" s="590"/>
      <c r="U207" s="590"/>
      <c r="V207" s="590"/>
      <c r="W207" s="590"/>
      <c r="X207" s="591"/>
      <c r="Y207" s="591"/>
      <c r="Z207" s="591"/>
    </row>
    <row r="208" spans="1:26">
      <c r="A208" s="591"/>
      <c r="B208" s="591"/>
      <c r="C208" s="591"/>
      <c r="D208" s="590"/>
      <c r="E208" s="590"/>
      <c r="F208" s="591"/>
      <c r="G208" s="591"/>
      <c r="H208" s="591"/>
      <c r="I208" s="591"/>
      <c r="J208" s="590"/>
      <c r="K208" s="590"/>
      <c r="L208" s="590"/>
      <c r="M208" s="590"/>
      <c r="N208" s="590"/>
      <c r="O208" s="590"/>
      <c r="P208" s="590"/>
      <c r="Q208" s="590"/>
      <c r="R208" s="590"/>
      <c r="S208" s="590"/>
      <c r="T208" s="590"/>
      <c r="U208" s="590"/>
      <c r="V208" s="590"/>
      <c r="W208" s="590"/>
      <c r="X208" s="591"/>
      <c r="Y208" s="591"/>
      <c r="Z208" s="591"/>
    </row>
    <row r="209" spans="1:26">
      <c r="A209" s="591"/>
      <c r="B209" s="591"/>
      <c r="C209" s="591"/>
      <c r="D209" s="590"/>
      <c r="E209" s="590"/>
      <c r="F209" s="591"/>
      <c r="G209" s="591"/>
      <c r="H209" s="591"/>
      <c r="I209" s="591"/>
      <c r="J209" s="590"/>
      <c r="K209" s="590"/>
      <c r="L209" s="590"/>
      <c r="M209" s="590"/>
      <c r="N209" s="590"/>
      <c r="O209" s="590"/>
      <c r="P209" s="590"/>
      <c r="Q209" s="590"/>
      <c r="R209" s="590"/>
      <c r="S209" s="590"/>
      <c r="T209" s="590"/>
      <c r="U209" s="590"/>
      <c r="V209" s="590"/>
      <c r="W209" s="590"/>
      <c r="X209" s="591"/>
      <c r="Y209" s="591"/>
      <c r="Z209" s="591"/>
    </row>
    <row r="210" spans="1:26">
      <c r="A210" s="591"/>
      <c r="B210" s="591"/>
      <c r="C210" s="591"/>
      <c r="D210" s="590"/>
      <c r="E210" s="590"/>
      <c r="F210" s="591"/>
      <c r="G210" s="591"/>
      <c r="H210" s="591"/>
      <c r="I210" s="591"/>
      <c r="J210" s="590"/>
      <c r="K210" s="590"/>
      <c r="L210" s="590"/>
      <c r="M210" s="590"/>
      <c r="N210" s="590"/>
      <c r="O210" s="590"/>
      <c r="P210" s="590"/>
      <c r="Q210" s="590"/>
      <c r="R210" s="590"/>
      <c r="S210" s="590"/>
      <c r="T210" s="590"/>
      <c r="U210" s="590"/>
      <c r="V210" s="590"/>
      <c r="W210" s="590"/>
      <c r="X210" s="591"/>
      <c r="Y210" s="591"/>
      <c r="Z210" s="591"/>
    </row>
    <row r="211" spans="1:26">
      <c r="A211" s="591"/>
      <c r="B211" s="591"/>
      <c r="C211" s="591"/>
      <c r="D211" s="590"/>
      <c r="E211" s="590"/>
      <c r="F211" s="591"/>
      <c r="G211" s="591"/>
      <c r="H211" s="591"/>
      <c r="I211" s="591"/>
      <c r="J211" s="590"/>
      <c r="K211" s="590"/>
      <c r="L211" s="590"/>
      <c r="M211" s="590"/>
      <c r="N211" s="590"/>
      <c r="O211" s="590"/>
      <c r="P211" s="590"/>
      <c r="Q211" s="590"/>
      <c r="R211" s="590"/>
      <c r="S211" s="590"/>
      <c r="T211" s="590"/>
      <c r="U211" s="590"/>
      <c r="V211" s="590"/>
      <c r="W211" s="590"/>
      <c r="X211" s="591"/>
      <c r="Y211" s="591"/>
      <c r="Z211" s="591"/>
    </row>
    <row r="212" spans="1:26">
      <c r="A212" s="591"/>
      <c r="B212" s="591"/>
      <c r="C212" s="591"/>
      <c r="D212" s="590"/>
      <c r="E212" s="590"/>
      <c r="F212" s="591"/>
      <c r="G212" s="591"/>
      <c r="H212" s="591"/>
      <c r="I212" s="591"/>
      <c r="J212" s="590"/>
      <c r="K212" s="590"/>
      <c r="L212" s="590"/>
      <c r="M212" s="590"/>
      <c r="N212" s="590"/>
      <c r="O212" s="590"/>
      <c r="P212" s="590"/>
      <c r="Q212" s="590"/>
      <c r="R212" s="590"/>
      <c r="S212" s="590"/>
      <c r="T212" s="590"/>
      <c r="U212" s="590"/>
      <c r="V212" s="590"/>
      <c r="W212" s="590"/>
      <c r="X212" s="591"/>
      <c r="Y212" s="591"/>
      <c r="Z212" s="591"/>
    </row>
    <row r="213" spans="1:26">
      <c r="A213" s="591"/>
      <c r="B213" s="591"/>
      <c r="C213" s="591"/>
      <c r="D213" s="590"/>
      <c r="E213" s="590"/>
      <c r="F213" s="591"/>
      <c r="G213" s="591"/>
      <c r="H213" s="591"/>
      <c r="I213" s="591"/>
      <c r="J213" s="590"/>
      <c r="K213" s="590"/>
      <c r="L213" s="590"/>
      <c r="M213" s="590"/>
      <c r="N213" s="590"/>
      <c r="O213" s="590"/>
      <c r="P213" s="590"/>
      <c r="Q213" s="590"/>
      <c r="R213" s="590"/>
      <c r="S213" s="590"/>
      <c r="T213" s="590"/>
      <c r="U213" s="590"/>
      <c r="V213" s="590"/>
      <c r="W213" s="590"/>
      <c r="X213" s="591"/>
      <c r="Y213" s="591"/>
      <c r="Z213" s="591"/>
    </row>
    <row r="214" spans="1:26">
      <c r="A214" s="591"/>
      <c r="B214" s="591"/>
      <c r="C214" s="591"/>
      <c r="D214" s="590"/>
      <c r="E214" s="590"/>
      <c r="F214" s="591"/>
      <c r="G214" s="591"/>
      <c r="H214" s="591"/>
      <c r="I214" s="591"/>
      <c r="J214" s="590"/>
      <c r="K214" s="590"/>
      <c r="L214" s="590"/>
      <c r="M214" s="590"/>
      <c r="N214" s="590"/>
      <c r="O214" s="590"/>
      <c r="P214" s="590"/>
      <c r="Q214" s="590"/>
      <c r="R214" s="590"/>
      <c r="S214" s="590"/>
      <c r="T214" s="590"/>
      <c r="U214" s="590"/>
      <c r="V214" s="590"/>
      <c r="W214" s="590"/>
      <c r="X214" s="591"/>
      <c r="Y214" s="591"/>
      <c r="Z214" s="591"/>
    </row>
    <row r="215" spans="1:26">
      <c r="A215" s="591"/>
      <c r="B215" s="591"/>
      <c r="C215" s="591"/>
      <c r="D215" s="590"/>
      <c r="E215" s="590"/>
      <c r="F215" s="591"/>
      <c r="G215" s="591"/>
      <c r="H215" s="591"/>
      <c r="I215" s="591"/>
      <c r="J215" s="590"/>
      <c r="K215" s="590"/>
      <c r="L215" s="590"/>
      <c r="M215" s="590"/>
      <c r="N215" s="590"/>
      <c r="O215" s="590"/>
      <c r="P215" s="590"/>
      <c r="Q215" s="590"/>
      <c r="R215" s="590"/>
      <c r="S215" s="590"/>
      <c r="T215" s="590"/>
      <c r="U215" s="590"/>
      <c r="V215" s="590"/>
      <c r="W215" s="590"/>
      <c r="X215" s="591"/>
      <c r="Y215" s="591"/>
      <c r="Z215" s="591"/>
    </row>
    <row r="216" spans="1:26">
      <c r="A216" s="591"/>
      <c r="B216" s="591"/>
      <c r="C216" s="591"/>
      <c r="D216" s="590"/>
      <c r="E216" s="590"/>
      <c r="F216" s="591"/>
      <c r="G216" s="591"/>
      <c r="H216" s="591"/>
      <c r="I216" s="591"/>
      <c r="J216" s="590"/>
      <c r="K216" s="590"/>
      <c r="L216" s="590"/>
      <c r="M216" s="590"/>
      <c r="N216" s="590"/>
      <c r="O216" s="590"/>
      <c r="P216" s="590"/>
      <c r="Q216" s="590"/>
      <c r="R216" s="590"/>
      <c r="S216" s="590"/>
      <c r="T216" s="590"/>
      <c r="U216" s="590"/>
      <c r="V216" s="590"/>
      <c r="W216" s="590"/>
      <c r="X216" s="591"/>
      <c r="Y216" s="591"/>
      <c r="Z216" s="591"/>
    </row>
    <row r="217" spans="1:26">
      <c r="A217" s="591"/>
      <c r="B217" s="591"/>
      <c r="C217" s="591"/>
      <c r="D217" s="590"/>
      <c r="E217" s="590"/>
      <c r="F217" s="591"/>
      <c r="G217" s="591"/>
      <c r="H217" s="591"/>
      <c r="I217" s="591"/>
      <c r="J217" s="590"/>
      <c r="K217" s="590"/>
      <c r="L217" s="590"/>
      <c r="M217" s="590"/>
      <c r="N217" s="590"/>
      <c r="O217" s="590"/>
      <c r="P217" s="590"/>
      <c r="Q217" s="590"/>
      <c r="R217" s="590"/>
      <c r="S217" s="590"/>
      <c r="T217" s="590"/>
      <c r="U217" s="590"/>
      <c r="V217" s="590"/>
      <c r="W217" s="590"/>
      <c r="X217" s="591"/>
      <c r="Y217" s="591"/>
      <c r="Z217" s="591"/>
    </row>
    <row r="218" spans="1:26">
      <c r="A218" s="591"/>
      <c r="B218" s="591"/>
      <c r="C218" s="591"/>
      <c r="D218" s="590"/>
      <c r="E218" s="590"/>
      <c r="F218" s="591"/>
      <c r="G218" s="591"/>
      <c r="H218" s="591"/>
      <c r="I218" s="591"/>
      <c r="J218" s="590"/>
      <c r="K218" s="590"/>
      <c r="L218" s="590"/>
      <c r="M218" s="590"/>
      <c r="N218" s="590"/>
      <c r="O218" s="590"/>
      <c r="P218" s="590"/>
      <c r="Q218" s="590"/>
      <c r="R218" s="590"/>
      <c r="S218" s="590"/>
      <c r="T218" s="590"/>
      <c r="U218" s="590"/>
      <c r="V218" s="590"/>
      <c r="W218" s="590"/>
      <c r="X218" s="591"/>
      <c r="Y218" s="591"/>
      <c r="Z218" s="591"/>
    </row>
    <row r="219" spans="1:26">
      <c r="A219" s="591"/>
      <c r="B219" s="591"/>
      <c r="C219" s="591"/>
      <c r="D219" s="590"/>
      <c r="E219" s="590"/>
      <c r="F219" s="591"/>
      <c r="G219" s="591"/>
      <c r="H219" s="591"/>
      <c r="I219" s="591"/>
      <c r="J219" s="590"/>
      <c r="K219" s="590"/>
      <c r="L219" s="590"/>
      <c r="M219" s="590"/>
      <c r="N219" s="590"/>
      <c r="O219" s="590"/>
      <c r="P219" s="590"/>
      <c r="Q219" s="590"/>
      <c r="R219" s="590"/>
      <c r="S219" s="590"/>
      <c r="T219" s="590"/>
      <c r="U219" s="590"/>
      <c r="V219" s="590"/>
      <c r="W219" s="590"/>
      <c r="X219" s="591"/>
      <c r="Y219" s="591"/>
      <c r="Z219" s="591"/>
    </row>
    <row r="220" spans="1:26">
      <c r="A220" s="591"/>
      <c r="B220" s="591"/>
      <c r="C220" s="591"/>
      <c r="D220" s="590"/>
      <c r="E220" s="590"/>
      <c r="F220" s="591"/>
      <c r="G220" s="591"/>
      <c r="H220" s="591"/>
      <c r="I220" s="591"/>
      <c r="J220" s="590"/>
      <c r="K220" s="590"/>
      <c r="L220" s="590"/>
      <c r="M220" s="590"/>
      <c r="N220" s="590"/>
      <c r="O220" s="590"/>
      <c r="P220" s="590"/>
      <c r="Q220" s="590"/>
      <c r="R220" s="590"/>
      <c r="S220" s="590"/>
      <c r="T220" s="590"/>
      <c r="U220" s="590"/>
      <c r="V220" s="590"/>
      <c r="W220" s="590"/>
      <c r="X220" s="591"/>
      <c r="Y220" s="591"/>
      <c r="Z220" s="591"/>
    </row>
    <row r="221" spans="1:26">
      <c r="A221" s="591"/>
      <c r="B221" s="591"/>
      <c r="C221" s="591"/>
      <c r="D221" s="590"/>
      <c r="E221" s="590"/>
      <c r="F221" s="591"/>
      <c r="G221" s="591"/>
      <c r="H221" s="591"/>
      <c r="I221" s="591"/>
      <c r="J221" s="590"/>
      <c r="K221" s="590"/>
      <c r="L221" s="590"/>
      <c r="M221" s="590"/>
      <c r="N221" s="590"/>
      <c r="O221" s="590"/>
      <c r="P221" s="590"/>
      <c r="Q221" s="590"/>
      <c r="R221" s="590"/>
      <c r="S221" s="590"/>
      <c r="T221" s="590"/>
      <c r="U221" s="590"/>
      <c r="V221" s="590"/>
      <c r="W221" s="590"/>
      <c r="X221" s="591"/>
      <c r="Y221" s="591"/>
      <c r="Z221" s="591"/>
    </row>
    <row r="222" spans="1:26">
      <c r="A222" s="591"/>
      <c r="B222" s="591"/>
      <c r="C222" s="591"/>
      <c r="D222" s="590"/>
      <c r="E222" s="590"/>
      <c r="F222" s="591"/>
      <c r="G222" s="591"/>
      <c r="H222" s="591"/>
      <c r="I222" s="591"/>
      <c r="J222" s="590"/>
      <c r="K222" s="590"/>
      <c r="L222" s="590"/>
      <c r="M222" s="590"/>
      <c r="N222" s="590"/>
      <c r="O222" s="590"/>
      <c r="P222" s="590"/>
      <c r="Q222" s="590"/>
      <c r="R222" s="590"/>
      <c r="S222" s="590"/>
      <c r="T222" s="590"/>
      <c r="U222" s="590"/>
      <c r="V222" s="590"/>
      <c r="W222" s="590"/>
      <c r="X222" s="591"/>
      <c r="Y222" s="591"/>
      <c r="Z222" s="591"/>
    </row>
    <row r="223" spans="1:26">
      <c r="A223" s="591"/>
      <c r="B223" s="591"/>
      <c r="C223" s="591"/>
      <c r="D223" s="590"/>
      <c r="E223" s="590"/>
      <c r="F223" s="591"/>
      <c r="G223" s="591"/>
      <c r="H223" s="591"/>
      <c r="I223" s="591"/>
      <c r="J223" s="590"/>
      <c r="K223" s="590"/>
      <c r="L223" s="590"/>
      <c r="M223" s="590"/>
      <c r="N223" s="590"/>
      <c r="O223" s="590"/>
      <c r="P223" s="590"/>
      <c r="Q223" s="590"/>
      <c r="R223" s="590"/>
      <c r="S223" s="590"/>
      <c r="T223" s="590"/>
      <c r="U223" s="590"/>
      <c r="V223" s="590"/>
      <c r="W223" s="590"/>
      <c r="X223" s="591"/>
      <c r="Y223" s="591"/>
      <c r="Z223" s="591"/>
    </row>
    <row r="224" spans="1:26">
      <c r="A224" s="591"/>
      <c r="B224" s="591"/>
      <c r="C224" s="591"/>
      <c r="D224" s="590"/>
      <c r="E224" s="590"/>
      <c r="F224" s="591"/>
      <c r="G224" s="591"/>
      <c r="H224" s="591"/>
      <c r="I224" s="591"/>
      <c r="J224" s="590"/>
      <c r="K224" s="590"/>
      <c r="L224" s="590"/>
      <c r="M224" s="590"/>
      <c r="N224" s="590"/>
      <c r="O224" s="590"/>
      <c r="P224" s="590"/>
      <c r="Q224" s="590"/>
      <c r="R224" s="590"/>
      <c r="S224" s="590"/>
      <c r="T224" s="590"/>
      <c r="U224" s="590"/>
      <c r="V224" s="590"/>
      <c r="W224" s="590"/>
      <c r="X224" s="591"/>
      <c r="Y224" s="591"/>
      <c r="Z224" s="591"/>
    </row>
    <row r="225" spans="1:26">
      <c r="A225" s="591"/>
      <c r="B225" s="591"/>
      <c r="C225" s="591"/>
      <c r="D225" s="590"/>
      <c r="E225" s="590"/>
      <c r="F225" s="591"/>
      <c r="G225" s="591"/>
      <c r="H225" s="591"/>
      <c r="I225" s="591"/>
      <c r="J225" s="590"/>
      <c r="K225" s="590"/>
      <c r="L225" s="590"/>
      <c r="M225" s="590"/>
      <c r="N225" s="590"/>
      <c r="O225" s="590"/>
      <c r="P225" s="590"/>
      <c r="Q225" s="590"/>
      <c r="R225" s="590"/>
      <c r="S225" s="590"/>
      <c r="T225" s="590"/>
      <c r="U225" s="590"/>
      <c r="V225" s="590"/>
      <c r="W225" s="590"/>
      <c r="X225" s="591"/>
      <c r="Y225" s="591"/>
      <c r="Z225" s="591"/>
    </row>
    <row r="226" spans="1:26">
      <c r="A226" s="591"/>
      <c r="B226" s="591"/>
      <c r="C226" s="591"/>
      <c r="D226" s="590"/>
      <c r="E226" s="590"/>
      <c r="F226" s="591"/>
      <c r="G226" s="591"/>
      <c r="H226" s="591"/>
      <c r="I226" s="591"/>
      <c r="J226" s="590"/>
      <c r="K226" s="590"/>
      <c r="L226" s="590"/>
      <c r="M226" s="590"/>
      <c r="N226" s="590"/>
      <c r="O226" s="590"/>
      <c r="P226" s="590"/>
      <c r="Q226" s="590"/>
      <c r="R226" s="590"/>
      <c r="S226" s="590"/>
      <c r="T226" s="590"/>
      <c r="U226" s="590"/>
      <c r="V226" s="590"/>
      <c r="W226" s="590"/>
      <c r="X226" s="591"/>
      <c r="Y226" s="591"/>
      <c r="Z226" s="591"/>
    </row>
    <row r="227" spans="1:26">
      <c r="A227" s="591"/>
      <c r="B227" s="591"/>
      <c r="C227" s="591"/>
      <c r="D227" s="590"/>
      <c r="E227" s="590"/>
      <c r="F227" s="591"/>
      <c r="G227" s="591"/>
      <c r="H227" s="591"/>
      <c r="I227" s="591"/>
      <c r="J227" s="590"/>
      <c r="K227" s="590"/>
      <c r="L227" s="590"/>
      <c r="M227" s="590"/>
      <c r="N227" s="590"/>
      <c r="O227" s="590"/>
      <c r="P227" s="590"/>
      <c r="Q227" s="590"/>
      <c r="R227" s="590"/>
      <c r="S227" s="590"/>
      <c r="T227" s="590"/>
      <c r="U227" s="590"/>
      <c r="V227" s="590"/>
      <c r="W227" s="590"/>
      <c r="X227" s="591"/>
      <c r="Y227" s="591"/>
      <c r="Z227" s="591"/>
    </row>
    <row r="228" spans="1:26">
      <c r="A228" s="591"/>
      <c r="B228" s="591"/>
      <c r="C228" s="591"/>
      <c r="D228" s="590"/>
      <c r="E228" s="590"/>
      <c r="F228" s="591"/>
      <c r="G228" s="591"/>
      <c r="H228" s="591"/>
      <c r="I228" s="591"/>
      <c r="J228" s="590"/>
      <c r="K228" s="590"/>
      <c r="L228" s="590"/>
      <c r="M228" s="590"/>
      <c r="N228" s="590"/>
      <c r="O228" s="590"/>
      <c r="P228" s="590"/>
      <c r="Q228" s="590"/>
      <c r="R228" s="590"/>
      <c r="S228" s="590"/>
      <c r="T228" s="590"/>
      <c r="U228" s="590"/>
      <c r="V228" s="590"/>
      <c r="W228" s="590"/>
      <c r="X228" s="591"/>
      <c r="Y228" s="591"/>
      <c r="Z228" s="591"/>
    </row>
    <row r="229" spans="1:26">
      <c r="A229" s="591"/>
      <c r="B229" s="591"/>
      <c r="C229" s="591"/>
      <c r="D229" s="590"/>
      <c r="E229" s="590"/>
      <c r="F229" s="591"/>
      <c r="G229" s="591"/>
      <c r="H229" s="591"/>
      <c r="I229" s="591"/>
      <c r="J229" s="590"/>
      <c r="K229" s="590"/>
      <c r="L229" s="590"/>
      <c r="M229" s="590"/>
      <c r="N229" s="590"/>
      <c r="O229" s="590"/>
      <c r="P229" s="590"/>
      <c r="Q229" s="590"/>
      <c r="R229" s="590"/>
      <c r="S229" s="590"/>
      <c r="T229" s="590"/>
      <c r="U229" s="590"/>
      <c r="V229" s="590"/>
      <c r="W229" s="590"/>
      <c r="X229" s="591"/>
      <c r="Y229" s="591"/>
      <c r="Z229" s="591"/>
    </row>
    <row r="230" spans="1:26">
      <c r="A230" s="591"/>
      <c r="B230" s="591"/>
      <c r="C230" s="591"/>
      <c r="D230" s="590"/>
      <c r="E230" s="590"/>
      <c r="F230" s="591"/>
      <c r="G230" s="591"/>
      <c r="H230" s="591"/>
      <c r="I230" s="591"/>
      <c r="J230" s="590"/>
      <c r="K230" s="590"/>
      <c r="L230" s="590"/>
      <c r="M230" s="590"/>
      <c r="N230" s="590"/>
      <c r="O230" s="590"/>
      <c r="P230" s="590"/>
      <c r="Q230" s="590"/>
      <c r="R230" s="590"/>
      <c r="S230" s="590"/>
      <c r="T230" s="590"/>
      <c r="U230" s="590"/>
      <c r="V230" s="590"/>
      <c r="W230" s="590"/>
      <c r="X230" s="591"/>
      <c r="Y230" s="591"/>
      <c r="Z230" s="591"/>
    </row>
    <row r="231" spans="1:26">
      <c r="A231" s="591"/>
      <c r="B231" s="591"/>
      <c r="C231" s="591"/>
      <c r="D231" s="590"/>
      <c r="E231" s="590"/>
      <c r="F231" s="591"/>
      <c r="G231" s="591"/>
      <c r="H231" s="591"/>
      <c r="I231" s="591"/>
      <c r="J231" s="590"/>
      <c r="K231" s="590"/>
      <c r="L231" s="590"/>
      <c r="M231" s="590"/>
      <c r="N231" s="590"/>
      <c r="O231" s="590"/>
      <c r="P231" s="590"/>
      <c r="Q231" s="590"/>
      <c r="R231" s="590"/>
      <c r="S231" s="590"/>
      <c r="T231" s="590"/>
      <c r="U231" s="590"/>
      <c r="V231" s="590"/>
      <c r="W231" s="590"/>
      <c r="X231" s="591"/>
      <c r="Y231" s="591"/>
      <c r="Z231" s="591"/>
    </row>
    <row r="232" spans="1:26">
      <c r="A232" s="591"/>
      <c r="B232" s="591"/>
      <c r="C232" s="591"/>
      <c r="D232" s="590"/>
      <c r="E232" s="590"/>
      <c r="F232" s="591"/>
      <c r="G232" s="591"/>
      <c r="H232" s="591"/>
      <c r="I232" s="591"/>
      <c r="J232" s="590"/>
      <c r="K232" s="590"/>
      <c r="L232" s="590"/>
      <c r="M232" s="590"/>
      <c r="N232" s="590"/>
      <c r="O232" s="590"/>
      <c r="P232" s="590"/>
      <c r="Q232" s="590"/>
      <c r="R232" s="590"/>
      <c r="S232" s="590"/>
      <c r="T232" s="590"/>
      <c r="U232" s="590"/>
      <c r="V232" s="590"/>
      <c r="W232" s="590"/>
      <c r="X232" s="591"/>
      <c r="Y232" s="591"/>
      <c r="Z232" s="591"/>
    </row>
    <row r="233" spans="1:26">
      <c r="A233" s="591"/>
      <c r="B233" s="591"/>
      <c r="C233" s="591"/>
      <c r="D233" s="590"/>
      <c r="E233" s="590"/>
      <c r="F233" s="591"/>
      <c r="G233" s="591"/>
      <c r="H233" s="591"/>
      <c r="I233" s="591"/>
      <c r="J233" s="590"/>
      <c r="K233" s="590"/>
      <c r="L233" s="590"/>
      <c r="M233" s="590"/>
      <c r="N233" s="590"/>
      <c r="O233" s="590"/>
      <c r="P233" s="590"/>
      <c r="Q233" s="590"/>
      <c r="R233" s="590"/>
      <c r="S233" s="590"/>
      <c r="T233" s="590"/>
      <c r="U233" s="590"/>
      <c r="V233" s="590"/>
      <c r="W233" s="590"/>
      <c r="X233" s="591"/>
      <c r="Y233" s="591"/>
      <c r="Z233" s="591"/>
    </row>
    <row r="234" spans="1:26">
      <c r="A234" s="591"/>
      <c r="B234" s="591"/>
      <c r="C234" s="591"/>
      <c r="D234" s="590"/>
      <c r="E234" s="590"/>
      <c r="F234" s="591"/>
      <c r="G234" s="591"/>
      <c r="H234" s="591"/>
      <c r="I234" s="591"/>
      <c r="J234" s="590"/>
      <c r="K234" s="590"/>
      <c r="L234" s="590"/>
      <c r="M234" s="590"/>
      <c r="N234" s="590"/>
      <c r="O234" s="590"/>
      <c r="P234" s="590"/>
      <c r="Q234" s="590"/>
      <c r="R234" s="590"/>
      <c r="S234" s="590"/>
      <c r="T234" s="590"/>
      <c r="U234" s="590"/>
      <c r="V234" s="590"/>
      <c r="W234" s="590"/>
      <c r="X234" s="591"/>
      <c r="Y234" s="591"/>
      <c r="Z234" s="591"/>
    </row>
    <row r="235" spans="1:26">
      <c r="A235" s="591"/>
      <c r="B235" s="591"/>
      <c r="C235" s="591"/>
      <c r="D235" s="590"/>
      <c r="E235" s="590"/>
      <c r="F235" s="591"/>
      <c r="G235" s="591"/>
      <c r="H235" s="591"/>
      <c r="I235" s="591"/>
      <c r="J235" s="590"/>
      <c r="K235" s="590"/>
      <c r="L235" s="590"/>
      <c r="M235" s="590"/>
      <c r="N235" s="590"/>
      <c r="O235" s="590"/>
      <c r="P235" s="590"/>
      <c r="Q235" s="590"/>
      <c r="R235" s="590"/>
      <c r="S235" s="590"/>
      <c r="T235" s="590"/>
      <c r="U235" s="590"/>
      <c r="V235" s="590"/>
      <c r="W235" s="590"/>
      <c r="X235" s="591"/>
      <c r="Y235" s="591"/>
      <c r="Z235" s="591"/>
    </row>
    <row r="236" spans="1:26">
      <c r="A236" s="591"/>
      <c r="B236" s="591"/>
      <c r="C236" s="591"/>
      <c r="D236" s="590"/>
      <c r="E236" s="590"/>
      <c r="F236" s="591"/>
      <c r="G236" s="591"/>
      <c r="H236" s="591"/>
      <c r="I236" s="591"/>
      <c r="J236" s="590"/>
      <c r="K236" s="590"/>
      <c r="L236" s="590"/>
      <c r="M236" s="590"/>
      <c r="N236" s="590"/>
      <c r="O236" s="590"/>
      <c r="P236" s="590"/>
      <c r="Q236" s="590"/>
      <c r="R236" s="590"/>
      <c r="S236" s="590"/>
      <c r="T236" s="590"/>
      <c r="U236" s="590"/>
      <c r="V236" s="590"/>
      <c r="W236" s="590"/>
      <c r="X236" s="591"/>
      <c r="Y236" s="591"/>
      <c r="Z236" s="591"/>
    </row>
    <row r="237" spans="1:26">
      <c r="A237" s="591"/>
      <c r="B237" s="591"/>
      <c r="C237" s="591"/>
      <c r="D237" s="590"/>
      <c r="E237" s="590"/>
      <c r="F237" s="591"/>
      <c r="G237" s="591"/>
      <c r="H237" s="591"/>
      <c r="I237" s="591"/>
      <c r="J237" s="590"/>
      <c r="K237" s="590"/>
      <c r="L237" s="590"/>
      <c r="M237" s="590"/>
      <c r="N237" s="590"/>
      <c r="O237" s="590"/>
      <c r="P237" s="590"/>
      <c r="Q237" s="590"/>
      <c r="R237" s="590"/>
      <c r="S237" s="590"/>
      <c r="T237" s="590"/>
      <c r="U237" s="590"/>
      <c r="V237" s="590"/>
      <c r="W237" s="590"/>
      <c r="X237" s="591"/>
      <c r="Y237" s="591"/>
      <c r="Z237" s="591"/>
    </row>
    <row r="238" spans="1:26">
      <c r="A238" s="591"/>
      <c r="B238" s="591"/>
      <c r="C238" s="591"/>
      <c r="D238" s="590"/>
      <c r="E238" s="590"/>
      <c r="F238" s="591"/>
      <c r="G238" s="591"/>
      <c r="H238" s="591"/>
      <c r="I238" s="591"/>
      <c r="J238" s="590"/>
      <c r="K238" s="590"/>
      <c r="L238" s="590"/>
      <c r="M238" s="590"/>
      <c r="N238" s="590"/>
      <c r="O238" s="590"/>
      <c r="P238" s="590"/>
      <c r="Q238" s="590"/>
      <c r="R238" s="590"/>
      <c r="S238" s="590"/>
      <c r="T238" s="590"/>
      <c r="U238" s="590"/>
      <c r="V238" s="590"/>
      <c r="W238" s="590"/>
      <c r="X238" s="591"/>
      <c r="Y238" s="591"/>
      <c r="Z238" s="591"/>
    </row>
    <row r="239" spans="1:26">
      <c r="A239" s="591"/>
      <c r="B239" s="591"/>
      <c r="C239" s="591"/>
      <c r="D239" s="590"/>
      <c r="E239" s="590"/>
      <c r="F239" s="591"/>
      <c r="G239" s="591"/>
      <c r="H239" s="591"/>
      <c r="I239" s="591"/>
      <c r="J239" s="590"/>
      <c r="K239" s="590"/>
      <c r="L239" s="590"/>
      <c r="M239" s="590"/>
      <c r="N239" s="590"/>
      <c r="O239" s="590"/>
      <c r="P239" s="590"/>
      <c r="Q239" s="590"/>
      <c r="R239" s="590"/>
      <c r="S239" s="590"/>
      <c r="T239" s="590"/>
      <c r="U239" s="590"/>
      <c r="V239" s="590"/>
      <c r="W239" s="590"/>
      <c r="X239" s="591"/>
      <c r="Y239" s="591"/>
      <c r="Z239" s="591"/>
    </row>
    <row r="240" spans="1:26">
      <c r="A240" s="591"/>
      <c r="B240" s="591"/>
      <c r="C240" s="591"/>
      <c r="D240" s="590"/>
      <c r="E240" s="590"/>
      <c r="F240" s="591"/>
      <c r="G240" s="591"/>
      <c r="H240" s="591"/>
      <c r="I240" s="591"/>
      <c r="J240" s="590"/>
      <c r="K240" s="590"/>
      <c r="L240" s="590"/>
      <c r="M240" s="590"/>
      <c r="N240" s="590"/>
      <c r="O240" s="590"/>
      <c r="P240" s="590"/>
      <c r="Q240" s="590"/>
      <c r="R240" s="590"/>
      <c r="S240" s="590"/>
      <c r="T240" s="590"/>
      <c r="U240" s="590"/>
      <c r="V240" s="590"/>
      <c r="W240" s="590"/>
      <c r="X240" s="591"/>
      <c r="Y240" s="591"/>
      <c r="Z240" s="591"/>
    </row>
    <row r="241" spans="1:26">
      <c r="A241" s="591"/>
      <c r="B241" s="591"/>
      <c r="C241" s="591"/>
      <c r="D241" s="590"/>
      <c r="E241" s="590"/>
      <c r="F241" s="591"/>
      <c r="G241" s="591"/>
      <c r="H241" s="591"/>
      <c r="I241" s="591"/>
      <c r="J241" s="590"/>
      <c r="K241" s="590"/>
      <c r="L241" s="590"/>
      <c r="M241" s="590"/>
      <c r="N241" s="590"/>
      <c r="O241" s="590"/>
      <c r="P241" s="590"/>
      <c r="Q241" s="590"/>
      <c r="R241" s="590"/>
      <c r="S241" s="590"/>
      <c r="T241" s="590"/>
      <c r="U241" s="590"/>
      <c r="V241" s="590"/>
      <c r="W241" s="590"/>
      <c r="X241" s="591"/>
      <c r="Y241" s="591"/>
      <c r="Z241" s="591"/>
    </row>
    <row r="242" spans="1:26">
      <c r="A242" s="591"/>
      <c r="B242" s="591"/>
      <c r="C242" s="591"/>
      <c r="D242" s="590"/>
      <c r="E242" s="590"/>
      <c r="F242" s="591"/>
      <c r="G242" s="591"/>
      <c r="H242" s="591"/>
      <c r="I242" s="591"/>
      <c r="J242" s="590"/>
      <c r="K242" s="590"/>
      <c r="L242" s="590"/>
      <c r="M242" s="590"/>
      <c r="N242" s="590"/>
      <c r="O242" s="590"/>
      <c r="P242" s="590"/>
      <c r="Q242" s="590"/>
      <c r="R242" s="590"/>
      <c r="S242" s="590"/>
      <c r="T242" s="590"/>
      <c r="U242" s="590"/>
      <c r="V242" s="590"/>
      <c r="W242" s="590"/>
      <c r="X242" s="591"/>
      <c r="Y242" s="591"/>
      <c r="Z242" s="591"/>
    </row>
    <row r="243" spans="1:26">
      <c r="A243" s="591"/>
      <c r="B243" s="591"/>
      <c r="C243" s="591"/>
      <c r="D243" s="590"/>
      <c r="E243" s="590"/>
      <c r="F243" s="591"/>
      <c r="G243" s="591"/>
      <c r="H243" s="591"/>
      <c r="I243" s="591"/>
      <c r="J243" s="590"/>
      <c r="K243" s="590"/>
      <c r="L243" s="590"/>
      <c r="M243" s="590"/>
      <c r="N243" s="590"/>
      <c r="O243" s="590"/>
      <c r="P243" s="590"/>
      <c r="Q243" s="590"/>
      <c r="R243" s="590"/>
      <c r="S243" s="590"/>
      <c r="T243" s="590"/>
      <c r="U243" s="590"/>
      <c r="V243" s="590"/>
      <c r="W243" s="590"/>
      <c r="X243" s="591"/>
      <c r="Y243" s="591"/>
      <c r="Z243" s="591"/>
    </row>
    <row r="244" spans="1:26">
      <c r="A244" s="591"/>
      <c r="B244" s="591"/>
      <c r="C244" s="591"/>
      <c r="D244" s="590"/>
      <c r="E244" s="590"/>
      <c r="F244" s="591"/>
      <c r="G244" s="591"/>
      <c r="H244" s="591"/>
      <c r="I244" s="591"/>
      <c r="J244" s="590"/>
      <c r="K244" s="590"/>
      <c r="L244" s="590"/>
      <c r="M244" s="590"/>
      <c r="N244" s="590"/>
      <c r="O244" s="590"/>
      <c r="P244" s="590"/>
      <c r="Q244" s="590"/>
      <c r="R244" s="590"/>
      <c r="S244" s="590"/>
      <c r="T244" s="590"/>
      <c r="U244" s="590"/>
      <c r="V244" s="590"/>
      <c r="W244" s="590"/>
      <c r="X244" s="591"/>
      <c r="Y244" s="591"/>
      <c r="Z244" s="591"/>
    </row>
    <row r="245" spans="1:26">
      <c r="A245" s="591"/>
      <c r="B245" s="591"/>
      <c r="C245" s="591"/>
      <c r="D245" s="590"/>
      <c r="E245" s="590"/>
      <c r="F245" s="591"/>
      <c r="G245" s="591"/>
      <c r="H245" s="591"/>
      <c r="I245" s="591"/>
      <c r="J245" s="590"/>
      <c r="K245" s="590"/>
      <c r="L245" s="590"/>
      <c r="M245" s="590"/>
      <c r="N245" s="590"/>
      <c r="O245" s="590"/>
      <c r="P245" s="590"/>
      <c r="Q245" s="590"/>
      <c r="R245" s="590"/>
      <c r="S245" s="590"/>
      <c r="T245" s="590"/>
      <c r="U245" s="590"/>
      <c r="V245" s="590"/>
      <c r="W245" s="590"/>
      <c r="X245" s="591"/>
      <c r="Y245" s="591"/>
      <c r="Z245" s="591"/>
    </row>
    <row r="246" spans="1:26">
      <c r="A246" s="591"/>
      <c r="B246" s="591"/>
      <c r="C246" s="591"/>
      <c r="D246" s="590"/>
      <c r="E246" s="590"/>
      <c r="F246" s="591"/>
      <c r="G246" s="591"/>
      <c r="H246" s="591"/>
      <c r="I246" s="591"/>
      <c r="J246" s="590"/>
      <c r="K246" s="590"/>
      <c r="L246" s="590"/>
      <c r="M246" s="590"/>
      <c r="N246" s="590"/>
      <c r="O246" s="590"/>
      <c r="P246" s="590"/>
      <c r="Q246" s="590"/>
      <c r="R246" s="590"/>
      <c r="S246" s="590"/>
      <c r="T246" s="590"/>
      <c r="U246" s="590"/>
      <c r="V246" s="590"/>
      <c r="W246" s="590"/>
      <c r="X246" s="591"/>
      <c r="Y246" s="591"/>
      <c r="Z246" s="591"/>
    </row>
    <row r="247" spans="1:26">
      <c r="A247" s="591"/>
      <c r="B247" s="591"/>
      <c r="C247" s="591"/>
      <c r="D247" s="590"/>
      <c r="E247" s="590"/>
      <c r="F247" s="591"/>
      <c r="G247" s="591"/>
      <c r="H247" s="591"/>
      <c r="I247" s="591"/>
      <c r="J247" s="590"/>
      <c r="K247" s="590"/>
      <c r="L247" s="590"/>
      <c r="M247" s="590"/>
      <c r="N247" s="590"/>
      <c r="O247" s="590"/>
      <c r="P247" s="590"/>
      <c r="Q247" s="590"/>
      <c r="R247" s="590"/>
      <c r="S247" s="590"/>
      <c r="T247" s="590"/>
      <c r="U247" s="590"/>
      <c r="V247" s="590"/>
      <c r="W247" s="590"/>
      <c r="X247" s="591"/>
      <c r="Y247" s="591"/>
      <c r="Z247" s="591"/>
    </row>
    <row r="248" spans="1:26">
      <c r="A248" s="591"/>
      <c r="B248" s="591"/>
      <c r="C248" s="591"/>
      <c r="D248" s="590"/>
      <c r="E248" s="590"/>
      <c r="F248" s="591"/>
      <c r="G248" s="591"/>
      <c r="H248" s="591"/>
      <c r="I248" s="591"/>
      <c r="J248" s="590"/>
      <c r="K248" s="590"/>
      <c r="L248" s="590"/>
      <c r="M248" s="590"/>
      <c r="N248" s="590"/>
      <c r="O248" s="590"/>
      <c r="P248" s="590"/>
      <c r="Q248" s="590"/>
      <c r="R248" s="590"/>
      <c r="S248" s="590"/>
      <c r="T248" s="590"/>
      <c r="U248" s="590"/>
      <c r="V248" s="590"/>
      <c r="W248" s="590"/>
      <c r="X248" s="591"/>
      <c r="Y248" s="591"/>
      <c r="Z248" s="591"/>
    </row>
    <row r="249" spans="1:26">
      <c r="A249" s="591"/>
      <c r="B249" s="591"/>
      <c r="C249" s="591"/>
      <c r="D249" s="590"/>
      <c r="E249" s="590"/>
      <c r="F249" s="591"/>
      <c r="G249" s="591"/>
      <c r="H249" s="591"/>
      <c r="I249" s="591"/>
      <c r="J249" s="590"/>
      <c r="K249" s="590"/>
      <c r="L249" s="590"/>
      <c r="M249" s="590"/>
      <c r="N249" s="590"/>
      <c r="O249" s="590"/>
      <c r="P249" s="590"/>
      <c r="Q249" s="590"/>
      <c r="R249" s="590"/>
      <c r="S249" s="590"/>
      <c r="T249" s="590"/>
      <c r="U249" s="590"/>
      <c r="V249" s="590"/>
      <c r="W249" s="590"/>
      <c r="X249" s="591"/>
      <c r="Y249" s="591"/>
      <c r="Z249" s="591"/>
    </row>
    <row r="250" spans="1:26">
      <c r="A250" s="591"/>
      <c r="B250" s="591"/>
      <c r="C250" s="591"/>
      <c r="D250" s="590"/>
      <c r="E250" s="590"/>
      <c r="F250" s="591"/>
      <c r="G250" s="591"/>
      <c r="H250" s="591"/>
      <c r="I250" s="591"/>
      <c r="J250" s="590"/>
      <c r="K250" s="590"/>
      <c r="L250" s="590"/>
      <c r="M250" s="590"/>
      <c r="N250" s="590"/>
      <c r="O250" s="590"/>
      <c r="P250" s="590"/>
      <c r="Q250" s="590"/>
      <c r="R250" s="590"/>
      <c r="S250" s="590"/>
      <c r="T250" s="590"/>
      <c r="U250" s="590"/>
      <c r="V250" s="590"/>
      <c r="W250" s="590"/>
      <c r="X250" s="591"/>
      <c r="Y250" s="591"/>
      <c r="Z250" s="591"/>
    </row>
    <row r="251" spans="1:26">
      <c r="A251" s="591"/>
      <c r="B251" s="591"/>
      <c r="C251" s="591"/>
      <c r="D251" s="590"/>
      <c r="E251" s="590"/>
      <c r="F251" s="591"/>
      <c r="G251" s="591"/>
      <c r="H251" s="591"/>
      <c r="I251" s="591"/>
      <c r="J251" s="590"/>
      <c r="K251" s="590"/>
      <c r="L251" s="590"/>
      <c r="M251" s="590"/>
      <c r="N251" s="590"/>
      <c r="O251" s="590"/>
      <c r="P251" s="590"/>
      <c r="Q251" s="590"/>
      <c r="R251" s="590"/>
      <c r="S251" s="590"/>
      <c r="T251" s="590"/>
      <c r="U251" s="590"/>
      <c r="V251" s="590"/>
      <c r="W251" s="590"/>
      <c r="X251" s="591"/>
      <c r="Y251" s="591"/>
      <c r="Z251" s="591"/>
    </row>
    <row r="252" spans="1:26">
      <c r="A252" s="591"/>
      <c r="B252" s="591"/>
      <c r="C252" s="591"/>
      <c r="D252" s="590"/>
      <c r="E252" s="590"/>
      <c r="F252" s="591"/>
      <c r="G252" s="591"/>
      <c r="H252" s="591"/>
      <c r="I252" s="591"/>
      <c r="J252" s="590"/>
      <c r="K252" s="590"/>
      <c r="L252" s="590"/>
      <c r="M252" s="590"/>
      <c r="N252" s="590"/>
      <c r="O252" s="590"/>
      <c r="P252" s="590"/>
      <c r="Q252" s="590"/>
      <c r="R252" s="590"/>
      <c r="S252" s="590"/>
      <c r="T252" s="590"/>
      <c r="U252" s="590"/>
      <c r="V252" s="590"/>
      <c r="W252" s="590"/>
      <c r="X252" s="591"/>
      <c r="Y252" s="591"/>
      <c r="Z252" s="591"/>
    </row>
    <row r="253" spans="1:26">
      <c r="A253" s="591"/>
      <c r="B253" s="591"/>
      <c r="C253" s="591"/>
      <c r="D253" s="590"/>
      <c r="E253" s="590"/>
      <c r="F253" s="591"/>
      <c r="G253" s="591"/>
      <c r="H253" s="591"/>
      <c r="I253" s="591"/>
      <c r="J253" s="590"/>
      <c r="K253" s="590"/>
      <c r="L253" s="590"/>
      <c r="M253" s="590"/>
      <c r="N253" s="590"/>
      <c r="O253" s="590"/>
      <c r="P253" s="590"/>
      <c r="Q253" s="590"/>
      <c r="R253" s="590"/>
      <c r="S253" s="590"/>
      <c r="T253" s="590"/>
      <c r="U253" s="590"/>
      <c r="V253" s="590"/>
      <c r="W253" s="590"/>
      <c r="X253" s="591"/>
      <c r="Y253" s="591"/>
      <c r="Z253" s="591"/>
    </row>
    <row r="254" spans="1:26">
      <c r="A254" s="591"/>
      <c r="B254" s="591"/>
      <c r="C254" s="591"/>
      <c r="D254" s="590"/>
      <c r="E254" s="590"/>
      <c r="F254" s="591"/>
      <c r="G254" s="591"/>
      <c r="H254" s="591"/>
      <c r="I254" s="591"/>
      <c r="J254" s="590"/>
      <c r="K254" s="590"/>
      <c r="L254" s="590"/>
      <c r="M254" s="590"/>
      <c r="N254" s="590"/>
      <c r="O254" s="590"/>
      <c r="P254" s="590"/>
      <c r="Q254" s="590"/>
      <c r="R254" s="590"/>
      <c r="S254" s="590"/>
      <c r="T254" s="590"/>
      <c r="U254" s="590"/>
      <c r="V254" s="590"/>
      <c r="W254" s="590"/>
      <c r="X254" s="591"/>
      <c r="Y254" s="591"/>
      <c r="Z254" s="591"/>
    </row>
    <row r="255" spans="1:26">
      <c r="A255" s="591"/>
      <c r="B255" s="591"/>
      <c r="C255" s="591"/>
      <c r="D255" s="590"/>
      <c r="E255" s="590"/>
      <c r="F255" s="591"/>
      <c r="G255" s="591"/>
      <c r="H255" s="591"/>
      <c r="I255" s="591"/>
      <c r="J255" s="590"/>
      <c r="K255" s="590"/>
      <c r="L255" s="590"/>
      <c r="M255" s="590"/>
      <c r="N255" s="590"/>
      <c r="O255" s="590"/>
      <c r="P255" s="590"/>
      <c r="Q255" s="590"/>
      <c r="R255" s="590"/>
      <c r="S255" s="590"/>
      <c r="T255" s="590"/>
      <c r="U255" s="590"/>
      <c r="V255" s="590"/>
      <c r="W255" s="590"/>
      <c r="X255" s="591"/>
      <c r="Y255" s="591"/>
      <c r="Z255" s="591"/>
    </row>
    <row r="256" spans="1:26">
      <c r="A256" s="591"/>
      <c r="B256" s="591"/>
      <c r="C256" s="591"/>
      <c r="D256" s="590"/>
      <c r="E256" s="590"/>
      <c r="F256" s="591"/>
      <c r="G256" s="591"/>
      <c r="H256" s="591"/>
      <c r="I256" s="591"/>
      <c r="J256" s="590"/>
      <c r="K256" s="590"/>
      <c r="L256" s="590"/>
      <c r="M256" s="590"/>
      <c r="N256" s="590"/>
      <c r="O256" s="590"/>
      <c r="P256" s="590"/>
      <c r="Q256" s="590"/>
      <c r="R256" s="590"/>
      <c r="S256" s="590"/>
      <c r="T256" s="590"/>
      <c r="U256" s="590"/>
      <c r="V256" s="590"/>
      <c r="W256" s="590"/>
      <c r="X256" s="591"/>
      <c r="Y256" s="591"/>
      <c r="Z256" s="591"/>
    </row>
    <row r="257" spans="1:26">
      <c r="A257" s="591"/>
      <c r="B257" s="591"/>
      <c r="C257" s="591"/>
      <c r="D257" s="590"/>
      <c r="E257" s="590"/>
      <c r="F257" s="591"/>
      <c r="G257" s="591"/>
      <c r="H257" s="591"/>
      <c r="I257" s="591"/>
      <c r="J257" s="590"/>
      <c r="K257" s="590"/>
      <c r="L257" s="590"/>
      <c r="M257" s="590"/>
      <c r="N257" s="590"/>
      <c r="O257" s="590"/>
      <c r="P257" s="590"/>
      <c r="Q257" s="590"/>
      <c r="R257" s="590"/>
      <c r="S257" s="590"/>
      <c r="T257" s="590"/>
      <c r="U257" s="590"/>
      <c r="V257" s="590"/>
      <c r="W257" s="590"/>
      <c r="X257" s="591"/>
      <c r="Y257" s="591"/>
      <c r="Z257" s="591"/>
    </row>
    <row r="258" spans="1:26">
      <c r="A258" s="591"/>
      <c r="B258" s="591"/>
      <c r="C258" s="591"/>
      <c r="D258" s="590"/>
      <c r="E258" s="590"/>
      <c r="F258" s="591"/>
      <c r="G258" s="591"/>
      <c r="H258" s="591"/>
      <c r="I258" s="591"/>
      <c r="J258" s="590"/>
      <c r="K258" s="590"/>
      <c r="L258" s="590"/>
      <c r="M258" s="590"/>
      <c r="N258" s="590"/>
      <c r="O258" s="590"/>
      <c r="P258" s="590"/>
      <c r="Q258" s="590"/>
      <c r="R258" s="590"/>
      <c r="S258" s="590"/>
      <c r="T258" s="590"/>
      <c r="U258" s="590"/>
      <c r="V258" s="590"/>
      <c r="W258" s="590"/>
      <c r="X258" s="591"/>
      <c r="Y258" s="591"/>
      <c r="Z258" s="591"/>
    </row>
    <row r="259" spans="1:26">
      <c r="A259" s="591"/>
      <c r="B259" s="591"/>
      <c r="C259" s="591"/>
      <c r="D259" s="590"/>
      <c r="E259" s="590"/>
      <c r="F259" s="591"/>
      <c r="G259" s="591"/>
      <c r="H259" s="591"/>
      <c r="I259" s="591"/>
      <c r="J259" s="590"/>
      <c r="K259" s="590"/>
      <c r="L259" s="590"/>
      <c r="M259" s="590"/>
      <c r="N259" s="590"/>
      <c r="O259" s="590"/>
      <c r="P259" s="590"/>
      <c r="Q259" s="590"/>
      <c r="R259" s="590"/>
      <c r="S259" s="590"/>
      <c r="T259" s="590"/>
      <c r="U259" s="590"/>
      <c r="V259" s="590"/>
      <c r="W259" s="590"/>
      <c r="X259" s="591"/>
      <c r="Y259" s="591"/>
      <c r="Z259" s="591"/>
    </row>
    <row r="260" spans="1:26">
      <c r="A260" s="591"/>
      <c r="B260" s="591"/>
      <c r="C260" s="591"/>
      <c r="D260" s="590"/>
      <c r="E260" s="590"/>
      <c r="F260" s="591"/>
      <c r="G260" s="591"/>
      <c r="H260" s="591"/>
      <c r="I260" s="591"/>
      <c r="J260" s="590"/>
      <c r="K260" s="590"/>
      <c r="L260" s="590"/>
      <c r="M260" s="590"/>
      <c r="N260" s="590"/>
      <c r="O260" s="590"/>
      <c r="P260" s="590"/>
      <c r="Q260" s="590"/>
      <c r="R260" s="590"/>
      <c r="S260" s="590"/>
      <c r="T260" s="590"/>
      <c r="U260" s="590"/>
      <c r="V260" s="590"/>
      <c r="W260" s="590"/>
      <c r="X260" s="591"/>
      <c r="Y260" s="591"/>
      <c r="Z260" s="591"/>
    </row>
    <row r="261" spans="1:26">
      <c r="A261" s="591"/>
      <c r="B261" s="591"/>
      <c r="C261" s="591"/>
      <c r="D261" s="590"/>
      <c r="E261" s="590"/>
      <c r="F261" s="591"/>
      <c r="G261" s="591"/>
      <c r="H261" s="591"/>
      <c r="I261" s="591"/>
      <c r="J261" s="590"/>
      <c r="K261" s="590"/>
      <c r="L261" s="590"/>
      <c r="M261" s="590"/>
      <c r="N261" s="590"/>
      <c r="O261" s="590"/>
      <c r="P261" s="590"/>
      <c r="Q261" s="590"/>
      <c r="R261" s="590"/>
      <c r="S261" s="590"/>
      <c r="T261" s="590"/>
      <c r="U261" s="590"/>
      <c r="V261" s="590"/>
      <c r="W261" s="590"/>
      <c r="X261" s="591"/>
      <c r="Y261" s="591"/>
      <c r="Z261" s="591"/>
    </row>
    <row r="262" spans="1:26">
      <c r="A262" s="591"/>
      <c r="B262" s="591"/>
      <c r="C262" s="591"/>
      <c r="D262" s="590"/>
      <c r="E262" s="590"/>
      <c r="F262" s="591"/>
      <c r="G262" s="591"/>
      <c r="H262" s="591"/>
      <c r="I262" s="591"/>
      <c r="J262" s="590"/>
      <c r="K262" s="590"/>
      <c r="L262" s="590"/>
      <c r="M262" s="590"/>
      <c r="N262" s="590"/>
      <c r="O262" s="590"/>
      <c r="P262" s="590"/>
      <c r="Q262" s="590"/>
      <c r="R262" s="590"/>
      <c r="S262" s="590"/>
      <c r="T262" s="590"/>
      <c r="U262" s="590"/>
      <c r="V262" s="590"/>
      <c r="W262" s="590"/>
      <c r="X262" s="591"/>
      <c r="Y262" s="591"/>
      <c r="Z262" s="591"/>
    </row>
    <row r="263" spans="1:26">
      <c r="A263" s="591"/>
      <c r="B263" s="591"/>
      <c r="C263" s="591"/>
      <c r="D263" s="590"/>
      <c r="E263" s="590"/>
      <c r="F263" s="591"/>
      <c r="G263" s="591"/>
      <c r="H263" s="591"/>
      <c r="I263" s="591"/>
      <c r="J263" s="590"/>
      <c r="K263" s="590"/>
      <c r="L263" s="590"/>
      <c r="M263" s="590"/>
      <c r="N263" s="590"/>
      <c r="O263" s="590"/>
      <c r="P263" s="590"/>
      <c r="Q263" s="590"/>
      <c r="R263" s="590"/>
      <c r="S263" s="590"/>
      <c r="T263" s="590"/>
      <c r="U263" s="590"/>
      <c r="V263" s="590"/>
      <c r="W263" s="590"/>
      <c r="X263" s="591"/>
      <c r="Y263" s="591"/>
      <c r="Z263" s="591"/>
    </row>
    <row r="264" spans="1:26">
      <c r="A264" s="591"/>
      <c r="B264" s="591"/>
      <c r="C264" s="591"/>
      <c r="D264" s="590"/>
      <c r="E264" s="590"/>
      <c r="F264" s="591"/>
      <c r="G264" s="591"/>
      <c r="H264" s="591"/>
      <c r="I264" s="591"/>
      <c r="J264" s="590"/>
      <c r="K264" s="590"/>
      <c r="L264" s="590"/>
      <c r="M264" s="590"/>
      <c r="N264" s="590"/>
      <c r="O264" s="590"/>
      <c r="P264" s="590"/>
      <c r="Q264" s="590"/>
      <c r="R264" s="590"/>
      <c r="S264" s="590"/>
      <c r="T264" s="590"/>
      <c r="U264" s="590"/>
      <c r="V264" s="590"/>
      <c r="W264" s="590"/>
      <c r="X264" s="591"/>
      <c r="Y264" s="591"/>
      <c r="Z264" s="591"/>
    </row>
    <row r="265" spans="1:26">
      <c r="A265" s="591"/>
      <c r="B265" s="591"/>
      <c r="C265" s="591"/>
      <c r="D265" s="590"/>
      <c r="E265" s="590"/>
      <c r="F265" s="591"/>
      <c r="G265" s="591"/>
      <c r="H265" s="591"/>
      <c r="I265" s="591"/>
      <c r="J265" s="590"/>
      <c r="K265" s="590"/>
      <c r="L265" s="590"/>
      <c r="M265" s="590"/>
      <c r="N265" s="590"/>
      <c r="O265" s="590"/>
      <c r="P265" s="590"/>
      <c r="Q265" s="590"/>
      <c r="R265" s="590"/>
      <c r="S265" s="590"/>
      <c r="T265" s="590"/>
      <c r="U265" s="590"/>
      <c r="V265" s="590"/>
      <c r="W265" s="590"/>
      <c r="X265" s="591"/>
      <c r="Y265" s="591"/>
      <c r="Z265" s="591"/>
    </row>
    <row r="266" spans="1:26">
      <c r="A266" s="591"/>
      <c r="B266" s="591"/>
      <c r="C266" s="591"/>
      <c r="D266" s="590"/>
      <c r="E266" s="590"/>
      <c r="F266" s="591"/>
      <c r="G266" s="591"/>
      <c r="H266" s="591"/>
      <c r="I266" s="591"/>
      <c r="J266" s="590"/>
      <c r="K266" s="590"/>
      <c r="L266" s="590"/>
      <c r="M266" s="590"/>
      <c r="N266" s="590"/>
      <c r="O266" s="590"/>
      <c r="P266" s="590"/>
      <c r="Q266" s="590"/>
      <c r="R266" s="590"/>
      <c r="S266" s="590"/>
      <c r="T266" s="590"/>
      <c r="U266" s="590"/>
      <c r="V266" s="590"/>
      <c r="W266" s="590"/>
      <c r="X266" s="591"/>
      <c r="Y266" s="591"/>
      <c r="Z266" s="591"/>
    </row>
    <row r="267" spans="1:26">
      <c r="A267" s="591"/>
      <c r="B267" s="591"/>
      <c r="C267" s="591"/>
      <c r="D267" s="590"/>
      <c r="E267" s="590"/>
      <c r="F267" s="591"/>
      <c r="G267" s="591"/>
      <c r="H267" s="591"/>
      <c r="I267" s="591"/>
      <c r="J267" s="590"/>
      <c r="K267" s="590"/>
      <c r="L267" s="590"/>
      <c r="M267" s="590"/>
      <c r="N267" s="590"/>
      <c r="O267" s="590"/>
      <c r="P267" s="590"/>
      <c r="Q267" s="590"/>
      <c r="R267" s="590"/>
      <c r="S267" s="590"/>
      <c r="T267" s="590"/>
      <c r="U267" s="590"/>
      <c r="V267" s="590"/>
      <c r="W267" s="590"/>
      <c r="X267" s="591"/>
      <c r="Y267" s="591"/>
      <c r="Z267" s="591"/>
    </row>
    <row r="268" spans="1:26">
      <c r="A268" s="591"/>
      <c r="B268" s="591"/>
      <c r="C268" s="591"/>
      <c r="D268" s="590"/>
      <c r="E268" s="590"/>
      <c r="F268" s="591"/>
      <c r="G268" s="591"/>
      <c r="H268" s="591"/>
      <c r="I268" s="591"/>
      <c r="J268" s="590"/>
      <c r="K268" s="590"/>
      <c r="L268" s="590"/>
      <c r="M268" s="590"/>
      <c r="N268" s="590"/>
      <c r="O268" s="590"/>
      <c r="P268" s="590"/>
      <c r="Q268" s="590"/>
      <c r="R268" s="590"/>
      <c r="S268" s="590"/>
      <c r="T268" s="590"/>
      <c r="U268" s="590"/>
      <c r="V268" s="590"/>
      <c r="W268" s="590"/>
      <c r="X268" s="591"/>
      <c r="Y268" s="591"/>
      <c r="Z268" s="591"/>
    </row>
    <row r="269" spans="1:26">
      <c r="A269" s="591"/>
      <c r="B269" s="591"/>
      <c r="C269" s="591"/>
      <c r="D269" s="590"/>
      <c r="E269" s="590"/>
      <c r="F269" s="591"/>
      <c r="G269" s="591"/>
      <c r="H269" s="591"/>
      <c r="I269" s="591"/>
      <c r="J269" s="590"/>
      <c r="K269" s="590"/>
      <c r="L269" s="590"/>
      <c r="M269" s="590"/>
      <c r="N269" s="590"/>
      <c r="O269" s="590"/>
      <c r="P269" s="590"/>
      <c r="Q269" s="590"/>
      <c r="R269" s="590"/>
      <c r="S269" s="590"/>
      <c r="T269" s="590"/>
      <c r="U269" s="590"/>
      <c r="V269" s="590"/>
      <c r="W269" s="590"/>
      <c r="X269" s="591"/>
      <c r="Y269" s="591"/>
      <c r="Z269" s="591"/>
    </row>
    <row r="270" spans="1:26">
      <c r="A270" s="591"/>
      <c r="B270" s="591"/>
      <c r="C270" s="591"/>
      <c r="D270" s="590"/>
      <c r="E270" s="590"/>
      <c r="F270" s="591"/>
      <c r="G270" s="591"/>
      <c r="H270" s="591"/>
      <c r="I270" s="591"/>
      <c r="J270" s="590"/>
      <c r="K270" s="590"/>
      <c r="L270" s="590"/>
      <c r="M270" s="590"/>
      <c r="N270" s="590"/>
      <c r="O270" s="590"/>
      <c r="P270" s="590"/>
      <c r="Q270" s="590"/>
      <c r="R270" s="590"/>
      <c r="S270" s="590"/>
      <c r="T270" s="590"/>
      <c r="U270" s="590"/>
      <c r="V270" s="590"/>
      <c r="W270" s="590"/>
      <c r="X270" s="591"/>
      <c r="Y270" s="591"/>
      <c r="Z270" s="591"/>
    </row>
    <row r="271" spans="1:26">
      <c r="A271" s="591"/>
      <c r="B271" s="591"/>
      <c r="C271" s="591"/>
      <c r="D271" s="590"/>
      <c r="E271" s="590"/>
      <c r="F271" s="591"/>
      <c r="G271" s="591"/>
      <c r="H271" s="591"/>
      <c r="I271" s="591"/>
      <c r="J271" s="590"/>
      <c r="K271" s="590"/>
      <c r="L271" s="590"/>
      <c r="M271" s="590"/>
      <c r="N271" s="590"/>
      <c r="O271" s="590"/>
      <c r="P271" s="590"/>
      <c r="Q271" s="590"/>
      <c r="R271" s="590"/>
      <c r="S271" s="590"/>
      <c r="T271" s="590"/>
      <c r="U271" s="590"/>
      <c r="V271" s="590"/>
      <c r="W271" s="590"/>
      <c r="X271" s="591"/>
      <c r="Y271" s="591"/>
      <c r="Z271" s="591"/>
    </row>
    <row r="272" spans="1:26">
      <c r="A272" s="591"/>
      <c r="B272" s="591"/>
      <c r="C272" s="591"/>
      <c r="D272" s="590"/>
      <c r="E272" s="590"/>
      <c r="F272" s="591"/>
      <c r="G272" s="591"/>
      <c r="H272" s="591"/>
      <c r="I272" s="591"/>
      <c r="J272" s="590"/>
      <c r="K272" s="590"/>
      <c r="L272" s="590"/>
      <c r="M272" s="590"/>
      <c r="N272" s="590"/>
      <c r="O272" s="590"/>
      <c r="P272" s="590"/>
      <c r="Q272" s="590"/>
      <c r="R272" s="590"/>
      <c r="S272" s="590"/>
      <c r="T272" s="590"/>
      <c r="U272" s="590"/>
      <c r="V272" s="590"/>
      <c r="W272" s="590"/>
      <c r="X272" s="591"/>
      <c r="Y272" s="591"/>
      <c r="Z272" s="591"/>
    </row>
    <row r="273" spans="1:26">
      <c r="A273" s="591"/>
      <c r="B273" s="591"/>
      <c r="C273" s="591"/>
      <c r="D273" s="590"/>
      <c r="E273" s="590"/>
      <c r="F273" s="591"/>
      <c r="G273" s="591"/>
      <c r="H273" s="591"/>
      <c r="I273" s="591"/>
      <c r="J273" s="590"/>
      <c r="K273" s="590"/>
      <c r="L273" s="590"/>
      <c r="M273" s="590"/>
      <c r="N273" s="590"/>
      <c r="O273" s="590"/>
      <c r="P273" s="590"/>
      <c r="Q273" s="590"/>
      <c r="R273" s="590"/>
      <c r="S273" s="590"/>
      <c r="T273" s="590"/>
      <c r="U273" s="590"/>
      <c r="V273" s="590"/>
      <c r="W273" s="590"/>
      <c r="X273" s="591"/>
      <c r="Y273" s="591"/>
      <c r="Z273" s="591"/>
    </row>
    <row r="274" spans="1:26">
      <c r="A274" s="591"/>
      <c r="B274" s="591"/>
      <c r="C274" s="591"/>
      <c r="D274" s="590"/>
      <c r="E274" s="590"/>
      <c r="F274" s="591"/>
      <c r="G274" s="591"/>
      <c r="H274" s="591"/>
      <c r="I274" s="591"/>
      <c r="J274" s="590"/>
      <c r="K274" s="590"/>
      <c r="L274" s="590"/>
      <c r="M274" s="590"/>
      <c r="N274" s="590"/>
      <c r="O274" s="590"/>
      <c r="P274" s="590"/>
      <c r="Q274" s="590"/>
      <c r="R274" s="590"/>
      <c r="S274" s="590"/>
      <c r="T274" s="590"/>
      <c r="U274" s="590"/>
      <c r="V274" s="590"/>
      <c r="W274" s="590"/>
      <c r="X274" s="591"/>
      <c r="Y274" s="591"/>
      <c r="Z274" s="591"/>
    </row>
    <row r="275" spans="1:26">
      <c r="A275" s="591"/>
      <c r="B275" s="591"/>
      <c r="C275" s="591"/>
      <c r="D275" s="590"/>
      <c r="E275" s="590"/>
      <c r="F275" s="591"/>
      <c r="G275" s="591"/>
      <c r="H275" s="591"/>
      <c r="I275" s="591"/>
      <c r="J275" s="590"/>
      <c r="K275" s="590"/>
      <c r="L275" s="590"/>
      <c r="M275" s="590"/>
      <c r="N275" s="590"/>
      <c r="O275" s="590"/>
      <c r="P275" s="590"/>
      <c r="Q275" s="590"/>
      <c r="R275" s="590"/>
      <c r="S275" s="590"/>
      <c r="T275" s="590"/>
      <c r="U275" s="590"/>
      <c r="V275" s="590"/>
      <c r="W275" s="590"/>
      <c r="X275" s="591"/>
      <c r="Y275" s="591"/>
      <c r="Z275" s="591"/>
    </row>
    <row r="276" spans="1:26">
      <c r="A276" s="591"/>
      <c r="B276" s="591"/>
      <c r="C276" s="591"/>
      <c r="D276" s="590"/>
      <c r="E276" s="590"/>
      <c r="F276" s="591"/>
      <c r="G276" s="591"/>
      <c r="H276" s="591"/>
      <c r="I276" s="591"/>
      <c r="J276" s="590"/>
      <c r="K276" s="590"/>
      <c r="L276" s="590"/>
      <c r="M276" s="590"/>
      <c r="N276" s="590"/>
      <c r="O276" s="590"/>
      <c r="P276" s="590"/>
      <c r="Q276" s="590"/>
      <c r="R276" s="590"/>
      <c r="S276" s="590"/>
      <c r="T276" s="590"/>
      <c r="U276" s="590"/>
      <c r="V276" s="590"/>
      <c r="W276" s="590"/>
      <c r="X276" s="591"/>
      <c r="Y276" s="591"/>
      <c r="Z276" s="591"/>
    </row>
    <row r="277" spans="1:26">
      <c r="A277" s="591"/>
      <c r="B277" s="591"/>
      <c r="C277" s="591"/>
      <c r="D277" s="590"/>
      <c r="E277" s="590"/>
      <c r="F277" s="591"/>
      <c r="G277" s="591"/>
      <c r="H277" s="591"/>
      <c r="I277" s="591"/>
      <c r="J277" s="590"/>
      <c r="K277" s="590"/>
      <c r="L277" s="590"/>
      <c r="M277" s="590"/>
      <c r="N277" s="590"/>
      <c r="O277" s="590"/>
      <c r="P277" s="590"/>
      <c r="Q277" s="590"/>
      <c r="R277" s="590"/>
      <c r="S277" s="590"/>
      <c r="T277" s="590"/>
      <c r="U277" s="590"/>
      <c r="V277" s="590"/>
      <c r="W277" s="590"/>
      <c r="X277" s="591"/>
      <c r="Y277" s="591"/>
      <c r="Z277" s="591"/>
    </row>
    <row r="278" spans="1:26">
      <c r="A278" s="591"/>
      <c r="B278" s="591"/>
      <c r="C278" s="591"/>
      <c r="D278" s="590"/>
      <c r="E278" s="590"/>
      <c r="F278" s="591"/>
      <c r="G278" s="591"/>
      <c r="H278" s="591"/>
      <c r="I278" s="591"/>
      <c r="J278" s="590"/>
      <c r="K278" s="590"/>
      <c r="L278" s="590"/>
      <c r="M278" s="590"/>
      <c r="N278" s="590"/>
      <c r="O278" s="590"/>
      <c r="P278" s="590"/>
      <c r="Q278" s="590"/>
      <c r="R278" s="590"/>
      <c r="S278" s="590"/>
      <c r="T278" s="590"/>
      <c r="U278" s="590"/>
      <c r="V278" s="590"/>
      <c r="W278" s="590"/>
      <c r="X278" s="591"/>
      <c r="Y278" s="591"/>
      <c r="Z278" s="591"/>
    </row>
    <row r="279" spans="1:26">
      <c r="A279" s="591"/>
      <c r="B279" s="591"/>
      <c r="C279" s="591"/>
      <c r="D279" s="590"/>
      <c r="E279" s="590"/>
      <c r="F279" s="591"/>
      <c r="G279" s="591"/>
      <c r="H279" s="591"/>
      <c r="I279" s="591"/>
      <c r="J279" s="590"/>
      <c r="K279" s="590"/>
      <c r="L279" s="590"/>
      <c r="M279" s="590"/>
      <c r="N279" s="590"/>
      <c r="O279" s="590"/>
      <c r="P279" s="590"/>
      <c r="Q279" s="590"/>
      <c r="R279" s="590"/>
      <c r="S279" s="590"/>
      <c r="T279" s="590"/>
      <c r="U279" s="590"/>
      <c r="V279" s="590"/>
      <c r="W279" s="590"/>
      <c r="X279" s="591"/>
      <c r="Y279" s="591"/>
      <c r="Z279" s="591"/>
    </row>
    <row r="280" spans="1:26">
      <c r="A280" s="591"/>
      <c r="B280" s="591"/>
      <c r="C280" s="591"/>
      <c r="D280" s="590"/>
      <c r="E280" s="590"/>
      <c r="F280" s="591"/>
      <c r="G280" s="591"/>
      <c r="H280" s="591"/>
      <c r="I280" s="591"/>
      <c r="J280" s="590"/>
      <c r="K280" s="590"/>
      <c r="L280" s="590"/>
      <c r="M280" s="590"/>
      <c r="N280" s="590"/>
      <c r="O280" s="590"/>
      <c r="P280" s="590"/>
      <c r="Q280" s="590"/>
      <c r="R280" s="590"/>
      <c r="S280" s="590"/>
      <c r="T280" s="590"/>
      <c r="U280" s="590"/>
      <c r="V280" s="590"/>
      <c r="W280" s="590"/>
      <c r="X280" s="591"/>
      <c r="Y280" s="591"/>
      <c r="Z280" s="591"/>
    </row>
    <row r="281" spans="1:26">
      <c r="A281" s="591"/>
      <c r="B281" s="591"/>
      <c r="C281" s="591"/>
      <c r="D281" s="590"/>
      <c r="E281" s="590"/>
      <c r="F281" s="591"/>
      <c r="G281" s="591"/>
      <c r="H281" s="591"/>
      <c r="I281" s="591"/>
      <c r="J281" s="590"/>
      <c r="K281" s="590"/>
      <c r="L281" s="590"/>
      <c r="M281" s="590"/>
      <c r="N281" s="590"/>
      <c r="O281" s="590"/>
      <c r="P281" s="590"/>
      <c r="Q281" s="590"/>
      <c r="R281" s="590"/>
      <c r="S281" s="590"/>
      <c r="T281" s="590"/>
      <c r="U281" s="590"/>
      <c r="V281" s="590"/>
      <c r="W281" s="590"/>
      <c r="X281" s="591"/>
      <c r="Y281" s="591"/>
      <c r="Z281" s="591"/>
    </row>
    <row r="282" spans="1:26">
      <c r="A282" s="591"/>
      <c r="B282" s="591"/>
      <c r="C282" s="591"/>
      <c r="D282" s="590"/>
      <c r="E282" s="590"/>
      <c r="F282" s="591"/>
      <c r="G282" s="591"/>
      <c r="H282" s="591"/>
      <c r="I282" s="591"/>
      <c r="J282" s="590"/>
      <c r="K282" s="590"/>
      <c r="L282" s="590"/>
      <c r="M282" s="590"/>
      <c r="N282" s="590"/>
      <c r="O282" s="590"/>
      <c r="P282" s="590"/>
      <c r="Q282" s="590"/>
      <c r="R282" s="590"/>
      <c r="S282" s="590"/>
      <c r="T282" s="590"/>
      <c r="U282" s="590"/>
      <c r="V282" s="590"/>
      <c r="W282" s="590"/>
      <c r="X282" s="591"/>
      <c r="Y282" s="591"/>
      <c r="Z282" s="591"/>
    </row>
    <row r="283" spans="1:26">
      <c r="A283" s="591"/>
      <c r="B283" s="591"/>
      <c r="C283" s="591"/>
      <c r="D283" s="590"/>
      <c r="E283" s="590"/>
      <c r="F283" s="591"/>
      <c r="G283" s="591"/>
      <c r="H283" s="591"/>
      <c r="I283" s="591"/>
      <c r="J283" s="590"/>
      <c r="K283" s="590"/>
      <c r="L283" s="590"/>
      <c r="M283" s="590"/>
      <c r="N283" s="590"/>
      <c r="O283" s="590"/>
      <c r="P283" s="590"/>
      <c r="Q283" s="590"/>
      <c r="R283" s="590"/>
      <c r="S283" s="590"/>
      <c r="T283" s="590"/>
      <c r="U283" s="590"/>
      <c r="V283" s="590"/>
      <c r="W283" s="590"/>
      <c r="X283" s="591"/>
      <c r="Y283" s="591"/>
      <c r="Z283" s="591"/>
    </row>
    <row r="284" spans="1:26">
      <c r="A284" s="591"/>
      <c r="B284" s="591"/>
      <c r="C284" s="591"/>
      <c r="D284" s="590"/>
      <c r="E284" s="590"/>
      <c r="F284" s="591"/>
      <c r="G284" s="591"/>
      <c r="H284" s="591"/>
      <c r="I284" s="591"/>
      <c r="J284" s="590"/>
      <c r="K284" s="590"/>
      <c r="L284" s="590"/>
      <c r="M284" s="590"/>
      <c r="N284" s="590"/>
      <c r="O284" s="590"/>
      <c r="P284" s="590"/>
      <c r="Q284" s="590"/>
      <c r="R284" s="590"/>
      <c r="S284" s="590"/>
      <c r="T284" s="590"/>
      <c r="U284" s="590"/>
      <c r="V284" s="590"/>
      <c r="W284" s="590"/>
      <c r="X284" s="591"/>
      <c r="Y284" s="591"/>
      <c r="Z284" s="591"/>
    </row>
    <row r="285" spans="1:26">
      <c r="A285" s="591"/>
      <c r="B285" s="591"/>
      <c r="C285" s="591"/>
      <c r="D285" s="590"/>
      <c r="E285" s="590"/>
      <c r="F285" s="591"/>
      <c r="G285" s="591"/>
      <c r="H285" s="591"/>
      <c r="I285" s="591"/>
      <c r="J285" s="590"/>
      <c r="K285" s="590"/>
      <c r="L285" s="590"/>
      <c r="M285" s="590"/>
      <c r="N285" s="590"/>
      <c r="O285" s="590"/>
      <c r="P285" s="590"/>
      <c r="Q285" s="590"/>
      <c r="R285" s="590"/>
      <c r="S285" s="590"/>
      <c r="T285" s="590"/>
      <c r="U285" s="590"/>
      <c r="V285" s="590"/>
      <c r="W285" s="590"/>
      <c r="X285" s="591"/>
      <c r="Y285" s="591"/>
      <c r="Z285" s="591"/>
    </row>
    <row r="286" spans="1:26">
      <c r="A286" s="591"/>
      <c r="B286" s="591"/>
      <c r="C286" s="591"/>
      <c r="D286" s="590"/>
      <c r="E286" s="590"/>
      <c r="F286" s="591"/>
      <c r="G286" s="591"/>
      <c r="H286" s="591"/>
      <c r="I286" s="591"/>
      <c r="J286" s="590"/>
      <c r="K286" s="590"/>
      <c r="L286" s="590"/>
      <c r="M286" s="590"/>
      <c r="N286" s="590"/>
      <c r="O286" s="590"/>
      <c r="P286" s="590"/>
      <c r="Q286" s="590"/>
      <c r="R286" s="590"/>
      <c r="S286" s="590"/>
      <c r="T286" s="590"/>
      <c r="U286" s="590"/>
      <c r="V286" s="590"/>
      <c r="W286" s="590"/>
      <c r="X286" s="591"/>
      <c r="Y286" s="591"/>
      <c r="Z286" s="591"/>
    </row>
    <row r="287" spans="1:26">
      <c r="A287" s="591"/>
      <c r="B287" s="591"/>
      <c r="C287" s="591"/>
      <c r="D287" s="590"/>
      <c r="E287" s="590"/>
      <c r="F287" s="591"/>
      <c r="G287" s="591"/>
      <c r="H287" s="591"/>
      <c r="I287" s="591"/>
      <c r="J287" s="590"/>
      <c r="K287" s="590"/>
      <c r="L287" s="590"/>
      <c r="M287" s="590"/>
      <c r="N287" s="590"/>
      <c r="O287" s="590"/>
      <c r="P287" s="590"/>
      <c r="Q287" s="590"/>
      <c r="R287" s="590"/>
      <c r="S287" s="590"/>
      <c r="T287" s="590"/>
      <c r="U287" s="590"/>
      <c r="V287" s="590"/>
      <c r="W287" s="590"/>
      <c r="X287" s="591"/>
      <c r="Y287" s="591"/>
      <c r="Z287" s="591"/>
    </row>
    <row r="288" spans="1:26">
      <c r="A288" s="591"/>
      <c r="B288" s="591"/>
      <c r="C288" s="591"/>
      <c r="D288" s="590"/>
      <c r="E288" s="590"/>
      <c r="F288" s="591"/>
      <c r="G288" s="591"/>
      <c r="H288" s="591"/>
      <c r="I288" s="591"/>
      <c r="J288" s="590"/>
      <c r="K288" s="590"/>
      <c r="L288" s="590"/>
      <c r="M288" s="590"/>
      <c r="N288" s="590"/>
      <c r="O288" s="590"/>
      <c r="P288" s="590"/>
      <c r="Q288" s="590"/>
      <c r="R288" s="590"/>
      <c r="S288" s="590"/>
      <c r="T288" s="590"/>
      <c r="U288" s="590"/>
      <c r="V288" s="590"/>
      <c r="W288" s="590"/>
      <c r="X288" s="591"/>
      <c r="Y288" s="591"/>
      <c r="Z288" s="591"/>
    </row>
    <row r="289" spans="1:26">
      <c r="A289" s="591"/>
      <c r="B289" s="591"/>
      <c r="C289" s="591"/>
      <c r="D289" s="590"/>
      <c r="E289" s="590"/>
      <c r="F289" s="591"/>
      <c r="G289" s="591"/>
      <c r="H289" s="591"/>
      <c r="I289" s="591"/>
      <c r="J289" s="590"/>
      <c r="K289" s="590"/>
      <c r="L289" s="590"/>
      <c r="M289" s="590"/>
      <c r="N289" s="590"/>
      <c r="O289" s="590"/>
      <c r="P289" s="590"/>
      <c r="Q289" s="590"/>
      <c r="R289" s="590"/>
      <c r="S289" s="590"/>
      <c r="T289" s="590"/>
      <c r="U289" s="590"/>
      <c r="V289" s="590"/>
      <c r="W289" s="590"/>
      <c r="X289" s="591"/>
      <c r="Y289" s="591"/>
      <c r="Z289" s="591"/>
    </row>
    <row r="290" spans="1:26">
      <c r="A290" s="591"/>
      <c r="B290" s="591"/>
      <c r="C290" s="591"/>
      <c r="D290" s="590"/>
      <c r="E290" s="590"/>
      <c r="F290" s="591"/>
      <c r="G290" s="591"/>
      <c r="H290" s="591"/>
      <c r="I290" s="591"/>
      <c r="J290" s="590"/>
      <c r="K290" s="590"/>
      <c r="L290" s="590"/>
      <c r="M290" s="590"/>
      <c r="N290" s="590"/>
      <c r="O290" s="590"/>
      <c r="P290" s="590"/>
      <c r="Q290" s="590"/>
      <c r="R290" s="590"/>
      <c r="S290" s="590"/>
      <c r="T290" s="590"/>
      <c r="U290" s="590"/>
      <c r="V290" s="590"/>
      <c r="W290" s="590"/>
      <c r="X290" s="591"/>
      <c r="Y290" s="591"/>
      <c r="Z290" s="591"/>
    </row>
    <row r="291" spans="1:26">
      <c r="A291" s="591"/>
      <c r="B291" s="591"/>
      <c r="C291" s="591"/>
      <c r="D291" s="590"/>
      <c r="E291" s="590"/>
      <c r="F291" s="591"/>
      <c r="G291" s="591"/>
      <c r="H291" s="591"/>
      <c r="I291" s="591"/>
      <c r="J291" s="590"/>
      <c r="K291" s="590"/>
      <c r="L291" s="590"/>
      <c r="M291" s="590"/>
      <c r="N291" s="590"/>
      <c r="O291" s="590"/>
      <c r="P291" s="590"/>
      <c r="Q291" s="590"/>
      <c r="R291" s="590"/>
      <c r="S291" s="590"/>
      <c r="T291" s="590"/>
      <c r="U291" s="590"/>
      <c r="V291" s="590"/>
      <c r="W291" s="590"/>
      <c r="X291" s="591"/>
      <c r="Y291" s="591"/>
      <c r="Z291" s="591"/>
    </row>
    <row r="292" spans="1:26">
      <c r="A292" s="591"/>
      <c r="B292" s="591"/>
      <c r="C292" s="591"/>
      <c r="D292" s="590"/>
      <c r="E292" s="590"/>
      <c r="F292" s="591"/>
      <c r="G292" s="591"/>
      <c r="H292" s="591"/>
      <c r="I292" s="591"/>
      <c r="J292" s="590"/>
      <c r="K292" s="590"/>
      <c r="L292" s="590"/>
      <c r="M292" s="590"/>
      <c r="N292" s="590"/>
      <c r="O292" s="590"/>
      <c r="P292" s="590"/>
      <c r="Q292" s="590"/>
      <c r="R292" s="590"/>
      <c r="S292" s="590"/>
      <c r="T292" s="590"/>
      <c r="U292" s="590"/>
      <c r="V292" s="590"/>
      <c r="W292" s="590"/>
      <c r="X292" s="591"/>
      <c r="Y292" s="591"/>
      <c r="Z292" s="591"/>
    </row>
    <row r="293" spans="1:26">
      <c r="A293" s="591"/>
      <c r="B293" s="591"/>
      <c r="C293" s="591"/>
      <c r="D293" s="590"/>
      <c r="E293" s="590"/>
      <c r="F293" s="591"/>
      <c r="G293" s="591"/>
      <c r="H293" s="591"/>
      <c r="I293" s="591"/>
      <c r="J293" s="590"/>
      <c r="K293" s="590"/>
      <c r="L293" s="590"/>
      <c r="M293" s="590"/>
      <c r="N293" s="590"/>
      <c r="O293" s="590"/>
      <c r="P293" s="590"/>
      <c r="Q293" s="590"/>
      <c r="R293" s="590"/>
      <c r="S293" s="590"/>
      <c r="T293" s="590"/>
      <c r="U293" s="590"/>
      <c r="V293" s="590"/>
      <c r="W293" s="590"/>
      <c r="X293" s="591"/>
      <c r="Y293" s="591"/>
      <c r="Z293" s="591"/>
    </row>
    <row r="294" spans="1:26">
      <c r="A294" s="591"/>
      <c r="B294" s="591"/>
      <c r="C294" s="591"/>
      <c r="D294" s="590"/>
      <c r="E294" s="590"/>
      <c r="F294" s="591"/>
      <c r="G294" s="591"/>
      <c r="H294" s="591"/>
      <c r="I294" s="591"/>
      <c r="J294" s="590"/>
      <c r="K294" s="590"/>
      <c r="L294" s="590"/>
      <c r="M294" s="590"/>
      <c r="N294" s="590"/>
      <c r="O294" s="590"/>
      <c r="P294" s="590"/>
      <c r="Q294" s="590"/>
      <c r="R294" s="590"/>
      <c r="S294" s="590"/>
      <c r="T294" s="590"/>
      <c r="U294" s="590"/>
      <c r="V294" s="590"/>
      <c r="W294" s="590"/>
      <c r="X294" s="591"/>
      <c r="Y294" s="591"/>
      <c r="Z294" s="591"/>
    </row>
    <row r="295" spans="1:26">
      <c r="A295" s="591"/>
      <c r="B295" s="591"/>
      <c r="C295" s="591"/>
      <c r="D295" s="590"/>
      <c r="E295" s="590"/>
      <c r="F295" s="591"/>
      <c r="G295" s="591"/>
      <c r="H295" s="591"/>
      <c r="I295" s="591"/>
      <c r="J295" s="590"/>
      <c r="K295" s="590"/>
      <c r="L295" s="590"/>
      <c r="M295" s="590"/>
      <c r="N295" s="590"/>
      <c r="O295" s="590"/>
      <c r="P295" s="590"/>
      <c r="Q295" s="590"/>
      <c r="R295" s="590"/>
      <c r="S295" s="590"/>
      <c r="T295" s="590"/>
      <c r="U295" s="590"/>
      <c r="V295" s="590"/>
      <c r="W295" s="590"/>
      <c r="X295" s="591"/>
      <c r="Y295" s="591"/>
      <c r="Z295" s="591"/>
    </row>
    <row r="296" spans="1:26">
      <c r="A296" s="591"/>
      <c r="B296" s="591"/>
      <c r="C296" s="591"/>
      <c r="D296" s="590"/>
      <c r="E296" s="590"/>
      <c r="F296" s="591"/>
      <c r="G296" s="591"/>
      <c r="H296" s="591"/>
      <c r="I296" s="591"/>
      <c r="J296" s="590"/>
      <c r="K296" s="590"/>
      <c r="L296" s="590"/>
      <c r="M296" s="590"/>
      <c r="N296" s="590"/>
      <c r="O296" s="590"/>
      <c r="P296" s="590"/>
      <c r="Q296" s="590"/>
      <c r="R296" s="590"/>
      <c r="S296" s="590"/>
      <c r="T296" s="590"/>
      <c r="U296" s="590"/>
      <c r="V296" s="590"/>
      <c r="W296" s="590"/>
      <c r="X296" s="591"/>
      <c r="Y296" s="591"/>
      <c r="Z296" s="591"/>
    </row>
    <row r="297" spans="1:26">
      <c r="A297" s="591"/>
      <c r="B297" s="591"/>
      <c r="C297" s="591"/>
      <c r="D297" s="590"/>
      <c r="E297" s="590"/>
      <c r="F297" s="591"/>
      <c r="G297" s="591"/>
      <c r="H297" s="591"/>
      <c r="I297" s="591"/>
      <c r="J297" s="590"/>
      <c r="K297" s="590"/>
      <c r="L297" s="590"/>
      <c r="M297" s="590"/>
      <c r="N297" s="590"/>
      <c r="O297" s="590"/>
      <c r="P297" s="590"/>
      <c r="Q297" s="590"/>
      <c r="R297" s="590"/>
      <c r="S297" s="590"/>
      <c r="T297" s="590"/>
      <c r="U297" s="590"/>
      <c r="V297" s="590"/>
      <c r="W297" s="590"/>
      <c r="X297" s="591"/>
      <c r="Y297" s="591"/>
      <c r="Z297" s="591"/>
    </row>
    <row r="298" spans="1:26">
      <c r="A298" s="591"/>
      <c r="B298" s="591"/>
      <c r="C298" s="591"/>
      <c r="D298" s="590"/>
      <c r="E298" s="590"/>
      <c r="F298" s="591"/>
      <c r="G298" s="591"/>
      <c r="H298" s="591"/>
      <c r="I298" s="591"/>
      <c r="J298" s="590"/>
      <c r="K298" s="590"/>
      <c r="L298" s="590"/>
      <c r="M298" s="590"/>
      <c r="N298" s="590"/>
      <c r="O298" s="590"/>
      <c r="P298" s="590"/>
      <c r="Q298" s="590"/>
      <c r="R298" s="590"/>
      <c r="S298" s="590"/>
      <c r="T298" s="590"/>
      <c r="U298" s="590"/>
      <c r="V298" s="590"/>
      <c r="W298" s="590"/>
      <c r="X298" s="591"/>
      <c r="Y298" s="591"/>
      <c r="Z298" s="591"/>
    </row>
    <row r="299" spans="1:26">
      <c r="A299" s="591"/>
      <c r="B299" s="591"/>
      <c r="C299" s="591"/>
      <c r="D299" s="590"/>
      <c r="E299" s="590"/>
      <c r="F299" s="591"/>
      <c r="G299" s="591"/>
      <c r="H299" s="591"/>
      <c r="I299" s="591"/>
      <c r="J299" s="590"/>
      <c r="K299" s="590"/>
      <c r="L299" s="590"/>
      <c r="M299" s="590"/>
      <c r="N299" s="590"/>
      <c r="O299" s="590"/>
      <c r="P299" s="590"/>
      <c r="Q299" s="590"/>
      <c r="R299" s="590"/>
      <c r="S299" s="590"/>
      <c r="T299" s="590"/>
      <c r="U299" s="590"/>
      <c r="V299" s="590"/>
      <c r="W299" s="590"/>
      <c r="X299" s="591"/>
      <c r="Y299" s="591"/>
      <c r="Z299" s="591"/>
    </row>
    <row r="300" spans="1:26">
      <c r="A300" s="591"/>
      <c r="B300" s="591"/>
      <c r="C300" s="591"/>
      <c r="D300" s="590"/>
      <c r="E300" s="590"/>
      <c r="F300" s="591"/>
      <c r="G300" s="591"/>
      <c r="H300" s="591"/>
      <c r="I300" s="591"/>
      <c r="J300" s="590"/>
      <c r="K300" s="590"/>
      <c r="L300" s="590"/>
      <c r="M300" s="590"/>
      <c r="N300" s="590"/>
      <c r="O300" s="590"/>
      <c r="P300" s="590"/>
      <c r="Q300" s="590"/>
      <c r="R300" s="590"/>
      <c r="S300" s="590"/>
      <c r="T300" s="590"/>
      <c r="U300" s="590"/>
      <c r="V300" s="590"/>
      <c r="W300" s="590"/>
      <c r="X300" s="591"/>
      <c r="Y300" s="591"/>
      <c r="Z300" s="591"/>
    </row>
    <row r="301" spans="1:26">
      <c r="A301" s="591"/>
      <c r="B301" s="591"/>
      <c r="C301" s="591"/>
      <c r="D301" s="590"/>
      <c r="E301" s="590"/>
      <c r="F301" s="591"/>
      <c r="G301" s="591"/>
      <c r="H301" s="591"/>
      <c r="I301" s="591"/>
      <c r="J301" s="590"/>
      <c r="K301" s="590"/>
      <c r="L301" s="590"/>
      <c r="M301" s="590"/>
      <c r="N301" s="590"/>
      <c r="O301" s="590"/>
      <c r="P301" s="590"/>
      <c r="Q301" s="590"/>
      <c r="R301" s="590"/>
      <c r="S301" s="590"/>
      <c r="T301" s="590"/>
      <c r="U301" s="590"/>
      <c r="V301" s="590"/>
      <c r="W301" s="590"/>
      <c r="X301" s="591"/>
      <c r="Y301" s="591"/>
      <c r="Z301" s="591"/>
    </row>
    <row r="302" spans="1:26">
      <c r="A302" s="591"/>
      <c r="B302" s="591"/>
      <c r="C302" s="591"/>
      <c r="D302" s="590"/>
      <c r="E302" s="590"/>
      <c r="F302" s="591"/>
      <c r="G302" s="591"/>
      <c r="H302" s="591"/>
      <c r="I302" s="591"/>
      <c r="J302" s="590"/>
      <c r="K302" s="590"/>
      <c r="L302" s="590"/>
      <c r="M302" s="590"/>
      <c r="N302" s="590"/>
      <c r="O302" s="590"/>
      <c r="P302" s="590"/>
      <c r="Q302" s="590"/>
      <c r="R302" s="590"/>
      <c r="S302" s="590"/>
      <c r="T302" s="590"/>
      <c r="U302" s="590"/>
      <c r="V302" s="590"/>
      <c r="W302" s="590"/>
      <c r="X302" s="591"/>
      <c r="Y302" s="591"/>
      <c r="Z302" s="591"/>
    </row>
    <row r="303" spans="1:26">
      <c r="A303" s="591"/>
      <c r="B303" s="591"/>
      <c r="C303" s="591"/>
      <c r="D303" s="590"/>
      <c r="E303" s="590"/>
      <c r="F303" s="591"/>
      <c r="G303" s="591"/>
      <c r="H303" s="591"/>
      <c r="I303" s="591"/>
      <c r="J303" s="590"/>
      <c r="K303" s="590"/>
      <c r="L303" s="590"/>
      <c r="M303" s="590"/>
      <c r="N303" s="590"/>
      <c r="O303" s="590"/>
      <c r="P303" s="590"/>
      <c r="Q303" s="590"/>
      <c r="R303" s="590"/>
      <c r="S303" s="590"/>
      <c r="T303" s="590"/>
      <c r="U303" s="590"/>
      <c r="V303" s="590"/>
      <c r="W303" s="590"/>
      <c r="X303" s="591"/>
      <c r="Y303" s="591"/>
      <c r="Z303" s="591"/>
    </row>
    <row r="304" spans="1:26">
      <c r="A304" s="591"/>
      <c r="B304" s="591"/>
      <c r="C304" s="591"/>
      <c r="D304" s="590"/>
      <c r="E304" s="590"/>
      <c r="F304" s="591"/>
      <c r="G304" s="591"/>
      <c r="H304" s="591"/>
      <c r="I304" s="591"/>
      <c r="J304" s="590"/>
      <c r="K304" s="590"/>
      <c r="L304" s="590"/>
      <c r="M304" s="590"/>
      <c r="N304" s="590"/>
      <c r="O304" s="590"/>
      <c r="P304" s="590"/>
      <c r="Q304" s="590"/>
      <c r="R304" s="590"/>
      <c r="S304" s="590"/>
      <c r="T304" s="590"/>
      <c r="U304" s="590"/>
      <c r="V304" s="590"/>
      <c r="W304" s="590"/>
      <c r="X304" s="591"/>
      <c r="Y304" s="591"/>
      <c r="Z304" s="591"/>
    </row>
    <row r="305" spans="1:26">
      <c r="A305" s="591"/>
      <c r="B305" s="591"/>
      <c r="C305" s="591"/>
      <c r="D305" s="590"/>
      <c r="E305" s="590"/>
      <c r="F305" s="591"/>
      <c r="G305" s="591"/>
      <c r="H305" s="591"/>
      <c r="I305" s="591"/>
      <c r="J305" s="590"/>
      <c r="K305" s="590"/>
      <c r="L305" s="590"/>
      <c r="M305" s="590"/>
      <c r="N305" s="590"/>
      <c r="O305" s="590"/>
      <c r="P305" s="590"/>
      <c r="Q305" s="590"/>
      <c r="R305" s="590"/>
      <c r="S305" s="590"/>
      <c r="T305" s="590"/>
      <c r="U305" s="590"/>
      <c r="V305" s="590"/>
      <c r="W305" s="590"/>
      <c r="X305" s="591"/>
      <c r="Y305" s="591"/>
      <c r="Z305" s="591"/>
    </row>
    <row r="306" spans="1:26">
      <c r="A306" s="591"/>
      <c r="B306" s="591"/>
      <c r="C306" s="591"/>
      <c r="D306" s="590"/>
      <c r="E306" s="590"/>
      <c r="F306" s="591"/>
      <c r="G306" s="591"/>
      <c r="H306" s="591"/>
      <c r="I306" s="591"/>
      <c r="J306" s="590"/>
      <c r="K306" s="590"/>
      <c r="L306" s="590"/>
      <c r="M306" s="590"/>
      <c r="N306" s="590"/>
      <c r="O306" s="590"/>
      <c r="P306" s="590"/>
      <c r="Q306" s="590"/>
      <c r="R306" s="590"/>
      <c r="S306" s="590"/>
      <c r="T306" s="590"/>
      <c r="U306" s="590"/>
      <c r="V306" s="590"/>
      <c r="W306" s="590"/>
      <c r="X306" s="591"/>
      <c r="Y306" s="591"/>
      <c r="Z306" s="591"/>
    </row>
    <row r="307" spans="1:26">
      <c r="A307" s="591"/>
      <c r="B307" s="591"/>
      <c r="C307" s="591"/>
      <c r="D307" s="590"/>
      <c r="E307" s="590"/>
      <c r="F307" s="591"/>
      <c r="G307" s="591"/>
      <c r="H307" s="591"/>
      <c r="I307" s="591"/>
      <c r="J307" s="590"/>
      <c r="K307" s="590"/>
      <c r="L307" s="590"/>
      <c r="M307" s="590"/>
      <c r="N307" s="590"/>
      <c r="O307" s="590"/>
      <c r="P307" s="590"/>
      <c r="Q307" s="590"/>
      <c r="R307" s="590"/>
      <c r="S307" s="590"/>
      <c r="T307" s="590"/>
      <c r="U307" s="590"/>
      <c r="V307" s="590"/>
      <c r="W307" s="590"/>
      <c r="X307" s="591"/>
      <c r="Y307" s="591"/>
      <c r="Z307" s="591"/>
    </row>
    <row r="308" spans="1:26">
      <c r="A308" s="591"/>
      <c r="B308" s="591"/>
      <c r="C308" s="591"/>
      <c r="D308" s="590"/>
      <c r="E308" s="590"/>
      <c r="F308" s="591"/>
      <c r="G308" s="591"/>
      <c r="H308" s="591"/>
      <c r="I308" s="591"/>
      <c r="J308" s="590"/>
      <c r="K308" s="590"/>
      <c r="L308" s="590"/>
      <c r="M308" s="590"/>
      <c r="N308" s="590"/>
      <c r="O308" s="590"/>
      <c r="P308" s="590"/>
      <c r="Q308" s="590"/>
      <c r="R308" s="590"/>
      <c r="S308" s="590"/>
      <c r="T308" s="590"/>
      <c r="U308" s="590"/>
      <c r="V308" s="590"/>
      <c r="W308" s="590"/>
      <c r="X308" s="591"/>
      <c r="Y308" s="591"/>
      <c r="Z308" s="591"/>
    </row>
    <row r="309" spans="1:26">
      <c r="A309" s="591"/>
      <c r="B309" s="591"/>
      <c r="C309" s="591"/>
      <c r="D309" s="590"/>
      <c r="E309" s="590"/>
      <c r="F309" s="591"/>
      <c r="G309" s="591"/>
      <c r="H309" s="591"/>
      <c r="I309" s="591"/>
      <c r="J309" s="590"/>
      <c r="K309" s="590"/>
      <c r="L309" s="590"/>
      <c r="M309" s="590"/>
      <c r="N309" s="590"/>
      <c r="O309" s="590"/>
      <c r="P309" s="590"/>
      <c r="Q309" s="590"/>
      <c r="R309" s="590"/>
      <c r="S309" s="590"/>
      <c r="T309" s="590"/>
      <c r="U309" s="590"/>
      <c r="V309" s="590"/>
      <c r="W309" s="590"/>
      <c r="X309" s="591"/>
      <c r="Y309" s="591"/>
      <c r="Z309" s="591"/>
    </row>
    <row r="310" spans="1:26">
      <c r="A310" s="591"/>
      <c r="B310" s="591"/>
      <c r="C310" s="591"/>
      <c r="D310" s="590"/>
      <c r="E310" s="590"/>
      <c r="F310" s="591"/>
      <c r="G310" s="591"/>
      <c r="H310" s="591"/>
      <c r="I310" s="591"/>
      <c r="J310" s="590"/>
      <c r="K310" s="590"/>
      <c r="L310" s="590"/>
      <c r="M310" s="590"/>
      <c r="N310" s="590"/>
      <c r="O310" s="590"/>
      <c r="P310" s="590"/>
      <c r="Q310" s="590"/>
      <c r="R310" s="590"/>
      <c r="S310" s="590"/>
      <c r="T310" s="590"/>
      <c r="U310" s="590"/>
      <c r="V310" s="590"/>
      <c r="W310" s="590"/>
      <c r="X310" s="591"/>
      <c r="Y310" s="591"/>
      <c r="Z310" s="591"/>
    </row>
    <row r="311" spans="1:26">
      <c r="A311" s="591"/>
      <c r="B311" s="591"/>
      <c r="C311" s="591"/>
      <c r="D311" s="590"/>
      <c r="E311" s="590"/>
      <c r="F311" s="591"/>
      <c r="G311" s="591"/>
      <c r="H311" s="591"/>
      <c r="I311" s="591"/>
      <c r="J311" s="590"/>
      <c r="K311" s="590"/>
      <c r="L311" s="590"/>
      <c r="M311" s="590"/>
      <c r="N311" s="590"/>
      <c r="O311" s="590"/>
      <c r="P311" s="590"/>
      <c r="Q311" s="590"/>
      <c r="R311" s="590"/>
      <c r="S311" s="590"/>
      <c r="T311" s="590"/>
      <c r="U311" s="590"/>
      <c r="V311" s="590"/>
      <c r="W311" s="590"/>
      <c r="X311" s="591"/>
      <c r="Y311" s="591"/>
      <c r="Z311" s="591"/>
    </row>
    <row r="312" spans="1:26">
      <c r="A312" s="591"/>
      <c r="B312" s="591"/>
      <c r="C312" s="591"/>
      <c r="D312" s="590"/>
      <c r="E312" s="590"/>
      <c r="F312" s="591"/>
      <c r="G312" s="591"/>
      <c r="H312" s="591"/>
      <c r="I312" s="591"/>
      <c r="J312" s="590"/>
      <c r="K312" s="590"/>
      <c r="L312" s="590"/>
      <c r="M312" s="590"/>
      <c r="N312" s="590"/>
      <c r="O312" s="590"/>
      <c r="P312" s="590"/>
      <c r="Q312" s="590"/>
      <c r="R312" s="590"/>
      <c r="S312" s="590"/>
      <c r="T312" s="590"/>
      <c r="U312" s="590"/>
      <c r="V312" s="590"/>
      <c r="W312" s="590"/>
      <c r="X312" s="591"/>
      <c r="Y312" s="591"/>
      <c r="Z312" s="591"/>
    </row>
    <row r="313" spans="1:26">
      <c r="A313" s="591"/>
      <c r="B313" s="591"/>
      <c r="C313" s="591"/>
      <c r="D313" s="590"/>
      <c r="E313" s="590"/>
      <c r="F313" s="591"/>
      <c r="G313" s="591"/>
      <c r="H313" s="591"/>
      <c r="I313" s="591"/>
      <c r="J313" s="590"/>
      <c r="K313" s="590"/>
      <c r="L313" s="590"/>
      <c r="M313" s="590"/>
      <c r="N313" s="590"/>
      <c r="O313" s="590"/>
      <c r="P313" s="590"/>
      <c r="Q313" s="590"/>
      <c r="R313" s="590"/>
      <c r="S313" s="590"/>
      <c r="T313" s="590"/>
      <c r="U313" s="590"/>
      <c r="V313" s="590"/>
      <c r="W313" s="590"/>
      <c r="X313" s="591"/>
      <c r="Y313" s="591"/>
      <c r="Z313" s="591"/>
    </row>
    <row r="314" spans="1:26">
      <c r="A314" s="591"/>
      <c r="B314" s="591"/>
      <c r="C314" s="591"/>
      <c r="D314" s="590"/>
      <c r="E314" s="590"/>
      <c r="F314" s="591"/>
      <c r="G314" s="591"/>
      <c r="H314" s="591"/>
      <c r="I314" s="591"/>
      <c r="J314" s="590"/>
      <c r="K314" s="590"/>
      <c r="L314" s="590"/>
      <c r="M314" s="590"/>
      <c r="N314" s="590"/>
      <c r="O314" s="590"/>
      <c r="P314" s="590"/>
      <c r="Q314" s="590"/>
      <c r="R314" s="590"/>
      <c r="S314" s="590"/>
      <c r="T314" s="590"/>
      <c r="U314" s="590"/>
      <c r="V314" s="590"/>
      <c r="W314" s="590"/>
      <c r="X314" s="591"/>
      <c r="Y314" s="591"/>
      <c r="Z314" s="591"/>
    </row>
    <row r="315" spans="1:26">
      <c r="A315" s="591"/>
      <c r="B315" s="591"/>
      <c r="C315" s="591"/>
      <c r="D315" s="590"/>
      <c r="E315" s="590"/>
      <c r="F315" s="591"/>
      <c r="G315" s="591"/>
      <c r="H315" s="591"/>
      <c r="I315" s="591"/>
      <c r="J315" s="590"/>
      <c r="K315" s="590"/>
      <c r="L315" s="590"/>
      <c r="M315" s="590"/>
      <c r="N315" s="590"/>
      <c r="O315" s="590"/>
      <c r="P315" s="590"/>
      <c r="Q315" s="590"/>
      <c r="R315" s="590"/>
      <c r="S315" s="590"/>
      <c r="T315" s="590"/>
      <c r="U315" s="590"/>
      <c r="V315" s="590"/>
      <c r="W315" s="590"/>
      <c r="X315" s="591"/>
      <c r="Y315" s="591"/>
      <c r="Z315" s="591"/>
    </row>
    <row r="316" spans="1:26">
      <c r="A316" s="591"/>
      <c r="B316" s="591"/>
      <c r="C316" s="591"/>
      <c r="D316" s="590"/>
      <c r="E316" s="590"/>
      <c r="F316" s="591"/>
      <c r="G316" s="591"/>
      <c r="H316" s="591"/>
      <c r="I316" s="591"/>
      <c r="J316" s="590"/>
      <c r="K316" s="590"/>
      <c r="L316" s="590"/>
      <c r="M316" s="590"/>
      <c r="N316" s="590"/>
      <c r="O316" s="590"/>
      <c r="P316" s="590"/>
      <c r="Q316" s="590"/>
      <c r="R316" s="590"/>
      <c r="S316" s="590"/>
      <c r="T316" s="590"/>
      <c r="U316" s="590"/>
      <c r="V316" s="590"/>
      <c r="W316" s="590"/>
      <c r="X316" s="591"/>
      <c r="Y316" s="591"/>
      <c r="Z316" s="591"/>
    </row>
    <row r="317" spans="1:26">
      <c r="A317" s="591"/>
      <c r="B317" s="591"/>
      <c r="C317" s="591"/>
      <c r="D317" s="590"/>
      <c r="E317" s="590"/>
      <c r="F317" s="591"/>
      <c r="G317" s="591"/>
      <c r="H317" s="591"/>
      <c r="I317" s="591"/>
      <c r="J317" s="590"/>
      <c r="K317" s="590"/>
      <c r="L317" s="590"/>
      <c r="M317" s="590"/>
      <c r="N317" s="590"/>
      <c r="O317" s="590"/>
      <c r="P317" s="590"/>
      <c r="Q317" s="590"/>
      <c r="R317" s="590"/>
      <c r="S317" s="590"/>
      <c r="T317" s="590"/>
      <c r="U317" s="590"/>
      <c r="V317" s="590"/>
      <c r="W317" s="590"/>
      <c r="X317" s="591"/>
      <c r="Y317" s="591"/>
      <c r="Z317" s="591"/>
    </row>
    <row r="318" spans="1:26">
      <c r="A318" s="591"/>
      <c r="B318" s="591"/>
      <c r="C318" s="591"/>
      <c r="D318" s="590"/>
      <c r="E318" s="590"/>
      <c r="F318" s="591"/>
      <c r="G318" s="591"/>
      <c r="H318" s="591"/>
      <c r="I318" s="591"/>
      <c r="J318" s="590"/>
      <c r="K318" s="590"/>
      <c r="L318" s="590"/>
      <c r="M318" s="590"/>
      <c r="N318" s="590"/>
      <c r="O318" s="590"/>
      <c r="P318" s="590"/>
      <c r="Q318" s="590"/>
      <c r="R318" s="590"/>
      <c r="S318" s="590"/>
      <c r="T318" s="590"/>
      <c r="U318" s="590"/>
      <c r="V318" s="590"/>
      <c r="W318" s="590"/>
      <c r="X318" s="591"/>
      <c r="Y318" s="591"/>
      <c r="Z318" s="591"/>
    </row>
    <row r="319" spans="1:26">
      <c r="A319" s="591"/>
      <c r="B319" s="591"/>
      <c r="C319" s="591"/>
      <c r="D319" s="590"/>
      <c r="E319" s="590"/>
      <c r="F319" s="591"/>
      <c r="G319" s="591"/>
      <c r="H319" s="591"/>
      <c r="I319" s="591"/>
      <c r="J319" s="590"/>
      <c r="K319" s="590"/>
      <c r="L319" s="590"/>
      <c r="M319" s="590"/>
      <c r="N319" s="590"/>
      <c r="O319" s="590"/>
      <c r="P319" s="590"/>
      <c r="Q319" s="590"/>
      <c r="R319" s="590"/>
      <c r="S319" s="590"/>
      <c r="T319" s="590"/>
      <c r="U319" s="590"/>
      <c r="V319" s="590"/>
      <c r="W319" s="590"/>
      <c r="X319" s="591"/>
      <c r="Y319" s="591"/>
      <c r="Z319" s="591"/>
    </row>
    <row r="320" spans="1:26">
      <c r="A320" s="591"/>
      <c r="B320" s="591"/>
      <c r="C320" s="591"/>
      <c r="D320" s="590"/>
      <c r="E320" s="590"/>
      <c r="F320" s="591"/>
      <c r="G320" s="591"/>
      <c r="H320" s="591"/>
      <c r="I320" s="591"/>
      <c r="J320" s="590"/>
      <c r="K320" s="590"/>
      <c r="L320" s="590"/>
      <c r="M320" s="590"/>
      <c r="N320" s="590"/>
      <c r="O320" s="590"/>
      <c r="P320" s="590"/>
      <c r="Q320" s="590"/>
      <c r="R320" s="590"/>
      <c r="S320" s="590"/>
      <c r="T320" s="590"/>
      <c r="U320" s="590"/>
      <c r="V320" s="590"/>
      <c r="W320" s="590"/>
      <c r="X320" s="591"/>
      <c r="Y320" s="591"/>
      <c r="Z320" s="591"/>
    </row>
    <row r="321" spans="1:26">
      <c r="A321" s="591"/>
      <c r="B321" s="591"/>
      <c r="C321" s="591"/>
      <c r="D321" s="590"/>
      <c r="E321" s="590"/>
      <c r="F321" s="591"/>
      <c r="G321" s="591"/>
      <c r="H321" s="591"/>
      <c r="I321" s="591"/>
      <c r="J321" s="590"/>
      <c r="K321" s="590"/>
      <c r="L321" s="590"/>
      <c r="M321" s="590"/>
      <c r="N321" s="590"/>
      <c r="O321" s="590"/>
      <c r="P321" s="590"/>
      <c r="Q321" s="590"/>
      <c r="R321" s="590"/>
      <c r="S321" s="590"/>
      <c r="T321" s="590"/>
      <c r="U321" s="590"/>
      <c r="V321" s="590"/>
      <c r="W321" s="590"/>
      <c r="X321" s="591"/>
      <c r="Y321" s="591"/>
      <c r="Z321" s="591"/>
    </row>
    <row r="322" spans="1:26">
      <c r="A322" s="591"/>
      <c r="B322" s="591"/>
      <c r="C322" s="591"/>
      <c r="D322" s="590"/>
      <c r="E322" s="590"/>
      <c r="F322" s="591"/>
      <c r="G322" s="591"/>
      <c r="H322" s="591"/>
      <c r="I322" s="591"/>
      <c r="J322" s="590"/>
      <c r="K322" s="590"/>
      <c r="L322" s="590"/>
      <c r="M322" s="590"/>
      <c r="N322" s="590"/>
      <c r="O322" s="590"/>
      <c r="P322" s="590"/>
      <c r="Q322" s="590"/>
      <c r="R322" s="590"/>
      <c r="S322" s="590"/>
      <c r="T322" s="590"/>
      <c r="U322" s="590"/>
      <c r="V322" s="590"/>
      <c r="W322" s="590"/>
      <c r="X322" s="591"/>
      <c r="Y322" s="591"/>
      <c r="Z322" s="591"/>
    </row>
    <row r="323" spans="1:26">
      <c r="A323" s="591"/>
      <c r="B323" s="591"/>
      <c r="C323" s="591"/>
      <c r="D323" s="590"/>
      <c r="E323" s="590"/>
      <c r="F323" s="591"/>
      <c r="G323" s="591"/>
      <c r="H323" s="591"/>
      <c r="I323" s="591"/>
      <c r="J323" s="590"/>
      <c r="K323" s="590"/>
      <c r="L323" s="590"/>
      <c r="M323" s="590"/>
      <c r="N323" s="590"/>
      <c r="O323" s="590"/>
      <c r="P323" s="590"/>
      <c r="Q323" s="590"/>
      <c r="R323" s="590"/>
      <c r="S323" s="590"/>
      <c r="T323" s="590"/>
      <c r="U323" s="590"/>
      <c r="V323" s="590"/>
      <c r="W323" s="590"/>
      <c r="X323" s="591"/>
      <c r="Y323" s="591"/>
      <c r="Z323" s="591"/>
    </row>
    <row r="324" spans="1:26">
      <c r="A324" s="591"/>
      <c r="B324" s="591"/>
      <c r="C324" s="591"/>
      <c r="D324" s="590"/>
      <c r="E324" s="590"/>
      <c r="F324" s="591"/>
      <c r="G324" s="591"/>
      <c r="H324" s="591"/>
      <c r="I324" s="591"/>
      <c r="J324" s="590"/>
      <c r="K324" s="590"/>
      <c r="L324" s="590"/>
      <c r="M324" s="590"/>
      <c r="N324" s="590"/>
      <c r="O324" s="590"/>
      <c r="P324" s="590"/>
      <c r="Q324" s="590"/>
      <c r="R324" s="590"/>
      <c r="S324" s="590"/>
      <c r="T324" s="590"/>
      <c r="U324" s="590"/>
      <c r="V324" s="590"/>
      <c r="W324" s="590"/>
      <c r="X324" s="591"/>
      <c r="Y324" s="591"/>
      <c r="Z324" s="591"/>
    </row>
    <row r="325" spans="1:26">
      <c r="A325" s="591"/>
      <c r="B325" s="591"/>
      <c r="C325" s="591"/>
      <c r="D325" s="590"/>
      <c r="E325" s="590"/>
      <c r="F325" s="591"/>
      <c r="G325" s="591"/>
      <c r="H325" s="591"/>
      <c r="I325" s="591"/>
      <c r="J325" s="590"/>
      <c r="K325" s="590"/>
      <c r="L325" s="590"/>
      <c r="M325" s="590"/>
      <c r="N325" s="590"/>
      <c r="O325" s="590"/>
      <c r="P325" s="590"/>
      <c r="Q325" s="590"/>
      <c r="R325" s="590"/>
      <c r="S325" s="590"/>
      <c r="T325" s="590"/>
      <c r="U325" s="590"/>
      <c r="V325" s="590"/>
      <c r="W325" s="590"/>
      <c r="X325" s="591"/>
      <c r="Y325" s="591"/>
      <c r="Z325" s="591"/>
    </row>
    <row r="326" spans="1:26">
      <c r="A326" s="591"/>
      <c r="B326" s="591"/>
      <c r="C326" s="591"/>
      <c r="D326" s="590"/>
      <c r="E326" s="590"/>
      <c r="F326" s="591"/>
      <c r="G326" s="591"/>
      <c r="H326" s="591"/>
      <c r="I326" s="591"/>
      <c r="J326" s="590"/>
      <c r="K326" s="590"/>
      <c r="L326" s="590"/>
      <c r="M326" s="590"/>
      <c r="N326" s="590"/>
      <c r="O326" s="590"/>
      <c r="P326" s="590"/>
      <c r="Q326" s="590"/>
      <c r="R326" s="590"/>
      <c r="S326" s="590"/>
      <c r="T326" s="590"/>
      <c r="U326" s="590"/>
      <c r="V326" s="590"/>
      <c r="W326" s="590"/>
      <c r="X326" s="591"/>
      <c r="Y326" s="591"/>
      <c r="Z326" s="591"/>
    </row>
    <row r="327" spans="1:26">
      <c r="A327" s="591"/>
      <c r="B327" s="591"/>
      <c r="C327" s="591"/>
      <c r="D327" s="590"/>
      <c r="E327" s="590"/>
      <c r="F327" s="591"/>
      <c r="G327" s="591"/>
      <c r="H327" s="591"/>
      <c r="I327" s="591"/>
      <c r="J327" s="590"/>
      <c r="K327" s="590"/>
      <c r="L327" s="590"/>
      <c r="M327" s="590"/>
      <c r="N327" s="590"/>
      <c r="O327" s="590"/>
      <c r="P327" s="590"/>
      <c r="Q327" s="590"/>
      <c r="R327" s="590"/>
      <c r="S327" s="590"/>
      <c r="T327" s="590"/>
      <c r="U327" s="590"/>
      <c r="V327" s="590"/>
      <c r="W327" s="590"/>
      <c r="X327" s="591"/>
      <c r="Y327" s="591"/>
      <c r="Z327" s="591"/>
    </row>
    <row r="328" spans="1:26">
      <c r="A328" s="591"/>
      <c r="B328" s="591"/>
      <c r="C328" s="591"/>
      <c r="D328" s="590"/>
      <c r="E328" s="590"/>
      <c r="F328" s="591"/>
      <c r="G328" s="591"/>
      <c r="H328" s="591"/>
      <c r="I328" s="591"/>
      <c r="J328" s="590"/>
      <c r="K328" s="590"/>
      <c r="L328" s="590"/>
      <c r="M328" s="590"/>
      <c r="N328" s="590"/>
      <c r="O328" s="590"/>
      <c r="P328" s="590"/>
      <c r="Q328" s="590"/>
      <c r="R328" s="590"/>
      <c r="S328" s="590"/>
      <c r="T328" s="590"/>
      <c r="U328" s="590"/>
      <c r="V328" s="590"/>
      <c r="W328" s="590"/>
      <c r="X328" s="591"/>
      <c r="Y328" s="591"/>
      <c r="Z328" s="591"/>
    </row>
    <row r="329" spans="1:26">
      <c r="A329" s="591"/>
      <c r="B329" s="591"/>
      <c r="C329" s="591"/>
      <c r="D329" s="590"/>
      <c r="E329" s="590"/>
      <c r="F329" s="591"/>
      <c r="G329" s="591"/>
      <c r="H329" s="591"/>
      <c r="I329" s="591"/>
      <c r="J329" s="590"/>
      <c r="K329" s="590"/>
      <c r="L329" s="590"/>
      <c r="M329" s="590"/>
      <c r="N329" s="590"/>
      <c r="O329" s="590"/>
      <c r="P329" s="590"/>
      <c r="Q329" s="590"/>
      <c r="R329" s="590"/>
      <c r="S329" s="590"/>
      <c r="T329" s="590"/>
      <c r="U329" s="590"/>
      <c r="V329" s="590"/>
      <c r="W329" s="590"/>
      <c r="X329" s="591"/>
      <c r="Y329" s="591"/>
      <c r="Z329" s="591"/>
    </row>
    <row r="330" spans="1:26">
      <c r="A330" s="591"/>
      <c r="B330" s="591"/>
      <c r="C330" s="591"/>
      <c r="D330" s="590"/>
      <c r="E330" s="590"/>
      <c r="F330" s="591"/>
      <c r="G330" s="591"/>
      <c r="H330" s="591"/>
      <c r="I330" s="591"/>
      <c r="J330" s="590"/>
      <c r="K330" s="590"/>
      <c r="L330" s="590"/>
      <c r="M330" s="590"/>
      <c r="N330" s="590"/>
      <c r="O330" s="590"/>
      <c r="P330" s="590"/>
      <c r="Q330" s="590"/>
      <c r="R330" s="590"/>
      <c r="S330" s="590"/>
      <c r="T330" s="590"/>
      <c r="U330" s="590"/>
      <c r="V330" s="590"/>
      <c r="W330" s="590"/>
      <c r="X330" s="591"/>
      <c r="Y330" s="591"/>
      <c r="Z330" s="591"/>
    </row>
    <row r="331" spans="1:26">
      <c r="A331" s="591"/>
      <c r="B331" s="591"/>
      <c r="C331" s="591"/>
      <c r="D331" s="590"/>
      <c r="E331" s="590"/>
      <c r="F331" s="591"/>
      <c r="G331" s="591"/>
      <c r="H331" s="591"/>
      <c r="I331" s="591"/>
      <c r="J331" s="590"/>
      <c r="K331" s="590"/>
      <c r="L331" s="590"/>
      <c r="M331" s="590"/>
      <c r="N331" s="590"/>
      <c r="O331" s="590"/>
      <c r="P331" s="590"/>
      <c r="Q331" s="590"/>
      <c r="R331" s="590"/>
      <c r="S331" s="590"/>
      <c r="T331" s="590"/>
      <c r="U331" s="590"/>
      <c r="V331" s="590"/>
      <c r="W331" s="590"/>
      <c r="X331" s="591"/>
      <c r="Y331" s="591"/>
      <c r="Z331" s="591"/>
    </row>
    <row r="332" spans="1:26">
      <c r="A332" s="591"/>
      <c r="B332" s="591"/>
      <c r="C332" s="591"/>
      <c r="D332" s="590"/>
      <c r="E332" s="590"/>
      <c r="F332" s="591"/>
      <c r="G332" s="591"/>
      <c r="H332" s="591"/>
      <c r="I332" s="591"/>
      <c r="J332" s="590"/>
      <c r="K332" s="590"/>
      <c r="L332" s="590"/>
      <c r="M332" s="590"/>
      <c r="N332" s="590"/>
      <c r="O332" s="590"/>
      <c r="P332" s="590"/>
      <c r="Q332" s="590"/>
      <c r="R332" s="590"/>
      <c r="S332" s="590"/>
      <c r="T332" s="590"/>
      <c r="U332" s="590"/>
      <c r="V332" s="590"/>
      <c r="W332" s="590"/>
      <c r="X332" s="591"/>
      <c r="Y332" s="591"/>
      <c r="Z332" s="591"/>
    </row>
    <row r="333" spans="1:26">
      <c r="A333" s="591"/>
      <c r="B333" s="591"/>
      <c r="C333" s="591"/>
      <c r="D333" s="590"/>
      <c r="E333" s="590"/>
      <c r="F333" s="591"/>
      <c r="G333" s="591"/>
      <c r="H333" s="591"/>
      <c r="I333" s="591"/>
      <c r="J333" s="590"/>
      <c r="K333" s="590"/>
      <c r="L333" s="590"/>
      <c r="M333" s="590"/>
      <c r="N333" s="590"/>
      <c r="O333" s="590"/>
      <c r="P333" s="590"/>
      <c r="Q333" s="590"/>
      <c r="R333" s="590"/>
      <c r="S333" s="590"/>
      <c r="T333" s="590"/>
      <c r="U333" s="590"/>
      <c r="V333" s="590"/>
      <c r="W333" s="590"/>
      <c r="X333" s="591"/>
      <c r="Y333" s="591"/>
      <c r="Z333" s="591"/>
    </row>
    <row r="334" spans="1:26">
      <c r="A334" s="591"/>
      <c r="B334" s="591"/>
      <c r="C334" s="591"/>
      <c r="D334" s="590"/>
      <c r="E334" s="590"/>
      <c r="F334" s="591"/>
      <c r="G334" s="591"/>
      <c r="H334" s="591"/>
      <c r="I334" s="591"/>
      <c r="J334" s="590"/>
      <c r="K334" s="590"/>
      <c r="L334" s="590"/>
      <c r="M334" s="590"/>
      <c r="N334" s="590"/>
      <c r="O334" s="590"/>
      <c r="P334" s="590"/>
      <c r="Q334" s="590"/>
      <c r="R334" s="590"/>
      <c r="S334" s="590"/>
      <c r="T334" s="590"/>
      <c r="U334" s="590"/>
      <c r="V334" s="590"/>
      <c r="W334" s="590"/>
      <c r="X334" s="591"/>
      <c r="Y334" s="591"/>
      <c r="Z334" s="591"/>
    </row>
    <row r="335" spans="1:26">
      <c r="A335" s="591"/>
      <c r="B335" s="591"/>
      <c r="C335" s="591"/>
      <c r="D335" s="590"/>
      <c r="E335" s="590"/>
      <c r="F335" s="591"/>
      <c r="G335" s="591"/>
      <c r="H335" s="591"/>
      <c r="I335" s="591"/>
      <c r="J335" s="590"/>
      <c r="K335" s="590"/>
      <c r="L335" s="590"/>
      <c r="M335" s="590"/>
      <c r="N335" s="590"/>
      <c r="O335" s="590"/>
      <c r="P335" s="590"/>
      <c r="Q335" s="590"/>
      <c r="R335" s="590"/>
      <c r="S335" s="590"/>
      <c r="T335" s="590"/>
      <c r="U335" s="590"/>
      <c r="V335" s="590"/>
      <c r="W335" s="590"/>
      <c r="X335" s="591"/>
      <c r="Y335" s="591"/>
      <c r="Z335" s="591"/>
    </row>
    <row r="336" spans="1:26">
      <c r="A336" s="591"/>
      <c r="B336" s="591"/>
      <c r="C336" s="591"/>
      <c r="D336" s="590"/>
      <c r="E336" s="590"/>
      <c r="F336" s="591"/>
      <c r="G336" s="591"/>
      <c r="H336" s="591"/>
      <c r="I336" s="591"/>
      <c r="J336" s="590"/>
      <c r="K336" s="590"/>
      <c r="L336" s="590"/>
      <c r="M336" s="590"/>
      <c r="N336" s="590"/>
      <c r="O336" s="590"/>
      <c r="P336" s="590"/>
      <c r="Q336" s="590"/>
      <c r="R336" s="590"/>
      <c r="S336" s="590"/>
      <c r="T336" s="590"/>
      <c r="U336" s="590"/>
      <c r="V336" s="590"/>
      <c r="W336" s="590"/>
      <c r="X336" s="591"/>
      <c r="Y336" s="591"/>
      <c r="Z336" s="591"/>
    </row>
    <row r="337" spans="1:26">
      <c r="A337" s="591"/>
      <c r="B337" s="591"/>
      <c r="C337" s="591"/>
      <c r="D337" s="590"/>
      <c r="E337" s="590"/>
      <c r="F337" s="591"/>
      <c r="G337" s="591"/>
      <c r="H337" s="591"/>
      <c r="I337" s="591"/>
      <c r="J337" s="590"/>
      <c r="K337" s="590"/>
      <c r="L337" s="590"/>
      <c r="M337" s="590"/>
      <c r="N337" s="590"/>
      <c r="O337" s="590"/>
      <c r="P337" s="590"/>
      <c r="Q337" s="590"/>
      <c r="R337" s="590"/>
      <c r="S337" s="590"/>
      <c r="T337" s="590"/>
      <c r="U337" s="590"/>
      <c r="V337" s="590"/>
      <c r="W337" s="590"/>
      <c r="X337" s="591"/>
      <c r="Y337" s="591"/>
      <c r="Z337" s="591"/>
    </row>
    <row r="338" spans="1:26">
      <c r="A338" s="591"/>
      <c r="B338" s="591"/>
      <c r="C338" s="591"/>
      <c r="D338" s="590"/>
      <c r="E338" s="590"/>
      <c r="F338" s="591"/>
      <c r="G338" s="591"/>
      <c r="H338" s="591"/>
      <c r="I338" s="591"/>
      <c r="J338" s="590"/>
      <c r="K338" s="590"/>
      <c r="L338" s="590"/>
      <c r="M338" s="590"/>
      <c r="N338" s="590"/>
      <c r="O338" s="590"/>
      <c r="P338" s="590"/>
      <c r="Q338" s="590"/>
      <c r="R338" s="590"/>
      <c r="S338" s="590"/>
      <c r="T338" s="590"/>
      <c r="U338" s="590"/>
      <c r="V338" s="590"/>
      <c r="W338" s="590"/>
      <c r="X338" s="591"/>
      <c r="Y338" s="591"/>
      <c r="Z338" s="591"/>
    </row>
    <row r="339" spans="1:26">
      <c r="A339" s="591"/>
      <c r="B339" s="591"/>
      <c r="C339" s="591"/>
      <c r="D339" s="590"/>
      <c r="E339" s="590"/>
      <c r="F339" s="591"/>
      <c r="G339" s="591"/>
      <c r="H339" s="591"/>
      <c r="I339" s="591"/>
      <c r="J339" s="590"/>
      <c r="K339" s="590"/>
      <c r="L339" s="590"/>
      <c r="M339" s="590"/>
      <c r="N339" s="590"/>
      <c r="O339" s="590"/>
      <c r="P339" s="590"/>
      <c r="Q339" s="590"/>
      <c r="R339" s="590"/>
      <c r="S339" s="590"/>
      <c r="T339" s="590"/>
      <c r="U339" s="590"/>
      <c r="V339" s="590"/>
      <c r="W339" s="590"/>
      <c r="X339" s="591"/>
      <c r="Y339" s="591"/>
      <c r="Z339" s="591"/>
    </row>
    <row r="340" spans="1:26">
      <c r="A340" s="591"/>
      <c r="B340" s="591"/>
      <c r="C340" s="591"/>
      <c r="D340" s="590"/>
      <c r="E340" s="590"/>
      <c r="F340" s="591"/>
      <c r="G340" s="591"/>
      <c r="H340" s="591"/>
      <c r="I340" s="591"/>
      <c r="J340" s="590"/>
      <c r="K340" s="590"/>
      <c r="L340" s="590"/>
      <c r="M340" s="590"/>
      <c r="N340" s="590"/>
      <c r="O340" s="590"/>
      <c r="P340" s="590"/>
      <c r="Q340" s="590"/>
      <c r="R340" s="590"/>
      <c r="S340" s="590"/>
      <c r="T340" s="590"/>
      <c r="U340" s="590"/>
      <c r="V340" s="590"/>
      <c r="W340" s="590"/>
      <c r="X340" s="591"/>
      <c r="Y340" s="591"/>
      <c r="Z340" s="591"/>
    </row>
    <row r="341" spans="1:26">
      <c r="A341" s="591"/>
      <c r="B341" s="591"/>
      <c r="C341" s="591"/>
      <c r="D341" s="590"/>
      <c r="E341" s="590"/>
      <c r="F341" s="591"/>
      <c r="G341" s="591"/>
      <c r="H341" s="591"/>
      <c r="I341" s="591"/>
      <c r="J341" s="590"/>
      <c r="K341" s="590"/>
      <c r="L341" s="590"/>
      <c r="M341" s="590"/>
      <c r="N341" s="590"/>
      <c r="O341" s="590"/>
      <c r="P341" s="590"/>
      <c r="Q341" s="590"/>
      <c r="R341" s="590"/>
      <c r="S341" s="590"/>
      <c r="T341" s="590"/>
      <c r="U341" s="590"/>
      <c r="V341" s="590"/>
      <c r="W341" s="590"/>
      <c r="X341" s="591"/>
      <c r="Y341" s="591"/>
      <c r="Z341" s="591"/>
    </row>
    <row r="342" spans="1:26">
      <c r="A342" s="591"/>
      <c r="B342" s="591"/>
      <c r="C342" s="591"/>
      <c r="D342" s="590"/>
      <c r="E342" s="590"/>
      <c r="F342" s="591"/>
      <c r="G342" s="591"/>
      <c r="H342" s="591"/>
      <c r="I342" s="591"/>
      <c r="J342" s="590"/>
      <c r="K342" s="590"/>
      <c r="L342" s="590"/>
      <c r="M342" s="590"/>
      <c r="N342" s="590"/>
      <c r="O342" s="590"/>
      <c r="P342" s="590"/>
      <c r="Q342" s="590"/>
      <c r="R342" s="590"/>
      <c r="S342" s="590"/>
      <c r="T342" s="590"/>
      <c r="U342" s="590"/>
      <c r="V342" s="590"/>
      <c r="W342" s="590"/>
      <c r="X342" s="591"/>
      <c r="Y342" s="591"/>
      <c r="Z342" s="591"/>
    </row>
    <row r="343" spans="1:26">
      <c r="A343" s="591"/>
      <c r="B343" s="591"/>
      <c r="C343" s="591"/>
      <c r="D343" s="590"/>
      <c r="E343" s="590"/>
      <c r="F343" s="591"/>
      <c r="G343" s="591"/>
      <c r="H343" s="591"/>
      <c r="I343" s="591"/>
      <c r="J343" s="590"/>
      <c r="K343" s="590"/>
      <c r="L343" s="590"/>
      <c r="M343" s="590"/>
      <c r="N343" s="590"/>
      <c r="O343" s="590"/>
      <c r="P343" s="590"/>
      <c r="Q343" s="590"/>
      <c r="R343" s="590"/>
      <c r="S343" s="590"/>
      <c r="T343" s="590"/>
      <c r="U343" s="590"/>
      <c r="V343" s="590"/>
      <c r="W343" s="590"/>
      <c r="X343" s="591"/>
      <c r="Y343" s="591"/>
      <c r="Z343" s="591"/>
    </row>
    <row r="344" spans="1:26">
      <c r="A344" s="591"/>
      <c r="B344" s="591"/>
      <c r="C344" s="591"/>
      <c r="D344" s="590"/>
      <c r="E344" s="590"/>
      <c r="F344" s="591"/>
      <c r="G344" s="591"/>
      <c r="H344" s="591"/>
      <c r="I344" s="591"/>
      <c r="J344" s="590"/>
      <c r="K344" s="590"/>
      <c r="L344" s="590"/>
      <c r="M344" s="590"/>
      <c r="N344" s="590"/>
      <c r="O344" s="590"/>
      <c r="P344" s="590"/>
      <c r="Q344" s="590"/>
      <c r="R344" s="590"/>
      <c r="S344" s="590"/>
      <c r="T344" s="590"/>
      <c r="U344" s="590"/>
      <c r="V344" s="590"/>
      <c r="W344" s="590"/>
      <c r="X344" s="591"/>
      <c r="Y344" s="591"/>
      <c r="Z344" s="591"/>
    </row>
    <row r="345" spans="1:26">
      <c r="A345" s="591"/>
      <c r="B345" s="591"/>
      <c r="C345" s="591"/>
      <c r="D345" s="590"/>
      <c r="E345" s="590"/>
      <c r="F345" s="591"/>
      <c r="G345" s="591"/>
      <c r="H345" s="591"/>
      <c r="I345" s="591"/>
      <c r="J345" s="590"/>
      <c r="K345" s="590"/>
      <c r="L345" s="590"/>
      <c r="M345" s="590"/>
      <c r="N345" s="590"/>
      <c r="O345" s="590"/>
      <c r="P345" s="590"/>
      <c r="Q345" s="590"/>
      <c r="R345" s="590"/>
      <c r="S345" s="590"/>
      <c r="T345" s="590"/>
      <c r="U345" s="590"/>
      <c r="V345" s="590"/>
      <c r="W345" s="590"/>
      <c r="X345" s="591"/>
      <c r="Y345" s="591"/>
      <c r="Z345" s="591"/>
    </row>
    <row r="346" spans="1:26">
      <c r="A346" s="591"/>
      <c r="B346" s="591"/>
      <c r="C346" s="591"/>
      <c r="D346" s="590"/>
      <c r="E346" s="590"/>
      <c r="F346" s="591"/>
      <c r="G346" s="591"/>
      <c r="H346" s="591"/>
      <c r="I346" s="591"/>
      <c r="J346" s="590"/>
      <c r="K346" s="590"/>
      <c r="L346" s="590"/>
      <c r="M346" s="590"/>
      <c r="N346" s="590"/>
      <c r="O346" s="590"/>
      <c r="P346" s="590"/>
      <c r="Q346" s="590"/>
      <c r="R346" s="590"/>
      <c r="S346" s="590"/>
      <c r="T346" s="590"/>
      <c r="U346" s="590"/>
      <c r="V346" s="590"/>
      <c r="W346" s="590"/>
      <c r="X346" s="591"/>
      <c r="Y346" s="591"/>
      <c r="Z346" s="591"/>
    </row>
    <row r="347" spans="1:26">
      <c r="A347" s="591"/>
      <c r="B347" s="591"/>
      <c r="C347" s="591"/>
      <c r="D347" s="590"/>
      <c r="E347" s="590"/>
      <c r="F347" s="591"/>
      <c r="G347" s="591"/>
      <c r="H347" s="591"/>
      <c r="I347" s="591"/>
      <c r="J347" s="590"/>
      <c r="K347" s="590"/>
      <c r="L347" s="590"/>
      <c r="M347" s="590"/>
      <c r="N347" s="590"/>
      <c r="O347" s="590"/>
      <c r="P347" s="590"/>
      <c r="Q347" s="590"/>
      <c r="R347" s="590"/>
      <c r="S347" s="590"/>
      <c r="T347" s="590"/>
      <c r="U347" s="590"/>
      <c r="V347" s="590"/>
      <c r="W347" s="590"/>
      <c r="X347" s="591"/>
      <c r="Y347" s="591"/>
      <c r="Z347" s="591"/>
    </row>
    <row r="348" spans="1:26">
      <c r="A348" s="591"/>
      <c r="B348" s="591"/>
      <c r="C348" s="591"/>
      <c r="D348" s="590"/>
      <c r="E348" s="590"/>
      <c r="F348" s="591"/>
      <c r="G348" s="591"/>
      <c r="H348" s="591"/>
      <c r="I348" s="591"/>
      <c r="J348" s="590"/>
      <c r="K348" s="590"/>
      <c r="L348" s="590"/>
      <c r="M348" s="590"/>
      <c r="N348" s="590"/>
      <c r="O348" s="590"/>
      <c r="P348" s="590"/>
      <c r="Q348" s="590"/>
      <c r="R348" s="590"/>
      <c r="S348" s="590"/>
      <c r="T348" s="590"/>
      <c r="U348" s="590"/>
      <c r="V348" s="590"/>
      <c r="W348" s="590"/>
      <c r="X348" s="591"/>
      <c r="Y348" s="591"/>
      <c r="Z348" s="591"/>
    </row>
    <row r="349" spans="1:26">
      <c r="A349" s="591"/>
      <c r="B349" s="591"/>
      <c r="C349" s="591"/>
      <c r="D349" s="590"/>
      <c r="E349" s="590"/>
      <c r="F349" s="591"/>
      <c r="G349" s="591"/>
      <c r="H349" s="591"/>
      <c r="I349" s="591"/>
      <c r="J349" s="590"/>
      <c r="K349" s="590"/>
      <c r="L349" s="590"/>
      <c r="M349" s="590"/>
      <c r="N349" s="590"/>
      <c r="O349" s="590"/>
      <c r="P349" s="590"/>
      <c r="Q349" s="590"/>
      <c r="R349" s="590"/>
      <c r="S349" s="590"/>
      <c r="T349" s="590"/>
      <c r="U349" s="590"/>
      <c r="V349" s="590"/>
      <c r="W349" s="590"/>
      <c r="X349" s="591"/>
      <c r="Y349" s="591"/>
      <c r="Z349" s="591"/>
    </row>
    <row r="350" spans="1:26">
      <c r="A350" s="591"/>
      <c r="B350" s="591"/>
      <c r="C350" s="591"/>
      <c r="D350" s="590"/>
      <c r="E350" s="590"/>
      <c r="F350" s="591"/>
      <c r="G350" s="591"/>
      <c r="H350" s="591"/>
      <c r="I350" s="591"/>
      <c r="J350" s="590"/>
      <c r="K350" s="590"/>
      <c r="L350" s="590"/>
      <c r="M350" s="590"/>
      <c r="N350" s="590"/>
      <c r="O350" s="590"/>
      <c r="P350" s="590"/>
      <c r="Q350" s="590"/>
      <c r="R350" s="590"/>
      <c r="S350" s="590"/>
      <c r="T350" s="590"/>
      <c r="U350" s="590"/>
      <c r="V350" s="590"/>
      <c r="W350" s="590"/>
      <c r="X350" s="591"/>
      <c r="Y350" s="591"/>
      <c r="Z350" s="591"/>
    </row>
    <row r="351" spans="1:26">
      <c r="A351" s="591"/>
      <c r="B351" s="591"/>
      <c r="C351" s="591"/>
      <c r="D351" s="590"/>
      <c r="E351" s="590"/>
      <c r="F351" s="591"/>
      <c r="G351" s="591"/>
      <c r="H351" s="591"/>
      <c r="I351" s="591"/>
      <c r="J351" s="590"/>
      <c r="K351" s="590"/>
      <c r="L351" s="590"/>
      <c r="M351" s="590"/>
      <c r="N351" s="590"/>
      <c r="O351" s="590"/>
      <c r="P351" s="590"/>
      <c r="Q351" s="590"/>
      <c r="R351" s="590"/>
      <c r="S351" s="590"/>
      <c r="T351" s="590"/>
      <c r="U351" s="590"/>
      <c r="V351" s="590"/>
      <c r="W351" s="590"/>
      <c r="X351" s="591"/>
      <c r="Y351" s="591"/>
      <c r="Z351" s="591"/>
    </row>
    <row r="352" spans="1:26">
      <c r="A352" s="591"/>
      <c r="B352" s="591"/>
      <c r="C352" s="591"/>
      <c r="D352" s="590"/>
      <c r="E352" s="590"/>
      <c r="F352" s="591"/>
      <c r="G352" s="591"/>
      <c r="H352" s="591"/>
      <c r="I352" s="591"/>
      <c r="J352" s="590"/>
      <c r="K352" s="590"/>
      <c r="L352" s="590"/>
      <c r="M352" s="590"/>
      <c r="N352" s="590"/>
      <c r="O352" s="590"/>
      <c r="P352" s="590"/>
      <c r="Q352" s="590"/>
      <c r="R352" s="590"/>
      <c r="S352" s="590"/>
      <c r="T352" s="590"/>
      <c r="U352" s="590"/>
      <c r="V352" s="590"/>
      <c r="W352" s="590"/>
      <c r="X352" s="591"/>
      <c r="Y352" s="591"/>
      <c r="Z352" s="591"/>
    </row>
    <row r="353" spans="1:26">
      <c r="A353" s="591"/>
      <c r="B353" s="591"/>
      <c r="C353" s="591"/>
      <c r="D353" s="590"/>
      <c r="E353" s="590"/>
      <c r="F353" s="591"/>
      <c r="G353" s="591"/>
      <c r="H353" s="591"/>
      <c r="I353" s="591"/>
      <c r="J353" s="590"/>
      <c r="K353" s="590"/>
      <c r="L353" s="590"/>
      <c r="M353" s="590"/>
      <c r="N353" s="590"/>
      <c r="O353" s="590"/>
      <c r="P353" s="590"/>
      <c r="Q353" s="590"/>
      <c r="R353" s="590"/>
      <c r="S353" s="590"/>
      <c r="T353" s="590"/>
      <c r="U353" s="590"/>
      <c r="V353" s="590"/>
      <c r="W353" s="590"/>
      <c r="X353" s="591"/>
      <c r="Y353" s="591"/>
      <c r="Z353" s="591"/>
    </row>
    <row r="354" spans="1:26">
      <c r="A354" s="591"/>
      <c r="B354" s="591"/>
      <c r="C354" s="591"/>
      <c r="D354" s="590"/>
      <c r="E354" s="590"/>
      <c r="F354" s="591"/>
      <c r="G354" s="591"/>
      <c r="H354" s="591"/>
      <c r="I354" s="591"/>
      <c r="J354" s="590"/>
      <c r="K354" s="590"/>
      <c r="L354" s="590"/>
      <c r="M354" s="590"/>
      <c r="N354" s="590"/>
      <c r="O354" s="590"/>
      <c r="P354" s="590"/>
      <c r="Q354" s="590"/>
      <c r="R354" s="590"/>
      <c r="S354" s="590"/>
      <c r="T354" s="590"/>
      <c r="U354" s="590"/>
      <c r="V354" s="590"/>
      <c r="W354" s="590"/>
      <c r="X354" s="591"/>
      <c r="Y354" s="591"/>
      <c r="Z354" s="591"/>
    </row>
    <row r="355" spans="1:26">
      <c r="A355" s="591"/>
      <c r="B355" s="591"/>
      <c r="C355" s="591"/>
      <c r="D355" s="590"/>
      <c r="E355" s="590"/>
      <c r="F355" s="591"/>
      <c r="G355" s="591"/>
      <c r="H355" s="591"/>
      <c r="I355" s="591"/>
      <c r="J355" s="590"/>
      <c r="K355" s="590"/>
      <c r="L355" s="590"/>
      <c r="M355" s="590"/>
      <c r="N355" s="590"/>
      <c r="O355" s="590"/>
      <c r="P355" s="590"/>
      <c r="Q355" s="590"/>
      <c r="R355" s="590"/>
      <c r="S355" s="590"/>
      <c r="T355" s="590"/>
      <c r="U355" s="590"/>
      <c r="V355" s="590"/>
      <c r="W355" s="590"/>
      <c r="X355" s="591"/>
      <c r="Y355" s="591"/>
      <c r="Z355" s="591"/>
    </row>
    <row r="356" spans="1:26">
      <c r="A356" s="591"/>
      <c r="B356" s="591"/>
      <c r="C356" s="591"/>
      <c r="D356" s="590"/>
      <c r="E356" s="590"/>
      <c r="F356" s="591"/>
      <c r="G356" s="591"/>
      <c r="H356" s="591"/>
      <c r="I356" s="591"/>
      <c r="J356" s="590"/>
      <c r="K356" s="590"/>
      <c r="L356" s="590"/>
      <c r="M356" s="590"/>
      <c r="N356" s="590"/>
      <c r="O356" s="590"/>
      <c r="P356" s="590"/>
      <c r="Q356" s="590"/>
      <c r="R356" s="590"/>
      <c r="S356" s="590"/>
      <c r="T356" s="590"/>
      <c r="U356" s="590"/>
      <c r="V356" s="590"/>
      <c r="W356" s="590"/>
      <c r="X356" s="591"/>
      <c r="Y356" s="591"/>
      <c r="Z356" s="591"/>
    </row>
    <row r="357" spans="1:26">
      <c r="A357" s="591"/>
      <c r="B357" s="591"/>
      <c r="C357" s="591"/>
      <c r="D357" s="590"/>
      <c r="E357" s="590"/>
      <c r="F357" s="591"/>
      <c r="G357" s="591"/>
      <c r="H357" s="591"/>
      <c r="I357" s="591"/>
      <c r="J357" s="590"/>
      <c r="K357" s="590"/>
      <c r="L357" s="590"/>
      <c r="M357" s="590"/>
      <c r="N357" s="590"/>
      <c r="O357" s="590"/>
      <c r="P357" s="590"/>
      <c r="Q357" s="590"/>
      <c r="R357" s="590"/>
      <c r="S357" s="590"/>
      <c r="T357" s="590"/>
      <c r="U357" s="590"/>
      <c r="V357" s="590"/>
      <c r="W357" s="590"/>
      <c r="X357" s="591"/>
      <c r="Y357" s="591"/>
      <c r="Z357" s="591"/>
    </row>
    <row r="358" spans="1:26">
      <c r="A358" s="591"/>
      <c r="B358" s="591"/>
      <c r="C358" s="591"/>
      <c r="D358" s="590"/>
      <c r="E358" s="590"/>
      <c r="F358" s="591"/>
      <c r="G358" s="591"/>
      <c r="H358" s="591"/>
      <c r="I358" s="591"/>
      <c r="J358" s="590"/>
      <c r="K358" s="590"/>
      <c r="L358" s="590"/>
      <c r="M358" s="590"/>
      <c r="N358" s="590"/>
      <c r="O358" s="590"/>
      <c r="P358" s="590"/>
      <c r="Q358" s="590"/>
      <c r="R358" s="590"/>
      <c r="S358" s="590"/>
      <c r="T358" s="590"/>
      <c r="U358" s="590"/>
      <c r="V358" s="590"/>
      <c r="W358" s="590"/>
      <c r="X358" s="591"/>
      <c r="Y358" s="591"/>
      <c r="Z358" s="591"/>
    </row>
    <row r="359" spans="1:26">
      <c r="A359" s="591"/>
      <c r="B359" s="591"/>
      <c r="C359" s="591"/>
      <c r="D359" s="590"/>
      <c r="E359" s="590"/>
      <c r="F359" s="591"/>
      <c r="G359" s="591"/>
      <c r="H359" s="591"/>
      <c r="I359" s="591"/>
      <c r="J359" s="590"/>
      <c r="K359" s="590"/>
      <c r="L359" s="590"/>
      <c r="M359" s="590"/>
      <c r="N359" s="590"/>
      <c r="O359" s="590"/>
      <c r="P359" s="590"/>
      <c r="Q359" s="590"/>
      <c r="R359" s="590"/>
      <c r="S359" s="590"/>
      <c r="T359" s="590"/>
      <c r="U359" s="590"/>
      <c r="V359" s="590"/>
      <c r="W359" s="590"/>
      <c r="X359" s="591"/>
      <c r="Y359" s="591"/>
      <c r="Z359" s="591"/>
    </row>
    <row r="360" spans="1:26">
      <c r="A360" s="591"/>
      <c r="B360" s="591"/>
      <c r="C360" s="591"/>
      <c r="D360" s="590"/>
      <c r="E360" s="590"/>
      <c r="F360" s="591"/>
      <c r="G360" s="591"/>
      <c r="H360" s="591"/>
      <c r="I360" s="591"/>
      <c r="J360" s="590"/>
      <c r="K360" s="590"/>
      <c r="L360" s="590"/>
      <c r="M360" s="590"/>
      <c r="N360" s="590"/>
      <c r="O360" s="590"/>
      <c r="P360" s="590"/>
      <c r="Q360" s="590"/>
      <c r="R360" s="590"/>
      <c r="S360" s="590"/>
      <c r="T360" s="590"/>
      <c r="U360" s="590"/>
      <c r="V360" s="590"/>
      <c r="W360" s="590"/>
      <c r="X360" s="591"/>
      <c r="Y360" s="591"/>
      <c r="Z360" s="591"/>
    </row>
    <row r="361" spans="1:26">
      <c r="A361" s="591"/>
      <c r="B361" s="591"/>
      <c r="C361" s="591"/>
      <c r="D361" s="590"/>
      <c r="E361" s="590"/>
      <c r="F361" s="591"/>
      <c r="G361" s="591"/>
      <c r="H361" s="591"/>
      <c r="I361" s="591"/>
      <c r="J361" s="590"/>
      <c r="K361" s="590"/>
      <c r="L361" s="590"/>
      <c r="M361" s="590"/>
      <c r="N361" s="590"/>
      <c r="O361" s="590"/>
      <c r="P361" s="590"/>
      <c r="Q361" s="590"/>
      <c r="R361" s="590"/>
      <c r="S361" s="590"/>
      <c r="T361" s="590"/>
      <c r="U361" s="590"/>
      <c r="V361" s="590"/>
      <c r="W361" s="590"/>
      <c r="X361" s="591"/>
      <c r="Y361" s="591"/>
      <c r="Z361" s="591"/>
    </row>
    <row r="362" spans="1:26">
      <c r="A362" s="591"/>
      <c r="B362" s="591"/>
      <c r="C362" s="591"/>
      <c r="D362" s="590"/>
      <c r="E362" s="590"/>
      <c r="F362" s="591"/>
      <c r="G362" s="591"/>
      <c r="H362" s="591"/>
      <c r="I362" s="591"/>
      <c r="J362" s="590"/>
      <c r="K362" s="590"/>
      <c r="L362" s="590"/>
      <c r="M362" s="590"/>
      <c r="N362" s="590"/>
      <c r="O362" s="590"/>
      <c r="P362" s="590"/>
      <c r="Q362" s="590"/>
      <c r="R362" s="590"/>
      <c r="S362" s="590"/>
      <c r="T362" s="590"/>
      <c r="U362" s="590"/>
      <c r="V362" s="590"/>
      <c r="W362" s="590"/>
      <c r="X362" s="591"/>
      <c r="Y362" s="591"/>
      <c r="Z362" s="591"/>
    </row>
    <row r="363" spans="1:26">
      <c r="A363" s="591"/>
      <c r="B363" s="591"/>
      <c r="C363" s="591"/>
      <c r="D363" s="590"/>
      <c r="E363" s="590"/>
      <c r="F363" s="591"/>
      <c r="G363" s="591"/>
      <c r="H363" s="591"/>
      <c r="I363" s="591"/>
      <c r="J363" s="590"/>
      <c r="K363" s="590"/>
      <c r="L363" s="590"/>
      <c r="M363" s="590"/>
      <c r="N363" s="590"/>
      <c r="O363" s="590"/>
      <c r="P363" s="590"/>
      <c r="Q363" s="590"/>
      <c r="R363" s="590"/>
      <c r="S363" s="590"/>
      <c r="T363" s="590"/>
      <c r="U363" s="590"/>
      <c r="V363" s="590"/>
      <c r="W363" s="590"/>
      <c r="X363" s="591"/>
      <c r="Y363" s="591"/>
      <c r="Z363" s="591"/>
    </row>
    <row r="364" spans="1:26">
      <c r="A364" s="591"/>
      <c r="B364" s="591"/>
      <c r="C364" s="591"/>
      <c r="D364" s="590"/>
      <c r="E364" s="590"/>
      <c r="F364" s="591"/>
      <c r="G364" s="591"/>
      <c r="H364" s="591"/>
      <c r="I364" s="591"/>
      <c r="J364" s="590"/>
      <c r="K364" s="590"/>
      <c r="L364" s="590"/>
      <c r="M364" s="590"/>
      <c r="N364" s="590"/>
      <c r="O364" s="590"/>
      <c r="P364" s="590"/>
      <c r="Q364" s="590"/>
      <c r="R364" s="590"/>
      <c r="S364" s="590"/>
      <c r="T364" s="590"/>
      <c r="U364" s="590"/>
      <c r="V364" s="590"/>
      <c r="W364" s="590"/>
      <c r="X364" s="591"/>
      <c r="Y364" s="591"/>
      <c r="Z364" s="591"/>
    </row>
    <row r="365" spans="1:26">
      <c r="A365" s="591"/>
      <c r="B365" s="591"/>
      <c r="C365" s="591"/>
      <c r="D365" s="590"/>
      <c r="E365" s="590"/>
      <c r="F365" s="591"/>
      <c r="G365" s="591"/>
      <c r="H365" s="591"/>
      <c r="I365" s="591"/>
      <c r="J365" s="590"/>
      <c r="K365" s="590"/>
      <c r="L365" s="590"/>
      <c r="M365" s="590"/>
      <c r="N365" s="590"/>
      <c r="O365" s="590"/>
      <c r="P365" s="590"/>
      <c r="Q365" s="590"/>
      <c r="R365" s="590"/>
      <c r="S365" s="590"/>
      <c r="T365" s="590"/>
      <c r="U365" s="590"/>
      <c r="V365" s="590"/>
      <c r="W365" s="590"/>
      <c r="X365" s="591"/>
      <c r="Y365" s="591"/>
      <c r="Z365" s="591"/>
    </row>
    <row r="366" spans="1:26">
      <c r="A366" s="591"/>
      <c r="B366" s="591"/>
      <c r="C366" s="591"/>
      <c r="D366" s="590"/>
      <c r="E366" s="590"/>
      <c r="F366" s="591"/>
      <c r="G366" s="591"/>
      <c r="H366" s="591"/>
      <c r="I366" s="591"/>
      <c r="J366" s="590"/>
      <c r="K366" s="590"/>
      <c r="L366" s="590"/>
      <c r="M366" s="590"/>
      <c r="N366" s="590"/>
      <c r="O366" s="590"/>
      <c r="P366" s="590"/>
      <c r="Q366" s="590"/>
      <c r="R366" s="590"/>
      <c r="S366" s="590"/>
      <c r="T366" s="590"/>
      <c r="U366" s="590"/>
      <c r="V366" s="590"/>
      <c r="W366" s="590"/>
      <c r="X366" s="591"/>
      <c r="Y366" s="591"/>
      <c r="Z366" s="591"/>
    </row>
    <row r="367" spans="1:26">
      <c r="A367" s="591"/>
      <c r="B367" s="591"/>
      <c r="C367" s="591"/>
      <c r="D367" s="590"/>
      <c r="E367" s="590"/>
      <c r="F367" s="591"/>
      <c r="G367" s="591"/>
      <c r="H367" s="591"/>
      <c r="I367" s="591"/>
      <c r="J367" s="590"/>
      <c r="K367" s="590"/>
      <c r="L367" s="590"/>
      <c r="M367" s="590"/>
      <c r="N367" s="590"/>
      <c r="O367" s="590"/>
      <c r="P367" s="590"/>
      <c r="Q367" s="590"/>
      <c r="R367" s="590"/>
      <c r="S367" s="590"/>
      <c r="T367" s="590"/>
      <c r="U367" s="590"/>
      <c r="V367" s="590"/>
      <c r="W367" s="590"/>
      <c r="X367" s="591"/>
      <c r="Y367" s="591"/>
      <c r="Z367" s="591"/>
    </row>
    <row r="368" spans="1:26">
      <c r="A368" s="591"/>
      <c r="B368" s="591"/>
      <c r="C368" s="591"/>
      <c r="D368" s="590"/>
      <c r="E368" s="590"/>
      <c r="F368" s="591"/>
      <c r="G368" s="591"/>
      <c r="H368" s="591"/>
      <c r="I368" s="591"/>
      <c r="J368" s="590"/>
      <c r="K368" s="590"/>
      <c r="L368" s="590"/>
      <c r="M368" s="590"/>
      <c r="N368" s="590"/>
      <c r="O368" s="590"/>
      <c r="P368" s="590"/>
      <c r="Q368" s="590"/>
      <c r="R368" s="590"/>
      <c r="S368" s="590"/>
      <c r="T368" s="590"/>
      <c r="U368" s="590"/>
      <c r="V368" s="590"/>
      <c r="W368" s="590"/>
      <c r="X368" s="591"/>
      <c r="Y368" s="591"/>
      <c r="Z368" s="591"/>
    </row>
    <row r="369" spans="1:26">
      <c r="A369" s="591"/>
      <c r="B369" s="591"/>
      <c r="C369" s="591"/>
      <c r="D369" s="590"/>
      <c r="E369" s="590"/>
      <c r="F369" s="591"/>
      <c r="G369" s="591"/>
      <c r="H369" s="591"/>
      <c r="I369" s="591"/>
      <c r="J369" s="590"/>
      <c r="K369" s="590"/>
      <c r="L369" s="590"/>
      <c r="M369" s="590"/>
      <c r="N369" s="590"/>
      <c r="O369" s="590"/>
      <c r="P369" s="590"/>
      <c r="Q369" s="590"/>
      <c r="R369" s="590"/>
      <c r="S369" s="590"/>
      <c r="T369" s="590"/>
      <c r="U369" s="590"/>
      <c r="V369" s="590"/>
      <c r="W369" s="590"/>
      <c r="X369" s="591"/>
      <c r="Y369" s="591"/>
      <c r="Z369" s="591"/>
    </row>
    <row r="370" spans="1:26">
      <c r="A370" s="591"/>
      <c r="B370" s="591"/>
      <c r="C370" s="591"/>
      <c r="D370" s="590"/>
      <c r="E370" s="590"/>
      <c r="F370" s="591"/>
      <c r="G370" s="591"/>
      <c r="H370" s="591"/>
      <c r="I370" s="591"/>
      <c r="J370" s="590"/>
      <c r="K370" s="590"/>
      <c r="L370" s="590"/>
      <c r="M370" s="590"/>
      <c r="N370" s="590"/>
      <c r="O370" s="590"/>
      <c r="P370" s="590"/>
      <c r="Q370" s="590"/>
      <c r="R370" s="590"/>
      <c r="S370" s="590"/>
      <c r="T370" s="590"/>
      <c r="U370" s="590"/>
      <c r="V370" s="590"/>
      <c r="W370" s="590"/>
      <c r="X370" s="591"/>
      <c r="Y370" s="591"/>
      <c r="Z370" s="591"/>
    </row>
    <row r="371" spans="1:26">
      <c r="A371" s="591"/>
      <c r="B371" s="591"/>
      <c r="C371" s="591"/>
      <c r="D371" s="590"/>
      <c r="E371" s="590"/>
      <c r="F371" s="591"/>
      <c r="G371" s="591"/>
      <c r="H371" s="591"/>
      <c r="I371" s="591"/>
      <c r="J371" s="590"/>
      <c r="K371" s="590"/>
      <c r="L371" s="590"/>
      <c r="M371" s="590"/>
      <c r="N371" s="590"/>
      <c r="O371" s="590"/>
      <c r="P371" s="590"/>
      <c r="Q371" s="590"/>
      <c r="R371" s="590"/>
      <c r="S371" s="590"/>
      <c r="T371" s="590"/>
      <c r="U371" s="590"/>
      <c r="V371" s="590"/>
      <c r="W371" s="590"/>
      <c r="X371" s="591"/>
      <c r="Y371" s="591"/>
      <c r="Z371" s="591"/>
    </row>
    <row r="372" spans="1:26">
      <c r="A372" s="591"/>
      <c r="B372" s="591"/>
      <c r="C372" s="591"/>
      <c r="D372" s="590"/>
      <c r="E372" s="590"/>
      <c r="F372" s="591"/>
      <c r="G372" s="591"/>
      <c r="H372" s="591"/>
      <c r="I372" s="591"/>
      <c r="J372" s="590"/>
      <c r="K372" s="590"/>
      <c r="L372" s="590"/>
      <c r="M372" s="590"/>
      <c r="N372" s="590"/>
      <c r="O372" s="590"/>
      <c r="P372" s="590"/>
      <c r="Q372" s="590"/>
      <c r="R372" s="590"/>
      <c r="S372" s="590"/>
      <c r="T372" s="590"/>
      <c r="U372" s="590"/>
      <c r="V372" s="590"/>
      <c r="W372" s="590"/>
      <c r="X372" s="591"/>
      <c r="Y372" s="591"/>
      <c r="Z372" s="591"/>
    </row>
    <row r="373" spans="1:26">
      <c r="A373" s="591"/>
      <c r="B373" s="591"/>
      <c r="C373" s="591"/>
      <c r="D373" s="590"/>
      <c r="E373" s="590"/>
      <c r="F373" s="591"/>
      <c r="G373" s="591"/>
      <c r="H373" s="591"/>
      <c r="I373" s="591"/>
      <c r="J373" s="590"/>
      <c r="K373" s="590"/>
      <c r="L373" s="590"/>
      <c r="M373" s="590"/>
      <c r="N373" s="590"/>
      <c r="O373" s="590"/>
      <c r="P373" s="590"/>
      <c r="Q373" s="590"/>
      <c r="R373" s="590"/>
      <c r="S373" s="590"/>
      <c r="T373" s="590"/>
      <c r="U373" s="590"/>
      <c r="V373" s="590"/>
      <c r="W373" s="590"/>
      <c r="X373" s="591"/>
      <c r="Y373" s="591"/>
      <c r="Z373" s="591"/>
    </row>
    <row r="374" spans="1:26">
      <c r="A374" s="591"/>
      <c r="B374" s="591"/>
      <c r="C374" s="591"/>
      <c r="D374" s="590"/>
      <c r="E374" s="590"/>
      <c r="F374" s="591"/>
      <c r="G374" s="591"/>
      <c r="H374" s="591"/>
      <c r="I374" s="591"/>
      <c r="J374" s="590"/>
      <c r="K374" s="590"/>
      <c r="L374" s="590"/>
      <c r="M374" s="590"/>
      <c r="N374" s="590"/>
      <c r="O374" s="590"/>
      <c r="P374" s="590"/>
      <c r="Q374" s="590"/>
      <c r="R374" s="590"/>
      <c r="S374" s="590"/>
      <c r="T374" s="590"/>
      <c r="U374" s="590"/>
      <c r="V374" s="590"/>
      <c r="W374" s="590"/>
      <c r="X374" s="591"/>
      <c r="Y374" s="591"/>
      <c r="Z374" s="591"/>
    </row>
    <row r="375" spans="1:26">
      <c r="A375" s="591"/>
      <c r="B375" s="591"/>
      <c r="C375" s="591"/>
      <c r="D375" s="590"/>
      <c r="E375" s="590"/>
      <c r="F375" s="591"/>
      <c r="G375" s="591"/>
      <c r="H375" s="591"/>
      <c r="I375" s="591"/>
      <c r="J375" s="590"/>
      <c r="K375" s="590"/>
      <c r="L375" s="590"/>
      <c r="M375" s="590"/>
      <c r="N375" s="590"/>
      <c r="O375" s="590"/>
      <c r="P375" s="590"/>
      <c r="Q375" s="590"/>
      <c r="R375" s="590"/>
      <c r="S375" s="590"/>
      <c r="T375" s="590"/>
      <c r="U375" s="590"/>
      <c r="V375" s="590"/>
      <c r="W375" s="590"/>
      <c r="X375" s="591"/>
      <c r="Y375" s="591"/>
      <c r="Z375" s="591"/>
    </row>
    <row r="376" spans="1:26">
      <c r="A376" s="591"/>
      <c r="B376" s="591"/>
      <c r="C376" s="591"/>
      <c r="D376" s="590"/>
      <c r="E376" s="590"/>
      <c r="F376" s="591"/>
      <c r="G376" s="591"/>
      <c r="H376" s="591"/>
      <c r="I376" s="591"/>
      <c r="J376" s="590"/>
      <c r="K376" s="590"/>
      <c r="L376" s="590"/>
      <c r="M376" s="590"/>
      <c r="N376" s="590"/>
      <c r="O376" s="590"/>
      <c r="P376" s="590"/>
      <c r="Q376" s="590"/>
      <c r="R376" s="590"/>
      <c r="S376" s="590"/>
      <c r="T376" s="590"/>
      <c r="U376" s="590"/>
      <c r="V376" s="590"/>
      <c r="W376" s="590"/>
      <c r="X376" s="591"/>
      <c r="Y376" s="591"/>
      <c r="Z376" s="591"/>
    </row>
    <row r="377" spans="1:26">
      <c r="A377" s="591"/>
      <c r="B377" s="591"/>
      <c r="C377" s="591"/>
      <c r="D377" s="590"/>
      <c r="E377" s="590"/>
      <c r="F377" s="591"/>
      <c r="G377" s="591"/>
      <c r="H377" s="591"/>
      <c r="I377" s="591"/>
      <c r="J377" s="590"/>
      <c r="K377" s="590"/>
      <c r="L377" s="590"/>
      <c r="M377" s="590"/>
      <c r="N377" s="590"/>
      <c r="O377" s="590"/>
      <c r="P377" s="590"/>
      <c r="Q377" s="590"/>
      <c r="R377" s="590"/>
      <c r="S377" s="590"/>
      <c r="T377" s="590"/>
      <c r="U377" s="590"/>
      <c r="V377" s="590"/>
      <c r="W377" s="590"/>
      <c r="X377" s="591"/>
      <c r="Y377" s="591"/>
      <c r="Z377" s="591"/>
    </row>
    <row r="378" spans="1:26">
      <c r="A378" s="591"/>
      <c r="B378" s="591"/>
      <c r="C378" s="591"/>
      <c r="D378" s="590"/>
      <c r="E378" s="590"/>
      <c r="F378" s="591"/>
      <c r="G378" s="591"/>
      <c r="H378" s="591"/>
      <c r="I378" s="591"/>
      <c r="J378" s="590"/>
      <c r="K378" s="590"/>
      <c r="L378" s="590"/>
      <c r="M378" s="590"/>
      <c r="N378" s="590"/>
      <c r="O378" s="590"/>
      <c r="P378" s="590"/>
      <c r="Q378" s="590"/>
      <c r="R378" s="590"/>
      <c r="S378" s="590"/>
      <c r="T378" s="590"/>
      <c r="U378" s="590"/>
      <c r="V378" s="590"/>
      <c r="W378" s="590"/>
      <c r="X378" s="591"/>
      <c r="Y378" s="591"/>
      <c r="Z378" s="591"/>
    </row>
    <row r="379" spans="1:26">
      <c r="A379" s="591"/>
      <c r="B379" s="591"/>
      <c r="C379" s="591"/>
      <c r="D379" s="590"/>
      <c r="E379" s="590"/>
      <c r="F379" s="591"/>
      <c r="G379" s="591"/>
      <c r="H379" s="591"/>
      <c r="I379" s="591"/>
      <c r="J379" s="590"/>
      <c r="K379" s="590"/>
      <c r="L379" s="590"/>
      <c r="M379" s="590"/>
      <c r="N379" s="590"/>
      <c r="O379" s="590"/>
      <c r="P379" s="590"/>
      <c r="Q379" s="590"/>
      <c r="R379" s="590"/>
      <c r="S379" s="590"/>
      <c r="T379" s="590"/>
      <c r="U379" s="590"/>
      <c r="V379" s="590"/>
      <c r="W379" s="590"/>
      <c r="X379" s="591"/>
      <c r="Y379" s="591"/>
      <c r="Z379" s="591"/>
    </row>
    <row r="380" spans="1:26">
      <c r="A380" s="591"/>
      <c r="B380" s="591"/>
      <c r="C380" s="591"/>
      <c r="D380" s="590"/>
      <c r="E380" s="590"/>
      <c r="F380" s="591"/>
      <c r="G380" s="591"/>
      <c r="H380" s="591"/>
      <c r="I380" s="591"/>
      <c r="J380" s="590"/>
      <c r="K380" s="590"/>
      <c r="L380" s="590"/>
      <c r="M380" s="590"/>
      <c r="N380" s="590"/>
      <c r="O380" s="590"/>
      <c r="P380" s="590"/>
      <c r="Q380" s="590"/>
      <c r="R380" s="590"/>
      <c r="S380" s="590"/>
      <c r="T380" s="590"/>
      <c r="U380" s="590"/>
      <c r="V380" s="590"/>
      <c r="W380" s="590"/>
      <c r="X380" s="591"/>
      <c r="Y380" s="591"/>
      <c r="Z380" s="591"/>
    </row>
    <row r="381" spans="1:26">
      <c r="A381" s="591"/>
      <c r="B381" s="591"/>
      <c r="C381" s="591"/>
      <c r="D381" s="590"/>
      <c r="E381" s="590"/>
      <c r="F381" s="591"/>
      <c r="G381" s="591"/>
      <c r="H381" s="591"/>
      <c r="I381" s="591"/>
      <c r="J381" s="590"/>
      <c r="K381" s="590"/>
      <c r="L381" s="590"/>
      <c r="M381" s="590"/>
      <c r="N381" s="590"/>
      <c r="O381" s="590"/>
      <c r="P381" s="590"/>
      <c r="Q381" s="590"/>
      <c r="R381" s="590"/>
      <c r="S381" s="590"/>
      <c r="T381" s="590"/>
      <c r="U381" s="590"/>
      <c r="V381" s="590"/>
      <c r="W381" s="590"/>
      <c r="X381" s="591"/>
      <c r="Y381" s="591"/>
      <c r="Z381" s="591"/>
    </row>
    <row r="382" spans="1:26">
      <c r="A382" s="591"/>
      <c r="B382" s="591"/>
      <c r="C382" s="591"/>
      <c r="D382" s="590"/>
      <c r="E382" s="590"/>
      <c r="F382" s="591"/>
      <c r="G382" s="591"/>
      <c r="H382" s="591"/>
      <c r="I382" s="591"/>
      <c r="J382" s="590"/>
      <c r="K382" s="590"/>
      <c r="L382" s="590"/>
      <c r="M382" s="590"/>
      <c r="N382" s="590"/>
      <c r="O382" s="590"/>
      <c r="P382" s="590"/>
      <c r="Q382" s="590"/>
      <c r="R382" s="590"/>
      <c r="S382" s="590"/>
      <c r="T382" s="590"/>
      <c r="U382" s="590"/>
      <c r="V382" s="590"/>
      <c r="W382" s="590"/>
      <c r="X382" s="591"/>
      <c r="Y382" s="591"/>
      <c r="Z382" s="591"/>
    </row>
    <row r="383" spans="1:26">
      <c r="A383" s="591"/>
      <c r="B383" s="591"/>
      <c r="C383" s="591"/>
      <c r="D383" s="590"/>
      <c r="E383" s="590"/>
      <c r="F383" s="591"/>
      <c r="G383" s="591"/>
      <c r="H383" s="591"/>
      <c r="I383" s="591"/>
      <c r="J383" s="590"/>
      <c r="K383" s="590"/>
      <c r="L383" s="590"/>
      <c r="M383" s="590"/>
      <c r="N383" s="590"/>
      <c r="O383" s="590"/>
      <c r="P383" s="590"/>
      <c r="Q383" s="590"/>
      <c r="R383" s="590"/>
      <c r="S383" s="590"/>
      <c r="T383" s="590"/>
      <c r="U383" s="590"/>
      <c r="V383" s="590"/>
      <c r="W383" s="590"/>
      <c r="X383" s="591"/>
      <c r="Y383" s="591"/>
      <c r="Z383" s="591"/>
    </row>
    <row r="384" spans="1:26">
      <c r="A384" s="591"/>
      <c r="B384" s="591"/>
      <c r="C384" s="591"/>
      <c r="D384" s="590"/>
      <c r="E384" s="590"/>
      <c r="F384" s="591"/>
      <c r="G384" s="591"/>
      <c r="H384" s="591"/>
      <c r="I384" s="591"/>
      <c r="J384" s="590"/>
      <c r="K384" s="590"/>
      <c r="L384" s="590"/>
      <c r="M384" s="590"/>
      <c r="N384" s="590"/>
      <c r="O384" s="590"/>
      <c r="P384" s="590"/>
      <c r="Q384" s="590"/>
      <c r="R384" s="590"/>
      <c r="S384" s="590"/>
      <c r="T384" s="590"/>
      <c r="U384" s="590"/>
      <c r="V384" s="590"/>
      <c r="W384" s="590"/>
      <c r="X384" s="591"/>
      <c r="Y384" s="591"/>
      <c r="Z384" s="591"/>
    </row>
    <row r="385" spans="1:26">
      <c r="A385" s="591"/>
      <c r="B385" s="591"/>
      <c r="C385" s="591"/>
      <c r="D385" s="590"/>
      <c r="E385" s="590"/>
      <c r="F385" s="591"/>
      <c r="G385" s="591"/>
      <c r="H385" s="591"/>
      <c r="I385" s="591"/>
      <c r="J385" s="590"/>
      <c r="K385" s="590"/>
      <c r="L385" s="590"/>
      <c r="M385" s="590"/>
      <c r="N385" s="590"/>
      <c r="O385" s="590"/>
      <c r="P385" s="590"/>
      <c r="Q385" s="590"/>
      <c r="R385" s="590"/>
      <c r="S385" s="590"/>
      <c r="T385" s="590"/>
      <c r="U385" s="590"/>
      <c r="V385" s="590"/>
      <c r="W385" s="590"/>
      <c r="X385" s="591"/>
      <c r="Y385" s="591"/>
      <c r="Z385" s="591"/>
    </row>
    <row r="386" spans="1:26">
      <c r="A386" s="591"/>
      <c r="B386" s="591"/>
      <c r="C386" s="591"/>
      <c r="D386" s="590"/>
      <c r="E386" s="590"/>
      <c r="F386" s="591"/>
      <c r="G386" s="591"/>
      <c r="H386" s="591"/>
      <c r="I386" s="591"/>
      <c r="J386" s="590"/>
      <c r="K386" s="590"/>
      <c r="L386" s="590"/>
      <c r="M386" s="590"/>
      <c r="N386" s="590"/>
      <c r="O386" s="590"/>
      <c r="P386" s="590"/>
      <c r="Q386" s="590"/>
      <c r="R386" s="590"/>
      <c r="S386" s="590"/>
      <c r="T386" s="590"/>
      <c r="U386" s="590"/>
      <c r="V386" s="590"/>
      <c r="W386" s="590"/>
      <c r="X386" s="591"/>
      <c r="Y386" s="591"/>
      <c r="Z386" s="591"/>
    </row>
    <row r="387" spans="1:26">
      <c r="A387" s="591"/>
      <c r="B387" s="591"/>
      <c r="C387" s="591"/>
      <c r="D387" s="590"/>
      <c r="E387" s="590"/>
      <c r="F387" s="591"/>
      <c r="G387" s="591"/>
      <c r="H387" s="591"/>
      <c r="I387" s="591"/>
      <c r="J387" s="590"/>
      <c r="K387" s="590"/>
      <c r="L387" s="590"/>
      <c r="M387" s="590"/>
      <c r="N387" s="590"/>
      <c r="O387" s="590"/>
      <c r="P387" s="590"/>
      <c r="Q387" s="590"/>
      <c r="R387" s="590"/>
      <c r="S387" s="590"/>
      <c r="T387" s="590"/>
      <c r="U387" s="590"/>
      <c r="V387" s="590"/>
      <c r="W387" s="590"/>
      <c r="X387" s="591"/>
      <c r="Y387" s="591"/>
      <c r="Z387" s="591"/>
    </row>
    <row r="388" spans="1:26">
      <c r="A388" s="591"/>
      <c r="B388" s="591"/>
      <c r="C388" s="591"/>
      <c r="D388" s="590"/>
      <c r="E388" s="590"/>
      <c r="F388" s="591"/>
      <c r="G388" s="591"/>
      <c r="H388" s="591"/>
      <c r="I388" s="591"/>
      <c r="J388" s="590"/>
      <c r="K388" s="590"/>
      <c r="L388" s="590"/>
      <c r="M388" s="590"/>
      <c r="N388" s="590"/>
      <c r="O388" s="590"/>
      <c r="P388" s="590"/>
      <c r="Q388" s="590"/>
      <c r="R388" s="590"/>
      <c r="S388" s="590"/>
      <c r="T388" s="590"/>
      <c r="U388" s="590"/>
      <c r="V388" s="590"/>
      <c r="W388" s="590"/>
      <c r="X388" s="591"/>
      <c r="Y388" s="591"/>
      <c r="Z388" s="591"/>
    </row>
    <row r="389" spans="1:26">
      <c r="A389" s="591"/>
      <c r="B389" s="591"/>
      <c r="C389" s="591"/>
      <c r="D389" s="590"/>
      <c r="E389" s="590"/>
      <c r="F389" s="591"/>
      <c r="G389" s="591"/>
      <c r="H389" s="591"/>
      <c r="I389" s="591"/>
      <c r="J389" s="590"/>
      <c r="K389" s="590"/>
      <c r="L389" s="590"/>
      <c r="M389" s="590"/>
      <c r="N389" s="590"/>
      <c r="O389" s="590"/>
      <c r="P389" s="590"/>
      <c r="Q389" s="590"/>
      <c r="R389" s="590"/>
      <c r="S389" s="590"/>
      <c r="T389" s="590"/>
      <c r="U389" s="590"/>
      <c r="V389" s="590"/>
      <c r="W389" s="590"/>
      <c r="X389" s="591"/>
      <c r="Y389" s="591"/>
      <c r="Z389" s="591"/>
    </row>
    <row r="390" spans="1:26">
      <c r="A390" s="591"/>
      <c r="B390" s="591"/>
      <c r="C390" s="591"/>
      <c r="D390" s="590"/>
      <c r="E390" s="590"/>
      <c r="F390" s="591"/>
      <c r="G390" s="591"/>
      <c r="H390" s="591"/>
      <c r="I390" s="591"/>
      <c r="J390" s="590"/>
      <c r="K390" s="590"/>
      <c r="L390" s="590"/>
      <c r="M390" s="590"/>
      <c r="N390" s="590"/>
      <c r="O390" s="590"/>
      <c r="P390" s="590"/>
      <c r="Q390" s="590"/>
      <c r="R390" s="590"/>
      <c r="S390" s="590"/>
      <c r="T390" s="590"/>
      <c r="U390" s="590"/>
      <c r="V390" s="590"/>
      <c r="W390" s="590"/>
      <c r="X390" s="591"/>
      <c r="Y390" s="591"/>
      <c r="Z390" s="591"/>
    </row>
    <row r="391" spans="1:26">
      <c r="A391" s="591"/>
      <c r="B391" s="591"/>
      <c r="C391" s="591"/>
      <c r="D391" s="590"/>
      <c r="E391" s="590"/>
      <c r="F391" s="591"/>
      <c r="G391" s="591"/>
      <c r="H391" s="591"/>
      <c r="I391" s="591"/>
      <c r="J391" s="590"/>
      <c r="K391" s="590"/>
      <c r="L391" s="590"/>
      <c r="M391" s="590"/>
      <c r="N391" s="590"/>
      <c r="O391" s="590"/>
      <c r="P391" s="590"/>
      <c r="Q391" s="590"/>
      <c r="R391" s="590"/>
      <c r="S391" s="590"/>
      <c r="T391" s="590"/>
      <c r="U391" s="590"/>
      <c r="V391" s="590"/>
      <c r="W391" s="590"/>
      <c r="X391" s="591"/>
      <c r="Y391" s="591"/>
      <c r="Z391" s="591"/>
    </row>
    <row r="392" spans="1:26">
      <c r="A392" s="591"/>
      <c r="B392" s="591"/>
      <c r="C392" s="591"/>
      <c r="D392" s="590"/>
      <c r="E392" s="590"/>
      <c r="F392" s="591"/>
      <c r="G392" s="591"/>
      <c r="H392" s="591"/>
      <c r="I392" s="591"/>
      <c r="J392" s="590"/>
      <c r="K392" s="590"/>
      <c r="L392" s="590"/>
      <c r="M392" s="590"/>
      <c r="N392" s="590"/>
      <c r="O392" s="590"/>
      <c r="P392" s="590"/>
      <c r="Q392" s="590"/>
      <c r="R392" s="590"/>
      <c r="S392" s="590"/>
      <c r="T392" s="590"/>
      <c r="U392" s="590"/>
      <c r="V392" s="590"/>
      <c r="W392" s="590"/>
      <c r="X392" s="591"/>
      <c r="Y392" s="591"/>
      <c r="Z392" s="591"/>
    </row>
    <row r="393" spans="1:26">
      <c r="A393" s="591"/>
      <c r="B393" s="591"/>
      <c r="C393" s="591"/>
      <c r="D393" s="590"/>
      <c r="E393" s="590"/>
      <c r="F393" s="591"/>
      <c r="G393" s="591"/>
      <c r="H393" s="591"/>
      <c r="I393" s="591"/>
      <c r="J393" s="590"/>
      <c r="K393" s="590"/>
      <c r="L393" s="590"/>
      <c r="M393" s="590"/>
      <c r="N393" s="590"/>
      <c r="O393" s="590"/>
      <c r="P393" s="590"/>
      <c r="Q393" s="590"/>
      <c r="R393" s="590"/>
      <c r="S393" s="590"/>
      <c r="T393" s="590"/>
      <c r="U393" s="590"/>
      <c r="V393" s="590"/>
      <c r="W393" s="590"/>
      <c r="X393" s="591"/>
      <c r="Y393" s="591"/>
      <c r="Z393" s="591"/>
    </row>
    <row r="394" spans="1:26">
      <c r="A394" s="591"/>
      <c r="B394" s="591"/>
      <c r="C394" s="591"/>
      <c r="D394" s="590"/>
      <c r="E394" s="590"/>
      <c r="F394" s="591"/>
      <c r="G394" s="591"/>
      <c r="H394" s="591"/>
      <c r="I394" s="591"/>
      <c r="J394" s="590"/>
      <c r="K394" s="590"/>
      <c r="L394" s="590"/>
      <c r="M394" s="590"/>
      <c r="N394" s="590"/>
      <c r="O394" s="590"/>
      <c r="P394" s="590"/>
      <c r="Q394" s="590"/>
      <c r="R394" s="590"/>
      <c r="S394" s="590"/>
      <c r="T394" s="590"/>
      <c r="U394" s="590"/>
      <c r="V394" s="590"/>
      <c r="W394" s="590"/>
      <c r="X394" s="591"/>
      <c r="Y394" s="591"/>
      <c r="Z394" s="591"/>
    </row>
    <row r="395" spans="1:26">
      <c r="A395" s="591"/>
      <c r="B395" s="591"/>
      <c r="C395" s="591"/>
      <c r="D395" s="590"/>
      <c r="E395" s="590"/>
      <c r="F395" s="591"/>
      <c r="G395" s="591"/>
      <c r="H395" s="591"/>
      <c r="I395" s="591"/>
      <c r="J395" s="590"/>
      <c r="K395" s="590"/>
      <c r="L395" s="590"/>
      <c r="M395" s="590"/>
      <c r="N395" s="590"/>
      <c r="O395" s="590"/>
      <c r="P395" s="590"/>
      <c r="Q395" s="590"/>
      <c r="R395" s="590"/>
      <c r="S395" s="590"/>
      <c r="T395" s="590"/>
      <c r="U395" s="590"/>
      <c r="V395" s="590"/>
      <c r="W395" s="590"/>
      <c r="X395" s="591"/>
      <c r="Y395" s="591"/>
      <c r="Z395" s="591"/>
    </row>
    <row r="396" spans="1:26">
      <c r="A396" s="591"/>
      <c r="B396" s="591"/>
      <c r="C396" s="591"/>
      <c r="D396" s="590"/>
      <c r="E396" s="590"/>
      <c r="F396" s="591"/>
      <c r="G396" s="591"/>
      <c r="H396" s="591"/>
      <c r="I396" s="591"/>
      <c r="J396" s="590"/>
      <c r="K396" s="590"/>
      <c r="L396" s="590"/>
      <c r="M396" s="590"/>
      <c r="N396" s="590"/>
      <c r="O396" s="590"/>
      <c r="P396" s="590"/>
      <c r="Q396" s="590"/>
      <c r="R396" s="590"/>
      <c r="S396" s="590"/>
      <c r="T396" s="590"/>
      <c r="U396" s="590"/>
      <c r="V396" s="590"/>
      <c r="W396" s="590"/>
      <c r="X396" s="591"/>
      <c r="Y396" s="591"/>
      <c r="Z396" s="591"/>
    </row>
    <row r="397" spans="1:26">
      <c r="A397" s="591"/>
      <c r="B397" s="591"/>
      <c r="C397" s="591"/>
      <c r="D397" s="590"/>
      <c r="E397" s="590"/>
      <c r="F397" s="591"/>
      <c r="G397" s="591"/>
      <c r="H397" s="591"/>
      <c r="I397" s="591"/>
      <c r="J397" s="590"/>
      <c r="K397" s="590"/>
      <c r="L397" s="590"/>
      <c r="M397" s="590"/>
      <c r="N397" s="590"/>
      <c r="O397" s="590"/>
      <c r="P397" s="590"/>
      <c r="Q397" s="590"/>
      <c r="R397" s="590"/>
      <c r="S397" s="590"/>
      <c r="T397" s="590"/>
      <c r="U397" s="590"/>
      <c r="V397" s="590"/>
      <c r="W397" s="590"/>
      <c r="X397" s="591"/>
      <c r="Y397" s="591"/>
      <c r="Z397" s="591"/>
    </row>
    <row r="398" spans="1:26">
      <c r="A398" s="591"/>
      <c r="B398" s="591"/>
      <c r="C398" s="591"/>
      <c r="D398" s="590"/>
      <c r="E398" s="590"/>
      <c r="F398" s="591"/>
      <c r="G398" s="591"/>
      <c r="H398" s="591"/>
      <c r="I398" s="591"/>
      <c r="J398" s="590"/>
      <c r="K398" s="590"/>
      <c r="L398" s="590"/>
      <c r="M398" s="590"/>
      <c r="N398" s="590"/>
      <c r="O398" s="590"/>
      <c r="P398" s="590"/>
      <c r="Q398" s="590"/>
      <c r="R398" s="590"/>
      <c r="S398" s="590"/>
      <c r="T398" s="590"/>
      <c r="U398" s="590"/>
      <c r="V398" s="590"/>
      <c r="W398" s="590"/>
      <c r="X398" s="591"/>
      <c r="Y398" s="591"/>
      <c r="Z398" s="591"/>
    </row>
    <row r="399" spans="1:26">
      <c r="A399" s="591"/>
      <c r="B399" s="591"/>
      <c r="C399" s="591"/>
      <c r="D399" s="590"/>
      <c r="E399" s="590"/>
      <c r="F399" s="591"/>
      <c r="G399" s="591"/>
      <c r="H399" s="591"/>
      <c r="I399" s="591"/>
      <c r="J399" s="590"/>
      <c r="K399" s="590"/>
      <c r="L399" s="590"/>
      <c r="M399" s="590"/>
      <c r="N399" s="590"/>
      <c r="O399" s="590"/>
      <c r="P399" s="590"/>
      <c r="Q399" s="590"/>
      <c r="R399" s="590"/>
      <c r="S399" s="590"/>
      <c r="T399" s="590"/>
      <c r="U399" s="590"/>
      <c r="V399" s="590"/>
      <c r="W399" s="590"/>
      <c r="X399" s="591"/>
      <c r="Y399" s="591"/>
      <c r="Z399" s="591"/>
    </row>
    <row r="400" spans="1:26">
      <c r="A400" s="591"/>
      <c r="B400" s="591"/>
      <c r="C400" s="591"/>
      <c r="D400" s="590"/>
      <c r="E400" s="590"/>
      <c r="F400" s="591"/>
      <c r="G400" s="591"/>
      <c r="H400" s="591"/>
      <c r="I400" s="591"/>
      <c r="J400" s="590"/>
      <c r="K400" s="590"/>
      <c r="L400" s="590"/>
      <c r="M400" s="590"/>
      <c r="N400" s="590"/>
      <c r="O400" s="590"/>
      <c r="P400" s="590"/>
      <c r="Q400" s="590"/>
      <c r="R400" s="590"/>
      <c r="S400" s="590"/>
      <c r="T400" s="590"/>
      <c r="U400" s="590"/>
      <c r="V400" s="590"/>
      <c r="W400" s="590"/>
      <c r="X400" s="591"/>
      <c r="Y400" s="591"/>
      <c r="Z400" s="591"/>
    </row>
    <row r="401" spans="1:26">
      <c r="A401" s="591"/>
      <c r="B401" s="591"/>
      <c r="C401" s="591"/>
      <c r="D401" s="590"/>
      <c r="E401" s="590"/>
      <c r="F401" s="591"/>
      <c r="G401" s="591"/>
      <c r="H401" s="591"/>
      <c r="I401" s="591"/>
      <c r="J401" s="590"/>
      <c r="K401" s="590"/>
      <c r="L401" s="590"/>
      <c r="M401" s="590"/>
      <c r="N401" s="590"/>
      <c r="O401" s="590"/>
      <c r="P401" s="590"/>
      <c r="Q401" s="590"/>
      <c r="R401" s="590"/>
      <c r="S401" s="590"/>
      <c r="T401" s="590"/>
      <c r="U401" s="590"/>
      <c r="V401" s="590"/>
      <c r="W401" s="590"/>
      <c r="X401" s="591"/>
      <c r="Y401" s="591"/>
      <c r="Z401" s="591"/>
    </row>
    <row r="402" spans="1:26">
      <c r="A402" s="591"/>
      <c r="B402" s="591"/>
      <c r="C402" s="591"/>
      <c r="D402" s="590"/>
      <c r="E402" s="590"/>
      <c r="F402" s="591"/>
      <c r="G402" s="591"/>
      <c r="H402" s="591"/>
      <c r="I402" s="591"/>
      <c r="J402" s="590"/>
      <c r="K402" s="590"/>
      <c r="L402" s="590"/>
      <c r="M402" s="590"/>
      <c r="N402" s="590"/>
      <c r="O402" s="590"/>
      <c r="P402" s="590"/>
      <c r="Q402" s="590"/>
      <c r="R402" s="590"/>
      <c r="S402" s="590"/>
      <c r="T402" s="590"/>
      <c r="U402" s="590"/>
      <c r="V402" s="590"/>
      <c r="W402" s="590"/>
      <c r="X402" s="591"/>
      <c r="Y402" s="591"/>
      <c r="Z402" s="591"/>
    </row>
    <row r="403" spans="1:26">
      <c r="A403" s="591"/>
      <c r="B403" s="591"/>
      <c r="C403" s="591"/>
      <c r="D403" s="590"/>
      <c r="E403" s="590"/>
      <c r="F403" s="591"/>
      <c r="G403" s="591"/>
      <c r="H403" s="591"/>
      <c r="I403" s="591"/>
      <c r="J403" s="590"/>
      <c r="K403" s="590"/>
      <c r="L403" s="590"/>
      <c r="M403" s="590"/>
      <c r="N403" s="590"/>
      <c r="O403" s="590"/>
      <c r="P403" s="590"/>
      <c r="Q403" s="590"/>
      <c r="R403" s="590"/>
      <c r="S403" s="590"/>
      <c r="T403" s="590"/>
      <c r="U403" s="590"/>
      <c r="V403" s="590"/>
      <c r="W403" s="590"/>
      <c r="X403" s="591"/>
      <c r="Y403" s="591"/>
      <c r="Z403" s="591"/>
    </row>
    <row r="404" spans="1:26">
      <c r="A404" s="591"/>
      <c r="B404" s="591"/>
      <c r="C404" s="591"/>
      <c r="D404" s="590"/>
      <c r="E404" s="590"/>
      <c r="F404" s="591"/>
      <c r="G404" s="591"/>
      <c r="H404" s="591"/>
      <c r="I404" s="591"/>
      <c r="J404" s="590"/>
      <c r="K404" s="590"/>
      <c r="L404" s="590"/>
      <c r="M404" s="590"/>
      <c r="N404" s="590"/>
      <c r="O404" s="590"/>
      <c r="P404" s="590"/>
      <c r="Q404" s="590"/>
      <c r="R404" s="590"/>
      <c r="S404" s="590"/>
      <c r="T404" s="590"/>
      <c r="U404" s="590"/>
      <c r="V404" s="590"/>
      <c r="W404" s="590"/>
      <c r="X404" s="591"/>
      <c r="Y404" s="591"/>
      <c r="Z404" s="591"/>
    </row>
    <row r="405" spans="1:26">
      <c r="A405" s="591"/>
      <c r="B405" s="591"/>
      <c r="C405" s="591"/>
      <c r="D405" s="590"/>
      <c r="E405" s="590"/>
      <c r="F405" s="591"/>
      <c r="G405" s="591"/>
      <c r="H405" s="591"/>
      <c r="I405" s="591"/>
      <c r="J405" s="590"/>
      <c r="K405" s="590"/>
      <c r="L405" s="590"/>
      <c r="M405" s="590"/>
      <c r="N405" s="590"/>
      <c r="O405" s="590"/>
      <c r="P405" s="590"/>
      <c r="Q405" s="590"/>
      <c r="R405" s="590"/>
      <c r="S405" s="590"/>
      <c r="T405" s="590"/>
      <c r="U405" s="590"/>
      <c r="V405" s="590"/>
      <c r="W405" s="590"/>
      <c r="X405" s="591"/>
      <c r="Y405" s="591"/>
      <c r="Z405" s="591"/>
    </row>
    <row r="406" spans="1:26">
      <c r="A406" s="591"/>
      <c r="B406" s="591"/>
      <c r="C406" s="591"/>
      <c r="D406" s="590"/>
      <c r="E406" s="590"/>
      <c r="F406" s="591"/>
      <c r="G406" s="591"/>
      <c r="H406" s="591"/>
      <c r="I406" s="591"/>
      <c r="J406" s="590"/>
      <c r="K406" s="590"/>
      <c r="L406" s="590"/>
      <c r="M406" s="590"/>
      <c r="N406" s="590"/>
      <c r="O406" s="590"/>
      <c r="P406" s="590"/>
      <c r="Q406" s="590"/>
      <c r="R406" s="590"/>
      <c r="S406" s="590"/>
      <c r="T406" s="590"/>
      <c r="U406" s="590"/>
      <c r="V406" s="590"/>
      <c r="W406" s="590"/>
      <c r="X406" s="591"/>
      <c r="Y406" s="591"/>
      <c r="Z406" s="591"/>
    </row>
    <row r="407" spans="1:26">
      <c r="A407" s="591"/>
      <c r="B407" s="591"/>
      <c r="C407" s="591"/>
      <c r="D407" s="590"/>
      <c r="E407" s="590"/>
      <c r="F407" s="591"/>
      <c r="G407" s="591"/>
      <c r="H407" s="591"/>
      <c r="I407" s="591"/>
      <c r="J407" s="590"/>
      <c r="K407" s="590"/>
      <c r="L407" s="590"/>
      <c r="M407" s="590"/>
      <c r="N407" s="590"/>
      <c r="O407" s="590"/>
      <c r="P407" s="590"/>
      <c r="Q407" s="590"/>
      <c r="R407" s="590"/>
      <c r="S407" s="590"/>
      <c r="T407" s="590"/>
      <c r="U407" s="590"/>
      <c r="V407" s="590"/>
      <c r="W407" s="590"/>
      <c r="X407" s="591"/>
      <c r="Y407" s="591"/>
      <c r="Z407" s="591"/>
    </row>
    <row r="408" spans="1:26">
      <c r="A408" s="591"/>
      <c r="B408" s="591"/>
      <c r="C408" s="591"/>
      <c r="D408" s="590"/>
      <c r="E408" s="590"/>
      <c r="F408" s="591"/>
      <c r="G408" s="591"/>
      <c r="H408" s="591"/>
      <c r="I408" s="591"/>
      <c r="J408" s="590"/>
      <c r="K408" s="590"/>
      <c r="L408" s="590"/>
      <c r="M408" s="590"/>
      <c r="N408" s="590"/>
      <c r="O408" s="590"/>
      <c r="P408" s="590"/>
      <c r="Q408" s="590"/>
      <c r="R408" s="590"/>
      <c r="S408" s="590"/>
      <c r="T408" s="590"/>
      <c r="U408" s="590"/>
      <c r="V408" s="590"/>
      <c r="W408" s="590"/>
      <c r="X408" s="591"/>
      <c r="Y408" s="591"/>
      <c r="Z408" s="591"/>
    </row>
    <row r="409" spans="1:26">
      <c r="A409" s="591"/>
      <c r="B409" s="591"/>
      <c r="C409" s="591"/>
      <c r="D409" s="590"/>
      <c r="E409" s="590"/>
      <c r="F409" s="591"/>
      <c r="G409" s="591"/>
      <c r="H409" s="591"/>
      <c r="I409" s="591"/>
      <c r="J409" s="590"/>
      <c r="K409" s="590"/>
      <c r="L409" s="590"/>
      <c r="M409" s="590"/>
      <c r="N409" s="590"/>
      <c r="O409" s="590"/>
      <c r="P409" s="590"/>
      <c r="Q409" s="590"/>
      <c r="R409" s="590"/>
      <c r="S409" s="590"/>
      <c r="T409" s="590"/>
      <c r="U409" s="590"/>
      <c r="V409" s="590"/>
      <c r="W409" s="590"/>
      <c r="X409" s="591"/>
      <c r="Y409" s="591"/>
      <c r="Z409" s="591"/>
    </row>
    <row r="410" spans="1:26">
      <c r="A410" s="591"/>
      <c r="B410" s="591"/>
      <c r="C410" s="591"/>
      <c r="D410" s="590"/>
      <c r="E410" s="590"/>
      <c r="F410" s="591"/>
      <c r="G410" s="591"/>
      <c r="H410" s="591"/>
      <c r="I410" s="591"/>
      <c r="J410" s="590"/>
      <c r="K410" s="590"/>
      <c r="L410" s="590"/>
      <c r="M410" s="590"/>
      <c r="N410" s="590"/>
      <c r="O410" s="590"/>
      <c r="P410" s="590"/>
      <c r="Q410" s="590"/>
      <c r="R410" s="590"/>
      <c r="S410" s="590"/>
      <c r="T410" s="590"/>
      <c r="U410" s="590"/>
      <c r="V410" s="590"/>
      <c r="W410" s="590"/>
      <c r="X410" s="591"/>
      <c r="Y410" s="591"/>
      <c r="Z410" s="591"/>
    </row>
    <row r="411" spans="1:26">
      <c r="A411" s="591"/>
      <c r="B411" s="591"/>
      <c r="C411" s="591"/>
      <c r="D411" s="590"/>
      <c r="E411" s="590"/>
      <c r="F411" s="591"/>
      <c r="G411" s="591"/>
      <c r="H411" s="591"/>
      <c r="I411" s="591"/>
      <c r="J411" s="590"/>
      <c r="K411" s="590"/>
      <c r="L411" s="590"/>
      <c r="M411" s="590"/>
      <c r="N411" s="590"/>
      <c r="O411" s="590"/>
      <c r="P411" s="590"/>
      <c r="Q411" s="590"/>
      <c r="R411" s="590"/>
      <c r="S411" s="590"/>
      <c r="T411" s="590"/>
      <c r="U411" s="590"/>
      <c r="V411" s="590"/>
      <c r="W411" s="590"/>
      <c r="X411" s="591"/>
      <c r="Y411" s="591"/>
      <c r="Z411" s="591"/>
    </row>
    <row r="412" spans="1:26">
      <c r="A412" s="591"/>
      <c r="B412" s="591"/>
      <c r="C412" s="591"/>
      <c r="D412" s="590"/>
      <c r="E412" s="590"/>
      <c r="F412" s="591"/>
      <c r="G412" s="591"/>
      <c r="H412" s="591"/>
      <c r="I412" s="591"/>
      <c r="J412" s="590"/>
      <c r="K412" s="590"/>
      <c r="L412" s="590"/>
      <c r="M412" s="590"/>
      <c r="N412" s="590"/>
      <c r="O412" s="590"/>
      <c r="P412" s="590"/>
      <c r="Q412" s="590"/>
      <c r="R412" s="590"/>
      <c r="S412" s="590"/>
      <c r="T412" s="590"/>
      <c r="U412" s="590"/>
      <c r="V412" s="590"/>
      <c r="W412" s="590"/>
      <c r="X412" s="591"/>
      <c r="Y412" s="591"/>
      <c r="Z412" s="591"/>
    </row>
    <row r="413" spans="1:26">
      <c r="A413" s="591"/>
      <c r="B413" s="591"/>
      <c r="C413" s="591"/>
      <c r="D413" s="590"/>
      <c r="E413" s="590"/>
      <c r="F413" s="591"/>
      <c r="G413" s="591"/>
      <c r="H413" s="591"/>
      <c r="I413" s="591"/>
      <c r="J413" s="590"/>
      <c r="K413" s="590"/>
      <c r="L413" s="590"/>
      <c r="M413" s="590"/>
      <c r="N413" s="590"/>
      <c r="O413" s="590"/>
      <c r="P413" s="590"/>
      <c r="Q413" s="590"/>
      <c r="R413" s="590"/>
      <c r="S413" s="590"/>
      <c r="T413" s="590"/>
      <c r="U413" s="590"/>
      <c r="V413" s="590"/>
      <c r="W413" s="590"/>
      <c r="X413" s="591"/>
      <c r="Y413" s="591"/>
      <c r="Z413" s="591"/>
    </row>
    <row r="414" spans="1:26">
      <c r="A414" s="591"/>
      <c r="B414" s="591"/>
      <c r="C414" s="591"/>
      <c r="D414" s="590"/>
      <c r="E414" s="590"/>
      <c r="F414" s="591"/>
      <c r="G414" s="591"/>
      <c r="H414" s="591"/>
      <c r="I414" s="591"/>
      <c r="J414" s="590"/>
      <c r="K414" s="590"/>
      <c r="L414" s="590"/>
      <c r="M414" s="590"/>
      <c r="N414" s="590"/>
      <c r="O414" s="590"/>
      <c r="P414" s="590"/>
      <c r="Q414" s="590"/>
      <c r="R414" s="590"/>
      <c r="S414" s="590"/>
      <c r="T414" s="590"/>
      <c r="U414" s="590"/>
      <c r="V414" s="590"/>
      <c r="W414" s="590"/>
      <c r="X414" s="591"/>
      <c r="Y414" s="591"/>
      <c r="Z414" s="591"/>
    </row>
    <row r="415" spans="1:26">
      <c r="A415" s="591"/>
      <c r="B415" s="591"/>
      <c r="C415" s="591"/>
      <c r="D415" s="590"/>
      <c r="E415" s="590"/>
      <c r="F415" s="591"/>
      <c r="G415" s="591"/>
      <c r="H415" s="591"/>
      <c r="I415" s="591"/>
      <c r="J415" s="590"/>
      <c r="K415" s="590"/>
      <c r="L415" s="590"/>
      <c r="M415" s="590"/>
      <c r="N415" s="590"/>
      <c r="O415" s="590"/>
      <c r="P415" s="590"/>
      <c r="Q415" s="590"/>
      <c r="R415" s="590"/>
      <c r="S415" s="590"/>
      <c r="T415" s="590"/>
      <c r="U415" s="590"/>
      <c r="V415" s="590"/>
      <c r="W415" s="590"/>
      <c r="X415" s="591"/>
      <c r="Y415" s="591"/>
      <c r="Z415" s="591"/>
    </row>
    <row r="416" spans="1:26">
      <c r="A416" s="591"/>
      <c r="B416" s="591"/>
      <c r="C416" s="591"/>
      <c r="D416" s="590"/>
      <c r="E416" s="590"/>
      <c r="F416" s="591"/>
      <c r="G416" s="591"/>
      <c r="H416" s="591"/>
      <c r="I416" s="591"/>
      <c r="J416" s="590"/>
      <c r="K416" s="590"/>
      <c r="L416" s="590"/>
      <c r="M416" s="590"/>
      <c r="N416" s="590"/>
      <c r="O416" s="590"/>
      <c r="P416" s="590"/>
      <c r="Q416" s="590"/>
      <c r="R416" s="590"/>
      <c r="S416" s="590"/>
      <c r="T416" s="590"/>
      <c r="U416" s="590"/>
      <c r="V416" s="590"/>
      <c r="W416" s="590"/>
      <c r="X416" s="591"/>
      <c r="Y416" s="591"/>
      <c r="Z416" s="591"/>
    </row>
    <row r="417" spans="1:26">
      <c r="A417" s="591"/>
      <c r="B417" s="591"/>
      <c r="C417" s="591"/>
      <c r="D417" s="590"/>
      <c r="E417" s="590"/>
      <c r="F417" s="591"/>
      <c r="G417" s="591"/>
      <c r="H417" s="591"/>
      <c r="I417" s="591"/>
      <c r="J417" s="590"/>
      <c r="K417" s="590"/>
      <c r="L417" s="590"/>
      <c r="M417" s="590"/>
      <c r="N417" s="590"/>
      <c r="O417" s="590"/>
      <c r="P417" s="590"/>
      <c r="Q417" s="590"/>
      <c r="R417" s="590"/>
      <c r="S417" s="590"/>
      <c r="T417" s="590"/>
      <c r="U417" s="590"/>
      <c r="V417" s="590"/>
      <c r="W417" s="590"/>
      <c r="X417" s="591"/>
      <c r="Y417" s="591"/>
      <c r="Z417" s="591"/>
    </row>
    <row r="418" spans="1:26">
      <c r="A418" s="591"/>
      <c r="B418" s="591"/>
      <c r="C418" s="591"/>
      <c r="D418" s="590"/>
      <c r="E418" s="590"/>
      <c r="F418" s="591"/>
      <c r="G418" s="591"/>
      <c r="H418" s="591"/>
      <c r="I418" s="591"/>
      <c r="J418" s="590"/>
      <c r="K418" s="590"/>
      <c r="L418" s="590"/>
      <c r="M418" s="590"/>
      <c r="N418" s="590"/>
      <c r="O418" s="590"/>
      <c r="P418" s="590"/>
      <c r="Q418" s="590"/>
      <c r="R418" s="590"/>
      <c r="S418" s="590"/>
      <c r="T418" s="590"/>
      <c r="U418" s="590"/>
      <c r="V418" s="590"/>
      <c r="W418" s="590"/>
      <c r="X418" s="591"/>
      <c r="Y418" s="591"/>
      <c r="Z418" s="591"/>
    </row>
    <row r="419" spans="1:26">
      <c r="A419" s="591"/>
      <c r="B419" s="591"/>
      <c r="C419" s="591"/>
      <c r="D419" s="590"/>
      <c r="E419" s="590"/>
      <c r="F419" s="591"/>
      <c r="G419" s="591"/>
      <c r="H419" s="591"/>
      <c r="I419" s="591"/>
      <c r="J419" s="590"/>
      <c r="K419" s="590"/>
      <c r="L419" s="590"/>
      <c r="M419" s="590"/>
      <c r="N419" s="590"/>
      <c r="O419" s="590"/>
      <c r="P419" s="590"/>
      <c r="Q419" s="590"/>
      <c r="R419" s="590"/>
      <c r="S419" s="590"/>
      <c r="T419" s="590"/>
      <c r="U419" s="590"/>
      <c r="V419" s="590"/>
      <c r="W419" s="590"/>
      <c r="X419" s="591"/>
      <c r="Y419" s="591"/>
      <c r="Z419" s="591"/>
    </row>
    <row r="420" spans="1:26">
      <c r="A420" s="591"/>
      <c r="B420" s="591"/>
      <c r="C420" s="591"/>
      <c r="D420" s="590"/>
      <c r="E420" s="590"/>
      <c r="F420" s="591"/>
      <c r="G420" s="591"/>
      <c r="H420" s="591"/>
      <c r="I420" s="591"/>
      <c r="J420" s="590"/>
      <c r="K420" s="590"/>
      <c r="L420" s="590"/>
      <c r="M420" s="590"/>
      <c r="N420" s="590"/>
      <c r="O420" s="590"/>
      <c r="P420" s="590"/>
      <c r="Q420" s="590"/>
      <c r="R420" s="590"/>
      <c r="S420" s="590"/>
      <c r="T420" s="590"/>
      <c r="U420" s="590"/>
      <c r="V420" s="590"/>
      <c r="W420" s="590"/>
      <c r="X420" s="591"/>
      <c r="Y420" s="591"/>
      <c r="Z420" s="591"/>
    </row>
    <row r="421" spans="1:26">
      <c r="A421" s="591"/>
      <c r="B421" s="591"/>
      <c r="C421" s="591"/>
      <c r="D421" s="590"/>
      <c r="E421" s="590"/>
      <c r="F421" s="591"/>
      <c r="G421" s="591"/>
      <c r="H421" s="591"/>
      <c r="I421" s="591"/>
      <c r="J421" s="590"/>
      <c r="K421" s="590"/>
      <c r="L421" s="590"/>
      <c r="M421" s="590"/>
      <c r="N421" s="590"/>
      <c r="O421" s="590"/>
      <c r="P421" s="590"/>
      <c r="Q421" s="590"/>
      <c r="R421" s="590"/>
      <c r="S421" s="590"/>
      <c r="T421" s="590"/>
      <c r="U421" s="590"/>
      <c r="V421" s="590"/>
      <c r="W421" s="590"/>
      <c r="X421" s="591"/>
      <c r="Y421" s="591"/>
      <c r="Z421" s="591"/>
    </row>
    <row r="422" spans="1:26">
      <c r="A422" s="591"/>
      <c r="B422" s="591"/>
      <c r="C422" s="591"/>
      <c r="D422" s="590"/>
      <c r="E422" s="590"/>
      <c r="F422" s="591"/>
      <c r="G422" s="591"/>
      <c r="H422" s="591"/>
      <c r="I422" s="591"/>
      <c r="J422" s="590"/>
      <c r="K422" s="590"/>
      <c r="L422" s="590"/>
      <c r="M422" s="590"/>
      <c r="N422" s="590"/>
      <c r="O422" s="590"/>
      <c r="P422" s="590"/>
      <c r="Q422" s="590"/>
      <c r="R422" s="590"/>
      <c r="S422" s="590"/>
      <c r="T422" s="590"/>
      <c r="U422" s="590"/>
      <c r="V422" s="590"/>
      <c r="W422" s="590"/>
      <c r="X422" s="591"/>
      <c r="Y422" s="591"/>
      <c r="Z422" s="591"/>
    </row>
    <row r="423" spans="1:26">
      <c r="A423" s="591"/>
      <c r="B423" s="591"/>
      <c r="C423" s="591"/>
      <c r="D423" s="590"/>
      <c r="E423" s="590"/>
      <c r="F423" s="591"/>
      <c r="G423" s="591"/>
      <c r="H423" s="591"/>
      <c r="I423" s="591"/>
      <c r="J423" s="590"/>
      <c r="K423" s="590"/>
      <c r="L423" s="590"/>
      <c r="M423" s="590"/>
      <c r="N423" s="590"/>
      <c r="O423" s="590"/>
      <c r="P423" s="590"/>
      <c r="Q423" s="590"/>
      <c r="R423" s="590"/>
      <c r="S423" s="590"/>
      <c r="T423" s="590"/>
      <c r="U423" s="590"/>
      <c r="V423" s="590"/>
      <c r="W423" s="590"/>
      <c r="X423" s="591"/>
      <c r="Y423" s="591"/>
      <c r="Z423" s="591"/>
    </row>
    <row r="424" spans="1:26">
      <c r="A424" s="591"/>
      <c r="B424" s="591"/>
      <c r="C424" s="591"/>
      <c r="D424" s="590"/>
      <c r="E424" s="590"/>
      <c r="F424" s="591"/>
      <c r="G424" s="591"/>
      <c r="H424" s="591"/>
      <c r="I424" s="591"/>
      <c r="J424" s="590"/>
      <c r="K424" s="590"/>
      <c r="L424" s="590"/>
      <c r="M424" s="590"/>
      <c r="N424" s="590"/>
      <c r="O424" s="590"/>
      <c r="P424" s="590"/>
      <c r="Q424" s="590"/>
      <c r="R424" s="590"/>
      <c r="S424" s="590"/>
      <c r="T424" s="590"/>
      <c r="U424" s="590"/>
      <c r="V424" s="590"/>
      <c r="W424" s="590"/>
      <c r="X424" s="591"/>
      <c r="Y424" s="591"/>
      <c r="Z424" s="591"/>
    </row>
    <row r="425" spans="1:26">
      <c r="A425" s="591"/>
      <c r="B425" s="591"/>
      <c r="C425" s="591"/>
      <c r="D425" s="590"/>
      <c r="E425" s="590"/>
      <c r="F425" s="591"/>
      <c r="G425" s="591"/>
      <c r="H425" s="591"/>
      <c r="I425" s="591"/>
      <c r="J425" s="590"/>
      <c r="K425" s="590"/>
      <c r="L425" s="590"/>
      <c r="M425" s="590"/>
      <c r="N425" s="590"/>
      <c r="O425" s="590"/>
      <c r="P425" s="590"/>
      <c r="Q425" s="590"/>
      <c r="R425" s="590"/>
      <c r="S425" s="590"/>
      <c r="T425" s="590"/>
      <c r="U425" s="590"/>
      <c r="V425" s="590"/>
      <c r="W425" s="590"/>
      <c r="X425" s="591"/>
      <c r="Y425" s="591"/>
      <c r="Z425" s="591"/>
    </row>
    <row r="426" spans="1:26">
      <c r="A426" s="591"/>
      <c r="B426" s="591"/>
      <c r="C426" s="591"/>
      <c r="D426" s="590"/>
      <c r="E426" s="590"/>
      <c r="F426" s="591"/>
      <c r="G426" s="591"/>
      <c r="H426" s="591"/>
      <c r="I426" s="591"/>
      <c r="J426" s="590"/>
      <c r="K426" s="590"/>
      <c r="L426" s="590"/>
      <c r="M426" s="590"/>
      <c r="N426" s="590"/>
      <c r="O426" s="590"/>
      <c r="P426" s="590"/>
      <c r="Q426" s="590"/>
      <c r="R426" s="590"/>
      <c r="S426" s="590"/>
      <c r="T426" s="590"/>
      <c r="U426" s="590"/>
      <c r="V426" s="590"/>
      <c r="W426" s="590"/>
      <c r="X426" s="591"/>
      <c r="Y426" s="591"/>
      <c r="Z426" s="591"/>
    </row>
    <row r="427" spans="1:26">
      <c r="A427" s="591"/>
      <c r="B427" s="591"/>
      <c r="C427" s="591"/>
      <c r="D427" s="590"/>
      <c r="E427" s="590"/>
      <c r="F427" s="591"/>
      <c r="G427" s="591"/>
      <c r="H427" s="591"/>
      <c r="I427" s="591"/>
      <c r="J427" s="590"/>
      <c r="K427" s="590"/>
      <c r="L427" s="590"/>
      <c r="M427" s="590"/>
      <c r="N427" s="590"/>
      <c r="O427" s="590"/>
      <c r="P427" s="590"/>
      <c r="Q427" s="590"/>
      <c r="R427" s="590"/>
      <c r="S427" s="590"/>
      <c r="T427" s="590"/>
      <c r="U427" s="590"/>
      <c r="V427" s="590"/>
      <c r="W427" s="590"/>
      <c r="X427" s="591"/>
      <c r="Y427" s="591"/>
      <c r="Z427" s="591"/>
    </row>
    <row r="428" spans="1:26">
      <c r="A428" s="591"/>
      <c r="B428" s="591"/>
      <c r="C428" s="591"/>
      <c r="D428" s="590"/>
      <c r="E428" s="590"/>
      <c r="F428" s="591"/>
      <c r="G428" s="591"/>
      <c r="H428" s="591"/>
      <c r="I428" s="591"/>
      <c r="J428" s="590"/>
      <c r="K428" s="590"/>
      <c r="L428" s="590"/>
      <c r="M428" s="590"/>
      <c r="N428" s="590"/>
      <c r="O428" s="590"/>
      <c r="P428" s="590"/>
      <c r="Q428" s="590"/>
      <c r="R428" s="590"/>
      <c r="S428" s="590"/>
      <c r="T428" s="590"/>
      <c r="U428" s="590"/>
      <c r="V428" s="590"/>
      <c r="W428" s="590"/>
      <c r="X428" s="591"/>
      <c r="Y428" s="591"/>
      <c r="Z428" s="591"/>
    </row>
    <row r="429" spans="1:26">
      <c r="A429" s="591"/>
      <c r="B429" s="591"/>
      <c r="C429" s="591"/>
      <c r="D429" s="590"/>
      <c r="E429" s="590"/>
      <c r="F429" s="591"/>
      <c r="G429" s="591"/>
      <c r="H429" s="591"/>
      <c r="I429" s="591"/>
      <c r="J429" s="590"/>
      <c r="K429" s="590"/>
      <c r="L429" s="590"/>
      <c r="M429" s="590"/>
      <c r="N429" s="590"/>
      <c r="O429" s="590"/>
      <c r="P429" s="590"/>
      <c r="Q429" s="590"/>
      <c r="R429" s="590"/>
      <c r="S429" s="590"/>
      <c r="T429" s="590"/>
      <c r="U429" s="590"/>
      <c r="V429" s="590"/>
      <c r="W429" s="590"/>
      <c r="X429" s="591"/>
      <c r="Y429" s="591"/>
      <c r="Z429" s="591"/>
    </row>
    <row r="430" spans="1:26">
      <c r="A430" s="591"/>
      <c r="B430" s="591"/>
      <c r="C430" s="591"/>
      <c r="D430" s="590"/>
      <c r="E430" s="590"/>
      <c r="F430" s="591"/>
      <c r="G430" s="591"/>
      <c r="H430" s="591"/>
      <c r="I430" s="591"/>
      <c r="J430" s="590"/>
      <c r="K430" s="590"/>
      <c r="L430" s="590"/>
      <c r="M430" s="590"/>
      <c r="N430" s="590"/>
      <c r="O430" s="590"/>
      <c r="P430" s="590"/>
      <c r="Q430" s="590"/>
      <c r="R430" s="590"/>
      <c r="S430" s="590"/>
      <c r="T430" s="590"/>
      <c r="U430" s="590"/>
      <c r="V430" s="590"/>
      <c r="W430" s="590"/>
      <c r="X430" s="591"/>
      <c r="Y430" s="591"/>
      <c r="Z430" s="591"/>
    </row>
    <row r="431" spans="1:26">
      <c r="A431" s="591"/>
      <c r="B431" s="591"/>
      <c r="C431" s="591"/>
      <c r="D431" s="590"/>
      <c r="E431" s="590"/>
      <c r="F431" s="591"/>
      <c r="G431" s="591"/>
      <c r="H431" s="591"/>
      <c r="I431" s="591"/>
      <c r="J431" s="590"/>
      <c r="K431" s="590"/>
      <c r="L431" s="590"/>
      <c r="M431" s="590"/>
      <c r="N431" s="590"/>
      <c r="O431" s="590"/>
      <c r="P431" s="590"/>
      <c r="Q431" s="590"/>
      <c r="R431" s="590"/>
      <c r="S431" s="590"/>
      <c r="T431" s="590"/>
      <c r="U431" s="590"/>
      <c r="V431" s="590"/>
      <c r="W431" s="590"/>
      <c r="X431" s="591"/>
      <c r="Y431" s="591"/>
      <c r="Z431" s="591"/>
    </row>
    <row r="432" spans="1:26">
      <c r="A432" s="591"/>
      <c r="B432" s="591"/>
      <c r="C432" s="591"/>
      <c r="D432" s="590"/>
      <c r="E432" s="590"/>
      <c r="F432" s="591"/>
      <c r="G432" s="591"/>
      <c r="H432" s="591"/>
      <c r="I432" s="591"/>
      <c r="J432" s="590"/>
      <c r="K432" s="590"/>
      <c r="L432" s="590"/>
      <c r="M432" s="590"/>
      <c r="N432" s="590"/>
      <c r="O432" s="590"/>
      <c r="P432" s="590"/>
      <c r="Q432" s="590"/>
      <c r="R432" s="590"/>
      <c r="S432" s="590"/>
      <c r="T432" s="590"/>
      <c r="U432" s="590"/>
      <c r="V432" s="590"/>
      <c r="W432" s="590"/>
      <c r="X432" s="591"/>
      <c r="Y432" s="591"/>
      <c r="Z432" s="591"/>
    </row>
    <row r="433" spans="1:26">
      <c r="A433" s="591"/>
      <c r="B433" s="591"/>
      <c r="C433" s="591"/>
      <c r="D433" s="590"/>
      <c r="E433" s="590"/>
      <c r="F433" s="591"/>
      <c r="G433" s="591"/>
      <c r="H433" s="591"/>
      <c r="I433" s="591"/>
      <c r="J433" s="590"/>
      <c r="K433" s="590"/>
      <c r="L433" s="590"/>
      <c r="M433" s="590"/>
      <c r="N433" s="590"/>
      <c r="O433" s="590"/>
      <c r="P433" s="590"/>
      <c r="Q433" s="590"/>
      <c r="R433" s="590"/>
      <c r="S433" s="590"/>
      <c r="T433" s="590"/>
      <c r="U433" s="590"/>
      <c r="V433" s="590"/>
      <c r="W433" s="590"/>
      <c r="X433" s="591"/>
      <c r="Y433" s="591"/>
      <c r="Z433" s="591"/>
    </row>
    <row r="434" spans="1:26">
      <c r="A434" s="591"/>
      <c r="B434" s="591"/>
      <c r="C434" s="591"/>
      <c r="D434" s="590"/>
      <c r="E434" s="590"/>
      <c r="F434" s="591"/>
      <c r="G434" s="591"/>
      <c r="H434" s="591"/>
      <c r="I434" s="591"/>
      <c r="J434" s="590"/>
      <c r="K434" s="590"/>
      <c r="L434" s="590"/>
      <c r="M434" s="590"/>
      <c r="N434" s="590"/>
      <c r="O434" s="590"/>
      <c r="P434" s="590"/>
      <c r="Q434" s="590"/>
      <c r="R434" s="590"/>
      <c r="S434" s="590"/>
      <c r="T434" s="590"/>
      <c r="U434" s="590"/>
      <c r="V434" s="590"/>
      <c r="W434" s="590"/>
      <c r="X434" s="591"/>
      <c r="Y434" s="591"/>
      <c r="Z434" s="591"/>
    </row>
    <row r="435" spans="1:26">
      <c r="A435" s="591"/>
      <c r="B435" s="591"/>
      <c r="C435" s="591"/>
      <c r="D435" s="590"/>
      <c r="E435" s="590"/>
      <c r="F435" s="591"/>
      <c r="G435" s="591"/>
      <c r="H435" s="591"/>
      <c r="I435" s="591"/>
      <c r="J435" s="590"/>
      <c r="K435" s="590"/>
      <c r="L435" s="590"/>
      <c r="M435" s="590"/>
      <c r="N435" s="590"/>
      <c r="O435" s="590"/>
      <c r="P435" s="590"/>
      <c r="Q435" s="590"/>
      <c r="R435" s="590"/>
      <c r="S435" s="590"/>
      <c r="T435" s="590"/>
      <c r="U435" s="590"/>
      <c r="V435" s="590"/>
      <c r="W435" s="590"/>
      <c r="X435" s="591"/>
      <c r="Y435" s="591"/>
      <c r="Z435" s="591"/>
    </row>
    <row r="436" spans="1:26">
      <c r="A436" s="591"/>
      <c r="B436" s="591"/>
      <c r="C436" s="591"/>
      <c r="D436" s="590"/>
      <c r="E436" s="590"/>
      <c r="F436" s="591"/>
      <c r="G436" s="591"/>
      <c r="H436" s="591"/>
      <c r="I436" s="591"/>
      <c r="J436" s="590"/>
      <c r="K436" s="590"/>
      <c r="L436" s="590"/>
      <c r="M436" s="590"/>
      <c r="N436" s="590"/>
      <c r="O436" s="590"/>
      <c r="P436" s="590"/>
      <c r="Q436" s="590"/>
      <c r="R436" s="590"/>
      <c r="S436" s="590"/>
      <c r="T436" s="590"/>
      <c r="U436" s="590"/>
      <c r="V436" s="590"/>
      <c r="W436" s="590"/>
      <c r="X436" s="591"/>
      <c r="Y436" s="591"/>
      <c r="Z436" s="591"/>
    </row>
    <row r="437" spans="1:26">
      <c r="A437" s="591"/>
      <c r="B437" s="591"/>
      <c r="C437" s="591"/>
      <c r="D437" s="590"/>
      <c r="E437" s="590"/>
      <c r="F437" s="591"/>
      <c r="G437" s="591"/>
      <c r="H437" s="591"/>
      <c r="I437" s="591"/>
      <c r="J437" s="590"/>
      <c r="K437" s="590"/>
      <c r="L437" s="590"/>
      <c r="M437" s="590"/>
      <c r="N437" s="590"/>
      <c r="O437" s="590"/>
      <c r="P437" s="590"/>
      <c r="Q437" s="590"/>
      <c r="R437" s="590"/>
      <c r="S437" s="590"/>
      <c r="T437" s="590"/>
      <c r="U437" s="590"/>
      <c r="V437" s="590"/>
      <c r="W437" s="590"/>
      <c r="X437" s="591"/>
      <c r="Y437" s="591"/>
      <c r="Z437" s="591"/>
    </row>
    <row r="438" spans="1:26">
      <c r="A438" s="591"/>
      <c r="B438" s="591"/>
      <c r="C438" s="591"/>
      <c r="D438" s="590"/>
      <c r="E438" s="590"/>
      <c r="F438" s="591"/>
      <c r="G438" s="591"/>
      <c r="H438" s="591"/>
      <c r="I438" s="591"/>
      <c r="J438" s="590"/>
      <c r="K438" s="590"/>
      <c r="L438" s="590"/>
      <c r="M438" s="590"/>
      <c r="N438" s="590"/>
      <c r="O438" s="590"/>
      <c r="P438" s="590"/>
      <c r="Q438" s="590"/>
      <c r="R438" s="590"/>
      <c r="S438" s="590"/>
      <c r="T438" s="590"/>
      <c r="U438" s="590"/>
      <c r="V438" s="590"/>
      <c r="W438" s="590"/>
      <c r="X438" s="591"/>
      <c r="Y438" s="591"/>
      <c r="Z438" s="591"/>
    </row>
    <row r="439" spans="1:26">
      <c r="A439" s="591"/>
      <c r="B439" s="591"/>
      <c r="C439" s="591"/>
      <c r="D439" s="590"/>
      <c r="E439" s="590"/>
      <c r="F439" s="591"/>
      <c r="G439" s="591"/>
      <c r="H439" s="591"/>
      <c r="I439" s="591"/>
      <c r="J439" s="590"/>
      <c r="K439" s="590"/>
      <c r="L439" s="590"/>
      <c r="M439" s="590"/>
      <c r="N439" s="590"/>
      <c r="O439" s="590"/>
      <c r="P439" s="590"/>
      <c r="Q439" s="590"/>
      <c r="R439" s="590"/>
      <c r="S439" s="590"/>
      <c r="T439" s="590"/>
      <c r="U439" s="590"/>
      <c r="V439" s="590"/>
      <c r="W439" s="590"/>
      <c r="X439" s="591"/>
      <c r="Y439" s="591"/>
      <c r="Z439" s="591"/>
    </row>
    <row r="440" spans="1:26">
      <c r="A440" s="591"/>
      <c r="B440" s="591"/>
      <c r="C440" s="591"/>
      <c r="D440" s="590"/>
      <c r="E440" s="590"/>
      <c r="F440" s="591"/>
      <c r="G440" s="591"/>
      <c r="H440" s="591"/>
      <c r="I440" s="591"/>
      <c r="J440" s="590"/>
      <c r="K440" s="590"/>
      <c r="L440" s="590"/>
      <c r="M440" s="590"/>
      <c r="N440" s="590"/>
      <c r="O440" s="590"/>
      <c r="P440" s="590"/>
      <c r="Q440" s="590"/>
      <c r="R440" s="590"/>
      <c r="S440" s="590"/>
      <c r="T440" s="590"/>
      <c r="U440" s="590"/>
      <c r="V440" s="590"/>
      <c r="W440" s="590"/>
      <c r="X440" s="591"/>
      <c r="Y440" s="591"/>
      <c r="Z440" s="591"/>
    </row>
    <row r="441" spans="1:26">
      <c r="A441" s="591"/>
      <c r="B441" s="591"/>
      <c r="C441" s="591"/>
      <c r="D441" s="590"/>
      <c r="E441" s="590"/>
      <c r="F441" s="591"/>
      <c r="G441" s="591"/>
      <c r="H441" s="591"/>
      <c r="I441" s="591"/>
      <c r="J441" s="590"/>
      <c r="K441" s="590"/>
      <c r="L441" s="590"/>
      <c r="M441" s="590"/>
      <c r="N441" s="590"/>
      <c r="O441" s="590"/>
      <c r="P441" s="590"/>
      <c r="Q441" s="590"/>
      <c r="R441" s="590"/>
      <c r="S441" s="590"/>
      <c r="T441" s="590"/>
      <c r="U441" s="590"/>
      <c r="V441" s="590"/>
      <c r="W441" s="590"/>
      <c r="X441" s="591"/>
      <c r="Y441" s="591"/>
      <c r="Z441" s="591"/>
    </row>
    <row r="442" spans="1:26">
      <c r="A442" s="591"/>
      <c r="B442" s="591"/>
      <c r="C442" s="591"/>
      <c r="D442" s="590"/>
      <c r="E442" s="590"/>
      <c r="F442" s="591"/>
      <c r="G442" s="591"/>
      <c r="H442" s="591"/>
      <c r="I442" s="591"/>
      <c r="J442" s="590"/>
      <c r="K442" s="590"/>
      <c r="L442" s="590"/>
      <c r="M442" s="590"/>
      <c r="N442" s="590"/>
      <c r="O442" s="590"/>
      <c r="P442" s="590"/>
      <c r="Q442" s="590"/>
      <c r="R442" s="590"/>
      <c r="S442" s="590"/>
      <c r="T442" s="590"/>
      <c r="U442" s="590"/>
      <c r="V442" s="590"/>
      <c r="W442" s="590"/>
      <c r="X442" s="591"/>
      <c r="Y442" s="591"/>
      <c r="Z442" s="591"/>
    </row>
    <row r="443" spans="1:26">
      <c r="A443" s="591"/>
      <c r="B443" s="591"/>
      <c r="C443" s="591"/>
      <c r="D443" s="590"/>
      <c r="E443" s="590"/>
      <c r="F443" s="591"/>
      <c r="G443" s="591"/>
      <c r="H443" s="591"/>
      <c r="I443" s="591"/>
      <c r="J443" s="590"/>
      <c r="K443" s="590"/>
      <c r="L443" s="590"/>
      <c r="M443" s="590"/>
      <c r="N443" s="590"/>
      <c r="O443" s="590"/>
      <c r="P443" s="590"/>
      <c r="Q443" s="590"/>
      <c r="R443" s="590"/>
      <c r="S443" s="590"/>
      <c r="T443" s="590"/>
      <c r="U443" s="590"/>
      <c r="V443" s="590"/>
      <c r="W443" s="590"/>
      <c r="X443" s="591"/>
      <c r="Y443" s="591"/>
      <c r="Z443" s="591"/>
    </row>
    <row r="444" spans="1:26">
      <c r="A444" s="591"/>
      <c r="B444" s="591"/>
      <c r="C444" s="591"/>
      <c r="D444" s="590"/>
      <c r="E444" s="590"/>
      <c r="F444" s="591"/>
      <c r="G444" s="591"/>
      <c r="H444" s="591"/>
      <c r="I444" s="591"/>
      <c r="J444" s="590"/>
      <c r="K444" s="590"/>
      <c r="L444" s="590"/>
      <c r="M444" s="590"/>
      <c r="N444" s="590"/>
      <c r="O444" s="590"/>
      <c r="P444" s="590"/>
      <c r="Q444" s="590"/>
      <c r="R444" s="590"/>
      <c r="S444" s="590"/>
      <c r="T444" s="590"/>
      <c r="U444" s="590"/>
      <c r="V444" s="590"/>
      <c r="W444" s="590"/>
      <c r="X444" s="591"/>
      <c r="Y444" s="591"/>
      <c r="Z444" s="591"/>
    </row>
    <row r="445" spans="1:26">
      <c r="A445" s="591"/>
      <c r="B445" s="591"/>
      <c r="C445" s="591"/>
      <c r="D445" s="590"/>
      <c r="E445" s="590"/>
      <c r="F445" s="591"/>
      <c r="G445" s="591"/>
      <c r="H445" s="591"/>
      <c r="I445" s="591"/>
      <c r="J445" s="590"/>
      <c r="K445" s="590"/>
      <c r="L445" s="590"/>
      <c r="M445" s="590"/>
      <c r="N445" s="590"/>
      <c r="O445" s="590"/>
      <c r="P445" s="590"/>
      <c r="Q445" s="590"/>
      <c r="R445" s="590"/>
      <c r="S445" s="590"/>
      <c r="T445" s="590"/>
      <c r="U445" s="590"/>
      <c r="V445" s="590"/>
      <c r="W445" s="590"/>
      <c r="X445" s="591"/>
      <c r="Y445" s="591"/>
      <c r="Z445" s="591"/>
    </row>
    <row r="446" spans="1:26">
      <c r="A446" s="591"/>
      <c r="B446" s="591"/>
      <c r="C446" s="591"/>
      <c r="D446" s="590"/>
      <c r="E446" s="590"/>
      <c r="F446" s="591"/>
      <c r="G446" s="591"/>
      <c r="H446" s="591"/>
      <c r="I446" s="591"/>
      <c r="J446" s="590"/>
      <c r="K446" s="590"/>
      <c r="L446" s="590"/>
      <c r="M446" s="590"/>
      <c r="N446" s="590"/>
      <c r="O446" s="590"/>
      <c r="P446" s="590"/>
      <c r="Q446" s="590"/>
      <c r="R446" s="590"/>
      <c r="S446" s="590"/>
      <c r="T446" s="590"/>
      <c r="U446" s="590"/>
      <c r="V446" s="590"/>
      <c r="W446" s="590"/>
      <c r="X446" s="591"/>
      <c r="Y446" s="591"/>
      <c r="Z446" s="591"/>
    </row>
    <row r="447" spans="1:26">
      <c r="A447" s="591"/>
      <c r="B447" s="591"/>
      <c r="C447" s="591"/>
      <c r="D447" s="590"/>
      <c r="E447" s="590"/>
      <c r="F447" s="591"/>
      <c r="G447" s="591"/>
      <c r="H447" s="591"/>
      <c r="I447" s="591"/>
      <c r="J447" s="590"/>
      <c r="K447" s="590"/>
      <c r="L447" s="590"/>
      <c r="M447" s="590"/>
      <c r="N447" s="590"/>
      <c r="O447" s="590"/>
      <c r="P447" s="590"/>
      <c r="Q447" s="590"/>
      <c r="R447" s="590"/>
      <c r="S447" s="590"/>
      <c r="T447" s="590"/>
      <c r="U447" s="590"/>
      <c r="V447" s="590"/>
      <c r="W447" s="590"/>
      <c r="X447" s="591"/>
      <c r="Y447" s="591"/>
      <c r="Z447" s="591"/>
    </row>
    <row r="448" spans="1:26">
      <c r="A448" s="591"/>
      <c r="B448" s="591"/>
      <c r="C448" s="591"/>
      <c r="D448" s="590"/>
      <c r="E448" s="590"/>
      <c r="F448" s="591"/>
      <c r="G448" s="591"/>
      <c r="H448" s="591"/>
      <c r="I448" s="591"/>
      <c r="J448" s="590"/>
      <c r="K448" s="590"/>
      <c r="L448" s="590"/>
      <c r="M448" s="590"/>
      <c r="N448" s="590"/>
      <c r="O448" s="590"/>
      <c r="P448" s="590"/>
      <c r="Q448" s="590"/>
      <c r="R448" s="590"/>
      <c r="S448" s="590"/>
      <c r="T448" s="590"/>
      <c r="U448" s="590"/>
      <c r="V448" s="590"/>
      <c r="W448" s="590"/>
      <c r="X448" s="591"/>
      <c r="Y448" s="591"/>
      <c r="Z448" s="591"/>
    </row>
    <row r="449" spans="1:26">
      <c r="A449" s="591"/>
      <c r="B449" s="591"/>
      <c r="C449" s="591"/>
      <c r="D449" s="590"/>
      <c r="E449" s="590"/>
      <c r="F449" s="591"/>
      <c r="G449" s="591"/>
      <c r="H449" s="591"/>
      <c r="I449" s="591"/>
      <c r="J449" s="590"/>
      <c r="K449" s="590"/>
      <c r="L449" s="590"/>
      <c r="M449" s="590"/>
      <c r="N449" s="590"/>
      <c r="O449" s="590"/>
      <c r="P449" s="590"/>
      <c r="Q449" s="590"/>
      <c r="R449" s="590"/>
      <c r="S449" s="590"/>
      <c r="T449" s="590"/>
      <c r="U449" s="590"/>
      <c r="V449" s="590"/>
      <c r="W449" s="590"/>
      <c r="X449" s="591"/>
      <c r="Y449" s="591"/>
      <c r="Z449" s="591"/>
    </row>
    <row r="450" spans="1:26">
      <c r="A450" s="591"/>
      <c r="B450" s="591"/>
      <c r="C450" s="591"/>
      <c r="D450" s="590"/>
      <c r="E450" s="590"/>
      <c r="F450" s="591"/>
      <c r="G450" s="591"/>
      <c r="H450" s="591"/>
      <c r="I450" s="591"/>
      <c r="J450" s="590"/>
      <c r="K450" s="590"/>
      <c r="L450" s="590"/>
      <c r="M450" s="590"/>
      <c r="N450" s="590"/>
      <c r="O450" s="590"/>
      <c r="P450" s="590"/>
      <c r="Q450" s="590"/>
      <c r="R450" s="590"/>
      <c r="S450" s="590"/>
      <c r="T450" s="590"/>
      <c r="U450" s="590"/>
      <c r="V450" s="590"/>
      <c r="W450" s="590"/>
      <c r="X450" s="591"/>
      <c r="Y450" s="591"/>
      <c r="Z450" s="591"/>
    </row>
    <row r="451" spans="1:26">
      <c r="A451" s="591"/>
      <c r="B451" s="591"/>
      <c r="C451" s="591"/>
      <c r="D451" s="590"/>
      <c r="E451" s="590"/>
      <c r="F451" s="591"/>
      <c r="G451" s="591"/>
      <c r="H451" s="591"/>
      <c r="I451" s="591"/>
      <c r="J451" s="590"/>
      <c r="K451" s="590"/>
      <c r="L451" s="590"/>
      <c r="M451" s="590"/>
      <c r="N451" s="590"/>
      <c r="O451" s="590"/>
      <c r="P451" s="590"/>
      <c r="Q451" s="590"/>
      <c r="R451" s="590"/>
      <c r="S451" s="590"/>
      <c r="T451" s="590"/>
      <c r="U451" s="590"/>
      <c r="V451" s="590"/>
      <c r="W451" s="590"/>
      <c r="X451" s="591"/>
      <c r="Y451" s="591"/>
      <c r="Z451" s="591"/>
    </row>
    <row r="452" spans="1:26">
      <c r="A452" s="591"/>
      <c r="B452" s="591"/>
      <c r="C452" s="591"/>
      <c r="D452" s="590"/>
      <c r="E452" s="590"/>
      <c r="F452" s="591"/>
      <c r="G452" s="591"/>
      <c r="H452" s="591"/>
      <c r="I452" s="591"/>
      <c r="J452" s="590"/>
      <c r="K452" s="590"/>
      <c r="L452" s="590"/>
      <c r="M452" s="590"/>
      <c r="N452" s="590"/>
      <c r="O452" s="590"/>
      <c r="P452" s="590"/>
      <c r="Q452" s="590"/>
      <c r="R452" s="590"/>
      <c r="S452" s="590"/>
      <c r="T452" s="590"/>
      <c r="U452" s="590"/>
      <c r="V452" s="590"/>
      <c r="W452" s="590"/>
      <c r="X452" s="591"/>
      <c r="Y452" s="591"/>
      <c r="Z452" s="591"/>
    </row>
    <row r="453" spans="1:26">
      <c r="A453" s="591"/>
      <c r="B453" s="591"/>
      <c r="C453" s="591"/>
      <c r="D453" s="590"/>
      <c r="E453" s="590"/>
      <c r="F453" s="591"/>
      <c r="G453" s="591"/>
      <c r="H453" s="591"/>
      <c r="I453" s="591"/>
      <c r="J453" s="590"/>
      <c r="K453" s="590"/>
      <c r="L453" s="590"/>
      <c r="M453" s="590"/>
      <c r="N453" s="590"/>
      <c r="O453" s="590"/>
      <c r="P453" s="590"/>
      <c r="Q453" s="590"/>
      <c r="R453" s="590"/>
      <c r="S453" s="590"/>
      <c r="T453" s="590"/>
      <c r="U453" s="590"/>
      <c r="V453" s="590"/>
      <c r="W453" s="590"/>
      <c r="X453" s="591"/>
      <c r="Y453" s="591"/>
      <c r="Z453" s="591"/>
    </row>
    <row r="454" spans="1:26">
      <c r="A454" s="591"/>
      <c r="B454" s="591"/>
      <c r="C454" s="591"/>
      <c r="D454" s="590"/>
      <c r="E454" s="590"/>
      <c r="F454" s="591"/>
      <c r="G454" s="591"/>
      <c r="H454" s="591"/>
      <c r="I454" s="591"/>
      <c r="J454" s="590"/>
      <c r="K454" s="590"/>
      <c r="L454" s="590"/>
      <c r="M454" s="590"/>
      <c r="N454" s="590"/>
      <c r="O454" s="590"/>
      <c r="P454" s="590"/>
      <c r="Q454" s="590"/>
      <c r="R454" s="590"/>
      <c r="S454" s="590"/>
      <c r="T454" s="590"/>
      <c r="U454" s="590"/>
      <c r="V454" s="590"/>
      <c r="W454" s="590"/>
      <c r="X454" s="591"/>
      <c r="Y454" s="591"/>
      <c r="Z454" s="591"/>
    </row>
    <row r="455" spans="1:26">
      <c r="A455" s="591"/>
      <c r="B455" s="591"/>
      <c r="C455" s="591"/>
      <c r="D455" s="590"/>
      <c r="E455" s="590"/>
      <c r="F455" s="591"/>
      <c r="G455" s="591"/>
      <c r="H455" s="591"/>
      <c r="I455" s="591"/>
      <c r="J455" s="590"/>
      <c r="K455" s="590"/>
      <c r="L455" s="590"/>
      <c r="M455" s="590"/>
      <c r="N455" s="590"/>
      <c r="O455" s="590"/>
      <c r="P455" s="590"/>
      <c r="Q455" s="590"/>
      <c r="R455" s="590"/>
      <c r="S455" s="590"/>
      <c r="T455" s="590"/>
      <c r="U455" s="590"/>
      <c r="V455" s="590"/>
      <c r="W455" s="590"/>
      <c r="X455" s="591"/>
      <c r="Y455" s="591"/>
      <c r="Z455" s="591"/>
    </row>
    <row r="456" spans="1:26">
      <c r="A456" s="591"/>
      <c r="B456" s="591"/>
      <c r="C456" s="591"/>
      <c r="D456" s="590"/>
      <c r="E456" s="590"/>
      <c r="F456" s="591"/>
      <c r="G456" s="591"/>
      <c r="H456" s="591"/>
      <c r="I456" s="591"/>
      <c r="J456" s="590"/>
      <c r="K456" s="590"/>
      <c r="L456" s="590"/>
      <c r="M456" s="590"/>
      <c r="N456" s="590"/>
      <c r="O456" s="590"/>
      <c r="P456" s="590"/>
      <c r="Q456" s="590"/>
      <c r="R456" s="590"/>
      <c r="S456" s="590"/>
      <c r="T456" s="590"/>
      <c r="U456" s="590"/>
      <c r="V456" s="590"/>
      <c r="W456" s="590"/>
      <c r="X456" s="591"/>
      <c r="Y456" s="591"/>
      <c r="Z456" s="591"/>
    </row>
    <row r="457" spans="1:26">
      <c r="A457" s="591"/>
      <c r="B457" s="591"/>
      <c r="C457" s="591"/>
      <c r="D457" s="590"/>
      <c r="E457" s="590"/>
      <c r="F457" s="591"/>
      <c r="G457" s="591"/>
      <c r="H457" s="591"/>
      <c r="I457" s="591"/>
      <c r="J457" s="590"/>
      <c r="K457" s="590"/>
      <c r="L457" s="590"/>
      <c r="M457" s="590"/>
      <c r="N457" s="590"/>
      <c r="O457" s="590"/>
      <c r="P457" s="590"/>
      <c r="Q457" s="590"/>
      <c r="R457" s="590"/>
      <c r="S457" s="590"/>
      <c r="T457" s="590"/>
      <c r="U457" s="590"/>
      <c r="V457" s="590"/>
      <c r="W457" s="590"/>
      <c r="X457" s="591"/>
      <c r="Y457" s="591"/>
      <c r="Z457" s="591"/>
    </row>
    <row r="458" spans="1:26">
      <c r="A458" s="591"/>
      <c r="B458" s="591"/>
      <c r="C458" s="591"/>
      <c r="D458" s="590"/>
      <c r="E458" s="590"/>
      <c r="F458" s="591"/>
      <c r="G458" s="591"/>
      <c r="H458" s="591"/>
      <c r="I458" s="591"/>
      <c r="J458" s="590"/>
      <c r="K458" s="590"/>
      <c r="L458" s="590"/>
      <c r="M458" s="590"/>
      <c r="N458" s="590"/>
      <c r="O458" s="590"/>
      <c r="P458" s="590"/>
      <c r="Q458" s="590"/>
      <c r="R458" s="590"/>
      <c r="S458" s="590"/>
      <c r="T458" s="590"/>
      <c r="U458" s="590"/>
      <c r="V458" s="590"/>
      <c r="W458" s="590"/>
      <c r="X458" s="591"/>
      <c r="Y458" s="591"/>
      <c r="Z458" s="591"/>
    </row>
    <row r="459" spans="1:26">
      <c r="A459" s="591"/>
      <c r="B459" s="591"/>
      <c r="C459" s="591"/>
      <c r="D459" s="590"/>
      <c r="E459" s="590"/>
      <c r="F459" s="591"/>
      <c r="G459" s="591"/>
      <c r="H459" s="591"/>
      <c r="I459" s="591"/>
      <c r="J459" s="590"/>
      <c r="K459" s="590"/>
      <c r="L459" s="590"/>
      <c r="M459" s="590"/>
      <c r="N459" s="590"/>
      <c r="O459" s="590"/>
      <c r="P459" s="590"/>
      <c r="Q459" s="590"/>
      <c r="R459" s="590"/>
      <c r="S459" s="590"/>
      <c r="T459" s="590"/>
      <c r="U459" s="590"/>
      <c r="V459" s="590"/>
      <c r="W459" s="590"/>
      <c r="X459" s="591"/>
      <c r="Y459" s="591"/>
      <c r="Z459" s="591"/>
    </row>
    <row r="460" spans="1:26">
      <c r="A460" s="591"/>
      <c r="B460" s="591"/>
      <c r="C460" s="591"/>
      <c r="D460" s="590"/>
      <c r="E460" s="590"/>
      <c r="F460" s="591"/>
      <c r="G460" s="591"/>
      <c r="H460" s="591"/>
      <c r="I460" s="591"/>
      <c r="J460" s="590"/>
      <c r="K460" s="590"/>
      <c r="L460" s="590"/>
      <c r="M460" s="590"/>
      <c r="N460" s="590"/>
      <c r="O460" s="590"/>
      <c r="P460" s="590"/>
      <c r="Q460" s="590"/>
      <c r="R460" s="590"/>
      <c r="S460" s="590"/>
      <c r="T460" s="590"/>
      <c r="U460" s="590"/>
      <c r="V460" s="590"/>
      <c r="W460" s="590"/>
      <c r="X460" s="591"/>
      <c r="Y460" s="591"/>
      <c r="Z460" s="591"/>
    </row>
    <row r="461" spans="1:26">
      <c r="A461" s="591"/>
      <c r="B461" s="591"/>
      <c r="C461" s="591"/>
      <c r="D461" s="590"/>
      <c r="E461" s="590"/>
      <c r="F461" s="591"/>
      <c r="G461" s="591"/>
      <c r="H461" s="591"/>
      <c r="I461" s="591"/>
      <c r="J461" s="590"/>
      <c r="K461" s="590"/>
      <c r="L461" s="590"/>
      <c r="M461" s="590"/>
      <c r="N461" s="590"/>
      <c r="O461" s="590"/>
      <c r="P461" s="590"/>
      <c r="Q461" s="590"/>
      <c r="R461" s="590"/>
      <c r="S461" s="590"/>
      <c r="T461" s="590"/>
      <c r="U461" s="590"/>
      <c r="V461" s="590"/>
      <c r="W461" s="590"/>
      <c r="X461" s="591"/>
      <c r="Y461" s="591"/>
      <c r="Z461" s="591"/>
    </row>
    <row r="462" spans="1:26">
      <c r="A462" s="591"/>
      <c r="B462" s="591"/>
      <c r="C462" s="591"/>
      <c r="D462" s="590"/>
      <c r="E462" s="590"/>
      <c r="F462" s="591"/>
      <c r="G462" s="591"/>
      <c r="H462" s="591"/>
      <c r="I462" s="591"/>
      <c r="J462" s="590"/>
      <c r="K462" s="590"/>
      <c r="L462" s="590"/>
      <c r="M462" s="590"/>
      <c r="N462" s="590"/>
      <c r="O462" s="590"/>
      <c r="P462" s="590"/>
      <c r="Q462" s="590"/>
      <c r="R462" s="590"/>
      <c r="S462" s="590"/>
      <c r="T462" s="590"/>
      <c r="U462" s="590"/>
      <c r="V462" s="590"/>
      <c r="W462" s="590"/>
      <c r="X462" s="591"/>
      <c r="Y462" s="591"/>
      <c r="Z462" s="591"/>
    </row>
    <row r="463" spans="1:26">
      <c r="A463" s="591"/>
      <c r="B463" s="591"/>
      <c r="C463" s="591"/>
      <c r="D463" s="590"/>
      <c r="E463" s="590"/>
      <c r="F463" s="591"/>
      <c r="G463" s="591"/>
      <c r="H463" s="591"/>
      <c r="I463" s="591"/>
      <c r="J463" s="590"/>
      <c r="K463" s="590"/>
      <c r="L463" s="590"/>
      <c r="M463" s="590"/>
      <c r="N463" s="590"/>
      <c r="O463" s="590"/>
      <c r="P463" s="590"/>
      <c r="Q463" s="590"/>
      <c r="R463" s="590"/>
      <c r="S463" s="590"/>
      <c r="T463" s="590"/>
      <c r="U463" s="590"/>
      <c r="V463" s="590"/>
      <c r="W463" s="590"/>
      <c r="X463" s="591"/>
      <c r="Y463" s="591"/>
      <c r="Z463" s="591"/>
    </row>
    <row r="464" spans="1:26">
      <c r="A464" s="591"/>
      <c r="B464" s="591"/>
      <c r="C464" s="591"/>
      <c r="D464" s="590"/>
      <c r="E464" s="590"/>
      <c r="F464" s="591"/>
      <c r="G464" s="591"/>
      <c r="H464" s="591"/>
      <c r="I464" s="591"/>
      <c r="J464" s="590"/>
      <c r="K464" s="590"/>
      <c r="L464" s="590"/>
      <c r="M464" s="590"/>
      <c r="N464" s="590"/>
      <c r="O464" s="590"/>
      <c r="P464" s="590"/>
      <c r="Q464" s="590"/>
      <c r="R464" s="590"/>
      <c r="S464" s="590"/>
      <c r="T464" s="590"/>
      <c r="U464" s="590"/>
      <c r="V464" s="590"/>
      <c r="W464" s="590"/>
      <c r="X464" s="591"/>
      <c r="Y464" s="591"/>
      <c r="Z464" s="591"/>
    </row>
    <row r="465" spans="1:26">
      <c r="A465" s="591"/>
      <c r="B465" s="591"/>
      <c r="C465" s="591"/>
      <c r="D465" s="590"/>
      <c r="E465" s="590"/>
      <c r="F465" s="591"/>
      <c r="G465" s="591"/>
      <c r="H465" s="591"/>
      <c r="I465" s="591"/>
      <c r="J465" s="590"/>
      <c r="K465" s="590"/>
      <c r="L465" s="590"/>
      <c r="M465" s="590"/>
      <c r="N465" s="590"/>
      <c r="O465" s="590"/>
      <c r="P465" s="590"/>
      <c r="Q465" s="590"/>
      <c r="R465" s="590"/>
      <c r="S465" s="590"/>
      <c r="T465" s="590"/>
      <c r="U465" s="590"/>
      <c r="V465" s="590"/>
      <c r="W465" s="590"/>
      <c r="X465" s="591"/>
      <c r="Y465" s="591"/>
      <c r="Z465" s="591"/>
    </row>
    <row r="466" spans="1:26">
      <c r="A466" s="591"/>
      <c r="B466" s="591"/>
      <c r="C466" s="591"/>
      <c r="D466" s="590"/>
      <c r="E466" s="590"/>
      <c r="F466" s="591"/>
      <c r="G466" s="591"/>
      <c r="H466" s="591"/>
      <c r="I466" s="591"/>
      <c r="J466" s="590"/>
      <c r="K466" s="590"/>
      <c r="L466" s="590"/>
      <c r="M466" s="590"/>
      <c r="N466" s="590"/>
      <c r="O466" s="590"/>
      <c r="P466" s="590"/>
      <c r="Q466" s="590"/>
      <c r="R466" s="590"/>
      <c r="S466" s="590"/>
      <c r="T466" s="590"/>
      <c r="U466" s="590"/>
      <c r="V466" s="590"/>
      <c r="W466" s="590"/>
      <c r="X466" s="591"/>
      <c r="Y466" s="591"/>
      <c r="Z466" s="591"/>
    </row>
    <row r="467" spans="1:26">
      <c r="A467" s="591"/>
      <c r="B467" s="591"/>
      <c r="C467" s="591"/>
      <c r="D467" s="590"/>
      <c r="E467" s="590"/>
      <c r="F467" s="591"/>
      <c r="G467" s="591"/>
      <c r="H467" s="591"/>
      <c r="I467" s="591"/>
      <c r="J467" s="590"/>
      <c r="K467" s="590"/>
      <c r="L467" s="590"/>
      <c r="M467" s="590"/>
      <c r="N467" s="590"/>
      <c r="O467" s="590"/>
      <c r="P467" s="590"/>
      <c r="Q467" s="590"/>
      <c r="R467" s="590"/>
      <c r="S467" s="590"/>
      <c r="T467" s="590"/>
      <c r="U467" s="590"/>
      <c r="V467" s="590"/>
      <c r="W467" s="590"/>
      <c r="X467" s="591"/>
      <c r="Y467" s="591"/>
      <c r="Z467" s="591"/>
    </row>
    <row r="468" spans="1:26">
      <c r="A468" s="591"/>
      <c r="B468" s="591"/>
      <c r="C468" s="591"/>
      <c r="D468" s="590"/>
      <c r="E468" s="590"/>
      <c r="F468" s="591"/>
      <c r="G468" s="591"/>
      <c r="H468" s="591"/>
      <c r="I468" s="591"/>
      <c r="J468" s="590"/>
      <c r="K468" s="590"/>
      <c r="L468" s="590"/>
      <c r="M468" s="590"/>
      <c r="N468" s="590"/>
      <c r="O468" s="590"/>
      <c r="P468" s="590"/>
      <c r="Q468" s="590"/>
      <c r="R468" s="590"/>
      <c r="S468" s="590"/>
      <c r="T468" s="590"/>
      <c r="U468" s="590"/>
      <c r="V468" s="590"/>
      <c r="W468" s="590"/>
      <c r="X468" s="591"/>
      <c r="Y468" s="591"/>
      <c r="Z468" s="591"/>
    </row>
    <row r="469" spans="1:26">
      <c r="A469" s="591"/>
      <c r="B469" s="591"/>
      <c r="C469" s="591"/>
      <c r="D469" s="590"/>
      <c r="E469" s="590"/>
      <c r="F469" s="591"/>
      <c r="G469" s="591"/>
      <c r="H469" s="591"/>
      <c r="I469" s="591"/>
      <c r="J469" s="590"/>
      <c r="K469" s="590"/>
      <c r="L469" s="590"/>
      <c r="M469" s="590"/>
      <c r="N469" s="590"/>
      <c r="O469" s="590"/>
      <c r="P469" s="590"/>
      <c r="Q469" s="590"/>
      <c r="R469" s="590"/>
      <c r="S469" s="590"/>
      <c r="T469" s="590"/>
      <c r="U469" s="590"/>
      <c r="V469" s="590"/>
      <c r="W469" s="590"/>
      <c r="X469" s="591"/>
      <c r="Y469" s="591"/>
      <c r="Z469" s="591"/>
    </row>
    <row r="470" spans="1:26">
      <c r="A470" s="591"/>
      <c r="B470" s="591"/>
      <c r="C470" s="591"/>
      <c r="D470" s="590"/>
      <c r="E470" s="590"/>
      <c r="F470" s="591"/>
      <c r="G470" s="591"/>
      <c r="H470" s="591"/>
      <c r="I470" s="591"/>
      <c r="J470" s="590"/>
      <c r="K470" s="590"/>
      <c r="L470" s="590"/>
      <c r="M470" s="590"/>
      <c r="N470" s="590"/>
      <c r="O470" s="590"/>
      <c r="P470" s="590"/>
      <c r="Q470" s="590"/>
      <c r="R470" s="590"/>
      <c r="S470" s="590"/>
      <c r="T470" s="590"/>
      <c r="U470" s="590"/>
      <c r="V470" s="590"/>
      <c r="W470" s="590"/>
      <c r="X470" s="591"/>
      <c r="Y470" s="591"/>
      <c r="Z470" s="591"/>
    </row>
    <row r="471" spans="1:26">
      <c r="A471" s="591"/>
      <c r="B471" s="591"/>
      <c r="C471" s="591"/>
      <c r="D471" s="590"/>
      <c r="E471" s="590"/>
      <c r="F471" s="591"/>
      <c r="G471" s="591"/>
      <c r="H471" s="591"/>
      <c r="I471" s="591"/>
      <c r="J471" s="590"/>
      <c r="K471" s="590"/>
      <c r="L471" s="590"/>
      <c r="M471" s="590"/>
      <c r="N471" s="590"/>
      <c r="O471" s="590"/>
      <c r="P471" s="590"/>
      <c r="Q471" s="590"/>
      <c r="R471" s="590"/>
      <c r="S471" s="590"/>
      <c r="T471" s="590"/>
      <c r="U471" s="590"/>
      <c r="V471" s="590"/>
      <c r="W471" s="590"/>
      <c r="X471" s="591"/>
      <c r="Y471" s="591"/>
      <c r="Z471" s="591"/>
    </row>
    <row r="472" spans="1:26">
      <c r="A472" s="591"/>
      <c r="B472" s="591"/>
      <c r="C472" s="591"/>
      <c r="D472" s="590"/>
      <c r="E472" s="590"/>
      <c r="F472" s="591"/>
      <c r="G472" s="591"/>
      <c r="H472" s="591"/>
      <c r="I472" s="591"/>
      <c r="J472" s="590"/>
      <c r="K472" s="590"/>
      <c r="L472" s="590"/>
      <c r="M472" s="590"/>
      <c r="N472" s="590"/>
      <c r="O472" s="590"/>
      <c r="P472" s="590"/>
      <c r="Q472" s="590"/>
      <c r="R472" s="590"/>
      <c r="S472" s="590"/>
      <c r="T472" s="590"/>
      <c r="U472" s="590"/>
      <c r="V472" s="590"/>
      <c r="W472" s="590"/>
      <c r="X472" s="591"/>
      <c r="Y472" s="591"/>
      <c r="Z472" s="591"/>
    </row>
    <row r="473" spans="1:26">
      <c r="A473" s="591"/>
      <c r="B473" s="591"/>
      <c r="C473" s="591"/>
      <c r="D473" s="590"/>
      <c r="E473" s="590"/>
      <c r="F473" s="591"/>
      <c r="G473" s="591"/>
      <c r="H473" s="591"/>
      <c r="I473" s="591"/>
      <c r="J473" s="590"/>
      <c r="K473" s="590"/>
      <c r="L473" s="590"/>
      <c r="M473" s="590"/>
      <c r="N473" s="590"/>
      <c r="O473" s="590"/>
      <c r="P473" s="590"/>
      <c r="Q473" s="590"/>
      <c r="R473" s="590"/>
      <c r="S473" s="590"/>
      <c r="T473" s="590"/>
      <c r="U473" s="590"/>
      <c r="V473" s="590"/>
      <c r="W473" s="590"/>
      <c r="X473" s="591"/>
      <c r="Y473" s="591"/>
      <c r="Z473" s="591"/>
    </row>
    <row r="474" spans="1:26">
      <c r="A474" s="591"/>
      <c r="B474" s="591"/>
      <c r="C474" s="591"/>
      <c r="D474" s="590"/>
      <c r="E474" s="590"/>
      <c r="F474" s="591"/>
      <c r="G474" s="591"/>
      <c r="H474" s="591"/>
      <c r="I474" s="591"/>
      <c r="J474" s="590"/>
      <c r="K474" s="590"/>
      <c r="L474" s="590"/>
      <c r="M474" s="590"/>
      <c r="N474" s="590"/>
      <c r="O474" s="590"/>
      <c r="P474" s="590"/>
      <c r="Q474" s="590"/>
      <c r="R474" s="590"/>
      <c r="S474" s="590"/>
      <c r="T474" s="590"/>
      <c r="U474" s="590"/>
      <c r="V474" s="590"/>
      <c r="W474" s="590"/>
      <c r="X474" s="591"/>
      <c r="Y474" s="591"/>
      <c r="Z474" s="591"/>
    </row>
    <row r="475" spans="1:26">
      <c r="A475" s="591"/>
      <c r="B475" s="591"/>
      <c r="C475" s="591"/>
      <c r="D475" s="590"/>
      <c r="E475" s="590"/>
      <c r="F475" s="591"/>
      <c r="G475" s="591"/>
      <c r="H475" s="591"/>
      <c r="I475" s="591"/>
      <c r="J475" s="590"/>
      <c r="K475" s="590"/>
      <c r="L475" s="590"/>
      <c r="M475" s="590"/>
      <c r="N475" s="590"/>
      <c r="O475" s="590"/>
      <c r="P475" s="590"/>
      <c r="Q475" s="590"/>
      <c r="R475" s="590"/>
      <c r="S475" s="590"/>
      <c r="T475" s="590"/>
      <c r="U475" s="590"/>
      <c r="V475" s="590"/>
      <c r="W475" s="590"/>
      <c r="X475" s="591"/>
      <c r="Y475" s="591"/>
      <c r="Z475" s="591"/>
    </row>
    <row r="476" spans="1:26">
      <c r="A476" s="591"/>
      <c r="B476" s="591"/>
      <c r="C476" s="591"/>
      <c r="D476" s="590"/>
      <c r="E476" s="590"/>
      <c r="F476" s="591"/>
      <c r="G476" s="591"/>
      <c r="H476" s="591"/>
      <c r="I476" s="591"/>
      <c r="J476" s="590"/>
      <c r="K476" s="590"/>
      <c r="L476" s="590"/>
      <c r="M476" s="590"/>
      <c r="N476" s="590"/>
      <c r="O476" s="590"/>
      <c r="P476" s="590"/>
      <c r="Q476" s="590"/>
      <c r="R476" s="590"/>
      <c r="S476" s="590"/>
      <c r="T476" s="590"/>
      <c r="U476" s="590"/>
      <c r="V476" s="590"/>
      <c r="W476" s="590"/>
      <c r="X476" s="591"/>
      <c r="Y476" s="591"/>
      <c r="Z476" s="591"/>
    </row>
    <row r="477" spans="1:26">
      <c r="A477" s="591"/>
      <c r="B477" s="591"/>
      <c r="C477" s="591"/>
      <c r="D477" s="590"/>
      <c r="E477" s="590"/>
      <c r="F477" s="591"/>
      <c r="G477" s="591"/>
      <c r="H477" s="591"/>
      <c r="I477" s="591"/>
      <c r="J477" s="590"/>
      <c r="K477" s="590"/>
      <c r="L477" s="590"/>
      <c r="M477" s="590"/>
      <c r="N477" s="590"/>
      <c r="O477" s="590"/>
      <c r="P477" s="590"/>
      <c r="Q477" s="590"/>
      <c r="R477" s="590"/>
      <c r="S477" s="590"/>
      <c r="T477" s="590"/>
      <c r="U477" s="590"/>
      <c r="V477" s="590"/>
      <c r="W477" s="590"/>
      <c r="X477" s="591"/>
      <c r="Y477" s="591"/>
      <c r="Z477" s="591"/>
    </row>
    <row r="478" spans="1:26">
      <c r="A478" s="591"/>
      <c r="B478" s="591"/>
      <c r="C478" s="591"/>
      <c r="D478" s="590"/>
      <c r="E478" s="590"/>
      <c r="F478" s="591"/>
      <c r="G478" s="591"/>
      <c r="H478" s="591"/>
      <c r="I478" s="591"/>
      <c r="J478" s="590"/>
      <c r="K478" s="590"/>
      <c r="L478" s="590"/>
      <c r="M478" s="590"/>
      <c r="N478" s="590"/>
      <c r="O478" s="590"/>
      <c r="P478" s="590"/>
      <c r="Q478" s="590"/>
      <c r="R478" s="590"/>
      <c r="S478" s="590"/>
      <c r="T478" s="590"/>
      <c r="U478" s="590"/>
      <c r="V478" s="590"/>
      <c r="W478" s="590"/>
      <c r="X478" s="591"/>
      <c r="Y478" s="591"/>
      <c r="Z478" s="591"/>
    </row>
    <row r="479" spans="1:26">
      <c r="A479" s="591"/>
      <c r="B479" s="591"/>
      <c r="C479" s="591"/>
      <c r="D479" s="590"/>
      <c r="E479" s="590"/>
      <c r="F479" s="591"/>
      <c r="G479" s="591"/>
      <c r="H479" s="591"/>
      <c r="I479" s="591"/>
      <c r="J479" s="590"/>
      <c r="K479" s="590"/>
      <c r="L479" s="590"/>
      <c r="M479" s="590"/>
      <c r="N479" s="590"/>
      <c r="O479" s="590"/>
      <c r="P479" s="590"/>
      <c r="Q479" s="590"/>
      <c r="R479" s="590"/>
      <c r="S479" s="590"/>
      <c r="T479" s="590"/>
      <c r="U479" s="590"/>
      <c r="V479" s="590"/>
      <c r="W479" s="590"/>
      <c r="X479" s="591"/>
      <c r="Y479" s="591"/>
      <c r="Z479" s="591"/>
    </row>
    <row r="480" spans="1:26">
      <c r="A480" s="591"/>
      <c r="B480" s="591"/>
      <c r="C480" s="591"/>
      <c r="D480" s="590"/>
      <c r="E480" s="590"/>
      <c r="F480" s="591"/>
      <c r="G480" s="591"/>
      <c r="H480" s="591"/>
      <c r="I480" s="591"/>
      <c r="J480" s="590"/>
      <c r="K480" s="590"/>
      <c r="L480" s="590"/>
      <c r="M480" s="590"/>
      <c r="N480" s="590"/>
      <c r="O480" s="590"/>
      <c r="P480" s="590"/>
      <c r="Q480" s="590"/>
      <c r="R480" s="590"/>
      <c r="S480" s="590"/>
      <c r="T480" s="590"/>
      <c r="U480" s="590"/>
      <c r="V480" s="590"/>
      <c r="W480" s="590"/>
      <c r="X480" s="591"/>
      <c r="Y480" s="591"/>
      <c r="Z480" s="591"/>
    </row>
    <row r="481" spans="1:26">
      <c r="A481" s="591"/>
      <c r="B481" s="591"/>
      <c r="C481" s="591"/>
      <c r="D481" s="590"/>
      <c r="E481" s="590"/>
      <c r="F481" s="591"/>
      <c r="G481" s="591"/>
      <c r="H481" s="591"/>
      <c r="I481" s="591"/>
      <c r="J481" s="590"/>
      <c r="K481" s="590"/>
      <c r="L481" s="590"/>
      <c r="M481" s="590"/>
      <c r="N481" s="590"/>
      <c r="O481" s="590"/>
      <c r="P481" s="590"/>
      <c r="Q481" s="590"/>
      <c r="R481" s="590"/>
      <c r="S481" s="590"/>
      <c r="T481" s="590"/>
      <c r="U481" s="590"/>
      <c r="V481" s="590"/>
      <c r="W481" s="590"/>
      <c r="X481" s="591"/>
      <c r="Y481" s="591"/>
      <c r="Z481" s="591"/>
    </row>
    <row r="482" spans="1:26">
      <c r="A482" s="591"/>
      <c r="B482" s="591"/>
      <c r="C482" s="591"/>
      <c r="D482" s="590"/>
      <c r="E482" s="590"/>
      <c r="F482" s="591"/>
      <c r="G482" s="591"/>
      <c r="H482" s="591"/>
      <c r="I482" s="591"/>
      <c r="J482" s="590"/>
      <c r="K482" s="590"/>
      <c r="L482" s="590"/>
      <c r="M482" s="590"/>
      <c r="N482" s="590"/>
      <c r="O482" s="590"/>
      <c r="P482" s="590"/>
      <c r="Q482" s="590"/>
      <c r="R482" s="590"/>
      <c r="S482" s="590"/>
      <c r="T482" s="590"/>
      <c r="U482" s="590"/>
      <c r="V482" s="590"/>
      <c r="W482" s="590"/>
      <c r="X482" s="591"/>
      <c r="Y482" s="591"/>
      <c r="Z482" s="591"/>
    </row>
    <row r="483" spans="1:26">
      <c r="A483" s="591"/>
      <c r="B483" s="591"/>
      <c r="C483" s="591"/>
      <c r="D483" s="590"/>
      <c r="E483" s="590"/>
      <c r="F483" s="591"/>
      <c r="G483" s="591"/>
      <c r="H483" s="591"/>
      <c r="I483" s="591"/>
      <c r="J483" s="590"/>
      <c r="K483" s="590"/>
      <c r="L483" s="590"/>
      <c r="M483" s="590"/>
      <c r="N483" s="590"/>
      <c r="O483" s="590"/>
      <c r="P483" s="590"/>
      <c r="Q483" s="590"/>
      <c r="R483" s="590"/>
      <c r="S483" s="590"/>
      <c r="T483" s="590"/>
      <c r="U483" s="590"/>
      <c r="V483" s="590"/>
      <c r="W483" s="590"/>
      <c r="X483" s="591"/>
      <c r="Y483" s="591"/>
      <c r="Z483" s="591"/>
    </row>
    <row r="484" spans="1:26">
      <c r="A484" s="591"/>
      <c r="B484" s="591"/>
      <c r="C484" s="591"/>
      <c r="D484" s="590"/>
      <c r="E484" s="590"/>
      <c r="F484" s="591"/>
      <c r="G484" s="591"/>
      <c r="H484" s="591"/>
      <c r="I484" s="591"/>
      <c r="J484" s="590"/>
      <c r="K484" s="590"/>
      <c r="L484" s="590"/>
      <c r="M484" s="590"/>
      <c r="N484" s="590"/>
      <c r="O484" s="590"/>
      <c r="P484" s="590"/>
      <c r="Q484" s="590"/>
      <c r="R484" s="590"/>
      <c r="S484" s="590"/>
      <c r="T484" s="590"/>
      <c r="U484" s="590"/>
      <c r="V484" s="590"/>
      <c r="W484" s="590"/>
      <c r="X484" s="591"/>
      <c r="Y484" s="591"/>
      <c r="Z484" s="591"/>
    </row>
    <row r="485" spans="1:26">
      <c r="A485" s="591"/>
      <c r="B485" s="591"/>
      <c r="C485" s="591"/>
      <c r="D485" s="590"/>
      <c r="E485" s="590"/>
      <c r="F485" s="591"/>
      <c r="G485" s="591"/>
      <c r="H485" s="591"/>
      <c r="I485" s="591"/>
      <c r="J485" s="590"/>
      <c r="K485" s="590"/>
      <c r="L485" s="590"/>
      <c r="M485" s="590"/>
      <c r="N485" s="590"/>
      <c r="O485" s="590"/>
      <c r="P485" s="590"/>
      <c r="Q485" s="590"/>
      <c r="R485" s="590"/>
      <c r="S485" s="590"/>
      <c r="T485" s="590"/>
      <c r="U485" s="590"/>
      <c r="V485" s="590"/>
      <c r="W485" s="590"/>
      <c r="X485" s="591"/>
      <c r="Y485" s="591"/>
      <c r="Z485" s="591"/>
    </row>
    <row r="486" spans="1:26">
      <c r="A486" s="591"/>
      <c r="B486" s="591"/>
      <c r="C486" s="591"/>
      <c r="D486" s="590"/>
      <c r="E486" s="590"/>
      <c r="F486" s="591"/>
      <c r="G486" s="591"/>
      <c r="H486" s="591"/>
      <c r="I486" s="591"/>
      <c r="J486" s="590"/>
      <c r="K486" s="590"/>
      <c r="L486" s="590"/>
      <c r="M486" s="590"/>
      <c r="N486" s="590"/>
      <c r="O486" s="590"/>
      <c r="P486" s="590"/>
      <c r="Q486" s="590"/>
      <c r="R486" s="590"/>
      <c r="S486" s="590"/>
      <c r="T486" s="590"/>
      <c r="U486" s="590"/>
      <c r="V486" s="590"/>
      <c r="W486" s="590"/>
      <c r="X486" s="591"/>
      <c r="Y486" s="591"/>
      <c r="Z486" s="591"/>
    </row>
    <row r="487" spans="1:26">
      <c r="A487" s="591"/>
      <c r="B487" s="591"/>
      <c r="C487" s="591"/>
      <c r="D487" s="590"/>
      <c r="E487" s="590"/>
      <c r="F487" s="591"/>
      <c r="G487" s="591"/>
      <c r="H487" s="591"/>
      <c r="I487" s="591"/>
      <c r="J487" s="590"/>
      <c r="K487" s="590"/>
      <c r="L487" s="590"/>
      <c r="M487" s="590"/>
      <c r="N487" s="590"/>
      <c r="O487" s="590"/>
      <c r="P487" s="590"/>
      <c r="Q487" s="590"/>
      <c r="R487" s="590"/>
      <c r="S487" s="590"/>
      <c r="T487" s="590"/>
      <c r="U487" s="590"/>
      <c r="V487" s="590"/>
      <c r="W487" s="590"/>
      <c r="X487" s="591"/>
      <c r="Y487" s="591"/>
      <c r="Z487" s="591"/>
    </row>
    <row r="488" spans="1:26">
      <c r="A488" s="591"/>
      <c r="B488" s="591"/>
      <c r="C488" s="591"/>
      <c r="D488" s="590"/>
      <c r="E488" s="590"/>
      <c r="F488" s="591"/>
      <c r="G488" s="591"/>
      <c r="H488" s="591"/>
      <c r="I488" s="591"/>
      <c r="J488" s="590"/>
      <c r="K488" s="590"/>
      <c r="L488" s="590"/>
      <c r="M488" s="590"/>
      <c r="N488" s="590"/>
      <c r="O488" s="590"/>
      <c r="P488" s="590"/>
      <c r="Q488" s="590"/>
      <c r="R488" s="590"/>
      <c r="S488" s="590"/>
      <c r="T488" s="590"/>
      <c r="U488" s="590"/>
      <c r="V488" s="590"/>
      <c r="W488" s="590"/>
      <c r="X488" s="591"/>
      <c r="Y488" s="591"/>
      <c r="Z488" s="591"/>
    </row>
    <row r="489" spans="1:26">
      <c r="A489" s="591"/>
      <c r="B489" s="591"/>
      <c r="C489" s="591"/>
      <c r="D489" s="590"/>
      <c r="E489" s="590"/>
      <c r="F489" s="591"/>
      <c r="G489" s="591"/>
      <c r="H489" s="591"/>
      <c r="I489" s="591"/>
      <c r="J489" s="590"/>
      <c r="K489" s="590"/>
      <c r="L489" s="590"/>
      <c r="M489" s="590"/>
      <c r="N489" s="590"/>
      <c r="O489" s="590"/>
      <c r="P489" s="590"/>
      <c r="Q489" s="590"/>
      <c r="R489" s="590"/>
      <c r="S489" s="590"/>
      <c r="T489" s="590"/>
      <c r="U489" s="590"/>
      <c r="V489" s="590"/>
      <c r="W489" s="590"/>
      <c r="X489" s="591"/>
      <c r="Y489" s="591"/>
      <c r="Z489" s="591"/>
    </row>
    <row r="490" spans="1:26">
      <c r="A490" s="591"/>
      <c r="B490" s="591"/>
      <c r="C490" s="591"/>
      <c r="D490" s="590"/>
      <c r="E490" s="590"/>
      <c r="F490" s="591"/>
      <c r="G490" s="591"/>
      <c r="H490" s="591"/>
      <c r="I490" s="591"/>
      <c r="J490" s="590"/>
      <c r="K490" s="590"/>
      <c r="L490" s="590"/>
      <c r="M490" s="590"/>
      <c r="N490" s="590"/>
      <c r="O490" s="590"/>
      <c r="P490" s="590"/>
      <c r="Q490" s="590"/>
      <c r="R490" s="590"/>
      <c r="S490" s="590"/>
      <c r="T490" s="590"/>
      <c r="U490" s="590"/>
      <c r="V490" s="590"/>
      <c r="W490" s="590"/>
      <c r="X490" s="591"/>
      <c r="Y490" s="591"/>
      <c r="Z490" s="591"/>
    </row>
    <row r="491" spans="1:26">
      <c r="A491" s="591"/>
      <c r="B491" s="591"/>
      <c r="C491" s="591"/>
      <c r="D491" s="590"/>
      <c r="E491" s="590"/>
      <c r="F491" s="591"/>
      <c r="G491" s="591"/>
      <c r="H491" s="591"/>
      <c r="I491" s="591"/>
      <c r="J491" s="590"/>
      <c r="K491" s="590"/>
      <c r="L491" s="590"/>
      <c r="M491" s="590"/>
      <c r="N491" s="590"/>
      <c r="O491" s="590"/>
      <c r="P491" s="590"/>
      <c r="Q491" s="590"/>
      <c r="R491" s="590"/>
      <c r="S491" s="590"/>
      <c r="T491" s="590"/>
      <c r="U491" s="590"/>
      <c r="V491" s="590"/>
      <c r="W491" s="590"/>
      <c r="X491" s="591"/>
      <c r="Y491" s="591"/>
      <c r="Z491" s="591"/>
    </row>
    <row r="492" spans="1:26">
      <c r="A492" s="591"/>
      <c r="B492" s="591"/>
      <c r="C492" s="591"/>
      <c r="D492" s="590"/>
      <c r="E492" s="590"/>
      <c r="F492" s="591"/>
      <c r="G492" s="591"/>
      <c r="H492" s="591"/>
      <c r="I492" s="591"/>
      <c r="J492" s="590"/>
      <c r="K492" s="590"/>
      <c r="L492" s="590"/>
      <c r="M492" s="590"/>
      <c r="N492" s="590"/>
      <c r="O492" s="590"/>
      <c r="P492" s="590"/>
      <c r="Q492" s="590"/>
      <c r="R492" s="590"/>
      <c r="S492" s="590"/>
      <c r="T492" s="590"/>
      <c r="U492" s="590"/>
      <c r="V492" s="590"/>
      <c r="W492" s="590"/>
      <c r="X492" s="591"/>
      <c r="Y492" s="591"/>
      <c r="Z492" s="591"/>
    </row>
    <row r="493" spans="1:26">
      <c r="A493" s="591"/>
      <c r="B493" s="591"/>
      <c r="C493" s="591"/>
      <c r="D493" s="590"/>
      <c r="E493" s="590"/>
      <c r="F493" s="591"/>
      <c r="G493" s="591"/>
      <c r="H493" s="591"/>
      <c r="I493" s="591"/>
      <c r="J493" s="590"/>
      <c r="K493" s="590"/>
      <c r="L493" s="590"/>
      <c r="M493" s="590"/>
      <c r="N493" s="590"/>
      <c r="O493" s="590"/>
      <c r="P493" s="590"/>
      <c r="Q493" s="590"/>
      <c r="R493" s="590"/>
      <c r="S493" s="590"/>
      <c r="T493" s="590"/>
      <c r="U493" s="590"/>
      <c r="V493" s="590"/>
      <c r="W493" s="590"/>
      <c r="X493" s="591"/>
      <c r="Y493" s="591"/>
      <c r="Z493" s="591"/>
    </row>
    <row r="494" spans="1:26">
      <c r="A494" s="591"/>
      <c r="B494" s="591"/>
      <c r="C494" s="591"/>
      <c r="D494" s="590"/>
      <c r="E494" s="590"/>
      <c r="F494" s="591"/>
      <c r="G494" s="591"/>
      <c r="H494" s="591"/>
      <c r="I494" s="591"/>
      <c r="J494" s="590"/>
      <c r="K494" s="590"/>
      <c r="L494" s="590"/>
      <c r="M494" s="590"/>
      <c r="N494" s="590"/>
      <c r="O494" s="590"/>
      <c r="P494" s="590"/>
      <c r="Q494" s="590"/>
      <c r="R494" s="590"/>
      <c r="S494" s="590"/>
      <c r="T494" s="590"/>
      <c r="U494" s="590"/>
      <c r="V494" s="590"/>
      <c r="W494" s="590"/>
      <c r="X494" s="591"/>
      <c r="Y494" s="591"/>
      <c r="Z494" s="591"/>
    </row>
    <row r="495" spans="1:26">
      <c r="A495" s="591"/>
      <c r="B495" s="591"/>
      <c r="C495" s="591"/>
      <c r="D495" s="590"/>
      <c r="E495" s="590"/>
      <c r="F495" s="591"/>
      <c r="G495" s="591"/>
      <c r="H495" s="591"/>
      <c r="I495" s="591"/>
      <c r="J495" s="590"/>
      <c r="K495" s="590"/>
      <c r="L495" s="590"/>
      <c r="M495" s="590"/>
      <c r="N495" s="590"/>
      <c r="O495" s="590"/>
      <c r="P495" s="590"/>
      <c r="Q495" s="590"/>
      <c r="R495" s="590"/>
      <c r="S495" s="590"/>
      <c r="T495" s="590"/>
      <c r="U495" s="590"/>
      <c r="V495" s="590"/>
      <c r="W495" s="590"/>
      <c r="X495" s="591"/>
      <c r="Y495" s="591"/>
      <c r="Z495" s="591"/>
    </row>
    <row r="496" spans="1:26">
      <c r="A496" s="591"/>
      <c r="B496" s="591"/>
      <c r="C496" s="591"/>
      <c r="D496" s="590"/>
      <c r="E496" s="590"/>
      <c r="F496" s="591"/>
      <c r="G496" s="591"/>
      <c r="H496" s="591"/>
      <c r="I496" s="591"/>
      <c r="J496" s="590"/>
      <c r="K496" s="590"/>
      <c r="L496" s="590"/>
      <c r="M496" s="590"/>
      <c r="N496" s="590"/>
      <c r="O496" s="590"/>
      <c r="P496" s="590"/>
      <c r="Q496" s="590"/>
      <c r="R496" s="590"/>
      <c r="S496" s="590"/>
      <c r="T496" s="590"/>
      <c r="U496" s="590"/>
      <c r="V496" s="590"/>
      <c r="W496" s="590"/>
      <c r="X496" s="591"/>
      <c r="Y496" s="591"/>
      <c r="Z496" s="591"/>
    </row>
    <row r="497" spans="1:26">
      <c r="A497" s="591"/>
      <c r="B497" s="591"/>
      <c r="C497" s="591"/>
      <c r="D497" s="590"/>
      <c r="E497" s="590"/>
      <c r="F497" s="591"/>
      <c r="G497" s="591"/>
      <c r="H497" s="591"/>
      <c r="I497" s="591"/>
      <c r="J497" s="590"/>
      <c r="K497" s="590"/>
      <c r="L497" s="590"/>
      <c r="M497" s="590"/>
      <c r="N497" s="590"/>
      <c r="O497" s="590"/>
      <c r="P497" s="590"/>
      <c r="Q497" s="590"/>
      <c r="R497" s="590"/>
      <c r="S497" s="590"/>
      <c r="T497" s="590"/>
      <c r="U497" s="590"/>
      <c r="V497" s="590"/>
      <c r="W497" s="590"/>
      <c r="X497" s="591"/>
      <c r="Y497" s="591"/>
      <c r="Z497" s="591"/>
    </row>
    <row r="498" spans="1:26">
      <c r="A498" s="591"/>
      <c r="B498" s="591"/>
      <c r="C498" s="591"/>
      <c r="D498" s="590"/>
      <c r="E498" s="590"/>
      <c r="F498" s="591"/>
      <c r="G498" s="591"/>
      <c r="H498" s="591"/>
      <c r="I498" s="591"/>
      <c r="J498" s="590"/>
      <c r="K498" s="590"/>
      <c r="L498" s="590"/>
      <c r="M498" s="590"/>
      <c r="N498" s="590"/>
      <c r="O498" s="590"/>
      <c r="P498" s="590"/>
      <c r="Q498" s="590"/>
      <c r="R498" s="590"/>
      <c r="S498" s="590"/>
      <c r="T498" s="590"/>
      <c r="U498" s="590"/>
      <c r="V498" s="590"/>
      <c r="W498" s="590"/>
      <c r="X498" s="591"/>
      <c r="Y498" s="591"/>
      <c r="Z498" s="591"/>
    </row>
    <row r="499" spans="1:26">
      <c r="A499" s="591"/>
      <c r="B499" s="591"/>
      <c r="C499" s="591"/>
      <c r="D499" s="590"/>
      <c r="E499" s="590"/>
      <c r="F499" s="591"/>
      <c r="G499" s="591"/>
      <c r="H499" s="591"/>
      <c r="I499" s="591"/>
      <c r="J499" s="590"/>
      <c r="K499" s="590"/>
      <c r="L499" s="590"/>
      <c r="M499" s="590"/>
      <c r="N499" s="590"/>
      <c r="O499" s="590"/>
      <c r="P499" s="590"/>
      <c r="Q499" s="590"/>
      <c r="R499" s="590"/>
      <c r="S499" s="590"/>
      <c r="T499" s="590"/>
      <c r="U499" s="590"/>
      <c r="V499" s="590"/>
      <c r="W499" s="590"/>
      <c r="X499" s="591"/>
      <c r="Y499" s="591"/>
      <c r="Z499" s="591"/>
    </row>
    <row r="500" spans="1:26">
      <c r="A500" s="591"/>
      <c r="B500" s="591"/>
      <c r="C500" s="591"/>
      <c r="D500" s="590"/>
      <c r="E500" s="590"/>
      <c r="F500" s="591"/>
      <c r="G500" s="591"/>
      <c r="H500" s="591"/>
      <c r="I500" s="591"/>
      <c r="J500" s="590"/>
      <c r="K500" s="590"/>
      <c r="L500" s="590"/>
      <c r="M500" s="590"/>
      <c r="N500" s="590"/>
      <c r="O500" s="590"/>
      <c r="P500" s="590"/>
      <c r="Q500" s="590"/>
      <c r="R500" s="590"/>
      <c r="S500" s="590"/>
      <c r="T500" s="590"/>
      <c r="U500" s="590"/>
      <c r="V500" s="590"/>
      <c r="W500" s="590"/>
      <c r="X500" s="591"/>
      <c r="Y500" s="591"/>
      <c r="Z500" s="591"/>
    </row>
    <row r="501" spans="1:26">
      <c r="A501" s="591"/>
      <c r="B501" s="591"/>
      <c r="C501" s="591"/>
      <c r="D501" s="590"/>
      <c r="E501" s="590"/>
      <c r="F501" s="591"/>
      <c r="G501" s="591"/>
      <c r="H501" s="591"/>
      <c r="I501" s="591"/>
      <c r="J501" s="590"/>
      <c r="K501" s="590"/>
      <c r="L501" s="590"/>
      <c r="M501" s="590"/>
      <c r="N501" s="590"/>
      <c r="O501" s="590"/>
      <c r="P501" s="590"/>
      <c r="Q501" s="590"/>
      <c r="R501" s="590"/>
      <c r="S501" s="590"/>
      <c r="T501" s="590"/>
      <c r="U501" s="590"/>
      <c r="V501" s="590"/>
      <c r="W501" s="590"/>
      <c r="X501" s="591"/>
      <c r="Y501" s="591"/>
      <c r="Z501" s="591"/>
    </row>
    <row r="502" spans="1:26">
      <c r="A502" s="591"/>
      <c r="B502" s="591"/>
      <c r="C502" s="591"/>
      <c r="D502" s="590"/>
      <c r="E502" s="590"/>
      <c r="F502" s="591"/>
      <c r="G502" s="591"/>
      <c r="H502" s="591"/>
      <c r="I502" s="591"/>
      <c r="J502" s="590"/>
      <c r="K502" s="590"/>
      <c r="L502" s="590"/>
      <c r="M502" s="590"/>
      <c r="N502" s="590"/>
      <c r="O502" s="590"/>
      <c r="P502" s="590"/>
      <c r="Q502" s="590"/>
      <c r="R502" s="590"/>
      <c r="S502" s="590"/>
      <c r="T502" s="590"/>
      <c r="U502" s="590"/>
      <c r="V502" s="590"/>
      <c r="W502" s="590"/>
      <c r="X502" s="591"/>
      <c r="Y502" s="591"/>
      <c r="Z502" s="591"/>
    </row>
    <row r="503" spans="1:26">
      <c r="A503" s="591"/>
      <c r="B503" s="591"/>
      <c r="C503" s="591"/>
      <c r="D503" s="590"/>
      <c r="E503" s="590"/>
      <c r="F503" s="591"/>
      <c r="G503" s="591"/>
      <c r="H503" s="591"/>
      <c r="I503" s="591"/>
      <c r="J503" s="590"/>
      <c r="K503" s="590"/>
      <c r="L503" s="590"/>
      <c r="M503" s="590"/>
      <c r="N503" s="590"/>
      <c r="O503" s="590"/>
      <c r="P503" s="590"/>
      <c r="Q503" s="590"/>
      <c r="R503" s="590"/>
      <c r="S503" s="590"/>
      <c r="T503" s="590"/>
      <c r="U503" s="590"/>
      <c r="V503" s="590"/>
      <c r="W503" s="590"/>
      <c r="X503" s="591"/>
      <c r="Y503" s="591"/>
      <c r="Z503" s="591"/>
    </row>
    <row r="504" spans="1:26">
      <c r="A504" s="591"/>
      <c r="B504" s="591"/>
      <c r="C504" s="591"/>
      <c r="D504" s="590"/>
      <c r="E504" s="590"/>
      <c r="F504" s="591"/>
      <c r="G504" s="591"/>
      <c r="H504" s="591"/>
      <c r="I504" s="591"/>
      <c r="J504" s="590"/>
      <c r="K504" s="590"/>
      <c r="L504" s="590"/>
      <c r="M504" s="590"/>
      <c r="N504" s="590"/>
      <c r="O504" s="590"/>
      <c r="P504" s="590"/>
      <c r="Q504" s="590"/>
      <c r="R504" s="590"/>
      <c r="S504" s="590"/>
      <c r="T504" s="590"/>
      <c r="U504" s="590"/>
      <c r="V504" s="590"/>
      <c r="W504" s="590"/>
      <c r="X504" s="591"/>
      <c r="Y504" s="591"/>
      <c r="Z504" s="591"/>
    </row>
    <row r="505" spans="1:26">
      <c r="A505" s="591"/>
      <c r="B505" s="591"/>
      <c r="C505" s="591"/>
      <c r="D505" s="590"/>
      <c r="E505" s="590"/>
      <c r="F505" s="591"/>
      <c r="G505" s="591"/>
      <c r="H505" s="591"/>
      <c r="I505" s="591"/>
      <c r="J505" s="590"/>
      <c r="K505" s="590"/>
      <c r="L505" s="590"/>
      <c r="M505" s="590"/>
      <c r="N505" s="590"/>
      <c r="O505" s="590"/>
      <c r="P505" s="590"/>
      <c r="Q505" s="590"/>
      <c r="R505" s="590"/>
      <c r="S505" s="590"/>
      <c r="T505" s="590"/>
      <c r="U505" s="590"/>
      <c r="V505" s="590"/>
      <c r="W505" s="590"/>
      <c r="X505" s="591"/>
      <c r="Y505" s="591"/>
      <c r="Z505" s="591"/>
    </row>
    <row r="506" spans="1:26">
      <c r="A506" s="591"/>
      <c r="B506" s="591"/>
      <c r="C506" s="591"/>
      <c r="D506" s="590"/>
      <c r="E506" s="590"/>
      <c r="F506" s="591"/>
      <c r="G506" s="591"/>
      <c r="H506" s="591"/>
      <c r="I506" s="591"/>
      <c r="J506" s="590"/>
      <c r="K506" s="590"/>
      <c r="L506" s="590"/>
      <c r="M506" s="590"/>
      <c r="N506" s="590"/>
      <c r="O506" s="590"/>
      <c r="P506" s="590"/>
      <c r="Q506" s="590"/>
      <c r="R506" s="590"/>
      <c r="S506" s="590"/>
      <c r="T506" s="590"/>
      <c r="U506" s="590"/>
      <c r="V506" s="590"/>
      <c r="W506" s="590"/>
      <c r="X506" s="591"/>
      <c r="Y506" s="591"/>
      <c r="Z506" s="591"/>
    </row>
    <row r="507" spans="1:26">
      <c r="A507" s="591"/>
      <c r="B507" s="591"/>
      <c r="C507" s="591"/>
      <c r="D507" s="590"/>
      <c r="E507" s="590"/>
      <c r="F507" s="591"/>
      <c r="G507" s="591"/>
      <c r="H507" s="591"/>
      <c r="I507" s="591"/>
      <c r="J507" s="590"/>
      <c r="K507" s="590"/>
      <c r="L507" s="590"/>
      <c r="M507" s="590"/>
      <c r="N507" s="590"/>
      <c r="O507" s="590"/>
      <c r="P507" s="590"/>
      <c r="Q507" s="590"/>
      <c r="R507" s="590"/>
      <c r="S507" s="590"/>
      <c r="T507" s="590"/>
      <c r="U507" s="590"/>
      <c r="V507" s="590"/>
      <c r="W507" s="590"/>
      <c r="X507" s="591"/>
      <c r="Y507" s="591"/>
      <c r="Z507" s="591"/>
    </row>
    <row r="508" spans="1:26">
      <c r="A508" s="591"/>
      <c r="B508" s="591"/>
      <c r="C508" s="591"/>
      <c r="D508" s="590"/>
      <c r="E508" s="590"/>
      <c r="F508" s="591"/>
      <c r="G508" s="591"/>
      <c r="H508" s="591"/>
      <c r="I508" s="591"/>
      <c r="J508" s="590"/>
      <c r="K508" s="590"/>
      <c r="L508" s="590"/>
      <c r="M508" s="590"/>
      <c r="N508" s="590"/>
      <c r="O508" s="590"/>
      <c r="P508" s="590"/>
      <c r="Q508" s="590"/>
      <c r="R508" s="590"/>
      <c r="S508" s="590"/>
      <c r="T508" s="590"/>
      <c r="U508" s="590"/>
      <c r="V508" s="590"/>
      <c r="W508" s="590"/>
      <c r="X508" s="591"/>
      <c r="Y508" s="591"/>
      <c r="Z508" s="591"/>
    </row>
    <row r="509" spans="1:26">
      <c r="A509" s="591"/>
      <c r="B509" s="591"/>
      <c r="C509" s="591"/>
      <c r="D509" s="590"/>
      <c r="E509" s="590"/>
      <c r="F509" s="591"/>
      <c r="G509" s="591"/>
      <c r="H509" s="591"/>
      <c r="I509" s="591"/>
      <c r="J509" s="590"/>
      <c r="K509" s="590"/>
      <c r="L509" s="590"/>
      <c r="M509" s="590"/>
      <c r="N509" s="590"/>
      <c r="O509" s="590"/>
      <c r="P509" s="590"/>
      <c r="Q509" s="590"/>
      <c r="R509" s="590"/>
      <c r="S509" s="590"/>
      <c r="T509" s="590"/>
      <c r="U509" s="590"/>
      <c r="V509" s="590"/>
      <c r="W509" s="590"/>
      <c r="X509" s="591"/>
      <c r="Y509" s="591"/>
      <c r="Z509" s="591"/>
    </row>
    <row r="510" spans="1:26">
      <c r="A510" s="591"/>
      <c r="B510" s="591"/>
      <c r="C510" s="591"/>
      <c r="D510" s="590"/>
      <c r="E510" s="590"/>
      <c r="F510" s="591"/>
      <c r="G510" s="591"/>
      <c r="H510" s="591"/>
      <c r="I510" s="591"/>
      <c r="J510" s="590"/>
      <c r="K510" s="590"/>
      <c r="L510" s="590"/>
      <c r="M510" s="590"/>
      <c r="N510" s="590"/>
      <c r="O510" s="590"/>
      <c r="P510" s="590"/>
      <c r="Q510" s="590"/>
      <c r="R510" s="590"/>
      <c r="S510" s="590"/>
      <c r="T510" s="590"/>
      <c r="U510" s="590"/>
      <c r="V510" s="590"/>
      <c r="W510" s="590"/>
      <c r="X510" s="591"/>
      <c r="Y510" s="591"/>
      <c r="Z510" s="591"/>
    </row>
    <row r="511" spans="1:26">
      <c r="A511" s="591"/>
      <c r="B511" s="591"/>
      <c r="C511" s="591"/>
      <c r="D511" s="590"/>
      <c r="E511" s="590"/>
      <c r="F511" s="591"/>
      <c r="G511" s="591"/>
      <c r="H511" s="591"/>
      <c r="I511" s="591"/>
      <c r="J511" s="590"/>
      <c r="K511" s="590"/>
      <c r="L511" s="590"/>
      <c r="M511" s="590"/>
      <c r="N511" s="590"/>
      <c r="O511" s="590"/>
      <c r="P511" s="590"/>
      <c r="Q511" s="590"/>
      <c r="R511" s="590"/>
      <c r="S511" s="590"/>
      <c r="T511" s="590"/>
      <c r="U511" s="590"/>
      <c r="V511" s="590"/>
      <c r="W511" s="590"/>
      <c r="X511" s="591"/>
      <c r="Y511" s="591"/>
      <c r="Z511" s="591"/>
    </row>
    <row r="512" spans="1:26">
      <c r="A512" s="591"/>
      <c r="B512" s="591"/>
      <c r="C512" s="591"/>
      <c r="D512" s="590"/>
      <c r="E512" s="590"/>
      <c r="F512" s="591"/>
      <c r="G512" s="591"/>
      <c r="H512" s="591"/>
      <c r="I512" s="591"/>
      <c r="J512" s="590"/>
      <c r="K512" s="590"/>
      <c r="L512" s="590"/>
      <c r="M512" s="590"/>
      <c r="N512" s="590"/>
      <c r="O512" s="590"/>
      <c r="P512" s="590"/>
      <c r="Q512" s="590"/>
      <c r="R512" s="590"/>
      <c r="S512" s="590"/>
      <c r="T512" s="590"/>
      <c r="U512" s="590"/>
      <c r="V512" s="590"/>
      <c r="W512" s="590"/>
      <c r="X512" s="591"/>
      <c r="Y512" s="591"/>
      <c r="Z512" s="591"/>
    </row>
    <row r="513" spans="1:26">
      <c r="A513" s="591"/>
      <c r="B513" s="591"/>
      <c r="C513" s="591"/>
      <c r="D513" s="590"/>
      <c r="E513" s="590"/>
      <c r="F513" s="591"/>
      <c r="G513" s="591"/>
      <c r="H513" s="591"/>
      <c r="I513" s="591"/>
      <c r="J513" s="590"/>
      <c r="K513" s="590"/>
      <c r="L513" s="590"/>
      <c r="M513" s="590"/>
      <c r="N513" s="590"/>
      <c r="O513" s="590"/>
      <c r="P513" s="590"/>
      <c r="Q513" s="590"/>
      <c r="R513" s="590"/>
      <c r="S513" s="590"/>
      <c r="T513" s="590"/>
      <c r="U513" s="590"/>
      <c r="V513" s="590"/>
      <c r="W513" s="590"/>
      <c r="X513" s="591"/>
      <c r="Y513" s="591"/>
      <c r="Z513" s="591"/>
    </row>
    <row r="514" spans="1:26">
      <c r="A514" s="591"/>
      <c r="B514" s="591"/>
      <c r="C514" s="591"/>
      <c r="D514" s="590"/>
      <c r="E514" s="590"/>
      <c r="F514" s="591"/>
      <c r="G514" s="591"/>
      <c r="H514" s="591"/>
      <c r="I514" s="591"/>
      <c r="J514" s="590"/>
      <c r="K514" s="590"/>
      <c r="L514" s="590"/>
      <c r="M514" s="590"/>
      <c r="N514" s="590"/>
      <c r="O514" s="590"/>
      <c r="P514" s="590"/>
      <c r="Q514" s="590"/>
      <c r="R514" s="590"/>
      <c r="S514" s="590"/>
      <c r="T514" s="590"/>
      <c r="U514" s="590"/>
      <c r="V514" s="590"/>
      <c r="W514" s="590"/>
      <c r="X514" s="591"/>
      <c r="Y514" s="591"/>
      <c r="Z514" s="591"/>
    </row>
    <row r="515" spans="1:26">
      <c r="A515" s="591"/>
      <c r="B515" s="591"/>
      <c r="C515" s="591"/>
      <c r="D515" s="590"/>
      <c r="E515" s="590"/>
      <c r="F515" s="591"/>
      <c r="G515" s="591"/>
      <c r="H515" s="591"/>
      <c r="I515" s="591"/>
      <c r="J515" s="590"/>
      <c r="K515" s="590"/>
      <c r="L515" s="590"/>
      <c r="M515" s="590"/>
      <c r="N515" s="590"/>
      <c r="O515" s="590"/>
      <c r="P515" s="590"/>
      <c r="Q515" s="590"/>
      <c r="R515" s="590"/>
      <c r="S515" s="590"/>
      <c r="T515" s="590"/>
      <c r="U515" s="590"/>
      <c r="V515" s="590"/>
      <c r="W515" s="590"/>
      <c r="X515" s="591"/>
      <c r="Y515" s="591"/>
      <c r="Z515" s="591"/>
    </row>
    <row r="516" spans="1:26">
      <c r="A516" s="591"/>
      <c r="B516" s="591"/>
      <c r="C516" s="591"/>
      <c r="D516" s="590"/>
      <c r="E516" s="590"/>
      <c r="F516" s="591"/>
      <c r="G516" s="591"/>
      <c r="H516" s="591"/>
      <c r="I516" s="591"/>
      <c r="J516" s="590"/>
      <c r="K516" s="590"/>
      <c r="L516" s="590"/>
      <c r="M516" s="590"/>
      <c r="N516" s="590"/>
      <c r="O516" s="590"/>
      <c r="P516" s="590"/>
      <c r="Q516" s="590"/>
      <c r="R516" s="590"/>
      <c r="S516" s="590"/>
      <c r="T516" s="590"/>
      <c r="U516" s="590"/>
      <c r="V516" s="590"/>
      <c r="W516" s="590"/>
      <c r="X516" s="591"/>
      <c r="Y516" s="591"/>
      <c r="Z516" s="591"/>
    </row>
    <row r="517" spans="1:26">
      <c r="A517" s="591"/>
      <c r="B517" s="591"/>
      <c r="C517" s="591"/>
      <c r="D517" s="590"/>
      <c r="E517" s="590"/>
      <c r="F517" s="591"/>
      <c r="G517" s="591"/>
      <c r="H517" s="591"/>
      <c r="I517" s="591"/>
      <c r="J517" s="590"/>
      <c r="K517" s="590"/>
      <c r="L517" s="590"/>
      <c r="M517" s="590"/>
      <c r="N517" s="590"/>
      <c r="O517" s="590"/>
      <c r="P517" s="590"/>
      <c r="Q517" s="590"/>
      <c r="R517" s="590"/>
      <c r="S517" s="590"/>
      <c r="T517" s="590"/>
      <c r="U517" s="590"/>
      <c r="V517" s="590"/>
      <c r="W517" s="590"/>
      <c r="X517" s="591"/>
      <c r="Y517" s="591"/>
      <c r="Z517" s="591"/>
    </row>
    <row r="518" spans="1:26">
      <c r="A518" s="591"/>
      <c r="B518" s="591"/>
      <c r="C518" s="591"/>
      <c r="D518" s="590"/>
      <c r="E518" s="590"/>
      <c r="F518" s="591"/>
      <c r="G518" s="591"/>
      <c r="H518" s="591"/>
      <c r="I518" s="591"/>
      <c r="J518" s="590"/>
      <c r="K518" s="590"/>
      <c r="L518" s="590"/>
      <c r="M518" s="590"/>
      <c r="N518" s="590"/>
      <c r="O518" s="590"/>
      <c r="P518" s="590"/>
      <c r="Q518" s="590"/>
      <c r="R518" s="590"/>
      <c r="S518" s="590"/>
      <c r="T518" s="590"/>
      <c r="U518" s="590"/>
      <c r="V518" s="590"/>
      <c r="W518" s="590"/>
      <c r="X518" s="591"/>
      <c r="Y518" s="591"/>
      <c r="Z518" s="591"/>
    </row>
    <row r="519" spans="1:26">
      <c r="A519" s="591"/>
      <c r="B519" s="591"/>
      <c r="C519" s="591"/>
      <c r="D519" s="590"/>
      <c r="E519" s="590"/>
      <c r="F519" s="591"/>
      <c r="G519" s="591"/>
      <c r="H519" s="591"/>
      <c r="I519" s="591"/>
      <c r="J519" s="590"/>
      <c r="K519" s="590"/>
      <c r="L519" s="590"/>
      <c r="M519" s="590"/>
      <c r="N519" s="590"/>
      <c r="O519" s="590"/>
      <c r="P519" s="590"/>
      <c r="Q519" s="590"/>
      <c r="R519" s="590"/>
      <c r="S519" s="590"/>
      <c r="T519" s="590"/>
      <c r="U519" s="590"/>
      <c r="V519" s="590"/>
      <c r="W519" s="590"/>
      <c r="X519" s="591"/>
      <c r="Y519" s="591"/>
      <c r="Z519" s="591"/>
    </row>
    <row r="520" spans="1:26">
      <c r="A520" s="591"/>
      <c r="B520" s="591"/>
      <c r="C520" s="591"/>
      <c r="D520" s="590"/>
      <c r="E520" s="590"/>
      <c r="F520" s="591"/>
      <c r="G520" s="591"/>
      <c r="H520" s="591"/>
      <c r="I520" s="591"/>
      <c r="J520" s="590"/>
      <c r="K520" s="590"/>
      <c r="L520" s="590"/>
      <c r="M520" s="590"/>
      <c r="N520" s="590"/>
      <c r="O520" s="590"/>
      <c r="P520" s="590"/>
      <c r="Q520" s="590"/>
      <c r="R520" s="590"/>
      <c r="S520" s="590"/>
      <c r="T520" s="590"/>
      <c r="U520" s="590"/>
      <c r="V520" s="590"/>
      <c r="W520" s="590"/>
      <c r="X520" s="591"/>
      <c r="Y520" s="591"/>
      <c r="Z520" s="591"/>
    </row>
    <row r="521" spans="1:26">
      <c r="A521" s="591"/>
      <c r="B521" s="591"/>
      <c r="C521" s="591"/>
      <c r="D521" s="590"/>
      <c r="E521" s="590"/>
      <c r="F521" s="591"/>
      <c r="G521" s="591"/>
      <c r="H521" s="591"/>
      <c r="I521" s="591"/>
      <c r="J521" s="590"/>
      <c r="K521" s="590"/>
      <c r="L521" s="590"/>
      <c r="M521" s="590"/>
      <c r="N521" s="590"/>
      <c r="O521" s="590"/>
      <c r="P521" s="590"/>
      <c r="Q521" s="590"/>
      <c r="R521" s="590"/>
      <c r="S521" s="590"/>
      <c r="T521" s="590"/>
      <c r="U521" s="590"/>
      <c r="V521" s="590"/>
      <c r="W521" s="590"/>
      <c r="X521" s="591"/>
      <c r="Y521" s="591"/>
      <c r="Z521" s="591"/>
    </row>
    <row r="522" spans="1:26">
      <c r="A522" s="591"/>
      <c r="B522" s="591"/>
      <c r="C522" s="591"/>
      <c r="D522" s="590"/>
      <c r="E522" s="590"/>
      <c r="F522" s="591"/>
      <c r="G522" s="591"/>
      <c r="H522" s="591"/>
      <c r="I522" s="591"/>
      <c r="J522" s="590"/>
      <c r="K522" s="590"/>
      <c r="L522" s="590"/>
      <c r="M522" s="590"/>
      <c r="N522" s="590"/>
      <c r="O522" s="590"/>
      <c r="P522" s="590"/>
      <c r="Q522" s="590"/>
      <c r="R522" s="590"/>
      <c r="S522" s="590"/>
      <c r="T522" s="590"/>
      <c r="U522" s="590"/>
      <c r="V522" s="590"/>
      <c r="W522" s="590"/>
      <c r="X522" s="591"/>
      <c r="Y522" s="591"/>
      <c r="Z522" s="591"/>
    </row>
    <row r="523" spans="1:26">
      <c r="A523" s="591"/>
      <c r="B523" s="591"/>
      <c r="C523" s="591"/>
      <c r="D523" s="590"/>
      <c r="E523" s="590"/>
      <c r="F523" s="591"/>
      <c r="G523" s="591"/>
      <c r="H523" s="591"/>
      <c r="I523" s="591"/>
      <c r="J523" s="590"/>
      <c r="K523" s="590"/>
      <c r="L523" s="590"/>
      <c r="M523" s="590"/>
      <c r="N523" s="590"/>
      <c r="O523" s="590"/>
      <c r="P523" s="590"/>
      <c r="Q523" s="590"/>
      <c r="R523" s="590"/>
      <c r="S523" s="590"/>
      <c r="T523" s="590"/>
      <c r="U523" s="590"/>
      <c r="V523" s="590"/>
      <c r="W523" s="590"/>
      <c r="X523" s="591"/>
      <c r="Y523" s="591"/>
      <c r="Z523" s="591"/>
    </row>
    <row r="524" spans="1:26">
      <c r="A524" s="591"/>
      <c r="B524" s="591"/>
      <c r="C524" s="591"/>
      <c r="D524" s="590"/>
      <c r="E524" s="590"/>
      <c r="F524" s="591"/>
      <c r="G524" s="591"/>
      <c r="H524" s="591"/>
      <c r="I524" s="591"/>
      <c r="J524" s="590"/>
      <c r="K524" s="590"/>
      <c r="L524" s="590"/>
      <c r="M524" s="590"/>
      <c r="N524" s="590"/>
      <c r="O524" s="590"/>
      <c r="P524" s="590"/>
      <c r="Q524" s="590"/>
      <c r="R524" s="590"/>
      <c r="S524" s="590"/>
      <c r="T524" s="590"/>
      <c r="U524" s="590"/>
      <c r="V524" s="590"/>
      <c r="W524" s="590"/>
      <c r="X524" s="591"/>
      <c r="Y524" s="591"/>
      <c r="Z524" s="591"/>
    </row>
    <row r="525" spans="1:26">
      <c r="A525" s="591"/>
      <c r="B525" s="591"/>
      <c r="C525" s="591"/>
      <c r="D525" s="590"/>
      <c r="E525" s="590"/>
      <c r="F525" s="591"/>
      <c r="G525" s="591"/>
      <c r="H525" s="591"/>
      <c r="I525" s="591"/>
      <c r="J525" s="590"/>
      <c r="K525" s="590"/>
      <c r="L525" s="590"/>
      <c r="M525" s="590"/>
      <c r="N525" s="590"/>
      <c r="O525" s="590"/>
      <c r="P525" s="590"/>
      <c r="Q525" s="590"/>
      <c r="R525" s="590"/>
      <c r="S525" s="590"/>
      <c r="T525" s="590"/>
      <c r="U525" s="590"/>
      <c r="V525" s="590"/>
      <c r="W525" s="590"/>
      <c r="X525" s="591"/>
      <c r="Y525" s="591"/>
      <c r="Z525" s="591"/>
    </row>
    <row r="526" spans="1:26">
      <c r="A526" s="591"/>
      <c r="B526" s="591"/>
      <c r="C526" s="591"/>
      <c r="D526" s="590"/>
      <c r="E526" s="590"/>
      <c r="F526" s="591"/>
      <c r="G526" s="591"/>
      <c r="H526" s="591"/>
      <c r="I526" s="591"/>
      <c r="J526" s="590"/>
      <c r="K526" s="590"/>
      <c r="L526" s="590"/>
      <c r="M526" s="590"/>
      <c r="N526" s="590"/>
      <c r="O526" s="590"/>
      <c r="P526" s="590"/>
      <c r="Q526" s="590"/>
      <c r="R526" s="590"/>
      <c r="S526" s="590"/>
      <c r="T526" s="590"/>
      <c r="U526" s="590"/>
      <c r="V526" s="590"/>
      <c r="W526" s="590"/>
      <c r="X526" s="591"/>
      <c r="Y526" s="591"/>
      <c r="Z526" s="591"/>
    </row>
    <row r="527" spans="1:26">
      <c r="A527" s="591"/>
      <c r="B527" s="591"/>
      <c r="C527" s="591"/>
      <c r="D527" s="590"/>
      <c r="E527" s="590"/>
      <c r="F527" s="591"/>
      <c r="G527" s="591"/>
      <c r="H527" s="591"/>
      <c r="I527" s="591"/>
      <c r="J527" s="590"/>
      <c r="K527" s="590"/>
      <c r="L527" s="590"/>
      <c r="M527" s="590"/>
      <c r="N527" s="590"/>
      <c r="O527" s="590"/>
      <c r="P527" s="590"/>
      <c r="Q527" s="590"/>
      <c r="R527" s="590"/>
      <c r="S527" s="590"/>
      <c r="T527" s="590"/>
      <c r="U527" s="590"/>
      <c r="V527" s="590"/>
      <c r="W527" s="590"/>
      <c r="X527" s="591"/>
      <c r="Y527" s="591"/>
      <c r="Z527" s="591"/>
    </row>
    <row r="528" spans="1:26">
      <c r="A528" s="591"/>
      <c r="B528" s="591"/>
      <c r="C528" s="591"/>
      <c r="D528" s="590"/>
      <c r="E528" s="590"/>
      <c r="F528" s="591"/>
      <c r="G528" s="591"/>
      <c r="H528" s="591"/>
      <c r="I528" s="591"/>
      <c r="J528" s="590"/>
      <c r="K528" s="590"/>
      <c r="L528" s="590"/>
      <c r="M528" s="590"/>
      <c r="N528" s="590"/>
      <c r="O528" s="590"/>
      <c r="P528" s="590"/>
      <c r="Q528" s="590"/>
      <c r="R528" s="590"/>
      <c r="S528" s="590"/>
      <c r="T528" s="590"/>
      <c r="U528" s="590"/>
      <c r="V528" s="590"/>
      <c r="W528" s="590"/>
      <c r="X528" s="591"/>
      <c r="Y528" s="591"/>
      <c r="Z528" s="591"/>
    </row>
    <row r="529" spans="1:26">
      <c r="A529" s="591"/>
      <c r="B529" s="591"/>
      <c r="C529" s="591"/>
      <c r="D529" s="590"/>
      <c r="E529" s="590"/>
      <c r="F529" s="591"/>
      <c r="G529" s="591"/>
      <c r="H529" s="591"/>
      <c r="I529" s="591"/>
      <c r="J529" s="590"/>
      <c r="K529" s="590"/>
      <c r="L529" s="590"/>
      <c r="M529" s="590"/>
      <c r="N529" s="590"/>
      <c r="O529" s="590"/>
      <c r="P529" s="590"/>
      <c r="Q529" s="590"/>
      <c r="R529" s="590"/>
      <c r="S529" s="590"/>
      <c r="T529" s="590"/>
      <c r="U529" s="590"/>
      <c r="V529" s="590"/>
      <c r="W529" s="590"/>
      <c r="X529" s="591"/>
      <c r="Y529" s="591"/>
      <c r="Z529" s="591"/>
    </row>
    <row r="530" spans="1:26">
      <c r="A530" s="591"/>
      <c r="B530" s="591"/>
      <c r="C530" s="591"/>
      <c r="D530" s="590"/>
      <c r="E530" s="590"/>
      <c r="F530" s="591"/>
      <c r="G530" s="591"/>
      <c r="H530" s="591"/>
      <c r="I530" s="591"/>
      <c r="J530" s="590"/>
      <c r="K530" s="590"/>
      <c r="L530" s="590"/>
      <c r="M530" s="590"/>
      <c r="N530" s="590"/>
      <c r="O530" s="590"/>
      <c r="P530" s="590"/>
      <c r="Q530" s="590"/>
      <c r="R530" s="590"/>
      <c r="S530" s="590"/>
      <c r="T530" s="590"/>
      <c r="U530" s="590"/>
      <c r="V530" s="590"/>
      <c r="W530" s="590"/>
      <c r="X530" s="591"/>
      <c r="Y530" s="591"/>
      <c r="Z530" s="591"/>
    </row>
    <row r="531" spans="1:26">
      <c r="A531" s="591"/>
      <c r="B531" s="591"/>
      <c r="C531" s="591"/>
      <c r="D531" s="590"/>
      <c r="E531" s="590"/>
      <c r="F531" s="591"/>
      <c r="G531" s="591"/>
      <c r="H531" s="591"/>
      <c r="I531" s="591"/>
      <c r="J531" s="590"/>
      <c r="K531" s="590"/>
      <c r="L531" s="590"/>
      <c r="M531" s="590"/>
      <c r="N531" s="590"/>
      <c r="O531" s="590"/>
      <c r="P531" s="590"/>
      <c r="Q531" s="590"/>
      <c r="R531" s="590"/>
      <c r="S531" s="590"/>
      <c r="T531" s="590"/>
      <c r="U531" s="590"/>
      <c r="V531" s="590"/>
      <c r="W531" s="590"/>
      <c r="X531" s="591"/>
      <c r="Y531" s="591"/>
      <c r="Z531" s="591"/>
    </row>
    <row r="532" spans="1:26">
      <c r="A532" s="591"/>
      <c r="B532" s="591"/>
      <c r="C532" s="591"/>
      <c r="D532" s="590"/>
      <c r="E532" s="590"/>
      <c r="F532" s="591"/>
      <c r="G532" s="591"/>
      <c r="H532" s="591"/>
      <c r="I532" s="591"/>
      <c r="J532" s="590"/>
      <c r="K532" s="590"/>
      <c r="L532" s="590"/>
      <c r="M532" s="590"/>
      <c r="N532" s="590"/>
      <c r="O532" s="590"/>
      <c r="P532" s="590"/>
      <c r="Q532" s="590"/>
      <c r="R532" s="590"/>
      <c r="S532" s="590"/>
      <c r="T532" s="590"/>
      <c r="U532" s="590"/>
      <c r="V532" s="590"/>
      <c r="W532" s="590"/>
      <c r="X532" s="591"/>
      <c r="Y532" s="591"/>
      <c r="Z532" s="591"/>
    </row>
    <row r="533" spans="1:26">
      <c r="A533" s="591"/>
      <c r="B533" s="591"/>
      <c r="C533" s="591"/>
      <c r="D533" s="590"/>
      <c r="E533" s="590"/>
      <c r="F533" s="591"/>
      <c r="G533" s="591"/>
      <c r="H533" s="591"/>
      <c r="I533" s="591"/>
      <c r="J533" s="590"/>
      <c r="K533" s="590"/>
      <c r="L533" s="590"/>
      <c r="M533" s="590"/>
      <c r="N533" s="590"/>
      <c r="O533" s="590"/>
      <c r="P533" s="590"/>
      <c r="Q533" s="590"/>
      <c r="R533" s="590"/>
      <c r="S533" s="590"/>
      <c r="T533" s="590"/>
      <c r="U533" s="590"/>
      <c r="V533" s="590"/>
      <c r="W533" s="590"/>
      <c r="X533" s="591"/>
      <c r="Y533" s="591"/>
      <c r="Z533" s="591"/>
    </row>
    <row r="534" spans="1:26">
      <c r="A534" s="591"/>
      <c r="B534" s="591"/>
      <c r="C534" s="591"/>
      <c r="D534" s="590"/>
      <c r="E534" s="590"/>
      <c r="F534" s="591"/>
      <c r="G534" s="591"/>
      <c r="H534" s="591"/>
      <c r="I534" s="591"/>
      <c r="J534" s="590"/>
      <c r="K534" s="590"/>
      <c r="L534" s="590"/>
      <c r="M534" s="590"/>
      <c r="N534" s="590"/>
      <c r="O534" s="590"/>
      <c r="P534" s="590"/>
      <c r="Q534" s="590"/>
      <c r="R534" s="590"/>
      <c r="S534" s="590"/>
      <c r="T534" s="590"/>
      <c r="U534" s="590"/>
      <c r="V534" s="590"/>
      <c r="W534" s="590"/>
      <c r="X534" s="591"/>
      <c r="Y534" s="591"/>
      <c r="Z534" s="591"/>
    </row>
    <row r="535" spans="1:26">
      <c r="A535" s="591"/>
      <c r="B535" s="591"/>
      <c r="C535" s="591"/>
      <c r="D535" s="590"/>
      <c r="E535" s="590"/>
      <c r="F535" s="591"/>
      <c r="G535" s="591"/>
      <c r="H535" s="591"/>
      <c r="I535" s="591"/>
      <c r="J535" s="590"/>
      <c r="K535" s="590"/>
      <c r="L535" s="590"/>
      <c r="M535" s="590"/>
      <c r="N535" s="590"/>
      <c r="O535" s="590"/>
      <c r="P535" s="590"/>
      <c r="Q535" s="590"/>
      <c r="R535" s="590"/>
      <c r="S535" s="590"/>
      <c r="T535" s="590"/>
      <c r="U535" s="590"/>
      <c r="V535" s="590"/>
      <c r="W535" s="590"/>
      <c r="X535" s="591"/>
      <c r="Y535" s="591"/>
      <c r="Z535" s="591"/>
    </row>
    <row r="536" spans="1:26">
      <c r="A536" s="591"/>
      <c r="B536" s="591"/>
      <c r="C536" s="591"/>
      <c r="D536" s="590"/>
      <c r="E536" s="590"/>
      <c r="F536" s="591"/>
      <c r="G536" s="591"/>
      <c r="H536" s="591"/>
      <c r="I536" s="591"/>
      <c r="J536" s="590"/>
      <c r="K536" s="590"/>
      <c r="L536" s="590"/>
      <c r="M536" s="590"/>
      <c r="N536" s="590"/>
      <c r="O536" s="590"/>
      <c r="P536" s="590"/>
      <c r="Q536" s="590"/>
      <c r="R536" s="590"/>
      <c r="S536" s="590"/>
      <c r="T536" s="590"/>
      <c r="U536" s="590"/>
      <c r="V536" s="590"/>
      <c r="W536" s="590"/>
      <c r="X536" s="591"/>
      <c r="Y536" s="591"/>
      <c r="Z536" s="591"/>
    </row>
    <row r="537" spans="1:26">
      <c r="A537" s="591"/>
      <c r="B537" s="591"/>
      <c r="C537" s="591"/>
      <c r="D537" s="590"/>
      <c r="E537" s="590"/>
      <c r="F537" s="591"/>
      <c r="G537" s="591"/>
      <c r="H537" s="591"/>
      <c r="I537" s="591"/>
      <c r="J537" s="590"/>
      <c r="K537" s="590"/>
      <c r="L537" s="590"/>
      <c r="M537" s="590"/>
      <c r="N537" s="590"/>
      <c r="O537" s="590"/>
      <c r="P537" s="590"/>
      <c r="Q537" s="590"/>
      <c r="R537" s="590"/>
      <c r="S537" s="590"/>
      <c r="T537" s="590"/>
      <c r="U537" s="590"/>
      <c r="V537" s="590"/>
      <c r="W537" s="590"/>
      <c r="X537" s="591"/>
      <c r="Y537" s="591"/>
      <c r="Z537" s="591"/>
    </row>
    <row r="538" spans="1:26">
      <c r="A538" s="591"/>
      <c r="B538" s="591"/>
      <c r="C538" s="591"/>
      <c r="D538" s="590"/>
      <c r="E538" s="590"/>
      <c r="F538" s="591"/>
      <c r="G538" s="591"/>
      <c r="H538" s="591"/>
      <c r="I538" s="591"/>
      <c r="J538" s="590"/>
      <c r="K538" s="590"/>
      <c r="L538" s="590"/>
      <c r="M538" s="590"/>
      <c r="N538" s="590"/>
      <c r="O538" s="590"/>
      <c r="P538" s="590"/>
      <c r="Q538" s="590"/>
      <c r="R538" s="590"/>
      <c r="S538" s="590"/>
      <c r="T538" s="590"/>
      <c r="U538" s="590"/>
      <c r="V538" s="590"/>
      <c r="W538" s="590"/>
      <c r="X538" s="591"/>
      <c r="Y538" s="591"/>
      <c r="Z538" s="591"/>
    </row>
    <row r="539" spans="1:26">
      <c r="A539" s="591"/>
      <c r="B539" s="591"/>
      <c r="C539" s="591"/>
      <c r="D539" s="590"/>
      <c r="E539" s="590"/>
      <c r="F539" s="591"/>
      <c r="G539" s="591"/>
      <c r="H539" s="591"/>
      <c r="I539" s="591"/>
      <c r="J539" s="590"/>
      <c r="K539" s="590"/>
      <c r="L539" s="590"/>
      <c r="M539" s="590"/>
      <c r="N539" s="590"/>
      <c r="O539" s="590"/>
      <c r="P539" s="590"/>
      <c r="Q539" s="590"/>
      <c r="R539" s="590"/>
      <c r="S539" s="590"/>
      <c r="T539" s="590"/>
      <c r="U539" s="590"/>
      <c r="V539" s="590"/>
      <c r="W539" s="590"/>
      <c r="X539" s="591"/>
      <c r="Y539" s="591"/>
      <c r="Z539" s="591"/>
    </row>
    <row r="540" spans="1:26">
      <c r="A540" s="591"/>
      <c r="B540" s="591"/>
      <c r="C540" s="591"/>
      <c r="D540" s="590"/>
      <c r="E540" s="590"/>
      <c r="F540" s="591"/>
      <c r="G540" s="591"/>
      <c r="H540" s="591"/>
      <c r="I540" s="591"/>
      <c r="J540" s="590"/>
      <c r="K540" s="590"/>
      <c r="L540" s="590"/>
      <c r="M540" s="590"/>
      <c r="N540" s="590"/>
      <c r="O540" s="590"/>
      <c r="P540" s="590"/>
      <c r="Q540" s="590"/>
      <c r="R540" s="590"/>
      <c r="S540" s="590"/>
      <c r="T540" s="590"/>
      <c r="U540" s="590"/>
      <c r="V540" s="590"/>
      <c r="W540" s="590"/>
      <c r="X540" s="591"/>
      <c r="Y540" s="591"/>
      <c r="Z540" s="591"/>
    </row>
    <row r="541" spans="1:26">
      <c r="A541" s="591"/>
      <c r="B541" s="591"/>
      <c r="C541" s="591"/>
      <c r="D541" s="590"/>
      <c r="E541" s="590"/>
      <c r="F541" s="591"/>
      <c r="G541" s="591"/>
      <c r="H541" s="591"/>
      <c r="I541" s="591"/>
      <c r="J541" s="590"/>
      <c r="K541" s="590"/>
      <c r="L541" s="590"/>
      <c r="M541" s="590"/>
      <c r="N541" s="590"/>
      <c r="O541" s="590"/>
      <c r="P541" s="590"/>
      <c r="Q541" s="590"/>
      <c r="R541" s="590"/>
      <c r="S541" s="590"/>
      <c r="T541" s="590"/>
      <c r="U541" s="590"/>
      <c r="V541" s="590"/>
      <c r="W541" s="590"/>
      <c r="X541" s="591"/>
      <c r="Y541" s="591"/>
      <c r="Z541" s="591"/>
    </row>
    <row r="542" spans="1:26">
      <c r="A542" s="591"/>
      <c r="B542" s="591"/>
      <c r="C542" s="591"/>
      <c r="D542" s="590"/>
      <c r="E542" s="590"/>
      <c r="F542" s="591"/>
      <c r="G542" s="591"/>
      <c r="H542" s="591"/>
      <c r="I542" s="591"/>
      <c r="J542" s="590"/>
      <c r="K542" s="590"/>
      <c r="L542" s="590"/>
      <c r="M542" s="590"/>
      <c r="N542" s="590"/>
      <c r="O542" s="590"/>
      <c r="P542" s="590"/>
      <c r="Q542" s="590"/>
      <c r="R542" s="590"/>
      <c r="S542" s="590"/>
      <c r="T542" s="590"/>
      <c r="U542" s="590"/>
      <c r="V542" s="590"/>
      <c r="W542" s="590"/>
      <c r="X542" s="591"/>
      <c r="Y542" s="591"/>
      <c r="Z542" s="591"/>
    </row>
    <row r="543" spans="1:26">
      <c r="A543" s="591"/>
      <c r="B543" s="591"/>
      <c r="C543" s="591"/>
      <c r="D543" s="590"/>
      <c r="E543" s="590"/>
      <c r="F543" s="591"/>
      <c r="G543" s="591"/>
      <c r="H543" s="591"/>
      <c r="I543" s="591"/>
      <c r="J543" s="590"/>
      <c r="K543" s="590"/>
      <c r="L543" s="590"/>
      <c r="M543" s="590"/>
      <c r="N543" s="590"/>
      <c r="O543" s="590"/>
      <c r="P543" s="590"/>
      <c r="Q543" s="590"/>
      <c r="R543" s="590"/>
      <c r="S543" s="590"/>
      <c r="T543" s="590"/>
      <c r="U543" s="590"/>
      <c r="V543" s="590"/>
      <c r="W543" s="590"/>
      <c r="X543" s="591"/>
      <c r="Y543" s="591"/>
      <c r="Z543" s="591"/>
    </row>
    <row r="544" spans="1:26">
      <c r="A544" s="591"/>
      <c r="B544" s="591"/>
      <c r="C544" s="591"/>
      <c r="D544" s="590"/>
      <c r="E544" s="590"/>
      <c r="F544" s="591"/>
      <c r="G544" s="591"/>
      <c r="H544" s="591"/>
      <c r="I544" s="591"/>
      <c r="J544" s="590"/>
      <c r="K544" s="590"/>
      <c r="L544" s="590"/>
      <c r="M544" s="590"/>
      <c r="N544" s="590"/>
      <c r="O544" s="590"/>
      <c r="P544" s="590"/>
      <c r="Q544" s="590"/>
      <c r="R544" s="590"/>
      <c r="S544" s="590"/>
      <c r="T544" s="590"/>
      <c r="U544" s="590"/>
      <c r="V544" s="590"/>
      <c r="W544" s="590"/>
      <c r="X544" s="591"/>
      <c r="Y544" s="591"/>
      <c r="Z544" s="591"/>
    </row>
    <row r="545" spans="1:26">
      <c r="A545" s="591"/>
      <c r="B545" s="591"/>
      <c r="C545" s="591"/>
      <c r="D545" s="590"/>
      <c r="E545" s="590"/>
      <c r="F545" s="591"/>
      <c r="G545" s="591"/>
      <c r="H545" s="591"/>
      <c r="I545" s="591"/>
      <c r="J545" s="590"/>
      <c r="K545" s="590"/>
      <c r="L545" s="590"/>
      <c r="M545" s="590"/>
      <c r="N545" s="590"/>
      <c r="O545" s="590"/>
      <c r="P545" s="590"/>
      <c r="Q545" s="590"/>
      <c r="R545" s="590"/>
      <c r="S545" s="590"/>
      <c r="T545" s="590"/>
      <c r="U545" s="590"/>
      <c r="V545" s="590"/>
      <c r="W545" s="590"/>
      <c r="X545" s="591"/>
      <c r="Y545" s="591"/>
      <c r="Z545" s="591"/>
    </row>
    <row r="546" spans="1:26">
      <c r="A546" s="591"/>
      <c r="B546" s="591"/>
      <c r="C546" s="591"/>
      <c r="D546" s="590"/>
      <c r="E546" s="590"/>
      <c r="F546" s="591"/>
      <c r="G546" s="591"/>
      <c r="H546" s="591"/>
      <c r="I546" s="591"/>
      <c r="J546" s="590"/>
      <c r="K546" s="590"/>
      <c r="L546" s="590"/>
      <c r="M546" s="590"/>
      <c r="N546" s="590"/>
      <c r="O546" s="590"/>
      <c r="P546" s="590"/>
      <c r="Q546" s="590"/>
      <c r="R546" s="590"/>
      <c r="S546" s="590"/>
      <c r="T546" s="590"/>
      <c r="U546" s="590"/>
      <c r="V546" s="590"/>
      <c r="W546" s="590"/>
      <c r="X546" s="591"/>
      <c r="Y546" s="591"/>
      <c r="Z546" s="591"/>
    </row>
    <row r="547" spans="1:26">
      <c r="A547" s="591"/>
      <c r="B547" s="591"/>
      <c r="C547" s="591"/>
      <c r="D547" s="590"/>
      <c r="E547" s="590"/>
      <c r="F547" s="591"/>
      <c r="G547" s="591"/>
      <c r="H547" s="591"/>
      <c r="I547" s="591"/>
      <c r="J547" s="590"/>
      <c r="K547" s="590"/>
      <c r="L547" s="590"/>
      <c r="M547" s="590"/>
      <c r="N547" s="590"/>
      <c r="O547" s="590"/>
      <c r="P547" s="590"/>
      <c r="Q547" s="590"/>
      <c r="R547" s="590"/>
      <c r="S547" s="590"/>
      <c r="T547" s="590"/>
      <c r="U547" s="590"/>
      <c r="V547" s="590"/>
      <c r="W547" s="590"/>
      <c r="X547" s="591"/>
      <c r="Y547" s="591"/>
      <c r="Z547" s="591"/>
    </row>
    <row r="548" spans="1:26">
      <c r="A548" s="591"/>
      <c r="B548" s="591"/>
      <c r="C548" s="591"/>
      <c r="D548" s="590"/>
      <c r="E548" s="590"/>
      <c r="F548" s="591"/>
      <c r="G548" s="591"/>
      <c r="H548" s="591"/>
      <c r="I548" s="591"/>
      <c r="J548" s="590"/>
      <c r="K548" s="590"/>
      <c r="L548" s="590"/>
      <c r="M548" s="590"/>
      <c r="N548" s="590"/>
      <c r="O548" s="590"/>
      <c r="P548" s="590"/>
      <c r="Q548" s="590"/>
      <c r="R548" s="590"/>
      <c r="S548" s="590"/>
      <c r="T548" s="590"/>
      <c r="U548" s="590"/>
      <c r="V548" s="590"/>
      <c r="W548" s="590"/>
      <c r="X548" s="591"/>
      <c r="Y548" s="591"/>
      <c r="Z548" s="591"/>
    </row>
    <row r="549" spans="1:26">
      <c r="A549" s="591"/>
      <c r="B549" s="591"/>
      <c r="C549" s="591"/>
      <c r="D549" s="590"/>
      <c r="E549" s="590"/>
      <c r="F549" s="591"/>
      <c r="G549" s="591"/>
      <c r="H549" s="591"/>
      <c r="I549" s="591"/>
      <c r="J549" s="590"/>
      <c r="K549" s="590"/>
      <c r="L549" s="590"/>
      <c r="M549" s="590"/>
      <c r="N549" s="590"/>
      <c r="O549" s="590"/>
      <c r="P549" s="590"/>
      <c r="Q549" s="590"/>
      <c r="R549" s="590"/>
      <c r="S549" s="590"/>
      <c r="T549" s="590"/>
      <c r="U549" s="590"/>
      <c r="V549" s="590"/>
      <c r="W549" s="590"/>
      <c r="X549" s="591"/>
      <c r="Y549" s="591"/>
      <c r="Z549" s="591"/>
    </row>
    <row r="550" spans="1:26">
      <c r="A550" s="591"/>
      <c r="B550" s="591"/>
      <c r="C550" s="591"/>
      <c r="D550" s="590"/>
      <c r="E550" s="590"/>
      <c r="F550" s="591"/>
      <c r="G550" s="591"/>
      <c r="H550" s="591"/>
      <c r="I550" s="591"/>
      <c r="J550" s="590"/>
      <c r="K550" s="590"/>
      <c r="L550" s="590"/>
      <c r="M550" s="590"/>
      <c r="N550" s="590"/>
      <c r="O550" s="590"/>
      <c r="P550" s="590"/>
      <c r="Q550" s="590"/>
      <c r="R550" s="590"/>
      <c r="S550" s="590"/>
      <c r="T550" s="590"/>
      <c r="U550" s="590"/>
      <c r="V550" s="590"/>
      <c r="W550" s="590"/>
      <c r="X550" s="591"/>
      <c r="Y550" s="591"/>
      <c r="Z550" s="591"/>
    </row>
    <row r="551" spans="1:26">
      <c r="A551" s="591"/>
      <c r="B551" s="591"/>
      <c r="C551" s="591"/>
      <c r="D551" s="590"/>
      <c r="E551" s="590"/>
      <c r="F551" s="591"/>
      <c r="G551" s="591"/>
      <c r="H551" s="591"/>
      <c r="I551" s="591"/>
      <c r="J551" s="590"/>
      <c r="K551" s="590"/>
      <c r="L551" s="590"/>
      <c r="M551" s="590"/>
      <c r="N551" s="590"/>
      <c r="O551" s="590"/>
      <c r="P551" s="590"/>
      <c r="Q551" s="590"/>
      <c r="R551" s="590"/>
      <c r="S551" s="590"/>
      <c r="T551" s="590"/>
      <c r="U551" s="590"/>
      <c r="V551" s="590"/>
      <c r="W551" s="590"/>
      <c r="X551" s="591"/>
      <c r="Y551" s="591"/>
      <c r="Z551" s="591"/>
    </row>
    <row r="552" spans="1:26">
      <c r="A552" s="591"/>
      <c r="B552" s="591"/>
      <c r="C552" s="591"/>
      <c r="D552" s="590"/>
      <c r="E552" s="590"/>
      <c r="F552" s="591"/>
      <c r="G552" s="591"/>
      <c r="H552" s="591"/>
      <c r="I552" s="591"/>
      <c r="J552" s="590"/>
      <c r="K552" s="590"/>
      <c r="L552" s="590"/>
      <c r="M552" s="590"/>
      <c r="N552" s="590"/>
      <c r="O552" s="590"/>
      <c r="P552" s="590"/>
      <c r="Q552" s="590"/>
      <c r="R552" s="590"/>
      <c r="S552" s="590"/>
      <c r="T552" s="590"/>
      <c r="U552" s="590"/>
      <c r="V552" s="590"/>
      <c r="W552" s="590"/>
      <c r="X552" s="591"/>
      <c r="Y552" s="591"/>
      <c r="Z552" s="591"/>
    </row>
    <row r="553" spans="1:26">
      <c r="A553" s="591"/>
      <c r="B553" s="591"/>
      <c r="C553" s="591"/>
      <c r="D553" s="590"/>
      <c r="E553" s="590"/>
      <c r="F553" s="591"/>
      <c r="G553" s="591"/>
      <c r="H553" s="591"/>
      <c r="I553" s="591"/>
      <c r="J553" s="590"/>
      <c r="K553" s="590"/>
      <c r="L553" s="590"/>
      <c r="M553" s="590"/>
      <c r="N553" s="590"/>
      <c r="O553" s="590"/>
      <c r="P553" s="590"/>
      <c r="Q553" s="590"/>
      <c r="R553" s="590"/>
      <c r="S553" s="590"/>
      <c r="T553" s="590"/>
      <c r="U553" s="590"/>
      <c r="V553" s="590"/>
      <c r="W553" s="590"/>
      <c r="X553" s="591"/>
      <c r="Y553" s="591"/>
      <c r="Z553" s="591"/>
    </row>
    <row r="554" spans="1:26">
      <c r="A554" s="591"/>
      <c r="B554" s="591"/>
      <c r="C554" s="591"/>
      <c r="D554" s="590"/>
      <c r="E554" s="590"/>
      <c r="F554" s="591"/>
      <c r="G554" s="591"/>
      <c r="H554" s="591"/>
      <c r="I554" s="591"/>
      <c r="J554" s="590"/>
      <c r="K554" s="590"/>
      <c r="L554" s="590"/>
      <c r="M554" s="590"/>
      <c r="N554" s="590"/>
      <c r="O554" s="590"/>
      <c r="P554" s="590"/>
      <c r="Q554" s="590"/>
      <c r="R554" s="590"/>
      <c r="S554" s="590"/>
      <c r="T554" s="590"/>
      <c r="U554" s="590"/>
      <c r="V554" s="590"/>
      <c r="W554" s="590"/>
      <c r="X554" s="591"/>
      <c r="Y554" s="591"/>
      <c r="Z554" s="591"/>
    </row>
    <row r="555" spans="1:26">
      <c r="A555" s="591"/>
      <c r="B555" s="591"/>
      <c r="C555" s="591"/>
      <c r="D555" s="590"/>
      <c r="E555" s="590"/>
      <c r="F555" s="591"/>
      <c r="G555" s="591"/>
      <c r="H555" s="591"/>
      <c r="I555" s="591"/>
      <c r="J555" s="590"/>
      <c r="K555" s="590"/>
      <c r="L555" s="590"/>
      <c r="M555" s="590"/>
      <c r="N555" s="590"/>
      <c r="O555" s="590"/>
      <c r="P555" s="590"/>
      <c r="Q555" s="590"/>
      <c r="R555" s="590"/>
      <c r="S555" s="590"/>
      <c r="T555" s="590"/>
      <c r="U555" s="590"/>
      <c r="V555" s="590"/>
      <c r="W555" s="590"/>
      <c r="X555" s="591"/>
      <c r="Y555" s="591"/>
      <c r="Z555" s="591"/>
    </row>
    <row r="556" spans="1:26">
      <c r="A556" s="591"/>
      <c r="B556" s="591"/>
      <c r="C556" s="591"/>
      <c r="D556" s="590"/>
      <c r="E556" s="590"/>
      <c r="F556" s="591"/>
      <c r="G556" s="591"/>
      <c r="H556" s="591"/>
      <c r="I556" s="591"/>
      <c r="J556" s="590"/>
      <c r="K556" s="590"/>
      <c r="L556" s="590"/>
      <c r="M556" s="590"/>
      <c r="N556" s="590"/>
      <c r="O556" s="590"/>
      <c r="P556" s="590"/>
      <c r="Q556" s="590"/>
      <c r="R556" s="590"/>
      <c r="S556" s="590"/>
      <c r="T556" s="590"/>
      <c r="U556" s="590"/>
      <c r="V556" s="590"/>
      <c r="W556" s="590"/>
      <c r="X556" s="591"/>
      <c r="Y556" s="591"/>
      <c r="Z556" s="591"/>
    </row>
    <row r="557" spans="1:26">
      <c r="A557" s="591"/>
      <c r="B557" s="591"/>
      <c r="C557" s="591"/>
      <c r="D557" s="590"/>
      <c r="E557" s="590"/>
      <c r="F557" s="591"/>
      <c r="G557" s="591"/>
      <c r="H557" s="591"/>
      <c r="I557" s="591"/>
      <c r="J557" s="590"/>
      <c r="K557" s="590"/>
      <c r="L557" s="590"/>
      <c r="M557" s="590"/>
      <c r="N557" s="590"/>
      <c r="O557" s="590"/>
      <c r="P557" s="590"/>
      <c r="Q557" s="590"/>
      <c r="R557" s="590"/>
      <c r="S557" s="590"/>
      <c r="T557" s="590"/>
      <c r="U557" s="590"/>
      <c r="V557" s="590"/>
      <c r="W557" s="590"/>
      <c r="X557" s="591"/>
      <c r="Y557" s="591"/>
      <c r="Z557" s="591"/>
    </row>
    <row r="558" spans="1:26">
      <c r="A558" s="591"/>
      <c r="B558" s="591"/>
      <c r="C558" s="591"/>
      <c r="D558" s="590"/>
      <c r="E558" s="590"/>
      <c r="F558" s="591"/>
      <c r="G558" s="591"/>
      <c r="H558" s="591"/>
      <c r="I558" s="591"/>
      <c r="J558" s="590"/>
      <c r="K558" s="590"/>
      <c r="L558" s="590"/>
      <c r="M558" s="590"/>
      <c r="N558" s="590"/>
      <c r="O558" s="590"/>
      <c r="P558" s="590"/>
      <c r="Q558" s="590"/>
      <c r="R558" s="590"/>
      <c r="S558" s="590"/>
      <c r="T558" s="590"/>
      <c r="U558" s="590"/>
      <c r="V558" s="590"/>
      <c r="W558" s="590"/>
      <c r="X558" s="591"/>
      <c r="Y558" s="591"/>
      <c r="Z558" s="591"/>
    </row>
    <row r="559" spans="1:26">
      <c r="A559" s="591"/>
      <c r="B559" s="591"/>
      <c r="C559" s="591"/>
      <c r="D559" s="590"/>
      <c r="E559" s="590"/>
      <c r="F559" s="591"/>
      <c r="G559" s="591"/>
      <c r="H559" s="591"/>
      <c r="I559" s="591"/>
      <c r="J559" s="590"/>
      <c r="K559" s="590"/>
      <c r="L559" s="590"/>
      <c r="M559" s="590"/>
      <c r="N559" s="590"/>
      <c r="O559" s="590"/>
      <c r="P559" s="590"/>
      <c r="Q559" s="590"/>
      <c r="R559" s="590"/>
      <c r="S559" s="590"/>
      <c r="T559" s="590"/>
      <c r="U559" s="590"/>
      <c r="V559" s="590"/>
      <c r="W559" s="590"/>
      <c r="X559" s="591"/>
      <c r="Y559" s="591"/>
      <c r="Z559" s="591"/>
    </row>
    <row r="560" spans="1:26">
      <c r="A560" s="591"/>
      <c r="B560" s="591"/>
      <c r="C560" s="591"/>
      <c r="D560" s="590"/>
      <c r="E560" s="590"/>
      <c r="F560" s="591"/>
      <c r="G560" s="591"/>
      <c r="H560" s="591"/>
      <c r="I560" s="591"/>
      <c r="J560" s="590"/>
      <c r="K560" s="590"/>
      <c r="L560" s="590"/>
      <c r="M560" s="590"/>
      <c r="N560" s="590"/>
      <c r="O560" s="590"/>
      <c r="P560" s="590"/>
      <c r="Q560" s="590"/>
      <c r="R560" s="590"/>
      <c r="S560" s="590"/>
      <c r="T560" s="590"/>
      <c r="U560" s="590"/>
      <c r="V560" s="590"/>
      <c r="W560" s="590"/>
      <c r="X560" s="591"/>
      <c r="Y560" s="591"/>
      <c r="Z560" s="591"/>
    </row>
    <row r="561" spans="1:26">
      <c r="A561" s="591"/>
      <c r="B561" s="591"/>
      <c r="C561" s="591"/>
      <c r="D561" s="590"/>
      <c r="E561" s="590"/>
      <c r="F561" s="591"/>
      <c r="G561" s="591"/>
      <c r="H561" s="591"/>
      <c r="I561" s="591"/>
      <c r="J561" s="590"/>
      <c r="K561" s="590"/>
      <c r="L561" s="590"/>
      <c r="M561" s="590"/>
      <c r="N561" s="590"/>
      <c r="O561" s="590"/>
      <c r="P561" s="590"/>
      <c r="Q561" s="590"/>
      <c r="R561" s="590"/>
      <c r="S561" s="590"/>
      <c r="T561" s="590"/>
      <c r="U561" s="590"/>
      <c r="V561" s="590"/>
      <c r="W561" s="590"/>
      <c r="X561" s="591"/>
      <c r="Y561" s="591"/>
      <c r="Z561" s="591"/>
    </row>
    <row r="562" spans="1:26">
      <c r="A562" s="591"/>
      <c r="B562" s="591"/>
      <c r="C562" s="591"/>
      <c r="D562" s="590"/>
      <c r="E562" s="590"/>
      <c r="F562" s="591"/>
      <c r="G562" s="591"/>
      <c r="H562" s="591"/>
      <c r="I562" s="591"/>
      <c r="J562" s="590"/>
      <c r="K562" s="590"/>
      <c r="L562" s="590"/>
      <c r="M562" s="590"/>
      <c r="N562" s="590"/>
      <c r="O562" s="590"/>
      <c r="P562" s="590"/>
      <c r="Q562" s="590"/>
      <c r="R562" s="590"/>
      <c r="S562" s="590"/>
      <c r="T562" s="590"/>
      <c r="U562" s="590"/>
      <c r="V562" s="590"/>
      <c r="W562" s="590"/>
      <c r="X562" s="591"/>
      <c r="Y562" s="591"/>
      <c r="Z562" s="591"/>
    </row>
    <row r="563" spans="1:26">
      <c r="A563" s="591"/>
      <c r="B563" s="591"/>
      <c r="C563" s="591"/>
      <c r="D563" s="590"/>
      <c r="E563" s="590"/>
      <c r="F563" s="591"/>
      <c r="G563" s="591"/>
      <c r="H563" s="591"/>
      <c r="I563" s="591"/>
      <c r="J563" s="590"/>
      <c r="K563" s="590"/>
      <c r="L563" s="590"/>
      <c r="M563" s="590"/>
      <c r="N563" s="590"/>
      <c r="O563" s="590"/>
      <c r="P563" s="590"/>
      <c r="Q563" s="590"/>
      <c r="R563" s="590"/>
      <c r="S563" s="590"/>
      <c r="T563" s="590"/>
      <c r="U563" s="590"/>
      <c r="V563" s="590"/>
      <c r="W563" s="590"/>
      <c r="X563" s="591"/>
      <c r="Y563" s="591"/>
      <c r="Z563" s="591"/>
    </row>
    <row r="564" spans="1:26">
      <c r="A564" s="591"/>
      <c r="B564" s="591"/>
      <c r="C564" s="591"/>
      <c r="D564" s="590"/>
      <c r="E564" s="590"/>
      <c r="F564" s="591"/>
      <c r="G564" s="591"/>
      <c r="H564" s="591"/>
      <c r="I564" s="591"/>
      <c r="J564" s="590"/>
      <c r="K564" s="590"/>
      <c r="L564" s="590"/>
      <c r="M564" s="590"/>
      <c r="N564" s="590"/>
      <c r="O564" s="590"/>
      <c r="P564" s="590"/>
      <c r="Q564" s="590"/>
      <c r="R564" s="590"/>
      <c r="S564" s="590"/>
      <c r="T564" s="590"/>
      <c r="U564" s="590"/>
      <c r="V564" s="590"/>
      <c r="W564" s="590"/>
      <c r="X564" s="591"/>
      <c r="Y564" s="591"/>
      <c r="Z564" s="591"/>
    </row>
    <row r="565" spans="1:26">
      <c r="A565" s="591"/>
      <c r="B565" s="591"/>
      <c r="C565" s="591"/>
      <c r="D565" s="590"/>
      <c r="E565" s="590"/>
      <c r="F565" s="591"/>
      <c r="G565" s="591"/>
      <c r="H565" s="591"/>
      <c r="I565" s="591"/>
      <c r="J565" s="590"/>
      <c r="K565" s="590"/>
      <c r="L565" s="590"/>
      <c r="M565" s="590"/>
      <c r="N565" s="590"/>
      <c r="O565" s="590"/>
      <c r="P565" s="590"/>
      <c r="Q565" s="590"/>
      <c r="R565" s="590"/>
      <c r="S565" s="590"/>
      <c r="T565" s="590"/>
      <c r="U565" s="590"/>
      <c r="V565" s="590"/>
      <c r="W565" s="590"/>
      <c r="X565" s="591"/>
      <c r="Y565" s="591"/>
      <c r="Z565" s="591"/>
    </row>
    <row r="566" spans="1:26">
      <c r="A566" s="591"/>
      <c r="B566" s="591"/>
      <c r="C566" s="591"/>
      <c r="D566" s="590"/>
      <c r="E566" s="590"/>
      <c r="F566" s="591"/>
      <c r="G566" s="591"/>
      <c r="H566" s="591"/>
      <c r="I566" s="591"/>
      <c r="J566" s="590"/>
      <c r="K566" s="590"/>
      <c r="L566" s="590"/>
      <c r="M566" s="590"/>
      <c r="N566" s="590"/>
      <c r="O566" s="590"/>
      <c r="P566" s="590"/>
      <c r="Q566" s="590"/>
      <c r="R566" s="590"/>
      <c r="S566" s="590"/>
      <c r="T566" s="590"/>
      <c r="U566" s="590"/>
      <c r="V566" s="590"/>
      <c r="W566" s="590"/>
      <c r="X566" s="591"/>
      <c r="Y566" s="591"/>
      <c r="Z566" s="591"/>
    </row>
    <row r="567" spans="1:26">
      <c r="A567" s="591"/>
      <c r="B567" s="591"/>
      <c r="C567" s="591"/>
      <c r="D567" s="590"/>
      <c r="E567" s="590"/>
      <c r="F567" s="591"/>
      <c r="G567" s="591"/>
      <c r="H567" s="591"/>
      <c r="I567" s="591"/>
      <c r="J567" s="590"/>
      <c r="K567" s="590"/>
      <c r="L567" s="590"/>
      <c r="M567" s="590"/>
      <c r="N567" s="590"/>
      <c r="O567" s="590"/>
      <c r="P567" s="590"/>
      <c r="Q567" s="590"/>
      <c r="R567" s="590"/>
      <c r="S567" s="590"/>
      <c r="T567" s="590"/>
      <c r="U567" s="590"/>
      <c r="V567" s="590"/>
      <c r="W567" s="590"/>
      <c r="X567" s="591"/>
      <c r="Y567" s="591"/>
      <c r="Z567" s="591"/>
    </row>
    <row r="568" spans="1:26">
      <c r="A568" s="591"/>
      <c r="B568" s="591"/>
      <c r="C568" s="591"/>
      <c r="D568" s="590"/>
      <c r="E568" s="590"/>
      <c r="F568" s="591"/>
      <c r="G568" s="591"/>
      <c r="H568" s="591"/>
      <c r="I568" s="591"/>
      <c r="J568" s="590"/>
      <c r="K568" s="590"/>
      <c r="L568" s="590"/>
      <c r="M568" s="590"/>
      <c r="N568" s="590"/>
      <c r="O568" s="590"/>
      <c r="P568" s="590"/>
      <c r="Q568" s="590"/>
      <c r="R568" s="590"/>
      <c r="S568" s="590"/>
      <c r="T568" s="590"/>
      <c r="U568" s="590"/>
      <c r="V568" s="590"/>
      <c r="W568" s="590"/>
      <c r="X568" s="591"/>
      <c r="Y568" s="591"/>
      <c r="Z568" s="591"/>
    </row>
    <row r="569" spans="1:26">
      <c r="A569" s="591"/>
      <c r="B569" s="591"/>
      <c r="C569" s="591"/>
      <c r="D569" s="590"/>
      <c r="E569" s="590"/>
      <c r="F569" s="591"/>
      <c r="G569" s="591"/>
      <c r="H569" s="591"/>
      <c r="I569" s="591"/>
      <c r="J569" s="590"/>
      <c r="K569" s="590"/>
      <c r="L569" s="590"/>
      <c r="M569" s="590"/>
      <c r="N569" s="590"/>
      <c r="O569" s="590"/>
      <c r="P569" s="590"/>
      <c r="Q569" s="590"/>
      <c r="R569" s="590"/>
      <c r="S569" s="590"/>
      <c r="T569" s="590"/>
      <c r="U569" s="590"/>
      <c r="V569" s="590"/>
      <c r="W569" s="590"/>
      <c r="X569" s="591"/>
      <c r="Y569" s="591"/>
      <c r="Z569" s="591"/>
    </row>
    <row r="570" spans="1:26">
      <c r="A570" s="591"/>
      <c r="B570" s="591"/>
      <c r="C570" s="591"/>
      <c r="D570" s="590"/>
      <c r="E570" s="590"/>
      <c r="F570" s="591"/>
      <c r="G570" s="591"/>
      <c r="H570" s="591"/>
      <c r="I570" s="591"/>
      <c r="J570" s="590"/>
      <c r="K570" s="590"/>
      <c r="L570" s="590"/>
      <c r="M570" s="590"/>
      <c r="N570" s="590"/>
      <c r="O570" s="590"/>
      <c r="P570" s="590"/>
      <c r="Q570" s="590"/>
      <c r="R570" s="590"/>
      <c r="S570" s="590"/>
      <c r="T570" s="590"/>
      <c r="U570" s="590"/>
      <c r="V570" s="590"/>
      <c r="W570" s="590"/>
      <c r="X570" s="591"/>
      <c r="Y570" s="591"/>
      <c r="Z570" s="591"/>
    </row>
    <row r="571" spans="1:26">
      <c r="A571" s="591"/>
      <c r="B571" s="591"/>
      <c r="C571" s="591"/>
      <c r="D571" s="590"/>
      <c r="E571" s="590"/>
      <c r="F571" s="591"/>
      <c r="G571" s="591"/>
      <c r="H571" s="591"/>
      <c r="I571" s="591"/>
      <c r="J571" s="590"/>
      <c r="K571" s="590"/>
      <c r="L571" s="590"/>
      <c r="M571" s="590"/>
      <c r="N571" s="590"/>
      <c r="O571" s="590"/>
      <c r="P571" s="590"/>
      <c r="Q571" s="590"/>
      <c r="R571" s="590"/>
      <c r="S571" s="590"/>
      <c r="T571" s="590"/>
      <c r="U571" s="590"/>
      <c r="V571" s="590"/>
      <c r="W571" s="590"/>
      <c r="X571" s="591"/>
      <c r="Y571" s="591"/>
      <c r="Z571" s="591"/>
    </row>
    <row r="572" spans="1:26">
      <c r="A572" s="591"/>
      <c r="B572" s="591"/>
      <c r="C572" s="591"/>
      <c r="D572" s="590"/>
      <c r="E572" s="590"/>
      <c r="F572" s="591"/>
      <c r="G572" s="591"/>
      <c r="H572" s="591"/>
      <c r="I572" s="591"/>
      <c r="J572" s="590"/>
      <c r="K572" s="590"/>
      <c r="L572" s="590"/>
      <c r="M572" s="590"/>
      <c r="N572" s="590"/>
      <c r="O572" s="590"/>
      <c r="P572" s="590"/>
      <c r="Q572" s="590"/>
      <c r="R572" s="590"/>
      <c r="S572" s="590"/>
      <c r="T572" s="590"/>
      <c r="U572" s="590"/>
      <c r="V572" s="590"/>
      <c r="W572" s="590"/>
      <c r="X572" s="591"/>
      <c r="Y572" s="591"/>
      <c r="Z572" s="591"/>
    </row>
    <row r="573" spans="1:26">
      <c r="A573" s="591"/>
      <c r="B573" s="591"/>
      <c r="C573" s="591"/>
      <c r="D573" s="590"/>
      <c r="E573" s="590"/>
      <c r="F573" s="591"/>
      <c r="G573" s="591"/>
      <c r="H573" s="591"/>
      <c r="I573" s="591"/>
      <c r="J573" s="590"/>
      <c r="K573" s="590"/>
      <c r="L573" s="590"/>
      <c r="M573" s="590"/>
      <c r="N573" s="590"/>
      <c r="O573" s="590"/>
      <c r="P573" s="590"/>
      <c r="Q573" s="590"/>
      <c r="R573" s="590"/>
      <c r="S573" s="590"/>
      <c r="T573" s="590"/>
      <c r="U573" s="590"/>
      <c r="V573" s="590"/>
      <c r="W573" s="590"/>
      <c r="X573" s="591"/>
      <c r="Y573" s="591"/>
      <c r="Z573" s="591"/>
    </row>
    <row r="574" spans="1:26">
      <c r="A574" s="591"/>
      <c r="B574" s="591"/>
      <c r="C574" s="591"/>
      <c r="D574" s="590"/>
      <c r="E574" s="590"/>
      <c r="F574" s="591"/>
      <c r="G574" s="591"/>
      <c r="H574" s="591"/>
      <c r="I574" s="591"/>
      <c r="J574" s="590"/>
      <c r="K574" s="590"/>
      <c r="L574" s="590"/>
      <c r="M574" s="590"/>
      <c r="N574" s="590"/>
      <c r="O574" s="590"/>
      <c r="P574" s="590"/>
      <c r="Q574" s="590"/>
      <c r="R574" s="590"/>
      <c r="S574" s="590"/>
      <c r="T574" s="590"/>
      <c r="U574" s="590"/>
      <c r="V574" s="590"/>
      <c r="W574" s="590"/>
      <c r="X574" s="591"/>
      <c r="Y574" s="591"/>
      <c r="Z574" s="591"/>
    </row>
    <row r="575" spans="1:26">
      <c r="A575" s="591"/>
      <c r="B575" s="591"/>
      <c r="C575" s="591"/>
      <c r="D575" s="590"/>
      <c r="E575" s="590"/>
      <c r="F575" s="591"/>
      <c r="G575" s="591"/>
      <c r="H575" s="591"/>
      <c r="I575" s="591"/>
      <c r="J575" s="590"/>
      <c r="K575" s="590"/>
      <c r="L575" s="590"/>
      <c r="M575" s="590"/>
      <c r="N575" s="590"/>
      <c r="O575" s="590"/>
      <c r="P575" s="590"/>
      <c r="Q575" s="590"/>
      <c r="R575" s="590"/>
      <c r="S575" s="590"/>
      <c r="T575" s="590"/>
      <c r="U575" s="590"/>
      <c r="V575" s="590"/>
      <c r="W575" s="590"/>
      <c r="X575" s="591"/>
      <c r="Y575" s="591"/>
      <c r="Z575" s="591"/>
    </row>
    <row r="576" spans="1:26">
      <c r="A576" s="591"/>
      <c r="B576" s="591"/>
      <c r="C576" s="591"/>
      <c r="D576" s="590"/>
      <c r="E576" s="590"/>
      <c r="F576" s="591"/>
      <c r="G576" s="591"/>
      <c r="H576" s="591"/>
      <c r="I576" s="591"/>
      <c r="J576" s="590"/>
      <c r="K576" s="590"/>
      <c r="L576" s="590"/>
      <c r="M576" s="590"/>
      <c r="N576" s="590"/>
      <c r="O576" s="590"/>
      <c r="P576" s="590"/>
      <c r="Q576" s="590"/>
      <c r="R576" s="590"/>
      <c r="S576" s="590"/>
      <c r="T576" s="590"/>
      <c r="U576" s="590"/>
      <c r="V576" s="590"/>
      <c r="W576" s="590"/>
      <c r="X576" s="591"/>
      <c r="Y576" s="591"/>
      <c r="Z576" s="591"/>
    </row>
    <row r="577" spans="1:26">
      <c r="A577" s="591"/>
      <c r="B577" s="591"/>
      <c r="C577" s="591"/>
      <c r="D577" s="590"/>
      <c r="E577" s="590"/>
      <c r="F577" s="591"/>
      <c r="G577" s="591"/>
      <c r="H577" s="591"/>
      <c r="I577" s="591"/>
      <c r="J577" s="590"/>
      <c r="K577" s="590"/>
      <c r="L577" s="590"/>
      <c r="M577" s="590"/>
      <c r="N577" s="590"/>
      <c r="O577" s="590"/>
      <c r="P577" s="590"/>
      <c r="Q577" s="590"/>
      <c r="R577" s="590"/>
      <c r="S577" s="590"/>
      <c r="T577" s="590"/>
      <c r="U577" s="590"/>
      <c r="V577" s="590"/>
      <c r="W577" s="590"/>
      <c r="X577" s="591"/>
      <c r="Y577" s="591"/>
      <c r="Z577" s="591"/>
    </row>
    <row r="578" spans="1:26">
      <c r="A578" s="591"/>
      <c r="B578" s="591"/>
      <c r="C578" s="591"/>
      <c r="D578" s="590"/>
      <c r="E578" s="590"/>
      <c r="F578" s="591"/>
      <c r="G578" s="591"/>
      <c r="H578" s="591"/>
      <c r="I578" s="591"/>
      <c r="J578" s="590"/>
      <c r="K578" s="590"/>
      <c r="L578" s="590"/>
      <c r="M578" s="590"/>
      <c r="N578" s="590"/>
      <c r="O578" s="590"/>
      <c r="P578" s="590"/>
      <c r="Q578" s="590"/>
      <c r="R578" s="590"/>
      <c r="S578" s="590"/>
      <c r="T578" s="590"/>
      <c r="U578" s="590"/>
      <c r="V578" s="590"/>
      <c r="W578" s="590"/>
      <c r="X578" s="591"/>
      <c r="Y578" s="591"/>
      <c r="Z578" s="591"/>
    </row>
    <row r="579" spans="1:26">
      <c r="A579" s="591"/>
      <c r="B579" s="591"/>
      <c r="C579" s="591"/>
      <c r="D579" s="590"/>
      <c r="E579" s="590"/>
      <c r="F579" s="591"/>
      <c r="G579" s="591"/>
      <c r="H579" s="591"/>
      <c r="I579" s="591"/>
      <c r="J579" s="590"/>
      <c r="K579" s="590"/>
      <c r="L579" s="590"/>
      <c r="M579" s="590"/>
      <c r="N579" s="590"/>
      <c r="O579" s="590"/>
      <c r="P579" s="590"/>
      <c r="Q579" s="590"/>
      <c r="R579" s="590"/>
      <c r="S579" s="590"/>
      <c r="T579" s="590"/>
      <c r="U579" s="590"/>
      <c r="V579" s="590"/>
      <c r="W579" s="590"/>
      <c r="X579" s="591"/>
      <c r="Y579" s="591"/>
      <c r="Z579" s="591"/>
    </row>
    <row r="580" spans="1:26">
      <c r="A580" s="591"/>
      <c r="B580" s="591"/>
      <c r="C580" s="591"/>
      <c r="D580" s="590"/>
      <c r="E580" s="590"/>
      <c r="F580" s="591"/>
      <c r="G580" s="591"/>
      <c r="H580" s="591"/>
      <c r="I580" s="591"/>
      <c r="J580" s="590"/>
      <c r="K580" s="590"/>
      <c r="L580" s="590"/>
      <c r="M580" s="590"/>
      <c r="N580" s="590"/>
      <c r="O580" s="590"/>
      <c r="P580" s="590"/>
      <c r="Q580" s="590"/>
      <c r="R580" s="590"/>
      <c r="S580" s="590"/>
      <c r="T580" s="590"/>
      <c r="U580" s="590"/>
      <c r="V580" s="590"/>
      <c r="W580" s="590"/>
      <c r="X580" s="591"/>
      <c r="Y580" s="591"/>
      <c r="Z580" s="591"/>
    </row>
    <row r="581" spans="1:26">
      <c r="A581" s="591"/>
      <c r="B581" s="591"/>
      <c r="C581" s="591"/>
      <c r="D581" s="590"/>
      <c r="E581" s="590"/>
      <c r="F581" s="591"/>
      <c r="G581" s="591"/>
      <c r="H581" s="591"/>
      <c r="I581" s="591"/>
      <c r="J581" s="590"/>
      <c r="K581" s="590"/>
      <c r="L581" s="590"/>
      <c r="M581" s="590"/>
      <c r="N581" s="590"/>
      <c r="O581" s="590"/>
      <c r="P581" s="590"/>
      <c r="Q581" s="590"/>
      <c r="R581" s="590"/>
      <c r="S581" s="590"/>
      <c r="T581" s="590"/>
      <c r="U581" s="590"/>
      <c r="V581" s="590"/>
      <c r="W581" s="590"/>
      <c r="X581" s="591"/>
      <c r="Y581" s="591"/>
      <c r="Z581" s="591"/>
    </row>
    <row r="582" spans="1:26">
      <c r="A582" s="591"/>
      <c r="B582" s="591"/>
      <c r="C582" s="591"/>
      <c r="D582" s="590"/>
      <c r="E582" s="590"/>
      <c r="F582" s="591"/>
      <c r="G582" s="591"/>
      <c r="H582" s="591"/>
      <c r="I582" s="591"/>
      <c r="J582" s="590"/>
      <c r="K582" s="590"/>
      <c r="L582" s="590"/>
      <c r="M582" s="590"/>
      <c r="N582" s="590"/>
      <c r="O582" s="590"/>
      <c r="P582" s="590"/>
      <c r="Q582" s="590"/>
      <c r="R582" s="590"/>
      <c r="S582" s="590"/>
      <c r="T582" s="590"/>
      <c r="U582" s="590"/>
      <c r="V582" s="590"/>
      <c r="W582" s="590"/>
      <c r="X582" s="591"/>
      <c r="Y582" s="591"/>
      <c r="Z582" s="591"/>
    </row>
    <row r="583" spans="1:26">
      <c r="A583" s="591"/>
      <c r="B583" s="591"/>
      <c r="C583" s="591"/>
      <c r="D583" s="590"/>
      <c r="E583" s="590"/>
      <c r="F583" s="591"/>
      <c r="G583" s="591"/>
      <c r="H583" s="591"/>
      <c r="I583" s="591"/>
      <c r="J583" s="590"/>
      <c r="K583" s="590"/>
      <c r="L583" s="590"/>
      <c r="M583" s="590"/>
      <c r="N583" s="590"/>
      <c r="O583" s="590"/>
      <c r="P583" s="590"/>
      <c r="Q583" s="590"/>
      <c r="R583" s="590"/>
      <c r="S583" s="590"/>
      <c r="T583" s="590"/>
      <c r="U583" s="590"/>
      <c r="V583" s="590"/>
      <c r="W583" s="590"/>
      <c r="X583" s="591"/>
      <c r="Y583" s="591"/>
      <c r="Z583" s="591"/>
    </row>
    <row r="584" spans="1:26">
      <c r="A584" s="591"/>
      <c r="B584" s="591"/>
      <c r="C584" s="591"/>
      <c r="D584" s="590"/>
      <c r="E584" s="590"/>
      <c r="F584" s="591"/>
      <c r="G584" s="591"/>
      <c r="H584" s="591"/>
      <c r="I584" s="591"/>
      <c r="J584" s="590"/>
      <c r="K584" s="590"/>
      <c r="L584" s="590"/>
      <c r="M584" s="590"/>
      <c r="N584" s="590"/>
      <c r="O584" s="590"/>
      <c r="P584" s="590"/>
      <c r="Q584" s="590"/>
      <c r="R584" s="590"/>
      <c r="S584" s="590"/>
      <c r="T584" s="590"/>
      <c r="U584" s="590"/>
      <c r="V584" s="590"/>
      <c r="W584" s="590"/>
      <c r="X584" s="591"/>
      <c r="Y584" s="591"/>
      <c r="Z584" s="591"/>
    </row>
    <row r="585" spans="1:26">
      <c r="A585" s="591"/>
      <c r="B585" s="591"/>
      <c r="C585" s="591"/>
      <c r="D585" s="590"/>
      <c r="E585" s="590"/>
      <c r="F585" s="591"/>
      <c r="G585" s="591"/>
      <c r="H585" s="591"/>
      <c r="I585" s="591"/>
      <c r="J585" s="590"/>
      <c r="K585" s="590"/>
      <c r="L585" s="590"/>
      <c r="M585" s="590"/>
      <c r="N585" s="590"/>
      <c r="O585" s="590"/>
      <c r="P585" s="590"/>
      <c r="Q585" s="590"/>
      <c r="R585" s="590"/>
      <c r="S585" s="590"/>
      <c r="T585" s="590"/>
      <c r="U585" s="590"/>
      <c r="V585" s="590"/>
      <c r="W585" s="590"/>
      <c r="X585" s="591"/>
      <c r="Y585" s="591"/>
      <c r="Z585" s="591"/>
    </row>
    <row r="586" spans="1:26">
      <c r="A586" s="591"/>
      <c r="B586" s="591"/>
      <c r="C586" s="591"/>
      <c r="D586" s="590"/>
      <c r="E586" s="590"/>
      <c r="F586" s="591"/>
      <c r="G586" s="591"/>
      <c r="H586" s="591"/>
      <c r="I586" s="591"/>
      <c r="J586" s="590"/>
      <c r="K586" s="590"/>
      <c r="L586" s="590"/>
      <c r="M586" s="590"/>
      <c r="N586" s="590"/>
      <c r="O586" s="590"/>
      <c r="P586" s="590"/>
      <c r="Q586" s="590"/>
      <c r="R586" s="590"/>
      <c r="S586" s="590"/>
      <c r="T586" s="590"/>
      <c r="U586" s="590"/>
      <c r="V586" s="590"/>
      <c r="W586" s="590"/>
      <c r="X586" s="591"/>
      <c r="Y586" s="591"/>
      <c r="Z586" s="591"/>
    </row>
    <row r="587" spans="1:26">
      <c r="A587" s="591"/>
      <c r="B587" s="591"/>
      <c r="C587" s="591"/>
      <c r="D587" s="590"/>
      <c r="E587" s="590"/>
      <c r="F587" s="591"/>
      <c r="G587" s="591"/>
      <c r="H587" s="591"/>
      <c r="I587" s="591"/>
      <c r="J587" s="590"/>
      <c r="K587" s="590"/>
      <c r="L587" s="590"/>
      <c r="M587" s="590"/>
      <c r="N587" s="590"/>
      <c r="O587" s="590"/>
      <c r="P587" s="590"/>
      <c r="Q587" s="590"/>
      <c r="R587" s="590"/>
      <c r="S587" s="590"/>
      <c r="T587" s="590"/>
      <c r="U587" s="590"/>
      <c r="V587" s="590"/>
      <c r="W587" s="590"/>
      <c r="X587" s="591"/>
      <c r="Y587" s="591"/>
      <c r="Z587" s="591"/>
    </row>
    <row r="588" spans="1:26">
      <c r="A588" s="591"/>
      <c r="B588" s="591"/>
      <c r="C588" s="591"/>
      <c r="D588" s="590"/>
      <c r="E588" s="590"/>
      <c r="F588" s="591"/>
      <c r="G588" s="591"/>
      <c r="H588" s="591"/>
      <c r="I588" s="591"/>
      <c r="J588" s="590"/>
      <c r="K588" s="590"/>
      <c r="L588" s="590"/>
      <c r="M588" s="590"/>
      <c r="N588" s="590"/>
      <c r="O588" s="590"/>
      <c r="P588" s="590"/>
      <c r="Q588" s="590"/>
      <c r="R588" s="590"/>
      <c r="S588" s="590"/>
      <c r="T588" s="590"/>
      <c r="U588" s="590"/>
      <c r="V588" s="590"/>
      <c r="W588" s="590"/>
      <c r="X588" s="591"/>
      <c r="Y588" s="591"/>
      <c r="Z588" s="591"/>
    </row>
    <row r="589" spans="1:26">
      <c r="A589" s="591"/>
      <c r="B589" s="591"/>
      <c r="C589" s="591"/>
      <c r="D589" s="590"/>
      <c r="E589" s="590"/>
      <c r="F589" s="591"/>
      <c r="G589" s="591"/>
      <c r="H589" s="591"/>
      <c r="I589" s="591"/>
      <c r="J589" s="590"/>
      <c r="K589" s="590"/>
      <c r="L589" s="590"/>
      <c r="M589" s="590"/>
      <c r="N589" s="590"/>
      <c r="O589" s="590"/>
      <c r="P589" s="590"/>
      <c r="Q589" s="590"/>
      <c r="R589" s="590"/>
      <c r="S589" s="590"/>
      <c r="T589" s="590"/>
      <c r="U589" s="590"/>
      <c r="V589" s="590"/>
      <c r="W589" s="590"/>
      <c r="X589" s="591"/>
      <c r="Y589" s="591"/>
      <c r="Z589" s="591"/>
    </row>
    <row r="590" spans="1:26">
      <c r="A590" s="591"/>
      <c r="B590" s="591"/>
      <c r="C590" s="591"/>
      <c r="D590" s="590"/>
      <c r="E590" s="590"/>
      <c r="F590" s="591"/>
      <c r="G590" s="591"/>
      <c r="H590" s="591"/>
      <c r="I590" s="591"/>
      <c r="J590" s="590"/>
      <c r="K590" s="590"/>
      <c r="L590" s="590"/>
      <c r="M590" s="590"/>
      <c r="N590" s="590"/>
      <c r="O590" s="590"/>
      <c r="P590" s="590"/>
      <c r="Q590" s="590"/>
      <c r="R590" s="590"/>
      <c r="S590" s="590"/>
      <c r="T590" s="590"/>
      <c r="U590" s="590"/>
      <c r="V590" s="590"/>
      <c r="W590" s="590"/>
      <c r="X590" s="591"/>
      <c r="Y590" s="591"/>
      <c r="Z590" s="591"/>
    </row>
    <row r="591" spans="1:26">
      <c r="A591" s="591"/>
      <c r="B591" s="591"/>
      <c r="C591" s="591"/>
      <c r="D591" s="590"/>
      <c r="E591" s="590"/>
      <c r="F591" s="591"/>
      <c r="G591" s="591"/>
      <c r="H591" s="591"/>
      <c r="I591" s="591"/>
      <c r="J591" s="590"/>
      <c r="K591" s="590"/>
      <c r="L591" s="590"/>
      <c r="M591" s="590"/>
      <c r="N591" s="590"/>
      <c r="O591" s="590"/>
      <c r="P591" s="590"/>
      <c r="Q591" s="590"/>
      <c r="R591" s="590"/>
      <c r="S591" s="590"/>
      <c r="T591" s="590"/>
      <c r="U591" s="590"/>
      <c r="V591" s="590"/>
      <c r="W591" s="590"/>
      <c r="X591" s="591"/>
      <c r="Y591" s="591"/>
      <c r="Z591" s="591"/>
    </row>
    <row r="592" spans="1:26">
      <c r="A592" s="591"/>
      <c r="B592" s="591"/>
      <c r="C592" s="591"/>
      <c r="D592" s="590"/>
      <c r="E592" s="590"/>
      <c r="F592" s="591"/>
      <c r="G592" s="591"/>
      <c r="H592" s="591"/>
      <c r="I592" s="591"/>
      <c r="J592" s="590"/>
      <c r="K592" s="590"/>
      <c r="L592" s="590"/>
      <c r="M592" s="590"/>
      <c r="N592" s="590"/>
      <c r="O592" s="590"/>
      <c r="P592" s="590"/>
      <c r="Q592" s="590"/>
      <c r="R592" s="590"/>
      <c r="S592" s="590"/>
      <c r="T592" s="590"/>
      <c r="U592" s="590"/>
      <c r="V592" s="590"/>
      <c r="W592" s="590"/>
      <c r="X592" s="591"/>
      <c r="Y592" s="591"/>
      <c r="Z592" s="591"/>
    </row>
    <row r="593" spans="1:26">
      <c r="A593" s="591"/>
      <c r="B593" s="591"/>
      <c r="C593" s="591"/>
      <c r="D593" s="590"/>
      <c r="E593" s="590"/>
      <c r="F593" s="591"/>
      <c r="G593" s="591"/>
      <c r="H593" s="591"/>
      <c r="I593" s="591"/>
      <c r="J593" s="590"/>
      <c r="K593" s="590"/>
      <c r="L593" s="590"/>
      <c r="M593" s="590"/>
      <c r="N593" s="590"/>
      <c r="O593" s="590"/>
      <c r="P593" s="590"/>
      <c r="Q593" s="590"/>
      <c r="R593" s="590"/>
      <c r="S593" s="590"/>
      <c r="T593" s="590"/>
      <c r="U593" s="590"/>
      <c r="V593" s="590"/>
      <c r="W593" s="590"/>
      <c r="X593" s="591"/>
      <c r="Y593" s="591"/>
      <c r="Z593" s="591"/>
    </row>
    <row r="594" spans="1:26">
      <c r="A594" s="591"/>
      <c r="B594" s="591"/>
      <c r="C594" s="591"/>
      <c r="D594" s="590"/>
      <c r="E594" s="590"/>
      <c r="F594" s="591"/>
      <c r="G594" s="591"/>
      <c r="H594" s="591"/>
      <c r="I594" s="591"/>
      <c r="J594" s="590"/>
      <c r="K594" s="590"/>
      <c r="L594" s="590"/>
      <c r="M594" s="590"/>
      <c r="N594" s="590"/>
      <c r="O594" s="590"/>
      <c r="P594" s="590"/>
      <c r="Q594" s="590"/>
      <c r="R594" s="590"/>
      <c r="S594" s="590"/>
      <c r="T594" s="590"/>
      <c r="U594" s="590"/>
      <c r="V594" s="590"/>
      <c r="W594" s="590"/>
      <c r="X594" s="591"/>
      <c r="Y594" s="591"/>
      <c r="Z594" s="591"/>
    </row>
    <row r="595" spans="1:26">
      <c r="A595" s="591"/>
      <c r="B595" s="591"/>
      <c r="C595" s="591"/>
      <c r="D595" s="590"/>
      <c r="E595" s="590"/>
      <c r="F595" s="591"/>
      <c r="G595" s="591"/>
      <c r="H595" s="591"/>
      <c r="I595" s="591"/>
      <c r="J595" s="590"/>
      <c r="K595" s="590"/>
      <c r="L595" s="590"/>
      <c r="M595" s="590"/>
      <c r="N595" s="590"/>
      <c r="O595" s="590"/>
      <c r="P595" s="590"/>
      <c r="Q595" s="590"/>
      <c r="R595" s="590"/>
      <c r="S595" s="590"/>
      <c r="T595" s="590"/>
      <c r="U595" s="590"/>
      <c r="V595" s="590"/>
      <c r="W595" s="590"/>
      <c r="X595" s="591"/>
      <c r="Y595" s="591"/>
      <c r="Z595" s="591"/>
    </row>
    <row r="596" spans="1:26">
      <c r="A596" s="591"/>
      <c r="B596" s="591"/>
      <c r="C596" s="591"/>
      <c r="D596" s="590"/>
      <c r="E596" s="590"/>
      <c r="F596" s="591"/>
      <c r="G596" s="591"/>
      <c r="H596" s="591"/>
      <c r="I596" s="591"/>
      <c r="J596" s="590"/>
      <c r="K596" s="590"/>
      <c r="L596" s="590"/>
      <c r="M596" s="590"/>
      <c r="N596" s="590"/>
      <c r="O596" s="590"/>
      <c r="P596" s="590"/>
      <c r="Q596" s="590"/>
      <c r="R596" s="590"/>
      <c r="S596" s="590"/>
      <c r="T596" s="590"/>
      <c r="U596" s="590"/>
      <c r="V596" s="590"/>
      <c r="W596" s="590"/>
      <c r="X596" s="591"/>
      <c r="Y596" s="591"/>
      <c r="Z596" s="591"/>
    </row>
    <row r="597" spans="1:26">
      <c r="A597" s="591"/>
      <c r="B597" s="591"/>
      <c r="C597" s="591"/>
      <c r="D597" s="590"/>
      <c r="E597" s="590"/>
      <c r="F597" s="591"/>
      <c r="G597" s="591"/>
      <c r="H597" s="591"/>
      <c r="I597" s="591"/>
      <c r="J597" s="590"/>
      <c r="K597" s="590"/>
      <c r="L597" s="590"/>
      <c r="M597" s="590"/>
      <c r="N597" s="590"/>
      <c r="O597" s="590"/>
      <c r="P597" s="590"/>
      <c r="Q597" s="590"/>
      <c r="R597" s="590"/>
      <c r="S597" s="590"/>
      <c r="T597" s="590"/>
      <c r="U597" s="590"/>
      <c r="V597" s="590"/>
      <c r="W597" s="590"/>
      <c r="X597" s="591"/>
      <c r="Y597" s="591"/>
      <c r="Z597" s="591"/>
    </row>
    <row r="598" spans="1:26">
      <c r="A598" s="591"/>
      <c r="B598" s="591"/>
      <c r="C598" s="591"/>
      <c r="D598" s="590"/>
      <c r="E598" s="590"/>
      <c r="F598" s="591"/>
      <c r="G598" s="591"/>
      <c r="H598" s="591"/>
      <c r="I598" s="591"/>
      <c r="J598" s="590"/>
      <c r="K598" s="590"/>
      <c r="L598" s="590"/>
      <c r="M598" s="590"/>
      <c r="N598" s="590"/>
      <c r="O598" s="590"/>
      <c r="P598" s="590"/>
      <c r="Q598" s="590"/>
      <c r="R598" s="590"/>
      <c r="S598" s="590"/>
      <c r="T598" s="590"/>
      <c r="U598" s="590"/>
      <c r="V598" s="590"/>
      <c r="W598" s="590"/>
      <c r="X598" s="591"/>
      <c r="Y598" s="591"/>
      <c r="Z598" s="591"/>
    </row>
    <row r="599" spans="1:26">
      <c r="A599" s="591"/>
      <c r="B599" s="591"/>
      <c r="C599" s="591"/>
      <c r="D599" s="590"/>
      <c r="E599" s="590"/>
      <c r="F599" s="591"/>
      <c r="G599" s="591"/>
      <c r="H599" s="591"/>
      <c r="I599" s="591"/>
      <c r="J599" s="590"/>
      <c r="K599" s="590"/>
      <c r="L599" s="590"/>
      <c r="M599" s="590"/>
      <c r="N599" s="590"/>
      <c r="O599" s="590"/>
      <c r="P599" s="590"/>
      <c r="Q599" s="590"/>
      <c r="R599" s="590"/>
      <c r="S599" s="590"/>
      <c r="T599" s="590"/>
      <c r="U599" s="590"/>
      <c r="V599" s="590"/>
      <c r="W599" s="590"/>
      <c r="X599" s="591"/>
      <c r="Y599" s="591"/>
      <c r="Z599" s="591"/>
    </row>
    <row r="600" spans="1:26">
      <c r="A600" s="591"/>
      <c r="B600" s="591"/>
      <c r="C600" s="591"/>
      <c r="D600" s="590"/>
      <c r="E600" s="590"/>
      <c r="F600" s="591"/>
      <c r="G600" s="591"/>
      <c r="H600" s="591"/>
      <c r="I600" s="591"/>
      <c r="J600" s="590"/>
      <c r="K600" s="590"/>
      <c r="L600" s="590"/>
      <c r="M600" s="590"/>
      <c r="N600" s="590"/>
      <c r="O600" s="590"/>
      <c r="P600" s="590"/>
      <c r="Q600" s="590"/>
      <c r="R600" s="590"/>
      <c r="S600" s="590"/>
      <c r="T600" s="590"/>
      <c r="U600" s="590"/>
      <c r="V600" s="590"/>
      <c r="W600" s="590"/>
      <c r="X600" s="591"/>
      <c r="Y600" s="591"/>
      <c r="Z600" s="591"/>
    </row>
    <row r="601" spans="1:26">
      <c r="A601" s="591"/>
      <c r="B601" s="591"/>
      <c r="C601" s="591"/>
      <c r="D601" s="590"/>
      <c r="E601" s="590"/>
      <c r="F601" s="591"/>
      <c r="G601" s="591"/>
      <c r="H601" s="591"/>
      <c r="I601" s="591"/>
      <c r="J601" s="590"/>
      <c r="K601" s="590"/>
      <c r="L601" s="590"/>
      <c r="M601" s="590"/>
      <c r="N601" s="590"/>
      <c r="O601" s="590"/>
      <c r="P601" s="590"/>
      <c r="Q601" s="590"/>
      <c r="R601" s="590"/>
      <c r="S601" s="590"/>
      <c r="T601" s="590"/>
      <c r="U601" s="590"/>
      <c r="V601" s="590"/>
      <c r="W601" s="590"/>
      <c r="X601" s="591"/>
      <c r="Y601" s="591"/>
      <c r="Z601" s="591"/>
    </row>
    <row r="602" spans="1:26">
      <c r="A602" s="591"/>
      <c r="B602" s="591"/>
      <c r="C602" s="591"/>
      <c r="D602" s="590"/>
      <c r="E602" s="590"/>
      <c r="F602" s="591"/>
      <c r="G602" s="591"/>
      <c r="H602" s="591"/>
      <c r="I602" s="591"/>
      <c r="J602" s="590"/>
      <c r="K602" s="590"/>
      <c r="L602" s="590"/>
      <c r="M602" s="590"/>
      <c r="N602" s="590"/>
      <c r="O602" s="590"/>
      <c r="P602" s="590"/>
      <c r="Q602" s="590"/>
      <c r="R602" s="590"/>
      <c r="S602" s="590"/>
      <c r="T602" s="590"/>
      <c r="U602" s="590"/>
      <c r="V602" s="590"/>
      <c r="W602" s="590"/>
      <c r="X602" s="591"/>
      <c r="Y602" s="591"/>
      <c r="Z602" s="591"/>
    </row>
    <row r="603" spans="1:26">
      <c r="A603" s="591"/>
      <c r="B603" s="591"/>
      <c r="C603" s="591"/>
      <c r="D603" s="590"/>
      <c r="E603" s="590"/>
      <c r="F603" s="591"/>
      <c r="G603" s="591"/>
      <c r="H603" s="591"/>
      <c r="I603" s="591"/>
      <c r="J603" s="590"/>
      <c r="K603" s="590"/>
      <c r="L603" s="590"/>
      <c r="M603" s="590"/>
      <c r="N603" s="590"/>
      <c r="O603" s="590"/>
      <c r="P603" s="590"/>
      <c r="Q603" s="590"/>
      <c r="R603" s="590"/>
      <c r="S603" s="590"/>
      <c r="T603" s="590"/>
      <c r="U603" s="590"/>
      <c r="V603" s="590"/>
      <c r="W603" s="590"/>
      <c r="X603" s="591"/>
      <c r="Y603" s="591"/>
      <c r="Z603" s="591"/>
    </row>
    <row r="604" spans="1:26">
      <c r="A604" s="591"/>
      <c r="B604" s="591"/>
      <c r="C604" s="591"/>
      <c r="D604" s="590"/>
      <c r="E604" s="590"/>
      <c r="F604" s="591"/>
      <c r="G604" s="591"/>
      <c r="H604" s="591"/>
      <c r="I604" s="591"/>
      <c r="J604" s="590"/>
      <c r="K604" s="590"/>
      <c r="L604" s="590"/>
      <c r="M604" s="590"/>
      <c r="N604" s="590"/>
      <c r="O604" s="590"/>
      <c r="P604" s="590"/>
      <c r="Q604" s="590"/>
      <c r="R604" s="590"/>
      <c r="S604" s="590"/>
      <c r="T604" s="590"/>
      <c r="U604" s="590"/>
      <c r="V604" s="590"/>
      <c r="W604" s="590"/>
      <c r="X604" s="591"/>
      <c r="Y604" s="591"/>
      <c r="Z604" s="591"/>
    </row>
    <row r="605" spans="1:26">
      <c r="A605" s="591"/>
      <c r="B605" s="591"/>
      <c r="C605" s="591"/>
      <c r="D605" s="590"/>
      <c r="E605" s="590"/>
      <c r="F605" s="591"/>
      <c r="G605" s="591"/>
      <c r="H605" s="591"/>
      <c r="I605" s="591"/>
      <c r="J605" s="590"/>
      <c r="K605" s="590"/>
      <c r="L605" s="590"/>
      <c r="M605" s="590"/>
      <c r="N605" s="590"/>
      <c r="O605" s="590"/>
      <c r="P605" s="590"/>
      <c r="Q605" s="590"/>
      <c r="R605" s="590"/>
      <c r="S605" s="590"/>
      <c r="T605" s="590"/>
      <c r="U605" s="590"/>
      <c r="V605" s="590"/>
      <c r="W605" s="590"/>
      <c r="X605" s="591"/>
      <c r="Y605" s="591"/>
      <c r="Z605" s="591"/>
    </row>
    <row r="606" spans="1:26">
      <c r="A606" s="591"/>
      <c r="B606" s="591"/>
      <c r="C606" s="591"/>
      <c r="D606" s="590"/>
      <c r="E606" s="590"/>
      <c r="F606" s="591"/>
      <c r="G606" s="591"/>
      <c r="H606" s="591"/>
      <c r="I606" s="591"/>
      <c r="J606" s="590"/>
      <c r="K606" s="590"/>
      <c r="L606" s="590"/>
      <c r="M606" s="590"/>
      <c r="N606" s="590"/>
      <c r="O606" s="590"/>
      <c r="P606" s="590"/>
      <c r="Q606" s="590"/>
      <c r="R606" s="590"/>
      <c r="S606" s="590"/>
      <c r="T606" s="590"/>
      <c r="U606" s="590"/>
      <c r="V606" s="590"/>
      <c r="W606" s="590"/>
      <c r="X606" s="591"/>
      <c r="Y606" s="591"/>
      <c r="Z606" s="591"/>
    </row>
    <row r="607" spans="1:26">
      <c r="A607" s="591"/>
      <c r="B607" s="591"/>
      <c r="C607" s="591"/>
      <c r="D607" s="590"/>
      <c r="E607" s="590"/>
      <c r="F607" s="591"/>
      <c r="G607" s="591"/>
      <c r="H607" s="591"/>
      <c r="I607" s="591"/>
      <c r="J607" s="590"/>
      <c r="K607" s="590"/>
      <c r="L607" s="590"/>
      <c r="M607" s="590"/>
      <c r="N607" s="590"/>
      <c r="O607" s="590"/>
      <c r="P607" s="590"/>
      <c r="Q607" s="590"/>
      <c r="R607" s="590"/>
      <c r="S607" s="590"/>
      <c r="T607" s="590"/>
      <c r="U607" s="590"/>
      <c r="V607" s="590"/>
      <c r="W607" s="590"/>
      <c r="X607" s="591"/>
      <c r="Y607" s="591"/>
      <c r="Z607" s="591"/>
    </row>
    <row r="608" spans="1:26">
      <c r="A608" s="591"/>
      <c r="B608" s="591"/>
      <c r="C608" s="591"/>
      <c r="D608" s="590"/>
      <c r="E608" s="590"/>
      <c r="F608" s="591"/>
      <c r="G608" s="591"/>
      <c r="H608" s="591"/>
      <c r="I608" s="591"/>
      <c r="J608" s="590"/>
      <c r="K608" s="590"/>
      <c r="L608" s="590"/>
      <c r="M608" s="590"/>
      <c r="N608" s="590"/>
      <c r="O608" s="590"/>
      <c r="P608" s="590"/>
      <c r="Q608" s="590"/>
      <c r="R608" s="590"/>
      <c r="S608" s="590"/>
      <c r="T608" s="590"/>
      <c r="U608" s="590"/>
      <c r="V608" s="590"/>
      <c r="W608" s="590"/>
      <c r="X608" s="591"/>
      <c r="Y608" s="591"/>
      <c r="Z608" s="591"/>
    </row>
    <row r="609" spans="1:26">
      <c r="A609" s="591"/>
      <c r="B609" s="591"/>
      <c r="C609" s="591"/>
      <c r="D609" s="590"/>
      <c r="E609" s="590"/>
      <c r="F609" s="591"/>
      <c r="G609" s="591"/>
      <c r="H609" s="591"/>
      <c r="I609" s="591"/>
      <c r="J609" s="590"/>
      <c r="K609" s="590"/>
      <c r="L609" s="590"/>
      <c r="M609" s="590"/>
      <c r="N609" s="590"/>
      <c r="O609" s="590"/>
      <c r="P609" s="590"/>
      <c r="Q609" s="590"/>
      <c r="R609" s="590"/>
      <c r="S609" s="590"/>
      <c r="T609" s="590"/>
      <c r="U609" s="590"/>
      <c r="V609" s="590"/>
      <c r="W609" s="590"/>
      <c r="X609" s="591"/>
      <c r="Y609" s="591"/>
      <c r="Z609" s="591"/>
    </row>
    <row r="610" spans="1:26">
      <c r="A610" s="591"/>
      <c r="B610" s="591"/>
      <c r="C610" s="591"/>
      <c r="D610" s="590"/>
      <c r="E610" s="590"/>
      <c r="F610" s="591"/>
      <c r="G610" s="591"/>
      <c r="H610" s="591"/>
      <c r="I610" s="591"/>
      <c r="J610" s="590"/>
      <c r="K610" s="590"/>
      <c r="L610" s="590"/>
      <c r="M610" s="590"/>
      <c r="N610" s="590"/>
      <c r="O610" s="590"/>
      <c r="P610" s="590"/>
      <c r="Q610" s="590"/>
      <c r="R610" s="590"/>
      <c r="S610" s="590"/>
      <c r="T610" s="590"/>
      <c r="U610" s="590"/>
      <c r="V610" s="590"/>
      <c r="W610" s="590"/>
      <c r="X610" s="591"/>
      <c r="Y610" s="591"/>
      <c r="Z610" s="591"/>
    </row>
    <row r="611" spans="1:26">
      <c r="A611" s="591"/>
      <c r="B611" s="591"/>
      <c r="C611" s="591"/>
      <c r="D611" s="590"/>
      <c r="E611" s="590"/>
      <c r="F611" s="591"/>
      <c r="G611" s="591"/>
      <c r="H611" s="591"/>
      <c r="I611" s="591"/>
      <c r="J611" s="590"/>
      <c r="K611" s="590"/>
      <c r="L611" s="590"/>
      <c r="M611" s="590"/>
      <c r="N611" s="590"/>
      <c r="O611" s="590"/>
      <c r="P611" s="590"/>
      <c r="Q611" s="590"/>
      <c r="R611" s="590"/>
      <c r="S611" s="590"/>
      <c r="T611" s="590"/>
      <c r="U611" s="590"/>
      <c r="V611" s="590"/>
      <c r="W611" s="590"/>
      <c r="X611" s="591"/>
      <c r="Y611" s="591"/>
      <c r="Z611" s="591"/>
    </row>
    <row r="612" spans="1:26">
      <c r="A612" s="591"/>
      <c r="B612" s="591"/>
      <c r="C612" s="591"/>
      <c r="D612" s="590"/>
      <c r="E612" s="590"/>
      <c r="F612" s="591"/>
      <c r="G612" s="591"/>
      <c r="H612" s="591"/>
      <c r="I612" s="591"/>
      <c r="J612" s="590"/>
      <c r="K612" s="590"/>
      <c r="L612" s="590"/>
      <c r="M612" s="590"/>
      <c r="N612" s="590"/>
      <c r="O612" s="590"/>
      <c r="P612" s="590"/>
      <c r="Q612" s="590"/>
      <c r="R612" s="590"/>
      <c r="S612" s="590"/>
      <c r="T612" s="590"/>
      <c r="U612" s="590"/>
      <c r="V612" s="590"/>
      <c r="W612" s="590"/>
      <c r="X612" s="591"/>
      <c r="Y612" s="591"/>
      <c r="Z612" s="591"/>
    </row>
    <row r="613" spans="1:26">
      <c r="A613" s="591"/>
      <c r="B613" s="591"/>
      <c r="C613" s="591"/>
      <c r="D613" s="590"/>
      <c r="E613" s="590"/>
      <c r="F613" s="591"/>
      <c r="G613" s="591"/>
      <c r="H613" s="591"/>
      <c r="I613" s="591"/>
      <c r="J613" s="590"/>
      <c r="K613" s="590"/>
      <c r="L613" s="590"/>
      <c r="M613" s="590"/>
      <c r="N613" s="590"/>
      <c r="O613" s="590"/>
      <c r="P613" s="590"/>
      <c r="Q613" s="590"/>
      <c r="R613" s="590"/>
      <c r="S613" s="590"/>
      <c r="T613" s="590"/>
      <c r="U613" s="590"/>
      <c r="V613" s="590"/>
      <c r="W613" s="590"/>
      <c r="X613" s="591"/>
      <c r="Y613" s="591"/>
      <c r="Z613" s="591"/>
    </row>
    <row r="614" spans="1:26">
      <c r="A614" s="591"/>
      <c r="B614" s="591"/>
      <c r="C614" s="591"/>
      <c r="D614" s="590"/>
      <c r="E614" s="590"/>
      <c r="F614" s="591"/>
      <c r="G614" s="591"/>
      <c r="H614" s="591"/>
      <c r="I614" s="591"/>
      <c r="J614" s="590"/>
      <c r="K614" s="590"/>
      <c r="L614" s="590"/>
      <c r="M614" s="590"/>
      <c r="N614" s="590"/>
      <c r="O614" s="590"/>
      <c r="P614" s="590"/>
      <c r="Q614" s="590"/>
      <c r="R614" s="590"/>
      <c r="S614" s="590"/>
      <c r="T614" s="590"/>
      <c r="U614" s="590"/>
      <c r="V614" s="590"/>
      <c r="W614" s="590"/>
      <c r="X614" s="591"/>
      <c r="Y614" s="591"/>
      <c r="Z614" s="591"/>
    </row>
    <row r="615" spans="1:26">
      <c r="A615" s="591"/>
      <c r="B615" s="591"/>
      <c r="C615" s="591"/>
      <c r="D615" s="590"/>
      <c r="E615" s="590"/>
      <c r="F615" s="591"/>
      <c r="G615" s="591"/>
      <c r="H615" s="591"/>
      <c r="I615" s="591"/>
      <c r="J615" s="590"/>
      <c r="K615" s="590"/>
      <c r="L615" s="590"/>
      <c r="M615" s="590"/>
      <c r="N615" s="590"/>
      <c r="O615" s="590"/>
      <c r="P615" s="590"/>
      <c r="Q615" s="590"/>
      <c r="R615" s="590"/>
      <c r="S615" s="590"/>
      <c r="T615" s="590"/>
      <c r="U615" s="590"/>
      <c r="V615" s="590"/>
      <c r="W615" s="590"/>
      <c r="X615" s="591"/>
      <c r="Y615" s="591"/>
      <c r="Z615" s="591"/>
    </row>
    <row r="616" spans="1:26">
      <c r="A616" s="591"/>
      <c r="B616" s="591"/>
      <c r="C616" s="591"/>
      <c r="D616" s="590"/>
      <c r="E616" s="590"/>
      <c r="F616" s="591"/>
      <c r="G616" s="591"/>
      <c r="H616" s="591"/>
      <c r="I616" s="591"/>
      <c r="J616" s="590"/>
      <c r="K616" s="590"/>
      <c r="L616" s="590"/>
      <c r="M616" s="590"/>
      <c r="N616" s="590"/>
      <c r="O616" s="590"/>
      <c r="P616" s="590"/>
      <c r="Q616" s="590"/>
      <c r="R616" s="590"/>
      <c r="S616" s="590"/>
      <c r="T616" s="590"/>
      <c r="U616" s="590"/>
      <c r="V616" s="590"/>
      <c r="W616" s="590"/>
      <c r="X616" s="591"/>
      <c r="Y616" s="591"/>
      <c r="Z616" s="591"/>
    </row>
    <row r="617" spans="1:26">
      <c r="A617" s="591"/>
      <c r="B617" s="591"/>
      <c r="C617" s="591"/>
      <c r="D617" s="590"/>
      <c r="E617" s="590"/>
      <c r="F617" s="591"/>
      <c r="G617" s="591"/>
      <c r="H617" s="591"/>
      <c r="I617" s="591"/>
      <c r="J617" s="590"/>
      <c r="K617" s="590"/>
      <c r="L617" s="590"/>
      <c r="M617" s="590"/>
      <c r="N617" s="590"/>
      <c r="O617" s="590"/>
      <c r="P617" s="590"/>
      <c r="Q617" s="590"/>
      <c r="R617" s="590"/>
      <c r="S617" s="590"/>
      <c r="T617" s="590"/>
      <c r="U617" s="590"/>
      <c r="V617" s="590"/>
      <c r="W617" s="590"/>
      <c r="X617" s="591"/>
      <c r="Y617" s="591"/>
      <c r="Z617" s="591"/>
    </row>
    <row r="618" spans="1:26">
      <c r="A618" s="591"/>
      <c r="B618" s="591"/>
      <c r="C618" s="591"/>
      <c r="D618" s="590"/>
      <c r="E618" s="590"/>
      <c r="F618" s="591"/>
      <c r="G618" s="591"/>
      <c r="H618" s="591"/>
      <c r="I618" s="591"/>
      <c r="J618" s="590"/>
      <c r="K618" s="590"/>
      <c r="L618" s="590"/>
      <c r="M618" s="590"/>
      <c r="N618" s="590"/>
      <c r="O618" s="590"/>
      <c r="P618" s="590"/>
      <c r="Q618" s="590"/>
      <c r="R618" s="590"/>
      <c r="S618" s="590"/>
      <c r="T618" s="590"/>
      <c r="U618" s="590"/>
      <c r="V618" s="590"/>
      <c r="W618" s="590"/>
      <c r="X618" s="591"/>
      <c r="Y618" s="591"/>
      <c r="Z618" s="591"/>
    </row>
    <row r="619" spans="1:26">
      <c r="A619" s="591"/>
      <c r="B619" s="591"/>
      <c r="C619" s="591"/>
      <c r="D619" s="590"/>
      <c r="E619" s="590"/>
      <c r="F619" s="591"/>
      <c r="G619" s="591"/>
      <c r="H619" s="591"/>
      <c r="I619" s="591"/>
      <c r="J619" s="590"/>
      <c r="K619" s="590"/>
      <c r="L619" s="590"/>
      <c r="M619" s="590"/>
      <c r="N619" s="590"/>
      <c r="O619" s="590"/>
      <c r="P619" s="590"/>
      <c r="Q619" s="590"/>
      <c r="R619" s="590"/>
      <c r="S619" s="590"/>
      <c r="T619" s="590"/>
      <c r="U619" s="590"/>
      <c r="V619" s="590"/>
      <c r="W619" s="590"/>
      <c r="X619" s="591"/>
      <c r="Y619" s="591"/>
      <c r="Z619" s="591"/>
    </row>
    <row r="620" spans="1:26">
      <c r="A620" s="591"/>
      <c r="B620" s="591"/>
      <c r="C620" s="591"/>
      <c r="D620" s="590"/>
      <c r="E620" s="590"/>
      <c r="F620" s="591"/>
      <c r="G620" s="591"/>
      <c r="H620" s="591"/>
      <c r="I620" s="591"/>
      <c r="J620" s="590"/>
      <c r="K620" s="590"/>
      <c r="L620" s="590"/>
      <c r="M620" s="590"/>
      <c r="N620" s="590"/>
      <c r="O620" s="590"/>
      <c r="P620" s="590"/>
      <c r="Q620" s="590"/>
      <c r="R620" s="590"/>
      <c r="S620" s="590"/>
      <c r="T620" s="590"/>
      <c r="U620" s="590"/>
      <c r="V620" s="590"/>
      <c r="W620" s="590"/>
      <c r="X620" s="591"/>
      <c r="Y620" s="591"/>
      <c r="Z620" s="591"/>
    </row>
    <row r="621" spans="1:26">
      <c r="A621" s="591"/>
      <c r="B621" s="591"/>
      <c r="C621" s="591"/>
      <c r="D621" s="590"/>
      <c r="E621" s="590"/>
      <c r="F621" s="591"/>
      <c r="G621" s="591"/>
      <c r="H621" s="591"/>
      <c r="I621" s="591"/>
      <c r="J621" s="590"/>
      <c r="K621" s="590"/>
      <c r="L621" s="590"/>
      <c r="M621" s="590"/>
      <c r="N621" s="590"/>
      <c r="O621" s="590"/>
      <c r="P621" s="590"/>
      <c r="Q621" s="590"/>
      <c r="R621" s="590"/>
      <c r="S621" s="590"/>
      <c r="T621" s="590"/>
      <c r="U621" s="590"/>
      <c r="V621" s="590"/>
      <c r="W621" s="590"/>
      <c r="X621" s="591"/>
      <c r="Y621" s="591"/>
      <c r="Z621" s="591"/>
    </row>
    <row r="622" spans="1:26">
      <c r="A622" s="591"/>
      <c r="B622" s="591"/>
      <c r="C622" s="591"/>
      <c r="D622" s="590"/>
      <c r="E622" s="590"/>
      <c r="F622" s="591"/>
      <c r="G622" s="591"/>
      <c r="H622" s="591"/>
      <c r="I622" s="591"/>
      <c r="J622" s="590"/>
      <c r="K622" s="590"/>
      <c r="L622" s="590"/>
      <c r="M622" s="590"/>
      <c r="N622" s="590"/>
      <c r="O622" s="590"/>
      <c r="P622" s="590"/>
      <c r="Q622" s="590"/>
      <c r="R622" s="590"/>
      <c r="S622" s="590"/>
      <c r="T622" s="590"/>
      <c r="U622" s="590"/>
      <c r="V622" s="590"/>
      <c r="W622" s="590"/>
      <c r="X622" s="591"/>
      <c r="Y622" s="591"/>
      <c r="Z622" s="591"/>
    </row>
    <row r="623" spans="1:26">
      <c r="A623" s="591"/>
      <c r="B623" s="591"/>
      <c r="C623" s="591"/>
      <c r="D623" s="590"/>
      <c r="E623" s="590"/>
      <c r="F623" s="591"/>
      <c r="G623" s="591"/>
      <c r="H623" s="591"/>
      <c r="I623" s="591"/>
      <c r="J623" s="590"/>
      <c r="K623" s="590"/>
      <c r="L623" s="590"/>
      <c r="M623" s="590"/>
      <c r="N623" s="590"/>
      <c r="O623" s="590"/>
      <c r="P623" s="590"/>
      <c r="Q623" s="590"/>
      <c r="R623" s="590"/>
      <c r="S623" s="590"/>
      <c r="T623" s="590"/>
      <c r="U623" s="590"/>
      <c r="V623" s="590"/>
      <c r="W623" s="590"/>
      <c r="X623" s="591"/>
      <c r="Y623" s="591"/>
      <c r="Z623" s="591"/>
    </row>
    <row r="624" spans="1:26">
      <c r="A624" s="591"/>
      <c r="B624" s="591"/>
      <c r="C624" s="591"/>
      <c r="D624" s="590"/>
      <c r="E624" s="590"/>
      <c r="F624" s="591"/>
      <c r="G624" s="591"/>
      <c r="H624" s="591"/>
      <c r="I624" s="591"/>
      <c r="J624" s="590"/>
      <c r="K624" s="590"/>
      <c r="L624" s="590"/>
      <c r="M624" s="590"/>
      <c r="N624" s="590"/>
      <c r="O624" s="590"/>
      <c r="P624" s="590"/>
      <c r="Q624" s="590"/>
      <c r="R624" s="590"/>
      <c r="S624" s="590"/>
      <c r="T624" s="590"/>
      <c r="U624" s="590"/>
      <c r="V624" s="590"/>
      <c r="W624" s="590"/>
      <c r="X624" s="591"/>
      <c r="Y624" s="591"/>
      <c r="Z624" s="591"/>
    </row>
    <row r="625" spans="1:26">
      <c r="A625" s="591"/>
      <c r="B625" s="591"/>
      <c r="C625" s="591"/>
      <c r="D625" s="590"/>
      <c r="E625" s="590"/>
      <c r="F625" s="591"/>
      <c r="G625" s="591"/>
      <c r="H625" s="591"/>
      <c r="I625" s="591"/>
      <c r="J625" s="590"/>
      <c r="K625" s="590"/>
      <c r="L625" s="590"/>
      <c r="M625" s="590"/>
      <c r="N625" s="590"/>
      <c r="O625" s="590"/>
      <c r="P625" s="590"/>
      <c r="Q625" s="590"/>
      <c r="R625" s="590"/>
      <c r="S625" s="590"/>
      <c r="T625" s="590"/>
      <c r="U625" s="590"/>
      <c r="V625" s="590"/>
      <c r="W625" s="590"/>
      <c r="X625" s="591"/>
      <c r="Y625" s="591"/>
      <c r="Z625" s="591"/>
    </row>
    <row r="626" spans="1:26">
      <c r="A626" s="591"/>
      <c r="B626" s="591"/>
      <c r="C626" s="591"/>
      <c r="D626" s="590"/>
      <c r="E626" s="590"/>
      <c r="F626" s="591"/>
      <c r="G626" s="591"/>
      <c r="H626" s="591"/>
      <c r="I626" s="591"/>
      <c r="J626" s="590"/>
      <c r="K626" s="590"/>
      <c r="L626" s="590"/>
      <c r="M626" s="590"/>
      <c r="N626" s="590"/>
      <c r="O626" s="590"/>
      <c r="P626" s="590"/>
      <c r="Q626" s="590"/>
      <c r="R626" s="590"/>
      <c r="S626" s="590"/>
      <c r="T626" s="590"/>
      <c r="U626" s="590"/>
      <c r="V626" s="590"/>
      <c r="W626" s="590"/>
      <c r="X626" s="591"/>
      <c r="Y626" s="591"/>
      <c r="Z626" s="591"/>
    </row>
    <row r="627" spans="1:26">
      <c r="A627" s="591"/>
      <c r="B627" s="591"/>
      <c r="C627" s="591"/>
      <c r="D627" s="590"/>
      <c r="E627" s="590"/>
      <c r="F627" s="591"/>
      <c r="G627" s="591"/>
      <c r="H627" s="591"/>
      <c r="I627" s="591"/>
      <c r="J627" s="590"/>
      <c r="K627" s="590"/>
      <c r="L627" s="590"/>
      <c r="M627" s="590"/>
      <c r="N627" s="590"/>
      <c r="O627" s="590"/>
      <c r="P627" s="590"/>
      <c r="Q627" s="590"/>
      <c r="R627" s="590"/>
      <c r="S627" s="590"/>
      <c r="T627" s="590"/>
      <c r="U627" s="590"/>
      <c r="V627" s="590"/>
      <c r="W627" s="590"/>
      <c r="X627" s="591"/>
      <c r="Y627" s="591"/>
      <c r="Z627" s="591"/>
    </row>
    <row r="628" spans="1:26">
      <c r="A628" s="591"/>
      <c r="B628" s="591"/>
      <c r="C628" s="591"/>
      <c r="D628" s="590"/>
      <c r="E628" s="590"/>
      <c r="F628" s="591"/>
      <c r="G628" s="591"/>
      <c r="H628" s="591"/>
      <c r="I628" s="591"/>
      <c r="J628" s="590"/>
      <c r="K628" s="590"/>
      <c r="L628" s="590"/>
      <c r="M628" s="590"/>
      <c r="N628" s="590"/>
      <c r="O628" s="590"/>
      <c r="P628" s="590"/>
      <c r="Q628" s="590"/>
      <c r="R628" s="590"/>
      <c r="S628" s="590"/>
      <c r="T628" s="590"/>
      <c r="U628" s="590"/>
      <c r="V628" s="590"/>
      <c r="W628" s="590"/>
      <c r="X628" s="591"/>
      <c r="Y628" s="591"/>
      <c r="Z628" s="591"/>
    </row>
    <row r="629" spans="1:26">
      <c r="A629" s="591"/>
      <c r="B629" s="591"/>
      <c r="C629" s="591"/>
      <c r="D629" s="590"/>
      <c r="E629" s="590"/>
      <c r="F629" s="591"/>
      <c r="G629" s="591"/>
      <c r="H629" s="591"/>
      <c r="I629" s="591"/>
      <c r="J629" s="590"/>
      <c r="K629" s="590"/>
      <c r="L629" s="590"/>
      <c r="M629" s="590"/>
      <c r="N629" s="590"/>
      <c r="O629" s="590"/>
      <c r="P629" s="590"/>
      <c r="Q629" s="590"/>
      <c r="R629" s="590"/>
      <c r="S629" s="590"/>
      <c r="T629" s="590"/>
      <c r="U629" s="590"/>
      <c r="V629" s="590"/>
      <c r="W629" s="590"/>
      <c r="X629" s="591"/>
      <c r="Y629" s="591"/>
      <c r="Z629" s="591"/>
    </row>
    <row r="630" spans="1:26">
      <c r="A630" s="591"/>
      <c r="B630" s="591"/>
      <c r="C630" s="591"/>
      <c r="D630" s="590"/>
      <c r="E630" s="590"/>
      <c r="F630" s="591"/>
      <c r="G630" s="591"/>
      <c r="H630" s="591"/>
      <c r="I630" s="591"/>
      <c r="J630" s="590"/>
      <c r="K630" s="590"/>
      <c r="L630" s="590"/>
      <c r="M630" s="590"/>
      <c r="N630" s="590"/>
      <c r="O630" s="590"/>
      <c r="P630" s="590"/>
      <c r="Q630" s="590"/>
      <c r="R630" s="590"/>
      <c r="S630" s="590"/>
      <c r="T630" s="590"/>
      <c r="U630" s="590"/>
      <c r="V630" s="590"/>
      <c r="W630" s="590"/>
      <c r="X630" s="591"/>
      <c r="Y630" s="591"/>
      <c r="Z630" s="591"/>
    </row>
    <row r="631" spans="1:26">
      <c r="A631" s="591"/>
      <c r="B631" s="591"/>
      <c r="C631" s="591"/>
      <c r="D631" s="590"/>
      <c r="E631" s="590"/>
      <c r="F631" s="591"/>
      <c r="G631" s="591"/>
      <c r="H631" s="591"/>
      <c r="I631" s="591"/>
      <c r="J631" s="590"/>
      <c r="K631" s="590"/>
      <c r="L631" s="590"/>
      <c r="M631" s="590"/>
      <c r="N631" s="590"/>
      <c r="O631" s="590"/>
      <c r="P631" s="590"/>
      <c r="Q631" s="590"/>
      <c r="R631" s="590"/>
      <c r="S631" s="590"/>
      <c r="T631" s="590"/>
      <c r="U631" s="590"/>
      <c r="V631" s="590"/>
      <c r="W631" s="590"/>
      <c r="X631" s="591"/>
      <c r="Y631" s="591"/>
      <c r="Z631" s="591"/>
    </row>
    <row r="632" spans="1:26">
      <c r="A632" s="591"/>
      <c r="B632" s="591"/>
      <c r="C632" s="591"/>
      <c r="D632" s="590"/>
      <c r="E632" s="590"/>
      <c r="F632" s="591"/>
      <c r="G632" s="591"/>
      <c r="H632" s="591"/>
      <c r="I632" s="591"/>
      <c r="J632" s="590"/>
      <c r="K632" s="590"/>
      <c r="L632" s="590"/>
      <c r="M632" s="590"/>
      <c r="N632" s="590"/>
      <c r="O632" s="590"/>
      <c r="P632" s="590"/>
      <c r="Q632" s="590"/>
      <c r="R632" s="590"/>
      <c r="S632" s="590"/>
      <c r="T632" s="590"/>
      <c r="U632" s="590"/>
      <c r="V632" s="590"/>
      <c r="W632" s="590"/>
      <c r="X632" s="591"/>
      <c r="Y632" s="591"/>
      <c r="Z632" s="591"/>
    </row>
    <row r="633" spans="1:26">
      <c r="A633" s="591"/>
      <c r="B633" s="591"/>
      <c r="C633" s="591"/>
      <c r="D633" s="590"/>
      <c r="E633" s="590"/>
      <c r="F633" s="591"/>
      <c r="G633" s="591"/>
      <c r="H633" s="591"/>
      <c r="I633" s="591"/>
      <c r="J633" s="590"/>
      <c r="K633" s="590"/>
      <c r="L633" s="590"/>
      <c r="M633" s="590"/>
      <c r="N633" s="590"/>
      <c r="O633" s="590"/>
      <c r="P633" s="590"/>
      <c r="Q633" s="590"/>
      <c r="R633" s="590"/>
      <c r="S633" s="590"/>
      <c r="T633" s="590"/>
      <c r="U633" s="590"/>
      <c r="V633" s="590"/>
      <c r="W633" s="590"/>
      <c r="X633" s="591"/>
      <c r="Y633" s="591"/>
      <c r="Z633" s="591"/>
    </row>
    <row r="634" spans="1:26">
      <c r="A634" s="591"/>
      <c r="B634" s="591"/>
      <c r="C634" s="591"/>
      <c r="D634" s="590"/>
      <c r="E634" s="590"/>
      <c r="F634" s="591"/>
      <c r="G634" s="591"/>
      <c r="H634" s="591"/>
      <c r="I634" s="591"/>
      <c r="J634" s="590"/>
      <c r="K634" s="590"/>
      <c r="L634" s="590"/>
      <c r="M634" s="590"/>
      <c r="N634" s="590"/>
      <c r="O634" s="590"/>
      <c r="P634" s="590"/>
      <c r="Q634" s="590"/>
      <c r="R634" s="590"/>
      <c r="S634" s="590"/>
      <c r="T634" s="590"/>
      <c r="U634" s="590"/>
      <c r="V634" s="590"/>
      <c r="W634" s="590"/>
      <c r="X634" s="591"/>
      <c r="Y634" s="591"/>
      <c r="Z634" s="591"/>
    </row>
    <row r="635" spans="1:26">
      <c r="A635" s="591"/>
      <c r="B635" s="591"/>
      <c r="C635" s="591"/>
      <c r="D635" s="590"/>
      <c r="E635" s="590"/>
      <c r="F635" s="591"/>
      <c r="G635" s="591"/>
      <c r="H635" s="591"/>
      <c r="I635" s="591"/>
      <c r="J635" s="590"/>
      <c r="K635" s="590"/>
      <c r="L635" s="590"/>
      <c r="M635" s="590"/>
      <c r="N635" s="590"/>
      <c r="O635" s="590"/>
      <c r="P635" s="590"/>
      <c r="Q635" s="590"/>
      <c r="R635" s="590"/>
      <c r="S635" s="590"/>
      <c r="T635" s="590"/>
      <c r="U635" s="590"/>
      <c r="V635" s="590"/>
      <c r="W635" s="590"/>
      <c r="X635" s="591"/>
      <c r="Y635" s="591"/>
      <c r="Z635" s="591"/>
    </row>
    <row r="636" spans="1:26">
      <c r="A636" s="591"/>
      <c r="B636" s="591"/>
      <c r="C636" s="591"/>
      <c r="D636" s="590"/>
      <c r="E636" s="590"/>
      <c r="F636" s="591"/>
      <c r="G636" s="591"/>
      <c r="H636" s="591"/>
      <c r="I636" s="591"/>
      <c r="J636" s="590"/>
      <c r="K636" s="590"/>
      <c r="L636" s="590"/>
      <c r="M636" s="590"/>
      <c r="N636" s="590"/>
      <c r="O636" s="590"/>
      <c r="P636" s="590"/>
      <c r="Q636" s="590"/>
      <c r="R636" s="590"/>
      <c r="S636" s="590"/>
      <c r="T636" s="590"/>
      <c r="U636" s="590"/>
      <c r="V636" s="590"/>
      <c r="W636" s="590"/>
      <c r="X636" s="591"/>
      <c r="Y636" s="591"/>
      <c r="Z636" s="591"/>
    </row>
    <row r="637" spans="1:26">
      <c r="A637" s="591"/>
      <c r="B637" s="591"/>
      <c r="C637" s="591"/>
      <c r="D637" s="590"/>
      <c r="E637" s="590"/>
      <c r="F637" s="591"/>
      <c r="G637" s="591"/>
      <c r="H637" s="591"/>
      <c r="I637" s="591"/>
      <c r="J637" s="590"/>
      <c r="K637" s="590"/>
      <c r="L637" s="590"/>
      <c r="M637" s="590"/>
      <c r="N637" s="590"/>
      <c r="O637" s="590"/>
      <c r="P637" s="590"/>
      <c r="Q637" s="590"/>
      <c r="R637" s="590"/>
      <c r="S637" s="590"/>
      <c r="T637" s="590"/>
      <c r="U637" s="590"/>
      <c r="V637" s="590"/>
      <c r="W637" s="590"/>
      <c r="X637" s="591"/>
      <c r="Y637" s="591"/>
      <c r="Z637" s="591"/>
    </row>
    <row r="638" spans="1:26">
      <c r="A638" s="591"/>
      <c r="B638" s="591"/>
      <c r="C638" s="591"/>
      <c r="D638" s="590"/>
      <c r="E638" s="590"/>
      <c r="F638" s="591"/>
      <c r="G638" s="591"/>
      <c r="H638" s="591"/>
      <c r="I638" s="591"/>
      <c r="J638" s="590"/>
      <c r="K638" s="590"/>
      <c r="L638" s="590"/>
      <c r="M638" s="590"/>
      <c r="N638" s="590"/>
      <c r="O638" s="590"/>
      <c r="P638" s="590"/>
      <c r="Q638" s="590"/>
      <c r="R638" s="590"/>
      <c r="S638" s="590"/>
      <c r="T638" s="590"/>
      <c r="U638" s="590"/>
      <c r="V638" s="590"/>
      <c r="W638" s="590"/>
      <c r="X638" s="591"/>
      <c r="Y638" s="591"/>
      <c r="Z638" s="591"/>
    </row>
    <row r="639" spans="1:26">
      <c r="A639" s="591"/>
      <c r="B639" s="591"/>
      <c r="C639" s="591"/>
      <c r="D639" s="590"/>
      <c r="E639" s="590"/>
      <c r="F639" s="591"/>
      <c r="G639" s="591"/>
      <c r="H639" s="591"/>
      <c r="I639" s="591"/>
      <c r="J639" s="590"/>
      <c r="K639" s="590"/>
      <c r="L639" s="590"/>
      <c r="M639" s="590"/>
      <c r="N639" s="590"/>
      <c r="O639" s="590"/>
      <c r="P639" s="590"/>
      <c r="Q639" s="590"/>
      <c r="R639" s="590"/>
      <c r="S639" s="590"/>
      <c r="T639" s="590"/>
      <c r="U639" s="590"/>
      <c r="V639" s="590"/>
      <c r="W639" s="590"/>
      <c r="X639" s="591"/>
      <c r="Y639" s="591"/>
      <c r="Z639" s="591"/>
    </row>
    <row r="640" spans="1:26">
      <c r="A640" s="591"/>
      <c r="B640" s="591"/>
      <c r="C640" s="591"/>
      <c r="D640" s="590"/>
      <c r="E640" s="590"/>
      <c r="F640" s="591"/>
      <c r="G640" s="591"/>
      <c r="H640" s="591"/>
      <c r="I640" s="591"/>
      <c r="J640" s="590"/>
      <c r="K640" s="590"/>
      <c r="L640" s="590"/>
      <c r="M640" s="590"/>
      <c r="N640" s="590"/>
      <c r="O640" s="590"/>
      <c r="P640" s="590"/>
      <c r="Q640" s="590"/>
      <c r="R640" s="590"/>
      <c r="S640" s="590"/>
      <c r="T640" s="590"/>
      <c r="U640" s="590"/>
      <c r="V640" s="590"/>
      <c r="W640" s="590"/>
      <c r="X640" s="591"/>
      <c r="Y640" s="591"/>
      <c r="Z640" s="591"/>
    </row>
    <row r="641" spans="1:26">
      <c r="A641" s="591"/>
      <c r="B641" s="591"/>
      <c r="C641" s="591"/>
      <c r="D641" s="590"/>
      <c r="E641" s="590"/>
      <c r="F641" s="591"/>
      <c r="G641" s="591"/>
      <c r="H641" s="591"/>
      <c r="I641" s="591"/>
      <c r="J641" s="590"/>
      <c r="K641" s="590"/>
      <c r="L641" s="590"/>
      <c r="M641" s="590"/>
      <c r="N641" s="590"/>
      <c r="O641" s="590"/>
      <c r="P641" s="590"/>
      <c r="Q641" s="590"/>
      <c r="R641" s="590"/>
      <c r="S641" s="590"/>
      <c r="T641" s="590"/>
      <c r="U641" s="590"/>
      <c r="V641" s="590"/>
      <c r="W641" s="590"/>
      <c r="X641" s="591"/>
      <c r="Y641" s="591"/>
      <c r="Z641" s="591"/>
    </row>
    <row r="642" spans="1:26">
      <c r="A642" s="591"/>
      <c r="B642" s="591"/>
      <c r="C642" s="591"/>
      <c r="D642" s="590"/>
      <c r="E642" s="590"/>
      <c r="F642" s="591"/>
      <c r="G642" s="591"/>
      <c r="H642" s="591"/>
      <c r="I642" s="591"/>
      <c r="J642" s="590"/>
      <c r="K642" s="590"/>
      <c r="L642" s="590"/>
      <c r="M642" s="590"/>
      <c r="N642" s="590"/>
      <c r="O642" s="590"/>
      <c r="P642" s="590"/>
      <c r="Q642" s="590"/>
      <c r="R642" s="590"/>
      <c r="S642" s="590"/>
      <c r="T642" s="590"/>
      <c r="U642" s="590"/>
      <c r="V642" s="590"/>
      <c r="W642" s="590"/>
      <c r="X642" s="591"/>
      <c r="Y642" s="591"/>
      <c r="Z642" s="591"/>
    </row>
    <row r="643" spans="1:26">
      <c r="A643" s="591"/>
      <c r="B643" s="591"/>
      <c r="C643" s="591"/>
      <c r="D643" s="590"/>
      <c r="E643" s="590"/>
      <c r="F643" s="591"/>
      <c r="G643" s="591"/>
      <c r="H643" s="591"/>
      <c r="I643" s="591"/>
      <c r="J643" s="590"/>
      <c r="K643" s="590"/>
      <c r="L643" s="590"/>
      <c r="M643" s="590"/>
      <c r="N643" s="590"/>
      <c r="O643" s="590"/>
      <c r="P643" s="590"/>
      <c r="Q643" s="590"/>
      <c r="R643" s="590"/>
      <c r="S643" s="590"/>
      <c r="T643" s="590"/>
      <c r="U643" s="590"/>
      <c r="V643" s="590"/>
      <c r="W643" s="590"/>
      <c r="X643" s="591"/>
      <c r="Y643" s="591"/>
      <c r="Z643" s="591"/>
    </row>
    <row r="644" spans="1:26">
      <c r="A644" s="591"/>
      <c r="B644" s="591"/>
      <c r="C644" s="591"/>
      <c r="D644" s="590"/>
      <c r="E644" s="590"/>
      <c r="F644" s="591"/>
      <c r="G644" s="591"/>
      <c r="H644" s="591"/>
      <c r="I644" s="591"/>
      <c r="J644" s="590"/>
      <c r="K644" s="590"/>
      <c r="L644" s="590"/>
      <c r="M644" s="590"/>
      <c r="N644" s="590"/>
      <c r="O644" s="590"/>
      <c r="P644" s="590"/>
      <c r="Q644" s="590"/>
      <c r="R644" s="590"/>
      <c r="S644" s="590"/>
      <c r="T644" s="590"/>
      <c r="U644" s="590"/>
      <c r="V644" s="590"/>
      <c r="W644" s="590"/>
      <c r="X644" s="591"/>
      <c r="Y644" s="591"/>
      <c r="Z644" s="591"/>
    </row>
    <row r="645" spans="1:26">
      <c r="A645" s="591"/>
      <c r="B645" s="591"/>
      <c r="C645" s="591"/>
      <c r="D645" s="590"/>
      <c r="E645" s="590"/>
      <c r="F645" s="591"/>
      <c r="G645" s="591"/>
      <c r="H645" s="591"/>
      <c r="I645" s="591"/>
      <c r="J645" s="590"/>
      <c r="K645" s="590"/>
      <c r="L645" s="590"/>
      <c r="M645" s="590"/>
      <c r="N645" s="590"/>
      <c r="O645" s="590"/>
      <c r="P645" s="590"/>
      <c r="Q645" s="590"/>
      <c r="R645" s="590"/>
      <c r="S645" s="590"/>
      <c r="T645" s="590"/>
      <c r="U645" s="590"/>
      <c r="V645" s="590"/>
      <c r="W645" s="590"/>
      <c r="X645" s="591"/>
      <c r="Y645" s="591"/>
      <c r="Z645" s="591"/>
    </row>
    <row r="646" spans="1:26">
      <c r="A646" s="591"/>
      <c r="B646" s="591"/>
      <c r="C646" s="591"/>
      <c r="D646" s="590"/>
      <c r="E646" s="590"/>
      <c r="F646" s="591"/>
      <c r="G646" s="591"/>
      <c r="H646" s="591"/>
      <c r="I646" s="591"/>
      <c r="J646" s="590"/>
      <c r="K646" s="590"/>
      <c r="L646" s="590"/>
      <c r="M646" s="590"/>
      <c r="N646" s="590"/>
      <c r="O646" s="590"/>
      <c r="P646" s="590"/>
      <c r="Q646" s="590"/>
      <c r="R646" s="590"/>
      <c r="S646" s="590"/>
      <c r="T646" s="590"/>
      <c r="U646" s="590"/>
      <c r="V646" s="590"/>
      <c r="W646" s="590"/>
      <c r="X646" s="591"/>
      <c r="Y646" s="591"/>
      <c r="Z646" s="591"/>
    </row>
    <row r="647" spans="1:26">
      <c r="A647" s="591"/>
      <c r="B647" s="591"/>
      <c r="C647" s="591"/>
      <c r="D647" s="590"/>
      <c r="E647" s="590"/>
      <c r="F647" s="591"/>
      <c r="G647" s="591"/>
      <c r="H647" s="591"/>
      <c r="I647" s="591"/>
      <c r="J647" s="590"/>
      <c r="K647" s="590"/>
      <c r="L647" s="590"/>
      <c r="M647" s="590"/>
      <c r="N647" s="590"/>
      <c r="O647" s="590"/>
      <c r="P647" s="590"/>
      <c r="Q647" s="590"/>
      <c r="R647" s="590"/>
      <c r="S647" s="590"/>
      <c r="T647" s="590"/>
      <c r="U647" s="590"/>
      <c r="V647" s="590"/>
      <c r="W647" s="590"/>
      <c r="X647" s="591"/>
      <c r="Y647" s="591"/>
      <c r="Z647" s="591"/>
    </row>
    <row r="648" spans="1:26">
      <c r="A648" s="591"/>
      <c r="B648" s="591"/>
      <c r="C648" s="591"/>
      <c r="D648" s="590"/>
      <c r="E648" s="590"/>
      <c r="F648" s="591"/>
      <c r="G648" s="591"/>
      <c r="H648" s="591"/>
      <c r="I648" s="591"/>
      <c r="J648" s="590"/>
      <c r="K648" s="590"/>
      <c r="L648" s="590"/>
      <c r="M648" s="590"/>
      <c r="N648" s="590"/>
      <c r="O648" s="590"/>
      <c r="P648" s="590"/>
      <c r="Q648" s="590"/>
      <c r="R648" s="590"/>
      <c r="S648" s="590"/>
      <c r="T648" s="590"/>
      <c r="U648" s="590"/>
      <c r="V648" s="590"/>
      <c r="W648" s="590"/>
      <c r="X648" s="591"/>
      <c r="Y648" s="591"/>
      <c r="Z648" s="591"/>
    </row>
    <row r="649" spans="1:26">
      <c r="A649" s="591"/>
      <c r="B649" s="591"/>
      <c r="C649" s="591"/>
      <c r="D649" s="590"/>
      <c r="E649" s="590"/>
      <c r="F649" s="591"/>
      <c r="G649" s="591"/>
      <c r="H649" s="591"/>
      <c r="I649" s="591"/>
      <c r="J649" s="590"/>
      <c r="K649" s="590"/>
      <c r="L649" s="590"/>
      <c r="M649" s="590"/>
      <c r="N649" s="590"/>
      <c r="O649" s="590"/>
      <c r="P649" s="590"/>
      <c r="Q649" s="590"/>
      <c r="R649" s="590"/>
      <c r="S649" s="590"/>
      <c r="T649" s="590"/>
      <c r="U649" s="590"/>
      <c r="V649" s="590"/>
      <c r="W649" s="590"/>
      <c r="X649" s="591"/>
      <c r="Y649" s="591"/>
      <c r="Z649" s="591"/>
    </row>
    <row r="650" spans="1:26">
      <c r="A650" s="591"/>
      <c r="B650" s="591"/>
      <c r="C650" s="591"/>
      <c r="D650" s="590"/>
      <c r="E650" s="590"/>
      <c r="F650" s="591"/>
      <c r="G650" s="591"/>
      <c r="H650" s="591"/>
      <c r="I650" s="591"/>
      <c r="J650" s="590"/>
      <c r="K650" s="590"/>
      <c r="L650" s="590"/>
      <c r="M650" s="590"/>
      <c r="N650" s="590"/>
      <c r="O650" s="590"/>
      <c r="P650" s="590"/>
      <c r="Q650" s="590"/>
      <c r="R650" s="590"/>
      <c r="S650" s="590"/>
      <c r="T650" s="590"/>
      <c r="U650" s="590"/>
      <c r="V650" s="590"/>
      <c r="W650" s="590"/>
      <c r="X650" s="591"/>
      <c r="Y650" s="591"/>
      <c r="Z650" s="591"/>
    </row>
    <row r="651" spans="1:26">
      <c r="A651" s="591"/>
      <c r="B651" s="591"/>
      <c r="C651" s="591"/>
      <c r="D651" s="590"/>
      <c r="E651" s="590"/>
      <c r="F651" s="591"/>
      <c r="G651" s="591"/>
      <c r="H651" s="591"/>
      <c r="I651" s="591"/>
      <c r="J651" s="590"/>
      <c r="K651" s="590"/>
      <c r="L651" s="590"/>
      <c r="M651" s="590"/>
      <c r="N651" s="590"/>
      <c r="O651" s="590"/>
      <c r="P651" s="590"/>
      <c r="Q651" s="590"/>
      <c r="R651" s="590"/>
      <c r="S651" s="590"/>
      <c r="T651" s="590"/>
      <c r="U651" s="590"/>
      <c r="V651" s="590"/>
      <c r="W651" s="590"/>
      <c r="X651" s="591"/>
      <c r="Y651" s="591"/>
      <c r="Z651" s="591"/>
    </row>
    <row r="652" spans="1:26">
      <c r="A652" s="591"/>
      <c r="B652" s="591"/>
      <c r="C652" s="591"/>
      <c r="D652" s="590"/>
      <c r="E652" s="590"/>
      <c r="F652" s="591"/>
      <c r="G652" s="591"/>
      <c r="H652" s="591"/>
      <c r="I652" s="591"/>
      <c r="J652" s="590"/>
      <c r="K652" s="590"/>
      <c r="L652" s="590"/>
      <c r="M652" s="590"/>
      <c r="N652" s="590"/>
      <c r="O652" s="590"/>
      <c r="P652" s="590"/>
      <c r="Q652" s="590"/>
      <c r="R652" s="590"/>
      <c r="S652" s="590"/>
      <c r="T652" s="590"/>
      <c r="U652" s="590"/>
      <c r="V652" s="590"/>
      <c r="W652" s="590"/>
      <c r="X652" s="591"/>
      <c r="Y652" s="591"/>
      <c r="Z652" s="591"/>
    </row>
    <row r="653" spans="1:26">
      <c r="A653" s="591"/>
      <c r="B653" s="591"/>
      <c r="C653" s="591"/>
      <c r="D653" s="590"/>
      <c r="E653" s="590"/>
      <c r="F653" s="591"/>
      <c r="G653" s="591"/>
      <c r="H653" s="591"/>
      <c r="I653" s="591"/>
      <c r="J653" s="590"/>
      <c r="K653" s="590"/>
      <c r="L653" s="590"/>
      <c r="M653" s="590"/>
      <c r="N653" s="590"/>
      <c r="O653" s="590"/>
      <c r="P653" s="590"/>
      <c r="Q653" s="590"/>
      <c r="R653" s="590"/>
      <c r="S653" s="590"/>
      <c r="T653" s="590"/>
      <c r="U653" s="590"/>
      <c r="V653" s="590"/>
      <c r="W653" s="590"/>
      <c r="X653" s="591"/>
      <c r="Y653" s="591"/>
      <c r="Z653" s="591"/>
    </row>
    <row r="654" spans="1:26">
      <c r="A654" s="591"/>
      <c r="B654" s="591"/>
      <c r="C654" s="591"/>
      <c r="D654" s="590"/>
      <c r="E654" s="590"/>
      <c r="F654" s="591"/>
      <c r="G654" s="591"/>
      <c r="H654" s="591"/>
      <c r="I654" s="591"/>
      <c r="J654" s="590"/>
      <c r="K654" s="590"/>
      <c r="L654" s="590"/>
      <c r="M654" s="590"/>
      <c r="N654" s="590"/>
      <c r="O654" s="590"/>
      <c r="P654" s="590"/>
      <c r="Q654" s="590"/>
      <c r="R654" s="590"/>
      <c r="S654" s="590"/>
      <c r="T654" s="590"/>
      <c r="U654" s="590"/>
      <c r="V654" s="590"/>
      <c r="W654" s="590"/>
      <c r="X654" s="591"/>
      <c r="Y654" s="591"/>
      <c r="Z654" s="591"/>
    </row>
    <row r="655" spans="1:26">
      <c r="A655" s="591"/>
      <c r="B655" s="591"/>
      <c r="C655" s="591"/>
      <c r="D655" s="590"/>
      <c r="E655" s="590"/>
      <c r="F655" s="591"/>
      <c r="G655" s="591"/>
      <c r="H655" s="591"/>
      <c r="I655" s="591"/>
      <c r="J655" s="590"/>
      <c r="K655" s="590"/>
      <c r="L655" s="590"/>
      <c r="M655" s="590"/>
      <c r="N655" s="590"/>
      <c r="O655" s="590"/>
      <c r="P655" s="590"/>
      <c r="Q655" s="590"/>
      <c r="R655" s="590"/>
      <c r="S655" s="590"/>
      <c r="T655" s="590"/>
      <c r="U655" s="590"/>
      <c r="V655" s="590"/>
      <c r="W655" s="590"/>
      <c r="X655" s="591"/>
      <c r="Y655" s="591"/>
      <c r="Z655" s="591"/>
    </row>
    <row r="656" spans="1:26">
      <c r="A656" s="591"/>
      <c r="B656" s="591"/>
      <c r="C656" s="591"/>
      <c r="D656" s="590"/>
      <c r="E656" s="590"/>
      <c r="F656" s="591"/>
      <c r="G656" s="591"/>
      <c r="H656" s="591"/>
      <c r="I656" s="591"/>
      <c r="J656" s="590"/>
      <c r="K656" s="590"/>
      <c r="L656" s="590"/>
      <c r="M656" s="590"/>
      <c r="N656" s="590"/>
      <c r="O656" s="590"/>
      <c r="P656" s="590"/>
      <c r="Q656" s="590"/>
      <c r="R656" s="590"/>
      <c r="S656" s="590"/>
      <c r="T656" s="590"/>
      <c r="U656" s="590"/>
      <c r="V656" s="590"/>
      <c r="W656" s="590"/>
      <c r="X656" s="591"/>
      <c r="Y656" s="591"/>
      <c r="Z656" s="591"/>
    </row>
    <row r="657" spans="1:26">
      <c r="A657" s="591"/>
      <c r="B657" s="591"/>
      <c r="C657" s="591"/>
      <c r="D657" s="590"/>
      <c r="E657" s="590"/>
      <c r="F657" s="591"/>
      <c r="G657" s="591"/>
      <c r="H657" s="591"/>
      <c r="I657" s="591"/>
      <c r="J657" s="590"/>
      <c r="K657" s="590"/>
      <c r="L657" s="590"/>
      <c r="M657" s="590"/>
      <c r="N657" s="590"/>
      <c r="O657" s="590"/>
      <c r="P657" s="590"/>
      <c r="Q657" s="590"/>
      <c r="R657" s="590"/>
      <c r="S657" s="590"/>
      <c r="T657" s="590"/>
      <c r="U657" s="590"/>
      <c r="V657" s="590"/>
      <c r="W657" s="590"/>
      <c r="X657" s="591"/>
      <c r="Y657" s="591"/>
      <c r="Z657" s="591"/>
    </row>
    <row r="658" spans="1:26">
      <c r="A658" s="591"/>
      <c r="B658" s="591"/>
      <c r="C658" s="591"/>
      <c r="D658" s="590"/>
      <c r="E658" s="590"/>
      <c r="F658" s="591"/>
      <c r="G658" s="591"/>
      <c r="H658" s="591"/>
      <c r="I658" s="591"/>
      <c r="J658" s="590"/>
      <c r="K658" s="590"/>
      <c r="L658" s="590"/>
      <c r="M658" s="590"/>
      <c r="N658" s="590"/>
      <c r="O658" s="590"/>
      <c r="P658" s="590"/>
      <c r="Q658" s="590"/>
      <c r="R658" s="590"/>
      <c r="S658" s="590"/>
      <c r="T658" s="590"/>
      <c r="U658" s="590"/>
      <c r="V658" s="590"/>
      <c r="W658" s="590"/>
      <c r="X658" s="591"/>
      <c r="Y658" s="591"/>
      <c r="Z658" s="591"/>
    </row>
    <row r="659" spans="1:26">
      <c r="A659" s="591"/>
      <c r="B659" s="591"/>
      <c r="C659" s="591"/>
      <c r="D659" s="590"/>
      <c r="E659" s="590"/>
      <c r="F659" s="591"/>
      <c r="G659" s="591"/>
      <c r="H659" s="591"/>
      <c r="I659" s="591"/>
      <c r="J659" s="590"/>
      <c r="K659" s="590"/>
      <c r="L659" s="590"/>
      <c r="M659" s="590"/>
      <c r="N659" s="590"/>
      <c r="O659" s="590"/>
      <c r="P659" s="590"/>
      <c r="Q659" s="590"/>
      <c r="R659" s="590"/>
      <c r="S659" s="590"/>
      <c r="T659" s="590"/>
      <c r="U659" s="590"/>
      <c r="V659" s="590"/>
      <c r="W659" s="590"/>
      <c r="X659" s="591"/>
      <c r="Y659" s="591"/>
      <c r="Z659" s="591"/>
    </row>
    <row r="660" spans="1:26">
      <c r="A660" s="591"/>
      <c r="B660" s="591"/>
      <c r="C660" s="591"/>
      <c r="D660" s="590"/>
      <c r="E660" s="590"/>
      <c r="F660" s="591"/>
      <c r="G660" s="591"/>
      <c r="H660" s="591"/>
      <c r="I660" s="591"/>
      <c r="J660" s="590"/>
      <c r="K660" s="590"/>
      <c r="L660" s="590"/>
      <c r="M660" s="590"/>
      <c r="N660" s="590"/>
      <c r="O660" s="590"/>
      <c r="P660" s="590"/>
      <c r="Q660" s="590"/>
      <c r="R660" s="590"/>
      <c r="S660" s="590"/>
      <c r="T660" s="590"/>
      <c r="U660" s="590"/>
      <c r="V660" s="590"/>
      <c r="W660" s="590"/>
      <c r="X660" s="591"/>
      <c r="Y660" s="591"/>
      <c r="Z660" s="591"/>
    </row>
    <row r="661" spans="1:26">
      <c r="A661" s="591"/>
      <c r="B661" s="591"/>
      <c r="C661" s="591"/>
      <c r="D661" s="590"/>
      <c r="E661" s="590"/>
      <c r="F661" s="591"/>
      <c r="G661" s="591"/>
      <c r="H661" s="591"/>
      <c r="I661" s="591"/>
      <c r="J661" s="590"/>
      <c r="K661" s="590"/>
      <c r="L661" s="590"/>
      <c r="M661" s="590"/>
      <c r="N661" s="590"/>
      <c r="O661" s="590"/>
      <c r="P661" s="590"/>
      <c r="Q661" s="590"/>
      <c r="R661" s="590"/>
      <c r="S661" s="590"/>
      <c r="T661" s="590"/>
      <c r="U661" s="590"/>
      <c r="V661" s="590"/>
      <c r="W661" s="590"/>
      <c r="X661" s="591"/>
      <c r="Y661" s="591"/>
      <c r="Z661" s="591"/>
    </row>
    <row r="662" spans="1:26">
      <c r="A662" s="591"/>
      <c r="B662" s="591"/>
      <c r="C662" s="591"/>
      <c r="D662" s="590"/>
      <c r="E662" s="590"/>
      <c r="F662" s="591"/>
      <c r="G662" s="591"/>
      <c r="H662" s="591"/>
      <c r="I662" s="591"/>
      <c r="J662" s="590"/>
      <c r="K662" s="590"/>
      <c r="L662" s="590"/>
      <c r="M662" s="590"/>
      <c r="N662" s="590"/>
      <c r="O662" s="590"/>
      <c r="P662" s="590"/>
      <c r="Q662" s="590"/>
      <c r="R662" s="590"/>
      <c r="S662" s="590"/>
      <c r="T662" s="590"/>
      <c r="U662" s="590"/>
      <c r="V662" s="590"/>
      <c r="W662" s="590"/>
      <c r="X662" s="591"/>
      <c r="Y662" s="591"/>
      <c r="Z662" s="591"/>
    </row>
    <row r="663" spans="1:26">
      <c r="A663" s="591"/>
      <c r="B663" s="591"/>
      <c r="C663" s="591"/>
      <c r="D663" s="590"/>
      <c r="E663" s="590"/>
      <c r="F663" s="591"/>
      <c r="G663" s="591"/>
      <c r="H663" s="591"/>
      <c r="I663" s="591"/>
      <c r="J663" s="590"/>
      <c r="K663" s="590"/>
      <c r="L663" s="590"/>
      <c r="M663" s="590"/>
      <c r="N663" s="590"/>
      <c r="O663" s="590"/>
      <c r="P663" s="590"/>
      <c r="Q663" s="590"/>
      <c r="R663" s="590"/>
      <c r="S663" s="590"/>
      <c r="T663" s="590"/>
      <c r="U663" s="590"/>
      <c r="V663" s="590"/>
      <c r="W663" s="590"/>
      <c r="X663" s="591"/>
      <c r="Y663" s="591"/>
      <c r="Z663" s="591"/>
    </row>
    <row r="664" spans="1:26">
      <c r="A664" s="591"/>
      <c r="B664" s="591"/>
      <c r="C664" s="591"/>
      <c r="D664" s="590"/>
      <c r="E664" s="590"/>
      <c r="F664" s="591"/>
      <c r="G664" s="591"/>
      <c r="H664" s="591"/>
      <c r="I664" s="591"/>
      <c r="J664" s="590"/>
      <c r="K664" s="590"/>
      <c r="L664" s="590"/>
      <c r="M664" s="590"/>
      <c r="N664" s="590"/>
      <c r="O664" s="590"/>
      <c r="P664" s="590"/>
      <c r="Q664" s="590"/>
      <c r="R664" s="590"/>
      <c r="S664" s="590"/>
      <c r="T664" s="590"/>
      <c r="U664" s="590"/>
      <c r="V664" s="590"/>
      <c r="W664" s="590"/>
      <c r="X664" s="591"/>
      <c r="Y664" s="591"/>
      <c r="Z664" s="591"/>
    </row>
    <row r="665" spans="1:26">
      <c r="A665" s="591"/>
      <c r="B665" s="591"/>
      <c r="C665" s="591"/>
      <c r="D665" s="590"/>
      <c r="E665" s="590"/>
      <c r="F665" s="591"/>
      <c r="G665" s="591"/>
      <c r="H665" s="591"/>
      <c r="I665" s="591"/>
      <c r="J665" s="590"/>
      <c r="K665" s="590"/>
      <c r="L665" s="590"/>
      <c r="M665" s="590"/>
      <c r="N665" s="590"/>
      <c r="O665" s="590"/>
      <c r="P665" s="590"/>
      <c r="Q665" s="590"/>
      <c r="R665" s="590"/>
      <c r="S665" s="590"/>
      <c r="T665" s="590"/>
      <c r="U665" s="590"/>
      <c r="V665" s="590"/>
      <c r="W665" s="590"/>
      <c r="X665" s="591"/>
      <c r="Y665" s="591"/>
      <c r="Z665" s="591"/>
    </row>
    <row r="666" spans="1:26">
      <c r="A666" s="591"/>
      <c r="B666" s="591"/>
      <c r="C666" s="591"/>
      <c r="D666" s="590"/>
      <c r="E666" s="590"/>
      <c r="F666" s="591"/>
      <c r="G666" s="591"/>
      <c r="H666" s="591"/>
      <c r="I666" s="591"/>
      <c r="J666" s="590"/>
      <c r="K666" s="590"/>
      <c r="L666" s="590"/>
      <c r="M666" s="590"/>
      <c r="N666" s="590"/>
      <c r="O666" s="590"/>
      <c r="P666" s="590"/>
      <c r="Q666" s="590"/>
      <c r="R666" s="590"/>
      <c r="S666" s="590"/>
      <c r="T666" s="590"/>
      <c r="U666" s="590"/>
      <c r="V666" s="590"/>
      <c r="W666" s="590"/>
      <c r="X666" s="591"/>
      <c r="Y666" s="591"/>
      <c r="Z666" s="591"/>
    </row>
    <row r="667" spans="1:26">
      <c r="A667" s="591"/>
      <c r="B667" s="591"/>
      <c r="C667" s="591"/>
      <c r="D667" s="590"/>
      <c r="E667" s="590"/>
      <c r="F667" s="591"/>
      <c r="G667" s="591"/>
      <c r="H667" s="591"/>
      <c r="I667" s="591"/>
      <c r="J667" s="590"/>
      <c r="K667" s="590"/>
      <c r="L667" s="590"/>
      <c r="M667" s="590"/>
      <c r="N667" s="590"/>
      <c r="O667" s="590"/>
      <c r="P667" s="590"/>
      <c r="Q667" s="590"/>
      <c r="R667" s="590"/>
      <c r="S667" s="590"/>
      <c r="T667" s="590"/>
      <c r="U667" s="590"/>
      <c r="V667" s="590"/>
      <c r="W667" s="590"/>
      <c r="X667" s="591"/>
      <c r="Y667" s="591"/>
      <c r="Z667" s="591"/>
    </row>
    <row r="668" spans="1:26">
      <c r="A668" s="591"/>
      <c r="B668" s="591"/>
      <c r="C668" s="591"/>
      <c r="D668" s="590"/>
      <c r="E668" s="590"/>
      <c r="F668" s="591"/>
      <c r="G668" s="591"/>
      <c r="H668" s="591"/>
      <c r="I668" s="591"/>
      <c r="J668" s="590"/>
      <c r="K668" s="590"/>
      <c r="L668" s="590"/>
      <c r="M668" s="590"/>
      <c r="N668" s="590"/>
      <c r="O668" s="590"/>
      <c r="P668" s="590"/>
      <c r="Q668" s="590"/>
      <c r="R668" s="590"/>
      <c r="S668" s="590"/>
      <c r="T668" s="590"/>
      <c r="U668" s="590"/>
      <c r="V668" s="590"/>
      <c r="W668" s="590"/>
      <c r="X668" s="591"/>
      <c r="Y668" s="591"/>
      <c r="Z668" s="591"/>
    </row>
    <row r="669" spans="1:26">
      <c r="A669" s="591"/>
      <c r="B669" s="591"/>
      <c r="C669" s="591"/>
      <c r="D669" s="590"/>
      <c r="E669" s="590"/>
      <c r="F669" s="591"/>
      <c r="G669" s="591"/>
      <c r="H669" s="591"/>
      <c r="I669" s="591"/>
      <c r="J669" s="590"/>
      <c r="K669" s="590"/>
      <c r="L669" s="590"/>
      <c r="M669" s="590"/>
      <c r="N669" s="590"/>
      <c r="O669" s="590"/>
      <c r="P669" s="590"/>
      <c r="Q669" s="590"/>
      <c r="R669" s="590"/>
      <c r="S669" s="590"/>
      <c r="T669" s="590"/>
      <c r="U669" s="590"/>
      <c r="V669" s="590"/>
      <c r="W669" s="590"/>
      <c r="X669" s="591"/>
      <c r="Y669" s="591"/>
      <c r="Z669" s="591"/>
    </row>
    <row r="670" spans="1:26">
      <c r="A670" s="591"/>
      <c r="B670" s="591"/>
      <c r="C670" s="591"/>
      <c r="D670" s="590"/>
      <c r="E670" s="590"/>
      <c r="F670" s="591"/>
      <c r="G670" s="591"/>
      <c r="H670" s="591"/>
      <c r="I670" s="591"/>
      <c r="J670" s="590"/>
      <c r="K670" s="590"/>
      <c r="L670" s="590"/>
      <c r="M670" s="590"/>
      <c r="N670" s="590"/>
      <c r="O670" s="590"/>
      <c r="P670" s="590"/>
      <c r="Q670" s="590"/>
      <c r="R670" s="590"/>
      <c r="S670" s="590"/>
      <c r="T670" s="590"/>
      <c r="U670" s="590"/>
      <c r="V670" s="590"/>
      <c r="W670" s="590"/>
      <c r="X670" s="591"/>
      <c r="Y670" s="591"/>
      <c r="Z670" s="591"/>
    </row>
    <row r="671" spans="1:26">
      <c r="A671" s="591"/>
      <c r="B671" s="591"/>
      <c r="C671" s="591"/>
      <c r="D671" s="590"/>
      <c r="E671" s="590"/>
      <c r="F671" s="591"/>
      <c r="G671" s="591"/>
      <c r="H671" s="591"/>
      <c r="I671" s="591"/>
      <c r="J671" s="590"/>
      <c r="K671" s="590"/>
      <c r="L671" s="590"/>
      <c r="M671" s="590"/>
      <c r="N671" s="590"/>
      <c r="O671" s="590"/>
      <c r="P671" s="590"/>
      <c r="Q671" s="590"/>
      <c r="R671" s="590"/>
      <c r="S671" s="590"/>
      <c r="T671" s="590"/>
      <c r="U671" s="590"/>
      <c r="V671" s="590"/>
      <c r="W671" s="590"/>
      <c r="X671" s="591"/>
      <c r="Y671" s="591"/>
      <c r="Z671" s="591"/>
    </row>
    <row r="672" spans="1:26">
      <c r="A672" s="591"/>
      <c r="B672" s="591"/>
      <c r="C672" s="591"/>
      <c r="D672" s="590"/>
      <c r="E672" s="590"/>
      <c r="F672" s="591"/>
      <c r="G672" s="591"/>
      <c r="H672" s="591"/>
      <c r="I672" s="591"/>
      <c r="J672" s="590"/>
      <c r="K672" s="590"/>
      <c r="L672" s="590"/>
      <c r="M672" s="590"/>
      <c r="N672" s="590"/>
      <c r="O672" s="590"/>
      <c r="P672" s="590"/>
      <c r="Q672" s="590"/>
      <c r="R672" s="590"/>
      <c r="S672" s="590"/>
      <c r="T672" s="590"/>
      <c r="U672" s="590"/>
      <c r="V672" s="590"/>
      <c r="W672" s="590"/>
      <c r="X672" s="591"/>
      <c r="Y672" s="591"/>
      <c r="Z672" s="591"/>
    </row>
    <row r="673" spans="1:26">
      <c r="A673" s="591"/>
      <c r="B673" s="591"/>
      <c r="C673" s="591"/>
      <c r="D673" s="590"/>
      <c r="E673" s="590"/>
      <c r="F673" s="591"/>
      <c r="G673" s="591"/>
      <c r="H673" s="591"/>
      <c r="I673" s="591"/>
      <c r="J673" s="590"/>
      <c r="K673" s="590"/>
      <c r="L673" s="590"/>
      <c r="M673" s="590"/>
      <c r="N673" s="590"/>
      <c r="O673" s="590"/>
      <c r="P673" s="590"/>
      <c r="Q673" s="590"/>
      <c r="R673" s="590"/>
      <c r="S673" s="590"/>
      <c r="T673" s="590"/>
      <c r="U673" s="590"/>
      <c r="V673" s="590"/>
      <c r="W673" s="590"/>
      <c r="X673" s="591"/>
      <c r="Y673" s="591"/>
      <c r="Z673" s="591"/>
    </row>
    <row r="674" spans="1:26">
      <c r="A674" s="591"/>
      <c r="B674" s="591"/>
      <c r="C674" s="591"/>
      <c r="D674" s="590"/>
      <c r="E674" s="590"/>
      <c r="F674" s="591"/>
      <c r="G674" s="591"/>
      <c r="H674" s="591"/>
      <c r="I674" s="591"/>
      <c r="J674" s="590"/>
      <c r="K674" s="590"/>
      <c r="L674" s="590"/>
      <c r="M674" s="590"/>
      <c r="N674" s="590"/>
      <c r="O674" s="590"/>
      <c r="P674" s="590"/>
      <c r="Q674" s="590"/>
      <c r="R674" s="590"/>
      <c r="S674" s="590"/>
      <c r="T674" s="590"/>
      <c r="U674" s="590"/>
      <c r="V674" s="590"/>
      <c r="W674" s="590"/>
      <c r="X674" s="591"/>
      <c r="Y674" s="591"/>
      <c r="Z674" s="591"/>
    </row>
    <row r="675" spans="1:26">
      <c r="A675" s="591"/>
      <c r="B675" s="591"/>
      <c r="C675" s="591"/>
      <c r="D675" s="590"/>
      <c r="E675" s="590"/>
      <c r="F675" s="591"/>
      <c r="G675" s="591"/>
      <c r="H675" s="591"/>
      <c r="I675" s="591"/>
      <c r="J675" s="590"/>
      <c r="K675" s="590"/>
      <c r="L675" s="590"/>
      <c r="M675" s="590"/>
      <c r="N675" s="590"/>
      <c r="O675" s="590"/>
      <c r="P675" s="590"/>
      <c r="Q675" s="590"/>
      <c r="R675" s="590"/>
      <c r="S675" s="590"/>
      <c r="T675" s="590"/>
      <c r="U675" s="590"/>
      <c r="V675" s="590"/>
      <c r="W675" s="590"/>
      <c r="X675" s="591"/>
      <c r="Y675" s="591"/>
      <c r="Z675" s="591"/>
    </row>
    <row r="676" spans="1:26">
      <c r="A676" s="591"/>
      <c r="B676" s="591"/>
      <c r="C676" s="591"/>
      <c r="D676" s="590"/>
      <c r="E676" s="590"/>
      <c r="F676" s="591"/>
      <c r="G676" s="591"/>
      <c r="H676" s="591"/>
      <c r="I676" s="591"/>
      <c r="J676" s="590"/>
      <c r="K676" s="590"/>
      <c r="L676" s="590"/>
      <c r="M676" s="590"/>
      <c r="N676" s="590"/>
      <c r="O676" s="590"/>
      <c r="P676" s="590"/>
      <c r="Q676" s="590"/>
      <c r="R676" s="590"/>
      <c r="S676" s="590"/>
      <c r="T676" s="590"/>
      <c r="U676" s="590"/>
      <c r="V676" s="590"/>
      <c r="W676" s="590"/>
      <c r="X676" s="591"/>
      <c r="Y676" s="591"/>
      <c r="Z676" s="591"/>
    </row>
    <row r="677" spans="1:26">
      <c r="A677" s="591"/>
      <c r="B677" s="591"/>
      <c r="C677" s="591"/>
      <c r="D677" s="590"/>
      <c r="E677" s="590"/>
      <c r="F677" s="591"/>
      <c r="G677" s="591"/>
      <c r="H677" s="591"/>
      <c r="I677" s="591"/>
      <c r="J677" s="590"/>
      <c r="K677" s="590"/>
      <c r="L677" s="590"/>
      <c r="M677" s="590"/>
      <c r="N677" s="590"/>
      <c r="O677" s="590"/>
      <c r="P677" s="590"/>
      <c r="Q677" s="590"/>
      <c r="R677" s="590"/>
      <c r="S677" s="590"/>
      <c r="T677" s="590"/>
      <c r="U677" s="590"/>
      <c r="V677" s="590"/>
      <c r="W677" s="590"/>
      <c r="X677" s="591"/>
      <c r="Y677" s="591"/>
      <c r="Z677" s="591"/>
    </row>
    <row r="678" spans="1:26">
      <c r="A678" s="591"/>
      <c r="B678" s="591"/>
      <c r="C678" s="591"/>
      <c r="D678" s="590"/>
      <c r="E678" s="590"/>
      <c r="F678" s="591"/>
      <c r="G678" s="591"/>
      <c r="H678" s="591"/>
      <c r="I678" s="591"/>
      <c r="J678" s="590"/>
      <c r="K678" s="590"/>
      <c r="L678" s="590"/>
      <c r="M678" s="590"/>
      <c r="N678" s="590"/>
      <c r="O678" s="590"/>
      <c r="P678" s="590"/>
      <c r="Q678" s="590"/>
      <c r="R678" s="590"/>
      <c r="S678" s="590"/>
      <c r="T678" s="590"/>
      <c r="U678" s="590"/>
      <c r="V678" s="590"/>
      <c r="W678" s="590"/>
      <c r="X678" s="591"/>
      <c r="Y678" s="591"/>
      <c r="Z678" s="591"/>
    </row>
    <row r="679" spans="1:26">
      <c r="A679" s="591"/>
      <c r="B679" s="591"/>
      <c r="C679" s="591"/>
      <c r="D679" s="590"/>
      <c r="E679" s="590"/>
      <c r="F679" s="591"/>
      <c r="G679" s="591"/>
      <c r="H679" s="591"/>
      <c r="I679" s="591"/>
      <c r="J679" s="590"/>
      <c r="K679" s="590"/>
      <c r="L679" s="590"/>
      <c r="M679" s="590"/>
      <c r="N679" s="590"/>
      <c r="O679" s="590"/>
      <c r="P679" s="590"/>
      <c r="Q679" s="590"/>
      <c r="R679" s="590"/>
      <c r="S679" s="590"/>
      <c r="T679" s="590"/>
      <c r="U679" s="590"/>
      <c r="V679" s="590"/>
      <c r="W679" s="590"/>
      <c r="X679" s="591"/>
      <c r="Y679" s="591"/>
      <c r="Z679" s="591"/>
    </row>
    <row r="680" spans="1:26">
      <c r="A680" s="591"/>
      <c r="B680" s="591"/>
      <c r="C680" s="591"/>
      <c r="D680" s="590"/>
      <c r="E680" s="590"/>
      <c r="F680" s="591"/>
      <c r="G680" s="591"/>
      <c r="H680" s="591"/>
      <c r="I680" s="591"/>
      <c r="J680" s="590"/>
      <c r="K680" s="590"/>
      <c r="L680" s="590"/>
      <c r="M680" s="590"/>
      <c r="N680" s="590"/>
      <c r="O680" s="590"/>
      <c r="P680" s="590"/>
      <c r="Q680" s="590"/>
      <c r="R680" s="590"/>
      <c r="S680" s="590"/>
      <c r="T680" s="590"/>
      <c r="U680" s="590"/>
      <c r="V680" s="590"/>
      <c r="W680" s="590"/>
      <c r="X680" s="591"/>
      <c r="Y680" s="591"/>
      <c r="Z680" s="591"/>
    </row>
    <row r="681" spans="1:26">
      <c r="A681" s="591"/>
      <c r="B681" s="591"/>
      <c r="C681" s="591"/>
      <c r="D681" s="590"/>
      <c r="E681" s="590"/>
      <c r="F681" s="591"/>
      <c r="G681" s="591"/>
      <c r="H681" s="591"/>
      <c r="I681" s="591"/>
      <c r="J681" s="590"/>
      <c r="K681" s="590"/>
      <c r="L681" s="590"/>
      <c r="M681" s="590"/>
      <c r="N681" s="590"/>
      <c r="O681" s="590"/>
      <c r="P681" s="590"/>
      <c r="Q681" s="590"/>
      <c r="R681" s="590"/>
      <c r="S681" s="590"/>
      <c r="T681" s="590"/>
      <c r="U681" s="590"/>
      <c r="V681" s="590"/>
      <c r="W681" s="590"/>
      <c r="X681" s="591"/>
      <c r="Y681" s="591"/>
      <c r="Z681" s="591"/>
    </row>
    <row r="682" spans="1:26">
      <c r="A682" s="591"/>
      <c r="B682" s="591"/>
      <c r="C682" s="591"/>
      <c r="D682" s="590"/>
      <c r="E682" s="590"/>
      <c r="F682" s="591"/>
      <c r="G682" s="591"/>
      <c r="H682" s="591"/>
      <c r="I682" s="591"/>
      <c r="J682" s="590"/>
      <c r="K682" s="590"/>
      <c r="L682" s="590"/>
      <c r="M682" s="590"/>
      <c r="N682" s="590"/>
      <c r="O682" s="590"/>
      <c r="P682" s="590"/>
      <c r="Q682" s="590"/>
      <c r="R682" s="590"/>
      <c r="S682" s="590"/>
      <c r="T682" s="590"/>
      <c r="U682" s="590"/>
      <c r="V682" s="590"/>
      <c r="W682" s="590"/>
      <c r="X682" s="591"/>
      <c r="Y682" s="591"/>
      <c r="Z682" s="591"/>
    </row>
    <row r="683" spans="1:26">
      <c r="A683" s="591"/>
      <c r="B683" s="591"/>
      <c r="C683" s="591"/>
      <c r="D683" s="590"/>
      <c r="E683" s="590"/>
      <c r="F683" s="591"/>
      <c r="G683" s="591"/>
      <c r="H683" s="591"/>
      <c r="I683" s="591"/>
      <c r="J683" s="590"/>
      <c r="K683" s="590"/>
      <c r="L683" s="590"/>
      <c r="M683" s="590"/>
      <c r="N683" s="590"/>
      <c r="O683" s="590"/>
      <c r="P683" s="590"/>
      <c r="Q683" s="590"/>
      <c r="R683" s="590"/>
      <c r="S683" s="590"/>
      <c r="T683" s="590"/>
      <c r="U683" s="590"/>
      <c r="V683" s="590"/>
      <c r="W683" s="590"/>
      <c r="X683" s="591"/>
      <c r="Y683" s="591"/>
      <c r="Z683" s="591"/>
    </row>
    <row r="684" spans="1:26">
      <c r="A684" s="591"/>
      <c r="B684" s="591"/>
      <c r="C684" s="591"/>
      <c r="D684" s="590"/>
      <c r="E684" s="590"/>
      <c r="F684" s="591"/>
      <c r="G684" s="591"/>
      <c r="H684" s="591"/>
      <c r="I684" s="591"/>
      <c r="J684" s="590"/>
      <c r="K684" s="590"/>
      <c r="L684" s="590"/>
      <c r="M684" s="590"/>
      <c r="N684" s="590"/>
      <c r="O684" s="590"/>
      <c r="P684" s="590"/>
      <c r="Q684" s="590"/>
      <c r="R684" s="590"/>
      <c r="S684" s="590"/>
      <c r="T684" s="590"/>
      <c r="U684" s="590"/>
      <c r="V684" s="590"/>
      <c r="W684" s="590"/>
      <c r="X684" s="591"/>
      <c r="Y684" s="591"/>
      <c r="Z684" s="591"/>
    </row>
    <row r="685" spans="1:26">
      <c r="A685" s="591"/>
      <c r="B685" s="591"/>
      <c r="C685" s="591"/>
      <c r="D685" s="590"/>
      <c r="E685" s="590"/>
      <c r="F685" s="591"/>
      <c r="G685" s="591"/>
      <c r="H685" s="591"/>
      <c r="I685" s="591"/>
      <c r="J685" s="590"/>
      <c r="K685" s="590"/>
      <c r="L685" s="590"/>
      <c r="M685" s="590"/>
      <c r="N685" s="590"/>
      <c r="O685" s="590"/>
      <c r="P685" s="590"/>
      <c r="Q685" s="590"/>
      <c r="R685" s="590"/>
      <c r="S685" s="590"/>
      <c r="T685" s="590"/>
      <c r="U685" s="590"/>
      <c r="V685" s="590"/>
      <c r="W685" s="590"/>
      <c r="X685" s="591"/>
      <c r="Y685" s="591"/>
      <c r="Z685" s="591"/>
    </row>
    <row r="686" spans="1:26">
      <c r="A686" s="591"/>
      <c r="B686" s="591"/>
      <c r="C686" s="591"/>
      <c r="D686" s="590"/>
      <c r="E686" s="590"/>
      <c r="F686" s="591"/>
      <c r="G686" s="591"/>
      <c r="H686" s="591"/>
      <c r="I686" s="591"/>
      <c r="J686" s="590"/>
      <c r="K686" s="590"/>
      <c r="L686" s="590"/>
      <c r="M686" s="590"/>
      <c r="N686" s="590"/>
      <c r="O686" s="590"/>
      <c r="P686" s="590"/>
      <c r="Q686" s="590"/>
      <c r="R686" s="590"/>
      <c r="S686" s="590"/>
      <c r="T686" s="590"/>
      <c r="U686" s="590"/>
      <c r="V686" s="590"/>
      <c r="W686" s="590"/>
      <c r="X686" s="591"/>
      <c r="Y686" s="591"/>
      <c r="Z686" s="591"/>
    </row>
    <row r="687" spans="1:26">
      <c r="A687" s="591"/>
      <c r="B687" s="591"/>
      <c r="C687" s="591"/>
      <c r="D687" s="590"/>
      <c r="E687" s="590"/>
      <c r="F687" s="591"/>
      <c r="G687" s="591"/>
      <c r="H687" s="591"/>
      <c r="I687" s="591"/>
      <c r="J687" s="590"/>
      <c r="K687" s="590"/>
      <c r="L687" s="590"/>
      <c r="M687" s="590"/>
      <c r="N687" s="590"/>
      <c r="O687" s="590"/>
      <c r="P687" s="590"/>
      <c r="Q687" s="590"/>
      <c r="R687" s="590"/>
      <c r="S687" s="590"/>
      <c r="T687" s="590"/>
      <c r="U687" s="590"/>
      <c r="V687" s="590"/>
      <c r="W687" s="590"/>
      <c r="X687" s="591"/>
      <c r="Y687" s="591"/>
      <c r="Z687" s="591"/>
    </row>
    <row r="688" spans="1:26">
      <c r="A688" s="591"/>
      <c r="B688" s="591"/>
      <c r="C688" s="591"/>
      <c r="D688" s="590"/>
      <c r="E688" s="590"/>
      <c r="F688" s="591"/>
      <c r="G688" s="591"/>
      <c r="H688" s="591"/>
      <c r="I688" s="591"/>
      <c r="J688" s="590"/>
      <c r="K688" s="590"/>
      <c r="L688" s="590"/>
      <c r="M688" s="590"/>
      <c r="N688" s="590"/>
      <c r="O688" s="590"/>
      <c r="P688" s="590"/>
      <c r="Q688" s="590"/>
      <c r="R688" s="590"/>
      <c r="S688" s="590"/>
      <c r="T688" s="590"/>
      <c r="U688" s="590"/>
      <c r="V688" s="590"/>
      <c r="W688" s="590"/>
      <c r="X688" s="591"/>
      <c r="Y688" s="591"/>
      <c r="Z688" s="591"/>
    </row>
    <row r="689" spans="1:26">
      <c r="A689" s="591"/>
      <c r="B689" s="591"/>
      <c r="C689" s="591"/>
      <c r="D689" s="590"/>
      <c r="E689" s="590"/>
      <c r="F689" s="591"/>
      <c r="G689" s="591"/>
      <c r="H689" s="591"/>
      <c r="I689" s="591"/>
      <c r="J689" s="590"/>
      <c r="K689" s="590"/>
      <c r="L689" s="590"/>
      <c r="M689" s="590"/>
      <c r="N689" s="590"/>
      <c r="O689" s="590"/>
      <c r="P689" s="590"/>
      <c r="Q689" s="590"/>
      <c r="R689" s="590"/>
      <c r="S689" s="590"/>
      <c r="T689" s="590"/>
      <c r="U689" s="590"/>
      <c r="V689" s="590"/>
      <c r="W689" s="590"/>
      <c r="X689" s="591"/>
      <c r="Y689" s="591"/>
      <c r="Z689" s="591"/>
    </row>
    <row r="690" spans="1:26">
      <c r="A690" s="591"/>
      <c r="B690" s="591"/>
      <c r="C690" s="591"/>
      <c r="D690" s="590"/>
      <c r="E690" s="590"/>
      <c r="F690" s="591"/>
      <c r="G690" s="591"/>
      <c r="H690" s="591"/>
      <c r="I690" s="591"/>
      <c r="J690" s="590"/>
      <c r="K690" s="590"/>
      <c r="L690" s="590"/>
      <c r="M690" s="590"/>
      <c r="N690" s="590"/>
      <c r="O690" s="590"/>
      <c r="P690" s="590"/>
      <c r="Q690" s="590"/>
      <c r="R690" s="590"/>
      <c r="S690" s="590"/>
      <c r="T690" s="590"/>
      <c r="U690" s="590"/>
      <c r="V690" s="590"/>
      <c r="W690" s="590"/>
      <c r="X690" s="591"/>
      <c r="Y690" s="591"/>
      <c r="Z690" s="591"/>
    </row>
    <row r="691" spans="1:26">
      <c r="A691" s="591"/>
      <c r="B691" s="591"/>
      <c r="C691" s="591"/>
      <c r="D691" s="590"/>
      <c r="E691" s="590"/>
      <c r="F691" s="591"/>
      <c r="G691" s="591"/>
      <c r="H691" s="591"/>
      <c r="I691" s="591"/>
      <c r="J691" s="590"/>
      <c r="K691" s="590"/>
      <c r="L691" s="590"/>
      <c r="M691" s="590"/>
      <c r="N691" s="590"/>
      <c r="O691" s="590"/>
      <c r="P691" s="590"/>
      <c r="Q691" s="590"/>
      <c r="R691" s="590"/>
      <c r="S691" s="590"/>
      <c r="T691" s="590"/>
      <c r="U691" s="590"/>
      <c r="V691" s="590"/>
      <c r="W691" s="590"/>
      <c r="X691" s="591"/>
      <c r="Y691" s="591"/>
      <c r="Z691" s="591"/>
    </row>
    <row r="692" spans="1:26">
      <c r="A692" s="591"/>
      <c r="B692" s="591"/>
      <c r="C692" s="591"/>
      <c r="D692" s="590"/>
      <c r="E692" s="590"/>
      <c r="F692" s="591"/>
      <c r="G692" s="591"/>
      <c r="H692" s="591"/>
      <c r="I692" s="591"/>
      <c r="J692" s="590"/>
      <c r="K692" s="590"/>
      <c r="L692" s="590"/>
      <c r="M692" s="590"/>
      <c r="N692" s="590"/>
      <c r="O692" s="590"/>
      <c r="P692" s="590"/>
      <c r="Q692" s="590"/>
      <c r="R692" s="590"/>
      <c r="S692" s="590"/>
      <c r="T692" s="590"/>
      <c r="U692" s="590"/>
      <c r="V692" s="590"/>
      <c r="W692" s="590"/>
      <c r="X692" s="591"/>
      <c r="Y692" s="591"/>
      <c r="Z692" s="591"/>
    </row>
    <row r="693" spans="1:26">
      <c r="A693" s="591"/>
      <c r="B693" s="591"/>
      <c r="C693" s="591"/>
      <c r="D693" s="590"/>
      <c r="E693" s="590"/>
      <c r="F693" s="591"/>
      <c r="G693" s="591"/>
      <c r="H693" s="591"/>
      <c r="I693" s="591"/>
      <c r="J693" s="590"/>
      <c r="K693" s="590"/>
      <c r="L693" s="590"/>
      <c r="M693" s="590"/>
      <c r="N693" s="590"/>
      <c r="O693" s="590"/>
      <c r="P693" s="590"/>
      <c r="Q693" s="590"/>
      <c r="R693" s="590"/>
      <c r="S693" s="590"/>
      <c r="T693" s="590"/>
      <c r="U693" s="590"/>
      <c r="V693" s="590"/>
      <c r="W693" s="590"/>
      <c r="X693" s="591"/>
      <c r="Y693" s="591"/>
      <c r="Z693" s="591"/>
    </row>
    <row r="694" spans="1:26">
      <c r="A694" s="591"/>
      <c r="B694" s="591"/>
      <c r="C694" s="591"/>
      <c r="D694" s="590"/>
      <c r="E694" s="590"/>
      <c r="F694" s="591"/>
      <c r="G694" s="591"/>
      <c r="H694" s="591"/>
      <c r="I694" s="591"/>
      <c r="J694" s="590"/>
      <c r="K694" s="590"/>
      <c r="L694" s="590"/>
      <c r="M694" s="590"/>
      <c r="N694" s="590"/>
      <c r="O694" s="590"/>
      <c r="P694" s="590"/>
      <c r="Q694" s="590"/>
      <c r="R694" s="590"/>
      <c r="S694" s="590"/>
      <c r="T694" s="590"/>
      <c r="U694" s="590"/>
      <c r="V694" s="590"/>
      <c r="W694" s="590"/>
      <c r="X694" s="591"/>
      <c r="Y694" s="591"/>
      <c r="Z694" s="591"/>
    </row>
    <row r="695" spans="1:26">
      <c r="A695" s="591"/>
      <c r="B695" s="591"/>
      <c r="C695" s="591"/>
      <c r="D695" s="590"/>
      <c r="E695" s="590"/>
      <c r="F695" s="591"/>
      <c r="G695" s="591"/>
      <c r="H695" s="591"/>
      <c r="I695" s="591"/>
      <c r="J695" s="590"/>
      <c r="K695" s="590"/>
      <c r="L695" s="590"/>
      <c r="M695" s="590"/>
      <c r="N695" s="590"/>
      <c r="O695" s="590"/>
      <c r="P695" s="590"/>
      <c r="Q695" s="590"/>
      <c r="R695" s="590"/>
      <c r="S695" s="590"/>
      <c r="T695" s="590"/>
      <c r="U695" s="590"/>
      <c r="V695" s="590"/>
      <c r="W695" s="590"/>
      <c r="X695" s="591"/>
      <c r="Y695" s="591"/>
      <c r="Z695" s="591"/>
    </row>
    <row r="696" spans="1:26">
      <c r="A696" s="591"/>
      <c r="B696" s="591"/>
      <c r="C696" s="591"/>
      <c r="D696" s="590"/>
      <c r="E696" s="590"/>
      <c r="F696" s="591"/>
      <c r="G696" s="591"/>
      <c r="H696" s="591"/>
      <c r="I696" s="591"/>
      <c r="J696" s="590"/>
      <c r="K696" s="590"/>
      <c r="L696" s="590"/>
      <c r="M696" s="590"/>
      <c r="N696" s="590"/>
      <c r="O696" s="590"/>
      <c r="P696" s="590"/>
      <c r="Q696" s="590"/>
      <c r="R696" s="590"/>
      <c r="S696" s="590"/>
      <c r="T696" s="590"/>
      <c r="U696" s="590"/>
      <c r="V696" s="590"/>
      <c r="W696" s="590"/>
      <c r="X696" s="591"/>
      <c r="Y696" s="591"/>
      <c r="Z696" s="591"/>
    </row>
    <row r="697" spans="1:26">
      <c r="A697" s="591"/>
      <c r="B697" s="591"/>
      <c r="C697" s="591"/>
      <c r="D697" s="590"/>
      <c r="E697" s="590"/>
      <c r="F697" s="591"/>
      <c r="G697" s="591"/>
      <c r="H697" s="591"/>
      <c r="I697" s="591"/>
      <c r="J697" s="590"/>
      <c r="K697" s="590"/>
      <c r="L697" s="590"/>
      <c r="M697" s="590"/>
      <c r="N697" s="590"/>
      <c r="O697" s="590"/>
      <c r="P697" s="590"/>
      <c r="Q697" s="590"/>
      <c r="R697" s="590"/>
      <c r="S697" s="590"/>
      <c r="T697" s="590"/>
      <c r="U697" s="590"/>
      <c r="V697" s="590"/>
      <c r="W697" s="590"/>
      <c r="X697" s="591"/>
      <c r="Y697" s="591"/>
      <c r="Z697" s="591"/>
    </row>
    <row r="698" spans="1:26">
      <c r="A698" s="591"/>
      <c r="B698" s="591"/>
      <c r="C698" s="591"/>
      <c r="D698" s="590"/>
      <c r="E698" s="590"/>
      <c r="F698" s="591"/>
      <c r="G698" s="591"/>
      <c r="H698" s="591"/>
      <c r="I698" s="591"/>
      <c r="J698" s="590"/>
      <c r="K698" s="590"/>
      <c r="L698" s="590"/>
      <c r="M698" s="590"/>
      <c r="N698" s="590"/>
      <c r="O698" s="590"/>
      <c r="P698" s="590"/>
      <c r="Q698" s="590"/>
      <c r="R698" s="590"/>
      <c r="S698" s="590"/>
      <c r="T698" s="590"/>
      <c r="U698" s="590"/>
      <c r="V698" s="590"/>
      <c r="W698" s="590"/>
      <c r="X698" s="591"/>
      <c r="Y698" s="591"/>
      <c r="Z698" s="591"/>
    </row>
    <row r="699" spans="1:26">
      <c r="A699" s="591"/>
      <c r="B699" s="591"/>
      <c r="C699" s="591"/>
      <c r="D699" s="590"/>
      <c r="E699" s="590"/>
      <c r="F699" s="591"/>
      <c r="G699" s="591"/>
      <c r="H699" s="591"/>
      <c r="I699" s="591"/>
      <c r="J699" s="590"/>
      <c r="K699" s="590"/>
      <c r="L699" s="590"/>
      <c r="M699" s="590"/>
      <c r="N699" s="590"/>
      <c r="O699" s="590"/>
      <c r="P699" s="590"/>
      <c r="Q699" s="590"/>
      <c r="R699" s="590"/>
      <c r="S699" s="590"/>
      <c r="T699" s="590"/>
      <c r="U699" s="590"/>
      <c r="V699" s="590"/>
      <c r="W699" s="590"/>
      <c r="X699" s="591"/>
      <c r="Y699" s="591"/>
      <c r="Z699" s="591"/>
    </row>
    <row r="700" spans="1:26">
      <c r="A700" s="591"/>
      <c r="B700" s="591"/>
      <c r="C700" s="591"/>
      <c r="D700" s="590"/>
      <c r="E700" s="590"/>
      <c r="F700" s="591"/>
      <c r="G700" s="591"/>
      <c r="H700" s="591"/>
      <c r="I700" s="591"/>
      <c r="J700" s="590"/>
      <c r="K700" s="590"/>
      <c r="L700" s="590"/>
      <c r="M700" s="590"/>
      <c r="N700" s="590"/>
      <c r="O700" s="590"/>
      <c r="P700" s="590"/>
      <c r="Q700" s="590"/>
      <c r="R700" s="590"/>
      <c r="S700" s="590"/>
      <c r="T700" s="590"/>
      <c r="U700" s="590"/>
      <c r="V700" s="590"/>
      <c r="W700" s="590"/>
      <c r="X700" s="591"/>
      <c r="Y700" s="591"/>
      <c r="Z700" s="591"/>
    </row>
    <row r="701" spans="1:26">
      <c r="A701" s="591"/>
      <c r="B701" s="591"/>
      <c r="C701" s="591"/>
      <c r="D701" s="590"/>
      <c r="E701" s="590"/>
      <c r="F701" s="591"/>
      <c r="G701" s="591"/>
      <c r="H701" s="591"/>
      <c r="I701" s="591"/>
      <c r="J701" s="590"/>
      <c r="K701" s="590"/>
      <c r="L701" s="590"/>
      <c r="M701" s="590"/>
      <c r="N701" s="590"/>
      <c r="O701" s="590"/>
      <c r="P701" s="590"/>
      <c r="Q701" s="590"/>
      <c r="R701" s="590"/>
      <c r="S701" s="590"/>
      <c r="T701" s="590"/>
      <c r="U701" s="590"/>
      <c r="V701" s="590"/>
      <c r="W701" s="590"/>
      <c r="X701" s="591"/>
      <c r="Y701" s="591"/>
      <c r="Z701" s="591"/>
    </row>
    <row r="702" spans="1:26">
      <c r="A702" s="591"/>
      <c r="B702" s="591"/>
      <c r="C702" s="591"/>
      <c r="D702" s="590"/>
      <c r="E702" s="590"/>
      <c r="F702" s="591"/>
      <c r="G702" s="591"/>
      <c r="H702" s="591"/>
      <c r="I702" s="591"/>
      <c r="J702" s="590"/>
      <c r="K702" s="590"/>
      <c r="L702" s="590"/>
      <c r="M702" s="590"/>
      <c r="N702" s="590"/>
      <c r="O702" s="590"/>
      <c r="P702" s="590"/>
      <c r="Q702" s="590"/>
      <c r="R702" s="590"/>
      <c r="S702" s="590"/>
      <c r="T702" s="590"/>
      <c r="U702" s="590"/>
      <c r="V702" s="590"/>
      <c r="W702" s="590"/>
      <c r="X702" s="591"/>
      <c r="Y702" s="591"/>
      <c r="Z702" s="591"/>
    </row>
    <row r="703" spans="1:26">
      <c r="A703" s="591"/>
      <c r="B703" s="591"/>
      <c r="C703" s="591"/>
      <c r="D703" s="590"/>
      <c r="E703" s="590"/>
      <c r="F703" s="591"/>
      <c r="G703" s="591"/>
      <c r="H703" s="591"/>
      <c r="I703" s="591"/>
      <c r="J703" s="590"/>
      <c r="K703" s="590"/>
      <c r="L703" s="590"/>
      <c r="M703" s="590"/>
      <c r="N703" s="590"/>
      <c r="O703" s="590"/>
      <c r="P703" s="590"/>
      <c r="Q703" s="590"/>
      <c r="R703" s="590"/>
      <c r="S703" s="590"/>
      <c r="T703" s="590"/>
      <c r="U703" s="590"/>
      <c r="V703" s="590"/>
      <c r="W703" s="590"/>
      <c r="X703" s="591"/>
      <c r="Y703" s="591"/>
      <c r="Z703" s="591"/>
    </row>
    <row r="704" spans="1:26">
      <c r="A704" s="591"/>
      <c r="B704" s="591"/>
      <c r="C704" s="591"/>
      <c r="D704" s="590"/>
      <c r="E704" s="590"/>
      <c r="F704" s="591"/>
      <c r="G704" s="591"/>
      <c r="H704" s="591"/>
      <c r="I704" s="591"/>
      <c r="J704" s="590"/>
      <c r="K704" s="590"/>
      <c r="L704" s="590"/>
      <c r="M704" s="590"/>
      <c r="N704" s="590"/>
      <c r="O704" s="590"/>
      <c r="P704" s="590"/>
      <c r="Q704" s="590"/>
      <c r="R704" s="590"/>
      <c r="S704" s="590"/>
      <c r="T704" s="590"/>
      <c r="U704" s="590"/>
      <c r="V704" s="590"/>
      <c r="W704" s="590"/>
      <c r="X704" s="591"/>
      <c r="Y704" s="591"/>
      <c r="Z704" s="591"/>
    </row>
    <row r="705" spans="1:26">
      <c r="A705" s="591"/>
      <c r="B705" s="591"/>
      <c r="C705" s="591"/>
      <c r="D705" s="590"/>
      <c r="E705" s="590"/>
      <c r="F705" s="591"/>
      <c r="G705" s="591"/>
      <c r="H705" s="591"/>
      <c r="I705" s="591"/>
      <c r="J705" s="590"/>
      <c r="K705" s="590"/>
      <c r="L705" s="590"/>
      <c r="M705" s="590"/>
      <c r="N705" s="590"/>
      <c r="O705" s="590"/>
      <c r="P705" s="590"/>
      <c r="Q705" s="590"/>
      <c r="R705" s="590"/>
      <c r="S705" s="590"/>
      <c r="T705" s="590"/>
      <c r="U705" s="590"/>
      <c r="V705" s="590"/>
      <c r="W705" s="590"/>
      <c r="X705" s="591"/>
      <c r="Y705" s="591"/>
      <c r="Z705" s="591"/>
    </row>
    <row r="706" spans="1:26">
      <c r="A706" s="591"/>
      <c r="B706" s="591"/>
      <c r="C706" s="591"/>
      <c r="D706" s="590"/>
      <c r="E706" s="590"/>
      <c r="F706" s="591"/>
      <c r="G706" s="591"/>
      <c r="H706" s="591"/>
      <c r="I706" s="591"/>
      <c r="J706" s="590"/>
      <c r="K706" s="590"/>
      <c r="L706" s="590"/>
      <c r="M706" s="590"/>
      <c r="N706" s="590"/>
      <c r="O706" s="590"/>
      <c r="P706" s="590"/>
      <c r="Q706" s="590"/>
      <c r="R706" s="590"/>
      <c r="S706" s="590"/>
      <c r="T706" s="590"/>
      <c r="U706" s="590"/>
      <c r="V706" s="590"/>
      <c r="W706" s="590"/>
      <c r="X706" s="591"/>
      <c r="Y706" s="591"/>
      <c r="Z706" s="591"/>
    </row>
    <row r="707" spans="1:26">
      <c r="A707" s="591"/>
      <c r="B707" s="591"/>
      <c r="C707" s="591"/>
      <c r="D707" s="590"/>
      <c r="E707" s="590"/>
      <c r="F707" s="591"/>
      <c r="G707" s="591"/>
      <c r="H707" s="591"/>
      <c r="I707" s="591"/>
      <c r="J707" s="590"/>
      <c r="K707" s="590"/>
      <c r="L707" s="590"/>
      <c r="M707" s="590"/>
      <c r="N707" s="590"/>
      <c r="O707" s="590"/>
      <c r="P707" s="590"/>
      <c r="Q707" s="590"/>
      <c r="R707" s="590"/>
      <c r="S707" s="590"/>
      <c r="T707" s="590"/>
      <c r="U707" s="590"/>
      <c r="V707" s="590"/>
      <c r="W707" s="590"/>
      <c r="X707" s="591"/>
      <c r="Y707" s="591"/>
      <c r="Z707" s="591"/>
    </row>
    <row r="708" spans="1:26">
      <c r="A708" s="591"/>
      <c r="B708" s="591"/>
      <c r="C708" s="591"/>
      <c r="D708" s="590"/>
      <c r="E708" s="590"/>
      <c r="F708" s="591"/>
      <c r="G708" s="591"/>
      <c r="H708" s="591"/>
      <c r="I708" s="591"/>
      <c r="J708" s="590"/>
      <c r="K708" s="590"/>
      <c r="L708" s="590"/>
      <c r="M708" s="590"/>
      <c r="N708" s="590"/>
      <c r="O708" s="590"/>
      <c r="P708" s="590"/>
      <c r="Q708" s="590"/>
      <c r="R708" s="590"/>
      <c r="S708" s="590"/>
      <c r="T708" s="590"/>
      <c r="U708" s="590"/>
      <c r="V708" s="590"/>
      <c r="W708" s="590"/>
      <c r="X708" s="591"/>
      <c r="Y708" s="591"/>
      <c r="Z708" s="591"/>
    </row>
    <row r="709" spans="1:26">
      <c r="A709" s="591"/>
      <c r="B709" s="591"/>
      <c r="C709" s="591"/>
      <c r="D709" s="590"/>
      <c r="E709" s="590"/>
      <c r="F709" s="591"/>
      <c r="G709" s="591"/>
      <c r="H709" s="591"/>
      <c r="I709" s="591"/>
      <c r="J709" s="590"/>
      <c r="K709" s="590"/>
      <c r="L709" s="590"/>
      <c r="M709" s="590"/>
      <c r="N709" s="590"/>
      <c r="O709" s="590"/>
      <c r="P709" s="590"/>
      <c r="Q709" s="590"/>
      <c r="R709" s="590"/>
      <c r="S709" s="590"/>
      <c r="T709" s="590"/>
      <c r="U709" s="590"/>
      <c r="V709" s="590"/>
      <c r="W709" s="590"/>
      <c r="X709" s="591"/>
      <c r="Y709" s="591"/>
      <c r="Z709" s="591"/>
    </row>
    <row r="710" spans="1:26">
      <c r="A710" s="591"/>
      <c r="B710" s="591"/>
      <c r="C710" s="591"/>
      <c r="D710" s="590"/>
      <c r="E710" s="590"/>
      <c r="F710" s="591"/>
      <c r="G710" s="591"/>
      <c r="H710" s="591"/>
      <c r="I710" s="591"/>
      <c r="J710" s="590"/>
      <c r="K710" s="590"/>
      <c r="L710" s="590"/>
      <c r="M710" s="590"/>
      <c r="N710" s="590"/>
      <c r="O710" s="590"/>
      <c r="P710" s="590"/>
      <c r="Q710" s="590"/>
      <c r="R710" s="590"/>
      <c r="S710" s="590"/>
      <c r="T710" s="590"/>
      <c r="U710" s="590"/>
      <c r="V710" s="590"/>
      <c r="W710" s="590"/>
      <c r="X710" s="591"/>
      <c r="Y710" s="591"/>
      <c r="Z710" s="591"/>
    </row>
    <row r="711" spans="1:26">
      <c r="A711" s="591"/>
      <c r="B711" s="591"/>
      <c r="C711" s="591"/>
      <c r="D711" s="590"/>
      <c r="E711" s="590"/>
      <c r="F711" s="591"/>
      <c r="G711" s="591"/>
      <c r="H711" s="591"/>
      <c r="I711" s="591"/>
      <c r="J711" s="590"/>
      <c r="K711" s="590"/>
      <c r="L711" s="590"/>
      <c r="M711" s="590"/>
      <c r="N711" s="590"/>
      <c r="O711" s="590"/>
      <c r="P711" s="590"/>
      <c r="Q711" s="590"/>
      <c r="R711" s="590"/>
      <c r="S711" s="590"/>
      <c r="T711" s="590"/>
      <c r="U711" s="590"/>
      <c r="V711" s="590"/>
      <c r="W711" s="590"/>
      <c r="X711" s="591"/>
      <c r="Y711" s="591"/>
      <c r="Z711" s="591"/>
    </row>
    <row r="712" spans="1:26">
      <c r="A712" s="591"/>
      <c r="B712" s="591"/>
      <c r="C712" s="591"/>
      <c r="D712" s="590"/>
      <c r="E712" s="590"/>
      <c r="F712" s="591"/>
      <c r="G712" s="591"/>
      <c r="H712" s="591"/>
      <c r="I712" s="591"/>
      <c r="J712" s="590"/>
      <c r="K712" s="590"/>
      <c r="L712" s="590"/>
      <c r="M712" s="590"/>
      <c r="N712" s="590"/>
      <c r="O712" s="590"/>
      <c r="P712" s="590"/>
      <c r="Q712" s="590"/>
      <c r="R712" s="590"/>
      <c r="S712" s="590"/>
      <c r="T712" s="590"/>
      <c r="U712" s="590"/>
      <c r="V712" s="590"/>
      <c r="W712" s="590"/>
      <c r="X712" s="591"/>
      <c r="Y712" s="591"/>
      <c r="Z712" s="591"/>
    </row>
    <row r="713" spans="1:26">
      <c r="A713" s="591"/>
      <c r="B713" s="591"/>
      <c r="C713" s="591"/>
      <c r="D713" s="590"/>
      <c r="E713" s="590"/>
      <c r="F713" s="591"/>
      <c r="G713" s="591"/>
      <c r="H713" s="591"/>
      <c r="I713" s="591"/>
      <c r="J713" s="590"/>
      <c r="K713" s="590"/>
      <c r="L713" s="590"/>
      <c r="M713" s="590"/>
      <c r="N713" s="590"/>
      <c r="O713" s="590"/>
      <c r="P713" s="590"/>
      <c r="Q713" s="590"/>
      <c r="R713" s="590"/>
      <c r="S713" s="590"/>
      <c r="T713" s="590"/>
      <c r="U713" s="590"/>
      <c r="V713" s="590"/>
      <c r="W713" s="590"/>
      <c r="X713" s="591"/>
      <c r="Y713" s="591"/>
      <c r="Z713" s="591"/>
    </row>
    <row r="714" spans="1:26">
      <c r="A714" s="591"/>
      <c r="B714" s="591"/>
      <c r="C714" s="591"/>
      <c r="D714" s="590"/>
      <c r="E714" s="590"/>
      <c r="F714" s="591"/>
      <c r="G714" s="591"/>
      <c r="H714" s="591"/>
      <c r="I714" s="591"/>
      <c r="J714" s="590"/>
      <c r="K714" s="590"/>
      <c r="L714" s="590"/>
      <c r="M714" s="590"/>
      <c r="N714" s="590"/>
      <c r="O714" s="590"/>
      <c r="P714" s="590"/>
      <c r="Q714" s="590"/>
      <c r="R714" s="590"/>
      <c r="S714" s="590"/>
      <c r="T714" s="590"/>
      <c r="U714" s="590"/>
      <c r="V714" s="590"/>
      <c r="W714" s="590"/>
      <c r="X714" s="591"/>
      <c r="Y714" s="591"/>
      <c r="Z714" s="591"/>
    </row>
    <row r="715" spans="1:26">
      <c r="A715" s="591"/>
      <c r="B715" s="591"/>
      <c r="C715" s="591"/>
      <c r="D715" s="590"/>
      <c r="E715" s="590"/>
      <c r="F715" s="591"/>
      <c r="G715" s="591"/>
      <c r="H715" s="591"/>
      <c r="I715" s="591"/>
      <c r="J715" s="590"/>
      <c r="K715" s="590"/>
      <c r="L715" s="590"/>
      <c r="M715" s="590"/>
      <c r="N715" s="590"/>
      <c r="O715" s="590"/>
      <c r="P715" s="590"/>
      <c r="Q715" s="590"/>
      <c r="R715" s="590"/>
      <c r="S715" s="590"/>
      <c r="T715" s="590"/>
      <c r="U715" s="590"/>
      <c r="V715" s="590"/>
      <c r="W715" s="590"/>
      <c r="X715" s="591"/>
      <c r="Y715" s="591"/>
      <c r="Z715" s="591"/>
    </row>
    <row r="716" spans="1:26">
      <c r="A716" s="591"/>
      <c r="B716" s="591"/>
      <c r="C716" s="591"/>
      <c r="D716" s="590"/>
      <c r="E716" s="590"/>
      <c r="F716" s="591"/>
      <c r="G716" s="591"/>
      <c r="H716" s="591"/>
      <c r="I716" s="591"/>
      <c r="J716" s="590"/>
      <c r="K716" s="590"/>
      <c r="L716" s="590"/>
      <c r="M716" s="590"/>
      <c r="N716" s="590"/>
      <c r="O716" s="590"/>
      <c r="P716" s="590"/>
      <c r="Q716" s="590"/>
      <c r="R716" s="590"/>
      <c r="S716" s="590"/>
      <c r="T716" s="590"/>
      <c r="U716" s="590"/>
      <c r="V716" s="590"/>
      <c r="W716" s="590"/>
      <c r="X716" s="591"/>
      <c r="Y716" s="591"/>
      <c r="Z716" s="591"/>
    </row>
    <row r="717" spans="1:26">
      <c r="A717" s="591"/>
      <c r="B717" s="591"/>
      <c r="C717" s="591"/>
      <c r="D717" s="590"/>
      <c r="E717" s="590"/>
      <c r="F717" s="591"/>
      <c r="G717" s="591"/>
      <c r="H717" s="591"/>
      <c r="I717" s="591"/>
      <c r="J717" s="590"/>
      <c r="K717" s="590"/>
      <c r="L717" s="590"/>
      <c r="M717" s="590"/>
      <c r="N717" s="590"/>
      <c r="O717" s="590"/>
      <c r="P717" s="590"/>
      <c r="Q717" s="590"/>
      <c r="R717" s="590"/>
      <c r="S717" s="590"/>
      <c r="T717" s="590"/>
      <c r="U717" s="590"/>
      <c r="V717" s="590"/>
      <c r="W717" s="590"/>
      <c r="X717" s="591"/>
      <c r="Y717" s="591"/>
      <c r="Z717" s="591"/>
    </row>
    <row r="718" spans="1:26">
      <c r="A718" s="591"/>
      <c r="B718" s="591"/>
      <c r="C718" s="591"/>
      <c r="D718" s="590"/>
      <c r="E718" s="590"/>
      <c r="F718" s="591"/>
      <c r="G718" s="591"/>
      <c r="H718" s="591"/>
      <c r="I718" s="591"/>
      <c r="J718" s="590"/>
      <c r="K718" s="590"/>
      <c r="L718" s="590"/>
      <c r="M718" s="590"/>
      <c r="N718" s="590"/>
      <c r="O718" s="590"/>
      <c r="P718" s="590"/>
      <c r="Q718" s="590"/>
      <c r="R718" s="590"/>
      <c r="S718" s="590"/>
      <c r="T718" s="590"/>
      <c r="U718" s="590"/>
      <c r="V718" s="590"/>
      <c r="W718" s="590"/>
      <c r="X718" s="591"/>
      <c r="Y718" s="591"/>
      <c r="Z718" s="591"/>
    </row>
    <row r="719" spans="1:26">
      <c r="A719" s="591"/>
      <c r="B719" s="591"/>
      <c r="C719" s="591"/>
      <c r="D719" s="590"/>
      <c r="E719" s="590"/>
      <c r="F719" s="591"/>
      <c r="G719" s="591"/>
      <c r="H719" s="591"/>
      <c r="I719" s="591"/>
      <c r="J719" s="590"/>
      <c r="K719" s="590"/>
      <c r="L719" s="590"/>
      <c r="M719" s="590"/>
      <c r="N719" s="590"/>
      <c r="O719" s="590"/>
      <c r="P719" s="590"/>
      <c r="Q719" s="590"/>
      <c r="R719" s="590"/>
      <c r="S719" s="590"/>
      <c r="T719" s="590"/>
      <c r="U719" s="590"/>
      <c r="V719" s="590"/>
      <c r="W719" s="590"/>
      <c r="X719" s="591"/>
      <c r="Y719" s="591"/>
      <c r="Z719" s="591"/>
    </row>
    <row r="720" spans="1:26">
      <c r="A720" s="591"/>
      <c r="B720" s="591"/>
      <c r="C720" s="591"/>
      <c r="D720" s="590"/>
      <c r="E720" s="590"/>
      <c r="F720" s="591"/>
      <c r="G720" s="591"/>
      <c r="H720" s="591"/>
      <c r="I720" s="591"/>
      <c r="J720" s="590"/>
      <c r="K720" s="590"/>
      <c r="L720" s="590"/>
      <c r="M720" s="590"/>
      <c r="N720" s="590"/>
      <c r="O720" s="590"/>
      <c r="P720" s="590"/>
      <c r="Q720" s="590"/>
      <c r="R720" s="590"/>
      <c r="S720" s="590"/>
      <c r="T720" s="590"/>
      <c r="U720" s="590"/>
      <c r="V720" s="590"/>
      <c r="W720" s="590"/>
      <c r="X720" s="591"/>
      <c r="Y720" s="591"/>
      <c r="Z720" s="591"/>
    </row>
    <row r="721" spans="1:26">
      <c r="A721" s="591"/>
      <c r="B721" s="591"/>
      <c r="C721" s="591"/>
      <c r="D721" s="590"/>
      <c r="E721" s="590"/>
      <c r="F721" s="591"/>
      <c r="G721" s="591"/>
      <c r="H721" s="591"/>
      <c r="I721" s="591"/>
      <c r="J721" s="590"/>
      <c r="K721" s="590"/>
      <c r="L721" s="590"/>
      <c r="M721" s="590"/>
      <c r="N721" s="590"/>
      <c r="O721" s="590"/>
      <c r="P721" s="590"/>
      <c r="Q721" s="590"/>
      <c r="R721" s="590"/>
      <c r="S721" s="590"/>
      <c r="T721" s="590"/>
      <c r="U721" s="590"/>
      <c r="V721" s="590"/>
      <c r="W721" s="590"/>
      <c r="X721" s="591"/>
      <c r="Y721" s="591"/>
      <c r="Z721" s="591"/>
    </row>
    <row r="722" spans="1:26">
      <c r="A722" s="591"/>
      <c r="B722" s="591"/>
      <c r="C722" s="591"/>
      <c r="D722" s="590"/>
      <c r="E722" s="590"/>
      <c r="F722" s="591"/>
      <c r="G722" s="591"/>
      <c r="H722" s="591"/>
      <c r="I722" s="591"/>
      <c r="J722" s="590"/>
      <c r="K722" s="590"/>
      <c r="L722" s="590"/>
      <c r="M722" s="590"/>
      <c r="N722" s="590"/>
      <c r="O722" s="590"/>
      <c r="P722" s="590"/>
      <c r="Q722" s="590"/>
      <c r="R722" s="590"/>
      <c r="S722" s="590"/>
      <c r="T722" s="590"/>
      <c r="U722" s="590"/>
      <c r="V722" s="590"/>
      <c r="W722" s="590"/>
      <c r="X722" s="591"/>
      <c r="Y722" s="591"/>
      <c r="Z722" s="591"/>
    </row>
    <row r="723" spans="1:26">
      <c r="A723" s="591"/>
      <c r="B723" s="591"/>
      <c r="C723" s="591"/>
      <c r="D723" s="590"/>
      <c r="E723" s="590"/>
      <c r="F723" s="591"/>
      <c r="G723" s="591"/>
      <c r="H723" s="591"/>
      <c r="I723" s="591"/>
      <c r="J723" s="590"/>
      <c r="K723" s="590"/>
      <c r="L723" s="590"/>
      <c r="M723" s="590"/>
      <c r="N723" s="590"/>
      <c r="O723" s="590"/>
      <c r="P723" s="590"/>
      <c r="Q723" s="590"/>
      <c r="R723" s="590"/>
      <c r="S723" s="590"/>
      <c r="T723" s="590"/>
      <c r="U723" s="590"/>
      <c r="V723" s="590"/>
      <c r="W723" s="590"/>
      <c r="X723" s="591"/>
      <c r="Y723" s="591"/>
      <c r="Z723" s="591"/>
    </row>
    <row r="724" spans="1:26">
      <c r="A724" s="591"/>
      <c r="B724" s="591"/>
      <c r="C724" s="591"/>
      <c r="D724" s="590"/>
      <c r="E724" s="590"/>
      <c r="F724" s="591"/>
      <c r="G724" s="591"/>
      <c r="H724" s="591"/>
      <c r="I724" s="591"/>
      <c r="J724" s="590"/>
      <c r="K724" s="590"/>
      <c r="L724" s="590"/>
      <c r="M724" s="590"/>
      <c r="N724" s="590"/>
      <c r="O724" s="590"/>
      <c r="P724" s="590"/>
      <c r="Q724" s="590"/>
      <c r="R724" s="590"/>
      <c r="S724" s="590"/>
      <c r="T724" s="590"/>
      <c r="U724" s="590"/>
      <c r="V724" s="590"/>
      <c r="W724" s="590"/>
      <c r="X724" s="591"/>
      <c r="Y724" s="591"/>
      <c r="Z724" s="591"/>
    </row>
    <row r="725" spans="1:26">
      <c r="A725" s="591"/>
      <c r="B725" s="591"/>
      <c r="C725" s="591"/>
      <c r="D725" s="590"/>
      <c r="E725" s="590"/>
      <c r="F725" s="591"/>
      <c r="G725" s="591"/>
      <c r="H725" s="591"/>
      <c r="I725" s="591"/>
      <c r="J725" s="590"/>
      <c r="K725" s="590"/>
      <c r="L725" s="590"/>
      <c r="M725" s="590"/>
      <c r="N725" s="590"/>
      <c r="O725" s="590"/>
      <c r="P725" s="590"/>
      <c r="Q725" s="590"/>
      <c r="R725" s="590"/>
      <c r="S725" s="590"/>
      <c r="T725" s="590"/>
      <c r="U725" s="590"/>
      <c r="V725" s="590"/>
      <c r="W725" s="590"/>
      <c r="X725" s="591"/>
      <c r="Y725" s="591"/>
      <c r="Z725" s="591"/>
    </row>
    <row r="726" spans="1:26">
      <c r="A726" s="591"/>
      <c r="B726" s="591"/>
      <c r="C726" s="591"/>
      <c r="D726" s="590"/>
      <c r="E726" s="590"/>
      <c r="F726" s="591"/>
      <c r="G726" s="591"/>
      <c r="H726" s="591"/>
      <c r="I726" s="591"/>
      <c r="J726" s="590"/>
      <c r="K726" s="590"/>
      <c r="L726" s="590"/>
      <c r="M726" s="590"/>
      <c r="N726" s="590"/>
      <c r="O726" s="590"/>
      <c r="P726" s="590"/>
      <c r="Q726" s="590"/>
      <c r="R726" s="590"/>
      <c r="S726" s="590"/>
      <c r="T726" s="590"/>
      <c r="U726" s="590"/>
      <c r="V726" s="590"/>
      <c r="W726" s="590"/>
      <c r="X726" s="591"/>
      <c r="Y726" s="591"/>
      <c r="Z726" s="591"/>
    </row>
    <row r="727" spans="1:26">
      <c r="A727" s="591"/>
      <c r="B727" s="591"/>
      <c r="C727" s="591"/>
      <c r="D727" s="590"/>
      <c r="E727" s="590"/>
      <c r="F727" s="591"/>
      <c r="G727" s="591"/>
      <c r="H727" s="591"/>
      <c r="I727" s="591"/>
      <c r="J727" s="590"/>
      <c r="K727" s="590"/>
      <c r="L727" s="590"/>
      <c r="M727" s="590"/>
      <c r="N727" s="590"/>
      <c r="O727" s="590"/>
      <c r="P727" s="590"/>
      <c r="Q727" s="590"/>
      <c r="R727" s="590"/>
      <c r="S727" s="590"/>
      <c r="T727" s="590"/>
      <c r="U727" s="590"/>
      <c r="V727" s="590"/>
      <c r="W727" s="590"/>
      <c r="X727" s="591"/>
      <c r="Y727" s="591"/>
      <c r="Z727" s="591"/>
    </row>
    <row r="728" spans="1:26">
      <c r="A728" s="591"/>
      <c r="B728" s="591"/>
      <c r="C728" s="591"/>
      <c r="D728" s="590"/>
      <c r="E728" s="590"/>
      <c r="F728" s="591"/>
      <c r="G728" s="591"/>
      <c r="H728" s="591"/>
      <c r="I728" s="591"/>
      <c r="J728" s="590"/>
      <c r="K728" s="590"/>
      <c r="L728" s="590"/>
      <c r="M728" s="590"/>
      <c r="N728" s="590"/>
      <c r="O728" s="590"/>
      <c r="P728" s="590"/>
      <c r="Q728" s="590"/>
      <c r="R728" s="590"/>
      <c r="S728" s="590"/>
      <c r="T728" s="590"/>
      <c r="U728" s="590"/>
      <c r="V728" s="590"/>
      <c r="W728" s="590"/>
      <c r="X728" s="591"/>
      <c r="Y728" s="591"/>
      <c r="Z728" s="591"/>
    </row>
    <row r="729" spans="1:26">
      <c r="A729" s="591"/>
      <c r="B729" s="591"/>
      <c r="C729" s="591"/>
      <c r="D729" s="590"/>
      <c r="E729" s="590"/>
      <c r="F729" s="591"/>
      <c r="G729" s="591"/>
      <c r="H729" s="591"/>
      <c r="I729" s="591"/>
      <c r="J729" s="590"/>
      <c r="K729" s="590"/>
      <c r="L729" s="590"/>
      <c r="M729" s="590"/>
      <c r="N729" s="590"/>
      <c r="O729" s="590"/>
      <c r="P729" s="590"/>
      <c r="Q729" s="590"/>
      <c r="R729" s="590"/>
      <c r="S729" s="590"/>
      <c r="T729" s="590"/>
      <c r="U729" s="590"/>
      <c r="V729" s="590"/>
      <c r="W729" s="590"/>
      <c r="X729" s="591"/>
      <c r="Y729" s="591"/>
      <c r="Z729" s="591"/>
    </row>
    <row r="730" spans="1:26">
      <c r="A730" s="591"/>
      <c r="B730" s="591"/>
      <c r="C730" s="591"/>
      <c r="D730" s="590"/>
      <c r="E730" s="590"/>
      <c r="F730" s="591"/>
      <c r="G730" s="591"/>
      <c r="H730" s="591"/>
      <c r="I730" s="591"/>
      <c r="J730" s="590"/>
      <c r="K730" s="590"/>
      <c r="L730" s="590"/>
      <c r="M730" s="590"/>
      <c r="N730" s="590"/>
      <c r="O730" s="590"/>
      <c r="P730" s="590"/>
      <c r="Q730" s="590"/>
      <c r="R730" s="590"/>
      <c r="S730" s="590"/>
      <c r="T730" s="590"/>
      <c r="U730" s="590"/>
      <c r="V730" s="590"/>
      <c r="W730" s="590"/>
      <c r="X730" s="591"/>
      <c r="Y730" s="591"/>
      <c r="Z730" s="591"/>
    </row>
    <row r="731" spans="1:26">
      <c r="A731" s="591"/>
      <c r="B731" s="591"/>
      <c r="C731" s="591"/>
      <c r="D731" s="590"/>
      <c r="E731" s="590"/>
      <c r="F731" s="591"/>
      <c r="G731" s="591"/>
      <c r="H731" s="591"/>
      <c r="I731" s="591"/>
      <c r="J731" s="590"/>
      <c r="K731" s="590"/>
      <c r="L731" s="590"/>
      <c r="M731" s="590"/>
      <c r="N731" s="590"/>
      <c r="O731" s="590"/>
      <c r="P731" s="590"/>
      <c r="Q731" s="590"/>
      <c r="R731" s="590"/>
      <c r="S731" s="590"/>
      <c r="T731" s="590"/>
      <c r="U731" s="590"/>
      <c r="V731" s="590"/>
      <c r="W731" s="590"/>
      <c r="X731" s="591"/>
      <c r="Y731" s="591"/>
      <c r="Z731" s="591"/>
    </row>
    <row r="732" spans="1:26">
      <c r="A732" s="591"/>
      <c r="B732" s="591"/>
      <c r="C732" s="591"/>
      <c r="D732" s="590"/>
      <c r="E732" s="590"/>
      <c r="F732" s="591"/>
      <c r="G732" s="591"/>
      <c r="H732" s="591"/>
      <c r="I732" s="591"/>
      <c r="J732" s="590"/>
      <c r="K732" s="590"/>
      <c r="L732" s="590"/>
      <c r="M732" s="590"/>
      <c r="N732" s="590"/>
      <c r="O732" s="590"/>
      <c r="P732" s="590"/>
      <c r="Q732" s="590"/>
      <c r="R732" s="590"/>
      <c r="S732" s="590"/>
      <c r="T732" s="590"/>
      <c r="U732" s="590"/>
      <c r="V732" s="590"/>
      <c r="W732" s="590"/>
      <c r="X732" s="591"/>
      <c r="Y732" s="591"/>
      <c r="Z732" s="591"/>
    </row>
    <row r="733" spans="1:26">
      <c r="A733" s="591"/>
      <c r="B733" s="591"/>
      <c r="C733" s="591"/>
      <c r="D733" s="590"/>
      <c r="E733" s="590"/>
      <c r="F733" s="591"/>
      <c r="G733" s="591"/>
      <c r="H733" s="591"/>
      <c r="I733" s="591"/>
      <c r="J733" s="590"/>
      <c r="K733" s="590"/>
      <c r="L733" s="590"/>
      <c r="M733" s="590"/>
      <c r="N733" s="590"/>
      <c r="O733" s="590"/>
      <c r="P733" s="590"/>
      <c r="Q733" s="590"/>
      <c r="R733" s="590"/>
      <c r="S733" s="590"/>
      <c r="T733" s="590"/>
      <c r="U733" s="590"/>
      <c r="V733" s="590"/>
      <c r="W733" s="590"/>
      <c r="X733" s="591"/>
      <c r="Y733" s="591"/>
      <c r="Z733" s="591"/>
    </row>
    <row r="734" spans="1:26">
      <c r="A734" s="591"/>
      <c r="B734" s="591"/>
      <c r="C734" s="591"/>
      <c r="D734" s="590"/>
      <c r="E734" s="590"/>
      <c r="F734" s="591"/>
      <c r="G734" s="591"/>
      <c r="H734" s="591"/>
      <c r="I734" s="591"/>
      <c r="J734" s="590"/>
      <c r="K734" s="590"/>
      <c r="L734" s="590"/>
      <c r="M734" s="590"/>
      <c r="N734" s="590"/>
      <c r="O734" s="590"/>
      <c r="P734" s="590"/>
      <c r="Q734" s="590"/>
      <c r="R734" s="590"/>
      <c r="S734" s="590"/>
      <c r="T734" s="590"/>
      <c r="U734" s="590"/>
      <c r="V734" s="590"/>
      <c r="W734" s="590"/>
      <c r="X734" s="591"/>
      <c r="Y734" s="591"/>
      <c r="Z734" s="591"/>
    </row>
    <row r="735" spans="1:26">
      <c r="A735" s="591"/>
      <c r="B735" s="591"/>
      <c r="C735" s="591"/>
      <c r="D735" s="590"/>
      <c r="E735" s="590"/>
      <c r="F735" s="591"/>
      <c r="G735" s="591"/>
      <c r="H735" s="591"/>
      <c r="I735" s="591"/>
      <c r="J735" s="590"/>
      <c r="K735" s="590"/>
      <c r="L735" s="590"/>
      <c r="M735" s="590"/>
      <c r="N735" s="590"/>
      <c r="O735" s="590"/>
      <c r="P735" s="590"/>
      <c r="Q735" s="590"/>
      <c r="R735" s="590"/>
      <c r="S735" s="590"/>
      <c r="T735" s="590"/>
      <c r="U735" s="590"/>
      <c r="V735" s="590"/>
      <c r="W735" s="590"/>
      <c r="X735" s="591"/>
      <c r="Y735" s="591"/>
      <c r="Z735" s="591"/>
    </row>
    <row r="736" spans="1:26">
      <c r="A736" s="591"/>
      <c r="B736" s="591"/>
      <c r="C736" s="591"/>
      <c r="D736" s="590"/>
      <c r="E736" s="590"/>
      <c r="F736" s="591"/>
      <c r="G736" s="591"/>
      <c r="H736" s="591"/>
      <c r="I736" s="591"/>
      <c r="J736" s="590"/>
      <c r="K736" s="590"/>
      <c r="L736" s="590"/>
      <c r="M736" s="590"/>
      <c r="N736" s="590"/>
      <c r="O736" s="590"/>
      <c r="P736" s="590"/>
      <c r="Q736" s="590"/>
      <c r="R736" s="590"/>
      <c r="S736" s="590"/>
      <c r="T736" s="590"/>
      <c r="U736" s="590"/>
      <c r="V736" s="590"/>
      <c r="W736" s="590"/>
      <c r="X736" s="591"/>
      <c r="Y736" s="591"/>
      <c r="Z736" s="591"/>
    </row>
    <row r="737" spans="1:26">
      <c r="A737" s="591"/>
      <c r="B737" s="591"/>
      <c r="C737" s="591"/>
      <c r="D737" s="590"/>
      <c r="E737" s="590"/>
      <c r="F737" s="591"/>
      <c r="G737" s="591"/>
      <c r="H737" s="591"/>
      <c r="I737" s="591"/>
      <c r="J737" s="590"/>
      <c r="K737" s="590"/>
      <c r="L737" s="590"/>
      <c r="M737" s="590"/>
      <c r="N737" s="590"/>
      <c r="O737" s="590"/>
      <c r="P737" s="590"/>
      <c r="Q737" s="590"/>
      <c r="R737" s="590"/>
      <c r="S737" s="590"/>
      <c r="T737" s="590"/>
      <c r="U737" s="590"/>
      <c r="V737" s="590"/>
      <c r="W737" s="590"/>
      <c r="X737" s="591"/>
      <c r="Y737" s="591"/>
      <c r="Z737" s="591"/>
    </row>
    <row r="738" spans="1:26">
      <c r="A738" s="591"/>
      <c r="B738" s="591"/>
      <c r="C738" s="591"/>
      <c r="D738" s="590"/>
      <c r="E738" s="590"/>
      <c r="F738" s="591"/>
      <c r="G738" s="591"/>
      <c r="H738" s="591"/>
      <c r="I738" s="591"/>
      <c r="J738" s="590"/>
      <c r="K738" s="590"/>
      <c r="L738" s="590"/>
      <c r="M738" s="590"/>
      <c r="N738" s="590"/>
      <c r="O738" s="590"/>
      <c r="P738" s="590"/>
      <c r="Q738" s="590"/>
      <c r="R738" s="590"/>
      <c r="S738" s="590"/>
      <c r="T738" s="590"/>
      <c r="U738" s="590"/>
      <c r="V738" s="590"/>
      <c r="W738" s="590"/>
      <c r="X738" s="591"/>
      <c r="Y738" s="591"/>
      <c r="Z738" s="591"/>
    </row>
    <row r="739" spans="1:26">
      <c r="A739" s="591"/>
      <c r="B739" s="591"/>
      <c r="C739" s="591"/>
      <c r="D739" s="590"/>
      <c r="E739" s="590"/>
      <c r="F739" s="591"/>
      <c r="G739" s="591"/>
      <c r="H739" s="591"/>
      <c r="I739" s="591"/>
      <c r="J739" s="590"/>
      <c r="K739" s="590"/>
      <c r="L739" s="590"/>
      <c r="M739" s="590"/>
      <c r="N739" s="590"/>
      <c r="O739" s="590"/>
      <c r="P739" s="590"/>
      <c r="Q739" s="590"/>
      <c r="R739" s="590"/>
      <c r="S739" s="590"/>
      <c r="T739" s="590"/>
      <c r="U739" s="590"/>
      <c r="V739" s="590"/>
      <c r="W739" s="590"/>
      <c r="X739" s="591"/>
      <c r="Y739" s="591"/>
      <c r="Z739" s="591"/>
    </row>
    <row r="740" spans="1:26">
      <c r="A740" s="591"/>
      <c r="B740" s="591"/>
      <c r="C740" s="591"/>
      <c r="D740" s="590"/>
      <c r="E740" s="590"/>
      <c r="F740" s="591"/>
      <c r="G740" s="591"/>
      <c r="H740" s="591"/>
      <c r="I740" s="591"/>
      <c r="J740" s="590"/>
      <c r="K740" s="590"/>
      <c r="L740" s="590"/>
      <c r="M740" s="590"/>
      <c r="N740" s="590"/>
      <c r="O740" s="590"/>
      <c r="P740" s="590"/>
      <c r="Q740" s="590"/>
      <c r="R740" s="590"/>
      <c r="S740" s="590"/>
      <c r="T740" s="590"/>
      <c r="U740" s="590"/>
      <c r="V740" s="590"/>
      <c r="W740" s="590"/>
      <c r="X740" s="591"/>
      <c r="Y740" s="591"/>
      <c r="Z740" s="591"/>
    </row>
    <row r="741" spans="1:26">
      <c r="A741" s="591"/>
      <c r="B741" s="591"/>
      <c r="C741" s="591"/>
      <c r="D741" s="590"/>
      <c r="E741" s="590"/>
      <c r="F741" s="591"/>
      <c r="G741" s="591"/>
      <c r="H741" s="591"/>
      <c r="I741" s="591"/>
      <c r="J741" s="590"/>
      <c r="K741" s="590"/>
      <c r="L741" s="590"/>
      <c r="M741" s="590"/>
      <c r="N741" s="590"/>
      <c r="O741" s="590"/>
      <c r="P741" s="590"/>
      <c r="Q741" s="590"/>
      <c r="R741" s="590"/>
      <c r="S741" s="590"/>
      <c r="T741" s="590"/>
      <c r="U741" s="590"/>
      <c r="V741" s="590"/>
      <c r="W741" s="590"/>
      <c r="X741" s="591"/>
      <c r="Y741" s="591"/>
      <c r="Z741" s="591"/>
    </row>
    <row r="742" spans="1:26">
      <c r="A742" s="591"/>
      <c r="B742" s="591"/>
      <c r="C742" s="591"/>
      <c r="D742" s="590"/>
      <c r="E742" s="590"/>
      <c r="F742" s="591"/>
      <c r="G742" s="591"/>
      <c r="H742" s="591"/>
      <c r="I742" s="591"/>
      <c r="J742" s="590"/>
      <c r="K742" s="590"/>
      <c r="L742" s="590"/>
      <c r="M742" s="590"/>
      <c r="N742" s="590"/>
      <c r="O742" s="590"/>
      <c r="P742" s="590"/>
      <c r="Q742" s="590"/>
      <c r="R742" s="590"/>
      <c r="S742" s="590"/>
      <c r="T742" s="590"/>
      <c r="U742" s="590"/>
      <c r="V742" s="590"/>
      <c r="W742" s="590"/>
      <c r="X742" s="591"/>
      <c r="Y742" s="591"/>
      <c r="Z742" s="591"/>
    </row>
    <row r="743" spans="1:26">
      <c r="A743" s="591"/>
      <c r="B743" s="591"/>
      <c r="C743" s="591"/>
      <c r="D743" s="590"/>
      <c r="E743" s="590"/>
      <c r="F743" s="591"/>
      <c r="G743" s="591"/>
      <c r="H743" s="591"/>
      <c r="I743" s="591"/>
      <c r="J743" s="590"/>
      <c r="K743" s="590"/>
      <c r="L743" s="590"/>
      <c r="M743" s="590"/>
      <c r="N743" s="590"/>
      <c r="O743" s="590"/>
      <c r="P743" s="590"/>
      <c r="Q743" s="590"/>
      <c r="R743" s="590"/>
      <c r="S743" s="590"/>
      <c r="T743" s="590"/>
      <c r="U743" s="590"/>
      <c r="V743" s="590"/>
      <c r="W743" s="590"/>
      <c r="X743" s="591"/>
      <c r="Y743" s="591"/>
      <c r="Z743" s="591"/>
    </row>
    <row r="744" spans="1:26">
      <c r="A744" s="591"/>
      <c r="B744" s="591"/>
      <c r="C744" s="591"/>
      <c r="D744" s="590"/>
      <c r="E744" s="590"/>
      <c r="F744" s="591"/>
      <c r="G744" s="591"/>
      <c r="H744" s="591"/>
      <c r="I744" s="591"/>
      <c r="J744" s="590"/>
      <c r="K744" s="590"/>
      <c r="L744" s="590"/>
      <c r="M744" s="590"/>
      <c r="N744" s="590"/>
      <c r="O744" s="590"/>
      <c r="P744" s="590"/>
      <c r="Q744" s="590"/>
      <c r="R744" s="590"/>
      <c r="S744" s="590"/>
      <c r="T744" s="590"/>
      <c r="U744" s="590"/>
      <c r="V744" s="590"/>
      <c r="W744" s="590"/>
      <c r="X744" s="591"/>
      <c r="Y744" s="591"/>
      <c r="Z744" s="591"/>
    </row>
    <row r="745" spans="1:26">
      <c r="A745" s="591"/>
      <c r="B745" s="591"/>
      <c r="C745" s="591"/>
      <c r="D745" s="590"/>
      <c r="E745" s="590"/>
      <c r="F745" s="591"/>
      <c r="G745" s="591"/>
      <c r="H745" s="591"/>
      <c r="I745" s="591"/>
      <c r="J745" s="590"/>
      <c r="K745" s="590"/>
      <c r="L745" s="590"/>
      <c r="M745" s="590"/>
      <c r="N745" s="590"/>
      <c r="O745" s="590"/>
      <c r="P745" s="590"/>
      <c r="Q745" s="590"/>
      <c r="R745" s="590"/>
      <c r="S745" s="590"/>
      <c r="T745" s="590"/>
      <c r="U745" s="590"/>
      <c r="V745" s="590"/>
      <c r="W745" s="590"/>
      <c r="X745" s="591"/>
      <c r="Y745" s="591"/>
      <c r="Z745" s="591"/>
    </row>
    <row r="746" spans="1:26">
      <c r="A746" s="591"/>
      <c r="B746" s="591"/>
      <c r="C746" s="591"/>
      <c r="D746" s="590"/>
      <c r="E746" s="590"/>
      <c r="F746" s="591"/>
      <c r="G746" s="591"/>
      <c r="H746" s="591"/>
      <c r="I746" s="591"/>
      <c r="J746" s="590"/>
      <c r="K746" s="590"/>
      <c r="L746" s="590"/>
      <c r="M746" s="590"/>
      <c r="N746" s="590"/>
      <c r="O746" s="590"/>
      <c r="P746" s="590"/>
      <c r="Q746" s="590"/>
      <c r="R746" s="590"/>
      <c r="S746" s="590"/>
      <c r="T746" s="590"/>
      <c r="U746" s="590"/>
      <c r="V746" s="590"/>
      <c r="W746" s="590"/>
      <c r="X746" s="591"/>
      <c r="Y746" s="591"/>
      <c r="Z746" s="591"/>
    </row>
    <row r="747" spans="1:26">
      <c r="A747" s="591"/>
      <c r="B747" s="591"/>
      <c r="C747" s="591"/>
      <c r="D747" s="590"/>
      <c r="E747" s="590"/>
      <c r="F747" s="591"/>
      <c r="G747" s="591"/>
      <c r="H747" s="591"/>
      <c r="I747" s="591"/>
      <c r="J747" s="590"/>
      <c r="K747" s="590"/>
      <c r="L747" s="590"/>
      <c r="M747" s="590"/>
      <c r="N747" s="590"/>
      <c r="O747" s="590"/>
      <c r="P747" s="590"/>
      <c r="Q747" s="590"/>
      <c r="R747" s="590"/>
      <c r="S747" s="590"/>
      <c r="T747" s="590"/>
      <c r="U747" s="590"/>
      <c r="V747" s="590"/>
      <c r="W747" s="590"/>
      <c r="X747" s="591"/>
      <c r="Y747" s="591"/>
      <c r="Z747" s="591"/>
    </row>
    <row r="748" spans="1:26">
      <c r="A748" s="591"/>
      <c r="B748" s="591"/>
      <c r="C748" s="591"/>
      <c r="D748" s="590"/>
      <c r="E748" s="590"/>
      <c r="F748" s="591"/>
      <c r="G748" s="591"/>
      <c r="H748" s="591"/>
      <c r="I748" s="591"/>
      <c r="J748" s="590"/>
      <c r="K748" s="590"/>
      <c r="L748" s="590"/>
      <c r="M748" s="590"/>
      <c r="N748" s="590"/>
      <c r="O748" s="590"/>
      <c r="P748" s="590"/>
      <c r="Q748" s="590"/>
      <c r="R748" s="590"/>
      <c r="S748" s="590"/>
      <c r="T748" s="590"/>
      <c r="U748" s="590"/>
      <c r="V748" s="590"/>
      <c r="W748" s="590"/>
      <c r="X748" s="591"/>
      <c r="Y748" s="591"/>
      <c r="Z748" s="591"/>
    </row>
    <row r="749" spans="1:26">
      <c r="A749" s="591"/>
      <c r="B749" s="591"/>
      <c r="C749" s="591"/>
      <c r="D749" s="590"/>
      <c r="E749" s="590"/>
      <c r="F749" s="591"/>
      <c r="G749" s="591"/>
      <c r="H749" s="591"/>
      <c r="I749" s="591"/>
      <c r="J749" s="590"/>
      <c r="K749" s="590"/>
      <c r="L749" s="590"/>
      <c r="M749" s="590"/>
      <c r="N749" s="590"/>
      <c r="O749" s="590"/>
      <c r="P749" s="590"/>
      <c r="Q749" s="590"/>
      <c r="R749" s="590"/>
      <c r="S749" s="590"/>
      <c r="T749" s="590"/>
      <c r="U749" s="590"/>
      <c r="V749" s="590"/>
      <c r="W749" s="590"/>
      <c r="X749" s="591"/>
      <c r="Y749" s="591"/>
      <c r="Z749" s="591"/>
    </row>
    <row r="750" spans="1:26">
      <c r="A750" s="591"/>
      <c r="B750" s="591"/>
      <c r="C750" s="591"/>
      <c r="D750" s="590"/>
      <c r="E750" s="590"/>
      <c r="F750" s="591"/>
      <c r="G750" s="591"/>
      <c r="H750" s="591"/>
      <c r="I750" s="591"/>
      <c r="J750" s="590"/>
      <c r="K750" s="590"/>
      <c r="L750" s="590"/>
      <c r="M750" s="590"/>
      <c r="N750" s="590"/>
      <c r="O750" s="590"/>
      <c r="P750" s="590"/>
      <c r="Q750" s="590"/>
      <c r="R750" s="590"/>
      <c r="S750" s="590"/>
      <c r="T750" s="590"/>
      <c r="U750" s="590"/>
      <c r="V750" s="590"/>
      <c r="W750" s="590"/>
      <c r="X750" s="591"/>
      <c r="Y750" s="591"/>
      <c r="Z750" s="591"/>
    </row>
    <row r="751" spans="1:26">
      <c r="A751" s="591"/>
      <c r="B751" s="591"/>
      <c r="C751" s="591"/>
      <c r="D751" s="590"/>
      <c r="E751" s="590"/>
      <c r="F751" s="591"/>
      <c r="G751" s="591"/>
      <c r="H751" s="591"/>
      <c r="I751" s="591"/>
      <c r="J751" s="590"/>
      <c r="K751" s="590"/>
      <c r="L751" s="590"/>
      <c r="M751" s="590"/>
      <c r="N751" s="590"/>
      <c r="O751" s="590"/>
      <c r="P751" s="590"/>
      <c r="Q751" s="590"/>
      <c r="R751" s="590"/>
      <c r="S751" s="590"/>
      <c r="T751" s="590"/>
      <c r="U751" s="590"/>
      <c r="V751" s="590"/>
      <c r="W751" s="590"/>
      <c r="X751" s="591"/>
      <c r="Y751" s="591"/>
      <c r="Z751" s="591"/>
    </row>
    <row r="752" spans="1:26">
      <c r="A752" s="591"/>
      <c r="B752" s="591"/>
      <c r="C752" s="591"/>
      <c r="D752" s="590"/>
      <c r="E752" s="590"/>
      <c r="F752" s="591"/>
      <c r="G752" s="591"/>
      <c r="H752" s="591"/>
      <c r="I752" s="591"/>
      <c r="J752" s="590"/>
      <c r="K752" s="590"/>
      <c r="L752" s="590"/>
      <c r="M752" s="590"/>
      <c r="N752" s="590"/>
      <c r="O752" s="590"/>
      <c r="P752" s="590"/>
      <c r="Q752" s="590"/>
      <c r="R752" s="590"/>
      <c r="S752" s="590"/>
      <c r="T752" s="590"/>
      <c r="U752" s="590"/>
      <c r="V752" s="590"/>
      <c r="W752" s="590"/>
      <c r="X752" s="591"/>
      <c r="Y752" s="591"/>
      <c r="Z752" s="591"/>
    </row>
    <row r="753" spans="1:26">
      <c r="A753" s="591"/>
      <c r="B753" s="591"/>
      <c r="C753" s="591"/>
      <c r="D753" s="590"/>
      <c r="E753" s="590"/>
      <c r="F753" s="591"/>
      <c r="G753" s="591"/>
      <c r="H753" s="591"/>
      <c r="I753" s="591"/>
      <c r="J753" s="590"/>
      <c r="K753" s="590"/>
      <c r="L753" s="590"/>
      <c r="M753" s="590"/>
      <c r="N753" s="590"/>
      <c r="O753" s="590"/>
      <c r="P753" s="590"/>
      <c r="Q753" s="590"/>
      <c r="R753" s="590"/>
      <c r="S753" s="590"/>
      <c r="T753" s="590"/>
      <c r="U753" s="590"/>
      <c r="V753" s="590"/>
      <c r="W753" s="590"/>
      <c r="X753" s="591"/>
      <c r="Y753" s="591"/>
      <c r="Z753" s="591"/>
    </row>
    <row r="754" spans="1:26">
      <c r="A754" s="591"/>
      <c r="B754" s="591"/>
      <c r="C754" s="591"/>
      <c r="D754" s="590"/>
      <c r="E754" s="590"/>
      <c r="F754" s="591"/>
      <c r="G754" s="591"/>
      <c r="H754" s="591"/>
      <c r="I754" s="591"/>
      <c r="J754" s="590"/>
      <c r="K754" s="590"/>
      <c r="L754" s="590"/>
      <c r="M754" s="590"/>
      <c r="N754" s="590"/>
      <c r="O754" s="590"/>
      <c r="P754" s="590"/>
      <c r="Q754" s="590"/>
      <c r="R754" s="590"/>
      <c r="S754" s="590"/>
      <c r="T754" s="590"/>
      <c r="U754" s="590"/>
      <c r="V754" s="590"/>
      <c r="W754" s="590"/>
      <c r="X754" s="591"/>
      <c r="Y754" s="591"/>
      <c r="Z754" s="591"/>
    </row>
    <row r="755" spans="1:26">
      <c r="A755" s="591"/>
      <c r="B755" s="591"/>
      <c r="C755" s="591"/>
      <c r="D755" s="590"/>
      <c r="E755" s="590"/>
      <c r="F755" s="591"/>
      <c r="G755" s="591"/>
      <c r="H755" s="591"/>
      <c r="I755" s="591"/>
      <c r="J755" s="590"/>
      <c r="K755" s="590"/>
      <c r="L755" s="590"/>
      <c r="M755" s="590"/>
      <c r="N755" s="590"/>
      <c r="O755" s="590"/>
      <c r="P755" s="590"/>
      <c r="Q755" s="590"/>
      <c r="R755" s="590"/>
      <c r="S755" s="590"/>
      <c r="T755" s="590"/>
      <c r="U755" s="590"/>
      <c r="V755" s="590"/>
      <c r="W755" s="590"/>
      <c r="X755" s="591"/>
      <c r="Y755" s="591"/>
      <c r="Z755" s="591"/>
    </row>
    <row r="756" spans="1:26">
      <c r="A756" s="591"/>
      <c r="B756" s="591"/>
      <c r="C756" s="591"/>
      <c r="D756" s="590"/>
      <c r="E756" s="590"/>
      <c r="F756" s="591"/>
      <c r="G756" s="591"/>
      <c r="H756" s="591"/>
      <c r="I756" s="591"/>
      <c r="J756" s="590"/>
      <c r="K756" s="590"/>
      <c r="L756" s="590"/>
      <c r="M756" s="590"/>
      <c r="N756" s="590"/>
      <c r="O756" s="590"/>
      <c r="P756" s="590"/>
      <c r="Q756" s="590"/>
      <c r="R756" s="590"/>
      <c r="S756" s="590"/>
      <c r="T756" s="590"/>
      <c r="U756" s="590"/>
      <c r="V756" s="590"/>
      <c r="W756" s="590"/>
      <c r="X756" s="591"/>
      <c r="Y756" s="591"/>
      <c r="Z756" s="591"/>
    </row>
    <row r="757" spans="1:26">
      <c r="A757" s="591"/>
      <c r="B757" s="591"/>
      <c r="C757" s="591"/>
      <c r="D757" s="590"/>
      <c r="E757" s="590"/>
      <c r="F757" s="591"/>
      <c r="G757" s="591"/>
      <c r="H757" s="591"/>
      <c r="I757" s="591"/>
      <c r="J757" s="590"/>
      <c r="K757" s="590"/>
      <c r="L757" s="590"/>
      <c r="M757" s="590"/>
      <c r="N757" s="590"/>
      <c r="O757" s="590"/>
      <c r="P757" s="590"/>
      <c r="Q757" s="590"/>
      <c r="R757" s="590"/>
      <c r="S757" s="590"/>
      <c r="T757" s="590"/>
      <c r="U757" s="590"/>
      <c r="V757" s="590"/>
      <c r="W757" s="590"/>
      <c r="X757" s="591"/>
      <c r="Y757" s="591"/>
      <c r="Z757" s="591"/>
    </row>
    <row r="758" spans="1:26">
      <c r="A758" s="591"/>
      <c r="B758" s="591"/>
      <c r="C758" s="591"/>
      <c r="D758" s="590"/>
      <c r="E758" s="590"/>
      <c r="F758" s="591"/>
      <c r="G758" s="591"/>
      <c r="H758" s="591"/>
      <c r="I758" s="591"/>
      <c r="J758" s="590"/>
      <c r="K758" s="590"/>
      <c r="L758" s="590"/>
      <c r="M758" s="590"/>
      <c r="N758" s="590"/>
      <c r="O758" s="590"/>
      <c r="P758" s="590"/>
      <c r="Q758" s="590"/>
      <c r="R758" s="590"/>
      <c r="S758" s="590"/>
      <c r="T758" s="590"/>
      <c r="U758" s="590"/>
      <c r="V758" s="590"/>
      <c r="W758" s="590"/>
      <c r="X758" s="591"/>
      <c r="Y758" s="591"/>
      <c r="Z758" s="591"/>
    </row>
    <row r="759" spans="1:26">
      <c r="A759" s="591"/>
      <c r="B759" s="591"/>
      <c r="C759" s="591"/>
      <c r="D759" s="590"/>
      <c r="E759" s="590"/>
      <c r="F759" s="591"/>
      <c r="G759" s="591"/>
      <c r="H759" s="591"/>
      <c r="I759" s="591"/>
      <c r="J759" s="590"/>
      <c r="K759" s="590"/>
      <c r="L759" s="590"/>
      <c r="M759" s="590"/>
      <c r="N759" s="590"/>
      <c r="O759" s="590"/>
      <c r="P759" s="590"/>
      <c r="Q759" s="590"/>
      <c r="R759" s="590"/>
      <c r="S759" s="590"/>
      <c r="T759" s="590"/>
      <c r="U759" s="590"/>
      <c r="V759" s="590"/>
      <c r="W759" s="590"/>
      <c r="X759" s="591"/>
      <c r="Y759" s="591"/>
      <c r="Z759" s="591"/>
    </row>
    <row r="760" spans="1:26">
      <c r="A760" s="591"/>
      <c r="B760" s="591"/>
      <c r="C760" s="591"/>
      <c r="D760" s="590"/>
      <c r="E760" s="590"/>
      <c r="F760" s="591"/>
      <c r="G760" s="591"/>
      <c r="H760" s="591"/>
      <c r="I760" s="591"/>
      <c r="J760" s="590"/>
      <c r="K760" s="590"/>
      <c r="L760" s="590"/>
      <c r="M760" s="590"/>
      <c r="N760" s="590"/>
      <c r="O760" s="590"/>
      <c r="P760" s="590"/>
      <c r="Q760" s="590"/>
      <c r="R760" s="590"/>
      <c r="S760" s="590"/>
      <c r="T760" s="590"/>
      <c r="U760" s="590"/>
      <c r="V760" s="590"/>
      <c r="W760" s="590"/>
      <c r="X760" s="591"/>
      <c r="Y760" s="591"/>
      <c r="Z760" s="591"/>
    </row>
    <row r="761" spans="1:26">
      <c r="A761" s="591"/>
      <c r="B761" s="591"/>
      <c r="C761" s="591"/>
      <c r="D761" s="590"/>
      <c r="E761" s="590"/>
      <c r="F761" s="591"/>
      <c r="G761" s="591"/>
      <c r="H761" s="591"/>
      <c r="I761" s="591"/>
      <c r="J761" s="590"/>
      <c r="K761" s="590"/>
      <c r="L761" s="590"/>
      <c r="M761" s="590"/>
      <c r="N761" s="590"/>
      <c r="O761" s="590"/>
      <c r="P761" s="590"/>
      <c r="Q761" s="590"/>
      <c r="R761" s="590"/>
      <c r="S761" s="590"/>
      <c r="T761" s="590"/>
      <c r="U761" s="590"/>
      <c r="V761" s="590"/>
      <c r="W761" s="590"/>
      <c r="X761" s="591"/>
      <c r="Y761" s="591"/>
      <c r="Z761" s="591"/>
    </row>
    <row r="762" spans="1:26">
      <c r="A762" s="591"/>
      <c r="B762" s="591"/>
      <c r="C762" s="591"/>
      <c r="D762" s="590"/>
      <c r="E762" s="590"/>
      <c r="F762" s="591"/>
      <c r="G762" s="591"/>
      <c r="H762" s="591"/>
      <c r="I762" s="591"/>
      <c r="J762" s="590"/>
      <c r="K762" s="590"/>
      <c r="L762" s="590"/>
      <c r="M762" s="590"/>
      <c r="N762" s="590"/>
      <c r="O762" s="590"/>
      <c r="P762" s="590"/>
      <c r="Q762" s="590"/>
      <c r="R762" s="590"/>
      <c r="S762" s="590"/>
      <c r="T762" s="590"/>
      <c r="U762" s="590"/>
      <c r="V762" s="590"/>
      <c r="W762" s="590"/>
      <c r="X762" s="591"/>
      <c r="Y762" s="591"/>
      <c r="Z762" s="591"/>
    </row>
    <row r="763" spans="1:26">
      <c r="A763" s="591"/>
      <c r="B763" s="591"/>
      <c r="C763" s="591"/>
      <c r="D763" s="590"/>
      <c r="E763" s="590"/>
      <c r="F763" s="591"/>
      <c r="G763" s="591"/>
      <c r="H763" s="591"/>
      <c r="I763" s="591"/>
      <c r="J763" s="590"/>
      <c r="K763" s="590"/>
      <c r="L763" s="590"/>
      <c r="M763" s="590"/>
      <c r="N763" s="590"/>
      <c r="O763" s="590"/>
      <c r="P763" s="590"/>
      <c r="Q763" s="590"/>
      <c r="R763" s="590"/>
      <c r="S763" s="590"/>
      <c r="T763" s="590"/>
      <c r="U763" s="590"/>
      <c r="V763" s="590"/>
      <c r="W763" s="590"/>
      <c r="X763" s="591"/>
      <c r="Y763" s="591"/>
      <c r="Z763" s="591"/>
    </row>
    <row r="764" spans="1:26">
      <c r="A764" s="591"/>
      <c r="B764" s="591"/>
      <c r="C764" s="591"/>
      <c r="D764" s="590"/>
      <c r="E764" s="590"/>
      <c r="F764" s="591"/>
      <c r="G764" s="591"/>
      <c r="H764" s="591"/>
      <c r="I764" s="591"/>
      <c r="J764" s="590"/>
      <c r="K764" s="590"/>
      <c r="L764" s="590"/>
      <c r="M764" s="590"/>
      <c r="N764" s="590"/>
      <c r="O764" s="590"/>
      <c r="P764" s="590"/>
      <c r="Q764" s="590"/>
      <c r="R764" s="590"/>
      <c r="S764" s="590"/>
      <c r="T764" s="590"/>
      <c r="U764" s="590"/>
      <c r="V764" s="590"/>
      <c r="W764" s="590"/>
      <c r="X764" s="591"/>
      <c r="Y764" s="591"/>
      <c r="Z764" s="591"/>
    </row>
    <row r="765" spans="1:26">
      <c r="A765" s="591"/>
      <c r="B765" s="591"/>
      <c r="C765" s="591"/>
      <c r="D765" s="590"/>
      <c r="E765" s="590"/>
      <c r="F765" s="591"/>
      <c r="G765" s="591"/>
      <c r="H765" s="591"/>
      <c r="I765" s="591"/>
      <c r="J765" s="590"/>
      <c r="K765" s="590"/>
      <c r="L765" s="590"/>
      <c r="M765" s="590"/>
      <c r="N765" s="590"/>
      <c r="O765" s="590"/>
      <c r="P765" s="590"/>
      <c r="Q765" s="590"/>
      <c r="R765" s="590"/>
      <c r="S765" s="590"/>
      <c r="T765" s="590"/>
      <c r="U765" s="590"/>
      <c r="V765" s="590"/>
      <c r="W765" s="590"/>
      <c r="X765" s="591"/>
      <c r="Y765" s="591"/>
      <c r="Z765" s="591"/>
    </row>
    <row r="766" spans="1:26">
      <c r="A766" s="591"/>
      <c r="B766" s="591"/>
      <c r="C766" s="591"/>
      <c r="D766" s="590"/>
      <c r="E766" s="590"/>
      <c r="F766" s="591"/>
      <c r="G766" s="591"/>
      <c r="H766" s="591"/>
      <c r="I766" s="591"/>
      <c r="J766" s="590"/>
      <c r="K766" s="590"/>
      <c r="L766" s="590"/>
      <c r="M766" s="590"/>
      <c r="N766" s="590"/>
      <c r="O766" s="590"/>
      <c r="P766" s="590"/>
      <c r="Q766" s="590"/>
      <c r="R766" s="590"/>
      <c r="S766" s="590"/>
      <c r="T766" s="590"/>
      <c r="U766" s="590"/>
      <c r="V766" s="590"/>
      <c r="W766" s="590"/>
      <c r="X766" s="591"/>
      <c r="Y766" s="591"/>
      <c r="Z766" s="591"/>
    </row>
    <row r="767" spans="1:26">
      <c r="A767" s="591"/>
      <c r="B767" s="591"/>
      <c r="C767" s="591"/>
      <c r="D767" s="590"/>
      <c r="E767" s="590"/>
      <c r="F767" s="591"/>
      <c r="G767" s="591"/>
      <c r="H767" s="591"/>
      <c r="I767" s="591"/>
      <c r="J767" s="590"/>
      <c r="K767" s="590"/>
      <c r="L767" s="590"/>
      <c r="M767" s="590"/>
      <c r="N767" s="590"/>
      <c r="O767" s="590"/>
      <c r="P767" s="590"/>
      <c r="Q767" s="590"/>
      <c r="R767" s="590"/>
      <c r="S767" s="590"/>
      <c r="T767" s="590"/>
      <c r="U767" s="590"/>
      <c r="V767" s="590"/>
      <c r="W767" s="590"/>
      <c r="X767" s="591"/>
      <c r="Y767" s="591"/>
      <c r="Z767" s="591"/>
    </row>
    <row r="768" spans="1:26">
      <c r="A768" s="591"/>
      <c r="B768" s="591"/>
      <c r="C768" s="591"/>
      <c r="D768" s="590"/>
      <c r="E768" s="590"/>
      <c r="F768" s="591"/>
      <c r="G768" s="591"/>
      <c r="H768" s="591"/>
      <c r="I768" s="591"/>
      <c r="J768" s="590"/>
      <c r="K768" s="590"/>
      <c r="L768" s="590"/>
      <c r="M768" s="590"/>
      <c r="N768" s="590"/>
      <c r="O768" s="590"/>
      <c r="P768" s="590"/>
      <c r="Q768" s="590"/>
      <c r="R768" s="590"/>
      <c r="S768" s="590"/>
      <c r="T768" s="590"/>
      <c r="U768" s="590"/>
      <c r="V768" s="590"/>
      <c r="W768" s="590"/>
      <c r="X768" s="591"/>
      <c r="Y768" s="591"/>
      <c r="Z768" s="591"/>
    </row>
    <row r="769" spans="1:26">
      <c r="A769" s="591"/>
      <c r="B769" s="591"/>
      <c r="C769" s="591"/>
      <c r="D769" s="590"/>
      <c r="E769" s="590"/>
      <c r="F769" s="591"/>
      <c r="G769" s="591"/>
      <c r="H769" s="591"/>
      <c r="I769" s="591"/>
      <c r="J769" s="590"/>
      <c r="K769" s="590"/>
      <c r="L769" s="590"/>
      <c r="M769" s="590"/>
      <c r="N769" s="590"/>
      <c r="O769" s="590"/>
      <c r="P769" s="590"/>
      <c r="Q769" s="590"/>
      <c r="R769" s="590"/>
      <c r="S769" s="590"/>
      <c r="T769" s="590"/>
      <c r="U769" s="590"/>
      <c r="V769" s="590"/>
      <c r="W769" s="590"/>
      <c r="X769" s="591"/>
      <c r="Y769" s="591"/>
      <c r="Z769" s="591"/>
    </row>
    <row r="770" spans="1:26">
      <c r="A770" s="591"/>
      <c r="B770" s="591"/>
      <c r="C770" s="591"/>
      <c r="D770" s="590"/>
      <c r="E770" s="590"/>
      <c r="F770" s="591"/>
      <c r="G770" s="591"/>
      <c r="H770" s="591"/>
      <c r="I770" s="591"/>
      <c r="J770" s="590"/>
      <c r="K770" s="590"/>
      <c r="L770" s="590"/>
      <c r="M770" s="590"/>
      <c r="N770" s="590"/>
      <c r="O770" s="590"/>
      <c r="P770" s="590"/>
      <c r="Q770" s="590"/>
      <c r="R770" s="590"/>
      <c r="S770" s="590"/>
      <c r="T770" s="590"/>
      <c r="U770" s="590"/>
      <c r="V770" s="590"/>
      <c r="W770" s="590"/>
      <c r="X770" s="591"/>
      <c r="Y770" s="591"/>
      <c r="Z770" s="591"/>
    </row>
    <row r="771" spans="1:26">
      <c r="A771" s="591"/>
      <c r="B771" s="591"/>
      <c r="C771" s="591"/>
      <c r="D771" s="590"/>
      <c r="E771" s="590"/>
      <c r="F771" s="591"/>
      <c r="G771" s="591"/>
      <c r="H771" s="591"/>
      <c r="I771" s="591"/>
      <c r="J771" s="590"/>
      <c r="K771" s="590"/>
      <c r="L771" s="590"/>
      <c r="M771" s="590"/>
      <c r="N771" s="590"/>
      <c r="O771" s="590"/>
      <c r="P771" s="590"/>
      <c r="Q771" s="590"/>
      <c r="R771" s="590"/>
      <c r="S771" s="590"/>
      <c r="T771" s="590"/>
      <c r="U771" s="590"/>
      <c r="V771" s="590"/>
      <c r="W771" s="590"/>
      <c r="X771" s="591"/>
      <c r="Y771" s="591"/>
      <c r="Z771" s="591"/>
    </row>
    <row r="772" spans="1:26">
      <c r="A772" s="591"/>
      <c r="B772" s="591"/>
      <c r="C772" s="591"/>
      <c r="D772" s="590"/>
      <c r="E772" s="590"/>
      <c r="F772" s="591"/>
      <c r="G772" s="591"/>
      <c r="H772" s="591"/>
      <c r="I772" s="591"/>
      <c r="J772" s="590"/>
      <c r="K772" s="590"/>
      <c r="L772" s="590"/>
      <c r="M772" s="590"/>
      <c r="N772" s="590"/>
      <c r="O772" s="590"/>
      <c r="P772" s="590"/>
      <c r="Q772" s="590"/>
      <c r="R772" s="590"/>
      <c r="S772" s="590"/>
      <c r="T772" s="590"/>
      <c r="U772" s="590"/>
      <c r="V772" s="590"/>
      <c r="W772" s="590"/>
      <c r="X772" s="591"/>
      <c r="Y772" s="591"/>
      <c r="Z772" s="591"/>
    </row>
    <row r="773" spans="1:26">
      <c r="A773" s="591"/>
      <c r="B773" s="591"/>
      <c r="C773" s="591"/>
      <c r="D773" s="590"/>
      <c r="E773" s="590"/>
      <c r="F773" s="591"/>
      <c r="G773" s="591"/>
      <c r="H773" s="591"/>
      <c r="I773" s="591"/>
      <c r="J773" s="590"/>
      <c r="K773" s="590"/>
      <c r="L773" s="590"/>
      <c r="M773" s="590"/>
      <c r="N773" s="590"/>
      <c r="O773" s="590"/>
      <c r="P773" s="590"/>
      <c r="Q773" s="590"/>
      <c r="R773" s="590"/>
      <c r="S773" s="590"/>
      <c r="T773" s="590"/>
      <c r="U773" s="590"/>
      <c r="V773" s="590"/>
      <c r="W773" s="590"/>
      <c r="X773" s="591"/>
      <c r="Y773" s="591"/>
      <c r="Z773" s="591"/>
    </row>
    <row r="774" spans="1:26">
      <c r="A774" s="591"/>
      <c r="B774" s="591"/>
      <c r="C774" s="591"/>
      <c r="D774" s="590"/>
      <c r="E774" s="590"/>
      <c r="F774" s="591"/>
      <c r="G774" s="591"/>
      <c r="H774" s="591"/>
      <c r="I774" s="591"/>
      <c r="J774" s="590"/>
      <c r="K774" s="590"/>
      <c r="L774" s="590"/>
      <c r="M774" s="590"/>
      <c r="N774" s="590"/>
      <c r="O774" s="590"/>
      <c r="P774" s="590"/>
      <c r="Q774" s="590"/>
      <c r="R774" s="590"/>
      <c r="S774" s="590"/>
      <c r="T774" s="590"/>
      <c r="U774" s="590"/>
      <c r="V774" s="590"/>
      <c r="W774" s="590"/>
      <c r="X774" s="591"/>
      <c r="Y774" s="591"/>
      <c r="Z774" s="591"/>
    </row>
    <row r="775" spans="1:26">
      <c r="A775" s="591"/>
      <c r="B775" s="591"/>
      <c r="C775" s="591"/>
      <c r="D775" s="590"/>
      <c r="E775" s="590"/>
      <c r="F775" s="591"/>
      <c r="G775" s="591"/>
      <c r="H775" s="591"/>
      <c r="I775" s="591"/>
      <c r="J775" s="590"/>
      <c r="K775" s="590"/>
      <c r="L775" s="590"/>
      <c r="M775" s="590"/>
      <c r="N775" s="590"/>
      <c r="O775" s="590"/>
      <c r="P775" s="590"/>
      <c r="Q775" s="590"/>
      <c r="R775" s="590"/>
      <c r="S775" s="590"/>
      <c r="T775" s="590"/>
      <c r="U775" s="590"/>
      <c r="V775" s="590"/>
      <c r="W775" s="590"/>
      <c r="X775" s="591"/>
      <c r="Y775" s="591"/>
      <c r="Z775" s="591"/>
    </row>
    <row r="776" spans="1:26">
      <c r="A776" s="591"/>
      <c r="B776" s="591"/>
      <c r="C776" s="591"/>
      <c r="D776" s="590"/>
      <c r="E776" s="590"/>
      <c r="F776" s="591"/>
      <c r="G776" s="591"/>
      <c r="H776" s="591"/>
      <c r="I776" s="591"/>
      <c r="J776" s="590"/>
      <c r="K776" s="590"/>
      <c r="L776" s="590"/>
      <c r="M776" s="590"/>
      <c r="N776" s="590"/>
      <c r="O776" s="590"/>
      <c r="P776" s="590"/>
      <c r="Q776" s="590"/>
      <c r="R776" s="590"/>
      <c r="S776" s="590"/>
      <c r="T776" s="590"/>
      <c r="U776" s="590"/>
      <c r="V776" s="590"/>
      <c r="W776" s="590"/>
      <c r="X776" s="591"/>
      <c r="Y776" s="591"/>
      <c r="Z776" s="591"/>
    </row>
    <row r="777" spans="1:26">
      <c r="A777" s="591"/>
      <c r="B777" s="591"/>
      <c r="C777" s="591"/>
      <c r="D777" s="590"/>
      <c r="E777" s="590"/>
      <c r="F777" s="591"/>
      <c r="G777" s="591"/>
      <c r="H777" s="591"/>
      <c r="I777" s="591"/>
      <c r="J777" s="590"/>
      <c r="K777" s="590"/>
      <c r="L777" s="590"/>
      <c r="M777" s="590"/>
      <c r="N777" s="590"/>
      <c r="O777" s="590"/>
      <c r="P777" s="590"/>
      <c r="Q777" s="590"/>
      <c r="R777" s="590"/>
      <c r="S777" s="590"/>
      <c r="T777" s="590"/>
      <c r="U777" s="590"/>
      <c r="V777" s="590"/>
      <c r="W777" s="590"/>
      <c r="X777" s="591"/>
      <c r="Y777" s="591"/>
      <c r="Z777" s="591"/>
    </row>
    <row r="778" spans="1:26">
      <c r="A778" s="591"/>
      <c r="B778" s="591"/>
      <c r="C778" s="591"/>
      <c r="D778" s="590"/>
      <c r="E778" s="590"/>
      <c r="F778" s="591"/>
      <c r="G778" s="591"/>
      <c r="H778" s="591"/>
      <c r="I778" s="591"/>
      <c r="J778" s="590"/>
      <c r="K778" s="590"/>
      <c r="L778" s="590"/>
      <c r="M778" s="590"/>
      <c r="N778" s="590"/>
      <c r="O778" s="590"/>
      <c r="P778" s="590"/>
      <c r="Q778" s="590"/>
      <c r="R778" s="590"/>
      <c r="S778" s="590"/>
      <c r="T778" s="590"/>
      <c r="U778" s="590"/>
      <c r="V778" s="590"/>
      <c r="W778" s="590"/>
      <c r="X778" s="591"/>
      <c r="Y778" s="591"/>
      <c r="Z778" s="591"/>
    </row>
    <row r="779" spans="1:26">
      <c r="A779" s="591"/>
      <c r="B779" s="591"/>
      <c r="C779" s="591"/>
      <c r="D779" s="590"/>
      <c r="E779" s="590"/>
      <c r="F779" s="591"/>
      <c r="G779" s="591"/>
      <c r="H779" s="591"/>
      <c r="I779" s="591"/>
      <c r="J779" s="590"/>
      <c r="K779" s="590"/>
      <c r="L779" s="590"/>
      <c r="M779" s="590"/>
      <c r="N779" s="590"/>
      <c r="O779" s="590"/>
      <c r="P779" s="590"/>
      <c r="Q779" s="590"/>
      <c r="R779" s="590"/>
      <c r="S779" s="590"/>
      <c r="T779" s="590"/>
      <c r="U779" s="590"/>
      <c r="V779" s="590"/>
      <c r="W779" s="590"/>
      <c r="X779" s="591"/>
      <c r="Y779" s="591"/>
      <c r="Z779" s="591"/>
    </row>
    <row r="780" spans="1:26">
      <c r="A780" s="591"/>
      <c r="B780" s="591"/>
      <c r="C780" s="591"/>
      <c r="D780" s="590"/>
      <c r="E780" s="590"/>
      <c r="F780" s="591"/>
      <c r="G780" s="591"/>
      <c r="H780" s="591"/>
      <c r="I780" s="591"/>
      <c r="J780" s="590"/>
      <c r="K780" s="590"/>
      <c r="L780" s="590"/>
      <c r="M780" s="590"/>
      <c r="N780" s="590"/>
      <c r="O780" s="590"/>
      <c r="P780" s="590"/>
      <c r="Q780" s="590"/>
      <c r="R780" s="590"/>
      <c r="S780" s="590"/>
      <c r="T780" s="590"/>
      <c r="U780" s="590"/>
      <c r="V780" s="590"/>
      <c r="W780" s="590"/>
      <c r="X780" s="591"/>
      <c r="Y780" s="591"/>
      <c r="Z780" s="591"/>
    </row>
    <row r="781" spans="1:26">
      <c r="A781" s="591"/>
      <c r="B781" s="591"/>
      <c r="C781" s="591"/>
      <c r="D781" s="590"/>
      <c r="E781" s="590"/>
      <c r="F781" s="591"/>
      <c r="G781" s="591"/>
      <c r="H781" s="591"/>
      <c r="I781" s="591"/>
      <c r="J781" s="590"/>
      <c r="K781" s="590"/>
      <c r="L781" s="590"/>
      <c r="M781" s="590"/>
      <c r="N781" s="590"/>
      <c r="O781" s="590"/>
      <c r="P781" s="590"/>
      <c r="Q781" s="590"/>
      <c r="R781" s="590"/>
      <c r="S781" s="590"/>
      <c r="T781" s="590"/>
      <c r="U781" s="590"/>
      <c r="V781" s="590"/>
      <c r="W781" s="590"/>
      <c r="X781" s="591"/>
      <c r="Y781" s="591"/>
      <c r="Z781" s="591"/>
    </row>
    <row r="782" spans="1:26">
      <c r="A782" s="591"/>
      <c r="B782" s="591"/>
      <c r="C782" s="591"/>
      <c r="D782" s="590"/>
      <c r="E782" s="590"/>
      <c r="F782" s="591"/>
      <c r="G782" s="591"/>
      <c r="H782" s="591"/>
      <c r="I782" s="591"/>
      <c r="J782" s="590"/>
      <c r="K782" s="590"/>
      <c r="L782" s="590"/>
      <c r="M782" s="590"/>
      <c r="N782" s="590"/>
      <c r="O782" s="590"/>
      <c r="P782" s="590"/>
      <c r="Q782" s="590"/>
      <c r="R782" s="590"/>
      <c r="S782" s="590"/>
      <c r="T782" s="590"/>
      <c r="U782" s="590"/>
      <c r="V782" s="590"/>
      <c r="W782" s="590"/>
      <c r="X782" s="591"/>
      <c r="Y782" s="591"/>
      <c r="Z782" s="591"/>
    </row>
    <row r="783" spans="1:26">
      <c r="A783" s="591"/>
      <c r="B783" s="591"/>
      <c r="C783" s="591"/>
      <c r="D783" s="590"/>
      <c r="E783" s="590"/>
      <c r="F783" s="591"/>
      <c r="G783" s="591"/>
      <c r="H783" s="591"/>
      <c r="I783" s="591"/>
      <c r="J783" s="590"/>
      <c r="K783" s="590"/>
      <c r="L783" s="590"/>
      <c r="M783" s="590"/>
      <c r="N783" s="590"/>
      <c r="O783" s="590"/>
      <c r="P783" s="590"/>
      <c r="Q783" s="590"/>
      <c r="R783" s="590"/>
      <c r="S783" s="590"/>
      <c r="T783" s="590"/>
      <c r="U783" s="590"/>
      <c r="V783" s="590"/>
      <c r="W783" s="590"/>
      <c r="X783" s="591"/>
      <c r="Y783" s="591"/>
      <c r="Z783" s="591"/>
    </row>
    <row r="784" spans="1:26">
      <c r="A784" s="591"/>
      <c r="B784" s="591"/>
      <c r="C784" s="591"/>
      <c r="D784" s="590"/>
      <c r="E784" s="590"/>
      <c r="F784" s="591"/>
      <c r="G784" s="591"/>
      <c r="H784" s="591"/>
      <c r="I784" s="591"/>
      <c r="J784" s="590"/>
      <c r="K784" s="590"/>
      <c r="L784" s="590"/>
      <c r="M784" s="590"/>
      <c r="N784" s="590"/>
      <c r="O784" s="590"/>
      <c r="P784" s="590"/>
      <c r="Q784" s="590"/>
      <c r="R784" s="590"/>
      <c r="S784" s="590"/>
      <c r="T784" s="590"/>
      <c r="U784" s="590"/>
      <c r="V784" s="590"/>
      <c r="W784" s="590"/>
      <c r="X784" s="591"/>
      <c r="Y784" s="591"/>
      <c r="Z784" s="591"/>
    </row>
    <row r="785" spans="1:26">
      <c r="A785" s="591"/>
      <c r="B785" s="591"/>
      <c r="C785" s="591"/>
      <c r="D785" s="590"/>
      <c r="E785" s="590"/>
      <c r="F785" s="591"/>
      <c r="G785" s="591"/>
      <c r="H785" s="591"/>
      <c r="I785" s="591"/>
      <c r="J785" s="590"/>
      <c r="K785" s="590"/>
      <c r="L785" s="590"/>
      <c r="M785" s="590"/>
      <c r="N785" s="590"/>
      <c r="O785" s="590"/>
      <c r="P785" s="590"/>
      <c r="Q785" s="590"/>
      <c r="R785" s="590"/>
      <c r="S785" s="590"/>
      <c r="T785" s="590"/>
      <c r="U785" s="590"/>
      <c r="V785" s="590"/>
      <c r="W785" s="590"/>
      <c r="X785" s="591"/>
      <c r="Y785" s="591"/>
      <c r="Z785" s="591"/>
    </row>
    <row r="786" spans="1:26">
      <c r="A786" s="591"/>
      <c r="B786" s="591"/>
      <c r="C786" s="591"/>
      <c r="D786" s="590"/>
      <c r="E786" s="590"/>
      <c r="F786" s="591"/>
      <c r="G786" s="591"/>
      <c r="H786" s="591"/>
      <c r="I786" s="591"/>
      <c r="J786" s="590"/>
      <c r="K786" s="590"/>
      <c r="L786" s="590"/>
      <c r="M786" s="590"/>
      <c r="N786" s="590"/>
      <c r="O786" s="590"/>
      <c r="P786" s="590"/>
      <c r="Q786" s="590"/>
      <c r="R786" s="590"/>
      <c r="S786" s="590"/>
      <c r="T786" s="590"/>
      <c r="U786" s="590"/>
      <c r="V786" s="590"/>
      <c r="W786" s="590"/>
      <c r="X786" s="591"/>
      <c r="Y786" s="591"/>
      <c r="Z786" s="591"/>
    </row>
    <row r="787" spans="1:26">
      <c r="A787" s="591"/>
      <c r="B787" s="591"/>
      <c r="C787" s="591"/>
      <c r="D787" s="590"/>
      <c r="E787" s="590"/>
      <c r="F787" s="591"/>
      <c r="G787" s="591"/>
      <c r="H787" s="591"/>
      <c r="I787" s="591"/>
      <c r="J787" s="590"/>
      <c r="K787" s="590"/>
      <c r="L787" s="590"/>
      <c r="M787" s="590"/>
      <c r="N787" s="590"/>
      <c r="O787" s="590"/>
      <c r="P787" s="590"/>
      <c r="Q787" s="590"/>
      <c r="R787" s="590"/>
      <c r="S787" s="590"/>
      <c r="T787" s="590"/>
      <c r="U787" s="590"/>
      <c r="V787" s="590"/>
      <c r="W787" s="590"/>
      <c r="X787" s="591"/>
      <c r="Y787" s="591"/>
      <c r="Z787" s="591"/>
    </row>
    <row r="788" spans="1:26">
      <c r="A788" s="591"/>
      <c r="B788" s="591"/>
      <c r="C788" s="591"/>
      <c r="D788" s="590"/>
      <c r="E788" s="590"/>
      <c r="F788" s="591"/>
      <c r="G788" s="591"/>
      <c r="H788" s="591"/>
      <c r="I788" s="591"/>
      <c r="J788" s="590"/>
      <c r="K788" s="590"/>
      <c r="L788" s="590"/>
      <c r="M788" s="590"/>
      <c r="N788" s="590"/>
      <c r="O788" s="590"/>
      <c r="P788" s="590"/>
      <c r="Q788" s="590"/>
      <c r="R788" s="590"/>
      <c r="S788" s="590"/>
      <c r="T788" s="590"/>
      <c r="U788" s="590"/>
      <c r="V788" s="590"/>
      <c r="W788" s="590"/>
      <c r="X788" s="591"/>
      <c r="Y788" s="591"/>
      <c r="Z788" s="591"/>
    </row>
    <row r="789" spans="1:26">
      <c r="A789" s="591"/>
      <c r="B789" s="591"/>
      <c r="C789" s="591"/>
      <c r="D789" s="590"/>
      <c r="E789" s="590"/>
      <c r="F789" s="591"/>
      <c r="G789" s="591"/>
      <c r="H789" s="591"/>
      <c r="I789" s="591"/>
      <c r="J789" s="590"/>
      <c r="K789" s="590"/>
      <c r="L789" s="590"/>
      <c r="M789" s="590"/>
      <c r="N789" s="590"/>
      <c r="O789" s="590"/>
      <c r="P789" s="590"/>
      <c r="Q789" s="590"/>
      <c r="R789" s="590"/>
      <c r="S789" s="590"/>
      <c r="T789" s="590"/>
      <c r="U789" s="590"/>
      <c r="V789" s="590"/>
      <c r="W789" s="590"/>
      <c r="X789" s="591"/>
      <c r="Y789" s="591"/>
      <c r="Z789" s="591"/>
    </row>
    <row r="790" spans="1:26">
      <c r="A790" s="591"/>
      <c r="B790" s="591"/>
      <c r="C790" s="591"/>
      <c r="D790" s="590"/>
      <c r="E790" s="590"/>
      <c r="F790" s="591"/>
      <c r="G790" s="591"/>
      <c r="H790" s="591"/>
      <c r="I790" s="591"/>
      <c r="J790" s="590"/>
      <c r="K790" s="590"/>
      <c r="L790" s="590"/>
      <c r="M790" s="590"/>
      <c r="N790" s="590"/>
      <c r="O790" s="590"/>
      <c r="P790" s="590"/>
      <c r="Q790" s="590"/>
      <c r="R790" s="590"/>
      <c r="S790" s="590"/>
      <c r="T790" s="590"/>
      <c r="U790" s="590"/>
      <c r="V790" s="590"/>
      <c r="W790" s="590"/>
      <c r="X790" s="591"/>
      <c r="Y790" s="591"/>
      <c r="Z790" s="591"/>
    </row>
    <row r="791" spans="1:26">
      <c r="A791" s="591"/>
      <c r="B791" s="591"/>
      <c r="C791" s="591"/>
      <c r="D791" s="590"/>
      <c r="E791" s="590"/>
      <c r="F791" s="591"/>
      <c r="G791" s="591"/>
      <c r="H791" s="591"/>
      <c r="I791" s="591"/>
      <c r="J791" s="590"/>
      <c r="K791" s="590"/>
      <c r="L791" s="590"/>
      <c r="M791" s="590"/>
      <c r="N791" s="590"/>
      <c r="O791" s="590"/>
      <c r="P791" s="590"/>
      <c r="Q791" s="590"/>
      <c r="R791" s="590"/>
      <c r="S791" s="590"/>
      <c r="T791" s="590"/>
      <c r="U791" s="590"/>
      <c r="V791" s="590"/>
      <c r="W791" s="590"/>
      <c r="X791" s="591"/>
      <c r="Y791" s="591"/>
      <c r="Z791" s="591"/>
    </row>
    <row r="792" spans="1:26">
      <c r="A792" s="591"/>
      <c r="B792" s="591"/>
      <c r="C792" s="591"/>
      <c r="D792" s="590"/>
      <c r="E792" s="590"/>
      <c r="F792" s="591"/>
      <c r="G792" s="591"/>
      <c r="H792" s="591"/>
      <c r="I792" s="591"/>
      <c r="J792" s="590"/>
      <c r="K792" s="590"/>
      <c r="L792" s="590"/>
      <c r="M792" s="590"/>
      <c r="N792" s="590"/>
      <c r="O792" s="590"/>
      <c r="P792" s="590"/>
      <c r="Q792" s="590"/>
      <c r="R792" s="590"/>
      <c r="S792" s="590"/>
      <c r="T792" s="590"/>
      <c r="U792" s="590"/>
      <c r="V792" s="590"/>
      <c r="W792" s="590"/>
      <c r="X792" s="591"/>
      <c r="Y792" s="591"/>
      <c r="Z792" s="591"/>
    </row>
    <row r="793" spans="1:26">
      <c r="A793" s="591"/>
      <c r="B793" s="591"/>
      <c r="C793" s="591"/>
      <c r="D793" s="590"/>
      <c r="E793" s="590"/>
      <c r="F793" s="591"/>
      <c r="G793" s="591"/>
      <c r="H793" s="591"/>
      <c r="I793" s="591"/>
      <c r="J793" s="590"/>
      <c r="K793" s="590"/>
      <c r="L793" s="590"/>
      <c r="M793" s="590"/>
      <c r="N793" s="590"/>
      <c r="O793" s="590"/>
      <c r="P793" s="590"/>
      <c r="Q793" s="590"/>
      <c r="R793" s="590"/>
      <c r="S793" s="590"/>
      <c r="T793" s="590"/>
      <c r="U793" s="590"/>
      <c r="V793" s="590"/>
      <c r="W793" s="590"/>
      <c r="X793" s="591"/>
      <c r="Y793" s="591"/>
      <c r="Z793" s="591"/>
    </row>
    <row r="794" spans="1:26">
      <c r="A794" s="591"/>
      <c r="B794" s="591"/>
      <c r="C794" s="591"/>
      <c r="D794" s="590"/>
      <c r="E794" s="590"/>
      <c r="F794" s="591"/>
      <c r="G794" s="591"/>
      <c r="H794" s="591"/>
      <c r="I794" s="591"/>
      <c r="J794" s="590"/>
      <c r="K794" s="590"/>
      <c r="L794" s="590"/>
      <c r="M794" s="590"/>
      <c r="N794" s="590"/>
      <c r="O794" s="590"/>
      <c r="P794" s="590"/>
      <c r="Q794" s="590"/>
      <c r="R794" s="590"/>
      <c r="S794" s="590"/>
      <c r="T794" s="590"/>
      <c r="U794" s="590"/>
      <c r="V794" s="590"/>
      <c r="W794" s="590"/>
      <c r="X794" s="591"/>
      <c r="Y794" s="591"/>
      <c r="Z794" s="591"/>
    </row>
    <row r="795" spans="1:26">
      <c r="A795" s="591"/>
      <c r="B795" s="591"/>
      <c r="C795" s="591"/>
      <c r="D795" s="590"/>
      <c r="E795" s="590"/>
      <c r="F795" s="591"/>
      <c r="G795" s="591"/>
      <c r="H795" s="591"/>
      <c r="I795" s="591"/>
      <c r="J795" s="590"/>
      <c r="K795" s="590"/>
      <c r="L795" s="590"/>
      <c r="M795" s="590"/>
      <c r="N795" s="590"/>
      <c r="O795" s="590"/>
      <c r="P795" s="590"/>
      <c r="Q795" s="590"/>
      <c r="R795" s="590"/>
      <c r="S795" s="590"/>
      <c r="T795" s="590"/>
      <c r="U795" s="590"/>
      <c r="V795" s="590"/>
      <c r="W795" s="590"/>
      <c r="X795" s="591"/>
      <c r="Y795" s="591"/>
      <c r="Z795" s="591"/>
    </row>
    <row r="796" spans="1:26">
      <c r="A796" s="591"/>
      <c r="B796" s="591"/>
      <c r="C796" s="591"/>
      <c r="D796" s="590"/>
      <c r="E796" s="590"/>
      <c r="F796" s="591"/>
      <c r="G796" s="591"/>
      <c r="H796" s="591"/>
      <c r="I796" s="591"/>
      <c r="J796" s="590"/>
      <c r="K796" s="590"/>
      <c r="L796" s="590"/>
      <c r="M796" s="590"/>
      <c r="N796" s="590"/>
      <c r="O796" s="590"/>
      <c r="P796" s="590"/>
      <c r="Q796" s="590"/>
      <c r="R796" s="590"/>
      <c r="S796" s="590"/>
      <c r="T796" s="590"/>
      <c r="U796" s="590"/>
      <c r="V796" s="590"/>
      <c r="W796" s="590"/>
      <c r="X796" s="591"/>
      <c r="Y796" s="591"/>
      <c r="Z796" s="591"/>
    </row>
    <row r="797" spans="1:26">
      <c r="A797" s="591"/>
      <c r="B797" s="591"/>
      <c r="C797" s="591"/>
      <c r="D797" s="590"/>
      <c r="E797" s="590"/>
      <c r="F797" s="591"/>
      <c r="G797" s="591"/>
      <c r="H797" s="591"/>
      <c r="I797" s="591"/>
      <c r="J797" s="590"/>
      <c r="K797" s="590"/>
      <c r="L797" s="590"/>
      <c r="M797" s="590"/>
      <c r="N797" s="590"/>
      <c r="O797" s="590"/>
      <c r="P797" s="590"/>
      <c r="Q797" s="590"/>
      <c r="R797" s="590"/>
      <c r="S797" s="590"/>
      <c r="T797" s="590"/>
      <c r="U797" s="590"/>
      <c r="V797" s="590"/>
      <c r="W797" s="590"/>
      <c r="X797" s="591"/>
      <c r="Y797" s="591"/>
      <c r="Z797" s="591"/>
    </row>
    <row r="798" spans="1:26">
      <c r="A798" s="591"/>
      <c r="B798" s="591"/>
      <c r="C798" s="591"/>
      <c r="D798" s="590"/>
      <c r="E798" s="590"/>
      <c r="F798" s="591"/>
      <c r="G798" s="591"/>
      <c r="H798" s="591"/>
      <c r="I798" s="591"/>
      <c r="J798" s="590"/>
      <c r="K798" s="590"/>
      <c r="L798" s="590"/>
      <c r="M798" s="590"/>
      <c r="N798" s="590"/>
      <c r="O798" s="590"/>
      <c r="P798" s="590"/>
      <c r="Q798" s="590"/>
      <c r="R798" s="590"/>
      <c r="S798" s="590"/>
      <c r="T798" s="590"/>
      <c r="U798" s="590"/>
      <c r="V798" s="590"/>
      <c r="W798" s="590"/>
      <c r="X798" s="591"/>
      <c r="Y798" s="591"/>
      <c r="Z798" s="591"/>
    </row>
    <row r="799" spans="1:26">
      <c r="A799" s="591"/>
      <c r="B799" s="591"/>
      <c r="C799" s="591"/>
      <c r="D799" s="590"/>
      <c r="E799" s="590"/>
      <c r="F799" s="591"/>
      <c r="G799" s="591"/>
      <c r="H799" s="591"/>
      <c r="I799" s="591"/>
      <c r="J799" s="590"/>
      <c r="K799" s="590"/>
      <c r="L799" s="590"/>
      <c r="M799" s="590"/>
      <c r="N799" s="590"/>
      <c r="O799" s="590"/>
      <c r="P799" s="590"/>
      <c r="Q799" s="590"/>
      <c r="R799" s="590"/>
      <c r="S799" s="590"/>
      <c r="T799" s="590"/>
      <c r="U799" s="590"/>
      <c r="V799" s="590"/>
      <c r="W799" s="590"/>
      <c r="X799" s="591"/>
      <c r="Y799" s="591"/>
      <c r="Z799" s="591"/>
    </row>
    <row r="800" spans="1:26">
      <c r="A800" s="591"/>
      <c r="B800" s="591"/>
      <c r="C800" s="591"/>
      <c r="D800" s="590"/>
      <c r="E800" s="590"/>
      <c r="F800" s="591"/>
      <c r="G800" s="591"/>
      <c r="H800" s="591"/>
      <c r="I800" s="591"/>
      <c r="J800" s="590"/>
      <c r="K800" s="590"/>
      <c r="L800" s="590"/>
      <c r="M800" s="590"/>
      <c r="N800" s="590"/>
      <c r="O800" s="590"/>
      <c r="P800" s="590"/>
      <c r="Q800" s="590"/>
      <c r="R800" s="590"/>
      <c r="S800" s="590"/>
      <c r="T800" s="590"/>
      <c r="U800" s="590"/>
      <c r="V800" s="590"/>
      <c r="W800" s="590"/>
      <c r="X800" s="591"/>
      <c r="Y800" s="591"/>
      <c r="Z800" s="591"/>
    </row>
    <row r="801" spans="1:26">
      <c r="A801" s="591"/>
      <c r="B801" s="591"/>
      <c r="C801" s="591"/>
      <c r="D801" s="590"/>
      <c r="E801" s="590"/>
      <c r="F801" s="591"/>
      <c r="G801" s="591"/>
      <c r="H801" s="591"/>
      <c r="I801" s="591"/>
      <c r="J801" s="590"/>
      <c r="K801" s="590"/>
      <c r="L801" s="590"/>
      <c r="M801" s="590"/>
      <c r="N801" s="590"/>
      <c r="O801" s="590"/>
      <c r="P801" s="590"/>
      <c r="Q801" s="590"/>
      <c r="R801" s="590"/>
      <c r="S801" s="590"/>
      <c r="T801" s="590"/>
      <c r="U801" s="590"/>
      <c r="V801" s="590"/>
      <c r="W801" s="590"/>
      <c r="X801" s="591"/>
      <c r="Y801" s="591"/>
      <c r="Z801" s="591"/>
    </row>
    <row r="802" spans="1:26">
      <c r="A802" s="591"/>
      <c r="B802" s="591"/>
      <c r="C802" s="591"/>
      <c r="D802" s="590"/>
      <c r="E802" s="590"/>
      <c r="F802" s="591"/>
      <c r="G802" s="591"/>
      <c r="H802" s="591"/>
      <c r="I802" s="591"/>
      <c r="J802" s="590"/>
      <c r="K802" s="590"/>
      <c r="L802" s="590"/>
      <c r="M802" s="590"/>
      <c r="N802" s="590"/>
      <c r="O802" s="590"/>
      <c r="P802" s="590"/>
      <c r="Q802" s="590"/>
      <c r="R802" s="590"/>
      <c r="S802" s="590"/>
      <c r="T802" s="590"/>
      <c r="U802" s="590"/>
      <c r="V802" s="590"/>
      <c r="W802" s="590"/>
      <c r="X802" s="591"/>
      <c r="Y802" s="591"/>
      <c r="Z802" s="591"/>
    </row>
    <row r="803" spans="1:26">
      <c r="A803" s="591"/>
      <c r="B803" s="591"/>
      <c r="C803" s="591"/>
      <c r="D803" s="590"/>
      <c r="E803" s="590"/>
      <c r="F803" s="591"/>
      <c r="G803" s="591"/>
      <c r="H803" s="591"/>
      <c r="I803" s="591"/>
      <c r="J803" s="590"/>
      <c r="K803" s="590"/>
      <c r="L803" s="590"/>
      <c r="M803" s="590"/>
      <c r="N803" s="590"/>
      <c r="O803" s="590"/>
      <c r="P803" s="590"/>
      <c r="Q803" s="590"/>
      <c r="R803" s="590"/>
      <c r="S803" s="590"/>
      <c r="T803" s="590"/>
      <c r="U803" s="590"/>
      <c r="V803" s="590"/>
      <c r="W803" s="590"/>
      <c r="X803" s="591"/>
      <c r="Y803" s="591"/>
      <c r="Z803" s="591"/>
    </row>
    <row r="804" spans="1:26">
      <c r="A804" s="591"/>
      <c r="B804" s="591"/>
      <c r="C804" s="591"/>
      <c r="D804" s="590"/>
      <c r="E804" s="590"/>
      <c r="F804" s="591"/>
      <c r="G804" s="591"/>
      <c r="H804" s="591"/>
      <c r="I804" s="591"/>
      <c r="J804" s="590"/>
      <c r="K804" s="590"/>
      <c r="L804" s="590"/>
      <c r="M804" s="590"/>
      <c r="N804" s="590"/>
      <c r="O804" s="590"/>
      <c r="P804" s="590"/>
      <c r="Q804" s="590"/>
      <c r="R804" s="590"/>
      <c r="S804" s="590"/>
      <c r="T804" s="590"/>
      <c r="U804" s="590"/>
      <c r="V804" s="590"/>
      <c r="W804" s="590"/>
      <c r="X804" s="591"/>
      <c r="Y804" s="591"/>
      <c r="Z804" s="591"/>
    </row>
    <row r="805" spans="1:26">
      <c r="A805" s="591"/>
      <c r="B805" s="591"/>
      <c r="C805" s="591"/>
      <c r="D805" s="590"/>
      <c r="E805" s="590"/>
      <c r="F805" s="591"/>
      <c r="G805" s="591"/>
      <c r="H805" s="591"/>
      <c r="I805" s="591"/>
      <c r="J805" s="590"/>
      <c r="K805" s="590"/>
      <c r="L805" s="590"/>
      <c r="M805" s="590"/>
      <c r="N805" s="590"/>
      <c r="O805" s="590"/>
      <c r="P805" s="590"/>
      <c r="Q805" s="590"/>
      <c r="R805" s="590"/>
      <c r="S805" s="590"/>
      <c r="T805" s="590"/>
      <c r="U805" s="590"/>
      <c r="V805" s="590"/>
      <c r="W805" s="590"/>
      <c r="X805" s="591"/>
      <c r="Y805" s="591"/>
      <c r="Z805" s="591"/>
    </row>
    <row r="806" spans="1:26">
      <c r="A806" s="591"/>
      <c r="B806" s="591"/>
      <c r="C806" s="591"/>
      <c r="D806" s="590"/>
      <c r="E806" s="590"/>
      <c r="F806" s="591"/>
      <c r="G806" s="591"/>
      <c r="H806" s="591"/>
      <c r="I806" s="591"/>
      <c r="J806" s="590"/>
      <c r="K806" s="590"/>
      <c r="L806" s="590"/>
      <c r="M806" s="590"/>
      <c r="N806" s="590"/>
      <c r="O806" s="590"/>
      <c r="P806" s="590"/>
      <c r="Q806" s="590"/>
      <c r="R806" s="590"/>
      <c r="S806" s="590"/>
      <c r="T806" s="590"/>
      <c r="U806" s="590"/>
      <c r="V806" s="590"/>
      <c r="W806" s="590"/>
      <c r="X806" s="591"/>
      <c r="Y806" s="591"/>
      <c r="Z806" s="591"/>
    </row>
    <row r="807" spans="1:26">
      <c r="A807" s="591"/>
      <c r="B807" s="591"/>
      <c r="C807" s="591"/>
      <c r="D807" s="590"/>
      <c r="E807" s="590"/>
      <c r="F807" s="591"/>
      <c r="G807" s="591"/>
      <c r="H807" s="591"/>
      <c r="I807" s="591"/>
      <c r="J807" s="590"/>
      <c r="K807" s="590"/>
      <c r="L807" s="590"/>
      <c r="M807" s="590"/>
      <c r="N807" s="590"/>
      <c r="O807" s="590"/>
      <c r="P807" s="590"/>
      <c r="Q807" s="590"/>
      <c r="R807" s="590"/>
      <c r="S807" s="590"/>
      <c r="T807" s="590"/>
      <c r="U807" s="590"/>
      <c r="V807" s="590"/>
      <c r="W807" s="590"/>
      <c r="X807" s="591"/>
      <c r="Y807" s="591"/>
      <c r="Z807" s="591"/>
    </row>
    <row r="808" spans="1:26">
      <c r="A808" s="591"/>
      <c r="B808" s="591"/>
      <c r="C808" s="591"/>
      <c r="D808" s="590"/>
      <c r="E808" s="590"/>
      <c r="F808" s="591"/>
      <c r="G808" s="591"/>
      <c r="H808" s="591"/>
      <c r="I808" s="591"/>
      <c r="J808" s="590"/>
      <c r="K808" s="590"/>
      <c r="L808" s="590"/>
      <c r="M808" s="590"/>
      <c r="N808" s="590"/>
      <c r="O808" s="590"/>
      <c r="P808" s="590"/>
      <c r="Q808" s="590"/>
      <c r="R808" s="590"/>
      <c r="S808" s="590"/>
      <c r="T808" s="590"/>
      <c r="U808" s="590"/>
      <c r="V808" s="590"/>
      <c r="W808" s="590"/>
      <c r="X808" s="591"/>
      <c r="Y808" s="591"/>
      <c r="Z808" s="591"/>
    </row>
    <row r="809" spans="1:26">
      <c r="A809" s="591"/>
      <c r="B809" s="591"/>
      <c r="C809" s="591"/>
      <c r="D809" s="590"/>
      <c r="E809" s="590"/>
      <c r="F809" s="591"/>
      <c r="G809" s="591"/>
      <c r="H809" s="591"/>
      <c r="I809" s="591"/>
      <c r="J809" s="590"/>
      <c r="K809" s="590"/>
      <c r="L809" s="590"/>
      <c r="M809" s="590"/>
      <c r="N809" s="590"/>
      <c r="O809" s="590"/>
      <c r="P809" s="590"/>
      <c r="Q809" s="590"/>
      <c r="R809" s="590"/>
      <c r="S809" s="590"/>
      <c r="T809" s="590"/>
      <c r="U809" s="590"/>
      <c r="V809" s="590"/>
      <c r="W809" s="590"/>
      <c r="X809" s="591"/>
      <c r="Y809" s="591"/>
      <c r="Z809" s="591"/>
    </row>
    <row r="810" spans="1:26">
      <c r="A810" s="591"/>
      <c r="B810" s="591"/>
      <c r="C810" s="591"/>
      <c r="D810" s="590"/>
      <c r="E810" s="590"/>
      <c r="F810" s="591"/>
      <c r="G810" s="591"/>
      <c r="H810" s="591"/>
      <c r="I810" s="591"/>
      <c r="J810" s="590"/>
      <c r="K810" s="590"/>
      <c r="L810" s="590"/>
      <c r="M810" s="590"/>
      <c r="N810" s="590"/>
      <c r="O810" s="590"/>
      <c r="P810" s="590"/>
      <c r="Q810" s="590"/>
      <c r="R810" s="590"/>
      <c r="S810" s="590"/>
      <c r="T810" s="590"/>
      <c r="U810" s="590"/>
      <c r="V810" s="590"/>
      <c r="W810" s="590"/>
      <c r="X810" s="591"/>
      <c r="Y810" s="591"/>
      <c r="Z810" s="591"/>
    </row>
    <row r="811" spans="1:26">
      <c r="A811" s="591"/>
      <c r="B811" s="591"/>
      <c r="C811" s="591"/>
      <c r="D811" s="590"/>
      <c r="E811" s="590"/>
      <c r="F811" s="591"/>
      <c r="G811" s="591"/>
      <c r="H811" s="591"/>
      <c r="I811" s="591"/>
      <c r="J811" s="590"/>
      <c r="K811" s="590"/>
      <c r="L811" s="590"/>
      <c r="M811" s="590"/>
      <c r="N811" s="590"/>
      <c r="O811" s="590"/>
      <c r="P811" s="590"/>
      <c r="Q811" s="590"/>
      <c r="R811" s="590"/>
      <c r="S811" s="590"/>
      <c r="T811" s="590"/>
      <c r="U811" s="590"/>
      <c r="V811" s="590"/>
      <c r="W811" s="590"/>
      <c r="X811" s="591"/>
      <c r="Y811" s="591"/>
      <c r="Z811" s="591"/>
    </row>
    <row r="812" spans="1:26">
      <c r="A812" s="591"/>
      <c r="B812" s="591"/>
      <c r="C812" s="591"/>
      <c r="D812" s="590"/>
      <c r="E812" s="590"/>
      <c r="F812" s="591"/>
      <c r="G812" s="591"/>
      <c r="H812" s="591"/>
      <c r="I812" s="591"/>
      <c r="J812" s="590"/>
      <c r="K812" s="590"/>
      <c r="L812" s="590"/>
      <c r="M812" s="590"/>
      <c r="N812" s="590"/>
      <c r="O812" s="590"/>
      <c r="P812" s="590"/>
      <c r="Q812" s="590"/>
      <c r="R812" s="590"/>
      <c r="S812" s="590"/>
      <c r="T812" s="590"/>
      <c r="U812" s="590"/>
      <c r="V812" s="590"/>
      <c r="W812" s="590"/>
      <c r="X812" s="591"/>
      <c r="Y812" s="591"/>
      <c r="Z812" s="591"/>
    </row>
    <row r="813" spans="1:26">
      <c r="A813" s="591"/>
      <c r="B813" s="591"/>
      <c r="C813" s="591"/>
      <c r="D813" s="590"/>
      <c r="E813" s="590"/>
      <c r="F813" s="591"/>
      <c r="G813" s="591"/>
      <c r="H813" s="591"/>
      <c r="I813" s="591"/>
      <c r="J813" s="590"/>
      <c r="K813" s="590"/>
      <c r="L813" s="590"/>
      <c r="M813" s="590"/>
      <c r="N813" s="590"/>
      <c r="O813" s="590"/>
      <c r="P813" s="590"/>
      <c r="Q813" s="590"/>
      <c r="R813" s="590"/>
      <c r="S813" s="590"/>
      <c r="T813" s="590"/>
      <c r="U813" s="590"/>
      <c r="V813" s="590"/>
      <c r="W813" s="590"/>
      <c r="X813" s="591"/>
      <c r="Y813" s="591"/>
      <c r="Z813" s="591"/>
    </row>
    <row r="814" spans="1:26">
      <c r="A814" s="591"/>
      <c r="B814" s="591"/>
      <c r="C814" s="591"/>
      <c r="D814" s="590"/>
      <c r="E814" s="590"/>
      <c r="F814" s="591"/>
      <c r="G814" s="591"/>
      <c r="H814" s="591"/>
      <c r="I814" s="591"/>
      <c r="J814" s="590"/>
      <c r="K814" s="590"/>
      <c r="L814" s="590"/>
      <c r="M814" s="590"/>
      <c r="N814" s="590"/>
      <c r="O814" s="590"/>
      <c r="P814" s="590"/>
      <c r="Q814" s="590"/>
      <c r="R814" s="590"/>
      <c r="S814" s="590"/>
      <c r="T814" s="590"/>
      <c r="U814" s="590"/>
      <c r="V814" s="590"/>
      <c r="W814" s="590"/>
      <c r="X814" s="591"/>
      <c r="Y814" s="591"/>
      <c r="Z814" s="591"/>
    </row>
    <row r="815" spans="1:26">
      <c r="A815" s="591"/>
      <c r="B815" s="591"/>
      <c r="C815" s="591"/>
      <c r="D815" s="590"/>
      <c r="E815" s="590"/>
      <c r="F815" s="591"/>
      <c r="G815" s="591"/>
      <c r="H815" s="591"/>
      <c r="I815" s="591"/>
      <c r="J815" s="590"/>
      <c r="K815" s="590"/>
      <c r="L815" s="590"/>
      <c r="M815" s="590"/>
      <c r="N815" s="590"/>
      <c r="O815" s="590"/>
      <c r="P815" s="590"/>
      <c r="Q815" s="590"/>
      <c r="R815" s="590"/>
      <c r="S815" s="590"/>
      <c r="T815" s="590"/>
      <c r="U815" s="590"/>
      <c r="V815" s="590"/>
      <c r="W815" s="590"/>
      <c r="X815" s="591"/>
      <c r="Y815" s="591"/>
      <c r="Z815" s="591"/>
    </row>
    <row r="816" spans="1:26">
      <c r="A816" s="591"/>
      <c r="B816" s="591"/>
      <c r="C816" s="591"/>
      <c r="D816" s="590"/>
      <c r="E816" s="590"/>
      <c r="F816" s="591"/>
      <c r="G816" s="591"/>
      <c r="H816" s="591"/>
      <c r="I816" s="591"/>
      <c r="J816" s="590"/>
      <c r="K816" s="590"/>
      <c r="L816" s="590"/>
      <c r="M816" s="590"/>
      <c r="N816" s="590"/>
      <c r="O816" s="590"/>
      <c r="P816" s="590"/>
      <c r="Q816" s="590"/>
      <c r="R816" s="590"/>
      <c r="S816" s="590"/>
      <c r="T816" s="590"/>
      <c r="U816" s="590"/>
      <c r="V816" s="590"/>
      <c r="W816" s="590"/>
      <c r="X816" s="591"/>
      <c r="Y816" s="591"/>
      <c r="Z816" s="591"/>
    </row>
    <row r="817" spans="1:26">
      <c r="A817" s="591"/>
      <c r="B817" s="591"/>
      <c r="C817" s="591"/>
      <c r="D817" s="590"/>
      <c r="E817" s="590"/>
      <c r="F817" s="591"/>
      <c r="G817" s="591"/>
      <c r="H817" s="591"/>
      <c r="I817" s="591"/>
      <c r="J817" s="590"/>
      <c r="K817" s="590"/>
      <c r="L817" s="590"/>
      <c r="M817" s="590"/>
      <c r="N817" s="590"/>
      <c r="O817" s="590"/>
      <c r="P817" s="590"/>
      <c r="Q817" s="590"/>
      <c r="R817" s="590"/>
      <c r="S817" s="590"/>
      <c r="T817" s="590"/>
      <c r="U817" s="590"/>
      <c r="V817" s="590"/>
      <c r="W817" s="590"/>
      <c r="X817" s="591"/>
      <c r="Y817" s="591"/>
      <c r="Z817" s="591"/>
    </row>
    <row r="818" spans="1:26">
      <c r="A818" s="591"/>
      <c r="B818" s="591"/>
      <c r="C818" s="591"/>
      <c r="D818" s="590"/>
      <c r="E818" s="590"/>
      <c r="F818" s="591"/>
      <c r="G818" s="591"/>
      <c r="H818" s="591"/>
      <c r="I818" s="591"/>
      <c r="J818" s="590"/>
      <c r="K818" s="590"/>
      <c r="L818" s="590"/>
      <c r="M818" s="590"/>
      <c r="N818" s="590"/>
      <c r="O818" s="590"/>
      <c r="P818" s="590"/>
      <c r="Q818" s="590"/>
      <c r="R818" s="590"/>
      <c r="S818" s="590"/>
      <c r="T818" s="590"/>
      <c r="U818" s="590"/>
      <c r="V818" s="590"/>
      <c r="W818" s="590"/>
      <c r="X818" s="591"/>
      <c r="Y818" s="591"/>
      <c r="Z818" s="591"/>
    </row>
    <row r="819" spans="1:26">
      <c r="A819" s="591"/>
      <c r="B819" s="591"/>
      <c r="C819" s="591"/>
      <c r="D819" s="590"/>
      <c r="E819" s="590"/>
      <c r="F819" s="591"/>
      <c r="G819" s="591"/>
      <c r="H819" s="591"/>
      <c r="I819" s="591"/>
      <c r="J819" s="590"/>
      <c r="K819" s="590"/>
      <c r="L819" s="590"/>
      <c r="M819" s="590"/>
      <c r="N819" s="590"/>
      <c r="O819" s="590"/>
      <c r="P819" s="590"/>
      <c r="Q819" s="590"/>
      <c r="R819" s="590"/>
      <c r="S819" s="590"/>
      <c r="T819" s="590"/>
      <c r="U819" s="590"/>
      <c r="V819" s="590"/>
      <c r="W819" s="590"/>
      <c r="X819" s="591"/>
      <c r="Y819" s="591"/>
      <c r="Z819" s="591"/>
    </row>
    <row r="820" spans="1:26">
      <c r="A820" s="591"/>
      <c r="B820" s="591"/>
      <c r="C820" s="591"/>
      <c r="D820" s="590"/>
      <c r="E820" s="590"/>
      <c r="F820" s="591"/>
      <c r="G820" s="591"/>
      <c r="H820" s="591"/>
      <c r="I820" s="591"/>
      <c r="J820" s="590"/>
      <c r="K820" s="590"/>
      <c r="L820" s="590"/>
      <c r="M820" s="590"/>
      <c r="N820" s="590"/>
      <c r="O820" s="590"/>
      <c r="P820" s="590"/>
      <c r="Q820" s="590"/>
      <c r="R820" s="590"/>
      <c r="S820" s="590"/>
      <c r="T820" s="590"/>
      <c r="U820" s="590"/>
      <c r="V820" s="590"/>
      <c r="W820" s="590"/>
      <c r="X820" s="591"/>
      <c r="Y820" s="591"/>
      <c r="Z820" s="591"/>
    </row>
    <row r="821" spans="1:26">
      <c r="A821" s="591"/>
      <c r="B821" s="591"/>
      <c r="C821" s="591"/>
      <c r="D821" s="590"/>
      <c r="E821" s="590"/>
      <c r="F821" s="591"/>
      <c r="G821" s="591"/>
      <c r="H821" s="591"/>
      <c r="I821" s="591"/>
      <c r="J821" s="590"/>
      <c r="K821" s="590"/>
      <c r="L821" s="590"/>
      <c r="M821" s="590"/>
      <c r="N821" s="590"/>
      <c r="O821" s="590"/>
      <c r="P821" s="590"/>
      <c r="Q821" s="590"/>
      <c r="R821" s="590"/>
      <c r="S821" s="590"/>
      <c r="T821" s="590"/>
      <c r="U821" s="590"/>
      <c r="V821" s="590"/>
      <c r="W821" s="590"/>
      <c r="X821" s="591"/>
      <c r="Y821" s="591"/>
      <c r="Z821" s="591"/>
    </row>
    <row r="822" spans="1:26">
      <c r="A822" s="591"/>
      <c r="B822" s="591"/>
      <c r="C822" s="591"/>
      <c r="D822" s="590"/>
      <c r="E822" s="590"/>
      <c r="F822" s="591"/>
      <c r="G822" s="591"/>
      <c r="H822" s="591"/>
      <c r="I822" s="591"/>
      <c r="J822" s="590"/>
      <c r="K822" s="590"/>
      <c r="L822" s="590"/>
      <c r="M822" s="590"/>
      <c r="N822" s="590"/>
      <c r="O822" s="590"/>
      <c r="P822" s="590"/>
      <c r="Q822" s="590"/>
      <c r="R822" s="590"/>
      <c r="S822" s="590"/>
      <c r="T822" s="590"/>
      <c r="U822" s="590"/>
      <c r="V822" s="590"/>
      <c r="W822" s="590"/>
      <c r="X822" s="591"/>
      <c r="Y822" s="591"/>
      <c r="Z822" s="591"/>
    </row>
    <row r="823" spans="1:26">
      <c r="A823" s="591"/>
      <c r="B823" s="591"/>
      <c r="C823" s="591"/>
      <c r="D823" s="590"/>
      <c r="E823" s="590"/>
      <c r="F823" s="591"/>
      <c r="G823" s="591"/>
      <c r="H823" s="591"/>
      <c r="I823" s="591"/>
      <c r="J823" s="590"/>
      <c r="K823" s="590"/>
      <c r="L823" s="590"/>
      <c r="M823" s="590"/>
      <c r="N823" s="590"/>
      <c r="O823" s="590"/>
      <c r="P823" s="590"/>
      <c r="Q823" s="590"/>
      <c r="R823" s="590"/>
      <c r="S823" s="590"/>
      <c r="T823" s="590"/>
      <c r="U823" s="590"/>
      <c r="V823" s="590"/>
      <c r="W823" s="590"/>
      <c r="X823" s="591"/>
      <c r="Y823" s="591"/>
      <c r="Z823" s="591"/>
    </row>
    <row r="824" spans="1:26">
      <c r="A824" s="591"/>
      <c r="B824" s="591"/>
      <c r="C824" s="591"/>
      <c r="D824" s="590"/>
      <c r="E824" s="590"/>
      <c r="F824" s="591"/>
      <c r="G824" s="591"/>
      <c r="H824" s="591"/>
      <c r="I824" s="591"/>
      <c r="J824" s="590"/>
      <c r="K824" s="590"/>
      <c r="L824" s="590"/>
      <c r="M824" s="590"/>
      <c r="N824" s="590"/>
      <c r="O824" s="590"/>
      <c r="P824" s="590"/>
      <c r="Q824" s="590"/>
      <c r="R824" s="590"/>
      <c r="S824" s="590"/>
      <c r="T824" s="590"/>
      <c r="U824" s="590"/>
      <c r="V824" s="590"/>
      <c r="W824" s="590"/>
      <c r="X824" s="591"/>
      <c r="Y824" s="591"/>
      <c r="Z824" s="591"/>
    </row>
    <row r="825" spans="1:26">
      <c r="A825" s="591"/>
      <c r="B825" s="591"/>
      <c r="C825" s="591"/>
      <c r="D825" s="590"/>
      <c r="E825" s="590"/>
      <c r="F825" s="591"/>
      <c r="G825" s="591"/>
      <c r="H825" s="591"/>
      <c r="I825" s="591"/>
      <c r="J825" s="590"/>
      <c r="K825" s="590"/>
      <c r="L825" s="590"/>
      <c r="M825" s="590"/>
      <c r="N825" s="590"/>
      <c r="O825" s="590"/>
      <c r="P825" s="590"/>
      <c r="Q825" s="590"/>
      <c r="R825" s="590"/>
      <c r="S825" s="590"/>
      <c r="T825" s="590"/>
      <c r="U825" s="590"/>
      <c r="V825" s="590"/>
      <c r="W825" s="590"/>
      <c r="X825" s="591"/>
      <c r="Y825" s="591"/>
      <c r="Z825" s="591"/>
    </row>
    <row r="826" spans="1:26">
      <c r="A826" s="591"/>
      <c r="B826" s="591"/>
      <c r="C826" s="591"/>
      <c r="D826" s="590"/>
      <c r="E826" s="590"/>
      <c r="F826" s="591"/>
      <c r="G826" s="591"/>
      <c r="H826" s="591"/>
      <c r="I826" s="591"/>
      <c r="J826" s="590"/>
      <c r="K826" s="590"/>
      <c r="L826" s="590"/>
      <c r="M826" s="590"/>
      <c r="N826" s="590"/>
      <c r="O826" s="590"/>
      <c r="P826" s="590"/>
      <c r="Q826" s="590"/>
      <c r="R826" s="590"/>
      <c r="S826" s="590"/>
      <c r="T826" s="590"/>
      <c r="U826" s="590"/>
      <c r="V826" s="590"/>
      <c r="W826" s="590"/>
      <c r="X826" s="591"/>
      <c r="Y826" s="591"/>
      <c r="Z826" s="591"/>
    </row>
    <row r="827" spans="1:26">
      <c r="A827" s="591"/>
      <c r="B827" s="591"/>
      <c r="C827" s="591"/>
      <c r="D827" s="590"/>
      <c r="E827" s="590"/>
      <c r="F827" s="591"/>
      <c r="G827" s="591"/>
      <c r="H827" s="591"/>
      <c r="I827" s="591"/>
      <c r="J827" s="590"/>
      <c r="K827" s="590"/>
      <c r="L827" s="590"/>
      <c r="M827" s="590"/>
      <c r="N827" s="590"/>
      <c r="O827" s="590"/>
      <c r="P827" s="590"/>
      <c r="Q827" s="590"/>
      <c r="R827" s="590"/>
      <c r="S827" s="590"/>
      <c r="T827" s="590"/>
      <c r="U827" s="590"/>
      <c r="V827" s="590"/>
      <c r="W827" s="590"/>
      <c r="X827" s="591"/>
      <c r="Y827" s="591"/>
      <c r="Z827" s="591"/>
    </row>
    <row r="828" spans="1:26">
      <c r="A828" s="591"/>
      <c r="B828" s="591"/>
      <c r="C828" s="591"/>
      <c r="D828" s="590"/>
      <c r="E828" s="590"/>
      <c r="F828" s="591"/>
      <c r="G828" s="591"/>
      <c r="H828" s="591"/>
      <c r="I828" s="591"/>
      <c r="J828" s="590"/>
      <c r="K828" s="590"/>
      <c r="L828" s="590"/>
      <c r="M828" s="590"/>
      <c r="N828" s="590"/>
      <c r="O828" s="590"/>
      <c r="P828" s="590"/>
      <c r="Q828" s="590"/>
      <c r="R828" s="590"/>
      <c r="S828" s="590"/>
      <c r="T828" s="590"/>
      <c r="U828" s="590"/>
      <c r="V828" s="590"/>
      <c r="W828" s="590"/>
      <c r="X828" s="591"/>
      <c r="Y828" s="591"/>
      <c r="Z828" s="591"/>
    </row>
    <row r="829" spans="1:26">
      <c r="A829" s="591"/>
      <c r="B829" s="591"/>
      <c r="C829" s="591"/>
      <c r="D829" s="590"/>
      <c r="E829" s="590"/>
      <c r="F829" s="591"/>
      <c r="G829" s="591"/>
      <c r="H829" s="591"/>
      <c r="I829" s="591"/>
      <c r="J829" s="590"/>
      <c r="K829" s="590"/>
      <c r="L829" s="590"/>
      <c r="M829" s="590"/>
      <c r="N829" s="590"/>
      <c r="O829" s="590"/>
      <c r="P829" s="590"/>
      <c r="Q829" s="590"/>
      <c r="R829" s="590"/>
      <c r="S829" s="590"/>
      <c r="T829" s="590"/>
      <c r="U829" s="590"/>
      <c r="V829" s="590"/>
      <c r="W829" s="590"/>
      <c r="X829" s="591"/>
      <c r="Y829" s="591"/>
      <c r="Z829" s="591"/>
    </row>
    <row r="830" spans="1:26">
      <c r="A830" s="591"/>
      <c r="B830" s="591"/>
      <c r="C830" s="591"/>
      <c r="D830" s="590"/>
      <c r="E830" s="590"/>
      <c r="F830" s="591"/>
      <c r="G830" s="591"/>
      <c r="H830" s="591"/>
      <c r="I830" s="591"/>
      <c r="J830" s="590"/>
      <c r="K830" s="590"/>
      <c r="L830" s="590"/>
      <c r="M830" s="590"/>
      <c r="N830" s="590"/>
      <c r="O830" s="590"/>
      <c r="P830" s="590"/>
      <c r="Q830" s="590"/>
      <c r="R830" s="590"/>
      <c r="S830" s="590"/>
      <c r="T830" s="590"/>
      <c r="U830" s="590"/>
      <c r="V830" s="590"/>
      <c r="W830" s="590"/>
      <c r="X830" s="591"/>
      <c r="Y830" s="591"/>
      <c r="Z830" s="591"/>
    </row>
    <row r="831" spans="1:26">
      <c r="A831" s="591"/>
      <c r="B831" s="591"/>
      <c r="C831" s="591"/>
      <c r="D831" s="590"/>
      <c r="E831" s="590"/>
      <c r="F831" s="591"/>
      <c r="G831" s="591"/>
      <c r="H831" s="591"/>
      <c r="I831" s="591"/>
      <c r="J831" s="590"/>
      <c r="K831" s="590"/>
      <c r="L831" s="590"/>
      <c r="M831" s="590"/>
      <c r="N831" s="590"/>
      <c r="O831" s="590"/>
      <c r="P831" s="590"/>
      <c r="Q831" s="590"/>
      <c r="R831" s="590"/>
      <c r="S831" s="590"/>
      <c r="T831" s="590"/>
      <c r="U831" s="590"/>
      <c r="V831" s="590"/>
      <c r="W831" s="590"/>
      <c r="X831" s="591"/>
      <c r="Y831" s="591"/>
      <c r="Z831" s="591"/>
    </row>
    <row r="832" spans="1:26">
      <c r="A832" s="591"/>
      <c r="B832" s="591"/>
      <c r="C832" s="591"/>
      <c r="D832" s="590"/>
      <c r="E832" s="590"/>
      <c r="F832" s="591"/>
      <c r="G832" s="591"/>
      <c r="H832" s="591"/>
      <c r="I832" s="591"/>
      <c r="J832" s="590"/>
      <c r="K832" s="590"/>
      <c r="L832" s="590"/>
      <c r="M832" s="590"/>
      <c r="N832" s="590"/>
      <c r="O832" s="590"/>
      <c r="P832" s="590"/>
      <c r="Q832" s="590"/>
      <c r="R832" s="590"/>
      <c r="S832" s="590"/>
      <c r="T832" s="590"/>
      <c r="U832" s="590"/>
      <c r="V832" s="590"/>
      <c r="W832" s="590"/>
      <c r="X832" s="591"/>
      <c r="Y832" s="591"/>
      <c r="Z832" s="591"/>
    </row>
    <row r="833" spans="1:26">
      <c r="A833" s="591"/>
      <c r="B833" s="591"/>
      <c r="C833" s="591"/>
      <c r="D833" s="590"/>
      <c r="E833" s="590"/>
      <c r="F833" s="591"/>
      <c r="G833" s="591"/>
      <c r="H833" s="591"/>
      <c r="I833" s="591"/>
      <c r="J833" s="590"/>
      <c r="K833" s="590"/>
      <c r="L833" s="590"/>
      <c r="M833" s="590"/>
      <c r="N833" s="590"/>
      <c r="O833" s="590"/>
      <c r="P833" s="590"/>
      <c r="Q833" s="590"/>
      <c r="R833" s="590"/>
      <c r="S833" s="590"/>
      <c r="T833" s="590"/>
      <c r="U833" s="590"/>
      <c r="V833" s="590"/>
      <c r="W833" s="590"/>
      <c r="X833" s="591"/>
      <c r="Y833" s="591"/>
      <c r="Z833" s="591"/>
    </row>
    <row r="834" spans="1:26">
      <c r="A834" s="591"/>
      <c r="B834" s="591"/>
      <c r="C834" s="591"/>
      <c r="D834" s="590"/>
      <c r="E834" s="590"/>
      <c r="F834" s="591"/>
      <c r="G834" s="591"/>
      <c r="H834" s="591"/>
      <c r="I834" s="591"/>
      <c r="J834" s="590"/>
      <c r="K834" s="590"/>
      <c r="L834" s="590"/>
      <c r="M834" s="590"/>
      <c r="N834" s="590"/>
      <c r="O834" s="590"/>
      <c r="P834" s="590"/>
      <c r="Q834" s="590"/>
      <c r="R834" s="590"/>
      <c r="S834" s="590"/>
      <c r="T834" s="590"/>
      <c r="U834" s="590"/>
      <c r="V834" s="590"/>
      <c r="W834" s="590"/>
      <c r="X834" s="591"/>
      <c r="Y834" s="591"/>
      <c r="Z834" s="591"/>
    </row>
    <row r="835" spans="1:26">
      <c r="A835" s="591"/>
      <c r="B835" s="591"/>
      <c r="C835" s="591"/>
      <c r="D835" s="590"/>
      <c r="E835" s="590"/>
      <c r="F835" s="591"/>
      <c r="G835" s="591"/>
      <c r="H835" s="591"/>
      <c r="I835" s="591"/>
      <c r="J835" s="590"/>
      <c r="K835" s="590"/>
      <c r="L835" s="590"/>
      <c r="M835" s="590"/>
      <c r="N835" s="590"/>
      <c r="O835" s="590"/>
      <c r="P835" s="590"/>
      <c r="Q835" s="590"/>
      <c r="R835" s="590"/>
      <c r="S835" s="590"/>
      <c r="T835" s="590"/>
      <c r="U835" s="590"/>
      <c r="V835" s="590"/>
      <c r="W835" s="590"/>
      <c r="X835" s="591"/>
      <c r="Y835" s="591"/>
      <c r="Z835" s="591"/>
    </row>
    <row r="836" spans="1:26">
      <c r="A836" s="591"/>
      <c r="B836" s="591"/>
      <c r="C836" s="591"/>
      <c r="D836" s="590"/>
      <c r="E836" s="590"/>
      <c r="F836" s="591"/>
      <c r="G836" s="591"/>
      <c r="H836" s="591"/>
      <c r="I836" s="591"/>
      <c r="J836" s="590"/>
      <c r="K836" s="590"/>
      <c r="L836" s="590"/>
      <c r="M836" s="590"/>
      <c r="N836" s="590"/>
      <c r="O836" s="590"/>
      <c r="P836" s="590"/>
      <c r="Q836" s="590"/>
      <c r="R836" s="590"/>
      <c r="S836" s="590"/>
      <c r="T836" s="590"/>
      <c r="U836" s="590"/>
      <c r="V836" s="590"/>
      <c r="W836" s="590"/>
      <c r="X836" s="591"/>
      <c r="Y836" s="591"/>
      <c r="Z836" s="591"/>
    </row>
    <row r="837" spans="1:26">
      <c r="A837" s="591"/>
      <c r="B837" s="591"/>
      <c r="C837" s="591"/>
      <c r="D837" s="590"/>
      <c r="E837" s="590"/>
      <c r="F837" s="591"/>
      <c r="G837" s="591"/>
      <c r="H837" s="591"/>
      <c r="I837" s="591"/>
      <c r="J837" s="590"/>
      <c r="K837" s="590"/>
      <c r="L837" s="590"/>
      <c r="M837" s="590"/>
      <c r="N837" s="590"/>
      <c r="O837" s="590"/>
      <c r="P837" s="590"/>
      <c r="Q837" s="590"/>
      <c r="R837" s="590"/>
      <c r="S837" s="590"/>
      <c r="T837" s="590"/>
      <c r="U837" s="590"/>
      <c r="V837" s="590"/>
      <c r="W837" s="590"/>
      <c r="X837" s="591"/>
      <c r="Y837" s="591"/>
      <c r="Z837" s="591"/>
    </row>
    <row r="838" spans="1:26">
      <c r="A838" s="591"/>
      <c r="B838" s="591"/>
      <c r="C838" s="591"/>
      <c r="D838" s="590"/>
      <c r="E838" s="590"/>
      <c r="F838" s="591"/>
      <c r="G838" s="591"/>
      <c r="H838" s="591"/>
      <c r="I838" s="591"/>
      <c r="J838" s="590"/>
      <c r="K838" s="590"/>
      <c r="L838" s="590"/>
      <c r="M838" s="590"/>
      <c r="N838" s="590"/>
      <c r="O838" s="590"/>
      <c r="P838" s="590"/>
      <c r="Q838" s="590"/>
      <c r="R838" s="590"/>
      <c r="S838" s="590"/>
      <c r="T838" s="590"/>
      <c r="U838" s="590"/>
      <c r="V838" s="590"/>
      <c r="W838" s="590"/>
      <c r="X838" s="591"/>
      <c r="Y838" s="591"/>
      <c r="Z838" s="591"/>
    </row>
    <row r="839" spans="1:26">
      <c r="A839" s="591"/>
      <c r="B839" s="591"/>
      <c r="C839" s="591"/>
      <c r="D839" s="590"/>
      <c r="E839" s="590"/>
      <c r="F839" s="591"/>
      <c r="G839" s="591"/>
      <c r="H839" s="591"/>
      <c r="I839" s="591"/>
      <c r="J839" s="590"/>
      <c r="K839" s="590"/>
      <c r="L839" s="590"/>
      <c r="M839" s="590"/>
      <c r="N839" s="590"/>
      <c r="O839" s="590"/>
      <c r="P839" s="590"/>
      <c r="Q839" s="590"/>
      <c r="R839" s="590"/>
      <c r="S839" s="590"/>
      <c r="T839" s="590"/>
      <c r="U839" s="590"/>
      <c r="V839" s="590"/>
      <c r="W839" s="590"/>
      <c r="X839" s="591"/>
      <c r="Y839" s="591"/>
      <c r="Z839" s="591"/>
    </row>
    <row r="840" spans="1:26">
      <c r="A840" s="591"/>
      <c r="B840" s="591"/>
      <c r="C840" s="591"/>
      <c r="D840" s="590"/>
      <c r="E840" s="590"/>
      <c r="F840" s="591"/>
      <c r="G840" s="591"/>
      <c r="H840" s="591"/>
      <c r="I840" s="591"/>
      <c r="J840" s="590"/>
      <c r="K840" s="590"/>
      <c r="L840" s="590"/>
      <c r="M840" s="590"/>
      <c r="N840" s="590"/>
      <c r="O840" s="590"/>
      <c r="P840" s="590"/>
      <c r="Q840" s="590"/>
      <c r="R840" s="590"/>
      <c r="S840" s="590"/>
      <c r="T840" s="590"/>
      <c r="U840" s="590"/>
      <c r="V840" s="590"/>
      <c r="W840" s="590"/>
      <c r="X840" s="591"/>
      <c r="Y840" s="591"/>
      <c r="Z840" s="591"/>
    </row>
    <row r="841" spans="1:26">
      <c r="A841" s="591"/>
      <c r="B841" s="591"/>
      <c r="C841" s="591"/>
      <c r="D841" s="590"/>
      <c r="E841" s="590"/>
      <c r="F841" s="591"/>
      <c r="G841" s="591"/>
      <c r="H841" s="591"/>
      <c r="I841" s="591"/>
      <c r="J841" s="590"/>
      <c r="K841" s="590"/>
      <c r="L841" s="590"/>
      <c r="M841" s="590"/>
      <c r="N841" s="590"/>
      <c r="O841" s="590"/>
      <c r="P841" s="590"/>
      <c r="Q841" s="590"/>
      <c r="R841" s="590"/>
      <c r="S841" s="590"/>
      <c r="T841" s="590"/>
      <c r="U841" s="590"/>
      <c r="V841" s="590"/>
      <c r="W841" s="590"/>
      <c r="X841" s="591"/>
      <c r="Y841" s="591"/>
      <c r="Z841" s="591"/>
    </row>
    <row r="842" spans="1:26">
      <c r="A842" s="591"/>
      <c r="B842" s="591"/>
      <c r="C842" s="591"/>
      <c r="D842" s="590"/>
      <c r="E842" s="590"/>
      <c r="F842" s="591"/>
      <c r="G842" s="591"/>
      <c r="H842" s="591"/>
      <c r="I842" s="591"/>
      <c r="J842" s="590"/>
      <c r="K842" s="590"/>
      <c r="L842" s="590"/>
      <c r="M842" s="590"/>
      <c r="N842" s="590"/>
      <c r="O842" s="590"/>
      <c r="P842" s="590"/>
      <c r="Q842" s="590"/>
      <c r="R842" s="590"/>
      <c r="S842" s="590"/>
      <c r="T842" s="590"/>
      <c r="U842" s="590"/>
      <c r="V842" s="590"/>
      <c r="W842" s="590"/>
      <c r="X842" s="591"/>
      <c r="Y842" s="591"/>
      <c r="Z842" s="591"/>
    </row>
    <row r="843" spans="1:26">
      <c r="A843" s="591"/>
      <c r="B843" s="591"/>
      <c r="C843" s="591"/>
      <c r="D843" s="590"/>
      <c r="E843" s="590"/>
      <c r="F843" s="591"/>
      <c r="G843" s="591"/>
      <c r="H843" s="591"/>
      <c r="I843" s="591"/>
      <c r="J843" s="590"/>
      <c r="K843" s="590"/>
      <c r="L843" s="590"/>
      <c r="M843" s="590"/>
      <c r="N843" s="590"/>
      <c r="O843" s="590"/>
      <c r="P843" s="590"/>
      <c r="Q843" s="590"/>
      <c r="R843" s="590"/>
      <c r="S843" s="590"/>
      <c r="T843" s="590"/>
      <c r="U843" s="590"/>
      <c r="V843" s="590"/>
      <c r="W843" s="590"/>
      <c r="X843" s="591"/>
      <c r="Y843" s="591"/>
      <c r="Z843" s="591"/>
    </row>
    <row r="844" spans="1:26">
      <c r="A844" s="591"/>
      <c r="B844" s="591"/>
      <c r="C844" s="591"/>
      <c r="D844" s="590"/>
      <c r="E844" s="590"/>
      <c r="F844" s="591"/>
      <c r="G844" s="591"/>
      <c r="H844" s="591"/>
      <c r="I844" s="591"/>
      <c r="J844" s="590"/>
      <c r="K844" s="590"/>
      <c r="L844" s="590"/>
      <c r="M844" s="590"/>
      <c r="N844" s="590"/>
      <c r="O844" s="590"/>
      <c r="P844" s="590"/>
      <c r="Q844" s="590"/>
      <c r="R844" s="590"/>
      <c r="S844" s="590"/>
      <c r="T844" s="590"/>
      <c r="U844" s="590"/>
      <c r="V844" s="590"/>
      <c r="W844" s="590"/>
      <c r="X844" s="591"/>
      <c r="Y844" s="591"/>
      <c r="Z844" s="591"/>
    </row>
    <row r="845" spans="1:26">
      <c r="A845" s="591"/>
      <c r="B845" s="591"/>
      <c r="C845" s="591"/>
      <c r="D845" s="590"/>
      <c r="E845" s="590"/>
      <c r="F845" s="591"/>
      <c r="G845" s="591"/>
      <c r="H845" s="591"/>
      <c r="I845" s="591"/>
      <c r="J845" s="590"/>
      <c r="K845" s="590"/>
      <c r="L845" s="590"/>
      <c r="M845" s="590"/>
      <c r="N845" s="590"/>
      <c r="O845" s="590"/>
      <c r="P845" s="590"/>
      <c r="Q845" s="590"/>
      <c r="R845" s="590"/>
      <c r="S845" s="590"/>
      <c r="T845" s="590"/>
      <c r="U845" s="590"/>
      <c r="V845" s="590"/>
      <c r="W845" s="590"/>
      <c r="X845" s="591"/>
      <c r="Y845" s="591"/>
      <c r="Z845" s="591"/>
    </row>
    <row r="846" spans="1:26">
      <c r="A846" s="591"/>
      <c r="B846" s="591"/>
      <c r="C846" s="591"/>
      <c r="D846" s="590"/>
      <c r="E846" s="590"/>
      <c r="F846" s="591"/>
      <c r="G846" s="591"/>
      <c r="H846" s="591"/>
      <c r="I846" s="591"/>
      <c r="J846" s="590"/>
      <c r="K846" s="590"/>
      <c r="L846" s="590"/>
      <c r="M846" s="590"/>
      <c r="N846" s="590"/>
      <c r="O846" s="590"/>
      <c r="P846" s="590"/>
      <c r="Q846" s="590"/>
      <c r="R846" s="590"/>
      <c r="S846" s="590"/>
      <c r="T846" s="590"/>
      <c r="U846" s="590"/>
      <c r="V846" s="590"/>
      <c r="W846" s="590"/>
      <c r="X846" s="591"/>
      <c r="Y846" s="591"/>
      <c r="Z846" s="591"/>
    </row>
    <row r="847" spans="1:26">
      <c r="A847" s="591"/>
      <c r="B847" s="591"/>
      <c r="C847" s="591"/>
      <c r="D847" s="590"/>
      <c r="E847" s="590"/>
      <c r="F847" s="591"/>
      <c r="G847" s="591"/>
      <c r="H847" s="591"/>
      <c r="I847" s="591"/>
      <c r="J847" s="590"/>
      <c r="K847" s="590"/>
      <c r="L847" s="590"/>
      <c r="M847" s="590"/>
      <c r="N847" s="590"/>
      <c r="O847" s="590"/>
      <c r="P847" s="590"/>
      <c r="Q847" s="590"/>
      <c r="R847" s="590"/>
      <c r="S847" s="590"/>
      <c r="T847" s="590"/>
      <c r="U847" s="590"/>
      <c r="V847" s="590"/>
      <c r="W847" s="590"/>
      <c r="X847" s="591"/>
      <c r="Y847" s="591"/>
      <c r="Z847" s="591"/>
    </row>
    <row r="848" spans="1:26">
      <c r="A848" s="591"/>
      <c r="B848" s="591"/>
      <c r="C848" s="591"/>
      <c r="D848" s="590"/>
      <c r="E848" s="590"/>
      <c r="F848" s="591"/>
      <c r="G848" s="591"/>
      <c r="H848" s="591"/>
      <c r="I848" s="591"/>
      <c r="J848" s="590"/>
      <c r="K848" s="590"/>
      <c r="L848" s="590"/>
      <c r="M848" s="590"/>
      <c r="N848" s="590"/>
      <c r="O848" s="590"/>
      <c r="P848" s="590"/>
      <c r="Q848" s="590"/>
      <c r="R848" s="590"/>
      <c r="S848" s="590"/>
      <c r="T848" s="590"/>
      <c r="U848" s="590"/>
      <c r="V848" s="590"/>
      <c r="W848" s="590"/>
      <c r="X848" s="591"/>
      <c r="Y848" s="591"/>
      <c r="Z848" s="591"/>
    </row>
    <row r="849" spans="1:26">
      <c r="A849" s="591"/>
      <c r="B849" s="591"/>
      <c r="C849" s="591"/>
      <c r="D849" s="590"/>
      <c r="E849" s="590"/>
      <c r="F849" s="591"/>
      <c r="G849" s="591"/>
      <c r="H849" s="591"/>
      <c r="I849" s="591"/>
      <c r="J849" s="590"/>
      <c r="K849" s="590"/>
      <c r="L849" s="590"/>
      <c r="M849" s="590"/>
      <c r="N849" s="590"/>
      <c r="O849" s="590"/>
      <c r="P849" s="590"/>
      <c r="Q849" s="590"/>
      <c r="R849" s="590"/>
      <c r="S849" s="590"/>
      <c r="T849" s="590"/>
      <c r="U849" s="590"/>
      <c r="V849" s="590"/>
      <c r="W849" s="590"/>
      <c r="X849" s="591"/>
      <c r="Y849" s="591"/>
      <c r="Z849" s="591"/>
    </row>
    <row r="850" spans="1:26">
      <c r="A850" s="591"/>
      <c r="B850" s="591"/>
      <c r="C850" s="591"/>
      <c r="D850" s="590"/>
      <c r="E850" s="590"/>
      <c r="F850" s="591"/>
      <c r="G850" s="591"/>
      <c r="H850" s="591"/>
      <c r="I850" s="591"/>
      <c r="J850" s="590"/>
      <c r="K850" s="590"/>
      <c r="L850" s="590"/>
      <c r="M850" s="590"/>
      <c r="N850" s="590"/>
      <c r="O850" s="590"/>
      <c r="P850" s="590"/>
      <c r="Q850" s="590"/>
      <c r="R850" s="590"/>
      <c r="S850" s="590"/>
      <c r="T850" s="590"/>
      <c r="U850" s="590"/>
      <c r="V850" s="590"/>
      <c r="W850" s="590"/>
      <c r="X850" s="591"/>
      <c r="Y850" s="591"/>
      <c r="Z850" s="591"/>
    </row>
    <row r="851" spans="1:26">
      <c r="A851" s="591"/>
      <c r="B851" s="591"/>
      <c r="C851" s="591"/>
      <c r="D851" s="590"/>
      <c r="E851" s="590"/>
      <c r="F851" s="591"/>
      <c r="G851" s="591"/>
      <c r="H851" s="591"/>
      <c r="I851" s="591"/>
      <c r="J851" s="590"/>
      <c r="K851" s="590"/>
      <c r="L851" s="590"/>
      <c r="M851" s="590"/>
      <c r="N851" s="590"/>
      <c r="O851" s="590"/>
      <c r="P851" s="590"/>
      <c r="Q851" s="590"/>
      <c r="R851" s="590"/>
      <c r="S851" s="590"/>
      <c r="T851" s="590"/>
      <c r="U851" s="590"/>
      <c r="V851" s="590"/>
      <c r="W851" s="590"/>
      <c r="X851" s="591"/>
      <c r="Y851" s="591"/>
      <c r="Z851" s="591"/>
    </row>
    <row r="852" spans="1:26">
      <c r="A852" s="591"/>
      <c r="B852" s="591"/>
      <c r="C852" s="591"/>
      <c r="D852" s="590"/>
      <c r="E852" s="590"/>
      <c r="F852" s="591"/>
      <c r="G852" s="591"/>
      <c r="H852" s="591"/>
      <c r="I852" s="591"/>
      <c r="J852" s="590"/>
      <c r="K852" s="590"/>
      <c r="L852" s="590"/>
      <c r="M852" s="590"/>
      <c r="N852" s="590"/>
      <c r="O852" s="590"/>
      <c r="P852" s="590"/>
      <c r="Q852" s="590"/>
      <c r="R852" s="590"/>
      <c r="S852" s="590"/>
      <c r="T852" s="590"/>
      <c r="U852" s="590"/>
      <c r="V852" s="590"/>
      <c r="W852" s="590"/>
      <c r="X852" s="591"/>
      <c r="Y852" s="591"/>
      <c r="Z852" s="591"/>
    </row>
    <row r="853" spans="1:26">
      <c r="A853" s="591"/>
      <c r="B853" s="591"/>
      <c r="C853" s="591"/>
      <c r="D853" s="590"/>
      <c r="E853" s="590"/>
      <c r="F853" s="591"/>
      <c r="G853" s="591"/>
      <c r="H853" s="591"/>
      <c r="I853" s="591"/>
      <c r="J853" s="590"/>
      <c r="K853" s="590"/>
      <c r="L853" s="590"/>
      <c r="M853" s="590"/>
      <c r="N853" s="590"/>
      <c r="O853" s="590"/>
      <c r="P853" s="590"/>
      <c r="Q853" s="590"/>
      <c r="R853" s="590"/>
      <c r="S853" s="590"/>
      <c r="T853" s="590"/>
      <c r="U853" s="590"/>
      <c r="V853" s="590"/>
      <c r="W853" s="590"/>
      <c r="X853" s="591"/>
      <c r="Y853" s="591"/>
      <c r="Z853" s="591"/>
    </row>
    <row r="854" spans="1:26">
      <c r="A854" s="591"/>
      <c r="B854" s="591"/>
      <c r="C854" s="591"/>
      <c r="D854" s="590"/>
      <c r="E854" s="590"/>
      <c r="F854" s="591"/>
      <c r="G854" s="591"/>
      <c r="H854" s="591"/>
      <c r="I854" s="591"/>
      <c r="J854" s="590"/>
      <c r="K854" s="590"/>
      <c r="L854" s="590"/>
      <c r="M854" s="590"/>
      <c r="N854" s="590"/>
      <c r="O854" s="590"/>
      <c r="P854" s="590"/>
      <c r="Q854" s="590"/>
      <c r="R854" s="590"/>
      <c r="S854" s="590"/>
      <c r="T854" s="590"/>
      <c r="U854" s="590"/>
      <c r="V854" s="590"/>
      <c r="W854" s="590"/>
      <c r="X854" s="591"/>
      <c r="Y854" s="591"/>
      <c r="Z854" s="591"/>
    </row>
    <row r="855" spans="1:26">
      <c r="A855" s="591"/>
      <c r="B855" s="591"/>
      <c r="C855" s="591"/>
      <c r="D855" s="590"/>
      <c r="E855" s="590"/>
      <c r="F855" s="591"/>
      <c r="G855" s="591"/>
      <c r="H855" s="591"/>
      <c r="I855" s="591"/>
      <c r="J855" s="590"/>
      <c r="K855" s="590"/>
      <c r="L855" s="590"/>
      <c r="M855" s="590"/>
      <c r="N855" s="590"/>
      <c r="O855" s="590"/>
      <c r="P855" s="590"/>
      <c r="Q855" s="590"/>
      <c r="R855" s="590"/>
      <c r="S855" s="590"/>
      <c r="T855" s="590"/>
      <c r="U855" s="590"/>
      <c r="V855" s="590"/>
      <c r="W855" s="590"/>
      <c r="X855" s="591"/>
      <c r="Y855" s="591"/>
      <c r="Z855" s="591"/>
    </row>
    <row r="856" spans="1:26">
      <c r="A856" s="591"/>
      <c r="B856" s="591"/>
      <c r="C856" s="591"/>
      <c r="D856" s="590"/>
      <c r="E856" s="590"/>
      <c r="F856" s="591"/>
      <c r="G856" s="591"/>
      <c r="H856" s="591"/>
      <c r="I856" s="591"/>
      <c r="J856" s="590"/>
      <c r="K856" s="590"/>
      <c r="L856" s="590"/>
      <c r="M856" s="590"/>
      <c r="N856" s="590"/>
      <c r="O856" s="590"/>
      <c r="P856" s="590"/>
      <c r="Q856" s="590"/>
      <c r="R856" s="590"/>
      <c r="S856" s="590"/>
      <c r="T856" s="590"/>
      <c r="U856" s="590"/>
      <c r="V856" s="590"/>
      <c r="W856" s="590"/>
      <c r="X856" s="591"/>
      <c r="Y856" s="591"/>
      <c r="Z856" s="591"/>
    </row>
    <row r="857" spans="1:26">
      <c r="A857" s="591"/>
      <c r="B857" s="591"/>
      <c r="C857" s="591"/>
      <c r="D857" s="590"/>
      <c r="E857" s="590"/>
      <c r="F857" s="591"/>
      <c r="G857" s="591"/>
      <c r="H857" s="591"/>
      <c r="I857" s="591"/>
      <c r="J857" s="590"/>
      <c r="K857" s="590"/>
      <c r="L857" s="590"/>
      <c r="M857" s="590"/>
      <c r="N857" s="590"/>
      <c r="O857" s="590"/>
      <c r="P857" s="590"/>
      <c r="Q857" s="590"/>
      <c r="R857" s="590"/>
      <c r="S857" s="590"/>
      <c r="T857" s="590"/>
      <c r="U857" s="590"/>
      <c r="V857" s="590"/>
      <c r="W857" s="590"/>
      <c r="X857" s="591"/>
      <c r="Y857" s="591"/>
      <c r="Z857" s="591"/>
    </row>
    <row r="858" spans="1:26">
      <c r="A858" s="591"/>
      <c r="B858" s="591"/>
      <c r="C858" s="591"/>
      <c r="D858" s="590"/>
      <c r="E858" s="590"/>
      <c r="F858" s="591"/>
      <c r="G858" s="591"/>
      <c r="H858" s="591"/>
      <c r="I858" s="591"/>
      <c r="J858" s="590"/>
      <c r="K858" s="590"/>
      <c r="L858" s="590"/>
      <c r="M858" s="590"/>
      <c r="N858" s="590"/>
      <c r="O858" s="590"/>
      <c r="P858" s="590"/>
      <c r="Q858" s="590"/>
      <c r="R858" s="590"/>
      <c r="S858" s="590"/>
      <c r="T858" s="590"/>
      <c r="U858" s="590"/>
      <c r="V858" s="590"/>
      <c r="W858" s="590"/>
      <c r="X858" s="591"/>
      <c r="Y858" s="591"/>
      <c r="Z858" s="591"/>
    </row>
    <row r="859" spans="1:26">
      <c r="A859" s="591"/>
      <c r="B859" s="591"/>
      <c r="C859" s="591"/>
      <c r="D859" s="590"/>
      <c r="E859" s="590"/>
      <c r="F859" s="591"/>
      <c r="G859" s="591"/>
      <c r="H859" s="591"/>
      <c r="I859" s="591"/>
      <c r="J859" s="590"/>
      <c r="K859" s="590"/>
      <c r="L859" s="590"/>
      <c r="M859" s="590"/>
      <c r="N859" s="590"/>
      <c r="O859" s="590"/>
      <c r="P859" s="590"/>
      <c r="Q859" s="590"/>
      <c r="R859" s="590"/>
      <c r="S859" s="590"/>
      <c r="T859" s="590"/>
      <c r="U859" s="590"/>
      <c r="V859" s="590"/>
      <c r="W859" s="590"/>
      <c r="X859" s="591"/>
      <c r="Y859" s="591"/>
      <c r="Z859" s="591"/>
    </row>
    <row r="860" spans="1:26">
      <c r="A860" s="591"/>
      <c r="B860" s="591"/>
      <c r="C860" s="591"/>
      <c r="D860" s="590"/>
      <c r="E860" s="590"/>
      <c r="F860" s="591"/>
      <c r="G860" s="591"/>
      <c r="H860" s="591"/>
      <c r="I860" s="591"/>
      <c r="J860" s="590"/>
      <c r="K860" s="590"/>
      <c r="L860" s="590"/>
      <c r="M860" s="590"/>
      <c r="N860" s="590"/>
      <c r="O860" s="590"/>
      <c r="P860" s="590"/>
      <c r="Q860" s="590"/>
      <c r="R860" s="590"/>
      <c r="S860" s="590"/>
      <c r="T860" s="590"/>
      <c r="U860" s="590"/>
      <c r="V860" s="590"/>
      <c r="W860" s="590"/>
      <c r="X860" s="591"/>
      <c r="Y860" s="591"/>
      <c r="Z860" s="591"/>
    </row>
    <row r="861" spans="1:26">
      <c r="A861" s="591"/>
      <c r="B861" s="591"/>
      <c r="C861" s="591"/>
      <c r="D861" s="590"/>
      <c r="E861" s="590"/>
      <c r="F861" s="591"/>
      <c r="G861" s="591"/>
      <c r="H861" s="591"/>
      <c r="I861" s="591"/>
      <c r="J861" s="590"/>
      <c r="K861" s="590"/>
      <c r="L861" s="590"/>
      <c r="M861" s="590"/>
      <c r="N861" s="590"/>
      <c r="O861" s="590"/>
      <c r="P861" s="590"/>
      <c r="Q861" s="590"/>
      <c r="R861" s="590"/>
      <c r="S861" s="590"/>
      <c r="T861" s="590"/>
      <c r="U861" s="590"/>
      <c r="V861" s="590"/>
      <c r="W861" s="590"/>
      <c r="X861" s="591"/>
      <c r="Y861" s="591"/>
      <c r="Z861" s="591"/>
    </row>
    <row r="862" spans="1:26">
      <c r="A862" s="591"/>
      <c r="B862" s="591"/>
      <c r="C862" s="591"/>
      <c r="D862" s="590"/>
      <c r="E862" s="590"/>
      <c r="F862" s="591"/>
      <c r="G862" s="591"/>
      <c r="H862" s="591"/>
      <c r="I862" s="591"/>
      <c r="J862" s="590"/>
      <c r="K862" s="590"/>
      <c r="L862" s="590"/>
      <c r="M862" s="590"/>
      <c r="N862" s="590"/>
      <c r="O862" s="590"/>
      <c r="P862" s="590"/>
      <c r="Q862" s="590"/>
      <c r="R862" s="590"/>
      <c r="S862" s="590"/>
      <c r="T862" s="590"/>
      <c r="U862" s="590"/>
      <c r="V862" s="590"/>
      <c r="W862" s="590"/>
      <c r="X862" s="591"/>
      <c r="Y862" s="591"/>
      <c r="Z862" s="591"/>
    </row>
    <row r="863" spans="1:26">
      <c r="A863" s="591"/>
      <c r="B863" s="591"/>
      <c r="C863" s="591"/>
      <c r="D863" s="590"/>
      <c r="E863" s="590"/>
      <c r="F863" s="591"/>
      <c r="G863" s="591"/>
      <c r="H863" s="591"/>
      <c r="I863" s="591"/>
      <c r="J863" s="590"/>
      <c r="K863" s="590"/>
      <c r="L863" s="590"/>
      <c r="M863" s="590"/>
      <c r="N863" s="590"/>
      <c r="O863" s="590"/>
      <c r="P863" s="590"/>
      <c r="Q863" s="590"/>
      <c r="R863" s="590"/>
      <c r="S863" s="590"/>
      <c r="T863" s="590"/>
      <c r="U863" s="590"/>
      <c r="V863" s="590"/>
      <c r="W863" s="590"/>
      <c r="X863" s="591"/>
      <c r="Y863" s="591"/>
      <c r="Z863" s="591"/>
    </row>
    <row r="864" spans="1:26">
      <c r="A864" s="591"/>
      <c r="B864" s="591"/>
      <c r="C864" s="591"/>
      <c r="D864" s="590"/>
      <c r="E864" s="590"/>
      <c r="F864" s="591"/>
      <c r="G864" s="591"/>
      <c r="H864" s="591"/>
      <c r="I864" s="591"/>
      <c r="J864" s="590"/>
      <c r="K864" s="590"/>
      <c r="L864" s="590"/>
      <c r="M864" s="590"/>
      <c r="N864" s="590"/>
      <c r="O864" s="590"/>
      <c r="P864" s="590"/>
      <c r="Q864" s="590"/>
      <c r="R864" s="590"/>
      <c r="S864" s="590"/>
      <c r="T864" s="590"/>
      <c r="U864" s="590"/>
      <c r="V864" s="590"/>
      <c r="W864" s="590"/>
      <c r="X864" s="591"/>
      <c r="Y864" s="591"/>
      <c r="Z864" s="591"/>
    </row>
    <row r="865" spans="1:26">
      <c r="A865" s="591"/>
      <c r="B865" s="591"/>
      <c r="C865" s="591"/>
      <c r="D865" s="590"/>
      <c r="E865" s="590"/>
      <c r="F865" s="591"/>
      <c r="G865" s="591"/>
      <c r="H865" s="591"/>
      <c r="I865" s="591"/>
      <c r="J865" s="590"/>
      <c r="K865" s="590"/>
      <c r="L865" s="590"/>
      <c r="M865" s="590"/>
      <c r="N865" s="590"/>
      <c r="O865" s="590"/>
      <c r="P865" s="590"/>
      <c r="Q865" s="590"/>
      <c r="R865" s="590"/>
      <c r="S865" s="590"/>
      <c r="T865" s="590"/>
      <c r="U865" s="590"/>
      <c r="V865" s="590"/>
      <c r="W865" s="590"/>
      <c r="X865" s="591"/>
      <c r="Y865" s="591"/>
      <c r="Z865" s="591"/>
    </row>
    <row r="866" spans="1:26">
      <c r="A866" s="591"/>
      <c r="B866" s="591"/>
      <c r="C866" s="591"/>
      <c r="D866" s="590"/>
      <c r="E866" s="590"/>
      <c r="F866" s="591"/>
      <c r="G866" s="591"/>
      <c r="H866" s="591"/>
      <c r="I866" s="591"/>
      <c r="J866" s="590"/>
      <c r="K866" s="590"/>
      <c r="L866" s="590"/>
      <c r="M866" s="590"/>
      <c r="N866" s="590"/>
      <c r="O866" s="590"/>
      <c r="P866" s="590"/>
      <c r="Q866" s="590"/>
      <c r="R866" s="590"/>
      <c r="S866" s="590"/>
      <c r="T866" s="590"/>
      <c r="U866" s="590"/>
      <c r="V866" s="590"/>
      <c r="W866" s="590"/>
      <c r="X866" s="591"/>
      <c r="Y866" s="591"/>
      <c r="Z866" s="591"/>
    </row>
    <row r="867" spans="1:26">
      <c r="A867" s="591"/>
      <c r="B867" s="591"/>
      <c r="C867" s="591"/>
      <c r="D867" s="590"/>
      <c r="E867" s="590"/>
      <c r="F867" s="591"/>
      <c r="G867" s="591"/>
      <c r="H867" s="591"/>
      <c r="I867" s="591"/>
      <c r="J867" s="590"/>
      <c r="K867" s="590"/>
      <c r="L867" s="590"/>
      <c r="M867" s="590"/>
      <c r="N867" s="590"/>
      <c r="O867" s="590"/>
      <c r="P867" s="590"/>
      <c r="Q867" s="590"/>
      <c r="R867" s="590"/>
      <c r="S867" s="590"/>
      <c r="T867" s="590"/>
      <c r="U867" s="590"/>
      <c r="V867" s="590"/>
      <c r="W867" s="590"/>
      <c r="X867" s="591"/>
      <c r="Y867" s="591"/>
      <c r="Z867" s="591"/>
    </row>
    <row r="868" spans="1:26">
      <c r="A868" s="591"/>
      <c r="B868" s="591"/>
      <c r="C868" s="591"/>
      <c r="D868" s="590"/>
      <c r="E868" s="590"/>
      <c r="F868" s="591"/>
      <c r="G868" s="591"/>
      <c r="H868" s="591"/>
      <c r="I868" s="591"/>
      <c r="J868" s="590"/>
      <c r="K868" s="590"/>
      <c r="L868" s="590"/>
      <c r="M868" s="590"/>
      <c r="N868" s="590"/>
      <c r="O868" s="590"/>
      <c r="P868" s="590"/>
      <c r="Q868" s="590"/>
      <c r="R868" s="590"/>
      <c r="S868" s="590"/>
      <c r="T868" s="590"/>
      <c r="U868" s="590"/>
      <c r="V868" s="590"/>
      <c r="W868" s="590"/>
      <c r="X868" s="591"/>
      <c r="Y868" s="591"/>
      <c r="Z868" s="591"/>
    </row>
    <row r="869" spans="1:26">
      <c r="A869" s="591"/>
      <c r="B869" s="591"/>
      <c r="C869" s="591"/>
      <c r="D869" s="590"/>
      <c r="E869" s="590"/>
      <c r="F869" s="591"/>
      <c r="G869" s="591"/>
      <c r="H869" s="591"/>
      <c r="I869" s="591"/>
      <c r="J869" s="590"/>
      <c r="K869" s="590"/>
      <c r="L869" s="590"/>
      <c r="M869" s="590"/>
      <c r="N869" s="590"/>
      <c r="O869" s="590"/>
      <c r="P869" s="590"/>
      <c r="Q869" s="590"/>
      <c r="R869" s="590"/>
      <c r="S869" s="590"/>
      <c r="T869" s="590"/>
      <c r="U869" s="590"/>
      <c r="V869" s="590"/>
      <c r="W869" s="590"/>
      <c r="X869" s="591"/>
      <c r="Y869" s="591"/>
      <c r="Z869" s="591"/>
    </row>
    <row r="870" spans="1:26">
      <c r="A870" s="591"/>
      <c r="B870" s="591"/>
      <c r="C870" s="591"/>
      <c r="D870" s="590"/>
      <c r="E870" s="590"/>
      <c r="F870" s="591"/>
      <c r="G870" s="591"/>
      <c r="H870" s="591"/>
      <c r="I870" s="591"/>
      <c r="J870" s="590"/>
      <c r="K870" s="590"/>
      <c r="L870" s="590"/>
      <c r="M870" s="590"/>
      <c r="N870" s="590"/>
      <c r="O870" s="590"/>
      <c r="P870" s="590"/>
      <c r="Q870" s="590"/>
      <c r="R870" s="590"/>
      <c r="S870" s="590"/>
      <c r="T870" s="590"/>
      <c r="U870" s="590"/>
      <c r="V870" s="590"/>
      <c r="W870" s="590"/>
      <c r="X870" s="591"/>
      <c r="Y870" s="591"/>
      <c r="Z870" s="591"/>
    </row>
    <row r="871" spans="1:26">
      <c r="A871" s="591"/>
      <c r="B871" s="591"/>
      <c r="C871" s="591"/>
      <c r="D871" s="590"/>
      <c r="E871" s="590"/>
      <c r="F871" s="591"/>
      <c r="G871" s="591"/>
      <c r="H871" s="591"/>
      <c r="I871" s="591"/>
      <c r="J871" s="590"/>
      <c r="K871" s="590"/>
      <c r="L871" s="590"/>
      <c r="M871" s="590"/>
      <c r="N871" s="590"/>
      <c r="O871" s="590"/>
      <c r="P871" s="590"/>
      <c r="Q871" s="590"/>
      <c r="R871" s="590"/>
      <c r="S871" s="590"/>
      <c r="T871" s="590"/>
      <c r="U871" s="590"/>
      <c r="V871" s="590"/>
      <c r="W871" s="590"/>
      <c r="X871" s="591"/>
      <c r="Y871" s="591"/>
      <c r="Z871" s="591"/>
    </row>
    <row r="872" spans="1:26">
      <c r="A872" s="591"/>
      <c r="B872" s="591"/>
      <c r="C872" s="591"/>
      <c r="D872" s="590"/>
      <c r="E872" s="590"/>
      <c r="F872" s="591"/>
      <c r="G872" s="591"/>
      <c r="H872" s="591"/>
      <c r="I872" s="591"/>
      <c r="J872" s="590"/>
      <c r="K872" s="590"/>
      <c r="L872" s="590"/>
      <c r="M872" s="590"/>
      <c r="N872" s="590"/>
      <c r="O872" s="590"/>
      <c r="P872" s="590"/>
      <c r="Q872" s="590"/>
      <c r="R872" s="590"/>
      <c r="S872" s="590"/>
      <c r="T872" s="590"/>
      <c r="U872" s="590"/>
      <c r="V872" s="590"/>
      <c r="W872" s="590"/>
      <c r="X872" s="591"/>
      <c r="Y872" s="591"/>
      <c r="Z872" s="591"/>
    </row>
    <row r="873" spans="1:26">
      <c r="A873" s="591"/>
      <c r="B873" s="591"/>
      <c r="C873" s="591"/>
      <c r="D873" s="590"/>
      <c r="E873" s="590"/>
      <c r="F873" s="591"/>
      <c r="G873" s="591"/>
      <c r="H873" s="591"/>
      <c r="I873" s="591"/>
      <c r="J873" s="590"/>
      <c r="K873" s="590"/>
      <c r="L873" s="590"/>
      <c r="M873" s="590"/>
      <c r="N873" s="590"/>
      <c r="O873" s="590"/>
      <c r="P873" s="590"/>
      <c r="Q873" s="590"/>
      <c r="R873" s="590"/>
      <c r="S873" s="590"/>
      <c r="T873" s="590"/>
      <c r="U873" s="590"/>
      <c r="V873" s="590"/>
      <c r="W873" s="590"/>
      <c r="X873" s="591"/>
      <c r="Y873" s="591"/>
      <c r="Z873" s="591"/>
    </row>
    <row r="874" spans="1:26">
      <c r="A874" s="591"/>
      <c r="B874" s="591"/>
      <c r="C874" s="591"/>
      <c r="D874" s="590"/>
      <c r="E874" s="590"/>
      <c r="F874" s="591"/>
      <c r="G874" s="591"/>
      <c r="H874" s="591"/>
      <c r="I874" s="591"/>
      <c r="J874" s="590"/>
      <c r="K874" s="590"/>
      <c r="L874" s="590"/>
      <c r="M874" s="590"/>
      <c r="N874" s="590"/>
      <c r="O874" s="590"/>
      <c r="P874" s="590"/>
      <c r="Q874" s="590"/>
      <c r="R874" s="590"/>
      <c r="S874" s="590"/>
      <c r="T874" s="590"/>
      <c r="U874" s="590"/>
      <c r="V874" s="590"/>
      <c r="W874" s="590"/>
      <c r="X874" s="591"/>
      <c r="Y874" s="591"/>
      <c r="Z874" s="591"/>
    </row>
    <row r="875" spans="1:26">
      <c r="A875" s="591"/>
      <c r="B875" s="591"/>
      <c r="C875" s="591"/>
      <c r="D875" s="590"/>
      <c r="E875" s="590"/>
      <c r="F875" s="591"/>
      <c r="G875" s="591"/>
      <c r="H875" s="591"/>
      <c r="I875" s="591"/>
      <c r="J875" s="590"/>
      <c r="K875" s="590"/>
      <c r="L875" s="590"/>
      <c r="M875" s="590"/>
      <c r="N875" s="590"/>
      <c r="O875" s="590"/>
      <c r="P875" s="590"/>
      <c r="Q875" s="590"/>
      <c r="R875" s="590"/>
      <c r="S875" s="590"/>
      <c r="T875" s="590"/>
      <c r="U875" s="590"/>
      <c r="V875" s="590"/>
      <c r="W875" s="590"/>
      <c r="X875" s="591"/>
      <c r="Y875" s="591"/>
      <c r="Z875" s="591"/>
    </row>
    <row r="876" spans="1:26">
      <c r="A876" s="591"/>
      <c r="B876" s="591"/>
      <c r="C876" s="591"/>
      <c r="D876" s="590"/>
      <c r="E876" s="590"/>
      <c r="F876" s="591"/>
      <c r="G876" s="591"/>
      <c r="H876" s="591"/>
      <c r="I876" s="591"/>
      <c r="J876" s="590"/>
      <c r="K876" s="590"/>
      <c r="L876" s="590"/>
      <c r="M876" s="590"/>
      <c r="N876" s="590"/>
      <c r="O876" s="590"/>
      <c r="P876" s="590"/>
      <c r="Q876" s="590"/>
      <c r="R876" s="590"/>
      <c r="S876" s="590"/>
      <c r="T876" s="590"/>
      <c r="U876" s="590"/>
      <c r="V876" s="590"/>
      <c r="W876" s="590"/>
      <c r="X876" s="591"/>
      <c r="Y876" s="591"/>
      <c r="Z876" s="591"/>
    </row>
    <row r="877" spans="1:26">
      <c r="A877" s="591"/>
      <c r="B877" s="591"/>
      <c r="C877" s="591"/>
      <c r="D877" s="590"/>
      <c r="E877" s="590"/>
      <c r="F877" s="591"/>
      <c r="G877" s="591"/>
      <c r="H877" s="591"/>
      <c r="I877" s="591"/>
      <c r="J877" s="590"/>
      <c r="K877" s="590"/>
      <c r="L877" s="590"/>
      <c r="M877" s="590"/>
      <c r="N877" s="590"/>
      <c r="O877" s="590"/>
      <c r="P877" s="590"/>
      <c r="Q877" s="590"/>
      <c r="R877" s="590"/>
      <c r="S877" s="590"/>
      <c r="T877" s="590"/>
      <c r="U877" s="590"/>
      <c r="V877" s="590"/>
      <c r="W877" s="590"/>
      <c r="X877" s="591"/>
      <c r="Y877" s="591"/>
      <c r="Z877" s="591"/>
    </row>
    <row r="878" spans="1:26">
      <c r="A878" s="591"/>
      <c r="B878" s="591"/>
      <c r="C878" s="591"/>
      <c r="D878" s="590"/>
      <c r="E878" s="590"/>
      <c r="F878" s="591"/>
      <c r="G878" s="591"/>
      <c r="H878" s="591"/>
      <c r="I878" s="591"/>
      <c r="J878" s="590"/>
      <c r="K878" s="590"/>
      <c r="L878" s="590"/>
      <c r="M878" s="590"/>
      <c r="N878" s="590"/>
      <c r="O878" s="590"/>
      <c r="P878" s="590"/>
      <c r="Q878" s="590"/>
      <c r="R878" s="590"/>
      <c r="S878" s="590"/>
      <c r="T878" s="590"/>
      <c r="U878" s="590"/>
      <c r="V878" s="590"/>
      <c r="W878" s="590"/>
      <c r="X878" s="591"/>
      <c r="Y878" s="591"/>
      <c r="Z878" s="591"/>
    </row>
    <row r="879" spans="1:26">
      <c r="A879" s="591"/>
      <c r="B879" s="591"/>
      <c r="C879" s="591"/>
      <c r="D879" s="590"/>
      <c r="E879" s="590"/>
      <c r="F879" s="591"/>
      <c r="G879" s="591"/>
      <c r="H879" s="591"/>
      <c r="I879" s="591"/>
      <c r="J879" s="590"/>
      <c r="K879" s="590"/>
      <c r="L879" s="590"/>
      <c r="M879" s="590"/>
      <c r="N879" s="590"/>
      <c r="O879" s="590"/>
      <c r="P879" s="590"/>
      <c r="Q879" s="590"/>
      <c r="R879" s="590"/>
      <c r="S879" s="590"/>
      <c r="T879" s="590"/>
      <c r="U879" s="590"/>
      <c r="V879" s="590"/>
      <c r="W879" s="590"/>
      <c r="X879" s="591"/>
      <c r="Y879" s="591"/>
      <c r="Z879" s="591"/>
    </row>
    <row r="880" spans="1:26">
      <c r="A880" s="591"/>
      <c r="B880" s="591"/>
      <c r="C880" s="591"/>
      <c r="D880" s="590"/>
      <c r="E880" s="590"/>
      <c r="F880" s="591"/>
      <c r="G880" s="591"/>
      <c r="H880" s="591"/>
      <c r="I880" s="591"/>
      <c r="J880" s="590"/>
      <c r="K880" s="590"/>
      <c r="L880" s="590"/>
      <c r="M880" s="590"/>
      <c r="N880" s="590"/>
      <c r="O880" s="590"/>
      <c r="P880" s="590"/>
      <c r="Q880" s="590"/>
      <c r="R880" s="590"/>
      <c r="S880" s="590"/>
      <c r="T880" s="590"/>
      <c r="U880" s="590"/>
      <c r="V880" s="590"/>
      <c r="W880" s="590"/>
      <c r="X880" s="591"/>
      <c r="Y880" s="591"/>
      <c r="Z880" s="591"/>
    </row>
    <row r="881" spans="1:26">
      <c r="A881" s="591"/>
      <c r="B881" s="591"/>
      <c r="C881" s="591"/>
      <c r="D881" s="590"/>
      <c r="E881" s="590"/>
      <c r="F881" s="591"/>
      <c r="G881" s="591"/>
      <c r="H881" s="591"/>
      <c r="I881" s="591"/>
      <c r="J881" s="590"/>
      <c r="K881" s="590"/>
      <c r="L881" s="590"/>
      <c r="M881" s="590"/>
      <c r="N881" s="590"/>
      <c r="O881" s="590"/>
      <c r="P881" s="590"/>
      <c r="Q881" s="590"/>
      <c r="R881" s="590"/>
      <c r="S881" s="590"/>
      <c r="T881" s="590"/>
      <c r="U881" s="590"/>
      <c r="V881" s="590"/>
      <c r="W881" s="590"/>
      <c r="X881" s="591"/>
      <c r="Y881" s="591"/>
      <c r="Z881" s="591"/>
    </row>
    <row r="882" spans="1:26">
      <c r="A882" s="591"/>
      <c r="B882" s="591"/>
      <c r="C882" s="591"/>
      <c r="D882" s="590"/>
      <c r="E882" s="590"/>
      <c r="F882" s="591"/>
      <c r="G882" s="591"/>
      <c r="H882" s="591"/>
      <c r="I882" s="591"/>
      <c r="J882" s="590"/>
      <c r="K882" s="590"/>
      <c r="L882" s="590"/>
      <c r="M882" s="590"/>
      <c r="N882" s="590"/>
      <c r="O882" s="590"/>
      <c r="P882" s="590"/>
      <c r="Q882" s="590"/>
      <c r="R882" s="590"/>
      <c r="S882" s="590"/>
      <c r="T882" s="590"/>
      <c r="U882" s="590"/>
      <c r="V882" s="590"/>
      <c r="W882" s="590"/>
      <c r="X882" s="591"/>
      <c r="Y882" s="591"/>
      <c r="Z882" s="591"/>
    </row>
    <row r="883" spans="1:26">
      <c r="A883" s="591"/>
      <c r="B883" s="591"/>
      <c r="C883" s="591"/>
      <c r="D883" s="590"/>
      <c r="E883" s="590"/>
      <c r="F883" s="591"/>
      <c r="G883" s="591"/>
      <c r="H883" s="591"/>
      <c r="I883" s="591"/>
      <c r="J883" s="590"/>
      <c r="K883" s="590"/>
      <c r="L883" s="590"/>
      <c r="M883" s="590"/>
      <c r="N883" s="590"/>
      <c r="O883" s="590"/>
      <c r="P883" s="590"/>
      <c r="Q883" s="590"/>
      <c r="R883" s="590"/>
      <c r="S883" s="590"/>
      <c r="T883" s="590"/>
      <c r="U883" s="590"/>
      <c r="V883" s="590"/>
      <c r="W883" s="590"/>
      <c r="X883" s="591"/>
      <c r="Y883" s="591"/>
      <c r="Z883" s="591"/>
    </row>
    <row r="884" spans="1:26">
      <c r="A884" s="591"/>
      <c r="B884" s="591"/>
      <c r="C884" s="591"/>
      <c r="D884" s="590"/>
      <c r="E884" s="590"/>
      <c r="F884" s="591"/>
      <c r="G884" s="591"/>
      <c r="H884" s="591"/>
      <c r="I884" s="591"/>
      <c r="J884" s="590"/>
      <c r="K884" s="590"/>
      <c r="L884" s="590"/>
      <c r="M884" s="590"/>
      <c r="N884" s="590"/>
      <c r="O884" s="590"/>
      <c r="P884" s="590"/>
      <c r="Q884" s="590"/>
      <c r="R884" s="590"/>
      <c r="S884" s="590"/>
      <c r="T884" s="590"/>
      <c r="U884" s="590"/>
      <c r="V884" s="590"/>
      <c r="W884" s="590"/>
      <c r="X884" s="591"/>
      <c r="Y884" s="591"/>
      <c r="Z884" s="591"/>
    </row>
    <row r="885" spans="1:26">
      <c r="A885" s="591"/>
      <c r="B885" s="591"/>
      <c r="C885" s="591"/>
      <c r="D885" s="590"/>
      <c r="E885" s="590"/>
      <c r="F885" s="591"/>
      <c r="G885" s="591"/>
      <c r="H885" s="591"/>
      <c r="I885" s="591"/>
      <c r="J885" s="590"/>
      <c r="K885" s="590"/>
      <c r="L885" s="590"/>
      <c r="M885" s="590"/>
      <c r="N885" s="590"/>
      <c r="O885" s="590"/>
      <c r="P885" s="590"/>
      <c r="Q885" s="590"/>
      <c r="R885" s="590"/>
      <c r="S885" s="590"/>
      <c r="T885" s="590"/>
      <c r="U885" s="590"/>
      <c r="V885" s="590"/>
      <c r="W885" s="590"/>
      <c r="X885" s="591"/>
      <c r="Y885" s="591"/>
      <c r="Z885" s="591"/>
    </row>
    <row r="886" spans="1:26">
      <c r="A886" s="591"/>
      <c r="B886" s="591"/>
      <c r="C886" s="591"/>
      <c r="D886" s="590"/>
      <c r="E886" s="590"/>
      <c r="F886" s="591"/>
      <c r="G886" s="591"/>
      <c r="H886" s="591"/>
      <c r="I886" s="591"/>
      <c r="J886" s="590"/>
      <c r="K886" s="590"/>
      <c r="L886" s="590"/>
      <c r="M886" s="590"/>
      <c r="N886" s="590"/>
      <c r="O886" s="590"/>
      <c r="P886" s="590"/>
      <c r="Q886" s="590"/>
      <c r="R886" s="590"/>
      <c r="S886" s="590"/>
      <c r="T886" s="590"/>
      <c r="U886" s="590"/>
      <c r="V886" s="590"/>
      <c r="W886" s="590"/>
      <c r="X886" s="591"/>
      <c r="Y886" s="591"/>
      <c r="Z886" s="591"/>
    </row>
    <row r="887" spans="1:26">
      <c r="A887" s="591"/>
      <c r="B887" s="591"/>
      <c r="C887" s="591"/>
      <c r="D887" s="590"/>
      <c r="E887" s="590"/>
      <c r="F887" s="591"/>
      <c r="G887" s="591"/>
      <c r="H887" s="591"/>
      <c r="I887" s="591"/>
      <c r="J887" s="590"/>
      <c r="K887" s="590"/>
      <c r="L887" s="590"/>
      <c r="M887" s="590"/>
      <c r="N887" s="590"/>
      <c r="O887" s="590"/>
      <c r="P887" s="590"/>
      <c r="Q887" s="590"/>
      <c r="R887" s="590"/>
      <c r="S887" s="590"/>
      <c r="T887" s="590"/>
      <c r="U887" s="590"/>
      <c r="V887" s="590"/>
      <c r="W887" s="590"/>
      <c r="X887" s="591"/>
      <c r="Y887" s="591"/>
      <c r="Z887" s="591"/>
    </row>
    <row r="888" spans="1:26">
      <c r="A888" s="591"/>
      <c r="B888" s="591"/>
      <c r="C888" s="591"/>
      <c r="D888" s="590"/>
      <c r="E888" s="590"/>
      <c r="F888" s="591"/>
      <c r="G888" s="591"/>
      <c r="H888" s="591"/>
      <c r="I888" s="591"/>
      <c r="J888" s="590"/>
      <c r="K888" s="590"/>
      <c r="L888" s="590"/>
      <c r="M888" s="590"/>
      <c r="N888" s="590"/>
      <c r="O888" s="590"/>
      <c r="P888" s="590"/>
      <c r="Q888" s="590"/>
      <c r="R888" s="590"/>
      <c r="S888" s="590"/>
      <c r="T888" s="590"/>
      <c r="U888" s="590"/>
      <c r="V888" s="590"/>
      <c r="W888" s="590"/>
      <c r="X888" s="591"/>
      <c r="Y888" s="591"/>
      <c r="Z888" s="591"/>
    </row>
    <row r="889" spans="1:26">
      <c r="A889" s="591"/>
      <c r="B889" s="591"/>
      <c r="C889" s="591"/>
      <c r="D889" s="590"/>
      <c r="E889" s="590"/>
      <c r="F889" s="591"/>
      <c r="G889" s="591"/>
      <c r="H889" s="591"/>
      <c r="I889" s="591"/>
      <c r="J889" s="590"/>
      <c r="K889" s="590"/>
      <c r="L889" s="590"/>
      <c r="M889" s="590"/>
      <c r="N889" s="590"/>
      <c r="O889" s="590"/>
      <c r="P889" s="590"/>
      <c r="Q889" s="590"/>
      <c r="R889" s="590"/>
      <c r="S889" s="590"/>
      <c r="T889" s="590"/>
      <c r="U889" s="590"/>
      <c r="V889" s="590"/>
      <c r="W889" s="590"/>
      <c r="X889" s="591"/>
      <c r="Y889" s="591"/>
      <c r="Z889" s="591"/>
    </row>
    <row r="890" spans="1:26">
      <c r="A890" s="591"/>
      <c r="B890" s="591"/>
      <c r="C890" s="591"/>
      <c r="D890" s="590"/>
      <c r="E890" s="590"/>
      <c r="F890" s="591"/>
      <c r="G890" s="591"/>
      <c r="H890" s="591"/>
      <c r="I890" s="591"/>
      <c r="J890" s="590"/>
      <c r="K890" s="590"/>
      <c r="L890" s="590"/>
      <c r="M890" s="590"/>
      <c r="N890" s="590"/>
      <c r="O890" s="590"/>
      <c r="P890" s="590"/>
      <c r="Q890" s="590"/>
      <c r="R890" s="590"/>
      <c r="S890" s="590"/>
      <c r="T890" s="590"/>
      <c r="U890" s="590"/>
      <c r="V890" s="590"/>
      <c r="W890" s="590"/>
      <c r="X890" s="591"/>
      <c r="Y890" s="591"/>
      <c r="Z890" s="591"/>
    </row>
    <row r="891" spans="1:26">
      <c r="A891" s="591"/>
      <c r="B891" s="591"/>
      <c r="C891" s="591"/>
      <c r="D891" s="590"/>
      <c r="E891" s="590"/>
      <c r="F891" s="591"/>
      <c r="G891" s="591"/>
      <c r="H891" s="591"/>
      <c r="I891" s="591"/>
      <c r="J891" s="590"/>
      <c r="K891" s="590"/>
      <c r="L891" s="590"/>
      <c r="M891" s="590"/>
      <c r="N891" s="590"/>
      <c r="O891" s="590"/>
      <c r="P891" s="590"/>
      <c r="Q891" s="590"/>
      <c r="R891" s="590"/>
      <c r="S891" s="590"/>
      <c r="T891" s="590"/>
      <c r="U891" s="590"/>
      <c r="V891" s="590"/>
      <c r="W891" s="590"/>
      <c r="X891" s="591"/>
      <c r="Y891" s="591"/>
      <c r="Z891" s="591"/>
    </row>
    <row r="892" spans="1:26">
      <c r="A892" s="591"/>
      <c r="B892" s="591"/>
      <c r="C892" s="591"/>
      <c r="D892" s="590"/>
      <c r="E892" s="590"/>
      <c r="F892" s="591"/>
      <c r="G892" s="591"/>
      <c r="H892" s="591"/>
      <c r="I892" s="591"/>
      <c r="J892" s="590"/>
      <c r="K892" s="590"/>
      <c r="L892" s="590"/>
      <c r="M892" s="590"/>
      <c r="N892" s="590"/>
      <c r="O892" s="590"/>
      <c r="P892" s="590"/>
      <c r="Q892" s="590"/>
      <c r="R892" s="590"/>
      <c r="S892" s="590"/>
      <c r="T892" s="590"/>
      <c r="U892" s="590"/>
      <c r="V892" s="590"/>
      <c r="W892" s="590"/>
      <c r="X892" s="591"/>
      <c r="Y892" s="591"/>
      <c r="Z892" s="591"/>
    </row>
    <row r="893" spans="1:26">
      <c r="A893" s="591"/>
      <c r="B893" s="591"/>
      <c r="C893" s="591"/>
      <c r="D893" s="590"/>
      <c r="E893" s="590"/>
      <c r="F893" s="591"/>
      <c r="G893" s="591"/>
      <c r="H893" s="591"/>
      <c r="I893" s="591"/>
      <c r="J893" s="590"/>
      <c r="K893" s="590"/>
      <c r="L893" s="590"/>
      <c r="M893" s="590"/>
      <c r="N893" s="590"/>
      <c r="O893" s="590"/>
      <c r="P893" s="590"/>
      <c r="Q893" s="590"/>
      <c r="R893" s="590"/>
      <c r="S893" s="590"/>
      <c r="T893" s="590"/>
      <c r="U893" s="590"/>
      <c r="V893" s="590"/>
      <c r="W893" s="590"/>
      <c r="X893" s="591"/>
      <c r="Y893" s="591"/>
      <c r="Z893" s="591"/>
    </row>
    <row r="894" spans="1:26">
      <c r="A894" s="591"/>
      <c r="B894" s="591"/>
      <c r="C894" s="591"/>
      <c r="D894" s="590"/>
      <c r="E894" s="590"/>
      <c r="F894" s="591"/>
      <c r="G894" s="591"/>
      <c r="H894" s="591"/>
      <c r="I894" s="591"/>
      <c r="J894" s="590"/>
      <c r="K894" s="590"/>
      <c r="L894" s="590"/>
      <c r="M894" s="590"/>
      <c r="N894" s="590"/>
      <c r="O894" s="590"/>
      <c r="P894" s="590"/>
      <c r="Q894" s="590"/>
      <c r="R894" s="590"/>
      <c r="S894" s="590"/>
      <c r="T894" s="590"/>
      <c r="U894" s="590"/>
      <c r="V894" s="590"/>
      <c r="W894" s="590"/>
      <c r="X894" s="591"/>
      <c r="Y894" s="591"/>
      <c r="Z894" s="591"/>
    </row>
    <row r="895" spans="1:26">
      <c r="A895" s="591"/>
      <c r="B895" s="591"/>
      <c r="C895" s="591"/>
      <c r="D895" s="590"/>
      <c r="E895" s="590"/>
      <c r="F895" s="591"/>
      <c r="G895" s="591"/>
      <c r="H895" s="591"/>
      <c r="I895" s="591"/>
      <c r="J895" s="590"/>
      <c r="K895" s="590"/>
      <c r="L895" s="590"/>
      <c r="M895" s="590"/>
      <c r="N895" s="590"/>
      <c r="O895" s="590"/>
      <c r="P895" s="590"/>
      <c r="Q895" s="590"/>
      <c r="R895" s="590"/>
      <c r="S895" s="590"/>
      <c r="T895" s="590"/>
      <c r="U895" s="590"/>
      <c r="V895" s="590"/>
      <c r="W895" s="590"/>
      <c r="X895" s="591"/>
      <c r="Y895" s="591"/>
      <c r="Z895" s="591"/>
    </row>
    <row r="896" spans="1:26">
      <c r="A896" s="591"/>
      <c r="B896" s="591"/>
      <c r="C896" s="591"/>
      <c r="D896" s="590"/>
      <c r="E896" s="590"/>
      <c r="F896" s="591"/>
      <c r="G896" s="591"/>
      <c r="H896" s="591"/>
      <c r="I896" s="591"/>
      <c r="J896" s="590"/>
      <c r="K896" s="590"/>
      <c r="L896" s="590"/>
      <c r="M896" s="590"/>
      <c r="N896" s="590"/>
      <c r="O896" s="590"/>
      <c r="P896" s="590"/>
      <c r="Q896" s="590"/>
      <c r="R896" s="590"/>
      <c r="S896" s="590"/>
      <c r="T896" s="590"/>
      <c r="U896" s="590"/>
      <c r="V896" s="590"/>
      <c r="W896" s="590"/>
      <c r="X896" s="591"/>
      <c r="Y896" s="591"/>
      <c r="Z896" s="591"/>
    </row>
    <row r="897" spans="1:26">
      <c r="A897" s="591"/>
      <c r="B897" s="591"/>
      <c r="C897" s="591"/>
      <c r="D897" s="590"/>
      <c r="E897" s="590"/>
      <c r="F897" s="591"/>
      <c r="G897" s="591"/>
      <c r="H897" s="591"/>
      <c r="I897" s="591"/>
      <c r="J897" s="590"/>
      <c r="K897" s="590"/>
      <c r="L897" s="590"/>
      <c r="M897" s="590"/>
      <c r="N897" s="590"/>
      <c r="O897" s="590"/>
      <c r="P897" s="590"/>
      <c r="Q897" s="590"/>
      <c r="R897" s="590"/>
      <c r="S897" s="590"/>
      <c r="T897" s="590"/>
      <c r="U897" s="590"/>
      <c r="V897" s="590"/>
      <c r="W897" s="590"/>
      <c r="X897" s="591"/>
      <c r="Y897" s="591"/>
      <c r="Z897" s="591"/>
    </row>
    <row r="898" spans="1:26">
      <c r="A898" s="591"/>
      <c r="B898" s="591"/>
      <c r="C898" s="591"/>
      <c r="D898" s="590"/>
      <c r="E898" s="590"/>
      <c r="F898" s="591"/>
      <c r="G898" s="591"/>
      <c r="H898" s="591"/>
      <c r="I898" s="591"/>
      <c r="J898" s="590"/>
      <c r="K898" s="590"/>
      <c r="L898" s="590"/>
      <c r="M898" s="590"/>
      <c r="N898" s="590"/>
      <c r="O898" s="590"/>
      <c r="P898" s="590"/>
      <c r="Q898" s="590"/>
      <c r="R898" s="590"/>
      <c r="S898" s="590"/>
      <c r="T898" s="590"/>
      <c r="U898" s="590"/>
      <c r="V898" s="590"/>
      <c r="W898" s="590"/>
      <c r="X898" s="591"/>
      <c r="Y898" s="591"/>
      <c r="Z898" s="591"/>
    </row>
    <row r="899" spans="1:26">
      <c r="A899" s="591"/>
      <c r="B899" s="591"/>
      <c r="C899" s="591"/>
      <c r="D899" s="590"/>
      <c r="E899" s="590"/>
      <c r="F899" s="591"/>
      <c r="G899" s="591"/>
      <c r="H899" s="591"/>
      <c r="I899" s="591"/>
      <c r="J899" s="590"/>
      <c r="K899" s="590"/>
      <c r="L899" s="590"/>
      <c r="M899" s="590"/>
      <c r="N899" s="590"/>
      <c r="O899" s="590"/>
      <c r="P899" s="590"/>
      <c r="Q899" s="590"/>
      <c r="R899" s="590"/>
      <c r="S899" s="590"/>
      <c r="T899" s="590"/>
      <c r="U899" s="590"/>
      <c r="V899" s="590"/>
      <c r="W899" s="590"/>
      <c r="X899" s="591"/>
      <c r="Y899" s="591"/>
      <c r="Z899" s="591"/>
    </row>
    <row r="900" spans="1:26">
      <c r="A900" s="591"/>
      <c r="B900" s="591"/>
      <c r="C900" s="591"/>
      <c r="D900" s="590"/>
      <c r="E900" s="590"/>
      <c r="F900" s="591"/>
      <c r="G900" s="591"/>
      <c r="H900" s="591"/>
      <c r="I900" s="591"/>
      <c r="J900" s="590"/>
      <c r="K900" s="590"/>
      <c r="L900" s="590"/>
      <c r="M900" s="590"/>
      <c r="N900" s="590"/>
      <c r="O900" s="590"/>
      <c r="P900" s="590"/>
      <c r="Q900" s="590"/>
      <c r="R900" s="590"/>
      <c r="S900" s="590"/>
      <c r="T900" s="590"/>
      <c r="U900" s="590"/>
      <c r="V900" s="590"/>
      <c r="W900" s="590"/>
      <c r="X900" s="591"/>
      <c r="Y900" s="591"/>
      <c r="Z900" s="591"/>
    </row>
    <row r="901" spans="1:26">
      <c r="A901" s="591"/>
      <c r="B901" s="591"/>
      <c r="C901" s="591"/>
      <c r="D901" s="590"/>
      <c r="E901" s="590"/>
      <c r="F901" s="591"/>
      <c r="G901" s="591"/>
      <c r="H901" s="591"/>
      <c r="I901" s="591"/>
      <c r="J901" s="590"/>
      <c r="K901" s="590"/>
      <c r="L901" s="590"/>
      <c r="M901" s="590"/>
      <c r="N901" s="590"/>
      <c r="O901" s="590"/>
      <c r="P901" s="590"/>
      <c r="Q901" s="590"/>
      <c r="R901" s="590"/>
      <c r="S901" s="590"/>
      <c r="T901" s="590"/>
      <c r="U901" s="590"/>
      <c r="V901" s="590"/>
      <c r="W901" s="590"/>
      <c r="X901" s="591"/>
      <c r="Y901" s="591"/>
      <c r="Z901" s="591"/>
    </row>
    <row r="902" spans="1:26">
      <c r="A902" s="591"/>
      <c r="B902" s="591"/>
      <c r="C902" s="591"/>
      <c r="D902" s="590"/>
      <c r="E902" s="590"/>
      <c r="F902" s="591"/>
      <c r="G902" s="591"/>
      <c r="H902" s="591"/>
      <c r="I902" s="591"/>
      <c r="J902" s="590"/>
      <c r="K902" s="590"/>
      <c r="L902" s="590"/>
      <c r="M902" s="590"/>
      <c r="N902" s="590"/>
      <c r="O902" s="590"/>
      <c r="P902" s="590"/>
      <c r="Q902" s="590"/>
      <c r="R902" s="590"/>
      <c r="S902" s="590"/>
      <c r="T902" s="590"/>
      <c r="U902" s="590"/>
      <c r="V902" s="590"/>
      <c r="W902" s="590"/>
      <c r="X902" s="591"/>
      <c r="Y902" s="591"/>
      <c r="Z902" s="591"/>
    </row>
    <row r="903" spans="1:26">
      <c r="A903" s="591"/>
      <c r="B903" s="591"/>
      <c r="C903" s="591"/>
      <c r="D903" s="590"/>
      <c r="E903" s="590"/>
      <c r="F903" s="591"/>
      <c r="G903" s="591"/>
      <c r="H903" s="591"/>
      <c r="I903" s="591"/>
      <c r="J903" s="590"/>
      <c r="K903" s="590"/>
      <c r="L903" s="590"/>
      <c r="M903" s="590"/>
      <c r="N903" s="590"/>
      <c r="O903" s="590"/>
      <c r="P903" s="590"/>
      <c r="Q903" s="590"/>
      <c r="R903" s="590"/>
      <c r="S903" s="590"/>
      <c r="T903" s="590"/>
      <c r="U903" s="590"/>
      <c r="V903" s="590"/>
      <c r="W903" s="590"/>
      <c r="X903" s="591"/>
      <c r="Y903" s="591"/>
      <c r="Z903" s="591"/>
    </row>
    <row r="904" spans="1:26">
      <c r="A904" s="591"/>
      <c r="B904" s="591"/>
      <c r="C904" s="591"/>
      <c r="D904" s="590"/>
      <c r="E904" s="590"/>
      <c r="F904" s="591"/>
      <c r="G904" s="591"/>
      <c r="H904" s="591"/>
      <c r="I904" s="591"/>
      <c r="J904" s="590"/>
      <c r="K904" s="590"/>
      <c r="L904" s="590"/>
      <c r="M904" s="590"/>
      <c r="N904" s="590"/>
      <c r="O904" s="590"/>
      <c r="P904" s="590"/>
      <c r="Q904" s="590"/>
      <c r="R904" s="590"/>
      <c r="S904" s="590"/>
      <c r="T904" s="590"/>
      <c r="U904" s="590"/>
      <c r="V904" s="590"/>
      <c r="W904" s="590"/>
      <c r="X904" s="591"/>
      <c r="Y904" s="591"/>
      <c r="Z904" s="591"/>
    </row>
    <row r="905" spans="1:26">
      <c r="A905" s="591"/>
      <c r="B905" s="591"/>
      <c r="C905" s="591"/>
      <c r="D905" s="590"/>
      <c r="E905" s="590"/>
      <c r="F905" s="591"/>
      <c r="G905" s="591"/>
      <c r="H905" s="591"/>
      <c r="I905" s="591"/>
      <c r="J905" s="590"/>
      <c r="K905" s="590"/>
      <c r="L905" s="590"/>
      <c r="M905" s="590"/>
      <c r="N905" s="590"/>
      <c r="O905" s="590"/>
      <c r="P905" s="590"/>
      <c r="Q905" s="590"/>
      <c r="R905" s="590"/>
      <c r="S905" s="590"/>
      <c r="T905" s="590"/>
      <c r="U905" s="590"/>
      <c r="V905" s="590"/>
      <c r="W905" s="590"/>
      <c r="X905" s="591"/>
      <c r="Y905" s="591"/>
      <c r="Z905" s="591"/>
    </row>
    <row r="906" spans="1:26">
      <c r="A906" s="591"/>
      <c r="B906" s="591"/>
      <c r="C906" s="591"/>
      <c r="D906" s="590"/>
      <c r="E906" s="590"/>
      <c r="F906" s="591"/>
      <c r="G906" s="591"/>
      <c r="H906" s="591"/>
      <c r="I906" s="591"/>
      <c r="J906" s="590"/>
      <c r="K906" s="590"/>
      <c r="L906" s="590"/>
      <c r="M906" s="590"/>
      <c r="N906" s="590"/>
      <c r="O906" s="590"/>
      <c r="P906" s="590"/>
      <c r="Q906" s="590"/>
      <c r="R906" s="590"/>
      <c r="S906" s="590"/>
      <c r="T906" s="590"/>
      <c r="U906" s="590"/>
      <c r="V906" s="590"/>
      <c r="W906" s="590"/>
      <c r="X906" s="591"/>
      <c r="Y906" s="591"/>
      <c r="Z906" s="591"/>
    </row>
    <row r="907" spans="1:26">
      <c r="A907" s="591"/>
      <c r="B907" s="591"/>
      <c r="C907" s="591"/>
      <c r="D907" s="590"/>
      <c r="E907" s="590"/>
      <c r="F907" s="591"/>
      <c r="G907" s="591"/>
      <c r="H907" s="591"/>
      <c r="I907" s="591"/>
      <c r="J907" s="590"/>
      <c r="K907" s="590"/>
      <c r="L907" s="590"/>
      <c r="M907" s="590"/>
      <c r="N907" s="590"/>
      <c r="O907" s="590"/>
      <c r="P907" s="590"/>
      <c r="Q907" s="590"/>
      <c r="R907" s="590"/>
      <c r="S907" s="590"/>
      <c r="T907" s="590"/>
      <c r="U907" s="590"/>
      <c r="V907" s="590"/>
      <c r="W907" s="590"/>
      <c r="X907" s="591"/>
      <c r="Y907" s="591"/>
      <c r="Z907" s="591"/>
    </row>
    <row r="908" spans="1:26">
      <c r="A908" s="591"/>
      <c r="B908" s="591"/>
      <c r="C908" s="591"/>
      <c r="D908" s="590"/>
      <c r="E908" s="590"/>
      <c r="F908" s="591"/>
      <c r="G908" s="591"/>
      <c r="H908" s="591"/>
      <c r="I908" s="591"/>
      <c r="J908" s="590"/>
      <c r="K908" s="590"/>
      <c r="L908" s="590"/>
      <c r="M908" s="590"/>
      <c r="N908" s="590"/>
      <c r="O908" s="590"/>
      <c r="P908" s="590"/>
      <c r="Q908" s="590"/>
      <c r="R908" s="590"/>
      <c r="S908" s="590"/>
      <c r="T908" s="590"/>
      <c r="U908" s="590"/>
      <c r="V908" s="590"/>
      <c r="W908" s="590"/>
      <c r="X908" s="591"/>
      <c r="Y908" s="591"/>
      <c r="Z908" s="591"/>
    </row>
    <row r="909" spans="1:26">
      <c r="A909" s="591"/>
      <c r="B909" s="591"/>
      <c r="C909" s="591"/>
      <c r="D909" s="590"/>
      <c r="E909" s="590"/>
      <c r="F909" s="591"/>
      <c r="G909" s="591"/>
      <c r="H909" s="591"/>
      <c r="I909" s="591"/>
      <c r="J909" s="590"/>
      <c r="K909" s="590"/>
      <c r="L909" s="590"/>
      <c r="M909" s="590"/>
      <c r="N909" s="590"/>
      <c r="O909" s="590"/>
      <c r="P909" s="590"/>
      <c r="Q909" s="590"/>
      <c r="R909" s="590"/>
      <c r="S909" s="590"/>
      <c r="T909" s="590"/>
      <c r="U909" s="590"/>
      <c r="V909" s="590"/>
      <c r="W909" s="590"/>
      <c r="X909" s="591"/>
      <c r="Y909" s="591"/>
      <c r="Z909" s="591"/>
    </row>
    <row r="910" spans="1:26">
      <c r="A910" s="591"/>
      <c r="B910" s="591"/>
      <c r="C910" s="591"/>
      <c r="D910" s="590"/>
      <c r="E910" s="590"/>
      <c r="F910" s="591"/>
      <c r="G910" s="591"/>
      <c r="H910" s="591"/>
      <c r="I910" s="591"/>
      <c r="J910" s="590"/>
      <c r="K910" s="590"/>
      <c r="L910" s="590"/>
      <c r="M910" s="590"/>
      <c r="N910" s="590"/>
      <c r="O910" s="590"/>
      <c r="P910" s="590"/>
      <c r="Q910" s="590"/>
      <c r="R910" s="590"/>
      <c r="S910" s="590"/>
      <c r="T910" s="590"/>
      <c r="U910" s="590"/>
      <c r="V910" s="590"/>
      <c r="W910" s="590"/>
      <c r="X910" s="591"/>
      <c r="Y910" s="591"/>
      <c r="Z910" s="591"/>
    </row>
    <row r="911" spans="1:26">
      <c r="A911" s="591"/>
      <c r="B911" s="591"/>
      <c r="C911" s="591"/>
      <c r="D911" s="590"/>
      <c r="E911" s="590"/>
      <c r="F911" s="591"/>
      <c r="G911" s="591"/>
      <c r="H911" s="591"/>
      <c r="I911" s="591"/>
      <c r="J911" s="590"/>
      <c r="K911" s="590"/>
      <c r="L911" s="590"/>
      <c r="M911" s="590"/>
      <c r="N911" s="590"/>
      <c r="O911" s="590"/>
      <c r="P911" s="590"/>
      <c r="Q911" s="590"/>
      <c r="R911" s="590"/>
      <c r="S911" s="590"/>
      <c r="T911" s="590"/>
      <c r="U911" s="590"/>
      <c r="V911" s="590"/>
      <c r="W911" s="590"/>
      <c r="X911" s="591"/>
      <c r="Y911" s="591"/>
      <c r="Z911" s="591"/>
    </row>
    <row r="912" spans="1:26">
      <c r="A912" s="591"/>
      <c r="B912" s="591"/>
      <c r="C912" s="591"/>
      <c r="D912" s="590"/>
      <c r="E912" s="590"/>
      <c r="F912" s="591"/>
      <c r="G912" s="591"/>
      <c r="H912" s="591"/>
      <c r="I912" s="591"/>
      <c r="J912" s="590"/>
      <c r="K912" s="590"/>
      <c r="L912" s="590"/>
      <c r="M912" s="590"/>
      <c r="N912" s="590"/>
      <c r="O912" s="590"/>
      <c r="P912" s="590"/>
      <c r="Q912" s="590"/>
      <c r="R912" s="590"/>
      <c r="S912" s="590"/>
      <c r="T912" s="590"/>
      <c r="U912" s="590"/>
      <c r="V912" s="590"/>
      <c r="W912" s="590"/>
      <c r="X912" s="591"/>
      <c r="Y912" s="591"/>
      <c r="Z912" s="591"/>
    </row>
    <row r="913" spans="1:26">
      <c r="A913" s="591"/>
      <c r="B913" s="591"/>
      <c r="C913" s="591"/>
      <c r="D913" s="590"/>
      <c r="E913" s="590"/>
      <c r="F913" s="591"/>
      <c r="G913" s="591"/>
      <c r="H913" s="591"/>
      <c r="I913" s="591"/>
      <c r="J913" s="590"/>
      <c r="K913" s="590"/>
      <c r="L913" s="590"/>
      <c r="M913" s="590"/>
      <c r="N913" s="590"/>
      <c r="O913" s="590"/>
      <c r="P913" s="590"/>
      <c r="Q913" s="590"/>
      <c r="R913" s="590"/>
      <c r="S913" s="590"/>
      <c r="T913" s="590"/>
      <c r="U913" s="590"/>
      <c r="V913" s="590"/>
      <c r="W913" s="590"/>
      <c r="X913" s="591"/>
      <c r="Y913" s="591"/>
      <c r="Z913" s="591"/>
    </row>
    <row r="914" spans="1:26">
      <c r="A914" s="591"/>
      <c r="B914" s="591"/>
      <c r="C914" s="591"/>
      <c r="D914" s="590"/>
      <c r="E914" s="590"/>
      <c r="F914" s="591"/>
      <c r="G914" s="591"/>
      <c r="H914" s="591"/>
      <c r="I914" s="591"/>
      <c r="J914" s="590"/>
      <c r="K914" s="590"/>
      <c r="L914" s="590"/>
      <c r="M914" s="590"/>
      <c r="N914" s="590"/>
      <c r="O914" s="590"/>
      <c r="P914" s="590"/>
      <c r="Q914" s="590"/>
      <c r="R914" s="590"/>
      <c r="S914" s="590"/>
      <c r="T914" s="590"/>
      <c r="U914" s="590"/>
      <c r="V914" s="590"/>
      <c r="W914" s="590"/>
      <c r="X914" s="591"/>
      <c r="Y914" s="591"/>
      <c r="Z914" s="591"/>
    </row>
    <row r="915" spans="1:26">
      <c r="A915" s="591"/>
      <c r="B915" s="591"/>
      <c r="C915" s="591"/>
      <c r="D915" s="590"/>
      <c r="E915" s="590"/>
      <c r="F915" s="591"/>
      <c r="G915" s="591"/>
      <c r="H915" s="591"/>
      <c r="I915" s="591"/>
      <c r="J915" s="590"/>
      <c r="K915" s="590"/>
      <c r="L915" s="590"/>
      <c r="M915" s="590"/>
      <c r="N915" s="590"/>
      <c r="O915" s="590"/>
      <c r="P915" s="590"/>
      <c r="Q915" s="590"/>
      <c r="R915" s="590"/>
      <c r="S915" s="590"/>
      <c r="T915" s="590"/>
      <c r="U915" s="590"/>
      <c r="V915" s="590"/>
      <c r="W915" s="590"/>
      <c r="X915" s="591"/>
      <c r="Y915" s="591"/>
      <c r="Z915" s="591"/>
    </row>
    <row r="916" spans="1:26">
      <c r="A916" s="591"/>
      <c r="B916" s="591"/>
      <c r="C916" s="591"/>
      <c r="D916" s="590"/>
      <c r="E916" s="590"/>
      <c r="F916" s="591"/>
      <c r="G916" s="591"/>
      <c r="H916" s="591"/>
      <c r="I916" s="591"/>
      <c r="J916" s="590"/>
      <c r="K916" s="590"/>
      <c r="L916" s="590"/>
      <c r="M916" s="590"/>
      <c r="N916" s="590"/>
      <c r="O916" s="590"/>
      <c r="P916" s="590"/>
      <c r="Q916" s="590"/>
      <c r="R916" s="590"/>
      <c r="S916" s="590"/>
      <c r="T916" s="590"/>
      <c r="U916" s="590"/>
      <c r="V916" s="590"/>
      <c r="W916" s="590"/>
      <c r="X916" s="591"/>
      <c r="Y916" s="591"/>
      <c r="Z916" s="591"/>
    </row>
    <row r="917" spans="1:26">
      <c r="A917" s="591"/>
      <c r="B917" s="591"/>
      <c r="C917" s="591"/>
      <c r="D917" s="590"/>
      <c r="E917" s="590"/>
      <c r="F917" s="591"/>
      <c r="G917" s="591"/>
      <c r="H917" s="591"/>
      <c r="I917" s="591"/>
      <c r="J917" s="590"/>
      <c r="K917" s="590"/>
      <c r="L917" s="590"/>
      <c r="M917" s="590"/>
      <c r="N917" s="590"/>
      <c r="O917" s="590"/>
      <c r="P917" s="590"/>
      <c r="Q917" s="590"/>
      <c r="R917" s="590"/>
      <c r="S917" s="590"/>
      <c r="T917" s="590"/>
      <c r="U917" s="590"/>
      <c r="V917" s="590"/>
      <c r="W917" s="590"/>
      <c r="X917" s="591"/>
      <c r="Y917" s="591"/>
      <c r="Z917" s="591"/>
    </row>
    <row r="918" spans="1:26">
      <c r="A918" s="591"/>
      <c r="B918" s="591"/>
      <c r="C918" s="591"/>
      <c r="D918" s="590"/>
      <c r="E918" s="590"/>
      <c r="F918" s="591"/>
      <c r="G918" s="591"/>
      <c r="H918" s="591"/>
      <c r="I918" s="591"/>
      <c r="J918" s="590"/>
      <c r="K918" s="590"/>
      <c r="L918" s="590"/>
      <c r="M918" s="590"/>
      <c r="N918" s="590"/>
      <c r="O918" s="590"/>
      <c r="P918" s="590"/>
      <c r="Q918" s="590"/>
      <c r="R918" s="590"/>
      <c r="S918" s="590"/>
      <c r="T918" s="590"/>
      <c r="U918" s="590"/>
      <c r="V918" s="590"/>
      <c r="W918" s="590"/>
      <c r="X918" s="591"/>
      <c r="Y918" s="591"/>
      <c r="Z918" s="591"/>
    </row>
    <row r="919" spans="1:26">
      <c r="A919" s="591"/>
      <c r="B919" s="591"/>
      <c r="C919" s="591"/>
      <c r="D919" s="590"/>
      <c r="E919" s="590"/>
      <c r="F919" s="591"/>
      <c r="G919" s="591"/>
      <c r="H919" s="591"/>
      <c r="I919" s="591"/>
      <c r="J919" s="590"/>
      <c r="K919" s="590"/>
      <c r="L919" s="590"/>
      <c r="M919" s="590"/>
      <c r="N919" s="590"/>
      <c r="O919" s="590"/>
      <c r="P919" s="590"/>
      <c r="Q919" s="590"/>
      <c r="R919" s="590"/>
      <c r="S919" s="590"/>
      <c r="T919" s="590"/>
      <c r="U919" s="590"/>
      <c r="V919" s="590"/>
      <c r="W919" s="590"/>
      <c r="X919" s="591"/>
      <c r="Y919" s="591"/>
      <c r="Z919" s="591"/>
    </row>
    <row r="920" spans="1:26">
      <c r="A920" s="591"/>
      <c r="B920" s="591"/>
      <c r="C920" s="591"/>
      <c r="D920" s="590"/>
      <c r="E920" s="590"/>
      <c r="F920" s="591"/>
      <c r="G920" s="591"/>
      <c r="H920" s="591"/>
      <c r="I920" s="591"/>
      <c r="J920" s="590"/>
      <c r="K920" s="590"/>
      <c r="L920" s="590"/>
      <c r="M920" s="590"/>
      <c r="N920" s="590"/>
      <c r="O920" s="590"/>
      <c r="P920" s="590"/>
      <c r="Q920" s="590"/>
      <c r="R920" s="590"/>
      <c r="S920" s="590"/>
      <c r="T920" s="590"/>
      <c r="U920" s="590"/>
      <c r="V920" s="590"/>
      <c r="W920" s="590"/>
      <c r="X920" s="591"/>
      <c r="Y920" s="591"/>
      <c r="Z920" s="591"/>
    </row>
    <row r="921" spans="1:26">
      <c r="A921" s="591"/>
      <c r="B921" s="591"/>
      <c r="C921" s="591"/>
      <c r="D921" s="590"/>
      <c r="E921" s="590"/>
      <c r="F921" s="591"/>
      <c r="G921" s="591"/>
      <c r="H921" s="591"/>
      <c r="I921" s="591"/>
      <c r="J921" s="590"/>
      <c r="K921" s="590"/>
      <c r="L921" s="590"/>
      <c r="M921" s="590"/>
      <c r="N921" s="590"/>
      <c r="O921" s="590"/>
      <c r="P921" s="590"/>
      <c r="Q921" s="590"/>
      <c r="R921" s="590"/>
      <c r="S921" s="590"/>
      <c r="T921" s="590"/>
      <c r="U921" s="590"/>
      <c r="V921" s="590"/>
      <c r="W921" s="590"/>
      <c r="X921" s="591"/>
      <c r="Y921" s="591"/>
      <c r="Z921" s="591"/>
    </row>
    <row r="922" spans="1:26">
      <c r="A922" s="591"/>
      <c r="B922" s="591"/>
      <c r="C922" s="591"/>
      <c r="D922" s="590"/>
      <c r="E922" s="590"/>
      <c r="F922" s="591"/>
      <c r="G922" s="591"/>
      <c r="H922" s="591"/>
      <c r="I922" s="591"/>
      <c r="J922" s="590"/>
      <c r="K922" s="590"/>
      <c r="L922" s="590"/>
      <c r="M922" s="590"/>
      <c r="N922" s="590"/>
      <c r="O922" s="590"/>
      <c r="P922" s="590"/>
      <c r="Q922" s="590"/>
      <c r="R922" s="590"/>
      <c r="S922" s="590"/>
      <c r="T922" s="590"/>
      <c r="U922" s="590"/>
      <c r="V922" s="590"/>
      <c r="W922" s="590"/>
      <c r="X922" s="591"/>
      <c r="Y922" s="591"/>
      <c r="Z922" s="591"/>
    </row>
    <row r="923" spans="1:26">
      <c r="A923" s="591"/>
      <c r="B923" s="591"/>
      <c r="C923" s="591"/>
      <c r="D923" s="590"/>
      <c r="E923" s="590"/>
      <c r="F923" s="591"/>
      <c r="G923" s="591"/>
      <c r="H923" s="591"/>
      <c r="I923" s="591"/>
      <c r="J923" s="590"/>
      <c r="K923" s="590"/>
      <c r="L923" s="590"/>
      <c r="M923" s="590"/>
      <c r="N923" s="590"/>
      <c r="O923" s="590"/>
      <c r="P923" s="590"/>
      <c r="Q923" s="590"/>
      <c r="R923" s="590"/>
      <c r="S923" s="590"/>
      <c r="T923" s="590"/>
      <c r="U923" s="590"/>
      <c r="V923" s="590"/>
      <c r="W923" s="590"/>
      <c r="X923" s="591"/>
      <c r="Y923" s="591"/>
      <c r="Z923" s="591"/>
    </row>
    <row r="924" spans="1:26">
      <c r="A924" s="591"/>
      <c r="B924" s="591"/>
      <c r="C924" s="591"/>
      <c r="D924" s="590"/>
      <c r="E924" s="590"/>
      <c r="F924" s="591"/>
      <c r="G924" s="591"/>
      <c r="H924" s="591"/>
      <c r="I924" s="591"/>
      <c r="J924" s="590"/>
      <c r="K924" s="590"/>
      <c r="L924" s="590"/>
      <c r="M924" s="590"/>
      <c r="N924" s="590"/>
      <c r="O924" s="590"/>
      <c r="P924" s="590"/>
      <c r="Q924" s="590"/>
      <c r="R924" s="590"/>
      <c r="S924" s="590"/>
      <c r="T924" s="590"/>
      <c r="U924" s="590"/>
      <c r="V924" s="590"/>
      <c r="W924" s="590"/>
      <c r="X924" s="591"/>
      <c r="Y924" s="591"/>
      <c r="Z924" s="591"/>
    </row>
    <row r="925" spans="1:26">
      <c r="A925" s="591"/>
      <c r="B925" s="591"/>
      <c r="C925" s="591"/>
      <c r="D925" s="590"/>
      <c r="E925" s="590"/>
      <c r="F925" s="591"/>
      <c r="G925" s="591"/>
      <c r="H925" s="591"/>
      <c r="I925" s="591"/>
      <c r="J925" s="590"/>
      <c r="K925" s="590"/>
      <c r="L925" s="590"/>
      <c r="M925" s="590"/>
      <c r="N925" s="590"/>
      <c r="O925" s="590"/>
      <c r="P925" s="590"/>
      <c r="Q925" s="590"/>
      <c r="R925" s="590"/>
      <c r="S925" s="590"/>
      <c r="T925" s="590"/>
      <c r="U925" s="590"/>
      <c r="V925" s="590"/>
      <c r="W925" s="590"/>
      <c r="X925" s="591"/>
      <c r="Y925" s="591"/>
      <c r="Z925" s="591"/>
    </row>
    <row r="926" spans="1:26">
      <c r="A926" s="591"/>
      <c r="B926" s="591"/>
      <c r="C926" s="591"/>
      <c r="D926" s="590"/>
      <c r="E926" s="590"/>
      <c r="F926" s="591"/>
      <c r="G926" s="591"/>
      <c r="H926" s="591"/>
      <c r="I926" s="591"/>
      <c r="J926" s="590"/>
      <c r="K926" s="590"/>
      <c r="L926" s="590"/>
      <c r="M926" s="590"/>
      <c r="N926" s="590"/>
      <c r="O926" s="590"/>
      <c r="P926" s="590"/>
      <c r="Q926" s="590"/>
      <c r="R926" s="590"/>
      <c r="S926" s="590"/>
      <c r="T926" s="590"/>
      <c r="U926" s="590"/>
      <c r="V926" s="590"/>
      <c r="W926" s="590"/>
      <c r="X926" s="591"/>
      <c r="Y926" s="591"/>
      <c r="Z926" s="591"/>
    </row>
    <row r="927" spans="1:26">
      <c r="A927" s="591"/>
      <c r="B927" s="591"/>
      <c r="C927" s="591"/>
      <c r="D927" s="590"/>
      <c r="E927" s="590"/>
      <c r="F927" s="591"/>
      <c r="G927" s="591"/>
      <c r="H927" s="591"/>
      <c r="I927" s="591"/>
      <c r="J927" s="590"/>
      <c r="K927" s="590"/>
      <c r="L927" s="590"/>
      <c r="M927" s="590"/>
      <c r="N927" s="590"/>
      <c r="O927" s="590"/>
      <c r="P927" s="590"/>
      <c r="Q927" s="590"/>
      <c r="R927" s="590"/>
      <c r="S927" s="590"/>
      <c r="T927" s="590"/>
      <c r="U927" s="590"/>
      <c r="V927" s="590"/>
      <c r="W927" s="590"/>
      <c r="X927" s="591"/>
      <c r="Y927" s="591"/>
      <c r="Z927" s="591"/>
    </row>
    <row r="928" spans="1:26">
      <c r="A928" s="591"/>
      <c r="B928" s="591"/>
      <c r="C928" s="591"/>
      <c r="D928" s="590"/>
      <c r="E928" s="590"/>
      <c r="F928" s="591"/>
      <c r="G928" s="591"/>
      <c r="H928" s="591"/>
      <c r="I928" s="591"/>
      <c r="J928" s="590"/>
      <c r="K928" s="590"/>
      <c r="L928" s="590"/>
      <c r="M928" s="590"/>
      <c r="N928" s="590"/>
      <c r="O928" s="590"/>
      <c r="P928" s="590"/>
      <c r="Q928" s="590"/>
      <c r="R928" s="590"/>
      <c r="S928" s="590"/>
      <c r="T928" s="590"/>
      <c r="U928" s="590"/>
      <c r="V928" s="590"/>
      <c r="W928" s="590"/>
      <c r="X928" s="591"/>
      <c r="Y928" s="591"/>
      <c r="Z928" s="591"/>
    </row>
    <row r="929" spans="1:26">
      <c r="A929" s="591"/>
      <c r="B929" s="591"/>
      <c r="C929" s="591"/>
      <c r="D929" s="590"/>
      <c r="E929" s="590"/>
      <c r="F929" s="591"/>
      <c r="G929" s="591"/>
      <c r="H929" s="591"/>
      <c r="I929" s="591"/>
      <c r="J929" s="590"/>
      <c r="K929" s="590"/>
      <c r="L929" s="590"/>
      <c r="M929" s="590"/>
      <c r="N929" s="590"/>
      <c r="O929" s="590"/>
      <c r="P929" s="590"/>
      <c r="Q929" s="590"/>
      <c r="R929" s="590"/>
      <c r="S929" s="590"/>
      <c r="T929" s="590"/>
      <c r="U929" s="590"/>
      <c r="V929" s="590"/>
      <c r="W929" s="590"/>
      <c r="X929" s="591"/>
      <c r="Y929" s="591"/>
      <c r="Z929" s="591"/>
    </row>
    <row r="930" spans="1:26">
      <c r="A930" s="591"/>
      <c r="B930" s="591"/>
      <c r="C930" s="591"/>
      <c r="D930" s="590"/>
      <c r="E930" s="590"/>
      <c r="F930" s="591"/>
      <c r="G930" s="591"/>
      <c r="H930" s="591"/>
      <c r="I930" s="591"/>
      <c r="J930" s="590"/>
      <c r="K930" s="590"/>
      <c r="L930" s="590"/>
      <c r="M930" s="590"/>
      <c r="N930" s="590"/>
      <c r="O930" s="590"/>
      <c r="P930" s="590"/>
      <c r="Q930" s="590"/>
      <c r="R930" s="590"/>
      <c r="S930" s="590"/>
      <c r="T930" s="590"/>
      <c r="U930" s="590"/>
      <c r="V930" s="590"/>
      <c r="W930" s="590"/>
      <c r="X930" s="591"/>
      <c r="Y930" s="591"/>
      <c r="Z930" s="591"/>
    </row>
    <row r="931" spans="1:26">
      <c r="A931" s="591"/>
      <c r="B931" s="591"/>
      <c r="C931" s="591"/>
      <c r="D931" s="590"/>
      <c r="E931" s="590"/>
      <c r="F931" s="591"/>
      <c r="G931" s="591"/>
      <c r="H931" s="591"/>
      <c r="I931" s="591"/>
      <c r="J931" s="590"/>
      <c r="K931" s="590"/>
      <c r="L931" s="590"/>
      <c r="M931" s="590"/>
      <c r="N931" s="590"/>
      <c r="O931" s="590"/>
      <c r="P931" s="590"/>
      <c r="Q931" s="590"/>
      <c r="R931" s="590"/>
      <c r="S931" s="590"/>
      <c r="T931" s="590"/>
      <c r="U931" s="590"/>
      <c r="V931" s="590"/>
      <c r="W931" s="590"/>
      <c r="X931" s="591"/>
      <c r="Y931" s="591"/>
      <c r="Z931" s="591"/>
    </row>
    <row r="932" spans="1:26">
      <c r="A932" s="591"/>
      <c r="B932" s="591"/>
      <c r="C932" s="591"/>
      <c r="D932" s="590"/>
      <c r="E932" s="590"/>
      <c r="F932" s="591"/>
      <c r="G932" s="591"/>
      <c r="H932" s="591"/>
      <c r="I932" s="591"/>
      <c r="J932" s="590"/>
      <c r="K932" s="590"/>
      <c r="L932" s="590"/>
      <c r="M932" s="590"/>
      <c r="N932" s="590"/>
      <c r="O932" s="590"/>
      <c r="P932" s="590"/>
      <c r="Q932" s="590"/>
      <c r="R932" s="590"/>
      <c r="S932" s="590"/>
      <c r="T932" s="590"/>
      <c r="U932" s="590"/>
      <c r="V932" s="590"/>
      <c r="W932" s="590"/>
      <c r="X932" s="591"/>
      <c r="Y932" s="591"/>
      <c r="Z932" s="591"/>
    </row>
    <row r="933" spans="1:26">
      <c r="A933" s="591"/>
      <c r="B933" s="591"/>
      <c r="C933" s="591"/>
      <c r="D933" s="590"/>
      <c r="E933" s="590"/>
      <c r="F933" s="591"/>
      <c r="G933" s="591"/>
      <c r="H933" s="591"/>
      <c r="I933" s="591"/>
      <c r="J933" s="590"/>
      <c r="K933" s="590"/>
      <c r="L933" s="590"/>
      <c r="M933" s="590"/>
      <c r="N933" s="590"/>
      <c r="O933" s="590"/>
      <c r="P933" s="590"/>
      <c r="Q933" s="590"/>
      <c r="R933" s="590"/>
      <c r="S933" s="590"/>
      <c r="T933" s="590"/>
      <c r="U933" s="590"/>
      <c r="V933" s="590"/>
      <c r="W933" s="590"/>
      <c r="X933" s="591"/>
      <c r="Y933" s="591"/>
      <c r="Z933" s="591"/>
    </row>
    <row r="934" spans="1:26">
      <c r="A934" s="591"/>
      <c r="B934" s="591"/>
      <c r="C934" s="591"/>
      <c r="D934" s="590"/>
      <c r="E934" s="590"/>
      <c r="F934" s="591"/>
      <c r="G934" s="591"/>
      <c r="H934" s="591"/>
      <c r="I934" s="591"/>
      <c r="J934" s="590"/>
      <c r="K934" s="590"/>
      <c r="L934" s="590"/>
      <c r="M934" s="590"/>
      <c r="N934" s="590"/>
      <c r="O934" s="590"/>
      <c r="P934" s="590"/>
      <c r="Q934" s="590"/>
      <c r="R934" s="590"/>
      <c r="S934" s="590"/>
      <c r="T934" s="590"/>
      <c r="U934" s="590"/>
      <c r="V934" s="590"/>
      <c r="W934" s="590"/>
      <c r="X934" s="591"/>
      <c r="Y934" s="591"/>
      <c r="Z934" s="591"/>
    </row>
    <row r="935" spans="1:26">
      <c r="A935" s="591"/>
      <c r="B935" s="591"/>
      <c r="C935" s="591"/>
      <c r="D935" s="590"/>
      <c r="E935" s="590"/>
      <c r="F935" s="591"/>
      <c r="G935" s="591"/>
      <c r="H935" s="591"/>
      <c r="I935" s="591"/>
      <c r="J935" s="590"/>
      <c r="K935" s="590"/>
      <c r="L935" s="590"/>
      <c r="M935" s="590"/>
      <c r="N935" s="590"/>
      <c r="O935" s="590"/>
      <c r="P935" s="590"/>
      <c r="Q935" s="590"/>
      <c r="R935" s="590"/>
      <c r="S935" s="590"/>
      <c r="T935" s="590"/>
      <c r="U935" s="590"/>
      <c r="V935" s="590"/>
      <c r="W935" s="590"/>
      <c r="X935" s="591"/>
      <c r="Y935" s="591"/>
      <c r="Z935" s="591"/>
    </row>
    <row r="936" spans="1:26">
      <c r="A936" s="591"/>
      <c r="B936" s="591"/>
      <c r="C936" s="591"/>
      <c r="D936" s="590"/>
      <c r="E936" s="590"/>
      <c r="F936" s="591"/>
      <c r="G936" s="591"/>
      <c r="H936" s="591"/>
      <c r="I936" s="591"/>
      <c r="J936" s="590"/>
      <c r="K936" s="590"/>
      <c r="L936" s="590"/>
      <c r="M936" s="590"/>
      <c r="N936" s="590"/>
      <c r="O936" s="590"/>
      <c r="P936" s="590"/>
      <c r="Q936" s="590"/>
      <c r="R936" s="590"/>
      <c r="S936" s="590"/>
      <c r="T936" s="590"/>
      <c r="U936" s="590"/>
      <c r="V936" s="590"/>
      <c r="W936" s="590"/>
      <c r="X936" s="591"/>
      <c r="Y936" s="591"/>
      <c r="Z936" s="591"/>
    </row>
    <row r="937" spans="1:26">
      <c r="A937" s="591"/>
      <c r="B937" s="591"/>
      <c r="C937" s="591"/>
      <c r="D937" s="590"/>
      <c r="E937" s="590"/>
      <c r="F937" s="591"/>
      <c r="G937" s="591"/>
      <c r="H937" s="591"/>
      <c r="I937" s="591"/>
      <c r="J937" s="590"/>
      <c r="K937" s="590"/>
      <c r="L937" s="590"/>
      <c r="M937" s="590"/>
      <c r="N937" s="590"/>
      <c r="O937" s="590"/>
      <c r="P937" s="590"/>
      <c r="Q937" s="590"/>
      <c r="R937" s="590"/>
      <c r="S937" s="590"/>
      <c r="T937" s="590"/>
      <c r="U937" s="590"/>
      <c r="V937" s="590"/>
      <c r="W937" s="590"/>
      <c r="X937" s="591"/>
      <c r="Y937" s="591"/>
      <c r="Z937" s="591"/>
    </row>
    <row r="938" spans="1:26">
      <c r="A938" s="591"/>
      <c r="B938" s="591"/>
      <c r="C938" s="591"/>
      <c r="D938" s="590"/>
      <c r="E938" s="590"/>
      <c r="F938" s="591"/>
      <c r="G938" s="591"/>
      <c r="H938" s="591"/>
      <c r="I938" s="591"/>
      <c r="J938" s="590"/>
      <c r="K938" s="590"/>
      <c r="L938" s="590"/>
      <c r="M938" s="590"/>
      <c r="N938" s="590"/>
      <c r="O938" s="590"/>
      <c r="P938" s="590"/>
      <c r="Q938" s="590"/>
      <c r="R938" s="590"/>
      <c r="S938" s="590"/>
      <c r="T938" s="590"/>
      <c r="U938" s="590"/>
      <c r="V938" s="590"/>
      <c r="W938" s="590"/>
      <c r="X938" s="591"/>
      <c r="Y938" s="591"/>
      <c r="Z938" s="591"/>
    </row>
    <row r="939" spans="1:26">
      <c r="A939" s="591"/>
      <c r="B939" s="591"/>
      <c r="C939" s="591"/>
      <c r="D939" s="590"/>
      <c r="E939" s="590"/>
      <c r="F939" s="591"/>
      <c r="G939" s="591"/>
      <c r="H939" s="591"/>
      <c r="I939" s="591"/>
      <c r="J939" s="590"/>
      <c r="K939" s="590"/>
      <c r="L939" s="590"/>
      <c r="M939" s="590"/>
      <c r="N939" s="590"/>
      <c r="O939" s="590"/>
      <c r="P939" s="590"/>
      <c r="Q939" s="590"/>
      <c r="R939" s="590"/>
      <c r="S939" s="590"/>
      <c r="T939" s="590"/>
      <c r="U939" s="590"/>
      <c r="V939" s="590"/>
      <c r="W939" s="590"/>
      <c r="X939" s="591"/>
      <c r="Y939" s="591"/>
      <c r="Z939" s="591"/>
    </row>
    <row r="940" spans="1:26">
      <c r="A940" s="591"/>
      <c r="B940" s="591"/>
      <c r="C940" s="591"/>
      <c r="D940" s="590"/>
      <c r="E940" s="590"/>
      <c r="F940" s="591"/>
      <c r="G940" s="591"/>
      <c r="H940" s="591"/>
      <c r="I940" s="591"/>
      <c r="J940" s="590"/>
      <c r="K940" s="590"/>
      <c r="L940" s="590"/>
      <c r="M940" s="590"/>
      <c r="N940" s="590"/>
      <c r="O940" s="590"/>
      <c r="P940" s="590"/>
      <c r="Q940" s="590"/>
      <c r="R940" s="590"/>
      <c r="S940" s="590"/>
      <c r="T940" s="590"/>
      <c r="U940" s="590"/>
      <c r="V940" s="590"/>
      <c r="W940" s="590"/>
      <c r="X940" s="591"/>
      <c r="Y940" s="591"/>
      <c r="Z940" s="591"/>
    </row>
    <row r="941" spans="1:26">
      <c r="A941" s="591"/>
      <c r="B941" s="591"/>
      <c r="C941" s="591"/>
      <c r="D941" s="590"/>
      <c r="E941" s="590"/>
      <c r="F941" s="591"/>
      <c r="G941" s="591"/>
      <c r="H941" s="591"/>
      <c r="I941" s="591"/>
      <c r="J941" s="590"/>
      <c r="K941" s="590"/>
      <c r="L941" s="590"/>
      <c r="M941" s="590"/>
      <c r="N941" s="590"/>
      <c r="O941" s="590"/>
      <c r="P941" s="590"/>
      <c r="Q941" s="590"/>
      <c r="R941" s="590"/>
      <c r="S941" s="590"/>
      <c r="T941" s="590"/>
      <c r="U941" s="590"/>
      <c r="V941" s="590"/>
      <c r="W941" s="590"/>
      <c r="X941" s="591"/>
      <c r="Y941" s="591"/>
      <c r="Z941" s="591"/>
    </row>
    <row r="942" spans="1:26">
      <c r="A942" s="591"/>
      <c r="B942" s="591"/>
      <c r="C942" s="591"/>
      <c r="D942" s="590"/>
      <c r="E942" s="590"/>
      <c r="F942" s="591"/>
      <c r="G942" s="591"/>
      <c r="H942" s="591"/>
      <c r="I942" s="591"/>
      <c r="J942" s="590"/>
      <c r="K942" s="590"/>
      <c r="L942" s="590"/>
      <c r="M942" s="590"/>
      <c r="N942" s="590"/>
      <c r="O942" s="590"/>
      <c r="P942" s="590"/>
      <c r="Q942" s="590"/>
      <c r="R942" s="590"/>
      <c r="S942" s="590"/>
      <c r="T942" s="590"/>
      <c r="U942" s="590"/>
      <c r="V942" s="590"/>
      <c r="W942" s="590"/>
      <c r="X942" s="591"/>
      <c r="Y942" s="591"/>
      <c r="Z942" s="591"/>
    </row>
    <row r="943" spans="1:26">
      <c r="A943" s="591"/>
      <c r="B943" s="591"/>
      <c r="C943" s="591"/>
      <c r="D943" s="590"/>
      <c r="E943" s="590"/>
      <c r="F943" s="591"/>
      <c r="G943" s="591"/>
      <c r="H943" s="591"/>
      <c r="I943" s="591"/>
      <c r="J943" s="590"/>
      <c r="K943" s="590"/>
      <c r="L943" s="590"/>
      <c r="M943" s="590"/>
      <c r="N943" s="590"/>
      <c r="O943" s="590"/>
      <c r="P943" s="590"/>
      <c r="Q943" s="590"/>
      <c r="R943" s="590"/>
      <c r="S943" s="590"/>
      <c r="T943" s="590"/>
      <c r="U943" s="590"/>
      <c r="V943" s="590"/>
      <c r="W943" s="590"/>
      <c r="X943" s="591"/>
      <c r="Y943" s="591"/>
      <c r="Z943" s="591"/>
    </row>
    <row r="944" spans="1:26">
      <c r="A944" s="591"/>
      <c r="B944" s="591"/>
      <c r="C944" s="591"/>
      <c r="D944" s="590"/>
      <c r="E944" s="590"/>
      <c r="F944" s="591"/>
      <c r="G944" s="591"/>
      <c r="H944" s="591"/>
      <c r="I944" s="591"/>
      <c r="J944" s="590"/>
      <c r="K944" s="590"/>
      <c r="L944" s="590"/>
      <c r="M944" s="590"/>
      <c r="N944" s="590"/>
      <c r="O944" s="590"/>
      <c r="P944" s="590"/>
      <c r="Q944" s="590"/>
      <c r="R944" s="590"/>
      <c r="S944" s="590"/>
      <c r="T944" s="590"/>
      <c r="U944" s="590"/>
      <c r="V944" s="590"/>
      <c r="W944" s="590"/>
      <c r="X944" s="591"/>
      <c r="Y944" s="591"/>
      <c r="Z944" s="591"/>
    </row>
    <row r="945" spans="1:26">
      <c r="A945" s="591"/>
      <c r="B945" s="591"/>
      <c r="C945" s="591"/>
      <c r="D945" s="590"/>
      <c r="E945" s="590"/>
      <c r="F945" s="591"/>
      <c r="G945" s="591"/>
      <c r="H945" s="591"/>
      <c r="I945" s="591"/>
      <c r="J945" s="590"/>
      <c r="K945" s="590"/>
      <c r="L945" s="590"/>
      <c r="M945" s="590"/>
      <c r="N945" s="590"/>
      <c r="O945" s="590"/>
      <c r="P945" s="590"/>
      <c r="Q945" s="590"/>
      <c r="R945" s="590"/>
      <c r="S945" s="590"/>
      <c r="T945" s="590"/>
      <c r="U945" s="590"/>
      <c r="V945" s="590"/>
      <c r="W945" s="590"/>
      <c r="X945" s="591"/>
      <c r="Y945" s="591"/>
      <c r="Z945" s="591"/>
    </row>
    <row r="946" spans="1:26">
      <c r="A946" s="591"/>
      <c r="B946" s="591"/>
      <c r="C946" s="591"/>
      <c r="D946" s="590"/>
      <c r="E946" s="590"/>
      <c r="F946" s="591"/>
      <c r="G946" s="591"/>
      <c r="H946" s="591"/>
      <c r="I946" s="591"/>
      <c r="J946" s="590"/>
      <c r="K946" s="590"/>
      <c r="L946" s="590"/>
      <c r="M946" s="590"/>
      <c r="N946" s="590"/>
      <c r="O946" s="590"/>
      <c r="P946" s="590"/>
      <c r="Q946" s="590"/>
      <c r="R946" s="590"/>
      <c r="S946" s="590"/>
      <c r="T946" s="590"/>
      <c r="U946" s="590"/>
      <c r="V946" s="590"/>
      <c r="W946" s="590"/>
      <c r="X946" s="591"/>
      <c r="Y946" s="591"/>
      <c r="Z946" s="591"/>
    </row>
    <row r="947" spans="1:26">
      <c r="A947" s="591"/>
      <c r="B947" s="591"/>
      <c r="C947" s="591"/>
      <c r="D947" s="590"/>
      <c r="E947" s="590"/>
      <c r="F947" s="591"/>
      <c r="G947" s="591"/>
      <c r="H947" s="591"/>
      <c r="I947" s="591"/>
      <c r="J947" s="590"/>
      <c r="K947" s="590"/>
      <c r="L947" s="590"/>
      <c r="M947" s="590"/>
      <c r="N947" s="590"/>
      <c r="O947" s="590"/>
      <c r="P947" s="590"/>
      <c r="Q947" s="590"/>
      <c r="R947" s="590"/>
      <c r="S947" s="590"/>
      <c r="T947" s="590"/>
      <c r="U947" s="590"/>
      <c r="V947" s="590"/>
      <c r="W947" s="590"/>
      <c r="X947" s="591"/>
      <c r="Y947" s="591"/>
      <c r="Z947" s="591"/>
    </row>
    <row r="948" spans="1:26">
      <c r="A948" s="591"/>
      <c r="B948" s="591"/>
      <c r="C948" s="591"/>
      <c r="D948" s="590"/>
      <c r="E948" s="590"/>
      <c r="F948" s="591"/>
      <c r="G948" s="591"/>
      <c r="H948" s="591"/>
      <c r="I948" s="591"/>
      <c r="J948" s="590"/>
      <c r="K948" s="590"/>
      <c r="L948" s="590"/>
      <c r="M948" s="590"/>
      <c r="N948" s="590"/>
      <c r="O948" s="590"/>
      <c r="P948" s="590"/>
      <c r="Q948" s="590"/>
      <c r="R948" s="590"/>
      <c r="S948" s="590"/>
      <c r="T948" s="590"/>
      <c r="U948" s="590"/>
      <c r="V948" s="590"/>
      <c r="W948" s="590"/>
      <c r="X948" s="591"/>
      <c r="Y948" s="591"/>
      <c r="Z948" s="591"/>
    </row>
    <row r="949" spans="1:26">
      <c r="A949" s="591"/>
      <c r="B949" s="591"/>
      <c r="C949" s="591"/>
      <c r="D949" s="590"/>
      <c r="E949" s="590"/>
      <c r="F949" s="591"/>
      <c r="G949" s="591"/>
      <c r="H949" s="591"/>
      <c r="I949" s="591"/>
      <c r="J949" s="590"/>
      <c r="K949" s="590"/>
      <c r="L949" s="590"/>
      <c r="M949" s="590"/>
      <c r="N949" s="590"/>
      <c r="O949" s="590"/>
      <c r="P949" s="590"/>
      <c r="Q949" s="590"/>
      <c r="R949" s="590"/>
      <c r="S949" s="590"/>
      <c r="T949" s="590"/>
      <c r="U949" s="590"/>
      <c r="V949" s="590"/>
      <c r="W949" s="590"/>
      <c r="X949" s="591"/>
      <c r="Y949" s="591"/>
      <c r="Z949" s="591"/>
    </row>
    <row r="950" spans="1:26">
      <c r="A950" s="591"/>
      <c r="B950" s="591"/>
      <c r="C950" s="591"/>
      <c r="D950" s="590"/>
      <c r="E950" s="590"/>
      <c r="F950" s="591"/>
      <c r="G950" s="591"/>
      <c r="H950" s="591"/>
      <c r="I950" s="591"/>
      <c r="J950" s="590"/>
      <c r="K950" s="590"/>
      <c r="L950" s="590"/>
      <c r="M950" s="590"/>
      <c r="N950" s="590"/>
      <c r="O950" s="590"/>
      <c r="P950" s="590"/>
      <c r="Q950" s="590"/>
      <c r="R950" s="590"/>
      <c r="S950" s="590"/>
      <c r="T950" s="590"/>
      <c r="U950" s="590"/>
      <c r="V950" s="590"/>
      <c r="W950" s="590"/>
      <c r="X950" s="591"/>
      <c r="Y950" s="591"/>
      <c r="Z950" s="591"/>
    </row>
    <row r="951" spans="1:26">
      <c r="A951" s="591"/>
      <c r="B951" s="591"/>
      <c r="C951" s="591"/>
      <c r="D951" s="590"/>
      <c r="E951" s="590"/>
      <c r="F951" s="591"/>
      <c r="G951" s="591"/>
      <c r="H951" s="591"/>
      <c r="I951" s="591"/>
      <c r="J951" s="590"/>
      <c r="K951" s="590"/>
      <c r="L951" s="590"/>
      <c r="M951" s="590"/>
      <c r="N951" s="590"/>
      <c r="O951" s="590"/>
      <c r="P951" s="590"/>
      <c r="Q951" s="590"/>
      <c r="R951" s="590"/>
      <c r="S951" s="590"/>
      <c r="T951" s="590"/>
      <c r="U951" s="590"/>
      <c r="V951" s="590"/>
      <c r="W951" s="590"/>
      <c r="X951" s="591"/>
      <c r="Y951" s="591"/>
      <c r="Z951" s="591"/>
    </row>
    <row r="952" spans="1:26">
      <c r="A952" s="591"/>
      <c r="B952" s="591"/>
      <c r="C952" s="591"/>
      <c r="D952" s="590"/>
      <c r="E952" s="590"/>
      <c r="F952" s="591"/>
      <c r="G952" s="591"/>
      <c r="H952" s="591"/>
      <c r="I952" s="591"/>
      <c r="J952" s="590"/>
      <c r="K952" s="590"/>
      <c r="L952" s="590"/>
      <c r="M952" s="590"/>
      <c r="N952" s="590"/>
      <c r="O952" s="590"/>
      <c r="P952" s="590"/>
      <c r="Q952" s="590"/>
      <c r="R952" s="590"/>
      <c r="S952" s="590"/>
      <c r="T952" s="590"/>
      <c r="U952" s="590"/>
      <c r="V952" s="590"/>
      <c r="W952" s="590"/>
      <c r="X952" s="591"/>
      <c r="Y952" s="591"/>
      <c r="Z952" s="591"/>
    </row>
    <row r="953" spans="1:26">
      <c r="A953" s="591"/>
      <c r="B953" s="591"/>
      <c r="C953" s="591"/>
      <c r="D953" s="590"/>
      <c r="E953" s="590"/>
      <c r="F953" s="591"/>
      <c r="G953" s="591"/>
      <c r="H953" s="591"/>
      <c r="I953" s="591"/>
      <c r="J953" s="590"/>
      <c r="K953" s="590"/>
      <c r="L953" s="590"/>
      <c r="M953" s="590"/>
      <c r="N953" s="590"/>
      <c r="O953" s="590"/>
      <c r="P953" s="590"/>
      <c r="Q953" s="590"/>
      <c r="R953" s="590"/>
      <c r="S953" s="590"/>
      <c r="T953" s="590"/>
      <c r="U953" s="590"/>
      <c r="V953" s="590"/>
      <c r="W953" s="590"/>
      <c r="X953" s="591"/>
      <c r="Y953" s="591"/>
      <c r="Z953" s="591"/>
    </row>
    <row r="954" spans="1:26">
      <c r="A954" s="591"/>
      <c r="B954" s="591"/>
      <c r="C954" s="591"/>
      <c r="D954" s="590"/>
      <c r="E954" s="590"/>
      <c r="F954" s="591"/>
      <c r="G954" s="591"/>
      <c r="H954" s="591"/>
      <c r="I954" s="591"/>
      <c r="J954" s="590"/>
      <c r="K954" s="590"/>
      <c r="L954" s="590"/>
      <c r="M954" s="590"/>
      <c r="N954" s="590"/>
      <c r="O954" s="590"/>
      <c r="P954" s="590"/>
      <c r="Q954" s="590"/>
      <c r="R954" s="590"/>
      <c r="S954" s="590"/>
      <c r="T954" s="590"/>
      <c r="U954" s="590"/>
      <c r="V954" s="590"/>
      <c r="W954" s="590"/>
      <c r="X954" s="591"/>
      <c r="Y954" s="591"/>
      <c r="Z954" s="591"/>
    </row>
    <row r="955" spans="1:26">
      <c r="A955" s="591"/>
      <c r="B955" s="591"/>
      <c r="C955" s="591"/>
      <c r="D955" s="590"/>
      <c r="E955" s="590"/>
      <c r="F955" s="591"/>
      <c r="G955" s="591"/>
      <c r="H955" s="591"/>
      <c r="I955" s="591"/>
      <c r="J955" s="590"/>
      <c r="K955" s="590"/>
      <c r="L955" s="590"/>
      <c r="M955" s="590"/>
      <c r="N955" s="590"/>
      <c r="O955" s="590"/>
      <c r="P955" s="590"/>
      <c r="Q955" s="590"/>
      <c r="R955" s="590"/>
      <c r="S955" s="590"/>
      <c r="T955" s="590"/>
      <c r="U955" s="590"/>
      <c r="V955" s="590"/>
      <c r="W955" s="590"/>
      <c r="X955" s="591"/>
      <c r="Y955" s="591"/>
      <c r="Z955" s="591"/>
    </row>
    <row r="956" spans="1:26">
      <c r="A956" s="591"/>
      <c r="B956" s="591"/>
      <c r="C956" s="591"/>
      <c r="D956" s="590"/>
      <c r="E956" s="590"/>
      <c r="F956" s="591"/>
      <c r="G956" s="591"/>
      <c r="H956" s="591"/>
      <c r="I956" s="591"/>
      <c r="J956" s="590"/>
      <c r="K956" s="590"/>
      <c r="L956" s="590"/>
      <c r="M956" s="590"/>
      <c r="N956" s="590"/>
      <c r="O956" s="590"/>
      <c r="P956" s="590"/>
      <c r="Q956" s="590"/>
      <c r="R956" s="590"/>
      <c r="S956" s="590"/>
      <c r="T956" s="590"/>
      <c r="U956" s="590"/>
      <c r="V956" s="590"/>
      <c r="W956" s="590"/>
      <c r="X956" s="591"/>
      <c r="Y956" s="591"/>
      <c r="Z956" s="591"/>
    </row>
    <row r="957" spans="1:26">
      <c r="A957" s="591"/>
      <c r="B957" s="591"/>
      <c r="C957" s="591"/>
      <c r="D957" s="590"/>
      <c r="E957" s="590"/>
      <c r="F957" s="591"/>
      <c r="G957" s="591"/>
      <c r="H957" s="591"/>
      <c r="I957" s="591"/>
      <c r="J957" s="590"/>
      <c r="K957" s="590"/>
      <c r="L957" s="590"/>
      <c r="M957" s="590"/>
      <c r="N957" s="590"/>
      <c r="O957" s="590"/>
      <c r="P957" s="590"/>
      <c r="Q957" s="590"/>
      <c r="R957" s="590"/>
      <c r="S957" s="590"/>
      <c r="T957" s="590"/>
      <c r="U957" s="590"/>
      <c r="V957" s="590"/>
      <c r="W957" s="590"/>
      <c r="X957" s="591"/>
      <c r="Y957" s="591"/>
      <c r="Z957" s="591"/>
    </row>
    <row r="958" spans="1:26">
      <c r="A958" s="591"/>
      <c r="B958" s="591"/>
      <c r="C958" s="591"/>
      <c r="D958" s="590"/>
      <c r="E958" s="590"/>
      <c r="F958" s="591"/>
      <c r="G958" s="591"/>
      <c r="H958" s="591"/>
      <c r="I958" s="591"/>
      <c r="J958" s="590"/>
      <c r="K958" s="590"/>
      <c r="L958" s="590"/>
      <c r="M958" s="590"/>
      <c r="N958" s="590"/>
      <c r="O958" s="590"/>
      <c r="P958" s="590"/>
      <c r="Q958" s="590"/>
      <c r="R958" s="590"/>
      <c r="S958" s="590"/>
      <c r="T958" s="590"/>
      <c r="U958" s="590"/>
      <c r="V958" s="590"/>
      <c r="W958" s="590"/>
      <c r="X958" s="591"/>
      <c r="Y958" s="591"/>
      <c r="Z958" s="591"/>
    </row>
    <row r="959" spans="1:26">
      <c r="A959" s="591"/>
      <c r="B959" s="591"/>
      <c r="C959" s="591"/>
      <c r="D959" s="590"/>
      <c r="E959" s="590"/>
      <c r="F959" s="591"/>
      <c r="G959" s="591"/>
      <c r="H959" s="591"/>
      <c r="I959" s="591"/>
      <c r="J959" s="590"/>
      <c r="K959" s="590"/>
      <c r="L959" s="590"/>
      <c r="M959" s="590"/>
      <c r="N959" s="590"/>
      <c r="O959" s="590"/>
      <c r="P959" s="590"/>
      <c r="Q959" s="590"/>
      <c r="R959" s="590"/>
      <c r="S959" s="590"/>
      <c r="T959" s="590"/>
      <c r="U959" s="590"/>
      <c r="V959" s="590"/>
      <c r="W959" s="590"/>
      <c r="X959" s="591"/>
      <c r="Y959" s="591"/>
      <c r="Z959" s="591"/>
    </row>
    <row r="960" spans="1:26">
      <c r="A960" s="591"/>
      <c r="B960" s="591"/>
      <c r="C960" s="591"/>
      <c r="D960" s="590"/>
      <c r="E960" s="590"/>
      <c r="F960" s="591"/>
      <c r="G960" s="591"/>
      <c r="H960" s="591"/>
      <c r="I960" s="591"/>
      <c r="J960" s="590"/>
      <c r="K960" s="590"/>
      <c r="L960" s="590"/>
      <c r="M960" s="590"/>
      <c r="N960" s="590"/>
      <c r="O960" s="590"/>
      <c r="P960" s="590"/>
      <c r="Q960" s="590"/>
      <c r="R960" s="590"/>
      <c r="S960" s="590"/>
      <c r="T960" s="590"/>
      <c r="U960" s="590"/>
      <c r="V960" s="590"/>
      <c r="W960" s="590"/>
      <c r="X960" s="591"/>
      <c r="Y960" s="591"/>
      <c r="Z960" s="591"/>
    </row>
    <row r="961" spans="1:26">
      <c r="A961" s="591"/>
      <c r="B961" s="591"/>
      <c r="C961" s="591"/>
      <c r="D961" s="590"/>
      <c r="E961" s="590"/>
      <c r="F961" s="591"/>
      <c r="G961" s="591"/>
      <c r="H961" s="591"/>
      <c r="I961" s="591"/>
      <c r="J961" s="590"/>
      <c r="K961" s="590"/>
      <c r="L961" s="590"/>
      <c r="M961" s="590"/>
      <c r="N961" s="590"/>
      <c r="O961" s="590"/>
      <c r="P961" s="590"/>
      <c r="Q961" s="590"/>
      <c r="R961" s="590"/>
      <c r="S961" s="590"/>
      <c r="T961" s="590"/>
      <c r="U961" s="590"/>
      <c r="V961" s="590"/>
      <c r="W961" s="590"/>
      <c r="X961" s="591"/>
      <c r="Y961" s="591"/>
      <c r="Z961" s="591"/>
    </row>
    <row r="962" spans="1:26">
      <c r="A962" s="591"/>
      <c r="B962" s="591"/>
      <c r="C962" s="591"/>
      <c r="D962" s="590"/>
      <c r="E962" s="590"/>
      <c r="F962" s="591"/>
      <c r="G962" s="591"/>
      <c r="H962" s="591"/>
      <c r="I962" s="591"/>
      <c r="J962" s="590"/>
      <c r="K962" s="590"/>
      <c r="L962" s="590"/>
      <c r="M962" s="590"/>
      <c r="N962" s="590"/>
      <c r="O962" s="590"/>
      <c r="P962" s="590"/>
      <c r="Q962" s="590"/>
      <c r="R962" s="590"/>
      <c r="S962" s="590"/>
      <c r="T962" s="590"/>
      <c r="U962" s="590"/>
      <c r="V962" s="590"/>
      <c r="W962" s="590"/>
      <c r="X962" s="591"/>
      <c r="Y962" s="591"/>
      <c r="Z962" s="591"/>
    </row>
    <row r="963" spans="1:26">
      <c r="A963" s="591"/>
      <c r="B963" s="591"/>
      <c r="C963" s="591"/>
      <c r="D963" s="590"/>
      <c r="E963" s="590"/>
      <c r="F963" s="591"/>
      <c r="G963" s="591"/>
      <c r="H963" s="591"/>
      <c r="I963" s="591"/>
      <c r="J963" s="590"/>
      <c r="K963" s="590"/>
      <c r="L963" s="590"/>
      <c r="M963" s="590"/>
      <c r="N963" s="590"/>
      <c r="O963" s="590"/>
      <c r="P963" s="590"/>
      <c r="Q963" s="590"/>
      <c r="R963" s="590"/>
      <c r="S963" s="590"/>
      <c r="T963" s="590"/>
      <c r="U963" s="590"/>
      <c r="V963" s="590"/>
      <c r="W963" s="590"/>
      <c r="X963" s="591"/>
      <c r="Y963" s="591"/>
      <c r="Z963" s="591"/>
    </row>
    <row r="964" spans="1:26">
      <c r="A964" s="591"/>
      <c r="B964" s="591"/>
      <c r="C964" s="591"/>
      <c r="D964" s="590"/>
      <c r="E964" s="590"/>
      <c r="F964" s="591"/>
      <c r="G964" s="591"/>
      <c r="H964" s="591"/>
      <c r="I964" s="591"/>
      <c r="J964" s="590"/>
      <c r="K964" s="590"/>
      <c r="L964" s="590"/>
      <c r="M964" s="590"/>
      <c r="N964" s="590"/>
      <c r="O964" s="590"/>
      <c r="P964" s="590"/>
      <c r="Q964" s="590"/>
      <c r="R964" s="590"/>
      <c r="S964" s="590"/>
      <c r="T964" s="590"/>
      <c r="U964" s="590"/>
      <c r="V964" s="590"/>
      <c r="W964" s="590"/>
      <c r="X964" s="591"/>
      <c r="Y964" s="591"/>
      <c r="Z964" s="591"/>
    </row>
    <row r="965" spans="1:26">
      <c r="A965" s="591"/>
      <c r="B965" s="591"/>
      <c r="C965" s="591"/>
      <c r="D965" s="590"/>
      <c r="E965" s="590"/>
      <c r="F965" s="591"/>
      <c r="G965" s="591"/>
      <c r="H965" s="591"/>
      <c r="I965" s="591"/>
      <c r="J965" s="590"/>
      <c r="K965" s="590"/>
      <c r="L965" s="590"/>
      <c r="M965" s="590"/>
      <c r="N965" s="590"/>
      <c r="O965" s="590"/>
      <c r="P965" s="590"/>
      <c r="Q965" s="590"/>
      <c r="R965" s="590"/>
      <c r="S965" s="590"/>
      <c r="T965" s="590"/>
      <c r="U965" s="590"/>
      <c r="V965" s="590"/>
      <c r="W965" s="590"/>
      <c r="X965" s="591"/>
      <c r="Y965" s="591"/>
      <c r="Z965" s="591"/>
    </row>
    <row r="966" spans="1:26">
      <c r="A966" s="591"/>
      <c r="B966" s="591"/>
      <c r="C966" s="591"/>
      <c r="D966" s="590"/>
      <c r="E966" s="590"/>
      <c r="F966" s="591"/>
      <c r="G966" s="591"/>
      <c r="H966" s="591"/>
      <c r="I966" s="591"/>
      <c r="J966" s="590"/>
      <c r="K966" s="590"/>
      <c r="L966" s="590"/>
      <c r="M966" s="590"/>
      <c r="N966" s="590"/>
      <c r="O966" s="590"/>
      <c r="P966" s="590"/>
      <c r="Q966" s="590"/>
      <c r="R966" s="590"/>
      <c r="S966" s="590"/>
      <c r="T966" s="590"/>
      <c r="U966" s="590"/>
      <c r="V966" s="590"/>
      <c r="W966" s="590"/>
      <c r="X966" s="591"/>
      <c r="Y966" s="591"/>
      <c r="Z966" s="591"/>
    </row>
    <row r="967" spans="1:26">
      <c r="A967" s="591"/>
      <c r="B967" s="591"/>
      <c r="C967" s="591"/>
      <c r="D967" s="590"/>
      <c r="E967" s="590"/>
      <c r="F967" s="591"/>
      <c r="G967" s="591"/>
      <c r="H967" s="591"/>
      <c r="I967" s="591"/>
      <c r="J967" s="590"/>
      <c r="K967" s="590"/>
      <c r="L967" s="590"/>
      <c r="M967" s="590"/>
      <c r="N967" s="590"/>
      <c r="O967" s="590"/>
      <c r="P967" s="590"/>
      <c r="Q967" s="590"/>
      <c r="R967" s="590"/>
      <c r="S967" s="590"/>
      <c r="T967" s="590"/>
      <c r="U967" s="590"/>
      <c r="V967" s="590"/>
      <c r="W967" s="590"/>
      <c r="X967" s="591"/>
      <c r="Y967" s="591"/>
      <c r="Z967" s="591"/>
    </row>
    <row r="968" spans="1:26">
      <c r="A968" s="591"/>
      <c r="B968" s="591"/>
      <c r="C968" s="591"/>
      <c r="D968" s="590"/>
      <c r="E968" s="590"/>
      <c r="F968" s="591"/>
      <c r="G968" s="591"/>
      <c r="H968" s="591"/>
      <c r="I968" s="591"/>
      <c r="J968" s="590"/>
      <c r="K968" s="590"/>
      <c r="L968" s="590"/>
      <c r="M968" s="590"/>
      <c r="N968" s="590"/>
      <c r="O968" s="590"/>
      <c r="P968" s="590"/>
      <c r="Q968" s="590"/>
      <c r="R968" s="590"/>
      <c r="S968" s="590"/>
      <c r="T968" s="590"/>
      <c r="U968" s="590"/>
      <c r="V968" s="590"/>
      <c r="W968" s="590"/>
      <c r="X968" s="591"/>
      <c r="Y968" s="591"/>
      <c r="Z968" s="591"/>
    </row>
    <row r="969" spans="1:26">
      <c r="A969" s="591"/>
      <c r="B969" s="591"/>
      <c r="C969" s="591"/>
      <c r="D969" s="590"/>
      <c r="E969" s="590"/>
      <c r="F969" s="591"/>
      <c r="G969" s="591"/>
      <c r="H969" s="591"/>
      <c r="I969" s="591"/>
      <c r="J969" s="590"/>
      <c r="K969" s="590"/>
      <c r="L969" s="590"/>
      <c r="M969" s="590"/>
      <c r="N969" s="590"/>
      <c r="O969" s="590"/>
      <c r="P969" s="590"/>
      <c r="Q969" s="590"/>
      <c r="R969" s="590"/>
      <c r="S969" s="590"/>
      <c r="T969" s="590"/>
      <c r="U969" s="590"/>
      <c r="V969" s="590"/>
      <c r="W969" s="590"/>
      <c r="X969" s="591"/>
      <c r="Y969" s="591"/>
      <c r="Z969" s="591"/>
    </row>
    <row r="970" spans="1:26">
      <c r="A970" s="591"/>
      <c r="B970" s="591"/>
      <c r="C970" s="591"/>
      <c r="D970" s="590"/>
      <c r="E970" s="590"/>
      <c r="F970" s="591"/>
      <c r="G970" s="591"/>
      <c r="H970" s="591"/>
      <c r="I970" s="591"/>
      <c r="J970" s="590"/>
      <c r="K970" s="590"/>
      <c r="L970" s="590"/>
      <c r="M970" s="590"/>
      <c r="N970" s="590"/>
      <c r="O970" s="590"/>
      <c r="P970" s="590"/>
      <c r="Q970" s="590"/>
      <c r="R970" s="590"/>
      <c r="S970" s="590"/>
      <c r="T970" s="590"/>
      <c r="U970" s="590"/>
      <c r="V970" s="590"/>
      <c r="W970" s="590"/>
      <c r="X970" s="591"/>
      <c r="Y970" s="591"/>
      <c r="Z970" s="591"/>
    </row>
    <row r="971" spans="1:26">
      <c r="A971" s="591"/>
      <c r="B971" s="591"/>
      <c r="C971" s="591"/>
      <c r="D971" s="590"/>
      <c r="E971" s="590"/>
      <c r="F971" s="591"/>
      <c r="G971" s="591"/>
      <c r="H971" s="591"/>
      <c r="I971" s="591"/>
      <c r="J971" s="590"/>
      <c r="K971" s="590"/>
      <c r="L971" s="590"/>
      <c r="M971" s="590"/>
      <c r="N971" s="590"/>
      <c r="O971" s="590"/>
      <c r="P971" s="590"/>
      <c r="Q971" s="590"/>
      <c r="R971" s="590"/>
      <c r="S971" s="590"/>
      <c r="T971" s="590"/>
      <c r="U971" s="590"/>
      <c r="V971" s="590"/>
      <c r="W971" s="590"/>
      <c r="X971" s="591"/>
      <c r="Y971" s="591"/>
      <c r="Z971" s="591"/>
    </row>
    <row r="972" spans="1:26">
      <c r="A972" s="591"/>
      <c r="B972" s="591"/>
      <c r="C972" s="591"/>
      <c r="D972" s="590"/>
      <c r="E972" s="590"/>
      <c r="F972" s="591"/>
      <c r="G972" s="591"/>
      <c r="H972" s="591"/>
      <c r="I972" s="591"/>
      <c r="J972" s="590"/>
      <c r="K972" s="590"/>
      <c r="L972" s="590"/>
      <c r="M972" s="590"/>
      <c r="N972" s="590"/>
      <c r="O972" s="590"/>
      <c r="P972" s="590"/>
      <c r="Q972" s="590"/>
      <c r="R972" s="590"/>
      <c r="S972" s="590"/>
      <c r="T972" s="590"/>
      <c r="U972" s="590"/>
      <c r="V972" s="590"/>
      <c r="W972" s="590"/>
      <c r="X972" s="591"/>
      <c r="Y972" s="591"/>
      <c r="Z972" s="591"/>
    </row>
    <row r="973" spans="1:26">
      <c r="A973" s="591"/>
      <c r="B973" s="591"/>
      <c r="C973" s="591"/>
      <c r="D973" s="590"/>
      <c r="E973" s="590"/>
      <c r="F973" s="591"/>
      <c r="G973" s="591"/>
      <c r="H973" s="591"/>
      <c r="I973" s="591"/>
      <c r="J973" s="590"/>
      <c r="K973" s="590"/>
      <c r="L973" s="590"/>
      <c r="M973" s="590"/>
      <c r="N973" s="590"/>
      <c r="O973" s="590"/>
      <c r="P973" s="590"/>
      <c r="Q973" s="590"/>
      <c r="R973" s="590"/>
      <c r="S973" s="590"/>
      <c r="T973" s="590"/>
      <c r="U973" s="590"/>
      <c r="V973" s="590"/>
      <c r="W973" s="590"/>
      <c r="X973" s="591"/>
      <c r="Y973" s="591"/>
      <c r="Z973" s="591"/>
    </row>
    <row r="974" spans="1:26">
      <c r="A974" s="591"/>
      <c r="B974" s="591"/>
      <c r="C974" s="591"/>
      <c r="D974" s="590"/>
      <c r="E974" s="590"/>
      <c r="F974" s="591"/>
      <c r="G974" s="591"/>
      <c r="H974" s="591"/>
      <c r="I974" s="591"/>
      <c r="J974" s="590"/>
      <c r="K974" s="590"/>
      <c r="L974" s="590"/>
      <c r="M974" s="590"/>
      <c r="N974" s="590"/>
      <c r="O974" s="590"/>
      <c r="P974" s="590"/>
      <c r="Q974" s="590"/>
      <c r="R974" s="590"/>
      <c r="S974" s="590"/>
      <c r="T974" s="590"/>
      <c r="U974" s="590"/>
      <c r="V974" s="590"/>
      <c r="W974" s="590"/>
      <c r="X974" s="591"/>
      <c r="Y974" s="591"/>
      <c r="Z974" s="591"/>
    </row>
    <row r="975" spans="1:26">
      <c r="A975" s="591"/>
      <c r="B975" s="591"/>
      <c r="C975" s="591"/>
      <c r="D975" s="590"/>
      <c r="E975" s="590"/>
      <c r="F975" s="591"/>
      <c r="G975" s="591"/>
      <c r="H975" s="591"/>
      <c r="I975" s="591"/>
      <c r="J975" s="590"/>
      <c r="K975" s="590"/>
      <c r="L975" s="590"/>
      <c r="M975" s="590"/>
      <c r="N975" s="590"/>
      <c r="O975" s="590"/>
      <c r="P975" s="590"/>
      <c r="Q975" s="590"/>
      <c r="R975" s="590"/>
      <c r="S975" s="590"/>
      <c r="T975" s="590"/>
      <c r="U975" s="590"/>
      <c r="V975" s="590"/>
      <c r="W975" s="590"/>
      <c r="X975" s="591"/>
      <c r="Y975" s="591"/>
      <c r="Z975" s="591"/>
    </row>
    <row r="976" spans="1:26">
      <c r="A976" s="591"/>
      <c r="B976" s="591"/>
      <c r="C976" s="591"/>
      <c r="D976" s="590"/>
      <c r="E976" s="590"/>
      <c r="F976" s="591"/>
      <c r="G976" s="591"/>
      <c r="H976" s="591"/>
      <c r="I976" s="591"/>
      <c r="J976" s="590"/>
      <c r="K976" s="590"/>
      <c r="L976" s="590"/>
      <c r="M976" s="590"/>
      <c r="N976" s="590"/>
      <c r="O976" s="590"/>
      <c r="P976" s="590"/>
      <c r="Q976" s="590"/>
      <c r="R976" s="590"/>
      <c r="S976" s="590"/>
      <c r="T976" s="590"/>
      <c r="U976" s="590"/>
      <c r="V976" s="590"/>
      <c r="W976" s="590"/>
      <c r="X976" s="591"/>
      <c r="Y976" s="591"/>
      <c r="Z976" s="591"/>
    </row>
    <row r="977" spans="1:26">
      <c r="A977" s="591"/>
      <c r="B977" s="591"/>
      <c r="C977" s="591"/>
      <c r="D977" s="590"/>
      <c r="E977" s="590"/>
      <c r="F977" s="591"/>
      <c r="G977" s="591"/>
      <c r="H977" s="591"/>
      <c r="I977" s="591"/>
      <c r="J977" s="590"/>
      <c r="K977" s="590"/>
      <c r="L977" s="590"/>
      <c r="M977" s="590"/>
      <c r="N977" s="590"/>
      <c r="O977" s="590"/>
      <c r="P977" s="590"/>
      <c r="Q977" s="590"/>
      <c r="R977" s="590"/>
      <c r="S977" s="590"/>
      <c r="T977" s="590"/>
      <c r="U977" s="590"/>
      <c r="V977" s="590"/>
      <c r="W977" s="590"/>
      <c r="X977" s="591"/>
      <c r="Y977" s="591"/>
      <c r="Z977" s="591"/>
    </row>
    <row r="978" spans="1:26">
      <c r="A978" s="591"/>
      <c r="B978" s="591"/>
      <c r="C978" s="591"/>
      <c r="D978" s="590"/>
      <c r="E978" s="590"/>
      <c r="F978" s="591"/>
      <c r="G978" s="591"/>
      <c r="H978" s="591"/>
      <c r="I978" s="591"/>
      <c r="J978" s="590"/>
      <c r="K978" s="590"/>
      <c r="L978" s="590"/>
      <c r="M978" s="590"/>
      <c r="N978" s="590"/>
      <c r="O978" s="590"/>
      <c r="P978" s="590"/>
      <c r="Q978" s="590"/>
      <c r="R978" s="590"/>
      <c r="S978" s="590"/>
      <c r="T978" s="590"/>
      <c r="U978" s="590"/>
      <c r="V978" s="590"/>
      <c r="W978" s="590"/>
      <c r="X978" s="591"/>
      <c r="Y978" s="591"/>
      <c r="Z978" s="591"/>
    </row>
    <row r="979" spans="1:26">
      <c r="A979" s="591"/>
      <c r="B979" s="591"/>
      <c r="C979" s="591"/>
      <c r="D979" s="590"/>
      <c r="E979" s="590"/>
      <c r="F979" s="591"/>
      <c r="G979" s="591"/>
      <c r="H979" s="591"/>
      <c r="I979" s="591"/>
      <c r="J979" s="590"/>
      <c r="K979" s="590"/>
      <c r="L979" s="590"/>
      <c r="M979" s="590"/>
      <c r="N979" s="590"/>
      <c r="O979" s="590"/>
      <c r="P979" s="590"/>
      <c r="Q979" s="590"/>
      <c r="R979" s="590"/>
      <c r="S979" s="590"/>
      <c r="T979" s="590"/>
      <c r="U979" s="590"/>
      <c r="V979" s="590"/>
      <c r="W979" s="590"/>
      <c r="X979" s="591"/>
      <c r="Y979" s="591"/>
      <c r="Z979" s="591"/>
    </row>
    <row r="980" spans="1:26">
      <c r="A980" s="591"/>
      <c r="B980" s="591"/>
      <c r="C980" s="591"/>
      <c r="D980" s="590"/>
      <c r="E980" s="590"/>
      <c r="F980" s="591"/>
      <c r="G980" s="591"/>
      <c r="H980" s="591"/>
      <c r="I980" s="591"/>
      <c r="J980" s="590"/>
      <c r="K980" s="590"/>
      <c r="L980" s="590"/>
      <c r="M980" s="590"/>
      <c r="N980" s="590"/>
      <c r="O980" s="590"/>
      <c r="P980" s="590"/>
      <c r="Q980" s="590"/>
      <c r="R980" s="590"/>
      <c r="S980" s="590"/>
      <c r="T980" s="590"/>
      <c r="U980" s="590"/>
      <c r="V980" s="590"/>
      <c r="W980" s="590"/>
      <c r="X980" s="591"/>
      <c r="Y980" s="591"/>
      <c r="Z980" s="591"/>
    </row>
    <row r="981" spans="1:26">
      <c r="A981" s="591"/>
      <c r="B981" s="591"/>
      <c r="C981" s="591"/>
      <c r="D981" s="590"/>
      <c r="E981" s="590"/>
      <c r="F981" s="591"/>
      <c r="G981" s="591"/>
      <c r="H981" s="591"/>
      <c r="I981" s="591"/>
      <c r="J981" s="590"/>
      <c r="K981" s="590"/>
      <c r="L981" s="590"/>
      <c r="M981" s="590"/>
      <c r="N981" s="590"/>
      <c r="O981" s="590"/>
      <c r="P981" s="590"/>
      <c r="Q981" s="590"/>
      <c r="R981" s="590"/>
      <c r="S981" s="590"/>
      <c r="T981" s="590"/>
      <c r="U981" s="590"/>
      <c r="V981" s="590"/>
      <c r="W981" s="590"/>
      <c r="X981" s="591"/>
      <c r="Y981" s="591"/>
      <c r="Z981" s="591"/>
    </row>
    <row r="982" spans="1:26">
      <c r="A982" s="591"/>
      <c r="B982" s="591"/>
      <c r="C982" s="591"/>
      <c r="D982" s="590"/>
      <c r="E982" s="590"/>
      <c r="F982" s="591"/>
      <c r="G982" s="591"/>
      <c r="H982" s="591"/>
      <c r="I982" s="591"/>
      <c r="J982" s="590"/>
      <c r="K982" s="590"/>
      <c r="L982" s="590"/>
      <c r="M982" s="590"/>
      <c r="N982" s="590"/>
      <c r="O982" s="590"/>
      <c r="P982" s="590"/>
      <c r="Q982" s="590"/>
      <c r="R982" s="590"/>
      <c r="S982" s="590"/>
      <c r="T982" s="590"/>
      <c r="U982" s="590"/>
      <c r="V982" s="590"/>
      <c r="W982" s="590"/>
      <c r="X982" s="591"/>
      <c r="Y982" s="591"/>
      <c r="Z982" s="591"/>
    </row>
    <row r="983" spans="1:26">
      <c r="A983" s="591"/>
      <c r="B983" s="591"/>
      <c r="C983" s="591"/>
      <c r="D983" s="590"/>
      <c r="E983" s="590"/>
      <c r="F983" s="591"/>
      <c r="G983" s="591"/>
      <c r="H983" s="591"/>
      <c r="I983" s="591"/>
      <c r="J983" s="590"/>
      <c r="K983" s="590"/>
      <c r="L983" s="590"/>
      <c r="M983" s="590"/>
      <c r="N983" s="590"/>
      <c r="O983" s="590"/>
      <c r="P983" s="590"/>
      <c r="Q983" s="590"/>
      <c r="R983" s="590"/>
      <c r="S983" s="590"/>
      <c r="T983" s="590"/>
      <c r="U983" s="590"/>
      <c r="V983" s="590"/>
      <c r="W983" s="590"/>
      <c r="X983" s="591"/>
      <c r="Y983" s="591"/>
      <c r="Z983" s="591"/>
    </row>
    <row r="984" spans="1:26">
      <c r="A984" s="591"/>
      <c r="B984" s="591"/>
      <c r="C984" s="591"/>
      <c r="D984" s="590"/>
      <c r="E984" s="590"/>
      <c r="F984" s="591"/>
      <c r="G984" s="591"/>
      <c r="H984" s="591"/>
      <c r="I984" s="591"/>
      <c r="J984" s="590"/>
      <c r="K984" s="590"/>
      <c r="L984" s="590"/>
      <c r="M984" s="590"/>
      <c r="N984" s="590"/>
      <c r="O984" s="590"/>
      <c r="P984" s="590"/>
      <c r="Q984" s="590"/>
      <c r="R984" s="590"/>
      <c r="S984" s="590"/>
      <c r="T984" s="590"/>
      <c r="U984" s="590"/>
      <c r="V984" s="590"/>
      <c r="W984" s="590"/>
      <c r="X984" s="591"/>
      <c r="Y984" s="591"/>
      <c r="Z984" s="591"/>
    </row>
    <row r="985" spans="1:26">
      <c r="A985" s="591"/>
      <c r="B985" s="591"/>
      <c r="C985" s="591"/>
      <c r="D985" s="590"/>
      <c r="E985" s="590"/>
      <c r="F985" s="591"/>
      <c r="G985" s="591"/>
      <c r="H985" s="591"/>
      <c r="I985" s="591"/>
      <c r="J985" s="590"/>
      <c r="K985" s="590"/>
      <c r="L985" s="590"/>
      <c r="M985" s="590"/>
      <c r="N985" s="590"/>
      <c r="O985" s="590"/>
      <c r="P985" s="590"/>
      <c r="Q985" s="590"/>
      <c r="R985" s="590"/>
      <c r="S985" s="590"/>
      <c r="T985" s="590"/>
      <c r="U985" s="590"/>
      <c r="V985" s="590"/>
      <c r="W985" s="590"/>
      <c r="X985" s="591"/>
      <c r="Y985" s="591"/>
      <c r="Z985" s="591"/>
    </row>
    <row r="986" spans="1:26">
      <c r="A986" s="591"/>
      <c r="B986" s="591"/>
      <c r="C986" s="591"/>
      <c r="D986" s="590"/>
      <c r="E986" s="590"/>
      <c r="F986" s="591"/>
      <c r="G986" s="591"/>
      <c r="H986" s="591"/>
      <c r="I986" s="591"/>
      <c r="J986" s="590"/>
      <c r="K986" s="590"/>
      <c r="L986" s="590"/>
      <c r="M986" s="590"/>
      <c r="N986" s="590"/>
      <c r="O986" s="590"/>
      <c r="P986" s="590"/>
      <c r="Q986" s="590"/>
      <c r="R986" s="590"/>
      <c r="S986" s="590"/>
      <c r="T986" s="590"/>
      <c r="U986" s="590"/>
      <c r="V986" s="590"/>
      <c r="W986" s="590"/>
      <c r="X986" s="591"/>
      <c r="Y986" s="591"/>
      <c r="Z986" s="591"/>
    </row>
    <row r="987" spans="1:26">
      <c r="A987" s="591"/>
      <c r="B987" s="591"/>
      <c r="C987" s="591"/>
      <c r="D987" s="590"/>
      <c r="E987" s="590"/>
      <c r="F987" s="591"/>
      <c r="G987" s="591"/>
      <c r="H987" s="591"/>
      <c r="I987" s="591"/>
      <c r="J987" s="590"/>
      <c r="K987" s="590"/>
      <c r="L987" s="590"/>
      <c r="M987" s="590"/>
      <c r="N987" s="590"/>
      <c r="O987" s="590"/>
      <c r="P987" s="590"/>
      <c r="Q987" s="590"/>
      <c r="R987" s="590"/>
      <c r="S987" s="590"/>
      <c r="T987" s="590"/>
      <c r="U987" s="590"/>
      <c r="V987" s="590"/>
      <c r="W987" s="590"/>
      <c r="X987" s="591"/>
      <c r="Y987" s="591"/>
      <c r="Z987" s="591"/>
    </row>
    <row r="988" spans="1:26">
      <c r="A988" s="591"/>
      <c r="B988" s="591"/>
      <c r="C988" s="591"/>
      <c r="D988" s="590"/>
      <c r="E988" s="590"/>
      <c r="F988" s="591"/>
      <c r="G988" s="591"/>
      <c r="H988" s="591"/>
      <c r="I988" s="591"/>
      <c r="J988" s="590"/>
      <c r="K988" s="590"/>
      <c r="L988" s="590"/>
      <c r="M988" s="590"/>
      <c r="N988" s="590"/>
      <c r="O988" s="590"/>
      <c r="P988" s="590"/>
      <c r="Q988" s="590"/>
      <c r="R988" s="590"/>
      <c r="S988" s="590"/>
      <c r="T988" s="590"/>
      <c r="U988" s="590"/>
      <c r="V988" s="590"/>
      <c r="W988" s="590"/>
      <c r="X988" s="591"/>
      <c r="Y988" s="591"/>
      <c r="Z988" s="591"/>
    </row>
    <row r="989" spans="1:26">
      <c r="A989" s="591"/>
      <c r="B989" s="591"/>
      <c r="C989" s="591"/>
      <c r="D989" s="590"/>
      <c r="E989" s="590"/>
      <c r="F989" s="591"/>
      <c r="G989" s="591"/>
      <c r="H989" s="591"/>
      <c r="I989" s="591"/>
      <c r="J989" s="590"/>
      <c r="K989" s="590"/>
      <c r="L989" s="590"/>
      <c r="M989" s="590"/>
      <c r="N989" s="590"/>
      <c r="O989" s="590"/>
      <c r="P989" s="590"/>
      <c r="Q989" s="590"/>
      <c r="R989" s="590"/>
      <c r="S989" s="590"/>
      <c r="T989" s="590"/>
      <c r="U989" s="590"/>
      <c r="V989" s="590"/>
      <c r="W989" s="590"/>
      <c r="X989" s="591"/>
      <c r="Y989" s="591"/>
      <c r="Z989" s="591"/>
    </row>
    <row r="990" spans="1:26">
      <c r="A990" s="591"/>
      <c r="B990" s="591"/>
      <c r="C990" s="591"/>
      <c r="D990" s="590"/>
      <c r="E990" s="590"/>
      <c r="F990" s="591"/>
      <c r="G990" s="591"/>
      <c r="H990" s="591"/>
      <c r="I990" s="591"/>
      <c r="J990" s="590"/>
      <c r="K990" s="590"/>
      <c r="L990" s="590"/>
      <c r="M990" s="590"/>
      <c r="N990" s="590"/>
      <c r="O990" s="590"/>
      <c r="P990" s="590"/>
      <c r="Q990" s="590"/>
      <c r="R990" s="590"/>
      <c r="S990" s="590"/>
      <c r="T990" s="590"/>
      <c r="U990" s="590"/>
      <c r="V990" s="590"/>
      <c r="W990" s="590"/>
      <c r="X990" s="591"/>
      <c r="Y990" s="591"/>
      <c r="Z990" s="591"/>
    </row>
    <row r="991" spans="1:26">
      <c r="A991" s="591"/>
      <c r="B991" s="591"/>
      <c r="C991" s="591"/>
      <c r="D991" s="590"/>
      <c r="E991" s="590"/>
      <c r="F991" s="591"/>
      <c r="G991" s="591"/>
      <c r="H991" s="591"/>
      <c r="I991" s="591"/>
      <c r="J991" s="590"/>
      <c r="K991" s="590"/>
      <c r="L991" s="590"/>
      <c r="M991" s="590"/>
      <c r="N991" s="590"/>
      <c r="O991" s="590"/>
      <c r="P991" s="590"/>
      <c r="Q991" s="590"/>
      <c r="R991" s="590"/>
      <c r="S991" s="590"/>
      <c r="T991" s="590"/>
      <c r="U991" s="590"/>
      <c r="V991" s="590"/>
      <c r="W991" s="590"/>
      <c r="X991" s="591"/>
      <c r="Y991" s="591"/>
      <c r="Z991" s="591"/>
    </row>
    <row r="992" spans="1:26">
      <c r="A992" s="591"/>
      <c r="B992" s="591"/>
      <c r="C992" s="591"/>
      <c r="D992" s="590"/>
      <c r="E992" s="590"/>
      <c r="F992" s="591"/>
      <c r="G992" s="591"/>
      <c r="H992" s="591"/>
      <c r="I992" s="591"/>
      <c r="J992" s="590"/>
      <c r="K992" s="590"/>
      <c r="L992" s="590"/>
      <c r="M992" s="590"/>
      <c r="N992" s="590"/>
      <c r="O992" s="590"/>
      <c r="P992" s="590"/>
      <c r="Q992" s="590"/>
      <c r="R992" s="590"/>
      <c r="S992" s="590"/>
      <c r="T992" s="590"/>
      <c r="U992" s="590"/>
      <c r="V992" s="590"/>
      <c r="W992" s="590"/>
      <c r="X992" s="591"/>
      <c r="Y992" s="591"/>
      <c r="Z992" s="591"/>
    </row>
    <row r="993" spans="1:26">
      <c r="A993" s="591"/>
      <c r="B993" s="591"/>
      <c r="C993" s="591"/>
      <c r="D993" s="590"/>
      <c r="E993" s="590"/>
      <c r="F993" s="591"/>
      <c r="G993" s="591"/>
      <c r="H993" s="591"/>
      <c r="I993" s="591"/>
      <c r="J993" s="590"/>
      <c r="K993" s="590"/>
      <c r="L993" s="590"/>
      <c r="M993" s="590"/>
      <c r="N993" s="590"/>
      <c r="O993" s="590"/>
      <c r="P993" s="590"/>
      <c r="Q993" s="590"/>
      <c r="R993" s="590"/>
      <c r="S993" s="590"/>
      <c r="T993" s="590"/>
      <c r="U993" s="590"/>
      <c r="V993" s="590"/>
      <c r="W993" s="590"/>
      <c r="X993" s="591"/>
      <c r="Y993" s="591"/>
      <c r="Z993" s="591"/>
    </row>
    <row r="994" spans="1:26">
      <c r="A994" s="591"/>
      <c r="B994" s="591"/>
      <c r="C994" s="591"/>
      <c r="D994" s="590"/>
      <c r="E994" s="590"/>
      <c r="F994" s="591"/>
      <c r="G994" s="591"/>
      <c r="H994" s="591"/>
      <c r="I994" s="591"/>
      <c r="J994" s="590"/>
      <c r="K994" s="590"/>
      <c r="L994" s="590"/>
      <c r="M994" s="590"/>
      <c r="N994" s="590"/>
      <c r="O994" s="590"/>
      <c r="P994" s="590"/>
      <c r="Q994" s="590"/>
      <c r="R994" s="590"/>
      <c r="S994" s="590"/>
      <c r="T994" s="590"/>
      <c r="U994" s="590"/>
      <c r="V994" s="590"/>
      <c r="W994" s="590"/>
      <c r="X994" s="591"/>
      <c r="Y994" s="591"/>
      <c r="Z994" s="591"/>
    </row>
    <row r="995" spans="1:26">
      <c r="A995" s="591"/>
      <c r="B995" s="591"/>
      <c r="C995" s="591"/>
      <c r="D995" s="590"/>
      <c r="E995" s="590"/>
      <c r="F995" s="591"/>
      <c r="G995" s="591"/>
      <c r="H995" s="591"/>
      <c r="I995" s="591"/>
      <c r="J995" s="590"/>
      <c r="K995" s="590"/>
      <c r="L995" s="590"/>
      <c r="M995" s="590"/>
      <c r="N995" s="590"/>
      <c r="O995" s="590"/>
      <c r="P995" s="590"/>
      <c r="Q995" s="590"/>
      <c r="R995" s="590"/>
      <c r="S995" s="590"/>
      <c r="T995" s="590"/>
      <c r="U995" s="590"/>
      <c r="V995" s="590"/>
      <c r="W995" s="590"/>
      <c r="X995" s="591"/>
      <c r="Y995" s="591"/>
      <c r="Z995" s="591"/>
    </row>
    <row r="996" spans="1:26">
      <c r="A996" s="591"/>
      <c r="B996" s="591"/>
      <c r="C996" s="591"/>
      <c r="D996" s="590"/>
      <c r="E996" s="590"/>
      <c r="F996" s="591"/>
      <c r="G996" s="591"/>
      <c r="H996" s="591"/>
      <c r="I996" s="591"/>
      <c r="J996" s="590"/>
      <c r="K996" s="590"/>
      <c r="L996" s="590"/>
      <c r="M996" s="590"/>
      <c r="N996" s="590"/>
      <c r="O996" s="590"/>
      <c r="P996" s="590"/>
      <c r="Q996" s="590"/>
      <c r="R996" s="590"/>
      <c r="S996" s="590"/>
      <c r="T996" s="590"/>
      <c r="U996" s="590"/>
      <c r="V996" s="590"/>
      <c r="W996" s="590"/>
      <c r="X996" s="591"/>
      <c r="Y996" s="591"/>
      <c r="Z996" s="591"/>
    </row>
    <row r="997" spans="1:26">
      <c r="A997" s="591"/>
      <c r="B997" s="591"/>
      <c r="C997" s="591"/>
      <c r="D997" s="590"/>
      <c r="E997" s="590"/>
      <c r="F997" s="591"/>
      <c r="G997" s="591"/>
      <c r="H997" s="591"/>
      <c r="I997" s="591"/>
      <c r="J997" s="590"/>
      <c r="K997" s="590"/>
      <c r="L997" s="590"/>
      <c r="M997" s="590"/>
      <c r="N997" s="590"/>
      <c r="O997" s="590"/>
      <c r="P997" s="590"/>
      <c r="Q997" s="590"/>
      <c r="R997" s="590"/>
      <c r="S997" s="590"/>
      <c r="T997" s="590"/>
      <c r="U997" s="590"/>
      <c r="V997" s="590"/>
      <c r="W997" s="590"/>
      <c r="X997" s="591"/>
      <c r="Y997" s="591"/>
      <c r="Z997" s="591"/>
    </row>
    <row r="998" spans="1:26">
      <c r="A998" s="591"/>
      <c r="B998" s="591"/>
      <c r="C998" s="591"/>
      <c r="D998" s="590"/>
      <c r="E998" s="590"/>
      <c r="F998" s="591"/>
      <c r="G998" s="591"/>
      <c r="H998" s="591"/>
      <c r="I998" s="591"/>
      <c r="J998" s="590"/>
      <c r="K998" s="590"/>
      <c r="L998" s="590"/>
      <c r="M998" s="590"/>
      <c r="N998" s="590"/>
      <c r="O998" s="590"/>
      <c r="P998" s="590"/>
      <c r="Q998" s="590"/>
      <c r="R998" s="590"/>
      <c r="S998" s="590"/>
      <c r="T998" s="590"/>
      <c r="U998" s="590"/>
      <c r="V998" s="590"/>
      <c r="W998" s="590"/>
      <c r="X998" s="591"/>
      <c r="Y998" s="591"/>
      <c r="Z998" s="591"/>
    </row>
    <row r="999" spans="1:26">
      <c r="A999" s="591"/>
      <c r="B999" s="591"/>
      <c r="C999" s="591"/>
      <c r="D999" s="590"/>
      <c r="E999" s="590"/>
      <c r="F999" s="591"/>
      <c r="G999" s="591"/>
      <c r="H999" s="591"/>
      <c r="I999" s="591"/>
      <c r="J999" s="590"/>
      <c r="K999" s="590"/>
      <c r="L999" s="590"/>
      <c r="M999" s="590"/>
      <c r="N999" s="590"/>
      <c r="O999" s="590"/>
      <c r="P999" s="590"/>
      <c r="Q999" s="590"/>
      <c r="R999" s="590"/>
      <c r="S999" s="590"/>
      <c r="T999" s="590"/>
      <c r="U999" s="590"/>
      <c r="V999" s="590"/>
      <c r="W999" s="590"/>
      <c r="X999" s="591"/>
      <c r="Y999" s="591"/>
      <c r="Z999" s="591"/>
    </row>
    <row r="1000" spans="1:26">
      <c r="A1000" s="591"/>
      <c r="B1000" s="591"/>
      <c r="C1000" s="591"/>
      <c r="D1000" s="590"/>
      <c r="E1000" s="590"/>
      <c r="F1000" s="591"/>
      <c r="G1000" s="591"/>
      <c r="H1000" s="591"/>
      <c r="I1000" s="591"/>
      <c r="J1000" s="590"/>
      <c r="K1000" s="590"/>
      <c r="L1000" s="590"/>
      <c r="M1000" s="590"/>
      <c r="N1000" s="590"/>
      <c r="O1000" s="590"/>
      <c r="P1000" s="590"/>
      <c r="Q1000" s="590"/>
      <c r="R1000" s="590"/>
      <c r="S1000" s="590"/>
      <c r="T1000" s="590"/>
      <c r="U1000" s="590"/>
      <c r="V1000" s="590"/>
      <c r="W1000" s="590"/>
      <c r="X1000" s="591"/>
      <c r="Y1000" s="591"/>
      <c r="Z1000" s="591"/>
    </row>
  </sheetData>
  <autoFilter ref="A4:W32"/>
  <mergeCells count="17">
    <mergeCell ref="A1:S1"/>
    <mergeCell ref="K3:W3"/>
    <mergeCell ref="F11:F12"/>
    <mergeCell ref="G11:G12"/>
    <mergeCell ref="H11:H12"/>
    <mergeCell ref="I11:I12"/>
    <mergeCell ref="W23:W25"/>
    <mergeCell ref="A14:A16"/>
    <mergeCell ref="B14:B16"/>
    <mergeCell ref="C14:C16"/>
    <mergeCell ref="D14:D16"/>
    <mergeCell ref="E14:E16"/>
    <mergeCell ref="A23:A25"/>
    <mergeCell ref="B23:B25"/>
    <mergeCell ref="C23:C25"/>
    <mergeCell ref="D23:D25"/>
    <mergeCell ref="E23:E25"/>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7"/>
  <sheetViews>
    <sheetView zoomScale="80" zoomScaleNormal="80" workbookViewId="0">
      <pane xSplit="5" ySplit="4" topLeftCell="F5" activePane="bottomRight" state="frozen"/>
      <selection pane="topRight" activeCell="F1" sqref="F1"/>
      <selection pane="bottomLeft" activeCell="A5" sqref="A5"/>
      <selection pane="bottomRight" activeCell="A2" sqref="A2"/>
    </sheetView>
  </sheetViews>
  <sheetFormatPr baseColWidth="10" defaultColWidth="14.42578125" defaultRowHeight="15"/>
  <cols>
    <col min="1" max="3" width="32.7109375" style="82" customWidth="1"/>
    <col min="4" max="5" width="20.7109375" style="221" customWidth="1"/>
    <col min="6" max="6" width="21.28515625" style="82" bestFit="1" customWidth="1"/>
    <col min="7" max="7" width="25" style="82" bestFit="1" customWidth="1"/>
    <col min="8" max="8" width="18.7109375" style="82" bestFit="1" customWidth="1"/>
    <col min="9" max="9" width="48.85546875" style="82" customWidth="1"/>
    <col min="10" max="10" width="14.5703125" style="82" bestFit="1" customWidth="1"/>
    <col min="11" max="11" width="13.140625" style="221" bestFit="1" customWidth="1"/>
    <col min="12" max="12" width="15.28515625" style="221" bestFit="1" customWidth="1"/>
    <col min="13" max="13" width="13.7109375" style="221" bestFit="1" customWidth="1"/>
    <col min="14" max="14" width="12.140625" style="221" bestFit="1" customWidth="1"/>
    <col min="15" max="16" width="12.42578125" style="221" bestFit="1" customWidth="1"/>
    <col min="17" max="17" width="12" style="221" bestFit="1" customWidth="1"/>
    <col min="18" max="18" width="14.5703125" style="221" bestFit="1" customWidth="1"/>
    <col min="19" max="19" width="18.140625" style="221" bestFit="1" customWidth="1"/>
    <col min="20" max="20" width="15.5703125" style="221" bestFit="1" customWidth="1"/>
    <col min="21" max="21" width="18" style="221" bestFit="1" customWidth="1"/>
    <col min="22" max="22" width="17" style="221" bestFit="1" customWidth="1"/>
    <col min="23" max="23" width="17.42578125" style="221" bestFit="1" customWidth="1"/>
    <col min="24" max="26" width="10.7109375" style="82" customWidth="1"/>
    <col min="27" max="16384" width="14.42578125" style="82"/>
  </cols>
  <sheetData>
    <row r="1" spans="1:26" s="648" customFormat="1" ht="50.1" customHeight="1">
      <c r="A1" s="748" t="s">
        <v>2143</v>
      </c>
      <c r="B1" s="749"/>
      <c r="C1" s="749"/>
      <c r="D1" s="749"/>
      <c r="E1" s="749"/>
      <c r="F1" s="749"/>
      <c r="G1" s="749"/>
      <c r="H1" s="749"/>
      <c r="I1" s="749"/>
      <c r="J1" s="749"/>
      <c r="K1" s="749"/>
      <c r="L1" s="749"/>
      <c r="M1" s="749"/>
      <c r="N1" s="749"/>
      <c r="O1" s="749"/>
      <c r="P1" s="749"/>
      <c r="Q1" s="749"/>
      <c r="R1" s="749"/>
      <c r="S1" s="749"/>
      <c r="T1" s="652"/>
      <c r="U1" s="652"/>
      <c r="V1" s="652"/>
      <c r="W1" s="652"/>
      <c r="X1" s="647"/>
      <c r="Y1" s="647"/>
      <c r="Z1" s="647"/>
    </row>
    <row r="2" spans="1:26" ht="32.1" customHeight="1">
      <c r="A2" s="133" t="s">
        <v>2144</v>
      </c>
      <c r="B2" s="133" t="s">
        <v>2486</v>
      </c>
      <c r="C2" s="133"/>
      <c r="D2" s="143"/>
      <c r="E2" s="143"/>
      <c r="F2" s="133"/>
      <c r="G2" s="133"/>
      <c r="H2" s="133"/>
      <c r="I2" s="133"/>
      <c r="J2" s="180"/>
      <c r="K2" s="143"/>
      <c r="L2" s="143"/>
      <c r="M2" s="143"/>
      <c r="N2" s="143"/>
      <c r="O2" s="143"/>
      <c r="P2" s="143"/>
      <c r="Q2" s="143"/>
      <c r="R2" s="143"/>
      <c r="S2" s="143"/>
      <c r="T2" s="164"/>
      <c r="U2" s="164"/>
      <c r="V2" s="164"/>
      <c r="W2" s="164"/>
      <c r="X2" s="128"/>
      <c r="Y2" s="128"/>
      <c r="Z2" s="128"/>
    </row>
    <row r="3" spans="1:26" ht="60">
      <c r="A3" s="134" t="s">
        <v>2145</v>
      </c>
      <c r="B3" s="134" t="s">
        <v>2146</v>
      </c>
      <c r="C3" s="134" t="s">
        <v>2147</v>
      </c>
      <c r="D3" s="144" t="s">
        <v>2148</v>
      </c>
      <c r="E3" s="144" t="s">
        <v>2149</v>
      </c>
      <c r="F3" s="136" t="s">
        <v>2150</v>
      </c>
      <c r="G3" s="136" t="s">
        <v>2151</v>
      </c>
      <c r="H3" s="136" t="s">
        <v>2152</v>
      </c>
      <c r="I3" s="136" t="s">
        <v>2153</v>
      </c>
      <c r="J3" s="181" t="s">
        <v>2154</v>
      </c>
      <c r="K3" s="770" t="s">
        <v>2155</v>
      </c>
      <c r="L3" s="771"/>
      <c r="M3" s="771"/>
      <c r="N3" s="771"/>
      <c r="O3" s="771"/>
      <c r="P3" s="771"/>
      <c r="Q3" s="771"/>
      <c r="R3" s="771"/>
      <c r="S3" s="771"/>
      <c r="T3" s="771"/>
      <c r="U3" s="771"/>
      <c r="V3" s="771"/>
      <c r="W3" s="772"/>
      <c r="X3" s="128"/>
      <c r="Y3" s="128"/>
      <c r="Z3" s="128"/>
    </row>
    <row r="4" spans="1:26">
      <c r="A4" s="134"/>
      <c r="B4" s="134"/>
      <c r="C4" s="134"/>
      <c r="D4" s="144"/>
      <c r="E4" s="144"/>
      <c r="F4" s="136"/>
      <c r="G4" s="136"/>
      <c r="H4" s="136"/>
      <c r="I4" s="136"/>
      <c r="J4" s="181"/>
      <c r="K4" s="174" t="s">
        <v>2156</v>
      </c>
      <c r="L4" s="174" t="s">
        <v>2157</v>
      </c>
      <c r="M4" s="174" t="s">
        <v>2158</v>
      </c>
      <c r="N4" s="174" t="s">
        <v>2159</v>
      </c>
      <c r="O4" s="174" t="s">
        <v>2160</v>
      </c>
      <c r="P4" s="175" t="s">
        <v>2161</v>
      </c>
      <c r="Q4" s="175" t="s">
        <v>2162</v>
      </c>
      <c r="R4" s="175" t="s">
        <v>2163</v>
      </c>
      <c r="S4" s="175" t="s">
        <v>2164</v>
      </c>
      <c r="T4" s="175" t="s">
        <v>2165</v>
      </c>
      <c r="U4" s="175" t="s">
        <v>2166</v>
      </c>
      <c r="V4" s="175" t="s">
        <v>2167</v>
      </c>
      <c r="W4" s="176" t="s">
        <v>2168</v>
      </c>
      <c r="X4" s="137"/>
      <c r="Y4" s="137"/>
      <c r="Z4" s="137"/>
    </row>
    <row r="5" spans="1:26" s="281" customFormat="1" ht="25.5">
      <c r="A5" s="257" t="s">
        <v>1334</v>
      </c>
      <c r="B5" s="258" t="s">
        <v>1354</v>
      </c>
      <c r="C5" s="258" t="s">
        <v>513</v>
      </c>
      <c r="D5" s="293">
        <v>1500</v>
      </c>
      <c r="E5" s="293">
        <v>1500</v>
      </c>
      <c r="F5" s="280" t="s">
        <v>2487</v>
      </c>
      <c r="G5" s="282">
        <v>44888</v>
      </c>
      <c r="H5" s="445" t="s">
        <v>2488</v>
      </c>
      <c r="I5" s="280" t="s">
        <v>2489</v>
      </c>
      <c r="J5" s="259">
        <v>1500</v>
      </c>
      <c r="K5" s="293">
        <v>1500</v>
      </c>
      <c r="L5" s="293"/>
      <c r="M5" s="293"/>
      <c r="N5" s="293"/>
      <c r="O5" s="293"/>
      <c r="P5" s="293"/>
      <c r="Q5" s="293"/>
      <c r="R5" s="293"/>
      <c r="S5" s="293"/>
      <c r="T5" s="293"/>
      <c r="U5" s="293"/>
      <c r="V5" s="293"/>
      <c r="W5" s="293">
        <f t="shared" ref="W5:W18" si="0">SUM(K5:V5)</f>
        <v>1500</v>
      </c>
      <c r="X5" s="265"/>
      <c r="Y5" s="265"/>
      <c r="Z5" s="265"/>
    </row>
    <row r="6" spans="1:26" s="281" customFormat="1" ht="38.25">
      <c r="A6" s="257" t="s">
        <v>1334</v>
      </c>
      <c r="B6" s="257" t="s">
        <v>1354</v>
      </c>
      <c r="C6" s="257" t="s">
        <v>178</v>
      </c>
      <c r="D6" s="358">
        <v>7001</v>
      </c>
      <c r="E6" s="358">
        <v>7001</v>
      </c>
      <c r="F6" s="283" t="s">
        <v>2490</v>
      </c>
      <c r="G6" s="284">
        <v>44630</v>
      </c>
      <c r="H6" s="446">
        <v>44926</v>
      </c>
      <c r="I6" s="283" t="s">
        <v>2491</v>
      </c>
      <c r="J6" s="285">
        <v>84012</v>
      </c>
      <c r="K6" s="358">
        <v>7001</v>
      </c>
      <c r="L6" s="358"/>
      <c r="M6" s="358"/>
      <c r="N6" s="293"/>
      <c r="O6" s="293"/>
      <c r="P6" s="293"/>
      <c r="Q6" s="293"/>
      <c r="R6" s="293"/>
      <c r="S6" s="293"/>
      <c r="T6" s="293"/>
      <c r="U6" s="293"/>
      <c r="V6" s="293"/>
      <c r="W6" s="293">
        <f t="shared" si="0"/>
        <v>7001</v>
      </c>
      <c r="X6" s="265"/>
      <c r="Y6" s="265"/>
      <c r="Z6" s="265"/>
    </row>
    <row r="7" spans="1:26" s="281" customFormat="1" ht="63.75">
      <c r="A7" s="768" t="s">
        <v>1334</v>
      </c>
      <c r="B7" s="768" t="s">
        <v>1354</v>
      </c>
      <c r="C7" s="768" t="s">
        <v>516</v>
      </c>
      <c r="D7" s="769">
        <v>1435944.8</v>
      </c>
      <c r="E7" s="769">
        <v>1435944.73</v>
      </c>
      <c r="F7" s="286" t="s">
        <v>2492</v>
      </c>
      <c r="G7" s="287">
        <v>44649</v>
      </c>
      <c r="H7" s="447">
        <v>44926</v>
      </c>
      <c r="I7" s="286" t="s">
        <v>2493</v>
      </c>
      <c r="J7" s="288">
        <v>485114.62</v>
      </c>
      <c r="K7" s="431">
        <v>370978.66</v>
      </c>
      <c r="L7" s="431"/>
      <c r="M7" s="431"/>
      <c r="N7" s="432"/>
      <c r="O7" s="293"/>
      <c r="P7" s="293"/>
      <c r="Q7" s="293"/>
      <c r="R7" s="293"/>
      <c r="S7" s="293"/>
      <c r="T7" s="293"/>
      <c r="U7" s="293"/>
      <c r="V7" s="293"/>
      <c r="W7" s="293">
        <f t="shared" si="0"/>
        <v>370978.66</v>
      </c>
      <c r="X7" s="265"/>
      <c r="Y7" s="265"/>
      <c r="Z7" s="265"/>
    </row>
    <row r="8" spans="1:26" s="281" customFormat="1" ht="76.5">
      <c r="A8" s="768"/>
      <c r="B8" s="768"/>
      <c r="C8" s="768"/>
      <c r="D8" s="769"/>
      <c r="E8" s="769"/>
      <c r="F8" s="286" t="s">
        <v>2494</v>
      </c>
      <c r="G8" s="287">
        <v>44698</v>
      </c>
      <c r="H8" s="447">
        <v>45016</v>
      </c>
      <c r="I8" s="286" t="s">
        <v>2495</v>
      </c>
      <c r="J8" s="288">
        <v>1677881.52</v>
      </c>
      <c r="K8" s="431"/>
      <c r="L8" s="431">
        <v>182243.73</v>
      </c>
      <c r="M8" s="431"/>
      <c r="N8" s="432"/>
      <c r="O8" s="293">
        <v>882722.34</v>
      </c>
      <c r="P8" s="293"/>
      <c r="Q8" s="293">
        <v>7.0000000000000007E-2</v>
      </c>
      <c r="R8" s="293"/>
      <c r="S8" s="293"/>
      <c r="T8" s="293"/>
      <c r="U8" s="293"/>
      <c r="V8" s="293"/>
      <c r="W8" s="293">
        <f t="shared" si="0"/>
        <v>1064966.1400000001</v>
      </c>
      <c r="X8" s="265"/>
      <c r="Y8" s="265"/>
      <c r="Z8" s="265"/>
    </row>
    <row r="9" spans="1:26" s="281" customFormat="1" ht="22.5" customHeight="1">
      <c r="A9" s="768" t="s">
        <v>1334</v>
      </c>
      <c r="B9" s="768" t="s">
        <v>1354</v>
      </c>
      <c r="C9" s="768" t="s">
        <v>1358</v>
      </c>
      <c r="D9" s="769">
        <v>10825.09</v>
      </c>
      <c r="E9" s="769">
        <v>10787.95</v>
      </c>
      <c r="F9" s="286" t="s">
        <v>2496</v>
      </c>
      <c r="G9" s="287">
        <v>44635</v>
      </c>
      <c r="H9" s="447">
        <v>44926</v>
      </c>
      <c r="I9" s="286" t="s">
        <v>2497</v>
      </c>
      <c r="J9" s="288">
        <v>29997</v>
      </c>
      <c r="K9" s="431">
        <v>2999.7</v>
      </c>
      <c r="L9" s="431"/>
      <c r="M9" s="431"/>
      <c r="N9" s="432"/>
      <c r="O9" s="293"/>
      <c r="P9" s="293"/>
      <c r="Q9" s="293"/>
      <c r="R9" s="293"/>
      <c r="S9" s="293"/>
      <c r="T9" s="293"/>
      <c r="U9" s="293"/>
      <c r="V9" s="293"/>
      <c r="W9" s="293">
        <f t="shared" si="0"/>
        <v>2999.7</v>
      </c>
      <c r="X9" s="265"/>
      <c r="Y9" s="265"/>
      <c r="Z9" s="265"/>
    </row>
    <row r="10" spans="1:26" s="281" customFormat="1" ht="25.5">
      <c r="A10" s="768"/>
      <c r="B10" s="768"/>
      <c r="C10" s="768"/>
      <c r="D10" s="769"/>
      <c r="E10" s="769"/>
      <c r="F10" s="286" t="s">
        <v>2498</v>
      </c>
      <c r="G10" s="287">
        <v>44708</v>
      </c>
      <c r="H10" s="447">
        <v>44926</v>
      </c>
      <c r="I10" s="286" t="s">
        <v>2499</v>
      </c>
      <c r="J10" s="288">
        <v>16800.32</v>
      </c>
      <c r="K10" s="431">
        <v>2314.17</v>
      </c>
      <c r="L10" s="431"/>
      <c r="M10" s="431"/>
      <c r="N10" s="432"/>
      <c r="O10" s="293"/>
      <c r="P10" s="293"/>
      <c r="Q10" s="293"/>
      <c r="R10" s="293"/>
      <c r="S10" s="293"/>
      <c r="T10" s="293"/>
      <c r="U10" s="293"/>
      <c r="V10" s="293"/>
      <c r="W10" s="293">
        <f t="shared" si="0"/>
        <v>2314.17</v>
      </c>
      <c r="X10" s="265"/>
      <c r="Y10" s="265"/>
      <c r="Z10" s="265"/>
    </row>
    <row r="11" spans="1:26" s="281" customFormat="1" ht="25.5">
      <c r="A11" s="768"/>
      <c r="B11" s="768"/>
      <c r="C11" s="768"/>
      <c r="D11" s="769"/>
      <c r="E11" s="769"/>
      <c r="F11" s="286" t="s">
        <v>2500</v>
      </c>
      <c r="G11" s="287">
        <v>44645</v>
      </c>
      <c r="H11" s="447">
        <v>44926</v>
      </c>
      <c r="I11" s="286" t="s">
        <v>2501</v>
      </c>
      <c r="J11" s="288">
        <v>9599.9599999999991</v>
      </c>
      <c r="K11" s="431">
        <v>1005.62</v>
      </c>
      <c r="L11" s="431"/>
      <c r="M11" s="431"/>
      <c r="N11" s="432"/>
      <c r="O11" s="293"/>
      <c r="P11" s="293"/>
      <c r="Q11" s="293"/>
      <c r="R11" s="293"/>
      <c r="S11" s="293"/>
      <c r="T11" s="293"/>
      <c r="U11" s="293"/>
      <c r="V11" s="293"/>
      <c r="W11" s="293">
        <f t="shared" si="0"/>
        <v>1005.62</v>
      </c>
      <c r="X11" s="265"/>
      <c r="Y11" s="265"/>
      <c r="Z11" s="265"/>
    </row>
    <row r="12" spans="1:26" s="281" customFormat="1" ht="25.5">
      <c r="A12" s="768"/>
      <c r="B12" s="768"/>
      <c r="C12" s="768"/>
      <c r="D12" s="769"/>
      <c r="E12" s="769"/>
      <c r="F12" s="286" t="s">
        <v>2502</v>
      </c>
      <c r="G12" s="287">
        <v>44677</v>
      </c>
      <c r="H12" s="447">
        <v>44926</v>
      </c>
      <c r="I12" s="286" t="s">
        <v>2503</v>
      </c>
      <c r="J12" s="288">
        <v>11199.9</v>
      </c>
      <c r="K12" s="431"/>
      <c r="L12" s="431"/>
      <c r="M12" s="431"/>
      <c r="N12" s="432">
        <v>457.12</v>
      </c>
      <c r="O12" s="293"/>
      <c r="P12" s="293">
        <v>37.14</v>
      </c>
      <c r="Q12" s="293"/>
      <c r="R12" s="293"/>
      <c r="S12" s="293"/>
      <c r="T12" s="293"/>
      <c r="U12" s="293"/>
      <c r="V12" s="293"/>
      <c r="W12" s="293">
        <f t="shared" si="0"/>
        <v>494.26</v>
      </c>
      <c r="X12" s="265"/>
      <c r="Y12" s="265"/>
      <c r="Z12" s="265"/>
    </row>
    <row r="13" spans="1:26" s="281" customFormat="1" ht="25.5">
      <c r="A13" s="768"/>
      <c r="B13" s="768"/>
      <c r="C13" s="768"/>
      <c r="D13" s="769"/>
      <c r="E13" s="769"/>
      <c r="F13" s="286" t="s">
        <v>2504</v>
      </c>
      <c r="G13" s="287">
        <v>44645</v>
      </c>
      <c r="H13" s="447">
        <v>44926</v>
      </c>
      <c r="I13" s="286" t="s">
        <v>2505</v>
      </c>
      <c r="J13" s="288">
        <v>15599.99</v>
      </c>
      <c r="K13" s="431">
        <v>1634.38</v>
      </c>
      <c r="L13" s="431"/>
      <c r="M13" s="431"/>
      <c r="N13" s="432"/>
      <c r="O13" s="293"/>
      <c r="P13" s="293"/>
      <c r="Q13" s="293"/>
      <c r="R13" s="293"/>
      <c r="S13" s="293"/>
      <c r="T13" s="293"/>
      <c r="U13" s="293"/>
      <c r="V13" s="293"/>
      <c r="W13" s="293">
        <f t="shared" si="0"/>
        <v>1634.38</v>
      </c>
      <c r="X13" s="265"/>
      <c r="Y13" s="265"/>
      <c r="Z13" s="265"/>
    </row>
    <row r="14" spans="1:26" s="281" customFormat="1" ht="25.5">
      <c r="A14" s="768"/>
      <c r="B14" s="768"/>
      <c r="C14" s="768"/>
      <c r="D14" s="769"/>
      <c r="E14" s="769"/>
      <c r="F14" s="286" t="s">
        <v>2506</v>
      </c>
      <c r="G14" s="287">
        <v>44677</v>
      </c>
      <c r="H14" s="447">
        <v>44926</v>
      </c>
      <c r="I14" s="286" t="s">
        <v>2507</v>
      </c>
      <c r="J14" s="288">
        <v>7279.88</v>
      </c>
      <c r="K14" s="431">
        <f>742.8+817.08</f>
        <v>1559.88</v>
      </c>
      <c r="L14" s="431"/>
      <c r="M14" s="431"/>
      <c r="N14" s="432">
        <v>817.08</v>
      </c>
      <c r="O14" s="293"/>
      <c r="P14" s="293"/>
      <c r="Q14" s="293"/>
      <c r="R14" s="293"/>
      <c r="S14" s="293"/>
      <c r="T14" s="293"/>
      <c r="U14" s="293"/>
      <c r="V14" s="293"/>
      <c r="W14" s="293">
        <f t="shared" si="0"/>
        <v>2376.96</v>
      </c>
      <c r="X14" s="265"/>
      <c r="Y14" s="265"/>
      <c r="Z14" s="265"/>
    </row>
    <row r="15" spans="1:26" s="281" customFormat="1" ht="25.5">
      <c r="A15" s="768" t="s">
        <v>1334</v>
      </c>
      <c r="B15" s="768" t="s">
        <v>1354</v>
      </c>
      <c r="C15" s="768" t="s">
        <v>1361</v>
      </c>
      <c r="D15" s="769">
        <v>6341</v>
      </c>
      <c r="E15" s="769">
        <v>4856</v>
      </c>
      <c r="F15" s="286" t="s">
        <v>2508</v>
      </c>
      <c r="G15" s="289">
        <v>44624</v>
      </c>
      <c r="H15" s="447">
        <v>44961</v>
      </c>
      <c r="I15" s="286" t="s">
        <v>2509</v>
      </c>
      <c r="J15" s="288">
        <v>10373</v>
      </c>
      <c r="K15" s="431">
        <v>943</v>
      </c>
      <c r="L15" s="431"/>
      <c r="M15" s="431">
        <v>943</v>
      </c>
      <c r="N15" s="432"/>
      <c r="O15" s="293"/>
      <c r="P15" s="293"/>
      <c r="Q15" s="293"/>
      <c r="R15" s="293"/>
      <c r="S15" s="293"/>
      <c r="T15" s="293"/>
      <c r="U15" s="293"/>
      <c r="V15" s="293"/>
      <c r="W15" s="293">
        <f t="shared" si="0"/>
        <v>1886</v>
      </c>
      <c r="X15" s="265"/>
      <c r="Y15" s="265"/>
      <c r="Z15" s="265"/>
    </row>
    <row r="16" spans="1:26" s="281" customFormat="1" ht="25.5">
      <c r="A16" s="768"/>
      <c r="B16" s="768"/>
      <c r="C16" s="768"/>
      <c r="D16" s="769"/>
      <c r="E16" s="769"/>
      <c r="F16" s="286" t="s">
        <v>2510</v>
      </c>
      <c r="G16" s="287">
        <v>44776</v>
      </c>
      <c r="H16" s="447">
        <v>45141</v>
      </c>
      <c r="I16" s="286" t="s">
        <v>2511</v>
      </c>
      <c r="J16" s="288">
        <v>5940</v>
      </c>
      <c r="K16" s="431">
        <v>495</v>
      </c>
      <c r="L16" s="431">
        <v>495</v>
      </c>
      <c r="M16" s="431">
        <v>990</v>
      </c>
      <c r="N16" s="432"/>
      <c r="O16" s="293">
        <v>990</v>
      </c>
      <c r="P16" s="293"/>
      <c r="Q16" s="293">
        <v>495</v>
      </c>
      <c r="R16" s="293">
        <v>495</v>
      </c>
      <c r="S16" s="293">
        <v>495</v>
      </c>
      <c r="T16" s="293"/>
      <c r="U16" s="293"/>
      <c r="V16" s="293"/>
      <c r="W16" s="293">
        <f t="shared" si="0"/>
        <v>4455</v>
      </c>
      <c r="X16" s="265"/>
      <c r="Y16" s="265"/>
      <c r="Z16" s="265"/>
    </row>
    <row r="17" spans="1:26" s="281" customFormat="1" ht="76.5">
      <c r="A17" s="290" t="s">
        <v>1334</v>
      </c>
      <c r="B17" s="290" t="s">
        <v>1354</v>
      </c>
      <c r="C17" s="290" t="s">
        <v>363</v>
      </c>
      <c r="D17" s="431">
        <v>103906.72</v>
      </c>
      <c r="E17" s="431">
        <v>54289.84</v>
      </c>
      <c r="F17" s="286" t="s">
        <v>2512</v>
      </c>
      <c r="G17" s="291">
        <v>44897</v>
      </c>
      <c r="H17" s="447">
        <v>45049</v>
      </c>
      <c r="I17" s="286" t="s">
        <v>2513</v>
      </c>
      <c r="J17" s="288">
        <v>103906.72</v>
      </c>
      <c r="K17" s="431"/>
      <c r="L17" s="431"/>
      <c r="M17" s="431">
        <v>1502</v>
      </c>
      <c r="N17" s="432"/>
      <c r="O17" s="293">
        <v>52787.839999999997</v>
      </c>
      <c r="P17" s="293"/>
      <c r="Q17" s="293"/>
      <c r="R17" s="293"/>
      <c r="S17" s="293">
        <v>15616.88</v>
      </c>
      <c r="T17" s="293">
        <v>10000</v>
      </c>
      <c r="U17" s="293">
        <v>10000</v>
      </c>
      <c r="V17" s="293">
        <v>14000</v>
      </c>
      <c r="W17" s="293">
        <f t="shared" si="0"/>
        <v>103906.72</v>
      </c>
      <c r="X17" s="265"/>
      <c r="Y17" s="265"/>
      <c r="Z17" s="265"/>
    </row>
    <row r="18" spans="1:26" s="281" customFormat="1" ht="38.25">
      <c r="A18" s="290" t="s">
        <v>1334</v>
      </c>
      <c r="B18" s="290" t="s">
        <v>1354</v>
      </c>
      <c r="C18" s="290" t="s">
        <v>416</v>
      </c>
      <c r="D18" s="431">
        <v>3520</v>
      </c>
      <c r="E18" s="431">
        <v>1920</v>
      </c>
      <c r="F18" s="292" t="s">
        <v>2514</v>
      </c>
      <c r="G18" s="287">
        <v>44817</v>
      </c>
      <c r="H18" s="448" t="s">
        <v>2515</v>
      </c>
      <c r="I18" s="286" t="s">
        <v>2516</v>
      </c>
      <c r="J18" s="288">
        <v>3520</v>
      </c>
      <c r="K18" s="431">
        <v>320</v>
      </c>
      <c r="L18" s="431"/>
      <c r="M18" s="431">
        <v>640</v>
      </c>
      <c r="N18" s="432">
        <v>640</v>
      </c>
      <c r="O18" s="293">
        <v>320</v>
      </c>
      <c r="P18" s="293">
        <v>320</v>
      </c>
      <c r="Q18" s="293">
        <v>320</v>
      </c>
      <c r="R18" s="293">
        <v>320</v>
      </c>
      <c r="S18" s="293">
        <v>320</v>
      </c>
      <c r="T18" s="293">
        <v>320</v>
      </c>
      <c r="U18" s="293"/>
      <c r="V18" s="293"/>
      <c r="W18" s="293">
        <f t="shared" si="0"/>
        <v>3520</v>
      </c>
      <c r="X18" s="265"/>
      <c r="Y18" s="265"/>
      <c r="Z18" s="265"/>
    </row>
    <row r="19" spans="1:26">
      <c r="A19" s="140"/>
      <c r="B19" s="140"/>
      <c r="C19" s="140"/>
      <c r="D19" s="177">
        <f>SUM(D5:D18)</f>
        <v>1569038.61</v>
      </c>
      <c r="E19" s="177">
        <f>SUM(E5:E18)</f>
        <v>1516299.52</v>
      </c>
      <c r="F19" s="140"/>
      <c r="G19" s="140"/>
      <c r="H19" s="140"/>
      <c r="I19" s="140"/>
      <c r="J19" s="185">
        <f t="shared" ref="J19:W19" si="1">SUM(J5:J18)</f>
        <v>2462724.91</v>
      </c>
      <c r="K19" s="177">
        <f t="shared" si="1"/>
        <v>390751.41</v>
      </c>
      <c r="L19" s="177">
        <f t="shared" si="1"/>
        <v>182738.73</v>
      </c>
      <c r="M19" s="177">
        <f t="shared" si="1"/>
        <v>4075</v>
      </c>
      <c r="N19" s="177">
        <f t="shared" si="1"/>
        <v>1914.2</v>
      </c>
      <c r="O19" s="177">
        <f t="shared" si="1"/>
        <v>936820.17999999993</v>
      </c>
      <c r="P19" s="177">
        <f t="shared" si="1"/>
        <v>357.14</v>
      </c>
      <c r="Q19" s="177">
        <f t="shared" si="1"/>
        <v>815.06999999999994</v>
      </c>
      <c r="R19" s="177">
        <f t="shared" si="1"/>
        <v>815</v>
      </c>
      <c r="S19" s="177">
        <f t="shared" si="1"/>
        <v>16431.879999999997</v>
      </c>
      <c r="T19" s="177">
        <f t="shared" si="1"/>
        <v>10320</v>
      </c>
      <c r="U19" s="177">
        <f t="shared" si="1"/>
        <v>10000</v>
      </c>
      <c r="V19" s="177">
        <f t="shared" si="1"/>
        <v>14000</v>
      </c>
      <c r="W19" s="177">
        <f t="shared" si="1"/>
        <v>1569038.6099999999</v>
      </c>
      <c r="X19" s="128"/>
      <c r="Y19" s="128"/>
      <c r="Z19" s="128"/>
    </row>
    <row r="20" spans="1:26">
      <c r="A20" s="128"/>
      <c r="B20" s="128"/>
      <c r="C20" s="128"/>
      <c r="D20" s="164"/>
      <c r="E20" s="164"/>
      <c r="F20" s="128"/>
      <c r="G20" s="128"/>
      <c r="H20" s="128"/>
      <c r="I20" s="128"/>
      <c r="J20" s="138"/>
      <c r="K20" s="164"/>
      <c r="L20" s="164"/>
      <c r="M20" s="164"/>
      <c r="N20" s="164"/>
      <c r="O20" s="164"/>
      <c r="P20" s="164"/>
      <c r="Q20" s="164"/>
      <c r="R20" s="164"/>
      <c r="S20" s="164"/>
      <c r="T20" s="164"/>
      <c r="U20" s="164"/>
      <c r="V20" s="164"/>
      <c r="W20" s="164"/>
      <c r="X20" s="128"/>
      <c r="Y20" s="128"/>
      <c r="Z20" s="128"/>
    </row>
    <row r="21" spans="1:26">
      <c r="A21" s="128"/>
      <c r="B21" s="128"/>
      <c r="C21" s="128"/>
      <c r="D21" s="164"/>
      <c r="E21" s="164"/>
      <c r="F21" s="128"/>
      <c r="G21" s="128"/>
      <c r="H21" s="128"/>
      <c r="I21" s="128"/>
      <c r="J21" s="138"/>
      <c r="K21" s="164"/>
      <c r="L21" s="164"/>
      <c r="M21" s="164"/>
      <c r="N21" s="164"/>
      <c r="O21" s="164"/>
      <c r="P21" s="164"/>
      <c r="Q21" s="164"/>
      <c r="R21" s="164"/>
      <c r="S21" s="164"/>
      <c r="T21" s="164"/>
      <c r="U21" s="164"/>
      <c r="V21" s="164"/>
      <c r="W21" s="164"/>
      <c r="X21" s="128"/>
      <c r="Y21" s="128"/>
      <c r="Z21" s="128"/>
    </row>
    <row r="22" spans="1:26">
      <c r="A22" s="128"/>
      <c r="B22" s="128"/>
      <c r="C22" s="128"/>
      <c r="D22" s="164"/>
      <c r="E22" s="164"/>
      <c r="F22" s="128"/>
      <c r="G22" s="128"/>
      <c r="H22" s="128"/>
      <c r="I22" s="128"/>
      <c r="J22" s="138"/>
      <c r="K22" s="164"/>
      <c r="L22" s="164"/>
      <c r="M22" s="164"/>
      <c r="N22" s="164"/>
      <c r="O22" s="164"/>
      <c r="P22" s="164"/>
      <c r="Q22" s="164"/>
      <c r="R22" s="164"/>
      <c r="S22" s="164"/>
      <c r="T22" s="164"/>
      <c r="U22" s="164"/>
      <c r="V22" s="164"/>
      <c r="W22" s="164"/>
      <c r="X22" s="128"/>
      <c r="Y22" s="128"/>
      <c r="Z22" s="128"/>
    </row>
    <row r="23" spans="1:26">
      <c r="A23" s="128"/>
      <c r="B23" s="128"/>
      <c r="C23" s="128"/>
      <c r="D23" s="164"/>
      <c r="E23" s="164"/>
      <c r="F23" s="128"/>
      <c r="G23" s="128"/>
      <c r="H23" s="128"/>
      <c r="I23" s="128"/>
      <c r="J23" s="138"/>
      <c r="K23" s="164"/>
      <c r="L23" s="164"/>
      <c r="M23" s="164"/>
      <c r="N23" s="164"/>
      <c r="O23" s="164"/>
      <c r="P23" s="164"/>
      <c r="Q23" s="164"/>
      <c r="R23" s="164"/>
      <c r="S23" s="164"/>
      <c r="T23" s="164"/>
      <c r="U23" s="164"/>
      <c r="V23" s="164"/>
      <c r="W23" s="164"/>
      <c r="X23" s="128"/>
      <c r="Y23" s="128"/>
      <c r="Z23" s="128"/>
    </row>
    <row r="24" spans="1:26">
      <c r="A24" s="128"/>
      <c r="B24" s="128"/>
      <c r="C24" s="128"/>
      <c r="D24" s="164"/>
      <c r="E24" s="164"/>
      <c r="F24" s="128"/>
      <c r="G24" s="128"/>
      <c r="H24" s="128"/>
      <c r="I24" s="128"/>
      <c r="J24" s="138"/>
      <c r="K24" s="164"/>
      <c r="L24" s="164"/>
      <c r="M24" s="164"/>
      <c r="N24" s="164"/>
      <c r="O24" s="164"/>
      <c r="P24" s="164"/>
      <c r="Q24" s="164"/>
      <c r="R24" s="164"/>
      <c r="S24" s="164"/>
      <c r="T24" s="164"/>
      <c r="U24" s="164"/>
      <c r="V24" s="164"/>
      <c r="W24" s="164"/>
      <c r="X24" s="128"/>
      <c r="Y24" s="128"/>
      <c r="Z24" s="128"/>
    </row>
    <row r="25" spans="1:26">
      <c r="A25" s="128"/>
      <c r="B25" s="128"/>
      <c r="C25" s="128"/>
      <c r="D25" s="164"/>
      <c r="E25" s="164"/>
      <c r="F25" s="128"/>
      <c r="G25" s="128"/>
      <c r="H25" s="128"/>
      <c r="I25" s="128"/>
      <c r="J25" s="138"/>
      <c r="K25" s="164"/>
      <c r="L25" s="164"/>
      <c r="M25" s="164"/>
      <c r="N25" s="164"/>
      <c r="O25" s="164"/>
      <c r="P25" s="164"/>
      <c r="Q25" s="164"/>
      <c r="R25" s="164"/>
      <c r="S25" s="164"/>
      <c r="T25" s="164"/>
      <c r="U25" s="164"/>
      <c r="V25" s="164"/>
      <c r="W25" s="164"/>
      <c r="X25" s="128"/>
      <c r="Y25" s="128"/>
      <c r="Z25" s="128"/>
    </row>
    <row r="26" spans="1:26">
      <c r="A26" s="128"/>
      <c r="B26" s="128"/>
      <c r="C26" s="128"/>
      <c r="D26" s="164"/>
      <c r="E26" s="164"/>
      <c r="F26" s="128"/>
      <c r="G26" s="128"/>
      <c r="H26" s="128"/>
      <c r="I26" s="128"/>
      <c r="J26" s="138"/>
      <c r="K26" s="164"/>
      <c r="L26" s="164"/>
      <c r="M26" s="164"/>
      <c r="N26" s="164"/>
      <c r="O26" s="164"/>
      <c r="P26" s="164"/>
      <c r="Q26" s="164"/>
      <c r="R26" s="164"/>
      <c r="S26" s="164"/>
      <c r="T26" s="164"/>
      <c r="U26" s="164"/>
      <c r="V26" s="164"/>
      <c r="W26" s="164"/>
      <c r="X26" s="128"/>
      <c r="Y26" s="128"/>
      <c r="Z26" s="128"/>
    </row>
    <row r="27" spans="1:26">
      <c r="A27" s="128"/>
      <c r="B27" s="128"/>
      <c r="C27" s="128"/>
      <c r="D27" s="164"/>
      <c r="E27" s="164"/>
      <c r="F27" s="128"/>
      <c r="G27" s="128"/>
      <c r="H27" s="128"/>
      <c r="I27" s="128"/>
      <c r="J27" s="138"/>
      <c r="K27" s="164"/>
      <c r="L27" s="164"/>
      <c r="M27" s="164"/>
      <c r="N27" s="164"/>
      <c r="O27" s="164"/>
      <c r="P27" s="164"/>
      <c r="Q27" s="164"/>
      <c r="R27" s="164"/>
      <c r="S27" s="164"/>
      <c r="T27" s="164"/>
      <c r="U27" s="164"/>
      <c r="V27" s="164"/>
      <c r="W27" s="164"/>
      <c r="X27" s="128"/>
      <c r="Y27" s="128"/>
      <c r="Z27" s="128"/>
    </row>
    <row r="28" spans="1:26">
      <c r="A28" s="128"/>
      <c r="B28" s="128"/>
      <c r="C28" s="128"/>
      <c r="D28" s="164"/>
      <c r="E28" s="164"/>
      <c r="F28" s="128"/>
      <c r="G28" s="128"/>
      <c r="H28" s="128"/>
      <c r="I28" s="128"/>
      <c r="J28" s="138"/>
      <c r="K28" s="164"/>
      <c r="L28" s="164"/>
      <c r="M28" s="164"/>
      <c r="N28" s="164"/>
      <c r="O28" s="164"/>
      <c r="P28" s="164"/>
      <c r="Q28" s="164"/>
      <c r="R28" s="164"/>
      <c r="S28" s="164"/>
      <c r="T28" s="164"/>
      <c r="U28" s="164"/>
      <c r="V28" s="164"/>
      <c r="W28" s="164"/>
      <c r="X28" s="128"/>
      <c r="Y28" s="128"/>
      <c r="Z28" s="128"/>
    </row>
    <row r="29" spans="1:26">
      <c r="A29" s="128"/>
      <c r="B29" s="128"/>
      <c r="C29" s="128"/>
      <c r="D29" s="164"/>
      <c r="E29" s="164"/>
      <c r="F29" s="128"/>
      <c r="G29" s="128"/>
      <c r="H29" s="128"/>
      <c r="I29" s="128"/>
      <c r="J29" s="138"/>
      <c r="K29" s="164"/>
      <c r="L29" s="164"/>
      <c r="M29" s="164"/>
      <c r="N29" s="164"/>
      <c r="O29" s="164"/>
      <c r="P29" s="164"/>
      <c r="Q29" s="164"/>
      <c r="R29" s="164"/>
      <c r="S29" s="164"/>
      <c r="T29" s="164"/>
      <c r="U29" s="164"/>
      <c r="V29" s="164"/>
      <c r="W29" s="164"/>
      <c r="X29" s="128"/>
      <c r="Y29" s="128"/>
      <c r="Z29" s="128"/>
    </row>
    <row r="30" spans="1:26">
      <c r="A30" s="128"/>
      <c r="B30" s="128"/>
      <c r="C30" s="128"/>
      <c r="D30" s="164"/>
      <c r="E30" s="164"/>
      <c r="F30" s="128"/>
      <c r="G30" s="128"/>
      <c r="H30" s="128"/>
      <c r="I30" s="128"/>
      <c r="J30" s="138"/>
      <c r="K30" s="164"/>
      <c r="L30" s="164"/>
      <c r="M30" s="164"/>
      <c r="N30" s="164"/>
      <c r="O30" s="164"/>
      <c r="P30" s="164"/>
      <c r="Q30" s="164"/>
      <c r="R30" s="164"/>
      <c r="S30" s="164"/>
      <c r="T30" s="164"/>
      <c r="U30" s="164"/>
      <c r="V30" s="164"/>
      <c r="W30" s="164"/>
      <c r="X30" s="128"/>
      <c r="Y30" s="128"/>
      <c r="Z30" s="128"/>
    </row>
    <row r="31" spans="1:26">
      <c r="A31" s="128"/>
      <c r="B31" s="128"/>
      <c r="C31" s="128"/>
      <c r="D31" s="164"/>
      <c r="E31" s="164"/>
      <c r="F31" s="128"/>
      <c r="G31" s="128"/>
      <c r="H31" s="128"/>
      <c r="I31" s="128"/>
      <c r="J31" s="138"/>
      <c r="K31" s="164"/>
      <c r="L31" s="164"/>
      <c r="M31" s="164"/>
      <c r="N31" s="164"/>
      <c r="O31" s="164"/>
      <c r="P31" s="164"/>
      <c r="Q31" s="164"/>
      <c r="R31" s="164"/>
      <c r="S31" s="164"/>
      <c r="T31" s="164"/>
      <c r="U31" s="164"/>
      <c r="V31" s="164"/>
      <c r="W31" s="164"/>
      <c r="X31" s="128"/>
      <c r="Y31" s="128"/>
      <c r="Z31" s="128"/>
    </row>
    <row r="32" spans="1:26">
      <c r="A32" s="128"/>
      <c r="B32" s="128"/>
      <c r="C32" s="128"/>
      <c r="D32" s="164"/>
      <c r="E32" s="164"/>
      <c r="F32" s="128"/>
      <c r="G32" s="128"/>
      <c r="H32" s="128"/>
      <c r="I32" s="128"/>
      <c r="J32" s="138"/>
      <c r="K32" s="164"/>
      <c r="L32" s="164"/>
      <c r="M32" s="164"/>
      <c r="N32" s="164"/>
      <c r="O32" s="164"/>
      <c r="P32" s="164"/>
      <c r="Q32" s="164"/>
      <c r="R32" s="164"/>
      <c r="S32" s="164"/>
      <c r="T32" s="164"/>
      <c r="U32" s="164"/>
      <c r="V32" s="164"/>
      <c r="W32" s="164"/>
      <c r="X32" s="128"/>
      <c r="Y32" s="128"/>
      <c r="Z32" s="128"/>
    </row>
    <row r="33" spans="1:26">
      <c r="A33" s="128"/>
      <c r="B33" s="128"/>
      <c r="C33" s="128"/>
      <c r="D33" s="164"/>
      <c r="E33" s="164"/>
      <c r="F33" s="128"/>
      <c r="G33" s="128"/>
      <c r="H33" s="128"/>
      <c r="I33" s="128"/>
      <c r="J33" s="138"/>
      <c r="K33" s="164"/>
      <c r="L33" s="164"/>
      <c r="M33" s="164"/>
      <c r="N33" s="164"/>
      <c r="O33" s="164"/>
      <c r="P33" s="164"/>
      <c r="Q33" s="164"/>
      <c r="R33" s="164"/>
      <c r="S33" s="164"/>
      <c r="T33" s="164"/>
      <c r="U33" s="164"/>
      <c r="V33" s="164"/>
      <c r="W33" s="164"/>
      <c r="X33" s="128"/>
      <c r="Y33" s="128"/>
      <c r="Z33" s="128"/>
    </row>
    <row r="34" spans="1:26">
      <c r="A34" s="128"/>
      <c r="B34" s="128"/>
      <c r="C34" s="128"/>
      <c r="D34" s="164"/>
      <c r="E34" s="164"/>
      <c r="F34" s="128"/>
      <c r="G34" s="128"/>
      <c r="H34" s="128"/>
      <c r="I34" s="128"/>
      <c r="J34" s="138"/>
      <c r="K34" s="164"/>
      <c r="L34" s="164"/>
      <c r="M34" s="164"/>
      <c r="N34" s="164"/>
      <c r="O34" s="164"/>
      <c r="P34" s="164"/>
      <c r="Q34" s="164"/>
      <c r="R34" s="164"/>
      <c r="S34" s="164"/>
      <c r="T34" s="164"/>
      <c r="U34" s="164"/>
      <c r="V34" s="164"/>
      <c r="W34" s="164"/>
      <c r="X34" s="128"/>
      <c r="Y34" s="128"/>
      <c r="Z34" s="128"/>
    </row>
    <row r="35" spans="1:26">
      <c r="A35" s="128"/>
      <c r="B35" s="128"/>
      <c r="C35" s="128"/>
      <c r="D35" s="164"/>
      <c r="E35" s="164"/>
      <c r="F35" s="128"/>
      <c r="G35" s="128"/>
      <c r="H35" s="128"/>
      <c r="I35" s="128"/>
      <c r="J35" s="138"/>
      <c r="K35" s="164"/>
      <c r="L35" s="164"/>
      <c r="M35" s="164"/>
      <c r="N35" s="164"/>
      <c r="O35" s="164"/>
      <c r="P35" s="164"/>
      <c r="Q35" s="164"/>
      <c r="R35" s="164"/>
      <c r="S35" s="164"/>
      <c r="T35" s="164"/>
      <c r="U35" s="164"/>
      <c r="V35" s="164"/>
      <c r="W35" s="164"/>
      <c r="X35" s="128"/>
      <c r="Y35" s="128"/>
      <c r="Z35" s="128"/>
    </row>
    <row r="36" spans="1:26">
      <c r="A36" s="128"/>
      <c r="B36" s="128"/>
      <c r="C36" s="128"/>
      <c r="D36" s="164"/>
      <c r="E36" s="164"/>
      <c r="F36" s="128"/>
      <c r="G36" s="128"/>
      <c r="H36" s="128"/>
      <c r="I36" s="128"/>
      <c r="J36" s="138"/>
      <c r="K36" s="164"/>
      <c r="L36" s="164"/>
      <c r="M36" s="164"/>
      <c r="N36" s="164"/>
      <c r="O36" s="164"/>
      <c r="P36" s="164"/>
      <c r="Q36" s="164"/>
      <c r="R36" s="164"/>
      <c r="S36" s="164"/>
      <c r="T36" s="164"/>
      <c r="U36" s="164"/>
      <c r="V36" s="164"/>
      <c r="W36" s="164"/>
      <c r="X36" s="128"/>
      <c r="Y36" s="128"/>
      <c r="Z36" s="128"/>
    </row>
    <row r="37" spans="1:26">
      <c r="A37" s="128"/>
      <c r="B37" s="128"/>
      <c r="C37" s="128"/>
      <c r="D37" s="164"/>
      <c r="E37" s="164"/>
      <c r="F37" s="128"/>
      <c r="G37" s="128"/>
      <c r="H37" s="128"/>
      <c r="I37" s="128"/>
      <c r="J37" s="138"/>
      <c r="K37" s="164"/>
      <c r="L37" s="164"/>
      <c r="M37" s="164"/>
      <c r="N37" s="164"/>
      <c r="O37" s="164"/>
      <c r="P37" s="164"/>
      <c r="Q37" s="164"/>
      <c r="R37" s="164"/>
      <c r="S37" s="164"/>
      <c r="T37" s="164"/>
      <c r="U37" s="164"/>
      <c r="V37" s="164"/>
      <c r="W37" s="164"/>
      <c r="X37" s="128"/>
      <c r="Y37" s="128"/>
      <c r="Z37" s="128"/>
    </row>
    <row r="38" spans="1:26">
      <c r="A38" s="128"/>
      <c r="B38" s="128"/>
      <c r="C38" s="128"/>
      <c r="D38" s="164"/>
      <c r="E38" s="164"/>
      <c r="F38" s="128"/>
      <c r="G38" s="128"/>
      <c r="H38" s="128"/>
      <c r="I38" s="128"/>
      <c r="J38" s="138"/>
      <c r="K38" s="164"/>
      <c r="L38" s="164"/>
      <c r="M38" s="164"/>
      <c r="N38" s="164"/>
      <c r="O38" s="164"/>
      <c r="P38" s="164"/>
      <c r="Q38" s="164"/>
      <c r="R38" s="164"/>
      <c r="S38" s="164"/>
      <c r="T38" s="164"/>
      <c r="U38" s="164"/>
      <c r="V38" s="164"/>
      <c r="W38" s="164"/>
      <c r="X38" s="128"/>
      <c r="Y38" s="128"/>
      <c r="Z38" s="128"/>
    </row>
    <row r="39" spans="1:26">
      <c r="A39" s="128"/>
      <c r="B39" s="128"/>
      <c r="C39" s="128"/>
      <c r="D39" s="164"/>
      <c r="E39" s="164"/>
      <c r="F39" s="128"/>
      <c r="G39" s="128"/>
      <c r="H39" s="128"/>
      <c r="I39" s="128"/>
      <c r="J39" s="138"/>
      <c r="K39" s="164"/>
      <c r="L39" s="164"/>
      <c r="M39" s="164"/>
      <c r="N39" s="164"/>
      <c r="O39" s="164"/>
      <c r="P39" s="164"/>
      <c r="Q39" s="164"/>
      <c r="R39" s="164"/>
      <c r="S39" s="164"/>
      <c r="T39" s="164"/>
      <c r="U39" s="164"/>
      <c r="V39" s="164"/>
      <c r="W39" s="164"/>
      <c r="X39" s="128"/>
      <c r="Y39" s="128"/>
      <c r="Z39" s="128"/>
    </row>
    <row r="40" spans="1:26">
      <c r="A40" s="128"/>
      <c r="B40" s="128"/>
      <c r="C40" s="128"/>
      <c r="D40" s="164"/>
      <c r="E40" s="164"/>
      <c r="F40" s="128"/>
      <c r="G40" s="128"/>
      <c r="H40" s="128"/>
      <c r="I40" s="128"/>
      <c r="J40" s="138"/>
      <c r="K40" s="164"/>
      <c r="L40" s="164"/>
      <c r="M40" s="164"/>
      <c r="N40" s="164"/>
      <c r="O40" s="164"/>
      <c r="P40" s="164"/>
      <c r="Q40" s="164"/>
      <c r="R40" s="164"/>
      <c r="S40" s="164"/>
      <c r="T40" s="164"/>
      <c r="U40" s="164"/>
      <c r="V40" s="164"/>
      <c r="W40" s="164"/>
      <c r="X40" s="128"/>
      <c r="Y40" s="128"/>
      <c r="Z40" s="128"/>
    </row>
    <row r="41" spans="1:26">
      <c r="A41" s="128"/>
      <c r="B41" s="128"/>
      <c r="C41" s="128"/>
      <c r="D41" s="164"/>
      <c r="E41" s="164"/>
      <c r="F41" s="128"/>
      <c r="G41" s="128"/>
      <c r="H41" s="128"/>
      <c r="I41" s="128"/>
      <c r="J41" s="138"/>
      <c r="K41" s="164"/>
      <c r="L41" s="164"/>
      <c r="M41" s="164"/>
      <c r="N41" s="164"/>
      <c r="O41" s="164"/>
      <c r="P41" s="164"/>
      <c r="Q41" s="164"/>
      <c r="R41" s="164"/>
      <c r="S41" s="164"/>
      <c r="T41" s="164"/>
      <c r="U41" s="164"/>
      <c r="V41" s="164"/>
      <c r="W41" s="164"/>
      <c r="X41" s="128"/>
      <c r="Y41" s="128"/>
      <c r="Z41" s="128"/>
    </row>
    <row r="42" spans="1:26">
      <c r="A42" s="128"/>
      <c r="B42" s="128"/>
      <c r="C42" s="128"/>
      <c r="D42" s="164"/>
      <c r="E42" s="164"/>
      <c r="F42" s="128"/>
      <c r="G42" s="128"/>
      <c r="H42" s="128"/>
      <c r="I42" s="128"/>
      <c r="J42" s="138"/>
      <c r="K42" s="164"/>
      <c r="L42" s="164"/>
      <c r="M42" s="164"/>
      <c r="N42" s="164"/>
      <c r="O42" s="164"/>
      <c r="P42" s="164"/>
      <c r="Q42" s="164"/>
      <c r="R42" s="164"/>
      <c r="S42" s="164"/>
      <c r="T42" s="164"/>
      <c r="U42" s="164"/>
      <c r="V42" s="164"/>
      <c r="W42" s="164"/>
      <c r="X42" s="128"/>
      <c r="Y42" s="128"/>
      <c r="Z42" s="128"/>
    </row>
    <row r="43" spans="1:26">
      <c r="A43" s="128"/>
      <c r="B43" s="128"/>
      <c r="C43" s="128"/>
      <c r="D43" s="164"/>
      <c r="E43" s="164"/>
      <c r="F43" s="128"/>
      <c r="G43" s="128"/>
      <c r="H43" s="128"/>
      <c r="I43" s="128"/>
      <c r="J43" s="138"/>
      <c r="K43" s="164"/>
      <c r="L43" s="164"/>
      <c r="M43" s="164"/>
      <c r="N43" s="164"/>
      <c r="O43" s="164"/>
      <c r="P43" s="164"/>
      <c r="Q43" s="164"/>
      <c r="R43" s="164"/>
      <c r="S43" s="164"/>
      <c r="T43" s="164"/>
      <c r="U43" s="164"/>
      <c r="V43" s="164"/>
      <c r="W43" s="164"/>
      <c r="X43" s="128"/>
      <c r="Y43" s="128"/>
      <c r="Z43" s="128"/>
    </row>
    <row r="44" spans="1:26">
      <c r="A44" s="128"/>
      <c r="B44" s="128"/>
      <c r="C44" s="128"/>
      <c r="D44" s="164"/>
      <c r="E44" s="164"/>
      <c r="F44" s="128"/>
      <c r="G44" s="128"/>
      <c r="H44" s="128"/>
      <c r="I44" s="128"/>
      <c r="J44" s="138"/>
      <c r="K44" s="164"/>
      <c r="L44" s="164"/>
      <c r="M44" s="164"/>
      <c r="N44" s="164"/>
      <c r="O44" s="164"/>
      <c r="P44" s="164"/>
      <c r="Q44" s="164"/>
      <c r="R44" s="164"/>
      <c r="S44" s="164"/>
      <c r="T44" s="164"/>
      <c r="U44" s="164"/>
      <c r="V44" s="164"/>
      <c r="W44" s="164"/>
      <c r="X44" s="128"/>
      <c r="Y44" s="128"/>
      <c r="Z44" s="128"/>
    </row>
    <row r="45" spans="1:26">
      <c r="A45" s="128"/>
      <c r="B45" s="128"/>
      <c r="C45" s="128"/>
      <c r="D45" s="164"/>
      <c r="E45" s="164"/>
      <c r="F45" s="128"/>
      <c r="G45" s="128"/>
      <c r="H45" s="128"/>
      <c r="I45" s="128"/>
      <c r="J45" s="138"/>
      <c r="K45" s="164"/>
      <c r="L45" s="164"/>
      <c r="M45" s="164"/>
      <c r="N45" s="164"/>
      <c r="O45" s="164"/>
      <c r="P45" s="164"/>
      <c r="Q45" s="164"/>
      <c r="R45" s="164"/>
      <c r="S45" s="164"/>
      <c r="T45" s="164"/>
      <c r="U45" s="164"/>
      <c r="V45" s="164"/>
      <c r="W45" s="164"/>
      <c r="X45" s="128"/>
      <c r="Y45" s="128"/>
      <c r="Z45" s="128"/>
    </row>
    <row r="46" spans="1:26">
      <c r="A46" s="128"/>
      <c r="B46" s="128"/>
      <c r="C46" s="128"/>
      <c r="D46" s="164"/>
      <c r="E46" s="164"/>
      <c r="F46" s="128"/>
      <c r="G46" s="128"/>
      <c r="H46" s="128"/>
      <c r="I46" s="128"/>
      <c r="J46" s="138"/>
      <c r="K46" s="164"/>
      <c r="L46" s="164"/>
      <c r="M46" s="164"/>
      <c r="N46" s="164"/>
      <c r="O46" s="164"/>
      <c r="P46" s="164"/>
      <c r="Q46" s="164"/>
      <c r="R46" s="164"/>
      <c r="S46" s="164"/>
      <c r="T46" s="164"/>
      <c r="U46" s="164"/>
      <c r="V46" s="164"/>
      <c r="W46" s="164"/>
      <c r="X46" s="128"/>
      <c r="Y46" s="128"/>
      <c r="Z46" s="128"/>
    </row>
    <row r="47" spans="1:26">
      <c r="A47" s="128"/>
      <c r="B47" s="128"/>
      <c r="C47" s="128"/>
      <c r="D47" s="164"/>
      <c r="E47" s="164"/>
      <c r="F47" s="128"/>
      <c r="G47" s="128"/>
      <c r="H47" s="128"/>
      <c r="I47" s="128"/>
      <c r="J47" s="138"/>
      <c r="K47" s="164"/>
      <c r="L47" s="164"/>
      <c r="M47" s="164"/>
      <c r="N47" s="164"/>
      <c r="O47" s="164"/>
      <c r="P47" s="164"/>
      <c r="Q47" s="164"/>
      <c r="R47" s="164"/>
      <c r="S47" s="164"/>
      <c r="T47" s="164"/>
      <c r="U47" s="164"/>
      <c r="V47" s="164"/>
      <c r="W47" s="164"/>
      <c r="X47" s="128"/>
      <c r="Y47" s="128"/>
      <c r="Z47" s="128"/>
    </row>
    <row r="48" spans="1:26">
      <c r="A48" s="128"/>
      <c r="B48" s="128"/>
      <c r="C48" s="128"/>
      <c r="D48" s="164"/>
      <c r="E48" s="164"/>
      <c r="F48" s="128"/>
      <c r="G48" s="128"/>
      <c r="H48" s="128"/>
      <c r="I48" s="128"/>
      <c r="J48" s="138"/>
      <c r="K48" s="164"/>
      <c r="L48" s="164"/>
      <c r="M48" s="164"/>
      <c r="N48" s="164"/>
      <c r="O48" s="164"/>
      <c r="P48" s="164"/>
      <c r="Q48" s="164"/>
      <c r="R48" s="164"/>
      <c r="S48" s="164"/>
      <c r="T48" s="164"/>
      <c r="U48" s="164"/>
      <c r="V48" s="164"/>
      <c r="W48" s="164"/>
      <c r="X48" s="128"/>
      <c r="Y48" s="128"/>
      <c r="Z48" s="128"/>
    </row>
    <row r="49" spans="1:26">
      <c r="A49" s="128"/>
      <c r="B49" s="128"/>
      <c r="C49" s="128"/>
      <c r="D49" s="164"/>
      <c r="E49" s="164"/>
      <c r="F49" s="128"/>
      <c r="G49" s="128"/>
      <c r="H49" s="128"/>
      <c r="I49" s="128"/>
      <c r="J49" s="138"/>
      <c r="K49" s="164"/>
      <c r="L49" s="164"/>
      <c r="M49" s="164"/>
      <c r="N49" s="164"/>
      <c r="O49" s="164"/>
      <c r="P49" s="164"/>
      <c r="Q49" s="164"/>
      <c r="R49" s="164"/>
      <c r="S49" s="164"/>
      <c r="T49" s="164"/>
      <c r="U49" s="164"/>
      <c r="V49" s="164"/>
      <c r="W49" s="164"/>
      <c r="X49" s="128"/>
      <c r="Y49" s="128"/>
      <c r="Z49" s="128"/>
    </row>
    <row r="50" spans="1:26">
      <c r="A50" s="128"/>
      <c r="B50" s="128"/>
      <c r="C50" s="128"/>
      <c r="D50" s="164"/>
      <c r="E50" s="164"/>
      <c r="F50" s="128"/>
      <c r="G50" s="128"/>
      <c r="H50" s="128"/>
      <c r="I50" s="128"/>
      <c r="J50" s="138"/>
      <c r="K50" s="164"/>
      <c r="L50" s="164"/>
      <c r="M50" s="164"/>
      <c r="N50" s="164"/>
      <c r="O50" s="164"/>
      <c r="P50" s="164"/>
      <c r="Q50" s="164"/>
      <c r="R50" s="164"/>
      <c r="S50" s="164"/>
      <c r="T50" s="164"/>
      <c r="U50" s="164"/>
      <c r="V50" s="164"/>
      <c r="W50" s="164"/>
      <c r="X50" s="128"/>
      <c r="Y50" s="128"/>
      <c r="Z50" s="128"/>
    </row>
    <row r="51" spans="1:26">
      <c r="A51" s="128"/>
      <c r="B51" s="128"/>
      <c r="C51" s="128"/>
      <c r="D51" s="164"/>
      <c r="E51" s="164"/>
      <c r="F51" s="128"/>
      <c r="G51" s="128"/>
      <c r="H51" s="128"/>
      <c r="I51" s="128"/>
      <c r="J51" s="138"/>
      <c r="K51" s="164"/>
      <c r="L51" s="164"/>
      <c r="M51" s="164"/>
      <c r="N51" s="164"/>
      <c r="O51" s="164"/>
      <c r="P51" s="164"/>
      <c r="Q51" s="164"/>
      <c r="R51" s="164"/>
      <c r="S51" s="164"/>
      <c r="T51" s="164"/>
      <c r="U51" s="164"/>
      <c r="V51" s="164"/>
      <c r="W51" s="164"/>
      <c r="X51" s="128"/>
      <c r="Y51" s="128"/>
      <c r="Z51" s="128"/>
    </row>
    <row r="52" spans="1:26">
      <c r="A52" s="128"/>
      <c r="B52" s="128"/>
      <c r="C52" s="128"/>
      <c r="D52" s="164"/>
      <c r="E52" s="164"/>
      <c r="F52" s="128"/>
      <c r="G52" s="128"/>
      <c r="H52" s="128"/>
      <c r="I52" s="128"/>
      <c r="J52" s="138"/>
      <c r="K52" s="164"/>
      <c r="L52" s="164"/>
      <c r="M52" s="164"/>
      <c r="N52" s="164"/>
      <c r="O52" s="164"/>
      <c r="P52" s="164"/>
      <c r="Q52" s="164"/>
      <c r="R52" s="164"/>
      <c r="S52" s="164"/>
      <c r="T52" s="164"/>
      <c r="U52" s="164"/>
      <c r="V52" s="164"/>
      <c r="W52" s="164"/>
      <c r="X52" s="128"/>
      <c r="Y52" s="128"/>
      <c r="Z52" s="128"/>
    </row>
    <row r="53" spans="1:26">
      <c r="A53" s="128"/>
      <c r="B53" s="128"/>
      <c r="C53" s="128"/>
      <c r="D53" s="164"/>
      <c r="E53" s="164"/>
      <c r="F53" s="128"/>
      <c r="G53" s="128"/>
      <c r="H53" s="128"/>
      <c r="I53" s="128"/>
      <c r="J53" s="138"/>
      <c r="K53" s="164"/>
      <c r="L53" s="164"/>
      <c r="M53" s="164"/>
      <c r="N53" s="164"/>
      <c r="O53" s="164"/>
      <c r="P53" s="164"/>
      <c r="Q53" s="164"/>
      <c r="R53" s="164"/>
      <c r="S53" s="164"/>
      <c r="T53" s="164"/>
      <c r="U53" s="164"/>
      <c r="V53" s="164"/>
      <c r="W53" s="164"/>
      <c r="X53" s="128"/>
      <c r="Y53" s="128"/>
      <c r="Z53" s="128"/>
    </row>
    <row r="54" spans="1:26">
      <c r="A54" s="128"/>
      <c r="B54" s="128"/>
      <c r="C54" s="128"/>
      <c r="D54" s="164"/>
      <c r="E54" s="164"/>
      <c r="F54" s="128"/>
      <c r="G54" s="128"/>
      <c r="H54" s="128"/>
      <c r="I54" s="128"/>
      <c r="J54" s="138"/>
      <c r="K54" s="164"/>
      <c r="L54" s="164"/>
      <c r="M54" s="164"/>
      <c r="N54" s="164"/>
      <c r="O54" s="164"/>
      <c r="P54" s="164"/>
      <c r="Q54" s="164"/>
      <c r="R54" s="164"/>
      <c r="S54" s="164"/>
      <c r="T54" s="164"/>
      <c r="U54" s="164"/>
      <c r="V54" s="164"/>
      <c r="W54" s="164"/>
      <c r="X54" s="128"/>
      <c r="Y54" s="128"/>
      <c r="Z54" s="128"/>
    </row>
    <row r="55" spans="1:26">
      <c r="A55" s="128"/>
      <c r="B55" s="128"/>
      <c r="C55" s="128"/>
      <c r="D55" s="164"/>
      <c r="E55" s="164"/>
      <c r="F55" s="128"/>
      <c r="G55" s="128"/>
      <c r="H55" s="128"/>
      <c r="I55" s="128"/>
      <c r="J55" s="138"/>
      <c r="K55" s="164"/>
      <c r="L55" s="164"/>
      <c r="M55" s="164"/>
      <c r="N55" s="164"/>
      <c r="O55" s="164"/>
      <c r="P55" s="164"/>
      <c r="Q55" s="164"/>
      <c r="R55" s="164"/>
      <c r="S55" s="164"/>
      <c r="T55" s="164"/>
      <c r="U55" s="164"/>
      <c r="V55" s="164"/>
      <c r="W55" s="164"/>
      <c r="X55" s="128"/>
      <c r="Y55" s="128"/>
      <c r="Z55" s="128"/>
    </row>
    <row r="56" spans="1:26">
      <c r="A56" s="128"/>
      <c r="B56" s="128"/>
      <c r="C56" s="128"/>
      <c r="D56" s="164"/>
      <c r="E56" s="164"/>
      <c r="F56" s="128"/>
      <c r="G56" s="128"/>
      <c r="H56" s="128"/>
      <c r="I56" s="128"/>
      <c r="J56" s="138"/>
      <c r="K56" s="164"/>
      <c r="L56" s="164"/>
      <c r="M56" s="164"/>
      <c r="N56" s="164"/>
      <c r="O56" s="164"/>
      <c r="P56" s="164"/>
      <c r="Q56" s="164"/>
      <c r="R56" s="164"/>
      <c r="S56" s="164"/>
      <c r="T56" s="164"/>
      <c r="U56" s="164"/>
      <c r="V56" s="164"/>
      <c r="W56" s="164"/>
      <c r="X56" s="128"/>
      <c r="Y56" s="128"/>
      <c r="Z56" s="128"/>
    </row>
    <row r="57" spans="1:26">
      <c r="A57" s="128"/>
      <c r="B57" s="128"/>
      <c r="C57" s="128"/>
      <c r="D57" s="164"/>
      <c r="E57" s="164"/>
      <c r="F57" s="128"/>
      <c r="G57" s="128"/>
      <c r="H57" s="128"/>
      <c r="I57" s="128"/>
      <c r="J57" s="138"/>
      <c r="K57" s="164"/>
      <c r="L57" s="164"/>
      <c r="M57" s="164"/>
      <c r="N57" s="164"/>
      <c r="O57" s="164"/>
      <c r="P57" s="164"/>
      <c r="Q57" s="164"/>
      <c r="R57" s="164"/>
      <c r="S57" s="164"/>
      <c r="T57" s="164"/>
      <c r="U57" s="164"/>
      <c r="V57" s="164"/>
      <c r="W57" s="164"/>
      <c r="X57" s="128"/>
      <c r="Y57" s="128"/>
      <c r="Z57" s="128"/>
    </row>
    <row r="58" spans="1:26">
      <c r="A58" s="128"/>
      <c r="B58" s="128"/>
      <c r="C58" s="128"/>
      <c r="D58" s="164"/>
      <c r="E58" s="164"/>
      <c r="F58" s="128"/>
      <c r="G58" s="128"/>
      <c r="H58" s="128"/>
      <c r="I58" s="128"/>
      <c r="J58" s="138"/>
      <c r="K58" s="164"/>
      <c r="L58" s="164"/>
      <c r="M58" s="164"/>
      <c r="N58" s="164"/>
      <c r="O58" s="164"/>
      <c r="P58" s="164"/>
      <c r="Q58" s="164"/>
      <c r="R58" s="164"/>
      <c r="S58" s="164"/>
      <c r="T58" s="164"/>
      <c r="U58" s="164"/>
      <c r="V58" s="164"/>
      <c r="W58" s="164"/>
      <c r="X58" s="128"/>
      <c r="Y58" s="128"/>
      <c r="Z58" s="128"/>
    </row>
    <row r="59" spans="1:26">
      <c r="A59" s="128"/>
      <c r="B59" s="128"/>
      <c r="C59" s="128"/>
      <c r="D59" s="164"/>
      <c r="E59" s="164"/>
      <c r="F59" s="128"/>
      <c r="G59" s="128"/>
      <c r="H59" s="128"/>
      <c r="I59" s="128"/>
      <c r="J59" s="138"/>
      <c r="K59" s="164"/>
      <c r="L59" s="164"/>
      <c r="M59" s="164"/>
      <c r="N59" s="164"/>
      <c r="O59" s="164"/>
      <c r="P59" s="164"/>
      <c r="Q59" s="164"/>
      <c r="R59" s="164"/>
      <c r="S59" s="164"/>
      <c r="T59" s="164"/>
      <c r="U59" s="164"/>
      <c r="V59" s="164"/>
      <c r="W59" s="164"/>
      <c r="X59" s="128"/>
      <c r="Y59" s="128"/>
      <c r="Z59" s="128"/>
    </row>
    <row r="60" spans="1:26">
      <c r="A60" s="128"/>
      <c r="B60" s="128"/>
      <c r="C60" s="128"/>
      <c r="D60" s="164"/>
      <c r="E60" s="164"/>
      <c r="F60" s="128"/>
      <c r="G60" s="128"/>
      <c r="H60" s="128"/>
      <c r="I60" s="128"/>
      <c r="J60" s="138"/>
      <c r="K60" s="164"/>
      <c r="L60" s="164"/>
      <c r="M60" s="164"/>
      <c r="N60" s="164"/>
      <c r="O60" s="164"/>
      <c r="P60" s="164"/>
      <c r="Q60" s="164"/>
      <c r="R60" s="164"/>
      <c r="S60" s="164"/>
      <c r="T60" s="164"/>
      <c r="U60" s="164"/>
      <c r="V60" s="164"/>
      <c r="W60" s="164"/>
      <c r="X60" s="128"/>
      <c r="Y60" s="128"/>
      <c r="Z60" s="128"/>
    </row>
    <row r="61" spans="1:26">
      <c r="A61" s="128"/>
      <c r="B61" s="128"/>
      <c r="C61" s="128"/>
      <c r="D61" s="164"/>
      <c r="E61" s="164"/>
      <c r="F61" s="128"/>
      <c r="G61" s="128"/>
      <c r="H61" s="128"/>
      <c r="I61" s="128"/>
      <c r="J61" s="138"/>
      <c r="K61" s="164"/>
      <c r="L61" s="164"/>
      <c r="M61" s="164"/>
      <c r="N61" s="164"/>
      <c r="O61" s="164"/>
      <c r="P61" s="164"/>
      <c r="Q61" s="164"/>
      <c r="R61" s="164"/>
      <c r="S61" s="164"/>
      <c r="T61" s="164"/>
      <c r="U61" s="164"/>
      <c r="V61" s="164"/>
      <c r="W61" s="164"/>
      <c r="X61" s="128"/>
      <c r="Y61" s="128"/>
      <c r="Z61" s="128"/>
    </row>
    <row r="62" spans="1:26">
      <c r="A62" s="128"/>
      <c r="B62" s="128"/>
      <c r="C62" s="128"/>
      <c r="D62" s="164"/>
      <c r="E62" s="164"/>
      <c r="F62" s="128"/>
      <c r="G62" s="128"/>
      <c r="H62" s="128"/>
      <c r="I62" s="128"/>
      <c r="J62" s="138"/>
      <c r="K62" s="164"/>
      <c r="L62" s="164"/>
      <c r="M62" s="164"/>
      <c r="N62" s="164"/>
      <c r="O62" s="164"/>
      <c r="P62" s="164"/>
      <c r="Q62" s="164"/>
      <c r="R62" s="164"/>
      <c r="S62" s="164"/>
      <c r="T62" s="164"/>
      <c r="U62" s="164"/>
      <c r="V62" s="164"/>
      <c r="W62" s="164"/>
      <c r="X62" s="128"/>
      <c r="Y62" s="128"/>
      <c r="Z62" s="128"/>
    </row>
    <row r="63" spans="1:26">
      <c r="A63" s="128"/>
      <c r="B63" s="128"/>
      <c r="C63" s="128"/>
      <c r="D63" s="164"/>
      <c r="E63" s="164"/>
      <c r="F63" s="128"/>
      <c r="G63" s="128"/>
      <c r="H63" s="128"/>
      <c r="I63" s="128"/>
      <c r="J63" s="138"/>
      <c r="K63" s="164"/>
      <c r="L63" s="164"/>
      <c r="M63" s="164"/>
      <c r="N63" s="164"/>
      <c r="O63" s="164"/>
      <c r="P63" s="164"/>
      <c r="Q63" s="164"/>
      <c r="R63" s="164"/>
      <c r="S63" s="164"/>
      <c r="T63" s="164"/>
      <c r="U63" s="164"/>
      <c r="V63" s="164"/>
      <c r="W63" s="164"/>
      <c r="X63" s="128"/>
      <c r="Y63" s="128"/>
      <c r="Z63" s="128"/>
    </row>
    <row r="64" spans="1:26">
      <c r="A64" s="128"/>
      <c r="B64" s="128"/>
      <c r="C64" s="128"/>
      <c r="D64" s="164"/>
      <c r="E64" s="164"/>
      <c r="F64" s="128"/>
      <c r="G64" s="128"/>
      <c r="H64" s="128"/>
      <c r="I64" s="128"/>
      <c r="J64" s="138"/>
      <c r="K64" s="164"/>
      <c r="L64" s="164"/>
      <c r="M64" s="164"/>
      <c r="N64" s="164"/>
      <c r="O64" s="164"/>
      <c r="P64" s="164"/>
      <c r="Q64" s="164"/>
      <c r="R64" s="164"/>
      <c r="S64" s="164"/>
      <c r="T64" s="164"/>
      <c r="U64" s="164"/>
      <c r="V64" s="164"/>
      <c r="W64" s="164"/>
      <c r="X64" s="128"/>
      <c r="Y64" s="128"/>
      <c r="Z64" s="128"/>
    </row>
    <row r="65" spans="1:26">
      <c r="A65" s="128"/>
      <c r="B65" s="128"/>
      <c r="C65" s="128"/>
      <c r="D65" s="164"/>
      <c r="E65" s="164"/>
      <c r="F65" s="128"/>
      <c r="G65" s="128"/>
      <c r="H65" s="128"/>
      <c r="I65" s="128"/>
      <c r="J65" s="138"/>
      <c r="K65" s="164"/>
      <c r="L65" s="164"/>
      <c r="M65" s="164"/>
      <c r="N65" s="164"/>
      <c r="O65" s="164"/>
      <c r="P65" s="164"/>
      <c r="Q65" s="164"/>
      <c r="R65" s="164"/>
      <c r="S65" s="164"/>
      <c r="T65" s="164"/>
      <c r="U65" s="164"/>
      <c r="V65" s="164"/>
      <c r="W65" s="164"/>
      <c r="X65" s="128"/>
      <c r="Y65" s="128"/>
      <c r="Z65" s="128"/>
    </row>
    <row r="66" spans="1:26">
      <c r="A66" s="128"/>
      <c r="B66" s="128"/>
      <c r="C66" s="128"/>
      <c r="D66" s="164"/>
      <c r="E66" s="164"/>
      <c r="F66" s="128"/>
      <c r="G66" s="128"/>
      <c r="H66" s="128"/>
      <c r="I66" s="128"/>
      <c r="J66" s="138"/>
      <c r="K66" s="164"/>
      <c r="L66" s="164"/>
      <c r="M66" s="164"/>
      <c r="N66" s="164"/>
      <c r="O66" s="164"/>
      <c r="P66" s="164"/>
      <c r="Q66" s="164"/>
      <c r="R66" s="164"/>
      <c r="S66" s="164"/>
      <c r="T66" s="164"/>
      <c r="U66" s="164"/>
      <c r="V66" s="164"/>
      <c r="W66" s="164"/>
      <c r="X66" s="128"/>
      <c r="Y66" s="128"/>
      <c r="Z66" s="128"/>
    </row>
    <row r="67" spans="1:26">
      <c r="A67" s="128"/>
      <c r="B67" s="128"/>
      <c r="C67" s="128"/>
      <c r="D67" s="164"/>
      <c r="E67" s="164"/>
      <c r="F67" s="128"/>
      <c r="G67" s="128"/>
      <c r="H67" s="128"/>
      <c r="I67" s="128"/>
      <c r="J67" s="138"/>
      <c r="K67" s="164"/>
      <c r="L67" s="164"/>
      <c r="M67" s="164"/>
      <c r="N67" s="164"/>
      <c r="O67" s="164"/>
      <c r="P67" s="164"/>
      <c r="Q67" s="164"/>
      <c r="R67" s="164"/>
      <c r="S67" s="164"/>
      <c r="T67" s="164"/>
      <c r="U67" s="164"/>
      <c r="V67" s="164"/>
      <c r="W67" s="164"/>
      <c r="X67" s="128"/>
      <c r="Y67" s="128"/>
      <c r="Z67" s="128"/>
    </row>
    <row r="68" spans="1:26">
      <c r="A68" s="128"/>
      <c r="B68" s="128"/>
      <c r="C68" s="128"/>
      <c r="D68" s="164"/>
      <c r="E68" s="164"/>
      <c r="F68" s="128"/>
      <c r="G68" s="128"/>
      <c r="H68" s="128"/>
      <c r="I68" s="128"/>
      <c r="J68" s="138"/>
      <c r="K68" s="164"/>
      <c r="L68" s="164"/>
      <c r="M68" s="164"/>
      <c r="N68" s="164"/>
      <c r="O68" s="164"/>
      <c r="P68" s="164"/>
      <c r="Q68" s="164"/>
      <c r="R68" s="164"/>
      <c r="S68" s="164"/>
      <c r="T68" s="164"/>
      <c r="U68" s="164"/>
      <c r="V68" s="164"/>
      <c r="W68" s="164"/>
      <c r="X68" s="128"/>
      <c r="Y68" s="128"/>
      <c r="Z68" s="128"/>
    </row>
    <row r="69" spans="1:26">
      <c r="A69" s="128"/>
      <c r="B69" s="128"/>
      <c r="C69" s="128"/>
      <c r="D69" s="164"/>
      <c r="E69" s="164"/>
      <c r="F69" s="128"/>
      <c r="G69" s="128"/>
      <c r="H69" s="128"/>
      <c r="I69" s="128"/>
      <c r="J69" s="138"/>
      <c r="K69" s="164"/>
      <c r="L69" s="164"/>
      <c r="M69" s="164"/>
      <c r="N69" s="164"/>
      <c r="O69" s="164"/>
      <c r="P69" s="164"/>
      <c r="Q69" s="164"/>
      <c r="R69" s="164"/>
      <c r="S69" s="164"/>
      <c r="T69" s="164"/>
      <c r="U69" s="164"/>
      <c r="V69" s="164"/>
      <c r="W69" s="164"/>
      <c r="X69" s="128"/>
      <c r="Y69" s="128"/>
      <c r="Z69" s="128"/>
    </row>
    <row r="70" spans="1:26">
      <c r="A70" s="128"/>
      <c r="B70" s="128"/>
      <c r="C70" s="128"/>
      <c r="D70" s="164"/>
      <c r="E70" s="164"/>
      <c r="F70" s="128"/>
      <c r="G70" s="128"/>
      <c r="H70" s="128"/>
      <c r="I70" s="128"/>
      <c r="J70" s="138"/>
      <c r="K70" s="164"/>
      <c r="L70" s="164"/>
      <c r="M70" s="164"/>
      <c r="N70" s="164"/>
      <c r="O70" s="164"/>
      <c r="P70" s="164"/>
      <c r="Q70" s="164"/>
      <c r="R70" s="164"/>
      <c r="S70" s="164"/>
      <c r="T70" s="164"/>
      <c r="U70" s="164"/>
      <c r="V70" s="164"/>
      <c r="W70" s="164"/>
      <c r="X70" s="128"/>
      <c r="Y70" s="128"/>
      <c r="Z70" s="128"/>
    </row>
    <row r="71" spans="1:26">
      <c r="A71" s="128"/>
      <c r="B71" s="128"/>
      <c r="C71" s="128"/>
      <c r="D71" s="164"/>
      <c r="E71" s="164"/>
      <c r="F71" s="128"/>
      <c r="G71" s="128"/>
      <c r="H71" s="128"/>
      <c r="I71" s="128"/>
      <c r="J71" s="138"/>
      <c r="K71" s="164"/>
      <c r="L71" s="164"/>
      <c r="M71" s="164"/>
      <c r="N71" s="164"/>
      <c r="O71" s="164"/>
      <c r="P71" s="164"/>
      <c r="Q71" s="164"/>
      <c r="R71" s="164"/>
      <c r="S71" s="164"/>
      <c r="T71" s="164"/>
      <c r="U71" s="164"/>
      <c r="V71" s="164"/>
      <c r="W71" s="164"/>
      <c r="X71" s="128"/>
      <c r="Y71" s="128"/>
      <c r="Z71" s="128"/>
    </row>
    <row r="72" spans="1:26">
      <c r="A72" s="128"/>
      <c r="B72" s="128"/>
      <c r="C72" s="128"/>
      <c r="D72" s="164"/>
      <c r="E72" s="164"/>
      <c r="F72" s="128"/>
      <c r="G72" s="128"/>
      <c r="H72" s="128"/>
      <c r="I72" s="128"/>
      <c r="J72" s="138"/>
      <c r="K72" s="164"/>
      <c r="L72" s="164"/>
      <c r="M72" s="164"/>
      <c r="N72" s="164"/>
      <c r="O72" s="164"/>
      <c r="P72" s="164"/>
      <c r="Q72" s="164"/>
      <c r="R72" s="164"/>
      <c r="S72" s="164"/>
      <c r="T72" s="164"/>
      <c r="U72" s="164"/>
      <c r="V72" s="164"/>
      <c r="W72" s="164"/>
      <c r="X72" s="128"/>
      <c r="Y72" s="128"/>
      <c r="Z72" s="128"/>
    </row>
    <row r="73" spans="1:26">
      <c r="A73" s="128"/>
      <c r="B73" s="128"/>
      <c r="C73" s="128"/>
      <c r="D73" s="164"/>
      <c r="E73" s="164"/>
      <c r="F73" s="128"/>
      <c r="G73" s="128"/>
      <c r="H73" s="128"/>
      <c r="I73" s="128"/>
      <c r="J73" s="138"/>
      <c r="K73" s="164"/>
      <c r="L73" s="164"/>
      <c r="M73" s="164"/>
      <c r="N73" s="164"/>
      <c r="O73" s="164"/>
      <c r="P73" s="164"/>
      <c r="Q73" s="164"/>
      <c r="R73" s="164"/>
      <c r="S73" s="164"/>
      <c r="T73" s="164"/>
      <c r="U73" s="164"/>
      <c r="V73" s="164"/>
      <c r="W73" s="164"/>
      <c r="X73" s="128"/>
      <c r="Y73" s="128"/>
      <c r="Z73" s="128"/>
    </row>
    <row r="74" spans="1:26">
      <c r="A74" s="128"/>
      <c r="B74" s="128"/>
      <c r="C74" s="128"/>
      <c r="D74" s="164"/>
      <c r="E74" s="164"/>
      <c r="F74" s="128"/>
      <c r="G74" s="128"/>
      <c r="H74" s="128"/>
      <c r="I74" s="128"/>
      <c r="J74" s="138"/>
      <c r="K74" s="164"/>
      <c r="L74" s="164"/>
      <c r="M74" s="164"/>
      <c r="N74" s="164"/>
      <c r="O74" s="164"/>
      <c r="P74" s="164"/>
      <c r="Q74" s="164"/>
      <c r="R74" s="164"/>
      <c r="S74" s="164"/>
      <c r="T74" s="164"/>
      <c r="U74" s="164"/>
      <c r="V74" s="164"/>
      <c r="W74" s="164"/>
      <c r="X74" s="128"/>
      <c r="Y74" s="128"/>
      <c r="Z74" s="128"/>
    </row>
    <row r="75" spans="1:26">
      <c r="A75" s="128"/>
      <c r="B75" s="128"/>
      <c r="C75" s="128"/>
      <c r="D75" s="164"/>
      <c r="E75" s="164"/>
      <c r="F75" s="128"/>
      <c r="G75" s="128"/>
      <c r="H75" s="128"/>
      <c r="I75" s="128"/>
      <c r="J75" s="138"/>
      <c r="K75" s="164"/>
      <c r="L75" s="164"/>
      <c r="M75" s="164"/>
      <c r="N75" s="164"/>
      <c r="O75" s="164"/>
      <c r="P75" s="164"/>
      <c r="Q75" s="164"/>
      <c r="R75" s="164"/>
      <c r="S75" s="164"/>
      <c r="T75" s="164"/>
      <c r="U75" s="164"/>
      <c r="V75" s="164"/>
      <c r="W75" s="164"/>
      <c r="X75" s="128"/>
      <c r="Y75" s="128"/>
      <c r="Z75" s="128"/>
    </row>
    <row r="76" spans="1:26">
      <c r="A76" s="128"/>
      <c r="B76" s="128"/>
      <c r="C76" s="128"/>
      <c r="D76" s="164"/>
      <c r="E76" s="164"/>
      <c r="F76" s="128"/>
      <c r="G76" s="128"/>
      <c r="H76" s="128"/>
      <c r="I76" s="128"/>
      <c r="J76" s="138"/>
      <c r="K76" s="164"/>
      <c r="L76" s="164"/>
      <c r="M76" s="164"/>
      <c r="N76" s="164"/>
      <c r="O76" s="164"/>
      <c r="P76" s="164"/>
      <c r="Q76" s="164"/>
      <c r="R76" s="164"/>
      <c r="S76" s="164"/>
      <c r="T76" s="164"/>
      <c r="U76" s="164"/>
      <c r="V76" s="164"/>
      <c r="W76" s="164"/>
      <c r="X76" s="128"/>
      <c r="Y76" s="128"/>
      <c r="Z76" s="128"/>
    </row>
    <row r="77" spans="1:26">
      <c r="A77" s="128"/>
      <c r="B77" s="128"/>
      <c r="C77" s="128"/>
      <c r="D77" s="164"/>
      <c r="E77" s="164"/>
      <c r="F77" s="128"/>
      <c r="G77" s="128"/>
      <c r="H77" s="128"/>
      <c r="I77" s="128"/>
      <c r="J77" s="138"/>
      <c r="K77" s="164"/>
      <c r="L77" s="164"/>
      <c r="M77" s="164"/>
      <c r="N77" s="164"/>
      <c r="O77" s="164"/>
      <c r="P77" s="164"/>
      <c r="Q77" s="164"/>
      <c r="R77" s="164"/>
      <c r="S77" s="164"/>
      <c r="T77" s="164"/>
      <c r="U77" s="164"/>
      <c r="V77" s="164"/>
      <c r="W77" s="164"/>
      <c r="X77" s="128"/>
      <c r="Y77" s="128"/>
      <c r="Z77" s="128"/>
    </row>
    <row r="78" spans="1:26">
      <c r="A78" s="128"/>
      <c r="B78" s="128"/>
      <c r="C78" s="128"/>
      <c r="D78" s="164"/>
      <c r="E78" s="164"/>
      <c r="F78" s="128"/>
      <c r="G78" s="128"/>
      <c r="H78" s="128"/>
      <c r="I78" s="128"/>
      <c r="J78" s="138"/>
      <c r="K78" s="164"/>
      <c r="L78" s="164"/>
      <c r="M78" s="164"/>
      <c r="N78" s="164"/>
      <c r="O78" s="164"/>
      <c r="P78" s="164"/>
      <c r="Q78" s="164"/>
      <c r="R78" s="164"/>
      <c r="S78" s="164"/>
      <c r="T78" s="164"/>
      <c r="U78" s="164"/>
      <c r="V78" s="164"/>
      <c r="W78" s="164"/>
      <c r="X78" s="128"/>
      <c r="Y78" s="128"/>
      <c r="Z78" s="128"/>
    </row>
    <row r="79" spans="1:26">
      <c r="A79" s="128"/>
      <c r="B79" s="128"/>
      <c r="C79" s="128"/>
      <c r="D79" s="164"/>
      <c r="E79" s="164"/>
      <c r="F79" s="128"/>
      <c r="G79" s="128"/>
      <c r="H79" s="128"/>
      <c r="I79" s="128"/>
      <c r="J79" s="138"/>
      <c r="K79" s="164"/>
      <c r="L79" s="164"/>
      <c r="M79" s="164"/>
      <c r="N79" s="164"/>
      <c r="O79" s="164"/>
      <c r="P79" s="164"/>
      <c r="Q79" s="164"/>
      <c r="R79" s="164"/>
      <c r="S79" s="164"/>
      <c r="T79" s="164"/>
      <c r="U79" s="164"/>
      <c r="V79" s="164"/>
      <c r="W79" s="164"/>
      <c r="X79" s="128"/>
      <c r="Y79" s="128"/>
      <c r="Z79" s="128"/>
    </row>
    <row r="80" spans="1:26">
      <c r="A80" s="128"/>
      <c r="B80" s="128"/>
      <c r="C80" s="128"/>
      <c r="D80" s="164"/>
      <c r="E80" s="164"/>
      <c r="F80" s="128"/>
      <c r="G80" s="128"/>
      <c r="H80" s="128"/>
      <c r="I80" s="128"/>
      <c r="J80" s="138"/>
      <c r="K80" s="164"/>
      <c r="L80" s="164"/>
      <c r="M80" s="164"/>
      <c r="N80" s="164"/>
      <c r="O80" s="164"/>
      <c r="P80" s="164"/>
      <c r="Q80" s="164"/>
      <c r="R80" s="164"/>
      <c r="S80" s="164"/>
      <c r="T80" s="164"/>
      <c r="U80" s="164"/>
      <c r="V80" s="164"/>
      <c r="W80" s="164"/>
      <c r="X80" s="128"/>
      <c r="Y80" s="128"/>
      <c r="Z80" s="128"/>
    </row>
    <row r="81" spans="1:26">
      <c r="A81" s="128"/>
      <c r="B81" s="128"/>
      <c r="C81" s="128"/>
      <c r="D81" s="164"/>
      <c r="E81" s="164"/>
      <c r="F81" s="128"/>
      <c r="G81" s="128"/>
      <c r="H81" s="128"/>
      <c r="I81" s="128"/>
      <c r="J81" s="138"/>
      <c r="K81" s="164"/>
      <c r="L81" s="164"/>
      <c r="M81" s="164"/>
      <c r="N81" s="164"/>
      <c r="O81" s="164"/>
      <c r="P81" s="164"/>
      <c r="Q81" s="164"/>
      <c r="R81" s="164"/>
      <c r="S81" s="164"/>
      <c r="T81" s="164"/>
      <c r="U81" s="164"/>
      <c r="V81" s="164"/>
      <c r="W81" s="164"/>
      <c r="X81" s="128"/>
      <c r="Y81" s="128"/>
      <c r="Z81" s="128"/>
    </row>
    <row r="82" spans="1:26">
      <c r="A82" s="128"/>
      <c r="B82" s="128"/>
      <c r="C82" s="128"/>
      <c r="D82" s="164"/>
      <c r="E82" s="164"/>
      <c r="F82" s="128"/>
      <c r="G82" s="128"/>
      <c r="H82" s="128"/>
      <c r="I82" s="128"/>
      <c r="J82" s="138"/>
      <c r="K82" s="164"/>
      <c r="L82" s="164"/>
      <c r="M82" s="164"/>
      <c r="N82" s="164"/>
      <c r="O82" s="164"/>
      <c r="P82" s="164"/>
      <c r="Q82" s="164"/>
      <c r="R82" s="164"/>
      <c r="S82" s="164"/>
      <c r="T82" s="164"/>
      <c r="U82" s="164"/>
      <c r="V82" s="164"/>
      <c r="W82" s="164"/>
      <c r="X82" s="128"/>
      <c r="Y82" s="128"/>
      <c r="Z82" s="128"/>
    </row>
    <row r="83" spans="1:26">
      <c r="A83" s="128"/>
      <c r="B83" s="128"/>
      <c r="C83" s="128"/>
      <c r="D83" s="164"/>
      <c r="E83" s="164"/>
      <c r="F83" s="128"/>
      <c r="G83" s="128"/>
      <c r="H83" s="128"/>
      <c r="I83" s="128"/>
      <c r="J83" s="138"/>
      <c r="K83" s="164"/>
      <c r="L83" s="164"/>
      <c r="M83" s="164"/>
      <c r="N83" s="164"/>
      <c r="O83" s="164"/>
      <c r="P83" s="164"/>
      <c r="Q83" s="164"/>
      <c r="R83" s="164"/>
      <c r="S83" s="164"/>
      <c r="T83" s="164"/>
      <c r="U83" s="164"/>
      <c r="V83" s="164"/>
      <c r="W83" s="164"/>
      <c r="X83" s="128"/>
      <c r="Y83" s="128"/>
      <c r="Z83" s="128"/>
    </row>
    <row r="84" spans="1:26">
      <c r="A84" s="128"/>
      <c r="B84" s="128"/>
      <c r="C84" s="128"/>
      <c r="D84" s="164"/>
      <c r="E84" s="164"/>
      <c r="F84" s="128"/>
      <c r="G84" s="128"/>
      <c r="H84" s="128"/>
      <c r="I84" s="128"/>
      <c r="J84" s="138"/>
      <c r="K84" s="164"/>
      <c r="L84" s="164"/>
      <c r="M84" s="164"/>
      <c r="N84" s="164"/>
      <c r="O84" s="164"/>
      <c r="P84" s="164"/>
      <c r="Q84" s="164"/>
      <c r="R84" s="164"/>
      <c r="S84" s="164"/>
      <c r="T84" s="164"/>
      <c r="U84" s="164"/>
      <c r="V84" s="164"/>
      <c r="W84" s="164"/>
      <c r="X84" s="128"/>
      <c r="Y84" s="128"/>
      <c r="Z84" s="128"/>
    </row>
    <row r="85" spans="1:26">
      <c r="A85" s="128"/>
      <c r="B85" s="128"/>
      <c r="C85" s="128"/>
      <c r="D85" s="164"/>
      <c r="E85" s="164"/>
      <c r="F85" s="128"/>
      <c r="G85" s="128"/>
      <c r="H85" s="128"/>
      <c r="I85" s="128"/>
      <c r="J85" s="138"/>
      <c r="K85" s="164"/>
      <c r="L85" s="164"/>
      <c r="M85" s="164"/>
      <c r="N85" s="164"/>
      <c r="O85" s="164"/>
      <c r="P85" s="164"/>
      <c r="Q85" s="164"/>
      <c r="R85" s="164"/>
      <c r="S85" s="164"/>
      <c r="T85" s="164"/>
      <c r="U85" s="164"/>
      <c r="V85" s="164"/>
      <c r="W85" s="164"/>
      <c r="X85" s="128"/>
      <c r="Y85" s="128"/>
      <c r="Z85" s="128"/>
    </row>
    <row r="86" spans="1:26">
      <c r="A86" s="128"/>
      <c r="B86" s="128"/>
      <c r="C86" s="128"/>
      <c r="D86" s="164"/>
      <c r="E86" s="164"/>
      <c r="F86" s="128"/>
      <c r="G86" s="128"/>
      <c r="H86" s="128"/>
      <c r="I86" s="128"/>
      <c r="J86" s="138"/>
      <c r="K86" s="164"/>
      <c r="L86" s="164"/>
      <c r="M86" s="164"/>
      <c r="N86" s="164"/>
      <c r="O86" s="164"/>
      <c r="P86" s="164"/>
      <c r="Q86" s="164"/>
      <c r="R86" s="164"/>
      <c r="S86" s="164"/>
      <c r="T86" s="164"/>
      <c r="U86" s="164"/>
      <c r="V86" s="164"/>
      <c r="W86" s="164"/>
      <c r="X86" s="128"/>
      <c r="Y86" s="128"/>
      <c r="Z86" s="128"/>
    </row>
    <row r="87" spans="1:26">
      <c r="A87" s="128"/>
      <c r="B87" s="128"/>
      <c r="C87" s="128"/>
      <c r="D87" s="164"/>
      <c r="E87" s="164"/>
      <c r="F87" s="128"/>
      <c r="G87" s="128"/>
      <c r="H87" s="128"/>
      <c r="I87" s="128"/>
      <c r="J87" s="138"/>
      <c r="K87" s="164"/>
      <c r="L87" s="164"/>
      <c r="M87" s="164"/>
      <c r="N87" s="164"/>
      <c r="O87" s="164"/>
      <c r="P87" s="164"/>
      <c r="Q87" s="164"/>
      <c r="R87" s="164"/>
      <c r="S87" s="164"/>
      <c r="T87" s="164"/>
      <c r="U87" s="164"/>
      <c r="V87" s="164"/>
      <c r="W87" s="164"/>
      <c r="X87" s="128"/>
      <c r="Y87" s="128"/>
      <c r="Z87" s="128"/>
    </row>
    <row r="88" spans="1:26">
      <c r="A88" s="128"/>
      <c r="B88" s="128"/>
      <c r="C88" s="128"/>
      <c r="D88" s="164"/>
      <c r="E88" s="164"/>
      <c r="F88" s="128"/>
      <c r="G88" s="128"/>
      <c r="H88" s="128"/>
      <c r="I88" s="128"/>
      <c r="J88" s="138"/>
      <c r="K88" s="164"/>
      <c r="L88" s="164"/>
      <c r="M88" s="164"/>
      <c r="N88" s="164"/>
      <c r="O88" s="164"/>
      <c r="P88" s="164"/>
      <c r="Q88" s="164"/>
      <c r="R88" s="164"/>
      <c r="S88" s="164"/>
      <c r="T88" s="164"/>
      <c r="U88" s="164"/>
      <c r="V88" s="164"/>
      <c r="W88" s="164"/>
      <c r="X88" s="128"/>
      <c r="Y88" s="128"/>
      <c r="Z88" s="128"/>
    </row>
    <row r="89" spans="1:26">
      <c r="A89" s="128"/>
      <c r="B89" s="128"/>
      <c r="C89" s="128"/>
      <c r="D89" s="164"/>
      <c r="E89" s="164"/>
      <c r="F89" s="128"/>
      <c r="G89" s="128"/>
      <c r="H89" s="128"/>
      <c r="I89" s="128"/>
      <c r="J89" s="138"/>
      <c r="K89" s="164"/>
      <c r="L89" s="164"/>
      <c r="M89" s="164"/>
      <c r="N89" s="164"/>
      <c r="O89" s="164"/>
      <c r="P89" s="164"/>
      <c r="Q89" s="164"/>
      <c r="R89" s="164"/>
      <c r="S89" s="164"/>
      <c r="T89" s="164"/>
      <c r="U89" s="164"/>
      <c r="V89" s="164"/>
      <c r="W89" s="164"/>
      <c r="X89" s="128"/>
      <c r="Y89" s="128"/>
      <c r="Z89" s="128"/>
    </row>
    <row r="90" spans="1:26">
      <c r="A90" s="128"/>
      <c r="B90" s="128"/>
      <c r="C90" s="128"/>
      <c r="D90" s="164"/>
      <c r="E90" s="164"/>
      <c r="F90" s="128"/>
      <c r="G90" s="128"/>
      <c r="H90" s="128"/>
      <c r="I90" s="128"/>
      <c r="J90" s="138"/>
      <c r="K90" s="164"/>
      <c r="L90" s="164"/>
      <c r="M90" s="164"/>
      <c r="N90" s="164"/>
      <c r="O90" s="164"/>
      <c r="P90" s="164"/>
      <c r="Q90" s="164"/>
      <c r="R90" s="164"/>
      <c r="S90" s="164"/>
      <c r="T90" s="164"/>
      <c r="U90" s="164"/>
      <c r="V90" s="164"/>
      <c r="W90" s="164"/>
      <c r="X90" s="128"/>
      <c r="Y90" s="128"/>
      <c r="Z90" s="128"/>
    </row>
    <row r="91" spans="1:26">
      <c r="A91" s="128"/>
      <c r="B91" s="128"/>
      <c r="C91" s="128"/>
      <c r="D91" s="164"/>
      <c r="E91" s="164"/>
      <c r="F91" s="128"/>
      <c r="G91" s="128"/>
      <c r="H91" s="128"/>
      <c r="I91" s="128"/>
      <c r="J91" s="138"/>
      <c r="K91" s="164"/>
      <c r="L91" s="164"/>
      <c r="M91" s="164"/>
      <c r="N91" s="164"/>
      <c r="O91" s="164"/>
      <c r="P91" s="164"/>
      <c r="Q91" s="164"/>
      <c r="R91" s="164"/>
      <c r="S91" s="164"/>
      <c r="T91" s="164"/>
      <c r="U91" s="164"/>
      <c r="V91" s="164"/>
      <c r="W91" s="164"/>
      <c r="X91" s="128"/>
      <c r="Y91" s="128"/>
      <c r="Z91" s="128"/>
    </row>
    <row r="92" spans="1:26">
      <c r="A92" s="128"/>
      <c r="B92" s="128"/>
      <c r="C92" s="128"/>
      <c r="D92" s="164"/>
      <c r="E92" s="164"/>
      <c r="F92" s="128"/>
      <c r="G92" s="128"/>
      <c r="H92" s="128"/>
      <c r="I92" s="128"/>
      <c r="J92" s="138"/>
      <c r="K92" s="164"/>
      <c r="L92" s="164"/>
      <c r="M92" s="164"/>
      <c r="N92" s="164"/>
      <c r="O92" s="164"/>
      <c r="P92" s="164"/>
      <c r="Q92" s="164"/>
      <c r="R92" s="164"/>
      <c r="S92" s="164"/>
      <c r="T92" s="164"/>
      <c r="U92" s="164"/>
      <c r="V92" s="164"/>
      <c r="W92" s="164"/>
      <c r="X92" s="128"/>
      <c r="Y92" s="128"/>
      <c r="Z92" s="128"/>
    </row>
    <row r="93" spans="1:26">
      <c r="A93" s="128"/>
      <c r="B93" s="128"/>
      <c r="C93" s="128"/>
      <c r="D93" s="164"/>
      <c r="E93" s="164"/>
      <c r="F93" s="128"/>
      <c r="G93" s="128"/>
      <c r="H93" s="128"/>
      <c r="I93" s="128"/>
      <c r="J93" s="138"/>
      <c r="K93" s="164"/>
      <c r="L93" s="164"/>
      <c r="M93" s="164"/>
      <c r="N93" s="164"/>
      <c r="O93" s="164"/>
      <c r="P93" s="164"/>
      <c r="Q93" s="164"/>
      <c r="R93" s="164"/>
      <c r="S93" s="164"/>
      <c r="T93" s="164"/>
      <c r="U93" s="164"/>
      <c r="V93" s="164"/>
      <c r="W93" s="164"/>
      <c r="X93" s="128"/>
      <c r="Y93" s="128"/>
      <c r="Z93" s="128"/>
    </row>
    <row r="94" spans="1:26">
      <c r="A94" s="128"/>
      <c r="B94" s="128"/>
      <c r="C94" s="128"/>
      <c r="D94" s="164"/>
      <c r="E94" s="164"/>
      <c r="F94" s="128"/>
      <c r="G94" s="128"/>
      <c r="H94" s="128"/>
      <c r="I94" s="128"/>
      <c r="J94" s="138"/>
      <c r="K94" s="164"/>
      <c r="L94" s="164"/>
      <c r="M94" s="164"/>
      <c r="N94" s="164"/>
      <c r="O94" s="164"/>
      <c r="P94" s="164"/>
      <c r="Q94" s="164"/>
      <c r="R94" s="164"/>
      <c r="S94" s="164"/>
      <c r="T94" s="164"/>
      <c r="U94" s="164"/>
      <c r="V94" s="164"/>
      <c r="W94" s="164"/>
      <c r="X94" s="128"/>
      <c r="Y94" s="128"/>
      <c r="Z94" s="128"/>
    </row>
    <row r="95" spans="1:26">
      <c r="A95" s="128"/>
      <c r="B95" s="128"/>
      <c r="C95" s="128"/>
      <c r="D95" s="164"/>
      <c r="E95" s="164"/>
      <c r="F95" s="128"/>
      <c r="G95" s="128"/>
      <c r="H95" s="128"/>
      <c r="I95" s="128"/>
      <c r="J95" s="138"/>
      <c r="K95" s="164"/>
      <c r="L95" s="164"/>
      <c r="M95" s="164"/>
      <c r="N95" s="164"/>
      <c r="O95" s="164"/>
      <c r="P95" s="164"/>
      <c r="Q95" s="164"/>
      <c r="R95" s="164"/>
      <c r="S95" s="164"/>
      <c r="T95" s="164"/>
      <c r="U95" s="164"/>
      <c r="V95" s="164"/>
      <c r="W95" s="164"/>
      <c r="X95" s="128"/>
      <c r="Y95" s="128"/>
      <c r="Z95" s="128"/>
    </row>
    <row r="96" spans="1:26">
      <c r="A96" s="128"/>
      <c r="B96" s="128"/>
      <c r="C96" s="128"/>
      <c r="D96" s="164"/>
      <c r="E96" s="164"/>
      <c r="F96" s="128"/>
      <c r="G96" s="128"/>
      <c r="H96" s="128"/>
      <c r="I96" s="128"/>
      <c r="J96" s="138"/>
      <c r="K96" s="164"/>
      <c r="L96" s="164"/>
      <c r="M96" s="164"/>
      <c r="N96" s="164"/>
      <c r="O96" s="164"/>
      <c r="P96" s="164"/>
      <c r="Q96" s="164"/>
      <c r="R96" s="164"/>
      <c r="S96" s="164"/>
      <c r="T96" s="164"/>
      <c r="U96" s="164"/>
      <c r="V96" s="164"/>
      <c r="W96" s="164"/>
      <c r="X96" s="128"/>
      <c r="Y96" s="128"/>
      <c r="Z96" s="128"/>
    </row>
    <row r="97" spans="1:26">
      <c r="A97" s="128"/>
      <c r="B97" s="128"/>
      <c r="C97" s="128"/>
      <c r="D97" s="164"/>
      <c r="E97" s="164"/>
      <c r="F97" s="128"/>
      <c r="G97" s="128"/>
      <c r="H97" s="128"/>
      <c r="I97" s="128"/>
      <c r="J97" s="138"/>
      <c r="K97" s="164"/>
      <c r="L97" s="164"/>
      <c r="M97" s="164"/>
      <c r="N97" s="164"/>
      <c r="O97" s="164"/>
      <c r="P97" s="164"/>
      <c r="Q97" s="164"/>
      <c r="R97" s="164"/>
      <c r="S97" s="164"/>
      <c r="T97" s="164"/>
      <c r="U97" s="164"/>
      <c r="V97" s="164"/>
      <c r="W97" s="164"/>
      <c r="X97" s="128"/>
      <c r="Y97" s="128"/>
      <c r="Z97" s="128"/>
    </row>
    <row r="98" spans="1:26">
      <c r="A98" s="128"/>
      <c r="B98" s="128"/>
      <c r="C98" s="128"/>
      <c r="D98" s="164"/>
      <c r="E98" s="164"/>
      <c r="F98" s="128"/>
      <c r="G98" s="128"/>
      <c r="H98" s="128"/>
      <c r="I98" s="128"/>
      <c r="J98" s="138"/>
      <c r="K98" s="164"/>
      <c r="L98" s="164"/>
      <c r="M98" s="164"/>
      <c r="N98" s="164"/>
      <c r="O98" s="164"/>
      <c r="P98" s="164"/>
      <c r="Q98" s="164"/>
      <c r="R98" s="164"/>
      <c r="S98" s="164"/>
      <c r="T98" s="164"/>
      <c r="U98" s="164"/>
      <c r="V98" s="164"/>
      <c r="W98" s="164"/>
      <c r="X98" s="128"/>
      <c r="Y98" s="128"/>
      <c r="Z98" s="128"/>
    </row>
    <row r="99" spans="1:26">
      <c r="A99" s="128"/>
      <c r="B99" s="128"/>
      <c r="C99" s="128"/>
      <c r="D99" s="164"/>
      <c r="E99" s="164"/>
      <c r="F99" s="128"/>
      <c r="G99" s="128"/>
      <c r="H99" s="128"/>
      <c r="I99" s="128"/>
      <c r="J99" s="138"/>
      <c r="K99" s="164"/>
      <c r="L99" s="164"/>
      <c r="M99" s="164"/>
      <c r="N99" s="164"/>
      <c r="O99" s="164"/>
      <c r="P99" s="164"/>
      <c r="Q99" s="164"/>
      <c r="R99" s="164"/>
      <c r="S99" s="164"/>
      <c r="T99" s="164"/>
      <c r="U99" s="164"/>
      <c r="V99" s="164"/>
      <c r="W99" s="164"/>
      <c r="X99" s="128"/>
      <c r="Y99" s="128"/>
      <c r="Z99" s="128"/>
    </row>
    <row r="100" spans="1:26">
      <c r="A100" s="128"/>
      <c r="B100" s="128"/>
      <c r="C100" s="128"/>
      <c r="D100" s="164"/>
      <c r="E100" s="164"/>
      <c r="F100" s="128"/>
      <c r="G100" s="128"/>
      <c r="H100" s="128"/>
      <c r="I100" s="128"/>
      <c r="J100" s="138"/>
      <c r="K100" s="164"/>
      <c r="L100" s="164"/>
      <c r="M100" s="164"/>
      <c r="N100" s="164"/>
      <c r="O100" s="164"/>
      <c r="P100" s="164"/>
      <c r="Q100" s="164"/>
      <c r="R100" s="164"/>
      <c r="S100" s="164"/>
      <c r="T100" s="164"/>
      <c r="U100" s="164"/>
      <c r="V100" s="164"/>
      <c r="W100" s="164"/>
      <c r="X100" s="128"/>
      <c r="Y100" s="128"/>
      <c r="Z100" s="128"/>
    </row>
    <row r="101" spans="1:26">
      <c r="A101" s="128"/>
      <c r="B101" s="128"/>
      <c r="C101" s="128"/>
      <c r="D101" s="164"/>
      <c r="E101" s="164"/>
      <c r="F101" s="128"/>
      <c r="G101" s="128"/>
      <c r="H101" s="128"/>
      <c r="I101" s="128"/>
      <c r="J101" s="138"/>
      <c r="K101" s="164"/>
      <c r="L101" s="164"/>
      <c r="M101" s="164"/>
      <c r="N101" s="164"/>
      <c r="O101" s="164"/>
      <c r="P101" s="164"/>
      <c r="Q101" s="164"/>
      <c r="R101" s="164"/>
      <c r="S101" s="164"/>
      <c r="T101" s="164"/>
      <c r="U101" s="164"/>
      <c r="V101" s="164"/>
      <c r="W101" s="164"/>
      <c r="X101" s="128"/>
      <c r="Y101" s="128"/>
      <c r="Z101" s="128"/>
    </row>
    <row r="102" spans="1:26">
      <c r="A102" s="128"/>
      <c r="B102" s="128"/>
      <c r="C102" s="128"/>
      <c r="D102" s="164"/>
      <c r="E102" s="164"/>
      <c r="F102" s="128"/>
      <c r="G102" s="128"/>
      <c r="H102" s="128"/>
      <c r="I102" s="128"/>
      <c r="J102" s="138"/>
      <c r="K102" s="164"/>
      <c r="L102" s="164"/>
      <c r="M102" s="164"/>
      <c r="N102" s="164"/>
      <c r="O102" s="164"/>
      <c r="P102" s="164"/>
      <c r="Q102" s="164"/>
      <c r="R102" s="164"/>
      <c r="S102" s="164"/>
      <c r="T102" s="164"/>
      <c r="U102" s="164"/>
      <c r="V102" s="164"/>
      <c r="W102" s="164"/>
      <c r="X102" s="128"/>
      <c r="Y102" s="128"/>
      <c r="Z102" s="128"/>
    </row>
    <row r="103" spans="1:26">
      <c r="A103" s="128"/>
      <c r="B103" s="128"/>
      <c r="C103" s="128"/>
      <c r="D103" s="164"/>
      <c r="E103" s="164"/>
      <c r="F103" s="128"/>
      <c r="G103" s="128"/>
      <c r="H103" s="128"/>
      <c r="I103" s="128"/>
      <c r="J103" s="138"/>
      <c r="K103" s="164"/>
      <c r="L103" s="164"/>
      <c r="M103" s="164"/>
      <c r="N103" s="164"/>
      <c r="O103" s="164"/>
      <c r="P103" s="164"/>
      <c r="Q103" s="164"/>
      <c r="R103" s="164"/>
      <c r="S103" s="164"/>
      <c r="T103" s="164"/>
      <c r="U103" s="164"/>
      <c r="V103" s="164"/>
      <c r="W103" s="164"/>
      <c r="X103" s="128"/>
      <c r="Y103" s="128"/>
      <c r="Z103" s="128"/>
    </row>
    <row r="104" spans="1:26">
      <c r="A104" s="128"/>
      <c r="B104" s="128"/>
      <c r="C104" s="128"/>
      <c r="D104" s="164"/>
      <c r="E104" s="164"/>
      <c r="F104" s="128"/>
      <c r="G104" s="128"/>
      <c r="H104" s="128"/>
      <c r="I104" s="128"/>
      <c r="J104" s="138"/>
      <c r="K104" s="164"/>
      <c r="L104" s="164"/>
      <c r="M104" s="164"/>
      <c r="N104" s="164"/>
      <c r="O104" s="164"/>
      <c r="P104" s="164"/>
      <c r="Q104" s="164"/>
      <c r="R104" s="164"/>
      <c r="S104" s="164"/>
      <c r="T104" s="164"/>
      <c r="U104" s="164"/>
      <c r="V104" s="164"/>
      <c r="W104" s="164"/>
      <c r="X104" s="128"/>
      <c r="Y104" s="128"/>
      <c r="Z104" s="128"/>
    </row>
    <row r="105" spans="1:26">
      <c r="A105" s="128"/>
      <c r="B105" s="128"/>
      <c r="C105" s="128"/>
      <c r="D105" s="164"/>
      <c r="E105" s="164"/>
      <c r="F105" s="128"/>
      <c r="G105" s="128"/>
      <c r="H105" s="128"/>
      <c r="I105" s="128"/>
      <c r="J105" s="138"/>
      <c r="K105" s="164"/>
      <c r="L105" s="164"/>
      <c r="M105" s="164"/>
      <c r="N105" s="164"/>
      <c r="O105" s="164"/>
      <c r="P105" s="164"/>
      <c r="Q105" s="164"/>
      <c r="R105" s="164"/>
      <c r="S105" s="164"/>
      <c r="T105" s="164"/>
      <c r="U105" s="164"/>
      <c r="V105" s="164"/>
      <c r="W105" s="164"/>
      <c r="X105" s="128"/>
      <c r="Y105" s="128"/>
      <c r="Z105" s="128"/>
    </row>
    <row r="106" spans="1:26">
      <c r="A106" s="128"/>
      <c r="B106" s="128"/>
      <c r="C106" s="128"/>
      <c r="D106" s="164"/>
      <c r="E106" s="164"/>
      <c r="F106" s="128"/>
      <c r="G106" s="128"/>
      <c r="H106" s="128"/>
      <c r="I106" s="128"/>
      <c r="J106" s="138"/>
      <c r="K106" s="164"/>
      <c r="L106" s="164"/>
      <c r="M106" s="164"/>
      <c r="N106" s="164"/>
      <c r="O106" s="164"/>
      <c r="P106" s="164"/>
      <c r="Q106" s="164"/>
      <c r="R106" s="164"/>
      <c r="S106" s="164"/>
      <c r="T106" s="164"/>
      <c r="U106" s="164"/>
      <c r="V106" s="164"/>
      <c r="W106" s="164"/>
      <c r="X106" s="128"/>
      <c r="Y106" s="128"/>
      <c r="Z106" s="128"/>
    </row>
    <row r="107" spans="1:26">
      <c r="A107" s="128"/>
      <c r="B107" s="128"/>
      <c r="C107" s="128"/>
      <c r="D107" s="164"/>
      <c r="E107" s="164"/>
      <c r="F107" s="128"/>
      <c r="G107" s="128"/>
      <c r="H107" s="128"/>
      <c r="I107" s="128"/>
      <c r="J107" s="138"/>
      <c r="K107" s="164"/>
      <c r="L107" s="164"/>
      <c r="M107" s="164"/>
      <c r="N107" s="164"/>
      <c r="O107" s="164"/>
      <c r="P107" s="164"/>
      <c r="Q107" s="164"/>
      <c r="R107" s="164"/>
      <c r="S107" s="164"/>
      <c r="T107" s="164"/>
      <c r="U107" s="164"/>
      <c r="V107" s="164"/>
      <c r="W107" s="164"/>
      <c r="X107" s="128"/>
      <c r="Y107" s="128"/>
      <c r="Z107" s="128"/>
    </row>
    <row r="108" spans="1:26">
      <c r="A108" s="128"/>
      <c r="B108" s="128"/>
      <c r="C108" s="128"/>
      <c r="D108" s="164"/>
      <c r="E108" s="164"/>
      <c r="F108" s="128"/>
      <c r="G108" s="128"/>
      <c r="H108" s="128"/>
      <c r="I108" s="128"/>
      <c r="J108" s="138"/>
      <c r="K108" s="164"/>
      <c r="L108" s="164"/>
      <c r="M108" s="164"/>
      <c r="N108" s="164"/>
      <c r="O108" s="164"/>
      <c r="P108" s="164"/>
      <c r="Q108" s="164"/>
      <c r="R108" s="164"/>
      <c r="S108" s="164"/>
      <c r="T108" s="164"/>
      <c r="U108" s="164"/>
      <c r="V108" s="164"/>
      <c r="W108" s="164"/>
      <c r="X108" s="128"/>
      <c r="Y108" s="128"/>
      <c r="Z108" s="128"/>
    </row>
    <row r="109" spans="1:26">
      <c r="A109" s="128"/>
      <c r="B109" s="128"/>
      <c r="C109" s="128"/>
      <c r="D109" s="164"/>
      <c r="E109" s="164"/>
      <c r="F109" s="128"/>
      <c r="G109" s="128"/>
      <c r="H109" s="128"/>
      <c r="I109" s="128"/>
      <c r="J109" s="138"/>
      <c r="K109" s="164"/>
      <c r="L109" s="164"/>
      <c r="M109" s="164"/>
      <c r="N109" s="164"/>
      <c r="O109" s="164"/>
      <c r="P109" s="164"/>
      <c r="Q109" s="164"/>
      <c r="R109" s="164"/>
      <c r="S109" s="164"/>
      <c r="T109" s="164"/>
      <c r="U109" s="164"/>
      <c r="V109" s="164"/>
      <c r="W109" s="164"/>
      <c r="X109" s="128"/>
      <c r="Y109" s="128"/>
      <c r="Z109" s="128"/>
    </row>
    <row r="110" spans="1:26">
      <c r="A110" s="128"/>
      <c r="B110" s="128"/>
      <c r="C110" s="128"/>
      <c r="D110" s="164"/>
      <c r="E110" s="164"/>
      <c r="F110" s="128"/>
      <c r="G110" s="128"/>
      <c r="H110" s="128"/>
      <c r="I110" s="128"/>
      <c r="J110" s="138"/>
      <c r="K110" s="164"/>
      <c r="L110" s="164"/>
      <c r="M110" s="164"/>
      <c r="N110" s="164"/>
      <c r="O110" s="164"/>
      <c r="P110" s="164"/>
      <c r="Q110" s="164"/>
      <c r="R110" s="164"/>
      <c r="S110" s="164"/>
      <c r="T110" s="164"/>
      <c r="U110" s="164"/>
      <c r="V110" s="164"/>
      <c r="W110" s="164"/>
      <c r="X110" s="128"/>
      <c r="Y110" s="128"/>
      <c r="Z110" s="128"/>
    </row>
    <row r="111" spans="1:26">
      <c r="A111" s="128"/>
      <c r="B111" s="128"/>
      <c r="C111" s="128"/>
      <c r="D111" s="164"/>
      <c r="E111" s="164"/>
      <c r="F111" s="128"/>
      <c r="G111" s="128"/>
      <c r="H111" s="128"/>
      <c r="I111" s="128"/>
      <c r="J111" s="138"/>
      <c r="K111" s="164"/>
      <c r="L111" s="164"/>
      <c r="M111" s="164"/>
      <c r="N111" s="164"/>
      <c r="O111" s="164"/>
      <c r="P111" s="164"/>
      <c r="Q111" s="164"/>
      <c r="R111" s="164"/>
      <c r="S111" s="164"/>
      <c r="T111" s="164"/>
      <c r="U111" s="164"/>
      <c r="V111" s="164"/>
      <c r="W111" s="164"/>
      <c r="X111" s="128"/>
      <c r="Y111" s="128"/>
      <c r="Z111" s="128"/>
    </row>
    <row r="112" spans="1:26">
      <c r="A112" s="128"/>
      <c r="B112" s="128"/>
      <c r="C112" s="128"/>
      <c r="D112" s="164"/>
      <c r="E112" s="164"/>
      <c r="F112" s="128"/>
      <c r="G112" s="128"/>
      <c r="H112" s="128"/>
      <c r="I112" s="128"/>
      <c r="J112" s="138"/>
      <c r="K112" s="164"/>
      <c r="L112" s="164"/>
      <c r="M112" s="164"/>
      <c r="N112" s="164"/>
      <c r="O112" s="164"/>
      <c r="P112" s="164"/>
      <c r="Q112" s="164"/>
      <c r="R112" s="164"/>
      <c r="S112" s="164"/>
      <c r="T112" s="164"/>
      <c r="U112" s="164"/>
      <c r="V112" s="164"/>
      <c r="W112" s="164"/>
      <c r="X112" s="128"/>
      <c r="Y112" s="128"/>
      <c r="Z112" s="128"/>
    </row>
    <row r="113" spans="1:26">
      <c r="A113" s="128"/>
      <c r="B113" s="128"/>
      <c r="C113" s="128"/>
      <c r="D113" s="164"/>
      <c r="E113" s="164"/>
      <c r="F113" s="128"/>
      <c r="G113" s="128"/>
      <c r="H113" s="128"/>
      <c r="I113" s="128"/>
      <c r="J113" s="138"/>
      <c r="K113" s="164"/>
      <c r="L113" s="164"/>
      <c r="M113" s="164"/>
      <c r="N113" s="164"/>
      <c r="O113" s="164"/>
      <c r="P113" s="164"/>
      <c r="Q113" s="164"/>
      <c r="R113" s="164"/>
      <c r="S113" s="164"/>
      <c r="T113" s="164"/>
      <c r="U113" s="164"/>
      <c r="V113" s="164"/>
      <c r="W113" s="164"/>
      <c r="X113" s="128"/>
      <c r="Y113" s="128"/>
      <c r="Z113" s="128"/>
    </row>
    <row r="114" spans="1:26">
      <c r="A114" s="128"/>
      <c r="B114" s="128"/>
      <c r="C114" s="128"/>
      <c r="D114" s="164"/>
      <c r="E114" s="164"/>
      <c r="F114" s="128"/>
      <c r="G114" s="128"/>
      <c r="H114" s="128"/>
      <c r="I114" s="128"/>
      <c r="J114" s="138"/>
      <c r="K114" s="164"/>
      <c r="L114" s="164"/>
      <c r="M114" s="164"/>
      <c r="N114" s="164"/>
      <c r="O114" s="164"/>
      <c r="P114" s="164"/>
      <c r="Q114" s="164"/>
      <c r="R114" s="164"/>
      <c r="S114" s="164"/>
      <c r="T114" s="164"/>
      <c r="U114" s="164"/>
      <c r="V114" s="164"/>
      <c r="W114" s="164"/>
      <c r="X114" s="128"/>
      <c r="Y114" s="128"/>
      <c r="Z114" s="128"/>
    </row>
    <row r="115" spans="1:26">
      <c r="A115" s="128"/>
      <c r="B115" s="128"/>
      <c r="C115" s="128"/>
      <c r="D115" s="164"/>
      <c r="E115" s="164"/>
      <c r="F115" s="128"/>
      <c r="G115" s="128"/>
      <c r="H115" s="128"/>
      <c r="I115" s="128"/>
      <c r="J115" s="138"/>
      <c r="K115" s="164"/>
      <c r="L115" s="164"/>
      <c r="M115" s="164"/>
      <c r="N115" s="164"/>
      <c r="O115" s="164"/>
      <c r="P115" s="164"/>
      <c r="Q115" s="164"/>
      <c r="R115" s="164"/>
      <c r="S115" s="164"/>
      <c r="T115" s="164"/>
      <c r="U115" s="164"/>
      <c r="V115" s="164"/>
      <c r="W115" s="164"/>
      <c r="X115" s="128"/>
      <c r="Y115" s="128"/>
      <c r="Z115" s="128"/>
    </row>
    <row r="116" spans="1:26">
      <c r="A116" s="128"/>
      <c r="B116" s="128"/>
      <c r="C116" s="128"/>
      <c r="D116" s="164"/>
      <c r="E116" s="164"/>
      <c r="F116" s="128"/>
      <c r="G116" s="128"/>
      <c r="H116" s="128"/>
      <c r="I116" s="128"/>
      <c r="J116" s="138"/>
      <c r="K116" s="164"/>
      <c r="L116" s="164"/>
      <c r="M116" s="164"/>
      <c r="N116" s="164"/>
      <c r="O116" s="164"/>
      <c r="P116" s="164"/>
      <c r="Q116" s="164"/>
      <c r="R116" s="164"/>
      <c r="S116" s="164"/>
      <c r="T116" s="164"/>
      <c r="U116" s="164"/>
      <c r="V116" s="164"/>
      <c r="W116" s="164"/>
      <c r="X116" s="128"/>
      <c r="Y116" s="128"/>
      <c r="Z116" s="128"/>
    </row>
    <row r="117" spans="1:26">
      <c r="A117" s="128"/>
      <c r="B117" s="128"/>
      <c r="C117" s="128"/>
      <c r="D117" s="164"/>
      <c r="E117" s="164"/>
      <c r="F117" s="128"/>
      <c r="G117" s="128"/>
      <c r="H117" s="128"/>
      <c r="I117" s="128"/>
      <c r="J117" s="138"/>
      <c r="K117" s="164"/>
      <c r="L117" s="164"/>
      <c r="M117" s="164"/>
      <c r="N117" s="164"/>
      <c r="O117" s="164"/>
      <c r="P117" s="164"/>
      <c r="Q117" s="164"/>
      <c r="R117" s="164"/>
      <c r="S117" s="164"/>
      <c r="T117" s="164"/>
      <c r="U117" s="164"/>
      <c r="V117" s="164"/>
      <c r="W117" s="164"/>
      <c r="X117" s="128"/>
      <c r="Y117" s="128"/>
      <c r="Z117" s="128"/>
    </row>
    <row r="118" spans="1:26">
      <c r="A118" s="128"/>
      <c r="B118" s="128"/>
      <c r="C118" s="128"/>
      <c r="D118" s="164"/>
      <c r="E118" s="164"/>
      <c r="F118" s="128"/>
      <c r="G118" s="128"/>
      <c r="H118" s="128"/>
      <c r="I118" s="128"/>
      <c r="J118" s="138"/>
      <c r="K118" s="164"/>
      <c r="L118" s="164"/>
      <c r="M118" s="164"/>
      <c r="N118" s="164"/>
      <c r="O118" s="164"/>
      <c r="P118" s="164"/>
      <c r="Q118" s="164"/>
      <c r="R118" s="164"/>
      <c r="S118" s="164"/>
      <c r="T118" s="164"/>
      <c r="U118" s="164"/>
      <c r="V118" s="164"/>
      <c r="W118" s="164"/>
      <c r="X118" s="128"/>
      <c r="Y118" s="128"/>
      <c r="Z118" s="128"/>
    </row>
    <row r="119" spans="1:26">
      <c r="A119" s="128"/>
      <c r="B119" s="128"/>
      <c r="C119" s="128"/>
      <c r="D119" s="164"/>
      <c r="E119" s="164"/>
      <c r="F119" s="128"/>
      <c r="G119" s="128"/>
      <c r="H119" s="128"/>
      <c r="I119" s="128"/>
      <c r="J119" s="138"/>
      <c r="K119" s="164"/>
      <c r="L119" s="164"/>
      <c r="M119" s="164"/>
      <c r="N119" s="164"/>
      <c r="O119" s="164"/>
      <c r="P119" s="164"/>
      <c r="Q119" s="164"/>
      <c r="R119" s="164"/>
      <c r="S119" s="164"/>
      <c r="T119" s="164"/>
      <c r="U119" s="164"/>
      <c r="V119" s="164"/>
      <c r="W119" s="164"/>
      <c r="X119" s="128"/>
      <c r="Y119" s="128"/>
      <c r="Z119" s="128"/>
    </row>
    <row r="120" spans="1:26">
      <c r="A120" s="128"/>
      <c r="B120" s="128"/>
      <c r="C120" s="128"/>
      <c r="D120" s="164"/>
      <c r="E120" s="164"/>
      <c r="F120" s="128"/>
      <c r="G120" s="128"/>
      <c r="H120" s="128"/>
      <c r="I120" s="128"/>
      <c r="J120" s="138"/>
      <c r="K120" s="164"/>
      <c r="L120" s="164"/>
      <c r="M120" s="164"/>
      <c r="N120" s="164"/>
      <c r="O120" s="164"/>
      <c r="P120" s="164"/>
      <c r="Q120" s="164"/>
      <c r="R120" s="164"/>
      <c r="S120" s="164"/>
      <c r="T120" s="164"/>
      <c r="U120" s="164"/>
      <c r="V120" s="164"/>
      <c r="W120" s="164"/>
      <c r="X120" s="128"/>
      <c r="Y120" s="128"/>
      <c r="Z120" s="128"/>
    </row>
    <row r="121" spans="1:26">
      <c r="A121" s="128"/>
      <c r="B121" s="128"/>
      <c r="C121" s="128"/>
      <c r="D121" s="164"/>
      <c r="E121" s="164"/>
      <c r="F121" s="128"/>
      <c r="G121" s="128"/>
      <c r="H121" s="128"/>
      <c r="I121" s="128"/>
      <c r="J121" s="138"/>
      <c r="K121" s="164"/>
      <c r="L121" s="164"/>
      <c r="M121" s="164"/>
      <c r="N121" s="164"/>
      <c r="O121" s="164"/>
      <c r="P121" s="164"/>
      <c r="Q121" s="164"/>
      <c r="R121" s="164"/>
      <c r="S121" s="164"/>
      <c r="T121" s="164"/>
      <c r="U121" s="164"/>
      <c r="V121" s="164"/>
      <c r="W121" s="164"/>
      <c r="X121" s="128"/>
      <c r="Y121" s="128"/>
      <c r="Z121" s="128"/>
    </row>
    <row r="122" spans="1:26">
      <c r="A122" s="128"/>
      <c r="B122" s="128"/>
      <c r="C122" s="128"/>
      <c r="D122" s="164"/>
      <c r="E122" s="164"/>
      <c r="F122" s="128"/>
      <c r="G122" s="128"/>
      <c r="H122" s="128"/>
      <c r="I122" s="128"/>
      <c r="J122" s="138"/>
      <c r="K122" s="164"/>
      <c r="L122" s="164"/>
      <c r="M122" s="164"/>
      <c r="N122" s="164"/>
      <c r="O122" s="164"/>
      <c r="P122" s="164"/>
      <c r="Q122" s="164"/>
      <c r="R122" s="164"/>
      <c r="S122" s="164"/>
      <c r="T122" s="164"/>
      <c r="U122" s="164"/>
      <c r="V122" s="164"/>
      <c r="W122" s="164"/>
      <c r="X122" s="128"/>
      <c r="Y122" s="128"/>
      <c r="Z122" s="128"/>
    </row>
    <row r="123" spans="1:26">
      <c r="A123" s="128"/>
      <c r="B123" s="128"/>
      <c r="C123" s="128"/>
      <c r="D123" s="164"/>
      <c r="E123" s="164"/>
      <c r="F123" s="128"/>
      <c r="G123" s="128"/>
      <c r="H123" s="128"/>
      <c r="I123" s="128"/>
      <c r="J123" s="138"/>
      <c r="K123" s="164"/>
      <c r="L123" s="164"/>
      <c r="M123" s="164"/>
      <c r="N123" s="164"/>
      <c r="O123" s="164"/>
      <c r="P123" s="164"/>
      <c r="Q123" s="164"/>
      <c r="R123" s="164"/>
      <c r="S123" s="164"/>
      <c r="T123" s="164"/>
      <c r="U123" s="164"/>
      <c r="V123" s="164"/>
      <c r="W123" s="164"/>
      <c r="X123" s="128"/>
      <c r="Y123" s="128"/>
      <c r="Z123" s="128"/>
    </row>
    <row r="124" spans="1:26">
      <c r="A124" s="128"/>
      <c r="B124" s="128"/>
      <c r="C124" s="128"/>
      <c r="D124" s="164"/>
      <c r="E124" s="164"/>
      <c r="F124" s="128"/>
      <c r="G124" s="128"/>
      <c r="H124" s="128"/>
      <c r="I124" s="128"/>
      <c r="J124" s="138"/>
      <c r="K124" s="164"/>
      <c r="L124" s="164"/>
      <c r="M124" s="164"/>
      <c r="N124" s="164"/>
      <c r="O124" s="164"/>
      <c r="P124" s="164"/>
      <c r="Q124" s="164"/>
      <c r="R124" s="164"/>
      <c r="S124" s="164"/>
      <c r="T124" s="164"/>
      <c r="U124" s="164"/>
      <c r="V124" s="164"/>
      <c r="W124" s="164"/>
      <c r="X124" s="128"/>
      <c r="Y124" s="128"/>
      <c r="Z124" s="128"/>
    </row>
    <row r="125" spans="1:26">
      <c r="A125" s="128"/>
      <c r="B125" s="128"/>
      <c r="C125" s="128"/>
      <c r="D125" s="164"/>
      <c r="E125" s="164"/>
      <c r="F125" s="128"/>
      <c r="G125" s="128"/>
      <c r="H125" s="128"/>
      <c r="I125" s="128"/>
      <c r="J125" s="138"/>
      <c r="K125" s="164"/>
      <c r="L125" s="164"/>
      <c r="M125" s="164"/>
      <c r="N125" s="164"/>
      <c r="O125" s="164"/>
      <c r="P125" s="164"/>
      <c r="Q125" s="164"/>
      <c r="R125" s="164"/>
      <c r="S125" s="164"/>
      <c r="T125" s="164"/>
      <c r="U125" s="164"/>
      <c r="V125" s="164"/>
      <c r="W125" s="164"/>
      <c r="X125" s="128"/>
      <c r="Y125" s="128"/>
      <c r="Z125" s="128"/>
    </row>
    <row r="126" spans="1:26">
      <c r="A126" s="128"/>
      <c r="B126" s="128"/>
      <c r="C126" s="128"/>
      <c r="D126" s="164"/>
      <c r="E126" s="164"/>
      <c r="F126" s="128"/>
      <c r="G126" s="128"/>
      <c r="H126" s="128"/>
      <c r="I126" s="128"/>
      <c r="J126" s="138"/>
      <c r="K126" s="164"/>
      <c r="L126" s="164"/>
      <c r="M126" s="164"/>
      <c r="N126" s="164"/>
      <c r="O126" s="164"/>
      <c r="P126" s="164"/>
      <c r="Q126" s="164"/>
      <c r="R126" s="164"/>
      <c r="S126" s="164"/>
      <c r="T126" s="164"/>
      <c r="U126" s="164"/>
      <c r="V126" s="164"/>
      <c r="W126" s="164"/>
      <c r="X126" s="128"/>
      <c r="Y126" s="128"/>
      <c r="Z126" s="128"/>
    </row>
    <row r="127" spans="1:26">
      <c r="A127" s="128"/>
      <c r="B127" s="128"/>
      <c r="C127" s="128"/>
      <c r="D127" s="164"/>
      <c r="E127" s="164"/>
      <c r="F127" s="128"/>
      <c r="G127" s="128"/>
      <c r="H127" s="128"/>
      <c r="I127" s="128"/>
      <c r="J127" s="138"/>
      <c r="K127" s="164"/>
      <c r="L127" s="164"/>
      <c r="M127" s="164"/>
      <c r="N127" s="164"/>
      <c r="O127" s="164"/>
      <c r="P127" s="164"/>
      <c r="Q127" s="164"/>
      <c r="R127" s="164"/>
      <c r="S127" s="164"/>
      <c r="T127" s="164"/>
      <c r="U127" s="164"/>
      <c r="V127" s="164"/>
      <c r="W127" s="164"/>
      <c r="X127" s="128"/>
      <c r="Y127" s="128"/>
      <c r="Z127" s="128"/>
    </row>
    <row r="128" spans="1:26">
      <c r="A128" s="128"/>
      <c r="B128" s="128"/>
      <c r="C128" s="128"/>
      <c r="D128" s="164"/>
      <c r="E128" s="164"/>
      <c r="F128" s="128"/>
      <c r="G128" s="128"/>
      <c r="H128" s="128"/>
      <c r="I128" s="128"/>
      <c r="J128" s="138"/>
      <c r="K128" s="164"/>
      <c r="L128" s="164"/>
      <c r="M128" s="164"/>
      <c r="N128" s="164"/>
      <c r="O128" s="164"/>
      <c r="P128" s="164"/>
      <c r="Q128" s="164"/>
      <c r="R128" s="164"/>
      <c r="S128" s="164"/>
      <c r="T128" s="164"/>
      <c r="U128" s="164"/>
      <c r="V128" s="164"/>
      <c r="W128" s="164"/>
      <c r="X128" s="128"/>
      <c r="Y128" s="128"/>
      <c r="Z128" s="128"/>
    </row>
    <row r="129" spans="1:26">
      <c r="A129" s="128"/>
      <c r="B129" s="128"/>
      <c r="C129" s="128"/>
      <c r="D129" s="164"/>
      <c r="E129" s="164"/>
      <c r="F129" s="128"/>
      <c r="G129" s="128"/>
      <c r="H129" s="128"/>
      <c r="I129" s="128"/>
      <c r="J129" s="138"/>
      <c r="K129" s="164"/>
      <c r="L129" s="164"/>
      <c r="M129" s="164"/>
      <c r="N129" s="164"/>
      <c r="O129" s="164"/>
      <c r="P129" s="164"/>
      <c r="Q129" s="164"/>
      <c r="R129" s="164"/>
      <c r="S129" s="164"/>
      <c r="T129" s="164"/>
      <c r="U129" s="164"/>
      <c r="V129" s="164"/>
      <c r="W129" s="164"/>
      <c r="X129" s="128"/>
      <c r="Y129" s="128"/>
      <c r="Z129" s="128"/>
    </row>
    <row r="130" spans="1:26">
      <c r="A130" s="128"/>
      <c r="B130" s="128"/>
      <c r="C130" s="128"/>
      <c r="D130" s="164"/>
      <c r="E130" s="164"/>
      <c r="F130" s="128"/>
      <c r="G130" s="128"/>
      <c r="H130" s="128"/>
      <c r="I130" s="128"/>
      <c r="J130" s="138"/>
      <c r="K130" s="164"/>
      <c r="L130" s="164"/>
      <c r="M130" s="164"/>
      <c r="N130" s="164"/>
      <c r="O130" s="164"/>
      <c r="P130" s="164"/>
      <c r="Q130" s="164"/>
      <c r="R130" s="164"/>
      <c r="S130" s="164"/>
      <c r="T130" s="164"/>
      <c r="U130" s="164"/>
      <c r="V130" s="164"/>
      <c r="W130" s="164"/>
      <c r="X130" s="128"/>
      <c r="Y130" s="128"/>
      <c r="Z130" s="128"/>
    </row>
    <row r="131" spans="1:26">
      <c r="A131" s="128"/>
      <c r="B131" s="128"/>
      <c r="C131" s="128"/>
      <c r="D131" s="164"/>
      <c r="E131" s="164"/>
      <c r="F131" s="128"/>
      <c r="G131" s="128"/>
      <c r="H131" s="128"/>
      <c r="I131" s="128"/>
      <c r="J131" s="138"/>
      <c r="K131" s="164"/>
      <c r="L131" s="164"/>
      <c r="M131" s="164"/>
      <c r="N131" s="164"/>
      <c r="O131" s="164"/>
      <c r="P131" s="164"/>
      <c r="Q131" s="164"/>
      <c r="R131" s="164"/>
      <c r="S131" s="164"/>
      <c r="T131" s="164"/>
      <c r="U131" s="164"/>
      <c r="V131" s="164"/>
      <c r="W131" s="164"/>
      <c r="X131" s="128"/>
      <c r="Y131" s="128"/>
      <c r="Z131" s="128"/>
    </row>
    <row r="132" spans="1:26">
      <c r="A132" s="128"/>
      <c r="B132" s="128"/>
      <c r="C132" s="128"/>
      <c r="D132" s="164"/>
      <c r="E132" s="164"/>
      <c r="F132" s="128"/>
      <c r="G132" s="128"/>
      <c r="H132" s="128"/>
      <c r="I132" s="128"/>
      <c r="J132" s="138"/>
      <c r="K132" s="164"/>
      <c r="L132" s="164"/>
      <c r="M132" s="164"/>
      <c r="N132" s="164"/>
      <c r="O132" s="164"/>
      <c r="P132" s="164"/>
      <c r="Q132" s="164"/>
      <c r="R132" s="164"/>
      <c r="S132" s="164"/>
      <c r="T132" s="164"/>
      <c r="U132" s="164"/>
      <c r="V132" s="164"/>
      <c r="W132" s="164"/>
      <c r="X132" s="128"/>
      <c r="Y132" s="128"/>
      <c r="Z132" s="128"/>
    </row>
    <row r="133" spans="1:26">
      <c r="A133" s="128"/>
      <c r="B133" s="128"/>
      <c r="C133" s="128"/>
      <c r="D133" s="164"/>
      <c r="E133" s="164"/>
      <c r="F133" s="128"/>
      <c r="G133" s="128"/>
      <c r="H133" s="128"/>
      <c r="I133" s="128"/>
      <c r="J133" s="138"/>
      <c r="K133" s="164"/>
      <c r="L133" s="164"/>
      <c r="M133" s="164"/>
      <c r="N133" s="164"/>
      <c r="O133" s="164"/>
      <c r="P133" s="164"/>
      <c r="Q133" s="164"/>
      <c r="R133" s="164"/>
      <c r="S133" s="164"/>
      <c r="T133" s="164"/>
      <c r="U133" s="164"/>
      <c r="V133" s="164"/>
      <c r="W133" s="164"/>
      <c r="X133" s="128"/>
      <c r="Y133" s="128"/>
      <c r="Z133" s="128"/>
    </row>
    <row r="134" spans="1:26">
      <c r="A134" s="128"/>
      <c r="B134" s="128"/>
      <c r="C134" s="128"/>
      <c r="D134" s="164"/>
      <c r="E134" s="164"/>
      <c r="F134" s="128"/>
      <c r="G134" s="128"/>
      <c r="H134" s="128"/>
      <c r="I134" s="128"/>
      <c r="J134" s="138"/>
      <c r="K134" s="164"/>
      <c r="L134" s="164"/>
      <c r="M134" s="164"/>
      <c r="N134" s="164"/>
      <c r="O134" s="164"/>
      <c r="P134" s="164"/>
      <c r="Q134" s="164"/>
      <c r="R134" s="164"/>
      <c r="S134" s="164"/>
      <c r="T134" s="164"/>
      <c r="U134" s="164"/>
      <c r="V134" s="164"/>
      <c r="W134" s="164"/>
      <c r="X134" s="128"/>
      <c r="Y134" s="128"/>
      <c r="Z134" s="128"/>
    </row>
    <row r="135" spans="1:26">
      <c r="A135" s="128"/>
      <c r="B135" s="128"/>
      <c r="C135" s="128"/>
      <c r="D135" s="164"/>
      <c r="E135" s="164"/>
      <c r="F135" s="128"/>
      <c r="G135" s="128"/>
      <c r="H135" s="128"/>
      <c r="I135" s="128"/>
      <c r="J135" s="138"/>
      <c r="K135" s="164"/>
      <c r="L135" s="164"/>
      <c r="M135" s="164"/>
      <c r="N135" s="164"/>
      <c r="O135" s="164"/>
      <c r="P135" s="164"/>
      <c r="Q135" s="164"/>
      <c r="R135" s="164"/>
      <c r="S135" s="164"/>
      <c r="T135" s="164"/>
      <c r="U135" s="164"/>
      <c r="V135" s="164"/>
      <c r="W135" s="164"/>
      <c r="X135" s="128"/>
      <c r="Y135" s="128"/>
      <c r="Z135" s="128"/>
    </row>
    <row r="136" spans="1:26">
      <c r="A136" s="128"/>
      <c r="B136" s="128"/>
      <c r="C136" s="128"/>
      <c r="D136" s="164"/>
      <c r="E136" s="164"/>
      <c r="F136" s="128"/>
      <c r="G136" s="128"/>
      <c r="H136" s="128"/>
      <c r="I136" s="128"/>
      <c r="J136" s="138"/>
      <c r="K136" s="164"/>
      <c r="L136" s="164"/>
      <c r="M136" s="164"/>
      <c r="N136" s="164"/>
      <c r="O136" s="164"/>
      <c r="P136" s="164"/>
      <c r="Q136" s="164"/>
      <c r="R136" s="164"/>
      <c r="S136" s="164"/>
      <c r="T136" s="164"/>
      <c r="U136" s="164"/>
      <c r="V136" s="164"/>
      <c r="W136" s="164"/>
      <c r="X136" s="128"/>
      <c r="Y136" s="128"/>
      <c r="Z136" s="128"/>
    </row>
    <row r="137" spans="1:26">
      <c r="A137" s="128"/>
      <c r="B137" s="128"/>
      <c r="C137" s="128"/>
      <c r="D137" s="164"/>
      <c r="E137" s="164"/>
      <c r="F137" s="128"/>
      <c r="G137" s="128"/>
      <c r="H137" s="128"/>
      <c r="I137" s="128"/>
      <c r="J137" s="138"/>
      <c r="K137" s="164"/>
      <c r="L137" s="164"/>
      <c r="M137" s="164"/>
      <c r="N137" s="164"/>
      <c r="O137" s="164"/>
      <c r="P137" s="164"/>
      <c r="Q137" s="164"/>
      <c r="R137" s="164"/>
      <c r="S137" s="164"/>
      <c r="T137" s="164"/>
      <c r="U137" s="164"/>
      <c r="V137" s="164"/>
      <c r="W137" s="164"/>
      <c r="X137" s="128"/>
      <c r="Y137" s="128"/>
      <c r="Z137" s="128"/>
    </row>
    <row r="138" spans="1:26">
      <c r="A138" s="128"/>
      <c r="B138" s="128"/>
      <c r="C138" s="128"/>
      <c r="D138" s="164"/>
      <c r="E138" s="164"/>
      <c r="F138" s="128"/>
      <c r="G138" s="128"/>
      <c r="H138" s="128"/>
      <c r="I138" s="128"/>
      <c r="J138" s="138"/>
      <c r="K138" s="164"/>
      <c r="L138" s="164"/>
      <c r="M138" s="164"/>
      <c r="N138" s="164"/>
      <c r="O138" s="164"/>
      <c r="P138" s="164"/>
      <c r="Q138" s="164"/>
      <c r="R138" s="164"/>
      <c r="S138" s="164"/>
      <c r="T138" s="164"/>
      <c r="U138" s="164"/>
      <c r="V138" s="164"/>
      <c r="W138" s="164"/>
      <c r="X138" s="128"/>
      <c r="Y138" s="128"/>
      <c r="Z138" s="128"/>
    </row>
    <row r="139" spans="1:26">
      <c r="A139" s="128"/>
      <c r="B139" s="128"/>
      <c r="C139" s="128"/>
      <c r="D139" s="164"/>
      <c r="E139" s="164"/>
      <c r="F139" s="128"/>
      <c r="G139" s="128"/>
      <c r="H139" s="128"/>
      <c r="I139" s="128"/>
      <c r="J139" s="138"/>
      <c r="K139" s="164"/>
      <c r="L139" s="164"/>
      <c r="M139" s="164"/>
      <c r="N139" s="164"/>
      <c r="O139" s="164"/>
      <c r="P139" s="164"/>
      <c r="Q139" s="164"/>
      <c r="R139" s="164"/>
      <c r="S139" s="164"/>
      <c r="T139" s="164"/>
      <c r="U139" s="164"/>
      <c r="V139" s="164"/>
      <c r="W139" s="164"/>
      <c r="X139" s="128"/>
      <c r="Y139" s="128"/>
      <c r="Z139" s="128"/>
    </row>
    <row r="140" spans="1:26">
      <c r="A140" s="128"/>
      <c r="B140" s="128"/>
      <c r="C140" s="128"/>
      <c r="D140" s="164"/>
      <c r="E140" s="164"/>
      <c r="F140" s="128"/>
      <c r="G140" s="128"/>
      <c r="H140" s="128"/>
      <c r="I140" s="128"/>
      <c r="J140" s="138"/>
      <c r="K140" s="164"/>
      <c r="L140" s="164"/>
      <c r="M140" s="164"/>
      <c r="N140" s="164"/>
      <c r="O140" s="164"/>
      <c r="P140" s="164"/>
      <c r="Q140" s="164"/>
      <c r="R140" s="164"/>
      <c r="S140" s="164"/>
      <c r="T140" s="164"/>
      <c r="U140" s="164"/>
      <c r="V140" s="164"/>
      <c r="W140" s="164"/>
      <c r="X140" s="128"/>
      <c r="Y140" s="128"/>
      <c r="Z140" s="128"/>
    </row>
    <row r="141" spans="1:26">
      <c r="A141" s="128"/>
      <c r="B141" s="128"/>
      <c r="C141" s="128"/>
      <c r="D141" s="164"/>
      <c r="E141" s="164"/>
      <c r="F141" s="128"/>
      <c r="G141" s="128"/>
      <c r="H141" s="128"/>
      <c r="I141" s="128"/>
      <c r="J141" s="138"/>
      <c r="K141" s="164"/>
      <c r="L141" s="164"/>
      <c r="M141" s="164"/>
      <c r="N141" s="164"/>
      <c r="O141" s="164"/>
      <c r="P141" s="164"/>
      <c r="Q141" s="164"/>
      <c r="R141" s="164"/>
      <c r="S141" s="164"/>
      <c r="T141" s="164"/>
      <c r="U141" s="164"/>
      <c r="V141" s="164"/>
      <c r="W141" s="164"/>
      <c r="X141" s="128"/>
      <c r="Y141" s="128"/>
      <c r="Z141" s="128"/>
    </row>
    <row r="142" spans="1:26">
      <c r="A142" s="128"/>
      <c r="B142" s="128"/>
      <c r="C142" s="128"/>
      <c r="D142" s="164"/>
      <c r="E142" s="164"/>
      <c r="F142" s="128"/>
      <c r="G142" s="128"/>
      <c r="H142" s="128"/>
      <c r="I142" s="128"/>
      <c r="J142" s="138"/>
      <c r="K142" s="164"/>
      <c r="L142" s="164"/>
      <c r="M142" s="164"/>
      <c r="N142" s="164"/>
      <c r="O142" s="164"/>
      <c r="P142" s="164"/>
      <c r="Q142" s="164"/>
      <c r="R142" s="164"/>
      <c r="S142" s="164"/>
      <c r="T142" s="164"/>
      <c r="U142" s="164"/>
      <c r="V142" s="164"/>
      <c r="W142" s="164"/>
      <c r="X142" s="128"/>
      <c r="Y142" s="128"/>
      <c r="Z142" s="128"/>
    </row>
    <row r="143" spans="1:26">
      <c r="A143" s="128"/>
      <c r="B143" s="128"/>
      <c r="C143" s="128"/>
      <c r="D143" s="164"/>
      <c r="E143" s="164"/>
      <c r="F143" s="128"/>
      <c r="G143" s="128"/>
      <c r="H143" s="128"/>
      <c r="I143" s="128"/>
      <c r="J143" s="138"/>
      <c r="K143" s="164"/>
      <c r="L143" s="164"/>
      <c r="M143" s="164"/>
      <c r="N143" s="164"/>
      <c r="O143" s="164"/>
      <c r="P143" s="164"/>
      <c r="Q143" s="164"/>
      <c r="R143" s="164"/>
      <c r="S143" s="164"/>
      <c r="T143" s="164"/>
      <c r="U143" s="164"/>
      <c r="V143" s="164"/>
      <c r="W143" s="164"/>
      <c r="X143" s="128"/>
      <c r="Y143" s="128"/>
      <c r="Z143" s="128"/>
    </row>
    <row r="144" spans="1:26">
      <c r="A144" s="128"/>
      <c r="B144" s="128"/>
      <c r="C144" s="128"/>
      <c r="D144" s="164"/>
      <c r="E144" s="164"/>
      <c r="F144" s="128"/>
      <c r="G144" s="128"/>
      <c r="H144" s="128"/>
      <c r="I144" s="128"/>
      <c r="J144" s="138"/>
      <c r="K144" s="164"/>
      <c r="L144" s="164"/>
      <c r="M144" s="164"/>
      <c r="N144" s="164"/>
      <c r="O144" s="164"/>
      <c r="P144" s="164"/>
      <c r="Q144" s="164"/>
      <c r="R144" s="164"/>
      <c r="S144" s="164"/>
      <c r="T144" s="164"/>
      <c r="U144" s="164"/>
      <c r="V144" s="164"/>
      <c r="W144" s="164"/>
      <c r="X144" s="128"/>
      <c r="Y144" s="128"/>
      <c r="Z144" s="128"/>
    </row>
    <row r="145" spans="1:26">
      <c r="A145" s="128"/>
      <c r="B145" s="128"/>
      <c r="C145" s="128"/>
      <c r="D145" s="164"/>
      <c r="E145" s="164"/>
      <c r="F145" s="128"/>
      <c r="G145" s="128"/>
      <c r="H145" s="128"/>
      <c r="I145" s="128"/>
      <c r="J145" s="138"/>
      <c r="K145" s="164"/>
      <c r="L145" s="164"/>
      <c r="M145" s="164"/>
      <c r="N145" s="164"/>
      <c r="O145" s="164"/>
      <c r="P145" s="164"/>
      <c r="Q145" s="164"/>
      <c r="R145" s="164"/>
      <c r="S145" s="164"/>
      <c r="T145" s="164"/>
      <c r="U145" s="164"/>
      <c r="V145" s="164"/>
      <c r="W145" s="164"/>
      <c r="X145" s="128"/>
      <c r="Y145" s="128"/>
      <c r="Z145" s="128"/>
    </row>
    <row r="146" spans="1:26">
      <c r="A146" s="128"/>
      <c r="B146" s="128"/>
      <c r="C146" s="128"/>
      <c r="D146" s="164"/>
      <c r="E146" s="164"/>
      <c r="F146" s="128"/>
      <c r="G146" s="128"/>
      <c r="H146" s="128"/>
      <c r="I146" s="128"/>
      <c r="J146" s="138"/>
      <c r="K146" s="164"/>
      <c r="L146" s="164"/>
      <c r="M146" s="164"/>
      <c r="N146" s="164"/>
      <c r="O146" s="164"/>
      <c r="P146" s="164"/>
      <c r="Q146" s="164"/>
      <c r="R146" s="164"/>
      <c r="S146" s="164"/>
      <c r="T146" s="164"/>
      <c r="U146" s="164"/>
      <c r="V146" s="164"/>
      <c r="W146" s="164"/>
      <c r="X146" s="128"/>
      <c r="Y146" s="128"/>
      <c r="Z146" s="128"/>
    </row>
    <row r="147" spans="1:26">
      <c r="A147" s="128"/>
      <c r="B147" s="128"/>
      <c r="C147" s="128"/>
      <c r="D147" s="164"/>
      <c r="E147" s="164"/>
      <c r="F147" s="128"/>
      <c r="G147" s="128"/>
      <c r="H147" s="128"/>
      <c r="I147" s="128"/>
      <c r="J147" s="138"/>
      <c r="K147" s="164"/>
      <c r="L147" s="164"/>
      <c r="M147" s="164"/>
      <c r="N147" s="164"/>
      <c r="O147" s="164"/>
      <c r="P147" s="164"/>
      <c r="Q147" s="164"/>
      <c r="R147" s="164"/>
      <c r="S147" s="164"/>
      <c r="T147" s="164"/>
      <c r="U147" s="164"/>
      <c r="V147" s="164"/>
      <c r="W147" s="164"/>
      <c r="X147" s="128"/>
      <c r="Y147" s="128"/>
      <c r="Z147" s="128"/>
    </row>
    <row r="148" spans="1:26">
      <c r="A148" s="128"/>
      <c r="B148" s="128"/>
      <c r="C148" s="128"/>
      <c r="D148" s="164"/>
      <c r="E148" s="164"/>
      <c r="F148" s="128"/>
      <c r="G148" s="128"/>
      <c r="H148" s="128"/>
      <c r="I148" s="128"/>
      <c r="J148" s="138"/>
      <c r="K148" s="164"/>
      <c r="L148" s="164"/>
      <c r="M148" s="164"/>
      <c r="N148" s="164"/>
      <c r="O148" s="164"/>
      <c r="P148" s="164"/>
      <c r="Q148" s="164"/>
      <c r="R148" s="164"/>
      <c r="S148" s="164"/>
      <c r="T148" s="164"/>
      <c r="U148" s="164"/>
      <c r="V148" s="164"/>
      <c r="W148" s="164"/>
      <c r="X148" s="128"/>
      <c r="Y148" s="128"/>
      <c r="Z148" s="128"/>
    </row>
    <row r="149" spans="1:26">
      <c r="A149" s="128"/>
      <c r="B149" s="128"/>
      <c r="C149" s="128"/>
      <c r="D149" s="164"/>
      <c r="E149" s="164"/>
      <c r="F149" s="128"/>
      <c r="G149" s="128"/>
      <c r="H149" s="128"/>
      <c r="I149" s="128"/>
      <c r="J149" s="138"/>
      <c r="K149" s="164"/>
      <c r="L149" s="164"/>
      <c r="M149" s="164"/>
      <c r="N149" s="164"/>
      <c r="O149" s="164"/>
      <c r="P149" s="164"/>
      <c r="Q149" s="164"/>
      <c r="R149" s="164"/>
      <c r="S149" s="164"/>
      <c r="T149" s="164"/>
      <c r="U149" s="164"/>
      <c r="V149" s="164"/>
      <c r="W149" s="164"/>
      <c r="X149" s="128"/>
      <c r="Y149" s="128"/>
      <c r="Z149" s="128"/>
    </row>
    <row r="150" spans="1:26">
      <c r="A150" s="128"/>
      <c r="B150" s="128"/>
      <c r="C150" s="128"/>
      <c r="D150" s="164"/>
      <c r="E150" s="164"/>
      <c r="F150" s="128"/>
      <c r="G150" s="128"/>
      <c r="H150" s="128"/>
      <c r="I150" s="128"/>
      <c r="J150" s="138"/>
      <c r="K150" s="164"/>
      <c r="L150" s="164"/>
      <c r="M150" s="164"/>
      <c r="N150" s="164"/>
      <c r="O150" s="164"/>
      <c r="P150" s="164"/>
      <c r="Q150" s="164"/>
      <c r="R150" s="164"/>
      <c r="S150" s="164"/>
      <c r="T150" s="164"/>
      <c r="U150" s="164"/>
      <c r="V150" s="164"/>
      <c r="W150" s="164"/>
      <c r="X150" s="128"/>
      <c r="Y150" s="128"/>
      <c r="Z150" s="128"/>
    </row>
    <row r="151" spans="1:26">
      <c r="A151" s="128"/>
      <c r="B151" s="128"/>
      <c r="C151" s="128"/>
      <c r="D151" s="164"/>
      <c r="E151" s="164"/>
      <c r="F151" s="128"/>
      <c r="G151" s="128"/>
      <c r="H151" s="128"/>
      <c r="I151" s="128"/>
      <c r="J151" s="138"/>
      <c r="K151" s="164"/>
      <c r="L151" s="164"/>
      <c r="M151" s="164"/>
      <c r="N151" s="164"/>
      <c r="O151" s="164"/>
      <c r="P151" s="164"/>
      <c r="Q151" s="164"/>
      <c r="R151" s="164"/>
      <c r="S151" s="164"/>
      <c r="T151" s="164"/>
      <c r="U151" s="164"/>
      <c r="V151" s="164"/>
      <c r="W151" s="164"/>
      <c r="X151" s="128"/>
      <c r="Y151" s="128"/>
      <c r="Z151" s="128"/>
    </row>
    <row r="152" spans="1:26">
      <c r="A152" s="128"/>
      <c r="B152" s="128"/>
      <c r="C152" s="128"/>
      <c r="D152" s="164"/>
      <c r="E152" s="164"/>
      <c r="F152" s="128"/>
      <c r="G152" s="128"/>
      <c r="H152" s="128"/>
      <c r="I152" s="128"/>
      <c r="J152" s="138"/>
      <c r="K152" s="164"/>
      <c r="L152" s="164"/>
      <c r="M152" s="164"/>
      <c r="N152" s="164"/>
      <c r="O152" s="164"/>
      <c r="P152" s="164"/>
      <c r="Q152" s="164"/>
      <c r="R152" s="164"/>
      <c r="S152" s="164"/>
      <c r="T152" s="164"/>
      <c r="U152" s="164"/>
      <c r="V152" s="164"/>
      <c r="W152" s="164"/>
      <c r="X152" s="128"/>
      <c r="Y152" s="128"/>
      <c r="Z152" s="128"/>
    </row>
    <row r="153" spans="1:26">
      <c r="A153" s="128"/>
      <c r="B153" s="128"/>
      <c r="C153" s="128"/>
      <c r="D153" s="164"/>
      <c r="E153" s="164"/>
      <c r="F153" s="128"/>
      <c r="G153" s="128"/>
      <c r="H153" s="128"/>
      <c r="I153" s="128"/>
      <c r="J153" s="138"/>
      <c r="K153" s="164"/>
      <c r="L153" s="164"/>
      <c r="M153" s="164"/>
      <c r="N153" s="164"/>
      <c r="O153" s="164"/>
      <c r="P153" s="164"/>
      <c r="Q153" s="164"/>
      <c r="R153" s="164"/>
      <c r="S153" s="164"/>
      <c r="T153" s="164"/>
      <c r="U153" s="164"/>
      <c r="V153" s="164"/>
      <c r="W153" s="164"/>
      <c r="X153" s="128"/>
      <c r="Y153" s="128"/>
      <c r="Z153" s="128"/>
    </row>
    <row r="154" spans="1:26">
      <c r="A154" s="128"/>
      <c r="B154" s="128"/>
      <c r="C154" s="128"/>
      <c r="D154" s="164"/>
      <c r="E154" s="164"/>
      <c r="F154" s="128"/>
      <c r="G154" s="128"/>
      <c r="H154" s="128"/>
      <c r="I154" s="128"/>
      <c r="J154" s="138"/>
      <c r="K154" s="164"/>
      <c r="L154" s="164"/>
      <c r="M154" s="164"/>
      <c r="N154" s="164"/>
      <c r="O154" s="164"/>
      <c r="P154" s="164"/>
      <c r="Q154" s="164"/>
      <c r="R154" s="164"/>
      <c r="S154" s="164"/>
      <c r="T154" s="164"/>
      <c r="U154" s="164"/>
      <c r="V154" s="164"/>
      <c r="W154" s="164"/>
      <c r="X154" s="128"/>
      <c r="Y154" s="128"/>
      <c r="Z154" s="128"/>
    </row>
    <row r="155" spans="1:26">
      <c r="A155" s="128"/>
      <c r="B155" s="128"/>
      <c r="C155" s="128"/>
      <c r="D155" s="164"/>
      <c r="E155" s="164"/>
      <c r="F155" s="128"/>
      <c r="G155" s="128"/>
      <c r="H155" s="128"/>
      <c r="I155" s="128"/>
      <c r="J155" s="138"/>
      <c r="K155" s="164"/>
      <c r="L155" s="164"/>
      <c r="M155" s="164"/>
      <c r="N155" s="164"/>
      <c r="O155" s="164"/>
      <c r="P155" s="164"/>
      <c r="Q155" s="164"/>
      <c r="R155" s="164"/>
      <c r="S155" s="164"/>
      <c r="T155" s="164"/>
      <c r="U155" s="164"/>
      <c r="V155" s="164"/>
      <c r="W155" s="164"/>
      <c r="X155" s="128"/>
      <c r="Y155" s="128"/>
      <c r="Z155" s="128"/>
    </row>
    <row r="156" spans="1:26">
      <c r="A156" s="128"/>
      <c r="B156" s="128"/>
      <c r="C156" s="128"/>
      <c r="D156" s="164"/>
      <c r="E156" s="164"/>
      <c r="F156" s="128"/>
      <c r="G156" s="128"/>
      <c r="H156" s="128"/>
      <c r="I156" s="128"/>
      <c r="J156" s="138"/>
      <c r="K156" s="164"/>
      <c r="L156" s="164"/>
      <c r="M156" s="164"/>
      <c r="N156" s="164"/>
      <c r="O156" s="164"/>
      <c r="P156" s="164"/>
      <c r="Q156" s="164"/>
      <c r="R156" s="164"/>
      <c r="S156" s="164"/>
      <c r="T156" s="164"/>
      <c r="U156" s="164"/>
      <c r="V156" s="164"/>
      <c r="W156" s="164"/>
      <c r="X156" s="128"/>
      <c r="Y156" s="128"/>
      <c r="Z156" s="128"/>
    </row>
    <row r="157" spans="1:26">
      <c r="A157" s="128"/>
      <c r="B157" s="128"/>
      <c r="C157" s="128"/>
      <c r="D157" s="164"/>
      <c r="E157" s="164"/>
      <c r="F157" s="128"/>
      <c r="G157" s="128"/>
      <c r="H157" s="128"/>
      <c r="I157" s="128"/>
      <c r="J157" s="138"/>
      <c r="K157" s="164"/>
      <c r="L157" s="164"/>
      <c r="M157" s="164"/>
      <c r="N157" s="164"/>
      <c r="O157" s="164"/>
      <c r="P157" s="164"/>
      <c r="Q157" s="164"/>
      <c r="R157" s="164"/>
      <c r="S157" s="164"/>
      <c r="T157" s="164"/>
      <c r="U157" s="164"/>
      <c r="V157" s="164"/>
      <c r="W157" s="164"/>
      <c r="X157" s="128"/>
      <c r="Y157" s="128"/>
      <c r="Z157" s="128"/>
    </row>
    <row r="158" spans="1:26">
      <c r="A158" s="128"/>
      <c r="B158" s="128"/>
      <c r="C158" s="128"/>
      <c r="D158" s="164"/>
      <c r="E158" s="164"/>
      <c r="F158" s="128"/>
      <c r="G158" s="128"/>
      <c r="H158" s="128"/>
      <c r="I158" s="128"/>
      <c r="J158" s="138"/>
      <c r="K158" s="164"/>
      <c r="L158" s="164"/>
      <c r="M158" s="164"/>
      <c r="N158" s="164"/>
      <c r="O158" s="164"/>
      <c r="P158" s="164"/>
      <c r="Q158" s="164"/>
      <c r="R158" s="164"/>
      <c r="S158" s="164"/>
      <c r="T158" s="164"/>
      <c r="U158" s="164"/>
      <c r="V158" s="164"/>
      <c r="W158" s="164"/>
      <c r="X158" s="128"/>
      <c r="Y158" s="128"/>
      <c r="Z158" s="128"/>
    </row>
    <row r="159" spans="1:26">
      <c r="A159" s="128"/>
      <c r="B159" s="128"/>
      <c r="C159" s="128"/>
      <c r="D159" s="164"/>
      <c r="E159" s="164"/>
      <c r="F159" s="128"/>
      <c r="G159" s="128"/>
      <c r="H159" s="128"/>
      <c r="I159" s="128"/>
      <c r="J159" s="138"/>
      <c r="K159" s="164"/>
      <c r="L159" s="164"/>
      <c r="M159" s="164"/>
      <c r="N159" s="164"/>
      <c r="O159" s="164"/>
      <c r="P159" s="164"/>
      <c r="Q159" s="164"/>
      <c r="R159" s="164"/>
      <c r="S159" s="164"/>
      <c r="T159" s="164"/>
      <c r="U159" s="164"/>
      <c r="V159" s="164"/>
      <c r="W159" s="164"/>
      <c r="X159" s="128"/>
      <c r="Y159" s="128"/>
      <c r="Z159" s="128"/>
    </row>
    <row r="160" spans="1:26">
      <c r="A160" s="128"/>
      <c r="B160" s="128"/>
      <c r="C160" s="128"/>
      <c r="D160" s="164"/>
      <c r="E160" s="164"/>
      <c r="F160" s="128"/>
      <c r="G160" s="128"/>
      <c r="H160" s="128"/>
      <c r="I160" s="128"/>
      <c r="J160" s="138"/>
      <c r="K160" s="164"/>
      <c r="L160" s="164"/>
      <c r="M160" s="164"/>
      <c r="N160" s="164"/>
      <c r="O160" s="164"/>
      <c r="P160" s="164"/>
      <c r="Q160" s="164"/>
      <c r="R160" s="164"/>
      <c r="S160" s="164"/>
      <c r="T160" s="164"/>
      <c r="U160" s="164"/>
      <c r="V160" s="164"/>
      <c r="W160" s="164"/>
      <c r="X160" s="128"/>
      <c r="Y160" s="128"/>
      <c r="Z160" s="128"/>
    </row>
    <row r="161" spans="1:26">
      <c r="A161" s="128"/>
      <c r="B161" s="128"/>
      <c r="C161" s="128"/>
      <c r="D161" s="164"/>
      <c r="E161" s="164"/>
      <c r="F161" s="128"/>
      <c r="G161" s="128"/>
      <c r="H161" s="128"/>
      <c r="I161" s="128"/>
      <c r="J161" s="138"/>
      <c r="K161" s="164"/>
      <c r="L161" s="164"/>
      <c r="M161" s="164"/>
      <c r="N161" s="164"/>
      <c r="O161" s="164"/>
      <c r="P161" s="164"/>
      <c r="Q161" s="164"/>
      <c r="R161" s="164"/>
      <c r="S161" s="164"/>
      <c r="T161" s="164"/>
      <c r="U161" s="164"/>
      <c r="V161" s="164"/>
      <c r="W161" s="164"/>
      <c r="X161" s="128"/>
      <c r="Y161" s="128"/>
      <c r="Z161" s="128"/>
    </row>
    <row r="162" spans="1:26">
      <c r="A162" s="128"/>
      <c r="B162" s="128"/>
      <c r="C162" s="128"/>
      <c r="D162" s="164"/>
      <c r="E162" s="164"/>
      <c r="F162" s="128"/>
      <c r="G162" s="128"/>
      <c r="H162" s="128"/>
      <c r="I162" s="128"/>
      <c r="J162" s="138"/>
      <c r="K162" s="164"/>
      <c r="L162" s="164"/>
      <c r="M162" s="164"/>
      <c r="N162" s="164"/>
      <c r="O162" s="164"/>
      <c r="P162" s="164"/>
      <c r="Q162" s="164"/>
      <c r="R162" s="164"/>
      <c r="S162" s="164"/>
      <c r="T162" s="164"/>
      <c r="U162" s="164"/>
      <c r="V162" s="164"/>
      <c r="W162" s="164"/>
      <c r="X162" s="128"/>
      <c r="Y162" s="128"/>
      <c r="Z162" s="128"/>
    </row>
    <row r="163" spans="1:26">
      <c r="A163" s="128"/>
      <c r="B163" s="128"/>
      <c r="C163" s="128"/>
      <c r="D163" s="164"/>
      <c r="E163" s="164"/>
      <c r="F163" s="128"/>
      <c r="G163" s="128"/>
      <c r="H163" s="128"/>
      <c r="I163" s="128"/>
      <c r="J163" s="138"/>
      <c r="K163" s="164"/>
      <c r="L163" s="164"/>
      <c r="M163" s="164"/>
      <c r="N163" s="164"/>
      <c r="O163" s="164"/>
      <c r="P163" s="164"/>
      <c r="Q163" s="164"/>
      <c r="R163" s="164"/>
      <c r="S163" s="164"/>
      <c r="T163" s="164"/>
      <c r="U163" s="164"/>
      <c r="V163" s="164"/>
      <c r="W163" s="164"/>
      <c r="X163" s="128"/>
      <c r="Y163" s="128"/>
      <c r="Z163" s="128"/>
    </row>
    <row r="164" spans="1:26">
      <c r="A164" s="128"/>
      <c r="B164" s="128"/>
      <c r="C164" s="128"/>
      <c r="D164" s="164"/>
      <c r="E164" s="164"/>
      <c r="F164" s="128"/>
      <c r="G164" s="128"/>
      <c r="H164" s="128"/>
      <c r="I164" s="128"/>
      <c r="J164" s="138"/>
      <c r="K164" s="164"/>
      <c r="L164" s="164"/>
      <c r="M164" s="164"/>
      <c r="N164" s="164"/>
      <c r="O164" s="164"/>
      <c r="P164" s="164"/>
      <c r="Q164" s="164"/>
      <c r="R164" s="164"/>
      <c r="S164" s="164"/>
      <c r="T164" s="164"/>
      <c r="U164" s="164"/>
      <c r="V164" s="164"/>
      <c r="W164" s="164"/>
      <c r="X164" s="128"/>
      <c r="Y164" s="128"/>
      <c r="Z164" s="128"/>
    </row>
    <row r="165" spans="1:26">
      <c r="A165" s="128"/>
      <c r="B165" s="128"/>
      <c r="C165" s="128"/>
      <c r="D165" s="164"/>
      <c r="E165" s="164"/>
      <c r="F165" s="128"/>
      <c r="G165" s="128"/>
      <c r="H165" s="128"/>
      <c r="I165" s="128"/>
      <c r="J165" s="138"/>
      <c r="K165" s="164"/>
      <c r="L165" s="164"/>
      <c r="M165" s="164"/>
      <c r="N165" s="164"/>
      <c r="O165" s="164"/>
      <c r="P165" s="164"/>
      <c r="Q165" s="164"/>
      <c r="R165" s="164"/>
      <c r="S165" s="164"/>
      <c r="T165" s="164"/>
      <c r="U165" s="164"/>
      <c r="V165" s="164"/>
      <c r="W165" s="164"/>
      <c r="X165" s="128"/>
      <c r="Y165" s="128"/>
      <c r="Z165" s="128"/>
    </row>
    <row r="166" spans="1:26">
      <c r="A166" s="128"/>
      <c r="B166" s="128"/>
      <c r="C166" s="128"/>
      <c r="D166" s="164"/>
      <c r="E166" s="164"/>
      <c r="F166" s="128"/>
      <c r="G166" s="128"/>
      <c r="H166" s="128"/>
      <c r="I166" s="128"/>
      <c r="J166" s="138"/>
      <c r="K166" s="164"/>
      <c r="L166" s="164"/>
      <c r="M166" s="164"/>
      <c r="N166" s="164"/>
      <c r="O166" s="164"/>
      <c r="P166" s="164"/>
      <c r="Q166" s="164"/>
      <c r="R166" s="164"/>
      <c r="S166" s="164"/>
      <c r="T166" s="164"/>
      <c r="U166" s="164"/>
      <c r="V166" s="164"/>
      <c r="W166" s="164"/>
      <c r="X166" s="128"/>
      <c r="Y166" s="128"/>
      <c r="Z166" s="128"/>
    </row>
    <row r="167" spans="1:26">
      <c r="A167" s="128"/>
      <c r="B167" s="128"/>
      <c r="C167" s="128"/>
      <c r="D167" s="164"/>
      <c r="E167" s="164"/>
      <c r="F167" s="128"/>
      <c r="G167" s="128"/>
      <c r="H167" s="128"/>
      <c r="I167" s="128"/>
      <c r="J167" s="138"/>
      <c r="K167" s="164"/>
      <c r="L167" s="164"/>
      <c r="M167" s="164"/>
      <c r="N167" s="164"/>
      <c r="O167" s="164"/>
      <c r="P167" s="164"/>
      <c r="Q167" s="164"/>
      <c r="R167" s="164"/>
      <c r="S167" s="164"/>
      <c r="T167" s="164"/>
      <c r="U167" s="164"/>
      <c r="V167" s="164"/>
      <c r="W167" s="164"/>
      <c r="X167" s="128"/>
      <c r="Y167" s="128"/>
      <c r="Z167" s="128"/>
    </row>
    <row r="168" spans="1:26">
      <c r="A168" s="128"/>
      <c r="B168" s="128"/>
      <c r="C168" s="128"/>
      <c r="D168" s="164"/>
      <c r="E168" s="164"/>
      <c r="F168" s="128"/>
      <c r="G168" s="128"/>
      <c r="H168" s="128"/>
      <c r="I168" s="128"/>
      <c r="J168" s="138"/>
      <c r="K168" s="164"/>
      <c r="L168" s="164"/>
      <c r="M168" s="164"/>
      <c r="N168" s="164"/>
      <c r="O168" s="164"/>
      <c r="P168" s="164"/>
      <c r="Q168" s="164"/>
      <c r="R168" s="164"/>
      <c r="S168" s="164"/>
      <c r="T168" s="164"/>
      <c r="U168" s="164"/>
      <c r="V168" s="164"/>
      <c r="W168" s="164"/>
      <c r="X168" s="128"/>
      <c r="Y168" s="128"/>
      <c r="Z168" s="128"/>
    </row>
    <row r="169" spans="1:26">
      <c r="A169" s="128"/>
      <c r="B169" s="128"/>
      <c r="C169" s="128"/>
      <c r="D169" s="164"/>
      <c r="E169" s="164"/>
      <c r="F169" s="128"/>
      <c r="G169" s="128"/>
      <c r="H169" s="128"/>
      <c r="I169" s="128"/>
      <c r="J169" s="138"/>
      <c r="K169" s="164"/>
      <c r="L169" s="164"/>
      <c r="M169" s="164"/>
      <c r="N169" s="164"/>
      <c r="O169" s="164"/>
      <c r="P169" s="164"/>
      <c r="Q169" s="164"/>
      <c r="R169" s="164"/>
      <c r="S169" s="164"/>
      <c r="T169" s="164"/>
      <c r="U169" s="164"/>
      <c r="V169" s="164"/>
      <c r="W169" s="164"/>
      <c r="X169" s="128"/>
      <c r="Y169" s="128"/>
      <c r="Z169" s="128"/>
    </row>
    <row r="170" spans="1:26">
      <c r="A170" s="128"/>
      <c r="B170" s="128"/>
      <c r="C170" s="128"/>
      <c r="D170" s="164"/>
      <c r="E170" s="164"/>
      <c r="F170" s="128"/>
      <c r="G170" s="128"/>
      <c r="H170" s="128"/>
      <c r="I170" s="128"/>
      <c r="J170" s="138"/>
      <c r="K170" s="164"/>
      <c r="L170" s="164"/>
      <c r="M170" s="164"/>
      <c r="N170" s="164"/>
      <c r="O170" s="164"/>
      <c r="P170" s="164"/>
      <c r="Q170" s="164"/>
      <c r="R170" s="164"/>
      <c r="S170" s="164"/>
      <c r="T170" s="164"/>
      <c r="U170" s="164"/>
      <c r="V170" s="164"/>
      <c r="W170" s="164"/>
      <c r="X170" s="128"/>
      <c r="Y170" s="128"/>
      <c r="Z170" s="128"/>
    </row>
    <row r="171" spans="1:26">
      <c r="A171" s="128"/>
      <c r="B171" s="128"/>
      <c r="C171" s="128"/>
      <c r="D171" s="164"/>
      <c r="E171" s="164"/>
      <c r="F171" s="128"/>
      <c r="G171" s="128"/>
      <c r="H171" s="128"/>
      <c r="I171" s="128"/>
      <c r="J171" s="138"/>
      <c r="K171" s="164"/>
      <c r="L171" s="164"/>
      <c r="M171" s="164"/>
      <c r="N171" s="164"/>
      <c r="O171" s="164"/>
      <c r="P171" s="164"/>
      <c r="Q171" s="164"/>
      <c r="R171" s="164"/>
      <c r="S171" s="164"/>
      <c r="T171" s="164"/>
      <c r="U171" s="164"/>
      <c r="V171" s="164"/>
      <c r="W171" s="164"/>
      <c r="X171" s="128"/>
      <c r="Y171" s="128"/>
      <c r="Z171" s="128"/>
    </row>
    <row r="172" spans="1:26">
      <c r="A172" s="128"/>
      <c r="B172" s="128"/>
      <c r="C172" s="128"/>
      <c r="D172" s="164"/>
      <c r="E172" s="164"/>
      <c r="F172" s="128"/>
      <c r="G172" s="128"/>
      <c r="H172" s="128"/>
      <c r="I172" s="128"/>
      <c r="J172" s="138"/>
      <c r="K172" s="164"/>
      <c r="L172" s="164"/>
      <c r="M172" s="164"/>
      <c r="N172" s="164"/>
      <c r="O172" s="164"/>
      <c r="P172" s="164"/>
      <c r="Q172" s="164"/>
      <c r="R172" s="164"/>
      <c r="S172" s="164"/>
      <c r="T172" s="164"/>
      <c r="U172" s="164"/>
      <c r="V172" s="164"/>
      <c r="W172" s="164"/>
      <c r="X172" s="128"/>
      <c r="Y172" s="128"/>
      <c r="Z172" s="128"/>
    </row>
    <row r="173" spans="1:26">
      <c r="A173" s="128"/>
      <c r="B173" s="128"/>
      <c r="C173" s="128"/>
      <c r="D173" s="164"/>
      <c r="E173" s="164"/>
      <c r="F173" s="128"/>
      <c r="G173" s="128"/>
      <c r="H173" s="128"/>
      <c r="I173" s="128"/>
      <c r="J173" s="138"/>
      <c r="K173" s="164"/>
      <c r="L173" s="164"/>
      <c r="M173" s="164"/>
      <c r="N173" s="164"/>
      <c r="O173" s="164"/>
      <c r="P173" s="164"/>
      <c r="Q173" s="164"/>
      <c r="R173" s="164"/>
      <c r="S173" s="164"/>
      <c r="T173" s="164"/>
      <c r="U173" s="164"/>
      <c r="V173" s="164"/>
      <c r="W173" s="164"/>
      <c r="X173" s="128"/>
      <c r="Y173" s="128"/>
      <c r="Z173" s="128"/>
    </row>
    <row r="174" spans="1:26">
      <c r="A174" s="128"/>
      <c r="B174" s="128"/>
      <c r="C174" s="128"/>
      <c r="D174" s="164"/>
      <c r="E174" s="164"/>
      <c r="F174" s="128"/>
      <c r="G174" s="128"/>
      <c r="H174" s="128"/>
      <c r="I174" s="128"/>
      <c r="J174" s="138"/>
      <c r="K174" s="164"/>
      <c r="L174" s="164"/>
      <c r="M174" s="164"/>
      <c r="N174" s="164"/>
      <c r="O174" s="164"/>
      <c r="P174" s="164"/>
      <c r="Q174" s="164"/>
      <c r="R174" s="164"/>
      <c r="S174" s="164"/>
      <c r="T174" s="164"/>
      <c r="U174" s="164"/>
      <c r="V174" s="164"/>
      <c r="W174" s="164"/>
      <c r="X174" s="128"/>
      <c r="Y174" s="128"/>
      <c r="Z174" s="128"/>
    </row>
    <row r="175" spans="1:26">
      <c r="A175" s="128"/>
      <c r="B175" s="128"/>
      <c r="C175" s="128"/>
      <c r="D175" s="164"/>
      <c r="E175" s="164"/>
      <c r="F175" s="128"/>
      <c r="G175" s="128"/>
      <c r="H175" s="128"/>
      <c r="I175" s="128"/>
      <c r="J175" s="138"/>
      <c r="K175" s="164"/>
      <c r="L175" s="164"/>
      <c r="M175" s="164"/>
      <c r="N175" s="164"/>
      <c r="O175" s="164"/>
      <c r="P175" s="164"/>
      <c r="Q175" s="164"/>
      <c r="R175" s="164"/>
      <c r="S175" s="164"/>
      <c r="T175" s="164"/>
      <c r="U175" s="164"/>
      <c r="V175" s="164"/>
      <c r="W175" s="164"/>
      <c r="X175" s="128"/>
      <c r="Y175" s="128"/>
      <c r="Z175" s="128"/>
    </row>
    <row r="176" spans="1:26">
      <c r="A176" s="128"/>
      <c r="B176" s="128"/>
      <c r="C176" s="128"/>
      <c r="D176" s="164"/>
      <c r="E176" s="164"/>
      <c r="F176" s="128"/>
      <c r="G176" s="128"/>
      <c r="H176" s="128"/>
      <c r="I176" s="128"/>
      <c r="J176" s="138"/>
      <c r="K176" s="164"/>
      <c r="L176" s="164"/>
      <c r="M176" s="164"/>
      <c r="N176" s="164"/>
      <c r="O176" s="164"/>
      <c r="P176" s="164"/>
      <c r="Q176" s="164"/>
      <c r="R176" s="164"/>
      <c r="S176" s="164"/>
      <c r="T176" s="164"/>
      <c r="U176" s="164"/>
      <c r="V176" s="164"/>
      <c r="W176" s="164"/>
      <c r="X176" s="128"/>
      <c r="Y176" s="128"/>
      <c r="Z176" s="128"/>
    </row>
    <row r="177" spans="1:26">
      <c r="A177" s="128"/>
      <c r="B177" s="128"/>
      <c r="C177" s="128"/>
      <c r="D177" s="164"/>
      <c r="E177" s="164"/>
      <c r="F177" s="128"/>
      <c r="G177" s="128"/>
      <c r="H177" s="128"/>
      <c r="I177" s="128"/>
      <c r="J177" s="138"/>
      <c r="K177" s="164"/>
      <c r="L177" s="164"/>
      <c r="M177" s="164"/>
      <c r="N177" s="164"/>
      <c r="O177" s="164"/>
      <c r="P177" s="164"/>
      <c r="Q177" s="164"/>
      <c r="R177" s="164"/>
      <c r="S177" s="164"/>
      <c r="T177" s="164"/>
      <c r="U177" s="164"/>
      <c r="V177" s="164"/>
      <c r="W177" s="164"/>
      <c r="X177" s="128"/>
      <c r="Y177" s="128"/>
      <c r="Z177" s="128"/>
    </row>
    <row r="178" spans="1:26">
      <c r="A178" s="128"/>
      <c r="B178" s="128"/>
      <c r="C178" s="128"/>
      <c r="D178" s="164"/>
      <c r="E178" s="164"/>
      <c r="F178" s="128"/>
      <c r="G178" s="128"/>
      <c r="H178" s="128"/>
      <c r="I178" s="128"/>
      <c r="J178" s="138"/>
      <c r="K178" s="164"/>
      <c r="L178" s="164"/>
      <c r="M178" s="164"/>
      <c r="N178" s="164"/>
      <c r="O178" s="164"/>
      <c r="P178" s="164"/>
      <c r="Q178" s="164"/>
      <c r="R178" s="164"/>
      <c r="S178" s="164"/>
      <c r="T178" s="164"/>
      <c r="U178" s="164"/>
      <c r="V178" s="164"/>
      <c r="W178" s="164"/>
      <c r="X178" s="128"/>
      <c r="Y178" s="128"/>
      <c r="Z178" s="128"/>
    </row>
    <row r="179" spans="1:26">
      <c r="A179" s="128"/>
      <c r="B179" s="128"/>
      <c r="C179" s="128"/>
      <c r="D179" s="164"/>
      <c r="E179" s="164"/>
      <c r="F179" s="128"/>
      <c r="G179" s="128"/>
      <c r="H179" s="128"/>
      <c r="I179" s="128"/>
      <c r="J179" s="138"/>
      <c r="K179" s="164"/>
      <c r="L179" s="164"/>
      <c r="M179" s="164"/>
      <c r="N179" s="164"/>
      <c r="O179" s="164"/>
      <c r="P179" s="164"/>
      <c r="Q179" s="164"/>
      <c r="R179" s="164"/>
      <c r="S179" s="164"/>
      <c r="T179" s="164"/>
      <c r="U179" s="164"/>
      <c r="V179" s="164"/>
      <c r="W179" s="164"/>
      <c r="X179" s="128"/>
      <c r="Y179" s="128"/>
      <c r="Z179" s="128"/>
    </row>
    <row r="180" spans="1:26">
      <c r="A180" s="128"/>
      <c r="B180" s="128"/>
      <c r="C180" s="128"/>
      <c r="D180" s="164"/>
      <c r="E180" s="164"/>
      <c r="F180" s="128"/>
      <c r="G180" s="128"/>
      <c r="H180" s="128"/>
      <c r="I180" s="128"/>
      <c r="J180" s="138"/>
      <c r="K180" s="164"/>
      <c r="L180" s="164"/>
      <c r="M180" s="164"/>
      <c r="N180" s="164"/>
      <c r="O180" s="164"/>
      <c r="P180" s="164"/>
      <c r="Q180" s="164"/>
      <c r="R180" s="164"/>
      <c r="S180" s="164"/>
      <c r="T180" s="164"/>
      <c r="U180" s="164"/>
      <c r="V180" s="164"/>
      <c r="W180" s="164"/>
      <c r="X180" s="128"/>
      <c r="Y180" s="128"/>
      <c r="Z180" s="128"/>
    </row>
    <row r="181" spans="1:26">
      <c r="A181" s="128"/>
      <c r="B181" s="128"/>
      <c r="C181" s="128"/>
      <c r="D181" s="164"/>
      <c r="E181" s="164"/>
      <c r="F181" s="128"/>
      <c r="G181" s="128"/>
      <c r="H181" s="128"/>
      <c r="I181" s="128"/>
      <c r="J181" s="138"/>
      <c r="K181" s="164"/>
      <c r="L181" s="164"/>
      <c r="M181" s="164"/>
      <c r="N181" s="164"/>
      <c r="O181" s="164"/>
      <c r="P181" s="164"/>
      <c r="Q181" s="164"/>
      <c r="R181" s="164"/>
      <c r="S181" s="164"/>
      <c r="T181" s="164"/>
      <c r="U181" s="164"/>
      <c r="V181" s="164"/>
      <c r="W181" s="164"/>
      <c r="X181" s="128"/>
      <c r="Y181" s="128"/>
      <c r="Z181" s="128"/>
    </row>
    <row r="182" spans="1:26">
      <c r="A182" s="128"/>
      <c r="B182" s="128"/>
      <c r="C182" s="128"/>
      <c r="D182" s="164"/>
      <c r="E182" s="164"/>
      <c r="F182" s="128"/>
      <c r="G182" s="128"/>
      <c r="H182" s="128"/>
      <c r="I182" s="128"/>
      <c r="J182" s="138"/>
      <c r="K182" s="164"/>
      <c r="L182" s="164"/>
      <c r="M182" s="164"/>
      <c r="N182" s="164"/>
      <c r="O182" s="164"/>
      <c r="P182" s="164"/>
      <c r="Q182" s="164"/>
      <c r="R182" s="164"/>
      <c r="S182" s="164"/>
      <c r="T182" s="164"/>
      <c r="U182" s="164"/>
      <c r="V182" s="164"/>
      <c r="W182" s="164"/>
      <c r="X182" s="128"/>
      <c r="Y182" s="128"/>
      <c r="Z182" s="128"/>
    </row>
    <row r="183" spans="1:26">
      <c r="A183" s="128"/>
      <c r="B183" s="128"/>
      <c r="C183" s="128"/>
      <c r="D183" s="164"/>
      <c r="E183" s="164"/>
      <c r="F183" s="128"/>
      <c r="G183" s="128"/>
      <c r="H183" s="128"/>
      <c r="I183" s="128"/>
      <c r="J183" s="138"/>
      <c r="K183" s="164"/>
      <c r="L183" s="164"/>
      <c r="M183" s="164"/>
      <c r="N183" s="164"/>
      <c r="O183" s="164"/>
      <c r="P183" s="164"/>
      <c r="Q183" s="164"/>
      <c r="R183" s="164"/>
      <c r="S183" s="164"/>
      <c r="T183" s="164"/>
      <c r="U183" s="164"/>
      <c r="V183" s="164"/>
      <c r="W183" s="164"/>
      <c r="X183" s="128"/>
      <c r="Y183" s="128"/>
      <c r="Z183" s="128"/>
    </row>
    <row r="184" spans="1:26">
      <c r="A184" s="128"/>
      <c r="B184" s="128"/>
      <c r="C184" s="128"/>
      <c r="D184" s="164"/>
      <c r="E184" s="164"/>
      <c r="F184" s="128"/>
      <c r="G184" s="128"/>
      <c r="H184" s="128"/>
      <c r="I184" s="128"/>
      <c r="J184" s="138"/>
      <c r="K184" s="164"/>
      <c r="L184" s="164"/>
      <c r="M184" s="164"/>
      <c r="N184" s="164"/>
      <c r="O184" s="164"/>
      <c r="P184" s="164"/>
      <c r="Q184" s="164"/>
      <c r="R184" s="164"/>
      <c r="S184" s="164"/>
      <c r="T184" s="164"/>
      <c r="U184" s="164"/>
      <c r="V184" s="164"/>
      <c r="W184" s="164"/>
      <c r="X184" s="128"/>
      <c r="Y184" s="128"/>
      <c r="Z184" s="128"/>
    </row>
    <row r="185" spans="1:26">
      <c r="A185" s="128"/>
      <c r="B185" s="128"/>
      <c r="C185" s="128"/>
      <c r="D185" s="164"/>
      <c r="E185" s="164"/>
      <c r="F185" s="128"/>
      <c r="G185" s="128"/>
      <c r="H185" s="128"/>
      <c r="I185" s="128"/>
      <c r="J185" s="138"/>
      <c r="K185" s="164"/>
      <c r="L185" s="164"/>
      <c r="M185" s="164"/>
      <c r="N185" s="164"/>
      <c r="O185" s="164"/>
      <c r="P185" s="164"/>
      <c r="Q185" s="164"/>
      <c r="R185" s="164"/>
      <c r="S185" s="164"/>
      <c r="T185" s="164"/>
      <c r="U185" s="164"/>
      <c r="V185" s="164"/>
      <c r="W185" s="164"/>
      <c r="X185" s="128"/>
      <c r="Y185" s="128"/>
      <c r="Z185" s="128"/>
    </row>
    <row r="186" spans="1:26">
      <c r="A186" s="128"/>
      <c r="B186" s="128"/>
      <c r="C186" s="128"/>
      <c r="D186" s="164"/>
      <c r="E186" s="164"/>
      <c r="F186" s="128"/>
      <c r="G186" s="128"/>
      <c r="H186" s="128"/>
      <c r="I186" s="128"/>
      <c r="J186" s="138"/>
      <c r="K186" s="164"/>
      <c r="L186" s="164"/>
      <c r="M186" s="164"/>
      <c r="N186" s="164"/>
      <c r="O186" s="164"/>
      <c r="P186" s="164"/>
      <c r="Q186" s="164"/>
      <c r="R186" s="164"/>
      <c r="S186" s="164"/>
      <c r="T186" s="164"/>
      <c r="U186" s="164"/>
      <c r="V186" s="164"/>
      <c r="W186" s="164"/>
      <c r="X186" s="128"/>
      <c r="Y186" s="128"/>
      <c r="Z186" s="128"/>
    </row>
    <row r="187" spans="1:26">
      <c r="A187" s="128"/>
      <c r="B187" s="128"/>
      <c r="C187" s="128"/>
      <c r="D187" s="164"/>
      <c r="E187" s="164"/>
      <c r="F187" s="128"/>
      <c r="G187" s="128"/>
      <c r="H187" s="128"/>
      <c r="I187" s="128"/>
      <c r="J187" s="138"/>
      <c r="K187" s="164"/>
      <c r="L187" s="164"/>
      <c r="M187" s="164"/>
      <c r="N187" s="164"/>
      <c r="O187" s="164"/>
      <c r="P187" s="164"/>
      <c r="Q187" s="164"/>
      <c r="R187" s="164"/>
      <c r="S187" s="164"/>
      <c r="T187" s="164"/>
      <c r="U187" s="164"/>
      <c r="V187" s="164"/>
      <c r="W187" s="164"/>
      <c r="X187" s="128"/>
      <c r="Y187" s="128"/>
      <c r="Z187" s="128"/>
    </row>
    <row r="188" spans="1:26">
      <c r="A188" s="128"/>
      <c r="B188" s="128"/>
      <c r="C188" s="128"/>
      <c r="D188" s="164"/>
      <c r="E188" s="164"/>
      <c r="F188" s="128"/>
      <c r="G188" s="128"/>
      <c r="H188" s="128"/>
      <c r="I188" s="128"/>
      <c r="J188" s="138"/>
      <c r="K188" s="164"/>
      <c r="L188" s="164"/>
      <c r="M188" s="164"/>
      <c r="N188" s="164"/>
      <c r="O188" s="164"/>
      <c r="P188" s="164"/>
      <c r="Q188" s="164"/>
      <c r="R188" s="164"/>
      <c r="S188" s="164"/>
      <c r="T188" s="164"/>
      <c r="U188" s="164"/>
      <c r="V188" s="164"/>
      <c r="W188" s="164"/>
      <c r="X188" s="128"/>
      <c r="Y188" s="128"/>
      <c r="Z188" s="128"/>
    </row>
    <row r="189" spans="1:26">
      <c r="A189" s="128"/>
      <c r="B189" s="128"/>
      <c r="C189" s="128"/>
      <c r="D189" s="164"/>
      <c r="E189" s="164"/>
      <c r="F189" s="128"/>
      <c r="G189" s="128"/>
      <c r="H189" s="128"/>
      <c r="I189" s="128"/>
      <c r="J189" s="138"/>
      <c r="K189" s="164"/>
      <c r="L189" s="164"/>
      <c r="M189" s="164"/>
      <c r="N189" s="164"/>
      <c r="O189" s="164"/>
      <c r="P189" s="164"/>
      <c r="Q189" s="164"/>
      <c r="R189" s="164"/>
      <c r="S189" s="164"/>
      <c r="T189" s="164"/>
      <c r="U189" s="164"/>
      <c r="V189" s="164"/>
      <c r="W189" s="164"/>
      <c r="X189" s="128"/>
      <c r="Y189" s="128"/>
      <c r="Z189" s="128"/>
    </row>
    <row r="190" spans="1:26">
      <c r="A190" s="128"/>
      <c r="B190" s="128"/>
      <c r="C190" s="128"/>
      <c r="D190" s="164"/>
      <c r="E190" s="164"/>
      <c r="F190" s="128"/>
      <c r="G190" s="128"/>
      <c r="H190" s="128"/>
      <c r="I190" s="128"/>
      <c r="J190" s="138"/>
      <c r="K190" s="164"/>
      <c r="L190" s="164"/>
      <c r="M190" s="164"/>
      <c r="N190" s="164"/>
      <c r="O190" s="164"/>
      <c r="P190" s="164"/>
      <c r="Q190" s="164"/>
      <c r="R190" s="164"/>
      <c r="S190" s="164"/>
      <c r="T190" s="164"/>
      <c r="U190" s="164"/>
      <c r="V190" s="164"/>
      <c r="W190" s="164"/>
      <c r="X190" s="128"/>
      <c r="Y190" s="128"/>
      <c r="Z190" s="128"/>
    </row>
    <row r="191" spans="1:26">
      <c r="A191" s="128"/>
      <c r="B191" s="128"/>
      <c r="C191" s="128"/>
      <c r="D191" s="164"/>
      <c r="E191" s="164"/>
      <c r="F191" s="128"/>
      <c r="G191" s="128"/>
      <c r="H191" s="128"/>
      <c r="I191" s="128"/>
      <c r="J191" s="138"/>
      <c r="K191" s="164"/>
      <c r="L191" s="164"/>
      <c r="M191" s="164"/>
      <c r="N191" s="164"/>
      <c r="O191" s="164"/>
      <c r="P191" s="164"/>
      <c r="Q191" s="164"/>
      <c r="R191" s="164"/>
      <c r="S191" s="164"/>
      <c r="T191" s="164"/>
      <c r="U191" s="164"/>
      <c r="V191" s="164"/>
      <c r="W191" s="164"/>
      <c r="X191" s="128"/>
      <c r="Y191" s="128"/>
      <c r="Z191" s="128"/>
    </row>
    <row r="192" spans="1:26">
      <c r="A192" s="128"/>
      <c r="B192" s="128"/>
      <c r="C192" s="128"/>
      <c r="D192" s="164"/>
      <c r="E192" s="164"/>
      <c r="F192" s="128"/>
      <c r="G192" s="128"/>
      <c r="H192" s="128"/>
      <c r="I192" s="128"/>
      <c r="J192" s="138"/>
      <c r="K192" s="164"/>
      <c r="L192" s="164"/>
      <c r="M192" s="164"/>
      <c r="N192" s="164"/>
      <c r="O192" s="164"/>
      <c r="P192" s="164"/>
      <c r="Q192" s="164"/>
      <c r="R192" s="164"/>
      <c r="S192" s="164"/>
      <c r="T192" s="164"/>
      <c r="U192" s="164"/>
      <c r="V192" s="164"/>
      <c r="W192" s="164"/>
      <c r="X192" s="128"/>
      <c r="Y192" s="128"/>
      <c r="Z192" s="128"/>
    </row>
    <row r="193" spans="1:26">
      <c r="A193" s="128"/>
      <c r="B193" s="128"/>
      <c r="C193" s="128"/>
      <c r="D193" s="164"/>
      <c r="E193" s="164"/>
      <c r="F193" s="128"/>
      <c r="G193" s="128"/>
      <c r="H193" s="128"/>
      <c r="I193" s="128"/>
      <c r="J193" s="138"/>
      <c r="K193" s="164"/>
      <c r="L193" s="164"/>
      <c r="M193" s="164"/>
      <c r="N193" s="164"/>
      <c r="O193" s="164"/>
      <c r="P193" s="164"/>
      <c r="Q193" s="164"/>
      <c r="R193" s="164"/>
      <c r="S193" s="164"/>
      <c r="T193" s="164"/>
      <c r="U193" s="164"/>
      <c r="V193" s="164"/>
      <c r="W193" s="164"/>
      <c r="X193" s="128"/>
      <c r="Y193" s="128"/>
      <c r="Z193" s="128"/>
    </row>
    <row r="194" spans="1:26">
      <c r="A194" s="128"/>
      <c r="B194" s="128"/>
      <c r="C194" s="128"/>
      <c r="D194" s="164"/>
      <c r="E194" s="164"/>
      <c r="F194" s="128"/>
      <c r="G194" s="128"/>
      <c r="H194" s="128"/>
      <c r="I194" s="128"/>
      <c r="J194" s="138"/>
      <c r="K194" s="164"/>
      <c r="L194" s="164"/>
      <c r="M194" s="164"/>
      <c r="N194" s="164"/>
      <c r="O194" s="164"/>
      <c r="P194" s="164"/>
      <c r="Q194" s="164"/>
      <c r="R194" s="164"/>
      <c r="S194" s="164"/>
      <c r="T194" s="164"/>
      <c r="U194" s="164"/>
      <c r="V194" s="164"/>
      <c r="W194" s="164"/>
      <c r="X194" s="128"/>
      <c r="Y194" s="128"/>
      <c r="Z194" s="128"/>
    </row>
    <row r="195" spans="1:26">
      <c r="A195" s="128"/>
      <c r="B195" s="128"/>
      <c r="C195" s="128"/>
      <c r="D195" s="164"/>
      <c r="E195" s="164"/>
      <c r="F195" s="128"/>
      <c r="G195" s="128"/>
      <c r="H195" s="128"/>
      <c r="I195" s="128"/>
      <c r="J195" s="138"/>
      <c r="K195" s="164"/>
      <c r="L195" s="164"/>
      <c r="M195" s="164"/>
      <c r="N195" s="164"/>
      <c r="O195" s="164"/>
      <c r="P195" s="164"/>
      <c r="Q195" s="164"/>
      <c r="R195" s="164"/>
      <c r="S195" s="164"/>
      <c r="T195" s="164"/>
      <c r="U195" s="164"/>
      <c r="V195" s="164"/>
      <c r="W195" s="164"/>
      <c r="X195" s="128"/>
      <c r="Y195" s="128"/>
      <c r="Z195" s="128"/>
    </row>
    <row r="196" spans="1:26">
      <c r="A196" s="128"/>
      <c r="B196" s="128"/>
      <c r="C196" s="128"/>
      <c r="D196" s="164"/>
      <c r="E196" s="164"/>
      <c r="F196" s="128"/>
      <c r="G196" s="128"/>
      <c r="H196" s="128"/>
      <c r="I196" s="128"/>
      <c r="J196" s="138"/>
      <c r="K196" s="164"/>
      <c r="L196" s="164"/>
      <c r="M196" s="164"/>
      <c r="N196" s="164"/>
      <c r="O196" s="164"/>
      <c r="P196" s="164"/>
      <c r="Q196" s="164"/>
      <c r="R196" s="164"/>
      <c r="S196" s="164"/>
      <c r="T196" s="164"/>
      <c r="U196" s="164"/>
      <c r="V196" s="164"/>
      <c r="W196" s="164"/>
      <c r="X196" s="128"/>
      <c r="Y196" s="128"/>
      <c r="Z196" s="128"/>
    </row>
    <row r="197" spans="1:26">
      <c r="A197" s="128"/>
      <c r="B197" s="128"/>
      <c r="C197" s="128"/>
      <c r="D197" s="164"/>
      <c r="E197" s="164"/>
      <c r="F197" s="128"/>
      <c r="G197" s="128"/>
      <c r="H197" s="128"/>
      <c r="I197" s="128"/>
      <c r="J197" s="138"/>
      <c r="K197" s="164"/>
      <c r="L197" s="164"/>
      <c r="M197" s="164"/>
      <c r="N197" s="164"/>
      <c r="O197" s="164"/>
      <c r="P197" s="164"/>
      <c r="Q197" s="164"/>
      <c r="R197" s="164"/>
      <c r="S197" s="164"/>
      <c r="T197" s="164"/>
      <c r="U197" s="164"/>
      <c r="V197" s="164"/>
      <c r="W197" s="164"/>
      <c r="X197" s="128"/>
      <c r="Y197" s="128"/>
      <c r="Z197" s="128"/>
    </row>
    <row r="198" spans="1:26">
      <c r="A198" s="128"/>
      <c r="B198" s="128"/>
      <c r="C198" s="128"/>
      <c r="D198" s="164"/>
      <c r="E198" s="164"/>
      <c r="F198" s="128"/>
      <c r="G198" s="128"/>
      <c r="H198" s="128"/>
      <c r="I198" s="128"/>
      <c r="J198" s="138"/>
      <c r="K198" s="164"/>
      <c r="L198" s="164"/>
      <c r="M198" s="164"/>
      <c r="N198" s="164"/>
      <c r="O198" s="164"/>
      <c r="P198" s="164"/>
      <c r="Q198" s="164"/>
      <c r="R198" s="164"/>
      <c r="S198" s="164"/>
      <c r="T198" s="164"/>
      <c r="U198" s="164"/>
      <c r="V198" s="164"/>
      <c r="W198" s="164"/>
      <c r="X198" s="128"/>
      <c r="Y198" s="128"/>
      <c r="Z198" s="128"/>
    </row>
    <row r="199" spans="1:26">
      <c r="A199" s="128"/>
      <c r="B199" s="128"/>
      <c r="C199" s="128"/>
      <c r="D199" s="164"/>
      <c r="E199" s="164"/>
      <c r="F199" s="128"/>
      <c r="G199" s="128"/>
      <c r="H199" s="128"/>
      <c r="I199" s="128"/>
      <c r="J199" s="138"/>
      <c r="K199" s="164"/>
      <c r="L199" s="164"/>
      <c r="M199" s="164"/>
      <c r="N199" s="164"/>
      <c r="O199" s="164"/>
      <c r="P199" s="164"/>
      <c r="Q199" s="164"/>
      <c r="R199" s="164"/>
      <c r="S199" s="164"/>
      <c r="T199" s="164"/>
      <c r="U199" s="164"/>
      <c r="V199" s="164"/>
      <c r="W199" s="164"/>
      <c r="X199" s="128"/>
      <c r="Y199" s="128"/>
      <c r="Z199" s="128"/>
    </row>
    <row r="200" spans="1:26">
      <c r="A200" s="128"/>
      <c r="B200" s="128"/>
      <c r="C200" s="128"/>
      <c r="D200" s="164"/>
      <c r="E200" s="164"/>
      <c r="F200" s="128"/>
      <c r="G200" s="128"/>
      <c r="H200" s="128"/>
      <c r="I200" s="128"/>
      <c r="J200" s="138"/>
      <c r="K200" s="164"/>
      <c r="L200" s="164"/>
      <c r="M200" s="164"/>
      <c r="N200" s="164"/>
      <c r="O200" s="164"/>
      <c r="P200" s="164"/>
      <c r="Q200" s="164"/>
      <c r="R200" s="164"/>
      <c r="S200" s="164"/>
      <c r="T200" s="164"/>
      <c r="U200" s="164"/>
      <c r="V200" s="164"/>
      <c r="W200" s="164"/>
      <c r="X200" s="128"/>
      <c r="Y200" s="128"/>
      <c r="Z200" s="128"/>
    </row>
    <row r="201" spans="1:26">
      <c r="A201" s="128"/>
      <c r="B201" s="128"/>
      <c r="C201" s="128"/>
      <c r="D201" s="164"/>
      <c r="E201" s="164"/>
      <c r="F201" s="128"/>
      <c r="G201" s="128"/>
      <c r="H201" s="128"/>
      <c r="I201" s="128"/>
      <c r="J201" s="138"/>
      <c r="K201" s="164"/>
      <c r="L201" s="164"/>
      <c r="M201" s="164"/>
      <c r="N201" s="164"/>
      <c r="O201" s="164"/>
      <c r="P201" s="164"/>
      <c r="Q201" s="164"/>
      <c r="R201" s="164"/>
      <c r="S201" s="164"/>
      <c r="T201" s="164"/>
      <c r="U201" s="164"/>
      <c r="V201" s="164"/>
      <c r="W201" s="164"/>
      <c r="X201" s="128"/>
      <c r="Y201" s="128"/>
      <c r="Z201" s="128"/>
    </row>
    <row r="202" spans="1:26">
      <c r="A202" s="128"/>
      <c r="B202" s="128"/>
      <c r="C202" s="128"/>
      <c r="D202" s="164"/>
      <c r="E202" s="164"/>
      <c r="F202" s="128"/>
      <c r="G202" s="128"/>
      <c r="H202" s="128"/>
      <c r="I202" s="128"/>
      <c r="J202" s="138"/>
      <c r="K202" s="164"/>
      <c r="L202" s="164"/>
      <c r="M202" s="164"/>
      <c r="N202" s="164"/>
      <c r="O202" s="164"/>
      <c r="P202" s="164"/>
      <c r="Q202" s="164"/>
      <c r="R202" s="164"/>
      <c r="S202" s="164"/>
      <c r="T202" s="164"/>
      <c r="U202" s="164"/>
      <c r="V202" s="164"/>
      <c r="W202" s="164"/>
      <c r="X202" s="128"/>
      <c r="Y202" s="128"/>
      <c r="Z202" s="128"/>
    </row>
    <row r="203" spans="1:26">
      <c r="A203" s="128"/>
      <c r="B203" s="128"/>
      <c r="C203" s="128"/>
      <c r="D203" s="164"/>
      <c r="E203" s="164"/>
      <c r="F203" s="128"/>
      <c r="G203" s="128"/>
      <c r="H203" s="128"/>
      <c r="I203" s="128"/>
      <c r="J203" s="138"/>
      <c r="K203" s="164"/>
      <c r="L203" s="164"/>
      <c r="M203" s="164"/>
      <c r="N203" s="164"/>
      <c r="O203" s="164"/>
      <c r="P203" s="164"/>
      <c r="Q203" s="164"/>
      <c r="R203" s="164"/>
      <c r="S203" s="164"/>
      <c r="T203" s="164"/>
      <c r="U203" s="164"/>
      <c r="V203" s="164"/>
      <c r="W203" s="164"/>
      <c r="X203" s="128"/>
      <c r="Y203" s="128"/>
      <c r="Z203" s="128"/>
    </row>
    <row r="204" spans="1:26">
      <c r="A204" s="128"/>
      <c r="B204" s="128"/>
      <c r="C204" s="128"/>
      <c r="D204" s="164"/>
      <c r="E204" s="164"/>
      <c r="F204" s="128"/>
      <c r="G204" s="128"/>
      <c r="H204" s="128"/>
      <c r="I204" s="128"/>
      <c r="J204" s="138"/>
      <c r="K204" s="164"/>
      <c r="L204" s="164"/>
      <c r="M204" s="164"/>
      <c r="N204" s="164"/>
      <c r="O204" s="164"/>
      <c r="P204" s="164"/>
      <c r="Q204" s="164"/>
      <c r="R204" s="164"/>
      <c r="S204" s="164"/>
      <c r="T204" s="164"/>
      <c r="U204" s="164"/>
      <c r="V204" s="164"/>
      <c r="W204" s="164"/>
      <c r="X204" s="128"/>
      <c r="Y204" s="128"/>
      <c r="Z204" s="128"/>
    </row>
    <row r="205" spans="1:26">
      <c r="A205" s="128"/>
      <c r="B205" s="128"/>
      <c r="C205" s="128"/>
      <c r="D205" s="164"/>
      <c r="E205" s="164"/>
      <c r="F205" s="128"/>
      <c r="G205" s="128"/>
      <c r="H205" s="128"/>
      <c r="I205" s="128"/>
      <c r="J205" s="138"/>
      <c r="K205" s="164"/>
      <c r="L205" s="164"/>
      <c r="M205" s="164"/>
      <c r="N205" s="164"/>
      <c r="O205" s="164"/>
      <c r="P205" s="164"/>
      <c r="Q205" s="164"/>
      <c r="R205" s="164"/>
      <c r="S205" s="164"/>
      <c r="T205" s="164"/>
      <c r="U205" s="164"/>
      <c r="V205" s="164"/>
      <c r="W205" s="164"/>
      <c r="X205" s="128"/>
      <c r="Y205" s="128"/>
      <c r="Z205" s="128"/>
    </row>
    <row r="206" spans="1:26">
      <c r="A206" s="128"/>
      <c r="B206" s="128"/>
      <c r="C206" s="128"/>
      <c r="D206" s="164"/>
      <c r="E206" s="164"/>
      <c r="F206" s="128"/>
      <c r="G206" s="128"/>
      <c r="H206" s="128"/>
      <c r="I206" s="128"/>
      <c r="J206" s="138"/>
      <c r="K206" s="164"/>
      <c r="L206" s="164"/>
      <c r="M206" s="164"/>
      <c r="N206" s="164"/>
      <c r="O206" s="164"/>
      <c r="P206" s="164"/>
      <c r="Q206" s="164"/>
      <c r="R206" s="164"/>
      <c r="S206" s="164"/>
      <c r="T206" s="164"/>
      <c r="U206" s="164"/>
      <c r="V206" s="164"/>
      <c r="W206" s="164"/>
      <c r="X206" s="128"/>
      <c r="Y206" s="128"/>
      <c r="Z206" s="128"/>
    </row>
    <row r="207" spans="1:26">
      <c r="A207" s="128"/>
      <c r="B207" s="128"/>
      <c r="C207" s="128"/>
      <c r="D207" s="164"/>
      <c r="E207" s="164"/>
      <c r="F207" s="128"/>
      <c r="G207" s="128"/>
      <c r="H207" s="128"/>
      <c r="I207" s="128"/>
      <c r="J207" s="138"/>
      <c r="K207" s="164"/>
      <c r="L207" s="164"/>
      <c r="M207" s="164"/>
      <c r="N207" s="164"/>
      <c r="O207" s="164"/>
      <c r="P207" s="164"/>
      <c r="Q207" s="164"/>
      <c r="R207" s="164"/>
      <c r="S207" s="164"/>
      <c r="T207" s="164"/>
      <c r="U207" s="164"/>
      <c r="V207" s="164"/>
      <c r="W207" s="164"/>
      <c r="X207" s="128"/>
      <c r="Y207" s="128"/>
      <c r="Z207" s="128"/>
    </row>
    <row r="208" spans="1:26">
      <c r="A208" s="128"/>
      <c r="B208" s="128"/>
      <c r="C208" s="128"/>
      <c r="D208" s="164"/>
      <c r="E208" s="164"/>
      <c r="F208" s="128"/>
      <c r="G208" s="128"/>
      <c r="H208" s="128"/>
      <c r="I208" s="128"/>
      <c r="J208" s="138"/>
      <c r="K208" s="164"/>
      <c r="L208" s="164"/>
      <c r="M208" s="164"/>
      <c r="N208" s="164"/>
      <c r="O208" s="164"/>
      <c r="P208" s="164"/>
      <c r="Q208" s="164"/>
      <c r="R208" s="164"/>
      <c r="S208" s="164"/>
      <c r="T208" s="164"/>
      <c r="U208" s="164"/>
      <c r="V208" s="164"/>
      <c r="W208" s="164"/>
      <c r="X208" s="128"/>
      <c r="Y208" s="128"/>
      <c r="Z208" s="128"/>
    </row>
    <row r="209" spans="1:26">
      <c r="A209" s="128"/>
      <c r="B209" s="128"/>
      <c r="C209" s="128"/>
      <c r="D209" s="164"/>
      <c r="E209" s="164"/>
      <c r="F209" s="128"/>
      <c r="G209" s="128"/>
      <c r="H209" s="128"/>
      <c r="I209" s="128"/>
      <c r="J209" s="138"/>
      <c r="K209" s="164"/>
      <c r="L209" s="164"/>
      <c r="M209" s="164"/>
      <c r="N209" s="164"/>
      <c r="O209" s="164"/>
      <c r="P209" s="164"/>
      <c r="Q209" s="164"/>
      <c r="R209" s="164"/>
      <c r="S209" s="164"/>
      <c r="T209" s="164"/>
      <c r="U209" s="164"/>
      <c r="V209" s="164"/>
      <c r="W209" s="164"/>
      <c r="X209" s="128"/>
      <c r="Y209" s="128"/>
      <c r="Z209" s="128"/>
    </row>
    <row r="210" spans="1:26">
      <c r="A210" s="128"/>
      <c r="B210" s="128"/>
      <c r="C210" s="128"/>
      <c r="D210" s="164"/>
      <c r="E210" s="164"/>
      <c r="F210" s="128"/>
      <c r="G210" s="128"/>
      <c r="H210" s="128"/>
      <c r="I210" s="128"/>
      <c r="J210" s="138"/>
      <c r="K210" s="164"/>
      <c r="L210" s="164"/>
      <c r="M210" s="164"/>
      <c r="N210" s="164"/>
      <c r="O210" s="164"/>
      <c r="P210" s="164"/>
      <c r="Q210" s="164"/>
      <c r="R210" s="164"/>
      <c r="S210" s="164"/>
      <c r="T210" s="164"/>
      <c r="U210" s="164"/>
      <c r="V210" s="164"/>
      <c r="W210" s="164"/>
      <c r="X210" s="128"/>
      <c r="Y210" s="128"/>
      <c r="Z210" s="128"/>
    </row>
    <row r="211" spans="1:26">
      <c r="A211" s="128"/>
      <c r="B211" s="128"/>
      <c r="C211" s="128"/>
      <c r="D211" s="164"/>
      <c r="E211" s="164"/>
      <c r="F211" s="128"/>
      <c r="G211" s="128"/>
      <c r="H211" s="128"/>
      <c r="I211" s="128"/>
      <c r="J211" s="138"/>
      <c r="K211" s="164"/>
      <c r="L211" s="164"/>
      <c r="M211" s="164"/>
      <c r="N211" s="164"/>
      <c r="O211" s="164"/>
      <c r="P211" s="164"/>
      <c r="Q211" s="164"/>
      <c r="R211" s="164"/>
      <c r="S211" s="164"/>
      <c r="T211" s="164"/>
      <c r="U211" s="164"/>
      <c r="V211" s="164"/>
      <c r="W211" s="164"/>
      <c r="X211" s="128"/>
      <c r="Y211" s="128"/>
      <c r="Z211" s="128"/>
    </row>
    <row r="212" spans="1:26">
      <c r="A212" s="128"/>
      <c r="B212" s="128"/>
      <c r="C212" s="128"/>
      <c r="D212" s="164"/>
      <c r="E212" s="164"/>
      <c r="F212" s="128"/>
      <c r="G212" s="128"/>
      <c r="H212" s="128"/>
      <c r="I212" s="128"/>
      <c r="J212" s="138"/>
      <c r="K212" s="164"/>
      <c r="L212" s="164"/>
      <c r="M212" s="164"/>
      <c r="N212" s="164"/>
      <c r="O212" s="164"/>
      <c r="P212" s="164"/>
      <c r="Q212" s="164"/>
      <c r="R212" s="164"/>
      <c r="S212" s="164"/>
      <c r="T212" s="164"/>
      <c r="U212" s="164"/>
      <c r="V212" s="164"/>
      <c r="W212" s="164"/>
      <c r="X212" s="128"/>
      <c r="Y212" s="128"/>
      <c r="Z212" s="128"/>
    </row>
    <row r="213" spans="1:26">
      <c r="A213" s="128"/>
      <c r="B213" s="128"/>
      <c r="C213" s="128"/>
      <c r="D213" s="164"/>
      <c r="E213" s="164"/>
      <c r="F213" s="128"/>
      <c r="G213" s="128"/>
      <c r="H213" s="128"/>
      <c r="I213" s="128"/>
      <c r="J213" s="138"/>
      <c r="K213" s="164"/>
      <c r="L213" s="164"/>
      <c r="M213" s="164"/>
      <c r="N213" s="164"/>
      <c r="O213" s="164"/>
      <c r="P213" s="164"/>
      <c r="Q213" s="164"/>
      <c r="R213" s="164"/>
      <c r="S213" s="164"/>
      <c r="T213" s="164"/>
      <c r="U213" s="164"/>
      <c r="V213" s="164"/>
      <c r="W213" s="164"/>
      <c r="X213" s="128"/>
      <c r="Y213" s="128"/>
      <c r="Z213" s="128"/>
    </row>
    <row r="214" spans="1:26">
      <c r="A214" s="128"/>
      <c r="B214" s="128"/>
      <c r="C214" s="128"/>
      <c r="D214" s="164"/>
      <c r="E214" s="164"/>
      <c r="F214" s="128"/>
      <c r="G214" s="128"/>
      <c r="H214" s="128"/>
      <c r="I214" s="128"/>
      <c r="J214" s="138"/>
      <c r="K214" s="164"/>
      <c r="L214" s="164"/>
      <c r="M214" s="164"/>
      <c r="N214" s="164"/>
      <c r="O214" s="164"/>
      <c r="P214" s="164"/>
      <c r="Q214" s="164"/>
      <c r="R214" s="164"/>
      <c r="S214" s="164"/>
      <c r="T214" s="164"/>
      <c r="U214" s="164"/>
      <c r="V214" s="164"/>
      <c r="W214" s="164"/>
      <c r="X214" s="128"/>
      <c r="Y214" s="128"/>
      <c r="Z214" s="128"/>
    </row>
    <row r="215" spans="1:26">
      <c r="A215" s="128"/>
      <c r="B215" s="128"/>
      <c r="C215" s="128"/>
      <c r="D215" s="164"/>
      <c r="E215" s="164"/>
      <c r="F215" s="128"/>
      <c r="G215" s="128"/>
      <c r="H215" s="128"/>
      <c r="I215" s="128"/>
      <c r="J215" s="138"/>
      <c r="K215" s="164"/>
      <c r="L215" s="164"/>
      <c r="M215" s="164"/>
      <c r="N215" s="164"/>
      <c r="O215" s="164"/>
      <c r="P215" s="164"/>
      <c r="Q215" s="164"/>
      <c r="R215" s="164"/>
      <c r="S215" s="164"/>
      <c r="T215" s="164"/>
      <c r="U215" s="164"/>
      <c r="V215" s="164"/>
      <c r="W215" s="164"/>
      <c r="X215" s="128"/>
      <c r="Y215" s="128"/>
      <c r="Z215" s="128"/>
    </row>
    <row r="216" spans="1:26">
      <c r="A216" s="128"/>
      <c r="B216" s="128"/>
      <c r="C216" s="128"/>
      <c r="D216" s="164"/>
      <c r="E216" s="164"/>
      <c r="F216" s="128"/>
      <c r="G216" s="128"/>
      <c r="H216" s="128"/>
      <c r="I216" s="128"/>
      <c r="J216" s="138"/>
      <c r="K216" s="164"/>
      <c r="L216" s="164"/>
      <c r="M216" s="164"/>
      <c r="N216" s="164"/>
      <c r="O216" s="164"/>
      <c r="P216" s="164"/>
      <c r="Q216" s="164"/>
      <c r="R216" s="164"/>
      <c r="S216" s="164"/>
      <c r="T216" s="164"/>
      <c r="U216" s="164"/>
      <c r="V216" s="164"/>
      <c r="W216" s="164"/>
      <c r="X216" s="128"/>
      <c r="Y216" s="128"/>
      <c r="Z216" s="128"/>
    </row>
    <row r="217" spans="1:26">
      <c r="A217" s="128"/>
      <c r="B217" s="128"/>
      <c r="C217" s="128"/>
      <c r="D217" s="164"/>
      <c r="E217" s="164"/>
      <c r="F217" s="128"/>
      <c r="G217" s="128"/>
      <c r="H217" s="128"/>
      <c r="I217" s="128"/>
      <c r="J217" s="138"/>
      <c r="K217" s="164"/>
      <c r="L217" s="164"/>
      <c r="M217" s="164"/>
      <c r="N217" s="164"/>
      <c r="O217" s="164"/>
      <c r="P217" s="164"/>
      <c r="Q217" s="164"/>
      <c r="R217" s="164"/>
      <c r="S217" s="164"/>
      <c r="T217" s="164"/>
      <c r="U217" s="164"/>
      <c r="V217" s="164"/>
      <c r="W217" s="164"/>
      <c r="X217" s="128"/>
      <c r="Y217" s="128"/>
      <c r="Z217" s="128"/>
    </row>
    <row r="218" spans="1:26">
      <c r="A218" s="128"/>
      <c r="B218" s="128"/>
      <c r="C218" s="128"/>
      <c r="D218" s="164"/>
      <c r="E218" s="164"/>
      <c r="F218" s="128"/>
      <c r="G218" s="128"/>
      <c r="H218" s="128"/>
      <c r="I218" s="128"/>
      <c r="J218" s="138"/>
      <c r="K218" s="164"/>
      <c r="L218" s="164"/>
      <c r="M218" s="164"/>
      <c r="N218" s="164"/>
      <c r="O218" s="164"/>
      <c r="P218" s="164"/>
      <c r="Q218" s="164"/>
      <c r="R218" s="164"/>
      <c r="S218" s="164"/>
      <c r="T218" s="164"/>
      <c r="U218" s="164"/>
      <c r="V218" s="164"/>
      <c r="W218" s="164"/>
      <c r="X218" s="128"/>
      <c r="Y218" s="128"/>
      <c r="Z218" s="128"/>
    </row>
    <row r="219" spans="1:26">
      <c r="A219" s="128"/>
      <c r="B219" s="128"/>
      <c r="C219" s="128"/>
      <c r="D219" s="164"/>
      <c r="E219" s="164"/>
      <c r="F219" s="128"/>
      <c r="G219" s="128"/>
      <c r="H219" s="128"/>
      <c r="I219" s="128"/>
      <c r="J219" s="138"/>
      <c r="K219" s="164"/>
      <c r="L219" s="164"/>
      <c r="M219" s="164"/>
      <c r="N219" s="164"/>
      <c r="O219" s="164"/>
      <c r="P219" s="164"/>
      <c r="Q219" s="164"/>
      <c r="R219" s="164"/>
      <c r="S219" s="164"/>
      <c r="T219" s="164"/>
      <c r="U219" s="164"/>
      <c r="V219" s="164"/>
      <c r="W219" s="164"/>
      <c r="X219" s="128"/>
      <c r="Y219" s="128"/>
      <c r="Z219" s="128"/>
    </row>
    <row r="220" spans="1:26">
      <c r="A220" s="128"/>
      <c r="B220" s="128"/>
      <c r="C220" s="128"/>
      <c r="D220" s="164"/>
      <c r="E220" s="164"/>
      <c r="F220" s="128"/>
      <c r="G220" s="128"/>
      <c r="H220" s="128"/>
      <c r="I220" s="128"/>
      <c r="J220" s="138"/>
      <c r="K220" s="164"/>
      <c r="L220" s="164"/>
      <c r="M220" s="164"/>
      <c r="N220" s="164"/>
      <c r="O220" s="164"/>
      <c r="P220" s="164"/>
      <c r="Q220" s="164"/>
      <c r="R220" s="164"/>
      <c r="S220" s="164"/>
      <c r="T220" s="164"/>
      <c r="U220" s="164"/>
      <c r="V220" s="164"/>
      <c r="W220" s="164"/>
      <c r="X220" s="128"/>
      <c r="Y220" s="128"/>
      <c r="Z220" s="128"/>
    </row>
    <row r="221" spans="1:26">
      <c r="A221" s="128"/>
      <c r="B221" s="128"/>
      <c r="C221" s="128"/>
      <c r="D221" s="164"/>
      <c r="E221" s="164"/>
      <c r="F221" s="128"/>
      <c r="G221" s="128"/>
      <c r="H221" s="128"/>
      <c r="I221" s="128"/>
      <c r="J221" s="138"/>
      <c r="K221" s="164"/>
      <c r="L221" s="164"/>
      <c r="M221" s="164"/>
      <c r="N221" s="164"/>
      <c r="O221" s="164"/>
      <c r="P221" s="164"/>
      <c r="Q221" s="164"/>
      <c r="R221" s="164"/>
      <c r="S221" s="164"/>
      <c r="T221" s="164"/>
      <c r="U221" s="164"/>
      <c r="V221" s="164"/>
      <c r="W221" s="164"/>
      <c r="X221" s="128"/>
      <c r="Y221" s="128"/>
      <c r="Z221" s="128"/>
    </row>
    <row r="222" spans="1:26">
      <c r="A222" s="128"/>
      <c r="B222" s="128"/>
      <c r="C222" s="128"/>
      <c r="D222" s="164"/>
      <c r="E222" s="164"/>
      <c r="F222" s="128"/>
      <c r="G222" s="128"/>
      <c r="H222" s="128"/>
      <c r="I222" s="128"/>
      <c r="J222" s="138"/>
      <c r="K222" s="164"/>
      <c r="L222" s="164"/>
      <c r="M222" s="164"/>
      <c r="N222" s="164"/>
      <c r="O222" s="164"/>
      <c r="P222" s="164"/>
      <c r="Q222" s="164"/>
      <c r="R222" s="164"/>
      <c r="S222" s="164"/>
      <c r="T222" s="164"/>
      <c r="U222" s="164"/>
      <c r="V222" s="164"/>
      <c r="W222" s="164"/>
      <c r="X222" s="128"/>
      <c r="Y222" s="128"/>
      <c r="Z222" s="128"/>
    </row>
    <row r="223" spans="1:26">
      <c r="A223" s="128"/>
      <c r="B223" s="128"/>
      <c r="C223" s="128"/>
      <c r="D223" s="164"/>
      <c r="E223" s="164"/>
      <c r="F223" s="128"/>
      <c r="G223" s="128"/>
      <c r="H223" s="128"/>
      <c r="I223" s="128"/>
      <c r="J223" s="138"/>
      <c r="K223" s="164"/>
      <c r="L223" s="164"/>
      <c r="M223" s="164"/>
      <c r="N223" s="164"/>
      <c r="O223" s="164"/>
      <c r="P223" s="164"/>
      <c r="Q223" s="164"/>
      <c r="R223" s="164"/>
      <c r="S223" s="164"/>
      <c r="T223" s="164"/>
      <c r="U223" s="164"/>
      <c r="V223" s="164"/>
      <c r="W223" s="164"/>
      <c r="X223" s="128"/>
      <c r="Y223" s="128"/>
      <c r="Z223" s="128"/>
    </row>
    <row r="224" spans="1:26">
      <c r="A224" s="128"/>
      <c r="B224" s="128"/>
      <c r="C224" s="128"/>
      <c r="D224" s="164"/>
      <c r="E224" s="164"/>
      <c r="F224" s="128"/>
      <c r="G224" s="128"/>
      <c r="H224" s="128"/>
      <c r="I224" s="128"/>
      <c r="J224" s="138"/>
      <c r="K224" s="164"/>
      <c r="L224" s="164"/>
      <c r="M224" s="164"/>
      <c r="N224" s="164"/>
      <c r="O224" s="164"/>
      <c r="P224" s="164"/>
      <c r="Q224" s="164"/>
      <c r="R224" s="164"/>
      <c r="S224" s="164"/>
      <c r="T224" s="164"/>
      <c r="U224" s="164"/>
      <c r="V224" s="164"/>
      <c r="W224" s="164"/>
      <c r="X224" s="128"/>
      <c r="Y224" s="128"/>
      <c r="Z224" s="128"/>
    </row>
    <row r="225" spans="1:26">
      <c r="A225" s="128"/>
      <c r="B225" s="128"/>
      <c r="C225" s="128"/>
      <c r="D225" s="164"/>
      <c r="E225" s="164"/>
      <c r="F225" s="128"/>
      <c r="G225" s="128"/>
      <c r="H225" s="128"/>
      <c r="I225" s="128"/>
      <c r="J225" s="138"/>
      <c r="K225" s="164"/>
      <c r="L225" s="164"/>
      <c r="M225" s="164"/>
      <c r="N225" s="164"/>
      <c r="O225" s="164"/>
      <c r="P225" s="164"/>
      <c r="Q225" s="164"/>
      <c r="R225" s="164"/>
      <c r="S225" s="164"/>
      <c r="T225" s="164"/>
      <c r="U225" s="164"/>
      <c r="V225" s="164"/>
      <c r="W225" s="164"/>
      <c r="X225" s="128"/>
      <c r="Y225" s="128"/>
      <c r="Z225" s="128"/>
    </row>
    <row r="226" spans="1:26">
      <c r="A226" s="128"/>
      <c r="B226" s="128"/>
      <c r="C226" s="128"/>
      <c r="D226" s="164"/>
      <c r="E226" s="164"/>
      <c r="F226" s="128"/>
      <c r="G226" s="128"/>
      <c r="H226" s="128"/>
      <c r="I226" s="128"/>
      <c r="J226" s="138"/>
      <c r="K226" s="164"/>
      <c r="L226" s="164"/>
      <c r="M226" s="164"/>
      <c r="N226" s="164"/>
      <c r="O226" s="164"/>
      <c r="P226" s="164"/>
      <c r="Q226" s="164"/>
      <c r="R226" s="164"/>
      <c r="S226" s="164"/>
      <c r="T226" s="164"/>
      <c r="U226" s="164"/>
      <c r="V226" s="164"/>
      <c r="W226" s="164"/>
      <c r="X226" s="128"/>
      <c r="Y226" s="128"/>
      <c r="Z226" s="128"/>
    </row>
    <row r="227" spans="1:26">
      <c r="A227" s="128"/>
      <c r="B227" s="128"/>
      <c r="C227" s="128"/>
      <c r="D227" s="164"/>
      <c r="E227" s="164"/>
      <c r="F227" s="128"/>
      <c r="G227" s="128"/>
      <c r="H227" s="128"/>
      <c r="I227" s="128"/>
      <c r="J227" s="138"/>
      <c r="K227" s="164"/>
      <c r="L227" s="164"/>
      <c r="M227" s="164"/>
      <c r="N227" s="164"/>
      <c r="O227" s="164"/>
      <c r="P227" s="164"/>
      <c r="Q227" s="164"/>
      <c r="R227" s="164"/>
      <c r="S227" s="164"/>
      <c r="T227" s="164"/>
      <c r="U227" s="164"/>
      <c r="V227" s="164"/>
      <c r="W227" s="164"/>
      <c r="X227" s="128"/>
      <c r="Y227" s="128"/>
      <c r="Z227" s="128"/>
    </row>
    <row r="228" spans="1:26">
      <c r="A228" s="128"/>
      <c r="B228" s="128"/>
      <c r="C228" s="128"/>
      <c r="D228" s="164"/>
      <c r="E228" s="164"/>
      <c r="F228" s="128"/>
      <c r="G228" s="128"/>
      <c r="H228" s="128"/>
      <c r="I228" s="128"/>
      <c r="J228" s="138"/>
      <c r="K228" s="164"/>
      <c r="L228" s="164"/>
      <c r="M228" s="164"/>
      <c r="N228" s="164"/>
      <c r="O228" s="164"/>
      <c r="P228" s="164"/>
      <c r="Q228" s="164"/>
      <c r="R228" s="164"/>
      <c r="S228" s="164"/>
      <c r="T228" s="164"/>
      <c r="U228" s="164"/>
      <c r="V228" s="164"/>
      <c r="W228" s="164"/>
      <c r="X228" s="128"/>
      <c r="Y228" s="128"/>
      <c r="Z228" s="128"/>
    </row>
    <row r="229" spans="1:26">
      <c r="A229" s="128"/>
      <c r="B229" s="128"/>
      <c r="C229" s="128"/>
      <c r="D229" s="164"/>
      <c r="E229" s="164"/>
      <c r="F229" s="128"/>
      <c r="G229" s="128"/>
      <c r="H229" s="128"/>
      <c r="I229" s="128"/>
      <c r="J229" s="138"/>
      <c r="K229" s="164"/>
      <c r="L229" s="164"/>
      <c r="M229" s="164"/>
      <c r="N229" s="164"/>
      <c r="O229" s="164"/>
      <c r="P229" s="164"/>
      <c r="Q229" s="164"/>
      <c r="R229" s="164"/>
      <c r="S229" s="164"/>
      <c r="T229" s="164"/>
      <c r="U229" s="164"/>
      <c r="V229" s="164"/>
      <c r="W229" s="164"/>
      <c r="X229" s="128"/>
      <c r="Y229" s="128"/>
      <c r="Z229" s="128"/>
    </row>
    <row r="230" spans="1:26">
      <c r="A230" s="128"/>
      <c r="B230" s="128"/>
      <c r="C230" s="128"/>
      <c r="D230" s="164"/>
      <c r="E230" s="164"/>
      <c r="F230" s="128"/>
      <c r="G230" s="128"/>
      <c r="H230" s="128"/>
      <c r="I230" s="128"/>
      <c r="J230" s="138"/>
      <c r="K230" s="164"/>
      <c r="L230" s="164"/>
      <c r="M230" s="164"/>
      <c r="N230" s="164"/>
      <c r="O230" s="164"/>
      <c r="P230" s="164"/>
      <c r="Q230" s="164"/>
      <c r="R230" s="164"/>
      <c r="S230" s="164"/>
      <c r="T230" s="164"/>
      <c r="U230" s="164"/>
      <c r="V230" s="164"/>
      <c r="W230" s="164"/>
      <c r="X230" s="128"/>
      <c r="Y230" s="128"/>
      <c r="Z230" s="128"/>
    </row>
    <row r="231" spans="1:26">
      <c r="A231" s="128"/>
      <c r="B231" s="128"/>
      <c r="C231" s="128"/>
      <c r="D231" s="164"/>
      <c r="E231" s="164"/>
      <c r="F231" s="128"/>
      <c r="G231" s="128"/>
      <c r="H231" s="128"/>
      <c r="I231" s="128"/>
      <c r="J231" s="138"/>
      <c r="K231" s="164"/>
      <c r="L231" s="164"/>
      <c r="M231" s="164"/>
      <c r="N231" s="164"/>
      <c r="O231" s="164"/>
      <c r="P231" s="164"/>
      <c r="Q231" s="164"/>
      <c r="R231" s="164"/>
      <c r="S231" s="164"/>
      <c r="T231" s="164"/>
      <c r="U231" s="164"/>
      <c r="V231" s="164"/>
      <c r="W231" s="164"/>
      <c r="X231" s="128"/>
      <c r="Y231" s="128"/>
      <c r="Z231" s="128"/>
    </row>
    <row r="232" spans="1:26">
      <c r="A232" s="128"/>
      <c r="B232" s="128"/>
      <c r="C232" s="128"/>
      <c r="D232" s="164"/>
      <c r="E232" s="164"/>
      <c r="F232" s="128"/>
      <c r="G232" s="128"/>
      <c r="H232" s="128"/>
      <c r="I232" s="128"/>
      <c r="J232" s="138"/>
      <c r="K232" s="164"/>
      <c r="L232" s="164"/>
      <c r="M232" s="164"/>
      <c r="N232" s="164"/>
      <c r="O232" s="164"/>
      <c r="P232" s="164"/>
      <c r="Q232" s="164"/>
      <c r="R232" s="164"/>
      <c r="S232" s="164"/>
      <c r="T232" s="164"/>
      <c r="U232" s="164"/>
      <c r="V232" s="164"/>
      <c r="W232" s="164"/>
      <c r="X232" s="128"/>
      <c r="Y232" s="128"/>
      <c r="Z232" s="128"/>
    </row>
    <row r="233" spans="1:26">
      <c r="A233" s="128"/>
      <c r="B233" s="128"/>
      <c r="C233" s="128"/>
      <c r="D233" s="164"/>
      <c r="E233" s="164"/>
      <c r="F233" s="128"/>
      <c r="G233" s="128"/>
      <c r="H233" s="128"/>
      <c r="I233" s="128"/>
      <c r="J233" s="138"/>
      <c r="K233" s="164"/>
      <c r="L233" s="164"/>
      <c r="M233" s="164"/>
      <c r="N233" s="164"/>
      <c r="O233" s="164"/>
      <c r="P233" s="164"/>
      <c r="Q233" s="164"/>
      <c r="R233" s="164"/>
      <c r="S233" s="164"/>
      <c r="T233" s="164"/>
      <c r="U233" s="164"/>
      <c r="V233" s="164"/>
      <c r="W233" s="164"/>
      <c r="X233" s="128"/>
      <c r="Y233" s="128"/>
      <c r="Z233" s="128"/>
    </row>
    <row r="234" spans="1:26">
      <c r="A234" s="128"/>
      <c r="B234" s="128"/>
      <c r="C234" s="128"/>
      <c r="D234" s="164"/>
      <c r="E234" s="164"/>
      <c r="F234" s="128"/>
      <c r="G234" s="128"/>
      <c r="H234" s="128"/>
      <c r="I234" s="128"/>
      <c r="J234" s="138"/>
      <c r="K234" s="164"/>
      <c r="L234" s="164"/>
      <c r="M234" s="164"/>
      <c r="N234" s="164"/>
      <c r="O234" s="164"/>
      <c r="P234" s="164"/>
      <c r="Q234" s="164"/>
      <c r="R234" s="164"/>
      <c r="S234" s="164"/>
      <c r="T234" s="164"/>
      <c r="U234" s="164"/>
      <c r="V234" s="164"/>
      <c r="W234" s="164"/>
      <c r="X234" s="128"/>
      <c r="Y234" s="128"/>
      <c r="Z234" s="128"/>
    </row>
    <row r="235" spans="1:26">
      <c r="A235" s="128"/>
      <c r="B235" s="128"/>
      <c r="C235" s="128"/>
      <c r="D235" s="164"/>
      <c r="E235" s="164"/>
      <c r="F235" s="128"/>
      <c r="G235" s="128"/>
      <c r="H235" s="128"/>
      <c r="I235" s="128"/>
      <c r="J235" s="138"/>
      <c r="K235" s="164"/>
      <c r="L235" s="164"/>
      <c r="M235" s="164"/>
      <c r="N235" s="164"/>
      <c r="O235" s="164"/>
      <c r="P235" s="164"/>
      <c r="Q235" s="164"/>
      <c r="R235" s="164"/>
      <c r="S235" s="164"/>
      <c r="T235" s="164"/>
      <c r="U235" s="164"/>
      <c r="V235" s="164"/>
      <c r="W235" s="164"/>
      <c r="X235" s="128"/>
      <c r="Y235" s="128"/>
      <c r="Z235" s="128"/>
    </row>
    <row r="236" spans="1:26">
      <c r="A236" s="128"/>
      <c r="B236" s="128"/>
      <c r="C236" s="128"/>
      <c r="D236" s="164"/>
      <c r="E236" s="164"/>
      <c r="F236" s="128"/>
      <c r="G236" s="128"/>
      <c r="H236" s="128"/>
      <c r="I236" s="128"/>
      <c r="J236" s="138"/>
      <c r="K236" s="164"/>
      <c r="L236" s="164"/>
      <c r="M236" s="164"/>
      <c r="N236" s="164"/>
      <c r="O236" s="164"/>
      <c r="P236" s="164"/>
      <c r="Q236" s="164"/>
      <c r="R236" s="164"/>
      <c r="S236" s="164"/>
      <c r="T236" s="164"/>
      <c r="U236" s="164"/>
      <c r="V236" s="164"/>
      <c r="W236" s="164"/>
      <c r="X236" s="128"/>
      <c r="Y236" s="128"/>
      <c r="Z236" s="128"/>
    </row>
    <row r="237" spans="1:26">
      <c r="A237" s="128"/>
      <c r="B237" s="128"/>
      <c r="C237" s="128"/>
      <c r="D237" s="164"/>
      <c r="E237" s="164"/>
      <c r="F237" s="128"/>
      <c r="G237" s="128"/>
      <c r="H237" s="128"/>
      <c r="I237" s="128"/>
      <c r="J237" s="138"/>
      <c r="K237" s="164"/>
      <c r="L237" s="164"/>
      <c r="M237" s="164"/>
      <c r="N237" s="164"/>
      <c r="O237" s="164"/>
      <c r="P237" s="164"/>
      <c r="Q237" s="164"/>
      <c r="R237" s="164"/>
      <c r="S237" s="164"/>
      <c r="T237" s="164"/>
      <c r="U237" s="164"/>
      <c r="V237" s="164"/>
      <c r="W237" s="164"/>
      <c r="X237" s="128"/>
      <c r="Y237" s="128"/>
      <c r="Z237" s="128"/>
    </row>
    <row r="238" spans="1:26">
      <c r="A238" s="128"/>
      <c r="B238" s="128"/>
      <c r="C238" s="128"/>
      <c r="D238" s="164"/>
      <c r="E238" s="164"/>
      <c r="F238" s="128"/>
      <c r="G238" s="128"/>
      <c r="H238" s="128"/>
      <c r="I238" s="128"/>
      <c r="J238" s="138"/>
      <c r="K238" s="164"/>
      <c r="L238" s="164"/>
      <c r="M238" s="164"/>
      <c r="N238" s="164"/>
      <c r="O238" s="164"/>
      <c r="P238" s="164"/>
      <c r="Q238" s="164"/>
      <c r="R238" s="164"/>
      <c r="S238" s="164"/>
      <c r="T238" s="164"/>
      <c r="U238" s="164"/>
      <c r="V238" s="164"/>
      <c r="W238" s="164"/>
      <c r="X238" s="128"/>
      <c r="Y238" s="128"/>
      <c r="Z238" s="128"/>
    </row>
    <row r="239" spans="1:26">
      <c r="A239" s="128"/>
      <c r="B239" s="128"/>
      <c r="C239" s="128"/>
      <c r="D239" s="164"/>
      <c r="E239" s="164"/>
      <c r="F239" s="128"/>
      <c r="G239" s="128"/>
      <c r="H239" s="128"/>
      <c r="I239" s="128"/>
      <c r="J239" s="138"/>
      <c r="K239" s="164"/>
      <c r="L239" s="164"/>
      <c r="M239" s="164"/>
      <c r="N239" s="164"/>
      <c r="O239" s="164"/>
      <c r="P239" s="164"/>
      <c r="Q239" s="164"/>
      <c r="R239" s="164"/>
      <c r="S239" s="164"/>
      <c r="T239" s="164"/>
      <c r="U239" s="164"/>
      <c r="V239" s="164"/>
      <c r="W239" s="164"/>
      <c r="X239" s="128"/>
      <c r="Y239" s="128"/>
      <c r="Z239" s="128"/>
    </row>
    <row r="240" spans="1:26">
      <c r="A240" s="128"/>
      <c r="B240" s="128"/>
      <c r="C240" s="128"/>
      <c r="D240" s="164"/>
      <c r="E240" s="164"/>
      <c r="F240" s="128"/>
      <c r="G240" s="128"/>
      <c r="H240" s="128"/>
      <c r="I240" s="128"/>
      <c r="J240" s="138"/>
      <c r="K240" s="164"/>
      <c r="L240" s="164"/>
      <c r="M240" s="164"/>
      <c r="N240" s="164"/>
      <c r="O240" s="164"/>
      <c r="P240" s="164"/>
      <c r="Q240" s="164"/>
      <c r="R240" s="164"/>
      <c r="S240" s="164"/>
      <c r="T240" s="164"/>
      <c r="U240" s="164"/>
      <c r="V240" s="164"/>
      <c r="W240" s="164"/>
      <c r="X240" s="128"/>
      <c r="Y240" s="128"/>
      <c r="Z240" s="128"/>
    </row>
    <row r="241" spans="1:26">
      <c r="A241" s="128"/>
      <c r="B241" s="128"/>
      <c r="C241" s="128"/>
      <c r="D241" s="164"/>
      <c r="E241" s="164"/>
      <c r="F241" s="128"/>
      <c r="G241" s="128"/>
      <c r="H241" s="128"/>
      <c r="I241" s="128"/>
      <c r="J241" s="138"/>
      <c r="K241" s="164"/>
      <c r="L241" s="164"/>
      <c r="M241" s="164"/>
      <c r="N241" s="164"/>
      <c r="O241" s="164"/>
      <c r="P241" s="164"/>
      <c r="Q241" s="164"/>
      <c r="R241" s="164"/>
      <c r="S241" s="164"/>
      <c r="T241" s="164"/>
      <c r="U241" s="164"/>
      <c r="V241" s="164"/>
      <c r="W241" s="164"/>
      <c r="X241" s="128"/>
      <c r="Y241" s="128"/>
      <c r="Z241" s="128"/>
    </row>
    <row r="242" spans="1:26">
      <c r="A242" s="128"/>
      <c r="B242" s="128"/>
      <c r="C242" s="128"/>
      <c r="D242" s="164"/>
      <c r="E242" s="164"/>
      <c r="F242" s="128"/>
      <c r="G242" s="128"/>
      <c r="H242" s="128"/>
      <c r="I242" s="128"/>
      <c r="J242" s="138"/>
      <c r="K242" s="164"/>
      <c r="L242" s="164"/>
      <c r="M242" s="164"/>
      <c r="N242" s="164"/>
      <c r="O242" s="164"/>
      <c r="P242" s="164"/>
      <c r="Q242" s="164"/>
      <c r="R242" s="164"/>
      <c r="S242" s="164"/>
      <c r="T242" s="164"/>
      <c r="U242" s="164"/>
      <c r="V242" s="164"/>
      <c r="W242" s="164"/>
      <c r="X242" s="128"/>
      <c r="Y242" s="128"/>
      <c r="Z242" s="128"/>
    </row>
    <row r="243" spans="1:26">
      <c r="A243" s="128"/>
      <c r="B243" s="128"/>
      <c r="C243" s="128"/>
      <c r="D243" s="164"/>
      <c r="E243" s="164"/>
      <c r="F243" s="128"/>
      <c r="G243" s="128"/>
      <c r="H243" s="128"/>
      <c r="I243" s="128"/>
      <c r="J243" s="138"/>
      <c r="K243" s="164"/>
      <c r="L243" s="164"/>
      <c r="M243" s="164"/>
      <c r="N243" s="164"/>
      <c r="O243" s="164"/>
      <c r="P243" s="164"/>
      <c r="Q243" s="164"/>
      <c r="R243" s="164"/>
      <c r="S243" s="164"/>
      <c r="T243" s="164"/>
      <c r="U243" s="164"/>
      <c r="V243" s="164"/>
      <c r="W243" s="164"/>
      <c r="X243" s="128"/>
      <c r="Y243" s="128"/>
      <c r="Z243" s="128"/>
    </row>
    <row r="244" spans="1:26">
      <c r="A244" s="128"/>
      <c r="B244" s="128"/>
      <c r="C244" s="128"/>
      <c r="D244" s="164"/>
      <c r="E244" s="164"/>
      <c r="F244" s="128"/>
      <c r="G244" s="128"/>
      <c r="H244" s="128"/>
      <c r="I244" s="128"/>
      <c r="J244" s="138"/>
      <c r="K244" s="164"/>
      <c r="L244" s="164"/>
      <c r="M244" s="164"/>
      <c r="N244" s="164"/>
      <c r="O244" s="164"/>
      <c r="P244" s="164"/>
      <c r="Q244" s="164"/>
      <c r="R244" s="164"/>
      <c r="S244" s="164"/>
      <c r="T244" s="164"/>
      <c r="U244" s="164"/>
      <c r="V244" s="164"/>
      <c r="W244" s="164"/>
      <c r="X244" s="128"/>
      <c r="Y244" s="128"/>
      <c r="Z244" s="128"/>
    </row>
    <row r="245" spans="1:26">
      <c r="A245" s="128"/>
      <c r="B245" s="128"/>
      <c r="C245" s="128"/>
      <c r="D245" s="164"/>
      <c r="E245" s="164"/>
      <c r="F245" s="128"/>
      <c r="G245" s="128"/>
      <c r="H245" s="128"/>
      <c r="I245" s="128"/>
      <c r="J245" s="138"/>
      <c r="K245" s="164"/>
      <c r="L245" s="164"/>
      <c r="M245" s="164"/>
      <c r="N245" s="164"/>
      <c r="O245" s="164"/>
      <c r="P245" s="164"/>
      <c r="Q245" s="164"/>
      <c r="R245" s="164"/>
      <c r="S245" s="164"/>
      <c r="T245" s="164"/>
      <c r="U245" s="164"/>
      <c r="V245" s="164"/>
      <c r="W245" s="164"/>
      <c r="X245" s="128"/>
      <c r="Y245" s="128"/>
      <c r="Z245" s="128"/>
    </row>
    <row r="246" spans="1:26">
      <c r="A246" s="128"/>
      <c r="B246" s="128"/>
      <c r="C246" s="128"/>
      <c r="D246" s="164"/>
      <c r="E246" s="164"/>
      <c r="F246" s="128"/>
      <c r="G246" s="128"/>
      <c r="H246" s="128"/>
      <c r="I246" s="128"/>
      <c r="J246" s="138"/>
      <c r="K246" s="164"/>
      <c r="L246" s="164"/>
      <c r="M246" s="164"/>
      <c r="N246" s="164"/>
      <c r="O246" s="164"/>
      <c r="P246" s="164"/>
      <c r="Q246" s="164"/>
      <c r="R246" s="164"/>
      <c r="S246" s="164"/>
      <c r="T246" s="164"/>
      <c r="U246" s="164"/>
      <c r="V246" s="164"/>
      <c r="W246" s="164"/>
      <c r="X246" s="128"/>
      <c r="Y246" s="128"/>
      <c r="Z246" s="128"/>
    </row>
    <row r="247" spans="1:26">
      <c r="A247" s="128"/>
      <c r="B247" s="128"/>
      <c r="C247" s="128"/>
      <c r="D247" s="164"/>
      <c r="E247" s="164"/>
      <c r="F247" s="128"/>
      <c r="G247" s="128"/>
      <c r="H247" s="128"/>
      <c r="I247" s="128"/>
      <c r="J247" s="138"/>
      <c r="K247" s="164"/>
      <c r="L247" s="164"/>
      <c r="M247" s="164"/>
      <c r="N247" s="164"/>
      <c r="O247" s="164"/>
      <c r="P247" s="164"/>
      <c r="Q247" s="164"/>
      <c r="R247" s="164"/>
      <c r="S247" s="164"/>
      <c r="T247" s="164"/>
      <c r="U247" s="164"/>
      <c r="V247" s="164"/>
      <c r="W247" s="164"/>
      <c r="X247" s="128"/>
      <c r="Y247" s="128"/>
      <c r="Z247" s="128"/>
    </row>
    <row r="248" spans="1:26">
      <c r="A248" s="128"/>
      <c r="B248" s="128"/>
      <c r="C248" s="128"/>
      <c r="D248" s="164"/>
      <c r="E248" s="164"/>
      <c r="F248" s="128"/>
      <c r="G248" s="128"/>
      <c r="H248" s="128"/>
      <c r="I248" s="128"/>
      <c r="J248" s="138"/>
      <c r="K248" s="164"/>
      <c r="L248" s="164"/>
      <c r="M248" s="164"/>
      <c r="N248" s="164"/>
      <c r="O248" s="164"/>
      <c r="P248" s="164"/>
      <c r="Q248" s="164"/>
      <c r="R248" s="164"/>
      <c r="S248" s="164"/>
      <c r="T248" s="164"/>
      <c r="U248" s="164"/>
      <c r="V248" s="164"/>
      <c r="W248" s="164"/>
      <c r="X248" s="128"/>
      <c r="Y248" s="128"/>
      <c r="Z248" s="128"/>
    </row>
    <row r="249" spans="1:26">
      <c r="A249" s="128"/>
      <c r="B249" s="128"/>
      <c r="C249" s="128"/>
      <c r="D249" s="164"/>
      <c r="E249" s="164"/>
      <c r="F249" s="128"/>
      <c r="G249" s="128"/>
      <c r="H249" s="128"/>
      <c r="I249" s="128"/>
      <c r="J249" s="138"/>
      <c r="K249" s="164"/>
      <c r="L249" s="164"/>
      <c r="M249" s="164"/>
      <c r="N249" s="164"/>
      <c r="O249" s="164"/>
      <c r="P249" s="164"/>
      <c r="Q249" s="164"/>
      <c r="R249" s="164"/>
      <c r="S249" s="164"/>
      <c r="T249" s="164"/>
      <c r="U249" s="164"/>
      <c r="V249" s="164"/>
      <c r="W249" s="164"/>
      <c r="X249" s="128"/>
      <c r="Y249" s="128"/>
      <c r="Z249" s="128"/>
    </row>
    <row r="250" spans="1:26">
      <c r="A250" s="128"/>
      <c r="B250" s="128"/>
      <c r="C250" s="128"/>
      <c r="D250" s="164"/>
      <c r="E250" s="164"/>
      <c r="F250" s="128"/>
      <c r="G250" s="128"/>
      <c r="H250" s="128"/>
      <c r="I250" s="128"/>
      <c r="J250" s="138"/>
      <c r="K250" s="164"/>
      <c r="L250" s="164"/>
      <c r="M250" s="164"/>
      <c r="N250" s="164"/>
      <c r="O250" s="164"/>
      <c r="P250" s="164"/>
      <c r="Q250" s="164"/>
      <c r="R250" s="164"/>
      <c r="S250" s="164"/>
      <c r="T250" s="164"/>
      <c r="U250" s="164"/>
      <c r="V250" s="164"/>
      <c r="W250" s="164"/>
      <c r="X250" s="128"/>
      <c r="Y250" s="128"/>
      <c r="Z250" s="128"/>
    </row>
    <row r="251" spans="1:26">
      <c r="A251" s="128"/>
      <c r="B251" s="128"/>
      <c r="C251" s="128"/>
      <c r="D251" s="164"/>
      <c r="E251" s="164"/>
      <c r="F251" s="128"/>
      <c r="G251" s="128"/>
      <c r="H251" s="128"/>
      <c r="I251" s="128"/>
      <c r="J251" s="138"/>
      <c r="K251" s="164"/>
      <c r="L251" s="164"/>
      <c r="M251" s="164"/>
      <c r="N251" s="164"/>
      <c r="O251" s="164"/>
      <c r="P251" s="164"/>
      <c r="Q251" s="164"/>
      <c r="R251" s="164"/>
      <c r="S251" s="164"/>
      <c r="T251" s="164"/>
      <c r="U251" s="164"/>
      <c r="V251" s="164"/>
      <c r="W251" s="164"/>
      <c r="X251" s="128"/>
      <c r="Y251" s="128"/>
      <c r="Z251" s="128"/>
    </row>
    <row r="252" spans="1:26">
      <c r="A252" s="128"/>
      <c r="B252" s="128"/>
      <c r="C252" s="128"/>
      <c r="D252" s="164"/>
      <c r="E252" s="164"/>
      <c r="F252" s="128"/>
      <c r="G252" s="128"/>
      <c r="H252" s="128"/>
      <c r="I252" s="128"/>
      <c r="J252" s="138"/>
      <c r="K252" s="164"/>
      <c r="L252" s="164"/>
      <c r="M252" s="164"/>
      <c r="N252" s="164"/>
      <c r="O252" s="164"/>
      <c r="P252" s="164"/>
      <c r="Q252" s="164"/>
      <c r="R252" s="164"/>
      <c r="S252" s="164"/>
      <c r="T252" s="164"/>
      <c r="U252" s="164"/>
      <c r="V252" s="164"/>
      <c r="W252" s="164"/>
      <c r="X252" s="128"/>
      <c r="Y252" s="128"/>
      <c r="Z252" s="128"/>
    </row>
    <row r="253" spans="1:26">
      <c r="A253" s="128"/>
      <c r="B253" s="128"/>
      <c r="C253" s="128"/>
      <c r="D253" s="164"/>
      <c r="E253" s="164"/>
      <c r="F253" s="128"/>
      <c r="G253" s="128"/>
      <c r="H253" s="128"/>
      <c r="I253" s="128"/>
      <c r="J253" s="138"/>
      <c r="K253" s="164"/>
      <c r="L253" s="164"/>
      <c r="M253" s="164"/>
      <c r="N253" s="164"/>
      <c r="O253" s="164"/>
      <c r="P253" s="164"/>
      <c r="Q253" s="164"/>
      <c r="R253" s="164"/>
      <c r="S253" s="164"/>
      <c r="T253" s="164"/>
      <c r="U253" s="164"/>
      <c r="V253" s="164"/>
      <c r="W253" s="164"/>
      <c r="X253" s="128"/>
      <c r="Y253" s="128"/>
      <c r="Z253" s="128"/>
    </row>
    <row r="254" spans="1:26">
      <c r="A254" s="128"/>
      <c r="B254" s="128"/>
      <c r="C254" s="128"/>
      <c r="D254" s="164"/>
      <c r="E254" s="164"/>
      <c r="F254" s="128"/>
      <c r="G254" s="128"/>
      <c r="H254" s="128"/>
      <c r="I254" s="128"/>
      <c r="J254" s="138"/>
      <c r="K254" s="164"/>
      <c r="L254" s="164"/>
      <c r="M254" s="164"/>
      <c r="N254" s="164"/>
      <c r="O254" s="164"/>
      <c r="P254" s="164"/>
      <c r="Q254" s="164"/>
      <c r="R254" s="164"/>
      <c r="S254" s="164"/>
      <c r="T254" s="164"/>
      <c r="U254" s="164"/>
      <c r="V254" s="164"/>
      <c r="W254" s="164"/>
      <c r="X254" s="128"/>
      <c r="Y254" s="128"/>
      <c r="Z254" s="128"/>
    </row>
    <row r="255" spans="1:26">
      <c r="A255" s="128"/>
      <c r="B255" s="128"/>
      <c r="C255" s="128"/>
      <c r="D255" s="164"/>
      <c r="E255" s="164"/>
      <c r="F255" s="128"/>
      <c r="G255" s="128"/>
      <c r="H255" s="128"/>
      <c r="I255" s="128"/>
      <c r="J255" s="138"/>
      <c r="K255" s="164"/>
      <c r="L255" s="164"/>
      <c r="M255" s="164"/>
      <c r="N255" s="164"/>
      <c r="O255" s="164"/>
      <c r="P255" s="164"/>
      <c r="Q255" s="164"/>
      <c r="R255" s="164"/>
      <c r="S255" s="164"/>
      <c r="T255" s="164"/>
      <c r="U255" s="164"/>
      <c r="V255" s="164"/>
      <c r="W255" s="164"/>
      <c r="X255" s="128"/>
      <c r="Y255" s="128"/>
      <c r="Z255" s="128"/>
    </row>
    <row r="256" spans="1:26">
      <c r="A256" s="128"/>
      <c r="B256" s="128"/>
      <c r="C256" s="128"/>
      <c r="D256" s="164"/>
      <c r="E256" s="164"/>
      <c r="F256" s="128"/>
      <c r="G256" s="128"/>
      <c r="H256" s="128"/>
      <c r="I256" s="128"/>
      <c r="J256" s="138"/>
      <c r="K256" s="164"/>
      <c r="L256" s="164"/>
      <c r="M256" s="164"/>
      <c r="N256" s="164"/>
      <c r="O256" s="164"/>
      <c r="P256" s="164"/>
      <c r="Q256" s="164"/>
      <c r="R256" s="164"/>
      <c r="S256" s="164"/>
      <c r="T256" s="164"/>
      <c r="U256" s="164"/>
      <c r="V256" s="164"/>
      <c r="W256" s="164"/>
      <c r="X256" s="128"/>
      <c r="Y256" s="128"/>
      <c r="Z256" s="128"/>
    </row>
    <row r="257" spans="1:26">
      <c r="A257" s="128"/>
      <c r="B257" s="128"/>
      <c r="C257" s="128"/>
      <c r="D257" s="164"/>
      <c r="E257" s="164"/>
      <c r="F257" s="128"/>
      <c r="G257" s="128"/>
      <c r="H257" s="128"/>
      <c r="I257" s="128"/>
      <c r="J257" s="138"/>
      <c r="K257" s="164"/>
      <c r="L257" s="164"/>
      <c r="M257" s="164"/>
      <c r="N257" s="164"/>
      <c r="O257" s="164"/>
      <c r="P257" s="164"/>
      <c r="Q257" s="164"/>
      <c r="R257" s="164"/>
      <c r="S257" s="164"/>
      <c r="T257" s="164"/>
      <c r="U257" s="164"/>
      <c r="V257" s="164"/>
      <c r="W257" s="164"/>
      <c r="X257" s="128"/>
      <c r="Y257" s="128"/>
      <c r="Z257" s="128"/>
    </row>
    <row r="258" spans="1:26">
      <c r="A258" s="128"/>
      <c r="B258" s="128"/>
      <c r="C258" s="128"/>
      <c r="D258" s="164"/>
      <c r="E258" s="164"/>
      <c r="F258" s="128"/>
      <c r="G258" s="128"/>
      <c r="H258" s="128"/>
      <c r="I258" s="128"/>
      <c r="J258" s="138"/>
      <c r="K258" s="164"/>
      <c r="L258" s="164"/>
      <c r="M258" s="164"/>
      <c r="N258" s="164"/>
      <c r="O258" s="164"/>
      <c r="P258" s="164"/>
      <c r="Q258" s="164"/>
      <c r="R258" s="164"/>
      <c r="S258" s="164"/>
      <c r="T258" s="164"/>
      <c r="U258" s="164"/>
      <c r="V258" s="164"/>
      <c r="W258" s="164"/>
      <c r="X258" s="128"/>
      <c r="Y258" s="128"/>
      <c r="Z258" s="128"/>
    </row>
    <row r="259" spans="1:26">
      <c r="A259" s="128"/>
      <c r="B259" s="128"/>
      <c r="C259" s="128"/>
      <c r="D259" s="164"/>
      <c r="E259" s="164"/>
      <c r="F259" s="128"/>
      <c r="G259" s="128"/>
      <c r="H259" s="128"/>
      <c r="I259" s="128"/>
      <c r="J259" s="138"/>
      <c r="K259" s="164"/>
      <c r="L259" s="164"/>
      <c r="M259" s="164"/>
      <c r="N259" s="164"/>
      <c r="O259" s="164"/>
      <c r="P259" s="164"/>
      <c r="Q259" s="164"/>
      <c r="R259" s="164"/>
      <c r="S259" s="164"/>
      <c r="T259" s="164"/>
      <c r="U259" s="164"/>
      <c r="V259" s="164"/>
      <c r="W259" s="164"/>
      <c r="X259" s="128"/>
      <c r="Y259" s="128"/>
      <c r="Z259" s="128"/>
    </row>
    <row r="260" spans="1:26">
      <c r="A260" s="128"/>
      <c r="B260" s="128"/>
      <c r="C260" s="128"/>
      <c r="D260" s="164"/>
      <c r="E260" s="164"/>
      <c r="F260" s="128"/>
      <c r="G260" s="128"/>
      <c r="H260" s="128"/>
      <c r="I260" s="128"/>
      <c r="J260" s="138"/>
      <c r="K260" s="164"/>
      <c r="L260" s="164"/>
      <c r="M260" s="164"/>
      <c r="N260" s="164"/>
      <c r="O260" s="164"/>
      <c r="P260" s="164"/>
      <c r="Q260" s="164"/>
      <c r="R260" s="164"/>
      <c r="S260" s="164"/>
      <c r="T260" s="164"/>
      <c r="U260" s="164"/>
      <c r="V260" s="164"/>
      <c r="W260" s="164"/>
      <c r="X260" s="128"/>
      <c r="Y260" s="128"/>
      <c r="Z260" s="128"/>
    </row>
    <row r="261" spans="1:26">
      <c r="A261" s="128"/>
      <c r="B261" s="128"/>
      <c r="C261" s="128"/>
      <c r="D261" s="164"/>
      <c r="E261" s="164"/>
      <c r="F261" s="128"/>
      <c r="G261" s="128"/>
      <c r="H261" s="128"/>
      <c r="I261" s="128"/>
      <c r="J261" s="138"/>
      <c r="K261" s="164"/>
      <c r="L261" s="164"/>
      <c r="M261" s="164"/>
      <c r="N261" s="164"/>
      <c r="O261" s="164"/>
      <c r="P261" s="164"/>
      <c r="Q261" s="164"/>
      <c r="R261" s="164"/>
      <c r="S261" s="164"/>
      <c r="T261" s="164"/>
      <c r="U261" s="164"/>
      <c r="V261" s="164"/>
      <c r="W261" s="164"/>
      <c r="X261" s="128"/>
      <c r="Y261" s="128"/>
      <c r="Z261" s="128"/>
    </row>
    <row r="262" spans="1:26">
      <c r="A262" s="128"/>
      <c r="B262" s="128"/>
      <c r="C262" s="128"/>
      <c r="D262" s="164"/>
      <c r="E262" s="164"/>
      <c r="F262" s="128"/>
      <c r="G262" s="128"/>
      <c r="H262" s="128"/>
      <c r="I262" s="128"/>
      <c r="J262" s="138"/>
      <c r="K262" s="164"/>
      <c r="L262" s="164"/>
      <c r="M262" s="164"/>
      <c r="N262" s="164"/>
      <c r="O262" s="164"/>
      <c r="P262" s="164"/>
      <c r="Q262" s="164"/>
      <c r="R262" s="164"/>
      <c r="S262" s="164"/>
      <c r="T262" s="164"/>
      <c r="U262" s="164"/>
      <c r="V262" s="164"/>
      <c r="W262" s="164"/>
      <c r="X262" s="128"/>
      <c r="Y262" s="128"/>
      <c r="Z262" s="128"/>
    </row>
    <row r="263" spans="1:26">
      <c r="A263" s="128"/>
      <c r="B263" s="128"/>
      <c r="C263" s="128"/>
      <c r="D263" s="164"/>
      <c r="E263" s="164"/>
      <c r="F263" s="128"/>
      <c r="G263" s="128"/>
      <c r="H263" s="128"/>
      <c r="I263" s="128"/>
      <c r="J263" s="138"/>
      <c r="K263" s="164"/>
      <c r="L263" s="164"/>
      <c r="M263" s="164"/>
      <c r="N263" s="164"/>
      <c r="O263" s="164"/>
      <c r="P263" s="164"/>
      <c r="Q263" s="164"/>
      <c r="R263" s="164"/>
      <c r="S263" s="164"/>
      <c r="T263" s="164"/>
      <c r="U263" s="164"/>
      <c r="V263" s="164"/>
      <c r="W263" s="164"/>
      <c r="X263" s="128"/>
      <c r="Y263" s="128"/>
      <c r="Z263" s="128"/>
    </row>
    <row r="264" spans="1:26">
      <c r="A264" s="128"/>
      <c r="B264" s="128"/>
      <c r="C264" s="128"/>
      <c r="D264" s="164"/>
      <c r="E264" s="164"/>
      <c r="F264" s="128"/>
      <c r="G264" s="128"/>
      <c r="H264" s="128"/>
      <c r="I264" s="128"/>
      <c r="J264" s="138"/>
      <c r="K264" s="164"/>
      <c r="L264" s="164"/>
      <c r="M264" s="164"/>
      <c r="N264" s="164"/>
      <c r="O264" s="164"/>
      <c r="P264" s="164"/>
      <c r="Q264" s="164"/>
      <c r="R264" s="164"/>
      <c r="S264" s="164"/>
      <c r="T264" s="164"/>
      <c r="U264" s="164"/>
      <c r="V264" s="164"/>
      <c r="W264" s="164"/>
      <c r="X264" s="128"/>
      <c r="Y264" s="128"/>
      <c r="Z264" s="128"/>
    </row>
    <row r="265" spans="1:26">
      <c r="A265" s="128"/>
      <c r="B265" s="128"/>
      <c r="C265" s="128"/>
      <c r="D265" s="164"/>
      <c r="E265" s="164"/>
      <c r="F265" s="128"/>
      <c r="G265" s="128"/>
      <c r="H265" s="128"/>
      <c r="I265" s="128"/>
      <c r="J265" s="138"/>
      <c r="K265" s="164"/>
      <c r="L265" s="164"/>
      <c r="M265" s="164"/>
      <c r="N265" s="164"/>
      <c r="O265" s="164"/>
      <c r="P265" s="164"/>
      <c r="Q265" s="164"/>
      <c r="R265" s="164"/>
      <c r="S265" s="164"/>
      <c r="T265" s="164"/>
      <c r="U265" s="164"/>
      <c r="V265" s="164"/>
      <c r="W265" s="164"/>
      <c r="X265" s="128"/>
      <c r="Y265" s="128"/>
      <c r="Z265" s="128"/>
    </row>
    <row r="266" spans="1:26">
      <c r="A266" s="128"/>
      <c r="B266" s="128"/>
      <c r="C266" s="128"/>
      <c r="D266" s="164"/>
      <c r="E266" s="164"/>
      <c r="F266" s="128"/>
      <c r="G266" s="128"/>
      <c r="H266" s="128"/>
      <c r="I266" s="128"/>
      <c r="J266" s="138"/>
      <c r="K266" s="164"/>
      <c r="L266" s="164"/>
      <c r="M266" s="164"/>
      <c r="N266" s="164"/>
      <c r="O266" s="164"/>
      <c r="P266" s="164"/>
      <c r="Q266" s="164"/>
      <c r="R266" s="164"/>
      <c r="S266" s="164"/>
      <c r="T266" s="164"/>
      <c r="U266" s="164"/>
      <c r="V266" s="164"/>
      <c r="W266" s="164"/>
      <c r="X266" s="128"/>
      <c r="Y266" s="128"/>
      <c r="Z266" s="128"/>
    </row>
    <row r="267" spans="1:26">
      <c r="A267" s="128"/>
      <c r="B267" s="128"/>
      <c r="C267" s="128"/>
      <c r="D267" s="164"/>
      <c r="E267" s="164"/>
      <c r="F267" s="128"/>
      <c r="G267" s="128"/>
      <c r="H267" s="128"/>
      <c r="I267" s="128"/>
      <c r="J267" s="138"/>
      <c r="K267" s="164"/>
      <c r="L267" s="164"/>
      <c r="M267" s="164"/>
      <c r="N267" s="164"/>
      <c r="O267" s="164"/>
      <c r="P267" s="164"/>
      <c r="Q267" s="164"/>
      <c r="R267" s="164"/>
      <c r="S267" s="164"/>
      <c r="T267" s="164"/>
      <c r="U267" s="164"/>
      <c r="V267" s="164"/>
      <c r="W267" s="164"/>
      <c r="X267" s="128"/>
      <c r="Y267" s="128"/>
      <c r="Z267" s="128"/>
    </row>
    <row r="268" spans="1:26">
      <c r="A268" s="128"/>
      <c r="B268" s="128"/>
      <c r="C268" s="128"/>
      <c r="D268" s="164"/>
      <c r="E268" s="164"/>
      <c r="F268" s="128"/>
      <c r="G268" s="128"/>
      <c r="H268" s="128"/>
      <c r="I268" s="128"/>
      <c r="J268" s="138"/>
      <c r="K268" s="164"/>
      <c r="L268" s="164"/>
      <c r="M268" s="164"/>
      <c r="N268" s="164"/>
      <c r="O268" s="164"/>
      <c r="P268" s="164"/>
      <c r="Q268" s="164"/>
      <c r="R268" s="164"/>
      <c r="S268" s="164"/>
      <c r="T268" s="164"/>
      <c r="U268" s="164"/>
      <c r="V268" s="164"/>
      <c r="W268" s="164"/>
      <c r="X268" s="128"/>
      <c r="Y268" s="128"/>
      <c r="Z268" s="128"/>
    </row>
    <row r="269" spans="1:26">
      <c r="A269" s="128"/>
      <c r="B269" s="128"/>
      <c r="C269" s="128"/>
      <c r="D269" s="164"/>
      <c r="E269" s="164"/>
      <c r="F269" s="128"/>
      <c r="G269" s="128"/>
      <c r="H269" s="128"/>
      <c r="I269" s="128"/>
      <c r="J269" s="138"/>
      <c r="K269" s="164"/>
      <c r="L269" s="164"/>
      <c r="M269" s="164"/>
      <c r="N269" s="164"/>
      <c r="O269" s="164"/>
      <c r="P269" s="164"/>
      <c r="Q269" s="164"/>
      <c r="R269" s="164"/>
      <c r="S269" s="164"/>
      <c r="T269" s="164"/>
      <c r="U269" s="164"/>
      <c r="V269" s="164"/>
      <c r="W269" s="164"/>
      <c r="X269" s="128"/>
      <c r="Y269" s="128"/>
      <c r="Z269" s="128"/>
    </row>
    <row r="270" spans="1:26">
      <c r="A270" s="128"/>
      <c r="B270" s="128"/>
      <c r="C270" s="128"/>
      <c r="D270" s="164"/>
      <c r="E270" s="164"/>
      <c r="F270" s="128"/>
      <c r="G270" s="128"/>
      <c r="H270" s="128"/>
      <c r="I270" s="128"/>
      <c r="J270" s="138"/>
      <c r="K270" s="164"/>
      <c r="L270" s="164"/>
      <c r="M270" s="164"/>
      <c r="N270" s="164"/>
      <c r="O270" s="164"/>
      <c r="P270" s="164"/>
      <c r="Q270" s="164"/>
      <c r="R270" s="164"/>
      <c r="S270" s="164"/>
      <c r="T270" s="164"/>
      <c r="U270" s="164"/>
      <c r="V270" s="164"/>
      <c r="W270" s="164"/>
      <c r="X270" s="128"/>
      <c r="Y270" s="128"/>
      <c r="Z270" s="128"/>
    </row>
    <row r="271" spans="1:26">
      <c r="A271" s="128"/>
      <c r="B271" s="128"/>
      <c r="C271" s="128"/>
      <c r="D271" s="164"/>
      <c r="E271" s="164"/>
      <c r="F271" s="128"/>
      <c r="G271" s="128"/>
      <c r="H271" s="128"/>
      <c r="I271" s="128"/>
      <c r="J271" s="138"/>
      <c r="K271" s="164"/>
      <c r="L271" s="164"/>
      <c r="M271" s="164"/>
      <c r="N271" s="164"/>
      <c r="O271" s="164"/>
      <c r="P271" s="164"/>
      <c r="Q271" s="164"/>
      <c r="R271" s="164"/>
      <c r="S271" s="164"/>
      <c r="T271" s="164"/>
      <c r="U271" s="164"/>
      <c r="V271" s="164"/>
      <c r="W271" s="164"/>
      <c r="X271" s="128"/>
      <c r="Y271" s="128"/>
      <c r="Z271" s="128"/>
    </row>
    <row r="272" spans="1:26">
      <c r="A272" s="128"/>
      <c r="B272" s="128"/>
      <c r="C272" s="128"/>
      <c r="D272" s="164"/>
      <c r="E272" s="164"/>
      <c r="F272" s="128"/>
      <c r="G272" s="128"/>
      <c r="H272" s="128"/>
      <c r="I272" s="128"/>
      <c r="J272" s="138"/>
      <c r="K272" s="164"/>
      <c r="L272" s="164"/>
      <c r="M272" s="164"/>
      <c r="N272" s="164"/>
      <c r="O272" s="164"/>
      <c r="P272" s="164"/>
      <c r="Q272" s="164"/>
      <c r="R272" s="164"/>
      <c r="S272" s="164"/>
      <c r="T272" s="164"/>
      <c r="U272" s="164"/>
      <c r="V272" s="164"/>
      <c r="W272" s="164"/>
      <c r="X272" s="128"/>
      <c r="Y272" s="128"/>
      <c r="Z272" s="128"/>
    </row>
    <row r="273" spans="1:26">
      <c r="A273" s="128"/>
      <c r="B273" s="128"/>
      <c r="C273" s="128"/>
      <c r="D273" s="164"/>
      <c r="E273" s="164"/>
      <c r="F273" s="128"/>
      <c r="G273" s="128"/>
      <c r="H273" s="128"/>
      <c r="I273" s="128"/>
      <c r="J273" s="138"/>
      <c r="K273" s="164"/>
      <c r="L273" s="164"/>
      <c r="M273" s="164"/>
      <c r="N273" s="164"/>
      <c r="O273" s="164"/>
      <c r="P273" s="164"/>
      <c r="Q273" s="164"/>
      <c r="R273" s="164"/>
      <c r="S273" s="164"/>
      <c r="T273" s="164"/>
      <c r="U273" s="164"/>
      <c r="V273" s="164"/>
      <c r="W273" s="164"/>
      <c r="X273" s="128"/>
      <c r="Y273" s="128"/>
      <c r="Z273" s="128"/>
    </row>
    <row r="274" spans="1:26">
      <c r="A274" s="128"/>
      <c r="B274" s="128"/>
      <c r="C274" s="128"/>
      <c r="D274" s="164"/>
      <c r="E274" s="164"/>
      <c r="F274" s="128"/>
      <c r="G274" s="128"/>
      <c r="H274" s="128"/>
      <c r="I274" s="128"/>
      <c r="J274" s="138"/>
      <c r="K274" s="164"/>
      <c r="L274" s="164"/>
      <c r="M274" s="164"/>
      <c r="N274" s="164"/>
      <c r="O274" s="164"/>
      <c r="P274" s="164"/>
      <c r="Q274" s="164"/>
      <c r="R274" s="164"/>
      <c r="S274" s="164"/>
      <c r="T274" s="164"/>
      <c r="U274" s="164"/>
      <c r="V274" s="164"/>
      <c r="W274" s="164"/>
      <c r="X274" s="128"/>
      <c r="Y274" s="128"/>
      <c r="Z274" s="128"/>
    </row>
    <row r="275" spans="1:26">
      <c r="A275" s="128"/>
      <c r="B275" s="128"/>
      <c r="C275" s="128"/>
      <c r="D275" s="164"/>
      <c r="E275" s="164"/>
      <c r="F275" s="128"/>
      <c r="G275" s="128"/>
      <c r="H275" s="128"/>
      <c r="I275" s="128"/>
      <c r="J275" s="138"/>
      <c r="K275" s="164"/>
      <c r="L275" s="164"/>
      <c r="M275" s="164"/>
      <c r="N275" s="164"/>
      <c r="O275" s="164"/>
      <c r="P275" s="164"/>
      <c r="Q275" s="164"/>
      <c r="R275" s="164"/>
      <c r="S275" s="164"/>
      <c r="T275" s="164"/>
      <c r="U275" s="164"/>
      <c r="V275" s="164"/>
      <c r="W275" s="164"/>
      <c r="X275" s="128"/>
      <c r="Y275" s="128"/>
      <c r="Z275" s="128"/>
    </row>
    <row r="276" spans="1:26">
      <c r="A276" s="128"/>
      <c r="B276" s="128"/>
      <c r="C276" s="128"/>
      <c r="D276" s="164"/>
      <c r="E276" s="164"/>
      <c r="F276" s="128"/>
      <c r="G276" s="128"/>
      <c r="H276" s="128"/>
      <c r="I276" s="128"/>
      <c r="J276" s="138"/>
      <c r="K276" s="164"/>
      <c r="L276" s="164"/>
      <c r="M276" s="164"/>
      <c r="N276" s="164"/>
      <c r="O276" s="164"/>
      <c r="P276" s="164"/>
      <c r="Q276" s="164"/>
      <c r="R276" s="164"/>
      <c r="S276" s="164"/>
      <c r="T276" s="164"/>
      <c r="U276" s="164"/>
      <c r="V276" s="164"/>
      <c r="W276" s="164"/>
      <c r="X276" s="128"/>
      <c r="Y276" s="128"/>
      <c r="Z276" s="128"/>
    </row>
    <row r="277" spans="1:26">
      <c r="A277" s="128"/>
      <c r="B277" s="128"/>
      <c r="C277" s="128"/>
      <c r="D277" s="164"/>
      <c r="E277" s="164"/>
      <c r="F277" s="128"/>
      <c r="G277" s="128"/>
      <c r="H277" s="128"/>
      <c r="I277" s="128"/>
      <c r="J277" s="138"/>
      <c r="K277" s="164"/>
      <c r="L277" s="164"/>
      <c r="M277" s="164"/>
      <c r="N277" s="164"/>
      <c r="O277" s="164"/>
      <c r="P277" s="164"/>
      <c r="Q277" s="164"/>
      <c r="R277" s="164"/>
      <c r="S277" s="164"/>
      <c r="T277" s="164"/>
      <c r="U277" s="164"/>
      <c r="V277" s="164"/>
      <c r="W277" s="164"/>
      <c r="X277" s="128"/>
      <c r="Y277" s="128"/>
      <c r="Z277" s="128"/>
    </row>
    <row r="278" spans="1:26">
      <c r="A278" s="128"/>
      <c r="B278" s="128"/>
      <c r="C278" s="128"/>
      <c r="D278" s="164"/>
      <c r="E278" s="164"/>
      <c r="F278" s="128"/>
      <c r="G278" s="128"/>
      <c r="H278" s="128"/>
      <c r="I278" s="128"/>
      <c r="J278" s="138"/>
      <c r="K278" s="164"/>
      <c r="L278" s="164"/>
      <c r="M278" s="164"/>
      <c r="N278" s="164"/>
      <c r="O278" s="164"/>
      <c r="P278" s="164"/>
      <c r="Q278" s="164"/>
      <c r="R278" s="164"/>
      <c r="S278" s="164"/>
      <c r="T278" s="164"/>
      <c r="U278" s="164"/>
      <c r="V278" s="164"/>
      <c r="W278" s="164"/>
      <c r="X278" s="128"/>
      <c r="Y278" s="128"/>
      <c r="Z278" s="128"/>
    </row>
    <row r="279" spans="1:26">
      <c r="A279" s="128"/>
      <c r="B279" s="128"/>
      <c r="C279" s="128"/>
      <c r="D279" s="164"/>
      <c r="E279" s="164"/>
      <c r="F279" s="128"/>
      <c r="G279" s="128"/>
      <c r="H279" s="128"/>
      <c r="I279" s="128"/>
      <c r="J279" s="138"/>
      <c r="K279" s="164"/>
      <c r="L279" s="164"/>
      <c r="M279" s="164"/>
      <c r="N279" s="164"/>
      <c r="O279" s="164"/>
      <c r="P279" s="164"/>
      <c r="Q279" s="164"/>
      <c r="R279" s="164"/>
      <c r="S279" s="164"/>
      <c r="T279" s="164"/>
      <c r="U279" s="164"/>
      <c r="V279" s="164"/>
      <c r="W279" s="164"/>
      <c r="X279" s="128"/>
      <c r="Y279" s="128"/>
      <c r="Z279" s="128"/>
    </row>
    <row r="280" spans="1:26">
      <c r="A280" s="128"/>
      <c r="B280" s="128"/>
      <c r="C280" s="128"/>
      <c r="D280" s="164"/>
      <c r="E280" s="164"/>
      <c r="F280" s="128"/>
      <c r="G280" s="128"/>
      <c r="H280" s="128"/>
      <c r="I280" s="128"/>
      <c r="J280" s="138"/>
      <c r="K280" s="164"/>
      <c r="L280" s="164"/>
      <c r="M280" s="164"/>
      <c r="N280" s="164"/>
      <c r="O280" s="164"/>
      <c r="P280" s="164"/>
      <c r="Q280" s="164"/>
      <c r="R280" s="164"/>
      <c r="S280" s="164"/>
      <c r="T280" s="164"/>
      <c r="U280" s="164"/>
      <c r="V280" s="164"/>
      <c r="W280" s="164"/>
      <c r="X280" s="128"/>
      <c r="Y280" s="128"/>
      <c r="Z280" s="128"/>
    </row>
    <row r="281" spans="1:26">
      <c r="A281" s="128"/>
      <c r="B281" s="128"/>
      <c r="C281" s="128"/>
      <c r="D281" s="164"/>
      <c r="E281" s="164"/>
      <c r="F281" s="128"/>
      <c r="G281" s="128"/>
      <c r="H281" s="128"/>
      <c r="I281" s="128"/>
      <c r="J281" s="138"/>
      <c r="K281" s="164"/>
      <c r="L281" s="164"/>
      <c r="M281" s="164"/>
      <c r="N281" s="164"/>
      <c r="O281" s="164"/>
      <c r="P281" s="164"/>
      <c r="Q281" s="164"/>
      <c r="R281" s="164"/>
      <c r="S281" s="164"/>
      <c r="T281" s="164"/>
      <c r="U281" s="164"/>
      <c r="V281" s="164"/>
      <c r="W281" s="164"/>
      <c r="X281" s="128"/>
      <c r="Y281" s="128"/>
      <c r="Z281" s="128"/>
    </row>
    <row r="282" spans="1:26">
      <c r="A282" s="128"/>
      <c r="B282" s="128"/>
      <c r="C282" s="128"/>
      <c r="D282" s="164"/>
      <c r="E282" s="164"/>
      <c r="F282" s="128"/>
      <c r="G282" s="128"/>
      <c r="H282" s="128"/>
      <c r="I282" s="128"/>
      <c r="J282" s="138"/>
      <c r="K282" s="164"/>
      <c r="L282" s="164"/>
      <c r="M282" s="164"/>
      <c r="N282" s="164"/>
      <c r="O282" s="164"/>
      <c r="P282" s="164"/>
      <c r="Q282" s="164"/>
      <c r="R282" s="164"/>
      <c r="S282" s="164"/>
      <c r="T282" s="164"/>
      <c r="U282" s="164"/>
      <c r="V282" s="164"/>
      <c r="W282" s="164"/>
      <c r="X282" s="128"/>
      <c r="Y282" s="128"/>
      <c r="Z282" s="128"/>
    </row>
    <row r="283" spans="1:26">
      <c r="A283" s="128"/>
      <c r="B283" s="128"/>
      <c r="C283" s="128"/>
      <c r="D283" s="164"/>
      <c r="E283" s="164"/>
      <c r="F283" s="128"/>
      <c r="G283" s="128"/>
      <c r="H283" s="128"/>
      <c r="I283" s="128"/>
      <c r="J283" s="138"/>
      <c r="K283" s="164"/>
      <c r="L283" s="164"/>
      <c r="M283" s="164"/>
      <c r="N283" s="164"/>
      <c r="O283" s="164"/>
      <c r="P283" s="164"/>
      <c r="Q283" s="164"/>
      <c r="R283" s="164"/>
      <c r="S283" s="164"/>
      <c r="T283" s="164"/>
      <c r="U283" s="164"/>
      <c r="V283" s="164"/>
      <c r="W283" s="164"/>
      <c r="X283" s="128"/>
      <c r="Y283" s="128"/>
      <c r="Z283" s="128"/>
    </row>
    <row r="284" spans="1:26">
      <c r="A284" s="128"/>
      <c r="B284" s="128"/>
      <c r="C284" s="128"/>
      <c r="D284" s="164"/>
      <c r="E284" s="164"/>
      <c r="F284" s="128"/>
      <c r="G284" s="128"/>
      <c r="H284" s="128"/>
      <c r="I284" s="128"/>
      <c r="J284" s="138"/>
      <c r="K284" s="164"/>
      <c r="L284" s="164"/>
      <c r="M284" s="164"/>
      <c r="N284" s="164"/>
      <c r="O284" s="164"/>
      <c r="P284" s="164"/>
      <c r="Q284" s="164"/>
      <c r="R284" s="164"/>
      <c r="S284" s="164"/>
      <c r="T284" s="164"/>
      <c r="U284" s="164"/>
      <c r="V284" s="164"/>
      <c r="W284" s="164"/>
      <c r="X284" s="128"/>
      <c r="Y284" s="128"/>
      <c r="Z284" s="128"/>
    </row>
    <row r="285" spans="1:26">
      <c r="A285" s="128"/>
      <c r="B285" s="128"/>
      <c r="C285" s="128"/>
      <c r="D285" s="164"/>
      <c r="E285" s="164"/>
      <c r="F285" s="128"/>
      <c r="G285" s="128"/>
      <c r="H285" s="128"/>
      <c r="I285" s="128"/>
      <c r="J285" s="138"/>
      <c r="K285" s="164"/>
      <c r="L285" s="164"/>
      <c r="M285" s="164"/>
      <c r="N285" s="164"/>
      <c r="O285" s="164"/>
      <c r="P285" s="164"/>
      <c r="Q285" s="164"/>
      <c r="R285" s="164"/>
      <c r="S285" s="164"/>
      <c r="T285" s="164"/>
      <c r="U285" s="164"/>
      <c r="V285" s="164"/>
      <c r="W285" s="164"/>
      <c r="X285" s="128"/>
      <c r="Y285" s="128"/>
      <c r="Z285" s="128"/>
    </row>
    <row r="286" spans="1:26">
      <c r="A286" s="128"/>
      <c r="B286" s="128"/>
      <c r="C286" s="128"/>
      <c r="D286" s="164"/>
      <c r="E286" s="164"/>
      <c r="F286" s="128"/>
      <c r="G286" s="128"/>
      <c r="H286" s="128"/>
      <c r="I286" s="128"/>
      <c r="J286" s="138"/>
      <c r="K286" s="164"/>
      <c r="L286" s="164"/>
      <c r="M286" s="164"/>
      <c r="N286" s="164"/>
      <c r="O286" s="164"/>
      <c r="P286" s="164"/>
      <c r="Q286" s="164"/>
      <c r="R286" s="164"/>
      <c r="S286" s="164"/>
      <c r="T286" s="164"/>
      <c r="U286" s="164"/>
      <c r="V286" s="164"/>
      <c r="W286" s="164"/>
      <c r="X286" s="128"/>
      <c r="Y286" s="128"/>
      <c r="Z286" s="128"/>
    </row>
    <row r="287" spans="1:26">
      <c r="A287" s="128"/>
      <c r="B287" s="128"/>
      <c r="C287" s="128"/>
      <c r="D287" s="164"/>
      <c r="E287" s="164"/>
      <c r="F287" s="128"/>
      <c r="G287" s="128"/>
      <c r="H287" s="128"/>
      <c r="I287" s="128"/>
      <c r="J287" s="138"/>
      <c r="K287" s="164"/>
      <c r="L287" s="164"/>
      <c r="M287" s="164"/>
      <c r="N287" s="164"/>
      <c r="O287" s="164"/>
      <c r="P287" s="164"/>
      <c r="Q287" s="164"/>
      <c r="R287" s="164"/>
      <c r="S287" s="164"/>
      <c r="T287" s="164"/>
      <c r="U287" s="164"/>
      <c r="V287" s="164"/>
      <c r="W287" s="164"/>
      <c r="X287" s="128"/>
      <c r="Y287" s="128"/>
      <c r="Z287" s="128"/>
    </row>
    <row r="288" spans="1:26">
      <c r="A288" s="128"/>
      <c r="B288" s="128"/>
      <c r="C288" s="128"/>
      <c r="D288" s="164"/>
      <c r="E288" s="164"/>
      <c r="F288" s="128"/>
      <c r="G288" s="128"/>
      <c r="H288" s="128"/>
      <c r="I288" s="128"/>
      <c r="J288" s="138"/>
      <c r="K288" s="164"/>
      <c r="L288" s="164"/>
      <c r="M288" s="164"/>
      <c r="N288" s="164"/>
      <c r="O288" s="164"/>
      <c r="P288" s="164"/>
      <c r="Q288" s="164"/>
      <c r="R288" s="164"/>
      <c r="S288" s="164"/>
      <c r="T288" s="164"/>
      <c r="U288" s="164"/>
      <c r="V288" s="164"/>
      <c r="W288" s="164"/>
      <c r="X288" s="128"/>
      <c r="Y288" s="128"/>
      <c r="Z288" s="128"/>
    </row>
    <row r="289" spans="1:26">
      <c r="A289" s="128"/>
      <c r="B289" s="128"/>
      <c r="C289" s="128"/>
      <c r="D289" s="164"/>
      <c r="E289" s="164"/>
      <c r="F289" s="128"/>
      <c r="G289" s="128"/>
      <c r="H289" s="128"/>
      <c r="I289" s="128"/>
      <c r="J289" s="138"/>
      <c r="K289" s="164"/>
      <c r="L289" s="164"/>
      <c r="M289" s="164"/>
      <c r="N289" s="164"/>
      <c r="O289" s="164"/>
      <c r="P289" s="164"/>
      <c r="Q289" s="164"/>
      <c r="R289" s="164"/>
      <c r="S289" s="164"/>
      <c r="T289" s="164"/>
      <c r="U289" s="164"/>
      <c r="V289" s="164"/>
      <c r="W289" s="164"/>
      <c r="X289" s="128"/>
      <c r="Y289" s="128"/>
      <c r="Z289" s="128"/>
    </row>
    <row r="290" spans="1:26">
      <c r="A290" s="128"/>
      <c r="B290" s="128"/>
      <c r="C290" s="128"/>
      <c r="D290" s="164"/>
      <c r="E290" s="164"/>
      <c r="F290" s="128"/>
      <c r="G290" s="128"/>
      <c r="H290" s="128"/>
      <c r="I290" s="128"/>
      <c r="J290" s="138"/>
      <c r="K290" s="164"/>
      <c r="L290" s="164"/>
      <c r="M290" s="164"/>
      <c r="N290" s="164"/>
      <c r="O290" s="164"/>
      <c r="P290" s="164"/>
      <c r="Q290" s="164"/>
      <c r="R290" s="164"/>
      <c r="S290" s="164"/>
      <c r="T290" s="164"/>
      <c r="U290" s="164"/>
      <c r="V290" s="164"/>
      <c r="W290" s="164"/>
      <c r="X290" s="128"/>
      <c r="Y290" s="128"/>
      <c r="Z290" s="128"/>
    </row>
    <row r="291" spans="1:26">
      <c r="A291" s="128"/>
      <c r="B291" s="128"/>
      <c r="C291" s="128"/>
      <c r="D291" s="164"/>
      <c r="E291" s="164"/>
      <c r="F291" s="128"/>
      <c r="G291" s="128"/>
      <c r="H291" s="128"/>
      <c r="I291" s="128"/>
      <c r="J291" s="138"/>
      <c r="K291" s="164"/>
      <c r="L291" s="164"/>
      <c r="M291" s="164"/>
      <c r="N291" s="164"/>
      <c r="O291" s="164"/>
      <c r="P291" s="164"/>
      <c r="Q291" s="164"/>
      <c r="R291" s="164"/>
      <c r="S291" s="164"/>
      <c r="T291" s="164"/>
      <c r="U291" s="164"/>
      <c r="V291" s="164"/>
      <c r="W291" s="164"/>
      <c r="X291" s="128"/>
      <c r="Y291" s="128"/>
      <c r="Z291" s="128"/>
    </row>
    <row r="292" spans="1:26">
      <c r="A292" s="128"/>
      <c r="B292" s="128"/>
      <c r="C292" s="128"/>
      <c r="D292" s="164"/>
      <c r="E292" s="164"/>
      <c r="F292" s="128"/>
      <c r="G292" s="128"/>
      <c r="H292" s="128"/>
      <c r="I292" s="128"/>
      <c r="J292" s="138"/>
      <c r="K292" s="164"/>
      <c r="L292" s="164"/>
      <c r="M292" s="164"/>
      <c r="N292" s="164"/>
      <c r="O292" s="164"/>
      <c r="P292" s="164"/>
      <c r="Q292" s="164"/>
      <c r="R292" s="164"/>
      <c r="S292" s="164"/>
      <c r="T292" s="164"/>
      <c r="U292" s="164"/>
      <c r="V292" s="164"/>
      <c r="W292" s="164"/>
      <c r="X292" s="128"/>
      <c r="Y292" s="128"/>
      <c r="Z292" s="128"/>
    </row>
    <row r="293" spans="1:26">
      <c r="A293" s="128"/>
      <c r="B293" s="128"/>
      <c r="C293" s="128"/>
      <c r="D293" s="164"/>
      <c r="E293" s="164"/>
      <c r="F293" s="128"/>
      <c r="G293" s="128"/>
      <c r="H293" s="128"/>
      <c r="I293" s="128"/>
      <c r="J293" s="138"/>
      <c r="K293" s="164"/>
      <c r="L293" s="164"/>
      <c r="M293" s="164"/>
      <c r="N293" s="164"/>
      <c r="O293" s="164"/>
      <c r="P293" s="164"/>
      <c r="Q293" s="164"/>
      <c r="R293" s="164"/>
      <c r="S293" s="164"/>
      <c r="T293" s="164"/>
      <c r="U293" s="164"/>
      <c r="V293" s="164"/>
      <c r="W293" s="164"/>
      <c r="X293" s="128"/>
      <c r="Y293" s="128"/>
      <c r="Z293" s="128"/>
    </row>
    <row r="294" spans="1:26">
      <c r="A294" s="128"/>
      <c r="B294" s="128"/>
      <c r="C294" s="128"/>
      <c r="D294" s="164"/>
      <c r="E294" s="164"/>
      <c r="F294" s="128"/>
      <c r="G294" s="128"/>
      <c r="H294" s="128"/>
      <c r="I294" s="128"/>
      <c r="J294" s="138"/>
      <c r="K294" s="164"/>
      <c r="L294" s="164"/>
      <c r="M294" s="164"/>
      <c r="N294" s="164"/>
      <c r="O294" s="164"/>
      <c r="P294" s="164"/>
      <c r="Q294" s="164"/>
      <c r="R294" s="164"/>
      <c r="S294" s="164"/>
      <c r="T294" s="164"/>
      <c r="U294" s="164"/>
      <c r="V294" s="164"/>
      <c r="W294" s="164"/>
      <c r="X294" s="128"/>
      <c r="Y294" s="128"/>
      <c r="Z294" s="128"/>
    </row>
    <row r="295" spans="1:26">
      <c r="A295" s="128"/>
      <c r="B295" s="128"/>
      <c r="C295" s="128"/>
      <c r="D295" s="164"/>
      <c r="E295" s="164"/>
      <c r="F295" s="128"/>
      <c r="G295" s="128"/>
      <c r="H295" s="128"/>
      <c r="I295" s="128"/>
      <c r="J295" s="138"/>
      <c r="K295" s="164"/>
      <c r="L295" s="164"/>
      <c r="M295" s="164"/>
      <c r="N295" s="164"/>
      <c r="O295" s="164"/>
      <c r="P295" s="164"/>
      <c r="Q295" s="164"/>
      <c r="R295" s="164"/>
      <c r="S295" s="164"/>
      <c r="T295" s="164"/>
      <c r="U295" s="164"/>
      <c r="V295" s="164"/>
      <c r="W295" s="164"/>
      <c r="X295" s="128"/>
      <c r="Y295" s="128"/>
      <c r="Z295" s="128"/>
    </row>
    <row r="296" spans="1:26">
      <c r="A296" s="128"/>
      <c r="B296" s="128"/>
      <c r="C296" s="128"/>
      <c r="D296" s="164"/>
      <c r="E296" s="164"/>
      <c r="F296" s="128"/>
      <c r="G296" s="128"/>
      <c r="H296" s="128"/>
      <c r="I296" s="128"/>
      <c r="J296" s="138"/>
      <c r="K296" s="164"/>
      <c r="L296" s="164"/>
      <c r="M296" s="164"/>
      <c r="N296" s="164"/>
      <c r="O296" s="164"/>
      <c r="P296" s="164"/>
      <c r="Q296" s="164"/>
      <c r="R296" s="164"/>
      <c r="S296" s="164"/>
      <c r="T296" s="164"/>
      <c r="U296" s="164"/>
      <c r="V296" s="164"/>
      <c r="W296" s="164"/>
      <c r="X296" s="128"/>
      <c r="Y296" s="128"/>
      <c r="Z296" s="128"/>
    </row>
    <row r="297" spans="1:26">
      <c r="A297" s="128"/>
      <c r="B297" s="128"/>
      <c r="C297" s="128"/>
      <c r="D297" s="164"/>
      <c r="E297" s="164"/>
      <c r="F297" s="128"/>
      <c r="G297" s="128"/>
      <c r="H297" s="128"/>
      <c r="I297" s="128"/>
      <c r="J297" s="138"/>
      <c r="K297" s="164"/>
      <c r="L297" s="164"/>
      <c r="M297" s="164"/>
      <c r="N297" s="164"/>
      <c r="O297" s="164"/>
      <c r="P297" s="164"/>
      <c r="Q297" s="164"/>
      <c r="R297" s="164"/>
      <c r="S297" s="164"/>
      <c r="T297" s="164"/>
      <c r="U297" s="164"/>
      <c r="V297" s="164"/>
      <c r="W297" s="164"/>
      <c r="X297" s="128"/>
      <c r="Y297" s="128"/>
      <c r="Z297" s="128"/>
    </row>
    <row r="298" spans="1:26">
      <c r="A298" s="128"/>
      <c r="B298" s="128"/>
      <c r="C298" s="128"/>
      <c r="D298" s="164"/>
      <c r="E298" s="164"/>
      <c r="F298" s="128"/>
      <c r="G298" s="128"/>
      <c r="H298" s="128"/>
      <c r="I298" s="128"/>
      <c r="J298" s="138"/>
      <c r="K298" s="164"/>
      <c r="L298" s="164"/>
      <c r="M298" s="164"/>
      <c r="N298" s="164"/>
      <c r="O298" s="164"/>
      <c r="P298" s="164"/>
      <c r="Q298" s="164"/>
      <c r="R298" s="164"/>
      <c r="S298" s="164"/>
      <c r="T298" s="164"/>
      <c r="U298" s="164"/>
      <c r="V298" s="164"/>
      <c r="W298" s="164"/>
      <c r="X298" s="128"/>
      <c r="Y298" s="128"/>
      <c r="Z298" s="128"/>
    </row>
    <row r="299" spans="1:26">
      <c r="A299" s="128"/>
      <c r="B299" s="128"/>
      <c r="C299" s="128"/>
      <c r="D299" s="164"/>
      <c r="E299" s="164"/>
      <c r="F299" s="128"/>
      <c r="G299" s="128"/>
      <c r="H299" s="128"/>
      <c r="I299" s="128"/>
      <c r="J299" s="138"/>
      <c r="K299" s="164"/>
      <c r="L299" s="164"/>
      <c r="M299" s="164"/>
      <c r="N299" s="164"/>
      <c r="O299" s="164"/>
      <c r="P299" s="164"/>
      <c r="Q299" s="164"/>
      <c r="R299" s="164"/>
      <c r="S299" s="164"/>
      <c r="T299" s="164"/>
      <c r="U299" s="164"/>
      <c r="V299" s="164"/>
      <c r="W299" s="164"/>
      <c r="X299" s="128"/>
      <c r="Y299" s="128"/>
      <c r="Z299" s="128"/>
    </row>
    <row r="300" spans="1:26">
      <c r="A300" s="128"/>
      <c r="B300" s="128"/>
      <c r="C300" s="128"/>
      <c r="D300" s="164"/>
      <c r="E300" s="164"/>
      <c r="F300" s="128"/>
      <c r="G300" s="128"/>
      <c r="H300" s="128"/>
      <c r="I300" s="128"/>
      <c r="J300" s="138"/>
      <c r="K300" s="164"/>
      <c r="L300" s="164"/>
      <c r="M300" s="164"/>
      <c r="N300" s="164"/>
      <c r="O300" s="164"/>
      <c r="P300" s="164"/>
      <c r="Q300" s="164"/>
      <c r="R300" s="164"/>
      <c r="S300" s="164"/>
      <c r="T300" s="164"/>
      <c r="U300" s="164"/>
      <c r="V300" s="164"/>
      <c r="W300" s="164"/>
      <c r="X300" s="128"/>
      <c r="Y300" s="128"/>
      <c r="Z300" s="128"/>
    </row>
    <row r="301" spans="1:26">
      <c r="A301" s="128"/>
      <c r="B301" s="128"/>
      <c r="C301" s="128"/>
      <c r="D301" s="164"/>
      <c r="E301" s="164"/>
      <c r="F301" s="128"/>
      <c r="G301" s="128"/>
      <c r="H301" s="128"/>
      <c r="I301" s="128"/>
      <c r="J301" s="138"/>
      <c r="K301" s="164"/>
      <c r="L301" s="164"/>
      <c r="M301" s="164"/>
      <c r="N301" s="164"/>
      <c r="O301" s="164"/>
      <c r="P301" s="164"/>
      <c r="Q301" s="164"/>
      <c r="R301" s="164"/>
      <c r="S301" s="164"/>
      <c r="T301" s="164"/>
      <c r="U301" s="164"/>
      <c r="V301" s="164"/>
      <c r="W301" s="164"/>
      <c r="X301" s="128"/>
      <c r="Y301" s="128"/>
      <c r="Z301" s="128"/>
    </row>
    <row r="302" spans="1:26">
      <c r="A302" s="128"/>
      <c r="B302" s="128"/>
      <c r="C302" s="128"/>
      <c r="D302" s="164"/>
      <c r="E302" s="164"/>
      <c r="F302" s="128"/>
      <c r="G302" s="128"/>
      <c r="H302" s="128"/>
      <c r="I302" s="128"/>
      <c r="J302" s="138"/>
      <c r="K302" s="164"/>
      <c r="L302" s="164"/>
      <c r="M302" s="164"/>
      <c r="N302" s="164"/>
      <c r="O302" s="164"/>
      <c r="P302" s="164"/>
      <c r="Q302" s="164"/>
      <c r="R302" s="164"/>
      <c r="S302" s="164"/>
      <c r="T302" s="164"/>
      <c r="U302" s="164"/>
      <c r="V302" s="164"/>
      <c r="W302" s="164"/>
      <c r="X302" s="128"/>
      <c r="Y302" s="128"/>
      <c r="Z302" s="128"/>
    </row>
    <row r="303" spans="1:26">
      <c r="A303" s="128"/>
      <c r="B303" s="128"/>
      <c r="C303" s="128"/>
      <c r="D303" s="164"/>
      <c r="E303" s="164"/>
      <c r="F303" s="128"/>
      <c r="G303" s="128"/>
      <c r="H303" s="128"/>
      <c r="I303" s="128"/>
      <c r="J303" s="138"/>
      <c r="K303" s="164"/>
      <c r="L303" s="164"/>
      <c r="M303" s="164"/>
      <c r="N303" s="164"/>
      <c r="O303" s="164"/>
      <c r="P303" s="164"/>
      <c r="Q303" s="164"/>
      <c r="R303" s="164"/>
      <c r="S303" s="164"/>
      <c r="T303" s="164"/>
      <c r="U303" s="164"/>
      <c r="V303" s="164"/>
      <c r="W303" s="164"/>
      <c r="X303" s="128"/>
      <c r="Y303" s="128"/>
      <c r="Z303" s="128"/>
    </row>
    <row r="304" spans="1:26">
      <c r="A304" s="128"/>
      <c r="B304" s="128"/>
      <c r="C304" s="128"/>
      <c r="D304" s="164"/>
      <c r="E304" s="164"/>
      <c r="F304" s="128"/>
      <c r="G304" s="128"/>
      <c r="H304" s="128"/>
      <c r="I304" s="128"/>
      <c r="J304" s="138"/>
      <c r="K304" s="164"/>
      <c r="L304" s="164"/>
      <c r="M304" s="164"/>
      <c r="N304" s="164"/>
      <c r="O304" s="164"/>
      <c r="P304" s="164"/>
      <c r="Q304" s="164"/>
      <c r="R304" s="164"/>
      <c r="S304" s="164"/>
      <c r="T304" s="164"/>
      <c r="U304" s="164"/>
      <c r="V304" s="164"/>
      <c r="W304" s="164"/>
      <c r="X304" s="128"/>
      <c r="Y304" s="128"/>
      <c r="Z304" s="128"/>
    </row>
    <row r="305" spans="1:26">
      <c r="A305" s="128"/>
      <c r="B305" s="128"/>
      <c r="C305" s="128"/>
      <c r="D305" s="164"/>
      <c r="E305" s="164"/>
      <c r="F305" s="128"/>
      <c r="G305" s="128"/>
      <c r="H305" s="128"/>
      <c r="I305" s="128"/>
      <c r="J305" s="138"/>
      <c r="K305" s="164"/>
      <c r="L305" s="164"/>
      <c r="M305" s="164"/>
      <c r="N305" s="164"/>
      <c r="O305" s="164"/>
      <c r="P305" s="164"/>
      <c r="Q305" s="164"/>
      <c r="R305" s="164"/>
      <c r="S305" s="164"/>
      <c r="T305" s="164"/>
      <c r="U305" s="164"/>
      <c r="V305" s="164"/>
      <c r="W305" s="164"/>
      <c r="X305" s="128"/>
      <c r="Y305" s="128"/>
      <c r="Z305" s="128"/>
    </row>
    <row r="306" spans="1:26">
      <c r="A306" s="128"/>
      <c r="B306" s="128"/>
      <c r="C306" s="128"/>
      <c r="D306" s="164"/>
      <c r="E306" s="164"/>
      <c r="F306" s="128"/>
      <c r="G306" s="128"/>
      <c r="H306" s="128"/>
      <c r="I306" s="128"/>
      <c r="J306" s="138"/>
      <c r="K306" s="164"/>
      <c r="L306" s="164"/>
      <c r="M306" s="164"/>
      <c r="N306" s="164"/>
      <c r="O306" s="164"/>
      <c r="P306" s="164"/>
      <c r="Q306" s="164"/>
      <c r="R306" s="164"/>
      <c r="S306" s="164"/>
      <c r="T306" s="164"/>
      <c r="U306" s="164"/>
      <c r="V306" s="164"/>
      <c r="W306" s="164"/>
      <c r="X306" s="128"/>
      <c r="Y306" s="128"/>
      <c r="Z306" s="128"/>
    </row>
    <row r="307" spans="1:26">
      <c r="A307" s="128"/>
      <c r="B307" s="128"/>
      <c r="C307" s="128"/>
      <c r="D307" s="164"/>
      <c r="E307" s="164"/>
      <c r="F307" s="128"/>
      <c r="G307" s="128"/>
      <c r="H307" s="128"/>
      <c r="I307" s="128"/>
      <c r="J307" s="138"/>
      <c r="K307" s="164"/>
      <c r="L307" s="164"/>
      <c r="M307" s="164"/>
      <c r="N307" s="164"/>
      <c r="O307" s="164"/>
      <c r="P307" s="164"/>
      <c r="Q307" s="164"/>
      <c r="R307" s="164"/>
      <c r="S307" s="164"/>
      <c r="T307" s="164"/>
      <c r="U307" s="164"/>
      <c r="V307" s="164"/>
      <c r="W307" s="164"/>
      <c r="X307" s="128"/>
      <c r="Y307" s="128"/>
      <c r="Z307" s="128"/>
    </row>
    <row r="308" spans="1:26">
      <c r="A308" s="128"/>
      <c r="B308" s="128"/>
      <c r="C308" s="128"/>
      <c r="D308" s="164"/>
      <c r="E308" s="164"/>
      <c r="F308" s="128"/>
      <c r="G308" s="128"/>
      <c r="H308" s="128"/>
      <c r="I308" s="128"/>
      <c r="J308" s="138"/>
      <c r="K308" s="164"/>
      <c r="L308" s="164"/>
      <c r="M308" s="164"/>
      <c r="N308" s="164"/>
      <c r="O308" s="164"/>
      <c r="P308" s="164"/>
      <c r="Q308" s="164"/>
      <c r="R308" s="164"/>
      <c r="S308" s="164"/>
      <c r="T308" s="164"/>
      <c r="U308" s="164"/>
      <c r="V308" s="164"/>
      <c r="W308" s="164"/>
      <c r="X308" s="128"/>
      <c r="Y308" s="128"/>
      <c r="Z308" s="128"/>
    </row>
    <row r="309" spans="1:26">
      <c r="A309" s="128"/>
      <c r="B309" s="128"/>
      <c r="C309" s="128"/>
      <c r="D309" s="164"/>
      <c r="E309" s="164"/>
      <c r="F309" s="128"/>
      <c r="G309" s="128"/>
      <c r="H309" s="128"/>
      <c r="I309" s="128"/>
      <c r="J309" s="138"/>
      <c r="K309" s="164"/>
      <c r="L309" s="164"/>
      <c r="M309" s="164"/>
      <c r="N309" s="164"/>
      <c r="O309" s="164"/>
      <c r="P309" s="164"/>
      <c r="Q309" s="164"/>
      <c r="R309" s="164"/>
      <c r="S309" s="164"/>
      <c r="T309" s="164"/>
      <c r="U309" s="164"/>
      <c r="V309" s="164"/>
      <c r="W309" s="164"/>
      <c r="X309" s="128"/>
      <c r="Y309" s="128"/>
      <c r="Z309" s="128"/>
    </row>
    <row r="310" spans="1:26">
      <c r="A310" s="128"/>
      <c r="B310" s="128"/>
      <c r="C310" s="128"/>
      <c r="D310" s="164"/>
      <c r="E310" s="164"/>
      <c r="F310" s="128"/>
      <c r="G310" s="128"/>
      <c r="H310" s="128"/>
      <c r="I310" s="128"/>
      <c r="J310" s="138"/>
      <c r="K310" s="164"/>
      <c r="L310" s="164"/>
      <c r="M310" s="164"/>
      <c r="N310" s="164"/>
      <c r="O310" s="164"/>
      <c r="P310" s="164"/>
      <c r="Q310" s="164"/>
      <c r="R310" s="164"/>
      <c r="S310" s="164"/>
      <c r="T310" s="164"/>
      <c r="U310" s="164"/>
      <c r="V310" s="164"/>
      <c r="W310" s="164"/>
      <c r="X310" s="128"/>
      <c r="Y310" s="128"/>
      <c r="Z310" s="128"/>
    </row>
    <row r="311" spans="1:26">
      <c r="A311" s="128"/>
      <c r="B311" s="128"/>
      <c r="C311" s="128"/>
      <c r="D311" s="164"/>
      <c r="E311" s="164"/>
      <c r="F311" s="128"/>
      <c r="G311" s="128"/>
      <c r="H311" s="128"/>
      <c r="I311" s="128"/>
      <c r="J311" s="138"/>
      <c r="K311" s="164"/>
      <c r="L311" s="164"/>
      <c r="M311" s="164"/>
      <c r="N311" s="164"/>
      <c r="O311" s="164"/>
      <c r="P311" s="164"/>
      <c r="Q311" s="164"/>
      <c r="R311" s="164"/>
      <c r="S311" s="164"/>
      <c r="T311" s="164"/>
      <c r="U311" s="164"/>
      <c r="V311" s="164"/>
      <c r="W311" s="164"/>
      <c r="X311" s="128"/>
      <c r="Y311" s="128"/>
      <c r="Z311" s="128"/>
    </row>
    <row r="312" spans="1:26">
      <c r="A312" s="128"/>
      <c r="B312" s="128"/>
      <c r="C312" s="128"/>
      <c r="D312" s="164"/>
      <c r="E312" s="164"/>
      <c r="F312" s="128"/>
      <c r="G312" s="128"/>
      <c r="H312" s="128"/>
      <c r="I312" s="128"/>
      <c r="J312" s="138"/>
      <c r="K312" s="164"/>
      <c r="L312" s="164"/>
      <c r="M312" s="164"/>
      <c r="N312" s="164"/>
      <c r="O312" s="164"/>
      <c r="P312" s="164"/>
      <c r="Q312" s="164"/>
      <c r="R312" s="164"/>
      <c r="S312" s="164"/>
      <c r="T312" s="164"/>
      <c r="U312" s="164"/>
      <c r="V312" s="164"/>
      <c r="W312" s="164"/>
      <c r="X312" s="128"/>
      <c r="Y312" s="128"/>
      <c r="Z312" s="128"/>
    </row>
    <row r="313" spans="1:26">
      <c r="A313" s="128"/>
      <c r="B313" s="128"/>
      <c r="C313" s="128"/>
      <c r="D313" s="164"/>
      <c r="E313" s="164"/>
      <c r="F313" s="128"/>
      <c r="G313" s="128"/>
      <c r="H313" s="128"/>
      <c r="I313" s="128"/>
      <c r="J313" s="138"/>
      <c r="K313" s="164"/>
      <c r="L313" s="164"/>
      <c r="M313" s="164"/>
      <c r="N313" s="164"/>
      <c r="O313" s="164"/>
      <c r="P313" s="164"/>
      <c r="Q313" s="164"/>
      <c r="R313" s="164"/>
      <c r="S313" s="164"/>
      <c r="T313" s="164"/>
      <c r="U313" s="164"/>
      <c r="V313" s="164"/>
      <c r="W313" s="164"/>
      <c r="X313" s="128"/>
      <c r="Y313" s="128"/>
      <c r="Z313" s="128"/>
    </row>
    <row r="314" spans="1:26">
      <c r="A314" s="128"/>
      <c r="B314" s="128"/>
      <c r="C314" s="128"/>
      <c r="D314" s="164"/>
      <c r="E314" s="164"/>
      <c r="F314" s="128"/>
      <c r="G314" s="128"/>
      <c r="H314" s="128"/>
      <c r="I314" s="128"/>
      <c r="J314" s="138"/>
      <c r="K314" s="164"/>
      <c r="L314" s="164"/>
      <c r="M314" s="164"/>
      <c r="N314" s="164"/>
      <c r="O314" s="164"/>
      <c r="P314" s="164"/>
      <c r="Q314" s="164"/>
      <c r="R314" s="164"/>
      <c r="S314" s="164"/>
      <c r="T314" s="164"/>
      <c r="U314" s="164"/>
      <c r="V314" s="164"/>
      <c r="W314" s="164"/>
      <c r="X314" s="128"/>
      <c r="Y314" s="128"/>
      <c r="Z314" s="128"/>
    </row>
    <row r="315" spans="1:26">
      <c r="A315" s="128"/>
      <c r="B315" s="128"/>
      <c r="C315" s="128"/>
      <c r="D315" s="164"/>
      <c r="E315" s="164"/>
      <c r="F315" s="128"/>
      <c r="G315" s="128"/>
      <c r="H315" s="128"/>
      <c r="I315" s="128"/>
      <c r="J315" s="138"/>
      <c r="K315" s="164"/>
      <c r="L315" s="164"/>
      <c r="M315" s="164"/>
      <c r="N315" s="164"/>
      <c r="O315" s="164"/>
      <c r="P315" s="164"/>
      <c r="Q315" s="164"/>
      <c r="R315" s="164"/>
      <c r="S315" s="164"/>
      <c r="T315" s="164"/>
      <c r="U315" s="164"/>
      <c r="V315" s="164"/>
      <c r="W315" s="164"/>
      <c r="X315" s="128"/>
      <c r="Y315" s="128"/>
      <c r="Z315" s="128"/>
    </row>
    <row r="316" spans="1:26">
      <c r="A316" s="128"/>
      <c r="B316" s="128"/>
      <c r="C316" s="128"/>
      <c r="D316" s="164"/>
      <c r="E316" s="164"/>
      <c r="F316" s="128"/>
      <c r="G316" s="128"/>
      <c r="H316" s="128"/>
      <c r="I316" s="128"/>
      <c r="J316" s="138"/>
      <c r="K316" s="164"/>
      <c r="L316" s="164"/>
      <c r="M316" s="164"/>
      <c r="N316" s="164"/>
      <c r="O316" s="164"/>
      <c r="P316" s="164"/>
      <c r="Q316" s="164"/>
      <c r="R316" s="164"/>
      <c r="S316" s="164"/>
      <c r="T316" s="164"/>
      <c r="U316" s="164"/>
      <c r="V316" s="164"/>
      <c r="W316" s="164"/>
      <c r="X316" s="128"/>
      <c r="Y316" s="128"/>
      <c r="Z316" s="128"/>
    </row>
    <row r="317" spans="1:26">
      <c r="A317" s="128"/>
      <c r="B317" s="128"/>
      <c r="C317" s="128"/>
      <c r="D317" s="164"/>
      <c r="E317" s="164"/>
      <c r="F317" s="128"/>
      <c r="G317" s="128"/>
      <c r="H317" s="128"/>
      <c r="I317" s="128"/>
      <c r="J317" s="138"/>
      <c r="K317" s="164"/>
      <c r="L317" s="164"/>
      <c r="M317" s="164"/>
      <c r="N317" s="164"/>
      <c r="O317" s="164"/>
      <c r="P317" s="164"/>
      <c r="Q317" s="164"/>
      <c r="R317" s="164"/>
      <c r="S317" s="164"/>
      <c r="T317" s="164"/>
      <c r="U317" s="164"/>
      <c r="V317" s="164"/>
      <c r="W317" s="164"/>
      <c r="X317" s="128"/>
      <c r="Y317" s="128"/>
      <c r="Z317" s="128"/>
    </row>
    <row r="318" spans="1:26">
      <c r="A318" s="128"/>
      <c r="B318" s="128"/>
      <c r="C318" s="128"/>
      <c r="D318" s="164"/>
      <c r="E318" s="164"/>
      <c r="F318" s="128"/>
      <c r="G318" s="128"/>
      <c r="H318" s="128"/>
      <c r="I318" s="128"/>
      <c r="J318" s="138"/>
      <c r="K318" s="164"/>
      <c r="L318" s="164"/>
      <c r="M318" s="164"/>
      <c r="N318" s="164"/>
      <c r="O318" s="164"/>
      <c r="P318" s="164"/>
      <c r="Q318" s="164"/>
      <c r="R318" s="164"/>
      <c r="S318" s="164"/>
      <c r="T318" s="164"/>
      <c r="U318" s="164"/>
      <c r="V318" s="164"/>
      <c r="W318" s="164"/>
      <c r="X318" s="128"/>
      <c r="Y318" s="128"/>
      <c r="Z318" s="128"/>
    </row>
    <row r="319" spans="1:26">
      <c r="A319" s="128"/>
      <c r="B319" s="128"/>
      <c r="C319" s="128"/>
      <c r="D319" s="164"/>
      <c r="E319" s="164"/>
      <c r="F319" s="128"/>
      <c r="G319" s="128"/>
      <c r="H319" s="128"/>
      <c r="I319" s="128"/>
      <c r="J319" s="138"/>
      <c r="K319" s="164"/>
      <c r="L319" s="164"/>
      <c r="M319" s="164"/>
      <c r="N319" s="164"/>
      <c r="O319" s="164"/>
      <c r="P319" s="164"/>
      <c r="Q319" s="164"/>
      <c r="R319" s="164"/>
      <c r="S319" s="164"/>
      <c r="T319" s="164"/>
      <c r="U319" s="164"/>
      <c r="V319" s="164"/>
      <c r="W319" s="164"/>
      <c r="X319" s="128"/>
      <c r="Y319" s="128"/>
      <c r="Z319" s="128"/>
    </row>
    <row r="320" spans="1:26">
      <c r="A320" s="128"/>
      <c r="B320" s="128"/>
      <c r="C320" s="128"/>
      <c r="D320" s="164"/>
      <c r="E320" s="164"/>
      <c r="F320" s="128"/>
      <c r="G320" s="128"/>
      <c r="H320" s="128"/>
      <c r="I320" s="128"/>
      <c r="J320" s="138"/>
      <c r="K320" s="164"/>
      <c r="L320" s="164"/>
      <c r="M320" s="164"/>
      <c r="N320" s="164"/>
      <c r="O320" s="164"/>
      <c r="P320" s="164"/>
      <c r="Q320" s="164"/>
      <c r="R320" s="164"/>
      <c r="S320" s="164"/>
      <c r="T320" s="164"/>
      <c r="U320" s="164"/>
      <c r="V320" s="164"/>
      <c r="W320" s="164"/>
      <c r="X320" s="128"/>
      <c r="Y320" s="128"/>
      <c r="Z320" s="128"/>
    </row>
    <row r="321" spans="1:26">
      <c r="A321" s="128"/>
      <c r="B321" s="128"/>
      <c r="C321" s="128"/>
      <c r="D321" s="164"/>
      <c r="E321" s="164"/>
      <c r="F321" s="128"/>
      <c r="G321" s="128"/>
      <c r="H321" s="128"/>
      <c r="I321" s="128"/>
      <c r="J321" s="138"/>
      <c r="K321" s="164"/>
      <c r="L321" s="164"/>
      <c r="M321" s="164"/>
      <c r="N321" s="164"/>
      <c r="O321" s="164"/>
      <c r="P321" s="164"/>
      <c r="Q321" s="164"/>
      <c r="R321" s="164"/>
      <c r="S321" s="164"/>
      <c r="T321" s="164"/>
      <c r="U321" s="164"/>
      <c r="V321" s="164"/>
      <c r="W321" s="164"/>
      <c r="X321" s="128"/>
      <c r="Y321" s="128"/>
      <c r="Z321" s="128"/>
    </row>
    <row r="322" spans="1:26">
      <c r="A322" s="128"/>
      <c r="B322" s="128"/>
      <c r="C322" s="128"/>
      <c r="D322" s="164"/>
      <c r="E322" s="164"/>
      <c r="F322" s="128"/>
      <c r="G322" s="128"/>
      <c r="H322" s="128"/>
      <c r="I322" s="128"/>
      <c r="J322" s="138"/>
      <c r="K322" s="164"/>
      <c r="L322" s="164"/>
      <c r="M322" s="164"/>
      <c r="N322" s="164"/>
      <c r="O322" s="164"/>
      <c r="P322" s="164"/>
      <c r="Q322" s="164"/>
      <c r="R322" s="164"/>
      <c r="S322" s="164"/>
      <c r="T322" s="164"/>
      <c r="U322" s="164"/>
      <c r="V322" s="164"/>
      <c r="W322" s="164"/>
      <c r="X322" s="128"/>
      <c r="Y322" s="128"/>
      <c r="Z322" s="128"/>
    </row>
    <row r="323" spans="1:26">
      <c r="A323" s="128"/>
      <c r="B323" s="128"/>
      <c r="C323" s="128"/>
      <c r="D323" s="164"/>
      <c r="E323" s="164"/>
      <c r="F323" s="128"/>
      <c r="G323" s="128"/>
      <c r="H323" s="128"/>
      <c r="I323" s="128"/>
      <c r="J323" s="138"/>
      <c r="K323" s="164"/>
      <c r="L323" s="164"/>
      <c r="M323" s="164"/>
      <c r="N323" s="164"/>
      <c r="O323" s="164"/>
      <c r="P323" s="164"/>
      <c r="Q323" s="164"/>
      <c r="R323" s="164"/>
      <c r="S323" s="164"/>
      <c r="T323" s="164"/>
      <c r="U323" s="164"/>
      <c r="V323" s="164"/>
      <c r="W323" s="164"/>
      <c r="X323" s="128"/>
      <c r="Y323" s="128"/>
      <c r="Z323" s="128"/>
    </row>
    <row r="324" spans="1:26">
      <c r="A324" s="128"/>
      <c r="B324" s="128"/>
      <c r="C324" s="128"/>
      <c r="D324" s="164"/>
      <c r="E324" s="164"/>
      <c r="F324" s="128"/>
      <c r="G324" s="128"/>
      <c r="H324" s="128"/>
      <c r="I324" s="128"/>
      <c r="J324" s="138"/>
      <c r="K324" s="164"/>
      <c r="L324" s="164"/>
      <c r="M324" s="164"/>
      <c r="N324" s="164"/>
      <c r="O324" s="164"/>
      <c r="P324" s="164"/>
      <c r="Q324" s="164"/>
      <c r="R324" s="164"/>
      <c r="S324" s="164"/>
      <c r="T324" s="164"/>
      <c r="U324" s="164"/>
      <c r="V324" s="164"/>
      <c r="W324" s="164"/>
      <c r="X324" s="128"/>
      <c r="Y324" s="128"/>
      <c r="Z324" s="128"/>
    </row>
    <row r="325" spans="1:26">
      <c r="A325" s="128"/>
      <c r="B325" s="128"/>
      <c r="C325" s="128"/>
      <c r="D325" s="164"/>
      <c r="E325" s="164"/>
      <c r="F325" s="128"/>
      <c r="G325" s="128"/>
      <c r="H325" s="128"/>
      <c r="I325" s="128"/>
      <c r="J325" s="138"/>
      <c r="K325" s="164"/>
      <c r="L325" s="164"/>
      <c r="M325" s="164"/>
      <c r="N325" s="164"/>
      <c r="O325" s="164"/>
      <c r="P325" s="164"/>
      <c r="Q325" s="164"/>
      <c r="R325" s="164"/>
      <c r="S325" s="164"/>
      <c r="T325" s="164"/>
      <c r="U325" s="164"/>
      <c r="V325" s="164"/>
      <c r="W325" s="164"/>
      <c r="X325" s="128"/>
      <c r="Y325" s="128"/>
      <c r="Z325" s="128"/>
    </row>
    <row r="326" spans="1:26">
      <c r="A326" s="128"/>
      <c r="B326" s="128"/>
      <c r="C326" s="128"/>
      <c r="D326" s="164"/>
      <c r="E326" s="164"/>
      <c r="F326" s="128"/>
      <c r="G326" s="128"/>
      <c r="H326" s="128"/>
      <c r="I326" s="128"/>
      <c r="J326" s="138"/>
      <c r="K326" s="164"/>
      <c r="L326" s="164"/>
      <c r="M326" s="164"/>
      <c r="N326" s="164"/>
      <c r="O326" s="164"/>
      <c r="P326" s="164"/>
      <c r="Q326" s="164"/>
      <c r="R326" s="164"/>
      <c r="S326" s="164"/>
      <c r="T326" s="164"/>
      <c r="U326" s="164"/>
      <c r="V326" s="164"/>
      <c r="W326" s="164"/>
      <c r="X326" s="128"/>
      <c r="Y326" s="128"/>
      <c r="Z326" s="128"/>
    </row>
    <row r="327" spans="1:26">
      <c r="A327" s="128"/>
      <c r="B327" s="128"/>
      <c r="C327" s="128"/>
      <c r="D327" s="164"/>
      <c r="E327" s="164"/>
      <c r="F327" s="128"/>
      <c r="G327" s="128"/>
      <c r="H327" s="128"/>
      <c r="I327" s="128"/>
      <c r="J327" s="138"/>
      <c r="K327" s="164"/>
      <c r="L327" s="164"/>
      <c r="M327" s="164"/>
      <c r="N327" s="164"/>
      <c r="O327" s="164"/>
      <c r="P327" s="164"/>
      <c r="Q327" s="164"/>
      <c r="R327" s="164"/>
      <c r="S327" s="164"/>
      <c r="T327" s="164"/>
      <c r="U327" s="164"/>
      <c r="V327" s="164"/>
      <c r="W327" s="164"/>
      <c r="X327" s="128"/>
      <c r="Y327" s="128"/>
      <c r="Z327" s="128"/>
    </row>
    <row r="328" spans="1:26">
      <c r="A328" s="128"/>
      <c r="B328" s="128"/>
      <c r="C328" s="128"/>
      <c r="D328" s="164"/>
      <c r="E328" s="164"/>
      <c r="F328" s="128"/>
      <c r="G328" s="128"/>
      <c r="H328" s="128"/>
      <c r="I328" s="128"/>
      <c r="J328" s="138"/>
      <c r="K328" s="164"/>
      <c r="L328" s="164"/>
      <c r="M328" s="164"/>
      <c r="N328" s="164"/>
      <c r="O328" s="164"/>
      <c r="P328" s="164"/>
      <c r="Q328" s="164"/>
      <c r="R328" s="164"/>
      <c r="S328" s="164"/>
      <c r="T328" s="164"/>
      <c r="U328" s="164"/>
      <c r="V328" s="164"/>
      <c r="W328" s="164"/>
      <c r="X328" s="128"/>
      <c r="Y328" s="128"/>
      <c r="Z328" s="128"/>
    </row>
    <row r="329" spans="1:26">
      <c r="A329" s="128"/>
      <c r="B329" s="128"/>
      <c r="C329" s="128"/>
      <c r="D329" s="164"/>
      <c r="E329" s="164"/>
      <c r="F329" s="128"/>
      <c r="G329" s="128"/>
      <c r="H329" s="128"/>
      <c r="I329" s="128"/>
      <c r="J329" s="138"/>
      <c r="K329" s="164"/>
      <c r="L329" s="164"/>
      <c r="M329" s="164"/>
      <c r="N329" s="164"/>
      <c r="O329" s="164"/>
      <c r="P329" s="164"/>
      <c r="Q329" s="164"/>
      <c r="R329" s="164"/>
      <c r="S329" s="164"/>
      <c r="T329" s="164"/>
      <c r="U329" s="164"/>
      <c r="V329" s="164"/>
      <c r="W329" s="164"/>
      <c r="X329" s="128"/>
      <c r="Y329" s="128"/>
      <c r="Z329" s="128"/>
    </row>
    <row r="330" spans="1:26">
      <c r="A330" s="128"/>
      <c r="B330" s="128"/>
      <c r="C330" s="128"/>
      <c r="D330" s="164"/>
      <c r="E330" s="164"/>
      <c r="F330" s="128"/>
      <c r="G330" s="128"/>
      <c r="H330" s="128"/>
      <c r="I330" s="128"/>
      <c r="J330" s="138"/>
      <c r="K330" s="164"/>
      <c r="L330" s="164"/>
      <c r="M330" s="164"/>
      <c r="N330" s="164"/>
      <c r="O330" s="164"/>
      <c r="P330" s="164"/>
      <c r="Q330" s="164"/>
      <c r="R330" s="164"/>
      <c r="S330" s="164"/>
      <c r="T330" s="164"/>
      <c r="U330" s="164"/>
      <c r="V330" s="164"/>
      <c r="W330" s="164"/>
      <c r="X330" s="128"/>
      <c r="Y330" s="128"/>
      <c r="Z330" s="128"/>
    </row>
    <row r="331" spans="1:26">
      <c r="A331" s="128"/>
      <c r="B331" s="128"/>
      <c r="C331" s="128"/>
      <c r="D331" s="164"/>
      <c r="E331" s="164"/>
      <c r="F331" s="128"/>
      <c r="G331" s="128"/>
      <c r="H331" s="128"/>
      <c r="I331" s="128"/>
      <c r="J331" s="138"/>
      <c r="K331" s="164"/>
      <c r="L331" s="164"/>
      <c r="M331" s="164"/>
      <c r="N331" s="164"/>
      <c r="O331" s="164"/>
      <c r="P331" s="164"/>
      <c r="Q331" s="164"/>
      <c r="R331" s="164"/>
      <c r="S331" s="164"/>
      <c r="T331" s="164"/>
      <c r="U331" s="164"/>
      <c r="V331" s="164"/>
      <c r="W331" s="164"/>
      <c r="X331" s="128"/>
      <c r="Y331" s="128"/>
      <c r="Z331" s="128"/>
    </row>
    <row r="332" spans="1:26">
      <c r="A332" s="128"/>
      <c r="B332" s="128"/>
      <c r="C332" s="128"/>
      <c r="D332" s="164"/>
      <c r="E332" s="164"/>
      <c r="F332" s="128"/>
      <c r="G332" s="128"/>
      <c r="H332" s="128"/>
      <c r="I332" s="128"/>
      <c r="J332" s="138"/>
      <c r="K332" s="164"/>
      <c r="L332" s="164"/>
      <c r="M332" s="164"/>
      <c r="N332" s="164"/>
      <c r="O332" s="164"/>
      <c r="P332" s="164"/>
      <c r="Q332" s="164"/>
      <c r="R332" s="164"/>
      <c r="S332" s="164"/>
      <c r="T332" s="164"/>
      <c r="U332" s="164"/>
      <c r="V332" s="164"/>
      <c r="W332" s="164"/>
      <c r="X332" s="128"/>
      <c r="Y332" s="128"/>
      <c r="Z332" s="128"/>
    </row>
    <row r="333" spans="1:26">
      <c r="A333" s="128"/>
      <c r="B333" s="128"/>
      <c r="C333" s="128"/>
      <c r="D333" s="164"/>
      <c r="E333" s="164"/>
      <c r="F333" s="128"/>
      <c r="G333" s="128"/>
      <c r="H333" s="128"/>
      <c r="I333" s="128"/>
      <c r="J333" s="138"/>
      <c r="K333" s="164"/>
      <c r="L333" s="164"/>
      <c r="M333" s="164"/>
      <c r="N333" s="164"/>
      <c r="O333" s="164"/>
      <c r="P333" s="164"/>
      <c r="Q333" s="164"/>
      <c r="R333" s="164"/>
      <c r="S333" s="164"/>
      <c r="T333" s="164"/>
      <c r="U333" s="164"/>
      <c r="V333" s="164"/>
      <c r="W333" s="164"/>
      <c r="X333" s="128"/>
      <c r="Y333" s="128"/>
      <c r="Z333" s="128"/>
    </row>
    <row r="334" spans="1:26">
      <c r="A334" s="128"/>
      <c r="B334" s="128"/>
      <c r="C334" s="128"/>
      <c r="D334" s="164"/>
      <c r="E334" s="164"/>
      <c r="F334" s="128"/>
      <c r="G334" s="128"/>
      <c r="H334" s="128"/>
      <c r="I334" s="128"/>
      <c r="J334" s="138"/>
      <c r="K334" s="164"/>
      <c r="L334" s="164"/>
      <c r="M334" s="164"/>
      <c r="N334" s="164"/>
      <c r="O334" s="164"/>
      <c r="P334" s="164"/>
      <c r="Q334" s="164"/>
      <c r="R334" s="164"/>
      <c r="S334" s="164"/>
      <c r="T334" s="164"/>
      <c r="U334" s="164"/>
      <c r="V334" s="164"/>
      <c r="W334" s="164"/>
      <c r="X334" s="128"/>
      <c r="Y334" s="128"/>
      <c r="Z334" s="128"/>
    </row>
    <row r="335" spans="1:26">
      <c r="A335" s="128"/>
      <c r="B335" s="128"/>
      <c r="C335" s="128"/>
      <c r="D335" s="164"/>
      <c r="E335" s="164"/>
      <c r="F335" s="128"/>
      <c r="G335" s="128"/>
      <c r="H335" s="128"/>
      <c r="I335" s="128"/>
      <c r="J335" s="138"/>
      <c r="K335" s="164"/>
      <c r="L335" s="164"/>
      <c r="M335" s="164"/>
      <c r="N335" s="164"/>
      <c r="O335" s="164"/>
      <c r="P335" s="164"/>
      <c r="Q335" s="164"/>
      <c r="R335" s="164"/>
      <c r="S335" s="164"/>
      <c r="T335" s="164"/>
      <c r="U335" s="164"/>
      <c r="V335" s="164"/>
      <c r="W335" s="164"/>
      <c r="X335" s="128"/>
      <c r="Y335" s="128"/>
      <c r="Z335" s="128"/>
    </row>
    <row r="336" spans="1:26">
      <c r="A336" s="128"/>
      <c r="B336" s="128"/>
      <c r="C336" s="128"/>
      <c r="D336" s="164"/>
      <c r="E336" s="164"/>
      <c r="F336" s="128"/>
      <c r="G336" s="128"/>
      <c r="H336" s="128"/>
      <c r="I336" s="128"/>
      <c r="J336" s="138"/>
      <c r="K336" s="164"/>
      <c r="L336" s="164"/>
      <c r="M336" s="164"/>
      <c r="N336" s="164"/>
      <c r="O336" s="164"/>
      <c r="P336" s="164"/>
      <c r="Q336" s="164"/>
      <c r="R336" s="164"/>
      <c r="S336" s="164"/>
      <c r="T336" s="164"/>
      <c r="U336" s="164"/>
      <c r="V336" s="164"/>
      <c r="W336" s="164"/>
      <c r="X336" s="128"/>
      <c r="Y336" s="128"/>
      <c r="Z336" s="128"/>
    </row>
    <row r="337" spans="1:26">
      <c r="A337" s="128"/>
      <c r="B337" s="128"/>
      <c r="C337" s="128"/>
      <c r="D337" s="164"/>
      <c r="E337" s="164"/>
      <c r="F337" s="128"/>
      <c r="G337" s="128"/>
      <c r="H337" s="128"/>
      <c r="I337" s="128"/>
      <c r="J337" s="138"/>
      <c r="K337" s="164"/>
      <c r="L337" s="164"/>
      <c r="M337" s="164"/>
      <c r="N337" s="164"/>
      <c r="O337" s="164"/>
      <c r="P337" s="164"/>
      <c r="Q337" s="164"/>
      <c r="R337" s="164"/>
      <c r="S337" s="164"/>
      <c r="T337" s="164"/>
      <c r="U337" s="164"/>
      <c r="V337" s="164"/>
      <c r="W337" s="164"/>
      <c r="X337" s="128"/>
      <c r="Y337" s="128"/>
      <c r="Z337" s="128"/>
    </row>
    <row r="338" spans="1:26">
      <c r="A338" s="128"/>
      <c r="B338" s="128"/>
      <c r="C338" s="128"/>
      <c r="D338" s="164"/>
      <c r="E338" s="164"/>
      <c r="F338" s="128"/>
      <c r="G338" s="128"/>
      <c r="H338" s="128"/>
      <c r="I338" s="128"/>
      <c r="J338" s="138"/>
      <c r="K338" s="164"/>
      <c r="L338" s="164"/>
      <c r="M338" s="164"/>
      <c r="N338" s="164"/>
      <c r="O338" s="164"/>
      <c r="P338" s="164"/>
      <c r="Q338" s="164"/>
      <c r="R338" s="164"/>
      <c r="S338" s="164"/>
      <c r="T338" s="164"/>
      <c r="U338" s="164"/>
      <c r="V338" s="164"/>
      <c r="W338" s="164"/>
      <c r="X338" s="128"/>
      <c r="Y338" s="128"/>
      <c r="Z338" s="128"/>
    </row>
    <row r="339" spans="1:26">
      <c r="A339" s="128"/>
      <c r="B339" s="128"/>
      <c r="C339" s="128"/>
      <c r="D339" s="164"/>
      <c r="E339" s="164"/>
      <c r="F339" s="128"/>
      <c r="G339" s="128"/>
      <c r="H339" s="128"/>
      <c r="I339" s="128"/>
      <c r="J339" s="138"/>
      <c r="K339" s="164"/>
      <c r="L339" s="164"/>
      <c r="M339" s="164"/>
      <c r="N339" s="164"/>
      <c r="O339" s="164"/>
      <c r="P339" s="164"/>
      <c r="Q339" s="164"/>
      <c r="R339" s="164"/>
      <c r="S339" s="164"/>
      <c r="T339" s="164"/>
      <c r="U339" s="164"/>
      <c r="V339" s="164"/>
      <c r="W339" s="164"/>
      <c r="X339" s="128"/>
      <c r="Y339" s="128"/>
      <c r="Z339" s="128"/>
    </row>
    <row r="340" spans="1:26">
      <c r="A340" s="128"/>
      <c r="B340" s="128"/>
      <c r="C340" s="128"/>
      <c r="D340" s="164"/>
      <c r="E340" s="164"/>
      <c r="F340" s="128"/>
      <c r="G340" s="128"/>
      <c r="H340" s="128"/>
      <c r="I340" s="128"/>
      <c r="J340" s="138"/>
      <c r="K340" s="164"/>
      <c r="L340" s="164"/>
      <c r="M340" s="164"/>
      <c r="N340" s="164"/>
      <c r="O340" s="164"/>
      <c r="P340" s="164"/>
      <c r="Q340" s="164"/>
      <c r="R340" s="164"/>
      <c r="S340" s="164"/>
      <c r="T340" s="164"/>
      <c r="U340" s="164"/>
      <c r="V340" s="164"/>
      <c r="W340" s="164"/>
      <c r="X340" s="128"/>
      <c r="Y340" s="128"/>
      <c r="Z340" s="128"/>
    </row>
    <row r="341" spans="1:26">
      <c r="A341" s="128"/>
      <c r="B341" s="128"/>
      <c r="C341" s="128"/>
      <c r="D341" s="164"/>
      <c r="E341" s="164"/>
      <c r="F341" s="128"/>
      <c r="G341" s="128"/>
      <c r="H341" s="128"/>
      <c r="I341" s="128"/>
      <c r="J341" s="138"/>
      <c r="K341" s="164"/>
      <c r="L341" s="164"/>
      <c r="M341" s="164"/>
      <c r="N341" s="164"/>
      <c r="O341" s="164"/>
      <c r="P341" s="164"/>
      <c r="Q341" s="164"/>
      <c r="R341" s="164"/>
      <c r="S341" s="164"/>
      <c r="T341" s="164"/>
      <c r="U341" s="164"/>
      <c r="V341" s="164"/>
      <c r="W341" s="164"/>
      <c r="X341" s="128"/>
      <c r="Y341" s="128"/>
      <c r="Z341" s="128"/>
    </row>
    <row r="342" spans="1:26">
      <c r="A342" s="128"/>
      <c r="B342" s="128"/>
      <c r="C342" s="128"/>
      <c r="D342" s="164"/>
      <c r="E342" s="164"/>
      <c r="F342" s="128"/>
      <c r="G342" s="128"/>
      <c r="H342" s="128"/>
      <c r="I342" s="128"/>
      <c r="J342" s="138"/>
      <c r="K342" s="164"/>
      <c r="L342" s="164"/>
      <c r="M342" s="164"/>
      <c r="N342" s="164"/>
      <c r="O342" s="164"/>
      <c r="P342" s="164"/>
      <c r="Q342" s="164"/>
      <c r="R342" s="164"/>
      <c r="S342" s="164"/>
      <c r="T342" s="164"/>
      <c r="U342" s="164"/>
      <c r="V342" s="164"/>
      <c r="W342" s="164"/>
      <c r="X342" s="128"/>
      <c r="Y342" s="128"/>
      <c r="Z342" s="128"/>
    </row>
    <row r="343" spans="1:26">
      <c r="A343" s="128"/>
      <c r="B343" s="128"/>
      <c r="C343" s="128"/>
      <c r="D343" s="164"/>
      <c r="E343" s="164"/>
      <c r="F343" s="128"/>
      <c r="G343" s="128"/>
      <c r="H343" s="128"/>
      <c r="I343" s="128"/>
      <c r="J343" s="138"/>
      <c r="K343" s="164"/>
      <c r="L343" s="164"/>
      <c r="M343" s="164"/>
      <c r="N343" s="164"/>
      <c r="O343" s="164"/>
      <c r="P343" s="164"/>
      <c r="Q343" s="164"/>
      <c r="R343" s="164"/>
      <c r="S343" s="164"/>
      <c r="T343" s="164"/>
      <c r="U343" s="164"/>
      <c r="V343" s="164"/>
      <c r="W343" s="164"/>
      <c r="X343" s="128"/>
      <c r="Y343" s="128"/>
      <c r="Z343" s="128"/>
    </row>
    <row r="344" spans="1:26">
      <c r="A344" s="128"/>
      <c r="B344" s="128"/>
      <c r="C344" s="128"/>
      <c r="D344" s="164"/>
      <c r="E344" s="164"/>
      <c r="F344" s="128"/>
      <c r="G344" s="128"/>
      <c r="H344" s="128"/>
      <c r="I344" s="128"/>
      <c r="J344" s="138"/>
      <c r="K344" s="164"/>
      <c r="L344" s="164"/>
      <c r="M344" s="164"/>
      <c r="N344" s="164"/>
      <c r="O344" s="164"/>
      <c r="P344" s="164"/>
      <c r="Q344" s="164"/>
      <c r="R344" s="164"/>
      <c r="S344" s="164"/>
      <c r="T344" s="164"/>
      <c r="U344" s="164"/>
      <c r="V344" s="164"/>
      <c r="W344" s="164"/>
      <c r="X344" s="128"/>
      <c r="Y344" s="128"/>
      <c r="Z344" s="128"/>
    </row>
    <row r="345" spans="1:26">
      <c r="A345" s="128"/>
      <c r="B345" s="128"/>
      <c r="C345" s="128"/>
      <c r="D345" s="164"/>
      <c r="E345" s="164"/>
      <c r="F345" s="128"/>
      <c r="G345" s="128"/>
      <c r="H345" s="128"/>
      <c r="I345" s="128"/>
      <c r="J345" s="138"/>
      <c r="K345" s="164"/>
      <c r="L345" s="164"/>
      <c r="M345" s="164"/>
      <c r="N345" s="164"/>
      <c r="O345" s="164"/>
      <c r="P345" s="164"/>
      <c r="Q345" s="164"/>
      <c r="R345" s="164"/>
      <c r="S345" s="164"/>
      <c r="T345" s="164"/>
      <c r="U345" s="164"/>
      <c r="V345" s="164"/>
      <c r="W345" s="164"/>
      <c r="X345" s="128"/>
      <c r="Y345" s="128"/>
      <c r="Z345" s="128"/>
    </row>
    <row r="346" spans="1:26">
      <c r="A346" s="128"/>
      <c r="B346" s="128"/>
      <c r="C346" s="128"/>
      <c r="D346" s="164"/>
      <c r="E346" s="164"/>
      <c r="F346" s="128"/>
      <c r="G346" s="128"/>
      <c r="H346" s="128"/>
      <c r="I346" s="128"/>
      <c r="J346" s="138"/>
      <c r="K346" s="164"/>
      <c r="L346" s="164"/>
      <c r="M346" s="164"/>
      <c r="N346" s="164"/>
      <c r="O346" s="164"/>
      <c r="P346" s="164"/>
      <c r="Q346" s="164"/>
      <c r="R346" s="164"/>
      <c r="S346" s="164"/>
      <c r="T346" s="164"/>
      <c r="U346" s="164"/>
      <c r="V346" s="164"/>
      <c r="W346" s="164"/>
      <c r="X346" s="128"/>
      <c r="Y346" s="128"/>
      <c r="Z346" s="128"/>
    </row>
    <row r="347" spans="1:26">
      <c r="A347" s="128"/>
      <c r="B347" s="128"/>
      <c r="C347" s="128"/>
      <c r="D347" s="164"/>
      <c r="E347" s="164"/>
      <c r="F347" s="128"/>
      <c r="G347" s="128"/>
      <c r="H347" s="128"/>
      <c r="I347" s="128"/>
      <c r="J347" s="138"/>
      <c r="K347" s="164"/>
      <c r="L347" s="164"/>
      <c r="M347" s="164"/>
      <c r="N347" s="164"/>
      <c r="O347" s="164"/>
      <c r="P347" s="164"/>
      <c r="Q347" s="164"/>
      <c r="R347" s="164"/>
      <c r="S347" s="164"/>
      <c r="T347" s="164"/>
      <c r="U347" s="164"/>
      <c r="V347" s="164"/>
      <c r="W347" s="164"/>
      <c r="X347" s="128"/>
      <c r="Y347" s="128"/>
      <c r="Z347" s="128"/>
    </row>
    <row r="348" spans="1:26">
      <c r="A348" s="128"/>
      <c r="B348" s="128"/>
      <c r="C348" s="128"/>
      <c r="D348" s="164"/>
      <c r="E348" s="164"/>
      <c r="F348" s="128"/>
      <c r="G348" s="128"/>
      <c r="H348" s="128"/>
      <c r="I348" s="128"/>
      <c r="J348" s="138"/>
      <c r="K348" s="164"/>
      <c r="L348" s="164"/>
      <c r="M348" s="164"/>
      <c r="N348" s="164"/>
      <c r="O348" s="164"/>
      <c r="P348" s="164"/>
      <c r="Q348" s="164"/>
      <c r="R348" s="164"/>
      <c r="S348" s="164"/>
      <c r="T348" s="164"/>
      <c r="U348" s="164"/>
      <c r="V348" s="164"/>
      <c r="W348" s="164"/>
      <c r="X348" s="128"/>
      <c r="Y348" s="128"/>
      <c r="Z348" s="128"/>
    </row>
    <row r="349" spans="1:26">
      <c r="A349" s="128"/>
      <c r="B349" s="128"/>
      <c r="C349" s="128"/>
      <c r="D349" s="164"/>
      <c r="E349" s="164"/>
      <c r="F349" s="128"/>
      <c r="G349" s="128"/>
      <c r="H349" s="128"/>
      <c r="I349" s="128"/>
      <c r="J349" s="138"/>
      <c r="K349" s="164"/>
      <c r="L349" s="164"/>
      <c r="M349" s="164"/>
      <c r="N349" s="164"/>
      <c r="O349" s="164"/>
      <c r="P349" s="164"/>
      <c r="Q349" s="164"/>
      <c r="R349" s="164"/>
      <c r="S349" s="164"/>
      <c r="T349" s="164"/>
      <c r="U349" s="164"/>
      <c r="V349" s="164"/>
      <c r="W349" s="164"/>
      <c r="X349" s="128"/>
      <c r="Y349" s="128"/>
      <c r="Z349" s="128"/>
    </row>
    <row r="350" spans="1:26">
      <c r="A350" s="128"/>
      <c r="B350" s="128"/>
      <c r="C350" s="128"/>
      <c r="D350" s="164"/>
      <c r="E350" s="164"/>
      <c r="F350" s="128"/>
      <c r="G350" s="128"/>
      <c r="H350" s="128"/>
      <c r="I350" s="128"/>
      <c r="J350" s="138"/>
      <c r="K350" s="164"/>
      <c r="L350" s="164"/>
      <c r="M350" s="164"/>
      <c r="N350" s="164"/>
      <c r="O350" s="164"/>
      <c r="P350" s="164"/>
      <c r="Q350" s="164"/>
      <c r="R350" s="164"/>
      <c r="S350" s="164"/>
      <c r="T350" s="164"/>
      <c r="U350" s="164"/>
      <c r="V350" s="164"/>
      <c r="W350" s="164"/>
      <c r="X350" s="128"/>
      <c r="Y350" s="128"/>
      <c r="Z350" s="128"/>
    </row>
    <row r="351" spans="1:26">
      <c r="A351" s="128"/>
      <c r="B351" s="128"/>
      <c r="C351" s="128"/>
      <c r="D351" s="164"/>
      <c r="E351" s="164"/>
      <c r="F351" s="128"/>
      <c r="G351" s="128"/>
      <c r="H351" s="128"/>
      <c r="I351" s="128"/>
      <c r="J351" s="138"/>
      <c r="K351" s="164"/>
      <c r="L351" s="164"/>
      <c r="M351" s="164"/>
      <c r="N351" s="164"/>
      <c r="O351" s="164"/>
      <c r="P351" s="164"/>
      <c r="Q351" s="164"/>
      <c r="R351" s="164"/>
      <c r="S351" s="164"/>
      <c r="T351" s="164"/>
      <c r="U351" s="164"/>
      <c r="V351" s="164"/>
      <c r="W351" s="164"/>
      <c r="X351" s="128"/>
      <c r="Y351" s="128"/>
      <c r="Z351" s="128"/>
    </row>
    <row r="352" spans="1:26">
      <c r="A352" s="128"/>
      <c r="B352" s="128"/>
      <c r="C352" s="128"/>
      <c r="D352" s="164"/>
      <c r="E352" s="164"/>
      <c r="F352" s="128"/>
      <c r="G352" s="128"/>
      <c r="H352" s="128"/>
      <c r="I352" s="128"/>
      <c r="J352" s="138"/>
      <c r="K352" s="164"/>
      <c r="L352" s="164"/>
      <c r="M352" s="164"/>
      <c r="N352" s="164"/>
      <c r="O352" s="164"/>
      <c r="P352" s="164"/>
      <c r="Q352" s="164"/>
      <c r="R352" s="164"/>
      <c r="S352" s="164"/>
      <c r="T352" s="164"/>
      <c r="U352" s="164"/>
      <c r="V352" s="164"/>
      <c r="W352" s="164"/>
      <c r="X352" s="128"/>
      <c r="Y352" s="128"/>
      <c r="Z352" s="128"/>
    </row>
    <row r="353" spans="1:26">
      <c r="A353" s="128"/>
      <c r="B353" s="128"/>
      <c r="C353" s="128"/>
      <c r="D353" s="164"/>
      <c r="E353" s="164"/>
      <c r="F353" s="128"/>
      <c r="G353" s="128"/>
      <c r="H353" s="128"/>
      <c r="I353" s="128"/>
      <c r="J353" s="138"/>
      <c r="K353" s="164"/>
      <c r="L353" s="164"/>
      <c r="M353" s="164"/>
      <c r="N353" s="164"/>
      <c r="O353" s="164"/>
      <c r="P353" s="164"/>
      <c r="Q353" s="164"/>
      <c r="R353" s="164"/>
      <c r="S353" s="164"/>
      <c r="T353" s="164"/>
      <c r="U353" s="164"/>
      <c r="V353" s="164"/>
      <c r="W353" s="164"/>
      <c r="X353" s="128"/>
      <c r="Y353" s="128"/>
      <c r="Z353" s="128"/>
    </row>
    <row r="354" spans="1:26">
      <c r="A354" s="128"/>
      <c r="B354" s="128"/>
      <c r="C354" s="128"/>
      <c r="D354" s="164"/>
      <c r="E354" s="164"/>
      <c r="F354" s="128"/>
      <c r="G354" s="128"/>
      <c r="H354" s="128"/>
      <c r="I354" s="128"/>
      <c r="J354" s="138"/>
      <c r="K354" s="164"/>
      <c r="L354" s="164"/>
      <c r="M354" s="164"/>
      <c r="N354" s="164"/>
      <c r="O354" s="164"/>
      <c r="P354" s="164"/>
      <c r="Q354" s="164"/>
      <c r="R354" s="164"/>
      <c r="S354" s="164"/>
      <c r="T354" s="164"/>
      <c r="U354" s="164"/>
      <c r="V354" s="164"/>
      <c r="W354" s="164"/>
      <c r="X354" s="128"/>
      <c r="Y354" s="128"/>
      <c r="Z354" s="128"/>
    </row>
    <row r="355" spans="1:26">
      <c r="A355" s="128"/>
      <c r="B355" s="128"/>
      <c r="C355" s="128"/>
      <c r="D355" s="164"/>
      <c r="E355" s="164"/>
      <c r="F355" s="128"/>
      <c r="G355" s="128"/>
      <c r="H355" s="128"/>
      <c r="I355" s="128"/>
      <c r="J355" s="138"/>
      <c r="K355" s="164"/>
      <c r="L355" s="164"/>
      <c r="M355" s="164"/>
      <c r="N355" s="164"/>
      <c r="O355" s="164"/>
      <c r="P355" s="164"/>
      <c r="Q355" s="164"/>
      <c r="R355" s="164"/>
      <c r="S355" s="164"/>
      <c r="T355" s="164"/>
      <c r="U355" s="164"/>
      <c r="V355" s="164"/>
      <c r="W355" s="164"/>
      <c r="X355" s="128"/>
      <c r="Y355" s="128"/>
      <c r="Z355" s="128"/>
    </row>
    <row r="356" spans="1:26">
      <c r="A356" s="128"/>
      <c r="B356" s="128"/>
      <c r="C356" s="128"/>
      <c r="D356" s="164"/>
      <c r="E356" s="164"/>
      <c r="F356" s="128"/>
      <c r="G356" s="128"/>
      <c r="H356" s="128"/>
      <c r="I356" s="128"/>
      <c r="J356" s="138"/>
      <c r="K356" s="164"/>
      <c r="L356" s="164"/>
      <c r="M356" s="164"/>
      <c r="N356" s="164"/>
      <c r="O356" s="164"/>
      <c r="P356" s="164"/>
      <c r="Q356" s="164"/>
      <c r="R356" s="164"/>
      <c r="S356" s="164"/>
      <c r="T356" s="164"/>
      <c r="U356" s="164"/>
      <c r="V356" s="164"/>
      <c r="W356" s="164"/>
      <c r="X356" s="128"/>
      <c r="Y356" s="128"/>
      <c r="Z356" s="128"/>
    </row>
    <row r="357" spans="1:26">
      <c r="A357" s="128"/>
      <c r="B357" s="128"/>
      <c r="C357" s="128"/>
      <c r="D357" s="164"/>
      <c r="E357" s="164"/>
      <c r="F357" s="128"/>
      <c r="G357" s="128"/>
      <c r="H357" s="128"/>
      <c r="I357" s="128"/>
      <c r="J357" s="138"/>
      <c r="K357" s="164"/>
      <c r="L357" s="164"/>
      <c r="M357" s="164"/>
      <c r="N357" s="164"/>
      <c r="O357" s="164"/>
      <c r="P357" s="164"/>
      <c r="Q357" s="164"/>
      <c r="R357" s="164"/>
      <c r="S357" s="164"/>
      <c r="T357" s="164"/>
      <c r="U357" s="164"/>
      <c r="V357" s="164"/>
      <c r="W357" s="164"/>
      <c r="X357" s="128"/>
      <c r="Y357" s="128"/>
      <c r="Z357" s="128"/>
    </row>
    <row r="358" spans="1:26">
      <c r="A358" s="128"/>
      <c r="B358" s="128"/>
      <c r="C358" s="128"/>
      <c r="D358" s="164"/>
      <c r="E358" s="164"/>
      <c r="F358" s="128"/>
      <c r="G358" s="128"/>
      <c r="H358" s="128"/>
      <c r="I358" s="128"/>
      <c r="J358" s="138"/>
      <c r="K358" s="164"/>
      <c r="L358" s="164"/>
      <c r="M358" s="164"/>
      <c r="N358" s="164"/>
      <c r="O358" s="164"/>
      <c r="P358" s="164"/>
      <c r="Q358" s="164"/>
      <c r="R358" s="164"/>
      <c r="S358" s="164"/>
      <c r="T358" s="164"/>
      <c r="U358" s="164"/>
      <c r="V358" s="164"/>
      <c r="W358" s="164"/>
      <c r="X358" s="128"/>
      <c r="Y358" s="128"/>
      <c r="Z358" s="128"/>
    </row>
    <row r="359" spans="1:26">
      <c r="A359" s="128"/>
      <c r="B359" s="128"/>
      <c r="C359" s="128"/>
      <c r="D359" s="164"/>
      <c r="E359" s="164"/>
      <c r="F359" s="128"/>
      <c r="G359" s="128"/>
      <c r="H359" s="128"/>
      <c r="I359" s="128"/>
      <c r="J359" s="138"/>
      <c r="K359" s="164"/>
      <c r="L359" s="164"/>
      <c r="M359" s="164"/>
      <c r="N359" s="164"/>
      <c r="O359" s="164"/>
      <c r="P359" s="164"/>
      <c r="Q359" s="164"/>
      <c r="R359" s="164"/>
      <c r="S359" s="164"/>
      <c r="T359" s="164"/>
      <c r="U359" s="164"/>
      <c r="V359" s="164"/>
      <c r="W359" s="164"/>
      <c r="X359" s="128"/>
      <c r="Y359" s="128"/>
      <c r="Z359" s="128"/>
    </row>
    <row r="360" spans="1:26">
      <c r="A360" s="128"/>
      <c r="B360" s="128"/>
      <c r="C360" s="128"/>
      <c r="D360" s="164"/>
      <c r="E360" s="164"/>
      <c r="F360" s="128"/>
      <c r="G360" s="128"/>
      <c r="H360" s="128"/>
      <c r="I360" s="128"/>
      <c r="J360" s="138"/>
      <c r="K360" s="164"/>
      <c r="L360" s="164"/>
      <c r="M360" s="164"/>
      <c r="N360" s="164"/>
      <c r="O360" s="164"/>
      <c r="P360" s="164"/>
      <c r="Q360" s="164"/>
      <c r="R360" s="164"/>
      <c r="S360" s="164"/>
      <c r="T360" s="164"/>
      <c r="U360" s="164"/>
      <c r="V360" s="164"/>
      <c r="W360" s="164"/>
      <c r="X360" s="128"/>
      <c r="Y360" s="128"/>
      <c r="Z360" s="128"/>
    </row>
    <row r="361" spans="1:26">
      <c r="A361" s="128"/>
      <c r="B361" s="128"/>
      <c r="C361" s="128"/>
      <c r="D361" s="164"/>
      <c r="E361" s="164"/>
      <c r="F361" s="128"/>
      <c r="G361" s="128"/>
      <c r="H361" s="128"/>
      <c r="I361" s="128"/>
      <c r="J361" s="138"/>
      <c r="K361" s="164"/>
      <c r="L361" s="164"/>
      <c r="M361" s="164"/>
      <c r="N361" s="164"/>
      <c r="O361" s="164"/>
      <c r="P361" s="164"/>
      <c r="Q361" s="164"/>
      <c r="R361" s="164"/>
      <c r="S361" s="164"/>
      <c r="T361" s="164"/>
      <c r="U361" s="164"/>
      <c r="V361" s="164"/>
      <c r="W361" s="164"/>
      <c r="X361" s="128"/>
      <c r="Y361" s="128"/>
      <c r="Z361" s="128"/>
    </row>
    <row r="362" spans="1:26">
      <c r="A362" s="128"/>
      <c r="B362" s="128"/>
      <c r="C362" s="128"/>
      <c r="D362" s="164"/>
      <c r="E362" s="164"/>
      <c r="F362" s="128"/>
      <c r="G362" s="128"/>
      <c r="H362" s="128"/>
      <c r="I362" s="128"/>
      <c r="J362" s="138"/>
      <c r="K362" s="164"/>
      <c r="L362" s="164"/>
      <c r="M362" s="164"/>
      <c r="N362" s="164"/>
      <c r="O362" s="164"/>
      <c r="P362" s="164"/>
      <c r="Q362" s="164"/>
      <c r="R362" s="164"/>
      <c r="S362" s="164"/>
      <c r="T362" s="164"/>
      <c r="U362" s="164"/>
      <c r="V362" s="164"/>
      <c r="W362" s="164"/>
      <c r="X362" s="128"/>
      <c r="Y362" s="128"/>
      <c r="Z362" s="128"/>
    </row>
    <row r="363" spans="1:26">
      <c r="A363" s="128"/>
      <c r="B363" s="128"/>
      <c r="C363" s="128"/>
      <c r="D363" s="164"/>
      <c r="E363" s="164"/>
      <c r="F363" s="128"/>
      <c r="G363" s="128"/>
      <c r="H363" s="128"/>
      <c r="I363" s="128"/>
      <c r="J363" s="138"/>
      <c r="K363" s="164"/>
      <c r="L363" s="164"/>
      <c r="M363" s="164"/>
      <c r="N363" s="164"/>
      <c r="O363" s="164"/>
      <c r="P363" s="164"/>
      <c r="Q363" s="164"/>
      <c r="R363" s="164"/>
      <c r="S363" s="164"/>
      <c r="T363" s="164"/>
      <c r="U363" s="164"/>
      <c r="V363" s="164"/>
      <c r="W363" s="164"/>
      <c r="X363" s="128"/>
      <c r="Y363" s="128"/>
      <c r="Z363" s="128"/>
    </row>
    <row r="364" spans="1:26">
      <c r="A364" s="128"/>
      <c r="B364" s="128"/>
      <c r="C364" s="128"/>
      <c r="D364" s="164"/>
      <c r="E364" s="164"/>
      <c r="F364" s="128"/>
      <c r="G364" s="128"/>
      <c r="H364" s="128"/>
      <c r="I364" s="128"/>
      <c r="J364" s="138"/>
      <c r="K364" s="164"/>
      <c r="L364" s="164"/>
      <c r="M364" s="164"/>
      <c r="N364" s="164"/>
      <c r="O364" s="164"/>
      <c r="P364" s="164"/>
      <c r="Q364" s="164"/>
      <c r="R364" s="164"/>
      <c r="S364" s="164"/>
      <c r="T364" s="164"/>
      <c r="U364" s="164"/>
      <c r="V364" s="164"/>
      <c r="W364" s="164"/>
      <c r="X364" s="128"/>
      <c r="Y364" s="128"/>
      <c r="Z364" s="128"/>
    </row>
    <row r="365" spans="1:26">
      <c r="A365" s="128"/>
      <c r="B365" s="128"/>
      <c r="C365" s="128"/>
      <c r="D365" s="164"/>
      <c r="E365" s="164"/>
      <c r="F365" s="128"/>
      <c r="G365" s="128"/>
      <c r="H365" s="128"/>
      <c r="I365" s="128"/>
      <c r="J365" s="138"/>
      <c r="K365" s="164"/>
      <c r="L365" s="164"/>
      <c r="M365" s="164"/>
      <c r="N365" s="164"/>
      <c r="O365" s="164"/>
      <c r="P365" s="164"/>
      <c r="Q365" s="164"/>
      <c r="R365" s="164"/>
      <c r="S365" s="164"/>
      <c r="T365" s="164"/>
      <c r="U365" s="164"/>
      <c r="V365" s="164"/>
      <c r="W365" s="164"/>
      <c r="X365" s="128"/>
      <c r="Y365" s="128"/>
      <c r="Z365" s="128"/>
    </row>
    <row r="366" spans="1:26">
      <c r="A366" s="128"/>
      <c r="B366" s="128"/>
      <c r="C366" s="128"/>
      <c r="D366" s="164"/>
      <c r="E366" s="164"/>
      <c r="F366" s="128"/>
      <c r="G366" s="128"/>
      <c r="H366" s="128"/>
      <c r="I366" s="128"/>
      <c r="J366" s="138"/>
      <c r="K366" s="164"/>
      <c r="L366" s="164"/>
      <c r="M366" s="164"/>
      <c r="N366" s="164"/>
      <c r="O366" s="164"/>
      <c r="P366" s="164"/>
      <c r="Q366" s="164"/>
      <c r="R366" s="164"/>
      <c r="S366" s="164"/>
      <c r="T366" s="164"/>
      <c r="U366" s="164"/>
      <c r="V366" s="164"/>
      <c r="W366" s="164"/>
      <c r="X366" s="128"/>
      <c r="Y366" s="128"/>
      <c r="Z366" s="128"/>
    </row>
    <row r="367" spans="1:26">
      <c r="A367" s="128"/>
      <c r="B367" s="128"/>
      <c r="C367" s="128"/>
      <c r="D367" s="164"/>
      <c r="E367" s="164"/>
      <c r="F367" s="128"/>
      <c r="G367" s="128"/>
      <c r="H367" s="128"/>
      <c r="I367" s="128"/>
      <c r="J367" s="138"/>
      <c r="K367" s="164"/>
      <c r="L367" s="164"/>
      <c r="M367" s="164"/>
      <c r="N367" s="164"/>
      <c r="O367" s="164"/>
      <c r="P367" s="164"/>
      <c r="Q367" s="164"/>
      <c r="R367" s="164"/>
      <c r="S367" s="164"/>
      <c r="T367" s="164"/>
      <c r="U367" s="164"/>
      <c r="V367" s="164"/>
      <c r="W367" s="164"/>
      <c r="X367" s="128"/>
      <c r="Y367" s="128"/>
      <c r="Z367" s="128"/>
    </row>
    <row r="368" spans="1:26">
      <c r="A368" s="128"/>
      <c r="B368" s="128"/>
      <c r="C368" s="128"/>
      <c r="D368" s="164"/>
      <c r="E368" s="164"/>
      <c r="F368" s="128"/>
      <c r="G368" s="128"/>
      <c r="H368" s="128"/>
      <c r="I368" s="128"/>
      <c r="J368" s="138"/>
      <c r="K368" s="164"/>
      <c r="L368" s="164"/>
      <c r="M368" s="164"/>
      <c r="N368" s="164"/>
      <c r="O368" s="164"/>
      <c r="P368" s="164"/>
      <c r="Q368" s="164"/>
      <c r="R368" s="164"/>
      <c r="S368" s="164"/>
      <c r="T368" s="164"/>
      <c r="U368" s="164"/>
      <c r="V368" s="164"/>
      <c r="W368" s="164"/>
      <c r="X368" s="128"/>
      <c r="Y368" s="128"/>
      <c r="Z368" s="128"/>
    </row>
    <row r="369" spans="1:26">
      <c r="A369" s="128"/>
      <c r="B369" s="128"/>
      <c r="C369" s="128"/>
      <c r="D369" s="164"/>
      <c r="E369" s="164"/>
      <c r="F369" s="128"/>
      <c r="G369" s="128"/>
      <c r="H369" s="128"/>
      <c r="I369" s="128"/>
      <c r="J369" s="138"/>
      <c r="K369" s="164"/>
      <c r="L369" s="164"/>
      <c r="M369" s="164"/>
      <c r="N369" s="164"/>
      <c r="O369" s="164"/>
      <c r="P369" s="164"/>
      <c r="Q369" s="164"/>
      <c r="R369" s="164"/>
      <c r="S369" s="164"/>
      <c r="T369" s="164"/>
      <c r="U369" s="164"/>
      <c r="V369" s="164"/>
      <c r="W369" s="164"/>
      <c r="X369" s="128"/>
      <c r="Y369" s="128"/>
      <c r="Z369" s="128"/>
    </row>
    <row r="370" spans="1:26">
      <c r="A370" s="128"/>
      <c r="B370" s="128"/>
      <c r="C370" s="128"/>
      <c r="D370" s="164"/>
      <c r="E370" s="164"/>
      <c r="F370" s="128"/>
      <c r="G370" s="128"/>
      <c r="H370" s="128"/>
      <c r="I370" s="128"/>
      <c r="J370" s="138"/>
      <c r="K370" s="164"/>
      <c r="L370" s="164"/>
      <c r="M370" s="164"/>
      <c r="N370" s="164"/>
      <c r="O370" s="164"/>
      <c r="P370" s="164"/>
      <c r="Q370" s="164"/>
      <c r="R370" s="164"/>
      <c r="S370" s="164"/>
      <c r="T370" s="164"/>
      <c r="U370" s="164"/>
      <c r="V370" s="164"/>
      <c r="W370" s="164"/>
      <c r="X370" s="128"/>
      <c r="Y370" s="128"/>
      <c r="Z370" s="128"/>
    </row>
    <row r="371" spans="1:26">
      <c r="A371" s="128"/>
      <c r="B371" s="128"/>
      <c r="C371" s="128"/>
      <c r="D371" s="164"/>
      <c r="E371" s="164"/>
      <c r="F371" s="128"/>
      <c r="G371" s="128"/>
      <c r="H371" s="128"/>
      <c r="I371" s="128"/>
      <c r="J371" s="138"/>
      <c r="K371" s="164"/>
      <c r="L371" s="164"/>
      <c r="M371" s="164"/>
      <c r="N371" s="164"/>
      <c r="O371" s="164"/>
      <c r="P371" s="164"/>
      <c r="Q371" s="164"/>
      <c r="R371" s="164"/>
      <c r="S371" s="164"/>
      <c r="T371" s="164"/>
      <c r="U371" s="164"/>
      <c r="V371" s="164"/>
      <c r="W371" s="164"/>
      <c r="X371" s="128"/>
      <c r="Y371" s="128"/>
      <c r="Z371" s="128"/>
    </row>
    <row r="372" spans="1:26">
      <c r="A372" s="128"/>
      <c r="B372" s="128"/>
      <c r="C372" s="128"/>
      <c r="D372" s="164"/>
      <c r="E372" s="164"/>
      <c r="F372" s="128"/>
      <c r="G372" s="128"/>
      <c r="H372" s="128"/>
      <c r="I372" s="128"/>
      <c r="J372" s="138"/>
      <c r="K372" s="164"/>
      <c r="L372" s="164"/>
      <c r="M372" s="164"/>
      <c r="N372" s="164"/>
      <c r="O372" s="164"/>
      <c r="P372" s="164"/>
      <c r="Q372" s="164"/>
      <c r="R372" s="164"/>
      <c r="S372" s="164"/>
      <c r="T372" s="164"/>
      <c r="U372" s="164"/>
      <c r="V372" s="164"/>
      <c r="W372" s="164"/>
      <c r="X372" s="128"/>
      <c r="Y372" s="128"/>
      <c r="Z372" s="128"/>
    </row>
    <row r="373" spans="1:26">
      <c r="A373" s="128"/>
      <c r="B373" s="128"/>
      <c r="C373" s="128"/>
      <c r="D373" s="164"/>
      <c r="E373" s="164"/>
      <c r="F373" s="128"/>
      <c r="G373" s="128"/>
      <c r="H373" s="128"/>
      <c r="I373" s="128"/>
      <c r="J373" s="138"/>
      <c r="K373" s="164"/>
      <c r="L373" s="164"/>
      <c r="M373" s="164"/>
      <c r="N373" s="164"/>
      <c r="O373" s="164"/>
      <c r="P373" s="164"/>
      <c r="Q373" s="164"/>
      <c r="R373" s="164"/>
      <c r="S373" s="164"/>
      <c r="T373" s="164"/>
      <c r="U373" s="164"/>
      <c r="V373" s="164"/>
      <c r="W373" s="164"/>
      <c r="X373" s="128"/>
      <c r="Y373" s="128"/>
      <c r="Z373" s="128"/>
    </row>
    <row r="374" spans="1:26">
      <c r="A374" s="128"/>
      <c r="B374" s="128"/>
      <c r="C374" s="128"/>
      <c r="D374" s="164"/>
      <c r="E374" s="164"/>
      <c r="F374" s="128"/>
      <c r="G374" s="128"/>
      <c r="H374" s="128"/>
      <c r="I374" s="128"/>
      <c r="J374" s="138"/>
      <c r="K374" s="164"/>
      <c r="L374" s="164"/>
      <c r="M374" s="164"/>
      <c r="N374" s="164"/>
      <c r="O374" s="164"/>
      <c r="P374" s="164"/>
      <c r="Q374" s="164"/>
      <c r="R374" s="164"/>
      <c r="S374" s="164"/>
      <c r="T374" s="164"/>
      <c r="U374" s="164"/>
      <c r="V374" s="164"/>
      <c r="W374" s="164"/>
      <c r="X374" s="128"/>
      <c r="Y374" s="128"/>
      <c r="Z374" s="128"/>
    </row>
    <row r="375" spans="1:26">
      <c r="A375" s="128"/>
      <c r="B375" s="128"/>
      <c r="C375" s="128"/>
      <c r="D375" s="164"/>
      <c r="E375" s="164"/>
      <c r="F375" s="128"/>
      <c r="G375" s="128"/>
      <c r="H375" s="128"/>
      <c r="I375" s="128"/>
      <c r="J375" s="138"/>
      <c r="K375" s="164"/>
      <c r="L375" s="164"/>
      <c r="M375" s="164"/>
      <c r="N375" s="164"/>
      <c r="O375" s="164"/>
      <c r="P375" s="164"/>
      <c r="Q375" s="164"/>
      <c r="R375" s="164"/>
      <c r="S375" s="164"/>
      <c r="T375" s="164"/>
      <c r="U375" s="164"/>
      <c r="V375" s="164"/>
      <c r="W375" s="164"/>
      <c r="X375" s="128"/>
      <c r="Y375" s="128"/>
      <c r="Z375" s="128"/>
    </row>
    <row r="376" spans="1:26">
      <c r="A376" s="128"/>
      <c r="B376" s="128"/>
      <c r="C376" s="128"/>
      <c r="D376" s="164"/>
      <c r="E376" s="164"/>
      <c r="F376" s="128"/>
      <c r="G376" s="128"/>
      <c r="H376" s="128"/>
      <c r="I376" s="128"/>
      <c r="J376" s="138"/>
      <c r="K376" s="164"/>
      <c r="L376" s="164"/>
      <c r="M376" s="164"/>
      <c r="N376" s="164"/>
      <c r="O376" s="164"/>
      <c r="P376" s="164"/>
      <c r="Q376" s="164"/>
      <c r="R376" s="164"/>
      <c r="S376" s="164"/>
      <c r="T376" s="164"/>
      <c r="U376" s="164"/>
      <c r="V376" s="164"/>
      <c r="W376" s="164"/>
      <c r="X376" s="128"/>
      <c r="Y376" s="128"/>
      <c r="Z376" s="128"/>
    </row>
    <row r="377" spans="1:26">
      <c r="A377" s="128"/>
      <c r="B377" s="128"/>
      <c r="C377" s="128"/>
      <c r="D377" s="164"/>
      <c r="E377" s="164"/>
      <c r="F377" s="128"/>
      <c r="G377" s="128"/>
      <c r="H377" s="128"/>
      <c r="I377" s="128"/>
      <c r="J377" s="138"/>
      <c r="K377" s="164"/>
      <c r="L377" s="164"/>
      <c r="M377" s="164"/>
      <c r="N377" s="164"/>
      <c r="O377" s="164"/>
      <c r="P377" s="164"/>
      <c r="Q377" s="164"/>
      <c r="R377" s="164"/>
      <c r="S377" s="164"/>
      <c r="T377" s="164"/>
      <c r="U377" s="164"/>
      <c r="V377" s="164"/>
      <c r="W377" s="164"/>
      <c r="X377" s="128"/>
      <c r="Y377" s="128"/>
      <c r="Z377" s="128"/>
    </row>
    <row r="378" spans="1:26">
      <c r="A378" s="128"/>
      <c r="B378" s="128"/>
      <c r="C378" s="128"/>
      <c r="D378" s="164"/>
      <c r="E378" s="164"/>
      <c r="F378" s="128"/>
      <c r="G378" s="128"/>
      <c r="H378" s="128"/>
      <c r="I378" s="128"/>
      <c r="J378" s="138"/>
      <c r="K378" s="164"/>
      <c r="L378" s="164"/>
      <c r="M378" s="164"/>
      <c r="N378" s="164"/>
      <c r="O378" s="164"/>
      <c r="P378" s="164"/>
      <c r="Q378" s="164"/>
      <c r="R378" s="164"/>
      <c r="S378" s="164"/>
      <c r="T378" s="164"/>
      <c r="U378" s="164"/>
      <c r="V378" s="164"/>
      <c r="W378" s="164"/>
      <c r="X378" s="128"/>
      <c r="Y378" s="128"/>
      <c r="Z378" s="128"/>
    </row>
    <row r="379" spans="1:26">
      <c r="A379" s="128"/>
      <c r="B379" s="128"/>
      <c r="C379" s="128"/>
      <c r="D379" s="164"/>
      <c r="E379" s="164"/>
      <c r="F379" s="128"/>
      <c r="G379" s="128"/>
      <c r="H379" s="128"/>
      <c r="I379" s="128"/>
      <c r="J379" s="138"/>
      <c r="K379" s="164"/>
      <c r="L379" s="164"/>
      <c r="M379" s="164"/>
      <c r="N379" s="164"/>
      <c r="O379" s="164"/>
      <c r="P379" s="164"/>
      <c r="Q379" s="164"/>
      <c r="R379" s="164"/>
      <c r="S379" s="164"/>
      <c r="T379" s="164"/>
      <c r="U379" s="164"/>
      <c r="V379" s="164"/>
      <c r="W379" s="164"/>
      <c r="X379" s="128"/>
      <c r="Y379" s="128"/>
      <c r="Z379" s="128"/>
    </row>
    <row r="380" spans="1:26">
      <c r="A380" s="128"/>
      <c r="B380" s="128"/>
      <c r="C380" s="128"/>
      <c r="D380" s="164"/>
      <c r="E380" s="164"/>
      <c r="F380" s="128"/>
      <c r="G380" s="128"/>
      <c r="H380" s="128"/>
      <c r="I380" s="128"/>
      <c r="J380" s="138"/>
      <c r="K380" s="164"/>
      <c r="L380" s="164"/>
      <c r="M380" s="164"/>
      <c r="N380" s="164"/>
      <c r="O380" s="164"/>
      <c r="P380" s="164"/>
      <c r="Q380" s="164"/>
      <c r="R380" s="164"/>
      <c r="S380" s="164"/>
      <c r="T380" s="164"/>
      <c r="U380" s="164"/>
      <c r="V380" s="164"/>
      <c r="W380" s="164"/>
      <c r="X380" s="128"/>
      <c r="Y380" s="128"/>
      <c r="Z380" s="128"/>
    </row>
    <row r="381" spans="1:26">
      <c r="A381" s="128"/>
      <c r="B381" s="128"/>
      <c r="C381" s="128"/>
      <c r="D381" s="164"/>
      <c r="E381" s="164"/>
      <c r="F381" s="128"/>
      <c r="G381" s="128"/>
      <c r="H381" s="128"/>
      <c r="I381" s="128"/>
      <c r="J381" s="138"/>
      <c r="K381" s="164"/>
      <c r="L381" s="164"/>
      <c r="M381" s="164"/>
      <c r="N381" s="164"/>
      <c r="O381" s="164"/>
      <c r="P381" s="164"/>
      <c r="Q381" s="164"/>
      <c r="R381" s="164"/>
      <c r="S381" s="164"/>
      <c r="T381" s="164"/>
      <c r="U381" s="164"/>
      <c r="V381" s="164"/>
      <c r="W381" s="164"/>
      <c r="X381" s="128"/>
      <c r="Y381" s="128"/>
      <c r="Z381" s="128"/>
    </row>
    <row r="382" spans="1:26">
      <c r="A382" s="128"/>
      <c r="B382" s="128"/>
      <c r="C382" s="128"/>
      <c r="D382" s="164"/>
      <c r="E382" s="164"/>
      <c r="F382" s="128"/>
      <c r="G382" s="128"/>
      <c r="H382" s="128"/>
      <c r="I382" s="128"/>
      <c r="J382" s="138"/>
      <c r="K382" s="164"/>
      <c r="L382" s="164"/>
      <c r="M382" s="164"/>
      <c r="N382" s="164"/>
      <c r="O382" s="164"/>
      <c r="P382" s="164"/>
      <c r="Q382" s="164"/>
      <c r="R382" s="164"/>
      <c r="S382" s="164"/>
      <c r="T382" s="164"/>
      <c r="U382" s="164"/>
      <c r="V382" s="164"/>
      <c r="W382" s="164"/>
      <c r="X382" s="128"/>
      <c r="Y382" s="128"/>
      <c r="Z382" s="128"/>
    </row>
    <row r="383" spans="1:26">
      <c r="A383" s="128"/>
      <c r="B383" s="128"/>
      <c r="C383" s="128"/>
      <c r="D383" s="164"/>
      <c r="E383" s="164"/>
      <c r="F383" s="128"/>
      <c r="G383" s="128"/>
      <c r="H383" s="128"/>
      <c r="I383" s="128"/>
      <c r="J383" s="138"/>
      <c r="K383" s="164"/>
      <c r="L383" s="164"/>
      <c r="M383" s="164"/>
      <c r="N383" s="164"/>
      <c r="O383" s="164"/>
      <c r="P383" s="164"/>
      <c r="Q383" s="164"/>
      <c r="R383" s="164"/>
      <c r="S383" s="164"/>
      <c r="T383" s="164"/>
      <c r="U383" s="164"/>
      <c r="V383" s="164"/>
      <c r="W383" s="164"/>
      <c r="X383" s="128"/>
      <c r="Y383" s="128"/>
      <c r="Z383" s="128"/>
    </row>
    <row r="384" spans="1:26">
      <c r="A384" s="128"/>
      <c r="B384" s="128"/>
      <c r="C384" s="128"/>
      <c r="D384" s="164"/>
      <c r="E384" s="164"/>
      <c r="F384" s="128"/>
      <c r="G384" s="128"/>
      <c r="H384" s="128"/>
      <c r="I384" s="128"/>
      <c r="J384" s="138"/>
      <c r="K384" s="164"/>
      <c r="L384" s="164"/>
      <c r="M384" s="164"/>
      <c r="N384" s="164"/>
      <c r="O384" s="164"/>
      <c r="P384" s="164"/>
      <c r="Q384" s="164"/>
      <c r="R384" s="164"/>
      <c r="S384" s="164"/>
      <c r="T384" s="164"/>
      <c r="U384" s="164"/>
      <c r="V384" s="164"/>
      <c r="W384" s="164"/>
      <c r="X384" s="128"/>
      <c r="Y384" s="128"/>
      <c r="Z384" s="128"/>
    </row>
    <row r="385" spans="1:26">
      <c r="A385" s="128"/>
      <c r="B385" s="128"/>
      <c r="C385" s="128"/>
      <c r="D385" s="164"/>
      <c r="E385" s="164"/>
      <c r="F385" s="128"/>
      <c r="G385" s="128"/>
      <c r="H385" s="128"/>
      <c r="I385" s="128"/>
      <c r="J385" s="138"/>
      <c r="K385" s="164"/>
      <c r="L385" s="164"/>
      <c r="M385" s="164"/>
      <c r="N385" s="164"/>
      <c r="O385" s="164"/>
      <c r="P385" s="164"/>
      <c r="Q385" s="164"/>
      <c r="R385" s="164"/>
      <c r="S385" s="164"/>
      <c r="T385" s="164"/>
      <c r="U385" s="164"/>
      <c r="V385" s="164"/>
      <c r="W385" s="164"/>
      <c r="X385" s="128"/>
      <c r="Y385" s="128"/>
      <c r="Z385" s="128"/>
    </row>
    <row r="386" spans="1:26">
      <c r="A386" s="128"/>
      <c r="B386" s="128"/>
      <c r="C386" s="128"/>
      <c r="D386" s="164"/>
      <c r="E386" s="164"/>
      <c r="F386" s="128"/>
      <c r="G386" s="128"/>
      <c r="H386" s="128"/>
      <c r="I386" s="128"/>
      <c r="J386" s="138"/>
      <c r="K386" s="164"/>
      <c r="L386" s="164"/>
      <c r="M386" s="164"/>
      <c r="N386" s="164"/>
      <c r="O386" s="164"/>
      <c r="P386" s="164"/>
      <c r="Q386" s="164"/>
      <c r="R386" s="164"/>
      <c r="S386" s="164"/>
      <c r="T386" s="164"/>
      <c r="U386" s="164"/>
      <c r="V386" s="164"/>
      <c r="W386" s="164"/>
      <c r="X386" s="128"/>
      <c r="Y386" s="128"/>
      <c r="Z386" s="128"/>
    </row>
    <row r="387" spans="1:26">
      <c r="A387" s="128"/>
      <c r="B387" s="128"/>
      <c r="C387" s="128"/>
      <c r="D387" s="164"/>
      <c r="E387" s="164"/>
      <c r="F387" s="128"/>
      <c r="G387" s="128"/>
      <c r="H387" s="128"/>
      <c r="I387" s="128"/>
      <c r="J387" s="138"/>
      <c r="K387" s="164"/>
      <c r="L387" s="164"/>
      <c r="M387" s="164"/>
      <c r="N387" s="164"/>
      <c r="O387" s="164"/>
      <c r="P387" s="164"/>
      <c r="Q387" s="164"/>
      <c r="R387" s="164"/>
      <c r="S387" s="164"/>
      <c r="T387" s="164"/>
      <c r="U387" s="164"/>
      <c r="V387" s="164"/>
      <c r="W387" s="164"/>
      <c r="X387" s="128"/>
      <c r="Y387" s="128"/>
      <c r="Z387" s="128"/>
    </row>
    <row r="388" spans="1:26">
      <c r="A388" s="128"/>
      <c r="B388" s="128"/>
      <c r="C388" s="128"/>
      <c r="D388" s="164"/>
      <c r="E388" s="164"/>
      <c r="F388" s="128"/>
      <c r="G388" s="128"/>
      <c r="H388" s="128"/>
      <c r="I388" s="128"/>
      <c r="J388" s="138"/>
      <c r="K388" s="164"/>
      <c r="L388" s="164"/>
      <c r="M388" s="164"/>
      <c r="N388" s="164"/>
      <c r="O388" s="164"/>
      <c r="P388" s="164"/>
      <c r="Q388" s="164"/>
      <c r="R388" s="164"/>
      <c r="S388" s="164"/>
      <c r="T388" s="164"/>
      <c r="U388" s="164"/>
      <c r="V388" s="164"/>
      <c r="W388" s="164"/>
      <c r="X388" s="128"/>
      <c r="Y388" s="128"/>
      <c r="Z388" s="128"/>
    </row>
    <row r="389" spans="1:26">
      <c r="A389" s="128"/>
      <c r="B389" s="128"/>
      <c r="C389" s="128"/>
      <c r="D389" s="164"/>
      <c r="E389" s="164"/>
      <c r="F389" s="128"/>
      <c r="G389" s="128"/>
      <c r="H389" s="128"/>
      <c r="I389" s="128"/>
      <c r="J389" s="138"/>
      <c r="K389" s="164"/>
      <c r="L389" s="164"/>
      <c r="M389" s="164"/>
      <c r="N389" s="164"/>
      <c r="O389" s="164"/>
      <c r="P389" s="164"/>
      <c r="Q389" s="164"/>
      <c r="R389" s="164"/>
      <c r="S389" s="164"/>
      <c r="T389" s="164"/>
      <c r="U389" s="164"/>
      <c r="V389" s="164"/>
      <c r="W389" s="164"/>
      <c r="X389" s="128"/>
      <c r="Y389" s="128"/>
      <c r="Z389" s="128"/>
    </row>
    <row r="390" spans="1:26">
      <c r="A390" s="128"/>
      <c r="B390" s="128"/>
      <c r="C390" s="128"/>
      <c r="D390" s="164"/>
      <c r="E390" s="164"/>
      <c r="F390" s="128"/>
      <c r="G390" s="128"/>
      <c r="H390" s="128"/>
      <c r="I390" s="128"/>
      <c r="J390" s="138"/>
      <c r="K390" s="164"/>
      <c r="L390" s="164"/>
      <c r="M390" s="164"/>
      <c r="N390" s="164"/>
      <c r="O390" s="164"/>
      <c r="P390" s="164"/>
      <c r="Q390" s="164"/>
      <c r="R390" s="164"/>
      <c r="S390" s="164"/>
      <c r="T390" s="164"/>
      <c r="U390" s="164"/>
      <c r="V390" s="164"/>
      <c r="W390" s="164"/>
      <c r="X390" s="128"/>
      <c r="Y390" s="128"/>
      <c r="Z390" s="128"/>
    </row>
    <row r="391" spans="1:26">
      <c r="A391" s="128"/>
      <c r="B391" s="128"/>
      <c r="C391" s="128"/>
      <c r="D391" s="164"/>
      <c r="E391" s="164"/>
      <c r="F391" s="128"/>
      <c r="G391" s="128"/>
      <c r="H391" s="128"/>
      <c r="I391" s="128"/>
      <c r="J391" s="138"/>
      <c r="K391" s="164"/>
      <c r="L391" s="164"/>
      <c r="M391" s="164"/>
      <c r="N391" s="164"/>
      <c r="O391" s="164"/>
      <c r="P391" s="164"/>
      <c r="Q391" s="164"/>
      <c r="R391" s="164"/>
      <c r="S391" s="164"/>
      <c r="T391" s="164"/>
      <c r="U391" s="164"/>
      <c r="V391" s="164"/>
      <c r="W391" s="164"/>
      <c r="X391" s="128"/>
      <c r="Y391" s="128"/>
      <c r="Z391" s="128"/>
    </row>
    <row r="392" spans="1:26">
      <c r="A392" s="128"/>
      <c r="B392" s="128"/>
      <c r="C392" s="128"/>
      <c r="D392" s="164"/>
      <c r="E392" s="164"/>
      <c r="F392" s="128"/>
      <c r="G392" s="128"/>
      <c r="H392" s="128"/>
      <c r="I392" s="128"/>
      <c r="J392" s="138"/>
      <c r="K392" s="164"/>
      <c r="L392" s="164"/>
      <c r="M392" s="164"/>
      <c r="N392" s="164"/>
      <c r="O392" s="164"/>
      <c r="P392" s="164"/>
      <c r="Q392" s="164"/>
      <c r="R392" s="164"/>
      <c r="S392" s="164"/>
      <c r="T392" s="164"/>
      <c r="U392" s="164"/>
      <c r="V392" s="164"/>
      <c r="W392" s="164"/>
      <c r="X392" s="128"/>
      <c r="Y392" s="128"/>
      <c r="Z392" s="128"/>
    </row>
    <row r="393" spans="1:26">
      <c r="A393" s="128"/>
      <c r="B393" s="128"/>
      <c r="C393" s="128"/>
      <c r="D393" s="164"/>
      <c r="E393" s="164"/>
      <c r="F393" s="128"/>
      <c r="G393" s="128"/>
      <c r="H393" s="128"/>
      <c r="I393" s="128"/>
      <c r="J393" s="138"/>
      <c r="K393" s="164"/>
      <c r="L393" s="164"/>
      <c r="M393" s="164"/>
      <c r="N393" s="164"/>
      <c r="O393" s="164"/>
      <c r="P393" s="164"/>
      <c r="Q393" s="164"/>
      <c r="R393" s="164"/>
      <c r="S393" s="164"/>
      <c r="T393" s="164"/>
      <c r="U393" s="164"/>
      <c r="V393" s="164"/>
      <c r="W393" s="164"/>
      <c r="X393" s="128"/>
      <c r="Y393" s="128"/>
      <c r="Z393" s="128"/>
    </row>
    <row r="394" spans="1:26">
      <c r="A394" s="128"/>
      <c r="B394" s="128"/>
      <c r="C394" s="128"/>
      <c r="D394" s="164"/>
      <c r="E394" s="164"/>
      <c r="F394" s="128"/>
      <c r="G394" s="128"/>
      <c r="H394" s="128"/>
      <c r="I394" s="128"/>
      <c r="J394" s="138"/>
      <c r="K394" s="164"/>
      <c r="L394" s="164"/>
      <c r="M394" s="164"/>
      <c r="N394" s="164"/>
      <c r="O394" s="164"/>
      <c r="P394" s="164"/>
      <c r="Q394" s="164"/>
      <c r="R394" s="164"/>
      <c r="S394" s="164"/>
      <c r="T394" s="164"/>
      <c r="U394" s="164"/>
      <c r="V394" s="164"/>
      <c r="W394" s="164"/>
      <c r="X394" s="128"/>
      <c r="Y394" s="128"/>
      <c r="Z394" s="128"/>
    </row>
    <row r="395" spans="1:26">
      <c r="A395" s="128"/>
      <c r="B395" s="128"/>
      <c r="C395" s="128"/>
      <c r="D395" s="164"/>
      <c r="E395" s="164"/>
      <c r="F395" s="128"/>
      <c r="G395" s="128"/>
      <c r="H395" s="128"/>
      <c r="I395" s="128"/>
      <c r="J395" s="138"/>
      <c r="K395" s="164"/>
      <c r="L395" s="164"/>
      <c r="M395" s="164"/>
      <c r="N395" s="164"/>
      <c r="O395" s="164"/>
      <c r="P395" s="164"/>
      <c r="Q395" s="164"/>
      <c r="R395" s="164"/>
      <c r="S395" s="164"/>
      <c r="T395" s="164"/>
      <c r="U395" s="164"/>
      <c r="V395" s="164"/>
      <c r="W395" s="164"/>
      <c r="X395" s="128"/>
      <c r="Y395" s="128"/>
      <c r="Z395" s="128"/>
    </row>
    <row r="396" spans="1:26">
      <c r="A396" s="128"/>
      <c r="B396" s="128"/>
      <c r="C396" s="128"/>
      <c r="D396" s="164"/>
      <c r="E396" s="164"/>
      <c r="F396" s="128"/>
      <c r="G396" s="128"/>
      <c r="H396" s="128"/>
      <c r="I396" s="128"/>
      <c r="J396" s="138"/>
      <c r="K396" s="164"/>
      <c r="L396" s="164"/>
      <c r="M396" s="164"/>
      <c r="N396" s="164"/>
      <c r="O396" s="164"/>
      <c r="P396" s="164"/>
      <c r="Q396" s="164"/>
      <c r="R396" s="164"/>
      <c r="S396" s="164"/>
      <c r="T396" s="164"/>
      <c r="U396" s="164"/>
      <c r="V396" s="164"/>
      <c r="W396" s="164"/>
      <c r="X396" s="128"/>
      <c r="Y396" s="128"/>
      <c r="Z396" s="128"/>
    </row>
    <row r="397" spans="1:26">
      <c r="A397" s="128"/>
      <c r="B397" s="128"/>
      <c r="C397" s="128"/>
      <c r="D397" s="164"/>
      <c r="E397" s="164"/>
      <c r="F397" s="128"/>
      <c r="G397" s="128"/>
      <c r="H397" s="128"/>
      <c r="I397" s="128"/>
      <c r="J397" s="138"/>
      <c r="K397" s="164"/>
      <c r="L397" s="164"/>
      <c r="M397" s="164"/>
      <c r="N397" s="164"/>
      <c r="O397" s="164"/>
      <c r="P397" s="164"/>
      <c r="Q397" s="164"/>
      <c r="R397" s="164"/>
      <c r="S397" s="164"/>
      <c r="T397" s="164"/>
      <c r="U397" s="164"/>
      <c r="V397" s="164"/>
      <c r="W397" s="164"/>
      <c r="X397" s="128"/>
      <c r="Y397" s="128"/>
      <c r="Z397" s="128"/>
    </row>
    <row r="398" spans="1:26">
      <c r="A398" s="128"/>
      <c r="B398" s="128"/>
      <c r="C398" s="128"/>
      <c r="D398" s="164"/>
      <c r="E398" s="164"/>
      <c r="F398" s="128"/>
      <c r="G398" s="128"/>
      <c r="H398" s="128"/>
      <c r="I398" s="128"/>
      <c r="J398" s="138"/>
      <c r="K398" s="164"/>
      <c r="L398" s="164"/>
      <c r="M398" s="164"/>
      <c r="N398" s="164"/>
      <c r="O398" s="164"/>
      <c r="P398" s="164"/>
      <c r="Q398" s="164"/>
      <c r="R398" s="164"/>
      <c r="S398" s="164"/>
      <c r="T398" s="164"/>
      <c r="U398" s="164"/>
      <c r="V398" s="164"/>
      <c r="W398" s="164"/>
      <c r="X398" s="128"/>
      <c r="Y398" s="128"/>
      <c r="Z398" s="128"/>
    </row>
    <row r="399" spans="1:26">
      <c r="A399" s="128"/>
      <c r="B399" s="128"/>
      <c r="C399" s="128"/>
      <c r="D399" s="164"/>
      <c r="E399" s="164"/>
      <c r="F399" s="128"/>
      <c r="G399" s="128"/>
      <c r="H399" s="128"/>
      <c r="I399" s="128"/>
      <c r="J399" s="138"/>
      <c r="K399" s="164"/>
      <c r="L399" s="164"/>
      <c r="M399" s="164"/>
      <c r="N399" s="164"/>
      <c r="O399" s="164"/>
      <c r="P399" s="164"/>
      <c r="Q399" s="164"/>
      <c r="R399" s="164"/>
      <c r="S399" s="164"/>
      <c r="T399" s="164"/>
      <c r="U399" s="164"/>
      <c r="V399" s="164"/>
      <c r="W399" s="164"/>
      <c r="X399" s="128"/>
      <c r="Y399" s="128"/>
      <c r="Z399" s="128"/>
    </row>
    <row r="400" spans="1:26">
      <c r="A400" s="128"/>
      <c r="B400" s="128"/>
      <c r="C400" s="128"/>
      <c r="D400" s="164"/>
      <c r="E400" s="164"/>
      <c r="F400" s="128"/>
      <c r="G400" s="128"/>
      <c r="H400" s="128"/>
      <c r="I400" s="128"/>
      <c r="J400" s="138"/>
      <c r="K400" s="164"/>
      <c r="L400" s="164"/>
      <c r="M400" s="164"/>
      <c r="N400" s="164"/>
      <c r="O400" s="164"/>
      <c r="P400" s="164"/>
      <c r="Q400" s="164"/>
      <c r="R400" s="164"/>
      <c r="S400" s="164"/>
      <c r="T400" s="164"/>
      <c r="U400" s="164"/>
      <c r="V400" s="164"/>
      <c r="W400" s="164"/>
      <c r="X400" s="128"/>
      <c r="Y400" s="128"/>
      <c r="Z400" s="128"/>
    </row>
    <row r="401" spans="1:26">
      <c r="A401" s="128"/>
      <c r="B401" s="128"/>
      <c r="C401" s="128"/>
      <c r="D401" s="164"/>
      <c r="E401" s="164"/>
      <c r="F401" s="128"/>
      <c r="G401" s="128"/>
      <c r="H401" s="128"/>
      <c r="I401" s="128"/>
      <c r="J401" s="138"/>
      <c r="K401" s="164"/>
      <c r="L401" s="164"/>
      <c r="M401" s="164"/>
      <c r="N401" s="164"/>
      <c r="O401" s="164"/>
      <c r="P401" s="164"/>
      <c r="Q401" s="164"/>
      <c r="R401" s="164"/>
      <c r="S401" s="164"/>
      <c r="T401" s="164"/>
      <c r="U401" s="164"/>
      <c r="V401" s="164"/>
      <c r="W401" s="164"/>
      <c r="X401" s="128"/>
      <c r="Y401" s="128"/>
      <c r="Z401" s="128"/>
    </row>
    <row r="402" spans="1:26">
      <c r="A402" s="128"/>
      <c r="B402" s="128"/>
      <c r="C402" s="128"/>
      <c r="D402" s="164"/>
      <c r="E402" s="164"/>
      <c r="F402" s="128"/>
      <c r="G402" s="128"/>
      <c r="H402" s="128"/>
      <c r="I402" s="128"/>
      <c r="J402" s="138"/>
      <c r="K402" s="164"/>
      <c r="L402" s="164"/>
      <c r="M402" s="164"/>
      <c r="N402" s="164"/>
      <c r="O402" s="164"/>
      <c r="P402" s="164"/>
      <c r="Q402" s="164"/>
      <c r="R402" s="164"/>
      <c r="S402" s="164"/>
      <c r="T402" s="164"/>
      <c r="U402" s="164"/>
      <c r="V402" s="164"/>
      <c r="W402" s="164"/>
      <c r="X402" s="128"/>
      <c r="Y402" s="128"/>
      <c r="Z402" s="128"/>
    </row>
    <row r="403" spans="1:26">
      <c r="A403" s="128"/>
      <c r="B403" s="128"/>
      <c r="C403" s="128"/>
      <c r="D403" s="164"/>
      <c r="E403" s="164"/>
      <c r="F403" s="128"/>
      <c r="G403" s="128"/>
      <c r="H403" s="128"/>
      <c r="I403" s="128"/>
      <c r="J403" s="138"/>
      <c r="K403" s="164"/>
      <c r="L403" s="164"/>
      <c r="M403" s="164"/>
      <c r="N403" s="164"/>
      <c r="O403" s="164"/>
      <c r="P403" s="164"/>
      <c r="Q403" s="164"/>
      <c r="R403" s="164"/>
      <c r="S403" s="164"/>
      <c r="T403" s="164"/>
      <c r="U403" s="164"/>
      <c r="V403" s="164"/>
      <c r="W403" s="164"/>
      <c r="X403" s="128"/>
      <c r="Y403" s="128"/>
      <c r="Z403" s="128"/>
    </row>
    <row r="404" spans="1:26">
      <c r="A404" s="128"/>
      <c r="B404" s="128"/>
      <c r="C404" s="128"/>
      <c r="D404" s="164"/>
      <c r="E404" s="164"/>
      <c r="F404" s="128"/>
      <c r="G404" s="128"/>
      <c r="H404" s="128"/>
      <c r="I404" s="128"/>
      <c r="J404" s="138"/>
      <c r="K404" s="164"/>
      <c r="L404" s="164"/>
      <c r="M404" s="164"/>
      <c r="N404" s="164"/>
      <c r="O404" s="164"/>
      <c r="P404" s="164"/>
      <c r="Q404" s="164"/>
      <c r="R404" s="164"/>
      <c r="S404" s="164"/>
      <c r="T404" s="164"/>
      <c r="U404" s="164"/>
      <c r="V404" s="164"/>
      <c r="W404" s="164"/>
      <c r="X404" s="128"/>
      <c r="Y404" s="128"/>
      <c r="Z404" s="128"/>
    </row>
    <row r="405" spans="1:26">
      <c r="A405" s="128"/>
      <c r="B405" s="128"/>
      <c r="C405" s="128"/>
      <c r="D405" s="164"/>
      <c r="E405" s="164"/>
      <c r="F405" s="128"/>
      <c r="G405" s="128"/>
      <c r="H405" s="128"/>
      <c r="I405" s="128"/>
      <c r="J405" s="138"/>
      <c r="K405" s="164"/>
      <c r="L405" s="164"/>
      <c r="M405" s="164"/>
      <c r="N405" s="164"/>
      <c r="O405" s="164"/>
      <c r="P405" s="164"/>
      <c r="Q405" s="164"/>
      <c r="R405" s="164"/>
      <c r="S405" s="164"/>
      <c r="T405" s="164"/>
      <c r="U405" s="164"/>
      <c r="V405" s="164"/>
      <c r="W405" s="164"/>
      <c r="X405" s="128"/>
      <c r="Y405" s="128"/>
      <c r="Z405" s="128"/>
    </row>
    <row r="406" spans="1:26">
      <c r="A406" s="128"/>
      <c r="B406" s="128"/>
      <c r="C406" s="128"/>
      <c r="D406" s="164"/>
      <c r="E406" s="164"/>
      <c r="F406" s="128"/>
      <c r="G406" s="128"/>
      <c r="H406" s="128"/>
      <c r="I406" s="128"/>
      <c r="J406" s="138"/>
      <c r="K406" s="164"/>
      <c r="L406" s="164"/>
      <c r="M406" s="164"/>
      <c r="N406" s="164"/>
      <c r="O406" s="164"/>
      <c r="P406" s="164"/>
      <c r="Q406" s="164"/>
      <c r="R406" s="164"/>
      <c r="S406" s="164"/>
      <c r="T406" s="164"/>
      <c r="U406" s="164"/>
      <c r="V406" s="164"/>
      <c r="W406" s="164"/>
      <c r="X406" s="128"/>
      <c r="Y406" s="128"/>
      <c r="Z406" s="128"/>
    </row>
    <row r="407" spans="1:26">
      <c r="A407" s="128"/>
      <c r="B407" s="128"/>
      <c r="C407" s="128"/>
      <c r="D407" s="164"/>
      <c r="E407" s="164"/>
      <c r="F407" s="128"/>
      <c r="G407" s="128"/>
      <c r="H407" s="128"/>
      <c r="I407" s="128"/>
      <c r="J407" s="138"/>
      <c r="K407" s="164"/>
      <c r="L407" s="164"/>
      <c r="M407" s="164"/>
      <c r="N407" s="164"/>
      <c r="O407" s="164"/>
      <c r="P407" s="164"/>
      <c r="Q407" s="164"/>
      <c r="R407" s="164"/>
      <c r="S407" s="164"/>
      <c r="T407" s="164"/>
      <c r="U407" s="164"/>
      <c r="V407" s="164"/>
      <c r="W407" s="164"/>
      <c r="X407" s="128"/>
      <c r="Y407" s="128"/>
      <c r="Z407" s="128"/>
    </row>
    <row r="408" spans="1:26">
      <c r="A408" s="128"/>
      <c r="B408" s="128"/>
      <c r="C408" s="128"/>
      <c r="D408" s="164"/>
      <c r="E408" s="164"/>
      <c r="F408" s="128"/>
      <c r="G408" s="128"/>
      <c r="H408" s="128"/>
      <c r="I408" s="128"/>
      <c r="J408" s="138"/>
      <c r="K408" s="164"/>
      <c r="L408" s="164"/>
      <c r="M408" s="164"/>
      <c r="N408" s="164"/>
      <c r="O408" s="164"/>
      <c r="P408" s="164"/>
      <c r="Q408" s="164"/>
      <c r="R408" s="164"/>
      <c r="S408" s="164"/>
      <c r="T408" s="164"/>
      <c r="U408" s="164"/>
      <c r="V408" s="164"/>
      <c r="W408" s="164"/>
      <c r="X408" s="128"/>
      <c r="Y408" s="128"/>
      <c r="Z408" s="128"/>
    </row>
    <row r="409" spans="1:26">
      <c r="A409" s="128"/>
      <c r="B409" s="128"/>
      <c r="C409" s="128"/>
      <c r="D409" s="164"/>
      <c r="E409" s="164"/>
      <c r="F409" s="128"/>
      <c r="G409" s="128"/>
      <c r="H409" s="128"/>
      <c r="I409" s="128"/>
      <c r="J409" s="138"/>
      <c r="K409" s="164"/>
      <c r="L409" s="164"/>
      <c r="M409" s="164"/>
      <c r="N409" s="164"/>
      <c r="O409" s="164"/>
      <c r="P409" s="164"/>
      <c r="Q409" s="164"/>
      <c r="R409" s="164"/>
      <c r="S409" s="164"/>
      <c r="T409" s="164"/>
      <c r="U409" s="164"/>
      <c r="V409" s="164"/>
      <c r="W409" s="164"/>
      <c r="X409" s="128"/>
      <c r="Y409" s="128"/>
      <c r="Z409" s="128"/>
    </row>
    <row r="410" spans="1:26">
      <c r="A410" s="128"/>
      <c r="B410" s="128"/>
      <c r="C410" s="128"/>
      <c r="D410" s="164"/>
      <c r="E410" s="164"/>
      <c r="F410" s="128"/>
      <c r="G410" s="128"/>
      <c r="H410" s="128"/>
      <c r="I410" s="128"/>
      <c r="J410" s="138"/>
      <c r="K410" s="164"/>
      <c r="L410" s="164"/>
      <c r="M410" s="164"/>
      <c r="N410" s="164"/>
      <c r="O410" s="164"/>
      <c r="P410" s="164"/>
      <c r="Q410" s="164"/>
      <c r="R410" s="164"/>
      <c r="S410" s="164"/>
      <c r="T410" s="164"/>
      <c r="U410" s="164"/>
      <c r="V410" s="164"/>
      <c r="W410" s="164"/>
      <c r="X410" s="128"/>
      <c r="Y410" s="128"/>
      <c r="Z410" s="128"/>
    </row>
    <row r="411" spans="1:26">
      <c r="A411" s="128"/>
      <c r="B411" s="128"/>
      <c r="C411" s="128"/>
      <c r="D411" s="164"/>
      <c r="E411" s="164"/>
      <c r="F411" s="128"/>
      <c r="G411" s="128"/>
      <c r="H411" s="128"/>
      <c r="I411" s="128"/>
      <c r="J411" s="138"/>
      <c r="K411" s="164"/>
      <c r="L411" s="164"/>
      <c r="M411" s="164"/>
      <c r="N411" s="164"/>
      <c r="O411" s="164"/>
      <c r="P411" s="164"/>
      <c r="Q411" s="164"/>
      <c r="R411" s="164"/>
      <c r="S411" s="164"/>
      <c r="T411" s="164"/>
      <c r="U411" s="164"/>
      <c r="V411" s="164"/>
      <c r="W411" s="164"/>
      <c r="X411" s="128"/>
      <c r="Y411" s="128"/>
      <c r="Z411" s="128"/>
    </row>
    <row r="412" spans="1:26">
      <c r="A412" s="128"/>
      <c r="B412" s="128"/>
      <c r="C412" s="128"/>
      <c r="D412" s="164"/>
      <c r="E412" s="164"/>
      <c r="F412" s="128"/>
      <c r="G412" s="128"/>
      <c r="H412" s="128"/>
      <c r="I412" s="128"/>
      <c r="J412" s="138"/>
      <c r="K412" s="164"/>
      <c r="L412" s="164"/>
      <c r="M412" s="164"/>
      <c r="N412" s="164"/>
      <c r="O412" s="164"/>
      <c r="P412" s="164"/>
      <c r="Q412" s="164"/>
      <c r="R412" s="164"/>
      <c r="S412" s="164"/>
      <c r="T412" s="164"/>
      <c r="U412" s="164"/>
      <c r="V412" s="164"/>
      <c r="W412" s="164"/>
      <c r="X412" s="128"/>
      <c r="Y412" s="128"/>
      <c r="Z412" s="128"/>
    </row>
    <row r="413" spans="1:26">
      <c r="A413" s="128"/>
      <c r="B413" s="128"/>
      <c r="C413" s="128"/>
      <c r="D413" s="164"/>
      <c r="E413" s="164"/>
      <c r="F413" s="128"/>
      <c r="G413" s="128"/>
      <c r="H413" s="128"/>
      <c r="I413" s="128"/>
      <c r="J413" s="138"/>
      <c r="K413" s="164"/>
      <c r="L413" s="164"/>
      <c r="M413" s="164"/>
      <c r="N413" s="164"/>
      <c r="O413" s="164"/>
      <c r="P413" s="164"/>
      <c r="Q413" s="164"/>
      <c r="R413" s="164"/>
      <c r="S413" s="164"/>
      <c r="T413" s="164"/>
      <c r="U413" s="164"/>
      <c r="V413" s="164"/>
      <c r="W413" s="164"/>
      <c r="X413" s="128"/>
      <c r="Y413" s="128"/>
      <c r="Z413" s="128"/>
    </row>
    <row r="414" spans="1:26">
      <c r="A414" s="128"/>
      <c r="B414" s="128"/>
      <c r="C414" s="128"/>
      <c r="D414" s="164"/>
      <c r="E414" s="164"/>
      <c r="F414" s="128"/>
      <c r="G414" s="128"/>
      <c r="H414" s="128"/>
      <c r="I414" s="128"/>
      <c r="J414" s="138"/>
      <c r="K414" s="164"/>
      <c r="L414" s="164"/>
      <c r="M414" s="164"/>
      <c r="N414" s="164"/>
      <c r="O414" s="164"/>
      <c r="P414" s="164"/>
      <c r="Q414" s="164"/>
      <c r="R414" s="164"/>
      <c r="S414" s="164"/>
      <c r="T414" s="164"/>
      <c r="U414" s="164"/>
      <c r="V414" s="164"/>
      <c r="W414" s="164"/>
      <c r="X414" s="128"/>
      <c r="Y414" s="128"/>
      <c r="Z414" s="128"/>
    </row>
    <row r="415" spans="1:26">
      <c r="A415" s="128"/>
      <c r="B415" s="128"/>
      <c r="C415" s="128"/>
      <c r="D415" s="164"/>
      <c r="E415" s="164"/>
      <c r="F415" s="128"/>
      <c r="G415" s="128"/>
      <c r="H415" s="128"/>
      <c r="I415" s="128"/>
      <c r="J415" s="138"/>
      <c r="K415" s="164"/>
      <c r="L415" s="164"/>
      <c r="M415" s="164"/>
      <c r="N415" s="164"/>
      <c r="O415" s="164"/>
      <c r="P415" s="164"/>
      <c r="Q415" s="164"/>
      <c r="R415" s="164"/>
      <c r="S415" s="164"/>
      <c r="T415" s="164"/>
      <c r="U415" s="164"/>
      <c r="V415" s="164"/>
      <c r="W415" s="164"/>
      <c r="X415" s="128"/>
      <c r="Y415" s="128"/>
      <c r="Z415" s="128"/>
    </row>
    <row r="416" spans="1:26">
      <c r="A416" s="128"/>
      <c r="B416" s="128"/>
      <c r="C416" s="128"/>
      <c r="D416" s="164"/>
      <c r="E416" s="164"/>
      <c r="F416" s="128"/>
      <c r="G416" s="128"/>
      <c r="H416" s="128"/>
      <c r="I416" s="128"/>
      <c r="J416" s="138"/>
      <c r="K416" s="164"/>
      <c r="L416" s="164"/>
      <c r="M416" s="164"/>
      <c r="N416" s="164"/>
      <c r="O416" s="164"/>
      <c r="P416" s="164"/>
      <c r="Q416" s="164"/>
      <c r="R416" s="164"/>
      <c r="S416" s="164"/>
      <c r="T416" s="164"/>
      <c r="U416" s="164"/>
      <c r="V416" s="164"/>
      <c r="W416" s="164"/>
      <c r="X416" s="128"/>
      <c r="Y416" s="128"/>
      <c r="Z416" s="128"/>
    </row>
    <row r="417" spans="1:26">
      <c r="A417" s="128"/>
      <c r="B417" s="128"/>
      <c r="C417" s="128"/>
      <c r="D417" s="164"/>
      <c r="E417" s="164"/>
      <c r="F417" s="128"/>
      <c r="G417" s="128"/>
      <c r="H417" s="128"/>
      <c r="I417" s="128"/>
      <c r="J417" s="138"/>
      <c r="K417" s="164"/>
      <c r="L417" s="164"/>
      <c r="M417" s="164"/>
      <c r="N417" s="164"/>
      <c r="O417" s="164"/>
      <c r="P417" s="164"/>
      <c r="Q417" s="164"/>
      <c r="R417" s="164"/>
      <c r="S417" s="164"/>
      <c r="T417" s="164"/>
      <c r="U417" s="164"/>
      <c r="V417" s="164"/>
      <c r="W417" s="164"/>
      <c r="X417" s="128"/>
      <c r="Y417" s="128"/>
      <c r="Z417" s="128"/>
    </row>
    <row r="418" spans="1:26">
      <c r="A418" s="128"/>
      <c r="B418" s="128"/>
      <c r="C418" s="128"/>
      <c r="D418" s="164"/>
      <c r="E418" s="164"/>
      <c r="F418" s="128"/>
      <c r="G418" s="128"/>
      <c r="H418" s="128"/>
      <c r="I418" s="128"/>
      <c r="J418" s="138"/>
      <c r="K418" s="164"/>
      <c r="L418" s="164"/>
      <c r="M418" s="164"/>
      <c r="N418" s="164"/>
      <c r="O418" s="164"/>
      <c r="P418" s="164"/>
      <c r="Q418" s="164"/>
      <c r="R418" s="164"/>
      <c r="S418" s="164"/>
      <c r="T418" s="164"/>
      <c r="U418" s="164"/>
      <c r="V418" s="164"/>
      <c r="W418" s="164"/>
      <c r="X418" s="128"/>
      <c r="Y418" s="128"/>
      <c r="Z418" s="128"/>
    </row>
    <row r="419" spans="1:26">
      <c r="A419" s="128"/>
      <c r="B419" s="128"/>
      <c r="C419" s="128"/>
      <c r="D419" s="164"/>
      <c r="E419" s="164"/>
      <c r="F419" s="128"/>
      <c r="G419" s="128"/>
      <c r="H419" s="128"/>
      <c r="I419" s="128"/>
      <c r="J419" s="138"/>
      <c r="K419" s="164"/>
      <c r="L419" s="164"/>
      <c r="M419" s="164"/>
      <c r="N419" s="164"/>
      <c r="O419" s="164"/>
      <c r="P419" s="164"/>
      <c r="Q419" s="164"/>
      <c r="R419" s="164"/>
      <c r="S419" s="164"/>
      <c r="T419" s="164"/>
      <c r="U419" s="164"/>
      <c r="V419" s="164"/>
      <c r="W419" s="164"/>
      <c r="X419" s="128"/>
      <c r="Y419" s="128"/>
      <c r="Z419" s="128"/>
    </row>
    <row r="420" spans="1:26">
      <c r="A420" s="128"/>
      <c r="B420" s="128"/>
      <c r="C420" s="128"/>
      <c r="D420" s="164"/>
      <c r="E420" s="164"/>
      <c r="F420" s="128"/>
      <c r="G420" s="128"/>
      <c r="H420" s="128"/>
      <c r="I420" s="128"/>
      <c r="J420" s="138"/>
      <c r="K420" s="164"/>
      <c r="L420" s="164"/>
      <c r="M420" s="164"/>
      <c r="N420" s="164"/>
      <c r="O420" s="164"/>
      <c r="P420" s="164"/>
      <c r="Q420" s="164"/>
      <c r="R420" s="164"/>
      <c r="S420" s="164"/>
      <c r="T420" s="164"/>
      <c r="U420" s="164"/>
      <c r="V420" s="164"/>
      <c r="W420" s="164"/>
      <c r="X420" s="128"/>
      <c r="Y420" s="128"/>
      <c r="Z420" s="128"/>
    </row>
    <row r="421" spans="1:26">
      <c r="A421" s="128"/>
      <c r="B421" s="128"/>
      <c r="C421" s="128"/>
      <c r="D421" s="164"/>
      <c r="E421" s="164"/>
      <c r="F421" s="128"/>
      <c r="G421" s="128"/>
      <c r="H421" s="128"/>
      <c r="I421" s="128"/>
      <c r="J421" s="138"/>
      <c r="K421" s="164"/>
      <c r="L421" s="164"/>
      <c r="M421" s="164"/>
      <c r="N421" s="164"/>
      <c r="O421" s="164"/>
      <c r="P421" s="164"/>
      <c r="Q421" s="164"/>
      <c r="R421" s="164"/>
      <c r="S421" s="164"/>
      <c r="T421" s="164"/>
      <c r="U421" s="164"/>
      <c r="V421" s="164"/>
      <c r="W421" s="164"/>
      <c r="X421" s="128"/>
      <c r="Y421" s="128"/>
      <c r="Z421" s="128"/>
    </row>
    <row r="422" spans="1:26">
      <c r="A422" s="128"/>
      <c r="B422" s="128"/>
      <c r="C422" s="128"/>
      <c r="D422" s="164"/>
      <c r="E422" s="164"/>
      <c r="F422" s="128"/>
      <c r="G422" s="128"/>
      <c r="H422" s="128"/>
      <c r="I422" s="128"/>
      <c r="J422" s="138"/>
      <c r="K422" s="164"/>
      <c r="L422" s="164"/>
      <c r="M422" s="164"/>
      <c r="N422" s="164"/>
      <c r="O422" s="164"/>
      <c r="P422" s="164"/>
      <c r="Q422" s="164"/>
      <c r="R422" s="164"/>
      <c r="S422" s="164"/>
      <c r="T422" s="164"/>
      <c r="U422" s="164"/>
      <c r="V422" s="164"/>
      <c r="W422" s="164"/>
      <c r="X422" s="128"/>
      <c r="Y422" s="128"/>
      <c r="Z422" s="128"/>
    </row>
    <row r="423" spans="1:26">
      <c r="A423" s="128"/>
      <c r="B423" s="128"/>
      <c r="C423" s="128"/>
      <c r="D423" s="164"/>
      <c r="E423" s="164"/>
      <c r="F423" s="128"/>
      <c r="G423" s="128"/>
      <c r="H423" s="128"/>
      <c r="I423" s="128"/>
      <c r="J423" s="138"/>
      <c r="K423" s="164"/>
      <c r="L423" s="164"/>
      <c r="M423" s="164"/>
      <c r="N423" s="164"/>
      <c r="O423" s="164"/>
      <c r="P423" s="164"/>
      <c r="Q423" s="164"/>
      <c r="R423" s="164"/>
      <c r="S423" s="164"/>
      <c r="T423" s="164"/>
      <c r="U423" s="164"/>
      <c r="V423" s="164"/>
      <c r="W423" s="164"/>
      <c r="X423" s="128"/>
      <c r="Y423" s="128"/>
      <c r="Z423" s="128"/>
    </row>
    <row r="424" spans="1:26">
      <c r="A424" s="128"/>
      <c r="B424" s="128"/>
      <c r="C424" s="128"/>
      <c r="D424" s="164"/>
      <c r="E424" s="164"/>
      <c r="F424" s="128"/>
      <c r="G424" s="128"/>
      <c r="H424" s="128"/>
      <c r="I424" s="128"/>
      <c r="J424" s="138"/>
      <c r="K424" s="164"/>
      <c r="L424" s="164"/>
      <c r="M424" s="164"/>
      <c r="N424" s="164"/>
      <c r="O424" s="164"/>
      <c r="P424" s="164"/>
      <c r="Q424" s="164"/>
      <c r="R424" s="164"/>
      <c r="S424" s="164"/>
      <c r="T424" s="164"/>
      <c r="U424" s="164"/>
      <c r="V424" s="164"/>
      <c r="W424" s="164"/>
      <c r="X424" s="128"/>
      <c r="Y424" s="128"/>
      <c r="Z424" s="128"/>
    </row>
    <row r="425" spans="1:26">
      <c r="A425" s="128"/>
      <c r="B425" s="128"/>
      <c r="C425" s="128"/>
      <c r="D425" s="164"/>
      <c r="E425" s="164"/>
      <c r="F425" s="128"/>
      <c r="G425" s="128"/>
      <c r="H425" s="128"/>
      <c r="I425" s="128"/>
      <c r="J425" s="138"/>
      <c r="K425" s="164"/>
      <c r="L425" s="164"/>
      <c r="M425" s="164"/>
      <c r="N425" s="164"/>
      <c r="O425" s="164"/>
      <c r="P425" s="164"/>
      <c r="Q425" s="164"/>
      <c r="R425" s="164"/>
      <c r="S425" s="164"/>
      <c r="T425" s="164"/>
      <c r="U425" s="164"/>
      <c r="V425" s="164"/>
      <c r="W425" s="164"/>
      <c r="X425" s="128"/>
      <c r="Y425" s="128"/>
      <c r="Z425" s="128"/>
    </row>
    <row r="426" spans="1:26">
      <c r="A426" s="128"/>
      <c r="B426" s="128"/>
      <c r="C426" s="128"/>
      <c r="D426" s="164"/>
      <c r="E426" s="164"/>
      <c r="F426" s="128"/>
      <c r="G426" s="128"/>
      <c r="H426" s="128"/>
      <c r="I426" s="128"/>
      <c r="J426" s="138"/>
      <c r="K426" s="164"/>
      <c r="L426" s="164"/>
      <c r="M426" s="164"/>
      <c r="N426" s="164"/>
      <c r="O426" s="164"/>
      <c r="P426" s="164"/>
      <c r="Q426" s="164"/>
      <c r="R426" s="164"/>
      <c r="S426" s="164"/>
      <c r="T426" s="164"/>
      <c r="U426" s="164"/>
      <c r="V426" s="164"/>
      <c r="W426" s="164"/>
      <c r="X426" s="128"/>
      <c r="Y426" s="128"/>
      <c r="Z426" s="128"/>
    </row>
    <row r="427" spans="1:26">
      <c r="A427" s="128"/>
      <c r="B427" s="128"/>
      <c r="C427" s="128"/>
      <c r="D427" s="164"/>
      <c r="E427" s="164"/>
      <c r="F427" s="128"/>
      <c r="G427" s="128"/>
      <c r="H427" s="128"/>
      <c r="I427" s="128"/>
      <c r="J427" s="138"/>
      <c r="K427" s="164"/>
      <c r="L427" s="164"/>
      <c r="M427" s="164"/>
      <c r="N427" s="164"/>
      <c r="O427" s="164"/>
      <c r="P427" s="164"/>
      <c r="Q427" s="164"/>
      <c r="R427" s="164"/>
      <c r="S427" s="164"/>
      <c r="T427" s="164"/>
      <c r="U427" s="164"/>
      <c r="V427" s="164"/>
      <c r="W427" s="164"/>
      <c r="X427" s="128"/>
      <c r="Y427" s="128"/>
      <c r="Z427" s="128"/>
    </row>
    <row r="428" spans="1:26">
      <c r="A428" s="128"/>
      <c r="B428" s="128"/>
      <c r="C428" s="128"/>
      <c r="D428" s="164"/>
      <c r="E428" s="164"/>
      <c r="F428" s="128"/>
      <c r="G428" s="128"/>
      <c r="H428" s="128"/>
      <c r="I428" s="128"/>
      <c r="J428" s="138"/>
      <c r="K428" s="164"/>
      <c r="L428" s="164"/>
      <c r="M428" s="164"/>
      <c r="N428" s="164"/>
      <c r="O428" s="164"/>
      <c r="P428" s="164"/>
      <c r="Q428" s="164"/>
      <c r="R428" s="164"/>
      <c r="S428" s="164"/>
      <c r="T428" s="164"/>
      <c r="U428" s="164"/>
      <c r="V428" s="164"/>
      <c r="W428" s="164"/>
      <c r="X428" s="128"/>
      <c r="Y428" s="128"/>
      <c r="Z428" s="128"/>
    </row>
    <row r="429" spans="1:26">
      <c r="A429" s="128"/>
      <c r="B429" s="128"/>
      <c r="C429" s="128"/>
      <c r="D429" s="164"/>
      <c r="E429" s="164"/>
      <c r="F429" s="128"/>
      <c r="G429" s="128"/>
      <c r="H429" s="128"/>
      <c r="I429" s="128"/>
      <c r="J429" s="138"/>
      <c r="K429" s="164"/>
      <c r="L429" s="164"/>
      <c r="M429" s="164"/>
      <c r="N429" s="164"/>
      <c r="O429" s="164"/>
      <c r="P429" s="164"/>
      <c r="Q429" s="164"/>
      <c r="R429" s="164"/>
      <c r="S429" s="164"/>
      <c r="T429" s="164"/>
      <c r="U429" s="164"/>
      <c r="V429" s="164"/>
      <c r="W429" s="164"/>
      <c r="X429" s="128"/>
      <c r="Y429" s="128"/>
      <c r="Z429" s="128"/>
    </row>
    <row r="430" spans="1:26">
      <c r="A430" s="128"/>
      <c r="B430" s="128"/>
      <c r="C430" s="128"/>
      <c r="D430" s="164"/>
      <c r="E430" s="164"/>
      <c r="F430" s="128"/>
      <c r="G430" s="128"/>
      <c r="H430" s="128"/>
      <c r="I430" s="128"/>
      <c r="J430" s="138"/>
      <c r="K430" s="164"/>
      <c r="L430" s="164"/>
      <c r="M430" s="164"/>
      <c r="N430" s="164"/>
      <c r="O430" s="164"/>
      <c r="P430" s="164"/>
      <c r="Q430" s="164"/>
      <c r="R430" s="164"/>
      <c r="S430" s="164"/>
      <c r="T430" s="164"/>
      <c r="U430" s="164"/>
      <c r="V430" s="164"/>
      <c r="W430" s="164"/>
      <c r="X430" s="128"/>
      <c r="Y430" s="128"/>
      <c r="Z430" s="128"/>
    </row>
    <row r="431" spans="1:26">
      <c r="A431" s="128"/>
      <c r="B431" s="128"/>
      <c r="C431" s="128"/>
      <c r="D431" s="164"/>
      <c r="E431" s="164"/>
      <c r="F431" s="128"/>
      <c r="G431" s="128"/>
      <c r="H431" s="128"/>
      <c r="I431" s="128"/>
      <c r="J431" s="138"/>
      <c r="K431" s="164"/>
      <c r="L431" s="164"/>
      <c r="M431" s="164"/>
      <c r="N431" s="164"/>
      <c r="O431" s="164"/>
      <c r="P431" s="164"/>
      <c r="Q431" s="164"/>
      <c r="R431" s="164"/>
      <c r="S431" s="164"/>
      <c r="T431" s="164"/>
      <c r="U431" s="164"/>
      <c r="V431" s="164"/>
      <c r="W431" s="164"/>
      <c r="X431" s="128"/>
      <c r="Y431" s="128"/>
      <c r="Z431" s="128"/>
    </row>
    <row r="432" spans="1:26">
      <c r="A432" s="128"/>
      <c r="B432" s="128"/>
      <c r="C432" s="128"/>
      <c r="D432" s="164"/>
      <c r="E432" s="164"/>
      <c r="F432" s="128"/>
      <c r="G432" s="128"/>
      <c r="H432" s="128"/>
      <c r="I432" s="128"/>
      <c r="J432" s="138"/>
      <c r="K432" s="164"/>
      <c r="L432" s="164"/>
      <c r="M432" s="164"/>
      <c r="N432" s="164"/>
      <c r="O432" s="164"/>
      <c r="P432" s="164"/>
      <c r="Q432" s="164"/>
      <c r="R432" s="164"/>
      <c r="S432" s="164"/>
      <c r="T432" s="164"/>
      <c r="U432" s="164"/>
      <c r="V432" s="164"/>
      <c r="W432" s="164"/>
      <c r="X432" s="128"/>
      <c r="Y432" s="128"/>
      <c r="Z432" s="128"/>
    </row>
    <row r="433" spans="1:26">
      <c r="A433" s="128"/>
      <c r="B433" s="128"/>
      <c r="C433" s="128"/>
      <c r="D433" s="164"/>
      <c r="E433" s="164"/>
      <c r="F433" s="128"/>
      <c r="G433" s="128"/>
      <c r="H433" s="128"/>
      <c r="I433" s="128"/>
      <c r="J433" s="138"/>
      <c r="K433" s="164"/>
      <c r="L433" s="164"/>
      <c r="M433" s="164"/>
      <c r="N433" s="164"/>
      <c r="O433" s="164"/>
      <c r="P433" s="164"/>
      <c r="Q433" s="164"/>
      <c r="R433" s="164"/>
      <c r="S433" s="164"/>
      <c r="T433" s="164"/>
      <c r="U433" s="164"/>
      <c r="V433" s="164"/>
      <c r="W433" s="164"/>
      <c r="X433" s="128"/>
      <c r="Y433" s="128"/>
      <c r="Z433" s="128"/>
    </row>
    <row r="434" spans="1:26">
      <c r="A434" s="128"/>
      <c r="B434" s="128"/>
      <c r="C434" s="128"/>
      <c r="D434" s="164"/>
      <c r="E434" s="164"/>
      <c r="F434" s="128"/>
      <c r="G434" s="128"/>
      <c r="H434" s="128"/>
      <c r="I434" s="128"/>
      <c r="J434" s="138"/>
      <c r="K434" s="164"/>
      <c r="L434" s="164"/>
      <c r="M434" s="164"/>
      <c r="N434" s="164"/>
      <c r="O434" s="164"/>
      <c r="P434" s="164"/>
      <c r="Q434" s="164"/>
      <c r="R434" s="164"/>
      <c r="S434" s="164"/>
      <c r="T434" s="164"/>
      <c r="U434" s="164"/>
      <c r="V434" s="164"/>
      <c r="W434" s="164"/>
      <c r="X434" s="128"/>
      <c r="Y434" s="128"/>
      <c r="Z434" s="128"/>
    </row>
    <row r="435" spans="1:26">
      <c r="A435" s="128"/>
      <c r="B435" s="128"/>
      <c r="C435" s="128"/>
      <c r="D435" s="164"/>
      <c r="E435" s="164"/>
      <c r="F435" s="128"/>
      <c r="G435" s="128"/>
      <c r="H435" s="128"/>
      <c r="I435" s="128"/>
      <c r="J435" s="138"/>
      <c r="K435" s="164"/>
      <c r="L435" s="164"/>
      <c r="M435" s="164"/>
      <c r="N435" s="164"/>
      <c r="O435" s="164"/>
      <c r="P435" s="164"/>
      <c r="Q435" s="164"/>
      <c r="R435" s="164"/>
      <c r="S435" s="164"/>
      <c r="T435" s="164"/>
      <c r="U435" s="164"/>
      <c r="V435" s="164"/>
      <c r="W435" s="164"/>
      <c r="X435" s="128"/>
      <c r="Y435" s="128"/>
      <c r="Z435" s="128"/>
    </row>
    <row r="436" spans="1:26">
      <c r="A436" s="128"/>
      <c r="B436" s="128"/>
      <c r="C436" s="128"/>
      <c r="D436" s="164"/>
      <c r="E436" s="164"/>
      <c r="F436" s="128"/>
      <c r="G436" s="128"/>
      <c r="H436" s="128"/>
      <c r="I436" s="128"/>
      <c r="J436" s="138"/>
      <c r="K436" s="164"/>
      <c r="L436" s="164"/>
      <c r="M436" s="164"/>
      <c r="N436" s="164"/>
      <c r="O436" s="164"/>
      <c r="P436" s="164"/>
      <c r="Q436" s="164"/>
      <c r="R436" s="164"/>
      <c r="S436" s="164"/>
      <c r="T436" s="164"/>
      <c r="U436" s="164"/>
      <c r="V436" s="164"/>
      <c r="W436" s="164"/>
      <c r="X436" s="128"/>
      <c r="Y436" s="128"/>
      <c r="Z436" s="128"/>
    </row>
    <row r="437" spans="1:26">
      <c r="A437" s="128"/>
      <c r="B437" s="128"/>
      <c r="C437" s="128"/>
      <c r="D437" s="164"/>
      <c r="E437" s="164"/>
      <c r="F437" s="128"/>
      <c r="G437" s="128"/>
      <c r="H437" s="128"/>
      <c r="I437" s="128"/>
      <c r="J437" s="138"/>
      <c r="K437" s="164"/>
      <c r="L437" s="164"/>
      <c r="M437" s="164"/>
      <c r="N437" s="164"/>
      <c r="O437" s="164"/>
      <c r="P437" s="164"/>
      <c r="Q437" s="164"/>
      <c r="R437" s="164"/>
      <c r="S437" s="164"/>
      <c r="T437" s="164"/>
      <c r="U437" s="164"/>
      <c r="V437" s="164"/>
      <c r="W437" s="164"/>
      <c r="X437" s="128"/>
      <c r="Y437" s="128"/>
      <c r="Z437" s="128"/>
    </row>
    <row r="438" spans="1:26">
      <c r="A438" s="128"/>
      <c r="B438" s="128"/>
      <c r="C438" s="128"/>
      <c r="D438" s="164"/>
      <c r="E438" s="164"/>
      <c r="F438" s="128"/>
      <c r="G438" s="128"/>
      <c r="H438" s="128"/>
      <c r="I438" s="128"/>
      <c r="J438" s="138"/>
      <c r="K438" s="164"/>
      <c r="L438" s="164"/>
      <c r="M438" s="164"/>
      <c r="N438" s="164"/>
      <c r="O438" s="164"/>
      <c r="P438" s="164"/>
      <c r="Q438" s="164"/>
      <c r="R438" s="164"/>
      <c r="S438" s="164"/>
      <c r="T438" s="164"/>
      <c r="U438" s="164"/>
      <c r="V438" s="164"/>
      <c r="W438" s="164"/>
      <c r="X438" s="128"/>
      <c r="Y438" s="128"/>
      <c r="Z438" s="128"/>
    </row>
    <row r="439" spans="1:26">
      <c r="A439" s="128"/>
      <c r="B439" s="128"/>
      <c r="C439" s="128"/>
      <c r="D439" s="164"/>
      <c r="E439" s="164"/>
      <c r="F439" s="128"/>
      <c r="G439" s="128"/>
      <c r="H439" s="128"/>
      <c r="I439" s="128"/>
      <c r="J439" s="138"/>
      <c r="K439" s="164"/>
      <c r="L439" s="164"/>
      <c r="M439" s="164"/>
      <c r="N439" s="164"/>
      <c r="O439" s="164"/>
      <c r="P439" s="164"/>
      <c r="Q439" s="164"/>
      <c r="R439" s="164"/>
      <c r="S439" s="164"/>
      <c r="T439" s="164"/>
      <c r="U439" s="164"/>
      <c r="V439" s="164"/>
      <c r="W439" s="164"/>
      <c r="X439" s="128"/>
      <c r="Y439" s="128"/>
      <c r="Z439" s="128"/>
    </row>
    <row r="440" spans="1:26">
      <c r="A440" s="128"/>
      <c r="B440" s="128"/>
      <c r="C440" s="128"/>
      <c r="D440" s="164"/>
      <c r="E440" s="164"/>
      <c r="F440" s="128"/>
      <c r="G440" s="128"/>
      <c r="H440" s="128"/>
      <c r="I440" s="128"/>
      <c r="J440" s="138"/>
      <c r="K440" s="164"/>
      <c r="L440" s="164"/>
      <c r="M440" s="164"/>
      <c r="N440" s="164"/>
      <c r="O440" s="164"/>
      <c r="P440" s="164"/>
      <c r="Q440" s="164"/>
      <c r="R440" s="164"/>
      <c r="S440" s="164"/>
      <c r="T440" s="164"/>
      <c r="U440" s="164"/>
      <c r="V440" s="164"/>
      <c r="W440" s="164"/>
      <c r="X440" s="128"/>
      <c r="Y440" s="128"/>
      <c r="Z440" s="128"/>
    </row>
    <row r="441" spans="1:26">
      <c r="A441" s="128"/>
      <c r="B441" s="128"/>
      <c r="C441" s="128"/>
      <c r="D441" s="164"/>
      <c r="E441" s="164"/>
      <c r="F441" s="128"/>
      <c r="G441" s="128"/>
      <c r="H441" s="128"/>
      <c r="I441" s="128"/>
      <c r="J441" s="138"/>
      <c r="K441" s="164"/>
      <c r="L441" s="164"/>
      <c r="M441" s="164"/>
      <c r="N441" s="164"/>
      <c r="O441" s="164"/>
      <c r="P441" s="164"/>
      <c r="Q441" s="164"/>
      <c r="R441" s="164"/>
      <c r="S441" s="164"/>
      <c r="T441" s="164"/>
      <c r="U441" s="164"/>
      <c r="V441" s="164"/>
      <c r="W441" s="164"/>
      <c r="X441" s="128"/>
      <c r="Y441" s="128"/>
      <c r="Z441" s="128"/>
    </row>
    <row r="442" spans="1:26">
      <c r="A442" s="128"/>
      <c r="B442" s="128"/>
      <c r="C442" s="128"/>
      <c r="D442" s="164"/>
      <c r="E442" s="164"/>
      <c r="F442" s="128"/>
      <c r="G442" s="128"/>
      <c r="H442" s="128"/>
      <c r="I442" s="128"/>
      <c r="J442" s="138"/>
      <c r="K442" s="164"/>
      <c r="L442" s="164"/>
      <c r="M442" s="164"/>
      <c r="N442" s="164"/>
      <c r="O442" s="164"/>
      <c r="P442" s="164"/>
      <c r="Q442" s="164"/>
      <c r="R442" s="164"/>
      <c r="S442" s="164"/>
      <c r="T442" s="164"/>
      <c r="U442" s="164"/>
      <c r="V442" s="164"/>
      <c r="W442" s="164"/>
      <c r="X442" s="128"/>
      <c r="Y442" s="128"/>
      <c r="Z442" s="128"/>
    </row>
    <row r="443" spans="1:26">
      <c r="A443" s="128"/>
      <c r="B443" s="128"/>
      <c r="C443" s="128"/>
      <c r="D443" s="164"/>
      <c r="E443" s="164"/>
      <c r="F443" s="128"/>
      <c r="G443" s="128"/>
      <c r="H443" s="128"/>
      <c r="I443" s="128"/>
      <c r="J443" s="138"/>
      <c r="K443" s="164"/>
      <c r="L443" s="164"/>
      <c r="M443" s="164"/>
      <c r="N443" s="164"/>
      <c r="O443" s="164"/>
      <c r="P443" s="164"/>
      <c r="Q443" s="164"/>
      <c r="R443" s="164"/>
      <c r="S443" s="164"/>
      <c r="T443" s="164"/>
      <c r="U443" s="164"/>
      <c r="V443" s="164"/>
      <c r="W443" s="164"/>
      <c r="X443" s="128"/>
      <c r="Y443" s="128"/>
      <c r="Z443" s="128"/>
    </row>
    <row r="444" spans="1:26">
      <c r="A444" s="128"/>
      <c r="B444" s="128"/>
      <c r="C444" s="128"/>
      <c r="D444" s="164"/>
      <c r="E444" s="164"/>
      <c r="F444" s="128"/>
      <c r="G444" s="128"/>
      <c r="H444" s="128"/>
      <c r="I444" s="128"/>
      <c r="J444" s="138"/>
      <c r="K444" s="164"/>
      <c r="L444" s="164"/>
      <c r="M444" s="164"/>
      <c r="N444" s="164"/>
      <c r="O444" s="164"/>
      <c r="P444" s="164"/>
      <c r="Q444" s="164"/>
      <c r="R444" s="164"/>
      <c r="S444" s="164"/>
      <c r="T444" s="164"/>
      <c r="U444" s="164"/>
      <c r="V444" s="164"/>
      <c r="W444" s="164"/>
      <c r="X444" s="128"/>
      <c r="Y444" s="128"/>
      <c r="Z444" s="128"/>
    </row>
    <row r="445" spans="1:26">
      <c r="A445" s="128"/>
      <c r="B445" s="128"/>
      <c r="C445" s="128"/>
      <c r="D445" s="164"/>
      <c r="E445" s="164"/>
      <c r="F445" s="128"/>
      <c r="G445" s="128"/>
      <c r="H445" s="128"/>
      <c r="I445" s="128"/>
      <c r="J445" s="138"/>
      <c r="K445" s="164"/>
      <c r="L445" s="164"/>
      <c r="M445" s="164"/>
      <c r="N445" s="164"/>
      <c r="O445" s="164"/>
      <c r="P445" s="164"/>
      <c r="Q445" s="164"/>
      <c r="R445" s="164"/>
      <c r="S445" s="164"/>
      <c r="T445" s="164"/>
      <c r="U445" s="164"/>
      <c r="V445" s="164"/>
      <c r="W445" s="164"/>
      <c r="X445" s="128"/>
      <c r="Y445" s="128"/>
      <c r="Z445" s="128"/>
    </row>
    <row r="446" spans="1:26">
      <c r="A446" s="128"/>
      <c r="B446" s="128"/>
      <c r="C446" s="128"/>
      <c r="D446" s="164"/>
      <c r="E446" s="164"/>
      <c r="F446" s="128"/>
      <c r="G446" s="128"/>
      <c r="H446" s="128"/>
      <c r="I446" s="128"/>
      <c r="J446" s="138"/>
      <c r="K446" s="164"/>
      <c r="L446" s="164"/>
      <c r="M446" s="164"/>
      <c r="N446" s="164"/>
      <c r="O446" s="164"/>
      <c r="P446" s="164"/>
      <c r="Q446" s="164"/>
      <c r="R446" s="164"/>
      <c r="S446" s="164"/>
      <c r="T446" s="164"/>
      <c r="U446" s="164"/>
      <c r="V446" s="164"/>
      <c r="W446" s="164"/>
      <c r="X446" s="128"/>
      <c r="Y446" s="128"/>
      <c r="Z446" s="128"/>
    </row>
    <row r="447" spans="1:26">
      <c r="A447" s="128"/>
      <c r="B447" s="128"/>
      <c r="C447" s="128"/>
      <c r="D447" s="164"/>
      <c r="E447" s="164"/>
      <c r="F447" s="128"/>
      <c r="G447" s="128"/>
      <c r="H447" s="128"/>
      <c r="I447" s="128"/>
      <c r="J447" s="138"/>
      <c r="K447" s="164"/>
      <c r="L447" s="164"/>
      <c r="M447" s="164"/>
      <c r="N447" s="164"/>
      <c r="O447" s="164"/>
      <c r="P447" s="164"/>
      <c r="Q447" s="164"/>
      <c r="R447" s="164"/>
      <c r="S447" s="164"/>
      <c r="T447" s="164"/>
      <c r="U447" s="164"/>
      <c r="V447" s="164"/>
      <c r="W447" s="164"/>
      <c r="X447" s="128"/>
      <c r="Y447" s="128"/>
      <c r="Z447" s="128"/>
    </row>
    <row r="448" spans="1:26">
      <c r="A448" s="128"/>
      <c r="B448" s="128"/>
      <c r="C448" s="128"/>
      <c r="D448" s="164"/>
      <c r="E448" s="164"/>
      <c r="F448" s="128"/>
      <c r="G448" s="128"/>
      <c r="H448" s="128"/>
      <c r="I448" s="128"/>
      <c r="J448" s="138"/>
      <c r="K448" s="164"/>
      <c r="L448" s="164"/>
      <c r="M448" s="164"/>
      <c r="N448" s="164"/>
      <c r="O448" s="164"/>
      <c r="P448" s="164"/>
      <c r="Q448" s="164"/>
      <c r="R448" s="164"/>
      <c r="S448" s="164"/>
      <c r="T448" s="164"/>
      <c r="U448" s="164"/>
      <c r="V448" s="164"/>
      <c r="W448" s="164"/>
      <c r="X448" s="128"/>
      <c r="Y448" s="128"/>
      <c r="Z448" s="128"/>
    </row>
    <row r="449" spans="1:26">
      <c r="A449" s="128"/>
      <c r="B449" s="128"/>
      <c r="C449" s="128"/>
      <c r="D449" s="164"/>
      <c r="E449" s="164"/>
      <c r="F449" s="128"/>
      <c r="G449" s="128"/>
      <c r="H449" s="128"/>
      <c r="I449" s="128"/>
      <c r="J449" s="138"/>
      <c r="K449" s="164"/>
      <c r="L449" s="164"/>
      <c r="M449" s="164"/>
      <c r="N449" s="164"/>
      <c r="O449" s="164"/>
      <c r="P449" s="164"/>
      <c r="Q449" s="164"/>
      <c r="R449" s="164"/>
      <c r="S449" s="164"/>
      <c r="T449" s="164"/>
      <c r="U449" s="164"/>
      <c r="V449" s="164"/>
      <c r="W449" s="164"/>
      <c r="X449" s="128"/>
      <c r="Y449" s="128"/>
      <c r="Z449" s="128"/>
    </row>
    <row r="450" spans="1:26">
      <c r="A450" s="128"/>
      <c r="B450" s="128"/>
      <c r="C450" s="128"/>
      <c r="D450" s="164"/>
      <c r="E450" s="164"/>
      <c r="F450" s="128"/>
      <c r="G450" s="128"/>
      <c r="H450" s="128"/>
      <c r="I450" s="128"/>
      <c r="J450" s="138"/>
      <c r="K450" s="164"/>
      <c r="L450" s="164"/>
      <c r="M450" s="164"/>
      <c r="N450" s="164"/>
      <c r="O450" s="164"/>
      <c r="P450" s="164"/>
      <c r="Q450" s="164"/>
      <c r="R450" s="164"/>
      <c r="S450" s="164"/>
      <c r="T450" s="164"/>
      <c r="U450" s="164"/>
      <c r="V450" s="164"/>
      <c r="W450" s="164"/>
      <c r="X450" s="128"/>
      <c r="Y450" s="128"/>
      <c r="Z450" s="128"/>
    </row>
    <row r="451" spans="1:26">
      <c r="A451" s="128"/>
      <c r="B451" s="128"/>
      <c r="C451" s="128"/>
      <c r="D451" s="164"/>
      <c r="E451" s="164"/>
      <c r="F451" s="128"/>
      <c r="G451" s="128"/>
      <c r="H451" s="128"/>
      <c r="I451" s="128"/>
      <c r="J451" s="138"/>
      <c r="K451" s="164"/>
      <c r="L451" s="164"/>
      <c r="M451" s="164"/>
      <c r="N451" s="164"/>
      <c r="O451" s="164"/>
      <c r="P451" s="164"/>
      <c r="Q451" s="164"/>
      <c r="R451" s="164"/>
      <c r="S451" s="164"/>
      <c r="T451" s="164"/>
      <c r="U451" s="164"/>
      <c r="V451" s="164"/>
      <c r="W451" s="164"/>
      <c r="X451" s="128"/>
      <c r="Y451" s="128"/>
      <c r="Z451" s="128"/>
    </row>
    <row r="452" spans="1:26">
      <c r="A452" s="128"/>
      <c r="B452" s="128"/>
      <c r="C452" s="128"/>
      <c r="D452" s="164"/>
      <c r="E452" s="164"/>
      <c r="F452" s="128"/>
      <c r="G452" s="128"/>
      <c r="H452" s="128"/>
      <c r="I452" s="128"/>
      <c r="J452" s="138"/>
      <c r="K452" s="164"/>
      <c r="L452" s="164"/>
      <c r="M452" s="164"/>
      <c r="N452" s="164"/>
      <c r="O452" s="164"/>
      <c r="P452" s="164"/>
      <c r="Q452" s="164"/>
      <c r="R452" s="164"/>
      <c r="S452" s="164"/>
      <c r="T452" s="164"/>
      <c r="U452" s="164"/>
      <c r="V452" s="164"/>
      <c r="W452" s="164"/>
      <c r="X452" s="128"/>
      <c r="Y452" s="128"/>
      <c r="Z452" s="128"/>
    </row>
    <row r="453" spans="1:26">
      <c r="A453" s="128"/>
      <c r="B453" s="128"/>
      <c r="C453" s="128"/>
      <c r="D453" s="164"/>
      <c r="E453" s="164"/>
      <c r="F453" s="128"/>
      <c r="G453" s="128"/>
      <c r="H453" s="128"/>
      <c r="I453" s="128"/>
      <c r="J453" s="138"/>
      <c r="K453" s="164"/>
      <c r="L453" s="164"/>
      <c r="M453" s="164"/>
      <c r="N453" s="164"/>
      <c r="O453" s="164"/>
      <c r="P453" s="164"/>
      <c r="Q453" s="164"/>
      <c r="R453" s="164"/>
      <c r="S453" s="164"/>
      <c r="T453" s="164"/>
      <c r="U453" s="164"/>
      <c r="V453" s="164"/>
      <c r="W453" s="164"/>
      <c r="X453" s="128"/>
      <c r="Y453" s="128"/>
      <c r="Z453" s="128"/>
    </row>
    <row r="454" spans="1:26">
      <c r="A454" s="128"/>
      <c r="B454" s="128"/>
      <c r="C454" s="128"/>
      <c r="D454" s="164"/>
      <c r="E454" s="164"/>
      <c r="F454" s="128"/>
      <c r="G454" s="128"/>
      <c r="H454" s="128"/>
      <c r="I454" s="128"/>
      <c r="J454" s="138"/>
      <c r="K454" s="164"/>
      <c r="L454" s="164"/>
      <c r="M454" s="164"/>
      <c r="N454" s="164"/>
      <c r="O454" s="164"/>
      <c r="P454" s="164"/>
      <c r="Q454" s="164"/>
      <c r="R454" s="164"/>
      <c r="S454" s="164"/>
      <c r="T454" s="164"/>
      <c r="U454" s="164"/>
      <c r="V454" s="164"/>
      <c r="W454" s="164"/>
      <c r="X454" s="128"/>
      <c r="Y454" s="128"/>
      <c r="Z454" s="128"/>
    </row>
    <row r="455" spans="1:26">
      <c r="A455" s="128"/>
      <c r="B455" s="128"/>
      <c r="C455" s="128"/>
      <c r="D455" s="164"/>
      <c r="E455" s="164"/>
      <c r="F455" s="128"/>
      <c r="G455" s="128"/>
      <c r="H455" s="128"/>
      <c r="I455" s="128"/>
      <c r="J455" s="138"/>
      <c r="K455" s="164"/>
      <c r="L455" s="164"/>
      <c r="M455" s="164"/>
      <c r="N455" s="164"/>
      <c r="O455" s="164"/>
      <c r="P455" s="164"/>
      <c r="Q455" s="164"/>
      <c r="R455" s="164"/>
      <c r="S455" s="164"/>
      <c r="T455" s="164"/>
      <c r="U455" s="164"/>
      <c r="V455" s="164"/>
      <c r="W455" s="164"/>
      <c r="X455" s="128"/>
      <c r="Y455" s="128"/>
      <c r="Z455" s="128"/>
    </row>
    <row r="456" spans="1:26">
      <c r="A456" s="128"/>
      <c r="B456" s="128"/>
      <c r="C456" s="128"/>
      <c r="D456" s="164"/>
      <c r="E456" s="164"/>
      <c r="F456" s="128"/>
      <c r="G456" s="128"/>
      <c r="H456" s="128"/>
      <c r="I456" s="128"/>
      <c r="J456" s="138"/>
      <c r="K456" s="164"/>
      <c r="L456" s="164"/>
      <c r="M456" s="164"/>
      <c r="N456" s="164"/>
      <c r="O456" s="164"/>
      <c r="P456" s="164"/>
      <c r="Q456" s="164"/>
      <c r="R456" s="164"/>
      <c r="S456" s="164"/>
      <c r="T456" s="164"/>
      <c r="U456" s="164"/>
      <c r="V456" s="164"/>
      <c r="W456" s="164"/>
      <c r="X456" s="128"/>
      <c r="Y456" s="128"/>
      <c r="Z456" s="128"/>
    </row>
    <row r="457" spans="1:26">
      <c r="A457" s="128"/>
      <c r="B457" s="128"/>
      <c r="C457" s="128"/>
      <c r="D457" s="164"/>
      <c r="E457" s="164"/>
      <c r="F457" s="128"/>
      <c r="G457" s="128"/>
      <c r="H457" s="128"/>
      <c r="I457" s="128"/>
      <c r="J457" s="138"/>
      <c r="K457" s="164"/>
      <c r="L457" s="164"/>
      <c r="M457" s="164"/>
      <c r="N457" s="164"/>
      <c r="O457" s="164"/>
      <c r="P457" s="164"/>
      <c r="Q457" s="164"/>
      <c r="R457" s="164"/>
      <c r="S457" s="164"/>
      <c r="T457" s="164"/>
      <c r="U457" s="164"/>
      <c r="V457" s="164"/>
      <c r="W457" s="164"/>
      <c r="X457" s="128"/>
      <c r="Y457" s="128"/>
      <c r="Z457" s="128"/>
    </row>
    <row r="458" spans="1:26">
      <c r="A458" s="128"/>
      <c r="B458" s="128"/>
      <c r="C458" s="128"/>
      <c r="D458" s="164"/>
      <c r="E458" s="164"/>
      <c r="F458" s="128"/>
      <c r="G458" s="128"/>
      <c r="H458" s="128"/>
      <c r="I458" s="128"/>
      <c r="J458" s="138"/>
      <c r="K458" s="164"/>
      <c r="L458" s="164"/>
      <c r="M458" s="164"/>
      <c r="N458" s="164"/>
      <c r="O458" s="164"/>
      <c r="P458" s="164"/>
      <c r="Q458" s="164"/>
      <c r="R458" s="164"/>
      <c r="S458" s="164"/>
      <c r="T458" s="164"/>
      <c r="U458" s="164"/>
      <c r="V458" s="164"/>
      <c r="W458" s="164"/>
      <c r="X458" s="128"/>
      <c r="Y458" s="128"/>
      <c r="Z458" s="128"/>
    </row>
    <row r="459" spans="1:26">
      <c r="A459" s="128"/>
      <c r="B459" s="128"/>
      <c r="C459" s="128"/>
      <c r="D459" s="164"/>
      <c r="E459" s="164"/>
      <c r="F459" s="128"/>
      <c r="G459" s="128"/>
      <c r="H459" s="128"/>
      <c r="I459" s="128"/>
      <c r="J459" s="138"/>
      <c r="K459" s="164"/>
      <c r="L459" s="164"/>
      <c r="M459" s="164"/>
      <c r="N459" s="164"/>
      <c r="O459" s="164"/>
      <c r="P459" s="164"/>
      <c r="Q459" s="164"/>
      <c r="R459" s="164"/>
      <c r="S459" s="164"/>
      <c r="T459" s="164"/>
      <c r="U459" s="164"/>
      <c r="V459" s="164"/>
      <c r="W459" s="164"/>
      <c r="X459" s="128"/>
      <c r="Y459" s="128"/>
      <c r="Z459" s="128"/>
    </row>
    <row r="460" spans="1:26">
      <c r="A460" s="128"/>
      <c r="B460" s="128"/>
      <c r="C460" s="128"/>
      <c r="D460" s="164"/>
      <c r="E460" s="164"/>
      <c r="F460" s="128"/>
      <c r="G460" s="128"/>
      <c r="H460" s="128"/>
      <c r="I460" s="128"/>
      <c r="J460" s="138"/>
      <c r="K460" s="164"/>
      <c r="L460" s="164"/>
      <c r="M460" s="164"/>
      <c r="N460" s="164"/>
      <c r="O460" s="164"/>
      <c r="P460" s="164"/>
      <c r="Q460" s="164"/>
      <c r="R460" s="164"/>
      <c r="S460" s="164"/>
      <c r="T460" s="164"/>
      <c r="U460" s="164"/>
      <c r="V460" s="164"/>
      <c r="W460" s="164"/>
      <c r="X460" s="128"/>
      <c r="Y460" s="128"/>
      <c r="Z460" s="128"/>
    </row>
    <row r="461" spans="1:26">
      <c r="A461" s="128"/>
      <c r="B461" s="128"/>
      <c r="C461" s="128"/>
      <c r="D461" s="164"/>
      <c r="E461" s="164"/>
      <c r="F461" s="128"/>
      <c r="G461" s="128"/>
      <c r="H461" s="128"/>
      <c r="I461" s="128"/>
      <c r="J461" s="138"/>
      <c r="K461" s="164"/>
      <c r="L461" s="164"/>
      <c r="M461" s="164"/>
      <c r="N461" s="164"/>
      <c r="O461" s="164"/>
      <c r="P461" s="164"/>
      <c r="Q461" s="164"/>
      <c r="R461" s="164"/>
      <c r="S461" s="164"/>
      <c r="T461" s="164"/>
      <c r="U461" s="164"/>
      <c r="V461" s="164"/>
      <c r="W461" s="164"/>
      <c r="X461" s="128"/>
      <c r="Y461" s="128"/>
      <c r="Z461" s="128"/>
    </row>
    <row r="462" spans="1:26">
      <c r="A462" s="128"/>
      <c r="B462" s="128"/>
      <c r="C462" s="128"/>
      <c r="D462" s="164"/>
      <c r="E462" s="164"/>
      <c r="F462" s="128"/>
      <c r="G462" s="128"/>
      <c r="H462" s="128"/>
      <c r="I462" s="128"/>
      <c r="J462" s="138"/>
      <c r="K462" s="164"/>
      <c r="L462" s="164"/>
      <c r="M462" s="164"/>
      <c r="N462" s="164"/>
      <c r="O462" s="164"/>
      <c r="P462" s="164"/>
      <c r="Q462" s="164"/>
      <c r="R462" s="164"/>
      <c r="S462" s="164"/>
      <c r="T462" s="164"/>
      <c r="U462" s="164"/>
      <c r="V462" s="164"/>
      <c r="W462" s="164"/>
      <c r="X462" s="128"/>
      <c r="Y462" s="128"/>
      <c r="Z462" s="128"/>
    </row>
    <row r="463" spans="1:26">
      <c r="A463" s="128"/>
      <c r="B463" s="128"/>
      <c r="C463" s="128"/>
      <c r="D463" s="164"/>
      <c r="E463" s="164"/>
      <c r="F463" s="128"/>
      <c r="G463" s="128"/>
      <c r="H463" s="128"/>
      <c r="I463" s="128"/>
      <c r="J463" s="138"/>
      <c r="K463" s="164"/>
      <c r="L463" s="164"/>
      <c r="M463" s="164"/>
      <c r="N463" s="164"/>
      <c r="O463" s="164"/>
      <c r="P463" s="164"/>
      <c r="Q463" s="164"/>
      <c r="R463" s="164"/>
      <c r="S463" s="164"/>
      <c r="T463" s="164"/>
      <c r="U463" s="164"/>
      <c r="V463" s="164"/>
      <c r="W463" s="164"/>
      <c r="X463" s="128"/>
      <c r="Y463" s="128"/>
      <c r="Z463" s="128"/>
    </row>
    <row r="464" spans="1:26">
      <c r="A464" s="128"/>
      <c r="B464" s="128"/>
      <c r="C464" s="128"/>
      <c r="D464" s="164"/>
      <c r="E464" s="164"/>
      <c r="F464" s="128"/>
      <c r="G464" s="128"/>
      <c r="H464" s="128"/>
      <c r="I464" s="128"/>
      <c r="J464" s="138"/>
      <c r="K464" s="164"/>
      <c r="L464" s="164"/>
      <c r="M464" s="164"/>
      <c r="N464" s="164"/>
      <c r="O464" s="164"/>
      <c r="P464" s="164"/>
      <c r="Q464" s="164"/>
      <c r="R464" s="164"/>
      <c r="S464" s="164"/>
      <c r="T464" s="164"/>
      <c r="U464" s="164"/>
      <c r="V464" s="164"/>
      <c r="W464" s="164"/>
      <c r="X464" s="128"/>
      <c r="Y464" s="128"/>
      <c r="Z464" s="128"/>
    </row>
    <row r="465" spans="1:26">
      <c r="A465" s="128"/>
      <c r="B465" s="128"/>
      <c r="C465" s="128"/>
      <c r="D465" s="164"/>
      <c r="E465" s="164"/>
      <c r="F465" s="128"/>
      <c r="G465" s="128"/>
      <c r="H465" s="128"/>
      <c r="I465" s="128"/>
      <c r="J465" s="138"/>
      <c r="K465" s="164"/>
      <c r="L465" s="164"/>
      <c r="M465" s="164"/>
      <c r="N465" s="164"/>
      <c r="O465" s="164"/>
      <c r="P465" s="164"/>
      <c r="Q465" s="164"/>
      <c r="R465" s="164"/>
      <c r="S465" s="164"/>
      <c r="T465" s="164"/>
      <c r="U465" s="164"/>
      <c r="V465" s="164"/>
      <c r="W465" s="164"/>
      <c r="X465" s="128"/>
      <c r="Y465" s="128"/>
      <c r="Z465" s="128"/>
    </row>
    <row r="466" spans="1:26">
      <c r="A466" s="128"/>
      <c r="B466" s="128"/>
      <c r="C466" s="128"/>
      <c r="D466" s="164"/>
      <c r="E466" s="164"/>
      <c r="F466" s="128"/>
      <c r="G466" s="128"/>
      <c r="H466" s="128"/>
      <c r="I466" s="128"/>
      <c r="J466" s="138"/>
      <c r="K466" s="164"/>
      <c r="L466" s="164"/>
      <c r="M466" s="164"/>
      <c r="N466" s="164"/>
      <c r="O466" s="164"/>
      <c r="P466" s="164"/>
      <c r="Q466" s="164"/>
      <c r="R466" s="164"/>
      <c r="S466" s="164"/>
      <c r="T466" s="164"/>
      <c r="U466" s="164"/>
      <c r="V466" s="164"/>
      <c r="W466" s="164"/>
      <c r="X466" s="128"/>
      <c r="Y466" s="128"/>
      <c r="Z466" s="128"/>
    </row>
    <row r="467" spans="1:26">
      <c r="A467" s="128"/>
      <c r="B467" s="128"/>
      <c r="C467" s="128"/>
      <c r="D467" s="164"/>
      <c r="E467" s="164"/>
      <c r="F467" s="128"/>
      <c r="G467" s="128"/>
      <c r="H467" s="128"/>
      <c r="I467" s="128"/>
      <c r="J467" s="138"/>
      <c r="K467" s="164"/>
      <c r="L467" s="164"/>
      <c r="M467" s="164"/>
      <c r="N467" s="164"/>
      <c r="O467" s="164"/>
      <c r="P467" s="164"/>
      <c r="Q467" s="164"/>
      <c r="R467" s="164"/>
      <c r="S467" s="164"/>
      <c r="T467" s="164"/>
      <c r="U467" s="164"/>
      <c r="V467" s="164"/>
      <c r="W467" s="164"/>
      <c r="X467" s="128"/>
      <c r="Y467" s="128"/>
      <c r="Z467" s="128"/>
    </row>
    <row r="468" spans="1:26">
      <c r="A468" s="128"/>
      <c r="B468" s="128"/>
      <c r="C468" s="128"/>
      <c r="D468" s="164"/>
      <c r="E468" s="164"/>
      <c r="F468" s="128"/>
      <c r="G468" s="128"/>
      <c r="H468" s="128"/>
      <c r="I468" s="128"/>
      <c r="J468" s="138"/>
      <c r="K468" s="164"/>
      <c r="L468" s="164"/>
      <c r="M468" s="164"/>
      <c r="N468" s="164"/>
      <c r="O468" s="164"/>
      <c r="P468" s="164"/>
      <c r="Q468" s="164"/>
      <c r="R468" s="164"/>
      <c r="S468" s="164"/>
      <c r="T468" s="164"/>
      <c r="U468" s="164"/>
      <c r="V468" s="164"/>
      <c r="W468" s="164"/>
      <c r="X468" s="128"/>
      <c r="Y468" s="128"/>
      <c r="Z468" s="128"/>
    </row>
    <row r="469" spans="1:26">
      <c r="A469" s="128"/>
      <c r="B469" s="128"/>
      <c r="C469" s="128"/>
      <c r="D469" s="164"/>
      <c r="E469" s="164"/>
      <c r="F469" s="128"/>
      <c r="G469" s="128"/>
      <c r="H469" s="128"/>
      <c r="I469" s="128"/>
      <c r="J469" s="138"/>
      <c r="K469" s="164"/>
      <c r="L469" s="164"/>
      <c r="M469" s="164"/>
      <c r="N469" s="164"/>
      <c r="O469" s="164"/>
      <c r="P469" s="164"/>
      <c r="Q469" s="164"/>
      <c r="R469" s="164"/>
      <c r="S469" s="164"/>
      <c r="T469" s="164"/>
      <c r="U469" s="164"/>
      <c r="V469" s="164"/>
      <c r="W469" s="164"/>
      <c r="X469" s="128"/>
      <c r="Y469" s="128"/>
      <c r="Z469" s="128"/>
    </row>
    <row r="470" spans="1:26">
      <c r="A470" s="128"/>
      <c r="B470" s="128"/>
      <c r="C470" s="128"/>
      <c r="D470" s="164"/>
      <c r="E470" s="164"/>
      <c r="F470" s="128"/>
      <c r="G470" s="128"/>
      <c r="H470" s="128"/>
      <c r="I470" s="128"/>
      <c r="J470" s="138"/>
      <c r="K470" s="164"/>
      <c r="L470" s="164"/>
      <c r="M470" s="164"/>
      <c r="N470" s="164"/>
      <c r="O470" s="164"/>
      <c r="P470" s="164"/>
      <c r="Q470" s="164"/>
      <c r="R470" s="164"/>
      <c r="S470" s="164"/>
      <c r="T470" s="164"/>
      <c r="U470" s="164"/>
      <c r="V470" s="164"/>
      <c r="W470" s="164"/>
      <c r="X470" s="128"/>
      <c r="Y470" s="128"/>
      <c r="Z470" s="128"/>
    </row>
    <row r="471" spans="1:26">
      <c r="A471" s="128"/>
      <c r="B471" s="128"/>
      <c r="C471" s="128"/>
      <c r="D471" s="164"/>
      <c r="E471" s="164"/>
      <c r="F471" s="128"/>
      <c r="G471" s="128"/>
      <c r="H471" s="128"/>
      <c r="I471" s="128"/>
      <c r="J471" s="138"/>
      <c r="K471" s="164"/>
      <c r="L471" s="164"/>
      <c r="M471" s="164"/>
      <c r="N471" s="164"/>
      <c r="O471" s="164"/>
      <c r="P471" s="164"/>
      <c r="Q471" s="164"/>
      <c r="R471" s="164"/>
      <c r="S471" s="164"/>
      <c r="T471" s="164"/>
      <c r="U471" s="164"/>
      <c r="V471" s="164"/>
      <c r="W471" s="164"/>
      <c r="X471" s="128"/>
      <c r="Y471" s="128"/>
      <c r="Z471" s="128"/>
    </row>
    <row r="472" spans="1:26">
      <c r="A472" s="128"/>
      <c r="B472" s="128"/>
      <c r="C472" s="128"/>
      <c r="D472" s="164"/>
      <c r="E472" s="164"/>
      <c r="F472" s="128"/>
      <c r="G472" s="128"/>
      <c r="H472" s="128"/>
      <c r="I472" s="128"/>
      <c r="J472" s="138"/>
      <c r="K472" s="164"/>
      <c r="L472" s="164"/>
      <c r="M472" s="164"/>
      <c r="N472" s="164"/>
      <c r="O472" s="164"/>
      <c r="P472" s="164"/>
      <c r="Q472" s="164"/>
      <c r="R472" s="164"/>
      <c r="S472" s="164"/>
      <c r="T472" s="164"/>
      <c r="U472" s="164"/>
      <c r="V472" s="164"/>
      <c r="W472" s="164"/>
      <c r="X472" s="128"/>
      <c r="Y472" s="128"/>
      <c r="Z472" s="128"/>
    </row>
    <row r="473" spans="1:26">
      <c r="A473" s="128"/>
      <c r="B473" s="128"/>
      <c r="C473" s="128"/>
      <c r="D473" s="164"/>
      <c r="E473" s="164"/>
      <c r="F473" s="128"/>
      <c r="G473" s="128"/>
      <c r="H473" s="128"/>
      <c r="I473" s="128"/>
      <c r="J473" s="138"/>
      <c r="K473" s="164"/>
      <c r="L473" s="164"/>
      <c r="M473" s="164"/>
      <c r="N473" s="164"/>
      <c r="O473" s="164"/>
      <c r="P473" s="164"/>
      <c r="Q473" s="164"/>
      <c r="R473" s="164"/>
      <c r="S473" s="164"/>
      <c r="T473" s="164"/>
      <c r="U473" s="164"/>
      <c r="V473" s="164"/>
      <c r="W473" s="164"/>
      <c r="X473" s="128"/>
      <c r="Y473" s="128"/>
      <c r="Z473" s="128"/>
    </row>
    <row r="474" spans="1:26">
      <c r="A474" s="128"/>
      <c r="B474" s="128"/>
      <c r="C474" s="128"/>
      <c r="D474" s="164"/>
      <c r="E474" s="164"/>
      <c r="F474" s="128"/>
      <c r="G474" s="128"/>
      <c r="H474" s="128"/>
      <c r="I474" s="128"/>
      <c r="J474" s="138"/>
      <c r="K474" s="164"/>
      <c r="L474" s="164"/>
      <c r="M474" s="164"/>
      <c r="N474" s="164"/>
      <c r="O474" s="164"/>
      <c r="P474" s="164"/>
      <c r="Q474" s="164"/>
      <c r="R474" s="164"/>
      <c r="S474" s="164"/>
      <c r="T474" s="164"/>
      <c r="U474" s="164"/>
      <c r="V474" s="164"/>
      <c r="W474" s="164"/>
      <c r="X474" s="128"/>
      <c r="Y474" s="128"/>
      <c r="Z474" s="128"/>
    </row>
    <row r="475" spans="1:26">
      <c r="A475" s="128"/>
      <c r="B475" s="128"/>
      <c r="C475" s="128"/>
      <c r="D475" s="164"/>
      <c r="E475" s="164"/>
      <c r="F475" s="128"/>
      <c r="G475" s="128"/>
      <c r="H475" s="128"/>
      <c r="I475" s="128"/>
      <c r="J475" s="138"/>
      <c r="K475" s="164"/>
      <c r="L475" s="164"/>
      <c r="M475" s="164"/>
      <c r="N475" s="164"/>
      <c r="O475" s="164"/>
      <c r="P475" s="164"/>
      <c r="Q475" s="164"/>
      <c r="R475" s="164"/>
      <c r="S475" s="164"/>
      <c r="T475" s="164"/>
      <c r="U475" s="164"/>
      <c r="V475" s="164"/>
      <c r="W475" s="164"/>
      <c r="X475" s="128"/>
      <c r="Y475" s="128"/>
      <c r="Z475" s="128"/>
    </row>
    <row r="476" spans="1:26">
      <c r="A476" s="128"/>
      <c r="B476" s="128"/>
      <c r="C476" s="128"/>
      <c r="D476" s="164"/>
      <c r="E476" s="164"/>
      <c r="F476" s="128"/>
      <c r="G476" s="128"/>
      <c r="H476" s="128"/>
      <c r="I476" s="128"/>
      <c r="J476" s="138"/>
      <c r="K476" s="164"/>
      <c r="L476" s="164"/>
      <c r="M476" s="164"/>
      <c r="N476" s="164"/>
      <c r="O476" s="164"/>
      <c r="P476" s="164"/>
      <c r="Q476" s="164"/>
      <c r="R476" s="164"/>
      <c r="S476" s="164"/>
      <c r="T476" s="164"/>
      <c r="U476" s="164"/>
      <c r="V476" s="164"/>
      <c r="W476" s="164"/>
      <c r="X476" s="128"/>
      <c r="Y476" s="128"/>
      <c r="Z476" s="128"/>
    </row>
    <row r="477" spans="1:26">
      <c r="A477" s="128"/>
      <c r="B477" s="128"/>
      <c r="C477" s="128"/>
      <c r="D477" s="164"/>
      <c r="E477" s="164"/>
      <c r="F477" s="128"/>
      <c r="G477" s="128"/>
      <c r="H477" s="128"/>
      <c r="I477" s="128"/>
      <c r="J477" s="138"/>
      <c r="K477" s="164"/>
      <c r="L477" s="164"/>
      <c r="M477" s="164"/>
      <c r="N477" s="164"/>
      <c r="O477" s="164"/>
      <c r="P477" s="164"/>
      <c r="Q477" s="164"/>
      <c r="R477" s="164"/>
      <c r="S477" s="164"/>
      <c r="T477" s="164"/>
      <c r="U477" s="164"/>
      <c r="V477" s="164"/>
      <c r="W477" s="164"/>
      <c r="X477" s="128"/>
      <c r="Y477" s="128"/>
      <c r="Z477" s="128"/>
    </row>
    <row r="478" spans="1:26">
      <c r="A478" s="128"/>
      <c r="B478" s="128"/>
      <c r="C478" s="128"/>
      <c r="D478" s="164"/>
      <c r="E478" s="164"/>
      <c r="F478" s="128"/>
      <c r="G478" s="128"/>
      <c r="H478" s="128"/>
      <c r="I478" s="128"/>
      <c r="J478" s="138"/>
      <c r="K478" s="164"/>
      <c r="L478" s="164"/>
      <c r="M478" s="164"/>
      <c r="N478" s="164"/>
      <c r="O478" s="164"/>
      <c r="P478" s="164"/>
      <c r="Q478" s="164"/>
      <c r="R478" s="164"/>
      <c r="S478" s="164"/>
      <c r="T478" s="164"/>
      <c r="U478" s="164"/>
      <c r="V478" s="164"/>
      <c r="W478" s="164"/>
      <c r="X478" s="128"/>
      <c r="Y478" s="128"/>
      <c r="Z478" s="128"/>
    </row>
    <row r="479" spans="1:26">
      <c r="A479" s="128"/>
      <c r="B479" s="128"/>
      <c r="C479" s="128"/>
      <c r="D479" s="164"/>
      <c r="E479" s="164"/>
      <c r="F479" s="128"/>
      <c r="G479" s="128"/>
      <c r="H479" s="128"/>
      <c r="I479" s="128"/>
      <c r="J479" s="138"/>
      <c r="K479" s="164"/>
      <c r="L479" s="164"/>
      <c r="M479" s="164"/>
      <c r="N479" s="164"/>
      <c r="O479" s="164"/>
      <c r="P479" s="164"/>
      <c r="Q479" s="164"/>
      <c r="R479" s="164"/>
      <c r="S479" s="164"/>
      <c r="T479" s="164"/>
      <c r="U479" s="164"/>
      <c r="V479" s="164"/>
      <c r="W479" s="164"/>
      <c r="X479" s="128"/>
      <c r="Y479" s="128"/>
      <c r="Z479" s="128"/>
    </row>
    <row r="480" spans="1:26">
      <c r="A480" s="128"/>
      <c r="B480" s="128"/>
      <c r="C480" s="128"/>
      <c r="D480" s="164"/>
      <c r="E480" s="164"/>
      <c r="F480" s="128"/>
      <c r="G480" s="128"/>
      <c r="H480" s="128"/>
      <c r="I480" s="128"/>
      <c r="J480" s="138"/>
      <c r="K480" s="164"/>
      <c r="L480" s="164"/>
      <c r="M480" s="164"/>
      <c r="N480" s="164"/>
      <c r="O480" s="164"/>
      <c r="P480" s="164"/>
      <c r="Q480" s="164"/>
      <c r="R480" s="164"/>
      <c r="S480" s="164"/>
      <c r="T480" s="164"/>
      <c r="U480" s="164"/>
      <c r="V480" s="164"/>
      <c r="W480" s="164"/>
      <c r="X480" s="128"/>
      <c r="Y480" s="128"/>
      <c r="Z480" s="128"/>
    </row>
    <row r="481" spans="1:26">
      <c r="A481" s="128"/>
      <c r="B481" s="128"/>
      <c r="C481" s="128"/>
      <c r="D481" s="164"/>
      <c r="E481" s="164"/>
      <c r="F481" s="128"/>
      <c r="G481" s="128"/>
      <c r="H481" s="128"/>
      <c r="I481" s="128"/>
      <c r="J481" s="138"/>
      <c r="K481" s="164"/>
      <c r="L481" s="164"/>
      <c r="M481" s="164"/>
      <c r="N481" s="164"/>
      <c r="O481" s="164"/>
      <c r="P481" s="164"/>
      <c r="Q481" s="164"/>
      <c r="R481" s="164"/>
      <c r="S481" s="164"/>
      <c r="T481" s="164"/>
      <c r="U481" s="164"/>
      <c r="V481" s="164"/>
      <c r="W481" s="164"/>
      <c r="X481" s="128"/>
      <c r="Y481" s="128"/>
      <c r="Z481" s="128"/>
    </row>
    <row r="482" spans="1:26">
      <c r="A482" s="128"/>
      <c r="B482" s="128"/>
      <c r="C482" s="128"/>
      <c r="D482" s="164"/>
      <c r="E482" s="164"/>
      <c r="F482" s="128"/>
      <c r="G482" s="128"/>
      <c r="H482" s="128"/>
      <c r="I482" s="128"/>
      <c r="J482" s="138"/>
      <c r="K482" s="164"/>
      <c r="L482" s="164"/>
      <c r="M482" s="164"/>
      <c r="N482" s="164"/>
      <c r="O482" s="164"/>
      <c r="P482" s="164"/>
      <c r="Q482" s="164"/>
      <c r="R482" s="164"/>
      <c r="S482" s="164"/>
      <c r="T482" s="164"/>
      <c r="U482" s="164"/>
      <c r="V482" s="164"/>
      <c r="W482" s="164"/>
      <c r="X482" s="128"/>
      <c r="Y482" s="128"/>
      <c r="Z482" s="128"/>
    </row>
    <row r="483" spans="1:26">
      <c r="A483" s="128"/>
      <c r="B483" s="128"/>
      <c r="C483" s="128"/>
      <c r="D483" s="164"/>
      <c r="E483" s="164"/>
      <c r="F483" s="128"/>
      <c r="G483" s="128"/>
      <c r="H483" s="128"/>
      <c r="I483" s="128"/>
      <c r="J483" s="138"/>
      <c r="K483" s="164"/>
      <c r="L483" s="164"/>
      <c r="M483" s="164"/>
      <c r="N483" s="164"/>
      <c r="O483" s="164"/>
      <c r="P483" s="164"/>
      <c r="Q483" s="164"/>
      <c r="R483" s="164"/>
      <c r="S483" s="164"/>
      <c r="T483" s="164"/>
      <c r="U483" s="164"/>
      <c r="V483" s="164"/>
      <c r="W483" s="164"/>
      <c r="X483" s="128"/>
      <c r="Y483" s="128"/>
      <c r="Z483" s="128"/>
    </row>
    <row r="484" spans="1:26">
      <c r="A484" s="128"/>
      <c r="B484" s="128"/>
      <c r="C484" s="128"/>
      <c r="D484" s="164"/>
      <c r="E484" s="164"/>
      <c r="F484" s="128"/>
      <c r="G484" s="128"/>
      <c r="H484" s="128"/>
      <c r="I484" s="128"/>
      <c r="J484" s="138"/>
      <c r="K484" s="164"/>
      <c r="L484" s="164"/>
      <c r="M484" s="164"/>
      <c r="N484" s="164"/>
      <c r="O484" s="164"/>
      <c r="P484" s="164"/>
      <c r="Q484" s="164"/>
      <c r="R484" s="164"/>
      <c r="S484" s="164"/>
      <c r="T484" s="164"/>
      <c r="U484" s="164"/>
      <c r="V484" s="164"/>
      <c r="W484" s="164"/>
      <c r="X484" s="128"/>
      <c r="Y484" s="128"/>
      <c r="Z484" s="128"/>
    </row>
    <row r="485" spans="1:26">
      <c r="A485" s="128"/>
      <c r="B485" s="128"/>
      <c r="C485" s="128"/>
      <c r="D485" s="164"/>
      <c r="E485" s="164"/>
      <c r="F485" s="128"/>
      <c r="G485" s="128"/>
      <c r="H485" s="128"/>
      <c r="I485" s="128"/>
      <c r="J485" s="138"/>
      <c r="K485" s="164"/>
      <c r="L485" s="164"/>
      <c r="M485" s="164"/>
      <c r="N485" s="164"/>
      <c r="O485" s="164"/>
      <c r="P485" s="164"/>
      <c r="Q485" s="164"/>
      <c r="R485" s="164"/>
      <c r="S485" s="164"/>
      <c r="T485" s="164"/>
      <c r="U485" s="164"/>
      <c r="V485" s="164"/>
      <c r="W485" s="164"/>
      <c r="X485" s="128"/>
      <c r="Y485" s="128"/>
      <c r="Z485" s="128"/>
    </row>
    <row r="486" spans="1:26">
      <c r="A486" s="128"/>
      <c r="B486" s="128"/>
      <c r="C486" s="128"/>
      <c r="D486" s="164"/>
      <c r="E486" s="164"/>
      <c r="F486" s="128"/>
      <c r="G486" s="128"/>
      <c r="H486" s="128"/>
      <c r="I486" s="128"/>
      <c r="J486" s="138"/>
      <c r="K486" s="164"/>
      <c r="L486" s="164"/>
      <c r="M486" s="164"/>
      <c r="N486" s="164"/>
      <c r="O486" s="164"/>
      <c r="P486" s="164"/>
      <c r="Q486" s="164"/>
      <c r="R486" s="164"/>
      <c r="S486" s="164"/>
      <c r="T486" s="164"/>
      <c r="U486" s="164"/>
      <c r="V486" s="164"/>
      <c r="W486" s="164"/>
      <c r="X486" s="128"/>
      <c r="Y486" s="128"/>
      <c r="Z486" s="128"/>
    </row>
    <row r="487" spans="1:26">
      <c r="A487" s="128"/>
      <c r="B487" s="128"/>
      <c r="C487" s="128"/>
      <c r="D487" s="164"/>
      <c r="E487" s="164"/>
      <c r="F487" s="128"/>
      <c r="G487" s="128"/>
      <c r="H487" s="128"/>
      <c r="I487" s="128"/>
      <c r="J487" s="138"/>
      <c r="K487" s="164"/>
      <c r="L487" s="164"/>
      <c r="M487" s="164"/>
      <c r="N487" s="164"/>
      <c r="O487" s="164"/>
      <c r="P487" s="164"/>
      <c r="Q487" s="164"/>
      <c r="R487" s="164"/>
      <c r="S487" s="164"/>
      <c r="T487" s="164"/>
      <c r="U487" s="164"/>
      <c r="V487" s="164"/>
      <c r="W487" s="164"/>
      <c r="X487" s="128"/>
      <c r="Y487" s="128"/>
      <c r="Z487" s="128"/>
    </row>
    <row r="488" spans="1:26">
      <c r="A488" s="128"/>
      <c r="B488" s="128"/>
      <c r="C488" s="128"/>
      <c r="D488" s="164"/>
      <c r="E488" s="164"/>
      <c r="F488" s="128"/>
      <c r="G488" s="128"/>
      <c r="H488" s="128"/>
      <c r="I488" s="128"/>
      <c r="J488" s="138"/>
      <c r="K488" s="164"/>
      <c r="L488" s="164"/>
      <c r="M488" s="164"/>
      <c r="N488" s="164"/>
      <c r="O488" s="164"/>
      <c r="P488" s="164"/>
      <c r="Q488" s="164"/>
      <c r="R488" s="164"/>
      <c r="S488" s="164"/>
      <c r="T488" s="164"/>
      <c r="U488" s="164"/>
      <c r="V488" s="164"/>
      <c r="W488" s="164"/>
      <c r="X488" s="128"/>
      <c r="Y488" s="128"/>
      <c r="Z488" s="128"/>
    </row>
    <row r="489" spans="1:26">
      <c r="A489" s="128"/>
      <c r="B489" s="128"/>
      <c r="C489" s="128"/>
      <c r="D489" s="164"/>
      <c r="E489" s="164"/>
      <c r="F489" s="128"/>
      <c r="G489" s="128"/>
      <c r="H489" s="128"/>
      <c r="I489" s="128"/>
      <c r="J489" s="138"/>
      <c r="K489" s="164"/>
      <c r="L489" s="164"/>
      <c r="M489" s="164"/>
      <c r="N489" s="164"/>
      <c r="O489" s="164"/>
      <c r="P489" s="164"/>
      <c r="Q489" s="164"/>
      <c r="R489" s="164"/>
      <c r="S489" s="164"/>
      <c r="T489" s="164"/>
      <c r="U489" s="164"/>
      <c r="V489" s="164"/>
      <c r="W489" s="164"/>
      <c r="X489" s="128"/>
      <c r="Y489" s="128"/>
      <c r="Z489" s="128"/>
    </row>
    <row r="490" spans="1:26">
      <c r="A490" s="128"/>
      <c r="B490" s="128"/>
      <c r="C490" s="128"/>
      <c r="D490" s="164"/>
      <c r="E490" s="164"/>
      <c r="F490" s="128"/>
      <c r="G490" s="128"/>
      <c r="H490" s="128"/>
      <c r="I490" s="128"/>
      <c r="J490" s="138"/>
      <c r="K490" s="164"/>
      <c r="L490" s="164"/>
      <c r="M490" s="164"/>
      <c r="N490" s="164"/>
      <c r="O490" s="164"/>
      <c r="P490" s="164"/>
      <c r="Q490" s="164"/>
      <c r="R490" s="164"/>
      <c r="S490" s="164"/>
      <c r="T490" s="164"/>
      <c r="U490" s="164"/>
      <c r="V490" s="164"/>
      <c r="W490" s="164"/>
      <c r="X490" s="128"/>
      <c r="Y490" s="128"/>
      <c r="Z490" s="128"/>
    </row>
    <row r="491" spans="1:26">
      <c r="A491" s="128"/>
      <c r="B491" s="128"/>
      <c r="C491" s="128"/>
      <c r="D491" s="164"/>
      <c r="E491" s="164"/>
      <c r="F491" s="128"/>
      <c r="G491" s="128"/>
      <c r="H491" s="128"/>
      <c r="I491" s="128"/>
      <c r="J491" s="138"/>
      <c r="K491" s="164"/>
      <c r="L491" s="164"/>
      <c r="M491" s="164"/>
      <c r="N491" s="164"/>
      <c r="O491" s="164"/>
      <c r="P491" s="164"/>
      <c r="Q491" s="164"/>
      <c r="R491" s="164"/>
      <c r="S491" s="164"/>
      <c r="T491" s="164"/>
      <c r="U491" s="164"/>
      <c r="V491" s="164"/>
      <c r="W491" s="164"/>
      <c r="X491" s="128"/>
      <c r="Y491" s="128"/>
      <c r="Z491" s="128"/>
    </row>
    <row r="492" spans="1:26">
      <c r="A492" s="128"/>
      <c r="B492" s="128"/>
      <c r="C492" s="128"/>
      <c r="D492" s="164"/>
      <c r="E492" s="164"/>
      <c r="F492" s="128"/>
      <c r="G492" s="128"/>
      <c r="H492" s="128"/>
      <c r="I492" s="128"/>
      <c r="J492" s="138"/>
      <c r="K492" s="164"/>
      <c r="L492" s="164"/>
      <c r="M492" s="164"/>
      <c r="N492" s="164"/>
      <c r="O492" s="164"/>
      <c r="P492" s="164"/>
      <c r="Q492" s="164"/>
      <c r="R492" s="164"/>
      <c r="S492" s="164"/>
      <c r="T492" s="164"/>
      <c r="U492" s="164"/>
      <c r="V492" s="164"/>
      <c r="W492" s="164"/>
      <c r="X492" s="128"/>
      <c r="Y492" s="128"/>
      <c r="Z492" s="128"/>
    </row>
    <row r="493" spans="1:26">
      <c r="A493" s="128"/>
      <c r="B493" s="128"/>
      <c r="C493" s="128"/>
      <c r="D493" s="164"/>
      <c r="E493" s="164"/>
      <c r="F493" s="128"/>
      <c r="G493" s="128"/>
      <c r="H493" s="128"/>
      <c r="I493" s="128"/>
      <c r="J493" s="138"/>
      <c r="K493" s="164"/>
      <c r="L493" s="164"/>
      <c r="M493" s="164"/>
      <c r="N493" s="164"/>
      <c r="O493" s="164"/>
      <c r="P493" s="164"/>
      <c r="Q493" s="164"/>
      <c r="R493" s="164"/>
      <c r="S493" s="164"/>
      <c r="T493" s="164"/>
      <c r="U493" s="164"/>
      <c r="V493" s="164"/>
      <c r="W493" s="164"/>
      <c r="X493" s="128"/>
      <c r="Y493" s="128"/>
      <c r="Z493" s="128"/>
    </row>
    <row r="494" spans="1:26">
      <c r="A494" s="128"/>
      <c r="B494" s="128"/>
      <c r="C494" s="128"/>
      <c r="D494" s="164"/>
      <c r="E494" s="164"/>
      <c r="F494" s="128"/>
      <c r="G494" s="128"/>
      <c r="H494" s="128"/>
      <c r="I494" s="128"/>
      <c r="J494" s="138"/>
      <c r="K494" s="164"/>
      <c r="L494" s="164"/>
      <c r="M494" s="164"/>
      <c r="N494" s="164"/>
      <c r="O494" s="164"/>
      <c r="P494" s="164"/>
      <c r="Q494" s="164"/>
      <c r="R494" s="164"/>
      <c r="S494" s="164"/>
      <c r="T494" s="164"/>
      <c r="U494" s="164"/>
      <c r="V494" s="164"/>
      <c r="W494" s="164"/>
      <c r="X494" s="128"/>
      <c r="Y494" s="128"/>
      <c r="Z494" s="128"/>
    </row>
    <row r="495" spans="1:26">
      <c r="A495" s="128"/>
      <c r="B495" s="128"/>
      <c r="C495" s="128"/>
      <c r="D495" s="164"/>
      <c r="E495" s="164"/>
      <c r="F495" s="128"/>
      <c r="G495" s="128"/>
      <c r="H495" s="128"/>
      <c r="I495" s="128"/>
      <c r="J495" s="138"/>
      <c r="K495" s="164"/>
      <c r="L495" s="164"/>
      <c r="M495" s="164"/>
      <c r="N495" s="164"/>
      <c r="O495" s="164"/>
      <c r="P495" s="164"/>
      <c r="Q495" s="164"/>
      <c r="R495" s="164"/>
      <c r="S495" s="164"/>
      <c r="T495" s="164"/>
      <c r="U495" s="164"/>
      <c r="V495" s="164"/>
      <c r="W495" s="164"/>
      <c r="X495" s="128"/>
      <c r="Y495" s="128"/>
      <c r="Z495" s="128"/>
    </row>
    <row r="496" spans="1:26">
      <c r="A496" s="128"/>
      <c r="B496" s="128"/>
      <c r="C496" s="128"/>
      <c r="D496" s="164"/>
      <c r="E496" s="164"/>
      <c r="F496" s="128"/>
      <c r="G496" s="128"/>
      <c r="H496" s="128"/>
      <c r="I496" s="128"/>
      <c r="J496" s="138"/>
      <c r="K496" s="164"/>
      <c r="L496" s="164"/>
      <c r="M496" s="164"/>
      <c r="N496" s="164"/>
      <c r="O496" s="164"/>
      <c r="P496" s="164"/>
      <c r="Q496" s="164"/>
      <c r="R496" s="164"/>
      <c r="S496" s="164"/>
      <c r="T496" s="164"/>
      <c r="U496" s="164"/>
      <c r="V496" s="164"/>
      <c r="W496" s="164"/>
      <c r="X496" s="128"/>
      <c r="Y496" s="128"/>
      <c r="Z496" s="128"/>
    </row>
    <row r="497" spans="1:26">
      <c r="A497" s="128"/>
      <c r="B497" s="128"/>
      <c r="C497" s="128"/>
      <c r="D497" s="164"/>
      <c r="E497" s="164"/>
      <c r="F497" s="128"/>
      <c r="G497" s="128"/>
      <c r="H497" s="128"/>
      <c r="I497" s="128"/>
      <c r="J497" s="138"/>
      <c r="K497" s="164"/>
      <c r="L497" s="164"/>
      <c r="M497" s="164"/>
      <c r="N497" s="164"/>
      <c r="O497" s="164"/>
      <c r="P497" s="164"/>
      <c r="Q497" s="164"/>
      <c r="R497" s="164"/>
      <c r="S497" s="164"/>
      <c r="T497" s="164"/>
      <c r="U497" s="164"/>
      <c r="V497" s="164"/>
      <c r="W497" s="164"/>
      <c r="X497" s="128"/>
      <c r="Y497" s="128"/>
      <c r="Z497" s="128"/>
    </row>
    <row r="498" spans="1:26">
      <c r="A498" s="128"/>
      <c r="B498" s="128"/>
      <c r="C498" s="128"/>
      <c r="D498" s="164"/>
      <c r="E498" s="164"/>
      <c r="F498" s="128"/>
      <c r="G498" s="128"/>
      <c r="H498" s="128"/>
      <c r="I498" s="128"/>
      <c r="J498" s="138"/>
      <c r="K498" s="164"/>
      <c r="L498" s="164"/>
      <c r="M498" s="164"/>
      <c r="N498" s="164"/>
      <c r="O498" s="164"/>
      <c r="P498" s="164"/>
      <c r="Q498" s="164"/>
      <c r="R498" s="164"/>
      <c r="S498" s="164"/>
      <c r="T498" s="164"/>
      <c r="U498" s="164"/>
      <c r="V498" s="164"/>
      <c r="W498" s="164"/>
      <c r="X498" s="128"/>
      <c r="Y498" s="128"/>
      <c r="Z498" s="128"/>
    </row>
    <row r="499" spans="1:26">
      <c r="A499" s="128"/>
      <c r="B499" s="128"/>
      <c r="C499" s="128"/>
      <c r="D499" s="164"/>
      <c r="E499" s="164"/>
      <c r="F499" s="128"/>
      <c r="G499" s="128"/>
      <c r="H499" s="128"/>
      <c r="I499" s="128"/>
      <c r="J499" s="138"/>
      <c r="K499" s="164"/>
      <c r="L499" s="164"/>
      <c r="M499" s="164"/>
      <c r="N499" s="164"/>
      <c r="O499" s="164"/>
      <c r="P499" s="164"/>
      <c r="Q499" s="164"/>
      <c r="R499" s="164"/>
      <c r="S499" s="164"/>
      <c r="T499" s="164"/>
      <c r="U499" s="164"/>
      <c r="V499" s="164"/>
      <c r="W499" s="164"/>
      <c r="X499" s="128"/>
      <c r="Y499" s="128"/>
      <c r="Z499" s="128"/>
    </row>
    <row r="500" spans="1:26">
      <c r="A500" s="128"/>
      <c r="B500" s="128"/>
      <c r="C500" s="128"/>
      <c r="D500" s="164"/>
      <c r="E500" s="164"/>
      <c r="F500" s="128"/>
      <c r="G500" s="128"/>
      <c r="H500" s="128"/>
      <c r="I500" s="128"/>
      <c r="J500" s="138"/>
      <c r="K500" s="164"/>
      <c r="L500" s="164"/>
      <c r="M500" s="164"/>
      <c r="N500" s="164"/>
      <c r="O500" s="164"/>
      <c r="P500" s="164"/>
      <c r="Q500" s="164"/>
      <c r="R500" s="164"/>
      <c r="S500" s="164"/>
      <c r="T500" s="164"/>
      <c r="U500" s="164"/>
      <c r="V500" s="164"/>
      <c r="W500" s="164"/>
      <c r="X500" s="128"/>
      <c r="Y500" s="128"/>
      <c r="Z500" s="128"/>
    </row>
    <row r="501" spans="1:26">
      <c r="A501" s="128"/>
      <c r="B501" s="128"/>
      <c r="C501" s="128"/>
      <c r="D501" s="164"/>
      <c r="E501" s="164"/>
      <c r="F501" s="128"/>
      <c r="G501" s="128"/>
      <c r="H501" s="128"/>
      <c r="I501" s="128"/>
      <c r="J501" s="138"/>
      <c r="K501" s="164"/>
      <c r="L501" s="164"/>
      <c r="M501" s="164"/>
      <c r="N501" s="164"/>
      <c r="O501" s="164"/>
      <c r="P501" s="164"/>
      <c r="Q501" s="164"/>
      <c r="R501" s="164"/>
      <c r="S501" s="164"/>
      <c r="T501" s="164"/>
      <c r="U501" s="164"/>
      <c r="V501" s="164"/>
      <c r="W501" s="164"/>
      <c r="X501" s="128"/>
      <c r="Y501" s="128"/>
      <c r="Z501" s="128"/>
    </row>
    <row r="502" spans="1:26">
      <c r="A502" s="128"/>
      <c r="B502" s="128"/>
      <c r="C502" s="128"/>
      <c r="D502" s="164"/>
      <c r="E502" s="164"/>
      <c r="F502" s="128"/>
      <c r="G502" s="128"/>
      <c r="H502" s="128"/>
      <c r="I502" s="128"/>
      <c r="J502" s="138"/>
      <c r="K502" s="164"/>
      <c r="L502" s="164"/>
      <c r="M502" s="164"/>
      <c r="N502" s="164"/>
      <c r="O502" s="164"/>
      <c r="P502" s="164"/>
      <c r="Q502" s="164"/>
      <c r="R502" s="164"/>
      <c r="S502" s="164"/>
      <c r="T502" s="164"/>
      <c r="U502" s="164"/>
      <c r="V502" s="164"/>
      <c r="W502" s="164"/>
      <c r="X502" s="128"/>
      <c r="Y502" s="128"/>
      <c r="Z502" s="128"/>
    </row>
    <row r="503" spans="1:26">
      <c r="A503" s="128"/>
      <c r="B503" s="128"/>
      <c r="C503" s="128"/>
      <c r="D503" s="164"/>
      <c r="E503" s="164"/>
      <c r="F503" s="128"/>
      <c r="G503" s="128"/>
      <c r="H503" s="128"/>
      <c r="I503" s="128"/>
      <c r="J503" s="138"/>
      <c r="K503" s="164"/>
      <c r="L503" s="164"/>
      <c r="M503" s="164"/>
      <c r="N503" s="164"/>
      <c r="O503" s="164"/>
      <c r="P503" s="164"/>
      <c r="Q503" s="164"/>
      <c r="R503" s="164"/>
      <c r="S503" s="164"/>
      <c r="T503" s="164"/>
      <c r="U503" s="164"/>
      <c r="V503" s="164"/>
      <c r="W503" s="164"/>
      <c r="X503" s="128"/>
      <c r="Y503" s="128"/>
      <c r="Z503" s="128"/>
    </row>
    <row r="504" spans="1:26">
      <c r="A504" s="128"/>
      <c r="B504" s="128"/>
      <c r="C504" s="128"/>
      <c r="D504" s="164"/>
      <c r="E504" s="164"/>
      <c r="F504" s="128"/>
      <c r="G504" s="128"/>
      <c r="H504" s="128"/>
      <c r="I504" s="128"/>
      <c r="J504" s="138"/>
      <c r="K504" s="164"/>
      <c r="L504" s="164"/>
      <c r="M504" s="164"/>
      <c r="N504" s="164"/>
      <c r="O504" s="164"/>
      <c r="P504" s="164"/>
      <c r="Q504" s="164"/>
      <c r="R504" s="164"/>
      <c r="S504" s="164"/>
      <c r="T504" s="164"/>
      <c r="U504" s="164"/>
      <c r="V504" s="164"/>
      <c r="W504" s="164"/>
      <c r="X504" s="128"/>
      <c r="Y504" s="128"/>
      <c r="Z504" s="128"/>
    </row>
    <row r="505" spans="1:26">
      <c r="A505" s="128"/>
      <c r="B505" s="128"/>
      <c r="C505" s="128"/>
      <c r="D505" s="164"/>
      <c r="E505" s="164"/>
      <c r="F505" s="128"/>
      <c r="G505" s="128"/>
      <c r="H505" s="128"/>
      <c r="I505" s="128"/>
      <c r="J505" s="138"/>
      <c r="K505" s="164"/>
      <c r="L505" s="164"/>
      <c r="M505" s="164"/>
      <c r="N505" s="164"/>
      <c r="O505" s="164"/>
      <c r="P505" s="164"/>
      <c r="Q505" s="164"/>
      <c r="R505" s="164"/>
      <c r="S505" s="164"/>
      <c r="T505" s="164"/>
      <c r="U505" s="164"/>
      <c r="V505" s="164"/>
      <c r="W505" s="164"/>
      <c r="X505" s="128"/>
      <c r="Y505" s="128"/>
      <c r="Z505" s="128"/>
    </row>
    <row r="506" spans="1:26">
      <c r="A506" s="128"/>
      <c r="B506" s="128"/>
      <c r="C506" s="128"/>
      <c r="D506" s="164"/>
      <c r="E506" s="164"/>
      <c r="F506" s="128"/>
      <c r="G506" s="128"/>
      <c r="H506" s="128"/>
      <c r="I506" s="128"/>
      <c r="J506" s="138"/>
      <c r="K506" s="164"/>
      <c r="L506" s="164"/>
      <c r="M506" s="164"/>
      <c r="N506" s="164"/>
      <c r="O506" s="164"/>
      <c r="P506" s="164"/>
      <c r="Q506" s="164"/>
      <c r="R506" s="164"/>
      <c r="S506" s="164"/>
      <c r="T506" s="164"/>
      <c r="U506" s="164"/>
      <c r="V506" s="164"/>
      <c r="W506" s="164"/>
      <c r="X506" s="128"/>
      <c r="Y506" s="128"/>
      <c r="Z506" s="128"/>
    </row>
    <row r="507" spans="1:26">
      <c r="A507" s="128"/>
      <c r="B507" s="128"/>
      <c r="C507" s="128"/>
      <c r="D507" s="164"/>
      <c r="E507" s="164"/>
      <c r="F507" s="128"/>
      <c r="G507" s="128"/>
      <c r="H507" s="128"/>
      <c r="I507" s="128"/>
      <c r="J507" s="138"/>
      <c r="K507" s="164"/>
      <c r="L507" s="164"/>
      <c r="M507" s="164"/>
      <c r="N507" s="164"/>
      <c r="O507" s="164"/>
      <c r="P507" s="164"/>
      <c r="Q507" s="164"/>
      <c r="R507" s="164"/>
      <c r="S507" s="164"/>
      <c r="T507" s="164"/>
      <c r="U507" s="164"/>
      <c r="V507" s="164"/>
      <c r="W507" s="164"/>
      <c r="X507" s="128"/>
      <c r="Y507" s="128"/>
      <c r="Z507" s="128"/>
    </row>
    <row r="508" spans="1:26">
      <c r="A508" s="128"/>
      <c r="B508" s="128"/>
      <c r="C508" s="128"/>
      <c r="D508" s="164"/>
      <c r="E508" s="164"/>
      <c r="F508" s="128"/>
      <c r="G508" s="128"/>
      <c r="H508" s="128"/>
      <c r="I508" s="128"/>
      <c r="J508" s="138"/>
      <c r="K508" s="164"/>
      <c r="L508" s="164"/>
      <c r="M508" s="164"/>
      <c r="N508" s="164"/>
      <c r="O508" s="164"/>
      <c r="P508" s="164"/>
      <c r="Q508" s="164"/>
      <c r="R508" s="164"/>
      <c r="S508" s="164"/>
      <c r="T508" s="164"/>
      <c r="U508" s="164"/>
      <c r="V508" s="164"/>
      <c r="W508" s="164"/>
      <c r="X508" s="128"/>
      <c r="Y508" s="128"/>
      <c r="Z508" s="128"/>
    </row>
    <row r="509" spans="1:26">
      <c r="A509" s="128"/>
      <c r="B509" s="128"/>
      <c r="C509" s="128"/>
      <c r="D509" s="164"/>
      <c r="E509" s="164"/>
      <c r="F509" s="128"/>
      <c r="G509" s="128"/>
      <c r="H509" s="128"/>
      <c r="I509" s="128"/>
      <c r="J509" s="138"/>
      <c r="K509" s="164"/>
      <c r="L509" s="164"/>
      <c r="M509" s="164"/>
      <c r="N509" s="164"/>
      <c r="O509" s="164"/>
      <c r="P509" s="164"/>
      <c r="Q509" s="164"/>
      <c r="R509" s="164"/>
      <c r="S509" s="164"/>
      <c r="T509" s="164"/>
      <c r="U509" s="164"/>
      <c r="V509" s="164"/>
      <c r="W509" s="164"/>
      <c r="X509" s="128"/>
      <c r="Y509" s="128"/>
      <c r="Z509" s="128"/>
    </row>
    <row r="510" spans="1:26">
      <c r="A510" s="128"/>
      <c r="B510" s="128"/>
      <c r="C510" s="128"/>
      <c r="D510" s="164"/>
      <c r="E510" s="164"/>
      <c r="F510" s="128"/>
      <c r="G510" s="128"/>
      <c r="H510" s="128"/>
      <c r="I510" s="128"/>
      <c r="J510" s="138"/>
      <c r="K510" s="164"/>
      <c r="L510" s="164"/>
      <c r="M510" s="164"/>
      <c r="N510" s="164"/>
      <c r="O510" s="164"/>
      <c r="P510" s="164"/>
      <c r="Q510" s="164"/>
      <c r="R510" s="164"/>
      <c r="S510" s="164"/>
      <c r="T510" s="164"/>
      <c r="U510" s="164"/>
      <c r="V510" s="164"/>
      <c r="W510" s="164"/>
      <c r="X510" s="128"/>
      <c r="Y510" s="128"/>
      <c r="Z510" s="128"/>
    </row>
    <row r="511" spans="1:26">
      <c r="A511" s="128"/>
      <c r="B511" s="128"/>
      <c r="C511" s="128"/>
      <c r="D511" s="164"/>
      <c r="E511" s="164"/>
      <c r="F511" s="128"/>
      <c r="G511" s="128"/>
      <c r="H511" s="128"/>
      <c r="I511" s="128"/>
      <c r="J511" s="138"/>
      <c r="K511" s="164"/>
      <c r="L511" s="164"/>
      <c r="M511" s="164"/>
      <c r="N511" s="164"/>
      <c r="O511" s="164"/>
      <c r="P511" s="164"/>
      <c r="Q511" s="164"/>
      <c r="R511" s="164"/>
      <c r="S511" s="164"/>
      <c r="T511" s="164"/>
      <c r="U511" s="164"/>
      <c r="V511" s="164"/>
      <c r="W511" s="164"/>
      <c r="X511" s="128"/>
      <c r="Y511" s="128"/>
      <c r="Z511" s="128"/>
    </row>
    <row r="512" spans="1:26">
      <c r="A512" s="128"/>
      <c r="B512" s="128"/>
      <c r="C512" s="128"/>
      <c r="D512" s="164"/>
      <c r="E512" s="164"/>
      <c r="F512" s="128"/>
      <c r="G512" s="128"/>
      <c r="H512" s="128"/>
      <c r="I512" s="128"/>
      <c r="J512" s="138"/>
      <c r="K512" s="164"/>
      <c r="L512" s="164"/>
      <c r="M512" s="164"/>
      <c r="N512" s="164"/>
      <c r="O512" s="164"/>
      <c r="P512" s="164"/>
      <c r="Q512" s="164"/>
      <c r="R512" s="164"/>
      <c r="S512" s="164"/>
      <c r="T512" s="164"/>
      <c r="U512" s="164"/>
      <c r="V512" s="164"/>
      <c r="W512" s="164"/>
      <c r="X512" s="128"/>
      <c r="Y512" s="128"/>
      <c r="Z512" s="128"/>
    </row>
    <row r="513" spans="1:26">
      <c r="A513" s="128"/>
      <c r="B513" s="128"/>
      <c r="C513" s="128"/>
      <c r="D513" s="164"/>
      <c r="E513" s="164"/>
      <c r="F513" s="128"/>
      <c r="G513" s="128"/>
      <c r="H513" s="128"/>
      <c r="I513" s="128"/>
      <c r="J513" s="138"/>
      <c r="K513" s="164"/>
      <c r="L513" s="164"/>
      <c r="M513" s="164"/>
      <c r="N513" s="164"/>
      <c r="O513" s="164"/>
      <c r="P513" s="164"/>
      <c r="Q513" s="164"/>
      <c r="R513" s="164"/>
      <c r="S513" s="164"/>
      <c r="T513" s="164"/>
      <c r="U513" s="164"/>
      <c r="V513" s="164"/>
      <c r="W513" s="164"/>
      <c r="X513" s="128"/>
      <c r="Y513" s="128"/>
      <c r="Z513" s="128"/>
    </row>
    <row r="514" spans="1:26">
      <c r="A514" s="128"/>
      <c r="B514" s="128"/>
      <c r="C514" s="128"/>
      <c r="D514" s="164"/>
      <c r="E514" s="164"/>
      <c r="F514" s="128"/>
      <c r="G514" s="128"/>
      <c r="H514" s="128"/>
      <c r="I514" s="128"/>
      <c r="J514" s="138"/>
      <c r="K514" s="164"/>
      <c r="L514" s="164"/>
      <c r="M514" s="164"/>
      <c r="N514" s="164"/>
      <c r="O514" s="164"/>
      <c r="P514" s="164"/>
      <c r="Q514" s="164"/>
      <c r="R514" s="164"/>
      <c r="S514" s="164"/>
      <c r="T514" s="164"/>
      <c r="U514" s="164"/>
      <c r="V514" s="164"/>
      <c r="W514" s="164"/>
      <c r="X514" s="128"/>
      <c r="Y514" s="128"/>
      <c r="Z514" s="128"/>
    </row>
    <row r="515" spans="1:26">
      <c r="A515" s="128"/>
      <c r="B515" s="128"/>
      <c r="C515" s="128"/>
      <c r="D515" s="164"/>
      <c r="E515" s="164"/>
      <c r="F515" s="128"/>
      <c r="G515" s="128"/>
      <c r="H515" s="128"/>
      <c r="I515" s="128"/>
      <c r="J515" s="138"/>
      <c r="K515" s="164"/>
      <c r="L515" s="164"/>
      <c r="M515" s="164"/>
      <c r="N515" s="164"/>
      <c r="O515" s="164"/>
      <c r="P515" s="164"/>
      <c r="Q515" s="164"/>
      <c r="R515" s="164"/>
      <c r="S515" s="164"/>
      <c r="T515" s="164"/>
      <c r="U515" s="164"/>
      <c r="V515" s="164"/>
      <c r="W515" s="164"/>
      <c r="X515" s="128"/>
      <c r="Y515" s="128"/>
      <c r="Z515" s="128"/>
    </row>
    <row r="516" spans="1:26">
      <c r="A516" s="128"/>
      <c r="B516" s="128"/>
      <c r="C516" s="128"/>
      <c r="D516" s="164"/>
      <c r="E516" s="164"/>
      <c r="F516" s="128"/>
      <c r="G516" s="128"/>
      <c r="H516" s="128"/>
      <c r="I516" s="128"/>
      <c r="J516" s="138"/>
      <c r="K516" s="164"/>
      <c r="L516" s="164"/>
      <c r="M516" s="164"/>
      <c r="N516" s="164"/>
      <c r="O516" s="164"/>
      <c r="P516" s="164"/>
      <c r="Q516" s="164"/>
      <c r="R516" s="164"/>
      <c r="S516" s="164"/>
      <c r="T516" s="164"/>
      <c r="U516" s="164"/>
      <c r="V516" s="164"/>
      <c r="W516" s="164"/>
      <c r="X516" s="128"/>
      <c r="Y516" s="128"/>
      <c r="Z516" s="128"/>
    </row>
    <row r="517" spans="1:26">
      <c r="A517" s="128"/>
      <c r="B517" s="128"/>
      <c r="C517" s="128"/>
      <c r="D517" s="164"/>
      <c r="E517" s="164"/>
      <c r="F517" s="128"/>
      <c r="G517" s="128"/>
      <c r="H517" s="128"/>
      <c r="I517" s="128"/>
      <c r="J517" s="138"/>
      <c r="K517" s="164"/>
      <c r="L517" s="164"/>
      <c r="M517" s="164"/>
      <c r="N517" s="164"/>
      <c r="O517" s="164"/>
      <c r="P517" s="164"/>
      <c r="Q517" s="164"/>
      <c r="R517" s="164"/>
      <c r="S517" s="164"/>
      <c r="T517" s="164"/>
      <c r="U517" s="164"/>
      <c r="V517" s="164"/>
      <c r="W517" s="164"/>
      <c r="X517" s="128"/>
      <c r="Y517" s="128"/>
      <c r="Z517" s="128"/>
    </row>
    <row r="518" spans="1:26">
      <c r="A518" s="128"/>
      <c r="B518" s="128"/>
      <c r="C518" s="128"/>
      <c r="D518" s="164"/>
      <c r="E518" s="164"/>
      <c r="F518" s="128"/>
      <c r="G518" s="128"/>
      <c r="H518" s="128"/>
      <c r="I518" s="128"/>
      <c r="J518" s="138"/>
      <c r="K518" s="164"/>
      <c r="L518" s="164"/>
      <c r="M518" s="164"/>
      <c r="N518" s="164"/>
      <c r="O518" s="164"/>
      <c r="P518" s="164"/>
      <c r="Q518" s="164"/>
      <c r="R518" s="164"/>
      <c r="S518" s="164"/>
      <c r="T518" s="164"/>
      <c r="U518" s="164"/>
      <c r="V518" s="164"/>
      <c r="W518" s="164"/>
      <c r="X518" s="128"/>
      <c r="Y518" s="128"/>
      <c r="Z518" s="128"/>
    </row>
    <row r="519" spans="1:26">
      <c r="A519" s="128"/>
      <c r="B519" s="128"/>
      <c r="C519" s="128"/>
      <c r="D519" s="164"/>
      <c r="E519" s="164"/>
      <c r="F519" s="128"/>
      <c r="G519" s="128"/>
      <c r="H519" s="128"/>
      <c r="I519" s="128"/>
      <c r="J519" s="138"/>
      <c r="K519" s="164"/>
      <c r="L519" s="164"/>
      <c r="M519" s="164"/>
      <c r="N519" s="164"/>
      <c r="O519" s="164"/>
      <c r="P519" s="164"/>
      <c r="Q519" s="164"/>
      <c r="R519" s="164"/>
      <c r="S519" s="164"/>
      <c r="T519" s="164"/>
      <c r="U519" s="164"/>
      <c r="V519" s="164"/>
      <c r="W519" s="164"/>
      <c r="X519" s="128"/>
      <c r="Y519" s="128"/>
      <c r="Z519" s="128"/>
    </row>
    <row r="520" spans="1:26">
      <c r="A520" s="128"/>
      <c r="B520" s="128"/>
      <c r="C520" s="128"/>
      <c r="D520" s="164"/>
      <c r="E520" s="164"/>
      <c r="F520" s="128"/>
      <c r="G520" s="128"/>
      <c r="H520" s="128"/>
      <c r="I520" s="128"/>
      <c r="J520" s="138"/>
      <c r="K520" s="164"/>
      <c r="L520" s="164"/>
      <c r="M520" s="164"/>
      <c r="N520" s="164"/>
      <c r="O520" s="164"/>
      <c r="P520" s="164"/>
      <c r="Q520" s="164"/>
      <c r="R520" s="164"/>
      <c r="S520" s="164"/>
      <c r="T520" s="164"/>
      <c r="U520" s="164"/>
      <c r="V520" s="164"/>
      <c r="W520" s="164"/>
      <c r="X520" s="128"/>
      <c r="Y520" s="128"/>
      <c r="Z520" s="128"/>
    </row>
    <row r="521" spans="1:26">
      <c r="A521" s="128"/>
      <c r="B521" s="128"/>
      <c r="C521" s="128"/>
      <c r="D521" s="164"/>
      <c r="E521" s="164"/>
      <c r="F521" s="128"/>
      <c r="G521" s="128"/>
      <c r="H521" s="128"/>
      <c r="I521" s="128"/>
      <c r="J521" s="138"/>
      <c r="K521" s="164"/>
      <c r="L521" s="164"/>
      <c r="M521" s="164"/>
      <c r="N521" s="164"/>
      <c r="O521" s="164"/>
      <c r="P521" s="164"/>
      <c r="Q521" s="164"/>
      <c r="R521" s="164"/>
      <c r="S521" s="164"/>
      <c r="T521" s="164"/>
      <c r="U521" s="164"/>
      <c r="V521" s="164"/>
      <c r="W521" s="164"/>
      <c r="X521" s="128"/>
      <c r="Y521" s="128"/>
      <c r="Z521" s="128"/>
    </row>
    <row r="522" spans="1:26">
      <c r="A522" s="128"/>
      <c r="B522" s="128"/>
      <c r="C522" s="128"/>
      <c r="D522" s="164"/>
      <c r="E522" s="164"/>
      <c r="F522" s="128"/>
      <c r="G522" s="128"/>
      <c r="H522" s="128"/>
      <c r="I522" s="128"/>
      <c r="J522" s="138"/>
      <c r="K522" s="164"/>
      <c r="L522" s="164"/>
      <c r="M522" s="164"/>
      <c r="N522" s="164"/>
      <c r="O522" s="164"/>
      <c r="P522" s="164"/>
      <c r="Q522" s="164"/>
      <c r="R522" s="164"/>
      <c r="S522" s="164"/>
      <c r="T522" s="164"/>
      <c r="U522" s="164"/>
      <c r="V522" s="164"/>
      <c r="W522" s="164"/>
      <c r="X522" s="128"/>
      <c r="Y522" s="128"/>
      <c r="Z522" s="128"/>
    </row>
    <row r="523" spans="1:26">
      <c r="A523" s="128"/>
      <c r="B523" s="128"/>
      <c r="C523" s="128"/>
      <c r="D523" s="164"/>
      <c r="E523" s="164"/>
      <c r="F523" s="128"/>
      <c r="G523" s="128"/>
      <c r="H523" s="128"/>
      <c r="I523" s="128"/>
      <c r="J523" s="138"/>
      <c r="K523" s="164"/>
      <c r="L523" s="164"/>
      <c r="M523" s="164"/>
      <c r="N523" s="164"/>
      <c r="O523" s="164"/>
      <c r="P523" s="164"/>
      <c r="Q523" s="164"/>
      <c r="R523" s="164"/>
      <c r="S523" s="164"/>
      <c r="T523" s="164"/>
      <c r="U523" s="164"/>
      <c r="V523" s="164"/>
      <c r="W523" s="164"/>
      <c r="X523" s="128"/>
      <c r="Y523" s="128"/>
      <c r="Z523" s="128"/>
    </row>
    <row r="524" spans="1:26">
      <c r="A524" s="128"/>
      <c r="B524" s="128"/>
      <c r="C524" s="128"/>
      <c r="D524" s="164"/>
      <c r="E524" s="164"/>
      <c r="F524" s="128"/>
      <c r="G524" s="128"/>
      <c r="H524" s="128"/>
      <c r="I524" s="128"/>
      <c r="J524" s="138"/>
      <c r="K524" s="164"/>
      <c r="L524" s="164"/>
      <c r="M524" s="164"/>
      <c r="N524" s="164"/>
      <c r="O524" s="164"/>
      <c r="P524" s="164"/>
      <c r="Q524" s="164"/>
      <c r="R524" s="164"/>
      <c r="S524" s="164"/>
      <c r="T524" s="164"/>
      <c r="U524" s="164"/>
      <c r="V524" s="164"/>
      <c r="W524" s="164"/>
      <c r="X524" s="128"/>
      <c r="Y524" s="128"/>
      <c r="Z524" s="128"/>
    </row>
    <row r="525" spans="1:26">
      <c r="A525" s="128"/>
      <c r="B525" s="128"/>
      <c r="C525" s="128"/>
      <c r="D525" s="164"/>
      <c r="E525" s="164"/>
      <c r="F525" s="128"/>
      <c r="G525" s="128"/>
      <c r="H525" s="128"/>
      <c r="I525" s="128"/>
      <c r="J525" s="138"/>
      <c r="K525" s="164"/>
      <c r="L525" s="164"/>
      <c r="M525" s="164"/>
      <c r="N525" s="164"/>
      <c r="O525" s="164"/>
      <c r="P525" s="164"/>
      <c r="Q525" s="164"/>
      <c r="R525" s="164"/>
      <c r="S525" s="164"/>
      <c r="T525" s="164"/>
      <c r="U525" s="164"/>
      <c r="V525" s="164"/>
      <c r="W525" s="164"/>
      <c r="X525" s="128"/>
      <c r="Y525" s="128"/>
      <c r="Z525" s="128"/>
    </row>
    <row r="526" spans="1:26">
      <c r="A526" s="128"/>
      <c r="B526" s="128"/>
      <c r="C526" s="128"/>
      <c r="D526" s="164"/>
      <c r="E526" s="164"/>
      <c r="F526" s="128"/>
      <c r="G526" s="128"/>
      <c r="H526" s="128"/>
      <c r="I526" s="128"/>
      <c r="J526" s="138"/>
      <c r="K526" s="164"/>
      <c r="L526" s="164"/>
      <c r="M526" s="164"/>
      <c r="N526" s="164"/>
      <c r="O526" s="164"/>
      <c r="P526" s="164"/>
      <c r="Q526" s="164"/>
      <c r="R526" s="164"/>
      <c r="S526" s="164"/>
      <c r="T526" s="164"/>
      <c r="U526" s="164"/>
      <c r="V526" s="164"/>
      <c r="W526" s="164"/>
      <c r="X526" s="128"/>
      <c r="Y526" s="128"/>
      <c r="Z526" s="128"/>
    </row>
    <row r="527" spans="1:26">
      <c r="A527" s="128"/>
      <c r="B527" s="128"/>
      <c r="C527" s="128"/>
      <c r="D527" s="164"/>
      <c r="E527" s="164"/>
      <c r="F527" s="128"/>
      <c r="G527" s="128"/>
      <c r="H527" s="128"/>
      <c r="I527" s="128"/>
      <c r="J527" s="138"/>
      <c r="K527" s="164"/>
      <c r="L527" s="164"/>
      <c r="M527" s="164"/>
      <c r="N527" s="164"/>
      <c r="O527" s="164"/>
      <c r="P527" s="164"/>
      <c r="Q527" s="164"/>
      <c r="R527" s="164"/>
      <c r="S527" s="164"/>
      <c r="T527" s="164"/>
      <c r="U527" s="164"/>
      <c r="V527" s="164"/>
      <c r="W527" s="164"/>
      <c r="X527" s="128"/>
      <c r="Y527" s="128"/>
      <c r="Z527" s="128"/>
    </row>
    <row r="528" spans="1:26">
      <c r="A528" s="128"/>
      <c r="B528" s="128"/>
      <c r="C528" s="128"/>
      <c r="D528" s="164"/>
      <c r="E528" s="164"/>
      <c r="F528" s="128"/>
      <c r="G528" s="128"/>
      <c r="H528" s="128"/>
      <c r="I528" s="128"/>
      <c r="J528" s="138"/>
      <c r="K528" s="164"/>
      <c r="L528" s="164"/>
      <c r="M528" s="164"/>
      <c r="N528" s="164"/>
      <c r="O528" s="164"/>
      <c r="P528" s="164"/>
      <c r="Q528" s="164"/>
      <c r="R528" s="164"/>
      <c r="S528" s="164"/>
      <c r="T528" s="164"/>
      <c r="U528" s="164"/>
      <c r="V528" s="164"/>
      <c r="W528" s="164"/>
      <c r="X528" s="128"/>
      <c r="Y528" s="128"/>
      <c r="Z528" s="128"/>
    </row>
    <row r="529" spans="1:26">
      <c r="A529" s="128"/>
      <c r="B529" s="128"/>
      <c r="C529" s="128"/>
      <c r="D529" s="164"/>
      <c r="E529" s="164"/>
      <c r="F529" s="128"/>
      <c r="G529" s="128"/>
      <c r="H529" s="128"/>
      <c r="I529" s="128"/>
      <c r="J529" s="138"/>
      <c r="K529" s="164"/>
      <c r="L529" s="164"/>
      <c r="M529" s="164"/>
      <c r="N529" s="164"/>
      <c r="O529" s="164"/>
      <c r="P529" s="164"/>
      <c r="Q529" s="164"/>
      <c r="R529" s="164"/>
      <c r="S529" s="164"/>
      <c r="T529" s="164"/>
      <c r="U529" s="164"/>
      <c r="V529" s="164"/>
      <c r="W529" s="164"/>
      <c r="X529" s="128"/>
      <c r="Y529" s="128"/>
      <c r="Z529" s="128"/>
    </row>
    <row r="530" spans="1:26">
      <c r="A530" s="128"/>
      <c r="B530" s="128"/>
      <c r="C530" s="128"/>
      <c r="D530" s="164"/>
      <c r="E530" s="164"/>
      <c r="F530" s="128"/>
      <c r="G530" s="128"/>
      <c r="H530" s="128"/>
      <c r="I530" s="128"/>
      <c r="J530" s="138"/>
      <c r="K530" s="164"/>
      <c r="L530" s="164"/>
      <c r="M530" s="164"/>
      <c r="N530" s="164"/>
      <c r="O530" s="164"/>
      <c r="P530" s="164"/>
      <c r="Q530" s="164"/>
      <c r="R530" s="164"/>
      <c r="S530" s="164"/>
      <c r="T530" s="164"/>
      <c r="U530" s="164"/>
      <c r="V530" s="164"/>
      <c r="W530" s="164"/>
      <c r="X530" s="128"/>
      <c r="Y530" s="128"/>
      <c r="Z530" s="128"/>
    </row>
    <row r="531" spans="1:26">
      <c r="A531" s="128"/>
      <c r="B531" s="128"/>
      <c r="C531" s="128"/>
      <c r="D531" s="164"/>
      <c r="E531" s="164"/>
      <c r="F531" s="128"/>
      <c r="G531" s="128"/>
      <c r="H531" s="128"/>
      <c r="I531" s="128"/>
      <c r="J531" s="138"/>
      <c r="K531" s="164"/>
      <c r="L531" s="164"/>
      <c r="M531" s="164"/>
      <c r="N531" s="164"/>
      <c r="O531" s="164"/>
      <c r="P531" s="164"/>
      <c r="Q531" s="164"/>
      <c r="R531" s="164"/>
      <c r="S531" s="164"/>
      <c r="T531" s="164"/>
      <c r="U531" s="164"/>
      <c r="V531" s="164"/>
      <c r="W531" s="164"/>
      <c r="X531" s="128"/>
      <c r="Y531" s="128"/>
      <c r="Z531" s="128"/>
    </row>
    <row r="532" spans="1:26">
      <c r="A532" s="128"/>
      <c r="B532" s="128"/>
      <c r="C532" s="128"/>
      <c r="D532" s="164"/>
      <c r="E532" s="164"/>
      <c r="F532" s="128"/>
      <c r="G532" s="128"/>
      <c r="H532" s="128"/>
      <c r="I532" s="128"/>
      <c r="J532" s="138"/>
      <c r="K532" s="164"/>
      <c r="L532" s="164"/>
      <c r="M532" s="164"/>
      <c r="N532" s="164"/>
      <c r="O532" s="164"/>
      <c r="P532" s="164"/>
      <c r="Q532" s="164"/>
      <c r="R532" s="164"/>
      <c r="S532" s="164"/>
      <c r="T532" s="164"/>
      <c r="U532" s="164"/>
      <c r="V532" s="164"/>
      <c r="W532" s="164"/>
      <c r="X532" s="128"/>
      <c r="Y532" s="128"/>
      <c r="Z532" s="128"/>
    </row>
    <row r="533" spans="1:26">
      <c r="A533" s="128"/>
      <c r="B533" s="128"/>
      <c r="C533" s="128"/>
      <c r="D533" s="164"/>
      <c r="E533" s="164"/>
      <c r="F533" s="128"/>
      <c r="G533" s="128"/>
      <c r="H533" s="128"/>
      <c r="I533" s="128"/>
      <c r="J533" s="138"/>
      <c r="K533" s="164"/>
      <c r="L533" s="164"/>
      <c r="M533" s="164"/>
      <c r="N533" s="164"/>
      <c r="O533" s="164"/>
      <c r="P533" s="164"/>
      <c r="Q533" s="164"/>
      <c r="R533" s="164"/>
      <c r="S533" s="164"/>
      <c r="T533" s="164"/>
      <c r="U533" s="164"/>
      <c r="V533" s="164"/>
      <c r="W533" s="164"/>
      <c r="X533" s="128"/>
      <c r="Y533" s="128"/>
      <c r="Z533" s="128"/>
    </row>
    <row r="534" spans="1:26">
      <c r="A534" s="128"/>
      <c r="B534" s="128"/>
      <c r="C534" s="128"/>
      <c r="D534" s="164"/>
      <c r="E534" s="164"/>
      <c r="F534" s="128"/>
      <c r="G534" s="128"/>
      <c r="H534" s="128"/>
      <c r="I534" s="128"/>
      <c r="J534" s="138"/>
      <c r="K534" s="164"/>
      <c r="L534" s="164"/>
      <c r="M534" s="164"/>
      <c r="N534" s="164"/>
      <c r="O534" s="164"/>
      <c r="P534" s="164"/>
      <c r="Q534" s="164"/>
      <c r="R534" s="164"/>
      <c r="S534" s="164"/>
      <c r="T534" s="164"/>
      <c r="U534" s="164"/>
      <c r="V534" s="164"/>
      <c r="W534" s="164"/>
      <c r="X534" s="128"/>
      <c r="Y534" s="128"/>
      <c r="Z534" s="128"/>
    </row>
    <row r="535" spans="1:26">
      <c r="A535" s="128"/>
      <c r="B535" s="128"/>
      <c r="C535" s="128"/>
      <c r="D535" s="164"/>
      <c r="E535" s="164"/>
      <c r="F535" s="128"/>
      <c r="G535" s="128"/>
      <c r="H535" s="128"/>
      <c r="I535" s="128"/>
      <c r="J535" s="138"/>
      <c r="K535" s="164"/>
      <c r="L535" s="164"/>
      <c r="M535" s="164"/>
      <c r="N535" s="164"/>
      <c r="O535" s="164"/>
      <c r="P535" s="164"/>
      <c r="Q535" s="164"/>
      <c r="R535" s="164"/>
      <c r="S535" s="164"/>
      <c r="T535" s="164"/>
      <c r="U535" s="164"/>
      <c r="V535" s="164"/>
      <c r="W535" s="164"/>
      <c r="X535" s="128"/>
      <c r="Y535" s="128"/>
      <c r="Z535" s="128"/>
    </row>
    <row r="536" spans="1:26">
      <c r="A536" s="128"/>
      <c r="B536" s="128"/>
      <c r="C536" s="128"/>
      <c r="D536" s="164"/>
      <c r="E536" s="164"/>
      <c r="F536" s="128"/>
      <c r="G536" s="128"/>
      <c r="H536" s="128"/>
      <c r="I536" s="128"/>
      <c r="J536" s="138"/>
      <c r="K536" s="164"/>
      <c r="L536" s="164"/>
      <c r="M536" s="164"/>
      <c r="N536" s="164"/>
      <c r="O536" s="164"/>
      <c r="P536" s="164"/>
      <c r="Q536" s="164"/>
      <c r="R536" s="164"/>
      <c r="S536" s="164"/>
      <c r="T536" s="164"/>
      <c r="U536" s="164"/>
      <c r="V536" s="164"/>
      <c r="W536" s="164"/>
      <c r="X536" s="128"/>
      <c r="Y536" s="128"/>
      <c r="Z536" s="128"/>
    </row>
    <row r="537" spans="1:26">
      <c r="A537" s="128"/>
      <c r="B537" s="128"/>
      <c r="C537" s="128"/>
      <c r="D537" s="164"/>
      <c r="E537" s="164"/>
      <c r="F537" s="128"/>
      <c r="G537" s="128"/>
      <c r="H537" s="128"/>
      <c r="I537" s="128"/>
      <c r="J537" s="138"/>
      <c r="K537" s="164"/>
      <c r="L537" s="164"/>
      <c r="M537" s="164"/>
      <c r="N537" s="164"/>
      <c r="O537" s="164"/>
      <c r="P537" s="164"/>
      <c r="Q537" s="164"/>
      <c r="R537" s="164"/>
      <c r="S537" s="164"/>
      <c r="T537" s="164"/>
      <c r="U537" s="164"/>
      <c r="V537" s="164"/>
      <c r="W537" s="164"/>
      <c r="X537" s="128"/>
      <c r="Y537" s="128"/>
      <c r="Z537" s="128"/>
    </row>
    <row r="538" spans="1:26">
      <c r="A538" s="128"/>
      <c r="B538" s="128"/>
      <c r="C538" s="128"/>
      <c r="D538" s="164"/>
      <c r="E538" s="164"/>
      <c r="F538" s="128"/>
      <c r="G538" s="128"/>
      <c r="H538" s="128"/>
      <c r="I538" s="128"/>
      <c r="J538" s="138"/>
      <c r="K538" s="164"/>
      <c r="L538" s="164"/>
      <c r="M538" s="164"/>
      <c r="N538" s="164"/>
      <c r="O538" s="164"/>
      <c r="P538" s="164"/>
      <c r="Q538" s="164"/>
      <c r="R538" s="164"/>
      <c r="S538" s="164"/>
      <c r="T538" s="164"/>
      <c r="U538" s="164"/>
      <c r="V538" s="164"/>
      <c r="W538" s="164"/>
      <c r="X538" s="128"/>
      <c r="Y538" s="128"/>
      <c r="Z538" s="128"/>
    </row>
    <row r="539" spans="1:26">
      <c r="A539" s="128"/>
      <c r="B539" s="128"/>
      <c r="C539" s="128"/>
      <c r="D539" s="164"/>
      <c r="E539" s="164"/>
      <c r="F539" s="128"/>
      <c r="G539" s="128"/>
      <c r="H539" s="128"/>
      <c r="I539" s="128"/>
      <c r="J539" s="138"/>
      <c r="K539" s="164"/>
      <c r="L539" s="164"/>
      <c r="M539" s="164"/>
      <c r="N539" s="164"/>
      <c r="O539" s="164"/>
      <c r="P539" s="164"/>
      <c r="Q539" s="164"/>
      <c r="R539" s="164"/>
      <c r="S539" s="164"/>
      <c r="T539" s="164"/>
      <c r="U539" s="164"/>
      <c r="V539" s="164"/>
      <c r="W539" s="164"/>
      <c r="X539" s="128"/>
      <c r="Y539" s="128"/>
      <c r="Z539" s="128"/>
    </row>
    <row r="540" spans="1:26">
      <c r="A540" s="128"/>
      <c r="B540" s="128"/>
      <c r="C540" s="128"/>
      <c r="D540" s="164"/>
      <c r="E540" s="164"/>
      <c r="F540" s="128"/>
      <c r="G540" s="128"/>
      <c r="H540" s="128"/>
      <c r="I540" s="128"/>
      <c r="J540" s="138"/>
      <c r="K540" s="164"/>
      <c r="L540" s="164"/>
      <c r="M540" s="164"/>
      <c r="N540" s="164"/>
      <c r="O540" s="164"/>
      <c r="P540" s="164"/>
      <c r="Q540" s="164"/>
      <c r="R540" s="164"/>
      <c r="S540" s="164"/>
      <c r="T540" s="164"/>
      <c r="U540" s="164"/>
      <c r="V540" s="164"/>
      <c r="W540" s="164"/>
      <c r="X540" s="128"/>
      <c r="Y540" s="128"/>
      <c r="Z540" s="128"/>
    </row>
    <row r="541" spans="1:26">
      <c r="A541" s="128"/>
      <c r="B541" s="128"/>
      <c r="C541" s="128"/>
      <c r="D541" s="164"/>
      <c r="E541" s="164"/>
      <c r="F541" s="128"/>
      <c r="G541" s="128"/>
      <c r="H541" s="128"/>
      <c r="I541" s="128"/>
      <c r="J541" s="138"/>
      <c r="K541" s="164"/>
      <c r="L541" s="164"/>
      <c r="M541" s="164"/>
      <c r="N541" s="164"/>
      <c r="O541" s="164"/>
      <c r="P541" s="164"/>
      <c r="Q541" s="164"/>
      <c r="R541" s="164"/>
      <c r="S541" s="164"/>
      <c r="T541" s="164"/>
      <c r="U541" s="164"/>
      <c r="V541" s="164"/>
      <c r="W541" s="164"/>
      <c r="X541" s="128"/>
      <c r="Y541" s="128"/>
      <c r="Z541" s="128"/>
    </row>
    <row r="542" spans="1:26">
      <c r="A542" s="128"/>
      <c r="B542" s="128"/>
      <c r="C542" s="128"/>
      <c r="D542" s="164"/>
      <c r="E542" s="164"/>
      <c r="F542" s="128"/>
      <c r="G542" s="128"/>
      <c r="H542" s="128"/>
      <c r="I542" s="128"/>
      <c r="J542" s="138"/>
      <c r="K542" s="164"/>
      <c r="L542" s="164"/>
      <c r="M542" s="164"/>
      <c r="N542" s="164"/>
      <c r="O542" s="164"/>
      <c r="P542" s="164"/>
      <c r="Q542" s="164"/>
      <c r="R542" s="164"/>
      <c r="S542" s="164"/>
      <c r="T542" s="164"/>
      <c r="U542" s="164"/>
      <c r="V542" s="164"/>
      <c r="W542" s="164"/>
      <c r="X542" s="128"/>
      <c r="Y542" s="128"/>
      <c r="Z542" s="128"/>
    </row>
    <row r="543" spans="1:26">
      <c r="A543" s="128"/>
      <c r="B543" s="128"/>
      <c r="C543" s="128"/>
      <c r="D543" s="164"/>
      <c r="E543" s="164"/>
      <c r="F543" s="128"/>
      <c r="G543" s="128"/>
      <c r="H543" s="128"/>
      <c r="I543" s="128"/>
      <c r="J543" s="138"/>
      <c r="K543" s="164"/>
      <c r="L543" s="164"/>
      <c r="M543" s="164"/>
      <c r="N543" s="164"/>
      <c r="O543" s="164"/>
      <c r="P543" s="164"/>
      <c r="Q543" s="164"/>
      <c r="R543" s="164"/>
      <c r="S543" s="164"/>
      <c r="T543" s="164"/>
      <c r="U543" s="164"/>
      <c r="V543" s="164"/>
      <c r="W543" s="164"/>
      <c r="X543" s="128"/>
      <c r="Y543" s="128"/>
      <c r="Z543" s="128"/>
    </row>
    <row r="544" spans="1:26">
      <c r="A544" s="128"/>
      <c r="B544" s="128"/>
      <c r="C544" s="128"/>
      <c r="D544" s="164"/>
      <c r="E544" s="164"/>
      <c r="F544" s="128"/>
      <c r="G544" s="128"/>
      <c r="H544" s="128"/>
      <c r="I544" s="128"/>
      <c r="J544" s="138"/>
      <c r="K544" s="164"/>
      <c r="L544" s="164"/>
      <c r="M544" s="164"/>
      <c r="N544" s="164"/>
      <c r="O544" s="164"/>
      <c r="P544" s="164"/>
      <c r="Q544" s="164"/>
      <c r="R544" s="164"/>
      <c r="S544" s="164"/>
      <c r="T544" s="164"/>
      <c r="U544" s="164"/>
      <c r="V544" s="164"/>
      <c r="W544" s="164"/>
      <c r="X544" s="128"/>
      <c r="Y544" s="128"/>
      <c r="Z544" s="128"/>
    </row>
    <row r="545" spans="1:26">
      <c r="A545" s="128"/>
      <c r="B545" s="128"/>
      <c r="C545" s="128"/>
      <c r="D545" s="164"/>
      <c r="E545" s="164"/>
      <c r="F545" s="128"/>
      <c r="G545" s="128"/>
      <c r="H545" s="128"/>
      <c r="I545" s="128"/>
      <c r="J545" s="138"/>
      <c r="K545" s="164"/>
      <c r="L545" s="164"/>
      <c r="M545" s="164"/>
      <c r="N545" s="164"/>
      <c r="O545" s="164"/>
      <c r="P545" s="164"/>
      <c r="Q545" s="164"/>
      <c r="R545" s="164"/>
      <c r="S545" s="164"/>
      <c r="T545" s="164"/>
      <c r="U545" s="164"/>
      <c r="V545" s="164"/>
      <c r="W545" s="164"/>
      <c r="X545" s="128"/>
      <c r="Y545" s="128"/>
      <c r="Z545" s="128"/>
    </row>
    <row r="546" spans="1:26">
      <c r="A546" s="128"/>
      <c r="B546" s="128"/>
      <c r="C546" s="128"/>
      <c r="D546" s="164"/>
      <c r="E546" s="164"/>
      <c r="F546" s="128"/>
      <c r="G546" s="128"/>
      <c r="H546" s="128"/>
      <c r="I546" s="128"/>
      <c r="J546" s="138"/>
      <c r="K546" s="164"/>
      <c r="L546" s="164"/>
      <c r="M546" s="164"/>
      <c r="N546" s="164"/>
      <c r="O546" s="164"/>
      <c r="P546" s="164"/>
      <c r="Q546" s="164"/>
      <c r="R546" s="164"/>
      <c r="S546" s="164"/>
      <c r="T546" s="164"/>
      <c r="U546" s="164"/>
      <c r="V546" s="164"/>
      <c r="W546" s="164"/>
      <c r="X546" s="128"/>
      <c r="Y546" s="128"/>
      <c r="Z546" s="128"/>
    </row>
    <row r="547" spans="1:26">
      <c r="A547" s="128"/>
      <c r="B547" s="128"/>
      <c r="C547" s="128"/>
      <c r="D547" s="164"/>
      <c r="E547" s="164"/>
      <c r="F547" s="128"/>
      <c r="G547" s="128"/>
      <c r="H547" s="128"/>
      <c r="I547" s="128"/>
      <c r="J547" s="138"/>
      <c r="K547" s="164"/>
      <c r="L547" s="164"/>
      <c r="M547" s="164"/>
      <c r="N547" s="164"/>
      <c r="O547" s="164"/>
      <c r="P547" s="164"/>
      <c r="Q547" s="164"/>
      <c r="R547" s="164"/>
      <c r="S547" s="164"/>
      <c r="T547" s="164"/>
      <c r="U547" s="164"/>
      <c r="V547" s="164"/>
      <c r="W547" s="164"/>
      <c r="X547" s="128"/>
      <c r="Y547" s="128"/>
      <c r="Z547" s="128"/>
    </row>
    <row r="548" spans="1:26">
      <c r="A548" s="128"/>
      <c r="B548" s="128"/>
      <c r="C548" s="128"/>
      <c r="D548" s="164"/>
      <c r="E548" s="164"/>
      <c r="F548" s="128"/>
      <c r="G548" s="128"/>
      <c r="H548" s="128"/>
      <c r="I548" s="128"/>
      <c r="J548" s="138"/>
      <c r="K548" s="164"/>
      <c r="L548" s="164"/>
      <c r="M548" s="164"/>
      <c r="N548" s="164"/>
      <c r="O548" s="164"/>
      <c r="P548" s="164"/>
      <c r="Q548" s="164"/>
      <c r="R548" s="164"/>
      <c r="S548" s="164"/>
      <c r="T548" s="164"/>
      <c r="U548" s="164"/>
      <c r="V548" s="164"/>
      <c r="W548" s="164"/>
      <c r="X548" s="128"/>
      <c r="Y548" s="128"/>
      <c r="Z548" s="128"/>
    </row>
    <row r="549" spans="1:26">
      <c r="A549" s="128"/>
      <c r="B549" s="128"/>
      <c r="C549" s="128"/>
      <c r="D549" s="164"/>
      <c r="E549" s="164"/>
      <c r="F549" s="128"/>
      <c r="G549" s="128"/>
      <c r="H549" s="128"/>
      <c r="I549" s="128"/>
      <c r="J549" s="138"/>
      <c r="K549" s="164"/>
      <c r="L549" s="164"/>
      <c r="M549" s="164"/>
      <c r="N549" s="164"/>
      <c r="O549" s="164"/>
      <c r="P549" s="164"/>
      <c r="Q549" s="164"/>
      <c r="R549" s="164"/>
      <c r="S549" s="164"/>
      <c r="T549" s="164"/>
      <c r="U549" s="164"/>
      <c r="V549" s="164"/>
      <c r="W549" s="164"/>
      <c r="X549" s="128"/>
      <c r="Y549" s="128"/>
      <c r="Z549" s="128"/>
    </row>
    <row r="550" spans="1:26">
      <c r="A550" s="128"/>
      <c r="B550" s="128"/>
      <c r="C550" s="128"/>
      <c r="D550" s="164"/>
      <c r="E550" s="164"/>
      <c r="F550" s="128"/>
      <c r="G550" s="128"/>
      <c r="H550" s="128"/>
      <c r="I550" s="128"/>
      <c r="J550" s="138"/>
      <c r="K550" s="164"/>
      <c r="L550" s="164"/>
      <c r="M550" s="164"/>
      <c r="N550" s="164"/>
      <c r="O550" s="164"/>
      <c r="P550" s="164"/>
      <c r="Q550" s="164"/>
      <c r="R550" s="164"/>
      <c r="S550" s="164"/>
      <c r="T550" s="164"/>
      <c r="U550" s="164"/>
      <c r="V550" s="164"/>
      <c r="W550" s="164"/>
      <c r="X550" s="128"/>
      <c r="Y550" s="128"/>
      <c r="Z550" s="128"/>
    </row>
    <row r="551" spans="1:26">
      <c r="A551" s="128"/>
      <c r="B551" s="128"/>
      <c r="C551" s="128"/>
      <c r="D551" s="164"/>
      <c r="E551" s="164"/>
      <c r="F551" s="128"/>
      <c r="G551" s="128"/>
      <c r="H551" s="128"/>
      <c r="I551" s="128"/>
      <c r="J551" s="138"/>
      <c r="K551" s="164"/>
      <c r="L551" s="164"/>
      <c r="M551" s="164"/>
      <c r="N551" s="164"/>
      <c r="O551" s="164"/>
      <c r="P551" s="164"/>
      <c r="Q551" s="164"/>
      <c r="R551" s="164"/>
      <c r="S551" s="164"/>
      <c r="T551" s="164"/>
      <c r="U551" s="164"/>
      <c r="V551" s="164"/>
      <c r="W551" s="164"/>
      <c r="X551" s="128"/>
      <c r="Y551" s="128"/>
      <c r="Z551" s="128"/>
    </row>
    <row r="552" spans="1:26">
      <c r="A552" s="128"/>
      <c r="B552" s="128"/>
      <c r="C552" s="128"/>
      <c r="D552" s="164"/>
      <c r="E552" s="164"/>
      <c r="F552" s="128"/>
      <c r="G552" s="128"/>
      <c r="H552" s="128"/>
      <c r="I552" s="128"/>
      <c r="J552" s="138"/>
      <c r="K552" s="164"/>
      <c r="L552" s="164"/>
      <c r="M552" s="164"/>
      <c r="N552" s="164"/>
      <c r="O552" s="164"/>
      <c r="P552" s="164"/>
      <c r="Q552" s="164"/>
      <c r="R552" s="164"/>
      <c r="S552" s="164"/>
      <c r="T552" s="164"/>
      <c r="U552" s="164"/>
      <c r="V552" s="164"/>
      <c r="W552" s="164"/>
      <c r="X552" s="128"/>
      <c r="Y552" s="128"/>
      <c r="Z552" s="128"/>
    </row>
    <row r="553" spans="1:26">
      <c r="A553" s="128"/>
      <c r="B553" s="128"/>
      <c r="C553" s="128"/>
      <c r="D553" s="164"/>
      <c r="E553" s="164"/>
      <c r="F553" s="128"/>
      <c r="G553" s="128"/>
      <c r="H553" s="128"/>
      <c r="I553" s="128"/>
      <c r="J553" s="138"/>
      <c r="K553" s="164"/>
      <c r="L553" s="164"/>
      <c r="M553" s="164"/>
      <c r="N553" s="164"/>
      <c r="O553" s="164"/>
      <c r="P553" s="164"/>
      <c r="Q553" s="164"/>
      <c r="R553" s="164"/>
      <c r="S553" s="164"/>
      <c r="T553" s="164"/>
      <c r="U553" s="164"/>
      <c r="V553" s="164"/>
      <c r="W553" s="164"/>
      <c r="X553" s="128"/>
      <c r="Y553" s="128"/>
      <c r="Z553" s="128"/>
    </row>
    <row r="554" spans="1:26">
      <c r="A554" s="128"/>
      <c r="B554" s="128"/>
      <c r="C554" s="128"/>
      <c r="D554" s="164"/>
      <c r="E554" s="164"/>
      <c r="F554" s="128"/>
      <c r="G554" s="128"/>
      <c r="H554" s="128"/>
      <c r="I554" s="128"/>
      <c r="J554" s="138"/>
      <c r="K554" s="164"/>
      <c r="L554" s="164"/>
      <c r="M554" s="164"/>
      <c r="N554" s="164"/>
      <c r="O554" s="164"/>
      <c r="P554" s="164"/>
      <c r="Q554" s="164"/>
      <c r="R554" s="164"/>
      <c r="S554" s="164"/>
      <c r="T554" s="164"/>
      <c r="U554" s="164"/>
      <c r="V554" s="164"/>
      <c r="W554" s="164"/>
      <c r="X554" s="128"/>
      <c r="Y554" s="128"/>
      <c r="Z554" s="128"/>
    </row>
    <row r="555" spans="1:26">
      <c r="A555" s="128"/>
      <c r="B555" s="128"/>
      <c r="C555" s="128"/>
      <c r="D555" s="164"/>
      <c r="E555" s="164"/>
      <c r="F555" s="128"/>
      <c r="G555" s="128"/>
      <c r="H555" s="128"/>
      <c r="I555" s="128"/>
      <c r="J555" s="138"/>
      <c r="K555" s="164"/>
      <c r="L555" s="164"/>
      <c r="M555" s="164"/>
      <c r="N555" s="164"/>
      <c r="O555" s="164"/>
      <c r="P555" s="164"/>
      <c r="Q555" s="164"/>
      <c r="R555" s="164"/>
      <c r="S555" s="164"/>
      <c r="T555" s="164"/>
      <c r="U555" s="164"/>
      <c r="V555" s="164"/>
      <c r="W555" s="164"/>
      <c r="X555" s="128"/>
      <c r="Y555" s="128"/>
      <c r="Z555" s="128"/>
    </row>
    <row r="556" spans="1:26">
      <c r="A556" s="128"/>
      <c r="B556" s="128"/>
      <c r="C556" s="128"/>
      <c r="D556" s="164"/>
      <c r="E556" s="164"/>
      <c r="F556" s="128"/>
      <c r="G556" s="128"/>
      <c r="H556" s="128"/>
      <c r="I556" s="128"/>
      <c r="J556" s="138"/>
      <c r="K556" s="164"/>
      <c r="L556" s="164"/>
      <c r="M556" s="164"/>
      <c r="N556" s="164"/>
      <c r="O556" s="164"/>
      <c r="P556" s="164"/>
      <c r="Q556" s="164"/>
      <c r="R556" s="164"/>
      <c r="S556" s="164"/>
      <c r="T556" s="164"/>
      <c r="U556" s="164"/>
      <c r="V556" s="164"/>
      <c r="W556" s="164"/>
      <c r="X556" s="128"/>
      <c r="Y556" s="128"/>
      <c r="Z556" s="128"/>
    </row>
    <row r="557" spans="1:26">
      <c r="A557" s="128"/>
      <c r="B557" s="128"/>
      <c r="C557" s="128"/>
      <c r="D557" s="164"/>
      <c r="E557" s="164"/>
      <c r="F557" s="128"/>
      <c r="G557" s="128"/>
      <c r="H557" s="128"/>
      <c r="I557" s="128"/>
      <c r="J557" s="138"/>
      <c r="K557" s="164"/>
      <c r="L557" s="164"/>
      <c r="M557" s="164"/>
      <c r="N557" s="164"/>
      <c r="O557" s="164"/>
      <c r="P557" s="164"/>
      <c r="Q557" s="164"/>
      <c r="R557" s="164"/>
      <c r="S557" s="164"/>
      <c r="T557" s="164"/>
      <c r="U557" s="164"/>
      <c r="V557" s="164"/>
      <c r="W557" s="164"/>
      <c r="X557" s="128"/>
      <c r="Y557" s="128"/>
      <c r="Z557" s="128"/>
    </row>
    <row r="558" spans="1:26">
      <c r="A558" s="128"/>
      <c r="B558" s="128"/>
      <c r="C558" s="128"/>
      <c r="D558" s="164"/>
      <c r="E558" s="164"/>
      <c r="F558" s="128"/>
      <c r="G558" s="128"/>
      <c r="H558" s="128"/>
      <c r="I558" s="128"/>
      <c r="J558" s="138"/>
      <c r="K558" s="164"/>
      <c r="L558" s="164"/>
      <c r="M558" s="164"/>
      <c r="N558" s="164"/>
      <c r="O558" s="164"/>
      <c r="P558" s="164"/>
      <c r="Q558" s="164"/>
      <c r="R558" s="164"/>
      <c r="S558" s="164"/>
      <c r="T558" s="164"/>
      <c r="U558" s="164"/>
      <c r="V558" s="164"/>
      <c r="W558" s="164"/>
      <c r="X558" s="128"/>
      <c r="Y558" s="128"/>
      <c r="Z558" s="128"/>
    </row>
    <row r="559" spans="1:26">
      <c r="A559" s="128"/>
      <c r="B559" s="128"/>
      <c r="C559" s="128"/>
      <c r="D559" s="164"/>
      <c r="E559" s="164"/>
      <c r="F559" s="128"/>
      <c r="G559" s="128"/>
      <c r="H559" s="128"/>
      <c r="I559" s="128"/>
      <c r="J559" s="138"/>
      <c r="K559" s="164"/>
      <c r="L559" s="164"/>
      <c r="M559" s="164"/>
      <c r="N559" s="164"/>
      <c r="O559" s="164"/>
      <c r="P559" s="164"/>
      <c r="Q559" s="164"/>
      <c r="R559" s="164"/>
      <c r="S559" s="164"/>
      <c r="T559" s="164"/>
      <c r="U559" s="164"/>
      <c r="V559" s="164"/>
      <c r="W559" s="164"/>
      <c r="X559" s="128"/>
      <c r="Y559" s="128"/>
      <c r="Z559" s="128"/>
    </row>
    <row r="560" spans="1:26">
      <c r="A560" s="128"/>
      <c r="B560" s="128"/>
      <c r="C560" s="128"/>
      <c r="D560" s="164"/>
      <c r="E560" s="164"/>
      <c r="F560" s="128"/>
      <c r="G560" s="128"/>
      <c r="H560" s="128"/>
      <c r="I560" s="128"/>
      <c r="J560" s="138"/>
      <c r="K560" s="164"/>
      <c r="L560" s="164"/>
      <c r="M560" s="164"/>
      <c r="N560" s="164"/>
      <c r="O560" s="164"/>
      <c r="P560" s="164"/>
      <c r="Q560" s="164"/>
      <c r="R560" s="164"/>
      <c r="S560" s="164"/>
      <c r="T560" s="164"/>
      <c r="U560" s="164"/>
      <c r="V560" s="164"/>
      <c r="W560" s="164"/>
      <c r="X560" s="128"/>
      <c r="Y560" s="128"/>
      <c r="Z560" s="128"/>
    </row>
    <row r="561" spans="1:26">
      <c r="A561" s="128"/>
      <c r="B561" s="128"/>
      <c r="C561" s="128"/>
      <c r="D561" s="164"/>
      <c r="E561" s="164"/>
      <c r="F561" s="128"/>
      <c r="G561" s="128"/>
      <c r="H561" s="128"/>
      <c r="I561" s="128"/>
      <c r="J561" s="138"/>
      <c r="K561" s="164"/>
      <c r="L561" s="164"/>
      <c r="M561" s="164"/>
      <c r="N561" s="164"/>
      <c r="O561" s="164"/>
      <c r="P561" s="164"/>
      <c r="Q561" s="164"/>
      <c r="R561" s="164"/>
      <c r="S561" s="164"/>
      <c r="T561" s="164"/>
      <c r="U561" s="164"/>
      <c r="V561" s="164"/>
      <c r="W561" s="164"/>
      <c r="X561" s="128"/>
      <c r="Y561" s="128"/>
      <c r="Z561" s="128"/>
    </row>
    <row r="562" spans="1:26">
      <c r="A562" s="128"/>
      <c r="B562" s="128"/>
      <c r="C562" s="128"/>
      <c r="D562" s="164"/>
      <c r="E562" s="164"/>
      <c r="F562" s="128"/>
      <c r="G562" s="128"/>
      <c r="H562" s="128"/>
      <c r="I562" s="128"/>
      <c r="J562" s="138"/>
      <c r="K562" s="164"/>
      <c r="L562" s="164"/>
      <c r="M562" s="164"/>
      <c r="N562" s="164"/>
      <c r="O562" s="164"/>
      <c r="P562" s="164"/>
      <c r="Q562" s="164"/>
      <c r="R562" s="164"/>
      <c r="S562" s="164"/>
      <c r="T562" s="164"/>
      <c r="U562" s="164"/>
      <c r="V562" s="164"/>
      <c r="W562" s="164"/>
      <c r="X562" s="128"/>
      <c r="Y562" s="128"/>
      <c r="Z562" s="128"/>
    </row>
    <row r="563" spans="1:26">
      <c r="A563" s="128"/>
      <c r="B563" s="128"/>
      <c r="C563" s="128"/>
      <c r="D563" s="164"/>
      <c r="E563" s="164"/>
      <c r="F563" s="128"/>
      <c r="G563" s="128"/>
      <c r="H563" s="128"/>
      <c r="I563" s="128"/>
      <c r="J563" s="138"/>
      <c r="K563" s="164"/>
      <c r="L563" s="164"/>
      <c r="M563" s="164"/>
      <c r="N563" s="164"/>
      <c r="O563" s="164"/>
      <c r="P563" s="164"/>
      <c r="Q563" s="164"/>
      <c r="R563" s="164"/>
      <c r="S563" s="164"/>
      <c r="T563" s="164"/>
      <c r="U563" s="164"/>
      <c r="V563" s="164"/>
      <c r="W563" s="164"/>
      <c r="X563" s="128"/>
      <c r="Y563" s="128"/>
      <c r="Z563" s="128"/>
    </row>
    <row r="564" spans="1:26">
      <c r="A564" s="128"/>
      <c r="B564" s="128"/>
      <c r="C564" s="128"/>
      <c r="D564" s="164"/>
      <c r="E564" s="164"/>
      <c r="F564" s="128"/>
      <c r="G564" s="128"/>
      <c r="H564" s="128"/>
      <c r="I564" s="128"/>
      <c r="J564" s="138"/>
      <c r="K564" s="164"/>
      <c r="L564" s="164"/>
      <c r="M564" s="164"/>
      <c r="N564" s="164"/>
      <c r="O564" s="164"/>
      <c r="P564" s="164"/>
      <c r="Q564" s="164"/>
      <c r="R564" s="164"/>
      <c r="S564" s="164"/>
      <c r="T564" s="164"/>
      <c r="U564" s="164"/>
      <c r="V564" s="164"/>
      <c r="W564" s="164"/>
      <c r="X564" s="128"/>
      <c r="Y564" s="128"/>
      <c r="Z564" s="128"/>
    </row>
    <row r="565" spans="1:26">
      <c r="A565" s="128"/>
      <c r="B565" s="128"/>
      <c r="C565" s="128"/>
      <c r="D565" s="164"/>
      <c r="E565" s="164"/>
      <c r="F565" s="128"/>
      <c r="G565" s="128"/>
      <c r="H565" s="128"/>
      <c r="I565" s="128"/>
      <c r="J565" s="138"/>
      <c r="K565" s="164"/>
      <c r="L565" s="164"/>
      <c r="M565" s="164"/>
      <c r="N565" s="164"/>
      <c r="O565" s="164"/>
      <c r="P565" s="164"/>
      <c r="Q565" s="164"/>
      <c r="R565" s="164"/>
      <c r="S565" s="164"/>
      <c r="T565" s="164"/>
      <c r="U565" s="164"/>
      <c r="V565" s="164"/>
      <c r="W565" s="164"/>
      <c r="X565" s="128"/>
      <c r="Y565" s="128"/>
      <c r="Z565" s="128"/>
    </row>
    <row r="566" spans="1:26">
      <c r="A566" s="128"/>
      <c r="B566" s="128"/>
      <c r="C566" s="128"/>
      <c r="D566" s="164"/>
      <c r="E566" s="164"/>
      <c r="F566" s="128"/>
      <c r="G566" s="128"/>
      <c r="H566" s="128"/>
      <c r="I566" s="128"/>
      <c r="J566" s="138"/>
      <c r="K566" s="164"/>
      <c r="L566" s="164"/>
      <c r="M566" s="164"/>
      <c r="N566" s="164"/>
      <c r="O566" s="164"/>
      <c r="P566" s="164"/>
      <c r="Q566" s="164"/>
      <c r="R566" s="164"/>
      <c r="S566" s="164"/>
      <c r="T566" s="164"/>
      <c r="U566" s="164"/>
      <c r="V566" s="164"/>
      <c r="W566" s="164"/>
      <c r="X566" s="128"/>
      <c r="Y566" s="128"/>
      <c r="Z566" s="128"/>
    </row>
    <row r="567" spans="1:26">
      <c r="A567" s="128"/>
      <c r="B567" s="128"/>
      <c r="C567" s="128"/>
      <c r="D567" s="164"/>
      <c r="E567" s="164"/>
      <c r="F567" s="128"/>
      <c r="G567" s="128"/>
      <c r="H567" s="128"/>
      <c r="I567" s="128"/>
      <c r="J567" s="138"/>
      <c r="K567" s="164"/>
      <c r="L567" s="164"/>
      <c r="M567" s="164"/>
      <c r="N567" s="164"/>
      <c r="O567" s="164"/>
      <c r="P567" s="164"/>
      <c r="Q567" s="164"/>
      <c r="R567" s="164"/>
      <c r="S567" s="164"/>
      <c r="T567" s="164"/>
      <c r="U567" s="164"/>
      <c r="V567" s="164"/>
      <c r="W567" s="164"/>
      <c r="X567" s="128"/>
      <c r="Y567" s="128"/>
      <c r="Z567" s="128"/>
    </row>
    <row r="568" spans="1:26">
      <c r="A568" s="128"/>
      <c r="B568" s="128"/>
      <c r="C568" s="128"/>
      <c r="D568" s="164"/>
      <c r="E568" s="164"/>
      <c r="F568" s="128"/>
      <c r="G568" s="128"/>
      <c r="H568" s="128"/>
      <c r="I568" s="128"/>
      <c r="J568" s="138"/>
      <c r="K568" s="164"/>
      <c r="L568" s="164"/>
      <c r="M568" s="164"/>
      <c r="N568" s="164"/>
      <c r="O568" s="164"/>
      <c r="P568" s="164"/>
      <c r="Q568" s="164"/>
      <c r="R568" s="164"/>
      <c r="S568" s="164"/>
      <c r="T568" s="164"/>
      <c r="U568" s="164"/>
      <c r="V568" s="164"/>
      <c r="W568" s="164"/>
      <c r="X568" s="128"/>
      <c r="Y568" s="128"/>
      <c r="Z568" s="128"/>
    </row>
    <row r="569" spans="1:26">
      <c r="A569" s="128"/>
      <c r="B569" s="128"/>
      <c r="C569" s="128"/>
      <c r="D569" s="164"/>
      <c r="E569" s="164"/>
      <c r="F569" s="128"/>
      <c r="G569" s="128"/>
      <c r="H569" s="128"/>
      <c r="I569" s="128"/>
      <c r="J569" s="138"/>
      <c r="K569" s="164"/>
      <c r="L569" s="164"/>
      <c r="M569" s="164"/>
      <c r="N569" s="164"/>
      <c r="O569" s="164"/>
      <c r="P569" s="164"/>
      <c r="Q569" s="164"/>
      <c r="R569" s="164"/>
      <c r="S569" s="164"/>
      <c r="T569" s="164"/>
      <c r="U569" s="164"/>
      <c r="V569" s="164"/>
      <c r="W569" s="164"/>
      <c r="X569" s="128"/>
      <c r="Y569" s="128"/>
      <c r="Z569" s="128"/>
    </row>
    <row r="570" spans="1:26">
      <c r="A570" s="128"/>
      <c r="B570" s="128"/>
      <c r="C570" s="128"/>
      <c r="D570" s="164"/>
      <c r="E570" s="164"/>
      <c r="F570" s="128"/>
      <c r="G570" s="128"/>
      <c r="H570" s="128"/>
      <c r="I570" s="128"/>
      <c r="J570" s="138"/>
      <c r="K570" s="164"/>
      <c r="L570" s="164"/>
      <c r="M570" s="164"/>
      <c r="N570" s="164"/>
      <c r="O570" s="164"/>
      <c r="P570" s="164"/>
      <c r="Q570" s="164"/>
      <c r="R570" s="164"/>
      <c r="S570" s="164"/>
      <c r="T570" s="164"/>
      <c r="U570" s="164"/>
      <c r="V570" s="164"/>
      <c r="W570" s="164"/>
      <c r="X570" s="128"/>
      <c r="Y570" s="128"/>
      <c r="Z570" s="128"/>
    </row>
    <row r="571" spans="1:26">
      <c r="A571" s="128"/>
      <c r="B571" s="128"/>
      <c r="C571" s="128"/>
      <c r="D571" s="164"/>
      <c r="E571" s="164"/>
      <c r="F571" s="128"/>
      <c r="G571" s="128"/>
      <c r="H571" s="128"/>
      <c r="I571" s="128"/>
      <c r="J571" s="138"/>
      <c r="K571" s="164"/>
      <c r="L571" s="164"/>
      <c r="M571" s="164"/>
      <c r="N571" s="164"/>
      <c r="O571" s="164"/>
      <c r="P571" s="164"/>
      <c r="Q571" s="164"/>
      <c r="R571" s="164"/>
      <c r="S571" s="164"/>
      <c r="T571" s="164"/>
      <c r="U571" s="164"/>
      <c r="V571" s="164"/>
      <c r="W571" s="164"/>
      <c r="X571" s="128"/>
      <c r="Y571" s="128"/>
      <c r="Z571" s="128"/>
    </row>
    <row r="572" spans="1:26">
      <c r="A572" s="128"/>
      <c r="B572" s="128"/>
      <c r="C572" s="128"/>
      <c r="D572" s="164"/>
      <c r="E572" s="164"/>
      <c r="F572" s="128"/>
      <c r="G572" s="128"/>
      <c r="H572" s="128"/>
      <c r="I572" s="128"/>
      <c r="J572" s="138"/>
      <c r="K572" s="164"/>
      <c r="L572" s="164"/>
      <c r="M572" s="164"/>
      <c r="N572" s="164"/>
      <c r="O572" s="164"/>
      <c r="P572" s="164"/>
      <c r="Q572" s="164"/>
      <c r="R572" s="164"/>
      <c r="S572" s="164"/>
      <c r="T572" s="164"/>
      <c r="U572" s="164"/>
      <c r="V572" s="164"/>
      <c r="W572" s="164"/>
      <c r="X572" s="128"/>
      <c r="Y572" s="128"/>
      <c r="Z572" s="128"/>
    </row>
    <row r="573" spans="1:26">
      <c r="A573" s="128"/>
      <c r="B573" s="128"/>
      <c r="C573" s="128"/>
      <c r="D573" s="164"/>
      <c r="E573" s="164"/>
      <c r="F573" s="128"/>
      <c r="G573" s="128"/>
      <c r="H573" s="128"/>
      <c r="I573" s="128"/>
      <c r="J573" s="138"/>
      <c r="K573" s="164"/>
      <c r="L573" s="164"/>
      <c r="M573" s="164"/>
      <c r="N573" s="164"/>
      <c r="O573" s="164"/>
      <c r="P573" s="164"/>
      <c r="Q573" s="164"/>
      <c r="R573" s="164"/>
      <c r="S573" s="164"/>
      <c r="T573" s="164"/>
      <c r="U573" s="164"/>
      <c r="V573" s="164"/>
      <c r="W573" s="164"/>
      <c r="X573" s="128"/>
      <c r="Y573" s="128"/>
      <c r="Z573" s="128"/>
    </row>
    <row r="574" spans="1:26">
      <c r="A574" s="128"/>
      <c r="B574" s="128"/>
      <c r="C574" s="128"/>
      <c r="D574" s="164"/>
      <c r="E574" s="164"/>
      <c r="F574" s="128"/>
      <c r="G574" s="128"/>
      <c r="H574" s="128"/>
      <c r="I574" s="128"/>
      <c r="J574" s="138"/>
      <c r="K574" s="164"/>
      <c r="L574" s="164"/>
      <c r="M574" s="164"/>
      <c r="N574" s="164"/>
      <c r="O574" s="164"/>
      <c r="P574" s="164"/>
      <c r="Q574" s="164"/>
      <c r="R574" s="164"/>
      <c r="S574" s="164"/>
      <c r="T574" s="164"/>
      <c r="U574" s="164"/>
      <c r="V574" s="164"/>
      <c r="W574" s="164"/>
      <c r="X574" s="128"/>
      <c r="Y574" s="128"/>
      <c r="Z574" s="128"/>
    </row>
    <row r="575" spans="1:26">
      <c r="A575" s="128"/>
      <c r="B575" s="128"/>
      <c r="C575" s="128"/>
      <c r="D575" s="164"/>
      <c r="E575" s="164"/>
      <c r="F575" s="128"/>
      <c r="G575" s="128"/>
      <c r="H575" s="128"/>
      <c r="I575" s="128"/>
      <c r="J575" s="138"/>
      <c r="K575" s="164"/>
      <c r="L575" s="164"/>
      <c r="M575" s="164"/>
      <c r="N575" s="164"/>
      <c r="O575" s="164"/>
      <c r="P575" s="164"/>
      <c r="Q575" s="164"/>
      <c r="R575" s="164"/>
      <c r="S575" s="164"/>
      <c r="T575" s="164"/>
      <c r="U575" s="164"/>
      <c r="V575" s="164"/>
      <c r="W575" s="164"/>
      <c r="X575" s="128"/>
      <c r="Y575" s="128"/>
      <c r="Z575" s="128"/>
    </row>
    <row r="576" spans="1:26">
      <c r="A576" s="128"/>
      <c r="B576" s="128"/>
      <c r="C576" s="128"/>
      <c r="D576" s="164"/>
      <c r="E576" s="164"/>
      <c r="F576" s="128"/>
      <c r="G576" s="128"/>
      <c r="H576" s="128"/>
      <c r="I576" s="128"/>
      <c r="J576" s="138"/>
      <c r="K576" s="164"/>
      <c r="L576" s="164"/>
      <c r="M576" s="164"/>
      <c r="N576" s="164"/>
      <c r="O576" s="164"/>
      <c r="P576" s="164"/>
      <c r="Q576" s="164"/>
      <c r="R576" s="164"/>
      <c r="S576" s="164"/>
      <c r="T576" s="164"/>
      <c r="U576" s="164"/>
      <c r="V576" s="164"/>
      <c r="W576" s="164"/>
      <c r="X576" s="128"/>
      <c r="Y576" s="128"/>
      <c r="Z576" s="128"/>
    </row>
    <row r="577" spans="1:26">
      <c r="A577" s="128"/>
      <c r="B577" s="128"/>
      <c r="C577" s="128"/>
      <c r="D577" s="164"/>
      <c r="E577" s="164"/>
      <c r="F577" s="128"/>
      <c r="G577" s="128"/>
      <c r="H577" s="128"/>
      <c r="I577" s="128"/>
      <c r="J577" s="138"/>
      <c r="K577" s="164"/>
      <c r="L577" s="164"/>
      <c r="M577" s="164"/>
      <c r="N577" s="164"/>
      <c r="O577" s="164"/>
      <c r="P577" s="164"/>
      <c r="Q577" s="164"/>
      <c r="R577" s="164"/>
      <c r="S577" s="164"/>
      <c r="T577" s="164"/>
      <c r="U577" s="164"/>
      <c r="V577" s="164"/>
      <c r="W577" s="164"/>
      <c r="X577" s="128"/>
      <c r="Y577" s="128"/>
      <c r="Z577" s="128"/>
    </row>
    <row r="578" spans="1:26">
      <c r="A578" s="128"/>
      <c r="B578" s="128"/>
      <c r="C578" s="128"/>
      <c r="D578" s="164"/>
      <c r="E578" s="164"/>
      <c r="F578" s="128"/>
      <c r="G578" s="128"/>
      <c r="H578" s="128"/>
      <c r="I578" s="128"/>
      <c r="J578" s="138"/>
      <c r="K578" s="164"/>
      <c r="L578" s="164"/>
      <c r="M578" s="164"/>
      <c r="N578" s="164"/>
      <c r="O578" s="164"/>
      <c r="P578" s="164"/>
      <c r="Q578" s="164"/>
      <c r="R578" s="164"/>
      <c r="S578" s="164"/>
      <c r="T578" s="164"/>
      <c r="U578" s="164"/>
      <c r="V578" s="164"/>
      <c r="W578" s="164"/>
      <c r="X578" s="128"/>
      <c r="Y578" s="128"/>
      <c r="Z578" s="128"/>
    </row>
    <row r="579" spans="1:26">
      <c r="A579" s="128"/>
      <c r="B579" s="128"/>
      <c r="C579" s="128"/>
      <c r="D579" s="164"/>
      <c r="E579" s="164"/>
      <c r="F579" s="128"/>
      <c r="G579" s="128"/>
      <c r="H579" s="128"/>
      <c r="I579" s="128"/>
      <c r="J579" s="138"/>
      <c r="K579" s="164"/>
      <c r="L579" s="164"/>
      <c r="M579" s="164"/>
      <c r="N579" s="164"/>
      <c r="O579" s="164"/>
      <c r="P579" s="164"/>
      <c r="Q579" s="164"/>
      <c r="R579" s="164"/>
      <c r="S579" s="164"/>
      <c r="T579" s="164"/>
      <c r="U579" s="164"/>
      <c r="V579" s="164"/>
      <c r="W579" s="164"/>
      <c r="X579" s="128"/>
      <c r="Y579" s="128"/>
      <c r="Z579" s="128"/>
    </row>
    <row r="580" spans="1:26">
      <c r="A580" s="128"/>
      <c r="B580" s="128"/>
      <c r="C580" s="128"/>
      <c r="D580" s="164"/>
      <c r="E580" s="164"/>
      <c r="F580" s="128"/>
      <c r="G580" s="128"/>
      <c r="H580" s="128"/>
      <c r="I580" s="128"/>
      <c r="J580" s="138"/>
      <c r="K580" s="164"/>
      <c r="L580" s="164"/>
      <c r="M580" s="164"/>
      <c r="N580" s="164"/>
      <c r="O580" s="164"/>
      <c r="P580" s="164"/>
      <c r="Q580" s="164"/>
      <c r="R580" s="164"/>
      <c r="S580" s="164"/>
      <c r="T580" s="164"/>
      <c r="U580" s="164"/>
      <c r="V580" s="164"/>
      <c r="W580" s="164"/>
      <c r="X580" s="128"/>
      <c r="Y580" s="128"/>
      <c r="Z580" s="128"/>
    </row>
    <row r="581" spans="1:26">
      <c r="A581" s="128"/>
      <c r="B581" s="128"/>
      <c r="C581" s="128"/>
      <c r="D581" s="164"/>
      <c r="E581" s="164"/>
      <c r="F581" s="128"/>
      <c r="G581" s="128"/>
      <c r="H581" s="128"/>
      <c r="I581" s="128"/>
      <c r="J581" s="138"/>
      <c r="K581" s="164"/>
      <c r="L581" s="164"/>
      <c r="M581" s="164"/>
      <c r="N581" s="164"/>
      <c r="O581" s="164"/>
      <c r="P581" s="164"/>
      <c r="Q581" s="164"/>
      <c r="R581" s="164"/>
      <c r="S581" s="164"/>
      <c r="T581" s="164"/>
      <c r="U581" s="164"/>
      <c r="V581" s="164"/>
      <c r="W581" s="164"/>
      <c r="X581" s="128"/>
      <c r="Y581" s="128"/>
      <c r="Z581" s="128"/>
    </row>
    <row r="582" spans="1:26">
      <c r="A582" s="128"/>
      <c r="B582" s="128"/>
      <c r="C582" s="128"/>
      <c r="D582" s="164"/>
      <c r="E582" s="164"/>
      <c r="F582" s="128"/>
      <c r="G582" s="128"/>
      <c r="H582" s="128"/>
      <c r="I582" s="128"/>
      <c r="J582" s="138"/>
      <c r="K582" s="164"/>
      <c r="L582" s="164"/>
      <c r="M582" s="164"/>
      <c r="N582" s="164"/>
      <c r="O582" s="164"/>
      <c r="P582" s="164"/>
      <c r="Q582" s="164"/>
      <c r="R582" s="164"/>
      <c r="S582" s="164"/>
      <c r="T582" s="164"/>
      <c r="U582" s="164"/>
      <c r="V582" s="164"/>
      <c r="W582" s="164"/>
      <c r="X582" s="128"/>
      <c r="Y582" s="128"/>
      <c r="Z582" s="128"/>
    </row>
    <row r="583" spans="1:26">
      <c r="A583" s="128"/>
      <c r="B583" s="128"/>
      <c r="C583" s="128"/>
      <c r="D583" s="164"/>
      <c r="E583" s="164"/>
      <c r="F583" s="128"/>
      <c r="G583" s="128"/>
      <c r="H583" s="128"/>
      <c r="I583" s="128"/>
      <c r="J583" s="138"/>
      <c r="K583" s="164"/>
      <c r="L583" s="164"/>
      <c r="M583" s="164"/>
      <c r="N583" s="164"/>
      <c r="O583" s="164"/>
      <c r="P583" s="164"/>
      <c r="Q583" s="164"/>
      <c r="R583" s="164"/>
      <c r="S583" s="164"/>
      <c r="T583" s="164"/>
      <c r="U583" s="164"/>
      <c r="V583" s="164"/>
      <c r="W583" s="164"/>
      <c r="X583" s="128"/>
      <c r="Y583" s="128"/>
      <c r="Z583" s="128"/>
    </row>
    <row r="584" spans="1:26">
      <c r="A584" s="128"/>
      <c r="B584" s="128"/>
      <c r="C584" s="128"/>
      <c r="D584" s="164"/>
      <c r="E584" s="164"/>
      <c r="F584" s="128"/>
      <c r="G584" s="128"/>
      <c r="H584" s="128"/>
      <c r="I584" s="128"/>
      <c r="J584" s="138"/>
      <c r="K584" s="164"/>
      <c r="L584" s="164"/>
      <c r="M584" s="164"/>
      <c r="N584" s="164"/>
      <c r="O584" s="164"/>
      <c r="P584" s="164"/>
      <c r="Q584" s="164"/>
      <c r="R584" s="164"/>
      <c r="S584" s="164"/>
      <c r="T584" s="164"/>
      <c r="U584" s="164"/>
      <c r="V584" s="164"/>
      <c r="W584" s="164"/>
      <c r="X584" s="128"/>
      <c r="Y584" s="128"/>
      <c r="Z584" s="128"/>
    </row>
    <row r="585" spans="1:26">
      <c r="A585" s="128"/>
      <c r="B585" s="128"/>
      <c r="C585" s="128"/>
      <c r="D585" s="164"/>
      <c r="E585" s="164"/>
      <c r="F585" s="128"/>
      <c r="G585" s="128"/>
      <c r="H585" s="128"/>
      <c r="I585" s="128"/>
      <c r="J585" s="138"/>
      <c r="K585" s="164"/>
      <c r="L585" s="164"/>
      <c r="M585" s="164"/>
      <c r="N585" s="164"/>
      <c r="O585" s="164"/>
      <c r="P585" s="164"/>
      <c r="Q585" s="164"/>
      <c r="R585" s="164"/>
      <c r="S585" s="164"/>
      <c r="T585" s="164"/>
      <c r="U585" s="164"/>
      <c r="V585" s="164"/>
      <c r="W585" s="164"/>
      <c r="X585" s="128"/>
      <c r="Y585" s="128"/>
      <c r="Z585" s="128"/>
    </row>
    <row r="586" spans="1:26">
      <c r="A586" s="128"/>
      <c r="B586" s="128"/>
      <c r="C586" s="128"/>
      <c r="D586" s="164"/>
      <c r="E586" s="164"/>
      <c r="F586" s="128"/>
      <c r="G586" s="128"/>
      <c r="H586" s="128"/>
      <c r="I586" s="128"/>
      <c r="J586" s="138"/>
      <c r="K586" s="164"/>
      <c r="L586" s="164"/>
      <c r="M586" s="164"/>
      <c r="N586" s="164"/>
      <c r="O586" s="164"/>
      <c r="P586" s="164"/>
      <c r="Q586" s="164"/>
      <c r="R586" s="164"/>
      <c r="S586" s="164"/>
      <c r="T586" s="164"/>
      <c r="U586" s="164"/>
      <c r="V586" s="164"/>
      <c r="W586" s="164"/>
      <c r="X586" s="128"/>
      <c r="Y586" s="128"/>
      <c r="Z586" s="128"/>
    </row>
    <row r="587" spans="1:26">
      <c r="A587" s="128"/>
      <c r="B587" s="128"/>
      <c r="C587" s="128"/>
      <c r="D587" s="164"/>
      <c r="E587" s="164"/>
      <c r="F587" s="128"/>
      <c r="G587" s="128"/>
      <c r="H587" s="128"/>
      <c r="I587" s="128"/>
      <c r="J587" s="138"/>
      <c r="K587" s="164"/>
      <c r="L587" s="164"/>
      <c r="M587" s="164"/>
      <c r="N587" s="164"/>
      <c r="O587" s="164"/>
      <c r="P587" s="164"/>
      <c r="Q587" s="164"/>
      <c r="R587" s="164"/>
      <c r="S587" s="164"/>
      <c r="T587" s="164"/>
      <c r="U587" s="164"/>
      <c r="V587" s="164"/>
      <c r="W587" s="164"/>
      <c r="X587" s="128"/>
      <c r="Y587" s="128"/>
      <c r="Z587" s="128"/>
    </row>
    <row r="588" spans="1:26">
      <c r="A588" s="128"/>
      <c r="B588" s="128"/>
      <c r="C588" s="128"/>
      <c r="D588" s="164"/>
      <c r="E588" s="164"/>
      <c r="F588" s="128"/>
      <c r="G588" s="128"/>
      <c r="H588" s="128"/>
      <c r="I588" s="128"/>
      <c r="J588" s="138"/>
      <c r="K588" s="164"/>
      <c r="L588" s="164"/>
      <c r="M588" s="164"/>
      <c r="N588" s="164"/>
      <c r="O588" s="164"/>
      <c r="P588" s="164"/>
      <c r="Q588" s="164"/>
      <c r="R588" s="164"/>
      <c r="S588" s="164"/>
      <c r="T588" s="164"/>
      <c r="U588" s="164"/>
      <c r="V588" s="164"/>
      <c r="W588" s="164"/>
      <c r="X588" s="128"/>
      <c r="Y588" s="128"/>
      <c r="Z588" s="128"/>
    </row>
    <row r="589" spans="1:26">
      <c r="A589" s="128"/>
      <c r="B589" s="128"/>
      <c r="C589" s="128"/>
      <c r="D589" s="164"/>
      <c r="E589" s="164"/>
      <c r="F589" s="128"/>
      <c r="G589" s="128"/>
      <c r="H589" s="128"/>
      <c r="I589" s="128"/>
      <c r="J589" s="138"/>
      <c r="K589" s="164"/>
      <c r="L589" s="164"/>
      <c r="M589" s="164"/>
      <c r="N589" s="164"/>
      <c r="O589" s="164"/>
      <c r="P589" s="164"/>
      <c r="Q589" s="164"/>
      <c r="R589" s="164"/>
      <c r="S589" s="164"/>
      <c r="T589" s="164"/>
      <c r="U589" s="164"/>
      <c r="V589" s="164"/>
      <c r="W589" s="164"/>
      <c r="X589" s="128"/>
      <c r="Y589" s="128"/>
      <c r="Z589" s="128"/>
    </row>
    <row r="590" spans="1:26">
      <c r="A590" s="128"/>
      <c r="B590" s="128"/>
      <c r="C590" s="128"/>
      <c r="D590" s="164"/>
      <c r="E590" s="164"/>
      <c r="F590" s="128"/>
      <c r="G590" s="128"/>
      <c r="H590" s="128"/>
      <c r="I590" s="128"/>
      <c r="J590" s="138"/>
      <c r="K590" s="164"/>
      <c r="L590" s="164"/>
      <c r="M590" s="164"/>
      <c r="N590" s="164"/>
      <c r="O590" s="164"/>
      <c r="P590" s="164"/>
      <c r="Q590" s="164"/>
      <c r="R590" s="164"/>
      <c r="S590" s="164"/>
      <c r="T590" s="164"/>
      <c r="U590" s="164"/>
      <c r="V590" s="164"/>
      <c r="W590" s="164"/>
      <c r="X590" s="128"/>
      <c r="Y590" s="128"/>
      <c r="Z590" s="128"/>
    </row>
    <row r="591" spans="1:26">
      <c r="A591" s="128"/>
      <c r="B591" s="128"/>
      <c r="C591" s="128"/>
      <c r="D591" s="164"/>
      <c r="E591" s="164"/>
      <c r="F591" s="128"/>
      <c r="G591" s="128"/>
      <c r="H591" s="128"/>
      <c r="I591" s="128"/>
      <c r="J591" s="138"/>
      <c r="K591" s="164"/>
      <c r="L591" s="164"/>
      <c r="M591" s="164"/>
      <c r="N591" s="164"/>
      <c r="O591" s="164"/>
      <c r="P591" s="164"/>
      <c r="Q591" s="164"/>
      <c r="R591" s="164"/>
      <c r="S591" s="164"/>
      <c r="T591" s="164"/>
      <c r="U591" s="164"/>
      <c r="V591" s="164"/>
      <c r="W591" s="164"/>
      <c r="X591" s="128"/>
      <c r="Y591" s="128"/>
      <c r="Z591" s="128"/>
    </row>
    <row r="592" spans="1:26">
      <c r="A592" s="128"/>
      <c r="B592" s="128"/>
      <c r="C592" s="128"/>
      <c r="D592" s="164"/>
      <c r="E592" s="164"/>
      <c r="F592" s="128"/>
      <c r="G592" s="128"/>
      <c r="H592" s="128"/>
      <c r="I592" s="128"/>
      <c r="J592" s="138"/>
      <c r="K592" s="164"/>
      <c r="L592" s="164"/>
      <c r="M592" s="164"/>
      <c r="N592" s="164"/>
      <c r="O592" s="164"/>
      <c r="P592" s="164"/>
      <c r="Q592" s="164"/>
      <c r="R592" s="164"/>
      <c r="S592" s="164"/>
      <c r="T592" s="164"/>
      <c r="U592" s="164"/>
      <c r="V592" s="164"/>
      <c r="W592" s="164"/>
      <c r="X592" s="128"/>
      <c r="Y592" s="128"/>
      <c r="Z592" s="128"/>
    </row>
    <row r="593" spans="1:26">
      <c r="A593" s="128"/>
      <c r="B593" s="128"/>
      <c r="C593" s="128"/>
      <c r="D593" s="164"/>
      <c r="E593" s="164"/>
      <c r="F593" s="128"/>
      <c r="G593" s="128"/>
      <c r="H593" s="128"/>
      <c r="I593" s="128"/>
      <c r="J593" s="138"/>
      <c r="K593" s="164"/>
      <c r="L593" s="164"/>
      <c r="M593" s="164"/>
      <c r="N593" s="164"/>
      <c r="O593" s="164"/>
      <c r="P593" s="164"/>
      <c r="Q593" s="164"/>
      <c r="R593" s="164"/>
      <c r="S593" s="164"/>
      <c r="T593" s="164"/>
      <c r="U593" s="164"/>
      <c r="V593" s="164"/>
      <c r="W593" s="164"/>
      <c r="X593" s="128"/>
      <c r="Y593" s="128"/>
      <c r="Z593" s="128"/>
    </row>
    <row r="594" spans="1:26">
      <c r="A594" s="128"/>
      <c r="B594" s="128"/>
      <c r="C594" s="128"/>
      <c r="D594" s="164"/>
      <c r="E594" s="164"/>
      <c r="F594" s="128"/>
      <c r="G594" s="128"/>
      <c r="H594" s="128"/>
      <c r="I594" s="128"/>
      <c r="J594" s="138"/>
      <c r="K594" s="164"/>
      <c r="L594" s="164"/>
      <c r="M594" s="164"/>
      <c r="N594" s="164"/>
      <c r="O594" s="164"/>
      <c r="P594" s="164"/>
      <c r="Q594" s="164"/>
      <c r="R594" s="164"/>
      <c r="S594" s="164"/>
      <c r="T594" s="164"/>
      <c r="U594" s="164"/>
      <c r="V594" s="164"/>
      <c r="W594" s="164"/>
      <c r="X594" s="128"/>
      <c r="Y594" s="128"/>
      <c r="Z594" s="128"/>
    </row>
    <row r="595" spans="1:26">
      <c r="A595" s="128"/>
      <c r="B595" s="128"/>
      <c r="C595" s="128"/>
      <c r="D595" s="164"/>
      <c r="E595" s="164"/>
      <c r="F595" s="128"/>
      <c r="G595" s="128"/>
      <c r="H595" s="128"/>
      <c r="I595" s="128"/>
      <c r="J595" s="138"/>
      <c r="K595" s="164"/>
      <c r="L595" s="164"/>
      <c r="M595" s="164"/>
      <c r="N595" s="164"/>
      <c r="O595" s="164"/>
      <c r="P595" s="164"/>
      <c r="Q595" s="164"/>
      <c r="R595" s="164"/>
      <c r="S595" s="164"/>
      <c r="T595" s="164"/>
      <c r="U595" s="164"/>
      <c r="V595" s="164"/>
      <c r="W595" s="164"/>
      <c r="X595" s="128"/>
      <c r="Y595" s="128"/>
      <c r="Z595" s="128"/>
    </row>
    <row r="596" spans="1:26">
      <c r="A596" s="128"/>
      <c r="B596" s="128"/>
      <c r="C596" s="128"/>
      <c r="D596" s="164"/>
      <c r="E596" s="164"/>
      <c r="F596" s="128"/>
      <c r="G596" s="128"/>
      <c r="H596" s="128"/>
      <c r="I596" s="128"/>
      <c r="J596" s="138"/>
      <c r="K596" s="164"/>
      <c r="L596" s="164"/>
      <c r="M596" s="164"/>
      <c r="N596" s="164"/>
      <c r="O596" s="164"/>
      <c r="P596" s="164"/>
      <c r="Q596" s="164"/>
      <c r="R596" s="164"/>
      <c r="S596" s="164"/>
      <c r="T596" s="164"/>
      <c r="U596" s="164"/>
      <c r="V596" s="164"/>
      <c r="W596" s="164"/>
      <c r="X596" s="128"/>
      <c r="Y596" s="128"/>
      <c r="Z596" s="128"/>
    </row>
    <row r="597" spans="1:26">
      <c r="A597" s="128"/>
      <c r="B597" s="128"/>
      <c r="C597" s="128"/>
      <c r="D597" s="164"/>
      <c r="E597" s="164"/>
      <c r="F597" s="128"/>
      <c r="G597" s="128"/>
      <c r="H597" s="128"/>
      <c r="I597" s="128"/>
      <c r="J597" s="138"/>
      <c r="K597" s="164"/>
      <c r="L597" s="164"/>
      <c r="M597" s="164"/>
      <c r="N597" s="164"/>
      <c r="O597" s="164"/>
      <c r="P597" s="164"/>
      <c r="Q597" s="164"/>
      <c r="R597" s="164"/>
      <c r="S597" s="164"/>
      <c r="T597" s="164"/>
      <c r="U597" s="164"/>
      <c r="V597" s="164"/>
      <c r="W597" s="164"/>
      <c r="X597" s="128"/>
      <c r="Y597" s="128"/>
      <c r="Z597" s="128"/>
    </row>
    <row r="598" spans="1:26">
      <c r="A598" s="128"/>
      <c r="B598" s="128"/>
      <c r="C598" s="128"/>
      <c r="D598" s="164"/>
      <c r="E598" s="164"/>
      <c r="F598" s="128"/>
      <c r="G598" s="128"/>
      <c r="H598" s="128"/>
      <c r="I598" s="128"/>
      <c r="J598" s="138"/>
      <c r="K598" s="164"/>
      <c r="L598" s="164"/>
      <c r="M598" s="164"/>
      <c r="N598" s="164"/>
      <c r="O598" s="164"/>
      <c r="P598" s="164"/>
      <c r="Q598" s="164"/>
      <c r="R598" s="164"/>
      <c r="S598" s="164"/>
      <c r="T598" s="164"/>
      <c r="U598" s="164"/>
      <c r="V598" s="164"/>
      <c r="W598" s="164"/>
      <c r="X598" s="128"/>
      <c r="Y598" s="128"/>
      <c r="Z598" s="128"/>
    </row>
    <row r="599" spans="1:26">
      <c r="A599" s="128"/>
      <c r="B599" s="128"/>
      <c r="C599" s="128"/>
      <c r="D599" s="164"/>
      <c r="E599" s="164"/>
      <c r="F599" s="128"/>
      <c r="G599" s="128"/>
      <c r="H599" s="128"/>
      <c r="I599" s="128"/>
      <c r="J599" s="138"/>
      <c r="K599" s="164"/>
      <c r="L599" s="164"/>
      <c r="M599" s="164"/>
      <c r="N599" s="164"/>
      <c r="O599" s="164"/>
      <c r="P599" s="164"/>
      <c r="Q599" s="164"/>
      <c r="R599" s="164"/>
      <c r="S599" s="164"/>
      <c r="T599" s="164"/>
      <c r="U599" s="164"/>
      <c r="V599" s="164"/>
      <c r="W599" s="164"/>
      <c r="X599" s="128"/>
      <c r="Y599" s="128"/>
      <c r="Z599" s="128"/>
    </row>
    <row r="600" spans="1:26">
      <c r="A600" s="128"/>
      <c r="B600" s="128"/>
      <c r="C600" s="128"/>
      <c r="D600" s="164"/>
      <c r="E600" s="164"/>
      <c r="F600" s="128"/>
      <c r="G600" s="128"/>
      <c r="H600" s="128"/>
      <c r="I600" s="128"/>
      <c r="J600" s="138"/>
      <c r="K600" s="164"/>
      <c r="L600" s="164"/>
      <c r="M600" s="164"/>
      <c r="N600" s="164"/>
      <c r="O600" s="164"/>
      <c r="P600" s="164"/>
      <c r="Q600" s="164"/>
      <c r="R600" s="164"/>
      <c r="S600" s="164"/>
      <c r="T600" s="164"/>
      <c r="U600" s="164"/>
      <c r="V600" s="164"/>
      <c r="W600" s="164"/>
      <c r="X600" s="128"/>
      <c r="Y600" s="128"/>
      <c r="Z600" s="128"/>
    </row>
    <row r="601" spans="1:26">
      <c r="A601" s="128"/>
      <c r="B601" s="128"/>
      <c r="C601" s="128"/>
      <c r="D601" s="164"/>
      <c r="E601" s="164"/>
      <c r="F601" s="128"/>
      <c r="G601" s="128"/>
      <c r="H601" s="128"/>
      <c r="I601" s="128"/>
      <c r="J601" s="138"/>
      <c r="K601" s="164"/>
      <c r="L601" s="164"/>
      <c r="M601" s="164"/>
      <c r="N601" s="164"/>
      <c r="O601" s="164"/>
      <c r="P601" s="164"/>
      <c r="Q601" s="164"/>
      <c r="R601" s="164"/>
      <c r="S601" s="164"/>
      <c r="T601" s="164"/>
      <c r="U601" s="164"/>
      <c r="V601" s="164"/>
      <c r="W601" s="164"/>
      <c r="X601" s="128"/>
      <c r="Y601" s="128"/>
      <c r="Z601" s="128"/>
    </row>
    <row r="602" spans="1:26">
      <c r="A602" s="128"/>
      <c r="B602" s="128"/>
      <c r="C602" s="128"/>
      <c r="D602" s="164"/>
      <c r="E602" s="164"/>
      <c r="F602" s="128"/>
      <c r="G602" s="128"/>
      <c r="H602" s="128"/>
      <c r="I602" s="128"/>
      <c r="J602" s="138"/>
      <c r="K602" s="164"/>
      <c r="L602" s="164"/>
      <c r="M602" s="164"/>
      <c r="N602" s="164"/>
      <c r="O602" s="164"/>
      <c r="P602" s="164"/>
      <c r="Q602" s="164"/>
      <c r="R602" s="164"/>
      <c r="S602" s="164"/>
      <c r="T602" s="164"/>
      <c r="U602" s="164"/>
      <c r="V602" s="164"/>
      <c r="W602" s="164"/>
      <c r="X602" s="128"/>
      <c r="Y602" s="128"/>
      <c r="Z602" s="128"/>
    </row>
    <row r="603" spans="1:26">
      <c r="A603" s="128"/>
      <c r="B603" s="128"/>
      <c r="C603" s="128"/>
      <c r="D603" s="164"/>
      <c r="E603" s="164"/>
      <c r="F603" s="128"/>
      <c r="G603" s="128"/>
      <c r="H603" s="128"/>
      <c r="I603" s="128"/>
      <c r="J603" s="138"/>
      <c r="K603" s="164"/>
      <c r="L603" s="164"/>
      <c r="M603" s="164"/>
      <c r="N603" s="164"/>
      <c r="O603" s="164"/>
      <c r="P603" s="164"/>
      <c r="Q603" s="164"/>
      <c r="R603" s="164"/>
      <c r="S603" s="164"/>
      <c r="T603" s="164"/>
      <c r="U603" s="164"/>
      <c r="V603" s="164"/>
      <c r="W603" s="164"/>
      <c r="X603" s="128"/>
      <c r="Y603" s="128"/>
      <c r="Z603" s="128"/>
    </row>
    <row r="604" spans="1:26">
      <c r="A604" s="128"/>
      <c r="B604" s="128"/>
      <c r="C604" s="128"/>
      <c r="D604" s="164"/>
      <c r="E604" s="164"/>
      <c r="F604" s="128"/>
      <c r="G604" s="128"/>
      <c r="H604" s="128"/>
      <c r="I604" s="128"/>
      <c r="J604" s="138"/>
      <c r="K604" s="164"/>
      <c r="L604" s="164"/>
      <c r="M604" s="164"/>
      <c r="N604" s="164"/>
      <c r="O604" s="164"/>
      <c r="P604" s="164"/>
      <c r="Q604" s="164"/>
      <c r="R604" s="164"/>
      <c r="S604" s="164"/>
      <c r="T604" s="164"/>
      <c r="U604" s="164"/>
      <c r="V604" s="164"/>
      <c r="W604" s="164"/>
      <c r="X604" s="128"/>
      <c r="Y604" s="128"/>
      <c r="Z604" s="128"/>
    </row>
    <row r="605" spans="1:26">
      <c r="A605" s="128"/>
      <c r="B605" s="128"/>
      <c r="C605" s="128"/>
      <c r="D605" s="164"/>
      <c r="E605" s="164"/>
      <c r="F605" s="128"/>
      <c r="G605" s="128"/>
      <c r="H605" s="128"/>
      <c r="I605" s="128"/>
      <c r="J605" s="138"/>
      <c r="K605" s="164"/>
      <c r="L605" s="164"/>
      <c r="M605" s="164"/>
      <c r="N605" s="164"/>
      <c r="O605" s="164"/>
      <c r="P605" s="164"/>
      <c r="Q605" s="164"/>
      <c r="R605" s="164"/>
      <c r="S605" s="164"/>
      <c r="T605" s="164"/>
      <c r="U605" s="164"/>
      <c r="V605" s="164"/>
      <c r="W605" s="164"/>
      <c r="X605" s="128"/>
      <c r="Y605" s="128"/>
      <c r="Z605" s="128"/>
    </row>
    <row r="606" spans="1:26">
      <c r="A606" s="128"/>
      <c r="B606" s="128"/>
      <c r="C606" s="128"/>
      <c r="D606" s="164"/>
      <c r="E606" s="164"/>
      <c r="F606" s="128"/>
      <c r="G606" s="128"/>
      <c r="H606" s="128"/>
      <c r="I606" s="128"/>
      <c r="J606" s="138"/>
      <c r="K606" s="164"/>
      <c r="L606" s="164"/>
      <c r="M606" s="164"/>
      <c r="N606" s="164"/>
      <c r="O606" s="164"/>
      <c r="P606" s="164"/>
      <c r="Q606" s="164"/>
      <c r="R606" s="164"/>
      <c r="S606" s="164"/>
      <c r="T606" s="164"/>
      <c r="U606" s="164"/>
      <c r="V606" s="164"/>
      <c r="W606" s="164"/>
      <c r="X606" s="128"/>
      <c r="Y606" s="128"/>
      <c r="Z606" s="128"/>
    </row>
    <row r="607" spans="1:26">
      <c r="A607" s="128"/>
      <c r="B607" s="128"/>
      <c r="C607" s="128"/>
      <c r="D607" s="164"/>
      <c r="E607" s="164"/>
      <c r="F607" s="128"/>
      <c r="G607" s="128"/>
      <c r="H607" s="128"/>
      <c r="I607" s="128"/>
      <c r="J607" s="138"/>
      <c r="K607" s="164"/>
      <c r="L607" s="164"/>
      <c r="M607" s="164"/>
      <c r="N607" s="164"/>
      <c r="O607" s="164"/>
      <c r="P607" s="164"/>
      <c r="Q607" s="164"/>
      <c r="R607" s="164"/>
      <c r="S607" s="164"/>
      <c r="T607" s="164"/>
      <c r="U607" s="164"/>
      <c r="V607" s="164"/>
      <c r="W607" s="164"/>
      <c r="X607" s="128"/>
      <c r="Y607" s="128"/>
      <c r="Z607" s="128"/>
    </row>
    <row r="608" spans="1:26">
      <c r="A608" s="128"/>
      <c r="B608" s="128"/>
      <c r="C608" s="128"/>
      <c r="D608" s="164"/>
      <c r="E608" s="164"/>
      <c r="F608" s="128"/>
      <c r="G608" s="128"/>
      <c r="H608" s="128"/>
      <c r="I608" s="128"/>
      <c r="J608" s="138"/>
      <c r="K608" s="164"/>
      <c r="L608" s="164"/>
      <c r="M608" s="164"/>
      <c r="N608" s="164"/>
      <c r="O608" s="164"/>
      <c r="P608" s="164"/>
      <c r="Q608" s="164"/>
      <c r="R608" s="164"/>
      <c r="S608" s="164"/>
      <c r="T608" s="164"/>
      <c r="U608" s="164"/>
      <c r="V608" s="164"/>
      <c r="W608" s="164"/>
      <c r="X608" s="128"/>
      <c r="Y608" s="128"/>
      <c r="Z608" s="128"/>
    </row>
    <row r="609" spans="1:26">
      <c r="A609" s="128"/>
      <c r="B609" s="128"/>
      <c r="C609" s="128"/>
      <c r="D609" s="164"/>
      <c r="E609" s="164"/>
      <c r="F609" s="128"/>
      <c r="G609" s="128"/>
      <c r="H609" s="128"/>
      <c r="I609" s="128"/>
      <c r="J609" s="138"/>
      <c r="K609" s="164"/>
      <c r="L609" s="164"/>
      <c r="M609" s="164"/>
      <c r="N609" s="164"/>
      <c r="O609" s="164"/>
      <c r="P609" s="164"/>
      <c r="Q609" s="164"/>
      <c r="R609" s="164"/>
      <c r="S609" s="164"/>
      <c r="T609" s="164"/>
      <c r="U609" s="164"/>
      <c r="V609" s="164"/>
      <c r="W609" s="164"/>
      <c r="X609" s="128"/>
      <c r="Y609" s="128"/>
      <c r="Z609" s="128"/>
    </row>
    <row r="610" spans="1:26">
      <c r="A610" s="128"/>
      <c r="B610" s="128"/>
      <c r="C610" s="128"/>
      <c r="D610" s="164"/>
      <c r="E610" s="164"/>
      <c r="F610" s="128"/>
      <c r="G610" s="128"/>
      <c r="H610" s="128"/>
      <c r="I610" s="128"/>
      <c r="J610" s="138"/>
      <c r="K610" s="164"/>
      <c r="L610" s="164"/>
      <c r="M610" s="164"/>
      <c r="N610" s="164"/>
      <c r="O610" s="164"/>
      <c r="P610" s="164"/>
      <c r="Q610" s="164"/>
      <c r="R610" s="164"/>
      <c r="S610" s="164"/>
      <c r="T610" s="164"/>
      <c r="U610" s="164"/>
      <c r="V610" s="164"/>
      <c r="W610" s="164"/>
      <c r="X610" s="128"/>
      <c r="Y610" s="128"/>
      <c r="Z610" s="128"/>
    </row>
    <row r="611" spans="1:26">
      <c r="A611" s="128"/>
      <c r="B611" s="128"/>
      <c r="C611" s="128"/>
      <c r="D611" s="164"/>
      <c r="E611" s="164"/>
      <c r="F611" s="128"/>
      <c r="G611" s="128"/>
      <c r="H611" s="128"/>
      <c r="I611" s="128"/>
      <c r="J611" s="138"/>
      <c r="K611" s="164"/>
      <c r="L611" s="164"/>
      <c r="M611" s="164"/>
      <c r="N611" s="164"/>
      <c r="O611" s="164"/>
      <c r="P611" s="164"/>
      <c r="Q611" s="164"/>
      <c r="R611" s="164"/>
      <c r="S611" s="164"/>
      <c r="T611" s="164"/>
      <c r="U611" s="164"/>
      <c r="V611" s="164"/>
      <c r="W611" s="164"/>
      <c r="X611" s="128"/>
      <c r="Y611" s="128"/>
      <c r="Z611" s="128"/>
    </row>
    <row r="612" spans="1:26">
      <c r="A612" s="128"/>
      <c r="B612" s="128"/>
      <c r="C612" s="128"/>
      <c r="D612" s="164"/>
      <c r="E612" s="164"/>
      <c r="F612" s="128"/>
      <c r="G612" s="128"/>
      <c r="H612" s="128"/>
      <c r="I612" s="128"/>
      <c r="J612" s="138"/>
      <c r="K612" s="164"/>
      <c r="L612" s="164"/>
      <c r="M612" s="164"/>
      <c r="N612" s="164"/>
      <c r="O612" s="164"/>
      <c r="P612" s="164"/>
      <c r="Q612" s="164"/>
      <c r="R612" s="164"/>
      <c r="S612" s="164"/>
      <c r="T612" s="164"/>
      <c r="U612" s="164"/>
      <c r="V612" s="164"/>
      <c r="W612" s="164"/>
      <c r="X612" s="128"/>
      <c r="Y612" s="128"/>
      <c r="Z612" s="128"/>
    </row>
    <row r="613" spans="1:26">
      <c r="A613" s="128"/>
      <c r="B613" s="128"/>
      <c r="C613" s="128"/>
      <c r="D613" s="164"/>
      <c r="E613" s="164"/>
      <c r="F613" s="128"/>
      <c r="G613" s="128"/>
      <c r="H613" s="128"/>
      <c r="I613" s="128"/>
      <c r="J613" s="138"/>
      <c r="K613" s="164"/>
      <c r="L613" s="164"/>
      <c r="M613" s="164"/>
      <c r="N613" s="164"/>
      <c r="O613" s="164"/>
      <c r="P613" s="164"/>
      <c r="Q613" s="164"/>
      <c r="R613" s="164"/>
      <c r="S613" s="164"/>
      <c r="T613" s="164"/>
      <c r="U613" s="164"/>
      <c r="V613" s="164"/>
      <c r="W613" s="164"/>
      <c r="X613" s="128"/>
      <c r="Y613" s="128"/>
      <c r="Z613" s="128"/>
    </row>
    <row r="614" spans="1:26">
      <c r="A614" s="128"/>
      <c r="B614" s="128"/>
      <c r="C614" s="128"/>
      <c r="D614" s="164"/>
      <c r="E614" s="164"/>
      <c r="F614" s="128"/>
      <c r="G614" s="128"/>
      <c r="H614" s="128"/>
      <c r="I614" s="128"/>
      <c r="J614" s="138"/>
      <c r="K614" s="164"/>
      <c r="L614" s="164"/>
      <c r="M614" s="164"/>
      <c r="N614" s="164"/>
      <c r="O614" s="164"/>
      <c r="P614" s="164"/>
      <c r="Q614" s="164"/>
      <c r="R614" s="164"/>
      <c r="S614" s="164"/>
      <c r="T614" s="164"/>
      <c r="U614" s="164"/>
      <c r="V614" s="164"/>
      <c r="W614" s="164"/>
      <c r="X614" s="128"/>
      <c r="Y614" s="128"/>
      <c r="Z614" s="128"/>
    </row>
    <row r="615" spans="1:26">
      <c r="A615" s="128"/>
      <c r="B615" s="128"/>
      <c r="C615" s="128"/>
      <c r="D615" s="164"/>
      <c r="E615" s="164"/>
      <c r="F615" s="128"/>
      <c r="G615" s="128"/>
      <c r="H615" s="128"/>
      <c r="I615" s="128"/>
      <c r="J615" s="138"/>
      <c r="K615" s="164"/>
      <c r="L615" s="164"/>
      <c r="M615" s="164"/>
      <c r="N615" s="164"/>
      <c r="O615" s="164"/>
      <c r="P615" s="164"/>
      <c r="Q615" s="164"/>
      <c r="R615" s="164"/>
      <c r="S615" s="164"/>
      <c r="T615" s="164"/>
      <c r="U615" s="164"/>
      <c r="V615" s="164"/>
      <c r="W615" s="164"/>
      <c r="X615" s="128"/>
      <c r="Y615" s="128"/>
      <c r="Z615" s="128"/>
    </row>
    <row r="616" spans="1:26">
      <c r="A616" s="128"/>
      <c r="B616" s="128"/>
      <c r="C616" s="128"/>
      <c r="D616" s="164"/>
      <c r="E616" s="164"/>
      <c r="F616" s="128"/>
      <c r="G616" s="128"/>
      <c r="H616" s="128"/>
      <c r="I616" s="128"/>
      <c r="J616" s="138"/>
      <c r="K616" s="164"/>
      <c r="L616" s="164"/>
      <c r="M616" s="164"/>
      <c r="N616" s="164"/>
      <c r="O616" s="164"/>
      <c r="P616" s="164"/>
      <c r="Q616" s="164"/>
      <c r="R616" s="164"/>
      <c r="S616" s="164"/>
      <c r="T616" s="164"/>
      <c r="U616" s="164"/>
      <c r="V616" s="164"/>
      <c r="W616" s="164"/>
      <c r="X616" s="128"/>
      <c r="Y616" s="128"/>
      <c r="Z616" s="128"/>
    </row>
    <row r="617" spans="1:26">
      <c r="A617" s="128"/>
      <c r="B617" s="128"/>
      <c r="C617" s="128"/>
      <c r="D617" s="164"/>
      <c r="E617" s="164"/>
      <c r="F617" s="128"/>
      <c r="G617" s="128"/>
      <c r="H617" s="128"/>
      <c r="I617" s="128"/>
      <c r="J617" s="138"/>
      <c r="K617" s="164"/>
      <c r="L617" s="164"/>
      <c r="M617" s="164"/>
      <c r="N617" s="164"/>
      <c r="O617" s="164"/>
      <c r="P617" s="164"/>
      <c r="Q617" s="164"/>
      <c r="R617" s="164"/>
      <c r="S617" s="164"/>
      <c r="T617" s="164"/>
      <c r="U617" s="164"/>
      <c r="V617" s="164"/>
      <c r="W617" s="164"/>
      <c r="X617" s="128"/>
      <c r="Y617" s="128"/>
      <c r="Z617" s="128"/>
    </row>
    <row r="618" spans="1:26">
      <c r="A618" s="128"/>
      <c r="B618" s="128"/>
      <c r="C618" s="128"/>
      <c r="D618" s="164"/>
      <c r="E618" s="164"/>
      <c r="F618" s="128"/>
      <c r="G618" s="128"/>
      <c r="H618" s="128"/>
      <c r="I618" s="128"/>
      <c r="J618" s="138"/>
      <c r="K618" s="164"/>
      <c r="L618" s="164"/>
      <c r="M618" s="164"/>
      <c r="N618" s="164"/>
      <c r="O618" s="164"/>
      <c r="P618" s="164"/>
      <c r="Q618" s="164"/>
      <c r="R618" s="164"/>
      <c r="S618" s="164"/>
      <c r="T618" s="164"/>
      <c r="U618" s="164"/>
      <c r="V618" s="164"/>
      <c r="W618" s="164"/>
      <c r="X618" s="128"/>
      <c r="Y618" s="128"/>
      <c r="Z618" s="128"/>
    </row>
    <row r="619" spans="1:26">
      <c r="A619" s="128"/>
      <c r="B619" s="128"/>
      <c r="C619" s="128"/>
      <c r="D619" s="164"/>
      <c r="E619" s="164"/>
      <c r="F619" s="128"/>
      <c r="G619" s="128"/>
      <c r="H619" s="128"/>
      <c r="I619" s="128"/>
      <c r="J619" s="138"/>
      <c r="K619" s="164"/>
      <c r="L619" s="164"/>
      <c r="M619" s="164"/>
      <c r="N619" s="164"/>
      <c r="O619" s="164"/>
      <c r="P619" s="164"/>
      <c r="Q619" s="164"/>
      <c r="R619" s="164"/>
      <c r="S619" s="164"/>
      <c r="T619" s="164"/>
      <c r="U619" s="164"/>
      <c r="V619" s="164"/>
      <c r="W619" s="164"/>
      <c r="X619" s="128"/>
      <c r="Y619" s="128"/>
      <c r="Z619" s="128"/>
    </row>
    <row r="620" spans="1:26">
      <c r="A620" s="128"/>
      <c r="B620" s="128"/>
      <c r="C620" s="128"/>
      <c r="D620" s="164"/>
      <c r="E620" s="164"/>
      <c r="F620" s="128"/>
      <c r="G620" s="128"/>
      <c r="H620" s="128"/>
      <c r="I620" s="128"/>
      <c r="J620" s="138"/>
      <c r="K620" s="164"/>
      <c r="L620" s="164"/>
      <c r="M620" s="164"/>
      <c r="N620" s="164"/>
      <c r="O620" s="164"/>
      <c r="P620" s="164"/>
      <c r="Q620" s="164"/>
      <c r="R620" s="164"/>
      <c r="S620" s="164"/>
      <c r="T620" s="164"/>
      <c r="U620" s="164"/>
      <c r="V620" s="164"/>
      <c r="W620" s="164"/>
      <c r="X620" s="128"/>
      <c r="Y620" s="128"/>
      <c r="Z620" s="128"/>
    </row>
    <row r="621" spans="1:26">
      <c r="A621" s="128"/>
      <c r="B621" s="128"/>
      <c r="C621" s="128"/>
      <c r="D621" s="164"/>
      <c r="E621" s="164"/>
      <c r="F621" s="128"/>
      <c r="G621" s="128"/>
      <c r="H621" s="128"/>
      <c r="I621" s="128"/>
      <c r="J621" s="138"/>
      <c r="K621" s="164"/>
      <c r="L621" s="164"/>
      <c r="M621" s="164"/>
      <c r="N621" s="164"/>
      <c r="O621" s="164"/>
      <c r="P621" s="164"/>
      <c r="Q621" s="164"/>
      <c r="R621" s="164"/>
      <c r="S621" s="164"/>
      <c r="T621" s="164"/>
      <c r="U621" s="164"/>
      <c r="V621" s="164"/>
      <c r="W621" s="164"/>
      <c r="X621" s="128"/>
      <c r="Y621" s="128"/>
      <c r="Z621" s="128"/>
    </row>
    <row r="622" spans="1:26">
      <c r="A622" s="128"/>
      <c r="B622" s="128"/>
      <c r="C622" s="128"/>
      <c r="D622" s="164"/>
      <c r="E622" s="164"/>
      <c r="F622" s="128"/>
      <c r="G622" s="128"/>
      <c r="H622" s="128"/>
      <c r="I622" s="128"/>
      <c r="J622" s="138"/>
      <c r="K622" s="164"/>
      <c r="L622" s="164"/>
      <c r="M622" s="164"/>
      <c r="N622" s="164"/>
      <c r="O622" s="164"/>
      <c r="P622" s="164"/>
      <c r="Q622" s="164"/>
      <c r="R622" s="164"/>
      <c r="S622" s="164"/>
      <c r="T622" s="164"/>
      <c r="U622" s="164"/>
      <c r="V622" s="164"/>
      <c r="W622" s="164"/>
      <c r="X622" s="128"/>
      <c r="Y622" s="128"/>
      <c r="Z622" s="128"/>
    </row>
    <row r="623" spans="1:26">
      <c r="A623" s="128"/>
      <c r="B623" s="128"/>
      <c r="C623" s="128"/>
      <c r="D623" s="164"/>
      <c r="E623" s="164"/>
      <c r="F623" s="128"/>
      <c r="G623" s="128"/>
      <c r="H623" s="128"/>
      <c r="I623" s="128"/>
      <c r="J623" s="138"/>
      <c r="K623" s="164"/>
      <c r="L623" s="164"/>
      <c r="M623" s="164"/>
      <c r="N623" s="164"/>
      <c r="O623" s="164"/>
      <c r="P623" s="164"/>
      <c r="Q623" s="164"/>
      <c r="R623" s="164"/>
      <c r="S623" s="164"/>
      <c r="T623" s="164"/>
      <c r="U623" s="164"/>
      <c r="V623" s="164"/>
      <c r="W623" s="164"/>
      <c r="X623" s="128"/>
      <c r="Y623" s="128"/>
      <c r="Z623" s="128"/>
    </row>
    <row r="624" spans="1:26">
      <c r="A624" s="128"/>
      <c r="B624" s="128"/>
      <c r="C624" s="128"/>
      <c r="D624" s="164"/>
      <c r="E624" s="164"/>
      <c r="F624" s="128"/>
      <c r="G624" s="128"/>
      <c r="H624" s="128"/>
      <c r="I624" s="128"/>
      <c r="J624" s="138"/>
      <c r="K624" s="164"/>
      <c r="L624" s="164"/>
      <c r="M624" s="164"/>
      <c r="N624" s="164"/>
      <c r="O624" s="164"/>
      <c r="P624" s="164"/>
      <c r="Q624" s="164"/>
      <c r="R624" s="164"/>
      <c r="S624" s="164"/>
      <c r="T624" s="164"/>
      <c r="U624" s="164"/>
      <c r="V624" s="164"/>
      <c r="W624" s="164"/>
      <c r="X624" s="128"/>
      <c r="Y624" s="128"/>
      <c r="Z624" s="128"/>
    </row>
    <row r="625" spans="1:26">
      <c r="A625" s="128"/>
      <c r="B625" s="128"/>
      <c r="C625" s="128"/>
      <c r="D625" s="164"/>
      <c r="E625" s="164"/>
      <c r="F625" s="128"/>
      <c r="G625" s="128"/>
      <c r="H625" s="128"/>
      <c r="I625" s="128"/>
      <c r="J625" s="138"/>
      <c r="K625" s="164"/>
      <c r="L625" s="164"/>
      <c r="M625" s="164"/>
      <c r="N625" s="164"/>
      <c r="O625" s="164"/>
      <c r="P625" s="164"/>
      <c r="Q625" s="164"/>
      <c r="R625" s="164"/>
      <c r="S625" s="164"/>
      <c r="T625" s="164"/>
      <c r="U625" s="164"/>
      <c r="V625" s="164"/>
      <c r="W625" s="164"/>
      <c r="X625" s="128"/>
      <c r="Y625" s="128"/>
      <c r="Z625" s="128"/>
    </row>
    <row r="626" spans="1:26">
      <c r="A626" s="128"/>
      <c r="B626" s="128"/>
      <c r="C626" s="128"/>
      <c r="D626" s="164"/>
      <c r="E626" s="164"/>
      <c r="F626" s="128"/>
      <c r="G626" s="128"/>
      <c r="H626" s="128"/>
      <c r="I626" s="128"/>
      <c r="J626" s="138"/>
      <c r="K626" s="164"/>
      <c r="L626" s="164"/>
      <c r="M626" s="164"/>
      <c r="N626" s="164"/>
      <c r="O626" s="164"/>
      <c r="P626" s="164"/>
      <c r="Q626" s="164"/>
      <c r="R626" s="164"/>
      <c r="S626" s="164"/>
      <c r="T626" s="164"/>
      <c r="U626" s="164"/>
      <c r="V626" s="164"/>
      <c r="W626" s="164"/>
      <c r="X626" s="128"/>
      <c r="Y626" s="128"/>
      <c r="Z626" s="128"/>
    </row>
    <row r="627" spans="1:26">
      <c r="A627" s="128"/>
      <c r="B627" s="128"/>
      <c r="C627" s="128"/>
      <c r="D627" s="164"/>
      <c r="E627" s="164"/>
      <c r="F627" s="128"/>
      <c r="G627" s="128"/>
      <c r="H627" s="128"/>
      <c r="I627" s="128"/>
      <c r="J627" s="138"/>
      <c r="K627" s="164"/>
      <c r="L627" s="164"/>
      <c r="M627" s="164"/>
      <c r="N627" s="164"/>
      <c r="O627" s="164"/>
      <c r="P627" s="164"/>
      <c r="Q627" s="164"/>
      <c r="R627" s="164"/>
      <c r="S627" s="164"/>
      <c r="T627" s="164"/>
      <c r="U627" s="164"/>
      <c r="V627" s="164"/>
      <c r="W627" s="164"/>
      <c r="X627" s="128"/>
      <c r="Y627" s="128"/>
      <c r="Z627" s="128"/>
    </row>
    <row r="628" spans="1:26">
      <c r="A628" s="128"/>
      <c r="B628" s="128"/>
      <c r="C628" s="128"/>
      <c r="D628" s="164"/>
      <c r="E628" s="164"/>
      <c r="F628" s="128"/>
      <c r="G628" s="128"/>
      <c r="H628" s="128"/>
      <c r="I628" s="128"/>
      <c r="J628" s="138"/>
      <c r="K628" s="164"/>
      <c r="L628" s="164"/>
      <c r="M628" s="164"/>
      <c r="N628" s="164"/>
      <c r="O628" s="164"/>
      <c r="P628" s="164"/>
      <c r="Q628" s="164"/>
      <c r="R628" s="164"/>
      <c r="S628" s="164"/>
      <c r="T628" s="164"/>
      <c r="U628" s="164"/>
      <c r="V628" s="164"/>
      <c r="W628" s="164"/>
      <c r="X628" s="128"/>
      <c r="Y628" s="128"/>
      <c r="Z628" s="128"/>
    </row>
    <row r="629" spans="1:26">
      <c r="A629" s="128"/>
      <c r="B629" s="128"/>
      <c r="C629" s="128"/>
      <c r="D629" s="164"/>
      <c r="E629" s="164"/>
      <c r="F629" s="128"/>
      <c r="G629" s="128"/>
      <c r="H629" s="128"/>
      <c r="I629" s="128"/>
      <c r="J629" s="138"/>
      <c r="K629" s="164"/>
      <c r="L629" s="164"/>
      <c r="M629" s="164"/>
      <c r="N629" s="164"/>
      <c r="O629" s="164"/>
      <c r="P629" s="164"/>
      <c r="Q629" s="164"/>
      <c r="R629" s="164"/>
      <c r="S629" s="164"/>
      <c r="T629" s="164"/>
      <c r="U629" s="164"/>
      <c r="V629" s="164"/>
      <c r="W629" s="164"/>
      <c r="X629" s="128"/>
      <c r="Y629" s="128"/>
      <c r="Z629" s="128"/>
    </row>
    <row r="630" spans="1:26">
      <c r="A630" s="128"/>
      <c r="B630" s="128"/>
      <c r="C630" s="128"/>
      <c r="D630" s="164"/>
      <c r="E630" s="164"/>
      <c r="F630" s="128"/>
      <c r="G630" s="128"/>
      <c r="H630" s="128"/>
      <c r="I630" s="128"/>
      <c r="J630" s="138"/>
      <c r="K630" s="164"/>
      <c r="L630" s="164"/>
      <c r="M630" s="164"/>
      <c r="N630" s="164"/>
      <c r="O630" s="164"/>
      <c r="P630" s="164"/>
      <c r="Q630" s="164"/>
      <c r="R630" s="164"/>
      <c r="S630" s="164"/>
      <c r="T630" s="164"/>
      <c r="U630" s="164"/>
      <c r="V630" s="164"/>
      <c r="W630" s="164"/>
      <c r="X630" s="128"/>
      <c r="Y630" s="128"/>
      <c r="Z630" s="128"/>
    </row>
    <row r="631" spans="1:26">
      <c r="A631" s="128"/>
      <c r="B631" s="128"/>
      <c r="C631" s="128"/>
      <c r="D631" s="164"/>
      <c r="E631" s="164"/>
      <c r="F631" s="128"/>
      <c r="G631" s="128"/>
      <c r="H631" s="128"/>
      <c r="I631" s="128"/>
      <c r="J631" s="138"/>
      <c r="K631" s="164"/>
      <c r="L631" s="164"/>
      <c r="M631" s="164"/>
      <c r="N631" s="164"/>
      <c r="O631" s="164"/>
      <c r="P631" s="164"/>
      <c r="Q631" s="164"/>
      <c r="R631" s="164"/>
      <c r="S631" s="164"/>
      <c r="T631" s="164"/>
      <c r="U631" s="164"/>
      <c r="V631" s="164"/>
      <c r="W631" s="164"/>
      <c r="X631" s="128"/>
      <c r="Y631" s="128"/>
      <c r="Z631" s="128"/>
    </row>
    <row r="632" spans="1:26">
      <c r="A632" s="128"/>
      <c r="B632" s="128"/>
      <c r="C632" s="128"/>
      <c r="D632" s="164"/>
      <c r="E632" s="164"/>
      <c r="F632" s="128"/>
      <c r="G632" s="128"/>
      <c r="H632" s="128"/>
      <c r="I632" s="128"/>
      <c r="J632" s="138"/>
      <c r="K632" s="164"/>
      <c r="L632" s="164"/>
      <c r="M632" s="164"/>
      <c r="N632" s="164"/>
      <c r="O632" s="164"/>
      <c r="P632" s="164"/>
      <c r="Q632" s="164"/>
      <c r="R632" s="164"/>
      <c r="S632" s="164"/>
      <c r="T632" s="164"/>
      <c r="U632" s="164"/>
      <c r="V632" s="164"/>
      <c r="W632" s="164"/>
      <c r="X632" s="128"/>
      <c r="Y632" s="128"/>
      <c r="Z632" s="128"/>
    </row>
    <row r="633" spans="1:26">
      <c r="A633" s="128"/>
      <c r="B633" s="128"/>
      <c r="C633" s="128"/>
      <c r="D633" s="164"/>
      <c r="E633" s="164"/>
      <c r="F633" s="128"/>
      <c r="G633" s="128"/>
      <c r="H633" s="128"/>
      <c r="I633" s="128"/>
      <c r="J633" s="138"/>
      <c r="K633" s="164"/>
      <c r="L633" s="164"/>
      <c r="M633" s="164"/>
      <c r="N633" s="164"/>
      <c r="O633" s="164"/>
      <c r="P633" s="164"/>
      <c r="Q633" s="164"/>
      <c r="R633" s="164"/>
      <c r="S633" s="164"/>
      <c r="T633" s="164"/>
      <c r="U633" s="164"/>
      <c r="V633" s="164"/>
      <c r="W633" s="164"/>
      <c r="X633" s="128"/>
      <c r="Y633" s="128"/>
      <c r="Z633" s="128"/>
    </row>
    <row r="634" spans="1:26">
      <c r="A634" s="128"/>
      <c r="B634" s="128"/>
      <c r="C634" s="128"/>
      <c r="D634" s="164"/>
      <c r="E634" s="164"/>
      <c r="F634" s="128"/>
      <c r="G634" s="128"/>
      <c r="H634" s="128"/>
      <c r="I634" s="128"/>
      <c r="J634" s="138"/>
      <c r="K634" s="164"/>
      <c r="L634" s="164"/>
      <c r="M634" s="164"/>
      <c r="N634" s="164"/>
      <c r="O634" s="164"/>
      <c r="P634" s="164"/>
      <c r="Q634" s="164"/>
      <c r="R634" s="164"/>
      <c r="S634" s="164"/>
      <c r="T634" s="164"/>
      <c r="U634" s="164"/>
      <c r="V634" s="164"/>
      <c r="W634" s="164"/>
      <c r="X634" s="128"/>
      <c r="Y634" s="128"/>
      <c r="Z634" s="128"/>
    </row>
    <row r="635" spans="1:26">
      <c r="A635" s="128"/>
      <c r="B635" s="128"/>
      <c r="C635" s="128"/>
      <c r="D635" s="164"/>
      <c r="E635" s="164"/>
      <c r="F635" s="128"/>
      <c r="G635" s="128"/>
      <c r="H635" s="128"/>
      <c r="I635" s="128"/>
      <c r="J635" s="138"/>
      <c r="K635" s="164"/>
      <c r="L635" s="164"/>
      <c r="M635" s="164"/>
      <c r="N635" s="164"/>
      <c r="O635" s="164"/>
      <c r="P635" s="164"/>
      <c r="Q635" s="164"/>
      <c r="R635" s="164"/>
      <c r="S635" s="164"/>
      <c r="T635" s="164"/>
      <c r="U635" s="164"/>
      <c r="V635" s="164"/>
      <c r="W635" s="164"/>
      <c r="X635" s="128"/>
      <c r="Y635" s="128"/>
      <c r="Z635" s="128"/>
    </row>
    <row r="636" spans="1:26">
      <c r="A636" s="128"/>
      <c r="B636" s="128"/>
      <c r="C636" s="128"/>
      <c r="D636" s="164"/>
      <c r="E636" s="164"/>
      <c r="F636" s="128"/>
      <c r="G636" s="128"/>
      <c r="H636" s="128"/>
      <c r="I636" s="128"/>
      <c r="J636" s="138"/>
      <c r="K636" s="164"/>
      <c r="L636" s="164"/>
      <c r="M636" s="164"/>
      <c r="N636" s="164"/>
      <c r="O636" s="164"/>
      <c r="P636" s="164"/>
      <c r="Q636" s="164"/>
      <c r="R636" s="164"/>
      <c r="S636" s="164"/>
      <c r="T636" s="164"/>
      <c r="U636" s="164"/>
      <c r="V636" s="164"/>
      <c r="W636" s="164"/>
      <c r="X636" s="128"/>
      <c r="Y636" s="128"/>
      <c r="Z636" s="128"/>
    </row>
    <row r="637" spans="1:26">
      <c r="A637" s="128"/>
      <c r="B637" s="128"/>
      <c r="C637" s="128"/>
      <c r="D637" s="164"/>
      <c r="E637" s="164"/>
      <c r="F637" s="128"/>
      <c r="G637" s="128"/>
      <c r="H637" s="128"/>
      <c r="I637" s="128"/>
      <c r="J637" s="138"/>
      <c r="K637" s="164"/>
      <c r="L637" s="164"/>
      <c r="M637" s="164"/>
      <c r="N637" s="164"/>
      <c r="O637" s="164"/>
      <c r="P637" s="164"/>
      <c r="Q637" s="164"/>
      <c r="R637" s="164"/>
      <c r="S637" s="164"/>
      <c r="T637" s="164"/>
      <c r="U637" s="164"/>
      <c r="V637" s="164"/>
      <c r="W637" s="164"/>
      <c r="X637" s="128"/>
      <c r="Y637" s="128"/>
      <c r="Z637" s="128"/>
    </row>
    <row r="638" spans="1:26">
      <c r="A638" s="128"/>
      <c r="B638" s="128"/>
      <c r="C638" s="128"/>
      <c r="D638" s="164"/>
      <c r="E638" s="164"/>
      <c r="F638" s="128"/>
      <c r="G638" s="128"/>
      <c r="H638" s="128"/>
      <c r="I638" s="128"/>
      <c r="J638" s="138"/>
      <c r="K638" s="164"/>
      <c r="L638" s="164"/>
      <c r="M638" s="164"/>
      <c r="N638" s="164"/>
      <c r="O638" s="164"/>
      <c r="P638" s="164"/>
      <c r="Q638" s="164"/>
      <c r="R638" s="164"/>
      <c r="S638" s="164"/>
      <c r="T638" s="164"/>
      <c r="U638" s="164"/>
      <c r="V638" s="164"/>
      <c r="W638" s="164"/>
      <c r="X638" s="128"/>
      <c r="Y638" s="128"/>
      <c r="Z638" s="128"/>
    </row>
    <row r="639" spans="1:26">
      <c r="A639" s="128"/>
      <c r="B639" s="128"/>
      <c r="C639" s="128"/>
      <c r="D639" s="164"/>
      <c r="E639" s="164"/>
      <c r="F639" s="128"/>
      <c r="G639" s="128"/>
      <c r="H639" s="128"/>
      <c r="I639" s="128"/>
      <c r="J639" s="138"/>
      <c r="K639" s="164"/>
      <c r="L639" s="164"/>
      <c r="M639" s="164"/>
      <c r="N639" s="164"/>
      <c r="O639" s="164"/>
      <c r="P639" s="164"/>
      <c r="Q639" s="164"/>
      <c r="R639" s="164"/>
      <c r="S639" s="164"/>
      <c r="T639" s="164"/>
      <c r="U639" s="164"/>
      <c r="V639" s="164"/>
      <c r="W639" s="164"/>
      <c r="X639" s="128"/>
      <c r="Y639" s="128"/>
      <c r="Z639" s="128"/>
    </row>
    <row r="640" spans="1:26">
      <c r="A640" s="128"/>
      <c r="B640" s="128"/>
      <c r="C640" s="128"/>
      <c r="D640" s="164"/>
      <c r="E640" s="164"/>
      <c r="F640" s="128"/>
      <c r="G640" s="128"/>
      <c r="H640" s="128"/>
      <c r="I640" s="128"/>
      <c r="J640" s="138"/>
      <c r="K640" s="164"/>
      <c r="L640" s="164"/>
      <c r="M640" s="164"/>
      <c r="N640" s="164"/>
      <c r="O640" s="164"/>
      <c r="P640" s="164"/>
      <c r="Q640" s="164"/>
      <c r="R640" s="164"/>
      <c r="S640" s="164"/>
      <c r="T640" s="164"/>
      <c r="U640" s="164"/>
      <c r="V640" s="164"/>
      <c r="W640" s="164"/>
      <c r="X640" s="128"/>
      <c r="Y640" s="128"/>
      <c r="Z640" s="128"/>
    </row>
    <row r="641" spans="1:26">
      <c r="A641" s="128"/>
      <c r="B641" s="128"/>
      <c r="C641" s="128"/>
      <c r="D641" s="164"/>
      <c r="E641" s="164"/>
      <c r="F641" s="128"/>
      <c r="G641" s="128"/>
      <c r="H641" s="128"/>
      <c r="I641" s="128"/>
      <c r="J641" s="138"/>
      <c r="K641" s="164"/>
      <c r="L641" s="164"/>
      <c r="M641" s="164"/>
      <c r="N641" s="164"/>
      <c r="O641" s="164"/>
      <c r="P641" s="164"/>
      <c r="Q641" s="164"/>
      <c r="R641" s="164"/>
      <c r="S641" s="164"/>
      <c r="T641" s="164"/>
      <c r="U641" s="164"/>
      <c r="V641" s="164"/>
      <c r="W641" s="164"/>
      <c r="X641" s="128"/>
      <c r="Y641" s="128"/>
      <c r="Z641" s="128"/>
    </row>
    <row r="642" spans="1:26">
      <c r="A642" s="128"/>
      <c r="B642" s="128"/>
      <c r="C642" s="128"/>
      <c r="D642" s="164"/>
      <c r="E642" s="164"/>
      <c r="F642" s="128"/>
      <c r="G642" s="128"/>
      <c r="H642" s="128"/>
      <c r="I642" s="128"/>
      <c r="J642" s="138"/>
      <c r="K642" s="164"/>
      <c r="L642" s="164"/>
      <c r="M642" s="164"/>
      <c r="N642" s="164"/>
      <c r="O642" s="164"/>
      <c r="P642" s="164"/>
      <c r="Q642" s="164"/>
      <c r="R642" s="164"/>
      <c r="S642" s="164"/>
      <c r="T642" s="164"/>
      <c r="U642" s="164"/>
      <c r="V642" s="164"/>
      <c r="W642" s="164"/>
      <c r="X642" s="128"/>
      <c r="Y642" s="128"/>
      <c r="Z642" s="128"/>
    </row>
    <row r="643" spans="1:26">
      <c r="A643" s="128"/>
      <c r="B643" s="128"/>
      <c r="C643" s="128"/>
      <c r="D643" s="164"/>
      <c r="E643" s="164"/>
      <c r="F643" s="128"/>
      <c r="G643" s="128"/>
      <c r="H643" s="128"/>
      <c r="I643" s="128"/>
      <c r="J643" s="138"/>
      <c r="K643" s="164"/>
      <c r="L643" s="164"/>
      <c r="M643" s="164"/>
      <c r="N643" s="164"/>
      <c r="O643" s="164"/>
      <c r="P643" s="164"/>
      <c r="Q643" s="164"/>
      <c r="R643" s="164"/>
      <c r="S643" s="164"/>
      <c r="T643" s="164"/>
      <c r="U643" s="164"/>
      <c r="V643" s="164"/>
      <c r="W643" s="164"/>
      <c r="X643" s="128"/>
      <c r="Y643" s="128"/>
      <c r="Z643" s="128"/>
    </row>
    <row r="644" spans="1:26">
      <c r="A644" s="128"/>
      <c r="B644" s="128"/>
      <c r="C644" s="128"/>
      <c r="D644" s="164"/>
      <c r="E644" s="164"/>
      <c r="F644" s="128"/>
      <c r="G644" s="128"/>
      <c r="H644" s="128"/>
      <c r="I644" s="128"/>
      <c r="J644" s="138"/>
      <c r="K644" s="164"/>
      <c r="L644" s="164"/>
      <c r="M644" s="164"/>
      <c r="N644" s="164"/>
      <c r="O644" s="164"/>
      <c r="P644" s="164"/>
      <c r="Q644" s="164"/>
      <c r="R644" s="164"/>
      <c r="S644" s="164"/>
      <c r="T644" s="164"/>
      <c r="U644" s="164"/>
      <c r="V644" s="164"/>
      <c r="W644" s="164"/>
      <c r="X644" s="128"/>
      <c r="Y644" s="128"/>
      <c r="Z644" s="128"/>
    </row>
    <row r="645" spans="1:26">
      <c r="A645" s="128"/>
      <c r="B645" s="128"/>
      <c r="C645" s="128"/>
      <c r="D645" s="164"/>
      <c r="E645" s="164"/>
      <c r="F645" s="128"/>
      <c r="G645" s="128"/>
      <c r="H645" s="128"/>
      <c r="I645" s="128"/>
      <c r="J645" s="138"/>
      <c r="K645" s="164"/>
      <c r="L645" s="164"/>
      <c r="M645" s="164"/>
      <c r="N645" s="164"/>
      <c r="O645" s="164"/>
      <c r="P645" s="164"/>
      <c r="Q645" s="164"/>
      <c r="R645" s="164"/>
      <c r="S645" s="164"/>
      <c r="T645" s="164"/>
      <c r="U645" s="164"/>
      <c r="V645" s="164"/>
      <c r="W645" s="164"/>
      <c r="X645" s="128"/>
      <c r="Y645" s="128"/>
      <c r="Z645" s="128"/>
    </row>
    <row r="646" spans="1:26">
      <c r="A646" s="128"/>
      <c r="B646" s="128"/>
      <c r="C646" s="128"/>
      <c r="D646" s="164"/>
      <c r="E646" s="164"/>
      <c r="F646" s="128"/>
      <c r="G646" s="128"/>
      <c r="H646" s="128"/>
      <c r="I646" s="128"/>
      <c r="J646" s="138"/>
      <c r="K646" s="164"/>
      <c r="L646" s="164"/>
      <c r="M646" s="164"/>
      <c r="N646" s="164"/>
      <c r="O646" s="164"/>
      <c r="P646" s="164"/>
      <c r="Q646" s="164"/>
      <c r="R646" s="164"/>
      <c r="S646" s="164"/>
      <c r="T646" s="164"/>
      <c r="U646" s="164"/>
      <c r="V646" s="164"/>
      <c r="W646" s="164"/>
      <c r="X646" s="128"/>
      <c r="Y646" s="128"/>
      <c r="Z646" s="128"/>
    </row>
    <row r="647" spans="1:26">
      <c r="A647" s="128"/>
      <c r="B647" s="128"/>
      <c r="C647" s="128"/>
      <c r="D647" s="164"/>
      <c r="E647" s="164"/>
      <c r="F647" s="128"/>
      <c r="G647" s="128"/>
      <c r="H647" s="128"/>
      <c r="I647" s="128"/>
      <c r="J647" s="138"/>
      <c r="K647" s="164"/>
      <c r="L647" s="164"/>
      <c r="M647" s="164"/>
      <c r="N647" s="164"/>
      <c r="O647" s="164"/>
      <c r="P647" s="164"/>
      <c r="Q647" s="164"/>
      <c r="R647" s="164"/>
      <c r="S647" s="164"/>
      <c r="T647" s="164"/>
      <c r="U647" s="164"/>
      <c r="V647" s="164"/>
      <c r="W647" s="164"/>
      <c r="X647" s="128"/>
      <c r="Y647" s="128"/>
      <c r="Z647" s="128"/>
    </row>
    <row r="648" spans="1:26">
      <c r="A648" s="128"/>
      <c r="B648" s="128"/>
      <c r="C648" s="128"/>
      <c r="D648" s="164"/>
      <c r="E648" s="164"/>
      <c r="F648" s="128"/>
      <c r="G648" s="128"/>
      <c r="H648" s="128"/>
      <c r="I648" s="128"/>
      <c r="J648" s="138"/>
      <c r="K648" s="164"/>
      <c r="L648" s="164"/>
      <c r="M648" s="164"/>
      <c r="N648" s="164"/>
      <c r="O648" s="164"/>
      <c r="P648" s="164"/>
      <c r="Q648" s="164"/>
      <c r="R648" s="164"/>
      <c r="S648" s="164"/>
      <c r="T648" s="164"/>
      <c r="U648" s="164"/>
      <c r="V648" s="164"/>
      <c r="W648" s="164"/>
      <c r="X648" s="128"/>
      <c r="Y648" s="128"/>
      <c r="Z648" s="128"/>
    </row>
    <row r="649" spans="1:26">
      <c r="A649" s="128"/>
      <c r="B649" s="128"/>
      <c r="C649" s="128"/>
      <c r="D649" s="164"/>
      <c r="E649" s="164"/>
      <c r="F649" s="128"/>
      <c r="G649" s="128"/>
      <c r="H649" s="128"/>
      <c r="I649" s="128"/>
      <c r="J649" s="138"/>
      <c r="K649" s="164"/>
      <c r="L649" s="164"/>
      <c r="M649" s="164"/>
      <c r="N649" s="164"/>
      <c r="O649" s="164"/>
      <c r="P649" s="164"/>
      <c r="Q649" s="164"/>
      <c r="R649" s="164"/>
      <c r="S649" s="164"/>
      <c r="T649" s="164"/>
      <c r="U649" s="164"/>
      <c r="V649" s="164"/>
      <c r="W649" s="164"/>
      <c r="X649" s="128"/>
      <c r="Y649" s="128"/>
      <c r="Z649" s="128"/>
    </row>
    <row r="650" spans="1:26">
      <c r="A650" s="128"/>
      <c r="B650" s="128"/>
      <c r="C650" s="128"/>
      <c r="D650" s="164"/>
      <c r="E650" s="164"/>
      <c r="F650" s="128"/>
      <c r="G650" s="128"/>
      <c r="H650" s="128"/>
      <c r="I650" s="128"/>
      <c r="J650" s="138"/>
      <c r="K650" s="164"/>
      <c r="L650" s="164"/>
      <c r="M650" s="164"/>
      <c r="N650" s="164"/>
      <c r="O650" s="164"/>
      <c r="P650" s="164"/>
      <c r="Q650" s="164"/>
      <c r="R650" s="164"/>
      <c r="S650" s="164"/>
      <c r="T650" s="164"/>
      <c r="U650" s="164"/>
      <c r="V650" s="164"/>
      <c r="W650" s="164"/>
      <c r="X650" s="128"/>
      <c r="Y650" s="128"/>
      <c r="Z650" s="128"/>
    </row>
    <row r="651" spans="1:26">
      <c r="A651" s="128"/>
      <c r="B651" s="128"/>
      <c r="C651" s="128"/>
      <c r="D651" s="164"/>
      <c r="E651" s="164"/>
      <c r="F651" s="128"/>
      <c r="G651" s="128"/>
      <c r="H651" s="128"/>
      <c r="I651" s="128"/>
      <c r="J651" s="138"/>
      <c r="K651" s="164"/>
      <c r="L651" s="164"/>
      <c r="M651" s="164"/>
      <c r="N651" s="164"/>
      <c r="O651" s="164"/>
      <c r="P651" s="164"/>
      <c r="Q651" s="164"/>
      <c r="R651" s="164"/>
      <c r="S651" s="164"/>
      <c r="T651" s="164"/>
      <c r="U651" s="164"/>
      <c r="V651" s="164"/>
      <c r="W651" s="164"/>
      <c r="X651" s="128"/>
      <c r="Y651" s="128"/>
      <c r="Z651" s="128"/>
    </row>
    <row r="652" spans="1:26">
      <c r="A652" s="128"/>
      <c r="B652" s="128"/>
      <c r="C652" s="128"/>
      <c r="D652" s="164"/>
      <c r="E652" s="164"/>
      <c r="F652" s="128"/>
      <c r="G652" s="128"/>
      <c r="H652" s="128"/>
      <c r="I652" s="128"/>
      <c r="J652" s="138"/>
      <c r="K652" s="164"/>
      <c r="L652" s="164"/>
      <c r="M652" s="164"/>
      <c r="N652" s="164"/>
      <c r="O652" s="164"/>
      <c r="P652" s="164"/>
      <c r="Q652" s="164"/>
      <c r="R652" s="164"/>
      <c r="S652" s="164"/>
      <c r="T652" s="164"/>
      <c r="U652" s="164"/>
      <c r="V652" s="164"/>
      <c r="W652" s="164"/>
      <c r="X652" s="128"/>
      <c r="Y652" s="128"/>
      <c r="Z652" s="128"/>
    </row>
    <row r="653" spans="1:26">
      <c r="A653" s="128"/>
      <c r="B653" s="128"/>
      <c r="C653" s="128"/>
      <c r="D653" s="164"/>
      <c r="E653" s="164"/>
      <c r="F653" s="128"/>
      <c r="G653" s="128"/>
      <c r="H653" s="128"/>
      <c r="I653" s="128"/>
      <c r="J653" s="138"/>
      <c r="K653" s="164"/>
      <c r="L653" s="164"/>
      <c r="M653" s="164"/>
      <c r="N653" s="164"/>
      <c r="O653" s="164"/>
      <c r="P653" s="164"/>
      <c r="Q653" s="164"/>
      <c r="R653" s="164"/>
      <c r="S653" s="164"/>
      <c r="T653" s="164"/>
      <c r="U653" s="164"/>
      <c r="V653" s="164"/>
      <c r="W653" s="164"/>
      <c r="X653" s="128"/>
      <c r="Y653" s="128"/>
      <c r="Z653" s="128"/>
    </row>
    <row r="654" spans="1:26">
      <c r="A654" s="128"/>
      <c r="B654" s="128"/>
      <c r="C654" s="128"/>
      <c r="D654" s="164"/>
      <c r="E654" s="164"/>
      <c r="F654" s="128"/>
      <c r="G654" s="128"/>
      <c r="H654" s="128"/>
      <c r="I654" s="128"/>
      <c r="J654" s="138"/>
      <c r="K654" s="164"/>
      <c r="L654" s="164"/>
      <c r="M654" s="164"/>
      <c r="N654" s="164"/>
      <c r="O654" s="164"/>
      <c r="P654" s="164"/>
      <c r="Q654" s="164"/>
      <c r="R654" s="164"/>
      <c r="S654" s="164"/>
      <c r="T654" s="164"/>
      <c r="U654" s="164"/>
      <c r="V654" s="164"/>
      <c r="W654" s="164"/>
      <c r="X654" s="128"/>
      <c r="Y654" s="128"/>
      <c r="Z654" s="128"/>
    </row>
    <row r="655" spans="1:26">
      <c r="A655" s="128"/>
      <c r="B655" s="128"/>
      <c r="C655" s="128"/>
      <c r="D655" s="164"/>
      <c r="E655" s="164"/>
      <c r="F655" s="128"/>
      <c r="G655" s="128"/>
      <c r="H655" s="128"/>
      <c r="I655" s="128"/>
      <c r="J655" s="138"/>
      <c r="K655" s="164"/>
      <c r="L655" s="164"/>
      <c r="M655" s="164"/>
      <c r="N655" s="164"/>
      <c r="O655" s="164"/>
      <c r="P655" s="164"/>
      <c r="Q655" s="164"/>
      <c r="R655" s="164"/>
      <c r="S655" s="164"/>
      <c r="T655" s="164"/>
      <c r="U655" s="164"/>
      <c r="V655" s="164"/>
      <c r="W655" s="164"/>
      <c r="X655" s="128"/>
      <c r="Y655" s="128"/>
      <c r="Z655" s="128"/>
    </row>
    <row r="656" spans="1:26">
      <c r="A656" s="128"/>
      <c r="B656" s="128"/>
      <c r="C656" s="128"/>
      <c r="D656" s="164"/>
      <c r="E656" s="164"/>
      <c r="F656" s="128"/>
      <c r="G656" s="128"/>
      <c r="H656" s="128"/>
      <c r="I656" s="128"/>
      <c r="J656" s="138"/>
      <c r="K656" s="164"/>
      <c r="L656" s="164"/>
      <c r="M656" s="164"/>
      <c r="N656" s="164"/>
      <c r="O656" s="164"/>
      <c r="P656" s="164"/>
      <c r="Q656" s="164"/>
      <c r="R656" s="164"/>
      <c r="S656" s="164"/>
      <c r="T656" s="164"/>
      <c r="U656" s="164"/>
      <c r="V656" s="164"/>
      <c r="W656" s="164"/>
      <c r="X656" s="128"/>
      <c r="Y656" s="128"/>
      <c r="Z656" s="128"/>
    </row>
    <row r="657" spans="1:26">
      <c r="A657" s="128"/>
      <c r="B657" s="128"/>
      <c r="C657" s="128"/>
      <c r="D657" s="164"/>
      <c r="E657" s="164"/>
      <c r="F657" s="128"/>
      <c r="G657" s="128"/>
      <c r="H657" s="128"/>
      <c r="I657" s="128"/>
      <c r="J657" s="138"/>
      <c r="K657" s="164"/>
      <c r="L657" s="164"/>
      <c r="M657" s="164"/>
      <c r="N657" s="164"/>
      <c r="O657" s="164"/>
      <c r="P657" s="164"/>
      <c r="Q657" s="164"/>
      <c r="R657" s="164"/>
      <c r="S657" s="164"/>
      <c r="T657" s="164"/>
      <c r="U657" s="164"/>
      <c r="V657" s="164"/>
      <c r="W657" s="164"/>
      <c r="X657" s="128"/>
      <c r="Y657" s="128"/>
      <c r="Z657" s="128"/>
    </row>
    <row r="658" spans="1:26">
      <c r="A658" s="128"/>
      <c r="B658" s="128"/>
      <c r="C658" s="128"/>
      <c r="D658" s="164"/>
      <c r="E658" s="164"/>
      <c r="F658" s="128"/>
      <c r="G658" s="128"/>
      <c r="H658" s="128"/>
      <c r="I658" s="128"/>
      <c r="J658" s="138"/>
      <c r="K658" s="164"/>
      <c r="L658" s="164"/>
      <c r="M658" s="164"/>
      <c r="N658" s="164"/>
      <c r="O658" s="164"/>
      <c r="P658" s="164"/>
      <c r="Q658" s="164"/>
      <c r="R658" s="164"/>
      <c r="S658" s="164"/>
      <c r="T658" s="164"/>
      <c r="U658" s="164"/>
      <c r="V658" s="164"/>
      <c r="W658" s="164"/>
      <c r="X658" s="128"/>
      <c r="Y658" s="128"/>
      <c r="Z658" s="128"/>
    </row>
    <row r="659" spans="1:26">
      <c r="A659" s="128"/>
      <c r="B659" s="128"/>
      <c r="C659" s="128"/>
      <c r="D659" s="164"/>
      <c r="E659" s="164"/>
      <c r="F659" s="128"/>
      <c r="G659" s="128"/>
      <c r="H659" s="128"/>
      <c r="I659" s="128"/>
      <c r="J659" s="138"/>
      <c r="K659" s="164"/>
      <c r="L659" s="164"/>
      <c r="M659" s="164"/>
      <c r="N659" s="164"/>
      <c r="O659" s="164"/>
      <c r="P659" s="164"/>
      <c r="Q659" s="164"/>
      <c r="R659" s="164"/>
      <c r="S659" s="164"/>
      <c r="T659" s="164"/>
      <c r="U659" s="164"/>
      <c r="V659" s="164"/>
      <c r="W659" s="164"/>
      <c r="X659" s="128"/>
      <c r="Y659" s="128"/>
      <c r="Z659" s="128"/>
    </row>
    <row r="660" spans="1:26">
      <c r="A660" s="128"/>
      <c r="B660" s="128"/>
      <c r="C660" s="128"/>
      <c r="D660" s="164"/>
      <c r="E660" s="164"/>
      <c r="F660" s="128"/>
      <c r="G660" s="128"/>
      <c r="H660" s="128"/>
      <c r="I660" s="128"/>
      <c r="J660" s="138"/>
      <c r="K660" s="164"/>
      <c r="L660" s="164"/>
      <c r="M660" s="164"/>
      <c r="N660" s="164"/>
      <c r="O660" s="164"/>
      <c r="P660" s="164"/>
      <c r="Q660" s="164"/>
      <c r="R660" s="164"/>
      <c r="S660" s="164"/>
      <c r="T660" s="164"/>
      <c r="U660" s="164"/>
      <c r="V660" s="164"/>
      <c r="W660" s="164"/>
      <c r="X660" s="128"/>
      <c r="Y660" s="128"/>
      <c r="Z660" s="128"/>
    </row>
    <row r="661" spans="1:26">
      <c r="A661" s="128"/>
      <c r="B661" s="128"/>
      <c r="C661" s="128"/>
      <c r="D661" s="164"/>
      <c r="E661" s="164"/>
      <c r="F661" s="128"/>
      <c r="G661" s="128"/>
      <c r="H661" s="128"/>
      <c r="I661" s="128"/>
      <c r="J661" s="138"/>
      <c r="K661" s="164"/>
      <c r="L661" s="164"/>
      <c r="M661" s="164"/>
      <c r="N661" s="164"/>
      <c r="O661" s="164"/>
      <c r="P661" s="164"/>
      <c r="Q661" s="164"/>
      <c r="R661" s="164"/>
      <c r="S661" s="164"/>
      <c r="T661" s="164"/>
      <c r="U661" s="164"/>
      <c r="V661" s="164"/>
      <c r="W661" s="164"/>
      <c r="X661" s="128"/>
      <c r="Y661" s="128"/>
      <c r="Z661" s="128"/>
    </row>
    <row r="662" spans="1:26">
      <c r="A662" s="128"/>
      <c r="B662" s="128"/>
      <c r="C662" s="128"/>
      <c r="D662" s="164"/>
      <c r="E662" s="164"/>
      <c r="F662" s="128"/>
      <c r="G662" s="128"/>
      <c r="H662" s="128"/>
      <c r="I662" s="128"/>
      <c r="J662" s="138"/>
      <c r="K662" s="164"/>
      <c r="L662" s="164"/>
      <c r="M662" s="164"/>
      <c r="N662" s="164"/>
      <c r="O662" s="164"/>
      <c r="P662" s="164"/>
      <c r="Q662" s="164"/>
      <c r="R662" s="164"/>
      <c r="S662" s="164"/>
      <c r="T662" s="164"/>
      <c r="U662" s="164"/>
      <c r="V662" s="164"/>
      <c r="W662" s="164"/>
      <c r="X662" s="128"/>
      <c r="Y662" s="128"/>
      <c r="Z662" s="128"/>
    </row>
    <row r="663" spans="1:26">
      <c r="A663" s="128"/>
      <c r="B663" s="128"/>
      <c r="C663" s="128"/>
      <c r="D663" s="164"/>
      <c r="E663" s="164"/>
      <c r="F663" s="128"/>
      <c r="G663" s="128"/>
      <c r="H663" s="128"/>
      <c r="I663" s="128"/>
      <c r="J663" s="138"/>
      <c r="K663" s="164"/>
      <c r="L663" s="164"/>
      <c r="M663" s="164"/>
      <c r="N663" s="164"/>
      <c r="O663" s="164"/>
      <c r="P663" s="164"/>
      <c r="Q663" s="164"/>
      <c r="R663" s="164"/>
      <c r="S663" s="164"/>
      <c r="T663" s="164"/>
      <c r="U663" s="164"/>
      <c r="V663" s="164"/>
      <c r="W663" s="164"/>
      <c r="X663" s="128"/>
      <c r="Y663" s="128"/>
      <c r="Z663" s="128"/>
    </row>
    <row r="664" spans="1:26">
      <c r="A664" s="128"/>
      <c r="B664" s="128"/>
      <c r="C664" s="128"/>
      <c r="D664" s="164"/>
      <c r="E664" s="164"/>
      <c r="F664" s="128"/>
      <c r="G664" s="128"/>
      <c r="H664" s="128"/>
      <c r="I664" s="128"/>
      <c r="J664" s="138"/>
      <c r="K664" s="164"/>
      <c r="L664" s="164"/>
      <c r="M664" s="164"/>
      <c r="N664" s="164"/>
      <c r="O664" s="164"/>
      <c r="P664" s="164"/>
      <c r="Q664" s="164"/>
      <c r="R664" s="164"/>
      <c r="S664" s="164"/>
      <c r="T664" s="164"/>
      <c r="U664" s="164"/>
      <c r="V664" s="164"/>
      <c r="W664" s="164"/>
      <c r="X664" s="128"/>
      <c r="Y664" s="128"/>
      <c r="Z664" s="128"/>
    </row>
    <row r="665" spans="1:26">
      <c r="A665" s="128"/>
      <c r="B665" s="128"/>
      <c r="C665" s="128"/>
      <c r="D665" s="164"/>
      <c r="E665" s="164"/>
      <c r="F665" s="128"/>
      <c r="G665" s="128"/>
      <c r="H665" s="128"/>
      <c r="I665" s="128"/>
      <c r="J665" s="138"/>
      <c r="K665" s="164"/>
      <c r="L665" s="164"/>
      <c r="M665" s="164"/>
      <c r="N665" s="164"/>
      <c r="O665" s="164"/>
      <c r="P665" s="164"/>
      <c r="Q665" s="164"/>
      <c r="R665" s="164"/>
      <c r="S665" s="164"/>
      <c r="T665" s="164"/>
      <c r="U665" s="164"/>
      <c r="V665" s="164"/>
      <c r="W665" s="164"/>
      <c r="X665" s="128"/>
      <c r="Y665" s="128"/>
      <c r="Z665" s="128"/>
    </row>
    <row r="666" spans="1:26">
      <c r="A666" s="128"/>
      <c r="B666" s="128"/>
      <c r="C666" s="128"/>
      <c r="D666" s="164"/>
      <c r="E666" s="164"/>
      <c r="F666" s="128"/>
      <c r="G666" s="128"/>
      <c r="H666" s="128"/>
      <c r="I666" s="128"/>
      <c r="J666" s="138"/>
      <c r="K666" s="164"/>
      <c r="L666" s="164"/>
      <c r="M666" s="164"/>
      <c r="N666" s="164"/>
      <c r="O666" s="164"/>
      <c r="P666" s="164"/>
      <c r="Q666" s="164"/>
      <c r="R666" s="164"/>
      <c r="S666" s="164"/>
      <c r="T666" s="164"/>
      <c r="U666" s="164"/>
      <c r="V666" s="164"/>
      <c r="W666" s="164"/>
      <c r="X666" s="128"/>
      <c r="Y666" s="128"/>
      <c r="Z666" s="128"/>
    </row>
    <row r="667" spans="1:26">
      <c r="A667" s="128"/>
      <c r="B667" s="128"/>
      <c r="C667" s="128"/>
      <c r="D667" s="164"/>
      <c r="E667" s="164"/>
      <c r="F667" s="128"/>
      <c r="G667" s="128"/>
      <c r="H667" s="128"/>
      <c r="I667" s="128"/>
      <c r="J667" s="138"/>
      <c r="K667" s="164"/>
      <c r="L667" s="164"/>
      <c r="M667" s="164"/>
      <c r="N667" s="164"/>
      <c r="O667" s="164"/>
      <c r="P667" s="164"/>
      <c r="Q667" s="164"/>
      <c r="R667" s="164"/>
      <c r="S667" s="164"/>
      <c r="T667" s="164"/>
      <c r="U667" s="164"/>
      <c r="V667" s="164"/>
      <c r="W667" s="164"/>
      <c r="X667" s="128"/>
      <c r="Y667" s="128"/>
      <c r="Z667" s="128"/>
    </row>
    <row r="668" spans="1:26">
      <c r="A668" s="128"/>
      <c r="B668" s="128"/>
      <c r="C668" s="128"/>
      <c r="D668" s="164"/>
      <c r="E668" s="164"/>
      <c r="F668" s="128"/>
      <c r="G668" s="128"/>
      <c r="H668" s="128"/>
      <c r="I668" s="128"/>
      <c r="J668" s="138"/>
      <c r="K668" s="164"/>
      <c r="L668" s="164"/>
      <c r="M668" s="164"/>
      <c r="N668" s="164"/>
      <c r="O668" s="164"/>
      <c r="P668" s="164"/>
      <c r="Q668" s="164"/>
      <c r="R668" s="164"/>
      <c r="S668" s="164"/>
      <c r="T668" s="164"/>
      <c r="U668" s="164"/>
      <c r="V668" s="164"/>
      <c r="W668" s="164"/>
      <c r="X668" s="128"/>
      <c r="Y668" s="128"/>
      <c r="Z668" s="128"/>
    </row>
    <row r="669" spans="1:26">
      <c r="A669" s="128"/>
      <c r="B669" s="128"/>
      <c r="C669" s="128"/>
      <c r="D669" s="164"/>
      <c r="E669" s="164"/>
      <c r="F669" s="128"/>
      <c r="G669" s="128"/>
      <c r="H669" s="128"/>
      <c r="I669" s="128"/>
      <c r="J669" s="138"/>
      <c r="K669" s="164"/>
      <c r="L669" s="164"/>
      <c r="M669" s="164"/>
      <c r="N669" s="164"/>
      <c r="O669" s="164"/>
      <c r="P669" s="164"/>
      <c r="Q669" s="164"/>
      <c r="R669" s="164"/>
      <c r="S669" s="164"/>
      <c r="T669" s="164"/>
      <c r="U669" s="164"/>
      <c r="V669" s="164"/>
      <c r="W669" s="164"/>
      <c r="X669" s="128"/>
      <c r="Y669" s="128"/>
      <c r="Z669" s="128"/>
    </row>
    <row r="670" spans="1:26">
      <c r="A670" s="128"/>
      <c r="B670" s="128"/>
      <c r="C670" s="128"/>
      <c r="D670" s="164"/>
      <c r="E670" s="164"/>
      <c r="F670" s="128"/>
      <c r="G670" s="128"/>
      <c r="H670" s="128"/>
      <c r="I670" s="128"/>
      <c r="J670" s="138"/>
      <c r="K670" s="164"/>
      <c r="L670" s="164"/>
      <c r="M670" s="164"/>
      <c r="N670" s="164"/>
      <c r="O670" s="164"/>
      <c r="P670" s="164"/>
      <c r="Q670" s="164"/>
      <c r="R670" s="164"/>
      <c r="S670" s="164"/>
      <c r="T670" s="164"/>
      <c r="U670" s="164"/>
      <c r="V670" s="164"/>
      <c r="W670" s="164"/>
      <c r="X670" s="128"/>
      <c r="Y670" s="128"/>
      <c r="Z670" s="128"/>
    </row>
    <row r="671" spans="1:26">
      <c r="A671" s="128"/>
      <c r="B671" s="128"/>
      <c r="C671" s="128"/>
      <c r="D671" s="164"/>
      <c r="E671" s="164"/>
      <c r="F671" s="128"/>
      <c r="G671" s="128"/>
      <c r="H671" s="128"/>
      <c r="I671" s="128"/>
      <c r="J671" s="138"/>
      <c r="K671" s="164"/>
      <c r="L671" s="164"/>
      <c r="M671" s="164"/>
      <c r="N671" s="164"/>
      <c r="O671" s="164"/>
      <c r="P671" s="164"/>
      <c r="Q671" s="164"/>
      <c r="R671" s="164"/>
      <c r="S671" s="164"/>
      <c r="T671" s="164"/>
      <c r="U671" s="164"/>
      <c r="V671" s="164"/>
      <c r="W671" s="164"/>
      <c r="X671" s="128"/>
      <c r="Y671" s="128"/>
      <c r="Z671" s="128"/>
    </row>
    <row r="672" spans="1:26">
      <c r="A672" s="128"/>
      <c r="B672" s="128"/>
      <c r="C672" s="128"/>
      <c r="D672" s="164"/>
      <c r="E672" s="164"/>
      <c r="F672" s="128"/>
      <c r="G672" s="128"/>
      <c r="H672" s="128"/>
      <c r="I672" s="128"/>
      <c r="J672" s="138"/>
      <c r="K672" s="164"/>
      <c r="L672" s="164"/>
      <c r="M672" s="164"/>
      <c r="N672" s="164"/>
      <c r="O672" s="164"/>
      <c r="P672" s="164"/>
      <c r="Q672" s="164"/>
      <c r="R672" s="164"/>
      <c r="S672" s="164"/>
      <c r="T672" s="164"/>
      <c r="U672" s="164"/>
      <c r="V672" s="164"/>
      <c r="W672" s="164"/>
      <c r="X672" s="128"/>
      <c r="Y672" s="128"/>
      <c r="Z672" s="128"/>
    </row>
    <row r="673" spans="1:26">
      <c r="A673" s="128"/>
      <c r="B673" s="128"/>
      <c r="C673" s="128"/>
      <c r="D673" s="164"/>
      <c r="E673" s="164"/>
      <c r="F673" s="128"/>
      <c r="G673" s="128"/>
      <c r="H673" s="128"/>
      <c r="I673" s="128"/>
      <c r="J673" s="138"/>
      <c r="K673" s="164"/>
      <c r="L673" s="164"/>
      <c r="M673" s="164"/>
      <c r="N673" s="164"/>
      <c r="O673" s="164"/>
      <c r="P673" s="164"/>
      <c r="Q673" s="164"/>
      <c r="R673" s="164"/>
      <c r="S673" s="164"/>
      <c r="T673" s="164"/>
      <c r="U673" s="164"/>
      <c r="V673" s="164"/>
      <c r="W673" s="164"/>
      <c r="X673" s="128"/>
      <c r="Y673" s="128"/>
      <c r="Z673" s="128"/>
    </row>
    <row r="674" spans="1:26">
      <c r="A674" s="128"/>
      <c r="B674" s="128"/>
      <c r="C674" s="128"/>
      <c r="D674" s="164"/>
      <c r="E674" s="164"/>
      <c r="F674" s="128"/>
      <c r="G674" s="128"/>
      <c r="H674" s="128"/>
      <c r="I674" s="128"/>
      <c r="J674" s="138"/>
      <c r="K674" s="164"/>
      <c r="L674" s="164"/>
      <c r="M674" s="164"/>
      <c r="N674" s="164"/>
      <c r="O674" s="164"/>
      <c r="P674" s="164"/>
      <c r="Q674" s="164"/>
      <c r="R674" s="164"/>
      <c r="S674" s="164"/>
      <c r="T674" s="164"/>
      <c r="U674" s="164"/>
      <c r="V674" s="164"/>
      <c r="W674" s="164"/>
      <c r="X674" s="128"/>
      <c r="Y674" s="128"/>
      <c r="Z674" s="128"/>
    </row>
    <row r="675" spans="1:26">
      <c r="A675" s="128"/>
      <c r="B675" s="128"/>
      <c r="C675" s="128"/>
      <c r="D675" s="164"/>
      <c r="E675" s="164"/>
      <c r="F675" s="128"/>
      <c r="G675" s="128"/>
      <c r="H675" s="128"/>
      <c r="I675" s="128"/>
      <c r="J675" s="138"/>
      <c r="K675" s="164"/>
      <c r="L675" s="164"/>
      <c r="M675" s="164"/>
      <c r="N675" s="164"/>
      <c r="O675" s="164"/>
      <c r="P675" s="164"/>
      <c r="Q675" s="164"/>
      <c r="R675" s="164"/>
      <c r="S675" s="164"/>
      <c r="T675" s="164"/>
      <c r="U675" s="164"/>
      <c r="V675" s="164"/>
      <c r="W675" s="164"/>
      <c r="X675" s="128"/>
      <c r="Y675" s="128"/>
      <c r="Z675" s="128"/>
    </row>
    <row r="676" spans="1:26">
      <c r="A676" s="128"/>
      <c r="B676" s="128"/>
      <c r="C676" s="128"/>
      <c r="D676" s="164"/>
      <c r="E676" s="164"/>
      <c r="F676" s="128"/>
      <c r="G676" s="128"/>
      <c r="H676" s="128"/>
      <c r="I676" s="128"/>
      <c r="J676" s="138"/>
      <c r="K676" s="164"/>
      <c r="L676" s="164"/>
      <c r="M676" s="164"/>
      <c r="N676" s="164"/>
      <c r="O676" s="164"/>
      <c r="P676" s="164"/>
      <c r="Q676" s="164"/>
      <c r="R676" s="164"/>
      <c r="S676" s="164"/>
      <c r="T676" s="164"/>
      <c r="U676" s="164"/>
      <c r="V676" s="164"/>
      <c r="W676" s="164"/>
      <c r="X676" s="128"/>
      <c r="Y676" s="128"/>
      <c r="Z676" s="128"/>
    </row>
    <row r="677" spans="1:26">
      <c r="A677" s="128"/>
      <c r="B677" s="128"/>
      <c r="C677" s="128"/>
      <c r="D677" s="164"/>
      <c r="E677" s="164"/>
      <c r="F677" s="128"/>
      <c r="G677" s="128"/>
      <c r="H677" s="128"/>
      <c r="I677" s="128"/>
      <c r="J677" s="138"/>
      <c r="K677" s="164"/>
      <c r="L677" s="164"/>
      <c r="M677" s="164"/>
      <c r="N677" s="164"/>
      <c r="O677" s="164"/>
      <c r="P677" s="164"/>
      <c r="Q677" s="164"/>
      <c r="R677" s="164"/>
      <c r="S677" s="164"/>
      <c r="T677" s="164"/>
      <c r="U677" s="164"/>
      <c r="V677" s="164"/>
      <c r="W677" s="164"/>
      <c r="X677" s="128"/>
      <c r="Y677" s="128"/>
      <c r="Z677" s="128"/>
    </row>
    <row r="678" spans="1:26">
      <c r="A678" s="128"/>
      <c r="B678" s="128"/>
      <c r="C678" s="128"/>
      <c r="D678" s="164"/>
      <c r="E678" s="164"/>
      <c r="F678" s="128"/>
      <c r="G678" s="128"/>
      <c r="H678" s="128"/>
      <c r="I678" s="128"/>
      <c r="J678" s="138"/>
      <c r="K678" s="164"/>
      <c r="L678" s="164"/>
      <c r="M678" s="164"/>
      <c r="N678" s="164"/>
      <c r="O678" s="164"/>
      <c r="P678" s="164"/>
      <c r="Q678" s="164"/>
      <c r="R678" s="164"/>
      <c r="S678" s="164"/>
      <c r="T678" s="164"/>
      <c r="U678" s="164"/>
      <c r="V678" s="164"/>
      <c r="W678" s="164"/>
      <c r="X678" s="128"/>
      <c r="Y678" s="128"/>
      <c r="Z678" s="128"/>
    </row>
    <row r="679" spans="1:26">
      <c r="A679" s="128"/>
      <c r="B679" s="128"/>
      <c r="C679" s="128"/>
      <c r="D679" s="164"/>
      <c r="E679" s="164"/>
      <c r="F679" s="128"/>
      <c r="G679" s="128"/>
      <c r="H679" s="128"/>
      <c r="I679" s="128"/>
      <c r="J679" s="138"/>
      <c r="K679" s="164"/>
      <c r="L679" s="164"/>
      <c r="M679" s="164"/>
      <c r="N679" s="164"/>
      <c r="O679" s="164"/>
      <c r="P679" s="164"/>
      <c r="Q679" s="164"/>
      <c r="R679" s="164"/>
      <c r="S679" s="164"/>
      <c r="T679" s="164"/>
      <c r="U679" s="164"/>
      <c r="V679" s="164"/>
      <c r="W679" s="164"/>
      <c r="X679" s="128"/>
      <c r="Y679" s="128"/>
      <c r="Z679" s="128"/>
    </row>
    <row r="680" spans="1:26">
      <c r="A680" s="128"/>
      <c r="B680" s="128"/>
      <c r="C680" s="128"/>
      <c r="D680" s="164"/>
      <c r="E680" s="164"/>
      <c r="F680" s="128"/>
      <c r="G680" s="128"/>
      <c r="H680" s="128"/>
      <c r="I680" s="128"/>
      <c r="J680" s="138"/>
      <c r="K680" s="164"/>
      <c r="L680" s="164"/>
      <c r="M680" s="164"/>
      <c r="N680" s="164"/>
      <c r="O680" s="164"/>
      <c r="P680" s="164"/>
      <c r="Q680" s="164"/>
      <c r="R680" s="164"/>
      <c r="S680" s="164"/>
      <c r="T680" s="164"/>
      <c r="U680" s="164"/>
      <c r="V680" s="164"/>
      <c r="W680" s="164"/>
      <c r="X680" s="128"/>
      <c r="Y680" s="128"/>
      <c r="Z680" s="128"/>
    </row>
    <row r="681" spans="1:26">
      <c r="A681" s="128"/>
      <c r="B681" s="128"/>
      <c r="C681" s="128"/>
      <c r="D681" s="164"/>
      <c r="E681" s="164"/>
      <c r="F681" s="128"/>
      <c r="G681" s="128"/>
      <c r="H681" s="128"/>
      <c r="I681" s="128"/>
      <c r="J681" s="138"/>
      <c r="K681" s="164"/>
      <c r="L681" s="164"/>
      <c r="M681" s="164"/>
      <c r="N681" s="164"/>
      <c r="O681" s="164"/>
      <c r="P681" s="164"/>
      <c r="Q681" s="164"/>
      <c r="R681" s="164"/>
      <c r="S681" s="164"/>
      <c r="T681" s="164"/>
      <c r="U681" s="164"/>
      <c r="V681" s="164"/>
      <c r="W681" s="164"/>
      <c r="X681" s="128"/>
      <c r="Y681" s="128"/>
      <c r="Z681" s="128"/>
    </row>
    <row r="682" spans="1:26">
      <c r="A682" s="128"/>
      <c r="B682" s="128"/>
      <c r="C682" s="128"/>
      <c r="D682" s="164"/>
      <c r="E682" s="164"/>
      <c r="F682" s="128"/>
      <c r="G682" s="128"/>
      <c r="H682" s="128"/>
      <c r="I682" s="128"/>
      <c r="J682" s="138"/>
      <c r="K682" s="164"/>
      <c r="L682" s="164"/>
      <c r="M682" s="164"/>
      <c r="N682" s="164"/>
      <c r="O682" s="164"/>
      <c r="P682" s="164"/>
      <c r="Q682" s="164"/>
      <c r="R682" s="164"/>
      <c r="S682" s="164"/>
      <c r="T682" s="164"/>
      <c r="U682" s="164"/>
      <c r="V682" s="164"/>
      <c r="W682" s="164"/>
      <c r="X682" s="128"/>
      <c r="Y682" s="128"/>
      <c r="Z682" s="128"/>
    </row>
    <row r="683" spans="1:26">
      <c r="A683" s="128"/>
      <c r="B683" s="128"/>
      <c r="C683" s="128"/>
      <c r="D683" s="164"/>
      <c r="E683" s="164"/>
      <c r="F683" s="128"/>
      <c r="G683" s="128"/>
      <c r="H683" s="128"/>
      <c r="I683" s="128"/>
      <c r="J683" s="138"/>
      <c r="K683" s="164"/>
      <c r="L683" s="164"/>
      <c r="M683" s="164"/>
      <c r="N683" s="164"/>
      <c r="O683" s="164"/>
      <c r="P683" s="164"/>
      <c r="Q683" s="164"/>
      <c r="R683" s="164"/>
      <c r="S683" s="164"/>
      <c r="T683" s="164"/>
      <c r="U683" s="164"/>
      <c r="V683" s="164"/>
      <c r="W683" s="164"/>
      <c r="X683" s="128"/>
      <c r="Y683" s="128"/>
      <c r="Z683" s="128"/>
    </row>
    <row r="684" spans="1:26">
      <c r="A684" s="128"/>
      <c r="B684" s="128"/>
      <c r="C684" s="128"/>
      <c r="D684" s="164"/>
      <c r="E684" s="164"/>
      <c r="F684" s="128"/>
      <c r="G684" s="128"/>
      <c r="H684" s="128"/>
      <c r="I684" s="128"/>
      <c r="J684" s="138"/>
      <c r="K684" s="164"/>
      <c r="L684" s="164"/>
      <c r="M684" s="164"/>
      <c r="N684" s="164"/>
      <c r="O684" s="164"/>
      <c r="P684" s="164"/>
      <c r="Q684" s="164"/>
      <c r="R684" s="164"/>
      <c r="S684" s="164"/>
      <c r="T684" s="164"/>
      <c r="U684" s="164"/>
      <c r="V684" s="164"/>
      <c r="W684" s="164"/>
      <c r="X684" s="128"/>
      <c r="Y684" s="128"/>
      <c r="Z684" s="128"/>
    </row>
    <row r="685" spans="1:26">
      <c r="A685" s="128"/>
      <c r="B685" s="128"/>
      <c r="C685" s="128"/>
      <c r="D685" s="164"/>
      <c r="E685" s="164"/>
      <c r="F685" s="128"/>
      <c r="G685" s="128"/>
      <c r="H685" s="128"/>
      <c r="I685" s="128"/>
      <c r="J685" s="138"/>
      <c r="K685" s="164"/>
      <c r="L685" s="164"/>
      <c r="M685" s="164"/>
      <c r="N685" s="164"/>
      <c r="O685" s="164"/>
      <c r="P685" s="164"/>
      <c r="Q685" s="164"/>
      <c r="R685" s="164"/>
      <c r="S685" s="164"/>
      <c r="T685" s="164"/>
      <c r="U685" s="164"/>
      <c r="V685" s="164"/>
      <c r="W685" s="164"/>
      <c r="X685" s="128"/>
      <c r="Y685" s="128"/>
      <c r="Z685" s="128"/>
    </row>
    <row r="686" spans="1:26">
      <c r="A686" s="128"/>
      <c r="B686" s="128"/>
      <c r="C686" s="128"/>
      <c r="D686" s="164"/>
      <c r="E686" s="164"/>
      <c r="F686" s="128"/>
      <c r="G686" s="128"/>
      <c r="H686" s="128"/>
      <c r="I686" s="128"/>
      <c r="J686" s="138"/>
      <c r="K686" s="164"/>
      <c r="L686" s="164"/>
      <c r="M686" s="164"/>
      <c r="N686" s="164"/>
      <c r="O686" s="164"/>
      <c r="P686" s="164"/>
      <c r="Q686" s="164"/>
      <c r="R686" s="164"/>
      <c r="S686" s="164"/>
      <c r="T686" s="164"/>
      <c r="U686" s="164"/>
      <c r="V686" s="164"/>
      <c r="W686" s="164"/>
      <c r="X686" s="128"/>
      <c r="Y686" s="128"/>
      <c r="Z686" s="128"/>
    </row>
    <row r="687" spans="1:26">
      <c r="A687" s="128"/>
      <c r="B687" s="128"/>
      <c r="C687" s="128"/>
      <c r="D687" s="164"/>
      <c r="E687" s="164"/>
      <c r="F687" s="128"/>
      <c r="G687" s="128"/>
      <c r="H687" s="128"/>
      <c r="I687" s="128"/>
      <c r="J687" s="138"/>
      <c r="K687" s="164"/>
      <c r="L687" s="164"/>
      <c r="M687" s="164"/>
      <c r="N687" s="164"/>
      <c r="O687" s="164"/>
      <c r="P687" s="164"/>
      <c r="Q687" s="164"/>
      <c r="R687" s="164"/>
      <c r="S687" s="164"/>
      <c r="T687" s="164"/>
      <c r="U687" s="164"/>
      <c r="V687" s="164"/>
      <c r="W687" s="164"/>
      <c r="X687" s="128"/>
      <c r="Y687" s="128"/>
      <c r="Z687" s="128"/>
    </row>
    <row r="688" spans="1:26">
      <c r="A688" s="128"/>
      <c r="B688" s="128"/>
      <c r="C688" s="128"/>
      <c r="D688" s="164"/>
      <c r="E688" s="164"/>
      <c r="F688" s="128"/>
      <c r="G688" s="128"/>
      <c r="H688" s="128"/>
      <c r="I688" s="128"/>
      <c r="J688" s="138"/>
      <c r="K688" s="164"/>
      <c r="L688" s="164"/>
      <c r="M688" s="164"/>
      <c r="N688" s="164"/>
      <c r="O688" s="164"/>
      <c r="P688" s="164"/>
      <c r="Q688" s="164"/>
      <c r="R688" s="164"/>
      <c r="S688" s="164"/>
      <c r="T688" s="164"/>
      <c r="U688" s="164"/>
      <c r="V688" s="164"/>
      <c r="W688" s="164"/>
      <c r="X688" s="128"/>
      <c r="Y688" s="128"/>
      <c r="Z688" s="128"/>
    </row>
    <row r="689" spans="1:26">
      <c r="A689" s="128"/>
      <c r="B689" s="128"/>
      <c r="C689" s="128"/>
      <c r="D689" s="164"/>
      <c r="E689" s="164"/>
      <c r="F689" s="128"/>
      <c r="G689" s="128"/>
      <c r="H689" s="128"/>
      <c r="I689" s="128"/>
      <c r="J689" s="138"/>
      <c r="K689" s="164"/>
      <c r="L689" s="164"/>
      <c r="M689" s="164"/>
      <c r="N689" s="164"/>
      <c r="O689" s="164"/>
      <c r="P689" s="164"/>
      <c r="Q689" s="164"/>
      <c r="R689" s="164"/>
      <c r="S689" s="164"/>
      <c r="T689" s="164"/>
      <c r="U689" s="164"/>
      <c r="V689" s="164"/>
      <c r="W689" s="164"/>
      <c r="X689" s="128"/>
      <c r="Y689" s="128"/>
      <c r="Z689" s="128"/>
    </row>
    <row r="690" spans="1:26">
      <c r="A690" s="128"/>
      <c r="B690" s="128"/>
      <c r="C690" s="128"/>
      <c r="D690" s="164"/>
      <c r="E690" s="164"/>
      <c r="F690" s="128"/>
      <c r="G690" s="128"/>
      <c r="H690" s="128"/>
      <c r="I690" s="128"/>
      <c r="J690" s="138"/>
      <c r="K690" s="164"/>
      <c r="L690" s="164"/>
      <c r="M690" s="164"/>
      <c r="N690" s="164"/>
      <c r="O690" s="164"/>
      <c r="P690" s="164"/>
      <c r="Q690" s="164"/>
      <c r="R690" s="164"/>
      <c r="S690" s="164"/>
      <c r="T690" s="164"/>
      <c r="U690" s="164"/>
      <c r="V690" s="164"/>
      <c r="W690" s="164"/>
      <c r="X690" s="128"/>
      <c r="Y690" s="128"/>
      <c r="Z690" s="128"/>
    </row>
    <row r="691" spans="1:26">
      <c r="A691" s="128"/>
      <c r="B691" s="128"/>
      <c r="C691" s="128"/>
      <c r="D691" s="164"/>
      <c r="E691" s="164"/>
      <c r="F691" s="128"/>
      <c r="G691" s="128"/>
      <c r="H691" s="128"/>
      <c r="I691" s="128"/>
      <c r="J691" s="138"/>
      <c r="K691" s="164"/>
      <c r="L691" s="164"/>
      <c r="M691" s="164"/>
      <c r="N691" s="164"/>
      <c r="O691" s="164"/>
      <c r="P691" s="164"/>
      <c r="Q691" s="164"/>
      <c r="R691" s="164"/>
      <c r="S691" s="164"/>
      <c r="T691" s="164"/>
      <c r="U691" s="164"/>
      <c r="V691" s="164"/>
      <c r="W691" s="164"/>
      <c r="X691" s="128"/>
      <c r="Y691" s="128"/>
      <c r="Z691" s="128"/>
    </row>
    <row r="692" spans="1:26">
      <c r="A692" s="128"/>
      <c r="B692" s="128"/>
      <c r="C692" s="128"/>
      <c r="D692" s="164"/>
      <c r="E692" s="164"/>
      <c r="F692" s="128"/>
      <c r="G692" s="128"/>
      <c r="H692" s="128"/>
      <c r="I692" s="128"/>
      <c r="J692" s="138"/>
      <c r="K692" s="164"/>
      <c r="L692" s="164"/>
      <c r="M692" s="164"/>
      <c r="N692" s="164"/>
      <c r="O692" s="164"/>
      <c r="P692" s="164"/>
      <c r="Q692" s="164"/>
      <c r="R692" s="164"/>
      <c r="S692" s="164"/>
      <c r="T692" s="164"/>
      <c r="U692" s="164"/>
      <c r="V692" s="164"/>
      <c r="W692" s="164"/>
      <c r="X692" s="128"/>
      <c r="Y692" s="128"/>
      <c r="Z692" s="128"/>
    </row>
    <row r="693" spans="1:26">
      <c r="A693" s="128"/>
      <c r="B693" s="128"/>
      <c r="C693" s="128"/>
      <c r="D693" s="164"/>
      <c r="E693" s="164"/>
      <c r="F693" s="128"/>
      <c r="G693" s="128"/>
      <c r="H693" s="128"/>
      <c r="I693" s="128"/>
      <c r="J693" s="138"/>
      <c r="K693" s="164"/>
      <c r="L693" s="164"/>
      <c r="M693" s="164"/>
      <c r="N693" s="164"/>
      <c r="O693" s="164"/>
      <c r="P693" s="164"/>
      <c r="Q693" s="164"/>
      <c r="R693" s="164"/>
      <c r="S693" s="164"/>
      <c r="T693" s="164"/>
      <c r="U693" s="164"/>
      <c r="V693" s="164"/>
      <c r="W693" s="164"/>
      <c r="X693" s="128"/>
      <c r="Y693" s="128"/>
      <c r="Z693" s="128"/>
    </row>
    <row r="694" spans="1:26">
      <c r="A694" s="128"/>
      <c r="B694" s="128"/>
      <c r="C694" s="128"/>
      <c r="D694" s="164"/>
      <c r="E694" s="164"/>
      <c r="F694" s="128"/>
      <c r="G694" s="128"/>
      <c r="H694" s="128"/>
      <c r="I694" s="128"/>
      <c r="J694" s="138"/>
      <c r="K694" s="164"/>
      <c r="L694" s="164"/>
      <c r="M694" s="164"/>
      <c r="N694" s="164"/>
      <c r="O694" s="164"/>
      <c r="P694" s="164"/>
      <c r="Q694" s="164"/>
      <c r="R694" s="164"/>
      <c r="S694" s="164"/>
      <c r="T694" s="164"/>
      <c r="U694" s="164"/>
      <c r="V694" s="164"/>
      <c r="W694" s="164"/>
      <c r="X694" s="128"/>
      <c r="Y694" s="128"/>
      <c r="Z694" s="128"/>
    </row>
    <row r="695" spans="1:26">
      <c r="A695" s="128"/>
      <c r="B695" s="128"/>
      <c r="C695" s="128"/>
      <c r="D695" s="164"/>
      <c r="E695" s="164"/>
      <c r="F695" s="128"/>
      <c r="G695" s="128"/>
      <c r="H695" s="128"/>
      <c r="I695" s="128"/>
      <c r="J695" s="138"/>
      <c r="K695" s="164"/>
      <c r="L695" s="164"/>
      <c r="M695" s="164"/>
      <c r="N695" s="164"/>
      <c r="O695" s="164"/>
      <c r="P695" s="164"/>
      <c r="Q695" s="164"/>
      <c r="R695" s="164"/>
      <c r="S695" s="164"/>
      <c r="T695" s="164"/>
      <c r="U695" s="164"/>
      <c r="V695" s="164"/>
      <c r="W695" s="164"/>
      <c r="X695" s="128"/>
      <c r="Y695" s="128"/>
      <c r="Z695" s="128"/>
    </row>
    <row r="696" spans="1:26">
      <c r="A696" s="128"/>
      <c r="B696" s="128"/>
      <c r="C696" s="128"/>
      <c r="D696" s="164"/>
      <c r="E696" s="164"/>
      <c r="F696" s="128"/>
      <c r="G696" s="128"/>
      <c r="H696" s="128"/>
      <c r="I696" s="128"/>
      <c r="J696" s="138"/>
      <c r="K696" s="164"/>
      <c r="L696" s="164"/>
      <c r="M696" s="164"/>
      <c r="N696" s="164"/>
      <c r="O696" s="164"/>
      <c r="P696" s="164"/>
      <c r="Q696" s="164"/>
      <c r="R696" s="164"/>
      <c r="S696" s="164"/>
      <c r="T696" s="164"/>
      <c r="U696" s="164"/>
      <c r="V696" s="164"/>
      <c r="W696" s="164"/>
      <c r="X696" s="128"/>
      <c r="Y696" s="128"/>
      <c r="Z696" s="128"/>
    </row>
    <row r="697" spans="1:26">
      <c r="A697" s="128"/>
      <c r="B697" s="128"/>
      <c r="C697" s="128"/>
      <c r="D697" s="164"/>
      <c r="E697" s="164"/>
      <c r="F697" s="128"/>
      <c r="G697" s="128"/>
      <c r="H697" s="128"/>
      <c r="I697" s="128"/>
      <c r="J697" s="138"/>
      <c r="K697" s="164"/>
      <c r="L697" s="164"/>
      <c r="M697" s="164"/>
      <c r="N697" s="164"/>
      <c r="O697" s="164"/>
      <c r="P697" s="164"/>
      <c r="Q697" s="164"/>
      <c r="R697" s="164"/>
      <c r="S697" s="164"/>
      <c r="T697" s="164"/>
      <c r="U697" s="164"/>
      <c r="V697" s="164"/>
      <c r="W697" s="164"/>
      <c r="X697" s="128"/>
      <c r="Y697" s="128"/>
      <c r="Z697" s="128"/>
    </row>
    <row r="698" spans="1:26">
      <c r="A698" s="128"/>
      <c r="B698" s="128"/>
      <c r="C698" s="128"/>
      <c r="D698" s="164"/>
      <c r="E698" s="164"/>
      <c r="F698" s="128"/>
      <c r="G698" s="128"/>
      <c r="H698" s="128"/>
      <c r="I698" s="128"/>
      <c r="J698" s="138"/>
      <c r="K698" s="164"/>
      <c r="L698" s="164"/>
      <c r="M698" s="164"/>
      <c r="N698" s="164"/>
      <c r="O698" s="164"/>
      <c r="P698" s="164"/>
      <c r="Q698" s="164"/>
      <c r="R698" s="164"/>
      <c r="S698" s="164"/>
      <c r="T698" s="164"/>
      <c r="U698" s="164"/>
      <c r="V698" s="164"/>
      <c r="W698" s="164"/>
      <c r="X698" s="128"/>
      <c r="Y698" s="128"/>
      <c r="Z698" s="128"/>
    </row>
    <row r="699" spans="1:26">
      <c r="A699" s="128"/>
      <c r="B699" s="128"/>
      <c r="C699" s="128"/>
      <c r="D699" s="164"/>
      <c r="E699" s="164"/>
      <c r="F699" s="128"/>
      <c r="G699" s="128"/>
      <c r="H699" s="128"/>
      <c r="I699" s="128"/>
      <c r="J699" s="138"/>
      <c r="K699" s="164"/>
      <c r="L699" s="164"/>
      <c r="M699" s="164"/>
      <c r="N699" s="164"/>
      <c r="O699" s="164"/>
      <c r="P699" s="164"/>
      <c r="Q699" s="164"/>
      <c r="R699" s="164"/>
      <c r="S699" s="164"/>
      <c r="T699" s="164"/>
      <c r="U699" s="164"/>
      <c r="V699" s="164"/>
      <c r="W699" s="164"/>
      <c r="X699" s="128"/>
      <c r="Y699" s="128"/>
      <c r="Z699" s="128"/>
    </row>
    <row r="700" spans="1:26">
      <c r="A700" s="128"/>
      <c r="B700" s="128"/>
      <c r="C700" s="128"/>
      <c r="D700" s="164"/>
      <c r="E700" s="164"/>
      <c r="F700" s="128"/>
      <c r="G700" s="128"/>
      <c r="H700" s="128"/>
      <c r="I700" s="128"/>
      <c r="J700" s="138"/>
      <c r="K700" s="164"/>
      <c r="L700" s="164"/>
      <c r="M700" s="164"/>
      <c r="N700" s="164"/>
      <c r="O700" s="164"/>
      <c r="P700" s="164"/>
      <c r="Q700" s="164"/>
      <c r="R700" s="164"/>
      <c r="S700" s="164"/>
      <c r="T700" s="164"/>
      <c r="U700" s="164"/>
      <c r="V700" s="164"/>
      <c r="W700" s="164"/>
      <c r="X700" s="128"/>
      <c r="Y700" s="128"/>
      <c r="Z700" s="128"/>
    </row>
    <row r="701" spans="1:26">
      <c r="A701" s="128"/>
      <c r="B701" s="128"/>
      <c r="C701" s="128"/>
      <c r="D701" s="164"/>
      <c r="E701" s="164"/>
      <c r="F701" s="128"/>
      <c r="G701" s="128"/>
      <c r="H701" s="128"/>
      <c r="I701" s="128"/>
      <c r="J701" s="138"/>
      <c r="K701" s="164"/>
      <c r="L701" s="164"/>
      <c r="M701" s="164"/>
      <c r="N701" s="164"/>
      <c r="O701" s="164"/>
      <c r="P701" s="164"/>
      <c r="Q701" s="164"/>
      <c r="R701" s="164"/>
      <c r="S701" s="164"/>
      <c r="T701" s="164"/>
      <c r="U701" s="164"/>
      <c r="V701" s="164"/>
      <c r="W701" s="164"/>
      <c r="X701" s="128"/>
      <c r="Y701" s="128"/>
      <c r="Z701" s="128"/>
    </row>
    <row r="702" spans="1:26">
      <c r="A702" s="128"/>
      <c r="B702" s="128"/>
      <c r="C702" s="128"/>
      <c r="D702" s="164"/>
      <c r="E702" s="164"/>
      <c r="F702" s="128"/>
      <c r="G702" s="128"/>
      <c r="H702" s="128"/>
      <c r="I702" s="128"/>
      <c r="J702" s="138"/>
      <c r="K702" s="164"/>
      <c r="L702" s="164"/>
      <c r="M702" s="164"/>
      <c r="N702" s="164"/>
      <c r="O702" s="164"/>
      <c r="P702" s="164"/>
      <c r="Q702" s="164"/>
      <c r="R702" s="164"/>
      <c r="S702" s="164"/>
      <c r="T702" s="164"/>
      <c r="U702" s="164"/>
      <c r="V702" s="164"/>
      <c r="W702" s="164"/>
      <c r="X702" s="128"/>
      <c r="Y702" s="128"/>
      <c r="Z702" s="128"/>
    </row>
    <row r="703" spans="1:26">
      <c r="A703" s="128"/>
      <c r="B703" s="128"/>
      <c r="C703" s="128"/>
      <c r="D703" s="164"/>
      <c r="E703" s="164"/>
      <c r="F703" s="128"/>
      <c r="G703" s="128"/>
      <c r="H703" s="128"/>
      <c r="I703" s="128"/>
      <c r="J703" s="138"/>
      <c r="K703" s="164"/>
      <c r="L703" s="164"/>
      <c r="M703" s="164"/>
      <c r="N703" s="164"/>
      <c r="O703" s="164"/>
      <c r="P703" s="164"/>
      <c r="Q703" s="164"/>
      <c r="R703" s="164"/>
      <c r="S703" s="164"/>
      <c r="T703" s="164"/>
      <c r="U703" s="164"/>
      <c r="V703" s="164"/>
      <c r="W703" s="164"/>
      <c r="X703" s="128"/>
      <c r="Y703" s="128"/>
      <c r="Z703" s="128"/>
    </row>
    <row r="704" spans="1:26">
      <c r="A704" s="128"/>
      <c r="B704" s="128"/>
      <c r="C704" s="128"/>
      <c r="D704" s="164"/>
      <c r="E704" s="164"/>
      <c r="F704" s="128"/>
      <c r="G704" s="128"/>
      <c r="H704" s="128"/>
      <c r="I704" s="128"/>
      <c r="J704" s="138"/>
      <c r="K704" s="164"/>
      <c r="L704" s="164"/>
      <c r="M704" s="164"/>
      <c r="N704" s="164"/>
      <c r="O704" s="164"/>
      <c r="P704" s="164"/>
      <c r="Q704" s="164"/>
      <c r="R704" s="164"/>
      <c r="S704" s="164"/>
      <c r="T704" s="164"/>
      <c r="U704" s="164"/>
      <c r="V704" s="164"/>
      <c r="W704" s="164"/>
      <c r="X704" s="128"/>
      <c r="Y704" s="128"/>
      <c r="Z704" s="128"/>
    </row>
    <row r="705" spans="1:26">
      <c r="A705" s="128"/>
      <c r="B705" s="128"/>
      <c r="C705" s="128"/>
      <c r="D705" s="164"/>
      <c r="E705" s="164"/>
      <c r="F705" s="128"/>
      <c r="G705" s="128"/>
      <c r="H705" s="128"/>
      <c r="I705" s="128"/>
      <c r="J705" s="138"/>
      <c r="K705" s="164"/>
      <c r="L705" s="164"/>
      <c r="M705" s="164"/>
      <c r="N705" s="164"/>
      <c r="O705" s="164"/>
      <c r="P705" s="164"/>
      <c r="Q705" s="164"/>
      <c r="R705" s="164"/>
      <c r="S705" s="164"/>
      <c r="T705" s="164"/>
      <c r="U705" s="164"/>
      <c r="V705" s="164"/>
      <c r="W705" s="164"/>
      <c r="X705" s="128"/>
      <c r="Y705" s="128"/>
      <c r="Z705" s="128"/>
    </row>
    <row r="706" spans="1:26">
      <c r="A706" s="128"/>
      <c r="B706" s="128"/>
      <c r="C706" s="128"/>
      <c r="D706" s="164"/>
      <c r="E706" s="164"/>
      <c r="F706" s="128"/>
      <c r="G706" s="128"/>
      <c r="H706" s="128"/>
      <c r="I706" s="128"/>
      <c r="J706" s="138"/>
      <c r="K706" s="164"/>
      <c r="L706" s="164"/>
      <c r="M706" s="164"/>
      <c r="N706" s="164"/>
      <c r="O706" s="164"/>
      <c r="P706" s="164"/>
      <c r="Q706" s="164"/>
      <c r="R706" s="164"/>
      <c r="S706" s="164"/>
      <c r="T706" s="164"/>
      <c r="U706" s="164"/>
      <c r="V706" s="164"/>
      <c r="W706" s="164"/>
      <c r="X706" s="128"/>
      <c r="Y706" s="128"/>
      <c r="Z706" s="128"/>
    </row>
    <row r="707" spans="1:26">
      <c r="A707" s="128"/>
      <c r="B707" s="128"/>
      <c r="C707" s="128"/>
      <c r="D707" s="164"/>
      <c r="E707" s="164"/>
      <c r="F707" s="128"/>
      <c r="G707" s="128"/>
      <c r="H707" s="128"/>
      <c r="I707" s="128"/>
      <c r="J707" s="138"/>
      <c r="K707" s="164"/>
      <c r="L707" s="164"/>
      <c r="M707" s="164"/>
      <c r="N707" s="164"/>
      <c r="O707" s="164"/>
      <c r="P707" s="164"/>
      <c r="Q707" s="164"/>
      <c r="R707" s="164"/>
      <c r="S707" s="164"/>
      <c r="T707" s="164"/>
      <c r="U707" s="164"/>
      <c r="V707" s="164"/>
      <c r="W707" s="164"/>
      <c r="X707" s="128"/>
      <c r="Y707" s="128"/>
      <c r="Z707" s="128"/>
    </row>
    <row r="708" spans="1:26">
      <c r="A708" s="128"/>
      <c r="B708" s="128"/>
      <c r="C708" s="128"/>
      <c r="D708" s="164"/>
      <c r="E708" s="164"/>
      <c r="F708" s="128"/>
      <c r="G708" s="128"/>
      <c r="H708" s="128"/>
      <c r="I708" s="128"/>
      <c r="J708" s="138"/>
      <c r="K708" s="164"/>
      <c r="L708" s="164"/>
      <c r="M708" s="164"/>
      <c r="N708" s="164"/>
      <c r="O708" s="164"/>
      <c r="P708" s="164"/>
      <c r="Q708" s="164"/>
      <c r="R708" s="164"/>
      <c r="S708" s="164"/>
      <c r="T708" s="164"/>
      <c r="U708" s="164"/>
      <c r="V708" s="164"/>
      <c r="W708" s="164"/>
      <c r="X708" s="128"/>
      <c r="Y708" s="128"/>
      <c r="Z708" s="128"/>
    </row>
    <row r="709" spans="1:26">
      <c r="A709" s="128"/>
      <c r="B709" s="128"/>
      <c r="C709" s="128"/>
      <c r="D709" s="164"/>
      <c r="E709" s="164"/>
      <c r="F709" s="128"/>
      <c r="G709" s="128"/>
      <c r="H709" s="128"/>
      <c r="I709" s="128"/>
      <c r="J709" s="138"/>
      <c r="K709" s="164"/>
      <c r="L709" s="164"/>
      <c r="M709" s="164"/>
      <c r="N709" s="164"/>
      <c r="O709" s="164"/>
      <c r="P709" s="164"/>
      <c r="Q709" s="164"/>
      <c r="R709" s="164"/>
      <c r="S709" s="164"/>
      <c r="T709" s="164"/>
      <c r="U709" s="164"/>
      <c r="V709" s="164"/>
      <c r="W709" s="164"/>
      <c r="X709" s="128"/>
      <c r="Y709" s="128"/>
      <c r="Z709" s="128"/>
    </row>
    <row r="710" spans="1:26">
      <c r="A710" s="128"/>
      <c r="B710" s="128"/>
      <c r="C710" s="128"/>
      <c r="D710" s="164"/>
      <c r="E710" s="164"/>
      <c r="F710" s="128"/>
      <c r="G710" s="128"/>
      <c r="H710" s="128"/>
      <c r="I710" s="128"/>
      <c r="J710" s="138"/>
      <c r="K710" s="164"/>
      <c r="L710" s="164"/>
      <c r="M710" s="164"/>
      <c r="N710" s="164"/>
      <c r="O710" s="164"/>
      <c r="P710" s="164"/>
      <c r="Q710" s="164"/>
      <c r="R710" s="164"/>
      <c r="S710" s="164"/>
      <c r="T710" s="164"/>
      <c r="U710" s="164"/>
      <c r="V710" s="164"/>
      <c r="W710" s="164"/>
      <c r="X710" s="128"/>
      <c r="Y710" s="128"/>
      <c r="Z710" s="128"/>
    </row>
    <row r="711" spans="1:26">
      <c r="A711" s="128"/>
      <c r="B711" s="128"/>
      <c r="C711" s="128"/>
      <c r="D711" s="164"/>
      <c r="E711" s="164"/>
      <c r="F711" s="128"/>
      <c r="G711" s="128"/>
      <c r="H711" s="128"/>
      <c r="I711" s="128"/>
      <c r="J711" s="138"/>
      <c r="K711" s="164"/>
      <c r="L711" s="164"/>
      <c r="M711" s="164"/>
      <c r="N711" s="164"/>
      <c r="O711" s="164"/>
      <c r="P711" s="164"/>
      <c r="Q711" s="164"/>
      <c r="R711" s="164"/>
      <c r="S711" s="164"/>
      <c r="T711" s="164"/>
      <c r="U711" s="164"/>
      <c r="V711" s="164"/>
      <c r="W711" s="164"/>
      <c r="X711" s="128"/>
      <c r="Y711" s="128"/>
      <c r="Z711" s="128"/>
    </row>
    <row r="712" spans="1:26">
      <c r="A712" s="128"/>
      <c r="B712" s="128"/>
      <c r="C712" s="128"/>
      <c r="D712" s="164"/>
      <c r="E712" s="164"/>
      <c r="F712" s="128"/>
      <c r="G712" s="128"/>
      <c r="H712" s="128"/>
      <c r="I712" s="128"/>
      <c r="J712" s="138"/>
      <c r="K712" s="164"/>
      <c r="L712" s="164"/>
      <c r="M712" s="164"/>
      <c r="N712" s="164"/>
      <c r="O712" s="164"/>
      <c r="P712" s="164"/>
      <c r="Q712" s="164"/>
      <c r="R712" s="164"/>
      <c r="S712" s="164"/>
      <c r="T712" s="164"/>
      <c r="U712" s="164"/>
      <c r="V712" s="164"/>
      <c r="W712" s="164"/>
      <c r="X712" s="128"/>
      <c r="Y712" s="128"/>
      <c r="Z712" s="128"/>
    </row>
    <row r="713" spans="1:26">
      <c r="A713" s="128"/>
      <c r="B713" s="128"/>
      <c r="C713" s="128"/>
      <c r="D713" s="164"/>
      <c r="E713" s="164"/>
      <c r="F713" s="128"/>
      <c r="G713" s="128"/>
      <c r="H713" s="128"/>
      <c r="I713" s="128"/>
      <c r="J713" s="138"/>
      <c r="K713" s="164"/>
      <c r="L713" s="164"/>
      <c r="M713" s="164"/>
      <c r="N713" s="164"/>
      <c r="O713" s="164"/>
      <c r="P713" s="164"/>
      <c r="Q713" s="164"/>
      <c r="R713" s="164"/>
      <c r="S713" s="164"/>
      <c r="T713" s="164"/>
      <c r="U713" s="164"/>
      <c r="V713" s="164"/>
      <c r="W713" s="164"/>
      <c r="X713" s="128"/>
      <c r="Y713" s="128"/>
      <c r="Z713" s="128"/>
    </row>
    <row r="714" spans="1:26">
      <c r="A714" s="128"/>
      <c r="B714" s="128"/>
      <c r="C714" s="128"/>
      <c r="D714" s="164"/>
      <c r="E714" s="164"/>
      <c r="F714" s="128"/>
      <c r="G714" s="128"/>
      <c r="H714" s="128"/>
      <c r="I714" s="128"/>
      <c r="J714" s="138"/>
      <c r="K714" s="164"/>
      <c r="L714" s="164"/>
      <c r="M714" s="164"/>
      <c r="N714" s="164"/>
      <c r="O714" s="164"/>
      <c r="P714" s="164"/>
      <c r="Q714" s="164"/>
      <c r="R714" s="164"/>
      <c r="S714" s="164"/>
      <c r="T714" s="164"/>
      <c r="U714" s="164"/>
      <c r="V714" s="164"/>
      <c r="W714" s="164"/>
      <c r="X714" s="128"/>
      <c r="Y714" s="128"/>
      <c r="Z714" s="128"/>
    </row>
    <row r="715" spans="1:26">
      <c r="A715" s="128"/>
      <c r="B715" s="128"/>
      <c r="C715" s="128"/>
      <c r="D715" s="164"/>
      <c r="E715" s="164"/>
      <c r="F715" s="128"/>
      <c r="G715" s="128"/>
      <c r="H715" s="128"/>
      <c r="I715" s="128"/>
      <c r="J715" s="138"/>
      <c r="K715" s="164"/>
      <c r="L715" s="164"/>
      <c r="M715" s="164"/>
      <c r="N715" s="164"/>
      <c r="O715" s="164"/>
      <c r="P715" s="164"/>
      <c r="Q715" s="164"/>
      <c r="R715" s="164"/>
      <c r="S715" s="164"/>
      <c r="T715" s="164"/>
      <c r="U715" s="164"/>
      <c r="V715" s="164"/>
      <c r="W715" s="164"/>
      <c r="X715" s="128"/>
      <c r="Y715" s="128"/>
      <c r="Z715" s="128"/>
    </row>
    <row r="716" spans="1:26">
      <c r="A716" s="128"/>
      <c r="B716" s="128"/>
      <c r="C716" s="128"/>
      <c r="D716" s="164"/>
      <c r="E716" s="164"/>
      <c r="F716" s="128"/>
      <c r="G716" s="128"/>
      <c r="H716" s="128"/>
      <c r="I716" s="128"/>
      <c r="J716" s="138"/>
      <c r="K716" s="164"/>
      <c r="L716" s="164"/>
      <c r="M716" s="164"/>
      <c r="N716" s="164"/>
      <c r="O716" s="164"/>
      <c r="P716" s="164"/>
      <c r="Q716" s="164"/>
      <c r="R716" s="164"/>
      <c r="S716" s="164"/>
      <c r="T716" s="164"/>
      <c r="U716" s="164"/>
      <c r="V716" s="164"/>
      <c r="W716" s="164"/>
      <c r="X716" s="128"/>
      <c r="Y716" s="128"/>
      <c r="Z716" s="128"/>
    </row>
    <row r="717" spans="1:26">
      <c r="A717" s="128"/>
      <c r="B717" s="128"/>
      <c r="C717" s="128"/>
      <c r="D717" s="164"/>
      <c r="E717" s="164"/>
      <c r="F717" s="128"/>
      <c r="G717" s="128"/>
      <c r="H717" s="128"/>
      <c r="I717" s="128"/>
      <c r="J717" s="138"/>
      <c r="K717" s="164"/>
      <c r="L717" s="164"/>
      <c r="M717" s="164"/>
      <c r="N717" s="164"/>
      <c r="O717" s="164"/>
      <c r="P717" s="164"/>
      <c r="Q717" s="164"/>
      <c r="R717" s="164"/>
      <c r="S717" s="164"/>
      <c r="T717" s="164"/>
      <c r="U717" s="164"/>
      <c r="V717" s="164"/>
      <c r="W717" s="164"/>
      <c r="X717" s="128"/>
      <c r="Y717" s="128"/>
      <c r="Z717" s="128"/>
    </row>
    <row r="718" spans="1:26">
      <c r="A718" s="128"/>
      <c r="B718" s="128"/>
      <c r="C718" s="128"/>
      <c r="D718" s="164"/>
      <c r="E718" s="164"/>
      <c r="F718" s="128"/>
      <c r="G718" s="128"/>
      <c r="H718" s="128"/>
      <c r="I718" s="128"/>
      <c r="J718" s="138"/>
      <c r="K718" s="164"/>
      <c r="L718" s="164"/>
      <c r="M718" s="164"/>
      <c r="N718" s="164"/>
      <c r="O718" s="164"/>
      <c r="P718" s="164"/>
      <c r="Q718" s="164"/>
      <c r="R718" s="164"/>
      <c r="S718" s="164"/>
      <c r="T718" s="164"/>
      <c r="U718" s="164"/>
      <c r="V718" s="164"/>
      <c r="W718" s="164"/>
      <c r="X718" s="128"/>
      <c r="Y718" s="128"/>
      <c r="Z718" s="128"/>
    </row>
    <row r="719" spans="1:26">
      <c r="A719" s="128"/>
      <c r="B719" s="128"/>
      <c r="C719" s="128"/>
      <c r="D719" s="164"/>
      <c r="E719" s="164"/>
      <c r="F719" s="128"/>
      <c r="G719" s="128"/>
      <c r="H719" s="128"/>
      <c r="I719" s="128"/>
      <c r="J719" s="138"/>
      <c r="K719" s="164"/>
      <c r="L719" s="164"/>
      <c r="M719" s="164"/>
      <c r="N719" s="164"/>
      <c r="O719" s="164"/>
      <c r="P719" s="164"/>
      <c r="Q719" s="164"/>
      <c r="R719" s="164"/>
      <c r="S719" s="164"/>
      <c r="T719" s="164"/>
      <c r="U719" s="164"/>
      <c r="V719" s="164"/>
      <c r="W719" s="164"/>
      <c r="X719" s="128"/>
      <c r="Y719" s="128"/>
      <c r="Z719" s="128"/>
    </row>
    <row r="720" spans="1:26">
      <c r="A720" s="128"/>
      <c r="B720" s="128"/>
      <c r="C720" s="128"/>
      <c r="D720" s="164"/>
      <c r="E720" s="164"/>
      <c r="F720" s="128"/>
      <c r="G720" s="128"/>
      <c r="H720" s="128"/>
      <c r="I720" s="128"/>
      <c r="J720" s="138"/>
      <c r="K720" s="164"/>
      <c r="L720" s="164"/>
      <c r="M720" s="164"/>
      <c r="N720" s="164"/>
      <c r="O720" s="164"/>
      <c r="P720" s="164"/>
      <c r="Q720" s="164"/>
      <c r="R720" s="164"/>
      <c r="S720" s="164"/>
      <c r="T720" s="164"/>
      <c r="U720" s="164"/>
      <c r="V720" s="164"/>
      <c r="W720" s="164"/>
      <c r="X720" s="128"/>
      <c r="Y720" s="128"/>
      <c r="Z720" s="128"/>
    </row>
    <row r="721" spans="1:26">
      <c r="A721" s="128"/>
      <c r="B721" s="128"/>
      <c r="C721" s="128"/>
      <c r="D721" s="164"/>
      <c r="E721" s="164"/>
      <c r="F721" s="128"/>
      <c r="G721" s="128"/>
      <c r="H721" s="128"/>
      <c r="I721" s="128"/>
      <c r="J721" s="138"/>
      <c r="K721" s="164"/>
      <c r="L721" s="164"/>
      <c r="M721" s="164"/>
      <c r="N721" s="164"/>
      <c r="O721" s="164"/>
      <c r="P721" s="164"/>
      <c r="Q721" s="164"/>
      <c r="R721" s="164"/>
      <c r="S721" s="164"/>
      <c r="T721" s="164"/>
      <c r="U721" s="164"/>
      <c r="V721" s="164"/>
      <c r="W721" s="164"/>
      <c r="X721" s="128"/>
      <c r="Y721" s="128"/>
      <c r="Z721" s="128"/>
    </row>
    <row r="722" spans="1:26">
      <c r="A722" s="128"/>
      <c r="B722" s="128"/>
      <c r="C722" s="128"/>
      <c r="D722" s="164"/>
      <c r="E722" s="164"/>
      <c r="F722" s="128"/>
      <c r="G722" s="128"/>
      <c r="H722" s="128"/>
      <c r="I722" s="128"/>
      <c r="J722" s="138"/>
      <c r="K722" s="164"/>
      <c r="L722" s="164"/>
      <c r="M722" s="164"/>
      <c r="N722" s="164"/>
      <c r="O722" s="164"/>
      <c r="P722" s="164"/>
      <c r="Q722" s="164"/>
      <c r="R722" s="164"/>
      <c r="S722" s="164"/>
      <c r="T722" s="164"/>
      <c r="U722" s="164"/>
      <c r="V722" s="164"/>
      <c r="W722" s="164"/>
      <c r="X722" s="128"/>
      <c r="Y722" s="128"/>
      <c r="Z722" s="128"/>
    </row>
    <row r="723" spans="1:26">
      <c r="A723" s="128"/>
      <c r="B723" s="128"/>
      <c r="C723" s="128"/>
      <c r="D723" s="164"/>
      <c r="E723" s="164"/>
      <c r="F723" s="128"/>
      <c r="G723" s="128"/>
      <c r="H723" s="128"/>
      <c r="I723" s="128"/>
      <c r="J723" s="138"/>
      <c r="K723" s="164"/>
      <c r="L723" s="164"/>
      <c r="M723" s="164"/>
      <c r="N723" s="164"/>
      <c r="O723" s="164"/>
      <c r="P723" s="164"/>
      <c r="Q723" s="164"/>
      <c r="R723" s="164"/>
      <c r="S723" s="164"/>
      <c r="T723" s="164"/>
      <c r="U723" s="164"/>
      <c r="V723" s="164"/>
      <c r="W723" s="164"/>
      <c r="X723" s="128"/>
      <c r="Y723" s="128"/>
      <c r="Z723" s="128"/>
    </row>
    <row r="724" spans="1:26">
      <c r="A724" s="128"/>
      <c r="B724" s="128"/>
      <c r="C724" s="128"/>
      <c r="D724" s="164"/>
      <c r="E724" s="164"/>
      <c r="F724" s="128"/>
      <c r="G724" s="128"/>
      <c r="H724" s="128"/>
      <c r="I724" s="128"/>
      <c r="J724" s="138"/>
      <c r="K724" s="164"/>
      <c r="L724" s="164"/>
      <c r="M724" s="164"/>
      <c r="N724" s="164"/>
      <c r="O724" s="164"/>
      <c r="P724" s="164"/>
      <c r="Q724" s="164"/>
      <c r="R724" s="164"/>
      <c r="S724" s="164"/>
      <c r="T724" s="164"/>
      <c r="U724" s="164"/>
      <c r="V724" s="164"/>
      <c r="W724" s="164"/>
      <c r="X724" s="128"/>
      <c r="Y724" s="128"/>
      <c r="Z724" s="128"/>
    </row>
    <row r="725" spans="1:26">
      <c r="A725" s="128"/>
      <c r="B725" s="128"/>
      <c r="C725" s="128"/>
      <c r="D725" s="164"/>
      <c r="E725" s="164"/>
      <c r="F725" s="128"/>
      <c r="G725" s="128"/>
      <c r="H725" s="128"/>
      <c r="I725" s="128"/>
      <c r="J725" s="138"/>
      <c r="K725" s="164"/>
      <c r="L725" s="164"/>
      <c r="M725" s="164"/>
      <c r="N725" s="164"/>
      <c r="O725" s="164"/>
      <c r="P725" s="164"/>
      <c r="Q725" s="164"/>
      <c r="R725" s="164"/>
      <c r="S725" s="164"/>
      <c r="T725" s="164"/>
      <c r="U725" s="164"/>
      <c r="V725" s="164"/>
      <c r="W725" s="164"/>
      <c r="X725" s="128"/>
      <c r="Y725" s="128"/>
      <c r="Z725" s="128"/>
    </row>
    <row r="726" spans="1:26">
      <c r="A726" s="128"/>
      <c r="B726" s="128"/>
      <c r="C726" s="128"/>
      <c r="D726" s="164"/>
      <c r="E726" s="164"/>
      <c r="F726" s="128"/>
      <c r="G726" s="128"/>
      <c r="H726" s="128"/>
      <c r="I726" s="128"/>
      <c r="J726" s="138"/>
      <c r="K726" s="164"/>
      <c r="L726" s="164"/>
      <c r="M726" s="164"/>
      <c r="N726" s="164"/>
      <c r="O726" s="164"/>
      <c r="P726" s="164"/>
      <c r="Q726" s="164"/>
      <c r="R726" s="164"/>
      <c r="S726" s="164"/>
      <c r="T726" s="164"/>
      <c r="U726" s="164"/>
      <c r="V726" s="164"/>
      <c r="W726" s="164"/>
      <c r="X726" s="128"/>
      <c r="Y726" s="128"/>
      <c r="Z726" s="128"/>
    </row>
    <row r="727" spans="1:26">
      <c r="A727" s="128"/>
      <c r="B727" s="128"/>
      <c r="C727" s="128"/>
      <c r="D727" s="164"/>
      <c r="E727" s="164"/>
      <c r="F727" s="128"/>
      <c r="G727" s="128"/>
      <c r="H727" s="128"/>
      <c r="I727" s="128"/>
      <c r="J727" s="138"/>
      <c r="K727" s="164"/>
      <c r="L727" s="164"/>
      <c r="M727" s="164"/>
      <c r="N727" s="164"/>
      <c r="O727" s="164"/>
      <c r="P727" s="164"/>
      <c r="Q727" s="164"/>
      <c r="R727" s="164"/>
      <c r="S727" s="164"/>
      <c r="T727" s="164"/>
      <c r="U727" s="164"/>
      <c r="V727" s="164"/>
      <c r="W727" s="164"/>
      <c r="X727" s="128"/>
      <c r="Y727" s="128"/>
      <c r="Z727" s="128"/>
    </row>
    <row r="728" spans="1:26">
      <c r="A728" s="128"/>
      <c r="B728" s="128"/>
      <c r="C728" s="128"/>
      <c r="D728" s="164"/>
      <c r="E728" s="164"/>
      <c r="F728" s="128"/>
      <c r="G728" s="128"/>
      <c r="H728" s="128"/>
      <c r="I728" s="128"/>
      <c r="J728" s="138"/>
      <c r="K728" s="164"/>
      <c r="L728" s="164"/>
      <c r="M728" s="164"/>
      <c r="N728" s="164"/>
      <c r="O728" s="164"/>
      <c r="P728" s="164"/>
      <c r="Q728" s="164"/>
      <c r="R728" s="164"/>
      <c r="S728" s="164"/>
      <c r="T728" s="164"/>
      <c r="U728" s="164"/>
      <c r="V728" s="164"/>
      <c r="W728" s="164"/>
      <c r="X728" s="128"/>
      <c r="Y728" s="128"/>
      <c r="Z728" s="128"/>
    </row>
    <row r="729" spans="1:26">
      <c r="A729" s="128"/>
      <c r="B729" s="128"/>
      <c r="C729" s="128"/>
      <c r="D729" s="164"/>
      <c r="E729" s="164"/>
      <c r="F729" s="128"/>
      <c r="G729" s="128"/>
      <c r="H729" s="128"/>
      <c r="I729" s="128"/>
      <c r="J729" s="138"/>
      <c r="K729" s="164"/>
      <c r="L729" s="164"/>
      <c r="M729" s="164"/>
      <c r="N729" s="164"/>
      <c r="O729" s="164"/>
      <c r="P729" s="164"/>
      <c r="Q729" s="164"/>
      <c r="R729" s="164"/>
      <c r="S729" s="164"/>
      <c r="T729" s="164"/>
      <c r="U729" s="164"/>
      <c r="V729" s="164"/>
      <c r="W729" s="164"/>
      <c r="X729" s="128"/>
      <c r="Y729" s="128"/>
      <c r="Z729" s="128"/>
    </row>
    <row r="730" spans="1:26">
      <c r="A730" s="128"/>
      <c r="B730" s="128"/>
      <c r="C730" s="128"/>
      <c r="D730" s="164"/>
      <c r="E730" s="164"/>
      <c r="F730" s="128"/>
      <c r="G730" s="128"/>
      <c r="H730" s="128"/>
      <c r="I730" s="128"/>
      <c r="J730" s="138"/>
      <c r="K730" s="164"/>
      <c r="L730" s="164"/>
      <c r="M730" s="164"/>
      <c r="N730" s="164"/>
      <c r="O730" s="164"/>
      <c r="P730" s="164"/>
      <c r="Q730" s="164"/>
      <c r="R730" s="164"/>
      <c r="S730" s="164"/>
      <c r="T730" s="164"/>
      <c r="U730" s="164"/>
      <c r="V730" s="164"/>
      <c r="W730" s="164"/>
      <c r="X730" s="128"/>
      <c r="Y730" s="128"/>
      <c r="Z730" s="128"/>
    </row>
    <row r="731" spans="1:26">
      <c r="A731" s="128"/>
      <c r="B731" s="128"/>
      <c r="C731" s="128"/>
      <c r="D731" s="164"/>
      <c r="E731" s="164"/>
      <c r="F731" s="128"/>
      <c r="G731" s="128"/>
      <c r="H731" s="128"/>
      <c r="I731" s="128"/>
      <c r="J731" s="138"/>
      <c r="K731" s="164"/>
      <c r="L731" s="164"/>
      <c r="M731" s="164"/>
      <c r="N731" s="164"/>
      <c r="O731" s="164"/>
      <c r="P731" s="164"/>
      <c r="Q731" s="164"/>
      <c r="R731" s="164"/>
      <c r="S731" s="164"/>
      <c r="T731" s="164"/>
      <c r="U731" s="164"/>
      <c r="V731" s="164"/>
      <c r="W731" s="164"/>
      <c r="X731" s="128"/>
      <c r="Y731" s="128"/>
      <c r="Z731" s="128"/>
    </row>
    <row r="732" spans="1:26">
      <c r="A732" s="128"/>
      <c r="B732" s="128"/>
      <c r="C732" s="128"/>
      <c r="D732" s="164"/>
      <c r="E732" s="164"/>
      <c r="F732" s="128"/>
      <c r="G732" s="128"/>
      <c r="H732" s="128"/>
      <c r="I732" s="128"/>
      <c r="J732" s="138"/>
      <c r="K732" s="164"/>
      <c r="L732" s="164"/>
      <c r="M732" s="164"/>
      <c r="N732" s="164"/>
      <c r="O732" s="164"/>
      <c r="P732" s="164"/>
      <c r="Q732" s="164"/>
      <c r="R732" s="164"/>
      <c r="S732" s="164"/>
      <c r="T732" s="164"/>
      <c r="U732" s="164"/>
      <c r="V732" s="164"/>
      <c r="W732" s="164"/>
      <c r="X732" s="128"/>
      <c r="Y732" s="128"/>
      <c r="Z732" s="128"/>
    </row>
    <row r="733" spans="1:26">
      <c r="A733" s="128"/>
      <c r="B733" s="128"/>
      <c r="C733" s="128"/>
      <c r="D733" s="164"/>
      <c r="E733" s="164"/>
      <c r="F733" s="128"/>
      <c r="G733" s="128"/>
      <c r="H733" s="128"/>
      <c r="I733" s="128"/>
      <c r="J733" s="138"/>
      <c r="K733" s="164"/>
      <c r="L733" s="164"/>
      <c r="M733" s="164"/>
      <c r="N733" s="164"/>
      <c r="O733" s="164"/>
      <c r="P733" s="164"/>
      <c r="Q733" s="164"/>
      <c r="R733" s="164"/>
      <c r="S733" s="164"/>
      <c r="T733" s="164"/>
      <c r="U733" s="164"/>
      <c r="V733" s="164"/>
      <c r="W733" s="164"/>
      <c r="X733" s="128"/>
      <c r="Y733" s="128"/>
      <c r="Z733" s="128"/>
    </row>
    <row r="734" spans="1:26">
      <c r="A734" s="128"/>
      <c r="B734" s="128"/>
      <c r="C734" s="128"/>
      <c r="D734" s="164"/>
      <c r="E734" s="164"/>
      <c r="F734" s="128"/>
      <c r="G734" s="128"/>
      <c r="H734" s="128"/>
      <c r="I734" s="128"/>
      <c r="J734" s="138"/>
      <c r="K734" s="164"/>
      <c r="L734" s="164"/>
      <c r="M734" s="164"/>
      <c r="N734" s="164"/>
      <c r="O734" s="164"/>
      <c r="P734" s="164"/>
      <c r="Q734" s="164"/>
      <c r="R734" s="164"/>
      <c r="S734" s="164"/>
      <c r="T734" s="164"/>
      <c r="U734" s="164"/>
      <c r="V734" s="164"/>
      <c r="W734" s="164"/>
      <c r="X734" s="128"/>
      <c r="Y734" s="128"/>
      <c r="Z734" s="128"/>
    </row>
    <row r="735" spans="1:26">
      <c r="A735" s="128"/>
      <c r="B735" s="128"/>
      <c r="C735" s="128"/>
      <c r="D735" s="164"/>
      <c r="E735" s="164"/>
      <c r="F735" s="128"/>
      <c r="G735" s="128"/>
      <c r="H735" s="128"/>
      <c r="I735" s="128"/>
      <c r="J735" s="138"/>
      <c r="K735" s="164"/>
      <c r="L735" s="164"/>
      <c r="M735" s="164"/>
      <c r="N735" s="164"/>
      <c r="O735" s="164"/>
      <c r="P735" s="164"/>
      <c r="Q735" s="164"/>
      <c r="R735" s="164"/>
      <c r="S735" s="164"/>
      <c r="T735" s="164"/>
      <c r="U735" s="164"/>
      <c r="V735" s="164"/>
      <c r="W735" s="164"/>
      <c r="X735" s="128"/>
      <c r="Y735" s="128"/>
      <c r="Z735" s="128"/>
    </row>
    <row r="736" spans="1:26">
      <c r="A736" s="128"/>
      <c r="B736" s="128"/>
      <c r="C736" s="128"/>
      <c r="D736" s="164"/>
      <c r="E736" s="164"/>
      <c r="F736" s="128"/>
      <c r="G736" s="128"/>
      <c r="H736" s="128"/>
      <c r="I736" s="128"/>
      <c r="J736" s="138"/>
      <c r="K736" s="164"/>
      <c r="L736" s="164"/>
      <c r="M736" s="164"/>
      <c r="N736" s="164"/>
      <c r="O736" s="164"/>
      <c r="P736" s="164"/>
      <c r="Q736" s="164"/>
      <c r="R736" s="164"/>
      <c r="S736" s="164"/>
      <c r="T736" s="164"/>
      <c r="U736" s="164"/>
      <c r="V736" s="164"/>
      <c r="W736" s="164"/>
      <c r="X736" s="128"/>
      <c r="Y736" s="128"/>
      <c r="Z736" s="128"/>
    </row>
    <row r="737" spans="1:26">
      <c r="A737" s="128"/>
      <c r="B737" s="128"/>
      <c r="C737" s="128"/>
      <c r="D737" s="164"/>
      <c r="E737" s="164"/>
      <c r="F737" s="128"/>
      <c r="G737" s="128"/>
      <c r="H737" s="128"/>
      <c r="I737" s="128"/>
      <c r="J737" s="138"/>
      <c r="K737" s="164"/>
      <c r="L737" s="164"/>
      <c r="M737" s="164"/>
      <c r="N737" s="164"/>
      <c r="O737" s="164"/>
      <c r="P737" s="164"/>
      <c r="Q737" s="164"/>
      <c r="R737" s="164"/>
      <c r="S737" s="164"/>
      <c r="T737" s="164"/>
      <c r="U737" s="164"/>
      <c r="V737" s="164"/>
      <c r="W737" s="164"/>
      <c r="X737" s="128"/>
      <c r="Y737" s="128"/>
      <c r="Z737" s="128"/>
    </row>
    <row r="738" spans="1:26">
      <c r="A738" s="128"/>
      <c r="B738" s="128"/>
      <c r="C738" s="128"/>
      <c r="D738" s="164"/>
      <c r="E738" s="164"/>
      <c r="F738" s="128"/>
      <c r="G738" s="128"/>
      <c r="H738" s="128"/>
      <c r="I738" s="128"/>
      <c r="J738" s="138"/>
      <c r="K738" s="164"/>
      <c r="L738" s="164"/>
      <c r="M738" s="164"/>
      <c r="N738" s="164"/>
      <c r="O738" s="164"/>
      <c r="P738" s="164"/>
      <c r="Q738" s="164"/>
      <c r="R738" s="164"/>
      <c r="S738" s="164"/>
      <c r="T738" s="164"/>
      <c r="U738" s="164"/>
      <c r="V738" s="164"/>
      <c r="W738" s="164"/>
      <c r="X738" s="128"/>
      <c r="Y738" s="128"/>
      <c r="Z738" s="128"/>
    </row>
    <row r="739" spans="1:26">
      <c r="A739" s="128"/>
      <c r="B739" s="128"/>
      <c r="C739" s="128"/>
      <c r="D739" s="164"/>
      <c r="E739" s="164"/>
      <c r="F739" s="128"/>
      <c r="G739" s="128"/>
      <c r="H739" s="128"/>
      <c r="I739" s="128"/>
      <c r="J739" s="138"/>
      <c r="K739" s="164"/>
      <c r="L739" s="164"/>
      <c r="M739" s="164"/>
      <c r="N739" s="164"/>
      <c r="O739" s="164"/>
      <c r="P739" s="164"/>
      <c r="Q739" s="164"/>
      <c r="R739" s="164"/>
      <c r="S739" s="164"/>
      <c r="T739" s="164"/>
      <c r="U739" s="164"/>
      <c r="V739" s="164"/>
      <c r="W739" s="164"/>
      <c r="X739" s="128"/>
      <c r="Y739" s="128"/>
      <c r="Z739" s="128"/>
    </row>
    <row r="740" spans="1:26">
      <c r="A740" s="128"/>
      <c r="B740" s="128"/>
      <c r="C740" s="128"/>
      <c r="D740" s="164"/>
      <c r="E740" s="164"/>
      <c r="F740" s="128"/>
      <c r="G740" s="128"/>
      <c r="H740" s="128"/>
      <c r="I740" s="128"/>
      <c r="J740" s="138"/>
      <c r="K740" s="164"/>
      <c r="L740" s="164"/>
      <c r="M740" s="164"/>
      <c r="N740" s="164"/>
      <c r="O740" s="164"/>
      <c r="P740" s="164"/>
      <c r="Q740" s="164"/>
      <c r="R740" s="164"/>
      <c r="S740" s="164"/>
      <c r="T740" s="164"/>
      <c r="U740" s="164"/>
      <c r="V740" s="164"/>
      <c r="W740" s="164"/>
      <c r="X740" s="128"/>
      <c r="Y740" s="128"/>
      <c r="Z740" s="128"/>
    </row>
    <row r="741" spans="1:26">
      <c r="A741" s="128"/>
      <c r="B741" s="128"/>
      <c r="C741" s="128"/>
      <c r="D741" s="164"/>
      <c r="E741" s="164"/>
      <c r="F741" s="128"/>
      <c r="G741" s="128"/>
      <c r="H741" s="128"/>
      <c r="I741" s="128"/>
      <c r="J741" s="138"/>
      <c r="K741" s="164"/>
      <c r="L741" s="164"/>
      <c r="M741" s="164"/>
      <c r="N741" s="164"/>
      <c r="O741" s="164"/>
      <c r="P741" s="164"/>
      <c r="Q741" s="164"/>
      <c r="R741" s="164"/>
      <c r="S741" s="164"/>
      <c r="T741" s="164"/>
      <c r="U741" s="164"/>
      <c r="V741" s="164"/>
      <c r="W741" s="164"/>
      <c r="X741" s="128"/>
      <c r="Y741" s="128"/>
      <c r="Z741" s="128"/>
    </row>
    <row r="742" spans="1:26">
      <c r="A742" s="128"/>
      <c r="B742" s="128"/>
      <c r="C742" s="128"/>
      <c r="D742" s="164"/>
      <c r="E742" s="164"/>
      <c r="F742" s="128"/>
      <c r="G742" s="128"/>
      <c r="H742" s="128"/>
      <c r="I742" s="128"/>
      <c r="J742" s="138"/>
      <c r="K742" s="164"/>
      <c r="L742" s="164"/>
      <c r="M742" s="164"/>
      <c r="N742" s="164"/>
      <c r="O742" s="164"/>
      <c r="P742" s="164"/>
      <c r="Q742" s="164"/>
      <c r="R742" s="164"/>
      <c r="S742" s="164"/>
      <c r="T742" s="164"/>
      <c r="U742" s="164"/>
      <c r="V742" s="164"/>
      <c r="W742" s="164"/>
      <c r="X742" s="128"/>
      <c r="Y742" s="128"/>
      <c r="Z742" s="128"/>
    </row>
    <row r="743" spans="1:26">
      <c r="A743" s="128"/>
      <c r="B743" s="128"/>
      <c r="C743" s="128"/>
      <c r="D743" s="164"/>
      <c r="E743" s="164"/>
      <c r="F743" s="128"/>
      <c r="G743" s="128"/>
      <c r="H743" s="128"/>
      <c r="I743" s="128"/>
      <c r="J743" s="138"/>
      <c r="K743" s="164"/>
      <c r="L743" s="164"/>
      <c r="M743" s="164"/>
      <c r="N743" s="164"/>
      <c r="O743" s="164"/>
      <c r="P743" s="164"/>
      <c r="Q743" s="164"/>
      <c r="R743" s="164"/>
      <c r="S743" s="164"/>
      <c r="T743" s="164"/>
      <c r="U743" s="164"/>
      <c r="V743" s="164"/>
      <c r="W743" s="164"/>
      <c r="X743" s="128"/>
      <c r="Y743" s="128"/>
      <c r="Z743" s="128"/>
    </row>
    <row r="744" spans="1:26">
      <c r="A744" s="128"/>
      <c r="B744" s="128"/>
      <c r="C744" s="128"/>
      <c r="D744" s="164"/>
      <c r="E744" s="164"/>
      <c r="F744" s="128"/>
      <c r="G744" s="128"/>
      <c r="H744" s="128"/>
      <c r="I744" s="128"/>
      <c r="J744" s="138"/>
      <c r="K744" s="164"/>
      <c r="L744" s="164"/>
      <c r="M744" s="164"/>
      <c r="N744" s="164"/>
      <c r="O744" s="164"/>
      <c r="P744" s="164"/>
      <c r="Q744" s="164"/>
      <c r="R744" s="164"/>
      <c r="S744" s="164"/>
      <c r="T744" s="164"/>
      <c r="U744" s="164"/>
      <c r="V744" s="164"/>
      <c r="W744" s="164"/>
      <c r="X744" s="128"/>
      <c r="Y744" s="128"/>
      <c r="Z744" s="128"/>
    </row>
    <row r="745" spans="1:26">
      <c r="A745" s="128"/>
      <c r="B745" s="128"/>
      <c r="C745" s="128"/>
      <c r="D745" s="164"/>
      <c r="E745" s="164"/>
      <c r="F745" s="128"/>
      <c r="G745" s="128"/>
      <c r="H745" s="128"/>
      <c r="I745" s="128"/>
      <c r="J745" s="138"/>
      <c r="K745" s="164"/>
      <c r="L745" s="164"/>
      <c r="M745" s="164"/>
      <c r="N745" s="164"/>
      <c r="O745" s="164"/>
      <c r="P745" s="164"/>
      <c r="Q745" s="164"/>
      <c r="R745" s="164"/>
      <c r="S745" s="164"/>
      <c r="T745" s="164"/>
      <c r="U745" s="164"/>
      <c r="V745" s="164"/>
      <c r="W745" s="164"/>
      <c r="X745" s="128"/>
      <c r="Y745" s="128"/>
      <c r="Z745" s="128"/>
    </row>
    <row r="746" spans="1:26">
      <c r="A746" s="128"/>
      <c r="B746" s="128"/>
      <c r="C746" s="128"/>
      <c r="D746" s="164"/>
      <c r="E746" s="164"/>
      <c r="F746" s="128"/>
      <c r="G746" s="128"/>
      <c r="H746" s="128"/>
      <c r="I746" s="128"/>
      <c r="J746" s="138"/>
      <c r="K746" s="164"/>
      <c r="L746" s="164"/>
      <c r="M746" s="164"/>
      <c r="N746" s="164"/>
      <c r="O746" s="164"/>
      <c r="P746" s="164"/>
      <c r="Q746" s="164"/>
      <c r="R746" s="164"/>
      <c r="S746" s="164"/>
      <c r="T746" s="164"/>
      <c r="U746" s="164"/>
      <c r="V746" s="164"/>
      <c r="W746" s="164"/>
      <c r="X746" s="128"/>
      <c r="Y746" s="128"/>
      <c r="Z746" s="128"/>
    </row>
    <row r="747" spans="1:26">
      <c r="A747" s="128"/>
      <c r="B747" s="128"/>
      <c r="C747" s="128"/>
      <c r="D747" s="164"/>
      <c r="E747" s="164"/>
      <c r="F747" s="128"/>
      <c r="G747" s="128"/>
      <c r="H747" s="128"/>
      <c r="I747" s="128"/>
      <c r="J747" s="138"/>
      <c r="K747" s="164"/>
      <c r="L747" s="164"/>
      <c r="M747" s="164"/>
      <c r="N747" s="164"/>
      <c r="O747" s="164"/>
      <c r="P747" s="164"/>
      <c r="Q747" s="164"/>
      <c r="R747" s="164"/>
      <c r="S747" s="164"/>
      <c r="T747" s="164"/>
      <c r="U747" s="164"/>
      <c r="V747" s="164"/>
      <c r="W747" s="164"/>
      <c r="X747" s="128"/>
      <c r="Y747" s="128"/>
      <c r="Z747" s="128"/>
    </row>
    <row r="748" spans="1:26">
      <c r="A748" s="128"/>
      <c r="B748" s="128"/>
      <c r="C748" s="128"/>
      <c r="D748" s="164"/>
      <c r="E748" s="164"/>
      <c r="F748" s="128"/>
      <c r="G748" s="128"/>
      <c r="H748" s="128"/>
      <c r="I748" s="128"/>
      <c r="J748" s="138"/>
      <c r="K748" s="164"/>
      <c r="L748" s="164"/>
      <c r="M748" s="164"/>
      <c r="N748" s="164"/>
      <c r="O748" s="164"/>
      <c r="P748" s="164"/>
      <c r="Q748" s="164"/>
      <c r="R748" s="164"/>
      <c r="S748" s="164"/>
      <c r="T748" s="164"/>
      <c r="U748" s="164"/>
      <c r="V748" s="164"/>
      <c r="W748" s="164"/>
      <c r="X748" s="128"/>
      <c r="Y748" s="128"/>
      <c r="Z748" s="128"/>
    </row>
    <row r="749" spans="1:26">
      <c r="A749" s="128"/>
      <c r="B749" s="128"/>
      <c r="C749" s="128"/>
      <c r="D749" s="164"/>
      <c r="E749" s="164"/>
      <c r="F749" s="128"/>
      <c r="G749" s="128"/>
      <c r="H749" s="128"/>
      <c r="I749" s="128"/>
      <c r="J749" s="138"/>
      <c r="K749" s="164"/>
      <c r="L749" s="164"/>
      <c r="M749" s="164"/>
      <c r="N749" s="164"/>
      <c r="O749" s="164"/>
      <c r="P749" s="164"/>
      <c r="Q749" s="164"/>
      <c r="R749" s="164"/>
      <c r="S749" s="164"/>
      <c r="T749" s="164"/>
      <c r="U749" s="164"/>
      <c r="V749" s="164"/>
      <c r="W749" s="164"/>
      <c r="X749" s="128"/>
      <c r="Y749" s="128"/>
      <c r="Z749" s="128"/>
    </row>
    <row r="750" spans="1:26">
      <c r="A750" s="128"/>
      <c r="B750" s="128"/>
      <c r="C750" s="128"/>
      <c r="D750" s="164"/>
      <c r="E750" s="164"/>
      <c r="F750" s="128"/>
      <c r="G750" s="128"/>
      <c r="H750" s="128"/>
      <c r="I750" s="128"/>
      <c r="J750" s="138"/>
      <c r="K750" s="164"/>
      <c r="L750" s="164"/>
      <c r="M750" s="164"/>
      <c r="N750" s="164"/>
      <c r="O750" s="164"/>
      <c r="P750" s="164"/>
      <c r="Q750" s="164"/>
      <c r="R750" s="164"/>
      <c r="S750" s="164"/>
      <c r="T750" s="164"/>
      <c r="U750" s="164"/>
      <c r="V750" s="164"/>
      <c r="W750" s="164"/>
      <c r="X750" s="128"/>
      <c r="Y750" s="128"/>
      <c r="Z750" s="128"/>
    </row>
    <row r="751" spans="1:26">
      <c r="A751" s="128"/>
      <c r="B751" s="128"/>
      <c r="C751" s="128"/>
      <c r="D751" s="164"/>
      <c r="E751" s="164"/>
      <c r="F751" s="128"/>
      <c r="G751" s="128"/>
      <c r="H751" s="128"/>
      <c r="I751" s="128"/>
      <c r="J751" s="138"/>
      <c r="K751" s="164"/>
      <c r="L751" s="164"/>
      <c r="M751" s="164"/>
      <c r="N751" s="164"/>
      <c r="O751" s="164"/>
      <c r="P751" s="164"/>
      <c r="Q751" s="164"/>
      <c r="R751" s="164"/>
      <c r="S751" s="164"/>
      <c r="T751" s="164"/>
      <c r="U751" s="164"/>
      <c r="V751" s="164"/>
      <c r="W751" s="164"/>
      <c r="X751" s="128"/>
      <c r="Y751" s="128"/>
      <c r="Z751" s="128"/>
    </row>
    <row r="752" spans="1:26">
      <c r="A752" s="128"/>
      <c r="B752" s="128"/>
      <c r="C752" s="128"/>
      <c r="D752" s="164"/>
      <c r="E752" s="164"/>
      <c r="F752" s="128"/>
      <c r="G752" s="128"/>
      <c r="H752" s="128"/>
      <c r="I752" s="128"/>
      <c r="J752" s="138"/>
      <c r="K752" s="164"/>
      <c r="L752" s="164"/>
      <c r="M752" s="164"/>
      <c r="N752" s="164"/>
      <c r="O752" s="164"/>
      <c r="P752" s="164"/>
      <c r="Q752" s="164"/>
      <c r="R752" s="164"/>
      <c r="S752" s="164"/>
      <c r="T752" s="164"/>
      <c r="U752" s="164"/>
      <c r="V752" s="164"/>
      <c r="W752" s="164"/>
      <c r="X752" s="128"/>
      <c r="Y752" s="128"/>
      <c r="Z752" s="128"/>
    </row>
    <row r="753" spans="1:26">
      <c r="A753" s="128"/>
      <c r="B753" s="128"/>
      <c r="C753" s="128"/>
      <c r="D753" s="164"/>
      <c r="E753" s="164"/>
      <c r="F753" s="128"/>
      <c r="G753" s="128"/>
      <c r="H753" s="128"/>
      <c r="I753" s="128"/>
      <c r="J753" s="138"/>
      <c r="K753" s="164"/>
      <c r="L753" s="164"/>
      <c r="M753" s="164"/>
      <c r="N753" s="164"/>
      <c r="O753" s="164"/>
      <c r="P753" s="164"/>
      <c r="Q753" s="164"/>
      <c r="R753" s="164"/>
      <c r="S753" s="164"/>
      <c r="T753" s="164"/>
      <c r="U753" s="164"/>
      <c r="V753" s="164"/>
      <c r="W753" s="164"/>
      <c r="X753" s="128"/>
      <c r="Y753" s="128"/>
      <c r="Z753" s="128"/>
    </row>
    <row r="754" spans="1:26">
      <c r="A754" s="128"/>
      <c r="B754" s="128"/>
      <c r="C754" s="128"/>
      <c r="D754" s="164"/>
      <c r="E754" s="164"/>
      <c r="F754" s="128"/>
      <c r="G754" s="128"/>
      <c r="H754" s="128"/>
      <c r="I754" s="128"/>
      <c r="J754" s="138"/>
      <c r="K754" s="164"/>
      <c r="L754" s="164"/>
      <c r="M754" s="164"/>
      <c r="N754" s="164"/>
      <c r="O754" s="164"/>
      <c r="P754" s="164"/>
      <c r="Q754" s="164"/>
      <c r="R754" s="164"/>
      <c r="S754" s="164"/>
      <c r="T754" s="164"/>
      <c r="U754" s="164"/>
      <c r="V754" s="164"/>
      <c r="W754" s="164"/>
      <c r="X754" s="128"/>
      <c r="Y754" s="128"/>
      <c r="Z754" s="128"/>
    </row>
    <row r="755" spans="1:26">
      <c r="A755" s="128"/>
      <c r="B755" s="128"/>
      <c r="C755" s="128"/>
      <c r="D755" s="164"/>
      <c r="E755" s="164"/>
      <c r="F755" s="128"/>
      <c r="G755" s="128"/>
      <c r="H755" s="128"/>
      <c r="I755" s="128"/>
      <c r="J755" s="138"/>
      <c r="K755" s="164"/>
      <c r="L755" s="164"/>
      <c r="M755" s="164"/>
      <c r="N755" s="164"/>
      <c r="O755" s="164"/>
      <c r="P755" s="164"/>
      <c r="Q755" s="164"/>
      <c r="R755" s="164"/>
      <c r="S755" s="164"/>
      <c r="T755" s="164"/>
      <c r="U755" s="164"/>
      <c r="V755" s="164"/>
      <c r="W755" s="164"/>
      <c r="X755" s="128"/>
      <c r="Y755" s="128"/>
      <c r="Z755" s="128"/>
    </row>
    <row r="756" spans="1:26">
      <c r="A756" s="128"/>
      <c r="B756" s="128"/>
      <c r="C756" s="128"/>
      <c r="D756" s="164"/>
      <c r="E756" s="164"/>
      <c r="F756" s="128"/>
      <c r="G756" s="128"/>
      <c r="H756" s="128"/>
      <c r="I756" s="128"/>
      <c r="J756" s="138"/>
      <c r="K756" s="164"/>
      <c r="L756" s="164"/>
      <c r="M756" s="164"/>
      <c r="N756" s="164"/>
      <c r="O756" s="164"/>
      <c r="P756" s="164"/>
      <c r="Q756" s="164"/>
      <c r="R756" s="164"/>
      <c r="S756" s="164"/>
      <c r="T756" s="164"/>
      <c r="U756" s="164"/>
      <c r="V756" s="164"/>
      <c r="W756" s="164"/>
      <c r="X756" s="128"/>
      <c r="Y756" s="128"/>
      <c r="Z756" s="128"/>
    </row>
    <row r="757" spans="1:26">
      <c r="A757" s="128"/>
      <c r="B757" s="128"/>
      <c r="C757" s="128"/>
      <c r="D757" s="164"/>
      <c r="E757" s="164"/>
      <c r="F757" s="128"/>
      <c r="G757" s="128"/>
      <c r="H757" s="128"/>
      <c r="I757" s="128"/>
      <c r="J757" s="138"/>
      <c r="K757" s="164"/>
      <c r="L757" s="164"/>
      <c r="M757" s="164"/>
      <c r="N757" s="164"/>
      <c r="O757" s="164"/>
      <c r="P757" s="164"/>
      <c r="Q757" s="164"/>
      <c r="R757" s="164"/>
      <c r="S757" s="164"/>
      <c r="T757" s="164"/>
      <c r="U757" s="164"/>
      <c r="V757" s="164"/>
      <c r="W757" s="164"/>
      <c r="X757" s="128"/>
      <c r="Y757" s="128"/>
      <c r="Z757" s="128"/>
    </row>
    <row r="758" spans="1:26">
      <c r="A758" s="128"/>
      <c r="B758" s="128"/>
      <c r="C758" s="128"/>
      <c r="D758" s="164"/>
      <c r="E758" s="164"/>
      <c r="F758" s="128"/>
      <c r="G758" s="128"/>
      <c r="H758" s="128"/>
      <c r="I758" s="128"/>
      <c r="J758" s="138"/>
      <c r="K758" s="164"/>
      <c r="L758" s="164"/>
      <c r="M758" s="164"/>
      <c r="N758" s="164"/>
      <c r="O758" s="164"/>
      <c r="P758" s="164"/>
      <c r="Q758" s="164"/>
      <c r="R758" s="164"/>
      <c r="S758" s="164"/>
      <c r="T758" s="164"/>
      <c r="U758" s="164"/>
      <c r="V758" s="164"/>
      <c r="W758" s="164"/>
      <c r="X758" s="128"/>
      <c r="Y758" s="128"/>
      <c r="Z758" s="128"/>
    </row>
    <row r="759" spans="1:26">
      <c r="A759" s="128"/>
      <c r="B759" s="128"/>
      <c r="C759" s="128"/>
      <c r="D759" s="164"/>
      <c r="E759" s="164"/>
      <c r="F759" s="128"/>
      <c r="G759" s="128"/>
      <c r="H759" s="128"/>
      <c r="I759" s="128"/>
      <c r="J759" s="138"/>
      <c r="K759" s="164"/>
      <c r="L759" s="164"/>
      <c r="M759" s="164"/>
      <c r="N759" s="164"/>
      <c r="O759" s="164"/>
      <c r="P759" s="164"/>
      <c r="Q759" s="164"/>
      <c r="R759" s="164"/>
      <c r="S759" s="164"/>
      <c r="T759" s="164"/>
      <c r="U759" s="164"/>
      <c r="V759" s="164"/>
      <c r="W759" s="164"/>
      <c r="X759" s="128"/>
      <c r="Y759" s="128"/>
      <c r="Z759" s="128"/>
    </row>
    <row r="760" spans="1:26">
      <c r="A760" s="128"/>
      <c r="B760" s="128"/>
      <c r="C760" s="128"/>
      <c r="D760" s="164"/>
      <c r="E760" s="164"/>
      <c r="F760" s="128"/>
      <c r="G760" s="128"/>
      <c r="H760" s="128"/>
      <c r="I760" s="128"/>
      <c r="J760" s="138"/>
      <c r="K760" s="164"/>
      <c r="L760" s="164"/>
      <c r="M760" s="164"/>
      <c r="N760" s="164"/>
      <c r="O760" s="164"/>
      <c r="P760" s="164"/>
      <c r="Q760" s="164"/>
      <c r="R760" s="164"/>
      <c r="S760" s="164"/>
      <c r="T760" s="164"/>
      <c r="U760" s="164"/>
      <c r="V760" s="164"/>
      <c r="W760" s="164"/>
      <c r="X760" s="128"/>
      <c r="Y760" s="128"/>
      <c r="Z760" s="128"/>
    </row>
    <row r="761" spans="1:26">
      <c r="A761" s="128"/>
      <c r="B761" s="128"/>
      <c r="C761" s="128"/>
      <c r="D761" s="164"/>
      <c r="E761" s="164"/>
      <c r="F761" s="128"/>
      <c r="G761" s="128"/>
      <c r="H761" s="128"/>
      <c r="I761" s="128"/>
      <c r="J761" s="138"/>
      <c r="K761" s="164"/>
      <c r="L761" s="164"/>
      <c r="M761" s="164"/>
      <c r="N761" s="164"/>
      <c r="O761" s="164"/>
      <c r="P761" s="164"/>
      <c r="Q761" s="164"/>
      <c r="R761" s="164"/>
      <c r="S761" s="164"/>
      <c r="T761" s="164"/>
      <c r="U761" s="164"/>
      <c r="V761" s="164"/>
      <c r="W761" s="164"/>
      <c r="X761" s="128"/>
      <c r="Y761" s="128"/>
      <c r="Z761" s="128"/>
    </row>
    <row r="762" spans="1:26">
      <c r="A762" s="128"/>
      <c r="B762" s="128"/>
      <c r="C762" s="128"/>
      <c r="D762" s="164"/>
      <c r="E762" s="164"/>
      <c r="F762" s="128"/>
      <c r="G762" s="128"/>
      <c r="H762" s="128"/>
      <c r="I762" s="128"/>
      <c r="J762" s="138"/>
      <c r="K762" s="164"/>
      <c r="L762" s="164"/>
      <c r="M762" s="164"/>
      <c r="N762" s="164"/>
      <c r="O762" s="164"/>
      <c r="P762" s="164"/>
      <c r="Q762" s="164"/>
      <c r="R762" s="164"/>
      <c r="S762" s="164"/>
      <c r="T762" s="164"/>
      <c r="U762" s="164"/>
      <c r="V762" s="164"/>
      <c r="W762" s="164"/>
      <c r="X762" s="128"/>
      <c r="Y762" s="128"/>
      <c r="Z762" s="128"/>
    </row>
    <row r="763" spans="1:26">
      <c r="A763" s="128"/>
      <c r="B763" s="128"/>
      <c r="C763" s="128"/>
      <c r="D763" s="164"/>
      <c r="E763" s="164"/>
      <c r="F763" s="128"/>
      <c r="G763" s="128"/>
      <c r="H763" s="128"/>
      <c r="I763" s="128"/>
      <c r="J763" s="138"/>
      <c r="K763" s="164"/>
      <c r="L763" s="164"/>
      <c r="M763" s="164"/>
      <c r="N763" s="164"/>
      <c r="O763" s="164"/>
      <c r="P763" s="164"/>
      <c r="Q763" s="164"/>
      <c r="R763" s="164"/>
      <c r="S763" s="164"/>
      <c r="T763" s="164"/>
      <c r="U763" s="164"/>
      <c r="V763" s="164"/>
      <c r="W763" s="164"/>
      <c r="X763" s="128"/>
      <c r="Y763" s="128"/>
      <c r="Z763" s="128"/>
    </row>
    <row r="764" spans="1:26">
      <c r="A764" s="128"/>
      <c r="B764" s="128"/>
      <c r="C764" s="128"/>
      <c r="D764" s="164"/>
      <c r="E764" s="164"/>
      <c r="F764" s="128"/>
      <c r="G764" s="128"/>
      <c r="H764" s="128"/>
      <c r="I764" s="128"/>
      <c r="J764" s="138"/>
      <c r="K764" s="164"/>
      <c r="L764" s="164"/>
      <c r="M764" s="164"/>
      <c r="N764" s="164"/>
      <c r="O764" s="164"/>
      <c r="P764" s="164"/>
      <c r="Q764" s="164"/>
      <c r="R764" s="164"/>
      <c r="S764" s="164"/>
      <c r="T764" s="164"/>
      <c r="U764" s="164"/>
      <c r="V764" s="164"/>
      <c r="W764" s="164"/>
      <c r="X764" s="128"/>
      <c r="Y764" s="128"/>
      <c r="Z764" s="128"/>
    </row>
    <row r="765" spans="1:26">
      <c r="A765" s="128"/>
      <c r="B765" s="128"/>
      <c r="C765" s="128"/>
      <c r="D765" s="164"/>
      <c r="E765" s="164"/>
      <c r="F765" s="128"/>
      <c r="G765" s="128"/>
      <c r="H765" s="128"/>
      <c r="I765" s="128"/>
      <c r="J765" s="138"/>
      <c r="K765" s="164"/>
      <c r="L765" s="164"/>
      <c r="M765" s="164"/>
      <c r="N765" s="164"/>
      <c r="O765" s="164"/>
      <c r="P765" s="164"/>
      <c r="Q765" s="164"/>
      <c r="R765" s="164"/>
      <c r="S765" s="164"/>
      <c r="T765" s="164"/>
      <c r="U765" s="164"/>
      <c r="V765" s="164"/>
      <c r="W765" s="164"/>
      <c r="X765" s="128"/>
      <c r="Y765" s="128"/>
      <c r="Z765" s="128"/>
    </row>
    <row r="766" spans="1:26">
      <c r="A766" s="128"/>
      <c r="B766" s="128"/>
      <c r="C766" s="128"/>
      <c r="D766" s="164"/>
      <c r="E766" s="164"/>
      <c r="F766" s="128"/>
      <c r="G766" s="128"/>
      <c r="H766" s="128"/>
      <c r="I766" s="128"/>
      <c r="J766" s="138"/>
      <c r="K766" s="164"/>
      <c r="L766" s="164"/>
      <c r="M766" s="164"/>
      <c r="N766" s="164"/>
      <c r="O766" s="164"/>
      <c r="P766" s="164"/>
      <c r="Q766" s="164"/>
      <c r="R766" s="164"/>
      <c r="S766" s="164"/>
      <c r="T766" s="164"/>
      <c r="U766" s="164"/>
      <c r="V766" s="164"/>
      <c r="W766" s="164"/>
      <c r="X766" s="128"/>
      <c r="Y766" s="128"/>
      <c r="Z766" s="128"/>
    </row>
    <row r="767" spans="1:26">
      <c r="A767" s="128"/>
      <c r="B767" s="128"/>
      <c r="C767" s="128"/>
      <c r="D767" s="164"/>
      <c r="E767" s="164"/>
      <c r="F767" s="128"/>
      <c r="G767" s="128"/>
      <c r="H767" s="128"/>
      <c r="I767" s="128"/>
      <c r="J767" s="138"/>
      <c r="K767" s="164"/>
      <c r="L767" s="164"/>
      <c r="M767" s="164"/>
      <c r="N767" s="164"/>
      <c r="O767" s="164"/>
      <c r="P767" s="164"/>
      <c r="Q767" s="164"/>
      <c r="R767" s="164"/>
      <c r="S767" s="164"/>
      <c r="T767" s="164"/>
      <c r="U767" s="164"/>
      <c r="V767" s="164"/>
      <c r="W767" s="164"/>
      <c r="X767" s="128"/>
      <c r="Y767" s="128"/>
      <c r="Z767" s="128"/>
    </row>
    <row r="768" spans="1:26">
      <c r="A768" s="128"/>
      <c r="B768" s="128"/>
      <c r="C768" s="128"/>
      <c r="D768" s="164"/>
      <c r="E768" s="164"/>
      <c r="F768" s="128"/>
      <c r="G768" s="128"/>
      <c r="H768" s="128"/>
      <c r="I768" s="128"/>
      <c r="J768" s="138"/>
      <c r="K768" s="164"/>
      <c r="L768" s="164"/>
      <c r="M768" s="164"/>
      <c r="N768" s="164"/>
      <c r="O768" s="164"/>
      <c r="P768" s="164"/>
      <c r="Q768" s="164"/>
      <c r="R768" s="164"/>
      <c r="S768" s="164"/>
      <c r="T768" s="164"/>
      <c r="U768" s="164"/>
      <c r="V768" s="164"/>
      <c r="W768" s="164"/>
      <c r="X768" s="128"/>
      <c r="Y768" s="128"/>
      <c r="Z768" s="128"/>
    </row>
    <row r="769" spans="1:26">
      <c r="A769" s="128"/>
      <c r="B769" s="128"/>
      <c r="C769" s="128"/>
      <c r="D769" s="164"/>
      <c r="E769" s="164"/>
      <c r="F769" s="128"/>
      <c r="G769" s="128"/>
      <c r="H769" s="128"/>
      <c r="I769" s="128"/>
      <c r="J769" s="138"/>
      <c r="K769" s="164"/>
      <c r="L769" s="164"/>
      <c r="M769" s="164"/>
      <c r="N769" s="164"/>
      <c r="O769" s="164"/>
      <c r="P769" s="164"/>
      <c r="Q769" s="164"/>
      <c r="R769" s="164"/>
      <c r="S769" s="164"/>
      <c r="T769" s="164"/>
      <c r="U769" s="164"/>
      <c r="V769" s="164"/>
      <c r="W769" s="164"/>
      <c r="X769" s="128"/>
      <c r="Y769" s="128"/>
      <c r="Z769" s="128"/>
    </row>
    <row r="770" spans="1:26">
      <c r="A770" s="128"/>
      <c r="B770" s="128"/>
      <c r="C770" s="128"/>
      <c r="D770" s="164"/>
      <c r="E770" s="164"/>
      <c r="F770" s="128"/>
      <c r="G770" s="128"/>
      <c r="H770" s="128"/>
      <c r="I770" s="128"/>
      <c r="J770" s="138"/>
      <c r="K770" s="164"/>
      <c r="L770" s="164"/>
      <c r="M770" s="164"/>
      <c r="N770" s="164"/>
      <c r="O770" s="164"/>
      <c r="P770" s="164"/>
      <c r="Q770" s="164"/>
      <c r="R770" s="164"/>
      <c r="S770" s="164"/>
      <c r="T770" s="164"/>
      <c r="U770" s="164"/>
      <c r="V770" s="164"/>
      <c r="W770" s="164"/>
      <c r="X770" s="128"/>
      <c r="Y770" s="128"/>
      <c r="Z770" s="128"/>
    </row>
    <row r="771" spans="1:26">
      <c r="A771" s="128"/>
      <c r="B771" s="128"/>
      <c r="C771" s="128"/>
      <c r="D771" s="164"/>
      <c r="E771" s="164"/>
      <c r="F771" s="128"/>
      <c r="G771" s="128"/>
      <c r="H771" s="128"/>
      <c r="I771" s="128"/>
      <c r="J771" s="138"/>
      <c r="K771" s="164"/>
      <c r="L771" s="164"/>
      <c r="M771" s="164"/>
      <c r="N771" s="164"/>
      <c r="O771" s="164"/>
      <c r="P771" s="164"/>
      <c r="Q771" s="164"/>
      <c r="R771" s="164"/>
      <c r="S771" s="164"/>
      <c r="T771" s="164"/>
      <c r="U771" s="164"/>
      <c r="V771" s="164"/>
      <c r="W771" s="164"/>
      <c r="X771" s="128"/>
      <c r="Y771" s="128"/>
      <c r="Z771" s="128"/>
    </row>
    <row r="772" spans="1:26">
      <c r="A772" s="128"/>
      <c r="B772" s="128"/>
      <c r="C772" s="128"/>
      <c r="D772" s="164"/>
      <c r="E772" s="164"/>
      <c r="F772" s="128"/>
      <c r="G772" s="128"/>
      <c r="H772" s="128"/>
      <c r="I772" s="128"/>
      <c r="J772" s="138"/>
      <c r="K772" s="164"/>
      <c r="L772" s="164"/>
      <c r="M772" s="164"/>
      <c r="N772" s="164"/>
      <c r="O772" s="164"/>
      <c r="P772" s="164"/>
      <c r="Q772" s="164"/>
      <c r="R772" s="164"/>
      <c r="S772" s="164"/>
      <c r="T772" s="164"/>
      <c r="U772" s="164"/>
      <c r="V772" s="164"/>
      <c r="W772" s="164"/>
      <c r="X772" s="128"/>
      <c r="Y772" s="128"/>
      <c r="Z772" s="128"/>
    </row>
    <row r="773" spans="1:26">
      <c r="A773" s="128"/>
      <c r="B773" s="128"/>
      <c r="C773" s="128"/>
      <c r="D773" s="164"/>
      <c r="E773" s="164"/>
      <c r="F773" s="128"/>
      <c r="G773" s="128"/>
      <c r="H773" s="128"/>
      <c r="I773" s="128"/>
      <c r="J773" s="138"/>
      <c r="K773" s="164"/>
      <c r="L773" s="164"/>
      <c r="M773" s="164"/>
      <c r="N773" s="164"/>
      <c r="O773" s="164"/>
      <c r="P773" s="164"/>
      <c r="Q773" s="164"/>
      <c r="R773" s="164"/>
      <c r="S773" s="164"/>
      <c r="T773" s="164"/>
      <c r="U773" s="164"/>
      <c r="V773" s="164"/>
      <c r="W773" s="164"/>
      <c r="X773" s="128"/>
      <c r="Y773" s="128"/>
      <c r="Z773" s="128"/>
    </row>
    <row r="774" spans="1:26">
      <c r="A774" s="128"/>
      <c r="B774" s="128"/>
      <c r="C774" s="128"/>
      <c r="D774" s="164"/>
      <c r="E774" s="164"/>
      <c r="F774" s="128"/>
      <c r="G774" s="128"/>
      <c r="H774" s="128"/>
      <c r="I774" s="128"/>
      <c r="J774" s="138"/>
      <c r="K774" s="164"/>
      <c r="L774" s="164"/>
      <c r="M774" s="164"/>
      <c r="N774" s="164"/>
      <c r="O774" s="164"/>
      <c r="P774" s="164"/>
      <c r="Q774" s="164"/>
      <c r="R774" s="164"/>
      <c r="S774" s="164"/>
      <c r="T774" s="164"/>
      <c r="U774" s="164"/>
      <c r="V774" s="164"/>
      <c r="W774" s="164"/>
      <c r="X774" s="128"/>
      <c r="Y774" s="128"/>
      <c r="Z774" s="128"/>
    </row>
    <row r="775" spans="1:26">
      <c r="A775" s="128"/>
      <c r="B775" s="128"/>
      <c r="C775" s="128"/>
      <c r="D775" s="164"/>
      <c r="E775" s="164"/>
      <c r="F775" s="128"/>
      <c r="G775" s="128"/>
      <c r="H775" s="128"/>
      <c r="I775" s="128"/>
      <c r="J775" s="138"/>
      <c r="K775" s="164"/>
      <c r="L775" s="164"/>
      <c r="M775" s="164"/>
      <c r="N775" s="164"/>
      <c r="O775" s="164"/>
      <c r="P775" s="164"/>
      <c r="Q775" s="164"/>
      <c r="R775" s="164"/>
      <c r="S775" s="164"/>
      <c r="T775" s="164"/>
      <c r="U775" s="164"/>
      <c r="V775" s="164"/>
      <c r="W775" s="164"/>
      <c r="X775" s="128"/>
      <c r="Y775" s="128"/>
      <c r="Z775" s="128"/>
    </row>
    <row r="776" spans="1:26">
      <c r="A776" s="128"/>
      <c r="B776" s="128"/>
      <c r="C776" s="128"/>
      <c r="D776" s="164"/>
      <c r="E776" s="164"/>
      <c r="F776" s="128"/>
      <c r="G776" s="128"/>
      <c r="H776" s="128"/>
      <c r="I776" s="128"/>
      <c r="J776" s="138"/>
      <c r="K776" s="164"/>
      <c r="L776" s="164"/>
      <c r="M776" s="164"/>
      <c r="N776" s="164"/>
      <c r="O776" s="164"/>
      <c r="P776" s="164"/>
      <c r="Q776" s="164"/>
      <c r="R776" s="164"/>
      <c r="S776" s="164"/>
      <c r="T776" s="164"/>
      <c r="U776" s="164"/>
      <c r="V776" s="164"/>
      <c r="W776" s="164"/>
      <c r="X776" s="128"/>
      <c r="Y776" s="128"/>
      <c r="Z776" s="128"/>
    </row>
    <row r="777" spans="1:26">
      <c r="A777" s="128"/>
      <c r="B777" s="128"/>
      <c r="C777" s="128"/>
      <c r="D777" s="164"/>
      <c r="E777" s="164"/>
      <c r="F777" s="128"/>
      <c r="G777" s="128"/>
      <c r="H777" s="128"/>
      <c r="I777" s="128"/>
      <c r="J777" s="138"/>
      <c r="K777" s="164"/>
      <c r="L777" s="164"/>
      <c r="M777" s="164"/>
      <c r="N777" s="164"/>
      <c r="O777" s="164"/>
      <c r="P777" s="164"/>
      <c r="Q777" s="164"/>
      <c r="R777" s="164"/>
      <c r="S777" s="164"/>
      <c r="T777" s="164"/>
      <c r="U777" s="164"/>
      <c r="V777" s="164"/>
      <c r="W777" s="164"/>
      <c r="X777" s="128"/>
      <c r="Y777" s="128"/>
      <c r="Z777" s="128"/>
    </row>
    <row r="778" spans="1:26">
      <c r="A778" s="128"/>
      <c r="B778" s="128"/>
      <c r="C778" s="128"/>
      <c r="D778" s="164"/>
      <c r="E778" s="164"/>
      <c r="F778" s="128"/>
      <c r="G778" s="128"/>
      <c r="H778" s="128"/>
      <c r="I778" s="128"/>
      <c r="J778" s="138"/>
      <c r="K778" s="164"/>
      <c r="L778" s="164"/>
      <c r="M778" s="164"/>
      <c r="N778" s="164"/>
      <c r="O778" s="164"/>
      <c r="P778" s="164"/>
      <c r="Q778" s="164"/>
      <c r="R778" s="164"/>
      <c r="S778" s="164"/>
      <c r="T778" s="164"/>
      <c r="U778" s="164"/>
      <c r="V778" s="164"/>
      <c r="W778" s="164"/>
      <c r="X778" s="128"/>
      <c r="Y778" s="128"/>
      <c r="Z778" s="128"/>
    </row>
    <row r="779" spans="1:26">
      <c r="A779" s="128"/>
      <c r="B779" s="128"/>
      <c r="C779" s="128"/>
      <c r="D779" s="164"/>
      <c r="E779" s="164"/>
      <c r="F779" s="128"/>
      <c r="G779" s="128"/>
      <c r="H779" s="128"/>
      <c r="I779" s="128"/>
      <c r="J779" s="138"/>
      <c r="K779" s="164"/>
      <c r="L779" s="164"/>
      <c r="M779" s="164"/>
      <c r="N779" s="164"/>
      <c r="O779" s="164"/>
      <c r="P779" s="164"/>
      <c r="Q779" s="164"/>
      <c r="R779" s="164"/>
      <c r="S779" s="164"/>
      <c r="T779" s="164"/>
      <c r="U779" s="164"/>
      <c r="V779" s="164"/>
      <c r="W779" s="164"/>
      <c r="X779" s="128"/>
      <c r="Y779" s="128"/>
      <c r="Z779" s="128"/>
    </row>
    <row r="780" spans="1:26">
      <c r="A780" s="128"/>
      <c r="B780" s="128"/>
      <c r="C780" s="128"/>
      <c r="D780" s="164"/>
      <c r="E780" s="164"/>
      <c r="F780" s="128"/>
      <c r="G780" s="128"/>
      <c r="H780" s="128"/>
      <c r="I780" s="128"/>
      <c r="J780" s="138"/>
      <c r="K780" s="164"/>
      <c r="L780" s="164"/>
      <c r="M780" s="164"/>
      <c r="N780" s="164"/>
      <c r="O780" s="164"/>
      <c r="P780" s="164"/>
      <c r="Q780" s="164"/>
      <c r="R780" s="164"/>
      <c r="S780" s="164"/>
      <c r="T780" s="164"/>
      <c r="U780" s="164"/>
      <c r="V780" s="164"/>
      <c r="W780" s="164"/>
      <c r="X780" s="128"/>
      <c r="Y780" s="128"/>
      <c r="Z780" s="128"/>
    </row>
    <row r="781" spans="1:26">
      <c r="A781" s="128"/>
      <c r="B781" s="128"/>
      <c r="C781" s="128"/>
      <c r="D781" s="164"/>
      <c r="E781" s="164"/>
      <c r="F781" s="128"/>
      <c r="G781" s="128"/>
      <c r="H781" s="128"/>
      <c r="I781" s="128"/>
      <c r="J781" s="138"/>
      <c r="K781" s="164"/>
      <c r="L781" s="164"/>
      <c r="M781" s="164"/>
      <c r="N781" s="164"/>
      <c r="O781" s="164"/>
      <c r="P781" s="164"/>
      <c r="Q781" s="164"/>
      <c r="R781" s="164"/>
      <c r="S781" s="164"/>
      <c r="T781" s="164"/>
      <c r="U781" s="164"/>
      <c r="V781" s="164"/>
      <c r="W781" s="164"/>
      <c r="X781" s="128"/>
      <c r="Y781" s="128"/>
      <c r="Z781" s="128"/>
    </row>
    <row r="782" spans="1:26">
      <c r="A782" s="128"/>
      <c r="B782" s="128"/>
      <c r="C782" s="128"/>
      <c r="D782" s="164"/>
      <c r="E782" s="164"/>
      <c r="F782" s="128"/>
      <c r="G782" s="128"/>
      <c r="H782" s="128"/>
      <c r="I782" s="128"/>
      <c r="J782" s="138"/>
      <c r="K782" s="164"/>
      <c r="L782" s="164"/>
      <c r="M782" s="164"/>
      <c r="N782" s="164"/>
      <c r="O782" s="164"/>
      <c r="P782" s="164"/>
      <c r="Q782" s="164"/>
      <c r="R782" s="164"/>
      <c r="S782" s="164"/>
      <c r="T782" s="164"/>
      <c r="U782" s="164"/>
      <c r="V782" s="164"/>
      <c r="W782" s="164"/>
      <c r="X782" s="128"/>
      <c r="Y782" s="128"/>
      <c r="Z782" s="128"/>
    </row>
    <row r="783" spans="1:26">
      <c r="A783" s="128"/>
      <c r="B783" s="128"/>
      <c r="C783" s="128"/>
      <c r="D783" s="164"/>
      <c r="E783" s="164"/>
      <c r="F783" s="128"/>
      <c r="G783" s="128"/>
      <c r="H783" s="128"/>
      <c r="I783" s="128"/>
      <c r="J783" s="138"/>
      <c r="K783" s="164"/>
      <c r="L783" s="164"/>
      <c r="M783" s="164"/>
      <c r="N783" s="164"/>
      <c r="O783" s="164"/>
      <c r="P783" s="164"/>
      <c r="Q783" s="164"/>
      <c r="R783" s="164"/>
      <c r="S783" s="164"/>
      <c r="T783" s="164"/>
      <c r="U783" s="164"/>
      <c r="V783" s="164"/>
      <c r="W783" s="164"/>
      <c r="X783" s="128"/>
      <c r="Y783" s="128"/>
      <c r="Z783" s="128"/>
    </row>
    <row r="784" spans="1:26">
      <c r="A784" s="128"/>
      <c r="B784" s="128"/>
      <c r="C784" s="128"/>
      <c r="D784" s="164"/>
      <c r="E784" s="164"/>
      <c r="F784" s="128"/>
      <c r="G784" s="128"/>
      <c r="H784" s="128"/>
      <c r="I784" s="128"/>
      <c r="J784" s="138"/>
      <c r="K784" s="164"/>
      <c r="L784" s="164"/>
      <c r="M784" s="164"/>
      <c r="N784" s="164"/>
      <c r="O784" s="164"/>
      <c r="P784" s="164"/>
      <c r="Q784" s="164"/>
      <c r="R784" s="164"/>
      <c r="S784" s="164"/>
      <c r="T784" s="164"/>
      <c r="U784" s="164"/>
      <c r="V784" s="164"/>
      <c r="W784" s="164"/>
      <c r="X784" s="128"/>
      <c r="Y784" s="128"/>
      <c r="Z784" s="128"/>
    </row>
    <row r="785" spans="1:26">
      <c r="A785" s="128"/>
      <c r="B785" s="128"/>
      <c r="C785" s="128"/>
      <c r="D785" s="164"/>
      <c r="E785" s="164"/>
      <c r="F785" s="128"/>
      <c r="G785" s="128"/>
      <c r="H785" s="128"/>
      <c r="I785" s="128"/>
      <c r="J785" s="138"/>
      <c r="K785" s="164"/>
      <c r="L785" s="164"/>
      <c r="M785" s="164"/>
      <c r="N785" s="164"/>
      <c r="O785" s="164"/>
      <c r="P785" s="164"/>
      <c r="Q785" s="164"/>
      <c r="R785" s="164"/>
      <c r="S785" s="164"/>
      <c r="T785" s="164"/>
      <c r="U785" s="164"/>
      <c r="V785" s="164"/>
      <c r="W785" s="164"/>
      <c r="X785" s="128"/>
      <c r="Y785" s="128"/>
      <c r="Z785" s="128"/>
    </row>
    <row r="786" spans="1:26">
      <c r="A786" s="128"/>
      <c r="B786" s="128"/>
      <c r="C786" s="128"/>
      <c r="D786" s="164"/>
      <c r="E786" s="164"/>
      <c r="F786" s="128"/>
      <c r="G786" s="128"/>
      <c r="H786" s="128"/>
      <c r="I786" s="128"/>
      <c r="J786" s="138"/>
      <c r="K786" s="164"/>
      <c r="L786" s="164"/>
      <c r="M786" s="164"/>
      <c r="N786" s="164"/>
      <c r="O786" s="164"/>
      <c r="P786" s="164"/>
      <c r="Q786" s="164"/>
      <c r="R786" s="164"/>
      <c r="S786" s="164"/>
      <c r="T786" s="164"/>
      <c r="U786" s="164"/>
      <c r="V786" s="164"/>
      <c r="W786" s="164"/>
      <c r="X786" s="128"/>
      <c r="Y786" s="128"/>
      <c r="Z786" s="128"/>
    </row>
    <row r="787" spans="1:26">
      <c r="A787" s="128"/>
      <c r="B787" s="128"/>
      <c r="C787" s="128"/>
      <c r="D787" s="164"/>
      <c r="E787" s="164"/>
      <c r="F787" s="128"/>
      <c r="G787" s="128"/>
      <c r="H787" s="128"/>
      <c r="I787" s="128"/>
      <c r="J787" s="138"/>
      <c r="K787" s="164"/>
      <c r="L787" s="164"/>
      <c r="M787" s="164"/>
      <c r="N787" s="164"/>
      <c r="O787" s="164"/>
      <c r="P787" s="164"/>
      <c r="Q787" s="164"/>
      <c r="R787" s="164"/>
      <c r="S787" s="164"/>
      <c r="T787" s="164"/>
      <c r="U787" s="164"/>
      <c r="V787" s="164"/>
      <c r="W787" s="164"/>
      <c r="X787" s="128"/>
      <c r="Y787" s="128"/>
      <c r="Z787" s="128"/>
    </row>
    <row r="788" spans="1:26">
      <c r="A788" s="128"/>
      <c r="B788" s="128"/>
      <c r="C788" s="128"/>
      <c r="D788" s="164"/>
      <c r="E788" s="164"/>
      <c r="F788" s="128"/>
      <c r="G788" s="128"/>
      <c r="H788" s="128"/>
      <c r="I788" s="128"/>
      <c r="J788" s="138"/>
      <c r="K788" s="164"/>
      <c r="L788" s="164"/>
      <c r="M788" s="164"/>
      <c r="N788" s="164"/>
      <c r="O788" s="164"/>
      <c r="P788" s="164"/>
      <c r="Q788" s="164"/>
      <c r="R788" s="164"/>
      <c r="S788" s="164"/>
      <c r="T788" s="164"/>
      <c r="U788" s="164"/>
      <c r="V788" s="164"/>
      <c r="W788" s="164"/>
      <c r="X788" s="128"/>
      <c r="Y788" s="128"/>
      <c r="Z788" s="128"/>
    </row>
    <row r="789" spans="1:26">
      <c r="A789" s="128"/>
      <c r="B789" s="128"/>
      <c r="C789" s="128"/>
      <c r="D789" s="164"/>
      <c r="E789" s="164"/>
      <c r="F789" s="128"/>
      <c r="G789" s="128"/>
      <c r="H789" s="128"/>
      <c r="I789" s="128"/>
      <c r="J789" s="138"/>
      <c r="K789" s="164"/>
      <c r="L789" s="164"/>
      <c r="M789" s="164"/>
      <c r="N789" s="164"/>
      <c r="O789" s="164"/>
      <c r="P789" s="164"/>
      <c r="Q789" s="164"/>
      <c r="R789" s="164"/>
      <c r="S789" s="164"/>
      <c r="T789" s="164"/>
      <c r="U789" s="164"/>
      <c r="V789" s="164"/>
      <c r="W789" s="164"/>
      <c r="X789" s="128"/>
      <c r="Y789" s="128"/>
      <c r="Z789" s="128"/>
    </row>
    <row r="790" spans="1:26">
      <c r="A790" s="128"/>
      <c r="B790" s="128"/>
      <c r="C790" s="128"/>
      <c r="D790" s="164"/>
      <c r="E790" s="164"/>
      <c r="F790" s="128"/>
      <c r="G790" s="128"/>
      <c r="H790" s="128"/>
      <c r="I790" s="128"/>
      <c r="J790" s="138"/>
      <c r="K790" s="164"/>
      <c r="L790" s="164"/>
      <c r="M790" s="164"/>
      <c r="N790" s="164"/>
      <c r="O790" s="164"/>
      <c r="P790" s="164"/>
      <c r="Q790" s="164"/>
      <c r="R790" s="164"/>
      <c r="S790" s="164"/>
      <c r="T790" s="164"/>
      <c r="U790" s="164"/>
      <c r="V790" s="164"/>
      <c r="W790" s="164"/>
      <c r="X790" s="128"/>
      <c r="Y790" s="128"/>
      <c r="Z790" s="128"/>
    </row>
    <row r="791" spans="1:26">
      <c r="A791" s="128"/>
      <c r="B791" s="128"/>
      <c r="C791" s="128"/>
      <c r="D791" s="164"/>
      <c r="E791" s="164"/>
      <c r="F791" s="128"/>
      <c r="G791" s="128"/>
      <c r="H791" s="128"/>
      <c r="I791" s="128"/>
      <c r="J791" s="138"/>
      <c r="K791" s="164"/>
      <c r="L791" s="164"/>
      <c r="M791" s="164"/>
      <c r="N791" s="164"/>
      <c r="O791" s="164"/>
      <c r="P791" s="164"/>
      <c r="Q791" s="164"/>
      <c r="R791" s="164"/>
      <c r="S791" s="164"/>
      <c r="T791" s="164"/>
      <c r="U791" s="164"/>
      <c r="V791" s="164"/>
      <c r="W791" s="164"/>
      <c r="X791" s="128"/>
      <c r="Y791" s="128"/>
      <c r="Z791" s="128"/>
    </row>
    <row r="792" spans="1:26">
      <c r="A792" s="128"/>
      <c r="B792" s="128"/>
      <c r="C792" s="128"/>
      <c r="D792" s="164"/>
      <c r="E792" s="164"/>
      <c r="F792" s="128"/>
      <c r="G792" s="128"/>
      <c r="H792" s="128"/>
      <c r="I792" s="128"/>
      <c r="J792" s="138"/>
      <c r="K792" s="164"/>
      <c r="L792" s="164"/>
      <c r="M792" s="164"/>
      <c r="N792" s="164"/>
      <c r="O792" s="164"/>
      <c r="P792" s="164"/>
      <c r="Q792" s="164"/>
      <c r="R792" s="164"/>
      <c r="S792" s="164"/>
      <c r="T792" s="164"/>
      <c r="U792" s="164"/>
      <c r="V792" s="164"/>
      <c r="W792" s="164"/>
      <c r="X792" s="128"/>
      <c r="Y792" s="128"/>
      <c r="Z792" s="128"/>
    </row>
    <row r="793" spans="1:26">
      <c r="A793" s="128"/>
      <c r="B793" s="128"/>
      <c r="C793" s="128"/>
      <c r="D793" s="164"/>
      <c r="E793" s="164"/>
      <c r="F793" s="128"/>
      <c r="G793" s="128"/>
      <c r="H793" s="128"/>
      <c r="I793" s="128"/>
      <c r="J793" s="138"/>
      <c r="K793" s="164"/>
      <c r="L793" s="164"/>
      <c r="M793" s="164"/>
      <c r="N793" s="164"/>
      <c r="O793" s="164"/>
      <c r="P793" s="164"/>
      <c r="Q793" s="164"/>
      <c r="R793" s="164"/>
      <c r="S793" s="164"/>
      <c r="T793" s="164"/>
      <c r="U793" s="164"/>
      <c r="V793" s="164"/>
      <c r="W793" s="164"/>
      <c r="X793" s="128"/>
      <c r="Y793" s="128"/>
      <c r="Z793" s="128"/>
    </row>
    <row r="794" spans="1:26">
      <c r="A794" s="128"/>
      <c r="B794" s="128"/>
      <c r="C794" s="128"/>
      <c r="D794" s="164"/>
      <c r="E794" s="164"/>
      <c r="F794" s="128"/>
      <c r="G794" s="128"/>
      <c r="H794" s="128"/>
      <c r="I794" s="128"/>
      <c r="J794" s="138"/>
      <c r="K794" s="164"/>
      <c r="L794" s="164"/>
      <c r="M794" s="164"/>
      <c r="N794" s="164"/>
      <c r="O794" s="164"/>
      <c r="P794" s="164"/>
      <c r="Q794" s="164"/>
      <c r="R794" s="164"/>
      <c r="S794" s="164"/>
      <c r="T794" s="164"/>
      <c r="U794" s="164"/>
      <c r="V794" s="164"/>
      <c r="W794" s="164"/>
      <c r="X794" s="128"/>
      <c r="Y794" s="128"/>
      <c r="Z794" s="128"/>
    </row>
    <row r="795" spans="1:26">
      <c r="A795" s="128"/>
      <c r="B795" s="128"/>
      <c r="C795" s="128"/>
      <c r="D795" s="164"/>
      <c r="E795" s="164"/>
      <c r="F795" s="128"/>
      <c r="G795" s="128"/>
      <c r="H795" s="128"/>
      <c r="I795" s="128"/>
      <c r="J795" s="138"/>
      <c r="K795" s="164"/>
      <c r="L795" s="164"/>
      <c r="M795" s="164"/>
      <c r="N795" s="164"/>
      <c r="O795" s="164"/>
      <c r="P795" s="164"/>
      <c r="Q795" s="164"/>
      <c r="R795" s="164"/>
      <c r="S795" s="164"/>
      <c r="T795" s="164"/>
      <c r="U795" s="164"/>
      <c r="V795" s="164"/>
      <c r="W795" s="164"/>
      <c r="X795" s="128"/>
      <c r="Y795" s="128"/>
      <c r="Z795" s="128"/>
    </row>
    <row r="796" spans="1:26">
      <c r="A796" s="128"/>
      <c r="B796" s="128"/>
      <c r="C796" s="128"/>
      <c r="D796" s="164"/>
      <c r="E796" s="164"/>
      <c r="F796" s="128"/>
      <c r="G796" s="128"/>
      <c r="H796" s="128"/>
      <c r="I796" s="128"/>
      <c r="J796" s="138"/>
      <c r="K796" s="164"/>
      <c r="L796" s="164"/>
      <c r="M796" s="164"/>
      <c r="N796" s="164"/>
      <c r="O796" s="164"/>
      <c r="P796" s="164"/>
      <c r="Q796" s="164"/>
      <c r="R796" s="164"/>
      <c r="S796" s="164"/>
      <c r="T796" s="164"/>
      <c r="U796" s="164"/>
      <c r="V796" s="164"/>
      <c r="W796" s="164"/>
      <c r="X796" s="128"/>
      <c r="Y796" s="128"/>
      <c r="Z796" s="128"/>
    </row>
    <row r="797" spans="1:26">
      <c r="A797" s="128"/>
      <c r="B797" s="128"/>
      <c r="C797" s="128"/>
      <c r="D797" s="164"/>
      <c r="E797" s="164"/>
      <c r="F797" s="128"/>
      <c r="G797" s="128"/>
      <c r="H797" s="128"/>
      <c r="I797" s="128"/>
      <c r="J797" s="138"/>
      <c r="K797" s="164"/>
      <c r="L797" s="164"/>
      <c r="M797" s="164"/>
      <c r="N797" s="164"/>
      <c r="O797" s="164"/>
      <c r="P797" s="164"/>
      <c r="Q797" s="164"/>
      <c r="R797" s="164"/>
      <c r="S797" s="164"/>
      <c r="T797" s="164"/>
      <c r="U797" s="164"/>
      <c r="V797" s="164"/>
      <c r="W797" s="164"/>
      <c r="X797" s="128"/>
      <c r="Y797" s="128"/>
      <c r="Z797" s="128"/>
    </row>
    <row r="798" spans="1:26">
      <c r="A798" s="128"/>
      <c r="B798" s="128"/>
      <c r="C798" s="128"/>
      <c r="D798" s="164"/>
      <c r="E798" s="164"/>
      <c r="F798" s="128"/>
      <c r="G798" s="128"/>
      <c r="H798" s="128"/>
      <c r="I798" s="128"/>
      <c r="J798" s="138"/>
      <c r="K798" s="164"/>
      <c r="L798" s="164"/>
      <c r="M798" s="164"/>
      <c r="N798" s="164"/>
      <c r="O798" s="164"/>
      <c r="P798" s="164"/>
      <c r="Q798" s="164"/>
      <c r="R798" s="164"/>
      <c r="S798" s="164"/>
      <c r="T798" s="164"/>
      <c r="U798" s="164"/>
      <c r="V798" s="164"/>
      <c r="W798" s="164"/>
      <c r="X798" s="128"/>
      <c r="Y798" s="128"/>
      <c r="Z798" s="128"/>
    </row>
    <row r="799" spans="1:26">
      <c r="A799" s="128"/>
      <c r="B799" s="128"/>
      <c r="C799" s="128"/>
      <c r="D799" s="164"/>
      <c r="E799" s="164"/>
      <c r="F799" s="128"/>
      <c r="G799" s="128"/>
      <c r="H799" s="128"/>
      <c r="I799" s="128"/>
      <c r="J799" s="138"/>
      <c r="K799" s="164"/>
      <c r="L799" s="164"/>
      <c r="M799" s="164"/>
      <c r="N799" s="164"/>
      <c r="O799" s="164"/>
      <c r="P799" s="164"/>
      <c r="Q799" s="164"/>
      <c r="R799" s="164"/>
      <c r="S799" s="164"/>
      <c r="T799" s="164"/>
      <c r="U799" s="164"/>
      <c r="V799" s="164"/>
      <c r="W799" s="164"/>
      <c r="X799" s="128"/>
      <c r="Y799" s="128"/>
      <c r="Z799" s="128"/>
    </row>
    <row r="800" spans="1:26">
      <c r="A800" s="128"/>
      <c r="B800" s="128"/>
      <c r="C800" s="128"/>
      <c r="D800" s="164"/>
      <c r="E800" s="164"/>
      <c r="F800" s="128"/>
      <c r="G800" s="128"/>
      <c r="H800" s="128"/>
      <c r="I800" s="128"/>
      <c r="J800" s="138"/>
      <c r="K800" s="164"/>
      <c r="L800" s="164"/>
      <c r="M800" s="164"/>
      <c r="N800" s="164"/>
      <c r="O800" s="164"/>
      <c r="P800" s="164"/>
      <c r="Q800" s="164"/>
      <c r="R800" s="164"/>
      <c r="S800" s="164"/>
      <c r="T800" s="164"/>
      <c r="U800" s="164"/>
      <c r="V800" s="164"/>
      <c r="W800" s="164"/>
      <c r="X800" s="128"/>
      <c r="Y800" s="128"/>
      <c r="Z800" s="128"/>
    </row>
    <row r="801" spans="1:26">
      <c r="A801" s="128"/>
      <c r="B801" s="128"/>
      <c r="C801" s="128"/>
      <c r="D801" s="164"/>
      <c r="E801" s="164"/>
      <c r="F801" s="128"/>
      <c r="G801" s="128"/>
      <c r="H801" s="128"/>
      <c r="I801" s="128"/>
      <c r="J801" s="138"/>
      <c r="K801" s="164"/>
      <c r="L801" s="164"/>
      <c r="M801" s="164"/>
      <c r="N801" s="164"/>
      <c r="O801" s="164"/>
      <c r="P801" s="164"/>
      <c r="Q801" s="164"/>
      <c r="R801" s="164"/>
      <c r="S801" s="164"/>
      <c r="T801" s="164"/>
      <c r="U801" s="164"/>
      <c r="V801" s="164"/>
      <c r="W801" s="164"/>
      <c r="X801" s="128"/>
      <c r="Y801" s="128"/>
      <c r="Z801" s="128"/>
    </row>
    <row r="802" spans="1:26">
      <c r="A802" s="128"/>
      <c r="B802" s="128"/>
      <c r="C802" s="128"/>
      <c r="D802" s="164"/>
      <c r="E802" s="164"/>
      <c r="F802" s="128"/>
      <c r="G802" s="128"/>
      <c r="H802" s="128"/>
      <c r="I802" s="128"/>
      <c r="J802" s="138"/>
      <c r="K802" s="164"/>
      <c r="L802" s="164"/>
      <c r="M802" s="164"/>
      <c r="N802" s="164"/>
      <c r="O802" s="164"/>
      <c r="P802" s="164"/>
      <c r="Q802" s="164"/>
      <c r="R802" s="164"/>
      <c r="S802" s="164"/>
      <c r="T802" s="164"/>
      <c r="U802" s="164"/>
      <c r="V802" s="164"/>
      <c r="W802" s="164"/>
      <c r="X802" s="128"/>
      <c r="Y802" s="128"/>
      <c r="Z802" s="128"/>
    </row>
    <row r="803" spans="1:26">
      <c r="A803" s="128"/>
      <c r="B803" s="128"/>
      <c r="C803" s="128"/>
      <c r="D803" s="164"/>
      <c r="E803" s="164"/>
      <c r="F803" s="128"/>
      <c r="G803" s="128"/>
      <c r="H803" s="128"/>
      <c r="I803" s="128"/>
      <c r="J803" s="138"/>
      <c r="K803" s="164"/>
      <c r="L803" s="164"/>
      <c r="M803" s="164"/>
      <c r="N803" s="164"/>
      <c r="O803" s="164"/>
      <c r="P803" s="164"/>
      <c r="Q803" s="164"/>
      <c r="R803" s="164"/>
      <c r="S803" s="164"/>
      <c r="T803" s="164"/>
      <c r="U803" s="164"/>
      <c r="V803" s="164"/>
      <c r="W803" s="164"/>
      <c r="X803" s="128"/>
      <c r="Y803" s="128"/>
      <c r="Z803" s="128"/>
    </row>
    <row r="804" spans="1:26">
      <c r="A804" s="128"/>
      <c r="B804" s="128"/>
      <c r="C804" s="128"/>
      <c r="D804" s="164"/>
      <c r="E804" s="164"/>
      <c r="F804" s="128"/>
      <c r="G804" s="128"/>
      <c r="H804" s="128"/>
      <c r="I804" s="128"/>
      <c r="J804" s="138"/>
      <c r="K804" s="164"/>
      <c r="L804" s="164"/>
      <c r="M804" s="164"/>
      <c r="N804" s="164"/>
      <c r="O804" s="164"/>
      <c r="P804" s="164"/>
      <c r="Q804" s="164"/>
      <c r="R804" s="164"/>
      <c r="S804" s="164"/>
      <c r="T804" s="164"/>
      <c r="U804" s="164"/>
      <c r="V804" s="164"/>
      <c r="W804" s="164"/>
      <c r="X804" s="128"/>
      <c r="Y804" s="128"/>
      <c r="Z804" s="128"/>
    </row>
    <row r="805" spans="1:26">
      <c r="A805" s="128"/>
      <c r="B805" s="128"/>
      <c r="C805" s="128"/>
      <c r="D805" s="164"/>
      <c r="E805" s="164"/>
      <c r="F805" s="128"/>
      <c r="G805" s="128"/>
      <c r="H805" s="128"/>
      <c r="I805" s="128"/>
      <c r="J805" s="138"/>
      <c r="K805" s="164"/>
      <c r="L805" s="164"/>
      <c r="M805" s="164"/>
      <c r="N805" s="164"/>
      <c r="O805" s="164"/>
      <c r="P805" s="164"/>
      <c r="Q805" s="164"/>
      <c r="R805" s="164"/>
      <c r="S805" s="164"/>
      <c r="T805" s="164"/>
      <c r="U805" s="164"/>
      <c r="V805" s="164"/>
      <c r="W805" s="164"/>
      <c r="X805" s="128"/>
      <c r="Y805" s="128"/>
      <c r="Z805" s="128"/>
    </row>
    <row r="806" spans="1:26">
      <c r="A806" s="128"/>
      <c r="B806" s="128"/>
      <c r="C806" s="128"/>
      <c r="D806" s="164"/>
      <c r="E806" s="164"/>
      <c r="F806" s="128"/>
      <c r="G806" s="128"/>
      <c r="H806" s="128"/>
      <c r="I806" s="128"/>
      <c r="J806" s="138"/>
      <c r="K806" s="164"/>
      <c r="L806" s="164"/>
      <c r="M806" s="164"/>
      <c r="N806" s="164"/>
      <c r="O806" s="164"/>
      <c r="P806" s="164"/>
      <c r="Q806" s="164"/>
      <c r="R806" s="164"/>
      <c r="S806" s="164"/>
      <c r="T806" s="164"/>
      <c r="U806" s="164"/>
      <c r="V806" s="164"/>
      <c r="W806" s="164"/>
      <c r="X806" s="128"/>
      <c r="Y806" s="128"/>
      <c r="Z806" s="128"/>
    </row>
    <row r="807" spans="1:26">
      <c r="A807" s="128"/>
      <c r="B807" s="128"/>
      <c r="C807" s="128"/>
      <c r="D807" s="164"/>
      <c r="E807" s="164"/>
      <c r="F807" s="128"/>
      <c r="G807" s="128"/>
      <c r="H807" s="128"/>
      <c r="I807" s="128"/>
      <c r="J807" s="138"/>
      <c r="K807" s="164"/>
      <c r="L807" s="164"/>
      <c r="M807" s="164"/>
      <c r="N807" s="164"/>
      <c r="O807" s="164"/>
      <c r="P807" s="164"/>
      <c r="Q807" s="164"/>
      <c r="R807" s="164"/>
      <c r="S807" s="164"/>
      <c r="T807" s="164"/>
      <c r="U807" s="164"/>
      <c r="V807" s="164"/>
      <c r="W807" s="164"/>
      <c r="X807" s="128"/>
      <c r="Y807" s="128"/>
      <c r="Z807" s="128"/>
    </row>
    <row r="808" spans="1:26">
      <c r="A808" s="128"/>
      <c r="B808" s="128"/>
      <c r="C808" s="128"/>
      <c r="D808" s="164"/>
      <c r="E808" s="164"/>
      <c r="F808" s="128"/>
      <c r="G808" s="128"/>
      <c r="H808" s="128"/>
      <c r="I808" s="128"/>
      <c r="J808" s="138"/>
      <c r="K808" s="164"/>
      <c r="L808" s="164"/>
      <c r="M808" s="164"/>
      <c r="N808" s="164"/>
      <c r="O808" s="164"/>
      <c r="P808" s="164"/>
      <c r="Q808" s="164"/>
      <c r="R808" s="164"/>
      <c r="S808" s="164"/>
      <c r="T808" s="164"/>
      <c r="U808" s="164"/>
      <c r="V808" s="164"/>
      <c r="W808" s="164"/>
      <c r="X808" s="128"/>
      <c r="Y808" s="128"/>
      <c r="Z808" s="128"/>
    </row>
    <row r="809" spans="1:26">
      <c r="A809" s="128"/>
      <c r="B809" s="128"/>
      <c r="C809" s="128"/>
      <c r="D809" s="164"/>
      <c r="E809" s="164"/>
      <c r="F809" s="128"/>
      <c r="G809" s="128"/>
      <c r="H809" s="128"/>
      <c r="I809" s="128"/>
      <c r="J809" s="138"/>
      <c r="K809" s="164"/>
      <c r="L809" s="164"/>
      <c r="M809" s="164"/>
      <c r="N809" s="164"/>
      <c r="O809" s="164"/>
      <c r="P809" s="164"/>
      <c r="Q809" s="164"/>
      <c r="R809" s="164"/>
      <c r="S809" s="164"/>
      <c r="T809" s="164"/>
      <c r="U809" s="164"/>
      <c r="V809" s="164"/>
      <c r="W809" s="164"/>
      <c r="X809" s="128"/>
      <c r="Y809" s="128"/>
      <c r="Z809" s="128"/>
    </row>
    <row r="810" spans="1:26">
      <c r="A810" s="128"/>
      <c r="B810" s="128"/>
      <c r="C810" s="128"/>
      <c r="D810" s="164"/>
      <c r="E810" s="164"/>
      <c r="F810" s="128"/>
      <c r="G810" s="128"/>
      <c r="H810" s="128"/>
      <c r="I810" s="128"/>
      <c r="J810" s="138"/>
      <c r="K810" s="164"/>
      <c r="L810" s="164"/>
      <c r="M810" s="164"/>
      <c r="N810" s="164"/>
      <c r="O810" s="164"/>
      <c r="P810" s="164"/>
      <c r="Q810" s="164"/>
      <c r="R810" s="164"/>
      <c r="S810" s="164"/>
      <c r="T810" s="164"/>
      <c r="U810" s="164"/>
      <c r="V810" s="164"/>
      <c r="W810" s="164"/>
      <c r="X810" s="128"/>
      <c r="Y810" s="128"/>
      <c r="Z810" s="128"/>
    </row>
    <row r="811" spans="1:26">
      <c r="A811" s="128"/>
      <c r="B811" s="128"/>
      <c r="C811" s="128"/>
      <c r="D811" s="164"/>
      <c r="E811" s="164"/>
      <c r="F811" s="128"/>
      <c r="G811" s="128"/>
      <c r="H811" s="128"/>
      <c r="I811" s="128"/>
      <c r="J811" s="138"/>
      <c r="K811" s="164"/>
      <c r="L811" s="164"/>
      <c r="M811" s="164"/>
      <c r="N811" s="164"/>
      <c r="O811" s="164"/>
      <c r="P811" s="164"/>
      <c r="Q811" s="164"/>
      <c r="R811" s="164"/>
      <c r="S811" s="164"/>
      <c r="T811" s="164"/>
      <c r="U811" s="164"/>
      <c r="V811" s="164"/>
      <c r="W811" s="164"/>
      <c r="X811" s="128"/>
      <c r="Y811" s="128"/>
      <c r="Z811" s="128"/>
    </row>
    <row r="812" spans="1:26">
      <c r="A812" s="128"/>
      <c r="B812" s="128"/>
      <c r="C812" s="128"/>
      <c r="D812" s="164"/>
      <c r="E812" s="164"/>
      <c r="F812" s="128"/>
      <c r="G812" s="128"/>
      <c r="H812" s="128"/>
      <c r="I812" s="128"/>
      <c r="J812" s="138"/>
      <c r="K812" s="164"/>
      <c r="L812" s="164"/>
      <c r="M812" s="164"/>
      <c r="N812" s="164"/>
      <c r="O812" s="164"/>
      <c r="P812" s="164"/>
      <c r="Q812" s="164"/>
      <c r="R812" s="164"/>
      <c r="S812" s="164"/>
      <c r="T812" s="164"/>
      <c r="U812" s="164"/>
      <c r="V812" s="164"/>
      <c r="W812" s="164"/>
      <c r="X812" s="128"/>
      <c r="Y812" s="128"/>
      <c r="Z812" s="128"/>
    </row>
    <row r="813" spans="1:26">
      <c r="A813" s="128"/>
      <c r="B813" s="128"/>
      <c r="C813" s="128"/>
      <c r="D813" s="164"/>
      <c r="E813" s="164"/>
      <c r="F813" s="128"/>
      <c r="G813" s="128"/>
      <c r="H813" s="128"/>
      <c r="I813" s="128"/>
      <c r="J813" s="138"/>
      <c r="K813" s="164"/>
      <c r="L813" s="164"/>
      <c r="M813" s="164"/>
      <c r="N813" s="164"/>
      <c r="O813" s="164"/>
      <c r="P813" s="164"/>
      <c r="Q813" s="164"/>
      <c r="R813" s="164"/>
      <c r="S813" s="164"/>
      <c r="T813" s="164"/>
      <c r="U813" s="164"/>
      <c r="V813" s="164"/>
      <c r="W813" s="164"/>
      <c r="X813" s="128"/>
      <c r="Y813" s="128"/>
      <c r="Z813" s="128"/>
    </row>
    <row r="814" spans="1:26">
      <c r="A814" s="128"/>
      <c r="B814" s="128"/>
      <c r="C814" s="128"/>
      <c r="D814" s="164"/>
      <c r="E814" s="164"/>
      <c r="F814" s="128"/>
      <c r="G814" s="128"/>
      <c r="H814" s="128"/>
      <c r="I814" s="128"/>
      <c r="J814" s="138"/>
      <c r="K814" s="164"/>
      <c r="L814" s="164"/>
      <c r="M814" s="164"/>
      <c r="N814" s="164"/>
      <c r="O814" s="164"/>
      <c r="P814" s="164"/>
      <c r="Q814" s="164"/>
      <c r="R814" s="164"/>
      <c r="S814" s="164"/>
      <c r="T814" s="164"/>
      <c r="U814" s="164"/>
      <c r="V814" s="164"/>
      <c r="W814" s="164"/>
      <c r="X814" s="128"/>
      <c r="Y814" s="128"/>
      <c r="Z814" s="128"/>
    </row>
    <row r="815" spans="1:26">
      <c r="A815" s="128"/>
      <c r="B815" s="128"/>
      <c r="C815" s="128"/>
      <c r="D815" s="164"/>
      <c r="E815" s="164"/>
      <c r="F815" s="128"/>
      <c r="G815" s="128"/>
      <c r="H815" s="128"/>
      <c r="I815" s="128"/>
      <c r="J815" s="138"/>
      <c r="K815" s="164"/>
      <c r="L815" s="164"/>
      <c r="M815" s="164"/>
      <c r="N815" s="164"/>
      <c r="O815" s="164"/>
      <c r="P815" s="164"/>
      <c r="Q815" s="164"/>
      <c r="R815" s="164"/>
      <c r="S815" s="164"/>
      <c r="T815" s="164"/>
      <c r="U815" s="164"/>
      <c r="V815" s="164"/>
      <c r="W815" s="164"/>
      <c r="X815" s="128"/>
      <c r="Y815" s="128"/>
      <c r="Z815" s="128"/>
    </row>
    <row r="816" spans="1:26">
      <c r="A816" s="128"/>
      <c r="B816" s="128"/>
      <c r="C816" s="128"/>
      <c r="D816" s="164"/>
      <c r="E816" s="164"/>
      <c r="F816" s="128"/>
      <c r="G816" s="128"/>
      <c r="H816" s="128"/>
      <c r="I816" s="128"/>
      <c r="J816" s="138"/>
      <c r="K816" s="164"/>
      <c r="L816" s="164"/>
      <c r="M816" s="164"/>
      <c r="N816" s="164"/>
      <c r="O816" s="164"/>
      <c r="P816" s="164"/>
      <c r="Q816" s="164"/>
      <c r="R816" s="164"/>
      <c r="S816" s="164"/>
      <c r="T816" s="164"/>
      <c r="U816" s="164"/>
      <c r="V816" s="164"/>
      <c r="W816" s="164"/>
      <c r="X816" s="128"/>
      <c r="Y816" s="128"/>
      <c r="Z816" s="128"/>
    </row>
    <row r="817" spans="1:26">
      <c r="A817" s="128"/>
      <c r="B817" s="128"/>
      <c r="C817" s="128"/>
      <c r="D817" s="164"/>
      <c r="E817" s="164"/>
      <c r="F817" s="128"/>
      <c r="G817" s="128"/>
      <c r="H817" s="128"/>
      <c r="I817" s="128"/>
      <c r="J817" s="138"/>
      <c r="K817" s="164"/>
      <c r="L817" s="164"/>
      <c r="M817" s="164"/>
      <c r="N817" s="164"/>
      <c r="O817" s="164"/>
      <c r="P817" s="164"/>
      <c r="Q817" s="164"/>
      <c r="R817" s="164"/>
      <c r="S817" s="164"/>
      <c r="T817" s="164"/>
      <c r="U817" s="164"/>
      <c r="V817" s="164"/>
      <c r="W817" s="164"/>
      <c r="X817" s="128"/>
      <c r="Y817" s="128"/>
      <c r="Z817" s="128"/>
    </row>
    <row r="818" spans="1:26">
      <c r="A818" s="128"/>
      <c r="B818" s="128"/>
      <c r="C818" s="128"/>
      <c r="D818" s="164"/>
      <c r="E818" s="164"/>
      <c r="F818" s="128"/>
      <c r="G818" s="128"/>
      <c r="H818" s="128"/>
      <c r="I818" s="128"/>
      <c r="J818" s="138"/>
      <c r="K818" s="164"/>
      <c r="L818" s="164"/>
      <c r="M818" s="164"/>
      <c r="N818" s="164"/>
      <c r="O818" s="164"/>
      <c r="P818" s="164"/>
      <c r="Q818" s="164"/>
      <c r="R818" s="164"/>
      <c r="S818" s="164"/>
      <c r="T818" s="164"/>
      <c r="U818" s="164"/>
      <c r="V818" s="164"/>
      <c r="W818" s="164"/>
      <c r="X818" s="128"/>
      <c r="Y818" s="128"/>
      <c r="Z818" s="128"/>
    </row>
    <row r="819" spans="1:26">
      <c r="A819" s="128"/>
      <c r="B819" s="128"/>
      <c r="C819" s="128"/>
      <c r="D819" s="164"/>
      <c r="E819" s="164"/>
      <c r="F819" s="128"/>
      <c r="G819" s="128"/>
      <c r="H819" s="128"/>
      <c r="I819" s="128"/>
      <c r="J819" s="138"/>
      <c r="K819" s="164"/>
      <c r="L819" s="164"/>
      <c r="M819" s="164"/>
      <c r="N819" s="164"/>
      <c r="O819" s="164"/>
      <c r="P819" s="164"/>
      <c r="Q819" s="164"/>
      <c r="R819" s="164"/>
      <c r="S819" s="164"/>
      <c r="T819" s="164"/>
      <c r="U819" s="164"/>
      <c r="V819" s="164"/>
      <c r="W819" s="164"/>
      <c r="X819" s="128"/>
      <c r="Y819" s="128"/>
      <c r="Z819" s="128"/>
    </row>
    <row r="820" spans="1:26">
      <c r="A820" s="128"/>
      <c r="B820" s="128"/>
      <c r="C820" s="128"/>
      <c r="D820" s="164"/>
      <c r="E820" s="164"/>
      <c r="F820" s="128"/>
      <c r="G820" s="128"/>
      <c r="H820" s="128"/>
      <c r="I820" s="128"/>
      <c r="J820" s="138"/>
      <c r="K820" s="164"/>
      <c r="L820" s="164"/>
      <c r="M820" s="164"/>
      <c r="N820" s="164"/>
      <c r="O820" s="164"/>
      <c r="P820" s="164"/>
      <c r="Q820" s="164"/>
      <c r="R820" s="164"/>
      <c r="S820" s="164"/>
      <c r="T820" s="164"/>
      <c r="U820" s="164"/>
      <c r="V820" s="164"/>
      <c r="W820" s="164"/>
      <c r="X820" s="128"/>
      <c r="Y820" s="128"/>
      <c r="Z820" s="128"/>
    </row>
    <row r="821" spans="1:26">
      <c r="A821" s="128"/>
      <c r="B821" s="128"/>
      <c r="C821" s="128"/>
      <c r="D821" s="164"/>
      <c r="E821" s="164"/>
      <c r="F821" s="128"/>
      <c r="G821" s="128"/>
      <c r="H821" s="128"/>
      <c r="I821" s="128"/>
      <c r="J821" s="138"/>
      <c r="K821" s="164"/>
      <c r="L821" s="164"/>
      <c r="M821" s="164"/>
      <c r="N821" s="164"/>
      <c r="O821" s="164"/>
      <c r="P821" s="164"/>
      <c r="Q821" s="164"/>
      <c r="R821" s="164"/>
      <c r="S821" s="164"/>
      <c r="T821" s="164"/>
      <c r="U821" s="164"/>
      <c r="V821" s="164"/>
      <c r="W821" s="164"/>
      <c r="X821" s="128"/>
      <c r="Y821" s="128"/>
      <c r="Z821" s="128"/>
    </row>
    <row r="822" spans="1:26">
      <c r="A822" s="128"/>
      <c r="B822" s="128"/>
      <c r="C822" s="128"/>
      <c r="D822" s="164"/>
      <c r="E822" s="164"/>
      <c r="F822" s="128"/>
      <c r="G822" s="128"/>
      <c r="H822" s="128"/>
      <c r="I822" s="128"/>
      <c r="J822" s="138"/>
      <c r="K822" s="164"/>
      <c r="L822" s="164"/>
      <c r="M822" s="164"/>
      <c r="N822" s="164"/>
      <c r="O822" s="164"/>
      <c r="P822" s="164"/>
      <c r="Q822" s="164"/>
      <c r="R822" s="164"/>
      <c r="S822" s="164"/>
      <c r="T822" s="164"/>
      <c r="U822" s="164"/>
      <c r="V822" s="164"/>
      <c r="W822" s="164"/>
      <c r="X822" s="128"/>
      <c r="Y822" s="128"/>
      <c r="Z822" s="128"/>
    </row>
    <row r="823" spans="1:26">
      <c r="A823" s="128"/>
      <c r="B823" s="128"/>
      <c r="C823" s="128"/>
      <c r="D823" s="164"/>
      <c r="E823" s="164"/>
      <c r="F823" s="128"/>
      <c r="G823" s="128"/>
      <c r="H823" s="128"/>
      <c r="I823" s="128"/>
      <c r="J823" s="138"/>
      <c r="K823" s="164"/>
      <c r="L823" s="164"/>
      <c r="M823" s="164"/>
      <c r="N823" s="164"/>
      <c r="O823" s="164"/>
      <c r="P823" s="164"/>
      <c r="Q823" s="164"/>
      <c r="R823" s="164"/>
      <c r="S823" s="164"/>
      <c r="T823" s="164"/>
      <c r="U823" s="164"/>
      <c r="V823" s="164"/>
      <c r="W823" s="164"/>
      <c r="X823" s="128"/>
      <c r="Y823" s="128"/>
      <c r="Z823" s="128"/>
    </row>
    <row r="824" spans="1:26">
      <c r="A824" s="128"/>
      <c r="B824" s="128"/>
      <c r="C824" s="128"/>
      <c r="D824" s="164"/>
      <c r="E824" s="164"/>
      <c r="F824" s="128"/>
      <c r="G824" s="128"/>
      <c r="H824" s="128"/>
      <c r="I824" s="128"/>
      <c r="J824" s="138"/>
      <c r="K824" s="164"/>
      <c r="L824" s="164"/>
      <c r="M824" s="164"/>
      <c r="N824" s="164"/>
      <c r="O824" s="164"/>
      <c r="P824" s="164"/>
      <c r="Q824" s="164"/>
      <c r="R824" s="164"/>
      <c r="S824" s="164"/>
      <c r="T824" s="164"/>
      <c r="U824" s="164"/>
      <c r="V824" s="164"/>
      <c r="W824" s="164"/>
      <c r="X824" s="128"/>
      <c r="Y824" s="128"/>
      <c r="Z824" s="128"/>
    </row>
    <row r="825" spans="1:26">
      <c r="A825" s="128"/>
      <c r="B825" s="128"/>
      <c r="C825" s="128"/>
      <c r="D825" s="164"/>
      <c r="E825" s="164"/>
      <c r="F825" s="128"/>
      <c r="G825" s="128"/>
      <c r="H825" s="128"/>
      <c r="I825" s="128"/>
      <c r="J825" s="138"/>
      <c r="K825" s="164"/>
      <c r="L825" s="164"/>
      <c r="M825" s="164"/>
      <c r="N825" s="164"/>
      <c r="O825" s="164"/>
      <c r="P825" s="164"/>
      <c r="Q825" s="164"/>
      <c r="R825" s="164"/>
      <c r="S825" s="164"/>
      <c r="T825" s="164"/>
      <c r="U825" s="164"/>
      <c r="V825" s="164"/>
      <c r="W825" s="164"/>
      <c r="X825" s="128"/>
      <c r="Y825" s="128"/>
      <c r="Z825" s="128"/>
    </row>
    <row r="826" spans="1:26">
      <c r="A826" s="128"/>
      <c r="B826" s="128"/>
      <c r="C826" s="128"/>
      <c r="D826" s="164"/>
      <c r="E826" s="164"/>
      <c r="F826" s="128"/>
      <c r="G826" s="128"/>
      <c r="H826" s="128"/>
      <c r="I826" s="128"/>
      <c r="J826" s="138"/>
      <c r="K826" s="164"/>
      <c r="L826" s="164"/>
      <c r="M826" s="164"/>
      <c r="N826" s="164"/>
      <c r="O826" s="164"/>
      <c r="P826" s="164"/>
      <c r="Q826" s="164"/>
      <c r="R826" s="164"/>
      <c r="S826" s="164"/>
      <c r="T826" s="164"/>
      <c r="U826" s="164"/>
      <c r="V826" s="164"/>
      <c r="W826" s="164"/>
      <c r="X826" s="128"/>
      <c r="Y826" s="128"/>
      <c r="Z826" s="128"/>
    </row>
    <row r="827" spans="1:26">
      <c r="A827" s="128"/>
      <c r="B827" s="128"/>
      <c r="C827" s="128"/>
      <c r="D827" s="164"/>
      <c r="E827" s="164"/>
      <c r="F827" s="128"/>
      <c r="G827" s="128"/>
      <c r="H827" s="128"/>
      <c r="I827" s="128"/>
      <c r="J827" s="138"/>
      <c r="K827" s="164"/>
      <c r="L827" s="164"/>
      <c r="M827" s="164"/>
      <c r="N827" s="164"/>
      <c r="O827" s="164"/>
      <c r="P827" s="164"/>
      <c r="Q827" s="164"/>
      <c r="R827" s="164"/>
      <c r="S827" s="164"/>
      <c r="T827" s="164"/>
      <c r="U827" s="164"/>
      <c r="V827" s="164"/>
      <c r="W827" s="164"/>
      <c r="X827" s="128"/>
      <c r="Y827" s="128"/>
      <c r="Z827" s="128"/>
    </row>
    <row r="828" spans="1:26">
      <c r="A828" s="128"/>
      <c r="B828" s="128"/>
      <c r="C828" s="128"/>
      <c r="D828" s="164"/>
      <c r="E828" s="164"/>
      <c r="F828" s="128"/>
      <c r="G828" s="128"/>
      <c r="H828" s="128"/>
      <c r="I828" s="128"/>
      <c r="J828" s="138"/>
      <c r="K828" s="164"/>
      <c r="L828" s="164"/>
      <c r="M828" s="164"/>
      <c r="N828" s="164"/>
      <c r="O828" s="164"/>
      <c r="P828" s="164"/>
      <c r="Q828" s="164"/>
      <c r="R828" s="164"/>
      <c r="S828" s="164"/>
      <c r="T828" s="164"/>
      <c r="U828" s="164"/>
      <c r="V828" s="164"/>
      <c r="W828" s="164"/>
      <c r="X828" s="128"/>
      <c r="Y828" s="128"/>
      <c r="Z828" s="128"/>
    </row>
    <row r="829" spans="1:26">
      <c r="A829" s="128"/>
      <c r="B829" s="128"/>
      <c r="C829" s="128"/>
      <c r="D829" s="164"/>
      <c r="E829" s="164"/>
      <c r="F829" s="128"/>
      <c r="G829" s="128"/>
      <c r="H829" s="128"/>
      <c r="I829" s="128"/>
      <c r="J829" s="138"/>
      <c r="K829" s="164"/>
      <c r="L829" s="164"/>
      <c r="M829" s="164"/>
      <c r="N829" s="164"/>
      <c r="O829" s="164"/>
      <c r="P829" s="164"/>
      <c r="Q829" s="164"/>
      <c r="R829" s="164"/>
      <c r="S829" s="164"/>
      <c r="T829" s="164"/>
      <c r="U829" s="164"/>
      <c r="V829" s="164"/>
      <c r="W829" s="164"/>
      <c r="X829" s="128"/>
      <c r="Y829" s="128"/>
      <c r="Z829" s="128"/>
    </row>
    <row r="830" spans="1:26">
      <c r="A830" s="128"/>
      <c r="B830" s="128"/>
      <c r="C830" s="128"/>
      <c r="D830" s="164"/>
      <c r="E830" s="164"/>
      <c r="F830" s="128"/>
      <c r="G830" s="128"/>
      <c r="H830" s="128"/>
      <c r="I830" s="128"/>
      <c r="J830" s="138"/>
      <c r="K830" s="164"/>
      <c r="L830" s="164"/>
      <c r="M830" s="164"/>
      <c r="N830" s="164"/>
      <c r="O830" s="164"/>
      <c r="P830" s="164"/>
      <c r="Q830" s="164"/>
      <c r="R830" s="164"/>
      <c r="S830" s="164"/>
      <c r="T830" s="164"/>
      <c r="U830" s="164"/>
      <c r="V830" s="164"/>
      <c r="W830" s="164"/>
      <c r="X830" s="128"/>
      <c r="Y830" s="128"/>
      <c r="Z830" s="128"/>
    </row>
    <row r="831" spans="1:26">
      <c r="A831" s="128"/>
      <c r="B831" s="128"/>
      <c r="C831" s="128"/>
      <c r="D831" s="164"/>
      <c r="E831" s="164"/>
      <c r="F831" s="128"/>
      <c r="G831" s="128"/>
      <c r="H831" s="128"/>
      <c r="I831" s="128"/>
      <c r="J831" s="138"/>
      <c r="K831" s="164"/>
      <c r="L831" s="164"/>
      <c r="M831" s="164"/>
      <c r="N831" s="164"/>
      <c r="O831" s="164"/>
      <c r="P831" s="164"/>
      <c r="Q831" s="164"/>
      <c r="R831" s="164"/>
      <c r="S831" s="164"/>
      <c r="T831" s="164"/>
      <c r="U831" s="164"/>
      <c r="V831" s="164"/>
      <c r="W831" s="164"/>
      <c r="X831" s="128"/>
      <c r="Y831" s="128"/>
      <c r="Z831" s="128"/>
    </row>
    <row r="832" spans="1:26">
      <c r="A832" s="128"/>
      <c r="B832" s="128"/>
      <c r="C832" s="128"/>
      <c r="D832" s="164"/>
      <c r="E832" s="164"/>
      <c r="F832" s="128"/>
      <c r="G832" s="128"/>
      <c r="H832" s="128"/>
      <c r="I832" s="128"/>
      <c r="J832" s="138"/>
      <c r="K832" s="164"/>
      <c r="L832" s="164"/>
      <c r="M832" s="164"/>
      <c r="N832" s="164"/>
      <c r="O832" s="164"/>
      <c r="P832" s="164"/>
      <c r="Q832" s="164"/>
      <c r="R832" s="164"/>
      <c r="S832" s="164"/>
      <c r="T832" s="164"/>
      <c r="U832" s="164"/>
      <c r="V832" s="164"/>
      <c r="W832" s="164"/>
      <c r="X832" s="128"/>
      <c r="Y832" s="128"/>
      <c r="Z832" s="128"/>
    </row>
    <row r="833" spans="1:26">
      <c r="A833" s="128"/>
      <c r="B833" s="128"/>
      <c r="C833" s="128"/>
      <c r="D833" s="164"/>
      <c r="E833" s="164"/>
      <c r="F833" s="128"/>
      <c r="G833" s="128"/>
      <c r="H833" s="128"/>
      <c r="I833" s="128"/>
      <c r="J833" s="138"/>
      <c r="K833" s="164"/>
      <c r="L833" s="164"/>
      <c r="M833" s="164"/>
      <c r="N833" s="164"/>
      <c r="O833" s="164"/>
      <c r="P833" s="164"/>
      <c r="Q833" s="164"/>
      <c r="R833" s="164"/>
      <c r="S833" s="164"/>
      <c r="T833" s="164"/>
      <c r="U833" s="164"/>
      <c r="V833" s="164"/>
      <c r="W833" s="164"/>
      <c r="X833" s="128"/>
      <c r="Y833" s="128"/>
      <c r="Z833" s="128"/>
    </row>
    <row r="834" spans="1:26">
      <c r="A834" s="128"/>
      <c r="B834" s="128"/>
      <c r="C834" s="128"/>
      <c r="D834" s="164"/>
      <c r="E834" s="164"/>
      <c r="F834" s="128"/>
      <c r="G834" s="128"/>
      <c r="H834" s="128"/>
      <c r="I834" s="128"/>
      <c r="J834" s="138"/>
      <c r="K834" s="164"/>
      <c r="L834" s="164"/>
      <c r="M834" s="164"/>
      <c r="N834" s="164"/>
      <c r="O834" s="164"/>
      <c r="P834" s="164"/>
      <c r="Q834" s="164"/>
      <c r="R834" s="164"/>
      <c r="S834" s="164"/>
      <c r="T834" s="164"/>
      <c r="U834" s="164"/>
      <c r="V834" s="164"/>
      <c r="W834" s="164"/>
      <c r="X834" s="128"/>
      <c r="Y834" s="128"/>
      <c r="Z834" s="128"/>
    </row>
    <row r="835" spans="1:26">
      <c r="A835" s="128"/>
      <c r="B835" s="128"/>
      <c r="C835" s="128"/>
      <c r="D835" s="164"/>
      <c r="E835" s="164"/>
      <c r="F835" s="128"/>
      <c r="G835" s="128"/>
      <c r="H835" s="128"/>
      <c r="I835" s="128"/>
      <c r="J835" s="138"/>
      <c r="K835" s="164"/>
      <c r="L835" s="164"/>
      <c r="M835" s="164"/>
      <c r="N835" s="164"/>
      <c r="O835" s="164"/>
      <c r="P835" s="164"/>
      <c r="Q835" s="164"/>
      <c r="R835" s="164"/>
      <c r="S835" s="164"/>
      <c r="T835" s="164"/>
      <c r="U835" s="164"/>
      <c r="V835" s="164"/>
      <c r="W835" s="164"/>
      <c r="X835" s="128"/>
      <c r="Y835" s="128"/>
      <c r="Z835" s="128"/>
    </row>
    <row r="836" spans="1:26">
      <c r="A836" s="128"/>
      <c r="B836" s="128"/>
      <c r="C836" s="128"/>
      <c r="D836" s="164"/>
      <c r="E836" s="164"/>
      <c r="F836" s="128"/>
      <c r="G836" s="128"/>
      <c r="H836" s="128"/>
      <c r="I836" s="128"/>
      <c r="J836" s="138"/>
      <c r="K836" s="164"/>
      <c r="L836" s="164"/>
      <c r="M836" s="164"/>
      <c r="N836" s="164"/>
      <c r="O836" s="164"/>
      <c r="P836" s="164"/>
      <c r="Q836" s="164"/>
      <c r="R836" s="164"/>
      <c r="S836" s="164"/>
      <c r="T836" s="164"/>
      <c r="U836" s="164"/>
      <c r="V836" s="164"/>
      <c r="W836" s="164"/>
      <c r="X836" s="128"/>
      <c r="Y836" s="128"/>
      <c r="Z836" s="128"/>
    </row>
    <row r="837" spans="1:26">
      <c r="A837" s="128"/>
      <c r="B837" s="128"/>
      <c r="C837" s="128"/>
      <c r="D837" s="164"/>
      <c r="E837" s="164"/>
      <c r="F837" s="128"/>
      <c r="G837" s="128"/>
      <c r="H837" s="128"/>
      <c r="I837" s="128"/>
      <c r="J837" s="138"/>
      <c r="K837" s="164"/>
      <c r="L837" s="164"/>
      <c r="M837" s="164"/>
      <c r="N837" s="164"/>
      <c r="O837" s="164"/>
      <c r="P837" s="164"/>
      <c r="Q837" s="164"/>
      <c r="R837" s="164"/>
      <c r="S837" s="164"/>
      <c r="T837" s="164"/>
      <c r="U837" s="164"/>
      <c r="V837" s="164"/>
      <c r="W837" s="164"/>
      <c r="X837" s="128"/>
      <c r="Y837" s="128"/>
      <c r="Z837" s="128"/>
    </row>
    <row r="838" spans="1:26">
      <c r="A838" s="128"/>
      <c r="B838" s="128"/>
      <c r="C838" s="128"/>
      <c r="D838" s="164"/>
      <c r="E838" s="164"/>
      <c r="F838" s="128"/>
      <c r="G838" s="128"/>
      <c r="H838" s="128"/>
      <c r="I838" s="128"/>
      <c r="J838" s="138"/>
      <c r="K838" s="164"/>
      <c r="L838" s="164"/>
      <c r="M838" s="164"/>
      <c r="N838" s="164"/>
      <c r="O838" s="164"/>
      <c r="P838" s="164"/>
      <c r="Q838" s="164"/>
      <c r="R838" s="164"/>
      <c r="S838" s="164"/>
      <c r="T838" s="164"/>
      <c r="U838" s="164"/>
      <c r="V838" s="164"/>
      <c r="W838" s="164"/>
      <c r="X838" s="128"/>
      <c r="Y838" s="128"/>
      <c r="Z838" s="128"/>
    </row>
    <row r="839" spans="1:26">
      <c r="A839" s="128"/>
      <c r="B839" s="128"/>
      <c r="C839" s="128"/>
      <c r="D839" s="164"/>
      <c r="E839" s="164"/>
      <c r="F839" s="128"/>
      <c r="G839" s="128"/>
      <c r="H839" s="128"/>
      <c r="I839" s="128"/>
      <c r="J839" s="138"/>
      <c r="K839" s="164"/>
      <c r="L839" s="164"/>
      <c r="M839" s="164"/>
      <c r="N839" s="164"/>
      <c r="O839" s="164"/>
      <c r="P839" s="164"/>
      <c r="Q839" s="164"/>
      <c r="R839" s="164"/>
      <c r="S839" s="164"/>
      <c r="T839" s="164"/>
      <c r="U839" s="164"/>
      <c r="V839" s="164"/>
      <c r="W839" s="164"/>
      <c r="X839" s="128"/>
      <c r="Y839" s="128"/>
      <c r="Z839" s="128"/>
    </row>
    <row r="840" spans="1:26">
      <c r="A840" s="128"/>
      <c r="B840" s="128"/>
      <c r="C840" s="128"/>
      <c r="D840" s="164"/>
      <c r="E840" s="164"/>
      <c r="F840" s="128"/>
      <c r="G840" s="128"/>
      <c r="H840" s="128"/>
      <c r="I840" s="128"/>
      <c r="J840" s="138"/>
      <c r="K840" s="164"/>
      <c r="L840" s="164"/>
      <c r="M840" s="164"/>
      <c r="N840" s="164"/>
      <c r="O840" s="164"/>
      <c r="P840" s="164"/>
      <c r="Q840" s="164"/>
      <c r="R840" s="164"/>
      <c r="S840" s="164"/>
      <c r="T840" s="164"/>
      <c r="U840" s="164"/>
      <c r="V840" s="164"/>
      <c r="W840" s="164"/>
      <c r="X840" s="128"/>
      <c r="Y840" s="128"/>
      <c r="Z840" s="128"/>
    </row>
    <row r="841" spans="1:26">
      <c r="A841" s="128"/>
      <c r="B841" s="128"/>
      <c r="C841" s="128"/>
      <c r="D841" s="164"/>
      <c r="E841" s="164"/>
      <c r="F841" s="128"/>
      <c r="G841" s="128"/>
      <c r="H841" s="128"/>
      <c r="I841" s="128"/>
      <c r="J841" s="138"/>
      <c r="K841" s="164"/>
      <c r="L841" s="164"/>
      <c r="M841" s="164"/>
      <c r="N841" s="164"/>
      <c r="O841" s="164"/>
      <c r="P841" s="164"/>
      <c r="Q841" s="164"/>
      <c r="R841" s="164"/>
      <c r="S841" s="164"/>
      <c r="T841" s="164"/>
      <c r="U841" s="164"/>
      <c r="V841" s="164"/>
      <c r="W841" s="164"/>
      <c r="X841" s="128"/>
      <c r="Y841" s="128"/>
      <c r="Z841" s="128"/>
    </row>
    <row r="842" spans="1:26">
      <c r="A842" s="128"/>
      <c r="B842" s="128"/>
      <c r="C842" s="128"/>
      <c r="D842" s="164"/>
      <c r="E842" s="164"/>
      <c r="F842" s="128"/>
      <c r="G842" s="128"/>
      <c r="H842" s="128"/>
      <c r="I842" s="128"/>
      <c r="J842" s="138"/>
      <c r="K842" s="164"/>
      <c r="L842" s="164"/>
      <c r="M842" s="164"/>
      <c r="N842" s="164"/>
      <c r="O842" s="164"/>
      <c r="P842" s="164"/>
      <c r="Q842" s="164"/>
      <c r="R842" s="164"/>
      <c r="S842" s="164"/>
      <c r="T842" s="164"/>
      <c r="U842" s="164"/>
      <c r="V842" s="164"/>
      <c r="W842" s="164"/>
      <c r="X842" s="128"/>
      <c r="Y842" s="128"/>
      <c r="Z842" s="128"/>
    </row>
    <row r="843" spans="1:26">
      <c r="A843" s="128"/>
      <c r="B843" s="128"/>
      <c r="C843" s="128"/>
      <c r="D843" s="164"/>
      <c r="E843" s="164"/>
      <c r="F843" s="128"/>
      <c r="G843" s="128"/>
      <c r="H843" s="128"/>
      <c r="I843" s="128"/>
      <c r="J843" s="138"/>
      <c r="K843" s="164"/>
      <c r="L843" s="164"/>
      <c r="M843" s="164"/>
      <c r="N843" s="164"/>
      <c r="O843" s="164"/>
      <c r="P843" s="164"/>
      <c r="Q843" s="164"/>
      <c r="R843" s="164"/>
      <c r="S843" s="164"/>
      <c r="T843" s="164"/>
      <c r="U843" s="164"/>
      <c r="V843" s="164"/>
      <c r="W843" s="164"/>
      <c r="X843" s="128"/>
      <c r="Y843" s="128"/>
      <c r="Z843" s="128"/>
    </row>
    <row r="844" spans="1:26">
      <c r="A844" s="128"/>
      <c r="B844" s="128"/>
      <c r="C844" s="128"/>
      <c r="D844" s="164"/>
      <c r="E844" s="164"/>
      <c r="F844" s="128"/>
      <c r="G844" s="128"/>
      <c r="H844" s="128"/>
      <c r="I844" s="128"/>
      <c r="J844" s="138"/>
      <c r="K844" s="164"/>
      <c r="L844" s="164"/>
      <c r="M844" s="164"/>
      <c r="N844" s="164"/>
      <c r="O844" s="164"/>
      <c r="P844" s="164"/>
      <c r="Q844" s="164"/>
      <c r="R844" s="164"/>
      <c r="S844" s="164"/>
      <c r="T844" s="164"/>
      <c r="U844" s="164"/>
      <c r="V844" s="164"/>
      <c r="W844" s="164"/>
      <c r="X844" s="128"/>
      <c r="Y844" s="128"/>
      <c r="Z844" s="128"/>
    </row>
    <row r="845" spans="1:26">
      <c r="A845" s="128"/>
      <c r="B845" s="128"/>
      <c r="C845" s="128"/>
      <c r="D845" s="164"/>
      <c r="E845" s="164"/>
      <c r="F845" s="128"/>
      <c r="G845" s="128"/>
      <c r="H845" s="128"/>
      <c r="I845" s="128"/>
      <c r="J845" s="138"/>
      <c r="K845" s="164"/>
      <c r="L845" s="164"/>
      <c r="M845" s="164"/>
      <c r="N845" s="164"/>
      <c r="O845" s="164"/>
      <c r="P845" s="164"/>
      <c r="Q845" s="164"/>
      <c r="R845" s="164"/>
      <c r="S845" s="164"/>
      <c r="T845" s="164"/>
      <c r="U845" s="164"/>
      <c r="V845" s="164"/>
      <c r="W845" s="164"/>
      <c r="X845" s="128"/>
      <c r="Y845" s="128"/>
      <c r="Z845" s="128"/>
    </row>
    <row r="846" spans="1:26">
      <c r="A846" s="128"/>
      <c r="B846" s="128"/>
      <c r="C846" s="128"/>
      <c r="D846" s="164"/>
      <c r="E846" s="164"/>
      <c r="F846" s="128"/>
      <c r="G846" s="128"/>
      <c r="H846" s="128"/>
      <c r="I846" s="128"/>
      <c r="J846" s="138"/>
      <c r="K846" s="164"/>
      <c r="L846" s="164"/>
      <c r="M846" s="164"/>
      <c r="N846" s="164"/>
      <c r="O846" s="164"/>
      <c r="P846" s="164"/>
      <c r="Q846" s="164"/>
      <c r="R846" s="164"/>
      <c r="S846" s="164"/>
      <c r="T846" s="164"/>
      <c r="U846" s="164"/>
      <c r="V846" s="164"/>
      <c r="W846" s="164"/>
      <c r="X846" s="128"/>
      <c r="Y846" s="128"/>
      <c r="Z846" s="128"/>
    </row>
    <row r="847" spans="1:26">
      <c r="A847" s="128"/>
      <c r="B847" s="128"/>
      <c r="C847" s="128"/>
      <c r="D847" s="164"/>
      <c r="E847" s="164"/>
      <c r="F847" s="128"/>
      <c r="G847" s="128"/>
      <c r="H847" s="128"/>
      <c r="I847" s="128"/>
      <c r="J847" s="138"/>
      <c r="K847" s="164"/>
      <c r="L847" s="164"/>
      <c r="M847" s="164"/>
      <c r="N847" s="164"/>
      <c r="O847" s="164"/>
      <c r="P847" s="164"/>
      <c r="Q847" s="164"/>
      <c r="R847" s="164"/>
      <c r="S847" s="164"/>
      <c r="T847" s="164"/>
      <c r="U847" s="164"/>
      <c r="V847" s="164"/>
      <c r="W847" s="164"/>
      <c r="X847" s="128"/>
      <c r="Y847" s="128"/>
      <c r="Z847" s="128"/>
    </row>
    <row r="848" spans="1:26">
      <c r="A848" s="128"/>
      <c r="B848" s="128"/>
      <c r="C848" s="128"/>
      <c r="D848" s="164"/>
      <c r="E848" s="164"/>
      <c r="F848" s="128"/>
      <c r="G848" s="128"/>
      <c r="H848" s="128"/>
      <c r="I848" s="128"/>
      <c r="J848" s="138"/>
      <c r="K848" s="164"/>
      <c r="L848" s="164"/>
      <c r="M848" s="164"/>
      <c r="N848" s="164"/>
      <c r="O848" s="164"/>
      <c r="P848" s="164"/>
      <c r="Q848" s="164"/>
      <c r="R848" s="164"/>
      <c r="S848" s="164"/>
      <c r="T848" s="164"/>
      <c r="U848" s="164"/>
      <c r="V848" s="164"/>
      <c r="W848" s="164"/>
      <c r="X848" s="128"/>
      <c r="Y848" s="128"/>
      <c r="Z848" s="128"/>
    </row>
    <row r="849" spans="1:26">
      <c r="A849" s="128"/>
      <c r="B849" s="128"/>
      <c r="C849" s="128"/>
      <c r="D849" s="164"/>
      <c r="E849" s="164"/>
      <c r="F849" s="128"/>
      <c r="G849" s="128"/>
      <c r="H849" s="128"/>
      <c r="I849" s="128"/>
      <c r="J849" s="138"/>
      <c r="K849" s="164"/>
      <c r="L849" s="164"/>
      <c r="M849" s="164"/>
      <c r="N849" s="164"/>
      <c r="O849" s="164"/>
      <c r="P849" s="164"/>
      <c r="Q849" s="164"/>
      <c r="R849" s="164"/>
      <c r="S849" s="164"/>
      <c r="T849" s="164"/>
      <c r="U849" s="164"/>
      <c r="V849" s="164"/>
      <c r="W849" s="164"/>
      <c r="X849" s="128"/>
      <c r="Y849" s="128"/>
      <c r="Z849" s="128"/>
    </row>
    <row r="850" spans="1:26">
      <c r="A850" s="128"/>
      <c r="B850" s="128"/>
      <c r="C850" s="128"/>
      <c r="D850" s="164"/>
      <c r="E850" s="164"/>
      <c r="F850" s="128"/>
      <c r="G850" s="128"/>
      <c r="H850" s="128"/>
      <c r="I850" s="128"/>
      <c r="J850" s="138"/>
      <c r="K850" s="164"/>
      <c r="L850" s="164"/>
      <c r="M850" s="164"/>
      <c r="N850" s="164"/>
      <c r="O850" s="164"/>
      <c r="P850" s="164"/>
      <c r="Q850" s="164"/>
      <c r="R850" s="164"/>
      <c r="S850" s="164"/>
      <c r="T850" s="164"/>
      <c r="U850" s="164"/>
      <c r="V850" s="164"/>
      <c r="W850" s="164"/>
      <c r="X850" s="128"/>
      <c r="Y850" s="128"/>
      <c r="Z850" s="128"/>
    </row>
    <row r="851" spans="1:26">
      <c r="A851" s="128"/>
      <c r="B851" s="128"/>
      <c r="C851" s="128"/>
      <c r="D851" s="164"/>
      <c r="E851" s="164"/>
      <c r="F851" s="128"/>
      <c r="G851" s="128"/>
      <c r="H851" s="128"/>
      <c r="I851" s="128"/>
      <c r="J851" s="138"/>
      <c r="K851" s="164"/>
      <c r="L851" s="164"/>
      <c r="M851" s="164"/>
      <c r="N851" s="164"/>
      <c r="O851" s="164"/>
      <c r="P851" s="164"/>
      <c r="Q851" s="164"/>
      <c r="R851" s="164"/>
      <c r="S851" s="164"/>
      <c r="T851" s="164"/>
      <c r="U851" s="164"/>
      <c r="V851" s="164"/>
      <c r="W851" s="164"/>
      <c r="X851" s="128"/>
      <c r="Y851" s="128"/>
      <c r="Z851" s="128"/>
    </row>
    <row r="852" spans="1:26">
      <c r="A852" s="128"/>
      <c r="B852" s="128"/>
      <c r="C852" s="128"/>
      <c r="D852" s="164"/>
      <c r="E852" s="164"/>
      <c r="F852" s="128"/>
      <c r="G852" s="128"/>
      <c r="H852" s="128"/>
      <c r="I852" s="128"/>
      <c r="J852" s="138"/>
      <c r="K852" s="164"/>
      <c r="L852" s="164"/>
      <c r="M852" s="164"/>
      <c r="N852" s="164"/>
      <c r="O852" s="164"/>
      <c r="P852" s="164"/>
      <c r="Q852" s="164"/>
      <c r="R852" s="164"/>
      <c r="S852" s="164"/>
      <c r="T852" s="164"/>
      <c r="U852" s="164"/>
      <c r="V852" s="164"/>
      <c r="W852" s="164"/>
      <c r="X852" s="128"/>
      <c r="Y852" s="128"/>
      <c r="Z852" s="128"/>
    </row>
    <row r="853" spans="1:26">
      <c r="A853" s="128"/>
      <c r="B853" s="128"/>
      <c r="C853" s="128"/>
      <c r="D853" s="164"/>
      <c r="E853" s="164"/>
      <c r="F853" s="128"/>
      <c r="G853" s="128"/>
      <c r="H853" s="128"/>
      <c r="I853" s="128"/>
      <c r="J853" s="138"/>
      <c r="K853" s="164"/>
      <c r="L853" s="164"/>
      <c r="M853" s="164"/>
      <c r="N853" s="164"/>
      <c r="O853" s="164"/>
      <c r="P853" s="164"/>
      <c r="Q853" s="164"/>
      <c r="R853" s="164"/>
      <c r="S853" s="164"/>
      <c r="T853" s="164"/>
      <c r="U853" s="164"/>
      <c r="V853" s="164"/>
      <c r="W853" s="164"/>
      <c r="X853" s="128"/>
      <c r="Y853" s="128"/>
      <c r="Z853" s="128"/>
    </row>
    <row r="854" spans="1:26">
      <c r="A854" s="128"/>
      <c r="B854" s="128"/>
      <c r="C854" s="128"/>
      <c r="D854" s="164"/>
      <c r="E854" s="164"/>
      <c r="F854" s="128"/>
      <c r="G854" s="128"/>
      <c r="H854" s="128"/>
      <c r="I854" s="128"/>
      <c r="J854" s="138"/>
      <c r="K854" s="164"/>
      <c r="L854" s="164"/>
      <c r="M854" s="164"/>
      <c r="N854" s="164"/>
      <c r="O854" s="164"/>
      <c r="P854" s="164"/>
      <c r="Q854" s="164"/>
      <c r="R854" s="164"/>
      <c r="S854" s="164"/>
      <c r="T854" s="164"/>
      <c r="U854" s="164"/>
      <c r="V854" s="164"/>
      <c r="W854" s="164"/>
      <c r="X854" s="128"/>
      <c r="Y854" s="128"/>
      <c r="Z854" s="128"/>
    </row>
    <row r="855" spans="1:26">
      <c r="A855" s="128"/>
      <c r="B855" s="128"/>
      <c r="C855" s="128"/>
      <c r="D855" s="164"/>
      <c r="E855" s="164"/>
      <c r="F855" s="128"/>
      <c r="G855" s="128"/>
      <c r="H855" s="128"/>
      <c r="I855" s="128"/>
      <c r="J855" s="138"/>
      <c r="K855" s="164"/>
      <c r="L855" s="164"/>
      <c r="M855" s="164"/>
      <c r="N855" s="164"/>
      <c r="O855" s="164"/>
      <c r="P855" s="164"/>
      <c r="Q855" s="164"/>
      <c r="R855" s="164"/>
      <c r="S855" s="164"/>
      <c r="T855" s="164"/>
      <c r="U855" s="164"/>
      <c r="V855" s="164"/>
      <c r="W855" s="164"/>
      <c r="X855" s="128"/>
      <c r="Y855" s="128"/>
      <c r="Z855" s="128"/>
    </row>
    <row r="856" spans="1:26">
      <c r="A856" s="128"/>
      <c r="B856" s="128"/>
      <c r="C856" s="128"/>
      <c r="D856" s="164"/>
      <c r="E856" s="164"/>
      <c r="F856" s="128"/>
      <c r="G856" s="128"/>
      <c r="H856" s="128"/>
      <c r="I856" s="128"/>
      <c r="J856" s="138"/>
      <c r="K856" s="164"/>
      <c r="L856" s="164"/>
      <c r="M856" s="164"/>
      <c r="N856" s="164"/>
      <c r="O856" s="164"/>
      <c r="P856" s="164"/>
      <c r="Q856" s="164"/>
      <c r="R856" s="164"/>
      <c r="S856" s="164"/>
      <c r="T856" s="164"/>
      <c r="U856" s="164"/>
      <c r="V856" s="164"/>
      <c r="W856" s="164"/>
      <c r="X856" s="128"/>
      <c r="Y856" s="128"/>
      <c r="Z856" s="128"/>
    </row>
    <row r="857" spans="1:26">
      <c r="A857" s="128"/>
      <c r="B857" s="128"/>
      <c r="C857" s="128"/>
      <c r="D857" s="164"/>
      <c r="E857" s="164"/>
      <c r="F857" s="128"/>
      <c r="G857" s="128"/>
      <c r="H857" s="128"/>
      <c r="I857" s="128"/>
      <c r="J857" s="138"/>
      <c r="K857" s="164"/>
      <c r="L857" s="164"/>
      <c r="M857" s="164"/>
      <c r="N857" s="164"/>
      <c r="O857" s="164"/>
      <c r="P857" s="164"/>
      <c r="Q857" s="164"/>
      <c r="R857" s="164"/>
      <c r="S857" s="164"/>
      <c r="T857" s="164"/>
      <c r="U857" s="164"/>
      <c r="V857" s="164"/>
      <c r="W857" s="164"/>
      <c r="X857" s="128"/>
      <c r="Y857" s="128"/>
      <c r="Z857" s="128"/>
    </row>
    <row r="858" spans="1:26">
      <c r="A858" s="128"/>
      <c r="B858" s="128"/>
      <c r="C858" s="128"/>
      <c r="D858" s="164"/>
      <c r="E858" s="164"/>
      <c r="F858" s="128"/>
      <c r="G858" s="128"/>
      <c r="H858" s="128"/>
      <c r="I858" s="128"/>
      <c r="J858" s="138"/>
      <c r="K858" s="164"/>
      <c r="L858" s="164"/>
      <c r="M858" s="164"/>
      <c r="N858" s="164"/>
      <c r="O858" s="164"/>
      <c r="P858" s="164"/>
      <c r="Q858" s="164"/>
      <c r="R858" s="164"/>
      <c r="S858" s="164"/>
      <c r="T858" s="164"/>
      <c r="U858" s="164"/>
      <c r="V858" s="164"/>
      <c r="W858" s="164"/>
      <c r="X858" s="128"/>
      <c r="Y858" s="128"/>
      <c r="Z858" s="128"/>
    </row>
    <row r="859" spans="1:26">
      <c r="A859" s="128"/>
      <c r="B859" s="128"/>
      <c r="C859" s="128"/>
      <c r="D859" s="164"/>
      <c r="E859" s="164"/>
      <c r="F859" s="128"/>
      <c r="G859" s="128"/>
      <c r="H859" s="128"/>
      <c r="I859" s="128"/>
      <c r="J859" s="138"/>
      <c r="K859" s="164"/>
      <c r="L859" s="164"/>
      <c r="M859" s="164"/>
      <c r="N859" s="164"/>
      <c r="O859" s="164"/>
      <c r="P859" s="164"/>
      <c r="Q859" s="164"/>
      <c r="R859" s="164"/>
      <c r="S859" s="164"/>
      <c r="T859" s="164"/>
      <c r="U859" s="164"/>
      <c r="V859" s="164"/>
      <c r="W859" s="164"/>
      <c r="X859" s="128"/>
      <c r="Y859" s="128"/>
      <c r="Z859" s="128"/>
    </row>
    <row r="860" spans="1:26">
      <c r="A860" s="128"/>
      <c r="B860" s="128"/>
      <c r="C860" s="128"/>
      <c r="D860" s="164"/>
      <c r="E860" s="164"/>
      <c r="F860" s="128"/>
      <c r="G860" s="128"/>
      <c r="H860" s="128"/>
      <c r="I860" s="128"/>
      <c r="J860" s="138"/>
      <c r="K860" s="164"/>
      <c r="L860" s="164"/>
      <c r="M860" s="164"/>
      <c r="N860" s="164"/>
      <c r="O860" s="164"/>
      <c r="P860" s="164"/>
      <c r="Q860" s="164"/>
      <c r="R860" s="164"/>
      <c r="S860" s="164"/>
      <c r="T860" s="164"/>
      <c r="U860" s="164"/>
      <c r="V860" s="164"/>
      <c r="W860" s="164"/>
      <c r="X860" s="128"/>
      <c r="Y860" s="128"/>
      <c r="Z860" s="128"/>
    </row>
    <row r="861" spans="1:26">
      <c r="A861" s="128"/>
      <c r="B861" s="128"/>
      <c r="C861" s="128"/>
      <c r="D861" s="164"/>
      <c r="E861" s="164"/>
      <c r="F861" s="128"/>
      <c r="G861" s="128"/>
      <c r="H861" s="128"/>
      <c r="I861" s="128"/>
      <c r="J861" s="138"/>
      <c r="K861" s="164"/>
      <c r="L861" s="164"/>
      <c r="M861" s="164"/>
      <c r="N861" s="164"/>
      <c r="O861" s="164"/>
      <c r="P861" s="164"/>
      <c r="Q861" s="164"/>
      <c r="R861" s="164"/>
      <c r="S861" s="164"/>
      <c r="T861" s="164"/>
      <c r="U861" s="164"/>
      <c r="V861" s="164"/>
      <c r="W861" s="164"/>
      <c r="X861" s="128"/>
      <c r="Y861" s="128"/>
      <c r="Z861" s="128"/>
    </row>
    <row r="862" spans="1:26">
      <c r="A862" s="128"/>
      <c r="B862" s="128"/>
      <c r="C862" s="128"/>
      <c r="D862" s="164"/>
      <c r="E862" s="164"/>
      <c r="F862" s="128"/>
      <c r="G862" s="128"/>
      <c r="H862" s="128"/>
      <c r="I862" s="128"/>
      <c r="J862" s="138"/>
      <c r="K862" s="164"/>
      <c r="L862" s="164"/>
      <c r="M862" s="164"/>
      <c r="N862" s="164"/>
      <c r="O862" s="164"/>
      <c r="P862" s="164"/>
      <c r="Q862" s="164"/>
      <c r="R862" s="164"/>
      <c r="S862" s="164"/>
      <c r="T862" s="164"/>
      <c r="U862" s="164"/>
      <c r="V862" s="164"/>
      <c r="W862" s="164"/>
      <c r="X862" s="128"/>
      <c r="Y862" s="128"/>
      <c r="Z862" s="128"/>
    </row>
    <row r="863" spans="1:26">
      <c r="A863" s="128"/>
      <c r="B863" s="128"/>
      <c r="C863" s="128"/>
      <c r="D863" s="164"/>
      <c r="E863" s="164"/>
      <c r="F863" s="128"/>
      <c r="G863" s="128"/>
      <c r="H863" s="128"/>
      <c r="I863" s="128"/>
      <c r="J863" s="138"/>
      <c r="K863" s="164"/>
      <c r="L863" s="164"/>
      <c r="M863" s="164"/>
      <c r="N863" s="164"/>
      <c r="O863" s="164"/>
      <c r="P863" s="164"/>
      <c r="Q863" s="164"/>
      <c r="R863" s="164"/>
      <c r="S863" s="164"/>
      <c r="T863" s="164"/>
      <c r="U863" s="164"/>
      <c r="V863" s="164"/>
      <c r="W863" s="164"/>
      <c r="X863" s="128"/>
      <c r="Y863" s="128"/>
      <c r="Z863" s="128"/>
    </row>
    <row r="864" spans="1:26">
      <c r="A864" s="128"/>
      <c r="B864" s="128"/>
      <c r="C864" s="128"/>
      <c r="D864" s="164"/>
      <c r="E864" s="164"/>
      <c r="F864" s="128"/>
      <c r="G864" s="128"/>
      <c r="H864" s="128"/>
      <c r="I864" s="128"/>
      <c r="J864" s="138"/>
      <c r="K864" s="164"/>
      <c r="L864" s="164"/>
      <c r="M864" s="164"/>
      <c r="N864" s="164"/>
      <c r="O864" s="164"/>
      <c r="P864" s="164"/>
      <c r="Q864" s="164"/>
      <c r="R864" s="164"/>
      <c r="S864" s="164"/>
      <c r="T864" s="164"/>
      <c r="U864" s="164"/>
      <c r="V864" s="164"/>
      <c r="W864" s="164"/>
      <c r="X864" s="128"/>
      <c r="Y864" s="128"/>
      <c r="Z864" s="128"/>
    </row>
    <row r="865" spans="1:26">
      <c r="A865" s="128"/>
      <c r="B865" s="128"/>
      <c r="C865" s="128"/>
      <c r="D865" s="164"/>
      <c r="E865" s="164"/>
      <c r="F865" s="128"/>
      <c r="G865" s="128"/>
      <c r="H865" s="128"/>
      <c r="I865" s="128"/>
      <c r="J865" s="138"/>
      <c r="K865" s="164"/>
      <c r="L865" s="164"/>
      <c r="M865" s="164"/>
      <c r="N865" s="164"/>
      <c r="O865" s="164"/>
      <c r="P865" s="164"/>
      <c r="Q865" s="164"/>
      <c r="R865" s="164"/>
      <c r="S865" s="164"/>
      <c r="T865" s="164"/>
      <c r="U865" s="164"/>
      <c r="V865" s="164"/>
      <c r="W865" s="164"/>
      <c r="X865" s="128"/>
      <c r="Y865" s="128"/>
      <c r="Z865" s="128"/>
    </row>
    <row r="866" spans="1:26">
      <c r="A866" s="128"/>
      <c r="B866" s="128"/>
      <c r="C866" s="128"/>
      <c r="D866" s="164"/>
      <c r="E866" s="164"/>
      <c r="F866" s="128"/>
      <c r="G866" s="128"/>
      <c r="H866" s="128"/>
      <c r="I866" s="128"/>
      <c r="J866" s="138"/>
      <c r="K866" s="164"/>
      <c r="L866" s="164"/>
      <c r="M866" s="164"/>
      <c r="N866" s="164"/>
      <c r="O866" s="164"/>
      <c r="P866" s="164"/>
      <c r="Q866" s="164"/>
      <c r="R866" s="164"/>
      <c r="S866" s="164"/>
      <c r="T866" s="164"/>
      <c r="U866" s="164"/>
      <c r="V866" s="164"/>
      <c r="W866" s="164"/>
      <c r="X866" s="128"/>
      <c r="Y866" s="128"/>
      <c r="Z866" s="128"/>
    </row>
    <row r="867" spans="1:26">
      <c r="A867" s="128"/>
      <c r="B867" s="128"/>
      <c r="C867" s="128"/>
      <c r="D867" s="164"/>
      <c r="E867" s="164"/>
      <c r="F867" s="128"/>
      <c r="G867" s="128"/>
      <c r="H867" s="128"/>
      <c r="I867" s="128"/>
      <c r="J867" s="138"/>
      <c r="K867" s="164"/>
      <c r="L867" s="164"/>
      <c r="M867" s="164"/>
      <c r="N867" s="164"/>
      <c r="O867" s="164"/>
      <c r="P867" s="164"/>
      <c r="Q867" s="164"/>
      <c r="R867" s="164"/>
      <c r="S867" s="164"/>
      <c r="T867" s="164"/>
      <c r="U867" s="164"/>
      <c r="V867" s="164"/>
      <c r="W867" s="164"/>
      <c r="X867" s="128"/>
      <c r="Y867" s="128"/>
      <c r="Z867" s="128"/>
    </row>
    <row r="868" spans="1:26">
      <c r="A868" s="128"/>
      <c r="B868" s="128"/>
      <c r="C868" s="128"/>
      <c r="D868" s="164"/>
      <c r="E868" s="164"/>
      <c r="F868" s="128"/>
      <c r="G868" s="128"/>
      <c r="H868" s="128"/>
      <c r="I868" s="128"/>
      <c r="J868" s="138"/>
      <c r="K868" s="164"/>
      <c r="L868" s="164"/>
      <c r="M868" s="164"/>
      <c r="N868" s="164"/>
      <c r="O868" s="164"/>
      <c r="P868" s="164"/>
      <c r="Q868" s="164"/>
      <c r="R868" s="164"/>
      <c r="S868" s="164"/>
      <c r="T868" s="164"/>
      <c r="U868" s="164"/>
      <c r="V868" s="164"/>
      <c r="W868" s="164"/>
      <c r="X868" s="128"/>
      <c r="Y868" s="128"/>
      <c r="Z868" s="128"/>
    </row>
    <row r="869" spans="1:26">
      <c r="A869" s="128"/>
      <c r="B869" s="128"/>
      <c r="C869" s="128"/>
      <c r="D869" s="164"/>
      <c r="E869" s="164"/>
      <c r="F869" s="128"/>
      <c r="G869" s="128"/>
      <c r="H869" s="128"/>
      <c r="I869" s="128"/>
      <c r="J869" s="138"/>
      <c r="K869" s="164"/>
      <c r="L869" s="164"/>
      <c r="M869" s="164"/>
      <c r="N869" s="164"/>
      <c r="O869" s="164"/>
      <c r="P869" s="164"/>
      <c r="Q869" s="164"/>
      <c r="R869" s="164"/>
      <c r="S869" s="164"/>
      <c r="T869" s="164"/>
      <c r="U869" s="164"/>
      <c r="V869" s="164"/>
      <c r="W869" s="164"/>
      <c r="X869" s="128"/>
      <c r="Y869" s="128"/>
      <c r="Z869" s="128"/>
    </row>
    <row r="870" spans="1:26">
      <c r="A870" s="128"/>
      <c r="B870" s="128"/>
      <c r="C870" s="128"/>
      <c r="D870" s="164"/>
      <c r="E870" s="164"/>
      <c r="F870" s="128"/>
      <c r="G870" s="128"/>
      <c r="H870" s="128"/>
      <c r="I870" s="128"/>
      <c r="J870" s="138"/>
      <c r="K870" s="164"/>
      <c r="L870" s="164"/>
      <c r="M870" s="164"/>
      <c r="N870" s="164"/>
      <c r="O870" s="164"/>
      <c r="P870" s="164"/>
      <c r="Q870" s="164"/>
      <c r="R870" s="164"/>
      <c r="S870" s="164"/>
      <c r="T870" s="164"/>
      <c r="U870" s="164"/>
      <c r="V870" s="164"/>
      <c r="W870" s="164"/>
      <c r="X870" s="128"/>
      <c r="Y870" s="128"/>
      <c r="Z870" s="128"/>
    </row>
    <row r="871" spans="1:26">
      <c r="A871" s="128"/>
      <c r="B871" s="128"/>
      <c r="C871" s="128"/>
      <c r="D871" s="164"/>
      <c r="E871" s="164"/>
      <c r="F871" s="128"/>
      <c r="G871" s="128"/>
      <c r="H871" s="128"/>
      <c r="I871" s="128"/>
      <c r="J871" s="138"/>
      <c r="K871" s="164"/>
      <c r="L871" s="164"/>
      <c r="M871" s="164"/>
      <c r="N871" s="164"/>
      <c r="O871" s="164"/>
      <c r="P871" s="164"/>
      <c r="Q871" s="164"/>
      <c r="R871" s="164"/>
      <c r="S871" s="164"/>
      <c r="T871" s="164"/>
      <c r="U871" s="164"/>
      <c r="V871" s="164"/>
      <c r="W871" s="164"/>
      <c r="X871" s="128"/>
      <c r="Y871" s="128"/>
      <c r="Z871" s="128"/>
    </row>
    <row r="872" spans="1:26">
      <c r="A872" s="128"/>
      <c r="B872" s="128"/>
      <c r="C872" s="128"/>
      <c r="D872" s="164"/>
      <c r="E872" s="164"/>
      <c r="F872" s="128"/>
      <c r="G872" s="128"/>
      <c r="H872" s="128"/>
      <c r="I872" s="128"/>
      <c r="J872" s="138"/>
      <c r="K872" s="164"/>
      <c r="L872" s="164"/>
      <c r="M872" s="164"/>
      <c r="N872" s="164"/>
      <c r="O872" s="164"/>
      <c r="P872" s="164"/>
      <c r="Q872" s="164"/>
      <c r="R872" s="164"/>
      <c r="S872" s="164"/>
      <c r="T872" s="164"/>
      <c r="U872" s="164"/>
      <c r="V872" s="164"/>
      <c r="W872" s="164"/>
      <c r="X872" s="128"/>
      <c r="Y872" s="128"/>
      <c r="Z872" s="128"/>
    </row>
    <row r="873" spans="1:26">
      <c r="A873" s="128"/>
      <c r="B873" s="128"/>
      <c r="C873" s="128"/>
      <c r="D873" s="164"/>
      <c r="E873" s="164"/>
      <c r="F873" s="128"/>
      <c r="G873" s="128"/>
      <c r="H873" s="128"/>
      <c r="I873" s="128"/>
      <c r="J873" s="138"/>
      <c r="K873" s="164"/>
      <c r="L873" s="164"/>
      <c r="M873" s="164"/>
      <c r="N873" s="164"/>
      <c r="O873" s="164"/>
      <c r="P873" s="164"/>
      <c r="Q873" s="164"/>
      <c r="R873" s="164"/>
      <c r="S873" s="164"/>
      <c r="T873" s="164"/>
      <c r="U873" s="164"/>
      <c r="V873" s="164"/>
      <c r="W873" s="164"/>
      <c r="X873" s="128"/>
      <c r="Y873" s="128"/>
      <c r="Z873" s="128"/>
    </row>
    <row r="874" spans="1:26">
      <c r="A874" s="128"/>
      <c r="B874" s="128"/>
      <c r="C874" s="128"/>
      <c r="D874" s="164"/>
      <c r="E874" s="164"/>
      <c r="F874" s="128"/>
      <c r="G874" s="128"/>
      <c r="H874" s="128"/>
      <c r="I874" s="128"/>
      <c r="J874" s="138"/>
      <c r="K874" s="164"/>
      <c r="L874" s="164"/>
      <c r="M874" s="164"/>
      <c r="N874" s="164"/>
      <c r="O874" s="164"/>
      <c r="P874" s="164"/>
      <c r="Q874" s="164"/>
      <c r="R874" s="164"/>
      <c r="S874" s="164"/>
      <c r="T874" s="164"/>
      <c r="U874" s="164"/>
      <c r="V874" s="164"/>
      <c r="W874" s="164"/>
      <c r="X874" s="128"/>
      <c r="Y874" s="128"/>
      <c r="Z874" s="128"/>
    </row>
    <row r="875" spans="1:26">
      <c r="A875" s="128"/>
      <c r="B875" s="128"/>
      <c r="C875" s="128"/>
      <c r="D875" s="164"/>
      <c r="E875" s="164"/>
      <c r="F875" s="128"/>
      <c r="G875" s="128"/>
      <c r="H875" s="128"/>
      <c r="I875" s="128"/>
      <c r="J875" s="138"/>
      <c r="K875" s="164"/>
      <c r="L875" s="164"/>
      <c r="M875" s="164"/>
      <c r="N875" s="164"/>
      <c r="O875" s="164"/>
      <c r="P875" s="164"/>
      <c r="Q875" s="164"/>
      <c r="R875" s="164"/>
      <c r="S875" s="164"/>
      <c r="T875" s="164"/>
      <c r="U875" s="164"/>
      <c r="V875" s="164"/>
      <c r="W875" s="164"/>
      <c r="X875" s="128"/>
      <c r="Y875" s="128"/>
      <c r="Z875" s="128"/>
    </row>
    <row r="876" spans="1:26">
      <c r="A876" s="128"/>
      <c r="B876" s="128"/>
      <c r="C876" s="128"/>
      <c r="D876" s="164"/>
      <c r="E876" s="164"/>
      <c r="F876" s="128"/>
      <c r="G876" s="128"/>
      <c r="H876" s="128"/>
      <c r="I876" s="128"/>
      <c r="J876" s="138"/>
      <c r="K876" s="164"/>
      <c r="L876" s="164"/>
      <c r="M876" s="164"/>
      <c r="N876" s="164"/>
      <c r="O876" s="164"/>
      <c r="P876" s="164"/>
      <c r="Q876" s="164"/>
      <c r="R876" s="164"/>
      <c r="S876" s="164"/>
      <c r="T876" s="164"/>
      <c r="U876" s="164"/>
      <c r="V876" s="164"/>
      <c r="W876" s="164"/>
      <c r="X876" s="128"/>
      <c r="Y876" s="128"/>
      <c r="Z876" s="128"/>
    </row>
    <row r="877" spans="1:26">
      <c r="A877" s="128"/>
      <c r="B877" s="128"/>
      <c r="C877" s="128"/>
      <c r="D877" s="164"/>
      <c r="E877" s="164"/>
      <c r="F877" s="128"/>
      <c r="G877" s="128"/>
      <c r="H877" s="128"/>
      <c r="I877" s="128"/>
      <c r="J877" s="138"/>
      <c r="K877" s="164"/>
      <c r="L877" s="164"/>
      <c r="M877" s="164"/>
      <c r="N877" s="164"/>
      <c r="O877" s="164"/>
      <c r="P877" s="164"/>
      <c r="Q877" s="164"/>
      <c r="R877" s="164"/>
      <c r="S877" s="164"/>
      <c r="T877" s="164"/>
      <c r="U877" s="164"/>
      <c r="V877" s="164"/>
      <c r="W877" s="164"/>
      <c r="X877" s="128"/>
      <c r="Y877" s="128"/>
      <c r="Z877" s="128"/>
    </row>
    <row r="878" spans="1:26">
      <c r="A878" s="128"/>
      <c r="B878" s="128"/>
      <c r="C878" s="128"/>
      <c r="D878" s="164"/>
      <c r="E878" s="164"/>
      <c r="F878" s="128"/>
      <c r="G878" s="128"/>
      <c r="H878" s="128"/>
      <c r="I878" s="128"/>
      <c r="J878" s="138"/>
      <c r="K878" s="164"/>
      <c r="L878" s="164"/>
      <c r="M878" s="164"/>
      <c r="N878" s="164"/>
      <c r="O878" s="164"/>
      <c r="P878" s="164"/>
      <c r="Q878" s="164"/>
      <c r="R878" s="164"/>
      <c r="S878" s="164"/>
      <c r="T878" s="164"/>
      <c r="U878" s="164"/>
      <c r="V878" s="164"/>
      <c r="W878" s="164"/>
      <c r="X878" s="128"/>
      <c r="Y878" s="128"/>
      <c r="Z878" s="128"/>
    </row>
    <row r="879" spans="1:26">
      <c r="A879" s="128"/>
      <c r="B879" s="128"/>
      <c r="C879" s="128"/>
      <c r="D879" s="164"/>
      <c r="E879" s="164"/>
      <c r="F879" s="128"/>
      <c r="G879" s="128"/>
      <c r="H879" s="128"/>
      <c r="I879" s="128"/>
      <c r="J879" s="138"/>
      <c r="K879" s="164"/>
      <c r="L879" s="164"/>
      <c r="M879" s="164"/>
      <c r="N879" s="164"/>
      <c r="O879" s="164"/>
      <c r="P879" s="164"/>
      <c r="Q879" s="164"/>
      <c r="R879" s="164"/>
      <c r="S879" s="164"/>
      <c r="T879" s="164"/>
      <c r="U879" s="164"/>
      <c r="V879" s="164"/>
      <c r="W879" s="164"/>
      <c r="X879" s="128"/>
      <c r="Y879" s="128"/>
      <c r="Z879" s="128"/>
    </row>
    <row r="880" spans="1:26">
      <c r="A880" s="128"/>
      <c r="B880" s="128"/>
      <c r="C880" s="128"/>
      <c r="D880" s="164"/>
      <c r="E880" s="164"/>
      <c r="F880" s="128"/>
      <c r="G880" s="128"/>
      <c r="H880" s="128"/>
      <c r="I880" s="128"/>
      <c r="J880" s="138"/>
      <c r="K880" s="164"/>
      <c r="L880" s="164"/>
      <c r="M880" s="164"/>
      <c r="N880" s="164"/>
      <c r="O880" s="164"/>
      <c r="P880" s="164"/>
      <c r="Q880" s="164"/>
      <c r="R880" s="164"/>
      <c r="S880" s="164"/>
      <c r="T880" s="164"/>
      <c r="U880" s="164"/>
      <c r="V880" s="164"/>
      <c r="W880" s="164"/>
      <c r="X880" s="128"/>
      <c r="Y880" s="128"/>
      <c r="Z880" s="128"/>
    </row>
    <row r="881" spans="1:26">
      <c r="A881" s="128"/>
      <c r="B881" s="128"/>
      <c r="C881" s="128"/>
      <c r="D881" s="164"/>
      <c r="E881" s="164"/>
      <c r="F881" s="128"/>
      <c r="G881" s="128"/>
      <c r="H881" s="128"/>
      <c r="I881" s="128"/>
      <c r="J881" s="138"/>
      <c r="K881" s="164"/>
      <c r="L881" s="164"/>
      <c r="M881" s="164"/>
      <c r="N881" s="164"/>
      <c r="O881" s="164"/>
      <c r="P881" s="164"/>
      <c r="Q881" s="164"/>
      <c r="R881" s="164"/>
      <c r="S881" s="164"/>
      <c r="T881" s="164"/>
      <c r="U881" s="164"/>
      <c r="V881" s="164"/>
      <c r="W881" s="164"/>
      <c r="X881" s="128"/>
      <c r="Y881" s="128"/>
      <c r="Z881" s="128"/>
    </row>
    <row r="882" spans="1:26">
      <c r="A882" s="128"/>
      <c r="B882" s="128"/>
      <c r="C882" s="128"/>
      <c r="D882" s="164"/>
      <c r="E882" s="164"/>
      <c r="F882" s="128"/>
      <c r="G882" s="128"/>
      <c r="H882" s="128"/>
      <c r="I882" s="128"/>
      <c r="J882" s="138"/>
      <c r="K882" s="164"/>
      <c r="L882" s="164"/>
      <c r="M882" s="164"/>
      <c r="N882" s="164"/>
      <c r="O882" s="164"/>
      <c r="P882" s="164"/>
      <c r="Q882" s="164"/>
      <c r="R882" s="164"/>
      <c r="S882" s="164"/>
      <c r="T882" s="164"/>
      <c r="U882" s="164"/>
      <c r="V882" s="164"/>
      <c r="W882" s="164"/>
      <c r="X882" s="128"/>
      <c r="Y882" s="128"/>
      <c r="Z882" s="128"/>
    </row>
    <row r="883" spans="1:26">
      <c r="A883" s="128"/>
      <c r="B883" s="128"/>
      <c r="C883" s="128"/>
      <c r="D883" s="164"/>
      <c r="E883" s="164"/>
      <c r="F883" s="128"/>
      <c r="G883" s="128"/>
      <c r="H883" s="128"/>
      <c r="I883" s="128"/>
      <c r="J883" s="138"/>
      <c r="K883" s="164"/>
      <c r="L883" s="164"/>
      <c r="M883" s="164"/>
      <c r="N883" s="164"/>
      <c r="O883" s="164"/>
      <c r="P883" s="164"/>
      <c r="Q883" s="164"/>
      <c r="R883" s="164"/>
      <c r="S883" s="164"/>
      <c r="T883" s="164"/>
      <c r="U883" s="164"/>
      <c r="V883" s="164"/>
      <c r="W883" s="164"/>
      <c r="X883" s="128"/>
      <c r="Y883" s="128"/>
      <c r="Z883" s="128"/>
    </row>
    <row r="884" spans="1:26">
      <c r="A884" s="128"/>
      <c r="B884" s="128"/>
      <c r="C884" s="128"/>
      <c r="D884" s="164"/>
      <c r="E884" s="164"/>
      <c r="F884" s="128"/>
      <c r="G884" s="128"/>
      <c r="H884" s="128"/>
      <c r="I884" s="128"/>
      <c r="J884" s="138"/>
      <c r="K884" s="164"/>
      <c r="L884" s="164"/>
      <c r="M884" s="164"/>
      <c r="N884" s="164"/>
      <c r="O884" s="164"/>
      <c r="P884" s="164"/>
      <c r="Q884" s="164"/>
      <c r="R884" s="164"/>
      <c r="S884" s="164"/>
      <c r="T884" s="164"/>
      <c r="U884" s="164"/>
      <c r="V884" s="164"/>
      <c r="W884" s="164"/>
      <c r="X884" s="128"/>
      <c r="Y884" s="128"/>
      <c r="Z884" s="128"/>
    </row>
    <row r="885" spans="1:26">
      <c r="A885" s="128"/>
      <c r="B885" s="128"/>
      <c r="C885" s="128"/>
      <c r="D885" s="164"/>
      <c r="E885" s="164"/>
      <c r="F885" s="128"/>
      <c r="G885" s="128"/>
      <c r="H885" s="128"/>
      <c r="I885" s="128"/>
      <c r="J885" s="138"/>
      <c r="K885" s="164"/>
      <c r="L885" s="164"/>
      <c r="M885" s="164"/>
      <c r="N885" s="164"/>
      <c r="O885" s="164"/>
      <c r="P885" s="164"/>
      <c r="Q885" s="164"/>
      <c r="R885" s="164"/>
      <c r="S885" s="164"/>
      <c r="T885" s="164"/>
      <c r="U885" s="164"/>
      <c r="V885" s="164"/>
      <c r="W885" s="164"/>
      <c r="X885" s="128"/>
      <c r="Y885" s="128"/>
      <c r="Z885" s="128"/>
    </row>
    <row r="886" spans="1:26">
      <c r="A886" s="128"/>
      <c r="B886" s="128"/>
      <c r="C886" s="128"/>
      <c r="D886" s="164"/>
      <c r="E886" s="164"/>
      <c r="F886" s="128"/>
      <c r="G886" s="128"/>
      <c r="H886" s="128"/>
      <c r="I886" s="128"/>
      <c r="J886" s="138"/>
      <c r="K886" s="164"/>
      <c r="L886" s="164"/>
      <c r="M886" s="164"/>
      <c r="N886" s="164"/>
      <c r="O886" s="164"/>
      <c r="P886" s="164"/>
      <c r="Q886" s="164"/>
      <c r="R886" s="164"/>
      <c r="S886" s="164"/>
      <c r="T886" s="164"/>
      <c r="U886" s="164"/>
      <c r="V886" s="164"/>
      <c r="W886" s="164"/>
      <c r="X886" s="128"/>
      <c r="Y886" s="128"/>
      <c r="Z886" s="128"/>
    </row>
    <row r="887" spans="1:26">
      <c r="A887" s="128"/>
      <c r="B887" s="128"/>
      <c r="C887" s="128"/>
      <c r="D887" s="164"/>
      <c r="E887" s="164"/>
      <c r="F887" s="128"/>
      <c r="G887" s="128"/>
      <c r="H887" s="128"/>
      <c r="I887" s="128"/>
      <c r="J887" s="138"/>
      <c r="K887" s="164"/>
      <c r="L887" s="164"/>
      <c r="M887" s="164"/>
      <c r="N887" s="164"/>
      <c r="O887" s="164"/>
      <c r="P887" s="164"/>
      <c r="Q887" s="164"/>
      <c r="R887" s="164"/>
      <c r="S887" s="164"/>
      <c r="T887" s="164"/>
      <c r="U887" s="164"/>
      <c r="V887" s="164"/>
      <c r="W887" s="164"/>
      <c r="X887" s="128"/>
      <c r="Y887" s="128"/>
      <c r="Z887" s="128"/>
    </row>
    <row r="888" spans="1:26">
      <c r="A888" s="128"/>
      <c r="B888" s="128"/>
      <c r="C888" s="128"/>
      <c r="D888" s="164"/>
      <c r="E888" s="164"/>
      <c r="F888" s="128"/>
      <c r="G888" s="128"/>
      <c r="H888" s="128"/>
      <c r="I888" s="128"/>
      <c r="J888" s="138"/>
      <c r="K888" s="164"/>
      <c r="L888" s="164"/>
      <c r="M888" s="164"/>
      <c r="N888" s="164"/>
      <c r="O888" s="164"/>
      <c r="P888" s="164"/>
      <c r="Q888" s="164"/>
      <c r="R888" s="164"/>
      <c r="S888" s="164"/>
      <c r="T888" s="164"/>
      <c r="U888" s="164"/>
      <c r="V888" s="164"/>
      <c r="W888" s="164"/>
      <c r="X888" s="128"/>
      <c r="Y888" s="128"/>
      <c r="Z888" s="128"/>
    </row>
    <row r="889" spans="1:26">
      <c r="A889" s="128"/>
      <c r="B889" s="128"/>
      <c r="C889" s="128"/>
      <c r="D889" s="164"/>
      <c r="E889" s="164"/>
      <c r="F889" s="128"/>
      <c r="G889" s="128"/>
      <c r="H889" s="128"/>
      <c r="I889" s="128"/>
      <c r="J889" s="138"/>
      <c r="K889" s="164"/>
      <c r="L889" s="164"/>
      <c r="M889" s="164"/>
      <c r="N889" s="164"/>
      <c r="O889" s="164"/>
      <c r="P889" s="164"/>
      <c r="Q889" s="164"/>
      <c r="R889" s="164"/>
      <c r="S889" s="164"/>
      <c r="T889" s="164"/>
      <c r="U889" s="164"/>
      <c r="V889" s="164"/>
      <c r="W889" s="164"/>
      <c r="X889" s="128"/>
      <c r="Y889" s="128"/>
      <c r="Z889" s="128"/>
    </row>
    <row r="890" spans="1:26">
      <c r="A890" s="128"/>
      <c r="B890" s="128"/>
      <c r="C890" s="128"/>
      <c r="D890" s="164"/>
      <c r="E890" s="164"/>
      <c r="F890" s="128"/>
      <c r="G890" s="128"/>
      <c r="H890" s="128"/>
      <c r="I890" s="128"/>
      <c r="J890" s="138"/>
      <c r="K890" s="164"/>
      <c r="L890" s="164"/>
      <c r="M890" s="164"/>
      <c r="N890" s="164"/>
      <c r="O890" s="164"/>
      <c r="P890" s="164"/>
      <c r="Q890" s="164"/>
      <c r="R890" s="164"/>
      <c r="S890" s="164"/>
      <c r="T890" s="164"/>
      <c r="U890" s="164"/>
      <c r="V890" s="164"/>
      <c r="W890" s="164"/>
      <c r="X890" s="128"/>
      <c r="Y890" s="128"/>
      <c r="Z890" s="128"/>
    </row>
    <row r="891" spans="1:26">
      <c r="A891" s="128"/>
      <c r="B891" s="128"/>
      <c r="C891" s="128"/>
      <c r="D891" s="164"/>
      <c r="E891" s="164"/>
      <c r="F891" s="128"/>
      <c r="G891" s="128"/>
      <c r="H891" s="128"/>
      <c r="I891" s="128"/>
      <c r="J891" s="138"/>
      <c r="K891" s="164"/>
      <c r="L891" s="164"/>
      <c r="M891" s="164"/>
      <c r="N891" s="164"/>
      <c r="O891" s="164"/>
      <c r="P891" s="164"/>
      <c r="Q891" s="164"/>
      <c r="R891" s="164"/>
      <c r="S891" s="164"/>
      <c r="T891" s="164"/>
      <c r="U891" s="164"/>
      <c r="V891" s="164"/>
      <c r="W891" s="164"/>
      <c r="X891" s="128"/>
      <c r="Y891" s="128"/>
      <c r="Z891" s="128"/>
    </row>
    <row r="892" spans="1:26">
      <c r="A892" s="128"/>
      <c r="B892" s="128"/>
      <c r="C892" s="128"/>
      <c r="D892" s="164"/>
      <c r="E892" s="164"/>
      <c r="F892" s="128"/>
      <c r="G892" s="128"/>
      <c r="H892" s="128"/>
      <c r="I892" s="128"/>
      <c r="J892" s="138"/>
      <c r="K892" s="164"/>
      <c r="L892" s="164"/>
      <c r="M892" s="164"/>
      <c r="N892" s="164"/>
      <c r="O892" s="164"/>
      <c r="P892" s="164"/>
      <c r="Q892" s="164"/>
      <c r="R892" s="164"/>
      <c r="S892" s="164"/>
      <c r="T892" s="164"/>
      <c r="U892" s="164"/>
      <c r="V892" s="164"/>
      <c r="W892" s="164"/>
      <c r="X892" s="128"/>
      <c r="Y892" s="128"/>
      <c r="Z892" s="128"/>
    </row>
    <row r="893" spans="1:26">
      <c r="A893" s="128"/>
      <c r="B893" s="128"/>
      <c r="C893" s="128"/>
      <c r="D893" s="164"/>
      <c r="E893" s="164"/>
      <c r="F893" s="128"/>
      <c r="G893" s="128"/>
      <c r="H893" s="128"/>
      <c r="I893" s="128"/>
      <c r="J893" s="138"/>
      <c r="K893" s="164"/>
      <c r="L893" s="164"/>
      <c r="M893" s="164"/>
      <c r="N893" s="164"/>
      <c r="O893" s="164"/>
      <c r="P893" s="164"/>
      <c r="Q893" s="164"/>
      <c r="R893" s="164"/>
      <c r="S893" s="164"/>
      <c r="T893" s="164"/>
      <c r="U893" s="164"/>
      <c r="V893" s="164"/>
      <c r="W893" s="164"/>
      <c r="X893" s="128"/>
      <c r="Y893" s="128"/>
      <c r="Z893" s="128"/>
    </row>
    <row r="894" spans="1:26">
      <c r="A894" s="128"/>
      <c r="B894" s="128"/>
      <c r="C894" s="128"/>
      <c r="D894" s="164"/>
      <c r="E894" s="164"/>
      <c r="F894" s="128"/>
      <c r="G894" s="128"/>
      <c r="H894" s="128"/>
      <c r="I894" s="128"/>
      <c r="J894" s="138"/>
      <c r="K894" s="164"/>
      <c r="L894" s="164"/>
      <c r="M894" s="164"/>
      <c r="N894" s="164"/>
      <c r="O894" s="164"/>
      <c r="P894" s="164"/>
      <c r="Q894" s="164"/>
      <c r="R894" s="164"/>
      <c r="S894" s="164"/>
      <c r="T894" s="164"/>
      <c r="U894" s="164"/>
      <c r="V894" s="164"/>
      <c r="W894" s="164"/>
      <c r="X894" s="128"/>
      <c r="Y894" s="128"/>
      <c r="Z894" s="128"/>
    </row>
    <row r="895" spans="1:26">
      <c r="A895" s="128"/>
      <c r="B895" s="128"/>
      <c r="C895" s="128"/>
      <c r="D895" s="164"/>
      <c r="E895" s="164"/>
      <c r="F895" s="128"/>
      <c r="G895" s="128"/>
      <c r="H895" s="128"/>
      <c r="I895" s="128"/>
      <c r="J895" s="138"/>
      <c r="K895" s="164"/>
      <c r="L895" s="164"/>
      <c r="M895" s="164"/>
      <c r="N895" s="164"/>
      <c r="O895" s="164"/>
      <c r="P895" s="164"/>
      <c r="Q895" s="164"/>
      <c r="R895" s="164"/>
      <c r="S895" s="164"/>
      <c r="T895" s="164"/>
      <c r="U895" s="164"/>
      <c r="V895" s="164"/>
      <c r="W895" s="164"/>
      <c r="X895" s="128"/>
      <c r="Y895" s="128"/>
      <c r="Z895" s="128"/>
    </row>
    <row r="896" spans="1:26">
      <c r="A896" s="128"/>
      <c r="B896" s="128"/>
      <c r="C896" s="128"/>
      <c r="D896" s="164"/>
      <c r="E896" s="164"/>
      <c r="F896" s="128"/>
      <c r="G896" s="128"/>
      <c r="H896" s="128"/>
      <c r="I896" s="128"/>
      <c r="J896" s="138"/>
      <c r="K896" s="164"/>
      <c r="L896" s="164"/>
      <c r="M896" s="164"/>
      <c r="N896" s="164"/>
      <c r="O896" s="164"/>
      <c r="P896" s="164"/>
      <c r="Q896" s="164"/>
      <c r="R896" s="164"/>
      <c r="S896" s="164"/>
      <c r="T896" s="164"/>
      <c r="U896" s="164"/>
      <c r="V896" s="164"/>
      <c r="W896" s="164"/>
      <c r="X896" s="128"/>
      <c r="Y896" s="128"/>
      <c r="Z896" s="128"/>
    </row>
    <row r="897" spans="1:26">
      <c r="A897" s="128"/>
      <c r="B897" s="128"/>
      <c r="C897" s="128"/>
      <c r="D897" s="164"/>
      <c r="E897" s="164"/>
      <c r="F897" s="128"/>
      <c r="G897" s="128"/>
      <c r="H897" s="128"/>
      <c r="I897" s="128"/>
      <c r="J897" s="138"/>
      <c r="K897" s="164"/>
      <c r="L897" s="164"/>
      <c r="M897" s="164"/>
      <c r="N897" s="164"/>
      <c r="O897" s="164"/>
      <c r="P897" s="164"/>
      <c r="Q897" s="164"/>
      <c r="R897" s="164"/>
      <c r="S897" s="164"/>
      <c r="T897" s="164"/>
      <c r="U897" s="164"/>
      <c r="V897" s="164"/>
      <c r="W897" s="164"/>
      <c r="X897" s="128"/>
      <c r="Y897" s="128"/>
      <c r="Z897" s="128"/>
    </row>
    <row r="898" spans="1:26">
      <c r="A898" s="128"/>
      <c r="B898" s="128"/>
      <c r="C898" s="128"/>
      <c r="D898" s="164"/>
      <c r="E898" s="164"/>
      <c r="F898" s="128"/>
      <c r="G898" s="128"/>
      <c r="H898" s="128"/>
      <c r="I898" s="128"/>
      <c r="J898" s="138"/>
      <c r="K898" s="164"/>
      <c r="L898" s="164"/>
      <c r="M898" s="164"/>
      <c r="N898" s="164"/>
      <c r="O898" s="164"/>
      <c r="P898" s="164"/>
      <c r="Q898" s="164"/>
      <c r="R898" s="164"/>
      <c r="S898" s="164"/>
      <c r="T898" s="164"/>
      <c r="U898" s="164"/>
      <c r="V898" s="164"/>
      <c r="W898" s="164"/>
      <c r="X898" s="128"/>
      <c r="Y898" s="128"/>
      <c r="Z898" s="128"/>
    </row>
    <row r="899" spans="1:26">
      <c r="A899" s="128"/>
      <c r="B899" s="128"/>
      <c r="C899" s="128"/>
      <c r="D899" s="164"/>
      <c r="E899" s="164"/>
      <c r="F899" s="128"/>
      <c r="G899" s="128"/>
      <c r="H899" s="128"/>
      <c r="I899" s="128"/>
      <c r="J899" s="138"/>
      <c r="K899" s="164"/>
      <c r="L899" s="164"/>
      <c r="M899" s="164"/>
      <c r="N899" s="164"/>
      <c r="O899" s="164"/>
      <c r="P899" s="164"/>
      <c r="Q899" s="164"/>
      <c r="R899" s="164"/>
      <c r="S899" s="164"/>
      <c r="T899" s="164"/>
      <c r="U899" s="164"/>
      <c r="V899" s="164"/>
      <c r="W899" s="164"/>
      <c r="X899" s="128"/>
      <c r="Y899" s="128"/>
      <c r="Z899" s="128"/>
    </row>
    <row r="900" spans="1:26">
      <c r="A900" s="128"/>
      <c r="B900" s="128"/>
      <c r="C900" s="128"/>
      <c r="D900" s="164"/>
      <c r="E900" s="164"/>
      <c r="F900" s="128"/>
      <c r="G900" s="128"/>
      <c r="H900" s="128"/>
      <c r="I900" s="128"/>
      <c r="J900" s="138"/>
      <c r="K900" s="164"/>
      <c r="L900" s="164"/>
      <c r="M900" s="164"/>
      <c r="N900" s="164"/>
      <c r="O900" s="164"/>
      <c r="P900" s="164"/>
      <c r="Q900" s="164"/>
      <c r="R900" s="164"/>
      <c r="S900" s="164"/>
      <c r="T900" s="164"/>
      <c r="U900" s="164"/>
      <c r="V900" s="164"/>
      <c r="W900" s="164"/>
      <c r="X900" s="128"/>
      <c r="Y900" s="128"/>
      <c r="Z900" s="128"/>
    </row>
    <row r="901" spans="1:26">
      <c r="A901" s="128"/>
      <c r="B901" s="128"/>
      <c r="C901" s="128"/>
      <c r="D901" s="164"/>
      <c r="E901" s="164"/>
      <c r="F901" s="128"/>
      <c r="G901" s="128"/>
      <c r="H901" s="128"/>
      <c r="I901" s="128"/>
      <c r="J901" s="138"/>
      <c r="K901" s="164"/>
      <c r="L901" s="164"/>
      <c r="M901" s="164"/>
      <c r="N901" s="164"/>
      <c r="O901" s="164"/>
      <c r="P901" s="164"/>
      <c r="Q901" s="164"/>
      <c r="R901" s="164"/>
      <c r="S901" s="164"/>
      <c r="T901" s="164"/>
      <c r="U901" s="164"/>
      <c r="V901" s="164"/>
      <c r="W901" s="164"/>
      <c r="X901" s="128"/>
      <c r="Y901" s="128"/>
      <c r="Z901" s="128"/>
    </row>
    <row r="902" spans="1:26">
      <c r="A902" s="128"/>
      <c r="B902" s="128"/>
      <c r="C902" s="128"/>
      <c r="D902" s="164"/>
      <c r="E902" s="164"/>
      <c r="F902" s="128"/>
      <c r="G902" s="128"/>
      <c r="H902" s="128"/>
      <c r="I902" s="128"/>
      <c r="J902" s="138"/>
      <c r="K902" s="164"/>
      <c r="L902" s="164"/>
      <c r="M902" s="164"/>
      <c r="N902" s="164"/>
      <c r="O902" s="164"/>
      <c r="P902" s="164"/>
      <c r="Q902" s="164"/>
      <c r="R902" s="164"/>
      <c r="S902" s="164"/>
      <c r="T902" s="164"/>
      <c r="U902" s="164"/>
      <c r="V902" s="164"/>
      <c r="W902" s="164"/>
      <c r="X902" s="128"/>
      <c r="Y902" s="128"/>
      <c r="Z902" s="128"/>
    </row>
    <row r="903" spans="1:26">
      <c r="A903" s="128"/>
      <c r="B903" s="128"/>
      <c r="C903" s="128"/>
      <c r="D903" s="164"/>
      <c r="E903" s="164"/>
      <c r="F903" s="128"/>
      <c r="G903" s="128"/>
      <c r="H903" s="128"/>
      <c r="I903" s="128"/>
      <c r="J903" s="138"/>
      <c r="K903" s="164"/>
      <c r="L903" s="164"/>
      <c r="M903" s="164"/>
      <c r="N903" s="164"/>
      <c r="O903" s="164"/>
      <c r="P903" s="164"/>
      <c r="Q903" s="164"/>
      <c r="R903" s="164"/>
      <c r="S903" s="164"/>
      <c r="T903" s="164"/>
      <c r="U903" s="164"/>
      <c r="V903" s="164"/>
      <c r="W903" s="164"/>
      <c r="X903" s="128"/>
      <c r="Y903" s="128"/>
      <c r="Z903" s="128"/>
    </row>
    <row r="904" spans="1:26">
      <c r="A904" s="128"/>
      <c r="B904" s="128"/>
      <c r="C904" s="128"/>
      <c r="D904" s="164"/>
      <c r="E904" s="164"/>
      <c r="F904" s="128"/>
      <c r="G904" s="128"/>
      <c r="H904" s="128"/>
      <c r="I904" s="128"/>
      <c r="J904" s="138"/>
      <c r="K904" s="164"/>
      <c r="L904" s="164"/>
      <c r="M904" s="164"/>
      <c r="N904" s="164"/>
      <c r="O904" s="164"/>
      <c r="P904" s="164"/>
      <c r="Q904" s="164"/>
      <c r="R904" s="164"/>
      <c r="S904" s="164"/>
      <c r="T904" s="164"/>
      <c r="U904" s="164"/>
      <c r="V904" s="164"/>
      <c r="W904" s="164"/>
      <c r="X904" s="128"/>
      <c r="Y904" s="128"/>
      <c r="Z904" s="128"/>
    </row>
    <row r="905" spans="1:26">
      <c r="A905" s="128"/>
      <c r="B905" s="128"/>
      <c r="C905" s="128"/>
      <c r="D905" s="164"/>
      <c r="E905" s="164"/>
      <c r="F905" s="128"/>
      <c r="G905" s="128"/>
      <c r="H905" s="128"/>
      <c r="I905" s="128"/>
      <c r="J905" s="138"/>
      <c r="K905" s="164"/>
      <c r="L905" s="164"/>
      <c r="M905" s="164"/>
      <c r="N905" s="164"/>
      <c r="O905" s="164"/>
      <c r="P905" s="164"/>
      <c r="Q905" s="164"/>
      <c r="R905" s="164"/>
      <c r="S905" s="164"/>
      <c r="T905" s="164"/>
      <c r="U905" s="164"/>
      <c r="V905" s="164"/>
      <c r="W905" s="164"/>
      <c r="X905" s="128"/>
      <c r="Y905" s="128"/>
      <c r="Z905" s="128"/>
    </row>
    <row r="906" spans="1:26">
      <c r="A906" s="128"/>
      <c r="B906" s="128"/>
      <c r="C906" s="128"/>
      <c r="D906" s="164"/>
      <c r="E906" s="164"/>
      <c r="F906" s="128"/>
      <c r="G906" s="128"/>
      <c r="H906" s="128"/>
      <c r="I906" s="128"/>
      <c r="J906" s="138"/>
      <c r="K906" s="164"/>
      <c r="L906" s="164"/>
      <c r="M906" s="164"/>
      <c r="N906" s="164"/>
      <c r="O906" s="164"/>
      <c r="P906" s="164"/>
      <c r="Q906" s="164"/>
      <c r="R906" s="164"/>
      <c r="S906" s="164"/>
      <c r="T906" s="164"/>
      <c r="U906" s="164"/>
      <c r="V906" s="164"/>
      <c r="W906" s="164"/>
      <c r="X906" s="128"/>
      <c r="Y906" s="128"/>
      <c r="Z906" s="128"/>
    </row>
    <row r="907" spans="1:26">
      <c r="A907" s="128"/>
      <c r="B907" s="128"/>
      <c r="C907" s="128"/>
      <c r="D907" s="164"/>
      <c r="E907" s="164"/>
      <c r="F907" s="128"/>
      <c r="G907" s="128"/>
      <c r="H907" s="128"/>
      <c r="I907" s="128"/>
      <c r="J907" s="138"/>
      <c r="K907" s="164"/>
      <c r="L907" s="164"/>
      <c r="M907" s="164"/>
      <c r="N907" s="164"/>
      <c r="O907" s="164"/>
      <c r="P907" s="164"/>
      <c r="Q907" s="164"/>
      <c r="R907" s="164"/>
      <c r="S907" s="164"/>
      <c r="T907" s="164"/>
      <c r="U907" s="164"/>
      <c r="V907" s="164"/>
      <c r="W907" s="164"/>
      <c r="X907" s="128"/>
      <c r="Y907" s="128"/>
      <c r="Z907" s="128"/>
    </row>
    <row r="908" spans="1:26">
      <c r="A908" s="128"/>
      <c r="B908" s="128"/>
      <c r="C908" s="128"/>
      <c r="D908" s="164"/>
      <c r="E908" s="164"/>
      <c r="F908" s="128"/>
      <c r="G908" s="128"/>
      <c r="H908" s="128"/>
      <c r="I908" s="128"/>
      <c r="J908" s="138"/>
      <c r="K908" s="164"/>
      <c r="L908" s="164"/>
      <c r="M908" s="164"/>
      <c r="N908" s="164"/>
      <c r="O908" s="164"/>
      <c r="P908" s="164"/>
      <c r="Q908" s="164"/>
      <c r="R908" s="164"/>
      <c r="S908" s="164"/>
      <c r="T908" s="164"/>
      <c r="U908" s="164"/>
      <c r="V908" s="164"/>
      <c r="W908" s="164"/>
      <c r="X908" s="128"/>
      <c r="Y908" s="128"/>
      <c r="Z908" s="128"/>
    </row>
    <row r="909" spans="1:26">
      <c r="A909" s="128"/>
      <c r="B909" s="128"/>
      <c r="C909" s="128"/>
      <c r="D909" s="164"/>
      <c r="E909" s="164"/>
      <c r="F909" s="128"/>
      <c r="G909" s="128"/>
      <c r="H909" s="128"/>
      <c r="I909" s="128"/>
      <c r="J909" s="138"/>
      <c r="K909" s="164"/>
      <c r="L909" s="164"/>
      <c r="M909" s="164"/>
      <c r="N909" s="164"/>
      <c r="O909" s="164"/>
      <c r="P909" s="164"/>
      <c r="Q909" s="164"/>
      <c r="R909" s="164"/>
      <c r="S909" s="164"/>
      <c r="T909" s="164"/>
      <c r="U909" s="164"/>
      <c r="V909" s="164"/>
      <c r="W909" s="164"/>
      <c r="X909" s="128"/>
      <c r="Y909" s="128"/>
      <c r="Z909" s="128"/>
    </row>
    <row r="910" spans="1:26">
      <c r="A910" s="128"/>
      <c r="B910" s="128"/>
      <c r="C910" s="128"/>
      <c r="D910" s="164"/>
      <c r="E910" s="164"/>
      <c r="F910" s="128"/>
      <c r="G910" s="128"/>
      <c r="H910" s="128"/>
      <c r="I910" s="128"/>
      <c r="J910" s="138"/>
      <c r="K910" s="164"/>
      <c r="L910" s="164"/>
      <c r="M910" s="164"/>
      <c r="N910" s="164"/>
      <c r="O910" s="164"/>
      <c r="P910" s="164"/>
      <c r="Q910" s="164"/>
      <c r="R910" s="164"/>
      <c r="S910" s="164"/>
      <c r="T910" s="164"/>
      <c r="U910" s="164"/>
      <c r="V910" s="164"/>
      <c r="W910" s="164"/>
      <c r="X910" s="128"/>
      <c r="Y910" s="128"/>
      <c r="Z910" s="128"/>
    </row>
    <row r="911" spans="1:26">
      <c r="A911" s="128"/>
      <c r="B911" s="128"/>
      <c r="C911" s="128"/>
      <c r="D911" s="164"/>
      <c r="E911" s="164"/>
      <c r="F911" s="128"/>
      <c r="G911" s="128"/>
      <c r="H911" s="128"/>
      <c r="I911" s="128"/>
      <c r="J911" s="138"/>
      <c r="K911" s="164"/>
      <c r="L911" s="164"/>
      <c r="M911" s="164"/>
      <c r="N911" s="164"/>
      <c r="O911" s="164"/>
      <c r="P911" s="164"/>
      <c r="Q911" s="164"/>
      <c r="R911" s="164"/>
      <c r="S911" s="164"/>
      <c r="T911" s="164"/>
      <c r="U911" s="164"/>
      <c r="V911" s="164"/>
      <c r="W911" s="164"/>
      <c r="X911" s="128"/>
      <c r="Y911" s="128"/>
      <c r="Z911" s="128"/>
    </row>
    <row r="912" spans="1:26">
      <c r="A912" s="128"/>
      <c r="B912" s="128"/>
      <c r="C912" s="128"/>
      <c r="D912" s="164"/>
      <c r="E912" s="164"/>
      <c r="F912" s="128"/>
      <c r="G912" s="128"/>
      <c r="H912" s="128"/>
      <c r="I912" s="128"/>
      <c r="J912" s="138"/>
      <c r="K912" s="164"/>
      <c r="L912" s="164"/>
      <c r="M912" s="164"/>
      <c r="N912" s="164"/>
      <c r="O912" s="164"/>
      <c r="P912" s="164"/>
      <c r="Q912" s="164"/>
      <c r="R912" s="164"/>
      <c r="S912" s="164"/>
      <c r="T912" s="164"/>
      <c r="U912" s="164"/>
      <c r="V912" s="164"/>
      <c r="W912" s="164"/>
      <c r="X912" s="128"/>
      <c r="Y912" s="128"/>
      <c r="Z912" s="128"/>
    </row>
    <row r="913" spans="1:26">
      <c r="A913" s="128"/>
      <c r="B913" s="128"/>
      <c r="C913" s="128"/>
      <c r="D913" s="164"/>
      <c r="E913" s="164"/>
      <c r="F913" s="128"/>
      <c r="G913" s="128"/>
      <c r="H913" s="128"/>
      <c r="I913" s="128"/>
      <c r="J913" s="138"/>
      <c r="K913" s="164"/>
      <c r="L913" s="164"/>
      <c r="M913" s="164"/>
      <c r="N913" s="164"/>
      <c r="O913" s="164"/>
      <c r="P913" s="164"/>
      <c r="Q913" s="164"/>
      <c r="R913" s="164"/>
      <c r="S913" s="164"/>
      <c r="T913" s="164"/>
      <c r="U913" s="164"/>
      <c r="V913" s="164"/>
      <c r="W913" s="164"/>
      <c r="X913" s="128"/>
      <c r="Y913" s="128"/>
      <c r="Z913" s="128"/>
    </row>
    <row r="914" spans="1:26">
      <c r="A914" s="128"/>
      <c r="B914" s="128"/>
      <c r="C914" s="128"/>
      <c r="D914" s="164"/>
      <c r="E914" s="164"/>
      <c r="F914" s="128"/>
      <c r="G914" s="128"/>
      <c r="H914" s="128"/>
      <c r="I914" s="128"/>
      <c r="J914" s="138"/>
      <c r="K914" s="164"/>
      <c r="L914" s="164"/>
      <c r="M914" s="164"/>
      <c r="N914" s="164"/>
      <c r="O914" s="164"/>
      <c r="P914" s="164"/>
      <c r="Q914" s="164"/>
      <c r="R914" s="164"/>
      <c r="S914" s="164"/>
      <c r="T914" s="164"/>
      <c r="U914" s="164"/>
      <c r="V914" s="164"/>
      <c r="W914" s="164"/>
      <c r="X914" s="128"/>
      <c r="Y914" s="128"/>
      <c r="Z914" s="128"/>
    </row>
    <row r="915" spans="1:26">
      <c r="A915" s="128"/>
      <c r="B915" s="128"/>
      <c r="C915" s="128"/>
      <c r="D915" s="164"/>
      <c r="E915" s="164"/>
      <c r="F915" s="128"/>
      <c r="G915" s="128"/>
      <c r="H915" s="128"/>
      <c r="I915" s="128"/>
      <c r="J915" s="138"/>
      <c r="K915" s="164"/>
      <c r="L915" s="164"/>
      <c r="M915" s="164"/>
      <c r="N915" s="164"/>
      <c r="O915" s="164"/>
      <c r="P915" s="164"/>
      <c r="Q915" s="164"/>
      <c r="R915" s="164"/>
      <c r="S915" s="164"/>
      <c r="T915" s="164"/>
      <c r="U915" s="164"/>
      <c r="V915" s="164"/>
      <c r="W915" s="164"/>
      <c r="X915" s="128"/>
      <c r="Y915" s="128"/>
      <c r="Z915" s="128"/>
    </row>
    <row r="916" spans="1:26">
      <c r="A916" s="128"/>
      <c r="B916" s="128"/>
      <c r="C916" s="128"/>
      <c r="D916" s="164"/>
      <c r="E916" s="164"/>
      <c r="F916" s="128"/>
      <c r="G916" s="128"/>
      <c r="H916" s="128"/>
      <c r="I916" s="128"/>
      <c r="J916" s="138"/>
      <c r="K916" s="164"/>
      <c r="L916" s="164"/>
      <c r="M916" s="164"/>
      <c r="N916" s="164"/>
      <c r="O916" s="164"/>
      <c r="P916" s="164"/>
      <c r="Q916" s="164"/>
      <c r="R916" s="164"/>
      <c r="S916" s="164"/>
      <c r="T916" s="164"/>
      <c r="U916" s="164"/>
      <c r="V916" s="164"/>
      <c r="W916" s="164"/>
      <c r="X916" s="128"/>
      <c r="Y916" s="128"/>
      <c r="Z916" s="128"/>
    </row>
    <row r="917" spans="1:26">
      <c r="A917" s="128"/>
      <c r="B917" s="128"/>
      <c r="C917" s="128"/>
      <c r="D917" s="164"/>
      <c r="E917" s="164"/>
      <c r="F917" s="128"/>
      <c r="G917" s="128"/>
      <c r="H917" s="128"/>
      <c r="I917" s="128"/>
      <c r="J917" s="138"/>
      <c r="K917" s="164"/>
      <c r="L917" s="164"/>
      <c r="M917" s="164"/>
      <c r="N917" s="164"/>
      <c r="O917" s="164"/>
      <c r="P917" s="164"/>
      <c r="Q917" s="164"/>
      <c r="R917" s="164"/>
      <c r="S917" s="164"/>
      <c r="T917" s="164"/>
      <c r="U917" s="164"/>
      <c r="V917" s="164"/>
      <c r="W917" s="164"/>
      <c r="X917" s="128"/>
      <c r="Y917" s="128"/>
      <c r="Z917" s="128"/>
    </row>
    <row r="918" spans="1:26">
      <c r="A918" s="128"/>
      <c r="B918" s="128"/>
      <c r="C918" s="128"/>
      <c r="D918" s="164"/>
      <c r="E918" s="164"/>
      <c r="F918" s="128"/>
      <c r="G918" s="128"/>
      <c r="H918" s="128"/>
      <c r="I918" s="128"/>
      <c r="J918" s="138"/>
      <c r="K918" s="164"/>
      <c r="L918" s="164"/>
      <c r="M918" s="164"/>
      <c r="N918" s="164"/>
      <c r="O918" s="164"/>
      <c r="P918" s="164"/>
      <c r="Q918" s="164"/>
      <c r="R918" s="164"/>
      <c r="S918" s="164"/>
      <c r="T918" s="164"/>
      <c r="U918" s="164"/>
      <c r="V918" s="164"/>
      <c r="W918" s="164"/>
      <c r="X918" s="128"/>
      <c r="Y918" s="128"/>
      <c r="Z918" s="128"/>
    </row>
    <row r="919" spans="1:26">
      <c r="A919" s="128"/>
      <c r="B919" s="128"/>
      <c r="C919" s="128"/>
      <c r="D919" s="164"/>
      <c r="E919" s="164"/>
      <c r="F919" s="128"/>
      <c r="G919" s="128"/>
      <c r="H919" s="128"/>
      <c r="I919" s="128"/>
      <c r="J919" s="138"/>
      <c r="K919" s="164"/>
      <c r="L919" s="164"/>
      <c r="M919" s="164"/>
      <c r="N919" s="164"/>
      <c r="O919" s="164"/>
      <c r="P919" s="164"/>
      <c r="Q919" s="164"/>
      <c r="R919" s="164"/>
      <c r="S919" s="164"/>
      <c r="T919" s="164"/>
      <c r="U919" s="164"/>
      <c r="V919" s="164"/>
      <c r="W919" s="164"/>
      <c r="X919" s="128"/>
      <c r="Y919" s="128"/>
      <c r="Z919" s="128"/>
    </row>
    <row r="920" spans="1:26">
      <c r="A920" s="128"/>
      <c r="B920" s="128"/>
      <c r="C920" s="128"/>
      <c r="D920" s="164"/>
      <c r="E920" s="164"/>
      <c r="F920" s="128"/>
      <c r="G920" s="128"/>
      <c r="H920" s="128"/>
      <c r="I920" s="128"/>
      <c r="J920" s="138"/>
      <c r="K920" s="164"/>
      <c r="L920" s="164"/>
      <c r="M920" s="164"/>
      <c r="N920" s="164"/>
      <c r="O920" s="164"/>
      <c r="P920" s="164"/>
      <c r="Q920" s="164"/>
      <c r="R920" s="164"/>
      <c r="S920" s="164"/>
      <c r="T920" s="164"/>
      <c r="U920" s="164"/>
      <c r="V920" s="164"/>
      <c r="W920" s="164"/>
      <c r="X920" s="128"/>
      <c r="Y920" s="128"/>
      <c r="Z920" s="128"/>
    </row>
    <row r="921" spans="1:26">
      <c r="A921" s="128"/>
      <c r="B921" s="128"/>
      <c r="C921" s="128"/>
      <c r="D921" s="164"/>
      <c r="E921" s="164"/>
      <c r="F921" s="128"/>
      <c r="G921" s="128"/>
      <c r="H921" s="128"/>
      <c r="I921" s="128"/>
      <c r="J921" s="138"/>
      <c r="K921" s="164"/>
      <c r="L921" s="164"/>
      <c r="M921" s="164"/>
      <c r="N921" s="164"/>
      <c r="O921" s="164"/>
      <c r="P921" s="164"/>
      <c r="Q921" s="164"/>
      <c r="R921" s="164"/>
      <c r="S921" s="164"/>
      <c r="T921" s="164"/>
      <c r="U921" s="164"/>
      <c r="V921" s="164"/>
      <c r="W921" s="164"/>
      <c r="X921" s="128"/>
      <c r="Y921" s="128"/>
      <c r="Z921" s="128"/>
    </row>
    <row r="922" spans="1:26">
      <c r="A922" s="128"/>
      <c r="B922" s="128"/>
      <c r="C922" s="128"/>
      <c r="D922" s="164"/>
      <c r="E922" s="164"/>
      <c r="F922" s="128"/>
      <c r="G922" s="128"/>
      <c r="H922" s="128"/>
      <c r="I922" s="128"/>
      <c r="J922" s="138"/>
      <c r="K922" s="164"/>
      <c r="L922" s="164"/>
      <c r="M922" s="164"/>
      <c r="N922" s="164"/>
      <c r="O922" s="164"/>
      <c r="P922" s="164"/>
      <c r="Q922" s="164"/>
      <c r="R922" s="164"/>
      <c r="S922" s="164"/>
      <c r="T922" s="164"/>
      <c r="U922" s="164"/>
      <c r="V922" s="164"/>
      <c r="W922" s="164"/>
      <c r="X922" s="128"/>
      <c r="Y922" s="128"/>
      <c r="Z922" s="128"/>
    </row>
    <row r="923" spans="1:26">
      <c r="A923" s="128"/>
      <c r="B923" s="128"/>
      <c r="C923" s="128"/>
      <c r="D923" s="164"/>
      <c r="E923" s="164"/>
      <c r="F923" s="128"/>
      <c r="G923" s="128"/>
      <c r="H923" s="128"/>
      <c r="I923" s="128"/>
      <c r="J923" s="138"/>
      <c r="K923" s="164"/>
      <c r="L923" s="164"/>
      <c r="M923" s="164"/>
      <c r="N923" s="164"/>
      <c r="O923" s="164"/>
      <c r="P923" s="164"/>
      <c r="Q923" s="164"/>
      <c r="R923" s="164"/>
      <c r="S923" s="164"/>
      <c r="T923" s="164"/>
      <c r="U923" s="164"/>
      <c r="V923" s="164"/>
      <c r="W923" s="164"/>
      <c r="X923" s="128"/>
      <c r="Y923" s="128"/>
      <c r="Z923" s="128"/>
    </row>
    <row r="924" spans="1:26">
      <c r="A924" s="128"/>
      <c r="B924" s="128"/>
      <c r="C924" s="128"/>
      <c r="D924" s="164"/>
      <c r="E924" s="164"/>
      <c r="F924" s="128"/>
      <c r="G924" s="128"/>
      <c r="H924" s="128"/>
      <c r="I924" s="128"/>
      <c r="J924" s="138"/>
      <c r="K924" s="164"/>
      <c r="L924" s="164"/>
      <c r="M924" s="164"/>
      <c r="N924" s="164"/>
      <c r="O924" s="164"/>
      <c r="P924" s="164"/>
      <c r="Q924" s="164"/>
      <c r="R924" s="164"/>
      <c r="S924" s="164"/>
      <c r="T924" s="164"/>
      <c r="U924" s="164"/>
      <c r="V924" s="164"/>
      <c r="W924" s="164"/>
      <c r="X924" s="128"/>
      <c r="Y924" s="128"/>
      <c r="Z924" s="128"/>
    </row>
    <row r="925" spans="1:26">
      <c r="A925" s="128"/>
      <c r="B925" s="128"/>
      <c r="C925" s="128"/>
      <c r="D925" s="164"/>
      <c r="E925" s="164"/>
      <c r="F925" s="128"/>
      <c r="G925" s="128"/>
      <c r="H925" s="128"/>
      <c r="I925" s="128"/>
      <c r="J925" s="138"/>
      <c r="K925" s="164"/>
      <c r="L925" s="164"/>
      <c r="M925" s="164"/>
      <c r="N925" s="164"/>
      <c r="O925" s="164"/>
      <c r="P925" s="164"/>
      <c r="Q925" s="164"/>
      <c r="R925" s="164"/>
      <c r="S925" s="164"/>
      <c r="T925" s="164"/>
      <c r="U925" s="164"/>
      <c r="V925" s="164"/>
      <c r="W925" s="164"/>
      <c r="X925" s="128"/>
      <c r="Y925" s="128"/>
      <c r="Z925" s="128"/>
    </row>
    <row r="926" spans="1:26">
      <c r="A926" s="128"/>
      <c r="B926" s="128"/>
      <c r="C926" s="128"/>
      <c r="D926" s="164"/>
      <c r="E926" s="164"/>
      <c r="F926" s="128"/>
      <c r="G926" s="128"/>
      <c r="H926" s="128"/>
      <c r="I926" s="128"/>
      <c r="J926" s="138"/>
      <c r="K926" s="164"/>
      <c r="L926" s="164"/>
      <c r="M926" s="164"/>
      <c r="N926" s="164"/>
      <c r="O926" s="164"/>
      <c r="P926" s="164"/>
      <c r="Q926" s="164"/>
      <c r="R926" s="164"/>
      <c r="S926" s="164"/>
      <c r="T926" s="164"/>
      <c r="U926" s="164"/>
      <c r="V926" s="164"/>
      <c r="W926" s="164"/>
      <c r="X926" s="128"/>
      <c r="Y926" s="128"/>
      <c r="Z926" s="128"/>
    </row>
    <row r="927" spans="1:26">
      <c r="A927" s="128"/>
      <c r="B927" s="128"/>
      <c r="C927" s="128"/>
      <c r="D927" s="164"/>
      <c r="E927" s="164"/>
      <c r="F927" s="128"/>
      <c r="G927" s="128"/>
      <c r="H927" s="128"/>
      <c r="I927" s="128"/>
      <c r="J927" s="138"/>
      <c r="K927" s="164"/>
      <c r="L927" s="164"/>
      <c r="M927" s="164"/>
      <c r="N927" s="164"/>
      <c r="O927" s="164"/>
      <c r="P927" s="164"/>
      <c r="Q927" s="164"/>
      <c r="R927" s="164"/>
      <c r="S927" s="164"/>
      <c r="T927" s="164"/>
      <c r="U927" s="164"/>
      <c r="V927" s="164"/>
      <c r="W927" s="164"/>
      <c r="X927" s="128"/>
      <c r="Y927" s="128"/>
      <c r="Z927" s="128"/>
    </row>
    <row r="928" spans="1:26">
      <c r="A928" s="128"/>
      <c r="B928" s="128"/>
      <c r="C928" s="128"/>
      <c r="D928" s="164"/>
      <c r="E928" s="164"/>
      <c r="F928" s="128"/>
      <c r="G928" s="128"/>
      <c r="H928" s="128"/>
      <c r="I928" s="128"/>
      <c r="J928" s="138"/>
      <c r="K928" s="164"/>
      <c r="L928" s="164"/>
      <c r="M928" s="164"/>
      <c r="N928" s="164"/>
      <c r="O928" s="164"/>
      <c r="P928" s="164"/>
      <c r="Q928" s="164"/>
      <c r="R928" s="164"/>
      <c r="S928" s="164"/>
      <c r="T928" s="164"/>
      <c r="U928" s="164"/>
      <c r="V928" s="164"/>
      <c r="W928" s="164"/>
      <c r="X928" s="128"/>
      <c r="Y928" s="128"/>
      <c r="Z928" s="128"/>
    </row>
    <row r="929" spans="1:26">
      <c r="A929" s="128"/>
      <c r="B929" s="128"/>
      <c r="C929" s="128"/>
      <c r="D929" s="164"/>
      <c r="E929" s="164"/>
      <c r="F929" s="128"/>
      <c r="G929" s="128"/>
      <c r="H929" s="128"/>
      <c r="I929" s="128"/>
      <c r="J929" s="138"/>
      <c r="K929" s="164"/>
      <c r="L929" s="164"/>
      <c r="M929" s="164"/>
      <c r="N929" s="164"/>
      <c r="O929" s="164"/>
      <c r="P929" s="164"/>
      <c r="Q929" s="164"/>
      <c r="R929" s="164"/>
      <c r="S929" s="164"/>
      <c r="T929" s="164"/>
      <c r="U929" s="164"/>
      <c r="V929" s="164"/>
      <c r="W929" s="164"/>
      <c r="X929" s="128"/>
      <c r="Y929" s="128"/>
      <c r="Z929" s="128"/>
    </row>
    <row r="930" spans="1:26">
      <c r="A930" s="128"/>
      <c r="B930" s="128"/>
      <c r="C930" s="128"/>
      <c r="D930" s="164"/>
      <c r="E930" s="164"/>
      <c r="F930" s="128"/>
      <c r="G930" s="128"/>
      <c r="H930" s="128"/>
      <c r="I930" s="128"/>
      <c r="J930" s="138"/>
      <c r="K930" s="164"/>
      <c r="L930" s="164"/>
      <c r="M930" s="164"/>
      <c r="N930" s="164"/>
      <c r="O930" s="164"/>
      <c r="P930" s="164"/>
      <c r="Q930" s="164"/>
      <c r="R930" s="164"/>
      <c r="S930" s="164"/>
      <c r="T930" s="164"/>
      <c r="U930" s="164"/>
      <c r="V930" s="164"/>
      <c r="W930" s="164"/>
      <c r="X930" s="128"/>
      <c r="Y930" s="128"/>
      <c r="Z930" s="128"/>
    </row>
    <row r="931" spans="1:26">
      <c r="A931" s="128"/>
      <c r="B931" s="128"/>
      <c r="C931" s="128"/>
      <c r="D931" s="164"/>
      <c r="E931" s="164"/>
      <c r="F931" s="128"/>
      <c r="G931" s="128"/>
      <c r="H931" s="128"/>
      <c r="I931" s="128"/>
      <c r="J931" s="138"/>
      <c r="K931" s="164"/>
      <c r="L931" s="164"/>
      <c r="M931" s="164"/>
      <c r="N931" s="164"/>
      <c r="O931" s="164"/>
      <c r="P931" s="164"/>
      <c r="Q931" s="164"/>
      <c r="R931" s="164"/>
      <c r="S931" s="164"/>
      <c r="T931" s="164"/>
      <c r="U931" s="164"/>
      <c r="V931" s="164"/>
      <c r="W931" s="164"/>
      <c r="X931" s="128"/>
      <c r="Y931" s="128"/>
      <c r="Z931" s="128"/>
    </row>
    <row r="932" spans="1:26">
      <c r="A932" s="128"/>
      <c r="B932" s="128"/>
      <c r="C932" s="128"/>
      <c r="D932" s="164"/>
      <c r="E932" s="164"/>
      <c r="F932" s="128"/>
      <c r="G932" s="128"/>
      <c r="H932" s="128"/>
      <c r="I932" s="128"/>
      <c r="J932" s="138"/>
      <c r="K932" s="164"/>
      <c r="L932" s="164"/>
      <c r="M932" s="164"/>
      <c r="N932" s="164"/>
      <c r="O932" s="164"/>
      <c r="P932" s="164"/>
      <c r="Q932" s="164"/>
      <c r="R932" s="164"/>
      <c r="S932" s="164"/>
      <c r="T932" s="164"/>
      <c r="U932" s="164"/>
      <c r="V932" s="164"/>
      <c r="W932" s="164"/>
      <c r="X932" s="128"/>
      <c r="Y932" s="128"/>
      <c r="Z932" s="128"/>
    </row>
    <row r="933" spans="1:26">
      <c r="A933" s="128"/>
      <c r="B933" s="128"/>
      <c r="C933" s="128"/>
      <c r="D933" s="164"/>
      <c r="E933" s="164"/>
      <c r="F933" s="128"/>
      <c r="G933" s="128"/>
      <c r="H933" s="128"/>
      <c r="I933" s="128"/>
      <c r="J933" s="138"/>
      <c r="K933" s="164"/>
      <c r="L933" s="164"/>
      <c r="M933" s="164"/>
      <c r="N933" s="164"/>
      <c r="O933" s="164"/>
      <c r="P933" s="164"/>
      <c r="Q933" s="164"/>
      <c r="R933" s="164"/>
      <c r="S933" s="164"/>
      <c r="T933" s="164"/>
      <c r="U933" s="164"/>
      <c r="V933" s="164"/>
      <c r="W933" s="164"/>
      <c r="X933" s="128"/>
      <c r="Y933" s="128"/>
      <c r="Z933" s="128"/>
    </row>
    <row r="934" spans="1:26">
      <c r="A934" s="128"/>
      <c r="B934" s="128"/>
      <c r="C934" s="128"/>
      <c r="D934" s="164"/>
      <c r="E934" s="164"/>
      <c r="F934" s="128"/>
      <c r="G934" s="128"/>
      <c r="H934" s="128"/>
      <c r="I934" s="128"/>
      <c r="J934" s="138"/>
      <c r="K934" s="164"/>
      <c r="L934" s="164"/>
      <c r="M934" s="164"/>
      <c r="N934" s="164"/>
      <c r="O934" s="164"/>
      <c r="P934" s="164"/>
      <c r="Q934" s="164"/>
      <c r="R934" s="164"/>
      <c r="S934" s="164"/>
      <c r="T934" s="164"/>
      <c r="U934" s="164"/>
      <c r="V934" s="164"/>
      <c r="W934" s="164"/>
      <c r="X934" s="128"/>
      <c r="Y934" s="128"/>
      <c r="Z934" s="128"/>
    </row>
    <row r="935" spans="1:26">
      <c r="A935" s="128"/>
      <c r="B935" s="128"/>
      <c r="C935" s="128"/>
      <c r="D935" s="164"/>
      <c r="E935" s="164"/>
      <c r="F935" s="128"/>
      <c r="G935" s="128"/>
      <c r="H935" s="128"/>
      <c r="I935" s="128"/>
      <c r="J935" s="138"/>
      <c r="K935" s="164"/>
      <c r="L935" s="164"/>
      <c r="M935" s="164"/>
      <c r="N935" s="164"/>
      <c r="O935" s="164"/>
      <c r="P935" s="164"/>
      <c r="Q935" s="164"/>
      <c r="R935" s="164"/>
      <c r="S935" s="164"/>
      <c r="T935" s="164"/>
      <c r="U935" s="164"/>
      <c r="V935" s="164"/>
      <c r="W935" s="164"/>
      <c r="X935" s="128"/>
      <c r="Y935" s="128"/>
      <c r="Z935" s="128"/>
    </row>
    <row r="936" spans="1:26">
      <c r="A936" s="128"/>
      <c r="B936" s="128"/>
      <c r="C936" s="128"/>
      <c r="D936" s="164"/>
      <c r="E936" s="164"/>
      <c r="F936" s="128"/>
      <c r="G936" s="128"/>
      <c r="H936" s="128"/>
      <c r="I936" s="128"/>
      <c r="J936" s="138"/>
      <c r="K936" s="164"/>
      <c r="L936" s="164"/>
      <c r="M936" s="164"/>
      <c r="N936" s="164"/>
      <c r="O936" s="164"/>
      <c r="P936" s="164"/>
      <c r="Q936" s="164"/>
      <c r="R936" s="164"/>
      <c r="S936" s="164"/>
      <c r="T936" s="164"/>
      <c r="U936" s="164"/>
      <c r="V936" s="164"/>
      <c r="W936" s="164"/>
      <c r="X936" s="128"/>
      <c r="Y936" s="128"/>
      <c r="Z936" s="128"/>
    </row>
    <row r="937" spans="1:26">
      <c r="A937" s="128"/>
      <c r="B937" s="128"/>
      <c r="C937" s="128"/>
      <c r="D937" s="164"/>
      <c r="E937" s="164"/>
      <c r="F937" s="128"/>
      <c r="G937" s="128"/>
      <c r="H937" s="128"/>
      <c r="I937" s="128"/>
      <c r="J937" s="138"/>
      <c r="K937" s="164"/>
      <c r="L937" s="164"/>
      <c r="M937" s="164"/>
      <c r="N937" s="164"/>
      <c r="O937" s="164"/>
      <c r="P937" s="164"/>
      <c r="Q937" s="164"/>
      <c r="R937" s="164"/>
      <c r="S937" s="164"/>
      <c r="T937" s="164"/>
      <c r="U937" s="164"/>
      <c r="V937" s="164"/>
      <c r="W937" s="164"/>
      <c r="X937" s="128"/>
      <c r="Y937" s="128"/>
      <c r="Z937" s="128"/>
    </row>
    <row r="938" spans="1:26">
      <c r="A938" s="128"/>
      <c r="B938" s="128"/>
      <c r="C938" s="128"/>
      <c r="D938" s="164"/>
      <c r="E938" s="164"/>
      <c r="F938" s="128"/>
      <c r="G938" s="128"/>
      <c r="H938" s="128"/>
      <c r="I938" s="128"/>
      <c r="J938" s="138"/>
      <c r="K938" s="164"/>
      <c r="L938" s="164"/>
      <c r="M938" s="164"/>
      <c r="N938" s="164"/>
      <c r="O938" s="164"/>
      <c r="P938" s="164"/>
      <c r="Q938" s="164"/>
      <c r="R938" s="164"/>
      <c r="S938" s="164"/>
      <c r="T938" s="164"/>
      <c r="U938" s="164"/>
      <c r="V938" s="164"/>
      <c r="W938" s="164"/>
      <c r="X938" s="128"/>
      <c r="Y938" s="128"/>
      <c r="Z938" s="128"/>
    </row>
    <row r="939" spans="1:26">
      <c r="A939" s="128"/>
      <c r="B939" s="128"/>
      <c r="C939" s="128"/>
      <c r="D939" s="164"/>
      <c r="E939" s="164"/>
      <c r="F939" s="128"/>
      <c r="G939" s="128"/>
      <c r="H939" s="128"/>
      <c r="I939" s="128"/>
      <c r="J939" s="138"/>
      <c r="K939" s="164"/>
      <c r="L939" s="164"/>
      <c r="M939" s="164"/>
      <c r="N939" s="164"/>
      <c r="O939" s="164"/>
      <c r="P939" s="164"/>
      <c r="Q939" s="164"/>
      <c r="R939" s="164"/>
      <c r="S939" s="164"/>
      <c r="T939" s="164"/>
      <c r="U939" s="164"/>
      <c r="V939" s="164"/>
      <c r="W939" s="164"/>
      <c r="X939" s="128"/>
      <c r="Y939" s="128"/>
      <c r="Z939" s="128"/>
    </row>
    <row r="940" spans="1:26">
      <c r="A940" s="128"/>
      <c r="B940" s="128"/>
      <c r="C940" s="128"/>
      <c r="D940" s="164"/>
      <c r="E940" s="164"/>
      <c r="F940" s="128"/>
      <c r="G940" s="128"/>
      <c r="H940" s="128"/>
      <c r="I940" s="128"/>
      <c r="J940" s="138"/>
      <c r="K940" s="164"/>
      <c r="L940" s="164"/>
      <c r="M940" s="164"/>
      <c r="N940" s="164"/>
      <c r="O940" s="164"/>
      <c r="P940" s="164"/>
      <c r="Q940" s="164"/>
      <c r="R940" s="164"/>
      <c r="S940" s="164"/>
      <c r="T940" s="164"/>
      <c r="U940" s="164"/>
      <c r="V940" s="164"/>
      <c r="W940" s="164"/>
      <c r="X940" s="128"/>
      <c r="Y940" s="128"/>
      <c r="Z940" s="128"/>
    </row>
    <row r="941" spans="1:26">
      <c r="A941" s="128"/>
      <c r="B941" s="128"/>
      <c r="C941" s="128"/>
      <c r="D941" s="164"/>
      <c r="E941" s="164"/>
      <c r="F941" s="128"/>
      <c r="G941" s="128"/>
      <c r="H941" s="128"/>
      <c r="I941" s="128"/>
      <c r="J941" s="138"/>
      <c r="K941" s="164"/>
      <c r="L941" s="164"/>
      <c r="M941" s="164"/>
      <c r="N941" s="164"/>
      <c r="O941" s="164"/>
      <c r="P941" s="164"/>
      <c r="Q941" s="164"/>
      <c r="R941" s="164"/>
      <c r="S941" s="164"/>
      <c r="T941" s="164"/>
      <c r="U941" s="164"/>
      <c r="V941" s="164"/>
      <c r="W941" s="164"/>
      <c r="X941" s="128"/>
      <c r="Y941" s="128"/>
      <c r="Z941" s="128"/>
    </row>
    <row r="942" spans="1:26">
      <c r="A942" s="128"/>
      <c r="B942" s="128"/>
      <c r="C942" s="128"/>
      <c r="D942" s="164"/>
      <c r="E942" s="164"/>
      <c r="F942" s="128"/>
      <c r="G942" s="128"/>
      <c r="H942" s="128"/>
      <c r="I942" s="128"/>
      <c r="J942" s="138"/>
      <c r="K942" s="164"/>
      <c r="L942" s="164"/>
      <c r="M942" s="164"/>
      <c r="N942" s="164"/>
      <c r="O942" s="164"/>
      <c r="P942" s="164"/>
      <c r="Q942" s="164"/>
      <c r="R942" s="164"/>
      <c r="S942" s="164"/>
      <c r="T942" s="164"/>
      <c r="U942" s="164"/>
      <c r="V942" s="164"/>
      <c r="W942" s="164"/>
      <c r="X942" s="128"/>
      <c r="Y942" s="128"/>
      <c r="Z942" s="128"/>
    </row>
    <row r="943" spans="1:26">
      <c r="A943" s="128"/>
      <c r="B943" s="128"/>
      <c r="C943" s="128"/>
      <c r="D943" s="164"/>
      <c r="E943" s="164"/>
      <c r="F943" s="128"/>
      <c r="G943" s="128"/>
      <c r="H943" s="128"/>
      <c r="I943" s="128"/>
      <c r="J943" s="138"/>
      <c r="K943" s="164"/>
      <c r="L943" s="164"/>
      <c r="M943" s="164"/>
      <c r="N943" s="164"/>
      <c r="O943" s="164"/>
      <c r="P943" s="164"/>
      <c r="Q943" s="164"/>
      <c r="R943" s="164"/>
      <c r="S943" s="164"/>
      <c r="T943" s="164"/>
      <c r="U943" s="164"/>
      <c r="V943" s="164"/>
      <c r="W943" s="164"/>
      <c r="X943" s="128"/>
      <c r="Y943" s="128"/>
      <c r="Z943" s="128"/>
    </row>
    <row r="944" spans="1:26">
      <c r="A944" s="128"/>
      <c r="B944" s="128"/>
      <c r="C944" s="128"/>
      <c r="D944" s="164"/>
      <c r="E944" s="164"/>
      <c r="F944" s="128"/>
      <c r="G944" s="128"/>
      <c r="H944" s="128"/>
      <c r="I944" s="128"/>
      <c r="J944" s="138"/>
      <c r="K944" s="164"/>
      <c r="L944" s="164"/>
      <c r="M944" s="164"/>
      <c r="N944" s="164"/>
      <c r="O944" s="164"/>
      <c r="P944" s="164"/>
      <c r="Q944" s="164"/>
      <c r="R944" s="164"/>
      <c r="S944" s="164"/>
      <c r="T944" s="164"/>
      <c r="U944" s="164"/>
      <c r="V944" s="164"/>
      <c r="W944" s="164"/>
      <c r="X944" s="128"/>
      <c r="Y944" s="128"/>
      <c r="Z944" s="128"/>
    </row>
    <row r="945" spans="1:26">
      <c r="A945" s="128"/>
      <c r="B945" s="128"/>
      <c r="C945" s="128"/>
      <c r="D945" s="164"/>
      <c r="E945" s="164"/>
      <c r="F945" s="128"/>
      <c r="G945" s="128"/>
      <c r="H945" s="128"/>
      <c r="I945" s="128"/>
      <c r="J945" s="138"/>
      <c r="K945" s="164"/>
      <c r="L945" s="164"/>
      <c r="M945" s="164"/>
      <c r="N945" s="164"/>
      <c r="O945" s="164"/>
      <c r="P945" s="164"/>
      <c r="Q945" s="164"/>
      <c r="R945" s="164"/>
      <c r="S945" s="164"/>
      <c r="T945" s="164"/>
      <c r="U945" s="164"/>
      <c r="V945" s="164"/>
      <c r="W945" s="164"/>
      <c r="X945" s="128"/>
      <c r="Y945" s="128"/>
      <c r="Z945" s="128"/>
    </row>
    <row r="946" spans="1:26">
      <c r="A946" s="128"/>
      <c r="B946" s="128"/>
      <c r="C946" s="128"/>
      <c r="D946" s="164"/>
      <c r="E946" s="164"/>
      <c r="F946" s="128"/>
      <c r="G946" s="128"/>
      <c r="H946" s="128"/>
      <c r="I946" s="128"/>
      <c r="J946" s="138"/>
      <c r="K946" s="164"/>
      <c r="L946" s="164"/>
      <c r="M946" s="164"/>
      <c r="N946" s="164"/>
      <c r="O946" s="164"/>
      <c r="P946" s="164"/>
      <c r="Q946" s="164"/>
      <c r="R946" s="164"/>
      <c r="S946" s="164"/>
      <c r="T946" s="164"/>
      <c r="U946" s="164"/>
      <c r="V946" s="164"/>
      <c r="W946" s="164"/>
      <c r="X946" s="128"/>
      <c r="Y946" s="128"/>
      <c r="Z946" s="128"/>
    </row>
    <row r="947" spans="1:26">
      <c r="A947" s="128"/>
      <c r="B947" s="128"/>
      <c r="C947" s="128"/>
      <c r="D947" s="164"/>
      <c r="E947" s="164"/>
      <c r="F947" s="128"/>
      <c r="G947" s="128"/>
      <c r="H947" s="128"/>
      <c r="I947" s="128"/>
      <c r="J947" s="138"/>
      <c r="K947" s="164"/>
      <c r="L947" s="164"/>
      <c r="M947" s="164"/>
      <c r="N947" s="164"/>
      <c r="O947" s="164"/>
      <c r="P947" s="164"/>
      <c r="Q947" s="164"/>
      <c r="R947" s="164"/>
      <c r="S947" s="164"/>
      <c r="T947" s="164"/>
      <c r="U947" s="164"/>
      <c r="V947" s="164"/>
      <c r="W947" s="164"/>
      <c r="X947" s="128"/>
      <c r="Y947" s="128"/>
      <c r="Z947" s="128"/>
    </row>
    <row r="948" spans="1:26">
      <c r="A948" s="128"/>
      <c r="B948" s="128"/>
      <c r="C948" s="128"/>
      <c r="D948" s="164"/>
      <c r="E948" s="164"/>
      <c r="F948" s="128"/>
      <c r="G948" s="128"/>
      <c r="H948" s="128"/>
      <c r="I948" s="128"/>
      <c r="J948" s="138"/>
      <c r="K948" s="164"/>
      <c r="L948" s="164"/>
      <c r="M948" s="164"/>
      <c r="N948" s="164"/>
      <c r="O948" s="164"/>
      <c r="P948" s="164"/>
      <c r="Q948" s="164"/>
      <c r="R948" s="164"/>
      <c r="S948" s="164"/>
      <c r="T948" s="164"/>
      <c r="U948" s="164"/>
      <c r="V948" s="164"/>
      <c r="W948" s="164"/>
      <c r="X948" s="128"/>
      <c r="Y948" s="128"/>
      <c r="Z948" s="128"/>
    </row>
    <row r="949" spans="1:26">
      <c r="A949" s="128"/>
      <c r="B949" s="128"/>
      <c r="C949" s="128"/>
      <c r="D949" s="164"/>
      <c r="E949" s="164"/>
      <c r="F949" s="128"/>
      <c r="G949" s="128"/>
      <c r="H949" s="128"/>
      <c r="I949" s="128"/>
      <c r="J949" s="138"/>
      <c r="K949" s="164"/>
      <c r="L949" s="164"/>
      <c r="M949" s="164"/>
      <c r="N949" s="164"/>
      <c r="O949" s="164"/>
      <c r="P949" s="164"/>
      <c r="Q949" s="164"/>
      <c r="R949" s="164"/>
      <c r="S949" s="164"/>
      <c r="T949" s="164"/>
      <c r="U949" s="164"/>
      <c r="V949" s="164"/>
      <c r="W949" s="164"/>
      <c r="X949" s="128"/>
      <c r="Y949" s="128"/>
      <c r="Z949" s="128"/>
    </row>
    <row r="950" spans="1:26">
      <c r="A950" s="128"/>
      <c r="B950" s="128"/>
      <c r="C950" s="128"/>
      <c r="D950" s="164"/>
      <c r="E950" s="164"/>
      <c r="F950" s="128"/>
      <c r="G950" s="128"/>
      <c r="H950" s="128"/>
      <c r="I950" s="128"/>
      <c r="J950" s="138"/>
      <c r="K950" s="164"/>
      <c r="L950" s="164"/>
      <c r="M950" s="164"/>
      <c r="N950" s="164"/>
      <c r="O950" s="164"/>
      <c r="P950" s="164"/>
      <c r="Q950" s="164"/>
      <c r="R950" s="164"/>
      <c r="S950" s="164"/>
      <c r="T950" s="164"/>
      <c r="U950" s="164"/>
      <c r="V950" s="164"/>
      <c r="W950" s="164"/>
      <c r="X950" s="128"/>
      <c r="Y950" s="128"/>
      <c r="Z950" s="128"/>
    </row>
    <row r="951" spans="1:26">
      <c r="A951" s="128"/>
      <c r="B951" s="128"/>
      <c r="C951" s="128"/>
      <c r="D951" s="164"/>
      <c r="E951" s="164"/>
      <c r="F951" s="128"/>
      <c r="G951" s="128"/>
      <c r="H951" s="128"/>
      <c r="I951" s="128"/>
      <c r="J951" s="138"/>
      <c r="K951" s="164"/>
      <c r="L951" s="164"/>
      <c r="M951" s="164"/>
      <c r="N951" s="164"/>
      <c r="O951" s="164"/>
      <c r="P951" s="164"/>
      <c r="Q951" s="164"/>
      <c r="R951" s="164"/>
      <c r="S951" s="164"/>
      <c r="T951" s="164"/>
      <c r="U951" s="164"/>
      <c r="V951" s="164"/>
      <c r="W951" s="164"/>
      <c r="X951" s="128"/>
      <c r="Y951" s="128"/>
      <c r="Z951" s="128"/>
    </row>
    <row r="952" spans="1:26">
      <c r="A952" s="128"/>
      <c r="B952" s="128"/>
      <c r="C952" s="128"/>
      <c r="D952" s="164"/>
      <c r="E952" s="164"/>
      <c r="F952" s="128"/>
      <c r="G952" s="128"/>
      <c r="H952" s="128"/>
      <c r="I952" s="128"/>
      <c r="J952" s="138"/>
      <c r="K952" s="164"/>
      <c r="L952" s="164"/>
      <c r="M952" s="164"/>
      <c r="N952" s="164"/>
      <c r="O952" s="164"/>
      <c r="P952" s="164"/>
      <c r="Q952" s="164"/>
      <c r="R952" s="164"/>
      <c r="S952" s="164"/>
      <c r="T952" s="164"/>
      <c r="U952" s="164"/>
      <c r="V952" s="164"/>
      <c r="W952" s="164"/>
      <c r="X952" s="128"/>
      <c r="Y952" s="128"/>
      <c r="Z952" s="128"/>
    </row>
    <row r="953" spans="1:26">
      <c r="A953" s="128"/>
      <c r="B953" s="128"/>
      <c r="C953" s="128"/>
      <c r="D953" s="164"/>
      <c r="E953" s="164"/>
      <c r="F953" s="128"/>
      <c r="G953" s="128"/>
      <c r="H953" s="128"/>
      <c r="I953" s="128"/>
      <c r="J953" s="138"/>
      <c r="K953" s="164"/>
      <c r="L953" s="164"/>
      <c r="M953" s="164"/>
      <c r="N953" s="164"/>
      <c r="O953" s="164"/>
      <c r="P953" s="164"/>
      <c r="Q953" s="164"/>
      <c r="R953" s="164"/>
      <c r="S953" s="164"/>
      <c r="T953" s="164"/>
      <c r="U953" s="164"/>
      <c r="V953" s="164"/>
      <c r="W953" s="164"/>
      <c r="X953" s="128"/>
      <c r="Y953" s="128"/>
      <c r="Z953" s="128"/>
    </row>
    <row r="954" spans="1:26">
      <c r="A954" s="128"/>
      <c r="B954" s="128"/>
      <c r="C954" s="128"/>
      <c r="D954" s="164"/>
      <c r="E954" s="164"/>
      <c r="F954" s="128"/>
      <c r="G954" s="128"/>
      <c r="H954" s="128"/>
      <c r="I954" s="128"/>
      <c r="J954" s="138"/>
      <c r="K954" s="164"/>
      <c r="L954" s="164"/>
      <c r="M954" s="164"/>
      <c r="N954" s="164"/>
      <c r="O954" s="164"/>
      <c r="P954" s="164"/>
      <c r="Q954" s="164"/>
      <c r="R954" s="164"/>
      <c r="S954" s="164"/>
      <c r="T954" s="164"/>
      <c r="U954" s="164"/>
      <c r="V954" s="164"/>
      <c r="W954" s="164"/>
      <c r="X954" s="128"/>
      <c r="Y954" s="128"/>
      <c r="Z954" s="128"/>
    </row>
    <row r="955" spans="1:26">
      <c r="A955" s="128"/>
      <c r="B955" s="128"/>
      <c r="C955" s="128"/>
      <c r="D955" s="164"/>
      <c r="E955" s="164"/>
      <c r="F955" s="128"/>
      <c r="G955" s="128"/>
      <c r="H955" s="128"/>
      <c r="I955" s="128"/>
      <c r="J955" s="138"/>
      <c r="K955" s="164"/>
      <c r="L955" s="164"/>
      <c r="M955" s="164"/>
      <c r="N955" s="164"/>
      <c r="O955" s="164"/>
      <c r="P955" s="164"/>
      <c r="Q955" s="164"/>
      <c r="R955" s="164"/>
      <c r="S955" s="164"/>
      <c r="T955" s="164"/>
      <c r="U955" s="164"/>
      <c r="V955" s="164"/>
      <c r="W955" s="164"/>
      <c r="X955" s="128"/>
      <c r="Y955" s="128"/>
      <c r="Z955" s="128"/>
    </row>
    <row r="956" spans="1:26">
      <c r="A956" s="128"/>
      <c r="B956" s="128"/>
      <c r="C956" s="128"/>
      <c r="D956" s="164"/>
      <c r="E956" s="164"/>
      <c r="F956" s="128"/>
      <c r="G956" s="128"/>
      <c r="H956" s="128"/>
      <c r="I956" s="128"/>
      <c r="J956" s="138"/>
      <c r="K956" s="164"/>
      <c r="L956" s="164"/>
      <c r="M956" s="164"/>
      <c r="N956" s="164"/>
      <c r="O956" s="164"/>
      <c r="P956" s="164"/>
      <c r="Q956" s="164"/>
      <c r="R956" s="164"/>
      <c r="S956" s="164"/>
      <c r="T956" s="164"/>
      <c r="U956" s="164"/>
      <c r="V956" s="164"/>
      <c r="W956" s="164"/>
      <c r="X956" s="128"/>
      <c r="Y956" s="128"/>
      <c r="Z956" s="128"/>
    </row>
    <row r="957" spans="1:26">
      <c r="A957" s="128"/>
      <c r="B957" s="128"/>
      <c r="C957" s="128"/>
      <c r="D957" s="164"/>
      <c r="E957" s="164"/>
      <c r="F957" s="128"/>
      <c r="G957" s="128"/>
      <c r="H957" s="128"/>
      <c r="I957" s="128"/>
      <c r="J957" s="138"/>
      <c r="K957" s="164"/>
      <c r="L957" s="164"/>
      <c r="M957" s="164"/>
      <c r="N957" s="164"/>
      <c r="O957" s="164"/>
      <c r="P957" s="164"/>
      <c r="Q957" s="164"/>
      <c r="R957" s="164"/>
      <c r="S957" s="164"/>
      <c r="T957" s="164"/>
      <c r="U957" s="164"/>
      <c r="V957" s="164"/>
      <c r="W957" s="164"/>
      <c r="X957" s="128"/>
      <c r="Y957" s="128"/>
      <c r="Z957" s="128"/>
    </row>
    <row r="958" spans="1:26">
      <c r="A958" s="128"/>
      <c r="B958" s="128"/>
      <c r="C958" s="128"/>
      <c r="D958" s="164"/>
      <c r="E958" s="164"/>
      <c r="F958" s="128"/>
      <c r="G958" s="128"/>
      <c r="H958" s="128"/>
      <c r="I958" s="128"/>
      <c r="J958" s="138"/>
      <c r="K958" s="164"/>
      <c r="L958" s="164"/>
      <c r="M958" s="164"/>
      <c r="N958" s="164"/>
      <c r="O958" s="164"/>
      <c r="P958" s="164"/>
      <c r="Q958" s="164"/>
      <c r="R958" s="164"/>
      <c r="S958" s="164"/>
      <c r="T958" s="164"/>
      <c r="U958" s="164"/>
      <c r="V958" s="164"/>
      <c r="W958" s="164"/>
      <c r="X958" s="128"/>
      <c r="Y958" s="128"/>
      <c r="Z958" s="128"/>
    </row>
    <row r="959" spans="1:26">
      <c r="A959" s="128"/>
      <c r="B959" s="128"/>
      <c r="C959" s="128"/>
      <c r="D959" s="164"/>
      <c r="E959" s="164"/>
      <c r="F959" s="128"/>
      <c r="G959" s="128"/>
      <c r="H959" s="128"/>
      <c r="I959" s="128"/>
      <c r="J959" s="138"/>
      <c r="K959" s="164"/>
      <c r="L959" s="164"/>
      <c r="M959" s="164"/>
      <c r="N959" s="164"/>
      <c r="O959" s="164"/>
      <c r="P959" s="164"/>
      <c r="Q959" s="164"/>
      <c r="R959" s="164"/>
      <c r="S959" s="164"/>
      <c r="T959" s="164"/>
      <c r="U959" s="164"/>
      <c r="V959" s="164"/>
      <c r="W959" s="164"/>
      <c r="X959" s="128"/>
      <c r="Y959" s="128"/>
      <c r="Z959" s="128"/>
    </row>
    <row r="960" spans="1:26">
      <c r="A960" s="128"/>
      <c r="B960" s="128"/>
      <c r="C960" s="128"/>
      <c r="D960" s="164"/>
      <c r="E960" s="164"/>
      <c r="F960" s="128"/>
      <c r="G960" s="128"/>
      <c r="H960" s="128"/>
      <c r="I960" s="128"/>
      <c r="J960" s="138"/>
      <c r="K960" s="164"/>
      <c r="L960" s="164"/>
      <c r="M960" s="164"/>
      <c r="N960" s="164"/>
      <c r="O960" s="164"/>
      <c r="P960" s="164"/>
      <c r="Q960" s="164"/>
      <c r="R960" s="164"/>
      <c r="S960" s="164"/>
      <c r="T960" s="164"/>
      <c r="U960" s="164"/>
      <c r="V960" s="164"/>
      <c r="W960" s="164"/>
      <c r="X960" s="128"/>
      <c r="Y960" s="128"/>
      <c r="Z960" s="128"/>
    </row>
    <row r="961" spans="1:26">
      <c r="A961" s="128"/>
      <c r="B961" s="128"/>
      <c r="C961" s="128"/>
      <c r="D961" s="164"/>
      <c r="E961" s="164"/>
      <c r="F961" s="128"/>
      <c r="G961" s="128"/>
      <c r="H961" s="128"/>
      <c r="I961" s="128"/>
      <c r="J961" s="138"/>
      <c r="K961" s="164"/>
      <c r="L961" s="164"/>
      <c r="M961" s="164"/>
      <c r="N961" s="164"/>
      <c r="O961" s="164"/>
      <c r="P961" s="164"/>
      <c r="Q961" s="164"/>
      <c r="R961" s="164"/>
      <c r="S961" s="164"/>
      <c r="T961" s="164"/>
      <c r="U961" s="164"/>
      <c r="V961" s="164"/>
      <c r="W961" s="164"/>
      <c r="X961" s="128"/>
      <c r="Y961" s="128"/>
      <c r="Z961" s="128"/>
    </row>
    <row r="962" spans="1:26">
      <c r="A962" s="128"/>
      <c r="B962" s="128"/>
      <c r="C962" s="128"/>
      <c r="D962" s="164"/>
      <c r="E962" s="164"/>
      <c r="F962" s="128"/>
      <c r="G962" s="128"/>
      <c r="H962" s="128"/>
      <c r="I962" s="128"/>
      <c r="J962" s="138"/>
      <c r="K962" s="164"/>
      <c r="L962" s="164"/>
      <c r="M962" s="164"/>
      <c r="N962" s="164"/>
      <c r="O962" s="164"/>
      <c r="P962" s="164"/>
      <c r="Q962" s="164"/>
      <c r="R962" s="164"/>
      <c r="S962" s="164"/>
      <c r="T962" s="164"/>
      <c r="U962" s="164"/>
      <c r="V962" s="164"/>
      <c r="W962" s="164"/>
      <c r="X962" s="128"/>
      <c r="Y962" s="128"/>
      <c r="Z962" s="128"/>
    </row>
    <row r="963" spans="1:26">
      <c r="A963" s="128"/>
      <c r="B963" s="128"/>
      <c r="C963" s="128"/>
      <c r="D963" s="164"/>
      <c r="E963" s="164"/>
      <c r="F963" s="128"/>
      <c r="G963" s="128"/>
      <c r="H963" s="128"/>
      <c r="I963" s="128"/>
      <c r="J963" s="138"/>
      <c r="K963" s="164"/>
      <c r="L963" s="164"/>
      <c r="M963" s="164"/>
      <c r="N963" s="164"/>
      <c r="O963" s="164"/>
      <c r="P963" s="164"/>
      <c r="Q963" s="164"/>
      <c r="R963" s="164"/>
      <c r="S963" s="164"/>
      <c r="T963" s="164"/>
      <c r="U963" s="164"/>
      <c r="V963" s="164"/>
      <c r="W963" s="164"/>
      <c r="X963" s="128"/>
      <c r="Y963" s="128"/>
      <c r="Z963" s="128"/>
    </row>
    <row r="964" spans="1:26">
      <c r="A964" s="128"/>
      <c r="B964" s="128"/>
      <c r="C964" s="128"/>
      <c r="D964" s="164"/>
      <c r="E964" s="164"/>
      <c r="F964" s="128"/>
      <c r="G964" s="128"/>
      <c r="H964" s="128"/>
      <c r="I964" s="128"/>
      <c r="J964" s="138"/>
      <c r="K964" s="164"/>
      <c r="L964" s="164"/>
      <c r="M964" s="164"/>
      <c r="N964" s="164"/>
      <c r="O964" s="164"/>
      <c r="P964" s="164"/>
      <c r="Q964" s="164"/>
      <c r="R964" s="164"/>
      <c r="S964" s="164"/>
      <c r="T964" s="164"/>
      <c r="U964" s="164"/>
      <c r="V964" s="164"/>
      <c r="W964" s="164"/>
      <c r="X964" s="128"/>
      <c r="Y964" s="128"/>
      <c r="Z964" s="128"/>
    </row>
    <row r="965" spans="1:26">
      <c r="A965" s="128"/>
      <c r="B965" s="128"/>
      <c r="C965" s="128"/>
      <c r="D965" s="164"/>
      <c r="E965" s="164"/>
      <c r="F965" s="128"/>
      <c r="G965" s="128"/>
      <c r="H965" s="128"/>
      <c r="I965" s="128"/>
      <c r="J965" s="138"/>
      <c r="K965" s="164"/>
      <c r="L965" s="164"/>
      <c r="M965" s="164"/>
      <c r="N965" s="164"/>
      <c r="O965" s="164"/>
      <c r="P965" s="164"/>
      <c r="Q965" s="164"/>
      <c r="R965" s="164"/>
      <c r="S965" s="164"/>
      <c r="T965" s="164"/>
      <c r="U965" s="164"/>
      <c r="V965" s="164"/>
      <c r="W965" s="164"/>
      <c r="X965" s="128"/>
      <c r="Y965" s="128"/>
      <c r="Z965" s="128"/>
    </row>
    <row r="966" spans="1:26">
      <c r="A966" s="128"/>
      <c r="B966" s="128"/>
      <c r="C966" s="128"/>
      <c r="D966" s="164"/>
      <c r="E966" s="164"/>
      <c r="F966" s="128"/>
      <c r="G966" s="128"/>
      <c r="H966" s="128"/>
      <c r="I966" s="128"/>
      <c r="J966" s="138"/>
      <c r="K966" s="164"/>
      <c r="L966" s="164"/>
      <c r="M966" s="164"/>
      <c r="N966" s="164"/>
      <c r="O966" s="164"/>
      <c r="P966" s="164"/>
      <c r="Q966" s="164"/>
      <c r="R966" s="164"/>
      <c r="S966" s="164"/>
      <c r="T966" s="164"/>
      <c r="U966" s="164"/>
      <c r="V966" s="164"/>
      <c r="W966" s="164"/>
      <c r="X966" s="128"/>
      <c r="Y966" s="128"/>
      <c r="Z966" s="128"/>
    </row>
    <row r="967" spans="1:26">
      <c r="A967" s="128"/>
      <c r="B967" s="128"/>
      <c r="C967" s="128"/>
      <c r="D967" s="164"/>
      <c r="E967" s="164"/>
      <c r="F967" s="128"/>
      <c r="G967" s="128"/>
      <c r="H967" s="128"/>
      <c r="I967" s="128"/>
      <c r="J967" s="138"/>
      <c r="K967" s="164"/>
      <c r="L967" s="164"/>
      <c r="M967" s="164"/>
      <c r="N967" s="164"/>
      <c r="O967" s="164"/>
      <c r="P967" s="164"/>
      <c r="Q967" s="164"/>
      <c r="R967" s="164"/>
      <c r="S967" s="164"/>
      <c r="T967" s="164"/>
      <c r="U967" s="164"/>
      <c r="V967" s="164"/>
      <c r="W967" s="164"/>
      <c r="X967" s="128"/>
      <c r="Y967" s="128"/>
      <c r="Z967" s="128"/>
    </row>
    <row r="968" spans="1:26">
      <c r="A968" s="128"/>
      <c r="B968" s="128"/>
      <c r="C968" s="128"/>
      <c r="D968" s="164"/>
      <c r="E968" s="164"/>
      <c r="F968" s="128"/>
      <c r="G968" s="128"/>
      <c r="H968" s="128"/>
      <c r="I968" s="128"/>
      <c r="J968" s="138"/>
      <c r="K968" s="164"/>
      <c r="L968" s="164"/>
      <c r="M968" s="164"/>
      <c r="N968" s="164"/>
      <c r="O968" s="164"/>
      <c r="P968" s="164"/>
      <c r="Q968" s="164"/>
      <c r="R968" s="164"/>
      <c r="S968" s="164"/>
      <c r="T968" s="164"/>
      <c r="U968" s="164"/>
      <c r="V968" s="164"/>
      <c r="W968" s="164"/>
      <c r="X968" s="128"/>
      <c r="Y968" s="128"/>
      <c r="Z968" s="128"/>
    </row>
    <row r="969" spans="1:26">
      <c r="A969" s="128"/>
      <c r="B969" s="128"/>
      <c r="C969" s="128"/>
      <c r="D969" s="164"/>
      <c r="E969" s="164"/>
      <c r="F969" s="128"/>
      <c r="G969" s="128"/>
      <c r="H969" s="128"/>
      <c r="I969" s="128"/>
      <c r="J969" s="138"/>
      <c r="K969" s="164"/>
      <c r="L969" s="164"/>
      <c r="M969" s="164"/>
      <c r="N969" s="164"/>
      <c r="O969" s="164"/>
      <c r="P969" s="164"/>
      <c r="Q969" s="164"/>
      <c r="R969" s="164"/>
      <c r="S969" s="164"/>
      <c r="T969" s="164"/>
      <c r="U969" s="164"/>
      <c r="V969" s="164"/>
      <c r="W969" s="164"/>
      <c r="X969" s="128"/>
      <c r="Y969" s="128"/>
      <c r="Z969" s="128"/>
    </row>
    <row r="970" spans="1:26">
      <c r="A970" s="128"/>
      <c r="B970" s="128"/>
      <c r="C970" s="128"/>
      <c r="D970" s="164"/>
      <c r="E970" s="164"/>
      <c r="F970" s="128"/>
      <c r="G970" s="128"/>
      <c r="H970" s="128"/>
      <c r="I970" s="128"/>
      <c r="J970" s="138"/>
      <c r="K970" s="164"/>
      <c r="L970" s="164"/>
      <c r="M970" s="164"/>
      <c r="N970" s="164"/>
      <c r="O970" s="164"/>
      <c r="P970" s="164"/>
      <c r="Q970" s="164"/>
      <c r="R970" s="164"/>
      <c r="S970" s="164"/>
      <c r="T970" s="164"/>
      <c r="U970" s="164"/>
      <c r="V970" s="164"/>
      <c r="W970" s="164"/>
      <c r="X970" s="128"/>
      <c r="Y970" s="128"/>
      <c r="Z970" s="128"/>
    </row>
    <row r="971" spans="1:26">
      <c r="A971" s="128"/>
      <c r="B971" s="128"/>
      <c r="C971" s="128"/>
      <c r="D971" s="164"/>
      <c r="E971" s="164"/>
      <c r="F971" s="128"/>
      <c r="G971" s="128"/>
      <c r="H971" s="128"/>
      <c r="I971" s="128"/>
      <c r="J971" s="138"/>
      <c r="K971" s="164"/>
      <c r="L971" s="164"/>
      <c r="M971" s="164"/>
      <c r="N971" s="164"/>
      <c r="O971" s="164"/>
      <c r="P971" s="164"/>
      <c r="Q971" s="164"/>
      <c r="R971" s="164"/>
      <c r="S971" s="164"/>
      <c r="T971" s="164"/>
      <c r="U971" s="164"/>
      <c r="V971" s="164"/>
      <c r="W971" s="164"/>
      <c r="X971" s="128"/>
      <c r="Y971" s="128"/>
      <c r="Z971" s="128"/>
    </row>
    <row r="972" spans="1:26">
      <c r="A972" s="128"/>
      <c r="B972" s="128"/>
      <c r="C972" s="128"/>
      <c r="D972" s="164"/>
      <c r="E972" s="164"/>
      <c r="F972" s="128"/>
      <c r="G972" s="128"/>
      <c r="H972" s="128"/>
      <c r="I972" s="128"/>
      <c r="J972" s="138"/>
      <c r="K972" s="164"/>
      <c r="L972" s="164"/>
      <c r="M972" s="164"/>
      <c r="N972" s="164"/>
      <c r="O972" s="164"/>
      <c r="P972" s="164"/>
      <c r="Q972" s="164"/>
      <c r="R972" s="164"/>
      <c r="S972" s="164"/>
      <c r="T972" s="164"/>
      <c r="U972" s="164"/>
      <c r="V972" s="164"/>
      <c r="W972" s="164"/>
      <c r="X972" s="128"/>
      <c r="Y972" s="128"/>
      <c r="Z972" s="128"/>
    </row>
    <row r="973" spans="1:26">
      <c r="A973" s="128"/>
      <c r="B973" s="128"/>
      <c r="C973" s="128"/>
      <c r="D973" s="164"/>
      <c r="E973" s="164"/>
      <c r="F973" s="128"/>
      <c r="G973" s="128"/>
      <c r="H973" s="128"/>
      <c r="I973" s="128"/>
      <c r="J973" s="138"/>
      <c r="K973" s="164"/>
      <c r="L973" s="164"/>
      <c r="M973" s="164"/>
      <c r="N973" s="164"/>
      <c r="O973" s="164"/>
      <c r="P973" s="164"/>
      <c r="Q973" s="164"/>
      <c r="R973" s="164"/>
      <c r="S973" s="164"/>
      <c r="T973" s="164"/>
      <c r="U973" s="164"/>
      <c r="V973" s="164"/>
      <c r="W973" s="164"/>
      <c r="X973" s="128"/>
      <c r="Y973" s="128"/>
      <c r="Z973" s="128"/>
    </row>
    <row r="974" spans="1:26">
      <c r="A974" s="128"/>
      <c r="B974" s="128"/>
      <c r="C974" s="128"/>
      <c r="D974" s="164"/>
      <c r="E974" s="164"/>
      <c r="F974" s="128"/>
      <c r="G974" s="128"/>
      <c r="H974" s="128"/>
      <c r="I974" s="128"/>
      <c r="J974" s="138"/>
      <c r="K974" s="164"/>
      <c r="L974" s="164"/>
      <c r="M974" s="164"/>
      <c r="N974" s="164"/>
      <c r="O974" s="164"/>
      <c r="P974" s="164"/>
      <c r="Q974" s="164"/>
      <c r="R974" s="164"/>
      <c r="S974" s="164"/>
      <c r="T974" s="164"/>
      <c r="U974" s="164"/>
      <c r="V974" s="164"/>
      <c r="W974" s="164"/>
      <c r="X974" s="128"/>
      <c r="Y974" s="128"/>
      <c r="Z974" s="128"/>
    </row>
    <row r="975" spans="1:26">
      <c r="A975" s="128"/>
      <c r="B975" s="128"/>
      <c r="C975" s="128"/>
      <c r="D975" s="164"/>
      <c r="E975" s="164"/>
      <c r="F975" s="128"/>
      <c r="G975" s="128"/>
      <c r="H975" s="128"/>
      <c r="I975" s="128"/>
      <c r="J975" s="138"/>
      <c r="K975" s="164"/>
      <c r="L975" s="164"/>
      <c r="M975" s="164"/>
      <c r="N975" s="164"/>
      <c r="O975" s="164"/>
      <c r="P975" s="164"/>
      <c r="Q975" s="164"/>
      <c r="R975" s="164"/>
      <c r="S975" s="164"/>
      <c r="T975" s="164"/>
      <c r="U975" s="164"/>
      <c r="V975" s="164"/>
      <c r="W975" s="164"/>
      <c r="X975" s="128"/>
      <c r="Y975" s="128"/>
      <c r="Z975" s="128"/>
    </row>
    <row r="976" spans="1:26">
      <c r="A976" s="128"/>
      <c r="B976" s="128"/>
      <c r="C976" s="128"/>
      <c r="D976" s="164"/>
      <c r="E976" s="164"/>
      <c r="F976" s="128"/>
      <c r="G976" s="128"/>
      <c r="H976" s="128"/>
      <c r="I976" s="128"/>
      <c r="J976" s="138"/>
      <c r="K976" s="164"/>
      <c r="L976" s="164"/>
      <c r="M976" s="164"/>
      <c r="N976" s="164"/>
      <c r="O976" s="164"/>
      <c r="P976" s="164"/>
      <c r="Q976" s="164"/>
      <c r="R976" s="164"/>
      <c r="S976" s="164"/>
      <c r="T976" s="164"/>
      <c r="U976" s="164"/>
      <c r="V976" s="164"/>
      <c r="W976" s="164"/>
      <c r="X976" s="128"/>
      <c r="Y976" s="128"/>
      <c r="Z976" s="128"/>
    </row>
    <row r="977" spans="1:26">
      <c r="A977" s="128"/>
      <c r="B977" s="128"/>
      <c r="C977" s="128"/>
      <c r="D977" s="164"/>
      <c r="E977" s="164"/>
      <c r="F977" s="128"/>
      <c r="G977" s="128"/>
      <c r="H977" s="128"/>
      <c r="I977" s="128"/>
      <c r="J977" s="138"/>
      <c r="K977" s="164"/>
      <c r="L977" s="164"/>
      <c r="M977" s="164"/>
      <c r="N977" s="164"/>
      <c r="O977" s="164"/>
      <c r="P977" s="164"/>
      <c r="Q977" s="164"/>
      <c r="R977" s="164"/>
      <c r="S977" s="164"/>
      <c r="T977" s="164"/>
      <c r="U977" s="164"/>
      <c r="V977" s="164"/>
      <c r="W977" s="164"/>
      <c r="X977" s="128"/>
      <c r="Y977" s="128"/>
      <c r="Z977" s="128"/>
    </row>
    <row r="978" spans="1:26">
      <c r="A978" s="128"/>
      <c r="B978" s="128"/>
      <c r="C978" s="128"/>
      <c r="D978" s="164"/>
      <c r="E978" s="164"/>
      <c r="F978" s="128"/>
      <c r="G978" s="128"/>
      <c r="H978" s="128"/>
      <c r="I978" s="128"/>
      <c r="J978" s="138"/>
      <c r="K978" s="164"/>
      <c r="L978" s="164"/>
      <c r="M978" s="164"/>
      <c r="N978" s="164"/>
      <c r="O978" s="164"/>
      <c r="P978" s="164"/>
      <c r="Q978" s="164"/>
      <c r="R978" s="164"/>
      <c r="S978" s="164"/>
      <c r="T978" s="164"/>
      <c r="U978" s="164"/>
      <c r="V978" s="164"/>
      <c r="W978" s="164"/>
      <c r="X978" s="128"/>
      <c r="Y978" s="128"/>
      <c r="Z978" s="128"/>
    </row>
    <row r="979" spans="1:26">
      <c r="A979" s="128"/>
      <c r="B979" s="128"/>
      <c r="C979" s="128"/>
      <c r="D979" s="164"/>
      <c r="E979" s="164"/>
      <c r="F979" s="128"/>
      <c r="G979" s="128"/>
      <c r="H979" s="128"/>
      <c r="I979" s="128"/>
      <c r="J979" s="138"/>
      <c r="K979" s="164"/>
      <c r="L979" s="164"/>
      <c r="M979" s="164"/>
      <c r="N979" s="164"/>
      <c r="O979" s="164"/>
      <c r="P979" s="164"/>
      <c r="Q979" s="164"/>
      <c r="R979" s="164"/>
      <c r="S979" s="164"/>
      <c r="T979" s="164"/>
      <c r="U979" s="164"/>
      <c r="V979" s="164"/>
      <c r="W979" s="164"/>
      <c r="X979" s="128"/>
      <c r="Y979" s="128"/>
      <c r="Z979" s="128"/>
    </row>
    <row r="980" spans="1:26">
      <c r="A980" s="128"/>
      <c r="B980" s="128"/>
      <c r="C980" s="128"/>
      <c r="D980" s="164"/>
      <c r="E980" s="164"/>
      <c r="F980" s="128"/>
      <c r="G980" s="128"/>
      <c r="H980" s="128"/>
      <c r="I980" s="128"/>
      <c r="J980" s="138"/>
      <c r="K980" s="164"/>
      <c r="L980" s="164"/>
      <c r="M980" s="164"/>
      <c r="N980" s="164"/>
      <c r="O980" s="164"/>
      <c r="P980" s="164"/>
      <c r="Q980" s="164"/>
      <c r="R980" s="164"/>
      <c r="S980" s="164"/>
      <c r="T980" s="164"/>
      <c r="U980" s="164"/>
      <c r="V980" s="164"/>
      <c r="W980" s="164"/>
      <c r="X980" s="128"/>
      <c r="Y980" s="128"/>
      <c r="Z980" s="128"/>
    </row>
    <row r="981" spans="1:26">
      <c r="A981" s="128"/>
      <c r="B981" s="128"/>
      <c r="C981" s="128"/>
      <c r="D981" s="164"/>
      <c r="E981" s="164"/>
      <c r="F981" s="128"/>
      <c r="G981" s="128"/>
      <c r="H981" s="128"/>
      <c r="I981" s="128"/>
      <c r="J981" s="138"/>
      <c r="K981" s="164"/>
      <c r="L981" s="164"/>
      <c r="M981" s="164"/>
      <c r="N981" s="164"/>
      <c r="O981" s="164"/>
      <c r="P981" s="164"/>
      <c r="Q981" s="164"/>
      <c r="R981" s="164"/>
      <c r="S981" s="164"/>
      <c r="T981" s="164"/>
      <c r="U981" s="164"/>
      <c r="V981" s="164"/>
      <c r="W981" s="164"/>
      <c r="X981" s="128"/>
      <c r="Y981" s="128"/>
      <c r="Z981" s="128"/>
    </row>
    <row r="982" spans="1:26">
      <c r="A982" s="128"/>
      <c r="B982" s="128"/>
      <c r="C982" s="128"/>
      <c r="D982" s="164"/>
      <c r="E982" s="164"/>
      <c r="F982" s="128"/>
      <c r="G982" s="128"/>
      <c r="H982" s="128"/>
      <c r="I982" s="128"/>
      <c r="J982" s="138"/>
      <c r="K982" s="164"/>
      <c r="L982" s="164"/>
      <c r="M982" s="164"/>
      <c r="N982" s="164"/>
      <c r="O982" s="164"/>
      <c r="P982" s="164"/>
      <c r="Q982" s="164"/>
      <c r="R982" s="164"/>
      <c r="S982" s="164"/>
      <c r="T982" s="164"/>
      <c r="U982" s="164"/>
      <c r="V982" s="164"/>
      <c r="W982" s="164"/>
      <c r="X982" s="128"/>
      <c r="Y982" s="128"/>
      <c r="Z982" s="128"/>
    </row>
    <row r="983" spans="1:26">
      <c r="A983" s="128"/>
      <c r="B983" s="128"/>
      <c r="C983" s="128"/>
      <c r="D983" s="164"/>
      <c r="E983" s="164"/>
      <c r="F983" s="128"/>
      <c r="G983" s="128"/>
      <c r="H983" s="128"/>
      <c r="I983" s="128"/>
      <c r="J983" s="138"/>
      <c r="K983" s="164"/>
      <c r="L983" s="164"/>
      <c r="M983" s="164"/>
      <c r="N983" s="164"/>
      <c r="O983" s="164"/>
      <c r="P983" s="164"/>
      <c r="Q983" s="164"/>
      <c r="R983" s="164"/>
      <c r="S983" s="164"/>
      <c r="T983" s="164"/>
      <c r="U983" s="164"/>
      <c r="V983" s="164"/>
      <c r="W983" s="164"/>
      <c r="X983" s="128"/>
      <c r="Y983" s="128"/>
      <c r="Z983" s="128"/>
    </row>
    <row r="984" spans="1:26">
      <c r="A984" s="128"/>
      <c r="B984" s="128"/>
      <c r="C984" s="128"/>
      <c r="D984" s="164"/>
      <c r="E984" s="164"/>
      <c r="F984" s="128"/>
      <c r="G984" s="128"/>
      <c r="H984" s="128"/>
      <c r="I984" s="128"/>
      <c r="J984" s="138"/>
      <c r="K984" s="164"/>
      <c r="L984" s="164"/>
      <c r="M984" s="164"/>
      <c r="N984" s="164"/>
      <c r="O984" s="164"/>
      <c r="P984" s="164"/>
      <c r="Q984" s="164"/>
      <c r="R984" s="164"/>
      <c r="S984" s="164"/>
      <c r="T984" s="164"/>
      <c r="U984" s="164"/>
      <c r="V984" s="164"/>
      <c r="W984" s="164"/>
      <c r="X984" s="128"/>
      <c r="Y984" s="128"/>
      <c r="Z984" s="128"/>
    </row>
    <row r="985" spans="1:26">
      <c r="A985" s="128"/>
      <c r="B985" s="128"/>
      <c r="C985" s="128"/>
      <c r="D985" s="164"/>
      <c r="E985" s="164"/>
      <c r="F985" s="128"/>
      <c r="G985" s="128"/>
      <c r="H985" s="128"/>
      <c r="I985" s="128"/>
      <c r="J985" s="138"/>
      <c r="K985" s="164"/>
      <c r="L985" s="164"/>
      <c r="M985" s="164"/>
      <c r="N985" s="164"/>
      <c r="O985" s="164"/>
      <c r="P985" s="164"/>
      <c r="Q985" s="164"/>
      <c r="R985" s="164"/>
      <c r="S985" s="164"/>
      <c r="T985" s="164"/>
      <c r="U985" s="164"/>
      <c r="V985" s="164"/>
      <c r="W985" s="164"/>
      <c r="X985" s="128"/>
      <c r="Y985" s="128"/>
      <c r="Z985" s="128"/>
    </row>
    <row r="986" spans="1:26">
      <c r="A986" s="128"/>
      <c r="B986" s="128"/>
      <c r="C986" s="128"/>
      <c r="D986" s="164"/>
      <c r="E986" s="164"/>
      <c r="F986" s="128"/>
      <c r="G986" s="128"/>
      <c r="H986" s="128"/>
      <c r="I986" s="128"/>
      <c r="J986" s="138"/>
      <c r="K986" s="164"/>
      <c r="L986" s="164"/>
      <c r="M986" s="164"/>
      <c r="N986" s="164"/>
      <c r="O986" s="164"/>
      <c r="P986" s="164"/>
      <c r="Q986" s="164"/>
      <c r="R986" s="164"/>
      <c r="S986" s="164"/>
      <c r="T986" s="164"/>
      <c r="U986" s="164"/>
      <c r="V986" s="164"/>
      <c r="W986" s="164"/>
      <c r="X986" s="128"/>
      <c r="Y986" s="128"/>
      <c r="Z986" s="128"/>
    </row>
    <row r="987" spans="1:26">
      <c r="A987" s="128"/>
      <c r="B987" s="128"/>
      <c r="C987" s="128"/>
      <c r="D987" s="164"/>
      <c r="E987" s="164"/>
      <c r="F987" s="128"/>
      <c r="G987" s="128"/>
      <c r="H987" s="128"/>
      <c r="I987" s="128"/>
      <c r="J987" s="138"/>
      <c r="K987" s="164"/>
      <c r="L987" s="164"/>
      <c r="M987" s="164"/>
      <c r="N987" s="164"/>
      <c r="O987" s="164"/>
      <c r="P987" s="164"/>
      <c r="Q987" s="164"/>
      <c r="R987" s="164"/>
      <c r="S987" s="164"/>
      <c r="T987" s="164"/>
      <c r="U987" s="164"/>
      <c r="V987" s="164"/>
      <c r="W987" s="164"/>
      <c r="X987" s="128"/>
      <c r="Y987" s="128"/>
      <c r="Z987" s="128"/>
    </row>
    <row r="988" spans="1:26">
      <c r="A988" s="128"/>
      <c r="B988" s="128"/>
      <c r="C988" s="128"/>
      <c r="D988" s="164"/>
      <c r="E988" s="164"/>
      <c r="F988" s="128"/>
      <c r="G988" s="128"/>
      <c r="H988" s="128"/>
      <c r="I988" s="128"/>
      <c r="J988" s="138"/>
      <c r="K988" s="164"/>
      <c r="L988" s="164"/>
      <c r="M988" s="164"/>
      <c r="N988" s="164"/>
      <c r="O988" s="164"/>
      <c r="P988" s="164"/>
      <c r="Q988" s="164"/>
      <c r="R988" s="164"/>
      <c r="S988" s="164"/>
      <c r="T988" s="164"/>
      <c r="U988" s="164"/>
      <c r="V988" s="164"/>
      <c r="W988" s="164"/>
      <c r="X988" s="128"/>
      <c r="Y988" s="128"/>
      <c r="Z988" s="128"/>
    </row>
    <row r="989" spans="1:26">
      <c r="A989" s="128"/>
      <c r="B989" s="128"/>
      <c r="C989" s="128"/>
      <c r="D989" s="164"/>
      <c r="E989" s="164"/>
      <c r="F989" s="128"/>
      <c r="G989" s="128"/>
      <c r="H989" s="128"/>
      <c r="I989" s="128"/>
      <c r="J989" s="138"/>
      <c r="K989" s="164"/>
      <c r="L989" s="164"/>
      <c r="M989" s="164"/>
      <c r="N989" s="164"/>
      <c r="O989" s="164"/>
      <c r="P989" s="164"/>
      <c r="Q989" s="164"/>
      <c r="R989" s="164"/>
      <c r="S989" s="164"/>
      <c r="T989" s="164"/>
      <c r="U989" s="164"/>
      <c r="V989" s="164"/>
      <c r="W989" s="164"/>
      <c r="X989" s="128"/>
      <c r="Y989" s="128"/>
      <c r="Z989" s="128"/>
    </row>
    <row r="990" spans="1:26">
      <c r="A990" s="128"/>
      <c r="B990" s="128"/>
      <c r="C990" s="128"/>
      <c r="D990" s="164"/>
      <c r="E990" s="164"/>
      <c r="F990" s="128"/>
      <c r="G990" s="128"/>
      <c r="H990" s="128"/>
      <c r="I990" s="128"/>
      <c r="J990" s="138"/>
      <c r="K990" s="164"/>
      <c r="L990" s="164"/>
      <c r="M990" s="164"/>
      <c r="N990" s="164"/>
      <c r="O990" s="164"/>
      <c r="P990" s="164"/>
      <c r="Q990" s="164"/>
      <c r="R990" s="164"/>
      <c r="S990" s="164"/>
      <c r="T990" s="164"/>
      <c r="U990" s="164"/>
      <c r="V990" s="164"/>
      <c r="W990" s="164"/>
      <c r="X990" s="128"/>
      <c r="Y990" s="128"/>
      <c r="Z990" s="128"/>
    </row>
    <row r="991" spans="1:26">
      <c r="A991" s="128"/>
      <c r="B991" s="128"/>
      <c r="C991" s="128"/>
      <c r="D991" s="164"/>
      <c r="E991" s="164"/>
      <c r="F991" s="128"/>
      <c r="G991" s="128"/>
      <c r="H991" s="128"/>
      <c r="I991" s="128"/>
      <c r="J991" s="138"/>
      <c r="K991" s="164"/>
      <c r="L991" s="164"/>
      <c r="M991" s="164"/>
      <c r="N991" s="164"/>
      <c r="O991" s="164"/>
      <c r="P991" s="164"/>
      <c r="Q991" s="164"/>
      <c r="R991" s="164"/>
      <c r="S991" s="164"/>
      <c r="T991" s="164"/>
      <c r="U991" s="164"/>
      <c r="V991" s="164"/>
      <c r="W991" s="164"/>
      <c r="X991" s="128"/>
      <c r="Y991" s="128"/>
      <c r="Z991" s="128"/>
    </row>
    <row r="992" spans="1:26">
      <c r="A992" s="128"/>
      <c r="B992" s="128"/>
      <c r="C992" s="128"/>
      <c r="D992" s="164"/>
      <c r="E992" s="164"/>
      <c r="F992" s="128"/>
      <c r="G992" s="128"/>
      <c r="H992" s="128"/>
      <c r="I992" s="128"/>
      <c r="J992" s="138"/>
      <c r="K992" s="164"/>
      <c r="L992" s="164"/>
      <c r="M992" s="164"/>
      <c r="N992" s="164"/>
      <c r="O992" s="164"/>
      <c r="P992" s="164"/>
      <c r="Q992" s="164"/>
      <c r="R992" s="164"/>
      <c r="S992" s="164"/>
      <c r="T992" s="164"/>
      <c r="U992" s="164"/>
      <c r="V992" s="164"/>
      <c r="W992" s="164"/>
      <c r="X992" s="128"/>
      <c r="Y992" s="128"/>
      <c r="Z992" s="128"/>
    </row>
    <row r="993" spans="1:26">
      <c r="A993" s="128"/>
      <c r="B993" s="128"/>
      <c r="C993" s="128"/>
      <c r="D993" s="164"/>
      <c r="E993" s="164"/>
      <c r="F993" s="128"/>
      <c r="G993" s="128"/>
      <c r="H993" s="128"/>
      <c r="I993" s="128"/>
      <c r="J993" s="138"/>
      <c r="K993" s="164"/>
      <c r="L993" s="164"/>
      <c r="M993" s="164"/>
      <c r="N993" s="164"/>
      <c r="O993" s="164"/>
      <c r="P993" s="164"/>
      <c r="Q993" s="164"/>
      <c r="R993" s="164"/>
      <c r="S993" s="164"/>
      <c r="T993" s="164"/>
      <c r="U993" s="164"/>
      <c r="V993" s="164"/>
      <c r="W993" s="164"/>
      <c r="X993" s="128"/>
      <c r="Y993" s="128"/>
      <c r="Z993" s="128"/>
    </row>
    <row r="994" spans="1:26">
      <c r="A994" s="128"/>
      <c r="B994" s="128"/>
      <c r="C994" s="128"/>
      <c r="D994" s="164"/>
      <c r="E994" s="164"/>
      <c r="F994" s="128"/>
      <c r="G994" s="128"/>
      <c r="H994" s="128"/>
      <c r="I994" s="128"/>
      <c r="J994" s="138"/>
      <c r="K994" s="164"/>
      <c r="L994" s="164"/>
      <c r="M994" s="164"/>
      <c r="N994" s="164"/>
      <c r="O994" s="164"/>
      <c r="P994" s="164"/>
      <c r="Q994" s="164"/>
      <c r="R994" s="164"/>
      <c r="S994" s="164"/>
      <c r="T994" s="164"/>
      <c r="U994" s="164"/>
      <c r="V994" s="164"/>
      <c r="W994" s="164"/>
      <c r="X994" s="128"/>
      <c r="Y994" s="128"/>
      <c r="Z994" s="128"/>
    </row>
    <row r="995" spans="1:26">
      <c r="A995" s="128"/>
      <c r="B995" s="128"/>
      <c r="C995" s="128"/>
      <c r="D995" s="164"/>
      <c r="E995" s="164"/>
      <c r="F995" s="128"/>
      <c r="G995" s="128"/>
      <c r="H995" s="128"/>
      <c r="I995" s="128"/>
      <c r="J995" s="138"/>
      <c r="K995" s="164"/>
      <c r="L995" s="164"/>
      <c r="M995" s="164"/>
      <c r="N995" s="164"/>
      <c r="O995" s="164"/>
      <c r="P995" s="164"/>
      <c r="Q995" s="164"/>
      <c r="R995" s="164"/>
      <c r="S995" s="164"/>
      <c r="T995" s="164"/>
      <c r="U995" s="164"/>
      <c r="V995" s="164"/>
      <c r="W995" s="164"/>
      <c r="X995" s="128"/>
      <c r="Y995" s="128"/>
      <c r="Z995" s="128"/>
    </row>
    <row r="996" spans="1:26">
      <c r="A996" s="128"/>
      <c r="B996" s="128"/>
      <c r="C996" s="128"/>
      <c r="D996" s="164"/>
      <c r="E996" s="164"/>
      <c r="F996" s="128"/>
      <c r="G996" s="128"/>
      <c r="H996" s="128"/>
      <c r="I996" s="128"/>
      <c r="J996" s="138"/>
      <c r="K996" s="164"/>
      <c r="L996" s="164"/>
      <c r="M996" s="164"/>
      <c r="N996" s="164"/>
      <c r="O996" s="164"/>
      <c r="P996" s="164"/>
      <c r="Q996" s="164"/>
      <c r="R996" s="164"/>
      <c r="S996" s="164"/>
      <c r="T996" s="164"/>
      <c r="U996" s="164"/>
      <c r="V996" s="164"/>
      <c r="W996" s="164"/>
      <c r="X996" s="128"/>
      <c r="Y996" s="128"/>
      <c r="Z996" s="128"/>
    </row>
    <row r="997" spans="1:26">
      <c r="A997" s="128"/>
      <c r="B997" s="128"/>
      <c r="C997" s="128"/>
      <c r="D997" s="164"/>
      <c r="E997" s="164"/>
      <c r="F997" s="128"/>
      <c r="G997" s="128"/>
      <c r="H997" s="128"/>
      <c r="I997" s="128"/>
      <c r="J997" s="138"/>
      <c r="K997" s="164"/>
      <c r="L997" s="164"/>
      <c r="M997" s="164"/>
      <c r="N997" s="164"/>
      <c r="O997" s="164"/>
      <c r="P997" s="164"/>
      <c r="Q997" s="164"/>
      <c r="R997" s="164"/>
      <c r="S997" s="164"/>
      <c r="T997" s="164"/>
      <c r="U997" s="164"/>
      <c r="V997" s="164"/>
      <c r="W997" s="164"/>
      <c r="X997" s="128"/>
      <c r="Y997" s="128"/>
      <c r="Z997" s="128"/>
    </row>
    <row r="998" spans="1:26">
      <c r="A998" s="128"/>
      <c r="B998" s="128"/>
      <c r="C998" s="128"/>
      <c r="D998" s="164"/>
      <c r="E998" s="164"/>
      <c r="F998" s="128"/>
      <c r="G998" s="128"/>
      <c r="H998" s="128"/>
      <c r="I998" s="128"/>
      <c r="J998" s="138"/>
      <c r="K998" s="164"/>
      <c r="L998" s="164"/>
      <c r="M998" s="164"/>
      <c r="N998" s="164"/>
      <c r="O998" s="164"/>
      <c r="P998" s="164"/>
      <c r="Q998" s="164"/>
      <c r="R998" s="164"/>
      <c r="S998" s="164"/>
      <c r="T998" s="164"/>
      <c r="U998" s="164"/>
      <c r="V998" s="164"/>
      <c r="W998" s="164"/>
      <c r="X998" s="128"/>
      <c r="Y998" s="128"/>
      <c r="Z998" s="128"/>
    </row>
    <row r="999" spans="1:26">
      <c r="A999" s="128"/>
      <c r="B999" s="128"/>
      <c r="C999" s="128"/>
      <c r="D999" s="164"/>
      <c r="E999" s="164"/>
      <c r="F999" s="128"/>
      <c r="G999" s="128"/>
      <c r="H999" s="128"/>
      <c r="I999" s="128"/>
      <c r="J999" s="138"/>
      <c r="K999" s="164"/>
      <c r="L999" s="164"/>
      <c r="M999" s="164"/>
      <c r="N999" s="164"/>
      <c r="O999" s="164"/>
      <c r="P999" s="164"/>
      <c r="Q999" s="164"/>
      <c r="R999" s="164"/>
      <c r="S999" s="164"/>
      <c r="T999" s="164"/>
      <c r="U999" s="164"/>
      <c r="V999" s="164"/>
      <c r="W999" s="164"/>
      <c r="X999" s="128"/>
      <c r="Y999" s="128"/>
      <c r="Z999" s="128"/>
    </row>
    <row r="1000" spans="1:26">
      <c r="A1000" s="128"/>
      <c r="B1000" s="128"/>
      <c r="C1000" s="128"/>
      <c r="D1000" s="164"/>
      <c r="E1000" s="164"/>
      <c r="F1000" s="128"/>
      <c r="G1000" s="128"/>
      <c r="H1000" s="128"/>
      <c r="I1000" s="128"/>
      <c r="J1000" s="138"/>
      <c r="K1000" s="164"/>
      <c r="L1000" s="164"/>
      <c r="M1000" s="164"/>
      <c r="N1000" s="164"/>
      <c r="O1000" s="164"/>
      <c r="P1000" s="164"/>
      <c r="Q1000" s="164"/>
      <c r="R1000" s="164"/>
      <c r="S1000" s="164"/>
      <c r="T1000" s="164"/>
      <c r="U1000" s="164"/>
      <c r="V1000" s="164"/>
      <c r="W1000" s="164"/>
      <c r="X1000" s="128"/>
      <c r="Y1000" s="128"/>
      <c r="Z1000" s="128"/>
    </row>
    <row r="1001" spans="1:26">
      <c r="A1001" s="128"/>
      <c r="B1001" s="128"/>
      <c r="C1001" s="128"/>
      <c r="D1001" s="164"/>
      <c r="E1001" s="164"/>
      <c r="F1001" s="128"/>
      <c r="G1001" s="128"/>
      <c r="H1001" s="128"/>
      <c r="I1001" s="128"/>
      <c r="J1001" s="138"/>
      <c r="K1001" s="164"/>
      <c r="L1001" s="164"/>
      <c r="M1001" s="164"/>
      <c r="N1001" s="164"/>
      <c r="O1001" s="164"/>
      <c r="P1001" s="164"/>
      <c r="Q1001" s="164"/>
      <c r="R1001" s="164"/>
      <c r="S1001" s="164"/>
      <c r="T1001" s="164"/>
      <c r="U1001" s="164"/>
      <c r="V1001" s="164"/>
      <c r="W1001" s="164"/>
      <c r="X1001" s="128"/>
      <c r="Y1001" s="128"/>
      <c r="Z1001" s="128"/>
    </row>
    <row r="1002" spans="1:26">
      <c r="A1002" s="128"/>
      <c r="B1002" s="128"/>
      <c r="C1002" s="128"/>
      <c r="D1002" s="164"/>
      <c r="E1002" s="164"/>
      <c r="F1002" s="128"/>
      <c r="G1002" s="128"/>
      <c r="H1002" s="128"/>
      <c r="I1002" s="128"/>
      <c r="J1002" s="138"/>
      <c r="K1002" s="164"/>
      <c r="L1002" s="164"/>
      <c r="M1002" s="164"/>
      <c r="N1002" s="164"/>
      <c r="O1002" s="164"/>
      <c r="P1002" s="164"/>
      <c r="Q1002" s="164"/>
      <c r="R1002" s="164"/>
      <c r="S1002" s="164"/>
      <c r="T1002" s="164"/>
      <c r="U1002" s="164"/>
      <c r="V1002" s="164"/>
      <c r="W1002" s="164"/>
      <c r="X1002" s="128"/>
      <c r="Y1002" s="128"/>
      <c r="Z1002" s="128"/>
    </row>
    <row r="1003" spans="1:26">
      <c r="A1003" s="128"/>
      <c r="B1003" s="128"/>
      <c r="C1003" s="128"/>
      <c r="D1003" s="164"/>
      <c r="E1003" s="164"/>
      <c r="F1003" s="128"/>
      <c r="G1003" s="128"/>
      <c r="H1003" s="128"/>
      <c r="I1003" s="128"/>
      <c r="J1003" s="138"/>
      <c r="K1003" s="164"/>
      <c r="L1003" s="164"/>
      <c r="M1003" s="164"/>
      <c r="N1003" s="164"/>
      <c r="O1003" s="164"/>
      <c r="P1003" s="164"/>
      <c r="Q1003" s="164"/>
      <c r="R1003" s="164"/>
      <c r="S1003" s="164"/>
      <c r="T1003" s="164"/>
      <c r="U1003" s="164"/>
      <c r="V1003" s="164"/>
      <c r="W1003" s="164"/>
      <c r="X1003" s="128"/>
      <c r="Y1003" s="128"/>
      <c r="Z1003" s="128"/>
    </row>
    <row r="1004" spans="1:26">
      <c r="A1004" s="128"/>
      <c r="B1004" s="128"/>
      <c r="C1004" s="128"/>
      <c r="D1004" s="164"/>
      <c r="E1004" s="164"/>
      <c r="F1004" s="128"/>
      <c r="G1004" s="128"/>
      <c r="H1004" s="128"/>
      <c r="I1004" s="128"/>
      <c r="J1004" s="138"/>
      <c r="K1004" s="164"/>
      <c r="L1004" s="164"/>
      <c r="M1004" s="164"/>
      <c r="N1004" s="164"/>
      <c r="O1004" s="164"/>
      <c r="P1004" s="164"/>
      <c r="Q1004" s="164"/>
      <c r="R1004" s="164"/>
      <c r="S1004" s="164"/>
      <c r="T1004" s="164"/>
      <c r="U1004" s="164"/>
      <c r="V1004" s="164"/>
      <c r="W1004" s="164"/>
      <c r="X1004" s="128"/>
      <c r="Y1004" s="128"/>
      <c r="Z1004" s="128"/>
    </row>
    <row r="1005" spans="1:26">
      <c r="A1005" s="128"/>
      <c r="B1005" s="128"/>
      <c r="C1005" s="128"/>
      <c r="D1005" s="164"/>
      <c r="E1005" s="164"/>
      <c r="F1005" s="128"/>
      <c r="G1005" s="128"/>
      <c r="H1005" s="128"/>
      <c r="I1005" s="128"/>
      <c r="J1005" s="138"/>
      <c r="K1005" s="164"/>
      <c r="L1005" s="164"/>
      <c r="M1005" s="164"/>
      <c r="N1005" s="164"/>
      <c r="O1005" s="164"/>
      <c r="P1005" s="164"/>
      <c r="Q1005" s="164"/>
      <c r="R1005" s="164"/>
      <c r="S1005" s="164"/>
      <c r="T1005" s="164"/>
      <c r="U1005" s="164"/>
      <c r="V1005" s="164"/>
      <c r="W1005" s="164"/>
      <c r="X1005" s="128"/>
      <c r="Y1005" s="128"/>
      <c r="Z1005" s="128"/>
    </row>
    <row r="1006" spans="1:26">
      <c r="A1006" s="128"/>
      <c r="B1006" s="128"/>
      <c r="C1006" s="128"/>
      <c r="D1006" s="164"/>
      <c r="E1006" s="164"/>
      <c r="F1006" s="128"/>
      <c r="G1006" s="128"/>
      <c r="H1006" s="128"/>
      <c r="I1006" s="128"/>
      <c r="J1006" s="138"/>
      <c r="K1006" s="164"/>
      <c r="L1006" s="164"/>
      <c r="M1006" s="164"/>
      <c r="N1006" s="164"/>
      <c r="O1006" s="164"/>
      <c r="P1006" s="164"/>
      <c r="Q1006" s="164"/>
      <c r="R1006" s="164"/>
      <c r="S1006" s="164"/>
      <c r="T1006" s="164"/>
      <c r="U1006" s="164"/>
      <c r="V1006" s="164"/>
      <c r="W1006" s="164"/>
      <c r="X1006" s="128"/>
      <c r="Y1006" s="128"/>
      <c r="Z1006" s="128"/>
    </row>
    <row r="1007" spans="1:26">
      <c r="A1007" s="128"/>
      <c r="B1007" s="128"/>
      <c r="C1007" s="128"/>
      <c r="D1007" s="164"/>
      <c r="E1007" s="164"/>
      <c r="F1007" s="128"/>
      <c r="G1007" s="128"/>
      <c r="H1007" s="128"/>
      <c r="I1007" s="128"/>
      <c r="J1007" s="138"/>
      <c r="K1007" s="164"/>
      <c r="L1007" s="164"/>
      <c r="M1007" s="164"/>
      <c r="N1007" s="164"/>
      <c r="O1007" s="164"/>
      <c r="P1007" s="164"/>
      <c r="Q1007" s="164"/>
      <c r="R1007" s="164"/>
      <c r="S1007" s="164"/>
      <c r="T1007" s="164"/>
      <c r="U1007" s="164"/>
      <c r="V1007" s="164"/>
      <c r="W1007" s="164"/>
      <c r="X1007" s="128"/>
      <c r="Y1007" s="128"/>
      <c r="Z1007" s="128"/>
    </row>
  </sheetData>
  <autoFilter ref="A4:W19"/>
  <mergeCells count="17">
    <mergeCell ref="A1:S1"/>
    <mergeCell ref="K3:W3"/>
    <mergeCell ref="A7:A8"/>
    <mergeCell ref="B7:B8"/>
    <mergeCell ref="C7:C8"/>
    <mergeCell ref="D7:D8"/>
    <mergeCell ref="E7:E8"/>
    <mergeCell ref="A9:A14"/>
    <mergeCell ref="B9:B14"/>
    <mergeCell ref="C9:C14"/>
    <mergeCell ref="D9:D14"/>
    <mergeCell ref="E9:E14"/>
    <mergeCell ref="A15:A16"/>
    <mergeCell ref="B15:B16"/>
    <mergeCell ref="C15:C16"/>
    <mergeCell ref="D15:D16"/>
    <mergeCell ref="E15:E16"/>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Y995"/>
  <sheetViews>
    <sheetView zoomScale="80" zoomScaleNormal="80" workbookViewId="0">
      <pane xSplit="5" ySplit="4" topLeftCell="F5" activePane="bottomRight" state="frozen"/>
      <selection pane="topRight" activeCell="F1" sqref="F1"/>
      <selection pane="bottomLeft" activeCell="A5" sqref="A5"/>
      <selection pane="bottomRight" activeCell="A2" sqref="A2:XFD2"/>
    </sheetView>
  </sheetViews>
  <sheetFormatPr baseColWidth="10" defaultColWidth="14.42578125" defaultRowHeight="15"/>
  <cols>
    <col min="1" max="3" width="32.7109375" customWidth="1"/>
    <col min="4" max="5" width="20.7109375" style="221" customWidth="1"/>
    <col min="6" max="6" width="20.5703125" customWidth="1"/>
    <col min="7" max="7" width="17.7109375" customWidth="1"/>
    <col min="8" max="8" width="15.5703125" customWidth="1"/>
    <col min="9" max="9" width="50.5703125" customWidth="1"/>
    <col min="10" max="10" width="22.7109375" style="221" customWidth="1"/>
    <col min="11" max="11" width="16.85546875" style="221" bestFit="1" customWidth="1"/>
    <col min="12" max="12" width="20" style="221" bestFit="1" customWidth="1"/>
    <col min="13" max="13" width="17.28515625" style="221" bestFit="1" customWidth="1"/>
    <col min="14" max="16" width="15.85546875" style="221" bestFit="1" customWidth="1"/>
    <col min="17" max="17" width="15.7109375" style="221" bestFit="1" customWidth="1"/>
    <col min="18" max="18" width="19.140625" style="221" bestFit="1" customWidth="1"/>
    <col min="19" max="19" width="23" style="221" bestFit="1" customWidth="1"/>
    <col min="20" max="20" width="20.140625" style="221" bestFit="1" customWidth="1"/>
    <col min="21" max="21" width="22.5703125" style="221" bestFit="1" customWidth="1"/>
    <col min="22" max="22" width="21.42578125" style="221" bestFit="1" customWidth="1"/>
    <col min="23" max="23" width="23" style="221" bestFit="1" customWidth="1"/>
    <col min="24" max="25" width="10.7109375" customWidth="1"/>
  </cols>
  <sheetData>
    <row r="1" spans="1:25" s="648" customFormat="1" ht="50.1" customHeight="1">
      <c r="A1" s="748" t="s">
        <v>2143</v>
      </c>
      <c r="B1" s="749"/>
      <c r="C1" s="749"/>
      <c r="D1" s="749"/>
      <c r="E1" s="749"/>
      <c r="F1" s="749"/>
      <c r="G1" s="749"/>
      <c r="H1" s="749"/>
      <c r="I1" s="749"/>
      <c r="J1" s="749"/>
      <c r="K1" s="773"/>
      <c r="L1" s="773"/>
      <c r="M1" s="773"/>
      <c r="N1" s="773"/>
      <c r="O1" s="773"/>
      <c r="P1" s="773"/>
      <c r="Q1" s="773"/>
      <c r="R1" s="773"/>
      <c r="S1" s="773"/>
      <c r="T1" s="652"/>
      <c r="U1" s="652"/>
      <c r="V1" s="652"/>
      <c r="W1" s="652"/>
      <c r="X1" s="647"/>
      <c r="Y1" s="647"/>
    </row>
    <row r="2" spans="1:25" ht="32.1" customHeight="1">
      <c r="A2" s="72" t="s">
        <v>2144</v>
      </c>
      <c r="B2" s="72" t="s">
        <v>2517</v>
      </c>
      <c r="C2" s="72"/>
      <c r="D2" s="103"/>
      <c r="E2" s="103"/>
      <c r="F2" s="72"/>
      <c r="G2" s="72"/>
      <c r="H2" s="72"/>
      <c r="I2" s="72"/>
      <c r="J2" s="103"/>
      <c r="K2" s="103"/>
      <c r="L2" s="103"/>
      <c r="M2" s="103"/>
      <c r="N2" s="103"/>
      <c r="O2" s="103"/>
      <c r="P2" s="103"/>
      <c r="Q2" s="103"/>
      <c r="R2" s="103"/>
      <c r="S2" s="103"/>
      <c r="T2" s="106"/>
      <c r="U2" s="106"/>
      <c r="V2" s="106"/>
      <c r="W2" s="106"/>
      <c r="X2" s="71"/>
      <c r="Y2" s="71"/>
    </row>
    <row r="3" spans="1:25" ht="60">
      <c r="A3" s="73" t="s">
        <v>2145</v>
      </c>
      <c r="B3" s="73" t="s">
        <v>2146</v>
      </c>
      <c r="C3" s="73" t="s">
        <v>2147</v>
      </c>
      <c r="D3" s="104" t="s">
        <v>2148</v>
      </c>
      <c r="E3" s="104" t="s">
        <v>2149</v>
      </c>
      <c r="F3" s="74" t="s">
        <v>2150</v>
      </c>
      <c r="G3" s="74" t="s">
        <v>2151</v>
      </c>
      <c r="H3" s="74" t="s">
        <v>2152</v>
      </c>
      <c r="I3" s="74" t="s">
        <v>2153</v>
      </c>
      <c r="J3" s="129" t="s">
        <v>2154</v>
      </c>
      <c r="K3" s="733" t="s">
        <v>2155</v>
      </c>
      <c r="L3" s="750"/>
      <c r="M3" s="750"/>
      <c r="N3" s="750"/>
      <c r="O3" s="750"/>
      <c r="P3" s="750"/>
      <c r="Q3" s="750"/>
      <c r="R3" s="750"/>
      <c r="S3" s="750"/>
      <c r="T3" s="750"/>
      <c r="U3" s="750"/>
      <c r="V3" s="750"/>
      <c r="W3" s="751"/>
      <c r="X3" s="71"/>
      <c r="Y3" s="71"/>
    </row>
    <row r="4" spans="1:25">
      <c r="A4" s="73"/>
      <c r="B4" s="73"/>
      <c r="C4" s="73"/>
      <c r="D4" s="104"/>
      <c r="E4" s="104"/>
      <c r="F4" s="74"/>
      <c r="G4" s="74"/>
      <c r="H4" s="74"/>
      <c r="I4" s="74"/>
      <c r="J4" s="129"/>
      <c r="K4" s="109" t="s">
        <v>2156</v>
      </c>
      <c r="L4" s="109" t="s">
        <v>2157</v>
      </c>
      <c r="M4" s="109" t="s">
        <v>2158</v>
      </c>
      <c r="N4" s="109" t="s">
        <v>2159</v>
      </c>
      <c r="O4" s="109" t="s">
        <v>2160</v>
      </c>
      <c r="P4" s="110" t="s">
        <v>2161</v>
      </c>
      <c r="Q4" s="110" t="s">
        <v>2162</v>
      </c>
      <c r="R4" s="110" t="s">
        <v>2163</v>
      </c>
      <c r="S4" s="110" t="s">
        <v>2164</v>
      </c>
      <c r="T4" s="110" t="s">
        <v>2165</v>
      </c>
      <c r="U4" s="110" t="s">
        <v>2166</v>
      </c>
      <c r="V4" s="110" t="s">
        <v>2167</v>
      </c>
      <c r="W4" s="111" t="s">
        <v>2168</v>
      </c>
      <c r="X4" s="75"/>
      <c r="Y4" s="75"/>
    </row>
    <row r="5" spans="1:25" s="300" customFormat="1" ht="51">
      <c r="A5" s="294" t="s">
        <v>721</v>
      </c>
      <c r="B5" s="295" t="s">
        <v>68</v>
      </c>
      <c r="C5" s="295" t="s">
        <v>744</v>
      </c>
      <c r="D5" s="298">
        <v>3983</v>
      </c>
      <c r="E5" s="298">
        <v>3983</v>
      </c>
      <c r="F5" s="296" t="s">
        <v>2518</v>
      </c>
      <c r="G5" s="466">
        <v>45070</v>
      </c>
      <c r="H5" s="467"/>
      <c r="I5" s="295" t="s">
        <v>2519</v>
      </c>
      <c r="J5" s="298">
        <v>3983</v>
      </c>
      <c r="K5" s="298">
        <v>0</v>
      </c>
      <c r="L5" s="298">
        <v>0</v>
      </c>
      <c r="M5" s="298">
        <v>0</v>
      </c>
      <c r="N5" s="298">
        <v>0</v>
      </c>
      <c r="O5" s="298">
        <v>3983</v>
      </c>
      <c r="P5" s="298">
        <v>0</v>
      </c>
      <c r="Q5" s="298">
        <v>0</v>
      </c>
      <c r="R5" s="298">
        <v>0</v>
      </c>
      <c r="S5" s="298">
        <v>0</v>
      </c>
      <c r="T5" s="298">
        <v>0</v>
      </c>
      <c r="U5" s="298">
        <v>0</v>
      </c>
      <c r="V5" s="298">
        <v>0</v>
      </c>
      <c r="W5" s="298">
        <f>SUM(K5:V5)</f>
        <v>3983</v>
      </c>
      <c r="X5" s="299"/>
      <c r="Y5" s="299"/>
    </row>
    <row r="6" spans="1:25" s="300" customFormat="1" ht="102">
      <c r="A6" s="295" t="s">
        <v>1222</v>
      </c>
      <c r="B6" s="295" t="s">
        <v>68</v>
      </c>
      <c r="C6" s="295" t="s">
        <v>298</v>
      </c>
      <c r="D6" s="298">
        <v>493.2</v>
      </c>
      <c r="E6" s="298">
        <v>493.2</v>
      </c>
      <c r="F6" s="296" t="s">
        <v>2520</v>
      </c>
      <c r="G6" s="466">
        <v>45036</v>
      </c>
      <c r="H6" s="467"/>
      <c r="I6" s="295" t="s">
        <v>2521</v>
      </c>
      <c r="J6" s="298">
        <v>493.2</v>
      </c>
      <c r="K6" s="298"/>
      <c r="L6" s="298"/>
      <c r="M6" s="298"/>
      <c r="N6" s="298"/>
      <c r="O6" s="298">
        <v>493.2</v>
      </c>
      <c r="P6" s="298"/>
      <c r="Q6" s="298"/>
      <c r="R6" s="298"/>
      <c r="S6" s="298"/>
      <c r="T6" s="298"/>
      <c r="U6" s="298"/>
      <c r="V6" s="298"/>
      <c r="W6" s="298">
        <f t="shared" ref="W6:W8" si="0">SUM(K6:V6)</f>
        <v>493.2</v>
      </c>
      <c r="X6" s="299"/>
      <c r="Y6" s="299"/>
    </row>
    <row r="7" spans="1:25" s="300" customFormat="1" ht="63.75">
      <c r="A7" s="294" t="s">
        <v>1225</v>
      </c>
      <c r="B7" s="295" t="s">
        <v>1227</v>
      </c>
      <c r="C7" s="295" t="s">
        <v>1041</v>
      </c>
      <c r="D7" s="298">
        <v>1054424.54</v>
      </c>
      <c r="E7" s="298">
        <v>666384.24</v>
      </c>
      <c r="F7" s="296" t="s">
        <v>2522</v>
      </c>
      <c r="G7" s="466">
        <v>44938</v>
      </c>
      <c r="H7" s="467"/>
      <c r="I7" s="295" t="s">
        <v>2523</v>
      </c>
      <c r="J7" s="298">
        <v>1054424.54</v>
      </c>
      <c r="K7" s="298">
        <v>0</v>
      </c>
      <c r="L7" s="298">
        <v>333192.12</v>
      </c>
      <c r="M7" s="298">
        <v>0</v>
      </c>
      <c r="N7" s="298">
        <v>333192.12</v>
      </c>
      <c r="O7" s="298">
        <v>0</v>
      </c>
      <c r="P7" s="298">
        <v>55434.33</v>
      </c>
      <c r="Q7" s="298">
        <v>55434.33</v>
      </c>
      <c r="R7" s="298">
        <v>55434.33</v>
      </c>
      <c r="S7" s="298">
        <v>55434.33</v>
      </c>
      <c r="T7" s="298">
        <v>55434.33</v>
      </c>
      <c r="U7" s="298">
        <v>55434.33</v>
      </c>
      <c r="V7" s="298">
        <v>55434.32</v>
      </c>
      <c r="W7" s="298">
        <f t="shared" si="0"/>
        <v>1054424.5399999998</v>
      </c>
      <c r="X7" s="299"/>
      <c r="Y7" s="299"/>
    </row>
    <row r="8" spans="1:25" s="300" customFormat="1" ht="63.75">
      <c r="A8" s="301" t="s">
        <v>1225</v>
      </c>
      <c r="B8" s="302" t="s">
        <v>1227</v>
      </c>
      <c r="C8" s="295" t="s">
        <v>850</v>
      </c>
      <c r="D8" s="298">
        <v>278343.92</v>
      </c>
      <c r="E8" s="298">
        <v>0</v>
      </c>
      <c r="F8" s="296" t="s">
        <v>2522</v>
      </c>
      <c r="G8" s="466">
        <v>44938</v>
      </c>
      <c r="H8" s="467"/>
      <c r="I8" s="295" t="s">
        <v>2523</v>
      </c>
      <c r="J8" s="298">
        <v>278343.92</v>
      </c>
      <c r="K8" s="298"/>
      <c r="L8" s="298"/>
      <c r="M8" s="298"/>
      <c r="N8" s="298"/>
      <c r="O8" s="298"/>
      <c r="P8" s="298">
        <v>39763.42</v>
      </c>
      <c r="Q8" s="298">
        <v>39763.42</v>
      </c>
      <c r="R8" s="298">
        <v>39763.42</v>
      </c>
      <c r="S8" s="298">
        <v>39763.410000000003</v>
      </c>
      <c r="T8" s="298">
        <v>39763.42</v>
      </c>
      <c r="U8" s="298">
        <v>39763.410000000003</v>
      </c>
      <c r="V8" s="298">
        <v>39763.42</v>
      </c>
      <c r="W8" s="298">
        <f t="shared" si="0"/>
        <v>278343.92</v>
      </c>
      <c r="X8" s="299"/>
      <c r="Y8" s="299"/>
    </row>
    <row r="9" spans="1:25" s="300" customFormat="1" ht="76.5">
      <c r="A9" s="774" t="s">
        <v>1128</v>
      </c>
      <c r="B9" s="777" t="s">
        <v>5192</v>
      </c>
      <c r="C9" s="777" t="s">
        <v>5193</v>
      </c>
      <c r="D9" s="778">
        <v>24344</v>
      </c>
      <c r="E9" s="778">
        <v>24286</v>
      </c>
      <c r="F9" s="303" t="s">
        <v>5194</v>
      </c>
      <c r="G9" s="468">
        <v>44792</v>
      </c>
      <c r="H9" s="469">
        <v>44926</v>
      </c>
      <c r="I9" s="304" t="s">
        <v>5418</v>
      </c>
      <c r="J9" s="305">
        <v>7656</v>
      </c>
      <c r="K9" s="306">
        <v>1740</v>
      </c>
      <c r="L9" s="307"/>
      <c r="M9" s="307"/>
      <c r="N9" s="307"/>
      <c r="O9" s="307"/>
      <c r="P9" s="307"/>
      <c r="Q9" s="307"/>
      <c r="R9" s="307"/>
      <c r="S9" s="307"/>
      <c r="T9" s="307"/>
      <c r="U9" s="307"/>
      <c r="V9" s="307"/>
      <c r="W9" s="298">
        <v>1740</v>
      </c>
      <c r="X9" s="299"/>
      <c r="Y9" s="299"/>
    </row>
    <row r="10" spans="1:25" s="300" customFormat="1" ht="76.5">
      <c r="A10" s="775"/>
      <c r="B10" s="775"/>
      <c r="C10" s="775"/>
      <c r="D10" s="779"/>
      <c r="E10" s="779"/>
      <c r="F10" s="303" t="s">
        <v>5194</v>
      </c>
      <c r="G10" s="469">
        <v>44789</v>
      </c>
      <c r="H10" s="469">
        <v>44926</v>
      </c>
      <c r="I10" s="304" t="s">
        <v>5419</v>
      </c>
      <c r="J10" s="305">
        <v>7830</v>
      </c>
      <c r="K10" s="306">
        <v>1740</v>
      </c>
      <c r="L10" s="307"/>
      <c r="M10" s="307"/>
      <c r="N10" s="307"/>
      <c r="O10" s="307"/>
      <c r="P10" s="307"/>
      <c r="Q10" s="307"/>
      <c r="R10" s="307"/>
      <c r="S10" s="307"/>
      <c r="T10" s="307"/>
      <c r="U10" s="307"/>
      <c r="V10" s="307"/>
      <c r="W10" s="298">
        <v>1740</v>
      </c>
      <c r="X10" s="299"/>
      <c r="Y10" s="299"/>
    </row>
    <row r="11" spans="1:25" s="300" customFormat="1" ht="76.5">
      <c r="A11" s="775"/>
      <c r="B11" s="775"/>
      <c r="C11" s="775"/>
      <c r="D11" s="779"/>
      <c r="E11" s="779"/>
      <c r="F11" s="303" t="s">
        <v>5194</v>
      </c>
      <c r="G11" s="469">
        <v>44795</v>
      </c>
      <c r="H11" s="469">
        <v>44926</v>
      </c>
      <c r="I11" s="304" t="s">
        <v>5420</v>
      </c>
      <c r="J11" s="305">
        <v>6634.9</v>
      </c>
      <c r="K11" s="306">
        <v>1543</v>
      </c>
      <c r="L11" s="307"/>
      <c r="M11" s="307"/>
      <c r="N11" s="307"/>
      <c r="O11" s="307"/>
      <c r="P11" s="307"/>
      <c r="Q11" s="307"/>
      <c r="R11" s="307"/>
      <c r="S11" s="307"/>
      <c r="T11" s="307"/>
      <c r="U11" s="307"/>
      <c r="V11" s="307"/>
      <c r="W11" s="298">
        <v>1543</v>
      </c>
      <c r="X11" s="299"/>
      <c r="Y11" s="299"/>
    </row>
    <row r="12" spans="1:25" s="300" customFormat="1" ht="76.5">
      <c r="A12" s="775"/>
      <c r="B12" s="775"/>
      <c r="C12" s="775"/>
      <c r="D12" s="779"/>
      <c r="E12" s="779"/>
      <c r="F12" s="303" t="s">
        <v>5194</v>
      </c>
      <c r="G12" s="469">
        <v>44783</v>
      </c>
      <c r="H12" s="469">
        <v>44926</v>
      </c>
      <c r="I12" s="304" t="s">
        <v>5421</v>
      </c>
      <c r="J12" s="305">
        <v>7252.1</v>
      </c>
      <c r="K12" s="306">
        <v>1543</v>
      </c>
      <c r="L12" s="307"/>
      <c r="M12" s="307"/>
      <c r="N12" s="307"/>
      <c r="O12" s="307"/>
      <c r="P12" s="307"/>
      <c r="Q12" s="307"/>
      <c r="R12" s="307"/>
      <c r="S12" s="307"/>
      <c r="T12" s="307"/>
      <c r="U12" s="307"/>
      <c r="V12" s="307"/>
      <c r="W12" s="298">
        <v>1543</v>
      </c>
      <c r="X12" s="299"/>
      <c r="Y12" s="299"/>
    </row>
    <row r="13" spans="1:25" s="300" customFormat="1" ht="76.5">
      <c r="A13" s="775"/>
      <c r="B13" s="775"/>
      <c r="C13" s="775"/>
      <c r="D13" s="779"/>
      <c r="E13" s="779"/>
      <c r="F13" s="303" t="s">
        <v>5194</v>
      </c>
      <c r="G13" s="469">
        <v>44783</v>
      </c>
      <c r="H13" s="469">
        <v>44926</v>
      </c>
      <c r="I13" s="304" t="s">
        <v>5422</v>
      </c>
      <c r="J13" s="305">
        <v>5640</v>
      </c>
      <c r="K13" s="306">
        <v>1200</v>
      </c>
      <c r="L13" s="307"/>
      <c r="M13" s="307"/>
      <c r="N13" s="307"/>
      <c r="O13" s="307"/>
      <c r="P13" s="307"/>
      <c r="Q13" s="307"/>
      <c r="R13" s="307"/>
      <c r="S13" s="307"/>
      <c r="T13" s="307"/>
      <c r="U13" s="307"/>
      <c r="V13" s="307"/>
      <c r="W13" s="298">
        <v>1200</v>
      </c>
      <c r="X13" s="299"/>
      <c r="Y13" s="299"/>
    </row>
    <row r="14" spans="1:25" s="300" customFormat="1" ht="76.5">
      <c r="A14" s="775"/>
      <c r="B14" s="775"/>
      <c r="C14" s="775"/>
      <c r="D14" s="779"/>
      <c r="E14" s="779"/>
      <c r="F14" s="303" t="s">
        <v>5194</v>
      </c>
      <c r="G14" s="469">
        <v>44792</v>
      </c>
      <c r="H14" s="469">
        <v>44926</v>
      </c>
      <c r="I14" s="304" t="s">
        <v>5423</v>
      </c>
      <c r="J14" s="305">
        <v>5280</v>
      </c>
      <c r="K14" s="306">
        <v>1200</v>
      </c>
      <c r="L14" s="307"/>
      <c r="M14" s="307"/>
      <c r="N14" s="307"/>
      <c r="O14" s="307"/>
      <c r="P14" s="307"/>
      <c r="Q14" s="307"/>
      <c r="R14" s="307"/>
      <c r="S14" s="307"/>
      <c r="T14" s="307"/>
      <c r="U14" s="307"/>
      <c r="V14" s="307"/>
      <c r="W14" s="298">
        <v>1200</v>
      </c>
      <c r="X14" s="299"/>
      <c r="Y14" s="299"/>
    </row>
    <row r="15" spans="1:25" s="300" customFormat="1" ht="76.5">
      <c r="A15" s="775"/>
      <c r="B15" s="775"/>
      <c r="C15" s="775"/>
      <c r="D15" s="779"/>
      <c r="E15" s="779"/>
      <c r="F15" s="303" t="s">
        <v>5194</v>
      </c>
      <c r="G15" s="469">
        <v>44784</v>
      </c>
      <c r="H15" s="469">
        <v>44926</v>
      </c>
      <c r="I15" s="304" t="s">
        <v>5424</v>
      </c>
      <c r="J15" s="305">
        <v>5600</v>
      </c>
      <c r="K15" s="306">
        <v>1200</v>
      </c>
      <c r="L15" s="307"/>
      <c r="M15" s="307"/>
      <c r="N15" s="307"/>
      <c r="O15" s="307"/>
      <c r="P15" s="307"/>
      <c r="Q15" s="307"/>
      <c r="R15" s="307"/>
      <c r="S15" s="307"/>
      <c r="T15" s="307"/>
      <c r="U15" s="307"/>
      <c r="V15" s="307"/>
      <c r="W15" s="298">
        <v>1200</v>
      </c>
      <c r="X15" s="299"/>
      <c r="Y15" s="299"/>
    </row>
    <row r="16" spans="1:25" s="300" customFormat="1" ht="76.5">
      <c r="A16" s="775"/>
      <c r="B16" s="775"/>
      <c r="C16" s="775"/>
      <c r="D16" s="779"/>
      <c r="E16" s="779"/>
      <c r="F16" s="303" t="s">
        <v>5194</v>
      </c>
      <c r="G16" s="469">
        <v>44783</v>
      </c>
      <c r="H16" s="469">
        <v>44926</v>
      </c>
      <c r="I16" s="304" t="s">
        <v>5425</v>
      </c>
      <c r="J16" s="305">
        <v>5640</v>
      </c>
      <c r="K16" s="306">
        <v>1200</v>
      </c>
      <c r="L16" s="307"/>
      <c r="M16" s="307"/>
      <c r="N16" s="307"/>
      <c r="O16" s="307"/>
      <c r="P16" s="307"/>
      <c r="Q16" s="307"/>
      <c r="R16" s="307"/>
      <c r="S16" s="307"/>
      <c r="T16" s="307"/>
      <c r="U16" s="307"/>
      <c r="V16" s="307"/>
      <c r="W16" s="298">
        <v>1200</v>
      </c>
      <c r="X16" s="299"/>
      <c r="Y16" s="299"/>
    </row>
    <row r="17" spans="1:25" s="300" customFormat="1" ht="76.5">
      <c r="A17" s="775"/>
      <c r="B17" s="775"/>
      <c r="C17" s="775"/>
      <c r="D17" s="779"/>
      <c r="E17" s="779"/>
      <c r="F17" s="303" t="s">
        <v>5194</v>
      </c>
      <c r="G17" s="469">
        <v>44790</v>
      </c>
      <c r="H17" s="469">
        <v>44926</v>
      </c>
      <c r="I17" s="304" t="s">
        <v>5426</v>
      </c>
      <c r="J17" s="305">
        <v>5360</v>
      </c>
      <c r="K17" s="306">
        <v>1200</v>
      </c>
      <c r="L17" s="307"/>
      <c r="M17" s="307"/>
      <c r="N17" s="307"/>
      <c r="O17" s="307"/>
      <c r="P17" s="307"/>
      <c r="Q17" s="307"/>
      <c r="R17" s="307"/>
      <c r="S17" s="307"/>
      <c r="T17" s="307"/>
      <c r="U17" s="307"/>
      <c r="V17" s="307"/>
      <c r="W17" s="298">
        <v>1200</v>
      </c>
      <c r="X17" s="299"/>
      <c r="Y17" s="299"/>
    </row>
    <row r="18" spans="1:25" s="300" customFormat="1" ht="76.5">
      <c r="A18" s="775"/>
      <c r="B18" s="775"/>
      <c r="C18" s="775"/>
      <c r="D18" s="779"/>
      <c r="E18" s="779"/>
      <c r="F18" s="303" t="s">
        <v>5194</v>
      </c>
      <c r="G18" s="469">
        <v>44783</v>
      </c>
      <c r="H18" s="469">
        <v>44926</v>
      </c>
      <c r="I18" s="304" t="s">
        <v>5427</v>
      </c>
      <c r="J18" s="305">
        <v>5640</v>
      </c>
      <c r="K18" s="306">
        <v>1200</v>
      </c>
      <c r="L18" s="307"/>
      <c r="M18" s="307"/>
      <c r="N18" s="307"/>
      <c r="O18" s="307"/>
      <c r="P18" s="307"/>
      <c r="Q18" s="307"/>
      <c r="R18" s="307"/>
      <c r="S18" s="307"/>
      <c r="T18" s="307"/>
      <c r="U18" s="307"/>
      <c r="V18" s="307"/>
      <c r="W18" s="298">
        <v>1200</v>
      </c>
      <c r="X18" s="299"/>
      <c r="Y18" s="299"/>
    </row>
    <row r="19" spans="1:25" s="300" customFormat="1" ht="76.5">
      <c r="A19" s="775"/>
      <c r="B19" s="775"/>
      <c r="C19" s="775"/>
      <c r="D19" s="779"/>
      <c r="E19" s="779"/>
      <c r="F19" s="303" t="s">
        <v>5194</v>
      </c>
      <c r="G19" s="469">
        <v>44789</v>
      </c>
      <c r="H19" s="469">
        <v>44926</v>
      </c>
      <c r="I19" s="304" t="s">
        <v>5428</v>
      </c>
      <c r="J19" s="305">
        <v>5400</v>
      </c>
      <c r="K19" s="306">
        <v>1200</v>
      </c>
      <c r="L19" s="307"/>
      <c r="M19" s="307"/>
      <c r="N19" s="307"/>
      <c r="O19" s="307"/>
      <c r="P19" s="307"/>
      <c r="Q19" s="307"/>
      <c r="R19" s="307"/>
      <c r="S19" s="307"/>
      <c r="T19" s="307"/>
      <c r="U19" s="307"/>
      <c r="V19" s="307"/>
      <c r="W19" s="298">
        <v>1200</v>
      </c>
      <c r="X19" s="299"/>
      <c r="Y19" s="299"/>
    </row>
    <row r="20" spans="1:25" s="300" customFormat="1" ht="76.5">
      <c r="A20" s="775"/>
      <c r="B20" s="775"/>
      <c r="C20" s="775"/>
      <c r="D20" s="779"/>
      <c r="E20" s="779"/>
      <c r="F20" s="303" t="s">
        <v>5194</v>
      </c>
      <c r="G20" s="469">
        <v>44783</v>
      </c>
      <c r="H20" s="469">
        <v>44926</v>
      </c>
      <c r="I20" s="304" t="s">
        <v>5429</v>
      </c>
      <c r="J20" s="305">
        <v>4728.2</v>
      </c>
      <c r="K20" s="306">
        <v>1006</v>
      </c>
      <c r="L20" s="307"/>
      <c r="M20" s="307"/>
      <c r="N20" s="307"/>
      <c r="O20" s="307"/>
      <c r="P20" s="307"/>
      <c r="Q20" s="307"/>
      <c r="R20" s="307"/>
      <c r="S20" s="307"/>
      <c r="T20" s="307"/>
      <c r="U20" s="307"/>
      <c r="V20" s="307"/>
      <c r="W20" s="298">
        <v>1006</v>
      </c>
      <c r="X20" s="299"/>
      <c r="Y20" s="299"/>
    </row>
    <row r="21" spans="1:25" s="300" customFormat="1" ht="76.5">
      <c r="A21" s="775"/>
      <c r="B21" s="775"/>
      <c r="C21" s="775"/>
      <c r="D21" s="779"/>
      <c r="E21" s="779"/>
      <c r="F21" s="303" t="s">
        <v>5194</v>
      </c>
      <c r="G21" s="469">
        <v>44783</v>
      </c>
      <c r="H21" s="469">
        <v>44926</v>
      </c>
      <c r="I21" s="304" t="s">
        <v>5430</v>
      </c>
      <c r="J21" s="305">
        <v>4828.2</v>
      </c>
      <c r="K21" s="306">
        <v>1006</v>
      </c>
      <c r="L21" s="307"/>
      <c r="M21" s="307"/>
      <c r="N21" s="307"/>
      <c r="O21" s="307"/>
      <c r="P21" s="307"/>
      <c r="Q21" s="307"/>
      <c r="R21" s="307"/>
      <c r="S21" s="307"/>
      <c r="T21" s="307"/>
      <c r="U21" s="307"/>
      <c r="V21" s="307"/>
      <c r="W21" s="298">
        <v>1006</v>
      </c>
      <c r="X21" s="299"/>
      <c r="Y21" s="299"/>
    </row>
    <row r="22" spans="1:25" s="300" customFormat="1" ht="76.5">
      <c r="A22" s="775"/>
      <c r="B22" s="775"/>
      <c r="C22" s="775"/>
      <c r="D22" s="779"/>
      <c r="E22" s="779"/>
      <c r="F22" s="303" t="s">
        <v>5194</v>
      </c>
      <c r="G22" s="469">
        <v>44775</v>
      </c>
      <c r="H22" s="469">
        <v>44897</v>
      </c>
      <c r="I22" s="304" t="s">
        <v>5431</v>
      </c>
      <c r="J22" s="305">
        <v>4720</v>
      </c>
      <c r="K22" s="306"/>
      <c r="L22" s="307">
        <v>1120</v>
      </c>
      <c r="M22" s="307"/>
      <c r="N22" s="307"/>
      <c r="O22" s="307"/>
      <c r="P22" s="307"/>
      <c r="Q22" s="307"/>
      <c r="R22" s="307"/>
      <c r="S22" s="307"/>
      <c r="T22" s="307"/>
      <c r="U22" s="307"/>
      <c r="V22" s="307"/>
      <c r="W22" s="298">
        <v>1120</v>
      </c>
      <c r="X22" s="299"/>
      <c r="Y22" s="299"/>
    </row>
    <row r="23" spans="1:25" s="300" customFormat="1" ht="76.5">
      <c r="A23" s="775"/>
      <c r="B23" s="775"/>
      <c r="C23" s="775"/>
      <c r="D23" s="779"/>
      <c r="E23" s="779"/>
      <c r="F23" s="303" t="s">
        <v>5194</v>
      </c>
      <c r="G23" s="469">
        <v>44775</v>
      </c>
      <c r="H23" s="469">
        <v>44897</v>
      </c>
      <c r="I23" s="304" t="s">
        <v>5432</v>
      </c>
      <c r="J23" s="305">
        <v>4720</v>
      </c>
      <c r="K23" s="306"/>
      <c r="L23" s="307">
        <v>1120</v>
      </c>
      <c r="M23" s="307"/>
      <c r="N23" s="307"/>
      <c r="O23" s="307"/>
      <c r="P23" s="307"/>
      <c r="Q23" s="307"/>
      <c r="R23" s="307"/>
      <c r="S23" s="307"/>
      <c r="T23" s="307"/>
      <c r="U23" s="307"/>
      <c r="V23" s="307"/>
      <c r="W23" s="298">
        <v>1120</v>
      </c>
      <c r="X23" s="299"/>
      <c r="Y23" s="299"/>
    </row>
    <row r="24" spans="1:25" s="300" customFormat="1" ht="76.5">
      <c r="A24" s="775"/>
      <c r="B24" s="775"/>
      <c r="C24" s="775"/>
      <c r="D24" s="779"/>
      <c r="E24" s="779"/>
      <c r="F24" s="303" t="s">
        <v>5194</v>
      </c>
      <c r="G24" s="469">
        <v>44776</v>
      </c>
      <c r="H24" s="469">
        <v>44898</v>
      </c>
      <c r="I24" s="304" t="s">
        <v>5433</v>
      </c>
      <c r="J24" s="305">
        <v>4800</v>
      </c>
      <c r="K24" s="306">
        <v>1200</v>
      </c>
      <c r="L24" s="307"/>
      <c r="M24" s="307"/>
      <c r="N24" s="307"/>
      <c r="O24" s="307"/>
      <c r="P24" s="307"/>
      <c r="Q24" s="307"/>
      <c r="R24" s="307"/>
      <c r="S24" s="307"/>
      <c r="T24" s="307"/>
      <c r="U24" s="307"/>
      <c r="V24" s="307"/>
      <c r="W24" s="298">
        <v>1200</v>
      </c>
      <c r="X24" s="299"/>
      <c r="Y24" s="299"/>
    </row>
    <row r="25" spans="1:25" s="300" customFormat="1" ht="76.5">
      <c r="A25" s="775"/>
      <c r="B25" s="775"/>
      <c r="C25" s="775"/>
      <c r="D25" s="779"/>
      <c r="E25" s="779"/>
      <c r="F25" s="303" t="s">
        <v>5194</v>
      </c>
      <c r="G25" s="469">
        <v>44775</v>
      </c>
      <c r="H25" s="469">
        <v>44897</v>
      </c>
      <c r="I25" s="304" t="s">
        <v>5434</v>
      </c>
      <c r="J25" s="305">
        <v>4800</v>
      </c>
      <c r="K25" s="306">
        <v>1200</v>
      </c>
      <c r="L25" s="307"/>
      <c r="M25" s="307"/>
      <c r="N25" s="307"/>
      <c r="O25" s="307"/>
      <c r="P25" s="307"/>
      <c r="Q25" s="307"/>
      <c r="R25" s="307"/>
      <c r="S25" s="307"/>
      <c r="T25" s="307"/>
      <c r="U25" s="307"/>
      <c r="V25" s="307"/>
      <c r="W25" s="298">
        <v>1200</v>
      </c>
      <c r="X25" s="299"/>
      <c r="Y25" s="299"/>
    </row>
    <row r="26" spans="1:25" s="300" customFormat="1" ht="51">
      <c r="A26" s="776"/>
      <c r="B26" s="776"/>
      <c r="C26" s="776"/>
      <c r="D26" s="780"/>
      <c r="E26" s="780"/>
      <c r="F26" s="303" t="s">
        <v>5194</v>
      </c>
      <c r="G26" s="469">
        <v>45008</v>
      </c>
      <c r="H26" s="469">
        <v>45054</v>
      </c>
      <c r="I26" s="304" t="s">
        <v>5435</v>
      </c>
      <c r="J26" s="305">
        <v>2726</v>
      </c>
      <c r="K26" s="306"/>
      <c r="L26" s="307"/>
      <c r="M26" s="307"/>
      <c r="N26" s="307"/>
      <c r="O26" s="307">
        <v>2668</v>
      </c>
      <c r="P26" s="307"/>
      <c r="Q26" s="307"/>
      <c r="R26" s="307"/>
      <c r="S26" s="307"/>
      <c r="T26" s="307"/>
      <c r="U26" s="307"/>
      <c r="V26" s="307"/>
      <c r="W26" s="298">
        <v>2668</v>
      </c>
      <c r="X26" s="299"/>
      <c r="Y26" s="299"/>
    </row>
    <row r="27" spans="1:25" s="198" customFormat="1" ht="15.75" thickBot="1">
      <c r="A27" s="190"/>
      <c r="B27" s="190"/>
      <c r="C27" s="190"/>
      <c r="D27" s="403">
        <f>SUM(D5:D26)</f>
        <v>1361588.66</v>
      </c>
      <c r="E27" s="403">
        <f>SUM(E5:E26)</f>
        <v>695146.44</v>
      </c>
      <c r="F27" s="190"/>
      <c r="G27" s="190"/>
      <c r="H27" s="190"/>
      <c r="I27" s="190"/>
      <c r="J27" s="573">
        <f t="shared" ref="J27:W27" si="1">SUM(J5:J26)</f>
        <v>1436500.0599999998</v>
      </c>
      <c r="K27" s="573">
        <f t="shared" si="1"/>
        <v>19378</v>
      </c>
      <c r="L27" s="573">
        <f t="shared" si="1"/>
        <v>335432.12</v>
      </c>
      <c r="M27" s="573">
        <f t="shared" si="1"/>
        <v>0</v>
      </c>
      <c r="N27" s="573">
        <f t="shared" si="1"/>
        <v>333192.12</v>
      </c>
      <c r="O27" s="573">
        <f t="shared" si="1"/>
        <v>7144.2</v>
      </c>
      <c r="P27" s="573">
        <f t="shared" si="1"/>
        <v>95197.75</v>
      </c>
      <c r="Q27" s="573">
        <f t="shared" si="1"/>
        <v>95197.75</v>
      </c>
      <c r="R27" s="573">
        <f t="shared" si="1"/>
        <v>95197.75</v>
      </c>
      <c r="S27" s="573">
        <f t="shared" si="1"/>
        <v>95197.74</v>
      </c>
      <c r="T27" s="573">
        <f t="shared" si="1"/>
        <v>95197.75</v>
      </c>
      <c r="U27" s="573">
        <f t="shared" si="1"/>
        <v>95197.74</v>
      </c>
      <c r="V27" s="573">
        <f t="shared" si="1"/>
        <v>95197.739999999991</v>
      </c>
      <c r="W27" s="573">
        <f t="shared" si="1"/>
        <v>1361530.6599999997</v>
      </c>
      <c r="X27" s="190"/>
      <c r="Y27" s="190"/>
    </row>
    <row r="28" spans="1:25" ht="15.75" thickTop="1">
      <c r="A28" s="71"/>
      <c r="B28" s="71"/>
      <c r="C28" s="71"/>
      <c r="D28" s="106"/>
      <c r="E28" s="106"/>
      <c r="F28" s="71"/>
      <c r="G28" s="71"/>
      <c r="H28" s="71"/>
      <c r="I28" s="71"/>
      <c r="J28" s="106"/>
      <c r="K28" s="106"/>
      <c r="L28" s="106"/>
      <c r="M28" s="106"/>
      <c r="N28" s="106"/>
      <c r="O28" s="106"/>
      <c r="P28" s="106"/>
      <c r="Q28" s="106"/>
      <c r="R28" s="106"/>
      <c r="S28" s="106"/>
      <c r="T28" s="106"/>
      <c r="U28" s="106"/>
      <c r="V28" s="106"/>
      <c r="W28" s="106"/>
      <c r="X28" s="71"/>
      <c r="Y28" s="71"/>
    </row>
    <row r="29" spans="1:25">
      <c r="A29" s="71"/>
      <c r="B29" s="71"/>
      <c r="C29" s="71"/>
      <c r="D29" s="106"/>
      <c r="E29" s="106"/>
      <c r="F29" s="71"/>
      <c r="G29" s="71"/>
      <c r="H29" s="71"/>
      <c r="I29" s="71"/>
      <c r="J29" s="106"/>
      <c r="K29" s="106"/>
      <c r="L29" s="106"/>
      <c r="M29" s="106"/>
      <c r="N29" s="106"/>
      <c r="O29" s="106"/>
      <c r="P29" s="106"/>
      <c r="Q29" s="106"/>
      <c r="R29" s="106"/>
      <c r="S29" s="106"/>
      <c r="T29" s="106"/>
      <c r="U29" s="106"/>
      <c r="V29" s="106"/>
      <c r="W29" s="106"/>
      <c r="X29" s="71"/>
      <c r="Y29" s="71"/>
    </row>
    <row r="30" spans="1:25">
      <c r="A30" s="71"/>
      <c r="B30" s="71"/>
      <c r="C30" s="71"/>
      <c r="D30" s="106"/>
      <c r="E30" s="106"/>
      <c r="F30" s="71"/>
      <c r="G30" s="71"/>
      <c r="H30" s="71"/>
      <c r="I30" s="71"/>
      <c r="J30" s="106"/>
      <c r="K30" s="106"/>
      <c r="L30" s="106"/>
      <c r="M30" s="106"/>
      <c r="N30" s="106"/>
      <c r="O30" s="106"/>
      <c r="P30" s="106"/>
      <c r="Q30" s="106"/>
      <c r="R30" s="106"/>
      <c r="S30" s="106"/>
      <c r="T30" s="106"/>
      <c r="U30" s="106"/>
      <c r="V30" s="106"/>
      <c r="W30" s="106"/>
      <c r="X30" s="71"/>
      <c r="Y30" s="71"/>
    </row>
    <row r="31" spans="1:25">
      <c r="A31" s="71"/>
      <c r="B31" s="71"/>
      <c r="C31" s="71"/>
      <c r="D31" s="106"/>
      <c r="E31" s="106"/>
      <c r="F31" s="71"/>
      <c r="G31" s="71"/>
      <c r="H31" s="71"/>
      <c r="I31" s="71"/>
      <c r="J31" s="106"/>
      <c r="K31" s="106"/>
      <c r="L31" s="106"/>
      <c r="M31" s="106"/>
      <c r="N31" s="106"/>
      <c r="O31" s="106"/>
      <c r="P31" s="106"/>
      <c r="Q31" s="106"/>
      <c r="R31" s="106"/>
      <c r="S31" s="106"/>
      <c r="T31" s="106"/>
      <c r="U31" s="106"/>
      <c r="V31" s="106"/>
      <c r="W31" s="106"/>
      <c r="X31" s="71"/>
      <c r="Y31" s="71"/>
    </row>
    <row r="32" spans="1:25">
      <c r="A32" s="71"/>
      <c r="B32" s="71"/>
      <c r="C32" s="71"/>
      <c r="D32" s="106"/>
      <c r="E32" s="106"/>
      <c r="F32" s="71"/>
      <c r="G32" s="71"/>
      <c r="H32" s="71"/>
      <c r="I32" s="71"/>
      <c r="J32" s="106"/>
      <c r="K32" s="106"/>
      <c r="L32" s="106"/>
      <c r="M32" s="106"/>
      <c r="N32" s="106"/>
      <c r="O32" s="106"/>
      <c r="P32" s="106"/>
      <c r="Q32" s="106"/>
      <c r="R32" s="106"/>
      <c r="S32" s="106"/>
      <c r="T32" s="106"/>
      <c r="U32" s="106"/>
      <c r="V32" s="106"/>
      <c r="W32" s="106"/>
      <c r="X32" s="71"/>
      <c r="Y32" s="71"/>
    </row>
    <row r="33" spans="1:25">
      <c r="A33" s="71"/>
      <c r="B33" s="71"/>
      <c r="C33" s="71"/>
      <c r="D33" s="106"/>
      <c r="E33" s="106"/>
      <c r="F33" s="71"/>
      <c r="G33" s="71"/>
      <c r="H33" s="71"/>
      <c r="I33" s="71"/>
      <c r="J33" s="106"/>
      <c r="K33" s="106"/>
      <c r="L33" s="106"/>
      <c r="M33" s="106"/>
      <c r="N33" s="106"/>
      <c r="O33" s="106"/>
      <c r="P33" s="106"/>
      <c r="Q33" s="106"/>
      <c r="R33" s="106"/>
      <c r="S33" s="106"/>
      <c r="T33" s="106"/>
      <c r="U33" s="106"/>
      <c r="V33" s="106"/>
      <c r="W33" s="106"/>
      <c r="X33" s="71"/>
      <c r="Y33" s="71"/>
    </row>
    <row r="34" spans="1:25">
      <c r="A34" s="71"/>
      <c r="B34" s="71"/>
      <c r="C34" s="71"/>
      <c r="D34" s="106"/>
      <c r="E34" s="106"/>
      <c r="F34" s="71"/>
      <c r="G34" s="71"/>
      <c r="H34" s="71"/>
      <c r="I34" s="71"/>
      <c r="J34" s="106"/>
      <c r="K34" s="106"/>
      <c r="L34" s="106"/>
      <c r="M34" s="106"/>
      <c r="N34" s="106"/>
      <c r="O34" s="106"/>
      <c r="P34" s="106"/>
      <c r="Q34" s="106"/>
      <c r="R34" s="106"/>
      <c r="S34" s="106"/>
      <c r="T34" s="106"/>
      <c r="U34" s="106"/>
      <c r="V34" s="106"/>
      <c r="W34" s="106"/>
      <c r="X34" s="71"/>
      <c r="Y34" s="71"/>
    </row>
    <row r="35" spans="1:25">
      <c r="A35" s="71"/>
      <c r="B35" s="71"/>
      <c r="C35" s="71"/>
      <c r="D35" s="106"/>
      <c r="E35" s="106"/>
      <c r="F35" s="71"/>
      <c r="G35" s="71"/>
      <c r="H35" s="71"/>
      <c r="I35" s="71"/>
      <c r="J35" s="106"/>
      <c r="K35" s="106"/>
      <c r="L35" s="106"/>
      <c r="M35" s="106"/>
      <c r="N35" s="106"/>
      <c r="O35" s="106"/>
      <c r="P35" s="106"/>
      <c r="Q35" s="106"/>
      <c r="R35" s="106"/>
      <c r="S35" s="106"/>
      <c r="T35" s="106"/>
      <c r="U35" s="106"/>
      <c r="V35" s="106"/>
      <c r="W35" s="106"/>
      <c r="X35" s="71"/>
      <c r="Y35" s="71"/>
    </row>
    <row r="36" spans="1:25">
      <c r="A36" s="71"/>
      <c r="B36" s="71"/>
      <c r="C36" s="71"/>
      <c r="D36" s="106"/>
      <c r="E36" s="106"/>
      <c r="F36" s="71"/>
      <c r="G36" s="71"/>
      <c r="H36" s="71"/>
      <c r="I36" s="71"/>
      <c r="J36" s="106"/>
      <c r="K36" s="106"/>
      <c r="L36" s="106"/>
      <c r="M36" s="106"/>
      <c r="N36" s="106"/>
      <c r="O36" s="106"/>
      <c r="P36" s="106"/>
      <c r="Q36" s="106"/>
      <c r="R36" s="106"/>
      <c r="S36" s="106"/>
      <c r="T36" s="106"/>
      <c r="U36" s="106"/>
      <c r="V36" s="106"/>
      <c r="W36" s="106"/>
      <c r="X36" s="71"/>
      <c r="Y36" s="71"/>
    </row>
    <row r="37" spans="1:25">
      <c r="A37" s="71"/>
      <c r="B37" s="71"/>
      <c r="C37" s="71"/>
      <c r="D37" s="106"/>
      <c r="E37" s="106"/>
      <c r="F37" s="71"/>
      <c r="G37" s="71"/>
      <c r="H37" s="71"/>
      <c r="I37" s="71"/>
      <c r="J37" s="106"/>
      <c r="K37" s="106"/>
      <c r="L37" s="106"/>
      <c r="M37" s="106"/>
      <c r="N37" s="106"/>
      <c r="O37" s="106"/>
      <c r="P37" s="106"/>
      <c r="Q37" s="106"/>
      <c r="R37" s="106"/>
      <c r="S37" s="106"/>
      <c r="T37" s="106"/>
      <c r="U37" s="106"/>
      <c r="V37" s="106"/>
      <c r="W37" s="106"/>
      <c r="X37" s="71"/>
      <c r="Y37" s="71"/>
    </row>
    <row r="38" spans="1:25">
      <c r="A38" s="71"/>
      <c r="B38" s="71"/>
      <c r="C38" s="71"/>
      <c r="D38" s="106"/>
      <c r="E38" s="106"/>
      <c r="F38" s="71"/>
      <c r="G38" s="71"/>
      <c r="H38" s="71"/>
      <c r="I38" s="71"/>
      <c r="J38" s="106"/>
      <c r="K38" s="106"/>
      <c r="L38" s="106"/>
      <c r="M38" s="106"/>
      <c r="N38" s="106"/>
      <c r="O38" s="106"/>
      <c r="P38" s="106"/>
      <c r="Q38" s="106"/>
      <c r="R38" s="106"/>
      <c r="S38" s="106"/>
      <c r="T38" s="106"/>
      <c r="U38" s="106"/>
      <c r="V38" s="106"/>
      <c r="W38" s="106"/>
      <c r="X38" s="71"/>
      <c r="Y38" s="71"/>
    </row>
    <row r="39" spans="1:25">
      <c r="A39" s="71"/>
      <c r="B39" s="71"/>
      <c r="C39" s="71"/>
      <c r="D39" s="106"/>
      <c r="E39" s="106"/>
      <c r="F39" s="71"/>
      <c r="G39" s="71"/>
      <c r="H39" s="71"/>
      <c r="I39" s="71"/>
      <c r="J39" s="106"/>
      <c r="K39" s="106"/>
      <c r="L39" s="106"/>
      <c r="M39" s="106"/>
      <c r="N39" s="106"/>
      <c r="O39" s="106"/>
      <c r="P39" s="106"/>
      <c r="Q39" s="106"/>
      <c r="R39" s="106"/>
      <c r="S39" s="106"/>
      <c r="T39" s="106"/>
      <c r="U39" s="106"/>
      <c r="V39" s="106"/>
      <c r="W39" s="106"/>
      <c r="X39" s="71"/>
      <c r="Y39" s="71"/>
    </row>
    <row r="40" spans="1:25">
      <c r="A40" s="71"/>
      <c r="B40" s="71"/>
      <c r="C40" s="71"/>
      <c r="D40" s="106"/>
      <c r="E40" s="106"/>
      <c r="F40" s="71"/>
      <c r="G40" s="71"/>
      <c r="H40" s="71"/>
      <c r="I40" s="71"/>
      <c r="J40" s="106"/>
      <c r="K40" s="106"/>
      <c r="L40" s="106"/>
      <c r="M40" s="106"/>
      <c r="N40" s="106"/>
      <c r="O40" s="106"/>
      <c r="P40" s="106"/>
      <c r="Q40" s="106"/>
      <c r="R40" s="106"/>
      <c r="S40" s="106"/>
      <c r="T40" s="106"/>
      <c r="U40" s="106"/>
      <c r="V40" s="106"/>
      <c r="W40" s="106"/>
      <c r="X40" s="71"/>
      <c r="Y40" s="71"/>
    </row>
    <row r="41" spans="1:25">
      <c r="A41" s="71"/>
      <c r="B41" s="71"/>
      <c r="C41" s="71"/>
      <c r="D41" s="106"/>
      <c r="E41" s="106"/>
      <c r="F41" s="71"/>
      <c r="G41" s="71"/>
      <c r="H41" s="71"/>
      <c r="I41" s="71"/>
      <c r="J41" s="106"/>
      <c r="K41" s="106"/>
      <c r="L41" s="106"/>
      <c r="M41" s="106"/>
      <c r="N41" s="106"/>
      <c r="O41" s="106"/>
      <c r="P41" s="106"/>
      <c r="Q41" s="106"/>
      <c r="R41" s="106"/>
      <c r="S41" s="106"/>
      <c r="T41" s="106"/>
      <c r="U41" s="106"/>
      <c r="V41" s="106"/>
      <c r="W41" s="106"/>
      <c r="X41" s="71"/>
      <c r="Y41" s="71"/>
    </row>
    <row r="42" spans="1:25">
      <c r="A42" s="71"/>
      <c r="B42" s="71"/>
      <c r="C42" s="71"/>
      <c r="D42" s="106"/>
      <c r="E42" s="106"/>
      <c r="F42" s="71"/>
      <c r="G42" s="71"/>
      <c r="H42" s="71"/>
      <c r="I42" s="71"/>
      <c r="J42" s="106"/>
      <c r="K42" s="106"/>
      <c r="L42" s="106"/>
      <c r="M42" s="106"/>
      <c r="N42" s="106"/>
      <c r="O42" s="106"/>
      <c r="P42" s="106"/>
      <c r="Q42" s="106"/>
      <c r="R42" s="106"/>
      <c r="S42" s="106"/>
      <c r="T42" s="106"/>
      <c r="U42" s="106"/>
      <c r="V42" s="106"/>
      <c r="W42" s="106"/>
      <c r="X42" s="71"/>
      <c r="Y42" s="71"/>
    </row>
    <row r="43" spans="1:25">
      <c r="A43" s="71"/>
      <c r="B43" s="71"/>
      <c r="C43" s="71"/>
      <c r="D43" s="106"/>
      <c r="E43" s="106"/>
      <c r="F43" s="71"/>
      <c r="G43" s="71"/>
      <c r="H43" s="71"/>
      <c r="I43" s="71"/>
      <c r="J43" s="106"/>
      <c r="K43" s="106"/>
      <c r="L43" s="106"/>
      <c r="M43" s="106"/>
      <c r="N43" s="106"/>
      <c r="O43" s="106"/>
      <c r="P43" s="106"/>
      <c r="Q43" s="106"/>
      <c r="R43" s="106"/>
      <c r="S43" s="106"/>
      <c r="T43" s="106"/>
      <c r="U43" s="106"/>
      <c r="V43" s="106"/>
      <c r="W43" s="106"/>
      <c r="X43" s="71"/>
      <c r="Y43" s="71"/>
    </row>
    <row r="44" spans="1:25">
      <c r="A44" s="71"/>
      <c r="B44" s="71"/>
      <c r="C44" s="71"/>
      <c r="D44" s="106"/>
      <c r="E44" s="106"/>
      <c r="F44" s="71"/>
      <c r="G44" s="71"/>
      <c r="H44" s="71"/>
      <c r="I44" s="71"/>
      <c r="J44" s="106"/>
      <c r="K44" s="106"/>
      <c r="L44" s="106"/>
      <c r="M44" s="106"/>
      <c r="N44" s="106"/>
      <c r="O44" s="106"/>
      <c r="P44" s="106"/>
      <c r="Q44" s="106"/>
      <c r="R44" s="106"/>
      <c r="S44" s="106"/>
      <c r="T44" s="106"/>
      <c r="U44" s="106"/>
      <c r="V44" s="106"/>
      <c r="W44" s="106"/>
      <c r="X44" s="71"/>
      <c r="Y44" s="71"/>
    </row>
    <row r="45" spans="1:25">
      <c r="A45" s="71"/>
      <c r="B45" s="71"/>
      <c r="C45" s="71"/>
      <c r="D45" s="106"/>
      <c r="E45" s="106"/>
      <c r="F45" s="71"/>
      <c r="G45" s="71"/>
      <c r="H45" s="71"/>
      <c r="I45" s="71"/>
      <c r="J45" s="106"/>
      <c r="K45" s="106"/>
      <c r="L45" s="106"/>
      <c r="M45" s="106"/>
      <c r="N45" s="106"/>
      <c r="O45" s="106"/>
      <c r="P45" s="106"/>
      <c r="Q45" s="106"/>
      <c r="R45" s="106"/>
      <c r="S45" s="106"/>
      <c r="T45" s="106"/>
      <c r="U45" s="106"/>
      <c r="V45" s="106"/>
      <c r="W45" s="106"/>
      <c r="X45" s="71"/>
      <c r="Y45" s="71"/>
    </row>
    <row r="46" spans="1:25">
      <c r="A46" s="71"/>
      <c r="B46" s="71"/>
      <c r="C46" s="71"/>
      <c r="D46" s="106"/>
      <c r="E46" s="106"/>
      <c r="F46" s="71"/>
      <c r="G46" s="71"/>
      <c r="H46" s="71"/>
      <c r="I46" s="71"/>
      <c r="J46" s="106"/>
      <c r="K46" s="106"/>
      <c r="L46" s="106"/>
      <c r="M46" s="106"/>
      <c r="N46" s="106"/>
      <c r="O46" s="106"/>
      <c r="P46" s="106"/>
      <c r="Q46" s="106"/>
      <c r="R46" s="106"/>
      <c r="S46" s="106"/>
      <c r="T46" s="106"/>
      <c r="U46" s="106"/>
      <c r="V46" s="106"/>
      <c r="W46" s="106"/>
      <c r="X46" s="71"/>
      <c r="Y46" s="71"/>
    </row>
    <row r="47" spans="1:25">
      <c r="A47" s="71"/>
      <c r="B47" s="71"/>
      <c r="C47" s="71"/>
      <c r="D47" s="106"/>
      <c r="E47" s="106"/>
      <c r="F47" s="71"/>
      <c r="G47" s="71"/>
      <c r="H47" s="71"/>
      <c r="I47" s="71"/>
      <c r="J47" s="106"/>
      <c r="K47" s="106"/>
      <c r="L47" s="106"/>
      <c r="M47" s="106"/>
      <c r="N47" s="106"/>
      <c r="O47" s="106"/>
      <c r="P47" s="106"/>
      <c r="Q47" s="106"/>
      <c r="R47" s="106"/>
      <c r="S47" s="106"/>
      <c r="T47" s="106"/>
      <c r="U47" s="106"/>
      <c r="V47" s="106"/>
      <c r="W47" s="106"/>
      <c r="X47" s="71"/>
      <c r="Y47" s="71"/>
    </row>
    <row r="48" spans="1:25">
      <c r="A48" s="71"/>
      <c r="B48" s="71"/>
      <c r="C48" s="71"/>
      <c r="D48" s="106"/>
      <c r="E48" s="106"/>
      <c r="F48" s="71"/>
      <c r="G48" s="71"/>
      <c r="H48" s="71"/>
      <c r="I48" s="71"/>
      <c r="J48" s="106"/>
      <c r="K48" s="106"/>
      <c r="L48" s="106"/>
      <c r="M48" s="106"/>
      <c r="N48" s="106"/>
      <c r="O48" s="106"/>
      <c r="P48" s="106"/>
      <c r="Q48" s="106"/>
      <c r="R48" s="106"/>
      <c r="S48" s="106"/>
      <c r="T48" s="106"/>
      <c r="U48" s="106"/>
      <c r="V48" s="106"/>
      <c r="W48" s="106"/>
      <c r="X48" s="71"/>
      <c r="Y48" s="71"/>
    </row>
    <row r="49" spans="1:25">
      <c r="A49" s="71"/>
      <c r="B49" s="71"/>
      <c r="C49" s="71"/>
      <c r="D49" s="106"/>
      <c r="E49" s="106"/>
      <c r="F49" s="71"/>
      <c r="G49" s="71"/>
      <c r="H49" s="71"/>
      <c r="I49" s="71"/>
      <c r="J49" s="106"/>
      <c r="K49" s="106"/>
      <c r="L49" s="106"/>
      <c r="M49" s="106"/>
      <c r="N49" s="106"/>
      <c r="O49" s="106"/>
      <c r="P49" s="106"/>
      <c r="Q49" s="106"/>
      <c r="R49" s="106"/>
      <c r="S49" s="106"/>
      <c r="T49" s="106"/>
      <c r="U49" s="106"/>
      <c r="V49" s="106"/>
      <c r="W49" s="106"/>
      <c r="X49" s="71"/>
      <c r="Y49" s="71"/>
    </row>
    <row r="50" spans="1:25">
      <c r="A50" s="71"/>
      <c r="B50" s="71"/>
      <c r="C50" s="71"/>
      <c r="D50" s="106"/>
      <c r="E50" s="106"/>
      <c r="F50" s="71"/>
      <c r="G50" s="71"/>
      <c r="H50" s="71"/>
      <c r="I50" s="71"/>
      <c r="J50" s="106"/>
      <c r="K50" s="106"/>
      <c r="L50" s="106"/>
      <c r="M50" s="106"/>
      <c r="N50" s="106"/>
      <c r="O50" s="106"/>
      <c r="P50" s="106"/>
      <c r="Q50" s="106"/>
      <c r="R50" s="106"/>
      <c r="S50" s="106"/>
      <c r="T50" s="106"/>
      <c r="U50" s="106"/>
      <c r="V50" s="106"/>
      <c r="W50" s="106"/>
      <c r="X50" s="71"/>
      <c r="Y50" s="71"/>
    </row>
    <row r="51" spans="1:25">
      <c r="A51" s="71"/>
      <c r="B51" s="71"/>
      <c r="C51" s="71"/>
      <c r="D51" s="106"/>
      <c r="E51" s="106"/>
      <c r="F51" s="71"/>
      <c r="G51" s="71"/>
      <c r="H51" s="71"/>
      <c r="I51" s="71"/>
      <c r="J51" s="106"/>
      <c r="K51" s="106"/>
      <c r="L51" s="106"/>
      <c r="M51" s="106"/>
      <c r="N51" s="106"/>
      <c r="O51" s="106"/>
      <c r="P51" s="106"/>
      <c r="Q51" s="106"/>
      <c r="R51" s="106"/>
      <c r="S51" s="106"/>
      <c r="T51" s="106"/>
      <c r="U51" s="106"/>
      <c r="V51" s="106"/>
      <c r="W51" s="106"/>
      <c r="X51" s="71"/>
      <c r="Y51" s="71"/>
    </row>
    <row r="52" spans="1:25">
      <c r="A52" s="71"/>
      <c r="B52" s="71"/>
      <c r="C52" s="71"/>
      <c r="D52" s="106"/>
      <c r="E52" s="106"/>
      <c r="F52" s="71"/>
      <c r="G52" s="71"/>
      <c r="H52" s="71"/>
      <c r="I52" s="71"/>
      <c r="J52" s="106"/>
      <c r="K52" s="106"/>
      <c r="L52" s="106"/>
      <c r="M52" s="106"/>
      <c r="N52" s="106"/>
      <c r="O52" s="106"/>
      <c r="P52" s="106"/>
      <c r="Q52" s="106"/>
      <c r="R52" s="106"/>
      <c r="S52" s="106"/>
      <c r="T52" s="106"/>
      <c r="U52" s="106"/>
      <c r="V52" s="106"/>
      <c r="W52" s="106"/>
      <c r="X52" s="71"/>
      <c r="Y52" s="71"/>
    </row>
    <row r="53" spans="1:25">
      <c r="A53" s="71"/>
      <c r="B53" s="71"/>
      <c r="C53" s="71"/>
      <c r="D53" s="106"/>
      <c r="E53" s="106"/>
      <c r="F53" s="71"/>
      <c r="G53" s="71"/>
      <c r="H53" s="71"/>
      <c r="I53" s="71"/>
      <c r="J53" s="106"/>
      <c r="K53" s="106"/>
      <c r="L53" s="106"/>
      <c r="M53" s="106"/>
      <c r="N53" s="106"/>
      <c r="O53" s="106"/>
      <c r="P53" s="106"/>
      <c r="Q53" s="106"/>
      <c r="R53" s="106"/>
      <c r="S53" s="106"/>
      <c r="T53" s="106"/>
      <c r="U53" s="106"/>
      <c r="V53" s="106"/>
      <c r="W53" s="106"/>
      <c r="X53" s="71"/>
      <c r="Y53" s="71"/>
    </row>
    <row r="54" spans="1:25">
      <c r="A54" s="71"/>
      <c r="B54" s="71"/>
      <c r="C54" s="71"/>
      <c r="D54" s="106"/>
      <c r="E54" s="106"/>
      <c r="F54" s="71"/>
      <c r="G54" s="71"/>
      <c r="H54" s="71"/>
      <c r="I54" s="71"/>
      <c r="J54" s="106"/>
      <c r="K54" s="106"/>
      <c r="L54" s="106"/>
      <c r="M54" s="106"/>
      <c r="N54" s="106"/>
      <c r="O54" s="106"/>
      <c r="P54" s="106"/>
      <c r="Q54" s="106"/>
      <c r="R54" s="106"/>
      <c r="S54" s="106"/>
      <c r="T54" s="106"/>
      <c r="U54" s="106"/>
      <c r="V54" s="106"/>
      <c r="W54" s="106"/>
      <c r="X54" s="71"/>
      <c r="Y54" s="71"/>
    </row>
    <row r="55" spans="1:25">
      <c r="A55" s="71"/>
      <c r="B55" s="71"/>
      <c r="C55" s="71"/>
      <c r="D55" s="106"/>
      <c r="E55" s="106"/>
      <c r="F55" s="71"/>
      <c r="G55" s="71"/>
      <c r="H55" s="71"/>
      <c r="I55" s="71"/>
      <c r="J55" s="106"/>
      <c r="K55" s="106"/>
      <c r="L55" s="106"/>
      <c r="M55" s="106"/>
      <c r="N55" s="106"/>
      <c r="O55" s="106"/>
      <c r="P55" s="106"/>
      <c r="Q55" s="106"/>
      <c r="R55" s="106"/>
      <c r="S55" s="106"/>
      <c r="T55" s="106"/>
      <c r="U55" s="106"/>
      <c r="V55" s="106"/>
      <c r="W55" s="106"/>
      <c r="X55" s="71"/>
      <c r="Y55" s="71"/>
    </row>
    <row r="56" spans="1:25">
      <c r="A56" s="71"/>
      <c r="B56" s="71"/>
      <c r="C56" s="71"/>
      <c r="D56" s="106"/>
      <c r="E56" s="106"/>
      <c r="F56" s="71"/>
      <c r="G56" s="71"/>
      <c r="H56" s="71"/>
      <c r="I56" s="71"/>
      <c r="J56" s="106"/>
      <c r="K56" s="106"/>
      <c r="L56" s="106"/>
      <c r="M56" s="106"/>
      <c r="N56" s="106"/>
      <c r="O56" s="106"/>
      <c r="P56" s="106"/>
      <c r="Q56" s="106"/>
      <c r="R56" s="106"/>
      <c r="S56" s="106"/>
      <c r="T56" s="106"/>
      <c r="U56" s="106"/>
      <c r="V56" s="106"/>
      <c r="W56" s="106"/>
      <c r="X56" s="71"/>
      <c r="Y56" s="71"/>
    </row>
    <row r="57" spans="1:25">
      <c r="A57" s="71"/>
      <c r="B57" s="71"/>
      <c r="C57" s="71"/>
      <c r="D57" s="106"/>
      <c r="E57" s="106"/>
      <c r="F57" s="71"/>
      <c r="G57" s="71"/>
      <c r="H57" s="71"/>
      <c r="I57" s="71"/>
      <c r="J57" s="106"/>
      <c r="K57" s="106"/>
      <c r="L57" s="106"/>
      <c r="M57" s="106"/>
      <c r="N57" s="106"/>
      <c r="O57" s="106"/>
      <c r="P57" s="106"/>
      <c r="Q57" s="106"/>
      <c r="R57" s="106"/>
      <c r="S57" s="106"/>
      <c r="T57" s="106"/>
      <c r="U57" s="106"/>
      <c r="V57" s="106"/>
      <c r="W57" s="106"/>
      <c r="X57" s="71"/>
      <c r="Y57" s="71"/>
    </row>
    <row r="58" spans="1:25">
      <c r="A58" s="71"/>
      <c r="B58" s="71"/>
      <c r="C58" s="71"/>
      <c r="D58" s="106"/>
      <c r="E58" s="106"/>
      <c r="F58" s="71"/>
      <c r="G58" s="71"/>
      <c r="H58" s="71"/>
      <c r="I58" s="71"/>
      <c r="J58" s="106"/>
      <c r="K58" s="106"/>
      <c r="L58" s="106"/>
      <c r="M58" s="106"/>
      <c r="N58" s="106"/>
      <c r="O58" s="106"/>
      <c r="P58" s="106"/>
      <c r="Q58" s="106"/>
      <c r="R58" s="106"/>
      <c r="S58" s="106"/>
      <c r="T58" s="106"/>
      <c r="U58" s="106"/>
      <c r="V58" s="106"/>
      <c r="W58" s="106"/>
      <c r="X58" s="71"/>
      <c r="Y58" s="71"/>
    </row>
    <row r="59" spans="1:25">
      <c r="A59" s="71"/>
      <c r="B59" s="71"/>
      <c r="C59" s="71"/>
      <c r="D59" s="106"/>
      <c r="E59" s="106"/>
      <c r="F59" s="71"/>
      <c r="G59" s="71"/>
      <c r="H59" s="71"/>
      <c r="I59" s="71"/>
      <c r="J59" s="106"/>
      <c r="K59" s="106"/>
      <c r="L59" s="106"/>
      <c r="M59" s="106"/>
      <c r="N59" s="106"/>
      <c r="O59" s="106"/>
      <c r="P59" s="106"/>
      <c r="Q59" s="106"/>
      <c r="R59" s="106"/>
      <c r="S59" s="106"/>
      <c r="T59" s="106"/>
      <c r="U59" s="106"/>
      <c r="V59" s="106"/>
      <c r="W59" s="106"/>
      <c r="X59" s="71"/>
      <c r="Y59" s="71"/>
    </row>
    <row r="60" spans="1:25">
      <c r="A60" s="71"/>
      <c r="B60" s="71"/>
      <c r="C60" s="71"/>
      <c r="D60" s="106"/>
      <c r="E60" s="106"/>
      <c r="F60" s="71"/>
      <c r="G60" s="71"/>
      <c r="H60" s="71"/>
      <c r="I60" s="71"/>
      <c r="J60" s="106"/>
      <c r="K60" s="106"/>
      <c r="L60" s="106"/>
      <c r="M60" s="106"/>
      <c r="N60" s="106"/>
      <c r="O60" s="106"/>
      <c r="P60" s="106"/>
      <c r="Q60" s="106"/>
      <c r="R60" s="106"/>
      <c r="S60" s="106"/>
      <c r="T60" s="106"/>
      <c r="U60" s="106"/>
      <c r="V60" s="106"/>
      <c r="W60" s="106"/>
      <c r="X60" s="71"/>
      <c r="Y60" s="71"/>
    </row>
    <row r="61" spans="1:25">
      <c r="A61" s="71"/>
      <c r="B61" s="71"/>
      <c r="C61" s="71"/>
      <c r="D61" s="106"/>
      <c r="E61" s="106"/>
      <c r="F61" s="71"/>
      <c r="G61" s="71"/>
      <c r="H61" s="71"/>
      <c r="I61" s="71"/>
      <c r="J61" s="106"/>
      <c r="K61" s="106"/>
      <c r="L61" s="106"/>
      <c r="M61" s="106"/>
      <c r="N61" s="106"/>
      <c r="O61" s="106"/>
      <c r="P61" s="106"/>
      <c r="Q61" s="106"/>
      <c r="R61" s="106"/>
      <c r="S61" s="106"/>
      <c r="T61" s="106"/>
      <c r="U61" s="106"/>
      <c r="V61" s="106"/>
      <c r="W61" s="106"/>
      <c r="X61" s="71"/>
      <c r="Y61" s="71"/>
    </row>
    <row r="62" spans="1:25">
      <c r="A62" s="71"/>
      <c r="B62" s="71"/>
      <c r="C62" s="71"/>
      <c r="D62" s="106"/>
      <c r="E62" s="106"/>
      <c r="F62" s="71"/>
      <c r="G62" s="71"/>
      <c r="H62" s="71"/>
      <c r="I62" s="71"/>
      <c r="J62" s="106"/>
      <c r="K62" s="106"/>
      <c r="L62" s="106"/>
      <c r="M62" s="106"/>
      <c r="N62" s="106"/>
      <c r="O62" s="106"/>
      <c r="P62" s="106"/>
      <c r="Q62" s="106"/>
      <c r="R62" s="106"/>
      <c r="S62" s="106"/>
      <c r="T62" s="106"/>
      <c r="U62" s="106"/>
      <c r="V62" s="106"/>
      <c r="W62" s="106"/>
      <c r="X62" s="71"/>
      <c r="Y62" s="71"/>
    </row>
    <row r="63" spans="1:25">
      <c r="A63" s="71"/>
      <c r="B63" s="71"/>
      <c r="C63" s="71"/>
      <c r="D63" s="106"/>
      <c r="E63" s="106"/>
      <c r="F63" s="71"/>
      <c r="G63" s="71"/>
      <c r="H63" s="71"/>
      <c r="I63" s="71"/>
      <c r="J63" s="106"/>
      <c r="K63" s="106"/>
      <c r="L63" s="106"/>
      <c r="M63" s="106"/>
      <c r="N63" s="106"/>
      <c r="O63" s="106"/>
      <c r="P63" s="106"/>
      <c r="Q63" s="106"/>
      <c r="R63" s="106"/>
      <c r="S63" s="106"/>
      <c r="T63" s="106"/>
      <c r="U63" s="106"/>
      <c r="V63" s="106"/>
      <c r="W63" s="106"/>
      <c r="X63" s="71"/>
      <c r="Y63" s="71"/>
    </row>
    <row r="64" spans="1:25">
      <c r="A64" s="71"/>
      <c r="B64" s="71"/>
      <c r="C64" s="71"/>
      <c r="D64" s="106"/>
      <c r="E64" s="106"/>
      <c r="F64" s="71"/>
      <c r="G64" s="71"/>
      <c r="H64" s="71"/>
      <c r="I64" s="71"/>
      <c r="J64" s="106"/>
      <c r="K64" s="106"/>
      <c r="L64" s="106"/>
      <c r="M64" s="106"/>
      <c r="N64" s="106"/>
      <c r="O64" s="106"/>
      <c r="P64" s="106"/>
      <c r="Q64" s="106"/>
      <c r="R64" s="106"/>
      <c r="S64" s="106"/>
      <c r="T64" s="106"/>
      <c r="U64" s="106"/>
      <c r="V64" s="106"/>
      <c r="W64" s="106"/>
      <c r="X64" s="71"/>
      <c r="Y64" s="71"/>
    </row>
    <row r="65" spans="1:25">
      <c r="A65" s="71"/>
      <c r="B65" s="71"/>
      <c r="C65" s="71"/>
      <c r="D65" s="106"/>
      <c r="E65" s="106"/>
      <c r="F65" s="71"/>
      <c r="G65" s="71"/>
      <c r="H65" s="71"/>
      <c r="I65" s="71"/>
      <c r="J65" s="106"/>
      <c r="K65" s="106"/>
      <c r="L65" s="106"/>
      <c r="M65" s="106"/>
      <c r="N65" s="106"/>
      <c r="O65" s="106"/>
      <c r="P65" s="106"/>
      <c r="Q65" s="106"/>
      <c r="R65" s="106"/>
      <c r="S65" s="106"/>
      <c r="T65" s="106"/>
      <c r="U65" s="106"/>
      <c r="V65" s="106"/>
      <c r="W65" s="106"/>
      <c r="X65" s="71"/>
      <c r="Y65" s="71"/>
    </row>
    <row r="66" spans="1:25">
      <c r="A66" s="71"/>
      <c r="B66" s="71"/>
      <c r="C66" s="71"/>
      <c r="D66" s="106"/>
      <c r="E66" s="106"/>
      <c r="F66" s="71"/>
      <c r="G66" s="71"/>
      <c r="H66" s="71"/>
      <c r="I66" s="71"/>
      <c r="J66" s="106"/>
      <c r="K66" s="106"/>
      <c r="L66" s="106"/>
      <c r="M66" s="106"/>
      <c r="N66" s="106"/>
      <c r="O66" s="106"/>
      <c r="P66" s="106"/>
      <c r="Q66" s="106"/>
      <c r="R66" s="106"/>
      <c r="S66" s="106"/>
      <c r="T66" s="106"/>
      <c r="U66" s="106"/>
      <c r="V66" s="106"/>
      <c r="W66" s="106"/>
      <c r="X66" s="71"/>
      <c r="Y66" s="71"/>
    </row>
    <row r="67" spans="1:25">
      <c r="A67" s="71"/>
      <c r="B67" s="71"/>
      <c r="C67" s="71"/>
      <c r="D67" s="106"/>
      <c r="E67" s="106"/>
      <c r="F67" s="71"/>
      <c r="G67" s="71"/>
      <c r="H67" s="71"/>
      <c r="I67" s="71"/>
      <c r="J67" s="106"/>
      <c r="K67" s="106"/>
      <c r="L67" s="106"/>
      <c r="M67" s="106"/>
      <c r="N67" s="106"/>
      <c r="O67" s="106"/>
      <c r="P67" s="106"/>
      <c r="Q67" s="106"/>
      <c r="R67" s="106"/>
      <c r="S67" s="106"/>
      <c r="T67" s="106"/>
      <c r="U67" s="106"/>
      <c r="V67" s="106"/>
      <c r="W67" s="106"/>
      <c r="X67" s="71"/>
      <c r="Y67" s="71"/>
    </row>
    <row r="68" spans="1:25">
      <c r="A68" s="71"/>
      <c r="B68" s="71"/>
      <c r="C68" s="71"/>
      <c r="D68" s="106"/>
      <c r="E68" s="106"/>
      <c r="F68" s="71"/>
      <c r="G68" s="71"/>
      <c r="H68" s="71"/>
      <c r="I68" s="71"/>
      <c r="J68" s="106"/>
      <c r="K68" s="106"/>
      <c r="L68" s="106"/>
      <c r="M68" s="106"/>
      <c r="N68" s="106"/>
      <c r="O68" s="106"/>
      <c r="P68" s="106"/>
      <c r="Q68" s="106"/>
      <c r="R68" s="106"/>
      <c r="S68" s="106"/>
      <c r="T68" s="106"/>
      <c r="U68" s="106"/>
      <c r="V68" s="106"/>
      <c r="W68" s="106"/>
      <c r="X68" s="71"/>
      <c r="Y68" s="71"/>
    </row>
    <row r="69" spans="1:25">
      <c r="A69" s="71"/>
      <c r="B69" s="71"/>
      <c r="C69" s="71"/>
      <c r="D69" s="106"/>
      <c r="E69" s="106"/>
      <c r="F69" s="71"/>
      <c r="G69" s="71"/>
      <c r="H69" s="71"/>
      <c r="I69" s="71"/>
      <c r="J69" s="106"/>
      <c r="K69" s="106"/>
      <c r="L69" s="106"/>
      <c r="M69" s="106"/>
      <c r="N69" s="106"/>
      <c r="O69" s="106"/>
      <c r="P69" s="106"/>
      <c r="Q69" s="106"/>
      <c r="R69" s="106"/>
      <c r="S69" s="106"/>
      <c r="T69" s="106"/>
      <c r="U69" s="106"/>
      <c r="V69" s="106"/>
      <c r="W69" s="106"/>
      <c r="X69" s="71"/>
      <c r="Y69" s="71"/>
    </row>
    <row r="70" spans="1:25">
      <c r="A70" s="71"/>
      <c r="B70" s="71"/>
      <c r="C70" s="71"/>
      <c r="D70" s="106"/>
      <c r="E70" s="106"/>
      <c r="F70" s="71"/>
      <c r="G70" s="71"/>
      <c r="H70" s="71"/>
      <c r="I70" s="71"/>
      <c r="J70" s="106"/>
      <c r="K70" s="106"/>
      <c r="L70" s="106"/>
      <c r="M70" s="106"/>
      <c r="N70" s="106"/>
      <c r="O70" s="106"/>
      <c r="P70" s="106"/>
      <c r="Q70" s="106"/>
      <c r="R70" s="106"/>
      <c r="S70" s="106"/>
      <c r="T70" s="106"/>
      <c r="U70" s="106"/>
      <c r="V70" s="106"/>
      <c r="W70" s="106"/>
      <c r="X70" s="71"/>
      <c r="Y70" s="71"/>
    </row>
    <row r="71" spans="1:25">
      <c r="A71" s="71"/>
      <c r="B71" s="71"/>
      <c r="C71" s="71"/>
      <c r="D71" s="106"/>
      <c r="E71" s="106"/>
      <c r="F71" s="71"/>
      <c r="G71" s="71"/>
      <c r="H71" s="71"/>
      <c r="I71" s="71"/>
      <c r="J71" s="106"/>
      <c r="K71" s="106"/>
      <c r="L71" s="106"/>
      <c r="M71" s="106"/>
      <c r="N71" s="106"/>
      <c r="O71" s="106"/>
      <c r="P71" s="106"/>
      <c r="Q71" s="106"/>
      <c r="R71" s="106"/>
      <c r="S71" s="106"/>
      <c r="T71" s="106"/>
      <c r="U71" s="106"/>
      <c r="V71" s="106"/>
      <c r="W71" s="106"/>
      <c r="X71" s="71"/>
      <c r="Y71" s="71"/>
    </row>
    <row r="72" spans="1:25">
      <c r="A72" s="71"/>
      <c r="B72" s="71"/>
      <c r="C72" s="71"/>
      <c r="D72" s="106"/>
      <c r="E72" s="106"/>
      <c r="F72" s="71"/>
      <c r="G72" s="71"/>
      <c r="H72" s="71"/>
      <c r="I72" s="71"/>
      <c r="J72" s="106"/>
      <c r="K72" s="106"/>
      <c r="L72" s="106"/>
      <c r="M72" s="106"/>
      <c r="N72" s="106"/>
      <c r="O72" s="106"/>
      <c r="P72" s="106"/>
      <c r="Q72" s="106"/>
      <c r="R72" s="106"/>
      <c r="S72" s="106"/>
      <c r="T72" s="106"/>
      <c r="U72" s="106"/>
      <c r="V72" s="106"/>
      <c r="W72" s="106"/>
      <c r="X72" s="71"/>
      <c r="Y72" s="71"/>
    </row>
    <row r="73" spans="1:25">
      <c r="A73" s="71"/>
      <c r="B73" s="71"/>
      <c r="C73" s="71"/>
      <c r="D73" s="106"/>
      <c r="E73" s="106"/>
      <c r="F73" s="71"/>
      <c r="G73" s="71"/>
      <c r="H73" s="71"/>
      <c r="I73" s="71"/>
      <c r="J73" s="106"/>
      <c r="K73" s="106"/>
      <c r="L73" s="106"/>
      <c r="M73" s="106"/>
      <c r="N73" s="106"/>
      <c r="O73" s="106"/>
      <c r="P73" s="106"/>
      <c r="Q73" s="106"/>
      <c r="R73" s="106"/>
      <c r="S73" s="106"/>
      <c r="T73" s="106"/>
      <c r="U73" s="106"/>
      <c r="V73" s="106"/>
      <c r="W73" s="106"/>
      <c r="X73" s="71"/>
      <c r="Y73" s="71"/>
    </row>
    <row r="74" spans="1:25">
      <c r="A74" s="71"/>
      <c r="B74" s="71"/>
      <c r="C74" s="71"/>
      <c r="D74" s="106"/>
      <c r="E74" s="106"/>
      <c r="F74" s="71"/>
      <c r="G74" s="71"/>
      <c r="H74" s="71"/>
      <c r="I74" s="71"/>
      <c r="J74" s="106"/>
      <c r="K74" s="106"/>
      <c r="L74" s="106"/>
      <c r="M74" s="106"/>
      <c r="N74" s="106"/>
      <c r="O74" s="106"/>
      <c r="P74" s="106"/>
      <c r="Q74" s="106"/>
      <c r="R74" s="106"/>
      <c r="S74" s="106"/>
      <c r="T74" s="106"/>
      <c r="U74" s="106"/>
      <c r="V74" s="106"/>
      <c r="W74" s="106"/>
      <c r="X74" s="71"/>
      <c r="Y74" s="71"/>
    </row>
    <row r="75" spans="1:25">
      <c r="A75" s="71"/>
      <c r="B75" s="71"/>
      <c r="C75" s="71"/>
      <c r="D75" s="106"/>
      <c r="E75" s="106"/>
      <c r="F75" s="71"/>
      <c r="G75" s="71"/>
      <c r="H75" s="71"/>
      <c r="I75" s="71"/>
      <c r="J75" s="106"/>
      <c r="K75" s="106"/>
      <c r="L75" s="106"/>
      <c r="M75" s="106"/>
      <c r="N75" s="106"/>
      <c r="O75" s="106"/>
      <c r="P75" s="106"/>
      <c r="Q75" s="106"/>
      <c r="R75" s="106"/>
      <c r="S75" s="106"/>
      <c r="T75" s="106"/>
      <c r="U75" s="106"/>
      <c r="V75" s="106"/>
      <c r="W75" s="106"/>
      <c r="X75" s="71"/>
      <c r="Y75" s="71"/>
    </row>
    <row r="76" spans="1:25">
      <c r="A76" s="71"/>
      <c r="B76" s="71"/>
      <c r="C76" s="71"/>
      <c r="D76" s="106"/>
      <c r="E76" s="106"/>
      <c r="F76" s="71"/>
      <c r="G76" s="71"/>
      <c r="H76" s="71"/>
      <c r="I76" s="71"/>
      <c r="J76" s="106"/>
      <c r="K76" s="106"/>
      <c r="L76" s="106"/>
      <c r="M76" s="106"/>
      <c r="N76" s="106"/>
      <c r="O76" s="106"/>
      <c r="P76" s="106"/>
      <c r="Q76" s="106"/>
      <c r="R76" s="106"/>
      <c r="S76" s="106"/>
      <c r="T76" s="106"/>
      <c r="U76" s="106"/>
      <c r="V76" s="106"/>
      <c r="W76" s="106"/>
      <c r="X76" s="71"/>
      <c r="Y76" s="71"/>
    </row>
    <row r="77" spans="1:25">
      <c r="A77" s="71"/>
      <c r="B77" s="71"/>
      <c r="C77" s="71"/>
      <c r="D77" s="106"/>
      <c r="E77" s="106"/>
      <c r="F77" s="71"/>
      <c r="G77" s="71"/>
      <c r="H77" s="71"/>
      <c r="I77" s="71"/>
      <c r="J77" s="106"/>
      <c r="K77" s="106"/>
      <c r="L77" s="106"/>
      <c r="M77" s="106"/>
      <c r="N77" s="106"/>
      <c r="O77" s="106"/>
      <c r="P77" s="106"/>
      <c r="Q77" s="106"/>
      <c r="R77" s="106"/>
      <c r="S77" s="106"/>
      <c r="T77" s="106"/>
      <c r="U77" s="106"/>
      <c r="V77" s="106"/>
      <c r="W77" s="106"/>
      <c r="X77" s="71"/>
      <c r="Y77" s="71"/>
    </row>
    <row r="78" spans="1:25">
      <c r="A78" s="71"/>
      <c r="B78" s="71"/>
      <c r="C78" s="71"/>
      <c r="D78" s="106"/>
      <c r="E78" s="106"/>
      <c r="F78" s="71"/>
      <c r="G78" s="71"/>
      <c r="H78" s="71"/>
      <c r="I78" s="71"/>
      <c r="J78" s="106"/>
      <c r="K78" s="106"/>
      <c r="L78" s="106"/>
      <c r="M78" s="106"/>
      <c r="N78" s="106"/>
      <c r="O78" s="106"/>
      <c r="P78" s="106"/>
      <c r="Q78" s="106"/>
      <c r="R78" s="106"/>
      <c r="S78" s="106"/>
      <c r="T78" s="106"/>
      <c r="U78" s="106"/>
      <c r="V78" s="106"/>
      <c r="W78" s="106"/>
      <c r="X78" s="71"/>
      <c r="Y78" s="71"/>
    </row>
    <row r="79" spans="1:25">
      <c r="A79" s="71"/>
      <c r="B79" s="71"/>
      <c r="C79" s="71"/>
      <c r="D79" s="106"/>
      <c r="E79" s="106"/>
      <c r="F79" s="71"/>
      <c r="G79" s="71"/>
      <c r="H79" s="71"/>
      <c r="I79" s="71"/>
      <c r="J79" s="106"/>
      <c r="K79" s="106"/>
      <c r="L79" s="106"/>
      <c r="M79" s="106"/>
      <c r="N79" s="106"/>
      <c r="O79" s="106"/>
      <c r="P79" s="106"/>
      <c r="Q79" s="106"/>
      <c r="R79" s="106"/>
      <c r="S79" s="106"/>
      <c r="T79" s="106"/>
      <c r="U79" s="106"/>
      <c r="V79" s="106"/>
      <c r="W79" s="106"/>
      <c r="X79" s="71"/>
      <c r="Y79" s="71"/>
    </row>
    <row r="80" spans="1:25">
      <c r="A80" s="71"/>
      <c r="B80" s="71"/>
      <c r="C80" s="71"/>
      <c r="D80" s="106"/>
      <c r="E80" s="106"/>
      <c r="F80" s="71"/>
      <c r="G80" s="71"/>
      <c r="H80" s="71"/>
      <c r="I80" s="71"/>
      <c r="J80" s="106"/>
      <c r="K80" s="106"/>
      <c r="L80" s="106"/>
      <c r="M80" s="106"/>
      <c r="N80" s="106"/>
      <c r="O80" s="106"/>
      <c r="P80" s="106"/>
      <c r="Q80" s="106"/>
      <c r="R80" s="106"/>
      <c r="S80" s="106"/>
      <c r="T80" s="106"/>
      <c r="U80" s="106"/>
      <c r="V80" s="106"/>
      <c r="W80" s="106"/>
      <c r="X80" s="71"/>
      <c r="Y80" s="71"/>
    </row>
    <row r="81" spans="1:25">
      <c r="A81" s="71"/>
      <c r="B81" s="71"/>
      <c r="C81" s="71"/>
      <c r="D81" s="106"/>
      <c r="E81" s="106"/>
      <c r="F81" s="71"/>
      <c r="G81" s="71"/>
      <c r="H81" s="71"/>
      <c r="I81" s="71"/>
      <c r="J81" s="106"/>
      <c r="K81" s="106"/>
      <c r="L81" s="106"/>
      <c r="M81" s="106"/>
      <c r="N81" s="106"/>
      <c r="O81" s="106"/>
      <c r="P81" s="106"/>
      <c r="Q81" s="106"/>
      <c r="R81" s="106"/>
      <c r="S81" s="106"/>
      <c r="T81" s="106"/>
      <c r="U81" s="106"/>
      <c r="V81" s="106"/>
      <c r="W81" s="106"/>
      <c r="X81" s="71"/>
      <c r="Y81" s="71"/>
    </row>
    <row r="82" spans="1:25">
      <c r="A82" s="71"/>
      <c r="B82" s="71"/>
      <c r="C82" s="71"/>
      <c r="D82" s="106"/>
      <c r="E82" s="106"/>
      <c r="F82" s="71"/>
      <c r="G82" s="71"/>
      <c r="H82" s="71"/>
      <c r="I82" s="71"/>
      <c r="J82" s="106"/>
      <c r="K82" s="106"/>
      <c r="L82" s="106"/>
      <c r="M82" s="106"/>
      <c r="N82" s="106"/>
      <c r="O82" s="106"/>
      <c r="P82" s="106"/>
      <c r="Q82" s="106"/>
      <c r="R82" s="106"/>
      <c r="S82" s="106"/>
      <c r="T82" s="106"/>
      <c r="U82" s="106"/>
      <c r="V82" s="106"/>
      <c r="W82" s="106"/>
      <c r="X82" s="71"/>
      <c r="Y82" s="71"/>
    </row>
    <row r="83" spans="1:25">
      <c r="A83" s="71"/>
      <c r="B83" s="71"/>
      <c r="C83" s="71"/>
      <c r="D83" s="106"/>
      <c r="E83" s="106"/>
      <c r="F83" s="71"/>
      <c r="G83" s="71"/>
      <c r="H83" s="71"/>
      <c r="I83" s="71"/>
      <c r="J83" s="106"/>
      <c r="K83" s="106"/>
      <c r="L83" s="106"/>
      <c r="M83" s="106"/>
      <c r="N83" s="106"/>
      <c r="O83" s="106"/>
      <c r="P83" s="106"/>
      <c r="Q83" s="106"/>
      <c r="R83" s="106"/>
      <c r="S83" s="106"/>
      <c r="T83" s="106"/>
      <c r="U83" s="106"/>
      <c r="V83" s="106"/>
      <c r="W83" s="106"/>
      <c r="X83" s="71"/>
      <c r="Y83" s="71"/>
    </row>
    <row r="84" spans="1:25">
      <c r="A84" s="71"/>
      <c r="B84" s="71"/>
      <c r="C84" s="71"/>
      <c r="D84" s="106"/>
      <c r="E84" s="106"/>
      <c r="F84" s="71"/>
      <c r="G84" s="71"/>
      <c r="H84" s="71"/>
      <c r="I84" s="71"/>
      <c r="J84" s="106"/>
      <c r="K84" s="106"/>
      <c r="L84" s="106"/>
      <c r="M84" s="106"/>
      <c r="N84" s="106"/>
      <c r="O84" s="106"/>
      <c r="P84" s="106"/>
      <c r="Q84" s="106"/>
      <c r="R84" s="106"/>
      <c r="S84" s="106"/>
      <c r="T84" s="106"/>
      <c r="U84" s="106"/>
      <c r="V84" s="106"/>
      <c r="W84" s="106"/>
      <c r="X84" s="71"/>
      <c r="Y84" s="71"/>
    </row>
    <row r="85" spans="1:25">
      <c r="A85" s="71"/>
      <c r="B85" s="71"/>
      <c r="C85" s="71"/>
      <c r="D85" s="106"/>
      <c r="E85" s="106"/>
      <c r="F85" s="71"/>
      <c r="G85" s="71"/>
      <c r="H85" s="71"/>
      <c r="I85" s="71"/>
      <c r="J85" s="106"/>
      <c r="K85" s="106"/>
      <c r="L85" s="106"/>
      <c r="M85" s="106"/>
      <c r="N85" s="106"/>
      <c r="O85" s="106"/>
      <c r="P85" s="106"/>
      <c r="Q85" s="106"/>
      <c r="R85" s="106"/>
      <c r="S85" s="106"/>
      <c r="T85" s="106"/>
      <c r="U85" s="106"/>
      <c r="V85" s="106"/>
      <c r="W85" s="106"/>
      <c r="X85" s="71"/>
      <c r="Y85" s="71"/>
    </row>
    <row r="86" spans="1:25">
      <c r="A86" s="71"/>
      <c r="B86" s="71"/>
      <c r="C86" s="71"/>
      <c r="D86" s="106"/>
      <c r="E86" s="106"/>
      <c r="F86" s="71"/>
      <c r="G86" s="71"/>
      <c r="H86" s="71"/>
      <c r="I86" s="71"/>
      <c r="J86" s="106"/>
      <c r="K86" s="106"/>
      <c r="L86" s="106"/>
      <c r="M86" s="106"/>
      <c r="N86" s="106"/>
      <c r="O86" s="106"/>
      <c r="P86" s="106"/>
      <c r="Q86" s="106"/>
      <c r="R86" s="106"/>
      <c r="S86" s="106"/>
      <c r="T86" s="106"/>
      <c r="U86" s="106"/>
      <c r="V86" s="106"/>
      <c r="W86" s="106"/>
      <c r="X86" s="71"/>
      <c r="Y86" s="71"/>
    </row>
    <row r="87" spans="1:25">
      <c r="A87" s="71"/>
      <c r="B87" s="71"/>
      <c r="C87" s="71"/>
      <c r="D87" s="106"/>
      <c r="E87" s="106"/>
      <c r="F87" s="71"/>
      <c r="G87" s="71"/>
      <c r="H87" s="71"/>
      <c r="I87" s="71"/>
      <c r="J87" s="106"/>
      <c r="K87" s="106"/>
      <c r="L87" s="106"/>
      <c r="M87" s="106"/>
      <c r="N87" s="106"/>
      <c r="O87" s="106"/>
      <c r="P87" s="106"/>
      <c r="Q87" s="106"/>
      <c r="R87" s="106"/>
      <c r="S87" s="106"/>
      <c r="T87" s="106"/>
      <c r="U87" s="106"/>
      <c r="V87" s="106"/>
      <c r="W87" s="106"/>
      <c r="X87" s="71"/>
      <c r="Y87" s="71"/>
    </row>
    <row r="88" spans="1:25">
      <c r="A88" s="71"/>
      <c r="B88" s="71"/>
      <c r="C88" s="71"/>
      <c r="D88" s="106"/>
      <c r="E88" s="106"/>
      <c r="F88" s="71"/>
      <c r="G88" s="71"/>
      <c r="H88" s="71"/>
      <c r="I88" s="71"/>
      <c r="J88" s="106"/>
      <c r="K88" s="106"/>
      <c r="L88" s="106"/>
      <c r="M88" s="106"/>
      <c r="N88" s="106"/>
      <c r="O88" s="106"/>
      <c r="P88" s="106"/>
      <c r="Q88" s="106"/>
      <c r="R88" s="106"/>
      <c r="S88" s="106"/>
      <c r="T88" s="106"/>
      <c r="U88" s="106"/>
      <c r="V88" s="106"/>
      <c r="W88" s="106"/>
      <c r="X88" s="71"/>
      <c r="Y88" s="71"/>
    </row>
    <row r="89" spans="1:25">
      <c r="A89" s="71"/>
      <c r="B89" s="71"/>
      <c r="C89" s="71"/>
      <c r="D89" s="106"/>
      <c r="E89" s="106"/>
      <c r="F89" s="71"/>
      <c r="G89" s="71"/>
      <c r="H89" s="71"/>
      <c r="I89" s="71"/>
      <c r="J89" s="106"/>
      <c r="K89" s="106"/>
      <c r="L89" s="106"/>
      <c r="M89" s="106"/>
      <c r="N89" s="106"/>
      <c r="O89" s="106"/>
      <c r="P89" s="106"/>
      <c r="Q89" s="106"/>
      <c r="R89" s="106"/>
      <c r="S89" s="106"/>
      <c r="T89" s="106"/>
      <c r="U89" s="106"/>
      <c r="V89" s="106"/>
      <c r="W89" s="106"/>
      <c r="X89" s="71"/>
      <c r="Y89" s="71"/>
    </row>
    <row r="90" spans="1:25">
      <c r="A90" s="71"/>
      <c r="B90" s="71"/>
      <c r="C90" s="71"/>
      <c r="D90" s="106"/>
      <c r="E90" s="106"/>
      <c r="F90" s="71"/>
      <c r="G90" s="71"/>
      <c r="H90" s="71"/>
      <c r="I90" s="71"/>
      <c r="J90" s="106"/>
      <c r="K90" s="106"/>
      <c r="L90" s="106"/>
      <c r="M90" s="106"/>
      <c r="N90" s="106"/>
      <c r="O90" s="106"/>
      <c r="P90" s="106"/>
      <c r="Q90" s="106"/>
      <c r="R90" s="106"/>
      <c r="S90" s="106"/>
      <c r="T90" s="106"/>
      <c r="U90" s="106"/>
      <c r="V90" s="106"/>
      <c r="W90" s="106"/>
      <c r="X90" s="71"/>
      <c r="Y90" s="71"/>
    </row>
    <row r="91" spans="1:25">
      <c r="A91" s="71"/>
      <c r="B91" s="71"/>
      <c r="C91" s="71"/>
      <c r="D91" s="106"/>
      <c r="E91" s="106"/>
      <c r="F91" s="71"/>
      <c r="G91" s="71"/>
      <c r="H91" s="71"/>
      <c r="I91" s="71"/>
      <c r="J91" s="106"/>
      <c r="K91" s="106"/>
      <c r="L91" s="106"/>
      <c r="M91" s="106"/>
      <c r="N91" s="106"/>
      <c r="O91" s="106"/>
      <c r="P91" s="106"/>
      <c r="Q91" s="106"/>
      <c r="R91" s="106"/>
      <c r="S91" s="106"/>
      <c r="T91" s="106"/>
      <c r="U91" s="106"/>
      <c r="V91" s="106"/>
      <c r="W91" s="106"/>
      <c r="X91" s="71"/>
      <c r="Y91" s="71"/>
    </row>
    <row r="92" spans="1:25">
      <c r="A92" s="71"/>
      <c r="B92" s="71"/>
      <c r="C92" s="71"/>
      <c r="D92" s="106"/>
      <c r="E92" s="106"/>
      <c r="F92" s="71"/>
      <c r="G92" s="71"/>
      <c r="H92" s="71"/>
      <c r="I92" s="71"/>
      <c r="J92" s="106"/>
      <c r="K92" s="106"/>
      <c r="L92" s="106"/>
      <c r="M92" s="106"/>
      <c r="N92" s="106"/>
      <c r="O92" s="106"/>
      <c r="P92" s="106"/>
      <c r="Q92" s="106"/>
      <c r="R92" s="106"/>
      <c r="S92" s="106"/>
      <c r="T92" s="106"/>
      <c r="U92" s="106"/>
      <c r="V92" s="106"/>
      <c r="W92" s="106"/>
      <c r="X92" s="71"/>
      <c r="Y92" s="71"/>
    </row>
    <row r="93" spans="1:25">
      <c r="A93" s="71"/>
      <c r="B93" s="71"/>
      <c r="C93" s="71"/>
      <c r="D93" s="106"/>
      <c r="E93" s="106"/>
      <c r="F93" s="71"/>
      <c r="G93" s="71"/>
      <c r="H93" s="71"/>
      <c r="I93" s="71"/>
      <c r="J93" s="106"/>
      <c r="K93" s="106"/>
      <c r="L93" s="106"/>
      <c r="M93" s="106"/>
      <c r="N93" s="106"/>
      <c r="O93" s="106"/>
      <c r="P93" s="106"/>
      <c r="Q93" s="106"/>
      <c r="R93" s="106"/>
      <c r="S93" s="106"/>
      <c r="T93" s="106"/>
      <c r="U93" s="106"/>
      <c r="V93" s="106"/>
      <c r="W93" s="106"/>
      <c r="X93" s="71"/>
      <c r="Y93" s="71"/>
    </row>
    <row r="94" spans="1:25">
      <c r="A94" s="71"/>
      <c r="B94" s="71"/>
      <c r="C94" s="71"/>
      <c r="D94" s="106"/>
      <c r="E94" s="106"/>
      <c r="F94" s="71"/>
      <c r="G94" s="71"/>
      <c r="H94" s="71"/>
      <c r="I94" s="71"/>
      <c r="J94" s="106"/>
      <c r="K94" s="106"/>
      <c r="L94" s="106"/>
      <c r="M94" s="106"/>
      <c r="N94" s="106"/>
      <c r="O94" s="106"/>
      <c r="P94" s="106"/>
      <c r="Q94" s="106"/>
      <c r="R94" s="106"/>
      <c r="S94" s="106"/>
      <c r="T94" s="106"/>
      <c r="U94" s="106"/>
      <c r="V94" s="106"/>
      <c r="W94" s="106"/>
      <c r="X94" s="71"/>
      <c r="Y94" s="71"/>
    </row>
    <row r="95" spans="1:25">
      <c r="A95" s="71"/>
      <c r="B95" s="71"/>
      <c r="C95" s="71"/>
      <c r="D95" s="106"/>
      <c r="E95" s="106"/>
      <c r="F95" s="71"/>
      <c r="G95" s="71"/>
      <c r="H95" s="71"/>
      <c r="I95" s="71"/>
      <c r="J95" s="106"/>
      <c r="K95" s="106"/>
      <c r="L95" s="106"/>
      <c r="M95" s="106"/>
      <c r="N95" s="106"/>
      <c r="O95" s="106"/>
      <c r="P95" s="106"/>
      <c r="Q95" s="106"/>
      <c r="R95" s="106"/>
      <c r="S95" s="106"/>
      <c r="T95" s="106"/>
      <c r="U95" s="106"/>
      <c r="V95" s="106"/>
      <c r="W95" s="106"/>
      <c r="X95" s="71"/>
      <c r="Y95" s="71"/>
    </row>
    <row r="96" spans="1:25">
      <c r="A96" s="71"/>
      <c r="B96" s="71"/>
      <c r="C96" s="71"/>
      <c r="D96" s="106"/>
      <c r="E96" s="106"/>
      <c r="F96" s="71"/>
      <c r="G96" s="71"/>
      <c r="H96" s="71"/>
      <c r="I96" s="71"/>
      <c r="J96" s="106"/>
      <c r="K96" s="106"/>
      <c r="L96" s="106"/>
      <c r="M96" s="106"/>
      <c r="N96" s="106"/>
      <c r="O96" s="106"/>
      <c r="P96" s="106"/>
      <c r="Q96" s="106"/>
      <c r="R96" s="106"/>
      <c r="S96" s="106"/>
      <c r="T96" s="106"/>
      <c r="U96" s="106"/>
      <c r="V96" s="106"/>
      <c r="W96" s="106"/>
      <c r="X96" s="71"/>
      <c r="Y96" s="71"/>
    </row>
    <row r="97" spans="1:25">
      <c r="A97" s="71"/>
      <c r="B97" s="71"/>
      <c r="C97" s="71"/>
      <c r="D97" s="106"/>
      <c r="E97" s="106"/>
      <c r="F97" s="71"/>
      <c r="G97" s="71"/>
      <c r="H97" s="71"/>
      <c r="I97" s="71"/>
      <c r="J97" s="106"/>
      <c r="K97" s="106"/>
      <c r="L97" s="106"/>
      <c r="M97" s="106"/>
      <c r="N97" s="106"/>
      <c r="O97" s="106"/>
      <c r="P97" s="106"/>
      <c r="Q97" s="106"/>
      <c r="R97" s="106"/>
      <c r="S97" s="106"/>
      <c r="T97" s="106"/>
      <c r="U97" s="106"/>
      <c r="V97" s="106"/>
      <c r="W97" s="106"/>
      <c r="X97" s="71"/>
      <c r="Y97" s="71"/>
    </row>
    <row r="98" spans="1:25">
      <c r="A98" s="71"/>
      <c r="B98" s="71"/>
      <c r="C98" s="71"/>
      <c r="D98" s="106"/>
      <c r="E98" s="106"/>
      <c r="F98" s="71"/>
      <c r="G98" s="71"/>
      <c r="H98" s="71"/>
      <c r="I98" s="71"/>
      <c r="J98" s="106"/>
      <c r="K98" s="106"/>
      <c r="L98" s="106"/>
      <c r="M98" s="106"/>
      <c r="N98" s="106"/>
      <c r="O98" s="106"/>
      <c r="P98" s="106"/>
      <c r="Q98" s="106"/>
      <c r="R98" s="106"/>
      <c r="S98" s="106"/>
      <c r="T98" s="106"/>
      <c r="U98" s="106"/>
      <c r="V98" s="106"/>
      <c r="W98" s="106"/>
      <c r="X98" s="71"/>
      <c r="Y98" s="71"/>
    </row>
    <row r="99" spans="1:25">
      <c r="A99" s="71"/>
      <c r="B99" s="71"/>
      <c r="C99" s="71"/>
      <c r="D99" s="106"/>
      <c r="E99" s="106"/>
      <c r="F99" s="71"/>
      <c r="G99" s="71"/>
      <c r="H99" s="71"/>
      <c r="I99" s="71"/>
      <c r="J99" s="106"/>
      <c r="K99" s="106"/>
      <c r="L99" s="106"/>
      <c r="M99" s="106"/>
      <c r="N99" s="106"/>
      <c r="O99" s="106"/>
      <c r="P99" s="106"/>
      <c r="Q99" s="106"/>
      <c r="R99" s="106"/>
      <c r="S99" s="106"/>
      <c r="T99" s="106"/>
      <c r="U99" s="106"/>
      <c r="V99" s="106"/>
      <c r="W99" s="106"/>
      <c r="X99" s="71"/>
      <c r="Y99" s="71"/>
    </row>
    <row r="100" spans="1:25">
      <c r="A100" s="71"/>
      <c r="B100" s="71"/>
      <c r="C100" s="71"/>
      <c r="D100" s="106"/>
      <c r="E100" s="106"/>
      <c r="F100" s="71"/>
      <c r="G100" s="71"/>
      <c r="H100" s="71"/>
      <c r="I100" s="71"/>
      <c r="J100" s="106"/>
      <c r="K100" s="106"/>
      <c r="L100" s="106"/>
      <c r="M100" s="106"/>
      <c r="N100" s="106"/>
      <c r="O100" s="106"/>
      <c r="P100" s="106"/>
      <c r="Q100" s="106"/>
      <c r="R100" s="106"/>
      <c r="S100" s="106"/>
      <c r="T100" s="106"/>
      <c r="U100" s="106"/>
      <c r="V100" s="106"/>
      <c r="W100" s="106"/>
      <c r="X100" s="71"/>
      <c r="Y100" s="71"/>
    </row>
    <row r="101" spans="1:25">
      <c r="A101" s="71"/>
      <c r="B101" s="71"/>
      <c r="C101" s="71"/>
      <c r="D101" s="106"/>
      <c r="E101" s="106"/>
      <c r="F101" s="71"/>
      <c r="G101" s="71"/>
      <c r="H101" s="71"/>
      <c r="I101" s="71"/>
      <c r="J101" s="106"/>
      <c r="K101" s="106"/>
      <c r="L101" s="106"/>
      <c r="M101" s="106"/>
      <c r="N101" s="106"/>
      <c r="O101" s="106"/>
      <c r="P101" s="106"/>
      <c r="Q101" s="106"/>
      <c r="R101" s="106"/>
      <c r="S101" s="106"/>
      <c r="T101" s="106"/>
      <c r="U101" s="106"/>
      <c r="V101" s="106"/>
      <c r="W101" s="106"/>
      <c r="X101" s="71"/>
      <c r="Y101" s="71"/>
    </row>
    <row r="102" spans="1:25">
      <c r="A102" s="71"/>
      <c r="B102" s="71"/>
      <c r="C102" s="71"/>
      <c r="D102" s="106"/>
      <c r="E102" s="106"/>
      <c r="F102" s="71"/>
      <c r="G102" s="71"/>
      <c r="H102" s="71"/>
      <c r="I102" s="71"/>
      <c r="J102" s="106"/>
      <c r="K102" s="106"/>
      <c r="L102" s="106"/>
      <c r="M102" s="106"/>
      <c r="N102" s="106"/>
      <c r="O102" s="106"/>
      <c r="P102" s="106"/>
      <c r="Q102" s="106"/>
      <c r="R102" s="106"/>
      <c r="S102" s="106"/>
      <c r="T102" s="106"/>
      <c r="U102" s="106"/>
      <c r="V102" s="106"/>
      <c r="W102" s="106"/>
      <c r="X102" s="71"/>
      <c r="Y102" s="71"/>
    </row>
    <row r="103" spans="1:25">
      <c r="A103" s="71"/>
      <c r="B103" s="71"/>
      <c r="C103" s="71"/>
      <c r="D103" s="106"/>
      <c r="E103" s="106"/>
      <c r="F103" s="71"/>
      <c r="G103" s="71"/>
      <c r="H103" s="71"/>
      <c r="I103" s="71"/>
      <c r="J103" s="106"/>
      <c r="K103" s="106"/>
      <c r="L103" s="106"/>
      <c r="M103" s="106"/>
      <c r="N103" s="106"/>
      <c r="O103" s="106"/>
      <c r="P103" s="106"/>
      <c r="Q103" s="106"/>
      <c r="R103" s="106"/>
      <c r="S103" s="106"/>
      <c r="T103" s="106"/>
      <c r="U103" s="106"/>
      <c r="V103" s="106"/>
      <c r="W103" s="106"/>
      <c r="X103" s="71"/>
      <c r="Y103" s="71"/>
    </row>
    <row r="104" spans="1:25">
      <c r="A104" s="71"/>
      <c r="B104" s="71"/>
      <c r="C104" s="71"/>
      <c r="D104" s="106"/>
      <c r="E104" s="106"/>
      <c r="F104" s="71"/>
      <c r="G104" s="71"/>
      <c r="H104" s="71"/>
      <c r="I104" s="71"/>
      <c r="J104" s="106"/>
      <c r="K104" s="106"/>
      <c r="L104" s="106"/>
      <c r="M104" s="106"/>
      <c r="N104" s="106"/>
      <c r="O104" s="106"/>
      <c r="P104" s="106"/>
      <c r="Q104" s="106"/>
      <c r="R104" s="106"/>
      <c r="S104" s="106"/>
      <c r="T104" s="106"/>
      <c r="U104" s="106"/>
      <c r="V104" s="106"/>
      <c r="W104" s="106"/>
      <c r="X104" s="71"/>
      <c r="Y104" s="71"/>
    </row>
    <row r="105" spans="1:25">
      <c r="A105" s="71"/>
      <c r="B105" s="71"/>
      <c r="C105" s="71"/>
      <c r="D105" s="106"/>
      <c r="E105" s="106"/>
      <c r="F105" s="71"/>
      <c r="G105" s="71"/>
      <c r="H105" s="71"/>
      <c r="I105" s="71"/>
      <c r="J105" s="106"/>
      <c r="K105" s="106"/>
      <c r="L105" s="106"/>
      <c r="M105" s="106"/>
      <c r="N105" s="106"/>
      <c r="O105" s="106"/>
      <c r="P105" s="106"/>
      <c r="Q105" s="106"/>
      <c r="R105" s="106"/>
      <c r="S105" s="106"/>
      <c r="T105" s="106"/>
      <c r="U105" s="106"/>
      <c r="V105" s="106"/>
      <c r="W105" s="106"/>
      <c r="X105" s="71"/>
      <c r="Y105" s="71"/>
    </row>
    <row r="106" spans="1:25">
      <c r="A106" s="71"/>
      <c r="B106" s="71"/>
      <c r="C106" s="71"/>
      <c r="D106" s="106"/>
      <c r="E106" s="106"/>
      <c r="F106" s="71"/>
      <c r="G106" s="71"/>
      <c r="H106" s="71"/>
      <c r="I106" s="71"/>
      <c r="J106" s="106"/>
      <c r="K106" s="106"/>
      <c r="L106" s="106"/>
      <c r="M106" s="106"/>
      <c r="N106" s="106"/>
      <c r="O106" s="106"/>
      <c r="P106" s="106"/>
      <c r="Q106" s="106"/>
      <c r="R106" s="106"/>
      <c r="S106" s="106"/>
      <c r="T106" s="106"/>
      <c r="U106" s="106"/>
      <c r="V106" s="106"/>
      <c r="W106" s="106"/>
      <c r="X106" s="71"/>
      <c r="Y106" s="71"/>
    </row>
    <row r="107" spans="1:25">
      <c r="A107" s="71"/>
      <c r="B107" s="71"/>
      <c r="C107" s="71"/>
      <c r="D107" s="106"/>
      <c r="E107" s="106"/>
      <c r="F107" s="71"/>
      <c r="G107" s="71"/>
      <c r="H107" s="71"/>
      <c r="I107" s="71"/>
      <c r="J107" s="106"/>
      <c r="K107" s="106"/>
      <c r="L107" s="106"/>
      <c r="M107" s="106"/>
      <c r="N107" s="106"/>
      <c r="O107" s="106"/>
      <c r="P107" s="106"/>
      <c r="Q107" s="106"/>
      <c r="R107" s="106"/>
      <c r="S107" s="106"/>
      <c r="T107" s="106"/>
      <c r="U107" s="106"/>
      <c r="V107" s="106"/>
      <c r="W107" s="106"/>
      <c r="X107" s="71"/>
      <c r="Y107" s="71"/>
    </row>
    <row r="108" spans="1:25">
      <c r="A108" s="71"/>
      <c r="B108" s="71"/>
      <c r="C108" s="71"/>
      <c r="D108" s="106"/>
      <c r="E108" s="106"/>
      <c r="F108" s="71"/>
      <c r="G108" s="71"/>
      <c r="H108" s="71"/>
      <c r="I108" s="71"/>
      <c r="J108" s="106"/>
      <c r="K108" s="106"/>
      <c r="L108" s="106"/>
      <c r="M108" s="106"/>
      <c r="N108" s="106"/>
      <c r="O108" s="106"/>
      <c r="P108" s="106"/>
      <c r="Q108" s="106"/>
      <c r="R108" s="106"/>
      <c r="S108" s="106"/>
      <c r="T108" s="106"/>
      <c r="U108" s="106"/>
      <c r="V108" s="106"/>
      <c r="W108" s="106"/>
      <c r="X108" s="71"/>
      <c r="Y108" s="71"/>
    </row>
    <row r="109" spans="1:25">
      <c r="A109" s="71"/>
      <c r="B109" s="71"/>
      <c r="C109" s="71"/>
      <c r="D109" s="106"/>
      <c r="E109" s="106"/>
      <c r="F109" s="71"/>
      <c r="G109" s="71"/>
      <c r="H109" s="71"/>
      <c r="I109" s="71"/>
      <c r="J109" s="106"/>
      <c r="K109" s="106"/>
      <c r="L109" s="106"/>
      <c r="M109" s="106"/>
      <c r="N109" s="106"/>
      <c r="O109" s="106"/>
      <c r="P109" s="106"/>
      <c r="Q109" s="106"/>
      <c r="R109" s="106"/>
      <c r="S109" s="106"/>
      <c r="T109" s="106"/>
      <c r="U109" s="106"/>
      <c r="V109" s="106"/>
      <c r="W109" s="106"/>
      <c r="X109" s="71"/>
      <c r="Y109" s="71"/>
    </row>
    <row r="110" spans="1:25">
      <c r="A110" s="71"/>
      <c r="B110" s="71"/>
      <c r="C110" s="71"/>
      <c r="D110" s="106"/>
      <c r="E110" s="106"/>
      <c r="F110" s="71"/>
      <c r="G110" s="71"/>
      <c r="H110" s="71"/>
      <c r="I110" s="71"/>
      <c r="J110" s="106"/>
      <c r="K110" s="106"/>
      <c r="L110" s="106"/>
      <c r="M110" s="106"/>
      <c r="N110" s="106"/>
      <c r="O110" s="106"/>
      <c r="P110" s="106"/>
      <c r="Q110" s="106"/>
      <c r="R110" s="106"/>
      <c r="S110" s="106"/>
      <c r="T110" s="106"/>
      <c r="U110" s="106"/>
      <c r="V110" s="106"/>
      <c r="W110" s="106"/>
      <c r="X110" s="71"/>
      <c r="Y110" s="71"/>
    </row>
    <row r="111" spans="1:25">
      <c r="A111" s="71"/>
      <c r="B111" s="71"/>
      <c r="C111" s="71"/>
      <c r="D111" s="106"/>
      <c r="E111" s="106"/>
      <c r="F111" s="71"/>
      <c r="G111" s="71"/>
      <c r="H111" s="71"/>
      <c r="I111" s="71"/>
      <c r="J111" s="106"/>
      <c r="K111" s="106"/>
      <c r="L111" s="106"/>
      <c r="M111" s="106"/>
      <c r="N111" s="106"/>
      <c r="O111" s="106"/>
      <c r="P111" s="106"/>
      <c r="Q111" s="106"/>
      <c r="R111" s="106"/>
      <c r="S111" s="106"/>
      <c r="T111" s="106"/>
      <c r="U111" s="106"/>
      <c r="V111" s="106"/>
      <c r="W111" s="106"/>
      <c r="X111" s="71"/>
      <c r="Y111" s="71"/>
    </row>
    <row r="112" spans="1:25">
      <c r="A112" s="71"/>
      <c r="B112" s="71"/>
      <c r="C112" s="71"/>
      <c r="D112" s="106"/>
      <c r="E112" s="106"/>
      <c r="F112" s="71"/>
      <c r="G112" s="71"/>
      <c r="H112" s="71"/>
      <c r="I112" s="71"/>
      <c r="J112" s="106"/>
      <c r="K112" s="106"/>
      <c r="L112" s="106"/>
      <c r="M112" s="106"/>
      <c r="N112" s="106"/>
      <c r="O112" s="106"/>
      <c r="P112" s="106"/>
      <c r="Q112" s="106"/>
      <c r="R112" s="106"/>
      <c r="S112" s="106"/>
      <c r="T112" s="106"/>
      <c r="U112" s="106"/>
      <c r="V112" s="106"/>
      <c r="W112" s="106"/>
      <c r="X112" s="71"/>
      <c r="Y112" s="71"/>
    </row>
    <row r="113" spans="1:25">
      <c r="A113" s="71"/>
      <c r="B113" s="71"/>
      <c r="C113" s="71"/>
      <c r="D113" s="106"/>
      <c r="E113" s="106"/>
      <c r="F113" s="71"/>
      <c r="G113" s="71"/>
      <c r="H113" s="71"/>
      <c r="I113" s="71"/>
      <c r="J113" s="106"/>
      <c r="K113" s="106"/>
      <c r="L113" s="106"/>
      <c r="M113" s="106"/>
      <c r="N113" s="106"/>
      <c r="O113" s="106"/>
      <c r="P113" s="106"/>
      <c r="Q113" s="106"/>
      <c r="R113" s="106"/>
      <c r="S113" s="106"/>
      <c r="T113" s="106"/>
      <c r="U113" s="106"/>
      <c r="V113" s="106"/>
      <c r="W113" s="106"/>
      <c r="X113" s="71"/>
      <c r="Y113" s="71"/>
    </row>
    <row r="114" spans="1:25">
      <c r="A114" s="71"/>
      <c r="B114" s="71"/>
      <c r="C114" s="71"/>
      <c r="D114" s="106"/>
      <c r="E114" s="106"/>
      <c r="F114" s="71"/>
      <c r="G114" s="71"/>
      <c r="H114" s="71"/>
      <c r="I114" s="71"/>
      <c r="J114" s="106"/>
      <c r="K114" s="106"/>
      <c r="L114" s="106"/>
      <c r="M114" s="106"/>
      <c r="N114" s="106"/>
      <c r="O114" s="106"/>
      <c r="P114" s="106"/>
      <c r="Q114" s="106"/>
      <c r="R114" s="106"/>
      <c r="S114" s="106"/>
      <c r="T114" s="106"/>
      <c r="U114" s="106"/>
      <c r="V114" s="106"/>
      <c r="W114" s="106"/>
      <c r="X114" s="71"/>
      <c r="Y114" s="71"/>
    </row>
    <row r="115" spans="1:25">
      <c r="A115" s="71"/>
      <c r="B115" s="71"/>
      <c r="C115" s="71"/>
      <c r="D115" s="106"/>
      <c r="E115" s="106"/>
      <c r="F115" s="71"/>
      <c r="G115" s="71"/>
      <c r="H115" s="71"/>
      <c r="I115" s="71"/>
      <c r="J115" s="106"/>
      <c r="K115" s="106"/>
      <c r="L115" s="106"/>
      <c r="M115" s="106"/>
      <c r="N115" s="106"/>
      <c r="O115" s="106"/>
      <c r="P115" s="106"/>
      <c r="Q115" s="106"/>
      <c r="R115" s="106"/>
      <c r="S115" s="106"/>
      <c r="T115" s="106"/>
      <c r="U115" s="106"/>
      <c r="V115" s="106"/>
      <c r="W115" s="106"/>
      <c r="X115" s="71"/>
      <c r="Y115" s="71"/>
    </row>
    <row r="116" spans="1:25">
      <c r="A116" s="71"/>
      <c r="B116" s="71"/>
      <c r="C116" s="71"/>
      <c r="D116" s="106"/>
      <c r="E116" s="106"/>
      <c r="F116" s="71"/>
      <c r="G116" s="71"/>
      <c r="H116" s="71"/>
      <c r="I116" s="71"/>
      <c r="J116" s="106"/>
      <c r="K116" s="106"/>
      <c r="L116" s="106"/>
      <c r="M116" s="106"/>
      <c r="N116" s="106"/>
      <c r="O116" s="106"/>
      <c r="P116" s="106"/>
      <c r="Q116" s="106"/>
      <c r="R116" s="106"/>
      <c r="S116" s="106"/>
      <c r="T116" s="106"/>
      <c r="U116" s="106"/>
      <c r="V116" s="106"/>
      <c r="W116" s="106"/>
      <c r="X116" s="71"/>
      <c r="Y116" s="71"/>
    </row>
    <row r="117" spans="1:25">
      <c r="A117" s="71"/>
      <c r="B117" s="71"/>
      <c r="C117" s="71"/>
      <c r="D117" s="106"/>
      <c r="E117" s="106"/>
      <c r="F117" s="71"/>
      <c r="G117" s="71"/>
      <c r="H117" s="71"/>
      <c r="I117" s="71"/>
      <c r="J117" s="106"/>
      <c r="K117" s="106"/>
      <c r="L117" s="106"/>
      <c r="M117" s="106"/>
      <c r="N117" s="106"/>
      <c r="O117" s="106"/>
      <c r="P117" s="106"/>
      <c r="Q117" s="106"/>
      <c r="R117" s="106"/>
      <c r="S117" s="106"/>
      <c r="T117" s="106"/>
      <c r="U117" s="106"/>
      <c r="V117" s="106"/>
      <c r="W117" s="106"/>
      <c r="X117" s="71"/>
      <c r="Y117" s="71"/>
    </row>
    <row r="118" spans="1:25">
      <c r="A118" s="71"/>
      <c r="B118" s="71"/>
      <c r="C118" s="71"/>
      <c r="D118" s="106"/>
      <c r="E118" s="106"/>
      <c r="F118" s="71"/>
      <c r="G118" s="71"/>
      <c r="H118" s="71"/>
      <c r="I118" s="71"/>
      <c r="J118" s="106"/>
      <c r="K118" s="106"/>
      <c r="L118" s="106"/>
      <c r="M118" s="106"/>
      <c r="N118" s="106"/>
      <c r="O118" s="106"/>
      <c r="P118" s="106"/>
      <c r="Q118" s="106"/>
      <c r="R118" s="106"/>
      <c r="S118" s="106"/>
      <c r="T118" s="106"/>
      <c r="U118" s="106"/>
      <c r="V118" s="106"/>
      <c r="W118" s="106"/>
      <c r="X118" s="71"/>
      <c r="Y118" s="71"/>
    </row>
    <row r="119" spans="1:25">
      <c r="A119" s="71"/>
      <c r="B119" s="71"/>
      <c r="C119" s="71"/>
      <c r="D119" s="106"/>
      <c r="E119" s="106"/>
      <c r="F119" s="71"/>
      <c r="G119" s="71"/>
      <c r="H119" s="71"/>
      <c r="I119" s="71"/>
      <c r="J119" s="106"/>
      <c r="K119" s="106"/>
      <c r="L119" s="106"/>
      <c r="M119" s="106"/>
      <c r="N119" s="106"/>
      <c r="O119" s="106"/>
      <c r="P119" s="106"/>
      <c r="Q119" s="106"/>
      <c r="R119" s="106"/>
      <c r="S119" s="106"/>
      <c r="T119" s="106"/>
      <c r="U119" s="106"/>
      <c r="V119" s="106"/>
      <c r="W119" s="106"/>
      <c r="X119" s="71"/>
      <c r="Y119" s="71"/>
    </row>
    <row r="120" spans="1:25">
      <c r="A120" s="71"/>
      <c r="B120" s="71"/>
      <c r="C120" s="71"/>
      <c r="D120" s="106"/>
      <c r="E120" s="106"/>
      <c r="F120" s="71"/>
      <c r="G120" s="71"/>
      <c r="H120" s="71"/>
      <c r="I120" s="71"/>
      <c r="J120" s="106"/>
      <c r="K120" s="106"/>
      <c r="L120" s="106"/>
      <c r="M120" s="106"/>
      <c r="N120" s="106"/>
      <c r="O120" s="106"/>
      <c r="P120" s="106"/>
      <c r="Q120" s="106"/>
      <c r="R120" s="106"/>
      <c r="S120" s="106"/>
      <c r="T120" s="106"/>
      <c r="U120" s="106"/>
      <c r="V120" s="106"/>
      <c r="W120" s="106"/>
      <c r="X120" s="71"/>
      <c r="Y120" s="71"/>
    </row>
    <row r="121" spans="1:25">
      <c r="A121" s="71"/>
      <c r="B121" s="71"/>
      <c r="C121" s="71"/>
      <c r="D121" s="106"/>
      <c r="E121" s="106"/>
      <c r="F121" s="71"/>
      <c r="G121" s="71"/>
      <c r="H121" s="71"/>
      <c r="I121" s="71"/>
      <c r="J121" s="106"/>
      <c r="K121" s="106"/>
      <c r="L121" s="106"/>
      <c r="M121" s="106"/>
      <c r="N121" s="106"/>
      <c r="O121" s="106"/>
      <c r="P121" s="106"/>
      <c r="Q121" s="106"/>
      <c r="R121" s="106"/>
      <c r="S121" s="106"/>
      <c r="T121" s="106"/>
      <c r="U121" s="106"/>
      <c r="V121" s="106"/>
      <c r="W121" s="106"/>
      <c r="X121" s="71"/>
      <c r="Y121" s="71"/>
    </row>
    <row r="122" spans="1:25">
      <c r="A122" s="71"/>
      <c r="B122" s="71"/>
      <c r="C122" s="71"/>
      <c r="D122" s="106"/>
      <c r="E122" s="106"/>
      <c r="F122" s="71"/>
      <c r="G122" s="71"/>
      <c r="H122" s="71"/>
      <c r="I122" s="71"/>
      <c r="J122" s="106"/>
      <c r="K122" s="106"/>
      <c r="L122" s="106"/>
      <c r="M122" s="106"/>
      <c r="N122" s="106"/>
      <c r="O122" s="106"/>
      <c r="P122" s="106"/>
      <c r="Q122" s="106"/>
      <c r="R122" s="106"/>
      <c r="S122" s="106"/>
      <c r="T122" s="106"/>
      <c r="U122" s="106"/>
      <c r="V122" s="106"/>
      <c r="W122" s="106"/>
      <c r="X122" s="71"/>
      <c r="Y122" s="71"/>
    </row>
    <row r="123" spans="1:25">
      <c r="A123" s="71"/>
      <c r="B123" s="71"/>
      <c r="C123" s="71"/>
      <c r="D123" s="106"/>
      <c r="E123" s="106"/>
      <c r="F123" s="71"/>
      <c r="G123" s="71"/>
      <c r="H123" s="71"/>
      <c r="I123" s="71"/>
      <c r="J123" s="106"/>
      <c r="K123" s="106"/>
      <c r="L123" s="106"/>
      <c r="M123" s="106"/>
      <c r="N123" s="106"/>
      <c r="O123" s="106"/>
      <c r="P123" s="106"/>
      <c r="Q123" s="106"/>
      <c r="R123" s="106"/>
      <c r="S123" s="106"/>
      <c r="T123" s="106"/>
      <c r="U123" s="106"/>
      <c r="V123" s="106"/>
      <c r="W123" s="106"/>
      <c r="X123" s="71"/>
      <c r="Y123" s="71"/>
    </row>
    <row r="124" spans="1:25">
      <c r="A124" s="71"/>
      <c r="B124" s="71"/>
      <c r="C124" s="71"/>
      <c r="D124" s="106"/>
      <c r="E124" s="106"/>
      <c r="F124" s="71"/>
      <c r="G124" s="71"/>
      <c r="H124" s="71"/>
      <c r="I124" s="71"/>
      <c r="J124" s="106"/>
      <c r="K124" s="106"/>
      <c r="L124" s="106"/>
      <c r="M124" s="106"/>
      <c r="N124" s="106"/>
      <c r="O124" s="106"/>
      <c r="P124" s="106"/>
      <c r="Q124" s="106"/>
      <c r="R124" s="106"/>
      <c r="S124" s="106"/>
      <c r="T124" s="106"/>
      <c r="U124" s="106"/>
      <c r="V124" s="106"/>
      <c r="W124" s="106"/>
      <c r="X124" s="71"/>
      <c r="Y124" s="71"/>
    </row>
    <row r="125" spans="1:25">
      <c r="A125" s="71"/>
      <c r="B125" s="71"/>
      <c r="C125" s="71"/>
      <c r="D125" s="106"/>
      <c r="E125" s="106"/>
      <c r="F125" s="71"/>
      <c r="G125" s="71"/>
      <c r="H125" s="71"/>
      <c r="I125" s="71"/>
      <c r="J125" s="106"/>
      <c r="K125" s="106"/>
      <c r="L125" s="106"/>
      <c r="M125" s="106"/>
      <c r="N125" s="106"/>
      <c r="O125" s="106"/>
      <c r="P125" s="106"/>
      <c r="Q125" s="106"/>
      <c r="R125" s="106"/>
      <c r="S125" s="106"/>
      <c r="T125" s="106"/>
      <c r="U125" s="106"/>
      <c r="V125" s="106"/>
      <c r="W125" s="106"/>
      <c r="X125" s="71"/>
      <c r="Y125" s="71"/>
    </row>
    <row r="126" spans="1:25">
      <c r="A126" s="71"/>
      <c r="B126" s="71"/>
      <c r="C126" s="71"/>
      <c r="D126" s="106"/>
      <c r="E126" s="106"/>
      <c r="F126" s="71"/>
      <c r="G126" s="71"/>
      <c r="H126" s="71"/>
      <c r="I126" s="71"/>
      <c r="J126" s="106"/>
      <c r="K126" s="106"/>
      <c r="L126" s="106"/>
      <c r="M126" s="106"/>
      <c r="N126" s="106"/>
      <c r="O126" s="106"/>
      <c r="P126" s="106"/>
      <c r="Q126" s="106"/>
      <c r="R126" s="106"/>
      <c r="S126" s="106"/>
      <c r="T126" s="106"/>
      <c r="U126" s="106"/>
      <c r="V126" s="106"/>
      <c r="W126" s="106"/>
      <c r="X126" s="71"/>
      <c r="Y126" s="71"/>
    </row>
    <row r="127" spans="1:25">
      <c r="A127" s="71"/>
      <c r="B127" s="71"/>
      <c r="C127" s="71"/>
      <c r="D127" s="106"/>
      <c r="E127" s="106"/>
      <c r="F127" s="71"/>
      <c r="G127" s="71"/>
      <c r="H127" s="71"/>
      <c r="I127" s="71"/>
      <c r="J127" s="106"/>
      <c r="K127" s="106"/>
      <c r="L127" s="106"/>
      <c r="M127" s="106"/>
      <c r="N127" s="106"/>
      <c r="O127" s="106"/>
      <c r="P127" s="106"/>
      <c r="Q127" s="106"/>
      <c r="R127" s="106"/>
      <c r="S127" s="106"/>
      <c r="T127" s="106"/>
      <c r="U127" s="106"/>
      <c r="V127" s="106"/>
      <c r="W127" s="106"/>
      <c r="X127" s="71"/>
      <c r="Y127" s="71"/>
    </row>
    <row r="128" spans="1:25">
      <c r="A128" s="71"/>
      <c r="B128" s="71"/>
      <c r="C128" s="71"/>
      <c r="D128" s="106"/>
      <c r="E128" s="106"/>
      <c r="F128" s="71"/>
      <c r="G128" s="71"/>
      <c r="H128" s="71"/>
      <c r="I128" s="71"/>
      <c r="J128" s="106"/>
      <c r="K128" s="106"/>
      <c r="L128" s="106"/>
      <c r="M128" s="106"/>
      <c r="N128" s="106"/>
      <c r="O128" s="106"/>
      <c r="P128" s="106"/>
      <c r="Q128" s="106"/>
      <c r="R128" s="106"/>
      <c r="S128" s="106"/>
      <c r="T128" s="106"/>
      <c r="U128" s="106"/>
      <c r="V128" s="106"/>
      <c r="W128" s="106"/>
      <c r="X128" s="71"/>
      <c r="Y128" s="71"/>
    </row>
    <row r="129" spans="1:25">
      <c r="A129" s="71"/>
      <c r="B129" s="71"/>
      <c r="C129" s="71"/>
      <c r="D129" s="106"/>
      <c r="E129" s="106"/>
      <c r="F129" s="71"/>
      <c r="G129" s="71"/>
      <c r="H129" s="71"/>
      <c r="I129" s="71"/>
      <c r="J129" s="106"/>
      <c r="K129" s="106"/>
      <c r="L129" s="106"/>
      <c r="M129" s="106"/>
      <c r="N129" s="106"/>
      <c r="O129" s="106"/>
      <c r="P129" s="106"/>
      <c r="Q129" s="106"/>
      <c r="R129" s="106"/>
      <c r="S129" s="106"/>
      <c r="T129" s="106"/>
      <c r="U129" s="106"/>
      <c r="V129" s="106"/>
      <c r="W129" s="106"/>
      <c r="X129" s="71"/>
      <c r="Y129" s="71"/>
    </row>
    <row r="130" spans="1:25">
      <c r="A130" s="71"/>
      <c r="B130" s="71"/>
      <c r="C130" s="71"/>
      <c r="D130" s="106"/>
      <c r="E130" s="106"/>
      <c r="F130" s="71"/>
      <c r="G130" s="71"/>
      <c r="H130" s="71"/>
      <c r="I130" s="71"/>
      <c r="J130" s="106"/>
      <c r="K130" s="106"/>
      <c r="L130" s="106"/>
      <c r="M130" s="106"/>
      <c r="N130" s="106"/>
      <c r="O130" s="106"/>
      <c r="P130" s="106"/>
      <c r="Q130" s="106"/>
      <c r="R130" s="106"/>
      <c r="S130" s="106"/>
      <c r="T130" s="106"/>
      <c r="U130" s="106"/>
      <c r="V130" s="106"/>
      <c r="W130" s="106"/>
      <c r="X130" s="71"/>
      <c r="Y130" s="71"/>
    </row>
    <row r="131" spans="1:25">
      <c r="A131" s="71"/>
      <c r="B131" s="71"/>
      <c r="C131" s="71"/>
      <c r="D131" s="106"/>
      <c r="E131" s="106"/>
      <c r="F131" s="71"/>
      <c r="G131" s="71"/>
      <c r="H131" s="71"/>
      <c r="I131" s="71"/>
      <c r="J131" s="106"/>
      <c r="K131" s="106"/>
      <c r="L131" s="106"/>
      <c r="M131" s="106"/>
      <c r="N131" s="106"/>
      <c r="O131" s="106"/>
      <c r="P131" s="106"/>
      <c r="Q131" s="106"/>
      <c r="R131" s="106"/>
      <c r="S131" s="106"/>
      <c r="T131" s="106"/>
      <c r="U131" s="106"/>
      <c r="V131" s="106"/>
      <c r="W131" s="106"/>
      <c r="X131" s="71"/>
      <c r="Y131" s="71"/>
    </row>
    <row r="132" spans="1:25">
      <c r="A132" s="71"/>
      <c r="B132" s="71"/>
      <c r="C132" s="71"/>
      <c r="D132" s="106"/>
      <c r="E132" s="106"/>
      <c r="F132" s="71"/>
      <c r="G132" s="71"/>
      <c r="H132" s="71"/>
      <c r="I132" s="71"/>
      <c r="J132" s="106"/>
      <c r="K132" s="106"/>
      <c r="L132" s="106"/>
      <c r="M132" s="106"/>
      <c r="N132" s="106"/>
      <c r="O132" s="106"/>
      <c r="P132" s="106"/>
      <c r="Q132" s="106"/>
      <c r="R132" s="106"/>
      <c r="S132" s="106"/>
      <c r="T132" s="106"/>
      <c r="U132" s="106"/>
      <c r="V132" s="106"/>
      <c r="W132" s="106"/>
      <c r="X132" s="71"/>
      <c r="Y132" s="71"/>
    </row>
    <row r="133" spans="1:25">
      <c r="A133" s="71"/>
      <c r="B133" s="71"/>
      <c r="C133" s="71"/>
      <c r="D133" s="106"/>
      <c r="E133" s="106"/>
      <c r="F133" s="71"/>
      <c r="G133" s="71"/>
      <c r="H133" s="71"/>
      <c r="I133" s="71"/>
      <c r="J133" s="106"/>
      <c r="K133" s="106"/>
      <c r="L133" s="106"/>
      <c r="M133" s="106"/>
      <c r="N133" s="106"/>
      <c r="O133" s="106"/>
      <c r="P133" s="106"/>
      <c r="Q133" s="106"/>
      <c r="R133" s="106"/>
      <c r="S133" s="106"/>
      <c r="T133" s="106"/>
      <c r="U133" s="106"/>
      <c r="V133" s="106"/>
      <c r="W133" s="106"/>
      <c r="X133" s="71"/>
      <c r="Y133" s="71"/>
    </row>
    <row r="134" spans="1:25">
      <c r="A134" s="71"/>
      <c r="B134" s="71"/>
      <c r="C134" s="71"/>
      <c r="D134" s="106"/>
      <c r="E134" s="106"/>
      <c r="F134" s="71"/>
      <c r="G134" s="71"/>
      <c r="H134" s="71"/>
      <c r="I134" s="71"/>
      <c r="J134" s="106"/>
      <c r="K134" s="106"/>
      <c r="L134" s="106"/>
      <c r="M134" s="106"/>
      <c r="N134" s="106"/>
      <c r="O134" s="106"/>
      <c r="P134" s="106"/>
      <c r="Q134" s="106"/>
      <c r="R134" s="106"/>
      <c r="S134" s="106"/>
      <c r="T134" s="106"/>
      <c r="U134" s="106"/>
      <c r="V134" s="106"/>
      <c r="W134" s="106"/>
      <c r="X134" s="71"/>
      <c r="Y134" s="71"/>
    </row>
    <row r="135" spans="1:25">
      <c r="A135" s="71"/>
      <c r="B135" s="71"/>
      <c r="C135" s="71"/>
      <c r="D135" s="106"/>
      <c r="E135" s="106"/>
      <c r="F135" s="71"/>
      <c r="G135" s="71"/>
      <c r="H135" s="71"/>
      <c r="I135" s="71"/>
      <c r="J135" s="106"/>
      <c r="K135" s="106"/>
      <c r="L135" s="106"/>
      <c r="M135" s="106"/>
      <c r="N135" s="106"/>
      <c r="O135" s="106"/>
      <c r="P135" s="106"/>
      <c r="Q135" s="106"/>
      <c r="R135" s="106"/>
      <c r="S135" s="106"/>
      <c r="T135" s="106"/>
      <c r="U135" s="106"/>
      <c r="V135" s="106"/>
      <c r="W135" s="106"/>
      <c r="X135" s="71"/>
      <c r="Y135" s="71"/>
    </row>
    <row r="136" spans="1:25">
      <c r="A136" s="71"/>
      <c r="B136" s="71"/>
      <c r="C136" s="71"/>
      <c r="D136" s="106"/>
      <c r="E136" s="106"/>
      <c r="F136" s="71"/>
      <c r="G136" s="71"/>
      <c r="H136" s="71"/>
      <c r="I136" s="71"/>
      <c r="J136" s="106"/>
      <c r="K136" s="106"/>
      <c r="L136" s="106"/>
      <c r="M136" s="106"/>
      <c r="N136" s="106"/>
      <c r="O136" s="106"/>
      <c r="P136" s="106"/>
      <c r="Q136" s="106"/>
      <c r="R136" s="106"/>
      <c r="S136" s="106"/>
      <c r="T136" s="106"/>
      <c r="U136" s="106"/>
      <c r="V136" s="106"/>
      <c r="W136" s="106"/>
      <c r="X136" s="71"/>
      <c r="Y136" s="71"/>
    </row>
    <row r="137" spans="1:25">
      <c r="A137" s="71"/>
      <c r="B137" s="71"/>
      <c r="C137" s="71"/>
      <c r="D137" s="106"/>
      <c r="E137" s="106"/>
      <c r="F137" s="71"/>
      <c r="G137" s="71"/>
      <c r="H137" s="71"/>
      <c r="I137" s="71"/>
      <c r="J137" s="106"/>
      <c r="K137" s="106"/>
      <c r="L137" s="106"/>
      <c r="M137" s="106"/>
      <c r="N137" s="106"/>
      <c r="O137" s="106"/>
      <c r="P137" s="106"/>
      <c r="Q137" s="106"/>
      <c r="R137" s="106"/>
      <c r="S137" s="106"/>
      <c r="T137" s="106"/>
      <c r="U137" s="106"/>
      <c r="V137" s="106"/>
      <c r="W137" s="106"/>
      <c r="X137" s="71"/>
      <c r="Y137" s="71"/>
    </row>
    <row r="138" spans="1:25">
      <c r="A138" s="71"/>
      <c r="B138" s="71"/>
      <c r="C138" s="71"/>
      <c r="D138" s="106"/>
      <c r="E138" s="106"/>
      <c r="F138" s="71"/>
      <c r="G138" s="71"/>
      <c r="H138" s="71"/>
      <c r="I138" s="71"/>
      <c r="J138" s="106"/>
      <c r="K138" s="106"/>
      <c r="L138" s="106"/>
      <c r="M138" s="106"/>
      <c r="N138" s="106"/>
      <c r="O138" s="106"/>
      <c r="P138" s="106"/>
      <c r="Q138" s="106"/>
      <c r="R138" s="106"/>
      <c r="S138" s="106"/>
      <c r="T138" s="106"/>
      <c r="U138" s="106"/>
      <c r="V138" s="106"/>
      <c r="W138" s="106"/>
      <c r="X138" s="71"/>
      <c r="Y138" s="71"/>
    </row>
    <row r="139" spans="1:25">
      <c r="A139" s="71"/>
      <c r="B139" s="71"/>
      <c r="C139" s="71"/>
      <c r="D139" s="106"/>
      <c r="E139" s="106"/>
      <c r="F139" s="71"/>
      <c r="G139" s="71"/>
      <c r="H139" s="71"/>
      <c r="I139" s="71"/>
      <c r="J139" s="106"/>
      <c r="K139" s="106"/>
      <c r="L139" s="106"/>
      <c r="M139" s="106"/>
      <c r="N139" s="106"/>
      <c r="O139" s="106"/>
      <c r="P139" s="106"/>
      <c r="Q139" s="106"/>
      <c r="R139" s="106"/>
      <c r="S139" s="106"/>
      <c r="T139" s="106"/>
      <c r="U139" s="106"/>
      <c r="V139" s="106"/>
      <c r="W139" s="106"/>
      <c r="X139" s="71"/>
      <c r="Y139" s="71"/>
    </row>
    <row r="140" spans="1:25">
      <c r="A140" s="71"/>
      <c r="B140" s="71"/>
      <c r="C140" s="71"/>
      <c r="D140" s="106"/>
      <c r="E140" s="106"/>
      <c r="F140" s="71"/>
      <c r="G140" s="71"/>
      <c r="H140" s="71"/>
      <c r="I140" s="71"/>
      <c r="J140" s="106"/>
      <c r="K140" s="106"/>
      <c r="L140" s="106"/>
      <c r="M140" s="106"/>
      <c r="N140" s="106"/>
      <c r="O140" s="106"/>
      <c r="P140" s="106"/>
      <c r="Q140" s="106"/>
      <c r="R140" s="106"/>
      <c r="S140" s="106"/>
      <c r="T140" s="106"/>
      <c r="U140" s="106"/>
      <c r="V140" s="106"/>
      <c r="W140" s="106"/>
      <c r="X140" s="71"/>
      <c r="Y140" s="71"/>
    </row>
    <row r="141" spans="1:25">
      <c r="A141" s="71"/>
      <c r="B141" s="71"/>
      <c r="C141" s="71"/>
      <c r="D141" s="106"/>
      <c r="E141" s="106"/>
      <c r="F141" s="71"/>
      <c r="G141" s="71"/>
      <c r="H141" s="71"/>
      <c r="I141" s="71"/>
      <c r="J141" s="106"/>
      <c r="K141" s="106"/>
      <c r="L141" s="106"/>
      <c r="M141" s="106"/>
      <c r="N141" s="106"/>
      <c r="O141" s="106"/>
      <c r="P141" s="106"/>
      <c r="Q141" s="106"/>
      <c r="R141" s="106"/>
      <c r="S141" s="106"/>
      <c r="T141" s="106"/>
      <c r="U141" s="106"/>
      <c r="V141" s="106"/>
      <c r="W141" s="106"/>
      <c r="X141" s="71"/>
      <c r="Y141" s="71"/>
    </row>
    <row r="142" spans="1:25">
      <c r="A142" s="71"/>
      <c r="B142" s="71"/>
      <c r="C142" s="71"/>
      <c r="D142" s="106"/>
      <c r="E142" s="106"/>
      <c r="F142" s="71"/>
      <c r="G142" s="71"/>
      <c r="H142" s="71"/>
      <c r="I142" s="71"/>
      <c r="J142" s="106"/>
      <c r="K142" s="106"/>
      <c r="L142" s="106"/>
      <c r="M142" s="106"/>
      <c r="N142" s="106"/>
      <c r="O142" s="106"/>
      <c r="P142" s="106"/>
      <c r="Q142" s="106"/>
      <c r="R142" s="106"/>
      <c r="S142" s="106"/>
      <c r="T142" s="106"/>
      <c r="U142" s="106"/>
      <c r="V142" s="106"/>
      <c r="W142" s="106"/>
      <c r="X142" s="71"/>
      <c r="Y142" s="71"/>
    </row>
    <row r="143" spans="1:25">
      <c r="A143" s="71"/>
      <c r="B143" s="71"/>
      <c r="C143" s="71"/>
      <c r="D143" s="106"/>
      <c r="E143" s="106"/>
      <c r="F143" s="71"/>
      <c r="G143" s="71"/>
      <c r="H143" s="71"/>
      <c r="I143" s="71"/>
      <c r="J143" s="106"/>
      <c r="K143" s="106"/>
      <c r="L143" s="106"/>
      <c r="M143" s="106"/>
      <c r="N143" s="106"/>
      <c r="O143" s="106"/>
      <c r="P143" s="106"/>
      <c r="Q143" s="106"/>
      <c r="R143" s="106"/>
      <c r="S143" s="106"/>
      <c r="T143" s="106"/>
      <c r="U143" s="106"/>
      <c r="V143" s="106"/>
      <c r="W143" s="106"/>
      <c r="X143" s="71"/>
      <c r="Y143" s="71"/>
    </row>
    <row r="144" spans="1:25">
      <c r="A144" s="71"/>
      <c r="B144" s="71"/>
      <c r="C144" s="71"/>
      <c r="D144" s="106"/>
      <c r="E144" s="106"/>
      <c r="F144" s="71"/>
      <c r="G144" s="71"/>
      <c r="H144" s="71"/>
      <c r="I144" s="71"/>
      <c r="J144" s="106"/>
      <c r="K144" s="106"/>
      <c r="L144" s="106"/>
      <c r="M144" s="106"/>
      <c r="N144" s="106"/>
      <c r="O144" s="106"/>
      <c r="P144" s="106"/>
      <c r="Q144" s="106"/>
      <c r="R144" s="106"/>
      <c r="S144" s="106"/>
      <c r="T144" s="106"/>
      <c r="U144" s="106"/>
      <c r="V144" s="106"/>
      <c r="W144" s="106"/>
      <c r="X144" s="71"/>
      <c r="Y144" s="71"/>
    </row>
    <row r="145" spans="1:25">
      <c r="A145" s="71"/>
      <c r="B145" s="71"/>
      <c r="C145" s="71"/>
      <c r="D145" s="106"/>
      <c r="E145" s="106"/>
      <c r="F145" s="71"/>
      <c r="G145" s="71"/>
      <c r="H145" s="71"/>
      <c r="I145" s="71"/>
      <c r="J145" s="106"/>
      <c r="K145" s="106"/>
      <c r="L145" s="106"/>
      <c r="M145" s="106"/>
      <c r="N145" s="106"/>
      <c r="O145" s="106"/>
      <c r="P145" s="106"/>
      <c r="Q145" s="106"/>
      <c r="R145" s="106"/>
      <c r="S145" s="106"/>
      <c r="T145" s="106"/>
      <c r="U145" s="106"/>
      <c r="V145" s="106"/>
      <c r="W145" s="106"/>
      <c r="X145" s="71"/>
      <c r="Y145" s="71"/>
    </row>
    <row r="146" spans="1:25">
      <c r="A146" s="71"/>
      <c r="B146" s="71"/>
      <c r="C146" s="71"/>
      <c r="D146" s="106"/>
      <c r="E146" s="106"/>
      <c r="F146" s="71"/>
      <c r="G146" s="71"/>
      <c r="H146" s="71"/>
      <c r="I146" s="71"/>
      <c r="J146" s="106"/>
      <c r="K146" s="106"/>
      <c r="L146" s="106"/>
      <c r="M146" s="106"/>
      <c r="N146" s="106"/>
      <c r="O146" s="106"/>
      <c r="P146" s="106"/>
      <c r="Q146" s="106"/>
      <c r="R146" s="106"/>
      <c r="S146" s="106"/>
      <c r="T146" s="106"/>
      <c r="U146" s="106"/>
      <c r="V146" s="106"/>
      <c r="W146" s="106"/>
      <c r="X146" s="71"/>
      <c r="Y146" s="71"/>
    </row>
    <row r="147" spans="1:25">
      <c r="A147" s="71"/>
      <c r="B147" s="71"/>
      <c r="C147" s="71"/>
      <c r="D147" s="106"/>
      <c r="E147" s="106"/>
      <c r="F147" s="71"/>
      <c r="G147" s="71"/>
      <c r="H147" s="71"/>
      <c r="I147" s="71"/>
      <c r="J147" s="106"/>
      <c r="K147" s="106"/>
      <c r="L147" s="106"/>
      <c r="M147" s="106"/>
      <c r="N147" s="106"/>
      <c r="O147" s="106"/>
      <c r="P147" s="106"/>
      <c r="Q147" s="106"/>
      <c r="R147" s="106"/>
      <c r="S147" s="106"/>
      <c r="T147" s="106"/>
      <c r="U147" s="106"/>
      <c r="V147" s="106"/>
      <c r="W147" s="106"/>
      <c r="X147" s="71"/>
      <c r="Y147" s="71"/>
    </row>
    <row r="148" spans="1:25">
      <c r="A148" s="71"/>
      <c r="B148" s="71"/>
      <c r="C148" s="71"/>
      <c r="D148" s="106"/>
      <c r="E148" s="106"/>
      <c r="F148" s="71"/>
      <c r="G148" s="71"/>
      <c r="H148" s="71"/>
      <c r="I148" s="71"/>
      <c r="J148" s="106"/>
      <c r="K148" s="106"/>
      <c r="L148" s="106"/>
      <c r="M148" s="106"/>
      <c r="N148" s="106"/>
      <c r="O148" s="106"/>
      <c r="P148" s="106"/>
      <c r="Q148" s="106"/>
      <c r="R148" s="106"/>
      <c r="S148" s="106"/>
      <c r="T148" s="106"/>
      <c r="U148" s="106"/>
      <c r="V148" s="106"/>
      <c r="W148" s="106"/>
      <c r="X148" s="71"/>
      <c r="Y148" s="71"/>
    </row>
    <row r="149" spans="1:25">
      <c r="A149" s="71"/>
      <c r="B149" s="71"/>
      <c r="C149" s="71"/>
      <c r="D149" s="106"/>
      <c r="E149" s="106"/>
      <c r="F149" s="71"/>
      <c r="G149" s="71"/>
      <c r="H149" s="71"/>
      <c r="I149" s="71"/>
      <c r="J149" s="106"/>
      <c r="K149" s="106"/>
      <c r="L149" s="106"/>
      <c r="M149" s="106"/>
      <c r="N149" s="106"/>
      <c r="O149" s="106"/>
      <c r="P149" s="106"/>
      <c r="Q149" s="106"/>
      <c r="R149" s="106"/>
      <c r="S149" s="106"/>
      <c r="T149" s="106"/>
      <c r="U149" s="106"/>
      <c r="V149" s="106"/>
      <c r="W149" s="106"/>
      <c r="X149" s="71"/>
      <c r="Y149" s="71"/>
    </row>
    <row r="150" spans="1:25">
      <c r="A150" s="71"/>
      <c r="B150" s="71"/>
      <c r="C150" s="71"/>
      <c r="D150" s="106"/>
      <c r="E150" s="106"/>
      <c r="F150" s="71"/>
      <c r="G150" s="71"/>
      <c r="H150" s="71"/>
      <c r="I150" s="71"/>
      <c r="J150" s="106"/>
      <c r="K150" s="106"/>
      <c r="L150" s="106"/>
      <c r="M150" s="106"/>
      <c r="N150" s="106"/>
      <c r="O150" s="106"/>
      <c r="P150" s="106"/>
      <c r="Q150" s="106"/>
      <c r="R150" s="106"/>
      <c r="S150" s="106"/>
      <c r="T150" s="106"/>
      <c r="U150" s="106"/>
      <c r="V150" s="106"/>
      <c r="W150" s="106"/>
      <c r="X150" s="71"/>
      <c r="Y150" s="71"/>
    </row>
    <row r="151" spans="1:25">
      <c r="A151" s="71"/>
      <c r="B151" s="71"/>
      <c r="C151" s="71"/>
      <c r="D151" s="106"/>
      <c r="E151" s="106"/>
      <c r="F151" s="71"/>
      <c r="G151" s="71"/>
      <c r="H151" s="71"/>
      <c r="I151" s="71"/>
      <c r="J151" s="106"/>
      <c r="K151" s="106"/>
      <c r="L151" s="106"/>
      <c r="M151" s="106"/>
      <c r="N151" s="106"/>
      <c r="O151" s="106"/>
      <c r="P151" s="106"/>
      <c r="Q151" s="106"/>
      <c r="R151" s="106"/>
      <c r="S151" s="106"/>
      <c r="T151" s="106"/>
      <c r="U151" s="106"/>
      <c r="V151" s="106"/>
      <c r="W151" s="106"/>
      <c r="X151" s="71"/>
      <c r="Y151" s="71"/>
    </row>
    <row r="152" spans="1:25">
      <c r="A152" s="71"/>
      <c r="B152" s="71"/>
      <c r="C152" s="71"/>
      <c r="D152" s="106"/>
      <c r="E152" s="106"/>
      <c r="F152" s="71"/>
      <c r="G152" s="71"/>
      <c r="H152" s="71"/>
      <c r="I152" s="71"/>
      <c r="J152" s="106"/>
      <c r="K152" s="106"/>
      <c r="L152" s="106"/>
      <c r="M152" s="106"/>
      <c r="N152" s="106"/>
      <c r="O152" s="106"/>
      <c r="P152" s="106"/>
      <c r="Q152" s="106"/>
      <c r="R152" s="106"/>
      <c r="S152" s="106"/>
      <c r="T152" s="106"/>
      <c r="U152" s="106"/>
      <c r="V152" s="106"/>
      <c r="W152" s="106"/>
      <c r="X152" s="71"/>
      <c r="Y152" s="71"/>
    </row>
    <row r="153" spans="1:25">
      <c r="A153" s="71"/>
      <c r="B153" s="71"/>
      <c r="C153" s="71"/>
      <c r="D153" s="106"/>
      <c r="E153" s="106"/>
      <c r="F153" s="71"/>
      <c r="G153" s="71"/>
      <c r="H153" s="71"/>
      <c r="I153" s="71"/>
      <c r="J153" s="106"/>
      <c r="K153" s="106"/>
      <c r="L153" s="106"/>
      <c r="M153" s="106"/>
      <c r="N153" s="106"/>
      <c r="O153" s="106"/>
      <c r="P153" s="106"/>
      <c r="Q153" s="106"/>
      <c r="R153" s="106"/>
      <c r="S153" s="106"/>
      <c r="T153" s="106"/>
      <c r="U153" s="106"/>
      <c r="V153" s="106"/>
      <c r="W153" s="106"/>
      <c r="X153" s="71"/>
      <c r="Y153" s="71"/>
    </row>
    <row r="154" spans="1:25">
      <c r="A154" s="71"/>
      <c r="B154" s="71"/>
      <c r="C154" s="71"/>
      <c r="D154" s="106"/>
      <c r="E154" s="106"/>
      <c r="F154" s="71"/>
      <c r="G154" s="71"/>
      <c r="H154" s="71"/>
      <c r="I154" s="71"/>
      <c r="J154" s="106"/>
      <c r="K154" s="106"/>
      <c r="L154" s="106"/>
      <c r="M154" s="106"/>
      <c r="N154" s="106"/>
      <c r="O154" s="106"/>
      <c r="P154" s="106"/>
      <c r="Q154" s="106"/>
      <c r="R154" s="106"/>
      <c r="S154" s="106"/>
      <c r="T154" s="106"/>
      <c r="U154" s="106"/>
      <c r="V154" s="106"/>
      <c r="W154" s="106"/>
      <c r="X154" s="71"/>
      <c r="Y154" s="71"/>
    </row>
    <row r="155" spans="1:25">
      <c r="A155" s="71"/>
      <c r="B155" s="71"/>
      <c r="C155" s="71"/>
      <c r="D155" s="106"/>
      <c r="E155" s="106"/>
      <c r="F155" s="71"/>
      <c r="G155" s="71"/>
      <c r="H155" s="71"/>
      <c r="I155" s="71"/>
      <c r="J155" s="106"/>
      <c r="K155" s="106"/>
      <c r="L155" s="106"/>
      <c r="M155" s="106"/>
      <c r="N155" s="106"/>
      <c r="O155" s="106"/>
      <c r="P155" s="106"/>
      <c r="Q155" s="106"/>
      <c r="R155" s="106"/>
      <c r="S155" s="106"/>
      <c r="T155" s="106"/>
      <c r="U155" s="106"/>
      <c r="V155" s="106"/>
      <c r="W155" s="106"/>
      <c r="X155" s="71"/>
      <c r="Y155" s="71"/>
    </row>
    <row r="156" spans="1:25">
      <c r="A156" s="71"/>
      <c r="B156" s="71"/>
      <c r="C156" s="71"/>
      <c r="D156" s="106"/>
      <c r="E156" s="106"/>
      <c r="F156" s="71"/>
      <c r="G156" s="71"/>
      <c r="H156" s="71"/>
      <c r="I156" s="71"/>
      <c r="J156" s="106"/>
      <c r="K156" s="106"/>
      <c r="L156" s="106"/>
      <c r="M156" s="106"/>
      <c r="N156" s="106"/>
      <c r="O156" s="106"/>
      <c r="P156" s="106"/>
      <c r="Q156" s="106"/>
      <c r="R156" s="106"/>
      <c r="S156" s="106"/>
      <c r="T156" s="106"/>
      <c r="U156" s="106"/>
      <c r="V156" s="106"/>
      <c r="W156" s="106"/>
      <c r="X156" s="71"/>
      <c r="Y156" s="71"/>
    </row>
    <row r="157" spans="1:25">
      <c r="A157" s="71"/>
      <c r="B157" s="71"/>
      <c r="C157" s="71"/>
      <c r="D157" s="106"/>
      <c r="E157" s="106"/>
      <c r="F157" s="71"/>
      <c r="G157" s="71"/>
      <c r="H157" s="71"/>
      <c r="I157" s="71"/>
      <c r="J157" s="106"/>
      <c r="K157" s="106"/>
      <c r="L157" s="106"/>
      <c r="M157" s="106"/>
      <c r="N157" s="106"/>
      <c r="O157" s="106"/>
      <c r="P157" s="106"/>
      <c r="Q157" s="106"/>
      <c r="R157" s="106"/>
      <c r="S157" s="106"/>
      <c r="T157" s="106"/>
      <c r="U157" s="106"/>
      <c r="V157" s="106"/>
      <c r="W157" s="106"/>
      <c r="X157" s="71"/>
      <c r="Y157" s="71"/>
    </row>
    <row r="158" spans="1:25">
      <c r="A158" s="71"/>
      <c r="B158" s="71"/>
      <c r="C158" s="71"/>
      <c r="D158" s="106"/>
      <c r="E158" s="106"/>
      <c r="F158" s="71"/>
      <c r="G158" s="71"/>
      <c r="H158" s="71"/>
      <c r="I158" s="71"/>
      <c r="J158" s="106"/>
      <c r="K158" s="106"/>
      <c r="L158" s="106"/>
      <c r="M158" s="106"/>
      <c r="N158" s="106"/>
      <c r="O158" s="106"/>
      <c r="P158" s="106"/>
      <c r="Q158" s="106"/>
      <c r="R158" s="106"/>
      <c r="S158" s="106"/>
      <c r="T158" s="106"/>
      <c r="U158" s="106"/>
      <c r="V158" s="106"/>
      <c r="W158" s="106"/>
      <c r="X158" s="71"/>
      <c r="Y158" s="71"/>
    </row>
    <row r="159" spans="1:25">
      <c r="A159" s="71"/>
      <c r="B159" s="71"/>
      <c r="C159" s="71"/>
      <c r="D159" s="106"/>
      <c r="E159" s="106"/>
      <c r="F159" s="71"/>
      <c r="G159" s="71"/>
      <c r="H159" s="71"/>
      <c r="I159" s="71"/>
      <c r="J159" s="106"/>
      <c r="K159" s="106"/>
      <c r="L159" s="106"/>
      <c r="M159" s="106"/>
      <c r="N159" s="106"/>
      <c r="O159" s="106"/>
      <c r="P159" s="106"/>
      <c r="Q159" s="106"/>
      <c r="R159" s="106"/>
      <c r="S159" s="106"/>
      <c r="T159" s="106"/>
      <c r="U159" s="106"/>
      <c r="V159" s="106"/>
      <c r="W159" s="106"/>
      <c r="X159" s="71"/>
      <c r="Y159" s="71"/>
    </row>
    <row r="160" spans="1:25">
      <c r="A160" s="71"/>
      <c r="B160" s="71"/>
      <c r="C160" s="71"/>
      <c r="D160" s="106"/>
      <c r="E160" s="106"/>
      <c r="F160" s="71"/>
      <c r="G160" s="71"/>
      <c r="H160" s="71"/>
      <c r="I160" s="71"/>
      <c r="J160" s="106"/>
      <c r="K160" s="106"/>
      <c r="L160" s="106"/>
      <c r="M160" s="106"/>
      <c r="N160" s="106"/>
      <c r="O160" s="106"/>
      <c r="P160" s="106"/>
      <c r="Q160" s="106"/>
      <c r="R160" s="106"/>
      <c r="S160" s="106"/>
      <c r="T160" s="106"/>
      <c r="U160" s="106"/>
      <c r="V160" s="106"/>
      <c r="W160" s="106"/>
      <c r="X160" s="71"/>
      <c r="Y160" s="71"/>
    </row>
    <row r="161" spans="1:25">
      <c r="A161" s="71"/>
      <c r="B161" s="71"/>
      <c r="C161" s="71"/>
      <c r="D161" s="106"/>
      <c r="E161" s="106"/>
      <c r="F161" s="71"/>
      <c r="G161" s="71"/>
      <c r="H161" s="71"/>
      <c r="I161" s="71"/>
      <c r="J161" s="106"/>
      <c r="K161" s="106"/>
      <c r="L161" s="106"/>
      <c r="M161" s="106"/>
      <c r="N161" s="106"/>
      <c r="O161" s="106"/>
      <c r="P161" s="106"/>
      <c r="Q161" s="106"/>
      <c r="R161" s="106"/>
      <c r="S161" s="106"/>
      <c r="T161" s="106"/>
      <c r="U161" s="106"/>
      <c r="V161" s="106"/>
      <c r="W161" s="106"/>
      <c r="X161" s="71"/>
      <c r="Y161" s="71"/>
    </row>
    <row r="162" spans="1:25">
      <c r="A162" s="71"/>
      <c r="B162" s="71"/>
      <c r="C162" s="71"/>
      <c r="D162" s="106"/>
      <c r="E162" s="106"/>
      <c r="F162" s="71"/>
      <c r="G162" s="71"/>
      <c r="H162" s="71"/>
      <c r="I162" s="71"/>
      <c r="J162" s="106"/>
      <c r="K162" s="106"/>
      <c r="L162" s="106"/>
      <c r="M162" s="106"/>
      <c r="N162" s="106"/>
      <c r="O162" s="106"/>
      <c r="P162" s="106"/>
      <c r="Q162" s="106"/>
      <c r="R162" s="106"/>
      <c r="S162" s="106"/>
      <c r="T162" s="106"/>
      <c r="U162" s="106"/>
      <c r="V162" s="106"/>
      <c r="W162" s="106"/>
      <c r="X162" s="71"/>
      <c r="Y162" s="71"/>
    </row>
    <row r="163" spans="1:25">
      <c r="A163" s="71"/>
      <c r="B163" s="71"/>
      <c r="C163" s="71"/>
      <c r="D163" s="106"/>
      <c r="E163" s="106"/>
      <c r="F163" s="71"/>
      <c r="G163" s="71"/>
      <c r="H163" s="71"/>
      <c r="I163" s="71"/>
      <c r="J163" s="106"/>
      <c r="K163" s="106"/>
      <c r="L163" s="106"/>
      <c r="M163" s="106"/>
      <c r="N163" s="106"/>
      <c r="O163" s="106"/>
      <c r="P163" s="106"/>
      <c r="Q163" s="106"/>
      <c r="R163" s="106"/>
      <c r="S163" s="106"/>
      <c r="T163" s="106"/>
      <c r="U163" s="106"/>
      <c r="V163" s="106"/>
      <c r="W163" s="106"/>
      <c r="X163" s="71"/>
      <c r="Y163" s="71"/>
    </row>
    <row r="164" spans="1:25">
      <c r="A164" s="71"/>
      <c r="B164" s="71"/>
      <c r="C164" s="71"/>
      <c r="D164" s="106"/>
      <c r="E164" s="106"/>
      <c r="F164" s="71"/>
      <c r="G164" s="71"/>
      <c r="H164" s="71"/>
      <c r="I164" s="71"/>
      <c r="J164" s="106"/>
      <c r="K164" s="106"/>
      <c r="L164" s="106"/>
      <c r="M164" s="106"/>
      <c r="N164" s="106"/>
      <c r="O164" s="106"/>
      <c r="P164" s="106"/>
      <c r="Q164" s="106"/>
      <c r="R164" s="106"/>
      <c r="S164" s="106"/>
      <c r="T164" s="106"/>
      <c r="U164" s="106"/>
      <c r="V164" s="106"/>
      <c r="W164" s="106"/>
      <c r="X164" s="71"/>
      <c r="Y164" s="71"/>
    </row>
    <row r="165" spans="1:25">
      <c r="A165" s="71"/>
      <c r="B165" s="71"/>
      <c r="C165" s="71"/>
      <c r="D165" s="106"/>
      <c r="E165" s="106"/>
      <c r="F165" s="71"/>
      <c r="G165" s="71"/>
      <c r="H165" s="71"/>
      <c r="I165" s="71"/>
      <c r="J165" s="106"/>
      <c r="K165" s="106"/>
      <c r="L165" s="106"/>
      <c r="M165" s="106"/>
      <c r="N165" s="106"/>
      <c r="O165" s="106"/>
      <c r="P165" s="106"/>
      <c r="Q165" s="106"/>
      <c r="R165" s="106"/>
      <c r="S165" s="106"/>
      <c r="T165" s="106"/>
      <c r="U165" s="106"/>
      <c r="V165" s="106"/>
      <c r="W165" s="106"/>
      <c r="X165" s="71"/>
      <c r="Y165" s="71"/>
    </row>
    <row r="166" spans="1:25">
      <c r="A166" s="71"/>
      <c r="B166" s="71"/>
      <c r="C166" s="71"/>
      <c r="D166" s="106"/>
      <c r="E166" s="106"/>
      <c r="F166" s="71"/>
      <c r="G166" s="71"/>
      <c r="H166" s="71"/>
      <c r="I166" s="71"/>
      <c r="J166" s="106"/>
      <c r="K166" s="106"/>
      <c r="L166" s="106"/>
      <c r="M166" s="106"/>
      <c r="N166" s="106"/>
      <c r="O166" s="106"/>
      <c r="P166" s="106"/>
      <c r="Q166" s="106"/>
      <c r="R166" s="106"/>
      <c r="S166" s="106"/>
      <c r="T166" s="106"/>
      <c r="U166" s="106"/>
      <c r="V166" s="106"/>
      <c r="W166" s="106"/>
      <c r="X166" s="71"/>
      <c r="Y166" s="71"/>
    </row>
    <row r="167" spans="1:25">
      <c r="A167" s="71"/>
      <c r="B167" s="71"/>
      <c r="C167" s="71"/>
      <c r="D167" s="106"/>
      <c r="E167" s="106"/>
      <c r="F167" s="71"/>
      <c r="G167" s="71"/>
      <c r="H167" s="71"/>
      <c r="I167" s="71"/>
      <c r="J167" s="106"/>
      <c r="K167" s="106"/>
      <c r="L167" s="106"/>
      <c r="M167" s="106"/>
      <c r="N167" s="106"/>
      <c r="O167" s="106"/>
      <c r="P167" s="106"/>
      <c r="Q167" s="106"/>
      <c r="R167" s="106"/>
      <c r="S167" s="106"/>
      <c r="T167" s="106"/>
      <c r="U167" s="106"/>
      <c r="V167" s="106"/>
      <c r="W167" s="106"/>
      <c r="X167" s="71"/>
      <c r="Y167" s="71"/>
    </row>
    <row r="168" spans="1:25">
      <c r="A168" s="71"/>
      <c r="B168" s="71"/>
      <c r="C168" s="71"/>
      <c r="D168" s="106"/>
      <c r="E168" s="106"/>
      <c r="F168" s="71"/>
      <c r="G168" s="71"/>
      <c r="H168" s="71"/>
      <c r="I168" s="71"/>
      <c r="J168" s="106"/>
      <c r="K168" s="106"/>
      <c r="L168" s="106"/>
      <c r="M168" s="106"/>
      <c r="N168" s="106"/>
      <c r="O168" s="106"/>
      <c r="P168" s="106"/>
      <c r="Q168" s="106"/>
      <c r="R168" s="106"/>
      <c r="S168" s="106"/>
      <c r="T168" s="106"/>
      <c r="U168" s="106"/>
      <c r="V168" s="106"/>
      <c r="W168" s="106"/>
      <c r="X168" s="71"/>
      <c r="Y168" s="71"/>
    </row>
    <row r="169" spans="1:25">
      <c r="A169" s="71"/>
      <c r="B169" s="71"/>
      <c r="C169" s="71"/>
      <c r="D169" s="106"/>
      <c r="E169" s="106"/>
      <c r="F169" s="71"/>
      <c r="G169" s="71"/>
      <c r="H169" s="71"/>
      <c r="I169" s="71"/>
      <c r="J169" s="106"/>
      <c r="K169" s="106"/>
      <c r="L169" s="106"/>
      <c r="M169" s="106"/>
      <c r="N169" s="106"/>
      <c r="O169" s="106"/>
      <c r="P169" s="106"/>
      <c r="Q169" s="106"/>
      <c r="R169" s="106"/>
      <c r="S169" s="106"/>
      <c r="T169" s="106"/>
      <c r="U169" s="106"/>
      <c r="V169" s="106"/>
      <c r="W169" s="106"/>
      <c r="X169" s="71"/>
      <c r="Y169" s="71"/>
    </row>
    <row r="170" spans="1:25">
      <c r="A170" s="71"/>
      <c r="B170" s="71"/>
      <c r="C170" s="71"/>
      <c r="D170" s="106"/>
      <c r="E170" s="106"/>
      <c r="F170" s="71"/>
      <c r="G170" s="71"/>
      <c r="H170" s="71"/>
      <c r="I170" s="71"/>
      <c r="J170" s="106"/>
      <c r="K170" s="106"/>
      <c r="L170" s="106"/>
      <c r="M170" s="106"/>
      <c r="N170" s="106"/>
      <c r="O170" s="106"/>
      <c r="P170" s="106"/>
      <c r="Q170" s="106"/>
      <c r="R170" s="106"/>
      <c r="S170" s="106"/>
      <c r="T170" s="106"/>
      <c r="U170" s="106"/>
      <c r="V170" s="106"/>
      <c r="W170" s="106"/>
      <c r="X170" s="71"/>
      <c r="Y170" s="71"/>
    </row>
    <row r="171" spans="1:25">
      <c r="A171" s="71"/>
      <c r="B171" s="71"/>
      <c r="C171" s="71"/>
      <c r="D171" s="106"/>
      <c r="E171" s="106"/>
      <c r="F171" s="71"/>
      <c r="G171" s="71"/>
      <c r="H171" s="71"/>
      <c r="I171" s="71"/>
      <c r="J171" s="106"/>
      <c r="K171" s="106"/>
      <c r="L171" s="106"/>
      <c r="M171" s="106"/>
      <c r="N171" s="106"/>
      <c r="O171" s="106"/>
      <c r="P171" s="106"/>
      <c r="Q171" s="106"/>
      <c r="R171" s="106"/>
      <c r="S171" s="106"/>
      <c r="T171" s="106"/>
      <c r="U171" s="106"/>
      <c r="V171" s="106"/>
      <c r="W171" s="106"/>
      <c r="X171" s="71"/>
      <c r="Y171" s="71"/>
    </row>
    <row r="172" spans="1:25">
      <c r="A172" s="71"/>
      <c r="B172" s="71"/>
      <c r="C172" s="71"/>
      <c r="D172" s="106"/>
      <c r="E172" s="106"/>
      <c r="F172" s="71"/>
      <c r="G172" s="71"/>
      <c r="H172" s="71"/>
      <c r="I172" s="71"/>
      <c r="J172" s="106"/>
      <c r="K172" s="106"/>
      <c r="L172" s="106"/>
      <c r="M172" s="106"/>
      <c r="N172" s="106"/>
      <c r="O172" s="106"/>
      <c r="P172" s="106"/>
      <c r="Q172" s="106"/>
      <c r="R172" s="106"/>
      <c r="S172" s="106"/>
      <c r="T172" s="106"/>
      <c r="U172" s="106"/>
      <c r="V172" s="106"/>
      <c r="W172" s="106"/>
      <c r="X172" s="71"/>
      <c r="Y172" s="71"/>
    </row>
    <row r="173" spans="1:25">
      <c r="A173" s="71"/>
      <c r="B173" s="71"/>
      <c r="C173" s="71"/>
      <c r="D173" s="106"/>
      <c r="E173" s="106"/>
      <c r="F173" s="71"/>
      <c r="G173" s="71"/>
      <c r="H173" s="71"/>
      <c r="I173" s="71"/>
      <c r="J173" s="106"/>
      <c r="K173" s="106"/>
      <c r="L173" s="106"/>
      <c r="M173" s="106"/>
      <c r="N173" s="106"/>
      <c r="O173" s="106"/>
      <c r="P173" s="106"/>
      <c r="Q173" s="106"/>
      <c r="R173" s="106"/>
      <c r="S173" s="106"/>
      <c r="T173" s="106"/>
      <c r="U173" s="106"/>
      <c r="V173" s="106"/>
      <c r="W173" s="106"/>
      <c r="X173" s="71"/>
      <c r="Y173" s="71"/>
    </row>
    <row r="174" spans="1:25">
      <c r="A174" s="71"/>
      <c r="B174" s="71"/>
      <c r="C174" s="71"/>
      <c r="D174" s="106"/>
      <c r="E174" s="106"/>
      <c r="F174" s="71"/>
      <c r="G174" s="71"/>
      <c r="H174" s="71"/>
      <c r="I174" s="71"/>
      <c r="J174" s="106"/>
      <c r="K174" s="106"/>
      <c r="L174" s="106"/>
      <c r="M174" s="106"/>
      <c r="N174" s="106"/>
      <c r="O174" s="106"/>
      <c r="P174" s="106"/>
      <c r="Q174" s="106"/>
      <c r="R174" s="106"/>
      <c r="S174" s="106"/>
      <c r="T174" s="106"/>
      <c r="U174" s="106"/>
      <c r="V174" s="106"/>
      <c r="W174" s="106"/>
      <c r="X174" s="71"/>
      <c r="Y174" s="71"/>
    </row>
    <row r="175" spans="1:25">
      <c r="A175" s="71"/>
      <c r="B175" s="71"/>
      <c r="C175" s="71"/>
      <c r="D175" s="106"/>
      <c r="E175" s="106"/>
      <c r="F175" s="71"/>
      <c r="G175" s="71"/>
      <c r="H175" s="71"/>
      <c r="I175" s="71"/>
      <c r="J175" s="106"/>
      <c r="K175" s="106"/>
      <c r="L175" s="106"/>
      <c r="M175" s="106"/>
      <c r="N175" s="106"/>
      <c r="O175" s="106"/>
      <c r="P175" s="106"/>
      <c r="Q175" s="106"/>
      <c r="R175" s="106"/>
      <c r="S175" s="106"/>
      <c r="T175" s="106"/>
      <c r="U175" s="106"/>
      <c r="V175" s="106"/>
      <c r="W175" s="106"/>
      <c r="X175" s="71"/>
      <c r="Y175" s="71"/>
    </row>
    <row r="176" spans="1:25">
      <c r="A176" s="71"/>
      <c r="B176" s="71"/>
      <c r="C176" s="71"/>
      <c r="D176" s="106"/>
      <c r="E176" s="106"/>
      <c r="F176" s="71"/>
      <c r="G176" s="71"/>
      <c r="H176" s="71"/>
      <c r="I176" s="71"/>
      <c r="J176" s="106"/>
      <c r="K176" s="106"/>
      <c r="L176" s="106"/>
      <c r="M176" s="106"/>
      <c r="N176" s="106"/>
      <c r="O176" s="106"/>
      <c r="P176" s="106"/>
      <c r="Q176" s="106"/>
      <c r="R176" s="106"/>
      <c r="S176" s="106"/>
      <c r="T176" s="106"/>
      <c r="U176" s="106"/>
      <c r="V176" s="106"/>
      <c r="W176" s="106"/>
      <c r="X176" s="71"/>
      <c r="Y176" s="71"/>
    </row>
    <row r="177" spans="1:25">
      <c r="A177" s="71"/>
      <c r="B177" s="71"/>
      <c r="C177" s="71"/>
      <c r="D177" s="106"/>
      <c r="E177" s="106"/>
      <c r="F177" s="71"/>
      <c r="G177" s="71"/>
      <c r="H177" s="71"/>
      <c r="I177" s="71"/>
      <c r="J177" s="106"/>
      <c r="K177" s="106"/>
      <c r="L177" s="106"/>
      <c r="M177" s="106"/>
      <c r="N177" s="106"/>
      <c r="O177" s="106"/>
      <c r="P177" s="106"/>
      <c r="Q177" s="106"/>
      <c r="R177" s="106"/>
      <c r="S177" s="106"/>
      <c r="T177" s="106"/>
      <c r="U177" s="106"/>
      <c r="V177" s="106"/>
      <c r="W177" s="106"/>
      <c r="X177" s="71"/>
      <c r="Y177" s="71"/>
    </row>
    <row r="178" spans="1:25">
      <c r="A178" s="71"/>
      <c r="B178" s="71"/>
      <c r="C178" s="71"/>
      <c r="D178" s="106"/>
      <c r="E178" s="106"/>
      <c r="F178" s="71"/>
      <c r="G178" s="71"/>
      <c r="H178" s="71"/>
      <c r="I178" s="71"/>
      <c r="J178" s="106"/>
      <c r="K178" s="106"/>
      <c r="L178" s="106"/>
      <c r="M178" s="106"/>
      <c r="N178" s="106"/>
      <c r="O178" s="106"/>
      <c r="P178" s="106"/>
      <c r="Q178" s="106"/>
      <c r="R178" s="106"/>
      <c r="S178" s="106"/>
      <c r="T178" s="106"/>
      <c r="U178" s="106"/>
      <c r="V178" s="106"/>
      <c r="W178" s="106"/>
      <c r="X178" s="71"/>
      <c r="Y178" s="71"/>
    </row>
    <row r="179" spans="1:25">
      <c r="A179" s="71"/>
      <c r="B179" s="71"/>
      <c r="C179" s="71"/>
      <c r="D179" s="106"/>
      <c r="E179" s="106"/>
      <c r="F179" s="71"/>
      <c r="G179" s="71"/>
      <c r="H179" s="71"/>
      <c r="I179" s="71"/>
      <c r="J179" s="106"/>
      <c r="K179" s="106"/>
      <c r="L179" s="106"/>
      <c r="M179" s="106"/>
      <c r="N179" s="106"/>
      <c r="O179" s="106"/>
      <c r="P179" s="106"/>
      <c r="Q179" s="106"/>
      <c r="R179" s="106"/>
      <c r="S179" s="106"/>
      <c r="T179" s="106"/>
      <c r="U179" s="106"/>
      <c r="V179" s="106"/>
      <c r="W179" s="106"/>
      <c r="X179" s="71"/>
      <c r="Y179" s="71"/>
    </row>
    <row r="180" spans="1:25">
      <c r="A180" s="71"/>
      <c r="B180" s="71"/>
      <c r="C180" s="71"/>
      <c r="D180" s="106"/>
      <c r="E180" s="106"/>
      <c r="F180" s="71"/>
      <c r="G180" s="71"/>
      <c r="H180" s="71"/>
      <c r="I180" s="71"/>
      <c r="J180" s="106"/>
      <c r="K180" s="106"/>
      <c r="L180" s="106"/>
      <c r="M180" s="106"/>
      <c r="N180" s="106"/>
      <c r="O180" s="106"/>
      <c r="P180" s="106"/>
      <c r="Q180" s="106"/>
      <c r="R180" s="106"/>
      <c r="S180" s="106"/>
      <c r="T180" s="106"/>
      <c r="U180" s="106"/>
      <c r="V180" s="106"/>
      <c r="W180" s="106"/>
      <c r="X180" s="71"/>
      <c r="Y180" s="71"/>
    </row>
    <row r="181" spans="1:25">
      <c r="A181" s="71"/>
      <c r="B181" s="71"/>
      <c r="C181" s="71"/>
      <c r="D181" s="106"/>
      <c r="E181" s="106"/>
      <c r="F181" s="71"/>
      <c r="G181" s="71"/>
      <c r="H181" s="71"/>
      <c r="I181" s="71"/>
      <c r="J181" s="106"/>
      <c r="K181" s="106"/>
      <c r="L181" s="106"/>
      <c r="M181" s="106"/>
      <c r="N181" s="106"/>
      <c r="O181" s="106"/>
      <c r="P181" s="106"/>
      <c r="Q181" s="106"/>
      <c r="R181" s="106"/>
      <c r="S181" s="106"/>
      <c r="T181" s="106"/>
      <c r="U181" s="106"/>
      <c r="V181" s="106"/>
      <c r="W181" s="106"/>
      <c r="X181" s="71"/>
      <c r="Y181" s="71"/>
    </row>
    <row r="182" spans="1:25">
      <c r="A182" s="71"/>
      <c r="B182" s="71"/>
      <c r="C182" s="71"/>
      <c r="D182" s="106"/>
      <c r="E182" s="106"/>
      <c r="F182" s="71"/>
      <c r="G182" s="71"/>
      <c r="H182" s="71"/>
      <c r="I182" s="71"/>
      <c r="J182" s="106"/>
      <c r="K182" s="106"/>
      <c r="L182" s="106"/>
      <c r="M182" s="106"/>
      <c r="N182" s="106"/>
      <c r="O182" s="106"/>
      <c r="P182" s="106"/>
      <c r="Q182" s="106"/>
      <c r="R182" s="106"/>
      <c r="S182" s="106"/>
      <c r="T182" s="106"/>
      <c r="U182" s="106"/>
      <c r="V182" s="106"/>
      <c r="W182" s="106"/>
      <c r="X182" s="71"/>
      <c r="Y182" s="71"/>
    </row>
    <row r="183" spans="1:25">
      <c r="A183" s="71"/>
      <c r="B183" s="71"/>
      <c r="C183" s="71"/>
      <c r="D183" s="106"/>
      <c r="E183" s="106"/>
      <c r="F183" s="71"/>
      <c r="G183" s="71"/>
      <c r="H183" s="71"/>
      <c r="I183" s="71"/>
      <c r="J183" s="106"/>
      <c r="K183" s="106"/>
      <c r="L183" s="106"/>
      <c r="M183" s="106"/>
      <c r="N183" s="106"/>
      <c r="O183" s="106"/>
      <c r="P183" s="106"/>
      <c r="Q183" s="106"/>
      <c r="R183" s="106"/>
      <c r="S183" s="106"/>
      <c r="T183" s="106"/>
      <c r="U183" s="106"/>
      <c r="V183" s="106"/>
      <c r="W183" s="106"/>
      <c r="X183" s="71"/>
      <c r="Y183" s="71"/>
    </row>
    <row r="184" spans="1:25">
      <c r="A184" s="71"/>
      <c r="B184" s="71"/>
      <c r="C184" s="71"/>
      <c r="D184" s="106"/>
      <c r="E184" s="106"/>
      <c r="F184" s="71"/>
      <c r="G184" s="71"/>
      <c r="H184" s="71"/>
      <c r="I184" s="71"/>
      <c r="J184" s="106"/>
      <c r="K184" s="106"/>
      <c r="L184" s="106"/>
      <c r="M184" s="106"/>
      <c r="N184" s="106"/>
      <c r="O184" s="106"/>
      <c r="P184" s="106"/>
      <c r="Q184" s="106"/>
      <c r="R184" s="106"/>
      <c r="S184" s="106"/>
      <c r="T184" s="106"/>
      <c r="U184" s="106"/>
      <c r="V184" s="106"/>
      <c r="W184" s="106"/>
      <c r="X184" s="71"/>
      <c r="Y184" s="71"/>
    </row>
    <row r="185" spans="1:25">
      <c r="A185" s="71"/>
      <c r="B185" s="71"/>
      <c r="C185" s="71"/>
      <c r="D185" s="106"/>
      <c r="E185" s="106"/>
      <c r="F185" s="71"/>
      <c r="G185" s="71"/>
      <c r="H185" s="71"/>
      <c r="I185" s="71"/>
      <c r="J185" s="106"/>
      <c r="K185" s="106"/>
      <c r="L185" s="106"/>
      <c r="M185" s="106"/>
      <c r="N185" s="106"/>
      <c r="O185" s="106"/>
      <c r="P185" s="106"/>
      <c r="Q185" s="106"/>
      <c r="R185" s="106"/>
      <c r="S185" s="106"/>
      <c r="T185" s="106"/>
      <c r="U185" s="106"/>
      <c r="V185" s="106"/>
      <c r="W185" s="106"/>
      <c r="X185" s="71"/>
      <c r="Y185" s="71"/>
    </row>
    <row r="186" spans="1:25">
      <c r="A186" s="71"/>
      <c r="B186" s="71"/>
      <c r="C186" s="71"/>
      <c r="D186" s="106"/>
      <c r="E186" s="106"/>
      <c r="F186" s="71"/>
      <c r="G186" s="71"/>
      <c r="H186" s="71"/>
      <c r="I186" s="71"/>
      <c r="J186" s="106"/>
      <c r="K186" s="106"/>
      <c r="L186" s="106"/>
      <c r="M186" s="106"/>
      <c r="N186" s="106"/>
      <c r="O186" s="106"/>
      <c r="P186" s="106"/>
      <c r="Q186" s="106"/>
      <c r="R186" s="106"/>
      <c r="S186" s="106"/>
      <c r="T186" s="106"/>
      <c r="U186" s="106"/>
      <c r="V186" s="106"/>
      <c r="W186" s="106"/>
      <c r="X186" s="71"/>
      <c r="Y186" s="71"/>
    </row>
    <row r="187" spans="1:25">
      <c r="A187" s="71"/>
      <c r="B187" s="71"/>
      <c r="C187" s="71"/>
      <c r="D187" s="106"/>
      <c r="E187" s="106"/>
      <c r="F187" s="71"/>
      <c r="G187" s="71"/>
      <c r="H187" s="71"/>
      <c r="I187" s="71"/>
      <c r="J187" s="106"/>
      <c r="K187" s="106"/>
      <c r="L187" s="106"/>
      <c r="M187" s="106"/>
      <c r="N187" s="106"/>
      <c r="O187" s="106"/>
      <c r="P187" s="106"/>
      <c r="Q187" s="106"/>
      <c r="R187" s="106"/>
      <c r="S187" s="106"/>
      <c r="T187" s="106"/>
      <c r="U187" s="106"/>
      <c r="V187" s="106"/>
      <c r="W187" s="106"/>
      <c r="X187" s="71"/>
      <c r="Y187" s="71"/>
    </row>
    <row r="188" spans="1:25">
      <c r="A188" s="71"/>
      <c r="B188" s="71"/>
      <c r="C188" s="71"/>
      <c r="D188" s="106"/>
      <c r="E188" s="106"/>
      <c r="F188" s="71"/>
      <c r="G188" s="71"/>
      <c r="H188" s="71"/>
      <c r="I188" s="71"/>
      <c r="J188" s="106"/>
      <c r="K188" s="106"/>
      <c r="L188" s="106"/>
      <c r="M188" s="106"/>
      <c r="N188" s="106"/>
      <c r="O188" s="106"/>
      <c r="P188" s="106"/>
      <c r="Q188" s="106"/>
      <c r="R188" s="106"/>
      <c r="S188" s="106"/>
      <c r="T188" s="106"/>
      <c r="U188" s="106"/>
      <c r="V188" s="106"/>
      <c r="W188" s="106"/>
      <c r="X188" s="71"/>
      <c r="Y188" s="71"/>
    </row>
    <row r="189" spans="1:25">
      <c r="A189" s="71"/>
      <c r="B189" s="71"/>
      <c r="C189" s="71"/>
      <c r="D189" s="106"/>
      <c r="E189" s="106"/>
      <c r="F189" s="71"/>
      <c r="G189" s="71"/>
      <c r="H189" s="71"/>
      <c r="I189" s="71"/>
      <c r="J189" s="106"/>
      <c r="K189" s="106"/>
      <c r="L189" s="106"/>
      <c r="M189" s="106"/>
      <c r="N189" s="106"/>
      <c r="O189" s="106"/>
      <c r="P189" s="106"/>
      <c r="Q189" s="106"/>
      <c r="R189" s="106"/>
      <c r="S189" s="106"/>
      <c r="T189" s="106"/>
      <c r="U189" s="106"/>
      <c r="V189" s="106"/>
      <c r="W189" s="106"/>
      <c r="X189" s="71"/>
      <c r="Y189" s="71"/>
    </row>
    <row r="190" spans="1:25">
      <c r="A190" s="71"/>
      <c r="B190" s="71"/>
      <c r="C190" s="71"/>
      <c r="D190" s="106"/>
      <c r="E190" s="106"/>
      <c r="F190" s="71"/>
      <c r="G190" s="71"/>
      <c r="H190" s="71"/>
      <c r="I190" s="71"/>
      <c r="J190" s="106"/>
      <c r="K190" s="106"/>
      <c r="L190" s="106"/>
      <c r="M190" s="106"/>
      <c r="N190" s="106"/>
      <c r="O190" s="106"/>
      <c r="P190" s="106"/>
      <c r="Q190" s="106"/>
      <c r="R190" s="106"/>
      <c r="S190" s="106"/>
      <c r="T190" s="106"/>
      <c r="U190" s="106"/>
      <c r="V190" s="106"/>
      <c r="W190" s="106"/>
      <c r="X190" s="71"/>
      <c r="Y190" s="71"/>
    </row>
    <row r="191" spans="1:25">
      <c r="A191" s="71"/>
      <c r="B191" s="71"/>
      <c r="C191" s="71"/>
      <c r="D191" s="106"/>
      <c r="E191" s="106"/>
      <c r="F191" s="71"/>
      <c r="G191" s="71"/>
      <c r="H191" s="71"/>
      <c r="I191" s="71"/>
      <c r="J191" s="106"/>
      <c r="K191" s="106"/>
      <c r="L191" s="106"/>
      <c r="M191" s="106"/>
      <c r="N191" s="106"/>
      <c r="O191" s="106"/>
      <c r="P191" s="106"/>
      <c r="Q191" s="106"/>
      <c r="R191" s="106"/>
      <c r="S191" s="106"/>
      <c r="T191" s="106"/>
      <c r="U191" s="106"/>
      <c r="V191" s="106"/>
      <c r="W191" s="106"/>
      <c r="X191" s="71"/>
      <c r="Y191" s="71"/>
    </row>
    <row r="192" spans="1:25">
      <c r="A192" s="71"/>
      <c r="B192" s="71"/>
      <c r="C192" s="71"/>
      <c r="D192" s="106"/>
      <c r="E192" s="106"/>
      <c r="F192" s="71"/>
      <c r="G192" s="71"/>
      <c r="H192" s="71"/>
      <c r="I192" s="71"/>
      <c r="J192" s="106"/>
      <c r="K192" s="106"/>
      <c r="L192" s="106"/>
      <c r="M192" s="106"/>
      <c r="N192" s="106"/>
      <c r="O192" s="106"/>
      <c r="P192" s="106"/>
      <c r="Q192" s="106"/>
      <c r="R192" s="106"/>
      <c r="S192" s="106"/>
      <c r="T192" s="106"/>
      <c r="U192" s="106"/>
      <c r="V192" s="106"/>
      <c r="W192" s="106"/>
      <c r="X192" s="71"/>
      <c r="Y192" s="71"/>
    </row>
    <row r="193" spans="1:25">
      <c r="A193" s="71"/>
      <c r="B193" s="71"/>
      <c r="C193" s="71"/>
      <c r="D193" s="106"/>
      <c r="E193" s="106"/>
      <c r="F193" s="71"/>
      <c r="G193" s="71"/>
      <c r="H193" s="71"/>
      <c r="I193" s="71"/>
      <c r="J193" s="106"/>
      <c r="K193" s="106"/>
      <c r="L193" s="106"/>
      <c r="M193" s="106"/>
      <c r="N193" s="106"/>
      <c r="O193" s="106"/>
      <c r="P193" s="106"/>
      <c r="Q193" s="106"/>
      <c r="R193" s="106"/>
      <c r="S193" s="106"/>
      <c r="T193" s="106"/>
      <c r="U193" s="106"/>
      <c r="V193" s="106"/>
      <c r="W193" s="106"/>
      <c r="X193" s="71"/>
      <c r="Y193" s="71"/>
    </row>
    <row r="194" spans="1:25">
      <c r="A194" s="71"/>
      <c r="B194" s="71"/>
      <c r="C194" s="71"/>
      <c r="D194" s="106"/>
      <c r="E194" s="106"/>
      <c r="F194" s="71"/>
      <c r="G194" s="71"/>
      <c r="H194" s="71"/>
      <c r="I194" s="71"/>
      <c r="J194" s="106"/>
      <c r="K194" s="106"/>
      <c r="L194" s="106"/>
      <c r="M194" s="106"/>
      <c r="N194" s="106"/>
      <c r="O194" s="106"/>
      <c r="P194" s="106"/>
      <c r="Q194" s="106"/>
      <c r="R194" s="106"/>
      <c r="S194" s="106"/>
      <c r="T194" s="106"/>
      <c r="U194" s="106"/>
      <c r="V194" s="106"/>
      <c r="W194" s="106"/>
      <c r="X194" s="71"/>
      <c r="Y194" s="71"/>
    </row>
    <row r="195" spans="1:25">
      <c r="A195" s="71"/>
      <c r="B195" s="71"/>
      <c r="C195" s="71"/>
      <c r="D195" s="106"/>
      <c r="E195" s="106"/>
      <c r="F195" s="71"/>
      <c r="G195" s="71"/>
      <c r="H195" s="71"/>
      <c r="I195" s="71"/>
      <c r="J195" s="106"/>
      <c r="K195" s="106"/>
      <c r="L195" s="106"/>
      <c r="M195" s="106"/>
      <c r="N195" s="106"/>
      <c r="O195" s="106"/>
      <c r="P195" s="106"/>
      <c r="Q195" s="106"/>
      <c r="R195" s="106"/>
      <c r="S195" s="106"/>
      <c r="T195" s="106"/>
      <c r="U195" s="106"/>
      <c r="V195" s="106"/>
      <c r="W195" s="106"/>
      <c r="X195" s="71"/>
      <c r="Y195" s="71"/>
    </row>
    <row r="196" spans="1:25">
      <c r="A196" s="71"/>
      <c r="B196" s="71"/>
      <c r="C196" s="71"/>
      <c r="D196" s="106"/>
      <c r="E196" s="106"/>
      <c r="F196" s="71"/>
      <c r="G196" s="71"/>
      <c r="H196" s="71"/>
      <c r="I196" s="71"/>
      <c r="J196" s="106"/>
      <c r="K196" s="106"/>
      <c r="L196" s="106"/>
      <c r="M196" s="106"/>
      <c r="N196" s="106"/>
      <c r="O196" s="106"/>
      <c r="P196" s="106"/>
      <c r="Q196" s="106"/>
      <c r="R196" s="106"/>
      <c r="S196" s="106"/>
      <c r="T196" s="106"/>
      <c r="U196" s="106"/>
      <c r="V196" s="106"/>
      <c r="W196" s="106"/>
      <c r="X196" s="71"/>
      <c r="Y196" s="71"/>
    </row>
    <row r="197" spans="1:25">
      <c r="A197" s="71"/>
      <c r="B197" s="71"/>
      <c r="C197" s="71"/>
      <c r="D197" s="106"/>
      <c r="E197" s="106"/>
      <c r="F197" s="71"/>
      <c r="G197" s="71"/>
      <c r="H197" s="71"/>
      <c r="I197" s="71"/>
      <c r="J197" s="106"/>
      <c r="K197" s="106"/>
      <c r="L197" s="106"/>
      <c r="M197" s="106"/>
      <c r="N197" s="106"/>
      <c r="O197" s="106"/>
      <c r="P197" s="106"/>
      <c r="Q197" s="106"/>
      <c r="R197" s="106"/>
      <c r="S197" s="106"/>
      <c r="T197" s="106"/>
      <c r="U197" s="106"/>
      <c r="V197" s="106"/>
      <c r="W197" s="106"/>
      <c r="X197" s="71"/>
      <c r="Y197" s="71"/>
    </row>
    <row r="198" spans="1:25">
      <c r="A198" s="71"/>
      <c r="B198" s="71"/>
      <c r="C198" s="71"/>
      <c r="D198" s="106"/>
      <c r="E198" s="106"/>
      <c r="F198" s="71"/>
      <c r="G198" s="71"/>
      <c r="H198" s="71"/>
      <c r="I198" s="71"/>
      <c r="J198" s="106"/>
      <c r="K198" s="106"/>
      <c r="L198" s="106"/>
      <c r="M198" s="106"/>
      <c r="N198" s="106"/>
      <c r="O198" s="106"/>
      <c r="P198" s="106"/>
      <c r="Q198" s="106"/>
      <c r="R198" s="106"/>
      <c r="S198" s="106"/>
      <c r="T198" s="106"/>
      <c r="U198" s="106"/>
      <c r="V198" s="106"/>
      <c r="W198" s="106"/>
      <c r="X198" s="71"/>
      <c r="Y198" s="71"/>
    </row>
    <row r="199" spans="1:25">
      <c r="A199" s="71"/>
      <c r="B199" s="71"/>
      <c r="C199" s="71"/>
      <c r="D199" s="106"/>
      <c r="E199" s="106"/>
      <c r="F199" s="71"/>
      <c r="G199" s="71"/>
      <c r="H199" s="71"/>
      <c r="I199" s="71"/>
      <c r="J199" s="106"/>
      <c r="K199" s="106"/>
      <c r="L199" s="106"/>
      <c r="M199" s="106"/>
      <c r="N199" s="106"/>
      <c r="O199" s="106"/>
      <c r="P199" s="106"/>
      <c r="Q199" s="106"/>
      <c r="R199" s="106"/>
      <c r="S199" s="106"/>
      <c r="T199" s="106"/>
      <c r="U199" s="106"/>
      <c r="V199" s="106"/>
      <c r="W199" s="106"/>
      <c r="X199" s="71"/>
      <c r="Y199" s="71"/>
    </row>
    <row r="200" spans="1:25">
      <c r="A200" s="71"/>
      <c r="B200" s="71"/>
      <c r="C200" s="71"/>
      <c r="D200" s="106"/>
      <c r="E200" s="106"/>
      <c r="F200" s="71"/>
      <c r="G200" s="71"/>
      <c r="H200" s="71"/>
      <c r="I200" s="71"/>
      <c r="J200" s="106"/>
      <c r="K200" s="106"/>
      <c r="L200" s="106"/>
      <c r="M200" s="106"/>
      <c r="N200" s="106"/>
      <c r="O200" s="106"/>
      <c r="P200" s="106"/>
      <c r="Q200" s="106"/>
      <c r="R200" s="106"/>
      <c r="S200" s="106"/>
      <c r="T200" s="106"/>
      <c r="U200" s="106"/>
      <c r="V200" s="106"/>
      <c r="W200" s="106"/>
      <c r="X200" s="71"/>
      <c r="Y200" s="71"/>
    </row>
    <row r="201" spans="1:25">
      <c r="A201" s="71"/>
      <c r="B201" s="71"/>
      <c r="C201" s="71"/>
      <c r="D201" s="106"/>
      <c r="E201" s="106"/>
      <c r="F201" s="71"/>
      <c r="G201" s="71"/>
      <c r="H201" s="71"/>
      <c r="I201" s="71"/>
      <c r="J201" s="106"/>
      <c r="K201" s="106"/>
      <c r="L201" s="106"/>
      <c r="M201" s="106"/>
      <c r="N201" s="106"/>
      <c r="O201" s="106"/>
      <c r="P201" s="106"/>
      <c r="Q201" s="106"/>
      <c r="R201" s="106"/>
      <c r="S201" s="106"/>
      <c r="T201" s="106"/>
      <c r="U201" s="106"/>
      <c r="V201" s="106"/>
      <c r="W201" s="106"/>
      <c r="X201" s="71"/>
      <c r="Y201" s="71"/>
    </row>
    <row r="202" spans="1:25">
      <c r="A202" s="71"/>
      <c r="B202" s="71"/>
      <c r="C202" s="71"/>
      <c r="D202" s="106"/>
      <c r="E202" s="106"/>
      <c r="F202" s="71"/>
      <c r="G202" s="71"/>
      <c r="H202" s="71"/>
      <c r="I202" s="71"/>
      <c r="J202" s="106"/>
      <c r="K202" s="106"/>
      <c r="L202" s="106"/>
      <c r="M202" s="106"/>
      <c r="N202" s="106"/>
      <c r="O202" s="106"/>
      <c r="P202" s="106"/>
      <c r="Q202" s="106"/>
      <c r="R202" s="106"/>
      <c r="S202" s="106"/>
      <c r="T202" s="106"/>
      <c r="U202" s="106"/>
      <c r="V202" s="106"/>
      <c r="W202" s="106"/>
      <c r="X202" s="71"/>
      <c r="Y202" s="71"/>
    </row>
    <row r="203" spans="1:25">
      <c r="A203" s="71"/>
      <c r="B203" s="71"/>
      <c r="C203" s="71"/>
      <c r="D203" s="106"/>
      <c r="E203" s="106"/>
      <c r="F203" s="71"/>
      <c r="G203" s="71"/>
      <c r="H203" s="71"/>
      <c r="I203" s="71"/>
      <c r="J203" s="106"/>
      <c r="K203" s="106"/>
      <c r="L203" s="106"/>
      <c r="M203" s="106"/>
      <c r="N203" s="106"/>
      <c r="O203" s="106"/>
      <c r="P203" s="106"/>
      <c r="Q203" s="106"/>
      <c r="R203" s="106"/>
      <c r="S203" s="106"/>
      <c r="T203" s="106"/>
      <c r="U203" s="106"/>
      <c r="V203" s="106"/>
      <c r="W203" s="106"/>
      <c r="X203" s="71"/>
      <c r="Y203" s="71"/>
    </row>
    <row r="204" spans="1:25">
      <c r="A204" s="71"/>
      <c r="B204" s="71"/>
      <c r="C204" s="71"/>
      <c r="D204" s="106"/>
      <c r="E204" s="106"/>
      <c r="F204" s="71"/>
      <c r="G204" s="71"/>
      <c r="H204" s="71"/>
      <c r="I204" s="71"/>
      <c r="J204" s="106"/>
      <c r="K204" s="106"/>
      <c r="L204" s="106"/>
      <c r="M204" s="106"/>
      <c r="N204" s="106"/>
      <c r="O204" s="106"/>
      <c r="P204" s="106"/>
      <c r="Q204" s="106"/>
      <c r="R204" s="106"/>
      <c r="S204" s="106"/>
      <c r="T204" s="106"/>
      <c r="U204" s="106"/>
      <c r="V204" s="106"/>
      <c r="W204" s="106"/>
      <c r="X204" s="71"/>
      <c r="Y204" s="71"/>
    </row>
    <row r="205" spans="1:25">
      <c r="A205" s="71"/>
      <c r="B205" s="71"/>
      <c r="C205" s="71"/>
      <c r="D205" s="106"/>
      <c r="E205" s="106"/>
      <c r="F205" s="71"/>
      <c r="G205" s="71"/>
      <c r="H205" s="71"/>
      <c r="I205" s="71"/>
      <c r="J205" s="106"/>
      <c r="K205" s="106"/>
      <c r="L205" s="106"/>
      <c r="M205" s="106"/>
      <c r="N205" s="106"/>
      <c r="O205" s="106"/>
      <c r="P205" s="106"/>
      <c r="Q205" s="106"/>
      <c r="R205" s="106"/>
      <c r="S205" s="106"/>
      <c r="T205" s="106"/>
      <c r="U205" s="106"/>
      <c r="V205" s="106"/>
      <c r="W205" s="106"/>
      <c r="X205" s="71"/>
      <c r="Y205" s="71"/>
    </row>
    <row r="206" spans="1:25">
      <c r="A206" s="71"/>
      <c r="B206" s="71"/>
      <c r="C206" s="71"/>
      <c r="D206" s="106"/>
      <c r="E206" s="106"/>
      <c r="F206" s="71"/>
      <c r="G206" s="71"/>
      <c r="H206" s="71"/>
      <c r="I206" s="71"/>
      <c r="J206" s="106"/>
      <c r="K206" s="106"/>
      <c r="L206" s="106"/>
      <c r="M206" s="106"/>
      <c r="N206" s="106"/>
      <c r="O206" s="106"/>
      <c r="P206" s="106"/>
      <c r="Q206" s="106"/>
      <c r="R206" s="106"/>
      <c r="S206" s="106"/>
      <c r="T206" s="106"/>
      <c r="U206" s="106"/>
      <c r="V206" s="106"/>
      <c r="W206" s="106"/>
      <c r="X206" s="71"/>
      <c r="Y206" s="71"/>
    </row>
    <row r="207" spans="1:25">
      <c r="A207" s="71"/>
      <c r="B207" s="71"/>
      <c r="C207" s="71"/>
      <c r="D207" s="106"/>
      <c r="E207" s="106"/>
      <c r="F207" s="71"/>
      <c r="G207" s="71"/>
      <c r="H207" s="71"/>
      <c r="I207" s="71"/>
      <c r="J207" s="106"/>
      <c r="K207" s="106"/>
      <c r="L207" s="106"/>
      <c r="M207" s="106"/>
      <c r="N207" s="106"/>
      <c r="O207" s="106"/>
      <c r="P207" s="106"/>
      <c r="Q207" s="106"/>
      <c r="R207" s="106"/>
      <c r="S207" s="106"/>
      <c r="T207" s="106"/>
      <c r="U207" s="106"/>
      <c r="V207" s="106"/>
      <c r="W207" s="106"/>
      <c r="X207" s="71"/>
      <c r="Y207" s="71"/>
    </row>
    <row r="208" spans="1:25">
      <c r="A208" s="71"/>
      <c r="B208" s="71"/>
      <c r="C208" s="71"/>
      <c r="D208" s="106"/>
      <c r="E208" s="106"/>
      <c r="F208" s="71"/>
      <c r="G208" s="71"/>
      <c r="H208" s="71"/>
      <c r="I208" s="71"/>
      <c r="J208" s="106"/>
      <c r="K208" s="106"/>
      <c r="L208" s="106"/>
      <c r="M208" s="106"/>
      <c r="N208" s="106"/>
      <c r="O208" s="106"/>
      <c r="P208" s="106"/>
      <c r="Q208" s="106"/>
      <c r="R208" s="106"/>
      <c r="S208" s="106"/>
      <c r="T208" s="106"/>
      <c r="U208" s="106"/>
      <c r="V208" s="106"/>
      <c r="W208" s="106"/>
      <c r="X208" s="71"/>
      <c r="Y208" s="71"/>
    </row>
    <row r="209" spans="1:25">
      <c r="A209" s="71"/>
      <c r="B209" s="71"/>
      <c r="C209" s="71"/>
      <c r="D209" s="106"/>
      <c r="E209" s="106"/>
      <c r="F209" s="71"/>
      <c r="G209" s="71"/>
      <c r="H209" s="71"/>
      <c r="I209" s="71"/>
      <c r="J209" s="106"/>
      <c r="K209" s="106"/>
      <c r="L209" s="106"/>
      <c r="M209" s="106"/>
      <c r="N209" s="106"/>
      <c r="O209" s="106"/>
      <c r="P209" s="106"/>
      <c r="Q209" s="106"/>
      <c r="R209" s="106"/>
      <c r="S209" s="106"/>
      <c r="T209" s="106"/>
      <c r="U209" s="106"/>
      <c r="V209" s="106"/>
      <c r="W209" s="106"/>
      <c r="X209" s="71"/>
      <c r="Y209" s="71"/>
    </row>
    <row r="210" spans="1:25">
      <c r="A210" s="71"/>
      <c r="B210" s="71"/>
      <c r="C210" s="71"/>
      <c r="D210" s="106"/>
      <c r="E210" s="106"/>
      <c r="F210" s="71"/>
      <c r="G210" s="71"/>
      <c r="H210" s="71"/>
      <c r="I210" s="71"/>
      <c r="J210" s="106"/>
      <c r="K210" s="106"/>
      <c r="L210" s="106"/>
      <c r="M210" s="106"/>
      <c r="N210" s="106"/>
      <c r="O210" s="106"/>
      <c r="P210" s="106"/>
      <c r="Q210" s="106"/>
      <c r="R210" s="106"/>
      <c r="S210" s="106"/>
      <c r="T210" s="106"/>
      <c r="U210" s="106"/>
      <c r="V210" s="106"/>
      <c r="W210" s="106"/>
      <c r="X210" s="71"/>
      <c r="Y210" s="71"/>
    </row>
    <row r="211" spans="1:25">
      <c r="A211" s="71"/>
      <c r="B211" s="71"/>
      <c r="C211" s="71"/>
      <c r="D211" s="106"/>
      <c r="E211" s="106"/>
      <c r="F211" s="71"/>
      <c r="G211" s="71"/>
      <c r="H211" s="71"/>
      <c r="I211" s="71"/>
      <c r="J211" s="106"/>
      <c r="K211" s="106"/>
      <c r="L211" s="106"/>
      <c r="M211" s="106"/>
      <c r="N211" s="106"/>
      <c r="O211" s="106"/>
      <c r="P211" s="106"/>
      <c r="Q211" s="106"/>
      <c r="R211" s="106"/>
      <c r="S211" s="106"/>
      <c r="T211" s="106"/>
      <c r="U211" s="106"/>
      <c r="V211" s="106"/>
      <c r="W211" s="106"/>
      <c r="X211" s="71"/>
      <c r="Y211" s="71"/>
    </row>
    <row r="212" spans="1:25">
      <c r="A212" s="71"/>
      <c r="B212" s="71"/>
      <c r="C212" s="71"/>
      <c r="D212" s="106"/>
      <c r="E212" s="106"/>
      <c r="F212" s="71"/>
      <c r="G212" s="71"/>
      <c r="H212" s="71"/>
      <c r="I212" s="71"/>
      <c r="J212" s="106"/>
      <c r="K212" s="106"/>
      <c r="L212" s="106"/>
      <c r="M212" s="106"/>
      <c r="N212" s="106"/>
      <c r="O212" s="106"/>
      <c r="P212" s="106"/>
      <c r="Q212" s="106"/>
      <c r="R212" s="106"/>
      <c r="S212" s="106"/>
      <c r="T212" s="106"/>
      <c r="U212" s="106"/>
      <c r="V212" s="106"/>
      <c r="W212" s="106"/>
      <c r="X212" s="71"/>
      <c r="Y212" s="71"/>
    </row>
    <row r="213" spans="1:25">
      <c r="A213" s="71"/>
      <c r="B213" s="71"/>
      <c r="C213" s="71"/>
      <c r="D213" s="106"/>
      <c r="E213" s="106"/>
      <c r="F213" s="71"/>
      <c r="G213" s="71"/>
      <c r="H213" s="71"/>
      <c r="I213" s="71"/>
      <c r="J213" s="106"/>
      <c r="K213" s="106"/>
      <c r="L213" s="106"/>
      <c r="M213" s="106"/>
      <c r="N213" s="106"/>
      <c r="O213" s="106"/>
      <c r="P213" s="106"/>
      <c r="Q213" s="106"/>
      <c r="R213" s="106"/>
      <c r="S213" s="106"/>
      <c r="T213" s="106"/>
      <c r="U213" s="106"/>
      <c r="V213" s="106"/>
      <c r="W213" s="106"/>
      <c r="X213" s="71"/>
      <c r="Y213" s="71"/>
    </row>
    <row r="214" spans="1:25">
      <c r="A214" s="71"/>
      <c r="B214" s="71"/>
      <c r="C214" s="71"/>
      <c r="D214" s="106"/>
      <c r="E214" s="106"/>
      <c r="F214" s="71"/>
      <c r="G214" s="71"/>
      <c r="H214" s="71"/>
      <c r="I214" s="71"/>
      <c r="J214" s="106"/>
      <c r="K214" s="106"/>
      <c r="L214" s="106"/>
      <c r="M214" s="106"/>
      <c r="N214" s="106"/>
      <c r="O214" s="106"/>
      <c r="P214" s="106"/>
      <c r="Q214" s="106"/>
      <c r="R214" s="106"/>
      <c r="S214" s="106"/>
      <c r="T214" s="106"/>
      <c r="U214" s="106"/>
      <c r="V214" s="106"/>
      <c r="W214" s="106"/>
      <c r="X214" s="71"/>
      <c r="Y214" s="71"/>
    </row>
    <row r="215" spans="1:25">
      <c r="A215" s="71"/>
      <c r="B215" s="71"/>
      <c r="C215" s="71"/>
      <c r="D215" s="106"/>
      <c r="E215" s="106"/>
      <c r="F215" s="71"/>
      <c r="G215" s="71"/>
      <c r="H215" s="71"/>
      <c r="I215" s="71"/>
      <c r="J215" s="106"/>
      <c r="K215" s="106"/>
      <c r="L215" s="106"/>
      <c r="M215" s="106"/>
      <c r="N215" s="106"/>
      <c r="O215" s="106"/>
      <c r="P215" s="106"/>
      <c r="Q215" s="106"/>
      <c r="R215" s="106"/>
      <c r="S215" s="106"/>
      <c r="T215" s="106"/>
      <c r="U215" s="106"/>
      <c r="V215" s="106"/>
      <c r="W215" s="106"/>
      <c r="X215" s="71"/>
      <c r="Y215" s="71"/>
    </row>
    <row r="216" spans="1:25">
      <c r="A216" s="71"/>
      <c r="B216" s="71"/>
      <c r="C216" s="71"/>
      <c r="D216" s="106"/>
      <c r="E216" s="106"/>
      <c r="F216" s="71"/>
      <c r="G216" s="71"/>
      <c r="H216" s="71"/>
      <c r="I216" s="71"/>
      <c r="J216" s="106"/>
      <c r="K216" s="106"/>
      <c r="L216" s="106"/>
      <c r="M216" s="106"/>
      <c r="N216" s="106"/>
      <c r="O216" s="106"/>
      <c r="P216" s="106"/>
      <c r="Q216" s="106"/>
      <c r="R216" s="106"/>
      <c r="S216" s="106"/>
      <c r="T216" s="106"/>
      <c r="U216" s="106"/>
      <c r="V216" s="106"/>
      <c r="W216" s="106"/>
      <c r="X216" s="71"/>
      <c r="Y216" s="71"/>
    </row>
    <row r="217" spans="1:25">
      <c r="A217" s="71"/>
      <c r="B217" s="71"/>
      <c r="C217" s="71"/>
      <c r="D217" s="106"/>
      <c r="E217" s="106"/>
      <c r="F217" s="71"/>
      <c r="G217" s="71"/>
      <c r="H217" s="71"/>
      <c r="I217" s="71"/>
      <c r="J217" s="106"/>
      <c r="K217" s="106"/>
      <c r="L217" s="106"/>
      <c r="M217" s="106"/>
      <c r="N217" s="106"/>
      <c r="O217" s="106"/>
      <c r="P217" s="106"/>
      <c r="Q217" s="106"/>
      <c r="R217" s="106"/>
      <c r="S217" s="106"/>
      <c r="T217" s="106"/>
      <c r="U217" s="106"/>
      <c r="V217" s="106"/>
      <c r="W217" s="106"/>
      <c r="X217" s="71"/>
      <c r="Y217" s="71"/>
    </row>
    <row r="218" spans="1:25">
      <c r="A218" s="71"/>
      <c r="B218" s="71"/>
      <c r="C218" s="71"/>
      <c r="D218" s="106"/>
      <c r="E218" s="106"/>
      <c r="F218" s="71"/>
      <c r="G218" s="71"/>
      <c r="H218" s="71"/>
      <c r="I218" s="71"/>
      <c r="J218" s="106"/>
      <c r="K218" s="106"/>
      <c r="L218" s="106"/>
      <c r="M218" s="106"/>
      <c r="N218" s="106"/>
      <c r="O218" s="106"/>
      <c r="P218" s="106"/>
      <c r="Q218" s="106"/>
      <c r="R218" s="106"/>
      <c r="S218" s="106"/>
      <c r="T218" s="106"/>
      <c r="U218" s="106"/>
      <c r="V218" s="106"/>
      <c r="W218" s="106"/>
      <c r="X218" s="71"/>
      <c r="Y218" s="71"/>
    </row>
    <row r="219" spans="1:25">
      <c r="A219" s="71"/>
      <c r="B219" s="71"/>
      <c r="C219" s="71"/>
      <c r="D219" s="106"/>
      <c r="E219" s="106"/>
      <c r="F219" s="71"/>
      <c r="G219" s="71"/>
      <c r="H219" s="71"/>
      <c r="I219" s="71"/>
      <c r="J219" s="106"/>
      <c r="K219" s="106"/>
      <c r="L219" s="106"/>
      <c r="M219" s="106"/>
      <c r="N219" s="106"/>
      <c r="O219" s="106"/>
      <c r="P219" s="106"/>
      <c r="Q219" s="106"/>
      <c r="R219" s="106"/>
      <c r="S219" s="106"/>
      <c r="T219" s="106"/>
      <c r="U219" s="106"/>
      <c r="V219" s="106"/>
      <c r="W219" s="106"/>
      <c r="X219" s="71"/>
      <c r="Y219" s="71"/>
    </row>
    <row r="220" spans="1:25">
      <c r="A220" s="71"/>
      <c r="B220" s="71"/>
      <c r="C220" s="71"/>
      <c r="D220" s="106"/>
      <c r="E220" s="106"/>
      <c r="F220" s="71"/>
      <c r="G220" s="71"/>
      <c r="H220" s="71"/>
      <c r="I220" s="71"/>
      <c r="J220" s="106"/>
      <c r="K220" s="106"/>
      <c r="L220" s="106"/>
      <c r="M220" s="106"/>
      <c r="N220" s="106"/>
      <c r="O220" s="106"/>
      <c r="P220" s="106"/>
      <c r="Q220" s="106"/>
      <c r="R220" s="106"/>
      <c r="S220" s="106"/>
      <c r="T220" s="106"/>
      <c r="U220" s="106"/>
      <c r="V220" s="106"/>
      <c r="W220" s="106"/>
      <c r="X220" s="71"/>
      <c r="Y220" s="71"/>
    </row>
    <row r="221" spans="1:25">
      <c r="A221" s="71"/>
      <c r="B221" s="71"/>
      <c r="C221" s="71"/>
      <c r="D221" s="106"/>
      <c r="E221" s="106"/>
      <c r="F221" s="71"/>
      <c r="G221" s="71"/>
      <c r="H221" s="71"/>
      <c r="I221" s="71"/>
      <c r="J221" s="106"/>
      <c r="K221" s="106"/>
      <c r="L221" s="106"/>
      <c r="M221" s="106"/>
      <c r="N221" s="106"/>
      <c r="O221" s="106"/>
      <c r="P221" s="106"/>
      <c r="Q221" s="106"/>
      <c r="R221" s="106"/>
      <c r="S221" s="106"/>
      <c r="T221" s="106"/>
      <c r="U221" s="106"/>
      <c r="V221" s="106"/>
      <c r="W221" s="106"/>
      <c r="X221" s="71"/>
      <c r="Y221" s="71"/>
    </row>
    <row r="222" spans="1:25">
      <c r="A222" s="71"/>
      <c r="B222" s="71"/>
      <c r="C222" s="71"/>
      <c r="D222" s="106"/>
      <c r="E222" s="106"/>
      <c r="F222" s="71"/>
      <c r="G222" s="71"/>
      <c r="H222" s="71"/>
      <c r="I222" s="71"/>
      <c r="J222" s="106"/>
      <c r="K222" s="106"/>
      <c r="L222" s="106"/>
      <c r="M222" s="106"/>
      <c r="N222" s="106"/>
      <c r="O222" s="106"/>
      <c r="P222" s="106"/>
      <c r="Q222" s="106"/>
      <c r="R222" s="106"/>
      <c r="S222" s="106"/>
      <c r="T222" s="106"/>
      <c r="U222" s="106"/>
      <c r="V222" s="106"/>
      <c r="W222" s="106"/>
      <c r="X222" s="71"/>
      <c r="Y222" s="71"/>
    </row>
    <row r="223" spans="1:25">
      <c r="A223" s="71"/>
      <c r="B223" s="71"/>
      <c r="C223" s="71"/>
      <c r="D223" s="106"/>
      <c r="E223" s="106"/>
      <c r="F223" s="71"/>
      <c r="G223" s="71"/>
      <c r="H223" s="71"/>
      <c r="I223" s="71"/>
      <c r="J223" s="106"/>
      <c r="K223" s="106"/>
      <c r="L223" s="106"/>
      <c r="M223" s="106"/>
      <c r="N223" s="106"/>
      <c r="O223" s="106"/>
      <c r="P223" s="106"/>
      <c r="Q223" s="106"/>
      <c r="R223" s="106"/>
      <c r="S223" s="106"/>
      <c r="T223" s="106"/>
      <c r="U223" s="106"/>
      <c r="V223" s="106"/>
      <c r="W223" s="106"/>
      <c r="X223" s="71"/>
      <c r="Y223" s="71"/>
    </row>
    <row r="224" spans="1:25">
      <c r="A224" s="71"/>
      <c r="B224" s="71"/>
      <c r="C224" s="71"/>
      <c r="D224" s="106"/>
      <c r="E224" s="106"/>
      <c r="F224" s="71"/>
      <c r="G224" s="71"/>
      <c r="H224" s="71"/>
      <c r="I224" s="71"/>
      <c r="J224" s="106"/>
      <c r="K224" s="106"/>
      <c r="L224" s="106"/>
      <c r="M224" s="106"/>
      <c r="N224" s="106"/>
      <c r="O224" s="106"/>
      <c r="P224" s="106"/>
      <c r="Q224" s="106"/>
      <c r="R224" s="106"/>
      <c r="S224" s="106"/>
      <c r="T224" s="106"/>
      <c r="U224" s="106"/>
      <c r="V224" s="106"/>
      <c r="W224" s="106"/>
      <c r="X224" s="71"/>
      <c r="Y224" s="71"/>
    </row>
    <row r="225" spans="1:25">
      <c r="A225" s="71"/>
      <c r="B225" s="71"/>
      <c r="C225" s="71"/>
      <c r="D225" s="106"/>
      <c r="E225" s="106"/>
      <c r="F225" s="71"/>
      <c r="G225" s="71"/>
      <c r="H225" s="71"/>
      <c r="I225" s="71"/>
      <c r="J225" s="106"/>
      <c r="K225" s="106"/>
      <c r="L225" s="106"/>
      <c r="M225" s="106"/>
      <c r="N225" s="106"/>
      <c r="O225" s="106"/>
      <c r="P225" s="106"/>
      <c r="Q225" s="106"/>
      <c r="R225" s="106"/>
      <c r="S225" s="106"/>
      <c r="T225" s="106"/>
      <c r="U225" s="106"/>
      <c r="V225" s="106"/>
      <c r="W225" s="106"/>
      <c r="X225" s="71"/>
      <c r="Y225" s="71"/>
    </row>
    <row r="226" spans="1:25">
      <c r="A226" s="71"/>
      <c r="B226" s="71"/>
      <c r="C226" s="71"/>
      <c r="D226" s="106"/>
      <c r="E226" s="106"/>
      <c r="F226" s="71"/>
      <c r="G226" s="71"/>
      <c r="H226" s="71"/>
      <c r="I226" s="71"/>
      <c r="J226" s="106"/>
      <c r="K226" s="106"/>
      <c r="L226" s="106"/>
      <c r="M226" s="106"/>
      <c r="N226" s="106"/>
      <c r="O226" s="106"/>
      <c r="P226" s="106"/>
      <c r="Q226" s="106"/>
      <c r="R226" s="106"/>
      <c r="S226" s="106"/>
      <c r="T226" s="106"/>
      <c r="U226" s="106"/>
      <c r="V226" s="106"/>
      <c r="W226" s="106"/>
      <c r="X226" s="71"/>
      <c r="Y226" s="71"/>
    </row>
    <row r="227" spans="1:25">
      <c r="A227" s="71"/>
      <c r="B227" s="71"/>
      <c r="C227" s="71"/>
      <c r="D227" s="106"/>
      <c r="E227" s="106"/>
      <c r="F227" s="71"/>
      <c r="G227" s="71"/>
      <c r="H227" s="71"/>
      <c r="I227" s="71"/>
      <c r="J227" s="106"/>
      <c r="K227" s="106"/>
      <c r="L227" s="106"/>
      <c r="M227" s="106"/>
      <c r="N227" s="106"/>
      <c r="O227" s="106"/>
      <c r="P227" s="106"/>
      <c r="Q227" s="106"/>
      <c r="R227" s="106"/>
      <c r="S227" s="106"/>
      <c r="T227" s="106"/>
      <c r="U227" s="106"/>
      <c r="V227" s="106"/>
      <c r="W227" s="106"/>
      <c r="X227" s="71"/>
      <c r="Y227" s="71"/>
    </row>
    <row r="228" spans="1:25">
      <c r="A228" s="71"/>
      <c r="B228" s="71"/>
      <c r="C228" s="71"/>
      <c r="D228" s="106"/>
      <c r="E228" s="106"/>
      <c r="F228" s="71"/>
      <c r="G228" s="71"/>
      <c r="H228" s="71"/>
      <c r="I228" s="71"/>
      <c r="J228" s="106"/>
      <c r="K228" s="106"/>
      <c r="L228" s="106"/>
      <c r="M228" s="106"/>
      <c r="N228" s="106"/>
      <c r="O228" s="106"/>
      <c r="P228" s="106"/>
      <c r="Q228" s="106"/>
      <c r="R228" s="106"/>
      <c r="S228" s="106"/>
      <c r="T228" s="106"/>
      <c r="U228" s="106"/>
      <c r="V228" s="106"/>
      <c r="W228" s="106"/>
      <c r="X228" s="71"/>
      <c r="Y228" s="71"/>
    </row>
    <row r="229" spans="1:25">
      <c r="A229" s="71"/>
      <c r="B229" s="71"/>
      <c r="C229" s="71"/>
      <c r="D229" s="106"/>
      <c r="E229" s="106"/>
      <c r="F229" s="71"/>
      <c r="G229" s="71"/>
      <c r="H229" s="71"/>
      <c r="I229" s="71"/>
      <c r="J229" s="106"/>
      <c r="K229" s="106"/>
      <c r="L229" s="106"/>
      <c r="M229" s="106"/>
      <c r="N229" s="106"/>
      <c r="O229" s="106"/>
      <c r="P229" s="106"/>
      <c r="Q229" s="106"/>
      <c r="R229" s="106"/>
      <c r="S229" s="106"/>
      <c r="T229" s="106"/>
      <c r="U229" s="106"/>
      <c r="V229" s="106"/>
      <c r="W229" s="106"/>
      <c r="X229" s="71"/>
      <c r="Y229" s="71"/>
    </row>
    <row r="230" spans="1:25">
      <c r="A230" s="71"/>
      <c r="B230" s="71"/>
      <c r="C230" s="71"/>
      <c r="D230" s="106"/>
      <c r="E230" s="106"/>
      <c r="F230" s="71"/>
      <c r="G230" s="71"/>
      <c r="H230" s="71"/>
      <c r="I230" s="71"/>
      <c r="J230" s="106"/>
      <c r="K230" s="106"/>
      <c r="L230" s="106"/>
      <c r="M230" s="106"/>
      <c r="N230" s="106"/>
      <c r="O230" s="106"/>
      <c r="P230" s="106"/>
      <c r="Q230" s="106"/>
      <c r="R230" s="106"/>
      <c r="S230" s="106"/>
      <c r="T230" s="106"/>
      <c r="U230" s="106"/>
      <c r="V230" s="106"/>
      <c r="W230" s="106"/>
      <c r="X230" s="71"/>
      <c r="Y230" s="71"/>
    </row>
    <row r="231" spans="1:25">
      <c r="A231" s="71"/>
      <c r="B231" s="71"/>
      <c r="C231" s="71"/>
      <c r="D231" s="106"/>
      <c r="E231" s="106"/>
      <c r="F231" s="71"/>
      <c r="G231" s="71"/>
      <c r="H231" s="71"/>
      <c r="I231" s="71"/>
      <c r="J231" s="106"/>
      <c r="K231" s="106"/>
      <c r="L231" s="106"/>
      <c r="M231" s="106"/>
      <c r="N231" s="106"/>
      <c r="O231" s="106"/>
      <c r="P231" s="106"/>
      <c r="Q231" s="106"/>
      <c r="R231" s="106"/>
      <c r="S231" s="106"/>
      <c r="T231" s="106"/>
      <c r="U231" s="106"/>
      <c r="V231" s="106"/>
      <c r="W231" s="106"/>
      <c r="X231" s="71"/>
      <c r="Y231" s="71"/>
    </row>
    <row r="232" spans="1:25">
      <c r="A232" s="71"/>
      <c r="B232" s="71"/>
      <c r="C232" s="71"/>
      <c r="D232" s="106"/>
      <c r="E232" s="106"/>
      <c r="F232" s="71"/>
      <c r="G232" s="71"/>
      <c r="H232" s="71"/>
      <c r="I232" s="71"/>
      <c r="J232" s="106"/>
      <c r="K232" s="106"/>
      <c r="L232" s="106"/>
      <c r="M232" s="106"/>
      <c r="N232" s="106"/>
      <c r="O232" s="106"/>
      <c r="P232" s="106"/>
      <c r="Q232" s="106"/>
      <c r="R232" s="106"/>
      <c r="S232" s="106"/>
      <c r="T232" s="106"/>
      <c r="U232" s="106"/>
      <c r="V232" s="106"/>
      <c r="W232" s="106"/>
      <c r="X232" s="71"/>
      <c r="Y232" s="71"/>
    </row>
    <row r="233" spans="1:25">
      <c r="A233" s="71"/>
      <c r="B233" s="71"/>
      <c r="C233" s="71"/>
      <c r="D233" s="106"/>
      <c r="E233" s="106"/>
      <c r="F233" s="71"/>
      <c r="G233" s="71"/>
      <c r="H233" s="71"/>
      <c r="I233" s="71"/>
      <c r="J233" s="106"/>
      <c r="K233" s="106"/>
      <c r="L233" s="106"/>
      <c r="M233" s="106"/>
      <c r="N233" s="106"/>
      <c r="O233" s="106"/>
      <c r="P233" s="106"/>
      <c r="Q233" s="106"/>
      <c r="R233" s="106"/>
      <c r="S233" s="106"/>
      <c r="T233" s="106"/>
      <c r="U233" s="106"/>
      <c r="V233" s="106"/>
      <c r="W233" s="106"/>
      <c r="X233" s="71"/>
      <c r="Y233" s="71"/>
    </row>
    <row r="234" spans="1:25">
      <c r="A234" s="71"/>
      <c r="B234" s="71"/>
      <c r="C234" s="71"/>
      <c r="D234" s="106"/>
      <c r="E234" s="106"/>
      <c r="F234" s="71"/>
      <c r="G234" s="71"/>
      <c r="H234" s="71"/>
      <c r="I234" s="71"/>
      <c r="J234" s="106"/>
      <c r="K234" s="106"/>
      <c r="L234" s="106"/>
      <c r="M234" s="106"/>
      <c r="N234" s="106"/>
      <c r="O234" s="106"/>
      <c r="P234" s="106"/>
      <c r="Q234" s="106"/>
      <c r="R234" s="106"/>
      <c r="S234" s="106"/>
      <c r="T234" s="106"/>
      <c r="U234" s="106"/>
      <c r="V234" s="106"/>
      <c r="W234" s="106"/>
      <c r="X234" s="71"/>
      <c r="Y234" s="71"/>
    </row>
    <row r="235" spans="1:25">
      <c r="A235" s="71"/>
      <c r="B235" s="71"/>
      <c r="C235" s="71"/>
      <c r="D235" s="106"/>
      <c r="E235" s="106"/>
      <c r="F235" s="71"/>
      <c r="G235" s="71"/>
      <c r="H235" s="71"/>
      <c r="I235" s="71"/>
      <c r="J235" s="106"/>
      <c r="K235" s="106"/>
      <c r="L235" s="106"/>
      <c r="M235" s="106"/>
      <c r="N235" s="106"/>
      <c r="O235" s="106"/>
      <c r="P235" s="106"/>
      <c r="Q235" s="106"/>
      <c r="R235" s="106"/>
      <c r="S235" s="106"/>
      <c r="T235" s="106"/>
      <c r="U235" s="106"/>
      <c r="V235" s="106"/>
      <c r="W235" s="106"/>
      <c r="X235" s="71"/>
      <c r="Y235" s="71"/>
    </row>
    <row r="236" spans="1:25">
      <c r="A236" s="71"/>
      <c r="B236" s="71"/>
      <c r="C236" s="71"/>
      <c r="D236" s="106"/>
      <c r="E236" s="106"/>
      <c r="F236" s="71"/>
      <c r="G236" s="71"/>
      <c r="H236" s="71"/>
      <c r="I236" s="71"/>
      <c r="J236" s="106"/>
      <c r="K236" s="106"/>
      <c r="L236" s="106"/>
      <c r="M236" s="106"/>
      <c r="N236" s="106"/>
      <c r="O236" s="106"/>
      <c r="P236" s="106"/>
      <c r="Q236" s="106"/>
      <c r="R236" s="106"/>
      <c r="S236" s="106"/>
      <c r="T236" s="106"/>
      <c r="U236" s="106"/>
      <c r="V236" s="106"/>
      <c r="W236" s="106"/>
      <c r="X236" s="71"/>
      <c r="Y236" s="71"/>
    </row>
    <row r="237" spans="1:25">
      <c r="A237" s="71"/>
      <c r="B237" s="71"/>
      <c r="C237" s="71"/>
      <c r="D237" s="106"/>
      <c r="E237" s="106"/>
      <c r="F237" s="71"/>
      <c r="G237" s="71"/>
      <c r="H237" s="71"/>
      <c r="I237" s="71"/>
      <c r="J237" s="106"/>
      <c r="K237" s="106"/>
      <c r="L237" s="106"/>
      <c r="M237" s="106"/>
      <c r="N237" s="106"/>
      <c r="O237" s="106"/>
      <c r="P237" s="106"/>
      <c r="Q237" s="106"/>
      <c r="R237" s="106"/>
      <c r="S237" s="106"/>
      <c r="T237" s="106"/>
      <c r="U237" s="106"/>
      <c r="V237" s="106"/>
      <c r="W237" s="106"/>
      <c r="X237" s="71"/>
      <c r="Y237" s="71"/>
    </row>
    <row r="238" spans="1:25">
      <c r="A238" s="71"/>
      <c r="B238" s="71"/>
      <c r="C238" s="71"/>
      <c r="D238" s="106"/>
      <c r="E238" s="106"/>
      <c r="F238" s="71"/>
      <c r="G238" s="71"/>
      <c r="H238" s="71"/>
      <c r="I238" s="71"/>
      <c r="J238" s="106"/>
      <c r="K238" s="106"/>
      <c r="L238" s="106"/>
      <c r="M238" s="106"/>
      <c r="N238" s="106"/>
      <c r="O238" s="106"/>
      <c r="P238" s="106"/>
      <c r="Q238" s="106"/>
      <c r="R238" s="106"/>
      <c r="S238" s="106"/>
      <c r="T238" s="106"/>
      <c r="U238" s="106"/>
      <c r="V238" s="106"/>
      <c r="W238" s="106"/>
      <c r="X238" s="71"/>
      <c r="Y238" s="71"/>
    </row>
    <row r="239" spans="1:25">
      <c r="A239" s="71"/>
      <c r="B239" s="71"/>
      <c r="C239" s="71"/>
      <c r="D239" s="106"/>
      <c r="E239" s="106"/>
      <c r="F239" s="71"/>
      <c r="G239" s="71"/>
      <c r="H239" s="71"/>
      <c r="I239" s="71"/>
      <c r="J239" s="106"/>
      <c r="K239" s="106"/>
      <c r="L239" s="106"/>
      <c r="M239" s="106"/>
      <c r="N239" s="106"/>
      <c r="O239" s="106"/>
      <c r="P239" s="106"/>
      <c r="Q239" s="106"/>
      <c r="R239" s="106"/>
      <c r="S239" s="106"/>
      <c r="T239" s="106"/>
      <c r="U239" s="106"/>
      <c r="V239" s="106"/>
      <c r="W239" s="106"/>
      <c r="X239" s="71"/>
      <c r="Y239" s="71"/>
    </row>
    <row r="240" spans="1:25">
      <c r="A240" s="71"/>
      <c r="B240" s="71"/>
      <c r="C240" s="71"/>
      <c r="D240" s="106"/>
      <c r="E240" s="106"/>
      <c r="F240" s="71"/>
      <c r="G240" s="71"/>
      <c r="H240" s="71"/>
      <c r="I240" s="71"/>
      <c r="J240" s="106"/>
      <c r="K240" s="106"/>
      <c r="L240" s="106"/>
      <c r="M240" s="106"/>
      <c r="N240" s="106"/>
      <c r="O240" s="106"/>
      <c r="P240" s="106"/>
      <c r="Q240" s="106"/>
      <c r="R240" s="106"/>
      <c r="S240" s="106"/>
      <c r="T240" s="106"/>
      <c r="U240" s="106"/>
      <c r="V240" s="106"/>
      <c r="W240" s="106"/>
      <c r="X240" s="71"/>
      <c r="Y240" s="71"/>
    </row>
    <row r="241" spans="1:25">
      <c r="A241" s="71"/>
      <c r="B241" s="71"/>
      <c r="C241" s="71"/>
      <c r="D241" s="106"/>
      <c r="E241" s="106"/>
      <c r="F241" s="71"/>
      <c r="G241" s="71"/>
      <c r="H241" s="71"/>
      <c r="I241" s="71"/>
      <c r="J241" s="106"/>
      <c r="K241" s="106"/>
      <c r="L241" s="106"/>
      <c r="M241" s="106"/>
      <c r="N241" s="106"/>
      <c r="O241" s="106"/>
      <c r="P241" s="106"/>
      <c r="Q241" s="106"/>
      <c r="R241" s="106"/>
      <c r="S241" s="106"/>
      <c r="T241" s="106"/>
      <c r="U241" s="106"/>
      <c r="V241" s="106"/>
      <c r="W241" s="106"/>
      <c r="X241" s="71"/>
      <c r="Y241" s="71"/>
    </row>
    <row r="242" spans="1:25">
      <c r="A242" s="71"/>
      <c r="B242" s="71"/>
      <c r="C242" s="71"/>
      <c r="D242" s="106"/>
      <c r="E242" s="106"/>
      <c r="F242" s="71"/>
      <c r="G242" s="71"/>
      <c r="H242" s="71"/>
      <c r="I242" s="71"/>
      <c r="J242" s="106"/>
      <c r="K242" s="106"/>
      <c r="L242" s="106"/>
      <c r="M242" s="106"/>
      <c r="N242" s="106"/>
      <c r="O242" s="106"/>
      <c r="P242" s="106"/>
      <c r="Q242" s="106"/>
      <c r="R242" s="106"/>
      <c r="S242" s="106"/>
      <c r="T242" s="106"/>
      <c r="U242" s="106"/>
      <c r="V242" s="106"/>
      <c r="W242" s="106"/>
      <c r="X242" s="71"/>
      <c r="Y242" s="71"/>
    </row>
    <row r="243" spans="1:25">
      <c r="A243" s="71"/>
      <c r="B243" s="71"/>
      <c r="C243" s="71"/>
      <c r="D243" s="106"/>
      <c r="E243" s="106"/>
      <c r="F243" s="71"/>
      <c r="G243" s="71"/>
      <c r="H243" s="71"/>
      <c r="I243" s="71"/>
      <c r="J243" s="106"/>
      <c r="K243" s="106"/>
      <c r="L243" s="106"/>
      <c r="M243" s="106"/>
      <c r="N243" s="106"/>
      <c r="O243" s="106"/>
      <c r="P243" s="106"/>
      <c r="Q243" s="106"/>
      <c r="R243" s="106"/>
      <c r="S243" s="106"/>
      <c r="T243" s="106"/>
      <c r="U243" s="106"/>
      <c r="V243" s="106"/>
      <c r="W243" s="106"/>
      <c r="X243" s="71"/>
      <c r="Y243" s="71"/>
    </row>
    <row r="244" spans="1:25">
      <c r="A244" s="71"/>
      <c r="B244" s="71"/>
      <c r="C244" s="71"/>
      <c r="D244" s="106"/>
      <c r="E244" s="106"/>
      <c r="F244" s="71"/>
      <c r="G244" s="71"/>
      <c r="H244" s="71"/>
      <c r="I244" s="71"/>
      <c r="J244" s="106"/>
      <c r="K244" s="106"/>
      <c r="L244" s="106"/>
      <c r="M244" s="106"/>
      <c r="N244" s="106"/>
      <c r="O244" s="106"/>
      <c r="P244" s="106"/>
      <c r="Q244" s="106"/>
      <c r="R244" s="106"/>
      <c r="S244" s="106"/>
      <c r="T244" s="106"/>
      <c r="U244" s="106"/>
      <c r="V244" s="106"/>
      <c r="W244" s="106"/>
      <c r="X244" s="71"/>
      <c r="Y244" s="71"/>
    </row>
    <row r="245" spans="1:25">
      <c r="A245" s="71"/>
      <c r="B245" s="71"/>
      <c r="C245" s="71"/>
      <c r="D245" s="106"/>
      <c r="E245" s="106"/>
      <c r="F245" s="71"/>
      <c r="G245" s="71"/>
      <c r="H245" s="71"/>
      <c r="I245" s="71"/>
      <c r="J245" s="106"/>
      <c r="K245" s="106"/>
      <c r="L245" s="106"/>
      <c r="M245" s="106"/>
      <c r="N245" s="106"/>
      <c r="O245" s="106"/>
      <c r="P245" s="106"/>
      <c r="Q245" s="106"/>
      <c r="R245" s="106"/>
      <c r="S245" s="106"/>
      <c r="T245" s="106"/>
      <c r="U245" s="106"/>
      <c r="V245" s="106"/>
      <c r="W245" s="106"/>
      <c r="X245" s="71"/>
      <c r="Y245" s="71"/>
    </row>
    <row r="246" spans="1:25">
      <c r="A246" s="71"/>
      <c r="B246" s="71"/>
      <c r="C246" s="71"/>
      <c r="D246" s="106"/>
      <c r="E246" s="106"/>
      <c r="F246" s="71"/>
      <c r="G246" s="71"/>
      <c r="H246" s="71"/>
      <c r="I246" s="71"/>
      <c r="J246" s="106"/>
      <c r="K246" s="106"/>
      <c r="L246" s="106"/>
      <c r="M246" s="106"/>
      <c r="N246" s="106"/>
      <c r="O246" s="106"/>
      <c r="P246" s="106"/>
      <c r="Q246" s="106"/>
      <c r="R246" s="106"/>
      <c r="S246" s="106"/>
      <c r="T246" s="106"/>
      <c r="U246" s="106"/>
      <c r="V246" s="106"/>
      <c r="W246" s="106"/>
      <c r="X246" s="71"/>
      <c r="Y246" s="71"/>
    </row>
    <row r="247" spans="1:25">
      <c r="A247" s="71"/>
      <c r="B247" s="71"/>
      <c r="C247" s="71"/>
      <c r="D247" s="106"/>
      <c r="E247" s="106"/>
      <c r="F247" s="71"/>
      <c r="G247" s="71"/>
      <c r="H247" s="71"/>
      <c r="I247" s="71"/>
      <c r="J247" s="106"/>
      <c r="K247" s="106"/>
      <c r="L247" s="106"/>
      <c r="M247" s="106"/>
      <c r="N247" s="106"/>
      <c r="O247" s="106"/>
      <c r="P247" s="106"/>
      <c r="Q247" s="106"/>
      <c r="R247" s="106"/>
      <c r="S247" s="106"/>
      <c r="T247" s="106"/>
      <c r="U247" s="106"/>
      <c r="V247" s="106"/>
      <c r="W247" s="106"/>
      <c r="X247" s="71"/>
      <c r="Y247" s="71"/>
    </row>
    <row r="248" spans="1:25">
      <c r="A248" s="71"/>
      <c r="B248" s="71"/>
      <c r="C248" s="71"/>
      <c r="D248" s="106"/>
      <c r="E248" s="106"/>
      <c r="F248" s="71"/>
      <c r="G248" s="71"/>
      <c r="H248" s="71"/>
      <c r="I248" s="71"/>
      <c r="J248" s="106"/>
      <c r="K248" s="106"/>
      <c r="L248" s="106"/>
      <c r="M248" s="106"/>
      <c r="N248" s="106"/>
      <c r="O248" s="106"/>
      <c r="P248" s="106"/>
      <c r="Q248" s="106"/>
      <c r="R248" s="106"/>
      <c r="S248" s="106"/>
      <c r="T248" s="106"/>
      <c r="U248" s="106"/>
      <c r="V248" s="106"/>
      <c r="W248" s="106"/>
      <c r="X248" s="71"/>
      <c r="Y248" s="71"/>
    </row>
    <row r="249" spans="1:25">
      <c r="A249" s="71"/>
      <c r="B249" s="71"/>
      <c r="C249" s="71"/>
      <c r="D249" s="106"/>
      <c r="E249" s="106"/>
      <c r="F249" s="71"/>
      <c r="G249" s="71"/>
      <c r="H249" s="71"/>
      <c r="I249" s="71"/>
      <c r="J249" s="106"/>
      <c r="K249" s="106"/>
      <c r="L249" s="106"/>
      <c r="M249" s="106"/>
      <c r="N249" s="106"/>
      <c r="O249" s="106"/>
      <c r="P249" s="106"/>
      <c r="Q249" s="106"/>
      <c r="R249" s="106"/>
      <c r="S249" s="106"/>
      <c r="T249" s="106"/>
      <c r="U249" s="106"/>
      <c r="V249" s="106"/>
      <c r="W249" s="106"/>
      <c r="X249" s="71"/>
      <c r="Y249" s="71"/>
    </row>
    <row r="250" spans="1:25">
      <c r="A250" s="71"/>
      <c r="B250" s="71"/>
      <c r="C250" s="71"/>
      <c r="D250" s="106"/>
      <c r="E250" s="106"/>
      <c r="F250" s="71"/>
      <c r="G250" s="71"/>
      <c r="H250" s="71"/>
      <c r="I250" s="71"/>
      <c r="J250" s="106"/>
      <c r="K250" s="106"/>
      <c r="L250" s="106"/>
      <c r="M250" s="106"/>
      <c r="N250" s="106"/>
      <c r="O250" s="106"/>
      <c r="P250" s="106"/>
      <c r="Q250" s="106"/>
      <c r="R250" s="106"/>
      <c r="S250" s="106"/>
      <c r="T250" s="106"/>
      <c r="U250" s="106"/>
      <c r="V250" s="106"/>
      <c r="W250" s="106"/>
      <c r="X250" s="71"/>
      <c r="Y250" s="71"/>
    </row>
    <row r="251" spans="1:25">
      <c r="A251" s="71"/>
      <c r="B251" s="71"/>
      <c r="C251" s="71"/>
      <c r="D251" s="106"/>
      <c r="E251" s="106"/>
      <c r="F251" s="71"/>
      <c r="G251" s="71"/>
      <c r="H251" s="71"/>
      <c r="I251" s="71"/>
      <c r="J251" s="106"/>
      <c r="K251" s="106"/>
      <c r="L251" s="106"/>
      <c r="M251" s="106"/>
      <c r="N251" s="106"/>
      <c r="O251" s="106"/>
      <c r="P251" s="106"/>
      <c r="Q251" s="106"/>
      <c r="R251" s="106"/>
      <c r="S251" s="106"/>
      <c r="T251" s="106"/>
      <c r="U251" s="106"/>
      <c r="V251" s="106"/>
      <c r="W251" s="106"/>
      <c r="X251" s="71"/>
      <c r="Y251" s="71"/>
    </row>
    <row r="252" spans="1:25">
      <c r="A252" s="71"/>
      <c r="B252" s="71"/>
      <c r="C252" s="71"/>
      <c r="D252" s="106"/>
      <c r="E252" s="106"/>
      <c r="F252" s="71"/>
      <c r="G252" s="71"/>
      <c r="H252" s="71"/>
      <c r="I252" s="71"/>
      <c r="J252" s="106"/>
      <c r="K252" s="106"/>
      <c r="L252" s="106"/>
      <c r="M252" s="106"/>
      <c r="N252" s="106"/>
      <c r="O252" s="106"/>
      <c r="P252" s="106"/>
      <c r="Q252" s="106"/>
      <c r="R252" s="106"/>
      <c r="S252" s="106"/>
      <c r="T252" s="106"/>
      <c r="U252" s="106"/>
      <c r="V252" s="106"/>
      <c r="W252" s="106"/>
      <c r="X252" s="71"/>
      <c r="Y252" s="71"/>
    </row>
    <row r="253" spans="1:25">
      <c r="A253" s="71"/>
      <c r="B253" s="71"/>
      <c r="C253" s="71"/>
      <c r="D253" s="106"/>
      <c r="E253" s="106"/>
      <c r="F253" s="71"/>
      <c r="G253" s="71"/>
      <c r="H253" s="71"/>
      <c r="I253" s="71"/>
      <c r="J253" s="106"/>
      <c r="K253" s="106"/>
      <c r="L253" s="106"/>
      <c r="M253" s="106"/>
      <c r="N253" s="106"/>
      <c r="O253" s="106"/>
      <c r="P253" s="106"/>
      <c r="Q253" s="106"/>
      <c r="R253" s="106"/>
      <c r="S253" s="106"/>
      <c r="T253" s="106"/>
      <c r="U253" s="106"/>
      <c r="V253" s="106"/>
      <c r="W253" s="106"/>
      <c r="X253" s="71"/>
      <c r="Y253" s="71"/>
    </row>
    <row r="254" spans="1:25">
      <c r="A254" s="71"/>
      <c r="B254" s="71"/>
      <c r="C254" s="71"/>
      <c r="D254" s="106"/>
      <c r="E254" s="106"/>
      <c r="F254" s="71"/>
      <c r="G254" s="71"/>
      <c r="H254" s="71"/>
      <c r="I254" s="71"/>
      <c r="J254" s="106"/>
      <c r="K254" s="106"/>
      <c r="L254" s="106"/>
      <c r="M254" s="106"/>
      <c r="N254" s="106"/>
      <c r="O254" s="106"/>
      <c r="P254" s="106"/>
      <c r="Q254" s="106"/>
      <c r="R254" s="106"/>
      <c r="S254" s="106"/>
      <c r="T254" s="106"/>
      <c r="U254" s="106"/>
      <c r="V254" s="106"/>
      <c r="W254" s="106"/>
      <c r="X254" s="71"/>
      <c r="Y254" s="71"/>
    </row>
    <row r="255" spans="1:25">
      <c r="A255" s="71"/>
      <c r="B255" s="71"/>
      <c r="C255" s="71"/>
      <c r="D255" s="106"/>
      <c r="E255" s="106"/>
      <c r="F255" s="71"/>
      <c r="G255" s="71"/>
      <c r="H255" s="71"/>
      <c r="I255" s="71"/>
      <c r="J255" s="106"/>
      <c r="K255" s="106"/>
      <c r="L255" s="106"/>
      <c r="M255" s="106"/>
      <c r="N255" s="106"/>
      <c r="O255" s="106"/>
      <c r="P255" s="106"/>
      <c r="Q255" s="106"/>
      <c r="R255" s="106"/>
      <c r="S255" s="106"/>
      <c r="T255" s="106"/>
      <c r="U255" s="106"/>
      <c r="V255" s="106"/>
      <c r="W255" s="106"/>
      <c r="X255" s="71"/>
      <c r="Y255" s="71"/>
    </row>
    <row r="256" spans="1:25">
      <c r="A256" s="71"/>
      <c r="B256" s="71"/>
      <c r="C256" s="71"/>
      <c r="D256" s="106"/>
      <c r="E256" s="106"/>
      <c r="F256" s="71"/>
      <c r="G256" s="71"/>
      <c r="H256" s="71"/>
      <c r="I256" s="71"/>
      <c r="J256" s="106"/>
      <c r="K256" s="106"/>
      <c r="L256" s="106"/>
      <c r="M256" s="106"/>
      <c r="N256" s="106"/>
      <c r="O256" s="106"/>
      <c r="P256" s="106"/>
      <c r="Q256" s="106"/>
      <c r="R256" s="106"/>
      <c r="S256" s="106"/>
      <c r="T256" s="106"/>
      <c r="U256" s="106"/>
      <c r="V256" s="106"/>
      <c r="W256" s="106"/>
      <c r="X256" s="71"/>
      <c r="Y256" s="71"/>
    </row>
    <row r="257" spans="1:25">
      <c r="A257" s="71"/>
      <c r="B257" s="71"/>
      <c r="C257" s="71"/>
      <c r="D257" s="106"/>
      <c r="E257" s="106"/>
      <c r="F257" s="71"/>
      <c r="G257" s="71"/>
      <c r="H257" s="71"/>
      <c r="I257" s="71"/>
      <c r="J257" s="106"/>
      <c r="K257" s="106"/>
      <c r="L257" s="106"/>
      <c r="M257" s="106"/>
      <c r="N257" s="106"/>
      <c r="O257" s="106"/>
      <c r="P257" s="106"/>
      <c r="Q257" s="106"/>
      <c r="R257" s="106"/>
      <c r="S257" s="106"/>
      <c r="T257" s="106"/>
      <c r="U257" s="106"/>
      <c r="V257" s="106"/>
      <c r="W257" s="106"/>
      <c r="X257" s="71"/>
      <c r="Y257" s="71"/>
    </row>
    <row r="258" spans="1:25">
      <c r="A258" s="71"/>
      <c r="B258" s="71"/>
      <c r="C258" s="71"/>
      <c r="D258" s="106"/>
      <c r="E258" s="106"/>
      <c r="F258" s="71"/>
      <c r="G258" s="71"/>
      <c r="H258" s="71"/>
      <c r="I258" s="71"/>
      <c r="J258" s="106"/>
      <c r="K258" s="106"/>
      <c r="L258" s="106"/>
      <c r="M258" s="106"/>
      <c r="N258" s="106"/>
      <c r="O258" s="106"/>
      <c r="P258" s="106"/>
      <c r="Q258" s="106"/>
      <c r="R258" s="106"/>
      <c r="S258" s="106"/>
      <c r="T258" s="106"/>
      <c r="U258" s="106"/>
      <c r="V258" s="106"/>
      <c r="W258" s="106"/>
      <c r="X258" s="71"/>
      <c r="Y258" s="71"/>
    </row>
    <row r="259" spans="1:25">
      <c r="A259" s="71"/>
      <c r="B259" s="71"/>
      <c r="C259" s="71"/>
      <c r="D259" s="106"/>
      <c r="E259" s="106"/>
      <c r="F259" s="71"/>
      <c r="G259" s="71"/>
      <c r="H259" s="71"/>
      <c r="I259" s="71"/>
      <c r="J259" s="106"/>
      <c r="K259" s="106"/>
      <c r="L259" s="106"/>
      <c r="M259" s="106"/>
      <c r="N259" s="106"/>
      <c r="O259" s="106"/>
      <c r="P259" s="106"/>
      <c r="Q259" s="106"/>
      <c r="R259" s="106"/>
      <c r="S259" s="106"/>
      <c r="T259" s="106"/>
      <c r="U259" s="106"/>
      <c r="V259" s="106"/>
      <c r="W259" s="106"/>
      <c r="X259" s="71"/>
      <c r="Y259" s="71"/>
    </row>
    <row r="260" spans="1:25">
      <c r="A260" s="71"/>
      <c r="B260" s="71"/>
      <c r="C260" s="71"/>
      <c r="D260" s="106"/>
      <c r="E260" s="106"/>
      <c r="F260" s="71"/>
      <c r="G260" s="71"/>
      <c r="H260" s="71"/>
      <c r="I260" s="71"/>
      <c r="J260" s="106"/>
      <c r="K260" s="106"/>
      <c r="L260" s="106"/>
      <c r="M260" s="106"/>
      <c r="N260" s="106"/>
      <c r="O260" s="106"/>
      <c r="P260" s="106"/>
      <c r="Q260" s="106"/>
      <c r="R260" s="106"/>
      <c r="S260" s="106"/>
      <c r="T260" s="106"/>
      <c r="U260" s="106"/>
      <c r="V260" s="106"/>
      <c r="W260" s="106"/>
      <c r="X260" s="71"/>
      <c r="Y260" s="71"/>
    </row>
    <row r="261" spans="1:25">
      <c r="A261" s="71"/>
      <c r="B261" s="71"/>
      <c r="C261" s="71"/>
      <c r="D261" s="106"/>
      <c r="E261" s="106"/>
      <c r="F261" s="71"/>
      <c r="G261" s="71"/>
      <c r="H261" s="71"/>
      <c r="I261" s="71"/>
      <c r="J261" s="106"/>
      <c r="K261" s="106"/>
      <c r="L261" s="106"/>
      <c r="M261" s="106"/>
      <c r="N261" s="106"/>
      <c r="O261" s="106"/>
      <c r="P261" s="106"/>
      <c r="Q261" s="106"/>
      <c r="R261" s="106"/>
      <c r="S261" s="106"/>
      <c r="T261" s="106"/>
      <c r="U261" s="106"/>
      <c r="V261" s="106"/>
      <c r="W261" s="106"/>
      <c r="X261" s="71"/>
      <c r="Y261" s="71"/>
    </row>
    <row r="262" spans="1:25">
      <c r="A262" s="71"/>
      <c r="B262" s="71"/>
      <c r="C262" s="71"/>
      <c r="D262" s="106"/>
      <c r="E262" s="106"/>
      <c r="F262" s="71"/>
      <c r="G262" s="71"/>
      <c r="H262" s="71"/>
      <c r="I262" s="71"/>
      <c r="J262" s="106"/>
      <c r="K262" s="106"/>
      <c r="L262" s="106"/>
      <c r="M262" s="106"/>
      <c r="N262" s="106"/>
      <c r="O262" s="106"/>
      <c r="P262" s="106"/>
      <c r="Q262" s="106"/>
      <c r="R262" s="106"/>
      <c r="S262" s="106"/>
      <c r="T262" s="106"/>
      <c r="U262" s="106"/>
      <c r="V262" s="106"/>
      <c r="W262" s="106"/>
      <c r="X262" s="71"/>
      <c r="Y262" s="71"/>
    </row>
    <row r="263" spans="1:25">
      <c r="A263" s="71"/>
      <c r="B263" s="71"/>
      <c r="C263" s="71"/>
      <c r="D263" s="106"/>
      <c r="E263" s="106"/>
      <c r="F263" s="71"/>
      <c r="G263" s="71"/>
      <c r="H263" s="71"/>
      <c r="I263" s="71"/>
      <c r="J263" s="106"/>
      <c r="K263" s="106"/>
      <c r="L263" s="106"/>
      <c r="M263" s="106"/>
      <c r="N263" s="106"/>
      <c r="O263" s="106"/>
      <c r="P263" s="106"/>
      <c r="Q263" s="106"/>
      <c r="R263" s="106"/>
      <c r="S263" s="106"/>
      <c r="T263" s="106"/>
      <c r="U263" s="106"/>
      <c r="V263" s="106"/>
      <c r="W263" s="106"/>
      <c r="X263" s="71"/>
      <c r="Y263" s="71"/>
    </row>
    <row r="264" spans="1:25">
      <c r="A264" s="71"/>
      <c r="B264" s="71"/>
      <c r="C264" s="71"/>
      <c r="D264" s="106"/>
      <c r="E264" s="106"/>
      <c r="F264" s="71"/>
      <c r="G264" s="71"/>
      <c r="H264" s="71"/>
      <c r="I264" s="71"/>
      <c r="J264" s="106"/>
      <c r="K264" s="106"/>
      <c r="L264" s="106"/>
      <c r="M264" s="106"/>
      <c r="N264" s="106"/>
      <c r="O264" s="106"/>
      <c r="P264" s="106"/>
      <c r="Q264" s="106"/>
      <c r="R264" s="106"/>
      <c r="S264" s="106"/>
      <c r="T264" s="106"/>
      <c r="U264" s="106"/>
      <c r="V264" s="106"/>
      <c r="W264" s="106"/>
      <c r="X264" s="71"/>
      <c r="Y264" s="71"/>
    </row>
    <row r="265" spans="1:25">
      <c r="A265" s="71"/>
      <c r="B265" s="71"/>
      <c r="C265" s="71"/>
      <c r="D265" s="106"/>
      <c r="E265" s="106"/>
      <c r="F265" s="71"/>
      <c r="G265" s="71"/>
      <c r="H265" s="71"/>
      <c r="I265" s="71"/>
      <c r="J265" s="106"/>
      <c r="K265" s="106"/>
      <c r="L265" s="106"/>
      <c r="M265" s="106"/>
      <c r="N265" s="106"/>
      <c r="O265" s="106"/>
      <c r="P265" s="106"/>
      <c r="Q265" s="106"/>
      <c r="R265" s="106"/>
      <c r="S265" s="106"/>
      <c r="T265" s="106"/>
      <c r="U265" s="106"/>
      <c r="V265" s="106"/>
      <c r="W265" s="106"/>
      <c r="X265" s="71"/>
      <c r="Y265" s="71"/>
    </row>
    <row r="266" spans="1:25">
      <c r="A266" s="71"/>
      <c r="B266" s="71"/>
      <c r="C266" s="71"/>
      <c r="D266" s="106"/>
      <c r="E266" s="106"/>
      <c r="F266" s="71"/>
      <c r="G266" s="71"/>
      <c r="H266" s="71"/>
      <c r="I266" s="71"/>
      <c r="J266" s="106"/>
      <c r="K266" s="106"/>
      <c r="L266" s="106"/>
      <c r="M266" s="106"/>
      <c r="N266" s="106"/>
      <c r="O266" s="106"/>
      <c r="P266" s="106"/>
      <c r="Q266" s="106"/>
      <c r="R266" s="106"/>
      <c r="S266" s="106"/>
      <c r="T266" s="106"/>
      <c r="U266" s="106"/>
      <c r="V266" s="106"/>
      <c r="W266" s="106"/>
      <c r="X266" s="71"/>
      <c r="Y266" s="71"/>
    </row>
    <row r="267" spans="1:25">
      <c r="A267" s="71"/>
      <c r="B267" s="71"/>
      <c r="C267" s="71"/>
      <c r="D267" s="106"/>
      <c r="E267" s="106"/>
      <c r="F267" s="71"/>
      <c r="G267" s="71"/>
      <c r="H267" s="71"/>
      <c r="I267" s="71"/>
      <c r="J267" s="106"/>
      <c r="K267" s="106"/>
      <c r="L267" s="106"/>
      <c r="M267" s="106"/>
      <c r="N267" s="106"/>
      <c r="O267" s="106"/>
      <c r="P267" s="106"/>
      <c r="Q267" s="106"/>
      <c r="R267" s="106"/>
      <c r="S267" s="106"/>
      <c r="T267" s="106"/>
      <c r="U267" s="106"/>
      <c r="V267" s="106"/>
      <c r="W267" s="106"/>
      <c r="X267" s="71"/>
      <c r="Y267" s="71"/>
    </row>
    <row r="268" spans="1:25">
      <c r="A268" s="71"/>
      <c r="B268" s="71"/>
      <c r="C268" s="71"/>
      <c r="D268" s="106"/>
      <c r="E268" s="106"/>
      <c r="F268" s="71"/>
      <c r="G268" s="71"/>
      <c r="H268" s="71"/>
      <c r="I268" s="71"/>
      <c r="J268" s="106"/>
      <c r="K268" s="106"/>
      <c r="L268" s="106"/>
      <c r="M268" s="106"/>
      <c r="N268" s="106"/>
      <c r="O268" s="106"/>
      <c r="P268" s="106"/>
      <c r="Q268" s="106"/>
      <c r="R268" s="106"/>
      <c r="S268" s="106"/>
      <c r="T268" s="106"/>
      <c r="U268" s="106"/>
      <c r="V268" s="106"/>
      <c r="W268" s="106"/>
      <c r="X268" s="71"/>
      <c r="Y268" s="71"/>
    </row>
    <row r="269" spans="1:25">
      <c r="A269" s="71"/>
      <c r="B269" s="71"/>
      <c r="C269" s="71"/>
      <c r="D269" s="106"/>
      <c r="E269" s="106"/>
      <c r="F269" s="71"/>
      <c r="G269" s="71"/>
      <c r="H269" s="71"/>
      <c r="I269" s="71"/>
      <c r="J269" s="106"/>
      <c r="K269" s="106"/>
      <c r="L269" s="106"/>
      <c r="M269" s="106"/>
      <c r="N269" s="106"/>
      <c r="O269" s="106"/>
      <c r="P269" s="106"/>
      <c r="Q269" s="106"/>
      <c r="R269" s="106"/>
      <c r="S269" s="106"/>
      <c r="T269" s="106"/>
      <c r="U269" s="106"/>
      <c r="V269" s="106"/>
      <c r="W269" s="106"/>
      <c r="X269" s="71"/>
      <c r="Y269" s="71"/>
    </row>
    <row r="270" spans="1:25">
      <c r="A270" s="71"/>
      <c r="B270" s="71"/>
      <c r="C270" s="71"/>
      <c r="D270" s="106"/>
      <c r="E270" s="106"/>
      <c r="F270" s="71"/>
      <c r="G270" s="71"/>
      <c r="H270" s="71"/>
      <c r="I270" s="71"/>
      <c r="J270" s="106"/>
      <c r="K270" s="106"/>
      <c r="L270" s="106"/>
      <c r="M270" s="106"/>
      <c r="N270" s="106"/>
      <c r="O270" s="106"/>
      <c r="P270" s="106"/>
      <c r="Q270" s="106"/>
      <c r="R270" s="106"/>
      <c r="S270" s="106"/>
      <c r="T270" s="106"/>
      <c r="U270" s="106"/>
      <c r="V270" s="106"/>
      <c r="W270" s="106"/>
      <c r="X270" s="71"/>
      <c r="Y270" s="71"/>
    </row>
    <row r="271" spans="1:25">
      <c r="A271" s="71"/>
      <c r="B271" s="71"/>
      <c r="C271" s="71"/>
      <c r="D271" s="106"/>
      <c r="E271" s="106"/>
      <c r="F271" s="71"/>
      <c r="G271" s="71"/>
      <c r="H271" s="71"/>
      <c r="I271" s="71"/>
      <c r="J271" s="106"/>
      <c r="K271" s="106"/>
      <c r="L271" s="106"/>
      <c r="M271" s="106"/>
      <c r="N271" s="106"/>
      <c r="O271" s="106"/>
      <c r="P271" s="106"/>
      <c r="Q271" s="106"/>
      <c r="R271" s="106"/>
      <c r="S271" s="106"/>
      <c r="T271" s="106"/>
      <c r="U271" s="106"/>
      <c r="V271" s="106"/>
      <c r="W271" s="106"/>
      <c r="X271" s="71"/>
      <c r="Y271" s="71"/>
    </row>
    <row r="272" spans="1:25">
      <c r="A272" s="71"/>
      <c r="B272" s="71"/>
      <c r="C272" s="71"/>
      <c r="D272" s="106"/>
      <c r="E272" s="106"/>
      <c r="F272" s="71"/>
      <c r="G272" s="71"/>
      <c r="H272" s="71"/>
      <c r="I272" s="71"/>
      <c r="J272" s="106"/>
      <c r="K272" s="106"/>
      <c r="L272" s="106"/>
      <c r="M272" s="106"/>
      <c r="N272" s="106"/>
      <c r="O272" s="106"/>
      <c r="P272" s="106"/>
      <c r="Q272" s="106"/>
      <c r="R272" s="106"/>
      <c r="S272" s="106"/>
      <c r="T272" s="106"/>
      <c r="U272" s="106"/>
      <c r="V272" s="106"/>
      <c r="W272" s="106"/>
      <c r="X272" s="71"/>
      <c r="Y272" s="71"/>
    </row>
    <row r="273" spans="1:25">
      <c r="A273" s="71"/>
      <c r="B273" s="71"/>
      <c r="C273" s="71"/>
      <c r="D273" s="106"/>
      <c r="E273" s="106"/>
      <c r="F273" s="71"/>
      <c r="G273" s="71"/>
      <c r="H273" s="71"/>
      <c r="I273" s="71"/>
      <c r="J273" s="106"/>
      <c r="K273" s="106"/>
      <c r="L273" s="106"/>
      <c r="M273" s="106"/>
      <c r="N273" s="106"/>
      <c r="O273" s="106"/>
      <c r="P273" s="106"/>
      <c r="Q273" s="106"/>
      <c r="R273" s="106"/>
      <c r="S273" s="106"/>
      <c r="T273" s="106"/>
      <c r="U273" s="106"/>
      <c r="V273" s="106"/>
      <c r="W273" s="106"/>
      <c r="X273" s="71"/>
      <c r="Y273" s="71"/>
    </row>
    <row r="274" spans="1:25">
      <c r="A274" s="71"/>
      <c r="B274" s="71"/>
      <c r="C274" s="71"/>
      <c r="D274" s="106"/>
      <c r="E274" s="106"/>
      <c r="F274" s="71"/>
      <c r="G274" s="71"/>
      <c r="H274" s="71"/>
      <c r="I274" s="71"/>
      <c r="J274" s="106"/>
      <c r="K274" s="106"/>
      <c r="L274" s="106"/>
      <c r="M274" s="106"/>
      <c r="N274" s="106"/>
      <c r="O274" s="106"/>
      <c r="P274" s="106"/>
      <c r="Q274" s="106"/>
      <c r="R274" s="106"/>
      <c r="S274" s="106"/>
      <c r="T274" s="106"/>
      <c r="U274" s="106"/>
      <c r="V274" s="106"/>
      <c r="W274" s="106"/>
      <c r="X274" s="71"/>
      <c r="Y274" s="71"/>
    </row>
    <row r="275" spans="1:25">
      <c r="A275" s="71"/>
      <c r="B275" s="71"/>
      <c r="C275" s="71"/>
      <c r="D275" s="106"/>
      <c r="E275" s="106"/>
      <c r="F275" s="71"/>
      <c r="G275" s="71"/>
      <c r="H275" s="71"/>
      <c r="I275" s="71"/>
      <c r="J275" s="106"/>
      <c r="K275" s="106"/>
      <c r="L275" s="106"/>
      <c r="M275" s="106"/>
      <c r="N275" s="106"/>
      <c r="O275" s="106"/>
      <c r="P275" s="106"/>
      <c r="Q275" s="106"/>
      <c r="R275" s="106"/>
      <c r="S275" s="106"/>
      <c r="T275" s="106"/>
      <c r="U275" s="106"/>
      <c r="V275" s="106"/>
      <c r="W275" s="106"/>
      <c r="X275" s="71"/>
      <c r="Y275" s="71"/>
    </row>
    <row r="276" spans="1:25">
      <c r="A276" s="71"/>
      <c r="B276" s="71"/>
      <c r="C276" s="71"/>
      <c r="D276" s="106"/>
      <c r="E276" s="106"/>
      <c r="F276" s="71"/>
      <c r="G276" s="71"/>
      <c r="H276" s="71"/>
      <c r="I276" s="71"/>
      <c r="J276" s="106"/>
      <c r="K276" s="106"/>
      <c r="L276" s="106"/>
      <c r="M276" s="106"/>
      <c r="N276" s="106"/>
      <c r="O276" s="106"/>
      <c r="P276" s="106"/>
      <c r="Q276" s="106"/>
      <c r="R276" s="106"/>
      <c r="S276" s="106"/>
      <c r="T276" s="106"/>
      <c r="U276" s="106"/>
      <c r="V276" s="106"/>
      <c r="W276" s="106"/>
      <c r="X276" s="71"/>
      <c r="Y276" s="71"/>
    </row>
    <row r="277" spans="1:25">
      <c r="A277" s="71"/>
      <c r="B277" s="71"/>
      <c r="C277" s="71"/>
      <c r="D277" s="106"/>
      <c r="E277" s="106"/>
      <c r="F277" s="71"/>
      <c r="G277" s="71"/>
      <c r="H277" s="71"/>
      <c r="I277" s="71"/>
      <c r="J277" s="106"/>
      <c r="K277" s="106"/>
      <c r="L277" s="106"/>
      <c r="M277" s="106"/>
      <c r="N277" s="106"/>
      <c r="O277" s="106"/>
      <c r="P277" s="106"/>
      <c r="Q277" s="106"/>
      <c r="R277" s="106"/>
      <c r="S277" s="106"/>
      <c r="T277" s="106"/>
      <c r="U277" s="106"/>
      <c r="V277" s="106"/>
      <c r="W277" s="106"/>
      <c r="X277" s="71"/>
      <c r="Y277" s="71"/>
    </row>
    <row r="278" spans="1:25">
      <c r="A278" s="71"/>
      <c r="B278" s="71"/>
      <c r="C278" s="71"/>
      <c r="D278" s="106"/>
      <c r="E278" s="106"/>
      <c r="F278" s="71"/>
      <c r="G278" s="71"/>
      <c r="H278" s="71"/>
      <c r="I278" s="71"/>
      <c r="J278" s="106"/>
      <c r="K278" s="106"/>
      <c r="L278" s="106"/>
      <c r="M278" s="106"/>
      <c r="N278" s="106"/>
      <c r="O278" s="106"/>
      <c r="P278" s="106"/>
      <c r="Q278" s="106"/>
      <c r="R278" s="106"/>
      <c r="S278" s="106"/>
      <c r="T278" s="106"/>
      <c r="U278" s="106"/>
      <c r="V278" s="106"/>
      <c r="W278" s="106"/>
      <c r="X278" s="71"/>
      <c r="Y278" s="71"/>
    </row>
    <row r="279" spans="1:25">
      <c r="A279" s="71"/>
      <c r="B279" s="71"/>
      <c r="C279" s="71"/>
      <c r="D279" s="106"/>
      <c r="E279" s="106"/>
      <c r="F279" s="71"/>
      <c r="G279" s="71"/>
      <c r="H279" s="71"/>
      <c r="I279" s="71"/>
      <c r="J279" s="106"/>
      <c r="K279" s="106"/>
      <c r="L279" s="106"/>
      <c r="M279" s="106"/>
      <c r="N279" s="106"/>
      <c r="O279" s="106"/>
      <c r="P279" s="106"/>
      <c r="Q279" s="106"/>
      <c r="R279" s="106"/>
      <c r="S279" s="106"/>
      <c r="T279" s="106"/>
      <c r="U279" s="106"/>
      <c r="V279" s="106"/>
      <c r="W279" s="106"/>
      <c r="X279" s="71"/>
      <c r="Y279" s="71"/>
    </row>
    <row r="280" spans="1:25">
      <c r="A280" s="71"/>
      <c r="B280" s="71"/>
      <c r="C280" s="71"/>
      <c r="D280" s="106"/>
      <c r="E280" s="106"/>
      <c r="F280" s="71"/>
      <c r="G280" s="71"/>
      <c r="H280" s="71"/>
      <c r="I280" s="71"/>
      <c r="J280" s="106"/>
      <c r="K280" s="106"/>
      <c r="L280" s="106"/>
      <c r="M280" s="106"/>
      <c r="N280" s="106"/>
      <c r="O280" s="106"/>
      <c r="P280" s="106"/>
      <c r="Q280" s="106"/>
      <c r="R280" s="106"/>
      <c r="S280" s="106"/>
      <c r="T280" s="106"/>
      <c r="U280" s="106"/>
      <c r="V280" s="106"/>
      <c r="W280" s="106"/>
      <c r="X280" s="71"/>
      <c r="Y280" s="71"/>
    </row>
    <row r="281" spans="1:25">
      <c r="A281" s="71"/>
      <c r="B281" s="71"/>
      <c r="C281" s="71"/>
      <c r="D281" s="106"/>
      <c r="E281" s="106"/>
      <c r="F281" s="71"/>
      <c r="G281" s="71"/>
      <c r="H281" s="71"/>
      <c r="I281" s="71"/>
      <c r="J281" s="106"/>
      <c r="K281" s="106"/>
      <c r="L281" s="106"/>
      <c r="M281" s="106"/>
      <c r="N281" s="106"/>
      <c r="O281" s="106"/>
      <c r="P281" s="106"/>
      <c r="Q281" s="106"/>
      <c r="R281" s="106"/>
      <c r="S281" s="106"/>
      <c r="T281" s="106"/>
      <c r="U281" s="106"/>
      <c r="V281" s="106"/>
      <c r="W281" s="106"/>
      <c r="X281" s="71"/>
      <c r="Y281" s="71"/>
    </row>
    <row r="282" spans="1:25">
      <c r="A282" s="71"/>
      <c r="B282" s="71"/>
      <c r="C282" s="71"/>
      <c r="D282" s="106"/>
      <c r="E282" s="106"/>
      <c r="F282" s="71"/>
      <c r="G282" s="71"/>
      <c r="H282" s="71"/>
      <c r="I282" s="71"/>
      <c r="J282" s="106"/>
      <c r="K282" s="106"/>
      <c r="L282" s="106"/>
      <c r="M282" s="106"/>
      <c r="N282" s="106"/>
      <c r="O282" s="106"/>
      <c r="P282" s="106"/>
      <c r="Q282" s="106"/>
      <c r="R282" s="106"/>
      <c r="S282" s="106"/>
      <c r="T282" s="106"/>
      <c r="U282" s="106"/>
      <c r="V282" s="106"/>
      <c r="W282" s="106"/>
      <c r="X282" s="71"/>
      <c r="Y282" s="71"/>
    </row>
    <row r="283" spans="1:25">
      <c r="A283" s="71"/>
      <c r="B283" s="71"/>
      <c r="C283" s="71"/>
      <c r="D283" s="106"/>
      <c r="E283" s="106"/>
      <c r="F283" s="71"/>
      <c r="G283" s="71"/>
      <c r="H283" s="71"/>
      <c r="I283" s="71"/>
      <c r="J283" s="106"/>
      <c r="K283" s="106"/>
      <c r="L283" s="106"/>
      <c r="M283" s="106"/>
      <c r="N283" s="106"/>
      <c r="O283" s="106"/>
      <c r="P283" s="106"/>
      <c r="Q283" s="106"/>
      <c r="R283" s="106"/>
      <c r="S283" s="106"/>
      <c r="T283" s="106"/>
      <c r="U283" s="106"/>
      <c r="V283" s="106"/>
      <c r="W283" s="106"/>
      <c r="X283" s="71"/>
      <c r="Y283" s="71"/>
    </row>
    <row r="284" spans="1:25">
      <c r="A284" s="71"/>
      <c r="B284" s="71"/>
      <c r="C284" s="71"/>
      <c r="D284" s="106"/>
      <c r="E284" s="106"/>
      <c r="F284" s="71"/>
      <c r="G284" s="71"/>
      <c r="H284" s="71"/>
      <c r="I284" s="71"/>
      <c r="J284" s="106"/>
      <c r="K284" s="106"/>
      <c r="L284" s="106"/>
      <c r="M284" s="106"/>
      <c r="N284" s="106"/>
      <c r="O284" s="106"/>
      <c r="P284" s="106"/>
      <c r="Q284" s="106"/>
      <c r="R284" s="106"/>
      <c r="S284" s="106"/>
      <c r="T284" s="106"/>
      <c r="U284" s="106"/>
      <c r="V284" s="106"/>
      <c r="W284" s="106"/>
      <c r="X284" s="71"/>
      <c r="Y284" s="71"/>
    </row>
    <row r="285" spans="1:25">
      <c r="A285" s="71"/>
      <c r="B285" s="71"/>
      <c r="C285" s="71"/>
      <c r="D285" s="106"/>
      <c r="E285" s="106"/>
      <c r="F285" s="71"/>
      <c r="G285" s="71"/>
      <c r="H285" s="71"/>
      <c r="I285" s="71"/>
      <c r="J285" s="106"/>
      <c r="K285" s="106"/>
      <c r="L285" s="106"/>
      <c r="M285" s="106"/>
      <c r="N285" s="106"/>
      <c r="O285" s="106"/>
      <c r="P285" s="106"/>
      <c r="Q285" s="106"/>
      <c r="R285" s="106"/>
      <c r="S285" s="106"/>
      <c r="T285" s="106"/>
      <c r="U285" s="106"/>
      <c r="V285" s="106"/>
      <c r="W285" s="106"/>
      <c r="X285" s="71"/>
      <c r="Y285" s="71"/>
    </row>
    <row r="286" spans="1:25">
      <c r="A286" s="71"/>
      <c r="B286" s="71"/>
      <c r="C286" s="71"/>
      <c r="D286" s="106"/>
      <c r="E286" s="106"/>
      <c r="F286" s="71"/>
      <c r="G286" s="71"/>
      <c r="H286" s="71"/>
      <c r="I286" s="71"/>
      <c r="J286" s="106"/>
      <c r="K286" s="106"/>
      <c r="L286" s="106"/>
      <c r="M286" s="106"/>
      <c r="N286" s="106"/>
      <c r="O286" s="106"/>
      <c r="P286" s="106"/>
      <c r="Q286" s="106"/>
      <c r="R286" s="106"/>
      <c r="S286" s="106"/>
      <c r="T286" s="106"/>
      <c r="U286" s="106"/>
      <c r="V286" s="106"/>
      <c r="W286" s="106"/>
      <c r="X286" s="71"/>
      <c r="Y286" s="71"/>
    </row>
    <row r="287" spans="1:25">
      <c r="A287" s="71"/>
      <c r="B287" s="71"/>
      <c r="C287" s="71"/>
      <c r="D287" s="106"/>
      <c r="E287" s="106"/>
      <c r="F287" s="71"/>
      <c r="G287" s="71"/>
      <c r="H287" s="71"/>
      <c r="I287" s="71"/>
      <c r="J287" s="106"/>
      <c r="K287" s="106"/>
      <c r="L287" s="106"/>
      <c r="M287" s="106"/>
      <c r="N287" s="106"/>
      <c r="O287" s="106"/>
      <c r="P287" s="106"/>
      <c r="Q287" s="106"/>
      <c r="R287" s="106"/>
      <c r="S287" s="106"/>
      <c r="T287" s="106"/>
      <c r="U287" s="106"/>
      <c r="V287" s="106"/>
      <c r="W287" s="106"/>
      <c r="X287" s="71"/>
      <c r="Y287" s="71"/>
    </row>
    <row r="288" spans="1:25">
      <c r="A288" s="71"/>
      <c r="B288" s="71"/>
      <c r="C288" s="71"/>
      <c r="D288" s="106"/>
      <c r="E288" s="106"/>
      <c r="F288" s="71"/>
      <c r="G288" s="71"/>
      <c r="H288" s="71"/>
      <c r="I288" s="71"/>
      <c r="J288" s="106"/>
      <c r="K288" s="106"/>
      <c r="L288" s="106"/>
      <c r="M288" s="106"/>
      <c r="N288" s="106"/>
      <c r="O288" s="106"/>
      <c r="P288" s="106"/>
      <c r="Q288" s="106"/>
      <c r="R288" s="106"/>
      <c r="S288" s="106"/>
      <c r="T288" s="106"/>
      <c r="U288" s="106"/>
      <c r="V288" s="106"/>
      <c r="W288" s="106"/>
      <c r="X288" s="71"/>
      <c r="Y288" s="71"/>
    </row>
    <row r="289" spans="1:25">
      <c r="A289" s="71"/>
      <c r="B289" s="71"/>
      <c r="C289" s="71"/>
      <c r="D289" s="106"/>
      <c r="E289" s="106"/>
      <c r="F289" s="71"/>
      <c r="G289" s="71"/>
      <c r="H289" s="71"/>
      <c r="I289" s="71"/>
      <c r="J289" s="106"/>
      <c r="K289" s="106"/>
      <c r="L289" s="106"/>
      <c r="M289" s="106"/>
      <c r="N289" s="106"/>
      <c r="O289" s="106"/>
      <c r="P289" s="106"/>
      <c r="Q289" s="106"/>
      <c r="R289" s="106"/>
      <c r="S289" s="106"/>
      <c r="T289" s="106"/>
      <c r="U289" s="106"/>
      <c r="V289" s="106"/>
      <c r="W289" s="106"/>
      <c r="X289" s="71"/>
      <c r="Y289" s="71"/>
    </row>
    <row r="290" spans="1:25">
      <c r="A290" s="71"/>
      <c r="B290" s="71"/>
      <c r="C290" s="71"/>
      <c r="D290" s="106"/>
      <c r="E290" s="106"/>
      <c r="F290" s="71"/>
      <c r="G290" s="71"/>
      <c r="H290" s="71"/>
      <c r="I290" s="71"/>
      <c r="J290" s="106"/>
      <c r="K290" s="106"/>
      <c r="L290" s="106"/>
      <c r="M290" s="106"/>
      <c r="N290" s="106"/>
      <c r="O290" s="106"/>
      <c r="P290" s="106"/>
      <c r="Q290" s="106"/>
      <c r="R290" s="106"/>
      <c r="S290" s="106"/>
      <c r="T290" s="106"/>
      <c r="U290" s="106"/>
      <c r="V290" s="106"/>
      <c r="W290" s="106"/>
      <c r="X290" s="71"/>
      <c r="Y290" s="71"/>
    </row>
    <row r="291" spans="1:25">
      <c r="A291" s="71"/>
      <c r="B291" s="71"/>
      <c r="C291" s="71"/>
      <c r="D291" s="106"/>
      <c r="E291" s="106"/>
      <c r="F291" s="71"/>
      <c r="G291" s="71"/>
      <c r="H291" s="71"/>
      <c r="I291" s="71"/>
      <c r="J291" s="106"/>
      <c r="K291" s="106"/>
      <c r="L291" s="106"/>
      <c r="M291" s="106"/>
      <c r="N291" s="106"/>
      <c r="O291" s="106"/>
      <c r="P291" s="106"/>
      <c r="Q291" s="106"/>
      <c r="R291" s="106"/>
      <c r="S291" s="106"/>
      <c r="T291" s="106"/>
      <c r="U291" s="106"/>
      <c r="V291" s="106"/>
      <c r="W291" s="106"/>
      <c r="X291" s="71"/>
      <c r="Y291" s="71"/>
    </row>
    <row r="292" spans="1:25">
      <c r="A292" s="71"/>
      <c r="B292" s="71"/>
      <c r="C292" s="71"/>
      <c r="D292" s="106"/>
      <c r="E292" s="106"/>
      <c r="F292" s="71"/>
      <c r="G292" s="71"/>
      <c r="H292" s="71"/>
      <c r="I292" s="71"/>
      <c r="J292" s="106"/>
      <c r="K292" s="106"/>
      <c r="L292" s="106"/>
      <c r="M292" s="106"/>
      <c r="N292" s="106"/>
      <c r="O292" s="106"/>
      <c r="P292" s="106"/>
      <c r="Q292" s="106"/>
      <c r="R292" s="106"/>
      <c r="S292" s="106"/>
      <c r="T292" s="106"/>
      <c r="U292" s="106"/>
      <c r="V292" s="106"/>
      <c r="W292" s="106"/>
      <c r="X292" s="71"/>
      <c r="Y292" s="71"/>
    </row>
    <row r="293" spans="1:25">
      <c r="A293" s="71"/>
      <c r="B293" s="71"/>
      <c r="C293" s="71"/>
      <c r="D293" s="106"/>
      <c r="E293" s="106"/>
      <c r="F293" s="71"/>
      <c r="G293" s="71"/>
      <c r="H293" s="71"/>
      <c r="I293" s="71"/>
      <c r="J293" s="106"/>
      <c r="K293" s="106"/>
      <c r="L293" s="106"/>
      <c r="M293" s="106"/>
      <c r="N293" s="106"/>
      <c r="O293" s="106"/>
      <c r="P293" s="106"/>
      <c r="Q293" s="106"/>
      <c r="R293" s="106"/>
      <c r="S293" s="106"/>
      <c r="T293" s="106"/>
      <c r="U293" s="106"/>
      <c r="V293" s="106"/>
      <c r="W293" s="106"/>
      <c r="X293" s="71"/>
      <c r="Y293" s="71"/>
    </row>
    <row r="294" spans="1:25">
      <c r="A294" s="71"/>
      <c r="B294" s="71"/>
      <c r="C294" s="71"/>
      <c r="D294" s="106"/>
      <c r="E294" s="106"/>
      <c r="F294" s="71"/>
      <c r="G294" s="71"/>
      <c r="H294" s="71"/>
      <c r="I294" s="71"/>
      <c r="J294" s="106"/>
      <c r="K294" s="106"/>
      <c r="L294" s="106"/>
      <c r="M294" s="106"/>
      <c r="N294" s="106"/>
      <c r="O294" s="106"/>
      <c r="P294" s="106"/>
      <c r="Q294" s="106"/>
      <c r="R294" s="106"/>
      <c r="S294" s="106"/>
      <c r="T294" s="106"/>
      <c r="U294" s="106"/>
      <c r="V294" s="106"/>
      <c r="W294" s="106"/>
      <c r="X294" s="71"/>
      <c r="Y294" s="71"/>
    </row>
    <row r="295" spans="1:25">
      <c r="A295" s="71"/>
      <c r="B295" s="71"/>
      <c r="C295" s="71"/>
      <c r="D295" s="106"/>
      <c r="E295" s="106"/>
      <c r="F295" s="71"/>
      <c r="G295" s="71"/>
      <c r="H295" s="71"/>
      <c r="I295" s="71"/>
      <c r="J295" s="106"/>
      <c r="K295" s="106"/>
      <c r="L295" s="106"/>
      <c r="M295" s="106"/>
      <c r="N295" s="106"/>
      <c r="O295" s="106"/>
      <c r="P295" s="106"/>
      <c r="Q295" s="106"/>
      <c r="R295" s="106"/>
      <c r="S295" s="106"/>
      <c r="T295" s="106"/>
      <c r="U295" s="106"/>
      <c r="V295" s="106"/>
      <c r="W295" s="106"/>
      <c r="X295" s="71"/>
      <c r="Y295" s="71"/>
    </row>
    <row r="296" spans="1:25">
      <c r="A296" s="71"/>
      <c r="B296" s="71"/>
      <c r="C296" s="71"/>
      <c r="D296" s="106"/>
      <c r="E296" s="106"/>
      <c r="F296" s="71"/>
      <c r="G296" s="71"/>
      <c r="H296" s="71"/>
      <c r="I296" s="71"/>
      <c r="J296" s="106"/>
      <c r="K296" s="106"/>
      <c r="L296" s="106"/>
      <c r="M296" s="106"/>
      <c r="N296" s="106"/>
      <c r="O296" s="106"/>
      <c r="P296" s="106"/>
      <c r="Q296" s="106"/>
      <c r="R296" s="106"/>
      <c r="S296" s="106"/>
      <c r="T296" s="106"/>
      <c r="U296" s="106"/>
      <c r="V296" s="106"/>
      <c r="W296" s="106"/>
      <c r="X296" s="71"/>
      <c r="Y296" s="71"/>
    </row>
    <row r="297" spans="1:25">
      <c r="A297" s="71"/>
      <c r="B297" s="71"/>
      <c r="C297" s="71"/>
      <c r="D297" s="106"/>
      <c r="E297" s="106"/>
      <c r="F297" s="71"/>
      <c r="G297" s="71"/>
      <c r="H297" s="71"/>
      <c r="I297" s="71"/>
      <c r="J297" s="106"/>
      <c r="K297" s="106"/>
      <c r="L297" s="106"/>
      <c r="M297" s="106"/>
      <c r="N297" s="106"/>
      <c r="O297" s="106"/>
      <c r="P297" s="106"/>
      <c r="Q297" s="106"/>
      <c r="R297" s="106"/>
      <c r="S297" s="106"/>
      <c r="T297" s="106"/>
      <c r="U297" s="106"/>
      <c r="V297" s="106"/>
      <c r="W297" s="106"/>
      <c r="X297" s="71"/>
      <c r="Y297" s="71"/>
    </row>
    <row r="298" spans="1:25">
      <c r="A298" s="71"/>
      <c r="B298" s="71"/>
      <c r="C298" s="71"/>
      <c r="D298" s="106"/>
      <c r="E298" s="106"/>
      <c r="F298" s="71"/>
      <c r="G298" s="71"/>
      <c r="H298" s="71"/>
      <c r="I298" s="71"/>
      <c r="J298" s="106"/>
      <c r="K298" s="106"/>
      <c r="L298" s="106"/>
      <c r="M298" s="106"/>
      <c r="N298" s="106"/>
      <c r="O298" s="106"/>
      <c r="P298" s="106"/>
      <c r="Q298" s="106"/>
      <c r="R298" s="106"/>
      <c r="S298" s="106"/>
      <c r="T298" s="106"/>
      <c r="U298" s="106"/>
      <c r="V298" s="106"/>
      <c r="W298" s="106"/>
      <c r="X298" s="71"/>
      <c r="Y298" s="71"/>
    </row>
    <row r="299" spans="1:25">
      <c r="A299" s="71"/>
      <c r="B299" s="71"/>
      <c r="C299" s="71"/>
      <c r="D299" s="106"/>
      <c r="E299" s="106"/>
      <c r="F299" s="71"/>
      <c r="G299" s="71"/>
      <c r="H299" s="71"/>
      <c r="I299" s="71"/>
      <c r="J299" s="106"/>
      <c r="K299" s="106"/>
      <c r="L299" s="106"/>
      <c r="M299" s="106"/>
      <c r="N299" s="106"/>
      <c r="O299" s="106"/>
      <c r="P299" s="106"/>
      <c r="Q299" s="106"/>
      <c r="R299" s="106"/>
      <c r="S299" s="106"/>
      <c r="T299" s="106"/>
      <c r="U299" s="106"/>
      <c r="V299" s="106"/>
      <c r="W299" s="106"/>
      <c r="X299" s="71"/>
      <c r="Y299" s="71"/>
    </row>
    <row r="300" spans="1:25">
      <c r="A300" s="71"/>
      <c r="B300" s="71"/>
      <c r="C300" s="71"/>
      <c r="D300" s="106"/>
      <c r="E300" s="106"/>
      <c r="F300" s="71"/>
      <c r="G300" s="71"/>
      <c r="H300" s="71"/>
      <c r="I300" s="71"/>
      <c r="J300" s="106"/>
      <c r="K300" s="106"/>
      <c r="L300" s="106"/>
      <c r="M300" s="106"/>
      <c r="N300" s="106"/>
      <c r="O300" s="106"/>
      <c r="P300" s="106"/>
      <c r="Q300" s="106"/>
      <c r="R300" s="106"/>
      <c r="S300" s="106"/>
      <c r="T300" s="106"/>
      <c r="U300" s="106"/>
      <c r="V300" s="106"/>
      <c r="W300" s="106"/>
      <c r="X300" s="71"/>
      <c r="Y300" s="71"/>
    </row>
    <row r="301" spans="1:25">
      <c r="A301" s="71"/>
      <c r="B301" s="71"/>
      <c r="C301" s="71"/>
      <c r="D301" s="106"/>
      <c r="E301" s="106"/>
      <c r="F301" s="71"/>
      <c r="G301" s="71"/>
      <c r="H301" s="71"/>
      <c r="I301" s="71"/>
      <c r="J301" s="106"/>
      <c r="K301" s="106"/>
      <c r="L301" s="106"/>
      <c r="M301" s="106"/>
      <c r="N301" s="106"/>
      <c r="O301" s="106"/>
      <c r="P301" s="106"/>
      <c r="Q301" s="106"/>
      <c r="R301" s="106"/>
      <c r="S301" s="106"/>
      <c r="T301" s="106"/>
      <c r="U301" s="106"/>
      <c r="V301" s="106"/>
      <c r="W301" s="106"/>
      <c r="X301" s="71"/>
      <c r="Y301" s="71"/>
    </row>
    <row r="302" spans="1:25">
      <c r="A302" s="71"/>
      <c r="B302" s="71"/>
      <c r="C302" s="71"/>
      <c r="D302" s="106"/>
      <c r="E302" s="106"/>
      <c r="F302" s="71"/>
      <c r="G302" s="71"/>
      <c r="H302" s="71"/>
      <c r="I302" s="71"/>
      <c r="J302" s="106"/>
      <c r="K302" s="106"/>
      <c r="L302" s="106"/>
      <c r="M302" s="106"/>
      <c r="N302" s="106"/>
      <c r="O302" s="106"/>
      <c r="P302" s="106"/>
      <c r="Q302" s="106"/>
      <c r="R302" s="106"/>
      <c r="S302" s="106"/>
      <c r="T302" s="106"/>
      <c r="U302" s="106"/>
      <c r="V302" s="106"/>
      <c r="W302" s="106"/>
      <c r="X302" s="71"/>
      <c r="Y302" s="71"/>
    </row>
    <row r="303" spans="1:25">
      <c r="A303" s="71"/>
      <c r="B303" s="71"/>
      <c r="C303" s="71"/>
      <c r="D303" s="106"/>
      <c r="E303" s="106"/>
      <c r="F303" s="71"/>
      <c r="G303" s="71"/>
      <c r="H303" s="71"/>
      <c r="I303" s="71"/>
      <c r="J303" s="106"/>
      <c r="K303" s="106"/>
      <c r="L303" s="106"/>
      <c r="M303" s="106"/>
      <c r="N303" s="106"/>
      <c r="O303" s="106"/>
      <c r="P303" s="106"/>
      <c r="Q303" s="106"/>
      <c r="R303" s="106"/>
      <c r="S303" s="106"/>
      <c r="T303" s="106"/>
      <c r="U303" s="106"/>
      <c r="V303" s="106"/>
      <c r="W303" s="106"/>
      <c r="X303" s="71"/>
      <c r="Y303" s="71"/>
    </row>
    <row r="304" spans="1:25">
      <c r="A304" s="71"/>
      <c r="B304" s="71"/>
      <c r="C304" s="71"/>
      <c r="D304" s="106"/>
      <c r="E304" s="106"/>
      <c r="F304" s="71"/>
      <c r="G304" s="71"/>
      <c r="H304" s="71"/>
      <c r="I304" s="71"/>
      <c r="J304" s="106"/>
      <c r="K304" s="106"/>
      <c r="L304" s="106"/>
      <c r="M304" s="106"/>
      <c r="N304" s="106"/>
      <c r="O304" s="106"/>
      <c r="P304" s="106"/>
      <c r="Q304" s="106"/>
      <c r="R304" s="106"/>
      <c r="S304" s="106"/>
      <c r="T304" s="106"/>
      <c r="U304" s="106"/>
      <c r="V304" s="106"/>
      <c r="W304" s="106"/>
      <c r="X304" s="71"/>
      <c r="Y304" s="71"/>
    </row>
    <row r="305" spans="1:25">
      <c r="A305" s="71"/>
      <c r="B305" s="71"/>
      <c r="C305" s="71"/>
      <c r="D305" s="106"/>
      <c r="E305" s="106"/>
      <c r="F305" s="71"/>
      <c r="G305" s="71"/>
      <c r="H305" s="71"/>
      <c r="I305" s="71"/>
      <c r="J305" s="106"/>
      <c r="K305" s="106"/>
      <c r="L305" s="106"/>
      <c r="M305" s="106"/>
      <c r="N305" s="106"/>
      <c r="O305" s="106"/>
      <c r="P305" s="106"/>
      <c r="Q305" s="106"/>
      <c r="R305" s="106"/>
      <c r="S305" s="106"/>
      <c r="T305" s="106"/>
      <c r="U305" s="106"/>
      <c r="V305" s="106"/>
      <c r="W305" s="106"/>
      <c r="X305" s="71"/>
      <c r="Y305" s="71"/>
    </row>
    <row r="306" spans="1:25">
      <c r="A306" s="71"/>
      <c r="B306" s="71"/>
      <c r="C306" s="71"/>
      <c r="D306" s="106"/>
      <c r="E306" s="106"/>
      <c r="F306" s="71"/>
      <c r="G306" s="71"/>
      <c r="H306" s="71"/>
      <c r="I306" s="71"/>
      <c r="J306" s="106"/>
      <c r="K306" s="106"/>
      <c r="L306" s="106"/>
      <c r="M306" s="106"/>
      <c r="N306" s="106"/>
      <c r="O306" s="106"/>
      <c r="P306" s="106"/>
      <c r="Q306" s="106"/>
      <c r="R306" s="106"/>
      <c r="S306" s="106"/>
      <c r="T306" s="106"/>
      <c r="U306" s="106"/>
      <c r="V306" s="106"/>
      <c r="W306" s="106"/>
      <c r="X306" s="71"/>
      <c r="Y306" s="71"/>
    </row>
    <row r="307" spans="1:25">
      <c r="A307" s="71"/>
      <c r="B307" s="71"/>
      <c r="C307" s="71"/>
      <c r="D307" s="106"/>
      <c r="E307" s="106"/>
      <c r="F307" s="71"/>
      <c r="G307" s="71"/>
      <c r="H307" s="71"/>
      <c r="I307" s="71"/>
      <c r="J307" s="106"/>
      <c r="K307" s="106"/>
      <c r="L307" s="106"/>
      <c r="M307" s="106"/>
      <c r="N307" s="106"/>
      <c r="O307" s="106"/>
      <c r="P307" s="106"/>
      <c r="Q307" s="106"/>
      <c r="R307" s="106"/>
      <c r="S307" s="106"/>
      <c r="T307" s="106"/>
      <c r="U307" s="106"/>
      <c r="V307" s="106"/>
      <c r="W307" s="106"/>
      <c r="X307" s="71"/>
      <c r="Y307" s="71"/>
    </row>
    <row r="308" spans="1:25">
      <c r="A308" s="71"/>
      <c r="B308" s="71"/>
      <c r="C308" s="71"/>
      <c r="D308" s="106"/>
      <c r="E308" s="106"/>
      <c r="F308" s="71"/>
      <c r="G308" s="71"/>
      <c r="H308" s="71"/>
      <c r="I308" s="71"/>
      <c r="J308" s="106"/>
      <c r="K308" s="106"/>
      <c r="L308" s="106"/>
      <c r="M308" s="106"/>
      <c r="N308" s="106"/>
      <c r="O308" s="106"/>
      <c r="P308" s="106"/>
      <c r="Q308" s="106"/>
      <c r="R308" s="106"/>
      <c r="S308" s="106"/>
      <c r="T308" s="106"/>
      <c r="U308" s="106"/>
      <c r="V308" s="106"/>
      <c r="W308" s="106"/>
      <c r="X308" s="71"/>
      <c r="Y308" s="71"/>
    </row>
    <row r="309" spans="1:25">
      <c r="A309" s="71"/>
      <c r="B309" s="71"/>
      <c r="C309" s="71"/>
      <c r="D309" s="106"/>
      <c r="E309" s="106"/>
      <c r="F309" s="71"/>
      <c r="G309" s="71"/>
      <c r="H309" s="71"/>
      <c r="I309" s="71"/>
      <c r="J309" s="106"/>
      <c r="K309" s="106"/>
      <c r="L309" s="106"/>
      <c r="M309" s="106"/>
      <c r="N309" s="106"/>
      <c r="O309" s="106"/>
      <c r="P309" s="106"/>
      <c r="Q309" s="106"/>
      <c r="R309" s="106"/>
      <c r="S309" s="106"/>
      <c r="T309" s="106"/>
      <c r="U309" s="106"/>
      <c r="V309" s="106"/>
      <c r="W309" s="106"/>
      <c r="X309" s="71"/>
      <c r="Y309" s="71"/>
    </row>
    <row r="310" spans="1:25">
      <c r="A310" s="71"/>
      <c r="B310" s="71"/>
      <c r="C310" s="71"/>
      <c r="D310" s="106"/>
      <c r="E310" s="106"/>
      <c r="F310" s="71"/>
      <c r="G310" s="71"/>
      <c r="H310" s="71"/>
      <c r="I310" s="71"/>
      <c r="J310" s="106"/>
      <c r="K310" s="106"/>
      <c r="L310" s="106"/>
      <c r="M310" s="106"/>
      <c r="N310" s="106"/>
      <c r="O310" s="106"/>
      <c r="P310" s="106"/>
      <c r="Q310" s="106"/>
      <c r="R310" s="106"/>
      <c r="S310" s="106"/>
      <c r="T310" s="106"/>
      <c r="U310" s="106"/>
      <c r="V310" s="106"/>
      <c r="W310" s="106"/>
      <c r="X310" s="71"/>
      <c r="Y310" s="71"/>
    </row>
    <row r="311" spans="1:25">
      <c r="A311" s="71"/>
      <c r="B311" s="71"/>
      <c r="C311" s="71"/>
      <c r="D311" s="106"/>
      <c r="E311" s="106"/>
      <c r="F311" s="71"/>
      <c r="G311" s="71"/>
      <c r="H311" s="71"/>
      <c r="I311" s="71"/>
      <c r="J311" s="106"/>
      <c r="K311" s="106"/>
      <c r="L311" s="106"/>
      <c r="M311" s="106"/>
      <c r="N311" s="106"/>
      <c r="O311" s="106"/>
      <c r="P311" s="106"/>
      <c r="Q311" s="106"/>
      <c r="R311" s="106"/>
      <c r="S311" s="106"/>
      <c r="T311" s="106"/>
      <c r="U311" s="106"/>
      <c r="V311" s="106"/>
      <c r="W311" s="106"/>
      <c r="X311" s="71"/>
      <c r="Y311" s="71"/>
    </row>
    <row r="312" spans="1:25">
      <c r="A312" s="71"/>
      <c r="B312" s="71"/>
      <c r="C312" s="71"/>
      <c r="D312" s="106"/>
      <c r="E312" s="106"/>
      <c r="F312" s="71"/>
      <c r="G312" s="71"/>
      <c r="H312" s="71"/>
      <c r="I312" s="71"/>
      <c r="J312" s="106"/>
      <c r="K312" s="106"/>
      <c r="L312" s="106"/>
      <c r="M312" s="106"/>
      <c r="N312" s="106"/>
      <c r="O312" s="106"/>
      <c r="P312" s="106"/>
      <c r="Q312" s="106"/>
      <c r="R312" s="106"/>
      <c r="S312" s="106"/>
      <c r="T312" s="106"/>
      <c r="U312" s="106"/>
      <c r="V312" s="106"/>
      <c r="W312" s="106"/>
      <c r="X312" s="71"/>
      <c r="Y312" s="71"/>
    </row>
    <row r="313" spans="1:25">
      <c r="A313" s="71"/>
      <c r="B313" s="71"/>
      <c r="C313" s="71"/>
      <c r="D313" s="106"/>
      <c r="E313" s="106"/>
      <c r="F313" s="71"/>
      <c r="G313" s="71"/>
      <c r="H313" s="71"/>
      <c r="I313" s="71"/>
      <c r="J313" s="106"/>
      <c r="K313" s="106"/>
      <c r="L313" s="106"/>
      <c r="M313" s="106"/>
      <c r="N313" s="106"/>
      <c r="O313" s="106"/>
      <c r="P313" s="106"/>
      <c r="Q313" s="106"/>
      <c r="R313" s="106"/>
      <c r="S313" s="106"/>
      <c r="T313" s="106"/>
      <c r="U313" s="106"/>
      <c r="V313" s="106"/>
      <c r="W313" s="106"/>
      <c r="X313" s="71"/>
      <c r="Y313" s="71"/>
    </row>
    <row r="314" spans="1:25">
      <c r="A314" s="71"/>
      <c r="B314" s="71"/>
      <c r="C314" s="71"/>
      <c r="D314" s="106"/>
      <c r="E314" s="106"/>
      <c r="F314" s="71"/>
      <c r="G314" s="71"/>
      <c r="H314" s="71"/>
      <c r="I314" s="71"/>
      <c r="J314" s="106"/>
      <c r="K314" s="106"/>
      <c r="L314" s="106"/>
      <c r="M314" s="106"/>
      <c r="N314" s="106"/>
      <c r="O314" s="106"/>
      <c r="P314" s="106"/>
      <c r="Q314" s="106"/>
      <c r="R314" s="106"/>
      <c r="S314" s="106"/>
      <c r="T314" s="106"/>
      <c r="U314" s="106"/>
      <c r="V314" s="106"/>
      <c r="W314" s="106"/>
      <c r="X314" s="71"/>
      <c r="Y314" s="71"/>
    </row>
    <row r="315" spans="1:25">
      <c r="A315" s="71"/>
      <c r="B315" s="71"/>
      <c r="C315" s="71"/>
      <c r="D315" s="106"/>
      <c r="E315" s="106"/>
      <c r="F315" s="71"/>
      <c r="G315" s="71"/>
      <c r="H315" s="71"/>
      <c r="I315" s="71"/>
      <c r="J315" s="106"/>
      <c r="K315" s="106"/>
      <c r="L315" s="106"/>
      <c r="M315" s="106"/>
      <c r="N315" s="106"/>
      <c r="O315" s="106"/>
      <c r="P315" s="106"/>
      <c r="Q315" s="106"/>
      <c r="R315" s="106"/>
      <c r="S315" s="106"/>
      <c r="T315" s="106"/>
      <c r="U315" s="106"/>
      <c r="V315" s="106"/>
      <c r="W315" s="106"/>
      <c r="X315" s="71"/>
      <c r="Y315" s="71"/>
    </row>
    <row r="316" spans="1:25">
      <c r="A316" s="71"/>
      <c r="B316" s="71"/>
      <c r="C316" s="71"/>
      <c r="D316" s="106"/>
      <c r="E316" s="106"/>
      <c r="F316" s="71"/>
      <c r="G316" s="71"/>
      <c r="H316" s="71"/>
      <c r="I316" s="71"/>
      <c r="J316" s="106"/>
      <c r="K316" s="106"/>
      <c r="L316" s="106"/>
      <c r="M316" s="106"/>
      <c r="N316" s="106"/>
      <c r="O316" s="106"/>
      <c r="P316" s="106"/>
      <c r="Q316" s="106"/>
      <c r="R316" s="106"/>
      <c r="S316" s="106"/>
      <c r="T316" s="106"/>
      <c r="U316" s="106"/>
      <c r="V316" s="106"/>
      <c r="W316" s="106"/>
      <c r="X316" s="71"/>
      <c r="Y316" s="71"/>
    </row>
    <row r="317" spans="1:25">
      <c r="A317" s="71"/>
      <c r="B317" s="71"/>
      <c r="C317" s="71"/>
      <c r="D317" s="106"/>
      <c r="E317" s="106"/>
      <c r="F317" s="71"/>
      <c r="G317" s="71"/>
      <c r="H317" s="71"/>
      <c r="I317" s="71"/>
      <c r="J317" s="106"/>
      <c r="K317" s="106"/>
      <c r="L317" s="106"/>
      <c r="M317" s="106"/>
      <c r="N317" s="106"/>
      <c r="O317" s="106"/>
      <c r="P317" s="106"/>
      <c r="Q317" s="106"/>
      <c r="R317" s="106"/>
      <c r="S317" s="106"/>
      <c r="T317" s="106"/>
      <c r="U317" s="106"/>
      <c r="V317" s="106"/>
      <c r="W317" s="106"/>
      <c r="X317" s="71"/>
      <c r="Y317" s="71"/>
    </row>
    <row r="318" spans="1:25">
      <c r="A318" s="71"/>
      <c r="B318" s="71"/>
      <c r="C318" s="71"/>
      <c r="D318" s="106"/>
      <c r="E318" s="106"/>
      <c r="F318" s="71"/>
      <c r="G318" s="71"/>
      <c r="H318" s="71"/>
      <c r="I318" s="71"/>
      <c r="J318" s="106"/>
      <c r="K318" s="106"/>
      <c r="L318" s="106"/>
      <c r="M318" s="106"/>
      <c r="N318" s="106"/>
      <c r="O318" s="106"/>
      <c r="P318" s="106"/>
      <c r="Q318" s="106"/>
      <c r="R318" s="106"/>
      <c r="S318" s="106"/>
      <c r="T318" s="106"/>
      <c r="U318" s="106"/>
      <c r="V318" s="106"/>
      <c r="W318" s="106"/>
      <c r="X318" s="71"/>
      <c r="Y318" s="71"/>
    </row>
    <row r="319" spans="1:25">
      <c r="A319" s="71"/>
      <c r="B319" s="71"/>
      <c r="C319" s="71"/>
      <c r="D319" s="106"/>
      <c r="E319" s="106"/>
      <c r="F319" s="71"/>
      <c r="G319" s="71"/>
      <c r="H319" s="71"/>
      <c r="I319" s="71"/>
      <c r="J319" s="106"/>
      <c r="K319" s="106"/>
      <c r="L319" s="106"/>
      <c r="M319" s="106"/>
      <c r="N319" s="106"/>
      <c r="O319" s="106"/>
      <c r="P319" s="106"/>
      <c r="Q319" s="106"/>
      <c r="R319" s="106"/>
      <c r="S319" s="106"/>
      <c r="T319" s="106"/>
      <c r="U319" s="106"/>
      <c r="V319" s="106"/>
      <c r="W319" s="106"/>
      <c r="X319" s="71"/>
      <c r="Y319" s="71"/>
    </row>
    <row r="320" spans="1:25">
      <c r="A320" s="71"/>
      <c r="B320" s="71"/>
      <c r="C320" s="71"/>
      <c r="D320" s="106"/>
      <c r="E320" s="106"/>
      <c r="F320" s="71"/>
      <c r="G320" s="71"/>
      <c r="H320" s="71"/>
      <c r="I320" s="71"/>
      <c r="J320" s="106"/>
      <c r="K320" s="106"/>
      <c r="L320" s="106"/>
      <c r="M320" s="106"/>
      <c r="N320" s="106"/>
      <c r="O320" s="106"/>
      <c r="P320" s="106"/>
      <c r="Q320" s="106"/>
      <c r="R320" s="106"/>
      <c r="S320" s="106"/>
      <c r="T320" s="106"/>
      <c r="U320" s="106"/>
      <c r="V320" s="106"/>
      <c r="W320" s="106"/>
      <c r="X320" s="71"/>
      <c r="Y320" s="71"/>
    </row>
    <row r="321" spans="1:25">
      <c r="A321" s="71"/>
      <c r="B321" s="71"/>
      <c r="C321" s="71"/>
      <c r="D321" s="106"/>
      <c r="E321" s="106"/>
      <c r="F321" s="71"/>
      <c r="G321" s="71"/>
      <c r="H321" s="71"/>
      <c r="I321" s="71"/>
      <c r="J321" s="106"/>
      <c r="K321" s="106"/>
      <c r="L321" s="106"/>
      <c r="M321" s="106"/>
      <c r="N321" s="106"/>
      <c r="O321" s="106"/>
      <c r="P321" s="106"/>
      <c r="Q321" s="106"/>
      <c r="R321" s="106"/>
      <c r="S321" s="106"/>
      <c r="T321" s="106"/>
      <c r="U321" s="106"/>
      <c r="V321" s="106"/>
      <c r="W321" s="106"/>
      <c r="X321" s="71"/>
      <c r="Y321" s="71"/>
    </row>
    <row r="322" spans="1:25">
      <c r="A322" s="71"/>
      <c r="B322" s="71"/>
      <c r="C322" s="71"/>
      <c r="D322" s="106"/>
      <c r="E322" s="106"/>
      <c r="F322" s="71"/>
      <c r="G322" s="71"/>
      <c r="H322" s="71"/>
      <c r="I322" s="71"/>
      <c r="J322" s="106"/>
      <c r="K322" s="106"/>
      <c r="L322" s="106"/>
      <c r="M322" s="106"/>
      <c r="N322" s="106"/>
      <c r="O322" s="106"/>
      <c r="P322" s="106"/>
      <c r="Q322" s="106"/>
      <c r="R322" s="106"/>
      <c r="S322" s="106"/>
      <c r="T322" s="106"/>
      <c r="U322" s="106"/>
      <c r="V322" s="106"/>
      <c r="W322" s="106"/>
      <c r="X322" s="71"/>
      <c r="Y322" s="71"/>
    </row>
    <row r="323" spans="1:25">
      <c r="A323" s="71"/>
      <c r="B323" s="71"/>
      <c r="C323" s="71"/>
      <c r="D323" s="106"/>
      <c r="E323" s="106"/>
      <c r="F323" s="71"/>
      <c r="G323" s="71"/>
      <c r="H323" s="71"/>
      <c r="I323" s="71"/>
      <c r="J323" s="106"/>
      <c r="K323" s="106"/>
      <c r="L323" s="106"/>
      <c r="M323" s="106"/>
      <c r="N323" s="106"/>
      <c r="O323" s="106"/>
      <c r="P323" s="106"/>
      <c r="Q323" s="106"/>
      <c r="R323" s="106"/>
      <c r="S323" s="106"/>
      <c r="T323" s="106"/>
      <c r="U323" s="106"/>
      <c r="V323" s="106"/>
      <c r="W323" s="106"/>
      <c r="X323" s="71"/>
      <c r="Y323" s="71"/>
    </row>
    <row r="324" spans="1:25">
      <c r="A324" s="71"/>
      <c r="B324" s="71"/>
      <c r="C324" s="71"/>
      <c r="D324" s="106"/>
      <c r="E324" s="106"/>
      <c r="F324" s="71"/>
      <c r="G324" s="71"/>
      <c r="H324" s="71"/>
      <c r="I324" s="71"/>
      <c r="J324" s="106"/>
      <c r="K324" s="106"/>
      <c r="L324" s="106"/>
      <c r="M324" s="106"/>
      <c r="N324" s="106"/>
      <c r="O324" s="106"/>
      <c r="P324" s="106"/>
      <c r="Q324" s="106"/>
      <c r="R324" s="106"/>
      <c r="S324" s="106"/>
      <c r="T324" s="106"/>
      <c r="U324" s="106"/>
      <c r="V324" s="106"/>
      <c r="W324" s="106"/>
      <c r="X324" s="71"/>
      <c r="Y324" s="71"/>
    </row>
    <row r="325" spans="1:25">
      <c r="A325" s="71"/>
      <c r="B325" s="71"/>
      <c r="C325" s="71"/>
      <c r="D325" s="106"/>
      <c r="E325" s="106"/>
      <c r="F325" s="71"/>
      <c r="G325" s="71"/>
      <c r="H325" s="71"/>
      <c r="I325" s="71"/>
      <c r="J325" s="106"/>
      <c r="K325" s="106"/>
      <c r="L325" s="106"/>
      <c r="M325" s="106"/>
      <c r="N325" s="106"/>
      <c r="O325" s="106"/>
      <c r="P325" s="106"/>
      <c r="Q325" s="106"/>
      <c r="R325" s="106"/>
      <c r="S325" s="106"/>
      <c r="T325" s="106"/>
      <c r="U325" s="106"/>
      <c r="V325" s="106"/>
      <c r="W325" s="106"/>
      <c r="X325" s="71"/>
      <c r="Y325" s="71"/>
    </row>
    <row r="326" spans="1:25">
      <c r="A326" s="71"/>
      <c r="B326" s="71"/>
      <c r="C326" s="71"/>
      <c r="D326" s="106"/>
      <c r="E326" s="106"/>
      <c r="F326" s="71"/>
      <c r="G326" s="71"/>
      <c r="H326" s="71"/>
      <c r="I326" s="71"/>
      <c r="J326" s="106"/>
      <c r="K326" s="106"/>
      <c r="L326" s="106"/>
      <c r="M326" s="106"/>
      <c r="N326" s="106"/>
      <c r="O326" s="106"/>
      <c r="P326" s="106"/>
      <c r="Q326" s="106"/>
      <c r="R326" s="106"/>
      <c r="S326" s="106"/>
      <c r="T326" s="106"/>
      <c r="U326" s="106"/>
      <c r="V326" s="106"/>
      <c r="W326" s="106"/>
      <c r="X326" s="71"/>
      <c r="Y326" s="71"/>
    </row>
    <row r="327" spans="1:25">
      <c r="A327" s="71"/>
      <c r="B327" s="71"/>
      <c r="C327" s="71"/>
      <c r="D327" s="106"/>
      <c r="E327" s="106"/>
      <c r="F327" s="71"/>
      <c r="G327" s="71"/>
      <c r="H327" s="71"/>
      <c r="I327" s="71"/>
      <c r="J327" s="106"/>
      <c r="K327" s="106"/>
      <c r="L327" s="106"/>
      <c r="M327" s="106"/>
      <c r="N327" s="106"/>
      <c r="O327" s="106"/>
      <c r="P327" s="106"/>
      <c r="Q327" s="106"/>
      <c r="R327" s="106"/>
      <c r="S327" s="106"/>
      <c r="T327" s="106"/>
      <c r="U327" s="106"/>
      <c r="V327" s="106"/>
      <c r="W327" s="106"/>
      <c r="X327" s="71"/>
      <c r="Y327" s="71"/>
    </row>
    <row r="328" spans="1:25">
      <c r="A328" s="71"/>
      <c r="B328" s="71"/>
      <c r="C328" s="71"/>
      <c r="D328" s="106"/>
      <c r="E328" s="106"/>
      <c r="F328" s="71"/>
      <c r="G328" s="71"/>
      <c r="H328" s="71"/>
      <c r="I328" s="71"/>
      <c r="J328" s="106"/>
      <c r="K328" s="106"/>
      <c r="L328" s="106"/>
      <c r="M328" s="106"/>
      <c r="N328" s="106"/>
      <c r="O328" s="106"/>
      <c r="P328" s="106"/>
      <c r="Q328" s="106"/>
      <c r="R328" s="106"/>
      <c r="S328" s="106"/>
      <c r="T328" s="106"/>
      <c r="U328" s="106"/>
      <c r="V328" s="106"/>
      <c r="W328" s="106"/>
      <c r="X328" s="71"/>
      <c r="Y328" s="71"/>
    </row>
    <row r="329" spans="1:25">
      <c r="A329" s="71"/>
      <c r="B329" s="71"/>
      <c r="C329" s="71"/>
      <c r="D329" s="106"/>
      <c r="E329" s="106"/>
      <c r="F329" s="71"/>
      <c r="G329" s="71"/>
      <c r="H329" s="71"/>
      <c r="I329" s="71"/>
      <c r="J329" s="106"/>
      <c r="K329" s="106"/>
      <c r="L329" s="106"/>
      <c r="M329" s="106"/>
      <c r="N329" s="106"/>
      <c r="O329" s="106"/>
      <c r="P329" s="106"/>
      <c r="Q329" s="106"/>
      <c r="R329" s="106"/>
      <c r="S329" s="106"/>
      <c r="T329" s="106"/>
      <c r="U329" s="106"/>
      <c r="V329" s="106"/>
      <c r="W329" s="106"/>
      <c r="X329" s="71"/>
      <c r="Y329" s="71"/>
    </row>
    <row r="330" spans="1:25">
      <c r="A330" s="71"/>
      <c r="B330" s="71"/>
      <c r="C330" s="71"/>
      <c r="D330" s="106"/>
      <c r="E330" s="106"/>
      <c r="F330" s="71"/>
      <c r="G330" s="71"/>
      <c r="H330" s="71"/>
      <c r="I330" s="71"/>
      <c r="J330" s="106"/>
      <c r="K330" s="106"/>
      <c r="L330" s="106"/>
      <c r="M330" s="106"/>
      <c r="N330" s="106"/>
      <c r="O330" s="106"/>
      <c r="P330" s="106"/>
      <c r="Q330" s="106"/>
      <c r="R330" s="106"/>
      <c r="S330" s="106"/>
      <c r="T330" s="106"/>
      <c r="U330" s="106"/>
      <c r="V330" s="106"/>
      <c r="W330" s="106"/>
      <c r="X330" s="71"/>
      <c r="Y330" s="71"/>
    </row>
    <row r="331" spans="1:25">
      <c r="A331" s="71"/>
      <c r="B331" s="71"/>
      <c r="C331" s="71"/>
      <c r="D331" s="106"/>
      <c r="E331" s="106"/>
      <c r="F331" s="71"/>
      <c r="G331" s="71"/>
      <c r="H331" s="71"/>
      <c r="I331" s="71"/>
      <c r="J331" s="106"/>
      <c r="K331" s="106"/>
      <c r="L331" s="106"/>
      <c r="M331" s="106"/>
      <c r="N331" s="106"/>
      <c r="O331" s="106"/>
      <c r="P331" s="106"/>
      <c r="Q331" s="106"/>
      <c r="R331" s="106"/>
      <c r="S331" s="106"/>
      <c r="T331" s="106"/>
      <c r="U331" s="106"/>
      <c r="V331" s="106"/>
      <c r="W331" s="106"/>
      <c r="X331" s="71"/>
      <c r="Y331" s="71"/>
    </row>
    <row r="332" spans="1:25">
      <c r="A332" s="71"/>
      <c r="B332" s="71"/>
      <c r="C332" s="71"/>
      <c r="D332" s="106"/>
      <c r="E332" s="106"/>
      <c r="F332" s="71"/>
      <c r="G332" s="71"/>
      <c r="H332" s="71"/>
      <c r="I332" s="71"/>
      <c r="J332" s="106"/>
      <c r="K332" s="106"/>
      <c r="L332" s="106"/>
      <c r="M332" s="106"/>
      <c r="N332" s="106"/>
      <c r="O332" s="106"/>
      <c r="P332" s="106"/>
      <c r="Q332" s="106"/>
      <c r="R332" s="106"/>
      <c r="S332" s="106"/>
      <c r="T332" s="106"/>
      <c r="U332" s="106"/>
      <c r="V332" s="106"/>
      <c r="W332" s="106"/>
      <c r="X332" s="71"/>
      <c r="Y332" s="71"/>
    </row>
    <row r="333" spans="1:25">
      <c r="A333" s="71"/>
      <c r="B333" s="71"/>
      <c r="C333" s="71"/>
      <c r="D333" s="106"/>
      <c r="E333" s="106"/>
      <c r="F333" s="71"/>
      <c r="G333" s="71"/>
      <c r="H333" s="71"/>
      <c r="I333" s="71"/>
      <c r="J333" s="106"/>
      <c r="K333" s="106"/>
      <c r="L333" s="106"/>
      <c r="M333" s="106"/>
      <c r="N333" s="106"/>
      <c r="O333" s="106"/>
      <c r="P333" s="106"/>
      <c r="Q333" s="106"/>
      <c r="R333" s="106"/>
      <c r="S333" s="106"/>
      <c r="T333" s="106"/>
      <c r="U333" s="106"/>
      <c r="V333" s="106"/>
      <c r="W333" s="106"/>
      <c r="X333" s="71"/>
      <c r="Y333" s="71"/>
    </row>
    <row r="334" spans="1:25">
      <c r="A334" s="71"/>
      <c r="B334" s="71"/>
      <c r="C334" s="71"/>
      <c r="D334" s="106"/>
      <c r="E334" s="106"/>
      <c r="F334" s="71"/>
      <c r="G334" s="71"/>
      <c r="H334" s="71"/>
      <c r="I334" s="71"/>
      <c r="J334" s="106"/>
      <c r="K334" s="106"/>
      <c r="L334" s="106"/>
      <c r="M334" s="106"/>
      <c r="N334" s="106"/>
      <c r="O334" s="106"/>
      <c r="P334" s="106"/>
      <c r="Q334" s="106"/>
      <c r="R334" s="106"/>
      <c r="S334" s="106"/>
      <c r="T334" s="106"/>
      <c r="U334" s="106"/>
      <c r="V334" s="106"/>
      <c r="W334" s="106"/>
      <c r="X334" s="71"/>
      <c r="Y334" s="71"/>
    </row>
    <row r="335" spans="1:25">
      <c r="A335" s="71"/>
      <c r="B335" s="71"/>
      <c r="C335" s="71"/>
      <c r="D335" s="106"/>
      <c r="E335" s="106"/>
      <c r="F335" s="71"/>
      <c r="G335" s="71"/>
      <c r="H335" s="71"/>
      <c r="I335" s="71"/>
      <c r="J335" s="106"/>
      <c r="K335" s="106"/>
      <c r="L335" s="106"/>
      <c r="M335" s="106"/>
      <c r="N335" s="106"/>
      <c r="O335" s="106"/>
      <c r="P335" s="106"/>
      <c r="Q335" s="106"/>
      <c r="R335" s="106"/>
      <c r="S335" s="106"/>
      <c r="T335" s="106"/>
      <c r="U335" s="106"/>
      <c r="V335" s="106"/>
      <c r="W335" s="106"/>
      <c r="X335" s="71"/>
      <c r="Y335" s="71"/>
    </row>
    <row r="336" spans="1:25">
      <c r="A336" s="71"/>
      <c r="B336" s="71"/>
      <c r="C336" s="71"/>
      <c r="D336" s="106"/>
      <c r="E336" s="106"/>
      <c r="F336" s="71"/>
      <c r="G336" s="71"/>
      <c r="H336" s="71"/>
      <c r="I336" s="71"/>
      <c r="J336" s="106"/>
      <c r="K336" s="106"/>
      <c r="L336" s="106"/>
      <c r="M336" s="106"/>
      <c r="N336" s="106"/>
      <c r="O336" s="106"/>
      <c r="P336" s="106"/>
      <c r="Q336" s="106"/>
      <c r="R336" s="106"/>
      <c r="S336" s="106"/>
      <c r="T336" s="106"/>
      <c r="U336" s="106"/>
      <c r="V336" s="106"/>
      <c r="W336" s="106"/>
      <c r="X336" s="71"/>
      <c r="Y336" s="71"/>
    </row>
    <row r="337" spans="1:25">
      <c r="A337" s="71"/>
      <c r="B337" s="71"/>
      <c r="C337" s="71"/>
      <c r="D337" s="106"/>
      <c r="E337" s="106"/>
      <c r="F337" s="71"/>
      <c r="G337" s="71"/>
      <c r="H337" s="71"/>
      <c r="I337" s="71"/>
      <c r="J337" s="106"/>
      <c r="K337" s="106"/>
      <c r="L337" s="106"/>
      <c r="M337" s="106"/>
      <c r="N337" s="106"/>
      <c r="O337" s="106"/>
      <c r="P337" s="106"/>
      <c r="Q337" s="106"/>
      <c r="R337" s="106"/>
      <c r="S337" s="106"/>
      <c r="T337" s="106"/>
      <c r="U337" s="106"/>
      <c r="V337" s="106"/>
      <c r="W337" s="106"/>
      <c r="X337" s="71"/>
      <c r="Y337" s="71"/>
    </row>
    <row r="338" spans="1:25">
      <c r="A338" s="71"/>
      <c r="B338" s="71"/>
      <c r="C338" s="71"/>
      <c r="D338" s="106"/>
      <c r="E338" s="106"/>
      <c r="F338" s="71"/>
      <c r="G338" s="71"/>
      <c r="H338" s="71"/>
      <c r="I338" s="71"/>
      <c r="J338" s="106"/>
      <c r="K338" s="106"/>
      <c r="L338" s="106"/>
      <c r="M338" s="106"/>
      <c r="N338" s="106"/>
      <c r="O338" s="106"/>
      <c r="P338" s="106"/>
      <c r="Q338" s="106"/>
      <c r="R338" s="106"/>
      <c r="S338" s="106"/>
      <c r="T338" s="106"/>
      <c r="U338" s="106"/>
      <c r="V338" s="106"/>
      <c r="W338" s="106"/>
      <c r="X338" s="71"/>
      <c r="Y338" s="71"/>
    </row>
    <row r="339" spans="1:25">
      <c r="A339" s="71"/>
      <c r="B339" s="71"/>
      <c r="C339" s="71"/>
      <c r="D339" s="106"/>
      <c r="E339" s="106"/>
      <c r="F339" s="71"/>
      <c r="G339" s="71"/>
      <c r="H339" s="71"/>
      <c r="I339" s="71"/>
      <c r="J339" s="106"/>
      <c r="K339" s="106"/>
      <c r="L339" s="106"/>
      <c r="M339" s="106"/>
      <c r="N339" s="106"/>
      <c r="O339" s="106"/>
      <c r="P339" s="106"/>
      <c r="Q339" s="106"/>
      <c r="R339" s="106"/>
      <c r="S339" s="106"/>
      <c r="T339" s="106"/>
      <c r="U339" s="106"/>
      <c r="V339" s="106"/>
      <c r="W339" s="106"/>
      <c r="X339" s="71"/>
      <c r="Y339" s="71"/>
    </row>
    <row r="340" spans="1:25">
      <c r="A340" s="71"/>
      <c r="B340" s="71"/>
      <c r="C340" s="71"/>
      <c r="D340" s="106"/>
      <c r="E340" s="106"/>
      <c r="F340" s="71"/>
      <c r="G340" s="71"/>
      <c r="H340" s="71"/>
      <c r="I340" s="71"/>
      <c r="J340" s="106"/>
      <c r="K340" s="106"/>
      <c r="L340" s="106"/>
      <c r="M340" s="106"/>
      <c r="N340" s="106"/>
      <c r="O340" s="106"/>
      <c r="P340" s="106"/>
      <c r="Q340" s="106"/>
      <c r="R340" s="106"/>
      <c r="S340" s="106"/>
      <c r="T340" s="106"/>
      <c r="U340" s="106"/>
      <c r="V340" s="106"/>
      <c r="W340" s="106"/>
      <c r="X340" s="71"/>
      <c r="Y340" s="71"/>
    </row>
    <row r="341" spans="1:25">
      <c r="A341" s="71"/>
      <c r="B341" s="71"/>
      <c r="C341" s="71"/>
      <c r="D341" s="106"/>
      <c r="E341" s="106"/>
      <c r="F341" s="71"/>
      <c r="G341" s="71"/>
      <c r="H341" s="71"/>
      <c r="I341" s="71"/>
      <c r="J341" s="106"/>
      <c r="K341" s="106"/>
      <c r="L341" s="106"/>
      <c r="M341" s="106"/>
      <c r="N341" s="106"/>
      <c r="O341" s="106"/>
      <c r="P341" s="106"/>
      <c r="Q341" s="106"/>
      <c r="R341" s="106"/>
      <c r="S341" s="106"/>
      <c r="T341" s="106"/>
      <c r="U341" s="106"/>
      <c r="V341" s="106"/>
      <c r="W341" s="106"/>
      <c r="X341" s="71"/>
      <c r="Y341" s="71"/>
    </row>
    <row r="342" spans="1:25">
      <c r="A342" s="71"/>
      <c r="B342" s="71"/>
      <c r="C342" s="71"/>
      <c r="D342" s="106"/>
      <c r="E342" s="106"/>
      <c r="F342" s="71"/>
      <c r="G342" s="71"/>
      <c r="H342" s="71"/>
      <c r="I342" s="71"/>
      <c r="J342" s="106"/>
      <c r="K342" s="106"/>
      <c r="L342" s="106"/>
      <c r="M342" s="106"/>
      <c r="N342" s="106"/>
      <c r="O342" s="106"/>
      <c r="P342" s="106"/>
      <c r="Q342" s="106"/>
      <c r="R342" s="106"/>
      <c r="S342" s="106"/>
      <c r="T342" s="106"/>
      <c r="U342" s="106"/>
      <c r="V342" s="106"/>
      <c r="W342" s="106"/>
      <c r="X342" s="71"/>
      <c r="Y342" s="71"/>
    </row>
    <row r="343" spans="1:25">
      <c r="A343" s="71"/>
      <c r="B343" s="71"/>
      <c r="C343" s="71"/>
      <c r="D343" s="106"/>
      <c r="E343" s="106"/>
      <c r="F343" s="71"/>
      <c r="G343" s="71"/>
      <c r="H343" s="71"/>
      <c r="I343" s="71"/>
      <c r="J343" s="106"/>
      <c r="K343" s="106"/>
      <c r="L343" s="106"/>
      <c r="M343" s="106"/>
      <c r="N343" s="106"/>
      <c r="O343" s="106"/>
      <c r="P343" s="106"/>
      <c r="Q343" s="106"/>
      <c r="R343" s="106"/>
      <c r="S343" s="106"/>
      <c r="T343" s="106"/>
      <c r="U343" s="106"/>
      <c r="V343" s="106"/>
      <c r="W343" s="106"/>
      <c r="X343" s="71"/>
      <c r="Y343" s="71"/>
    </row>
    <row r="344" spans="1:25">
      <c r="A344" s="71"/>
      <c r="B344" s="71"/>
      <c r="C344" s="71"/>
      <c r="D344" s="106"/>
      <c r="E344" s="106"/>
      <c r="F344" s="71"/>
      <c r="G344" s="71"/>
      <c r="H344" s="71"/>
      <c r="I344" s="71"/>
      <c r="J344" s="106"/>
      <c r="K344" s="106"/>
      <c r="L344" s="106"/>
      <c r="M344" s="106"/>
      <c r="N344" s="106"/>
      <c r="O344" s="106"/>
      <c r="P344" s="106"/>
      <c r="Q344" s="106"/>
      <c r="R344" s="106"/>
      <c r="S344" s="106"/>
      <c r="T344" s="106"/>
      <c r="U344" s="106"/>
      <c r="V344" s="106"/>
      <c r="W344" s="106"/>
      <c r="X344" s="71"/>
      <c r="Y344" s="71"/>
    </row>
    <row r="345" spans="1:25">
      <c r="A345" s="71"/>
      <c r="B345" s="71"/>
      <c r="C345" s="71"/>
      <c r="D345" s="106"/>
      <c r="E345" s="106"/>
      <c r="F345" s="71"/>
      <c r="G345" s="71"/>
      <c r="H345" s="71"/>
      <c r="I345" s="71"/>
      <c r="J345" s="106"/>
      <c r="K345" s="106"/>
      <c r="L345" s="106"/>
      <c r="M345" s="106"/>
      <c r="N345" s="106"/>
      <c r="O345" s="106"/>
      <c r="P345" s="106"/>
      <c r="Q345" s="106"/>
      <c r="R345" s="106"/>
      <c r="S345" s="106"/>
      <c r="T345" s="106"/>
      <c r="U345" s="106"/>
      <c r="V345" s="106"/>
      <c r="W345" s="106"/>
      <c r="X345" s="71"/>
      <c r="Y345" s="71"/>
    </row>
    <row r="346" spans="1:25">
      <c r="A346" s="71"/>
      <c r="B346" s="71"/>
      <c r="C346" s="71"/>
      <c r="D346" s="106"/>
      <c r="E346" s="106"/>
      <c r="F346" s="71"/>
      <c r="G346" s="71"/>
      <c r="H346" s="71"/>
      <c r="I346" s="71"/>
      <c r="J346" s="106"/>
      <c r="K346" s="106"/>
      <c r="L346" s="106"/>
      <c r="M346" s="106"/>
      <c r="N346" s="106"/>
      <c r="O346" s="106"/>
      <c r="P346" s="106"/>
      <c r="Q346" s="106"/>
      <c r="R346" s="106"/>
      <c r="S346" s="106"/>
      <c r="T346" s="106"/>
      <c r="U346" s="106"/>
      <c r="V346" s="106"/>
      <c r="W346" s="106"/>
      <c r="X346" s="71"/>
      <c r="Y346" s="71"/>
    </row>
    <row r="347" spans="1:25">
      <c r="A347" s="71"/>
      <c r="B347" s="71"/>
      <c r="C347" s="71"/>
      <c r="D347" s="106"/>
      <c r="E347" s="106"/>
      <c r="F347" s="71"/>
      <c r="G347" s="71"/>
      <c r="H347" s="71"/>
      <c r="I347" s="71"/>
      <c r="J347" s="106"/>
      <c r="K347" s="106"/>
      <c r="L347" s="106"/>
      <c r="M347" s="106"/>
      <c r="N347" s="106"/>
      <c r="O347" s="106"/>
      <c r="P347" s="106"/>
      <c r="Q347" s="106"/>
      <c r="R347" s="106"/>
      <c r="S347" s="106"/>
      <c r="T347" s="106"/>
      <c r="U347" s="106"/>
      <c r="V347" s="106"/>
      <c r="W347" s="106"/>
      <c r="X347" s="71"/>
      <c r="Y347" s="71"/>
    </row>
    <row r="348" spans="1:25">
      <c r="A348" s="71"/>
      <c r="B348" s="71"/>
      <c r="C348" s="71"/>
      <c r="D348" s="106"/>
      <c r="E348" s="106"/>
      <c r="F348" s="71"/>
      <c r="G348" s="71"/>
      <c r="H348" s="71"/>
      <c r="I348" s="71"/>
      <c r="J348" s="106"/>
      <c r="K348" s="106"/>
      <c r="L348" s="106"/>
      <c r="M348" s="106"/>
      <c r="N348" s="106"/>
      <c r="O348" s="106"/>
      <c r="P348" s="106"/>
      <c r="Q348" s="106"/>
      <c r="R348" s="106"/>
      <c r="S348" s="106"/>
      <c r="T348" s="106"/>
      <c r="U348" s="106"/>
      <c r="V348" s="106"/>
      <c r="W348" s="106"/>
      <c r="X348" s="71"/>
      <c r="Y348" s="71"/>
    </row>
    <row r="349" spans="1:25">
      <c r="A349" s="71"/>
      <c r="B349" s="71"/>
      <c r="C349" s="71"/>
      <c r="D349" s="106"/>
      <c r="E349" s="106"/>
      <c r="F349" s="71"/>
      <c r="G349" s="71"/>
      <c r="H349" s="71"/>
      <c r="I349" s="71"/>
      <c r="J349" s="106"/>
      <c r="K349" s="106"/>
      <c r="L349" s="106"/>
      <c r="M349" s="106"/>
      <c r="N349" s="106"/>
      <c r="O349" s="106"/>
      <c r="P349" s="106"/>
      <c r="Q349" s="106"/>
      <c r="R349" s="106"/>
      <c r="S349" s="106"/>
      <c r="T349" s="106"/>
      <c r="U349" s="106"/>
      <c r="V349" s="106"/>
      <c r="W349" s="106"/>
      <c r="X349" s="71"/>
      <c r="Y349" s="71"/>
    </row>
    <row r="350" spans="1:25">
      <c r="A350" s="71"/>
      <c r="B350" s="71"/>
      <c r="C350" s="71"/>
      <c r="D350" s="106"/>
      <c r="E350" s="106"/>
      <c r="F350" s="71"/>
      <c r="G350" s="71"/>
      <c r="H350" s="71"/>
      <c r="I350" s="71"/>
      <c r="J350" s="106"/>
      <c r="K350" s="106"/>
      <c r="L350" s="106"/>
      <c r="M350" s="106"/>
      <c r="N350" s="106"/>
      <c r="O350" s="106"/>
      <c r="P350" s="106"/>
      <c r="Q350" s="106"/>
      <c r="R350" s="106"/>
      <c r="S350" s="106"/>
      <c r="T350" s="106"/>
      <c r="U350" s="106"/>
      <c r="V350" s="106"/>
      <c r="W350" s="106"/>
      <c r="X350" s="71"/>
      <c r="Y350" s="71"/>
    </row>
    <row r="351" spans="1:25">
      <c r="A351" s="71"/>
      <c r="B351" s="71"/>
      <c r="C351" s="71"/>
      <c r="D351" s="106"/>
      <c r="E351" s="106"/>
      <c r="F351" s="71"/>
      <c r="G351" s="71"/>
      <c r="H351" s="71"/>
      <c r="I351" s="71"/>
      <c r="J351" s="106"/>
      <c r="K351" s="106"/>
      <c r="L351" s="106"/>
      <c r="M351" s="106"/>
      <c r="N351" s="106"/>
      <c r="O351" s="106"/>
      <c r="P351" s="106"/>
      <c r="Q351" s="106"/>
      <c r="R351" s="106"/>
      <c r="S351" s="106"/>
      <c r="T351" s="106"/>
      <c r="U351" s="106"/>
      <c r="V351" s="106"/>
      <c r="W351" s="106"/>
      <c r="X351" s="71"/>
      <c r="Y351" s="71"/>
    </row>
    <row r="352" spans="1:25">
      <c r="A352" s="71"/>
      <c r="B352" s="71"/>
      <c r="C352" s="71"/>
      <c r="D352" s="106"/>
      <c r="E352" s="106"/>
      <c r="F352" s="71"/>
      <c r="G352" s="71"/>
      <c r="H352" s="71"/>
      <c r="I352" s="71"/>
      <c r="J352" s="106"/>
      <c r="K352" s="106"/>
      <c r="L352" s="106"/>
      <c r="M352" s="106"/>
      <c r="N352" s="106"/>
      <c r="O352" s="106"/>
      <c r="P352" s="106"/>
      <c r="Q352" s="106"/>
      <c r="R352" s="106"/>
      <c r="S352" s="106"/>
      <c r="T352" s="106"/>
      <c r="U352" s="106"/>
      <c r="V352" s="106"/>
      <c r="W352" s="106"/>
      <c r="X352" s="71"/>
      <c r="Y352" s="71"/>
    </row>
    <row r="353" spans="1:25">
      <c r="A353" s="71"/>
      <c r="B353" s="71"/>
      <c r="C353" s="71"/>
      <c r="D353" s="106"/>
      <c r="E353" s="106"/>
      <c r="F353" s="71"/>
      <c r="G353" s="71"/>
      <c r="H353" s="71"/>
      <c r="I353" s="71"/>
      <c r="J353" s="106"/>
      <c r="K353" s="106"/>
      <c r="L353" s="106"/>
      <c r="M353" s="106"/>
      <c r="N353" s="106"/>
      <c r="O353" s="106"/>
      <c r="P353" s="106"/>
      <c r="Q353" s="106"/>
      <c r="R353" s="106"/>
      <c r="S353" s="106"/>
      <c r="T353" s="106"/>
      <c r="U353" s="106"/>
      <c r="V353" s="106"/>
      <c r="W353" s="106"/>
      <c r="X353" s="71"/>
      <c r="Y353" s="71"/>
    </row>
    <row r="354" spans="1:25">
      <c r="A354" s="71"/>
      <c r="B354" s="71"/>
      <c r="C354" s="71"/>
      <c r="D354" s="106"/>
      <c r="E354" s="106"/>
      <c r="F354" s="71"/>
      <c r="G354" s="71"/>
      <c r="H354" s="71"/>
      <c r="I354" s="71"/>
      <c r="J354" s="106"/>
      <c r="K354" s="106"/>
      <c r="L354" s="106"/>
      <c r="M354" s="106"/>
      <c r="N354" s="106"/>
      <c r="O354" s="106"/>
      <c r="P354" s="106"/>
      <c r="Q354" s="106"/>
      <c r="R354" s="106"/>
      <c r="S354" s="106"/>
      <c r="T354" s="106"/>
      <c r="U354" s="106"/>
      <c r="V354" s="106"/>
      <c r="W354" s="106"/>
      <c r="X354" s="71"/>
      <c r="Y354" s="71"/>
    </row>
    <row r="355" spans="1:25">
      <c r="A355" s="71"/>
      <c r="B355" s="71"/>
      <c r="C355" s="71"/>
      <c r="D355" s="106"/>
      <c r="E355" s="106"/>
      <c r="F355" s="71"/>
      <c r="G355" s="71"/>
      <c r="H355" s="71"/>
      <c r="I355" s="71"/>
      <c r="J355" s="106"/>
      <c r="K355" s="106"/>
      <c r="L355" s="106"/>
      <c r="M355" s="106"/>
      <c r="N355" s="106"/>
      <c r="O355" s="106"/>
      <c r="P355" s="106"/>
      <c r="Q355" s="106"/>
      <c r="R355" s="106"/>
      <c r="S355" s="106"/>
      <c r="T355" s="106"/>
      <c r="U355" s="106"/>
      <c r="V355" s="106"/>
      <c r="W355" s="106"/>
      <c r="X355" s="71"/>
      <c r="Y355" s="71"/>
    </row>
    <row r="356" spans="1:25">
      <c r="A356" s="71"/>
      <c r="B356" s="71"/>
      <c r="C356" s="71"/>
      <c r="D356" s="106"/>
      <c r="E356" s="106"/>
      <c r="F356" s="71"/>
      <c r="G356" s="71"/>
      <c r="H356" s="71"/>
      <c r="I356" s="71"/>
      <c r="J356" s="106"/>
      <c r="K356" s="106"/>
      <c r="L356" s="106"/>
      <c r="M356" s="106"/>
      <c r="N356" s="106"/>
      <c r="O356" s="106"/>
      <c r="P356" s="106"/>
      <c r="Q356" s="106"/>
      <c r="R356" s="106"/>
      <c r="S356" s="106"/>
      <c r="T356" s="106"/>
      <c r="U356" s="106"/>
      <c r="V356" s="106"/>
      <c r="W356" s="106"/>
      <c r="X356" s="71"/>
      <c r="Y356" s="71"/>
    </row>
    <row r="357" spans="1:25">
      <c r="A357" s="71"/>
      <c r="B357" s="71"/>
      <c r="C357" s="71"/>
      <c r="D357" s="106"/>
      <c r="E357" s="106"/>
      <c r="F357" s="71"/>
      <c r="G357" s="71"/>
      <c r="H357" s="71"/>
      <c r="I357" s="71"/>
      <c r="J357" s="106"/>
      <c r="K357" s="106"/>
      <c r="L357" s="106"/>
      <c r="M357" s="106"/>
      <c r="N357" s="106"/>
      <c r="O357" s="106"/>
      <c r="P357" s="106"/>
      <c r="Q357" s="106"/>
      <c r="R357" s="106"/>
      <c r="S357" s="106"/>
      <c r="T357" s="106"/>
      <c r="U357" s="106"/>
      <c r="V357" s="106"/>
      <c r="W357" s="106"/>
      <c r="X357" s="71"/>
      <c r="Y357" s="71"/>
    </row>
    <row r="358" spans="1:25">
      <c r="A358" s="71"/>
      <c r="B358" s="71"/>
      <c r="C358" s="71"/>
      <c r="D358" s="106"/>
      <c r="E358" s="106"/>
      <c r="F358" s="71"/>
      <c r="G358" s="71"/>
      <c r="H358" s="71"/>
      <c r="I358" s="71"/>
      <c r="J358" s="106"/>
      <c r="K358" s="106"/>
      <c r="L358" s="106"/>
      <c r="M358" s="106"/>
      <c r="N358" s="106"/>
      <c r="O358" s="106"/>
      <c r="P358" s="106"/>
      <c r="Q358" s="106"/>
      <c r="R358" s="106"/>
      <c r="S358" s="106"/>
      <c r="T358" s="106"/>
      <c r="U358" s="106"/>
      <c r="V358" s="106"/>
      <c r="W358" s="106"/>
      <c r="X358" s="71"/>
      <c r="Y358" s="71"/>
    </row>
    <row r="359" spans="1:25">
      <c r="A359" s="71"/>
      <c r="B359" s="71"/>
      <c r="C359" s="71"/>
      <c r="D359" s="106"/>
      <c r="E359" s="106"/>
      <c r="F359" s="71"/>
      <c r="G359" s="71"/>
      <c r="H359" s="71"/>
      <c r="I359" s="71"/>
      <c r="J359" s="106"/>
      <c r="K359" s="106"/>
      <c r="L359" s="106"/>
      <c r="M359" s="106"/>
      <c r="N359" s="106"/>
      <c r="O359" s="106"/>
      <c r="P359" s="106"/>
      <c r="Q359" s="106"/>
      <c r="R359" s="106"/>
      <c r="S359" s="106"/>
      <c r="T359" s="106"/>
      <c r="U359" s="106"/>
      <c r="V359" s="106"/>
      <c r="W359" s="106"/>
      <c r="X359" s="71"/>
      <c r="Y359" s="71"/>
    </row>
    <row r="360" spans="1:25">
      <c r="A360" s="71"/>
      <c r="B360" s="71"/>
      <c r="C360" s="71"/>
      <c r="D360" s="106"/>
      <c r="E360" s="106"/>
      <c r="F360" s="71"/>
      <c r="G360" s="71"/>
      <c r="H360" s="71"/>
      <c r="I360" s="71"/>
      <c r="J360" s="106"/>
      <c r="K360" s="106"/>
      <c r="L360" s="106"/>
      <c r="M360" s="106"/>
      <c r="N360" s="106"/>
      <c r="O360" s="106"/>
      <c r="P360" s="106"/>
      <c r="Q360" s="106"/>
      <c r="R360" s="106"/>
      <c r="S360" s="106"/>
      <c r="T360" s="106"/>
      <c r="U360" s="106"/>
      <c r="V360" s="106"/>
      <c r="W360" s="106"/>
      <c r="X360" s="71"/>
      <c r="Y360" s="71"/>
    </row>
    <row r="361" spans="1:25">
      <c r="A361" s="71"/>
      <c r="B361" s="71"/>
      <c r="C361" s="71"/>
      <c r="D361" s="106"/>
      <c r="E361" s="106"/>
      <c r="F361" s="71"/>
      <c r="G361" s="71"/>
      <c r="H361" s="71"/>
      <c r="I361" s="71"/>
      <c r="J361" s="106"/>
      <c r="K361" s="106"/>
      <c r="L361" s="106"/>
      <c r="M361" s="106"/>
      <c r="N361" s="106"/>
      <c r="O361" s="106"/>
      <c r="P361" s="106"/>
      <c r="Q361" s="106"/>
      <c r="R361" s="106"/>
      <c r="S361" s="106"/>
      <c r="T361" s="106"/>
      <c r="U361" s="106"/>
      <c r="V361" s="106"/>
      <c r="W361" s="106"/>
      <c r="X361" s="71"/>
      <c r="Y361" s="71"/>
    </row>
    <row r="362" spans="1:25">
      <c r="A362" s="71"/>
      <c r="B362" s="71"/>
      <c r="C362" s="71"/>
      <c r="D362" s="106"/>
      <c r="E362" s="106"/>
      <c r="F362" s="71"/>
      <c r="G362" s="71"/>
      <c r="H362" s="71"/>
      <c r="I362" s="71"/>
      <c r="J362" s="106"/>
      <c r="K362" s="106"/>
      <c r="L362" s="106"/>
      <c r="M362" s="106"/>
      <c r="N362" s="106"/>
      <c r="O362" s="106"/>
      <c r="P362" s="106"/>
      <c r="Q362" s="106"/>
      <c r="R362" s="106"/>
      <c r="S362" s="106"/>
      <c r="T362" s="106"/>
      <c r="U362" s="106"/>
      <c r="V362" s="106"/>
      <c r="W362" s="106"/>
      <c r="X362" s="71"/>
      <c r="Y362" s="71"/>
    </row>
    <row r="363" spans="1:25">
      <c r="A363" s="71"/>
      <c r="B363" s="71"/>
      <c r="C363" s="71"/>
      <c r="D363" s="106"/>
      <c r="E363" s="106"/>
      <c r="F363" s="71"/>
      <c r="G363" s="71"/>
      <c r="H363" s="71"/>
      <c r="I363" s="71"/>
      <c r="J363" s="106"/>
      <c r="K363" s="106"/>
      <c r="L363" s="106"/>
      <c r="M363" s="106"/>
      <c r="N363" s="106"/>
      <c r="O363" s="106"/>
      <c r="P363" s="106"/>
      <c r="Q363" s="106"/>
      <c r="R363" s="106"/>
      <c r="S363" s="106"/>
      <c r="T363" s="106"/>
      <c r="U363" s="106"/>
      <c r="V363" s="106"/>
      <c r="W363" s="106"/>
      <c r="X363" s="71"/>
      <c r="Y363" s="71"/>
    </row>
    <row r="364" spans="1:25">
      <c r="A364" s="71"/>
      <c r="B364" s="71"/>
      <c r="C364" s="71"/>
      <c r="D364" s="106"/>
      <c r="E364" s="106"/>
      <c r="F364" s="71"/>
      <c r="G364" s="71"/>
      <c r="H364" s="71"/>
      <c r="I364" s="71"/>
      <c r="J364" s="106"/>
      <c r="K364" s="106"/>
      <c r="L364" s="106"/>
      <c r="M364" s="106"/>
      <c r="N364" s="106"/>
      <c r="O364" s="106"/>
      <c r="P364" s="106"/>
      <c r="Q364" s="106"/>
      <c r="R364" s="106"/>
      <c r="S364" s="106"/>
      <c r="T364" s="106"/>
      <c r="U364" s="106"/>
      <c r="V364" s="106"/>
      <c r="W364" s="106"/>
      <c r="X364" s="71"/>
      <c r="Y364" s="71"/>
    </row>
    <row r="365" spans="1:25">
      <c r="A365" s="71"/>
      <c r="B365" s="71"/>
      <c r="C365" s="71"/>
      <c r="D365" s="106"/>
      <c r="E365" s="106"/>
      <c r="F365" s="71"/>
      <c r="G365" s="71"/>
      <c r="H365" s="71"/>
      <c r="I365" s="71"/>
      <c r="J365" s="106"/>
      <c r="K365" s="106"/>
      <c r="L365" s="106"/>
      <c r="M365" s="106"/>
      <c r="N365" s="106"/>
      <c r="O365" s="106"/>
      <c r="P365" s="106"/>
      <c r="Q365" s="106"/>
      <c r="R365" s="106"/>
      <c r="S365" s="106"/>
      <c r="T365" s="106"/>
      <c r="U365" s="106"/>
      <c r="V365" s="106"/>
      <c r="W365" s="106"/>
      <c r="X365" s="71"/>
      <c r="Y365" s="71"/>
    </row>
    <row r="366" spans="1:25">
      <c r="A366" s="71"/>
      <c r="B366" s="71"/>
      <c r="C366" s="71"/>
      <c r="D366" s="106"/>
      <c r="E366" s="106"/>
      <c r="F366" s="71"/>
      <c r="G366" s="71"/>
      <c r="H366" s="71"/>
      <c r="I366" s="71"/>
      <c r="J366" s="106"/>
      <c r="K366" s="106"/>
      <c r="L366" s="106"/>
      <c r="M366" s="106"/>
      <c r="N366" s="106"/>
      <c r="O366" s="106"/>
      <c r="P366" s="106"/>
      <c r="Q366" s="106"/>
      <c r="R366" s="106"/>
      <c r="S366" s="106"/>
      <c r="T366" s="106"/>
      <c r="U366" s="106"/>
      <c r="V366" s="106"/>
      <c r="W366" s="106"/>
      <c r="X366" s="71"/>
      <c r="Y366" s="71"/>
    </row>
    <row r="367" spans="1:25">
      <c r="A367" s="71"/>
      <c r="B367" s="71"/>
      <c r="C367" s="71"/>
      <c r="D367" s="106"/>
      <c r="E367" s="106"/>
      <c r="F367" s="71"/>
      <c r="G367" s="71"/>
      <c r="H367" s="71"/>
      <c r="I367" s="71"/>
      <c r="J367" s="106"/>
      <c r="K367" s="106"/>
      <c r="L367" s="106"/>
      <c r="M367" s="106"/>
      <c r="N367" s="106"/>
      <c r="O367" s="106"/>
      <c r="P367" s="106"/>
      <c r="Q367" s="106"/>
      <c r="R367" s="106"/>
      <c r="S367" s="106"/>
      <c r="T367" s="106"/>
      <c r="U367" s="106"/>
      <c r="V367" s="106"/>
      <c r="W367" s="106"/>
      <c r="X367" s="71"/>
      <c r="Y367" s="71"/>
    </row>
    <row r="368" spans="1:25">
      <c r="A368" s="71"/>
      <c r="B368" s="71"/>
      <c r="C368" s="71"/>
      <c r="D368" s="106"/>
      <c r="E368" s="106"/>
      <c r="F368" s="71"/>
      <c r="G368" s="71"/>
      <c r="H368" s="71"/>
      <c r="I368" s="71"/>
      <c r="J368" s="106"/>
      <c r="K368" s="106"/>
      <c r="L368" s="106"/>
      <c r="M368" s="106"/>
      <c r="N368" s="106"/>
      <c r="O368" s="106"/>
      <c r="P368" s="106"/>
      <c r="Q368" s="106"/>
      <c r="R368" s="106"/>
      <c r="S368" s="106"/>
      <c r="T368" s="106"/>
      <c r="U368" s="106"/>
      <c r="V368" s="106"/>
      <c r="W368" s="106"/>
      <c r="X368" s="71"/>
      <c r="Y368" s="71"/>
    </row>
    <row r="369" spans="1:25">
      <c r="A369" s="71"/>
      <c r="B369" s="71"/>
      <c r="C369" s="71"/>
      <c r="D369" s="106"/>
      <c r="E369" s="106"/>
      <c r="F369" s="71"/>
      <c r="G369" s="71"/>
      <c r="H369" s="71"/>
      <c r="I369" s="71"/>
      <c r="J369" s="106"/>
      <c r="K369" s="106"/>
      <c r="L369" s="106"/>
      <c r="M369" s="106"/>
      <c r="N369" s="106"/>
      <c r="O369" s="106"/>
      <c r="P369" s="106"/>
      <c r="Q369" s="106"/>
      <c r="R369" s="106"/>
      <c r="S369" s="106"/>
      <c r="T369" s="106"/>
      <c r="U369" s="106"/>
      <c r="V369" s="106"/>
      <c r="W369" s="106"/>
      <c r="X369" s="71"/>
      <c r="Y369" s="71"/>
    </row>
    <row r="370" spans="1:25">
      <c r="A370" s="71"/>
      <c r="B370" s="71"/>
      <c r="C370" s="71"/>
      <c r="D370" s="106"/>
      <c r="E370" s="106"/>
      <c r="F370" s="71"/>
      <c r="G370" s="71"/>
      <c r="H370" s="71"/>
      <c r="I370" s="71"/>
      <c r="J370" s="106"/>
      <c r="K370" s="106"/>
      <c r="L370" s="106"/>
      <c r="M370" s="106"/>
      <c r="N370" s="106"/>
      <c r="O370" s="106"/>
      <c r="P370" s="106"/>
      <c r="Q370" s="106"/>
      <c r="R370" s="106"/>
      <c r="S370" s="106"/>
      <c r="T370" s="106"/>
      <c r="U370" s="106"/>
      <c r="V370" s="106"/>
      <c r="W370" s="106"/>
      <c r="X370" s="71"/>
      <c r="Y370" s="71"/>
    </row>
    <row r="371" spans="1:25">
      <c r="A371" s="71"/>
      <c r="B371" s="71"/>
      <c r="C371" s="71"/>
      <c r="D371" s="106"/>
      <c r="E371" s="106"/>
      <c r="F371" s="71"/>
      <c r="G371" s="71"/>
      <c r="H371" s="71"/>
      <c r="I371" s="71"/>
      <c r="J371" s="106"/>
      <c r="K371" s="106"/>
      <c r="L371" s="106"/>
      <c r="M371" s="106"/>
      <c r="N371" s="106"/>
      <c r="O371" s="106"/>
      <c r="P371" s="106"/>
      <c r="Q371" s="106"/>
      <c r="R371" s="106"/>
      <c r="S371" s="106"/>
      <c r="T371" s="106"/>
      <c r="U371" s="106"/>
      <c r="V371" s="106"/>
      <c r="W371" s="106"/>
      <c r="X371" s="71"/>
      <c r="Y371" s="71"/>
    </row>
    <row r="372" spans="1:25">
      <c r="A372" s="71"/>
      <c r="B372" s="71"/>
      <c r="C372" s="71"/>
      <c r="D372" s="106"/>
      <c r="E372" s="106"/>
      <c r="F372" s="71"/>
      <c r="G372" s="71"/>
      <c r="H372" s="71"/>
      <c r="I372" s="71"/>
      <c r="J372" s="106"/>
      <c r="K372" s="106"/>
      <c r="L372" s="106"/>
      <c r="M372" s="106"/>
      <c r="N372" s="106"/>
      <c r="O372" s="106"/>
      <c r="P372" s="106"/>
      <c r="Q372" s="106"/>
      <c r="R372" s="106"/>
      <c r="S372" s="106"/>
      <c r="T372" s="106"/>
      <c r="U372" s="106"/>
      <c r="V372" s="106"/>
      <c r="W372" s="106"/>
      <c r="X372" s="71"/>
      <c r="Y372" s="71"/>
    </row>
    <row r="373" spans="1:25">
      <c r="A373" s="71"/>
      <c r="B373" s="71"/>
      <c r="C373" s="71"/>
      <c r="D373" s="106"/>
      <c r="E373" s="106"/>
      <c r="F373" s="71"/>
      <c r="G373" s="71"/>
      <c r="H373" s="71"/>
      <c r="I373" s="71"/>
      <c r="J373" s="106"/>
      <c r="K373" s="106"/>
      <c r="L373" s="106"/>
      <c r="M373" s="106"/>
      <c r="N373" s="106"/>
      <c r="O373" s="106"/>
      <c r="P373" s="106"/>
      <c r="Q373" s="106"/>
      <c r="R373" s="106"/>
      <c r="S373" s="106"/>
      <c r="T373" s="106"/>
      <c r="U373" s="106"/>
      <c r="V373" s="106"/>
      <c r="W373" s="106"/>
      <c r="X373" s="71"/>
      <c r="Y373" s="71"/>
    </row>
    <row r="374" spans="1:25">
      <c r="A374" s="71"/>
      <c r="B374" s="71"/>
      <c r="C374" s="71"/>
      <c r="D374" s="106"/>
      <c r="E374" s="106"/>
      <c r="F374" s="71"/>
      <c r="G374" s="71"/>
      <c r="H374" s="71"/>
      <c r="I374" s="71"/>
      <c r="J374" s="106"/>
      <c r="K374" s="106"/>
      <c r="L374" s="106"/>
      <c r="M374" s="106"/>
      <c r="N374" s="106"/>
      <c r="O374" s="106"/>
      <c r="P374" s="106"/>
      <c r="Q374" s="106"/>
      <c r="R374" s="106"/>
      <c r="S374" s="106"/>
      <c r="T374" s="106"/>
      <c r="U374" s="106"/>
      <c r="V374" s="106"/>
      <c r="W374" s="106"/>
      <c r="X374" s="71"/>
      <c r="Y374" s="71"/>
    </row>
    <row r="375" spans="1:25">
      <c r="A375" s="71"/>
      <c r="B375" s="71"/>
      <c r="C375" s="71"/>
      <c r="D375" s="106"/>
      <c r="E375" s="106"/>
      <c r="F375" s="71"/>
      <c r="G375" s="71"/>
      <c r="H375" s="71"/>
      <c r="I375" s="71"/>
      <c r="J375" s="106"/>
      <c r="K375" s="106"/>
      <c r="L375" s="106"/>
      <c r="M375" s="106"/>
      <c r="N375" s="106"/>
      <c r="O375" s="106"/>
      <c r="P375" s="106"/>
      <c r="Q375" s="106"/>
      <c r="R375" s="106"/>
      <c r="S375" s="106"/>
      <c r="T375" s="106"/>
      <c r="U375" s="106"/>
      <c r="V375" s="106"/>
      <c r="W375" s="106"/>
      <c r="X375" s="71"/>
      <c r="Y375" s="71"/>
    </row>
    <row r="376" spans="1:25">
      <c r="A376" s="71"/>
      <c r="B376" s="71"/>
      <c r="C376" s="71"/>
      <c r="D376" s="106"/>
      <c r="E376" s="106"/>
      <c r="F376" s="71"/>
      <c r="G376" s="71"/>
      <c r="H376" s="71"/>
      <c r="I376" s="71"/>
      <c r="J376" s="106"/>
      <c r="K376" s="106"/>
      <c r="L376" s="106"/>
      <c r="M376" s="106"/>
      <c r="N376" s="106"/>
      <c r="O376" s="106"/>
      <c r="P376" s="106"/>
      <c r="Q376" s="106"/>
      <c r="R376" s="106"/>
      <c r="S376" s="106"/>
      <c r="T376" s="106"/>
      <c r="U376" s="106"/>
      <c r="V376" s="106"/>
      <c r="W376" s="106"/>
      <c r="X376" s="71"/>
      <c r="Y376" s="71"/>
    </row>
    <row r="377" spans="1:25">
      <c r="A377" s="71"/>
      <c r="B377" s="71"/>
      <c r="C377" s="71"/>
      <c r="D377" s="106"/>
      <c r="E377" s="106"/>
      <c r="F377" s="71"/>
      <c r="G377" s="71"/>
      <c r="H377" s="71"/>
      <c r="I377" s="71"/>
      <c r="J377" s="106"/>
      <c r="K377" s="106"/>
      <c r="L377" s="106"/>
      <c r="M377" s="106"/>
      <c r="N377" s="106"/>
      <c r="O377" s="106"/>
      <c r="P377" s="106"/>
      <c r="Q377" s="106"/>
      <c r="R377" s="106"/>
      <c r="S377" s="106"/>
      <c r="T377" s="106"/>
      <c r="U377" s="106"/>
      <c r="V377" s="106"/>
      <c r="W377" s="106"/>
      <c r="X377" s="71"/>
      <c r="Y377" s="71"/>
    </row>
    <row r="378" spans="1:25">
      <c r="A378" s="71"/>
      <c r="B378" s="71"/>
      <c r="C378" s="71"/>
      <c r="D378" s="106"/>
      <c r="E378" s="106"/>
      <c r="F378" s="71"/>
      <c r="G378" s="71"/>
      <c r="H378" s="71"/>
      <c r="I378" s="71"/>
      <c r="J378" s="106"/>
      <c r="K378" s="106"/>
      <c r="L378" s="106"/>
      <c r="M378" s="106"/>
      <c r="N378" s="106"/>
      <c r="O378" s="106"/>
      <c r="P378" s="106"/>
      <c r="Q378" s="106"/>
      <c r="R378" s="106"/>
      <c r="S378" s="106"/>
      <c r="T378" s="106"/>
      <c r="U378" s="106"/>
      <c r="V378" s="106"/>
      <c r="W378" s="106"/>
      <c r="X378" s="71"/>
      <c r="Y378" s="71"/>
    </row>
    <row r="379" spans="1:25">
      <c r="A379" s="71"/>
      <c r="B379" s="71"/>
      <c r="C379" s="71"/>
      <c r="D379" s="106"/>
      <c r="E379" s="106"/>
      <c r="F379" s="71"/>
      <c r="G379" s="71"/>
      <c r="H379" s="71"/>
      <c r="I379" s="71"/>
      <c r="J379" s="106"/>
      <c r="K379" s="106"/>
      <c r="L379" s="106"/>
      <c r="M379" s="106"/>
      <c r="N379" s="106"/>
      <c r="O379" s="106"/>
      <c r="P379" s="106"/>
      <c r="Q379" s="106"/>
      <c r="R379" s="106"/>
      <c r="S379" s="106"/>
      <c r="T379" s="106"/>
      <c r="U379" s="106"/>
      <c r="V379" s="106"/>
      <c r="W379" s="106"/>
      <c r="X379" s="71"/>
      <c r="Y379" s="71"/>
    </row>
    <row r="380" spans="1:25">
      <c r="A380" s="71"/>
      <c r="B380" s="71"/>
      <c r="C380" s="71"/>
      <c r="D380" s="106"/>
      <c r="E380" s="106"/>
      <c r="F380" s="71"/>
      <c r="G380" s="71"/>
      <c r="H380" s="71"/>
      <c r="I380" s="71"/>
      <c r="J380" s="106"/>
      <c r="K380" s="106"/>
      <c r="L380" s="106"/>
      <c r="M380" s="106"/>
      <c r="N380" s="106"/>
      <c r="O380" s="106"/>
      <c r="P380" s="106"/>
      <c r="Q380" s="106"/>
      <c r="R380" s="106"/>
      <c r="S380" s="106"/>
      <c r="T380" s="106"/>
      <c r="U380" s="106"/>
      <c r="V380" s="106"/>
      <c r="W380" s="106"/>
      <c r="X380" s="71"/>
      <c r="Y380" s="71"/>
    </row>
    <row r="381" spans="1:25">
      <c r="A381" s="71"/>
      <c r="B381" s="71"/>
      <c r="C381" s="71"/>
      <c r="D381" s="106"/>
      <c r="E381" s="106"/>
      <c r="F381" s="71"/>
      <c r="G381" s="71"/>
      <c r="H381" s="71"/>
      <c r="I381" s="71"/>
      <c r="J381" s="106"/>
      <c r="K381" s="106"/>
      <c r="L381" s="106"/>
      <c r="M381" s="106"/>
      <c r="N381" s="106"/>
      <c r="O381" s="106"/>
      <c r="P381" s="106"/>
      <c r="Q381" s="106"/>
      <c r="R381" s="106"/>
      <c r="S381" s="106"/>
      <c r="T381" s="106"/>
      <c r="U381" s="106"/>
      <c r="V381" s="106"/>
      <c r="W381" s="106"/>
      <c r="X381" s="71"/>
      <c r="Y381" s="71"/>
    </row>
    <row r="382" spans="1:25">
      <c r="A382" s="71"/>
      <c r="B382" s="71"/>
      <c r="C382" s="71"/>
      <c r="D382" s="106"/>
      <c r="E382" s="106"/>
      <c r="F382" s="71"/>
      <c r="G382" s="71"/>
      <c r="H382" s="71"/>
      <c r="I382" s="71"/>
      <c r="J382" s="106"/>
      <c r="K382" s="106"/>
      <c r="L382" s="106"/>
      <c r="M382" s="106"/>
      <c r="N382" s="106"/>
      <c r="O382" s="106"/>
      <c r="P382" s="106"/>
      <c r="Q382" s="106"/>
      <c r="R382" s="106"/>
      <c r="S382" s="106"/>
      <c r="T382" s="106"/>
      <c r="U382" s="106"/>
      <c r="V382" s="106"/>
      <c r="W382" s="106"/>
      <c r="X382" s="71"/>
      <c r="Y382" s="71"/>
    </row>
    <row r="383" spans="1:25">
      <c r="A383" s="71"/>
      <c r="B383" s="71"/>
      <c r="C383" s="71"/>
      <c r="D383" s="106"/>
      <c r="E383" s="106"/>
      <c r="F383" s="71"/>
      <c r="G383" s="71"/>
      <c r="H383" s="71"/>
      <c r="I383" s="71"/>
      <c r="J383" s="106"/>
      <c r="K383" s="106"/>
      <c r="L383" s="106"/>
      <c r="M383" s="106"/>
      <c r="N383" s="106"/>
      <c r="O383" s="106"/>
      <c r="P383" s="106"/>
      <c r="Q383" s="106"/>
      <c r="R383" s="106"/>
      <c r="S383" s="106"/>
      <c r="T383" s="106"/>
      <c r="U383" s="106"/>
      <c r="V383" s="106"/>
      <c r="W383" s="106"/>
      <c r="X383" s="71"/>
      <c r="Y383" s="71"/>
    </row>
    <row r="384" spans="1:25">
      <c r="A384" s="71"/>
      <c r="B384" s="71"/>
      <c r="C384" s="71"/>
      <c r="D384" s="106"/>
      <c r="E384" s="106"/>
      <c r="F384" s="71"/>
      <c r="G384" s="71"/>
      <c r="H384" s="71"/>
      <c r="I384" s="71"/>
      <c r="J384" s="106"/>
      <c r="K384" s="106"/>
      <c r="L384" s="106"/>
      <c r="M384" s="106"/>
      <c r="N384" s="106"/>
      <c r="O384" s="106"/>
      <c r="P384" s="106"/>
      <c r="Q384" s="106"/>
      <c r="R384" s="106"/>
      <c r="S384" s="106"/>
      <c r="T384" s="106"/>
      <c r="U384" s="106"/>
      <c r="V384" s="106"/>
      <c r="W384" s="106"/>
      <c r="X384" s="71"/>
      <c r="Y384" s="71"/>
    </row>
    <row r="385" spans="1:25">
      <c r="A385" s="71"/>
      <c r="B385" s="71"/>
      <c r="C385" s="71"/>
      <c r="D385" s="106"/>
      <c r="E385" s="106"/>
      <c r="F385" s="71"/>
      <c r="G385" s="71"/>
      <c r="H385" s="71"/>
      <c r="I385" s="71"/>
      <c r="J385" s="106"/>
      <c r="K385" s="106"/>
      <c r="L385" s="106"/>
      <c r="M385" s="106"/>
      <c r="N385" s="106"/>
      <c r="O385" s="106"/>
      <c r="P385" s="106"/>
      <c r="Q385" s="106"/>
      <c r="R385" s="106"/>
      <c r="S385" s="106"/>
      <c r="T385" s="106"/>
      <c r="U385" s="106"/>
      <c r="V385" s="106"/>
      <c r="W385" s="106"/>
      <c r="X385" s="71"/>
      <c r="Y385" s="71"/>
    </row>
    <row r="386" spans="1:25">
      <c r="A386" s="71"/>
      <c r="B386" s="71"/>
      <c r="C386" s="71"/>
      <c r="D386" s="106"/>
      <c r="E386" s="106"/>
      <c r="F386" s="71"/>
      <c r="G386" s="71"/>
      <c r="H386" s="71"/>
      <c r="I386" s="71"/>
      <c r="J386" s="106"/>
      <c r="K386" s="106"/>
      <c r="L386" s="106"/>
      <c r="M386" s="106"/>
      <c r="N386" s="106"/>
      <c r="O386" s="106"/>
      <c r="P386" s="106"/>
      <c r="Q386" s="106"/>
      <c r="R386" s="106"/>
      <c r="S386" s="106"/>
      <c r="T386" s="106"/>
      <c r="U386" s="106"/>
      <c r="V386" s="106"/>
      <c r="W386" s="106"/>
      <c r="X386" s="71"/>
      <c r="Y386" s="71"/>
    </row>
    <row r="387" spans="1:25">
      <c r="A387" s="71"/>
      <c r="B387" s="71"/>
      <c r="C387" s="71"/>
      <c r="D387" s="106"/>
      <c r="E387" s="106"/>
      <c r="F387" s="71"/>
      <c r="G387" s="71"/>
      <c r="H387" s="71"/>
      <c r="I387" s="71"/>
      <c r="J387" s="106"/>
      <c r="K387" s="106"/>
      <c r="L387" s="106"/>
      <c r="M387" s="106"/>
      <c r="N387" s="106"/>
      <c r="O387" s="106"/>
      <c r="P387" s="106"/>
      <c r="Q387" s="106"/>
      <c r="R387" s="106"/>
      <c r="S387" s="106"/>
      <c r="T387" s="106"/>
      <c r="U387" s="106"/>
      <c r="V387" s="106"/>
      <c r="W387" s="106"/>
      <c r="X387" s="71"/>
      <c r="Y387" s="71"/>
    </row>
    <row r="388" spans="1:25">
      <c r="A388" s="71"/>
      <c r="B388" s="71"/>
      <c r="C388" s="71"/>
      <c r="D388" s="106"/>
      <c r="E388" s="106"/>
      <c r="F388" s="71"/>
      <c r="G388" s="71"/>
      <c r="H388" s="71"/>
      <c r="I388" s="71"/>
      <c r="J388" s="106"/>
      <c r="K388" s="106"/>
      <c r="L388" s="106"/>
      <c r="M388" s="106"/>
      <c r="N388" s="106"/>
      <c r="O388" s="106"/>
      <c r="P388" s="106"/>
      <c r="Q388" s="106"/>
      <c r="R388" s="106"/>
      <c r="S388" s="106"/>
      <c r="T388" s="106"/>
      <c r="U388" s="106"/>
      <c r="V388" s="106"/>
      <c r="W388" s="106"/>
      <c r="X388" s="71"/>
      <c r="Y388" s="71"/>
    </row>
    <row r="389" spans="1:25">
      <c r="A389" s="71"/>
      <c r="B389" s="71"/>
      <c r="C389" s="71"/>
      <c r="D389" s="106"/>
      <c r="E389" s="106"/>
      <c r="F389" s="71"/>
      <c r="G389" s="71"/>
      <c r="H389" s="71"/>
      <c r="I389" s="71"/>
      <c r="J389" s="106"/>
      <c r="K389" s="106"/>
      <c r="L389" s="106"/>
      <c r="M389" s="106"/>
      <c r="N389" s="106"/>
      <c r="O389" s="106"/>
      <c r="P389" s="106"/>
      <c r="Q389" s="106"/>
      <c r="R389" s="106"/>
      <c r="S389" s="106"/>
      <c r="T389" s="106"/>
      <c r="U389" s="106"/>
      <c r="V389" s="106"/>
      <c r="W389" s="106"/>
      <c r="X389" s="71"/>
      <c r="Y389" s="71"/>
    </row>
    <row r="390" spans="1:25">
      <c r="A390" s="71"/>
      <c r="B390" s="71"/>
      <c r="C390" s="71"/>
      <c r="D390" s="106"/>
      <c r="E390" s="106"/>
      <c r="F390" s="71"/>
      <c r="G390" s="71"/>
      <c r="H390" s="71"/>
      <c r="I390" s="71"/>
      <c r="J390" s="106"/>
      <c r="K390" s="106"/>
      <c r="L390" s="106"/>
      <c r="M390" s="106"/>
      <c r="N390" s="106"/>
      <c r="O390" s="106"/>
      <c r="P390" s="106"/>
      <c r="Q390" s="106"/>
      <c r="R390" s="106"/>
      <c r="S390" s="106"/>
      <c r="T390" s="106"/>
      <c r="U390" s="106"/>
      <c r="V390" s="106"/>
      <c r="W390" s="106"/>
      <c r="X390" s="71"/>
      <c r="Y390" s="71"/>
    </row>
    <row r="391" spans="1:25">
      <c r="A391" s="71"/>
      <c r="B391" s="71"/>
      <c r="C391" s="71"/>
      <c r="D391" s="106"/>
      <c r="E391" s="106"/>
      <c r="F391" s="71"/>
      <c r="G391" s="71"/>
      <c r="H391" s="71"/>
      <c r="I391" s="71"/>
      <c r="J391" s="106"/>
      <c r="K391" s="106"/>
      <c r="L391" s="106"/>
      <c r="M391" s="106"/>
      <c r="N391" s="106"/>
      <c r="O391" s="106"/>
      <c r="P391" s="106"/>
      <c r="Q391" s="106"/>
      <c r="R391" s="106"/>
      <c r="S391" s="106"/>
      <c r="T391" s="106"/>
      <c r="U391" s="106"/>
      <c r="V391" s="106"/>
      <c r="W391" s="106"/>
      <c r="X391" s="71"/>
      <c r="Y391" s="71"/>
    </row>
    <row r="392" spans="1:25">
      <c r="A392" s="71"/>
      <c r="B392" s="71"/>
      <c r="C392" s="71"/>
      <c r="D392" s="106"/>
      <c r="E392" s="106"/>
      <c r="F392" s="71"/>
      <c r="G392" s="71"/>
      <c r="H392" s="71"/>
      <c r="I392" s="71"/>
      <c r="J392" s="106"/>
      <c r="K392" s="106"/>
      <c r="L392" s="106"/>
      <c r="M392" s="106"/>
      <c r="N392" s="106"/>
      <c r="O392" s="106"/>
      <c r="P392" s="106"/>
      <c r="Q392" s="106"/>
      <c r="R392" s="106"/>
      <c r="S392" s="106"/>
      <c r="T392" s="106"/>
      <c r="U392" s="106"/>
      <c r="V392" s="106"/>
      <c r="W392" s="106"/>
      <c r="X392" s="71"/>
      <c r="Y392" s="71"/>
    </row>
    <row r="393" spans="1:25">
      <c r="A393" s="71"/>
      <c r="B393" s="71"/>
      <c r="C393" s="71"/>
      <c r="D393" s="106"/>
      <c r="E393" s="106"/>
      <c r="F393" s="71"/>
      <c r="G393" s="71"/>
      <c r="H393" s="71"/>
      <c r="I393" s="71"/>
      <c r="J393" s="106"/>
      <c r="K393" s="106"/>
      <c r="L393" s="106"/>
      <c r="M393" s="106"/>
      <c r="N393" s="106"/>
      <c r="O393" s="106"/>
      <c r="P393" s="106"/>
      <c r="Q393" s="106"/>
      <c r="R393" s="106"/>
      <c r="S393" s="106"/>
      <c r="T393" s="106"/>
      <c r="U393" s="106"/>
      <c r="V393" s="106"/>
      <c r="W393" s="106"/>
      <c r="X393" s="71"/>
      <c r="Y393" s="71"/>
    </row>
    <row r="394" spans="1:25">
      <c r="A394" s="71"/>
      <c r="B394" s="71"/>
      <c r="C394" s="71"/>
      <c r="D394" s="106"/>
      <c r="E394" s="106"/>
      <c r="F394" s="71"/>
      <c r="G394" s="71"/>
      <c r="H394" s="71"/>
      <c r="I394" s="71"/>
      <c r="J394" s="106"/>
      <c r="K394" s="106"/>
      <c r="L394" s="106"/>
      <c r="M394" s="106"/>
      <c r="N394" s="106"/>
      <c r="O394" s="106"/>
      <c r="P394" s="106"/>
      <c r="Q394" s="106"/>
      <c r="R394" s="106"/>
      <c r="S394" s="106"/>
      <c r="T394" s="106"/>
      <c r="U394" s="106"/>
      <c r="V394" s="106"/>
      <c r="W394" s="106"/>
      <c r="X394" s="71"/>
      <c r="Y394" s="71"/>
    </row>
    <row r="395" spans="1:25">
      <c r="A395" s="71"/>
      <c r="B395" s="71"/>
      <c r="C395" s="71"/>
      <c r="D395" s="106"/>
      <c r="E395" s="106"/>
      <c r="F395" s="71"/>
      <c r="G395" s="71"/>
      <c r="H395" s="71"/>
      <c r="I395" s="71"/>
      <c r="J395" s="106"/>
      <c r="K395" s="106"/>
      <c r="L395" s="106"/>
      <c r="M395" s="106"/>
      <c r="N395" s="106"/>
      <c r="O395" s="106"/>
      <c r="P395" s="106"/>
      <c r="Q395" s="106"/>
      <c r="R395" s="106"/>
      <c r="S395" s="106"/>
      <c r="T395" s="106"/>
      <c r="U395" s="106"/>
      <c r="V395" s="106"/>
      <c r="W395" s="106"/>
      <c r="X395" s="71"/>
      <c r="Y395" s="71"/>
    </row>
    <row r="396" spans="1:25">
      <c r="A396" s="71"/>
      <c r="B396" s="71"/>
      <c r="C396" s="71"/>
      <c r="D396" s="106"/>
      <c r="E396" s="106"/>
      <c r="F396" s="71"/>
      <c r="G396" s="71"/>
      <c r="H396" s="71"/>
      <c r="I396" s="71"/>
      <c r="J396" s="106"/>
      <c r="K396" s="106"/>
      <c r="L396" s="106"/>
      <c r="M396" s="106"/>
      <c r="N396" s="106"/>
      <c r="O396" s="106"/>
      <c r="P396" s="106"/>
      <c r="Q396" s="106"/>
      <c r="R396" s="106"/>
      <c r="S396" s="106"/>
      <c r="T396" s="106"/>
      <c r="U396" s="106"/>
      <c r="V396" s="106"/>
      <c r="W396" s="106"/>
      <c r="X396" s="71"/>
      <c r="Y396" s="71"/>
    </row>
    <row r="397" spans="1:25">
      <c r="A397" s="71"/>
      <c r="B397" s="71"/>
      <c r="C397" s="71"/>
      <c r="D397" s="106"/>
      <c r="E397" s="106"/>
      <c r="F397" s="71"/>
      <c r="G397" s="71"/>
      <c r="H397" s="71"/>
      <c r="I397" s="71"/>
      <c r="J397" s="106"/>
      <c r="K397" s="106"/>
      <c r="L397" s="106"/>
      <c r="M397" s="106"/>
      <c r="N397" s="106"/>
      <c r="O397" s="106"/>
      <c r="P397" s="106"/>
      <c r="Q397" s="106"/>
      <c r="R397" s="106"/>
      <c r="S397" s="106"/>
      <c r="T397" s="106"/>
      <c r="U397" s="106"/>
      <c r="V397" s="106"/>
      <c r="W397" s="106"/>
      <c r="X397" s="71"/>
      <c r="Y397" s="71"/>
    </row>
    <row r="398" spans="1:25">
      <c r="A398" s="71"/>
      <c r="B398" s="71"/>
      <c r="C398" s="71"/>
      <c r="D398" s="106"/>
      <c r="E398" s="106"/>
      <c r="F398" s="71"/>
      <c r="G398" s="71"/>
      <c r="H398" s="71"/>
      <c r="I398" s="71"/>
      <c r="J398" s="106"/>
      <c r="K398" s="106"/>
      <c r="L398" s="106"/>
      <c r="M398" s="106"/>
      <c r="N398" s="106"/>
      <c r="O398" s="106"/>
      <c r="P398" s="106"/>
      <c r="Q398" s="106"/>
      <c r="R398" s="106"/>
      <c r="S398" s="106"/>
      <c r="T398" s="106"/>
      <c r="U398" s="106"/>
      <c r="V398" s="106"/>
      <c r="W398" s="106"/>
      <c r="X398" s="71"/>
      <c r="Y398" s="71"/>
    </row>
    <row r="399" spans="1:25">
      <c r="A399" s="71"/>
      <c r="B399" s="71"/>
      <c r="C399" s="71"/>
      <c r="D399" s="106"/>
      <c r="E399" s="106"/>
      <c r="F399" s="71"/>
      <c r="G399" s="71"/>
      <c r="H399" s="71"/>
      <c r="I399" s="71"/>
      <c r="J399" s="106"/>
      <c r="K399" s="106"/>
      <c r="L399" s="106"/>
      <c r="M399" s="106"/>
      <c r="N399" s="106"/>
      <c r="O399" s="106"/>
      <c r="P399" s="106"/>
      <c r="Q399" s="106"/>
      <c r="R399" s="106"/>
      <c r="S399" s="106"/>
      <c r="T399" s="106"/>
      <c r="U399" s="106"/>
      <c r="V399" s="106"/>
      <c r="W399" s="106"/>
      <c r="X399" s="71"/>
      <c r="Y399" s="71"/>
    </row>
    <row r="400" spans="1:25">
      <c r="A400" s="71"/>
      <c r="B400" s="71"/>
      <c r="C400" s="71"/>
      <c r="D400" s="106"/>
      <c r="E400" s="106"/>
      <c r="F400" s="71"/>
      <c r="G400" s="71"/>
      <c r="H400" s="71"/>
      <c r="I400" s="71"/>
      <c r="J400" s="106"/>
      <c r="K400" s="106"/>
      <c r="L400" s="106"/>
      <c r="M400" s="106"/>
      <c r="N400" s="106"/>
      <c r="O400" s="106"/>
      <c r="P400" s="106"/>
      <c r="Q400" s="106"/>
      <c r="R400" s="106"/>
      <c r="S400" s="106"/>
      <c r="T400" s="106"/>
      <c r="U400" s="106"/>
      <c r="V400" s="106"/>
      <c r="W400" s="106"/>
      <c r="X400" s="71"/>
      <c r="Y400" s="71"/>
    </row>
    <row r="401" spans="1:25">
      <c r="A401" s="71"/>
      <c r="B401" s="71"/>
      <c r="C401" s="71"/>
      <c r="D401" s="106"/>
      <c r="E401" s="106"/>
      <c r="F401" s="71"/>
      <c r="G401" s="71"/>
      <c r="H401" s="71"/>
      <c r="I401" s="71"/>
      <c r="J401" s="106"/>
      <c r="K401" s="106"/>
      <c r="L401" s="106"/>
      <c r="M401" s="106"/>
      <c r="N401" s="106"/>
      <c r="O401" s="106"/>
      <c r="P401" s="106"/>
      <c r="Q401" s="106"/>
      <c r="R401" s="106"/>
      <c r="S401" s="106"/>
      <c r="T401" s="106"/>
      <c r="U401" s="106"/>
      <c r="V401" s="106"/>
      <c r="W401" s="106"/>
      <c r="X401" s="71"/>
      <c r="Y401" s="71"/>
    </row>
    <row r="402" spans="1:25">
      <c r="A402" s="71"/>
      <c r="B402" s="71"/>
      <c r="C402" s="71"/>
      <c r="D402" s="106"/>
      <c r="E402" s="106"/>
      <c r="F402" s="71"/>
      <c r="G402" s="71"/>
      <c r="H402" s="71"/>
      <c r="I402" s="71"/>
      <c r="J402" s="106"/>
      <c r="K402" s="106"/>
      <c r="L402" s="106"/>
      <c r="M402" s="106"/>
      <c r="N402" s="106"/>
      <c r="O402" s="106"/>
      <c r="P402" s="106"/>
      <c r="Q402" s="106"/>
      <c r="R402" s="106"/>
      <c r="S402" s="106"/>
      <c r="T402" s="106"/>
      <c r="U402" s="106"/>
      <c r="V402" s="106"/>
      <c r="W402" s="106"/>
      <c r="X402" s="71"/>
      <c r="Y402" s="71"/>
    </row>
    <row r="403" spans="1:25">
      <c r="A403" s="71"/>
      <c r="B403" s="71"/>
      <c r="C403" s="71"/>
      <c r="D403" s="106"/>
      <c r="E403" s="106"/>
      <c r="F403" s="71"/>
      <c r="G403" s="71"/>
      <c r="H403" s="71"/>
      <c r="I403" s="71"/>
      <c r="J403" s="106"/>
      <c r="K403" s="106"/>
      <c r="L403" s="106"/>
      <c r="M403" s="106"/>
      <c r="N403" s="106"/>
      <c r="O403" s="106"/>
      <c r="P403" s="106"/>
      <c r="Q403" s="106"/>
      <c r="R403" s="106"/>
      <c r="S403" s="106"/>
      <c r="T403" s="106"/>
      <c r="U403" s="106"/>
      <c r="V403" s="106"/>
      <c r="W403" s="106"/>
      <c r="X403" s="71"/>
      <c r="Y403" s="71"/>
    </row>
    <row r="404" spans="1:25">
      <c r="A404" s="71"/>
      <c r="B404" s="71"/>
      <c r="C404" s="71"/>
      <c r="D404" s="106"/>
      <c r="E404" s="106"/>
      <c r="F404" s="71"/>
      <c r="G404" s="71"/>
      <c r="H404" s="71"/>
      <c r="I404" s="71"/>
      <c r="J404" s="106"/>
      <c r="K404" s="106"/>
      <c r="L404" s="106"/>
      <c r="M404" s="106"/>
      <c r="N404" s="106"/>
      <c r="O404" s="106"/>
      <c r="P404" s="106"/>
      <c r="Q404" s="106"/>
      <c r="R404" s="106"/>
      <c r="S404" s="106"/>
      <c r="T404" s="106"/>
      <c r="U404" s="106"/>
      <c r="V404" s="106"/>
      <c r="W404" s="106"/>
      <c r="X404" s="71"/>
      <c r="Y404" s="71"/>
    </row>
    <row r="405" spans="1:25">
      <c r="A405" s="71"/>
      <c r="B405" s="71"/>
      <c r="C405" s="71"/>
      <c r="D405" s="106"/>
      <c r="E405" s="106"/>
      <c r="F405" s="71"/>
      <c r="G405" s="71"/>
      <c r="H405" s="71"/>
      <c r="I405" s="71"/>
      <c r="J405" s="106"/>
      <c r="K405" s="106"/>
      <c r="L405" s="106"/>
      <c r="M405" s="106"/>
      <c r="N405" s="106"/>
      <c r="O405" s="106"/>
      <c r="P405" s="106"/>
      <c r="Q405" s="106"/>
      <c r="R405" s="106"/>
      <c r="S405" s="106"/>
      <c r="T405" s="106"/>
      <c r="U405" s="106"/>
      <c r="V405" s="106"/>
      <c r="W405" s="106"/>
      <c r="X405" s="71"/>
      <c r="Y405" s="71"/>
    </row>
    <row r="406" spans="1:25">
      <c r="A406" s="71"/>
      <c r="B406" s="71"/>
      <c r="C406" s="71"/>
      <c r="D406" s="106"/>
      <c r="E406" s="106"/>
      <c r="F406" s="71"/>
      <c r="G406" s="71"/>
      <c r="H406" s="71"/>
      <c r="I406" s="71"/>
      <c r="J406" s="106"/>
      <c r="K406" s="106"/>
      <c r="L406" s="106"/>
      <c r="M406" s="106"/>
      <c r="N406" s="106"/>
      <c r="O406" s="106"/>
      <c r="P406" s="106"/>
      <c r="Q406" s="106"/>
      <c r="R406" s="106"/>
      <c r="S406" s="106"/>
      <c r="T406" s="106"/>
      <c r="U406" s="106"/>
      <c r="V406" s="106"/>
      <c r="W406" s="106"/>
      <c r="X406" s="71"/>
      <c r="Y406" s="71"/>
    </row>
    <row r="407" spans="1:25">
      <c r="A407" s="71"/>
      <c r="B407" s="71"/>
      <c r="C407" s="71"/>
      <c r="D407" s="106"/>
      <c r="E407" s="106"/>
      <c r="F407" s="71"/>
      <c r="G407" s="71"/>
      <c r="H407" s="71"/>
      <c r="I407" s="71"/>
      <c r="J407" s="106"/>
      <c r="K407" s="106"/>
      <c r="L407" s="106"/>
      <c r="M407" s="106"/>
      <c r="N407" s="106"/>
      <c r="O407" s="106"/>
      <c r="P407" s="106"/>
      <c r="Q407" s="106"/>
      <c r="R407" s="106"/>
      <c r="S407" s="106"/>
      <c r="T407" s="106"/>
      <c r="U407" s="106"/>
      <c r="V407" s="106"/>
      <c r="W407" s="106"/>
      <c r="X407" s="71"/>
      <c r="Y407" s="71"/>
    </row>
    <row r="408" spans="1:25">
      <c r="A408" s="71"/>
      <c r="B408" s="71"/>
      <c r="C408" s="71"/>
      <c r="D408" s="106"/>
      <c r="E408" s="106"/>
      <c r="F408" s="71"/>
      <c r="G408" s="71"/>
      <c r="H408" s="71"/>
      <c r="I408" s="71"/>
      <c r="J408" s="106"/>
      <c r="K408" s="106"/>
      <c r="L408" s="106"/>
      <c r="M408" s="106"/>
      <c r="N408" s="106"/>
      <c r="O408" s="106"/>
      <c r="P408" s="106"/>
      <c r="Q408" s="106"/>
      <c r="R408" s="106"/>
      <c r="S408" s="106"/>
      <c r="T408" s="106"/>
      <c r="U408" s="106"/>
      <c r="V408" s="106"/>
      <c r="W408" s="106"/>
      <c r="X408" s="71"/>
      <c r="Y408" s="71"/>
    </row>
    <row r="409" spans="1:25">
      <c r="A409" s="71"/>
      <c r="B409" s="71"/>
      <c r="C409" s="71"/>
      <c r="D409" s="106"/>
      <c r="E409" s="106"/>
      <c r="F409" s="71"/>
      <c r="G409" s="71"/>
      <c r="H409" s="71"/>
      <c r="I409" s="71"/>
      <c r="J409" s="106"/>
      <c r="K409" s="106"/>
      <c r="L409" s="106"/>
      <c r="M409" s="106"/>
      <c r="N409" s="106"/>
      <c r="O409" s="106"/>
      <c r="P409" s="106"/>
      <c r="Q409" s="106"/>
      <c r="R409" s="106"/>
      <c r="S409" s="106"/>
      <c r="T409" s="106"/>
      <c r="U409" s="106"/>
      <c r="V409" s="106"/>
      <c r="W409" s="106"/>
      <c r="X409" s="71"/>
      <c r="Y409" s="71"/>
    </row>
    <row r="410" spans="1:25">
      <c r="A410" s="71"/>
      <c r="B410" s="71"/>
      <c r="C410" s="71"/>
      <c r="D410" s="106"/>
      <c r="E410" s="106"/>
      <c r="F410" s="71"/>
      <c r="G410" s="71"/>
      <c r="H410" s="71"/>
      <c r="I410" s="71"/>
      <c r="J410" s="106"/>
      <c r="K410" s="106"/>
      <c r="L410" s="106"/>
      <c r="M410" s="106"/>
      <c r="N410" s="106"/>
      <c r="O410" s="106"/>
      <c r="P410" s="106"/>
      <c r="Q410" s="106"/>
      <c r="R410" s="106"/>
      <c r="S410" s="106"/>
      <c r="T410" s="106"/>
      <c r="U410" s="106"/>
      <c r="V410" s="106"/>
      <c r="W410" s="106"/>
      <c r="X410" s="71"/>
      <c r="Y410" s="71"/>
    </row>
    <row r="411" spans="1:25">
      <c r="A411" s="71"/>
      <c r="B411" s="71"/>
      <c r="C411" s="71"/>
      <c r="D411" s="106"/>
      <c r="E411" s="106"/>
      <c r="F411" s="71"/>
      <c r="G411" s="71"/>
      <c r="H411" s="71"/>
      <c r="I411" s="71"/>
      <c r="J411" s="106"/>
      <c r="K411" s="106"/>
      <c r="L411" s="106"/>
      <c r="M411" s="106"/>
      <c r="N411" s="106"/>
      <c r="O411" s="106"/>
      <c r="P411" s="106"/>
      <c r="Q411" s="106"/>
      <c r="R411" s="106"/>
      <c r="S411" s="106"/>
      <c r="T411" s="106"/>
      <c r="U411" s="106"/>
      <c r="V411" s="106"/>
      <c r="W411" s="106"/>
      <c r="X411" s="71"/>
      <c r="Y411" s="71"/>
    </row>
    <row r="412" spans="1:25">
      <c r="A412" s="71"/>
      <c r="B412" s="71"/>
      <c r="C412" s="71"/>
      <c r="D412" s="106"/>
      <c r="E412" s="106"/>
      <c r="F412" s="71"/>
      <c r="G412" s="71"/>
      <c r="H412" s="71"/>
      <c r="I412" s="71"/>
      <c r="J412" s="106"/>
      <c r="K412" s="106"/>
      <c r="L412" s="106"/>
      <c r="M412" s="106"/>
      <c r="N412" s="106"/>
      <c r="O412" s="106"/>
      <c r="P412" s="106"/>
      <c r="Q412" s="106"/>
      <c r="R412" s="106"/>
      <c r="S412" s="106"/>
      <c r="T412" s="106"/>
      <c r="U412" s="106"/>
      <c r="V412" s="106"/>
      <c r="W412" s="106"/>
      <c r="X412" s="71"/>
      <c r="Y412" s="71"/>
    </row>
    <row r="413" spans="1:25">
      <c r="A413" s="71"/>
      <c r="B413" s="71"/>
      <c r="C413" s="71"/>
      <c r="D413" s="106"/>
      <c r="E413" s="106"/>
      <c r="F413" s="71"/>
      <c r="G413" s="71"/>
      <c r="H413" s="71"/>
      <c r="I413" s="71"/>
      <c r="J413" s="106"/>
      <c r="K413" s="106"/>
      <c r="L413" s="106"/>
      <c r="M413" s="106"/>
      <c r="N413" s="106"/>
      <c r="O413" s="106"/>
      <c r="P413" s="106"/>
      <c r="Q413" s="106"/>
      <c r="R413" s="106"/>
      <c r="S413" s="106"/>
      <c r="T413" s="106"/>
      <c r="U413" s="106"/>
      <c r="V413" s="106"/>
      <c r="W413" s="106"/>
      <c r="X413" s="71"/>
      <c r="Y413" s="71"/>
    </row>
    <row r="414" spans="1:25">
      <c r="A414" s="71"/>
      <c r="B414" s="71"/>
      <c r="C414" s="71"/>
      <c r="D414" s="106"/>
      <c r="E414" s="106"/>
      <c r="F414" s="71"/>
      <c r="G414" s="71"/>
      <c r="H414" s="71"/>
      <c r="I414" s="71"/>
      <c r="J414" s="106"/>
      <c r="K414" s="106"/>
      <c r="L414" s="106"/>
      <c r="M414" s="106"/>
      <c r="N414" s="106"/>
      <c r="O414" s="106"/>
      <c r="P414" s="106"/>
      <c r="Q414" s="106"/>
      <c r="R414" s="106"/>
      <c r="S414" s="106"/>
      <c r="T414" s="106"/>
      <c r="U414" s="106"/>
      <c r="V414" s="106"/>
      <c r="W414" s="106"/>
      <c r="X414" s="71"/>
      <c r="Y414" s="71"/>
    </row>
    <row r="415" spans="1:25">
      <c r="A415" s="71"/>
      <c r="B415" s="71"/>
      <c r="C415" s="71"/>
      <c r="D415" s="106"/>
      <c r="E415" s="106"/>
      <c r="F415" s="71"/>
      <c r="G415" s="71"/>
      <c r="H415" s="71"/>
      <c r="I415" s="71"/>
      <c r="J415" s="106"/>
      <c r="K415" s="106"/>
      <c r="L415" s="106"/>
      <c r="M415" s="106"/>
      <c r="N415" s="106"/>
      <c r="O415" s="106"/>
      <c r="P415" s="106"/>
      <c r="Q415" s="106"/>
      <c r="R415" s="106"/>
      <c r="S415" s="106"/>
      <c r="T415" s="106"/>
      <c r="U415" s="106"/>
      <c r="V415" s="106"/>
      <c r="W415" s="106"/>
      <c r="X415" s="71"/>
      <c r="Y415" s="71"/>
    </row>
    <row r="416" spans="1:25">
      <c r="A416" s="71"/>
      <c r="B416" s="71"/>
      <c r="C416" s="71"/>
      <c r="D416" s="106"/>
      <c r="E416" s="106"/>
      <c r="F416" s="71"/>
      <c r="G416" s="71"/>
      <c r="H416" s="71"/>
      <c r="I416" s="71"/>
      <c r="J416" s="106"/>
      <c r="K416" s="106"/>
      <c r="L416" s="106"/>
      <c r="M416" s="106"/>
      <c r="N416" s="106"/>
      <c r="O416" s="106"/>
      <c r="P416" s="106"/>
      <c r="Q416" s="106"/>
      <c r="R416" s="106"/>
      <c r="S416" s="106"/>
      <c r="T416" s="106"/>
      <c r="U416" s="106"/>
      <c r="V416" s="106"/>
      <c r="W416" s="106"/>
      <c r="X416" s="71"/>
      <c r="Y416" s="71"/>
    </row>
    <row r="417" spans="1:25">
      <c r="A417" s="71"/>
      <c r="B417" s="71"/>
      <c r="C417" s="71"/>
      <c r="D417" s="106"/>
      <c r="E417" s="106"/>
      <c r="F417" s="71"/>
      <c r="G417" s="71"/>
      <c r="H417" s="71"/>
      <c r="I417" s="71"/>
      <c r="J417" s="106"/>
      <c r="K417" s="106"/>
      <c r="L417" s="106"/>
      <c r="M417" s="106"/>
      <c r="N417" s="106"/>
      <c r="O417" s="106"/>
      <c r="P417" s="106"/>
      <c r="Q417" s="106"/>
      <c r="R417" s="106"/>
      <c r="S417" s="106"/>
      <c r="T417" s="106"/>
      <c r="U417" s="106"/>
      <c r="V417" s="106"/>
      <c r="W417" s="106"/>
      <c r="X417" s="71"/>
      <c r="Y417" s="71"/>
    </row>
    <row r="418" spans="1:25">
      <c r="A418" s="71"/>
      <c r="B418" s="71"/>
      <c r="C418" s="71"/>
      <c r="D418" s="106"/>
      <c r="E418" s="106"/>
      <c r="F418" s="71"/>
      <c r="G418" s="71"/>
      <c r="H418" s="71"/>
      <c r="I418" s="71"/>
      <c r="J418" s="106"/>
      <c r="K418" s="106"/>
      <c r="L418" s="106"/>
      <c r="M418" s="106"/>
      <c r="N418" s="106"/>
      <c r="O418" s="106"/>
      <c r="P418" s="106"/>
      <c r="Q418" s="106"/>
      <c r="R418" s="106"/>
      <c r="S418" s="106"/>
      <c r="T418" s="106"/>
      <c r="U418" s="106"/>
      <c r="V418" s="106"/>
      <c r="W418" s="106"/>
      <c r="X418" s="71"/>
      <c r="Y418" s="71"/>
    </row>
    <row r="419" spans="1:25">
      <c r="A419" s="71"/>
      <c r="B419" s="71"/>
      <c r="C419" s="71"/>
      <c r="D419" s="106"/>
      <c r="E419" s="106"/>
      <c r="F419" s="71"/>
      <c r="G419" s="71"/>
      <c r="H419" s="71"/>
      <c r="I419" s="71"/>
      <c r="J419" s="106"/>
      <c r="K419" s="106"/>
      <c r="L419" s="106"/>
      <c r="M419" s="106"/>
      <c r="N419" s="106"/>
      <c r="O419" s="106"/>
      <c r="P419" s="106"/>
      <c r="Q419" s="106"/>
      <c r="R419" s="106"/>
      <c r="S419" s="106"/>
      <c r="T419" s="106"/>
      <c r="U419" s="106"/>
      <c r="V419" s="106"/>
      <c r="W419" s="106"/>
      <c r="X419" s="71"/>
      <c r="Y419" s="71"/>
    </row>
    <row r="420" spans="1:25">
      <c r="A420" s="71"/>
      <c r="B420" s="71"/>
      <c r="C420" s="71"/>
      <c r="D420" s="106"/>
      <c r="E420" s="106"/>
      <c r="F420" s="71"/>
      <c r="G420" s="71"/>
      <c r="H420" s="71"/>
      <c r="I420" s="71"/>
      <c r="J420" s="106"/>
      <c r="K420" s="106"/>
      <c r="L420" s="106"/>
      <c r="M420" s="106"/>
      <c r="N420" s="106"/>
      <c r="O420" s="106"/>
      <c r="P420" s="106"/>
      <c r="Q420" s="106"/>
      <c r="R420" s="106"/>
      <c r="S420" s="106"/>
      <c r="T420" s="106"/>
      <c r="U420" s="106"/>
      <c r="V420" s="106"/>
      <c r="W420" s="106"/>
      <c r="X420" s="71"/>
      <c r="Y420" s="71"/>
    </row>
    <row r="421" spans="1:25">
      <c r="A421" s="71"/>
      <c r="B421" s="71"/>
      <c r="C421" s="71"/>
      <c r="D421" s="106"/>
      <c r="E421" s="106"/>
      <c r="F421" s="71"/>
      <c r="G421" s="71"/>
      <c r="H421" s="71"/>
      <c r="I421" s="71"/>
      <c r="J421" s="106"/>
      <c r="K421" s="106"/>
      <c r="L421" s="106"/>
      <c r="M421" s="106"/>
      <c r="N421" s="106"/>
      <c r="O421" s="106"/>
      <c r="P421" s="106"/>
      <c r="Q421" s="106"/>
      <c r="R421" s="106"/>
      <c r="S421" s="106"/>
      <c r="T421" s="106"/>
      <c r="U421" s="106"/>
      <c r="V421" s="106"/>
      <c r="W421" s="106"/>
      <c r="X421" s="71"/>
      <c r="Y421" s="71"/>
    </row>
    <row r="422" spans="1:25">
      <c r="A422" s="71"/>
      <c r="B422" s="71"/>
      <c r="C422" s="71"/>
      <c r="D422" s="106"/>
      <c r="E422" s="106"/>
      <c r="F422" s="71"/>
      <c r="G422" s="71"/>
      <c r="H422" s="71"/>
      <c r="I422" s="71"/>
      <c r="J422" s="106"/>
      <c r="K422" s="106"/>
      <c r="L422" s="106"/>
      <c r="M422" s="106"/>
      <c r="N422" s="106"/>
      <c r="O422" s="106"/>
      <c r="P422" s="106"/>
      <c r="Q422" s="106"/>
      <c r="R422" s="106"/>
      <c r="S422" s="106"/>
      <c r="T422" s="106"/>
      <c r="U422" s="106"/>
      <c r="V422" s="106"/>
      <c r="W422" s="106"/>
      <c r="X422" s="71"/>
      <c r="Y422" s="71"/>
    </row>
    <row r="423" spans="1:25">
      <c r="A423" s="71"/>
      <c r="B423" s="71"/>
      <c r="C423" s="71"/>
      <c r="D423" s="106"/>
      <c r="E423" s="106"/>
      <c r="F423" s="71"/>
      <c r="G423" s="71"/>
      <c r="H423" s="71"/>
      <c r="I423" s="71"/>
      <c r="J423" s="106"/>
      <c r="K423" s="106"/>
      <c r="L423" s="106"/>
      <c r="M423" s="106"/>
      <c r="N423" s="106"/>
      <c r="O423" s="106"/>
      <c r="P423" s="106"/>
      <c r="Q423" s="106"/>
      <c r="R423" s="106"/>
      <c r="S423" s="106"/>
      <c r="T423" s="106"/>
      <c r="U423" s="106"/>
      <c r="V423" s="106"/>
      <c r="W423" s="106"/>
      <c r="X423" s="71"/>
      <c r="Y423" s="71"/>
    </row>
    <row r="424" spans="1:25">
      <c r="A424" s="71"/>
      <c r="B424" s="71"/>
      <c r="C424" s="71"/>
      <c r="D424" s="106"/>
      <c r="E424" s="106"/>
      <c r="F424" s="71"/>
      <c r="G424" s="71"/>
      <c r="H424" s="71"/>
      <c r="I424" s="71"/>
      <c r="J424" s="106"/>
      <c r="K424" s="106"/>
      <c r="L424" s="106"/>
      <c r="M424" s="106"/>
      <c r="N424" s="106"/>
      <c r="O424" s="106"/>
      <c r="P424" s="106"/>
      <c r="Q424" s="106"/>
      <c r="R424" s="106"/>
      <c r="S424" s="106"/>
      <c r="T424" s="106"/>
      <c r="U424" s="106"/>
      <c r="V424" s="106"/>
      <c r="W424" s="106"/>
      <c r="X424" s="71"/>
      <c r="Y424" s="71"/>
    </row>
    <row r="425" spans="1:25">
      <c r="A425" s="71"/>
      <c r="B425" s="71"/>
      <c r="C425" s="71"/>
      <c r="D425" s="106"/>
      <c r="E425" s="106"/>
      <c r="F425" s="71"/>
      <c r="G425" s="71"/>
      <c r="H425" s="71"/>
      <c r="I425" s="71"/>
      <c r="J425" s="106"/>
      <c r="K425" s="106"/>
      <c r="L425" s="106"/>
      <c r="M425" s="106"/>
      <c r="N425" s="106"/>
      <c r="O425" s="106"/>
      <c r="P425" s="106"/>
      <c r="Q425" s="106"/>
      <c r="R425" s="106"/>
      <c r="S425" s="106"/>
      <c r="T425" s="106"/>
      <c r="U425" s="106"/>
      <c r="V425" s="106"/>
      <c r="W425" s="106"/>
      <c r="X425" s="71"/>
      <c r="Y425" s="71"/>
    </row>
    <row r="426" spans="1:25">
      <c r="A426" s="71"/>
      <c r="B426" s="71"/>
      <c r="C426" s="71"/>
      <c r="D426" s="106"/>
      <c r="E426" s="106"/>
      <c r="F426" s="71"/>
      <c r="G426" s="71"/>
      <c r="H426" s="71"/>
      <c r="I426" s="71"/>
      <c r="J426" s="106"/>
      <c r="K426" s="106"/>
      <c r="L426" s="106"/>
      <c r="M426" s="106"/>
      <c r="N426" s="106"/>
      <c r="O426" s="106"/>
      <c r="P426" s="106"/>
      <c r="Q426" s="106"/>
      <c r="R426" s="106"/>
      <c r="S426" s="106"/>
      <c r="T426" s="106"/>
      <c r="U426" s="106"/>
      <c r="V426" s="106"/>
      <c r="W426" s="106"/>
      <c r="X426" s="71"/>
      <c r="Y426" s="71"/>
    </row>
    <row r="427" spans="1:25">
      <c r="A427" s="71"/>
      <c r="B427" s="71"/>
      <c r="C427" s="71"/>
      <c r="D427" s="106"/>
      <c r="E427" s="106"/>
      <c r="F427" s="71"/>
      <c r="G427" s="71"/>
      <c r="H427" s="71"/>
      <c r="I427" s="71"/>
      <c r="J427" s="106"/>
      <c r="K427" s="106"/>
      <c r="L427" s="106"/>
      <c r="M427" s="106"/>
      <c r="N427" s="106"/>
      <c r="O427" s="106"/>
      <c r="P427" s="106"/>
      <c r="Q427" s="106"/>
      <c r="R427" s="106"/>
      <c r="S427" s="106"/>
      <c r="T427" s="106"/>
      <c r="U427" s="106"/>
      <c r="V427" s="106"/>
      <c r="W427" s="106"/>
      <c r="X427" s="71"/>
      <c r="Y427" s="71"/>
    </row>
    <row r="428" spans="1:25">
      <c r="A428" s="71"/>
      <c r="B428" s="71"/>
      <c r="C428" s="71"/>
      <c r="D428" s="106"/>
      <c r="E428" s="106"/>
      <c r="F428" s="71"/>
      <c r="G428" s="71"/>
      <c r="H428" s="71"/>
      <c r="I428" s="71"/>
      <c r="J428" s="106"/>
      <c r="K428" s="106"/>
      <c r="L428" s="106"/>
      <c r="M428" s="106"/>
      <c r="N428" s="106"/>
      <c r="O428" s="106"/>
      <c r="P428" s="106"/>
      <c r="Q428" s="106"/>
      <c r="R428" s="106"/>
      <c r="S428" s="106"/>
      <c r="T428" s="106"/>
      <c r="U428" s="106"/>
      <c r="V428" s="106"/>
      <c r="W428" s="106"/>
      <c r="X428" s="71"/>
      <c r="Y428" s="71"/>
    </row>
    <row r="429" spans="1:25">
      <c r="A429" s="71"/>
      <c r="B429" s="71"/>
      <c r="C429" s="71"/>
      <c r="D429" s="106"/>
      <c r="E429" s="106"/>
      <c r="F429" s="71"/>
      <c r="G429" s="71"/>
      <c r="H429" s="71"/>
      <c r="I429" s="71"/>
      <c r="J429" s="106"/>
      <c r="K429" s="106"/>
      <c r="L429" s="106"/>
      <c r="M429" s="106"/>
      <c r="N429" s="106"/>
      <c r="O429" s="106"/>
      <c r="P429" s="106"/>
      <c r="Q429" s="106"/>
      <c r="R429" s="106"/>
      <c r="S429" s="106"/>
      <c r="T429" s="106"/>
      <c r="U429" s="106"/>
      <c r="V429" s="106"/>
      <c r="W429" s="106"/>
      <c r="X429" s="71"/>
      <c r="Y429" s="71"/>
    </row>
    <row r="430" spans="1:25">
      <c r="A430" s="71"/>
      <c r="B430" s="71"/>
      <c r="C430" s="71"/>
      <c r="D430" s="106"/>
      <c r="E430" s="106"/>
      <c r="F430" s="71"/>
      <c r="G430" s="71"/>
      <c r="H430" s="71"/>
      <c r="I430" s="71"/>
      <c r="J430" s="106"/>
      <c r="K430" s="106"/>
      <c r="L430" s="106"/>
      <c r="M430" s="106"/>
      <c r="N430" s="106"/>
      <c r="O430" s="106"/>
      <c r="P430" s="106"/>
      <c r="Q430" s="106"/>
      <c r="R430" s="106"/>
      <c r="S430" s="106"/>
      <c r="T430" s="106"/>
      <c r="U430" s="106"/>
      <c r="V430" s="106"/>
      <c r="W430" s="106"/>
      <c r="X430" s="71"/>
      <c r="Y430" s="71"/>
    </row>
    <row r="431" spans="1:25">
      <c r="A431" s="71"/>
      <c r="B431" s="71"/>
      <c r="C431" s="71"/>
      <c r="D431" s="106"/>
      <c r="E431" s="106"/>
      <c r="F431" s="71"/>
      <c r="G431" s="71"/>
      <c r="H431" s="71"/>
      <c r="I431" s="71"/>
      <c r="J431" s="106"/>
      <c r="K431" s="106"/>
      <c r="L431" s="106"/>
      <c r="M431" s="106"/>
      <c r="N431" s="106"/>
      <c r="O431" s="106"/>
      <c r="P431" s="106"/>
      <c r="Q431" s="106"/>
      <c r="R431" s="106"/>
      <c r="S431" s="106"/>
      <c r="T431" s="106"/>
      <c r="U431" s="106"/>
      <c r="V431" s="106"/>
      <c r="W431" s="106"/>
      <c r="X431" s="71"/>
      <c r="Y431" s="71"/>
    </row>
    <row r="432" spans="1:25">
      <c r="A432" s="71"/>
      <c r="B432" s="71"/>
      <c r="C432" s="71"/>
      <c r="D432" s="106"/>
      <c r="E432" s="106"/>
      <c r="F432" s="71"/>
      <c r="G432" s="71"/>
      <c r="H432" s="71"/>
      <c r="I432" s="71"/>
      <c r="J432" s="106"/>
      <c r="K432" s="106"/>
      <c r="L432" s="106"/>
      <c r="M432" s="106"/>
      <c r="N432" s="106"/>
      <c r="O432" s="106"/>
      <c r="P432" s="106"/>
      <c r="Q432" s="106"/>
      <c r="R432" s="106"/>
      <c r="S432" s="106"/>
      <c r="T432" s="106"/>
      <c r="U432" s="106"/>
      <c r="V432" s="106"/>
      <c r="W432" s="106"/>
      <c r="X432" s="71"/>
      <c r="Y432" s="71"/>
    </row>
    <row r="433" spans="1:25">
      <c r="A433" s="71"/>
      <c r="B433" s="71"/>
      <c r="C433" s="71"/>
      <c r="D433" s="106"/>
      <c r="E433" s="106"/>
      <c r="F433" s="71"/>
      <c r="G433" s="71"/>
      <c r="H433" s="71"/>
      <c r="I433" s="71"/>
      <c r="J433" s="106"/>
      <c r="K433" s="106"/>
      <c r="L433" s="106"/>
      <c r="M433" s="106"/>
      <c r="N433" s="106"/>
      <c r="O433" s="106"/>
      <c r="P433" s="106"/>
      <c r="Q433" s="106"/>
      <c r="R433" s="106"/>
      <c r="S433" s="106"/>
      <c r="T433" s="106"/>
      <c r="U433" s="106"/>
      <c r="V433" s="106"/>
      <c r="W433" s="106"/>
      <c r="X433" s="71"/>
      <c r="Y433" s="71"/>
    </row>
    <row r="434" spans="1:25">
      <c r="A434" s="71"/>
      <c r="B434" s="71"/>
      <c r="C434" s="71"/>
      <c r="D434" s="106"/>
      <c r="E434" s="106"/>
      <c r="F434" s="71"/>
      <c r="G434" s="71"/>
      <c r="H434" s="71"/>
      <c r="I434" s="71"/>
      <c r="J434" s="106"/>
      <c r="K434" s="106"/>
      <c r="L434" s="106"/>
      <c r="M434" s="106"/>
      <c r="N434" s="106"/>
      <c r="O434" s="106"/>
      <c r="P434" s="106"/>
      <c r="Q434" s="106"/>
      <c r="R434" s="106"/>
      <c r="S434" s="106"/>
      <c r="T434" s="106"/>
      <c r="U434" s="106"/>
      <c r="V434" s="106"/>
      <c r="W434" s="106"/>
      <c r="X434" s="71"/>
      <c r="Y434" s="71"/>
    </row>
    <row r="435" spans="1:25">
      <c r="A435" s="71"/>
      <c r="B435" s="71"/>
      <c r="C435" s="71"/>
      <c r="D435" s="106"/>
      <c r="E435" s="106"/>
      <c r="F435" s="71"/>
      <c r="G435" s="71"/>
      <c r="H435" s="71"/>
      <c r="I435" s="71"/>
      <c r="J435" s="106"/>
      <c r="K435" s="106"/>
      <c r="L435" s="106"/>
      <c r="M435" s="106"/>
      <c r="N435" s="106"/>
      <c r="O435" s="106"/>
      <c r="P435" s="106"/>
      <c r="Q435" s="106"/>
      <c r="R435" s="106"/>
      <c r="S435" s="106"/>
      <c r="T435" s="106"/>
      <c r="U435" s="106"/>
      <c r="V435" s="106"/>
      <c r="W435" s="106"/>
      <c r="X435" s="71"/>
      <c r="Y435" s="71"/>
    </row>
    <row r="436" spans="1:25">
      <c r="A436" s="71"/>
      <c r="B436" s="71"/>
      <c r="C436" s="71"/>
      <c r="D436" s="106"/>
      <c r="E436" s="106"/>
      <c r="F436" s="71"/>
      <c r="G436" s="71"/>
      <c r="H436" s="71"/>
      <c r="I436" s="71"/>
      <c r="J436" s="106"/>
      <c r="K436" s="106"/>
      <c r="L436" s="106"/>
      <c r="M436" s="106"/>
      <c r="N436" s="106"/>
      <c r="O436" s="106"/>
      <c r="P436" s="106"/>
      <c r="Q436" s="106"/>
      <c r="R436" s="106"/>
      <c r="S436" s="106"/>
      <c r="T436" s="106"/>
      <c r="U436" s="106"/>
      <c r="V436" s="106"/>
      <c r="W436" s="106"/>
      <c r="X436" s="71"/>
      <c r="Y436" s="71"/>
    </row>
    <row r="437" spans="1:25">
      <c r="A437" s="71"/>
      <c r="B437" s="71"/>
      <c r="C437" s="71"/>
      <c r="D437" s="106"/>
      <c r="E437" s="106"/>
      <c r="F437" s="71"/>
      <c r="G437" s="71"/>
      <c r="H437" s="71"/>
      <c r="I437" s="71"/>
      <c r="J437" s="106"/>
      <c r="K437" s="106"/>
      <c r="L437" s="106"/>
      <c r="M437" s="106"/>
      <c r="N437" s="106"/>
      <c r="O437" s="106"/>
      <c r="P437" s="106"/>
      <c r="Q437" s="106"/>
      <c r="R437" s="106"/>
      <c r="S437" s="106"/>
      <c r="T437" s="106"/>
      <c r="U437" s="106"/>
      <c r="V437" s="106"/>
      <c r="W437" s="106"/>
      <c r="X437" s="71"/>
      <c r="Y437" s="71"/>
    </row>
    <row r="438" spans="1:25">
      <c r="A438" s="71"/>
      <c r="B438" s="71"/>
      <c r="C438" s="71"/>
      <c r="D438" s="106"/>
      <c r="E438" s="106"/>
      <c r="F438" s="71"/>
      <c r="G438" s="71"/>
      <c r="H438" s="71"/>
      <c r="I438" s="71"/>
      <c r="J438" s="106"/>
      <c r="K438" s="106"/>
      <c r="L438" s="106"/>
      <c r="M438" s="106"/>
      <c r="N438" s="106"/>
      <c r="O438" s="106"/>
      <c r="P438" s="106"/>
      <c r="Q438" s="106"/>
      <c r="R438" s="106"/>
      <c r="S438" s="106"/>
      <c r="T438" s="106"/>
      <c r="U438" s="106"/>
      <c r="V438" s="106"/>
      <c r="W438" s="106"/>
      <c r="X438" s="71"/>
      <c r="Y438" s="71"/>
    </row>
    <row r="439" spans="1:25">
      <c r="A439" s="71"/>
      <c r="B439" s="71"/>
      <c r="C439" s="71"/>
      <c r="D439" s="106"/>
      <c r="E439" s="106"/>
      <c r="F439" s="71"/>
      <c r="G439" s="71"/>
      <c r="H439" s="71"/>
      <c r="I439" s="71"/>
      <c r="J439" s="106"/>
      <c r="K439" s="106"/>
      <c r="L439" s="106"/>
      <c r="M439" s="106"/>
      <c r="N439" s="106"/>
      <c r="O439" s="106"/>
      <c r="P439" s="106"/>
      <c r="Q439" s="106"/>
      <c r="R439" s="106"/>
      <c r="S439" s="106"/>
      <c r="T439" s="106"/>
      <c r="U439" s="106"/>
      <c r="V439" s="106"/>
      <c r="W439" s="106"/>
      <c r="X439" s="71"/>
      <c r="Y439" s="71"/>
    </row>
    <row r="440" spans="1:25">
      <c r="A440" s="71"/>
      <c r="B440" s="71"/>
      <c r="C440" s="71"/>
      <c r="D440" s="106"/>
      <c r="E440" s="106"/>
      <c r="F440" s="71"/>
      <c r="G440" s="71"/>
      <c r="H440" s="71"/>
      <c r="I440" s="71"/>
      <c r="J440" s="106"/>
      <c r="K440" s="106"/>
      <c r="L440" s="106"/>
      <c r="M440" s="106"/>
      <c r="N440" s="106"/>
      <c r="O440" s="106"/>
      <c r="P440" s="106"/>
      <c r="Q440" s="106"/>
      <c r="R440" s="106"/>
      <c r="S440" s="106"/>
      <c r="T440" s="106"/>
      <c r="U440" s="106"/>
      <c r="V440" s="106"/>
      <c r="W440" s="106"/>
      <c r="X440" s="71"/>
      <c r="Y440" s="71"/>
    </row>
    <row r="441" spans="1:25">
      <c r="A441" s="71"/>
      <c r="B441" s="71"/>
      <c r="C441" s="71"/>
      <c r="D441" s="106"/>
      <c r="E441" s="106"/>
      <c r="F441" s="71"/>
      <c r="G441" s="71"/>
      <c r="H441" s="71"/>
      <c r="I441" s="71"/>
      <c r="J441" s="106"/>
      <c r="K441" s="106"/>
      <c r="L441" s="106"/>
      <c r="M441" s="106"/>
      <c r="N441" s="106"/>
      <c r="O441" s="106"/>
      <c r="P441" s="106"/>
      <c r="Q441" s="106"/>
      <c r="R441" s="106"/>
      <c r="S441" s="106"/>
      <c r="T441" s="106"/>
      <c r="U441" s="106"/>
      <c r="V441" s="106"/>
      <c r="W441" s="106"/>
      <c r="X441" s="71"/>
      <c r="Y441" s="71"/>
    </row>
    <row r="442" spans="1:25">
      <c r="A442" s="71"/>
      <c r="B442" s="71"/>
      <c r="C442" s="71"/>
      <c r="D442" s="106"/>
      <c r="E442" s="106"/>
      <c r="F442" s="71"/>
      <c r="G442" s="71"/>
      <c r="H442" s="71"/>
      <c r="I442" s="71"/>
      <c r="J442" s="106"/>
      <c r="K442" s="106"/>
      <c r="L442" s="106"/>
      <c r="M442" s="106"/>
      <c r="N442" s="106"/>
      <c r="O442" s="106"/>
      <c r="P442" s="106"/>
      <c r="Q442" s="106"/>
      <c r="R442" s="106"/>
      <c r="S442" s="106"/>
      <c r="T442" s="106"/>
      <c r="U442" s="106"/>
      <c r="V442" s="106"/>
      <c r="W442" s="106"/>
      <c r="X442" s="71"/>
      <c r="Y442" s="71"/>
    </row>
    <row r="443" spans="1:25">
      <c r="A443" s="71"/>
      <c r="B443" s="71"/>
      <c r="C443" s="71"/>
      <c r="D443" s="106"/>
      <c r="E443" s="106"/>
      <c r="F443" s="71"/>
      <c r="G443" s="71"/>
      <c r="H443" s="71"/>
      <c r="I443" s="71"/>
      <c r="J443" s="106"/>
      <c r="K443" s="106"/>
      <c r="L443" s="106"/>
      <c r="M443" s="106"/>
      <c r="N443" s="106"/>
      <c r="O443" s="106"/>
      <c r="P443" s="106"/>
      <c r="Q443" s="106"/>
      <c r="R443" s="106"/>
      <c r="S443" s="106"/>
      <c r="T443" s="106"/>
      <c r="U443" s="106"/>
      <c r="V443" s="106"/>
      <c r="W443" s="106"/>
      <c r="X443" s="71"/>
      <c r="Y443" s="71"/>
    </row>
    <row r="444" spans="1:25">
      <c r="A444" s="71"/>
      <c r="B444" s="71"/>
      <c r="C444" s="71"/>
      <c r="D444" s="106"/>
      <c r="E444" s="106"/>
      <c r="F444" s="71"/>
      <c r="G444" s="71"/>
      <c r="H444" s="71"/>
      <c r="I444" s="71"/>
      <c r="J444" s="106"/>
      <c r="K444" s="106"/>
      <c r="L444" s="106"/>
      <c r="M444" s="106"/>
      <c r="N444" s="106"/>
      <c r="O444" s="106"/>
      <c r="P444" s="106"/>
      <c r="Q444" s="106"/>
      <c r="R444" s="106"/>
      <c r="S444" s="106"/>
      <c r="T444" s="106"/>
      <c r="U444" s="106"/>
      <c r="V444" s="106"/>
      <c r="W444" s="106"/>
      <c r="X444" s="71"/>
      <c r="Y444" s="71"/>
    </row>
    <row r="445" spans="1:25">
      <c r="A445" s="71"/>
      <c r="B445" s="71"/>
      <c r="C445" s="71"/>
      <c r="D445" s="106"/>
      <c r="E445" s="106"/>
      <c r="F445" s="71"/>
      <c r="G445" s="71"/>
      <c r="H445" s="71"/>
      <c r="I445" s="71"/>
      <c r="J445" s="106"/>
      <c r="K445" s="106"/>
      <c r="L445" s="106"/>
      <c r="M445" s="106"/>
      <c r="N445" s="106"/>
      <c r="O445" s="106"/>
      <c r="P445" s="106"/>
      <c r="Q445" s="106"/>
      <c r="R445" s="106"/>
      <c r="S445" s="106"/>
      <c r="T445" s="106"/>
      <c r="U445" s="106"/>
      <c r="V445" s="106"/>
      <c r="W445" s="106"/>
      <c r="X445" s="71"/>
      <c r="Y445" s="71"/>
    </row>
    <row r="446" spans="1:25">
      <c r="A446" s="71"/>
      <c r="B446" s="71"/>
      <c r="C446" s="71"/>
      <c r="D446" s="106"/>
      <c r="E446" s="106"/>
      <c r="F446" s="71"/>
      <c r="G446" s="71"/>
      <c r="H446" s="71"/>
      <c r="I446" s="71"/>
      <c r="J446" s="106"/>
      <c r="K446" s="106"/>
      <c r="L446" s="106"/>
      <c r="M446" s="106"/>
      <c r="N446" s="106"/>
      <c r="O446" s="106"/>
      <c r="P446" s="106"/>
      <c r="Q446" s="106"/>
      <c r="R446" s="106"/>
      <c r="S446" s="106"/>
      <c r="T446" s="106"/>
      <c r="U446" s="106"/>
      <c r="V446" s="106"/>
      <c r="W446" s="106"/>
      <c r="X446" s="71"/>
      <c r="Y446" s="71"/>
    </row>
    <row r="447" spans="1:25">
      <c r="A447" s="71"/>
      <c r="B447" s="71"/>
      <c r="C447" s="71"/>
      <c r="D447" s="106"/>
      <c r="E447" s="106"/>
      <c r="F447" s="71"/>
      <c r="G447" s="71"/>
      <c r="H447" s="71"/>
      <c r="I447" s="71"/>
      <c r="J447" s="106"/>
      <c r="K447" s="106"/>
      <c r="L447" s="106"/>
      <c r="M447" s="106"/>
      <c r="N447" s="106"/>
      <c r="O447" s="106"/>
      <c r="P447" s="106"/>
      <c r="Q447" s="106"/>
      <c r="R447" s="106"/>
      <c r="S447" s="106"/>
      <c r="T447" s="106"/>
      <c r="U447" s="106"/>
      <c r="V447" s="106"/>
      <c r="W447" s="106"/>
      <c r="X447" s="71"/>
      <c r="Y447" s="71"/>
    </row>
    <row r="448" spans="1:25">
      <c r="A448" s="71"/>
      <c r="B448" s="71"/>
      <c r="C448" s="71"/>
      <c r="D448" s="106"/>
      <c r="E448" s="106"/>
      <c r="F448" s="71"/>
      <c r="G448" s="71"/>
      <c r="H448" s="71"/>
      <c r="I448" s="71"/>
      <c r="J448" s="106"/>
      <c r="K448" s="106"/>
      <c r="L448" s="106"/>
      <c r="M448" s="106"/>
      <c r="N448" s="106"/>
      <c r="O448" s="106"/>
      <c r="P448" s="106"/>
      <c r="Q448" s="106"/>
      <c r="R448" s="106"/>
      <c r="S448" s="106"/>
      <c r="T448" s="106"/>
      <c r="U448" s="106"/>
      <c r="V448" s="106"/>
      <c r="W448" s="106"/>
      <c r="X448" s="71"/>
      <c r="Y448" s="71"/>
    </row>
    <row r="449" spans="1:25">
      <c r="A449" s="71"/>
      <c r="B449" s="71"/>
      <c r="C449" s="71"/>
      <c r="D449" s="106"/>
      <c r="E449" s="106"/>
      <c r="F449" s="71"/>
      <c r="G449" s="71"/>
      <c r="H449" s="71"/>
      <c r="I449" s="71"/>
      <c r="J449" s="106"/>
      <c r="K449" s="106"/>
      <c r="L449" s="106"/>
      <c r="M449" s="106"/>
      <c r="N449" s="106"/>
      <c r="O449" s="106"/>
      <c r="P449" s="106"/>
      <c r="Q449" s="106"/>
      <c r="R449" s="106"/>
      <c r="S449" s="106"/>
      <c r="T449" s="106"/>
      <c r="U449" s="106"/>
      <c r="V449" s="106"/>
      <c r="W449" s="106"/>
      <c r="X449" s="71"/>
      <c r="Y449" s="71"/>
    </row>
    <row r="450" spans="1:25">
      <c r="A450" s="71"/>
      <c r="B450" s="71"/>
      <c r="C450" s="71"/>
      <c r="D450" s="106"/>
      <c r="E450" s="106"/>
      <c r="F450" s="71"/>
      <c r="G450" s="71"/>
      <c r="H450" s="71"/>
      <c r="I450" s="71"/>
      <c r="J450" s="106"/>
      <c r="K450" s="106"/>
      <c r="L450" s="106"/>
      <c r="M450" s="106"/>
      <c r="N450" s="106"/>
      <c r="O450" s="106"/>
      <c r="P450" s="106"/>
      <c r="Q450" s="106"/>
      <c r="R450" s="106"/>
      <c r="S450" s="106"/>
      <c r="T450" s="106"/>
      <c r="U450" s="106"/>
      <c r="V450" s="106"/>
      <c r="W450" s="106"/>
      <c r="X450" s="71"/>
      <c r="Y450" s="71"/>
    </row>
    <row r="451" spans="1:25">
      <c r="A451" s="71"/>
      <c r="B451" s="71"/>
      <c r="C451" s="71"/>
      <c r="D451" s="106"/>
      <c r="E451" s="106"/>
      <c r="F451" s="71"/>
      <c r="G451" s="71"/>
      <c r="H451" s="71"/>
      <c r="I451" s="71"/>
      <c r="J451" s="106"/>
      <c r="K451" s="106"/>
      <c r="L451" s="106"/>
      <c r="M451" s="106"/>
      <c r="N451" s="106"/>
      <c r="O451" s="106"/>
      <c r="P451" s="106"/>
      <c r="Q451" s="106"/>
      <c r="R451" s="106"/>
      <c r="S451" s="106"/>
      <c r="T451" s="106"/>
      <c r="U451" s="106"/>
      <c r="V451" s="106"/>
      <c r="W451" s="106"/>
      <c r="X451" s="71"/>
      <c r="Y451" s="71"/>
    </row>
    <row r="452" spans="1:25">
      <c r="A452" s="71"/>
      <c r="B452" s="71"/>
      <c r="C452" s="71"/>
      <c r="D452" s="106"/>
      <c r="E452" s="106"/>
      <c r="F452" s="71"/>
      <c r="G452" s="71"/>
      <c r="H452" s="71"/>
      <c r="I452" s="71"/>
      <c r="J452" s="106"/>
      <c r="K452" s="106"/>
      <c r="L452" s="106"/>
      <c r="M452" s="106"/>
      <c r="N452" s="106"/>
      <c r="O452" s="106"/>
      <c r="P452" s="106"/>
      <c r="Q452" s="106"/>
      <c r="R452" s="106"/>
      <c r="S452" s="106"/>
      <c r="T452" s="106"/>
      <c r="U452" s="106"/>
      <c r="V452" s="106"/>
      <c r="W452" s="106"/>
      <c r="X452" s="71"/>
      <c r="Y452" s="71"/>
    </row>
    <row r="453" spans="1:25">
      <c r="A453" s="71"/>
      <c r="B453" s="71"/>
      <c r="C453" s="71"/>
      <c r="D453" s="106"/>
      <c r="E453" s="106"/>
      <c r="F453" s="71"/>
      <c r="G453" s="71"/>
      <c r="H453" s="71"/>
      <c r="I453" s="71"/>
      <c r="J453" s="106"/>
      <c r="K453" s="106"/>
      <c r="L453" s="106"/>
      <c r="M453" s="106"/>
      <c r="N453" s="106"/>
      <c r="O453" s="106"/>
      <c r="P453" s="106"/>
      <c r="Q453" s="106"/>
      <c r="R453" s="106"/>
      <c r="S453" s="106"/>
      <c r="T453" s="106"/>
      <c r="U453" s="106"/>
      <c r="V453" s="106"/>
      <c r="W453" s="106"/>
      <c r="X453" s="71"/>
      <c r="Y453" s="71"/>
    </row>
    <row r="454" spans="1:25">
      <c r="A454" s="71"/>
      <c r="B454" s="71"/>
      <c r="C454" s="71"/>
      <c r="D454" s="106"/>
      <c r="E454" s="106"/>
      <c r="F454" s="71"/>
      <c r="G454" s="71"/>
      <c r="H454" s="71"/>
      <c r="I454" s="71"/>
      <c r="J454" s="106"/>
      <c r="K454" s="106"/>
      <c r="L454" s="106"/>
      <c r="M454" s="106"/>
      <c r="N454" s="106"/>
      <c r="O454" s="106"/>
      <c r="P454" s="106"/>
      <c r="Q454" s="106"/>
      <c r="R454" s="106"/>
      <c r="S454" s="106"/>
      <c r="T454" s="106"/>
      <c r="U454" s="106"/>
      <c r="V454" s="106"/>
      <c r="W454" s="106"/>
      <c r="X454" s="71"/>
      <c r="Y454" s="71"/>
    </row>
    <row r="455" spans="1:25">
      <c r="A455" s="71"/>
      <c r="B455" s="71"/>
      <c r="C455" s="71"/>
      <c r="D455" s="106"/>
      <c r="E455" s="106"/>
      <c r="F455" s="71"/>
      <c r="G455" s="71"/>
      <c r="H455" s="71"/>
      <c r="I455" s="71"/>
      <c r="J455" s="106"/>
      <c r="K455" s="106"/>
      <c r="L455" s="106"/>
      <c r="M455" s="106"/>
      <c r="N455" s="106"/>
      <c r="O455" s="106"/>
      <c r="P455" s="106"/>
      <c r="Q455" s="106"/>
      <c r="R455" s="106"/>
      <c r="S455" s="106"/>
      <c r="T455" s="106"/>
      <c r="U455" s="106"/>
      <c r="V455" s="106"/>
      <c r="W455" s="106"/>
      <c r="X455" s="71"/>
      <c r="Y455" s="71"/>
    </row>
    <row r="456" spans="1:25">
      <c r="A456" s="71"/>
      <c r="B456" s="71"/>
      <c r="C456" s="71"/>
      <c r="D456" s="106"/>
      <c r="E456" s="106"/>
      <c r="F456" s="71"/>
      <c r="G456" s="71"/>
      <c r="H456" s="71"/>
      <c r="I456" s="71"/>
      <c r="J456" s="106"/>
      <c r="K456" s="106"/>
      <c r="L456" s="106"/>
      <c r="M456" s="106"/>
      <c r="N456" s="106"/>
      <c r="O456" s="106"/>
      <c r="P456" s="106"/>
      <c r="Q456" s="106"/>
      <c r="R456" s="106"/>
      <c r="S456" s="106"/>
      <c r="T456" s="106"/>
      <c r="U456" s="106"/>
      <c r="V456" s="106"/>
      <c r="W456" s="106"/>
      <c r="X456" s="71"/>
      <c r="Y456" s="71"/>
    </row>
    <row r="457" spans="1:25">
      <c r="A457" s="71"/>
      <c r="B457" s="71"/>
      <c r="C457" s="71"/>
      <c r="D457" s="106"/>
      <c r="E457" s="106"/>
      <c r="F457" s="71"/>
      <c r="G457" s="71"/>
      <c r="H457" s="71"/>
      <c r="I457" s="71"/>
      <c r="J457" s="106"/>
      <c r="K457" s="106"/>
      <c r="L457" s="106"/>
      <c r="M457" s="106"/>
      <c r="N457" s="106"/>
      <c r="O457" s="106"/>
      <c r="P457" s="106"/>
      <c r="Q457" s="106"/>
      <c r="R457" s="106"/>
      <c r="S457" s="106"/>
      <c r="T457" s="106"/>
      <c r="U457" s="106"/>
      <c r="V457" s="106"/>
      <c r="W457" s="106"/>
      <c r="X457" s="71"/>
      <c r="Y457" s="71"/>
    </row>
    <row r="458" spans="1:25">
      <c r="A458" s="71"/>
      <c r="B458" s="71"/>
      <c r="C458" s="71"/>
      <c r="D458" s="106"/>
      <c r="E458" s="106"/>
      <c r="F458" s="71"/>
      <c r="G458" s="71"/>
      <c r="H458" s="71"/>
      <c r="I458" s="71"/>
      <c r="J458" s="106"/>
      <c r="K458" s="106"/>
      <c r="L458" s="106"/>
      <c r="M458" s="106"/>
      <c r="N458" s="106"/>
      <c r="O458" s="106"/>
      <c r="P458" s="106"/>
      <c r="Q458" s="106"/>
      <c r="R458" s="106"/>
      <c r="S458" s="106"/>
      <c r="T458" s="106"/>
      <c r="U458" s="106"/>
      <c r="V458" s="106"/>
      <c r="W458" s="106"/>
      <c r="X458" s="71"/>
      <c r="Y458" s="71"/>
    </row>
    <row r="459" spans="1:25">
      <c r="A459" s="71"/>
      <c r="B459" s="71"/>
      <c r="C459" s="71"/>
      <c r="D459" s="106"/>
      <c r="E459" s="106"/>
      <c r="F459" s="71"/>
      <c r="G459" s="71"/>
      <c r="H459" s="71"/>
      <c r="I459" s="71"/>
      <c r="J459" s="106"/>
      <c r="K459" s="106"/>
      <c r="L459" s="106"/>
      <c r="M459" s="106"/>
      <c r="N459" s="106"/>
      <c r="O459" s="106"/>
      <c r="P459" s="106"/>
      <c r="Q459" s="106"/>
      <c r="R459" s="106"/>
      <c r="S459" s="106"/>
      <c r="T459" s="106"/>
      <c r="U459" s="106"/>
      <c r="V459" s="106"/>
      <c r="W459" s="106"/>
      <c r="X459" s="71"/>
      <c r="Y459" s="71"/>
    </row>
    <row r="460" spans="1:25">
      <c r="A460" s="71"/>
      <c r="B460" s="71"/>
      <c r="C460" s="71"/>
      <c r="D460" s="106"/>
      <c r="E460" s="106"/>
      <c r="F460" s="71"/>
      <c r="G460" s="71"/>
      <c r="H460" s="71"/>
      <c r="I460" s="71"/>
      <c r="J460" s="106"/>
      <c r="K460" s="106"/>
      <c r="L460" s="106"/>
      <c r="M460" s="106"/>
      <c r="N460" s="106"/>
      <c r="O460" s="106"/>
      <c r="P460" s="106"/>
      <c r="Q460" s="106"/>
      <c r="R460" s="106"/>
      <c r="S460" s="106"/>
      <c r="T460" s="106"/>
      <c r="U460" s="106"/>
      <c r="V460" s="106"/>
      <c r="W460" s="106"/>
      <c r="X460" s="71"/>
      <c r="Y460" s="71"/>
    </row>
    <row r="461" spans="1:25">
      <c r="A461" s="71"/>
      <c r="B461" s="71"/>
      <c r="C461" s="71"/>
      <c r="D461" s="106"/>
      <c r="E461" s="106"/>
      <c r="F461" s="71"/>
      <c r="G461" s="71"/>
      <c r="H461" s="71"/>
      <c r="I461" s="71"/>
      <c r="J461" s="106"/>
      <c r="K461" s="106"/>
      <c r="L461" s="106"/>
      <c r="M461" s="106"/>
      <c r="N461" s="106"/>
      <c r="O461" s="106"/>
      <c r="P461" s="106"/>
      <c r="Q461" s="106"/>
      <c r="R461" s="106"/>
      <c r="S461" s="106"/>
      <c r="T461" s="106"/>
      <c r="U461" s="106"/>
      <c r="V461" s="106"/>
      <c r="W461" s="106"/>
      <c r="X461" s="71"/>
      <c r="Y461" s="71"/>
    </row>
    <row r="462" spans="1:25">
      <c r="A462" s="71"/>
      <c r="B462" s="71"/>
      <c r="C462" s="71"/>
      <c r="D462" s="106"/>
      <c r="E462" s="106"/>
      <c r="F462" s="71"/>
      <c r="G462" s="71"/>
      <c r="H462" s="71"/>
      <c r="I462" s="71"/>
      <c r="J462" s="106"/>
      <c r="K462" s="106"/>
      <c r="L462" s="106"/>
      <c r="M462" s="106"/>
      <c r="N462" s="106"/>
      <c r="O462" s="106"/>
      <c r="P462" s="106"/>
      <c r="Q462" s="106"/>
      <c r="R462" s="106"/>
      <c r="S462" s="106"/>
      <c r="T462" s="106"/>
      <c r="U462" s="106"/>
      <c r="V462" s="106"/>
      <c r="W462" s="106"/>
      <c r="X462" s="71"/>
      <c r="Y462" s="71"/>
    </row>
    <row r="463" spans="1:25">
      <c r="A463" s="71"/>
      <c r="B463" s="71"/>
      <c r="C463" s="71"/>
      <c r="D463" s="106"/>
      <c r="E463" s="106"/>
      <c r="F463" s="71"/>
      <c r="G463" s="71"/>
      <c r="H463" s="71"/>
      <c r="I463" s="71"/>
      <c r="J463" s="106"/>
      <c r="K463" s="106"/>
      <c r="L463" s="106"/>
      <c r="M463" s="106"/>
      <c r="N463" s="106"/>
      <c r="O463" s="106"/>
      <c r="P463" s="106"/>
      <c r="Q463" s="106"/>
      <c r="R463" s="106"/>
      <c r="S463" s="106"/>
      <c r="T463" s="106"/>
      <c r="U463" s="106"/>
      <c r="V463" s="106"/>
      <c r="W463" s="106"/>
      <c r="X463" s="71"/>
      <c r="Y463" s="71"/>
    </row>
    <row r="464" spans="1:25">
      <c r="A464" s="71"/>
      <c r="B464" s="71"/>
      <c r="C464" s="71"/>
      <c r="D464" s="106"/>
      <c r="E464" s="106"/>
      <c r="F464" s="71"/>
      <c r="G464" s="71"/>
      <c r="H464" s="71"/>
      <c r="I464" s="71"/>
      <c r="J464" s="106"/>
      <c r="K464" s="106"/>
      <c r="L464" s="106"/>
      <c r="M464" s="106"/>
      <c r="N464" s="106"/>
      <c r="O464" s="106"/>
      <c r="P464" s="106"/>
      <c r="Q464" s="106"/>
      <c r="R464" s="106"/>
      <c r="S464" s="106"/>
      <c r="T464" s="106"/>
      <c r="U464" s="106"/>
      <c r="V464" s="106"/>
      <c r="W464" s="106"/>
      <c r="X464" s="71"/>
      <c r="Y464" s="71"/>
    </row>
    <row r="465" spans="1:25">
      <c r="A465" s="71"/>
      <c r="B465" s="71"/>
      <c r="C465" s="71"/>
      <c r="D465" s="106"/>
      <c r="E465" s="106"/>
      <c r="F465" s="71"/>
      <c r="G465" s="71"/>
      <c r="H465" s="71"/>
      <c r="I465" s="71"/>
      <c r="J465" s="106"/>
      <c r="K465" s="106"/>
      <c r="L465" s="106"/>
      <c r="M465" s="106"/>
      <c r="N465" s="106"/>
      <c r="O465" s="106"/>
      <c r="P465" s="106"/>
      <c r="Q465" s="106"/>
      <c r="R465" s="106"/>
      <c r="S465" s="106"/>
      <c r="T465" s="106"/>
      <c r="U465" s="106"/>
      <c r="V465" s="106"/>
      <c r="W465" s="106"/>
      <c r="X465" s="71"/>
      <c r="Y465" s="71"/>
    </row>
    <row r="466" spans="1:25">
      <c r="A466" s="71"/>
      <c r="B466" s="71"/>
      <c r="C466" s="71"/>
      <c r="D466" s="106"/>
      <c r="E466" s="106"/>
      <c r="F466" s="71"/>
      <c r="G466" s="71"/>
      <c r="H466" s="71"/>
      <c r="I466" s="71"/>
      <c r="J466" s="106"/>
      <c r="K466" s="106"/>
      <c r="L466" s="106"/>
      <c r="M466" s="106"/>
      <c r="N466" s="106"/>
      <c r="O466" s="106"/>
      <c r="P466" s="106"/>
      <c r="Q466" s="106"/>
      <c r="R466" s="106"/>
      <c r="S466" s="106"/>
      <c r="T466" s="106"/>
      <c r="U466" s="106"/>
      <c r="V466" s="106"/>
      <c r="W466" s="106"/>
      <c r="X466" s="71"/>
      <c r="Y466" s="71"/>
    </row>
    <row r="467" spans="1:25">
      <c r="A467" s="71"/>
      <c r="B467" s="71"/>
      <c r="C467" s="71"/>
      <c r="D467" s="106"/>
      <c r="E467" s="106"/>
      <c r="F467" s="71"/>
      <c r="G467" s="71"/>
      <c r="H467" s="71"/>
      <c r="I467" s="71"/>
      <c r="J467" s="106"/>
      <c r="K467" s="106"/>
      <c r="L467" s="106"/>
      <c r="M467" s="106"/>
      <c r="N467" s="106"/>
      <c r="O467" s="106"/>
      <c r="P467" s="106"/>
      <c r="Q467" s="106"/>
      <c r="R467" s="106"/>
      <c r="S467" s="106"/>
      <c r="T467" s="106"/>
      <c r="U467" s="106"/>
      <c r="V467" s="106"/>
      <c r="W467" s="106"/>
      <c r="X467" s="71"/>
      <c r="Y467" s="71"/>
    </row>
    <row r="468" spans="1:25">
      <c r="A468" s="71"/>
      <c r="B468" s="71"/>
      <c r="C468" s="71"/>
      <c r="D468" s="106"/>
      <c r="E468" s="106"/>
      <c r="F468" s="71"/>
      <c r="G468" s="71"/>
      <c r="H468" s="71"/>
      <c r="I468" s="71"/>
      <c r="J468" s="106"/>
      <c r="K468" s="106"/>
      <c r="L468" s="106"/>
      <c r="M468" s="106"/>
      <c r="N468" s="106"/>
      <c r="O468" s="106"/>
      <c r="P468" s="106"/>
      <c r="Q468" s="106"/>
      <c r="R468" s="106"/>
      <c r="S468" s="106"/>
      <c r="T468" s="106"/>
      <c r="U468" s="106"/>
      <c r="V468" s="106"/>
      <c r="W468" s="106"/>
      <c r="X468" s="71"/>
      <c r="Y468" s="71"/>
    </row>
    <row r="469" spans="1:25">
      <c r="A469" s="71"/>
      <c r="B469" s="71"/>
      <c r="C469" s="71"/>
      <c r="D469" s="106"/>
      <c r="E469" s="106"/>
      <c r="F469" s="71"/>
      <c r="G469" s="71"/>
      <c r="H469" s="71"/>
      <c r="I469" s="71"/>
      <c r="J469" s="106"/>
      <c r="K469" s="106"/>
      <c r="L469" s="106"/>
      <c r="M469" s="106"/>
      <c r="N469" s="106"/>
      <c r="O469" s="106"/>
      <c r="P469" s="106"/>
      <c r="Q469" s="106"/>
      <c r="R469" s="106"/>
      <c r="S469" s="106"/>
      <c r="T469" s="106"/>
      <c r="U469" s="106"/>
      <c r="V469" s="106"/>
      <c r="W469" s="106"/>
      <c r="X469" s="71"/>
      <c r="Y469" s="71"/>
    </row>
    <row r="470" spans="1:25">
      <c r="A470" s="71"/>
      <c r="B470" s="71"/>
      <c r="C470" s="71"/>
      <c r="D470" s="106"/>
      <c r="E470" s="106"/>
      <c r="F470" s="71"/>
      <c r="G470" s="71"/>
      <c r="H470" s="71"/>
      <c r="I470" s="71"/>
      <c r="J470" s="106"/>
      <c r="K470" s="106"/>
      <c r="L470" s="106"/>
      <c r="M470" s="106"/>
      <c r="N470" s="106"/>
      <c r="O470" s="106"/>
      <c r="P470" s="106"/>
      <c r="Q470" s="106"/>
      <c r="R470" s="106"/>
      <c r="S470" s="106"/>
      <c r="T470" s="106"/>
      <c r="U470" s="106"/>
      <c r="V470" s="106"/>
      <c r="W470" s="106"/>
      <c r="X470" s="71"/>
      <c r="Y470" s="71"/>
    </row>
    <row r="471" spans="1:25">
      <c r="A471" s="71"/>
      <c r="B471" s="71"/>
      <c r="C471" s="71"/>
      <c r="D471" s="106"/>
      <c r="E471" s="106"/>
      <c r="F471" s="71"/>
      <c r="G471" s="71"/>
      <c r="H471" s="71"/>
      <c r="I471" s="71"/>
      <c r="J471" s="106"/>
      <c r="K471" s="106"/>
      <c r="L471" s="106"/>
      <c r="M471" s="106"/>
      <c r="N471" s="106"/>
      <c r="O471" s="106"/>
      <c r="P471" s="106"/>
      <c r="Q471" s="106"/>
      <c r="R471" s="106"/>
      <c r="S471" s="106"/>
      <c r="T471" s="106"/>
      <c r="U471" s="106"/>
      <c r="V471" s="106"/>
      <c r="W471" s="106"/>
      <c r="X471" s="71"/>
      <c r="Y471" s="71"/>
    </row>
    <row r="472" spans="1:25">
      <c r="A472" s="71"/>
      <c r="B472" s="71"/>
      <c r="C472" s="71"/>
      <c r="D472" s="106"/>
      <c r="E472" s="106"/>
      <c r="F472" s="71"/>
      <c r="G472" s="71"/>
      <c r="H472" s="71"/>
      <c r="I472" s="71"/>
      <c r="J472" s="106"/>
      <c r="K472" s="106"/>
      <c r="L472" s="106"/>
      <c r="M472" s="106"/>
      <c r="N472" s="106"/>
      <c r="O472" s="106"/>
      <c r="P472" s="106"/>
      <c r="Q472" s="106"/>
      <c r="R472" s="106"/>
      <c r="S472" s="106"/>
      <c r="T472" s="106"/>
      <c r="U472" s="106"/>
      <c r="V472" s="106"/>
      <c r="W472" s="106"/>
      <c r="X472" s="71"/>
      <c r="Y472" s="71"/>
    </row>
    <row r="473" spans="1:25">
      <c r="A473" s="71"/>
      <c r="B473" s="71"/>
      <c r="C473" s="71"/>
      <c r="D473" s="106"/>
      <c r="E473" s="106"/>
      <c r="F473" s="71"/>
      <c r="G473" s="71"/>
      <c r="H473" s="71"/>
      <c r="I473" s="71"/>
      <c r="J473" s="106"/>
      <c r="K473" s="106"/>
      <c r="L473" s="106"/>
      <c r="M473" s="106"/>
      <c r="N473" s="106"/>
      <c r="O473" s="106"/>
      <c r="P473" s="106"/>
      <c r="Q473" s="106"/>
      <c r="R473" s="106"/>
      <c r="S473" s="106"/>
      <c r="T473" s="106"/>
      <c r="U473" s="106"/>
      <c r="V473" s="106"/>
      <c r="W473" s="106"/>
      <c r="X473" s="71"/>
      <c r="Y473" s="71"/>
    </row>
    <row r="474" spans="1:25">
      <c r="A474" s="71"/>
      <c r="B474" s="71"/>
      <c r="C474" s="71"/>
      <c r="D474" s="106"/>
      <c r="E474" s="106"/>
      <c r="F474" s="71"/>
      <c r="G474" s="71"/>
      <c r="H474" s="71"/>
      <c r="I474" s="71"/>
      <c r="J474" s="106"/>
      <c r="K474" s="106"/>
      <c r="L474" s="106"/>
      <c r="M474" s="106"/>
      <c r="N474" s="106"/>
      <c r="O474" s="106"/>
      <c r="P474" s="106"/>
      <c r="Q474" s="106"/>
      <c r="R474" s="106"/>
      <c r="S474" s="106"/>
      <c r="T474" s="106"/>
      <c r="U474" s="106"/>
      <c r="V474" s="106"/>
      <c r="W474" s="106"/>
      <c r="X474" s="71"/>
      <c r="Y474" s="71"/>
    </row>
    <row r="475" spans="1:25">
      <c r="A475" s="71"/>
      <c r="B475" s="71"/>
      <c r="C475" s="71"/>
      <c r="D475" s="106"/>
      <c r="E475" s="106"/>
      <c r="F475" s="71"/>
      <c r="G475" s="71"/>
      <c r="H475" s="71"/>
      <c r="I475" s="71"/>
      <c r="J475" s="106"/>
      <c r="K475" s="106"/>
      <c r="L475" s="106"/>
      <c r="M475" s="106"/>
      <c r="N475" s="106"/>
      <c r="O475" s="106"/>
      <c r="P475" s="106"/>
      <c r="Q475" s="106"/>
      <c r="R475" s="106"/>
      <c r="S475" s="106"/>
      <c r="T475" s="106"/>
      <c r="U475" s="106"/>
      <c r="V475" s="106"/>
      <c r="W475" s="106"/>
      <c r="X475" s="71"/>
      <c r="Y475" s="71"/>
    </row>
    <row r="476" spans="1:25">
      <c r="A476" s="71"/>
      <c r="B476" s="71"/>
      <c r="C476" s="71"/>
      <c r="D476" s="106"/>
      <c r="E476" s="106"/>
      <c r="F476" s="71"/>
      <c r="G476" s="71"/>
      <c r="H476" s="71"/>
      <c r="I476" s="71"/>
      <c r="J476" s="106"/>
      <c r="K476" s="106"/>
      <c r="L476" s="106"/>
      <c r="M476" s="106"/>
      <c r="N476" s="106"/>
      <c r="O476" s="106"/>
      <c r="P476" s="106"/>
      <c r="Q476" s="106"/>
      <c r="R476" s="106"/>
      <c r="S476" s="106"/>
      <c r="T476" s="106"/>
      <c r="U476" s="106"/>
      <c r="V476" s="106"/>
      <c r="W476" s="106"/>
      <c r="X476" s="71"/>
      <c r="Y476" s="71"/>
    </row>
    <row r="477" spans="1:25">
      <c r="A477" s="71"/>
      <c r="B477" s="71"/>
      <c r="C477" s="71"/>
      <c r="D477" s="106"/>
      <c r="E477" s="106"/>
      <c r="F477" s="71"/>
      <c r="G477" s="71"/>
      <c r="H477" s="71"/>
      <c r="I477" s="71"/>
      <c r="J477" s="106"/>
      <c r="K477" s="106"/>
      <c r="L477" s="106"/>
      <c r="M477" s="106"/>
      <c r="N477" s="106"/>
      <c r="O477" s="106"/>
      <c r="P477" s="106"/>
      <c r="Q477" s="106"/>
      <c r="R477" s="106"/>
      <c r="S477" s="106"/>
      <c r="T477" s="106"/>
      <c r="U477" s="106"/>
      <c r="V477" s="106"/>
      <c r="W477" s="106"/>
      <c r="X477" s="71"/>
      <c r="Y477" s="71"/>
    </row>
    <row r="478" spans="1:25">
      <c r="A478" s="71"/>
      <c r="B478" s="71"/>
      <c r="C478" s="71"/>
      <c r="D478" s="106"/>
      <c r="E478" s="106"/>
      <c r="F478" s="71"/>
      <c r="G478" s="71"/>
      <c r="H478" s="71"/>
      <c r="I478" s="71"/>
      <c r="J478" s="106"/>
      <c r="K478" s="106"/>
      <c r="L478" s="106"/>
      <c r="M478" s="106"/>
      <c r="N478" s="106"/>
      <c r="O478" s="106"/>
      <c r="P478" s="106"/>
      <c r="Q478" s="106"/>
      <c r="R478" s="106"/>
      <c r="S478" s="106"/>
      <c r="T478" s="106"/>
      <c r="U478" s="106"/>
      <c r="V478" s="106"/>
      <c r="W478" s="106"/>
      <c r="X478" s="71"/>
      <c r="Y478" s="71"/>
    </row>
    <row r="479" spans="1:25">
      <c r="A479" s="71"/>
      <c r="B479" s="71"/>
      <c r="C479" s="71"/>
      <c r="D479" s="106"/>
      <c r="E479" s="106"/>
      <c r="F479" s="71"/>
      <c r="G479" s="71"/>
      <c r="H479" s="71"/>
      <c r="I479" s="71"/>
      <c r="J479" s="106"/>
      <c r="K479" s="106"/>
      <c r="L479" s="106"/>
      <c r="M479" s="106"/>
      <c r="N479" s="106"/>
      <c r="O479" s="106"/>
      <c r="P479" s="106"/>
      <c r="Q479" s="106"/>
      <c r="R479" s="106"/>
      <c r="S479" s="106"/>
      <c r="T479" s="106"/>
      <c r="U479" s="106"/>
      <c r="V479" s="106"/>
      <c r="W479" s="106"/>
      <c r="X479" s="71"/>
      <c r="Y479" s="71"/>
    </row>
    <row r="480" spans="1:25">
      <c r="A480" s="71"/>
      <c r="B480" s="71"/>
      <c r="C480" s="71"/>
      <c r="D480" s="106"/>
      <c r="E480" s="106"/>
      <c r="F480" s="71"/>
      <c r="G480" s="71"/>
      <c r="H480" s="71"/>
      <c r="I480" s="71"/>
      <c r="J480" s="106"/>
      <c r="K480" s="106"/>
      <c r="L480" s="106"/>
      <c r="M480" s="106"/>
      <c r="N480" s="106"/>
      <c r="O480" s="106"/>
      <c r="P480" s="106"/>
      <c r="Q480" s="106"/>
      <c r="R480" s="106"/>
      <c r="S480" s="106"/>
      <c r="T480" s="106"/>
      <c r="U480" s="106"/>
      <c r="V480" s="106"/>
      <c r="W480" s="106"/>
      <c r="X480" s="71"/>
      <c r="Y480" s="71"/>
    </row>
    <row r="481" spans="1:25">
      <c r="A481" s="71"/>
      <c r="B481" s="71"/>
      <c r="C481" s="71"/>
      <c r="D481" s="106"/>
      <c r="E481" s="106"/>
      <c r="F481" s="71"/>
      <c r="G481" s="71"/>
      <c r="H481" s="71"/>
      <c r="I481" s="71"/>
      <c r="J481" s="106"/>
      <c r="K481" s="106"/>
      <c r="L481" s="106"/>
      <c r="M481" s="106"/>
      <c r="N481" s="106"/>
      <c r="O481" s="106"/>
      <c r="P481" s="106"/>
      <c r="Q481" s="106"/>
      <c r="R481" s="106"/>
      <c r="S481" s="106"/>
      <c r="T481" s="106"/>
      <c r="U481" s="106"/>
      <c r="V481" s="106"/>
      <c r="W481" s="106"/>
      <c r="X481" s="71"/>
      <c r="Y481" s="71"/>
    </row>
    <row r="482" spans="1:25">
      <c r="A482" s="71"/>
      <c r="B482" s="71"/>
      <c r="C482" s="71"/>
      <c r="D482" s="106"/>
      <c r="E482" s="106"/>
      <c r="F482" s="71"/>
      <c r="G482" s="71"/>
      <c r="H482" s="71"/>
      <c r="I482" s="71"/>
      <c r="J482" s="106"/>
      <c r="K482" s="106"/>
      <c r="L482" s="106"/>
      <c r="M482" s="106"/>
      <c r="N482" s="106"/>
      <c r="O482" s="106"/>
      <c r="P482" s="106"/>
      <c r="Q482" s="106"/>
      <c r="R482" s="106"/>
      <c r="S482" s="106"/>
      <c r="T482" s="106"/>
      <c r="U482" s="106"/>
      <c r="V482" s="106"/>
      <c r="W482" s="106"/>
      <c r="X482" s="71"/>
      <c r="Y482" s="71"/>
    </row>
    <row r="483" spans="1:25">
      <c r="A483" s="71"/>
      <c r="B483" s="71"/>
      <c r="C483" s="71"/>
      <c r="D483" s="106"/>
      <c r="E483" s="106"/>
      <c r="F483" s="71"/>
      <c r="G483" s="71"/>
      <c r="H483" s="71"/>
      <c r="I483" s="71"/>
      <c r="J483" s="106"/>
      <c r="K483" s="106"/>
      <c r="L483" s="106"/>
      <c r="M483" s="106"/>
      <c r="N483" s="106"/>
      <c r="O483" s="106"/>
      <c r="P483" s="106"/>
      <c r="Q483" s="106"/>
      <c r="R483" s="106"/>
      <c r="S483" s="106"/>
      <c r="T483" s="106"/>
      <c r="U483" s="106"/>
      <c r="V483" s="106"/>
      <c r="W483" s="106"/>
      <c r="X483" s="71"/>
      <c r="Y483" s="71"/>
    </row>
    <row r="484" spans="1:25">
      <c r="A484" s="71"/>
      <c r="B484" s="71"/>
      <c r="C484" s="71"/>
      <c r="D484" s="106"/>
      <c r="E484" s="106"/>
      <c r="F484" s="71"/>
      <c r="G484" s="71"/>
      <c r="H484" s="71"/>
      <c r="I484" s="71"/>
      <c r="J484" s="106"/>
      <c r="K484" s="106"/>
      <c r="L484" s="106"/>
      <c r="M484" s="106"/>
      <c r="N484" s="106"/>
      <c r="O484" s="106"/>
      <c r="P484" s="106"/>
      <c r="Q484" s="106"/>
      <c r="R484" s="106"/>
      <c r="S484" s="106"/>
      <c r="T484" s="106"/>
      <c r="U484" s="106"/>
      <c r="V484" s="106"/>
      <c r="W484" s="106"/>
      <c r="X484" s="71"/>
      <c r="Y484" s="71"/>
    </row>
    <row r="485" spans="1:25">
      <c r="A485" s="71"/>
      <c r="B485" s="71"/>
      <c r="C485" s="71"/>
      <c r="D485" s="106"/>
      <c r="E485" s="106"/>
      <c r="F485" s="71"/>
      <c r="G485" s="71"/>
      <c r="H485" s="71"/>
      <c r="I485" s="71"/>
      <c r="J485" s="106"/>
      <c r="K485" s="106"/>
      <c r="L485" s="106"/>
      <c r="M485" s="106"/>
      <c r="N485" s="106"/>
      <c r="O485" s="106"/>
      <c r="P485" s="106"/>
      <c r="Q485" s="106"/>
      <c r="R485" s="106"/>
      <c r="S485" s="106"/>
      <c r="T485" s="106"/>
      <c r="U485" s="106"/>
      <c r="V485" s="106"/>
      <c r="W485" s="106"/>
      <c r="X485" s="71"/>
      <c r="Y485" s="71"/>
    </row>
    <row r="486" spans="1:25">
      <c r="A486" s="71"/>
      <c r="B486" s="71"/>
      <c r="C486" s="71"/>
      <c r="D486" s="106"/>
      <c r="E486" s="106"/>
      <c r="F486" s="71"/>
      <c r="G486" s="71"/>
      <c r="H486" s="71"/>
      <c r="I486" s="71"/>
      <c r="J486" s="106"/>
      <c r="K486" s="106"/>
      <c r="L486" s="106"/>
      <c r="M486" s="106"/>
      <c r="N486" s="106"/>
      <c r="O486" s="106"/>
      <c r="P486" s="106"/>
      <c r="Q486" s="106"/>
      <c r="R486" s="106"/>
      <c r="S486" s="106"/>
      <c r="T486" s="106"/>
      <c r="U486" s="106"/>
      <c r="V486" s="106"/>
      <c r="W486" s="106"/>
      <c r="X486" s="71"/>
      <c r="Y486" s="71"/>
    </row>
    <row r="487" spans="1:25">
      <c r="A487" s="71"/>
      <c r="B487" s="71"/>
      <c r="C487" s="71"/>
      <c r="D487" s="106"/>
      <c r="E487" s="106"/>
      <c r="F487" s="71"/>
      <c r="G487" s="71"/>
      <c r="H487" s="71"/>
      <c r="I487" s="71"/>
      <c r="J487" s="106"/>
      <c r="K487" s="106"/>
      <c r="L487" s="106"/>
      <c r="M487" s="106"/>
      <c r="N487" s="106"/>
      <c r="O487" s="106"/>
      <c r="P487" s="106"/>
      <c r="Q487" s="106"/>
      <c r="R487" s="106"/>
      <c r="S487" s="106"/>
      <c r="T487" s="106"/>
      <c r="U487" s="106"/>
      <c r="V487" s="106"/>
      <c r="W487" s="106"/>
      <c r="X487" s="71"/>
      <c r="Y487" s="71"/>
    </row>
    <row r="488" spans="1:25">
      <c r="A488" s="71"/>
      <c r="B488" s="71"/>
      <c r="C488" s="71"/>
      <c r="D488" s="106"/>
      <c r="E488" s="106"/>
      <c r="F488" s="71"/>
      <c r="G488" s="71"/>
      <c r="H488" s="71"/>
      <c r="I488" s="71"/>
      <c r="J488" s="106"/>
      <c r="K488" s="106"/>
      <c r="L488" s="106"/>
      <c r="M488" s="106"/>
      <c r="N488" s="106"/>
      <c r="O488" s="106"/>
      <c r="P488" s="106"/>
      <c r="Q488" s="106"/>
      <c r="R488" s="106"/>
      <c r="S488" s="106"/>
      <c r="T488" s="106"/>
      <c r="U488" s="106"/>
      <c r="V488" s="106"/>
      <c r="W488" s="106"/>
      <c r="X488" s="71"/>
      <c r="Y488" s="71"/>
    </row>
    <row r="489" spans="1:25">
      <c r="A489" s="71"/>
      <c r="B489" s="71"/>
      <c r="C489" s="71"/>
      <c r="D489" s="106"/>
      <c r="E489" s="106"/>
      <c r="F489" s="71"/>
      <c r="G489" s="71"/>
      <c r="H489" s="71"/>
      <c r="I489" s="71"/>
      <c r="J489" s="106"/>
      <c r="K489" s="106"/>
      <c r="L489" s="106"/>
      <c r="M489" s="106"/>
      <c r="N489" s="106"/>
      <c r="O489" s="106"/>
      <c r="P489" s="106"/>
      <c r="Q489" s="106"/>
      <c r="R489" s="106"/>
      <c r="S489" s="106"/>
      <c r="T489" s="106"/>
      <c r="U489" s="106"/>
      <c r="V489" s="106"/>
      <c r="W489" s="106"/>
      <c r="X489" s="71"/>
      <c r="Y489" s="71"/>
    </row>
    <row r="490" spans="1:25">
      <c r="A490" s="71"/>
      <c r="B490" s="71"/>
      <c r="C490" s="71"/>
      <c r="D490" s="106"/>
      <c r="E490" s="106"/>
      <c r="F490" s="71"/>
      <c r="G490" s="71"/>
      <c r="H490" s="71"/>
      <c r="I490" s="71"/>
      <c r="J490" s="106"/>
      <c r="K490" s="106"/>
      <c r="L490" s="106"/>
      <c r="M490" s="106"/>
      <c r="N490" s="106"/>
      <c r="O490" s="106"/>
      <c r="P490" s="106"/>
      <c r="Q490" s="106"/>
      <c r="R490" s="106"/>
      <c r="S490" s="106"/>
      <c r="T490" s="106"/>
      <c r="U490" s="106"/>
      <c r="V490" s="106"/>
      <c r="W490" s="106"/>
      <c r="X490" s="71"/>
      <c r="Y490" s="71"/>
    </row>
    <row r="491" spans="1:25">
      <c r="A491" s="71"/>
      <c r="B491" s="71"/>
      <c r="C491" s="71"/>
      <c r="D491" s="106"/>
      <c r="E491" s="106"/>
      <c r="F491" s="71"/>
      <c r="G491" s="71"/>
      <c r="H491" s="71"/>
      <c r="I491" s="71"/>
      <c r="J491" s="106"/>
      <c r="K491" s="106"/>
      <c r="L491" s="106"/>
      <c r="M491" s="106"/>
      <c r="N491" s="106"/>
      <c r="O491" s="106"/>
      <c r="P491" s="106"/>
      <c r="Q491" s="106"/>
      <c r="R491" s="106"/>
      <c r="S491" s="106"/>
      <c r="T491" s="106"/>
      <c r="U491" s="106"/>
      <c r="V491" s="106"/>
      <c r="W491" s="106"/>
      <c r="X491" s="71"/>
      <c r="Y491" s="71"/>
    </row>
    <row r="492" spans="1:25">
      <c r="A492" s="71"/>
      <c r="B492" s="71"/>
      <c r="C492" s="71"/>
      <c r="D492" s="106"/>
      <c r="E492" s="106"/>
      <c r="F492" s="71"/>
      <c r="G492" s="71"/>
      <c r="H492" s="71"/>
      <c r="I492" s="71"/>
      <c r="J492" s="106"/>
      <c r="K492" s="106"/>
      <c r="L492" s="106"/>
      <c r="M492" s="106"/>
      <c r="N492" s="106"/>
      <c r="O492" s="106"/>
      <c r="P492" s="106"/>
      <c r="Q492" s="106"/>
      <c r="R492" s="106"/>
      <c r="S492" s="106"/>
      <c r="T492" s="106"/>
      <c r="U492" s="106"/>
      <c r="V492" s="106"/>
      <c r="W492" s="106"/>
      <c r="X492" s="71"/>
      <c r="Y492" s="71"/>
    </row>
    <row r="493" spans="1:25">
      <c r="A493" s="71"/>
      <c r="B493" s="71"/>
      <c r="C493" s="71"/>
      <c r="D493" s="106"/>
      <c r="E493" s="106"/>
      <c r="F493" s="71"/>
      <c r="G493" s="71"/>
      <c r="H493" s="71"/>
      <c r="I493" s="71"/>
      <c r="J493" s="106"/>
      <c r="K493" s="106"/>
      <c r="L493" s="106"/>
      <c r="M493" s="106"/>
      <c r="N493" s="106"/>
      <c r="O493" s="106"/>
      <c r="P493" s="106"/>
      <c r="Q493" s="106"/>
      <c r="R493" s="106"/>
      <c r="S493" s="106"/>
      <c r="T493" s="106"/>
      <c r="U493" s="106"/>
      <c r="V493" s="106"/>
      <c r="W493" s="106"/>
      <c r="X493" s="71"/>
      <c r="Y493" s="71"/>
    </row>
    <row r="494" spans="1:25">
      <c r="A494" s="71"/>
      <c r="B494" s="71"/>
      <c r="C494" s="71"/>
      <c r="D494" s="106"/>
      <c r="E494" s="106"/>
      <c r="F494" s="71"/>
      <c r="G494" s="71"/>
      <c r="H494" s="71"/>
      <c r="I494" s="71"/>
      <c r="J494" s="106"/>
      <c r="K494" s="106"/>
      <c r="L494" s="106"/>
      <c r="M494" s="106"/>
      <c r="N494" s="106"/>
      <c r="O494" s="106"/>
      <c r="P494" s="106"/>
      <c r="Q494" s="106"/>
      <c r="R494" s="106"/>
      <c r="S494" s="106"/>
      <c r="T494" s="106"/>
      <c r="U494" s="106"/>
      <c r="V494" s="106"/>
      <c r="W494" s="106"/>
      <c r="X494" s="71"/>
      <c r="Y494" s="71"/>
    </row>
    <row r="495" spans="1:25">
      <c r="A495" s="71"/>
      <c r="B495" s="71"/>
      <c r="C495" s="71"/>
      <c r="D495" s="106"/>
      <c r="E495" s="106"/>
      <c r="F495" s="71"/>
      <c r="G495" s="71"/>
      <c r="H495" s="71"/>
      <c r="I495" s="71"/>
      <c r="J495" s="106"/>
      <c r="K495" s="106"/>
      <c r="L495" s="106"/>
      <c r="M495" s="106"/>
      <c r="N495" s="106"/>
      <c r="O495" s="106"/>
      <c r="P495" s="106"/>
      <c r="Q495" s="106"/>
      <c r="R495" s="106"/>
      <c r="S495" s="106"/>
      <c r="T495" s="106"/>
      <c r="U495" s="106"/>
      <c r="V495" s="106"/>
      <c r="W495" s="106"/>
      <c r="X495" s="71"/>
      <c r="Y495" s="71"/>
    </row>
    <row r="496" spans="1:25">
      <c r="A496" s="71"/>
      <c r="B496" s="71"/>
      <c r="C496" s="71"/>
      <c r="D496" s="106"/>
      <c r="E496" s="106"/>
      <c r="F496" s="71"/>
      <c r="G496" s="71"/>
      <c r="H496" s="71"/>
      <c r="I496" s="71"/>
      <c r="J496" s="106"/>
      <c r="K496" s="106"/>
      <c r="L496" s="106"/>
      <c r="M496" s="106"/>
      <c r="N496" s="106"/>
      <c r="O496" s="106"/>
      <c r="P496" s="106"/>
      <c r="Q496" s="106"/>
      <c r="R496" s="106"/>
      <c r="S496" s="106"/>
      <c r="T496" s="106"/>
      <c r="U496" s="106"/>
      <c r="V496" s="106"/>
      <c r="W496" s="106"/>
      <c r="X496" s="71"/>
      <c r="Y496" s="71"/>
    </row>
    <row r="497" spans="1:25">
      <c r="A497" s="71"/>
      <c r="B497" s="71"/>
      <c r="C497" s="71"/>
      <c r="D497" s="106"/>
      <c r="E497" s="106"/>
      <c r="F497" s="71"/>
      <c r="G497" s="71"/>
      <c r="H497" s="71"/>
      <c r="I497" s="71"/>
      <c r="J497" s="106"/>
      <c r="K497" s="106"/>
      <c r="L497" s="106"/>
      <c r="M497" s="106"/>
      <c r="N497" s="106"/>
      <c r="O497" s="106"/>
      <c r="P497" s="106"/>
      <c r="Q497" s="106"/>
      <c r="R497" s="106"/>
      <c r="S497" s="106"/>
      <c r="T497" s="106"/>
      <c r="U497" s="106"/>
      <c r="V497" s="106"/>
      <c r="W497" s="106"/>
      <c r="X497" s="71"/>
      <c r="Y497" s="71"/>
    </row>
    <row r="498" spans="1:25">
      <c r="A498" s="71"/>
      <c r="B498" s="71"/>
      <c r="C498" s="71"/>
      <c r="D498" s="106"/>
      <c r="E498" s="106"/>
      <c r="F498" s="71"/>
      <c r="G498" s="71"/>
      <c r="H498" s="71"/>
      <c r="I498" s="71"/>
      <c r="J498" s="106"/>
      <c r="K498" s="106"/>
      <c r="L498" s="106"/>
      <c r="M498" s="106"/>
      <c r="N498" s="106"/>
      <c r="O498" s="106"/>
      <c r="P498" s="106"/>
      <c r="Q498" s="106"/>
      <c r="R498" s="106"/>
      <c r="S498" s="106"/>
      <c r="T498" s="106"/>
      <c r="U498" s="106"/>
      <c r="V498" s="106"/>
      <c r="W498" s="106"/>
      <c r="X498" s="71"/>
      <c r="Y498" s="71"/>
    </row>
    <row r="499" spans="1:25">
      <c r="A499" s="71"/>
      <c r="B499" s="71"/>
      <c r="C499" s="71"/>
      <c r="D499" s="106"/>
      <c r="E499" s="106"/>
      <c r="F499" s="71"/>
      <c r="G499" s="71"/>
      <c r="H499" s="71"/>
      <c r="I499" s="71"/>
      <c r="J499" s="106"/>
      <c r="K499" s="106"/>
      <c r="L499" s="106"/>
      <c r="M499" s="106"/>
      <c r="N499" s="106"/>
      <c r="O499" s="106"/>
      <c r="P499" s="106"/>
      <c r="Q499" s="106"/>
      <c r="R499" s="106"/>
      <c r="S499" s="106"/>
      <c r="T499" s="106"/>
      <c r="U499" s="106"/>
      <c r="V499" s="106"/>
      <c r="W499" s="106"/>
      <c r="X499" s="71"/>
      <c r="Y499" s="71"/>
    </row>
    <row r="500" spans="1:25">
      <c r="A500" s="71"/>
      <c r="B500" s="71"/>
      <c r="C500" s="71"/>
      <c r="D500" s="106"/>
      <c r="E500" s="106"/>
      <c r="F500" s="71"/>
      <c r="G500" s="71"/>
      <c r="H500" s="71"/>
      <c r="I500" s="71"/>
      <c r="J500" s="106"/>
      <c r="K500" s="106"/>
      <c r="L500" s="106"/>
      <c r="M500" s="106"/>
      <c r="N500" s="106"/>
      <c r="O500" s="106"/>
      <c r="P500" s="106"/>
      <c r="Q500" s="106"/>
      <c r="R500" s="106"/>
      <c r="S500" s="106"/>
      <c r="T500" s="106"/>
      <c r="U500" s="106"/>
      <c r="V500" s="106"/>
      <c r="W500" s="106"/>
      <c r="X500" s="71"/>
      <c r="Y500" s="71"/>
    </row>
    <row r="501" spans="1:25">
      <c r="A501" s="71"/>
      <c r="B501" s="71"/>
      <c r="C501" s="71"/>
      <c r="D501" s="106"/>
      <c r="E501" s="106"/>
      <c r="F501" s="71"/>
      <c r="G501" s="71"/>
      <c r="H501" s="71"/>
      <c r="I501" s="71"/>
      <c r="J501" s="106"/>
      <c r="K501" s="106"/>
      <c r="L501" s="106"/>
      <c r="M501" s="106"/>
      <c r="N501" s="106"/>
      <c r="O501" s="106"/>
      <c r="P501" s="106"/>
      <c r="Q501" s="106"/>
      <c r="R501" s="106"/>
      <c r="S501" s="106"/>
      <c r="T501" s="106"/>
      <c r="U501" s="106"/>
      <c r="V501" s="106"/>
      <c r="W501" s="106"/>
      <c r="X501" s="71"/>
      <c r="Y501" s="71"/>
    </row>
    <row r="502" spans="1:25">
      <c r="A502" s="71"/>
      <c r="B502" s="71"/>
      <c r="C502" s="71"/>
      <c r="D502" s="106"/>
      <c r="E502" s="106"/>
      <c r="F502" s="71"/>
      <c r="G502" s="71"/>
      <c r="H502" s="71"/>
      <c r="I502" s="71"/>
      <c r="J502" s="106"/>
      <c r="K502" s="106"/>
      <c r="L502" s="106"/>
      <c r="M502" s="106"/>
      <c r="N502" s="106"/>
      <c r="O502" s="106"/>
      <c r="P502" s="106"/>
      <c r="Q502" s="106"/>
      <c r="R502" s="106"/>
      <c r="S502" s="106"/>
      <c r="T502" s="106"/>
      <c r="U502" s="106"/>
      <c r="V502" s="106"/>
      <c r="W502" s="106"/>
      <c r="X502" s="71"/>
      <c r="Y502" s="71"/>
    </row>
    <row r="503" spans="1:25">
      <c r="A503" s="71"/>
      <c r="B503" s="71"/>
      <c r="C503" s="71"/>
      <c r="D503" s="106"/>
      <c r="E503" s="106"/>
      <c r="F503" s="71"/>
      <c r="G503" s="71"/>
      <c r="H503" s="71"/>
      <c r="I503" s="71"/>
      <c r="J503" s="106"/>
      <c r="K503" s="106"/>
      <c r="L503" s="106"/>
      <c r="M503" s="106"/>
      <c r="N503" s="106"/>
      <c r="O503" s="106"/>
      <c r="P503" s="106"/>
      <c r="Q503" s="106"/>
      <c r="R503" s="106"/>
      <c r="S503" s="106"/>
      <c r="T503" s="106"/>
      <c r="U503" s="106"/>
      <c r="V503" s="106"/>
      <c r="W503" s="106"/>
      <c r="X503" s="71"/>
      <c r="Y503" s="71"/>
    </row>
    <row r="504" spans="1:25">
      <c r="A504" s="71"/>
      <c r="B504" s="71"/>
      <c r="C504" s="71"/>
      <c r="D504" s="106"/>
      <c r="E504" s="106"/>
      <c r="F504" s="71"/>
      <c r="G504" s="71"/>
      <c r="H504" s="71"/>
      <c r="I504" s="71"/>
      <c r="J504" s="106"/>
      <c r="K504" s="106"/>
      <c r="L504" s="106"/>
      <c r="M504" s="106"/>
      <c r="N504" s="106"/>
      <c r="O504" s="106"/>
      <c r="P504" s="106"/>
      <c r="Q504" s="106"/>
      <c r="R504" s="106"/>
      <c r="S504" s="106"/>
      <c r="T504" s="106"/>
      <c r="U504" s="106"/>
      <c r="V504" s="106"/>
      <c r="W504" s="106"/>
      <c r="X504" s="71"/>
      <c r="Y504" s="71"/>
    </row>
    <row r="505" spans="1:25">
      <c r="A505" s="71"/>
      <c r="B505" s="71"/>
      <c r="C505" s="71"/>
      <c r="D505" s="106"/>
      <c r="E505" s="106"/>
      <c r="F505" s="71"/>
      <c r="G505" s="71"/>
      <c r="H505" s="71"/>
      <c r="I505" s="71"/>
      <c r="J505" s="106"/>
      <c r="K505" s="106"/>
      <c r="L505" s="106"/>
      <c r="M505" s="106"/>
      <c r="N505" s="106"/>
      <c r="O505" s="106"/>
      <c r="P505" s="106"/>
      <c r="Q505" s="106"/>
      <c r="R505" s="106"/>
      <c r="S505" s="106"/>
      <c r="T505" s="106"/>
      <c r="U505" s="106"/>
      <c r="V505" s="106"/>
      <c r="W505" s="106"/>
      <c r="X505" s="71"/>
      <c r="Y505" s="71"/>
    </row>
    <row r="506" spans="1:25">
      <c r="A506" s="71"/>
      <c r="B506" s="71"/>
      <c r="C506" s="71"/>
      <c r="D506" s="106"/>
      <c r="E506" s="106"/>
      <c r="F506" s="71"/>
      <c r="G506" s="71"/>
      <c r="H506" s="71"/>
      <c r="I506" s="71"/>
      <c r="J506" s="106"/>
      <c r="K506" s="106"/>
      <c r="L506" s="106"/>
      <c r="M506" s="106"/>
      <c r="N506" s="106"/>
      <c r="O506" s="106"/>
      <c r="P506" s="106"/>
      <c r="Q506" s="106"/>
      <c r="R506" s="106"/>
      <c r="S506" s="106"/>
      <c r="T506" s="106"/>
      <c r="U506" s="106"/>
      <c r="V506" s="106"/>
      <c r="W506" s="106"/>
      <c r="X506" s="71"/>
      <c r="Y506" s="71"/>
    </row>
    <row r="507" spans="1:25">
      <c r="A507" s="71"/>
      <c r="B507" s="71"/>
      <c r="C507" s="71"/>
      <c r="D507" s="106"/>
      <c r="E507" s="106"/>
      <c r="F507" s="71"/>
      <c r="G507" s="71"/>
      <c r="H507" s="71"/>
      <c r="I507" s="71"/>
      <c r="J507" s="106"/>
      <c r="K507" s="106"/>
      <c r="L507" s="106"/>
      <c r="M507" s="106"/>
      <c r="N507" s="106"/>
      <c r="O507" s="106"/>
      <c r="P507" s="106"/>
      <c r="Q507" s="106"/>
      <c r="R507" s="106"/>
      <c r="S507" s="106"/>
      <c r="T507" s="106"/>
      <c r="U507" s="106"/>
      <c r="V507" s="106"/>
      <c r="W507" s="106"/>
      <c r="X507" s="71"/>
      <c r="Y507" s="71"/>
    </row>
    <row r="508" spans="1:25">
      <c r="A508" s="71"/>
      <c r="B508" s="71"/>
      <c r="C508" s="71"/>
      <c r="D508" s="106"/>
      <c r="E508" s="106"/>
      <c r="F508" s="71"/>
      <c r="G508" s="71"/>
      <c r="H508" s="71"/>
      <c r="I508" s="71"/>
      <c r="J508" s="106"/>
      <c r="K508" s="106"/>
      <c r="L508" s="106"/>
      <c r="M508" s="106"/>
      <c r="N508" s="106"/>
      <c r="O508" s="106"/>
      <c r="P508" s="106"/>
      <c r="Q508" s="106"/>
      <c r="R508" s="106"/>
      <c r="S508" s="106"/>
      <c r="T508" s="106"/>
      <c r="U508" s="106"/>
      <c r="V508" s="106"/>
      <c r="W508" s="106"/>
      <c r="X508" s="71"/>
      <c r="Y508" s="71"/>
    </row>
    <row r="509" spans="1:25">
      <c r="A509" s="71"/>
      <c r="B509" s="71"/>
      <c r="C509" s="71"/>
      <c r="D509" s="106"/>
      <c r="E509" s="106"/>
      <c r="F509" s="71"/>
      <c r="G509" s="71"/>
      <c r="H509" s="71"/>
      <c r="I509" s="71"/>
      <c r="J509" s="106"/>
      <c r="K509" s="106"/>
      <c r="L509" s="106"/>
      <c r="M509" s="106"/>
      <c r="N509" s="106"/>
      <c r="O509" s="106"/>
      <c r="P509" s="106"/>
      <c r="Q509" s="106"/>
      <c r="R509" s="106"/>
      <c r="S509" s="106"/>
      <c r="T509" s="106"/>
      <c r="U509" s="106"/>
      <c r="V509" s="106"/>
      <c r="W509" s="106"/>
      <c r="X509" s="71"/>
      <c r="Y509" s="71"/>
    </row>
    <row r="510" spans="1:25">
      <c r="A510" s="71"/>
      <c r="B510" s="71"/>
      <c r="C510" s="71"/>
      <c r="D510" s="106"/>
      <c r="E510" s="106"/>
      <c r="F510" s="71"/>
      <c r="G510" s="71"/>
      <c r="H510" s="71"/>
      <c r="I510" s="71"/>
      <c r="J510" s="106"/>
      <c r="K510" s="106"/>
      <c r="L510" s="106"/>
      <c r="M510" s="106"/>
      <c r="N510" s="106"/>
      <c r="O510" s="106"/>
      <c r="P510" s="106"/>
      <c r="Q510" s="106"/>
      <c r="R510" s="106"/>
      <c r="S510" s="106"/>
      <c r="T510" s="106"/>
      <c r="U510" s="106"/>
      <c r="V510" s="106"/>
      <c r="W510" s="106"/>
      <c r="X510" s="71"/>
      <c r="Y510" s="71"/>
    </row>
    <row r="511" spans="1:25">
      <c r="A511" s="71"/>
      <c r="B511" s="71"/>
      <c r="C511" s="71"/>
      <c r="D511" s="106"/>
      <c r="E511" s="106"/>
      <c r="F511" s="71"/>
      <c r="G511" s="71"/>
      <c r="H511" s="71"/>
      <c r="I511" s="71"/>
      <c r="J511" s="106"/>
      <c r="K511" s="106"/>
      <c r="L511" s="106"/>
      <c r="M511" s="106"/>
      <c r="N511" s="106"/>
      <c r="O511" s="106"/>
      <c r="P511" s="106"/>
      <c r="Q511" s="106"/>
      <c r="R511" s="106"/>
      <c r="S511" s="106"/>
      <c r="T511" s="106"/>
      <c r="U511" s="106"/>
      <c r="V511" s="106"/>
      <c r="W511" s="106"/>
      <c r="X511" s="71"/>
      <c r="Y511" s="71"/>
    </row>
    <row r="512" spans="1:25">
      <c r="A512" s="71"/>
      <c r="B512" s="71"/>
      <c r="C512" s="71"/>
      <c r="D512" s="106"/>
      <c r="E512" s="106"/>
      <c r="F512" s="71"/>
      <c r="G512" s="71"/>
      <c r="H512" s="71"/>
      <c r="I512" s="71"/>
      <c r="J512" s="106"/>
      <c r="K512" s="106"/>
      <c r="L512" s="106"/>
      <c r="M512" s="106"/>
      <c r="N512" s="106"/>
      <c r="O512" s="106"/>
      <c r="P512" s="106"/>
      <c r="Q512" s="106"/>
      <c r="R512" s="106"/>
      <c r="S512" s="106"/>
      <c r="T512" s="106"/>
      <c r="U512" s="106"/>
      <c r="V512" s="106"/>
      <c r="W512" s="106"/>
      <c r="X512" s="71"/>
      <c r="Y512" s="71"/>
    </row>
    <row r="513" spans="1:25">
      <c r="A513" s="71"/>
      <c r="B513" s="71"/>
      <c r="C513" s="71"/>
      <c r="D513" s="106"/>
      <c r="E513" s="106"/>
      <c r="F513" s="71"/>
      <c r="G513" s="71"/>
      <c r="H513" s="71"/>
      <c r="I513" s="71"/>
      <c r="J513" s="106"/>
      <c r="K513" s="106"/>
      <c r="L513" s="106"/>
      <c r="M513" s="106"/>
      <c r="N513" s="106"/>
      <c r="O513" s="106"/>
      <c r="P513" s="106"/>
      <c r="Q513" s="106"/>
      <c r="R513" s="106"/>
      <c r="S513" s="106"/>
      <c r="T513" s="106"/>
      <c r="U513" s="106"/>
      <c r="V513" s="106"/>
      <c r="W513" s="106"/>
      <c r="X513" s="71"/>
      <c r="Y513" s="71"/>
    </row>
    <row r="514" spans="1:25">
      <c r="A514" s="71"/>
      <c r="B514" s="71"/>
      <c r="C514" s="71"/>
      <c r="D514" s="106"/>
      <c r="E514" s="106"/>
      <c r="F514" s="71"/>
      <c r="G514" s="71"/>
      <c r="H514" s="71"/>
      <c r="I514" s="71"/>
      <c r="J514" s="106"/>
      <c r="K514" s="106"/>
      <c r="L514" s="106"/>
      <c r="M514" s="106"/>
      <c r="N514" s="106"/>
      <c r="O514" s="106"/>
      <c r="P514" s="106"/>
      <c r="Q514" s="106"/>
      <c r="R514" s="106"/>
      <c r="S514" s="106"/>
      <c r="T514" s="106"/>
      <c r="U514" s="106"/>
      <c r="V514" s="106"/>
      <c r="W514" s="106"/>
      <c r="X514" s="71"/>
      <c r="Y514" s="71"/>
    </row>
    <row r="515" spans="1:25">
      <c r="A515" s="71"/>
      <c r="B515" s="71"/>
      <c r="C515" s="71"/>
      <c r="D515" s="106"/>
      <c r="E515" s="106"/>
      <c r="F515" s="71"/>
      <c r="G515" s="71"/>
      <c r="H515" s="71"/>
      <c r="I515" s="71"/>
      <c r="J515" s="106"/>
      <c r="K515" s="106"/>
      <c r="L515" s="106"/>
      <c r="M515" s="106"/>
      <c r="N515" s="106"/>
      <c r="O515" s="106"/>
      <c r="P515" s="106"/>
      <c r="Q515" s="106"/>
      <c r="R515" s="106"/>
      <c r="S515" s="106"/>
      <c r="T515" s="106"/>
      <c r="U515" s="106"/>
      <c r="V515" s="106"/>
      <c r="W515" s="106"/>
      <c r="X515" s="71"/>
      <c r="Y515" s="71"/>
    </row>
    <row r="516" spans="1:25">
      <c r="A516" s="71"/>
      <c r="B516" s="71"/>
      <c r="C516" s="71"/>
      <c r="D516" s="106"/>
      <c r="E516" s="106"/>
      <c r="F516" s="71"/>
      <c r="G516" s="71"/>
      <c r="H516" s="71"/>
      <c r="I516" s="71"/>
      <c r="J516" s="106"/>
      <c r="K516" s="106"/>
      <c r="L516" s="106"/>
      <c r="M516" s="106"/>
      <c r="N516" s="106"/>
      <c r="O516" s="106"/>
      <c r="P516" s="106"/>
      <c r="Q516" s="106"/>
      <c r="R516" s="106"/>
      <c r="S516" s="106"/>
      <c r="T516" s="106"/>
      <c r="U516" s="106"/>
      <c r="V516" s="106"/>
      <c r="W516" s="106"/>
      <c r="X516" s="71"/>
      <c r="Y516" s="71"/>
    </row>
    <row r="517" spans="1:25">
      <c r="A517" s="71"/>
      <c r="B517" s="71"/>
      <c r="C517" s="71"/>
      <c r="D517" s="106"/>
      <c r="E517" s="106"/>
      <c r="F517" s="71"/>
      <c r="G517" s="71"/>
      <c r="H517" s="71"/>
      <c r="I517" s="71"/>
      <c r="J517" s="106"/>
      <c r="K517" s="106"/>
      <c r="L517" s="106"/>
      <c r="M517" s="106"/>
      <c r="N517" s="106"/>
      <c r="O517" s="106"/>
      <c r="P517" s="106"/>
      <c r="Q517" s="106"/>
      <c r="R517" s="106"/>
      <c r="S517" s="106"/>
      <c r="T517" s="106"/>
      <c r="U517" s="106"/>
      <c r="V517" s="106"/>
      <c r="W517" s="106"/>
      <c r="X517" s="71"/>
      <c r="Y517" s="71"/>
    </row>
    <row r="518" spans="1:25">
      <c r="A518" s="71"/>
      <c r="B518" s="71"/>
      <c r="C518" s="71"/>
      <c r="D518" s="106"/>
      <c r="E518" s="106"/>
      <c r="F518" s="71"/>
      <c r="G518" s="71"/>
      <c r="H518" s="71"/>
      <c r="I518" s="71"/>
      <c r="J518" s="106"/>
      <c r="K518" s="106"/>
      <c r="L518" s="106"/>
      <c r="M518" s="106"/>
      <c r="N518" s="106"/>
      <c r="O518" s="106"/>
      <c r="P518" s="106"/>
      <c r="Q518" s="106"/>
      <c r="R518" s="106"/>
      <c r="S518" s="106"/>
      <c r="T518" s="106"/>
      <c r="U518" s="106"/>
      <c r="V518" s="106"/>
      <c r="W518" s="106"/>
      <c r="X518" s="71"/>
      <c r="Y518" s="71"/>
    </row>
    <row r="519" spans="1:25">
      <c r="A519" s="71"/>
      <c r="B519" s="71"/>
      <c r="C519" s="71"/>
      <c r="D519" s="106"/>
      <c r="E519" s="106"/>
      <c r="F519" s="71"/>
      <c r="G519" s="71"/>
      <c r="H519" s="71"/>
      <c r="I519" s="71"/>
      <c r="J519" s="106"/>
      <c r="K519" s="106"/>
      <c r="L519" s="106"/>
      <c r="M519" s="106"/>
      <c r="N519" s="106"/>
      <c r="O519" s="106"/>
      <c r="P519" s="106"/>
      <c r="Q519" s="106"/>
      <c r="R519" s="106"/>
      <c r="S519" s="106"/>
      <c r="T519" s="106"/>
      <c r="U519" s="106"/>
      <c r="V519" s="106"/>
      <c r="W519" s="106"/>
      <c r="X519" s="71"/>
      <c r="Y519" s="71"/>
    </row>
    <row r="520" spans="1:25">
      <c r="A520" s="71"/>
      <c r="B520" s="71"/>
      <c r="C520" s="71"/>
      <c r="D520" s="106"/>
      <c r="E520" s="106"/>
      <c r="F520" s="71"/>
      <c r="G520" s="71"/>
      <c r="H520" s="71"/>
      <c r="I520" s="71"/>
      <c r="J520" s="106"/>
      <c r="K520" s="106"/>
      <c r="L520" s="106"/>
      <c r="M520" s="106"/>
      <c r="N520" s="106"/>
      <c r="O520" s="106"/>
      <c r="P520" s="106"/>
      <c r="Q520" s="106"/>
      <c r="R520" s="106"/>
      <c r="S520" s="106"/>
      <c r="T520" s="106"/>
      <c r="U520" s="106"/>
      <c r="V520" s="106"/>
      <c r="W520" s="106"/>
      <c r="X520" s="71"/>
      <c r="Y520" s="71"/>
    </row>
    <row r="521" spans="1:25">
      <c r="A521" s="71"/>
      <c r="B521" s="71"/>
      <c r="C521" s="71"/>
      <c r="D521" s="106"/>
      <c r="E521" s="106"/>
      <c r="F521" s="71"/>
      <c r="G521" s="71"/>
      <c r="H521" s="71"/>
      <c r="I521" s="71"/>
      <c r="J521" s="106"/>
      <c r="K521" s="106"/>
      <c r="L521" s="106"/>
      <c r="M521" s="106"/>
      <c r="N521" s="106"/>
      <c r="O521" s="106"/>
      <c r="P521" s="106"/>
      <c r="Q521" s="106"/>
      <c r="R521" s="106"/>
      <c r="S521" s="106"/>
      <c r="T521" s="106"/>
      <c r="U521" s="106"/>
      <c r="V521" s="106"/>
      <c r="W521" s="106"/>
      <c r="X521" s="71"/>
      <c r="Y521" s="71"/>
    </row>
    <row r="522" spans="1:25">
      <c r="A522" s="71"/>
      <c r="B522" s="71"/>
      <c r="C522" s="71"/>
      <c r="D522" s="106"/>
      <c r="E522" s="106"/>
      <c r="F522" s="71"/>
      <c r="G522" s="71"/>
      <c r="H522" s="71"/>
      <c r="I522" s="71"/>
      <c r="J522" s="106"/>
      <c r="K522" s="106"/>
      <c r="L522" s="106"/>
      <c r="M522" s="106"/>
      <c r="N522" s="106"/>
      <c r="O522" s="106"/>
      <c r="P522" s="106"/>
      <c r="Q522" s="106"/>
      <c r="R522" s="106"/>
      <c r="S522" s="106"/>
      <c r="T522" s="106"/>
      <c r="U522" s="106"/>
      <c r="V522" s="106"/>
      <c r="W522" s="106"/>
      <c r="X522" s="71"/>
      <c r="Y522" s="71"/>
    </row>
    <row r="523" spans="1:25">
      <c r="A523" s="71"/>
      <c r="B523" s="71"/>
      <c r="C523" s="71"/>
      <c r="D523" s="106"/>
      <c r="E523" s="106"/>
      <c r="F523" s="71"/>
      <c r="G523" s="71"/>
      <c r="H523" s="71"/>
      <c r="I523" s="71"/>
      <c r="J523" s="106"/>
      <c r="K523" s="106"/>
      <c r="L523" s="106"/>
      <c r="M523" s="106"/>
      <c r="N523" s="106"/>
      <c r="O523" s="106"/>
      <c r="P523" s="106"/>
      <c r="Q523" s="106"/>
      <c r="R523" s="106"/>
      <c r="S523" s="106"/>
      <c r="T523" s="106"/>
      <c r="U523" s="106"/>
      <c r="V523" s="106"/>
      <c r="W523" s="106"/>
      <c r="X523" s="71"/>
      <c r="Y523" s="71"/>
    </row>
    <row r="524" spans="1:25">
      <c r="A524" s="71"/>
      <c r="B524" s="71"/>
      <c r="C524" s="71"/>
      <c r="D524" s="106"/>
      <c r="E524" s="106"/>
      <c r="F524" s="71"/>
      <c r="G524" s="71"/>
      <c r="H524" s="71"/>
      <c r="I524" s="71"/>
      <c r="J524" s="106"/>
      <c r="K524" s="106"/>
      <c r="L524" s="106"/>
      <c r="M524" s="106"/>
      <c r="N524" s="106"/>
      <c r="O524" s="106"/>
      <c r="P524" s="106"/>
      <c r="Q524" s="106"/>
      <c r="R524" s="106"/>
      <c r="S524" s="106"/>
      <c r="T524" s="106"/>
      <c r="U524" s="106"/>
      <c r="V524" s="106"/>
      <c r="W524" s="106"/>
      <c r="X524" s="71"/>
      <c r="Y524" s="71"/>
    </row>
    <row r="525" spans="1:25">
      <c r="A525" s="71"/>
      <c r="B525" s="71"/>
      <c r="C525" s="71"/>
      <c r="D525" s="106"/>
      <c r="E525" s="106"/>
      <c r="F525" s="71"/>
      <c r="G525" s="71"/>
      <c r="H525" s="71"/>
      <c r="I525" s="71"/>
      <c r="J525" s="106"/>
      <c r="K525" s="106"/>
      <c r="L525" s="106"/>
      <c r="M525" s="106"/>
      <c r="N525" s="106"/>
      <c r="O525" s="106"/>
      <c r="P525" s="106"/>
      <c r="Q525" s="106"/>
      <c r="R525" s="106"/>
      <c r="S525" s="106"/>
      <c r="T525" s="106"/>
      <c r="U525" s="106"/>
      <c r="V525" s="106"/>
      <c r="W525" s="106"/>
      <c r="X525" s="71"/>
      <c r="Y525" s="71"/>
    </row>
    <row r="526" spans="1:25">
      <c r="A526" s="71"/>
      <c r="B526" s="71"/>
      <c r="C526" s="71"/>
      <c r="D526" s="106"/>
      <c r="E526" s="106"/>
      <c r="F526" s="71"/>
      <c r="G526" s="71"/>
      <c r="H526" s="71"/>
      <c r="I526" s="71"/>
      <c r="J526" s="106"/>
      <c r="K526" s="106"/>
      <c r="L526" s="106"/>
      <c r="M526" s="106"/>
      <c r="N526" s="106"/>
      <c r="O526" s="106"/>
      <c r="P526" s="106"/>
      <c r="Q526" s="106"/>
      <c r="R526" s="106"/>
      <c r="S526" s="106"/>
      <c r="T526" s="106"/>
      <c r="U526" s="106"/>
      <c r="V526" s="106"/>
      <c r="W526" s="106"/>
      <c r="X526" s="71"/>
      <c r="Y526" s="71"/>
    </row>
    <row r="527" spans="1:25">
      <c r="A527" s="71"/>
      <c r="B527" s="71"/>
      <c r="C527" s="71"/>
      <c r="D527" s="106"/>
      <c r="E527" s="106"/>
      <c r="F527" s="71"/>
      <c r="G527" s="71"/>
      <c r="H527" s="71"/>
      <c r="I527" s="71"/>
      <c r="J527" s="106"/>
      <c r="K527" s="106"/>
      <c r="L527" s="106"/>
      <c r="M527" s="106"/>
      <c r="N527" s="106"/>
      <c r="O527" s="106"/>
      <c r="P527" s="106"/>
      <c r="Q527" s="106"/>
      <c r="R527" s="106"/>
      <c r="S527" s="106"/>
      <c r="T527" s="106"/>
      <c r="U527" s="106"/>
      <c r="V527" s="106"/>
      <c r="W527" s="106"/>
      <c r="X527" s="71"/>
      <c r="Y527" s="71"/>
    </row>
    <row r="528" spans="1:25">
      <c r="A528" s="71"/>
      <c r="B528" s="71"/>
      <c r="C528" s="71"/>
      <c r="D528" s="106"/>
      <c r="E528" s="106"/>
      <c r="F528" s="71"/>
      <c r="G528" s="71"/>
      <c r="H528" s="71"/>
      <c r="I528" s="71"/>
      <c r="J528" s="106"/>
      <c r="K528" s="106"/>
      <c r="L528" s="106"/>
      <c r="M528" s="106"/>
      <c r="N528" s="106"/>
      <c r="O528" s="106"/>
      <c r="P528" s="106"/>
      <c r="Q528" s="106"/>
      <c r="R528" s="106"/>
      <c r="S528" s="106"/>
      <c r="T528" s="106"/>
      <c r="U528" s="106"/>
      <c r="V528" s="106"/>
      <c r="W528" s="106"/>
      <c r="X528" s="71"/>
      <c r="Y528" s="71"/>
    </row>
    <row r="529" spans="1:25">
      <c r="A529" s="71"/>
      <c r="B529" s="71"/>
      <c r="C529" s="71"/>
      <c r="D529" s="106"/>
      <c r="E529" s="106"/>
      <c r="F529" s="71"/>
      <c r="G529" s="71"/>
      <c r="H529" s="71"/>
      <c r="I529" s="71"/>
      <c r="J529" s="106"/>
      <c r="K529" s="106"/>
      <c r="L529" s="106"/>
      <c r="M529" s="106"/>
      <c r="N529" s="106"/>
      <c r="O529" s="106"/>
      <c r="P529" s="106"/>
      <c r="Q529" s="106"/>
      <c r="R529" s="106"/>
      <c r="S529" s="106"/>
      <c r="T529" s="106"/>
      <c r="U529" s="106"/>
      <c r="V529" s="106"/>
      <c r="W529" s="106"/>
      <c r="X529" s="71"/>
      <c r="Y529" s="71"/>
    </row>
    <row r="530" spans="1:25">
      <c r="A530" s="71"/>
      <c r="B530" s="71"/>
      <c r="C530" s="71"/>
      <c r="D530" s="106"/>
      <c r="E530" s="106"/>
      <c r="F530" s="71"/>
      <c r="G530" s="71"/>
      <c r="H530" s="71"/>
      <c r="I530" s="71"/>
      <c r="J530" s="106"/>
      <c r="K530" s="106"/>
      <c r="L530" s="106"/>
      <c r="M530" s="106"/>
      <c r="N530" s="106"/>
      <c r="O530" s="106"/>
      <c r="P530" s="106"/>
      <c r="Q530" s="106"/>
      <c r="R530" s="106"/>
      <c r="S530" s="106"/>
      <c r="T530" s="106"/>
      <c r="U530" s="106"/>
      <c r="V530" s="106"/>
      <c r="W530" s="106"/>
      <c r="X530" s="71"/>
      <c r="Y530" s="71"/>
    </row>
    <row r="531" spans="1:25">
      <c r="A531" s="71"/>
      <c r="B531" s="71"/>
      <c r="C531" s="71"/>
      <c r="D531" s="106"/>
      <c r="E531" s="106"/>
      <c r="F531" s="71"/>
      <c r="G531" s="71"/>
      <c r="H531" s="71"/>
      <c r="I531" s="71"/>
      <c r="J531" s="106"/>
      <c r="K531" s="106"/>
      <c r="L531" s="106"/>
      <c r="M531" s="106"/>
      <c r="N531" s="106"/>
      <c r="O531" s="106"/>
      <c r="P531" s="106"/>
      <c r="Q531" s="106"/>
      <c r="R531" s="106"/>
      <c r="S531" s="106"/>
      <c r="T531" s="106"/>
      <c r="U531" s="106"/>
      <c r="V531" s="106"/>
      <c r="W531" s="106"/>
      <c r="X531" s="71"/>
      <c r="Y531" s="71"/>
    </row>
    <row r="532" spans="1:25">
      <c r="A532" s="71"/>
      <c r="B532" s="71"/>
      <c r="C532" s="71"/>
      <c r="D532" s="106"/>
      <c r="E532" s="106"/>
      <c r="F532" s="71"/>
      <c r="G532" s="71"/>
      <c r="H532" s="71"/>
      <c r="I532" s="71"/>
      <c r="J532" s="106"/>
      <c r="K532" s="106"/>
      <c r="L532" s="106"/>
      <c r="M532" s="106"/>
      <c r="N532" s="106"/>
      <c r="O532" s="106"/>
      <c r="P532" s="106"/>
      <c r="Q532" s="106"/>
      <c r="R532" s="106"/>
      <c r="S532" s="106"/>
      <c r="T532" s="106"/>
      <c r="U532" s="106"/>
      <c r="V532" s="106"/>
      <c r="W532" s="106"/>
      <c r="X532" s="71"/>
      <c r="Y532" s="71"/>
    </row>
    <row r="533" spans="1:25">
      <c r="A533" s="71"/>
      <c r="B533" s="71"/>
      <c r="C533" s="71"/>
      <c r="D533" s="106"/>
      <c r="E533" s="106"/>
      <c r="F533" s="71"/>
      <c r="G533" s="71"/>
      <c r="H533" s="71"/>
      <c r="I533" s="71"/>
      <c r="J533" s="106"/>
      <c r="K533" s="106"/>
      <c r="L533" s="106"/>
      <c r="M533" s="106"/>
      <c r="N533" s="106"/>
      <c r="O533" s="106"/>
      <c r="P533" s="106"/>
      <c r="Q533" s="106"/>
      <c r="R533" s="106"/>
      <c r="S533" s="106"/>
      <c r="T533" s="106"/>
      <c r="U533" s="106"/>
      <c r="V533" s="106"/>
      <c r="W533" s="106"/>
      <c r="X533" s="71"/>
      <c r="Y533" s="71"/>
    </row>
    <row r="534" spans="1:25">
      <c r="A534" s="71"/>
      <c r="B534" s="71"/>
      <c r="C534" s="71"/>
      <c r="D534" s="106"/>
      <c r="E534" s="106"/>
      <c r="F534" s="71"/>
      <c r="G534" s="71"/>
      <c r="H534" s="71"/>
      <c r="I534" s="71"/>
      <c r="J534" s="106"/>
      <c r="K534" s="106"/>
      <c r="L534" s="106"/>
      <c r="M534" s="106"/>
      <c r="N534" s="106"/>
      <c r="O534" s="106"/>
      <c r="P534" s="106"/>
      <c r="Q534" s="106"/>
      <c r="R534" s="106"/>
      <c r="S534" s="106"/>
      <c r="T534" s="106"/>
      <c r="U534" s="106"/>
      <c r="V534" s="106"/>
      <c r="W534" s="106"/>
      <c r="X534" s="71"/>
      <c r="Y534" s="71"/>
    </row>
    <row r="535" spans="1:25">
      <c r="A535" s="71"/>
      <c r="B535" s="71"/>
      <c r="C535" s="71"/>
      <c r="D535" s="106"/>
      <c r="E535" s="106"/>
      <c r="F535" s="71"/>
      <c r="G535" s="71"/>
      <c r="H535" s="71"/>
      <c r="I535" s="71"/>
      <c r="J535" s="106"/>
      <c r="K535" s="106"/>
      <c r="L535" s="106"/>
      <c r="M535" s="106"/>
      <c r="N535" s="106"/>
      <c r="O535" s="106"/>
      <c r="P535" s="106"/>
      <c r="Q535" s="106"/>
      <c r="R535" s="106"/>
      <c r="S535" s="106"/>
      <c r="T535" s="106"/>
      <c r="U535" s="106"/>
      <c r="V535" s="106"/>
      <c r="W535" s="106"/>
      <c r="X535" s="71"/>
      <c r="Y535" s="71"/>
    </row>
    <row r="536" spans="1:25">
      <c r="A536" s="71"/>
      <c r="B536" s="71"/>
      <c r="C536" s="71"/>
      <c r="D536" s="106"/>
      <c r="E536" s="106"/>
      <c r="F536" s="71"/>
      <c r="G536" s="71"/>
      <c r="H536" s="71"/>
      <c r="I536" s="71"/>
      <c r="J536" s="106"/>
      <c r="K536" s="106"/>
      <c r="L536" s="106"/>
      <c r="M536" s="106"/>
      <c r="N536" s="106"/>
      <c r="O536" s="106"/>
      <c r="P536" s="106"/>
      <c r="Q536" s="106"/>
      <c r="R536" s="106"/>
      <c r="S536" s="106"/>
      <c r="T536" s="106"/>
      <c r="U536" s="106"/>
      <c r="V536" s="106"/>
      <c r="W536" s="106"/>
      <c r="X536" s="71"/>
      <c r="Y536" s="71"/>
    </row>
    <row r="537" spans="1:25">
      <c r="A537" s="71"/>
      <c r="B537" s="71"/>
      <c r="C537" s="71"/>
      <c r="D537" s="106"/>
      <c r="E537" s="106"/>
      <c r="F537" s="71"/>
      <c r="G537" s="71"/>
      <c r="H537" s="71"/>
      <c r="I537" s="71"/>
      <c r="J537" s="106"/>
      <c r="K537" s="106"/>
      <c r="L537" s="106"/>
      <c r="M537" s="106"/>
      <c r="N537" s="106"/>
      <c r="O537" s="106"/>
      <c r="P537" s="106"/>
      <c r="Q537" s="106"/>
      <c r="R537" s="106"/>
      <c r="S537" s="106"/>
      <c r="T537" s="106"/>
      <c r="U537" s="106"/>
      <c r="V537" s="106"/>
      <c r="W537" s="106"/>
      <c r="X537" s="71"/>
      <c r="Y537" s="71"/>
    </row>
    <row r="538" spans="1:25">
      <c r="A538" s="71"/>
      <c r="B538" s="71"/>
      <c r="C538" s="71"/>
      <c r="D538" s="106"/>
      <c r="E538" s="106"/>
      <c r="F538" s="71"/>
      <c r="G538" s="71"/>
      <c r="H538" s="71"/>
      <c r="I538" s="71"/>
      <c r="J538" s="106"/>
      <c r="K538" s="106"/>
      <c r="L538" s="106"/>
      <c r="M538" s="106"/>
      <c r="N538" s="106"/>
      <c r="O538" s="106"/>
      <c r="P538" s="106"/>
      <c r="Q538" s="106"/>
      <c r="R538" s="106"/>
      <c r="S538" s="106"/>
      <c r="T538" s="106"/>
      <c r="U538" s="106"/>
      <c r="V538" s="106"/>
      <c r="W538" s="106"/>
      <c r="X538" s="71"/>
      <c r="Y538" s="71"/>
    </row>
    <row r="539" spans="1:25">
      <c r="A539" s="71"/>
      <c r="B539" s="71"/>
      <c r="C539" s="71"/>
      <c r="D539" s="106"/>
      <c r="E539" s="106"/>
      <c r="F539" s="71"/>
      <c r="G539" s="71"/>
      <c r="H539" s="71"/>
      <c r="I539" s="71"/>
      <c r="J539" s="106"/>
      <c r="K539" s="106"/>
      <c r="L539" s="106"/>
      <c r="M539" s="106"/>
      <c r="N539" s="106"/>
      <c r="O539" s="106"/>
      <c r="P539" s="106"/>
      <c r="Q539" s="106"/>
      <c r="R539" s="106"/>
      <c r="S539" s="106"/>
      <c r="T539" s="106"/>
      <c r="U539" s="106"/>
      <c r="V539" s="106"/>
      <c r="W539" s="106"/>
      <c r="X539" s="71"/>
      <c r="Y539" s="71"/>
    </row>
    <row r="540" spans="1:25">
      <c r="A540" s="71"/>
      <c r="B540" s="71"/>
      <c r="C540" s="71"/>
      <c r="D540" s="106"/>
      <c r="E540" s="106"/>
      <c r="F540" s="71"/>
      <c r="G540" s="71"/>
      <c r="H540" s="71"/>
      <c r="I540" s="71"/>
      <c r="J540" s="106"/>
      <c r="K540" s="106"/>
      <c r="L540" s="106"/>
      <c r="M540" s="106"/>
      <c r="N540" s="106"/>
      <c r="O540" s="106"/>
      <c r="P540" s="106"/>
      <c r="Q540" s="106"/>
      <c r="R540" s="106"/>
      <c r="S540" s="106"/>
      <c r="T540" s="106"/>
      <c r="U540" s="106"/>
      <c r="V540" s="106"/>
      <c r="W540" s="106"/>
      <c r="X540" s="71"/>
      <c r="Y540" s="71"/>
    </row>
    <row r="541" spans="1:25">
      <c r="A541" s="71"/>
      <c r="B541" s="71"/>
      <c r="C541" s="71"/>
      <c r="D541" s="106"/>
      <c r="E541" s="106"/>
      <c r="F541" s="71"/>
      <c r="G541" s="71"/>
      <c r="H541" s="71"/>
      <c r="I541" s="71"/>
      <c r="J541" s="106"/>
      <c r="K541" s="106"/>
      <c r="L541" s="106"/>
      <c r="M541" s="106"/>
      <c r="N541" s="106"/>
      <c r="O541" s="106"/>
      <c r="P541" s="106"/>
      <c r="Q541" s="106"/>
      <c r="R541" s="106"/>
      <c r="S541" s="106"/>
      <c r="T541" s="106"/>
      <c r="U541" s="106"/>
      <c r="V541" s="106"/>
      <c r="W541" s="106"/>
      <c r="X541" s="71"/>
      <c r="Y541" s="71"/>
    </row>
    <row r="542" spans="1:25">
      <c r="A542" s="71"/>
      <c r="B542" s="71"/>
      <c r="C542" s="71"/>
      <c r="D542" s="106"/>
      <c r="E542" s="106"/>
      <c r="F542" s="71"/>
      <c r="G542" s="71"/>
      <c r="H542" s="71"/>
      <c r="I542" s="71"/>
      <c r="J542" s="106"/>
      <c r="K542" s="106"/>
      <c r="L542" s="106"/>
      <c r="M542" s="106"/>
      <c r="N542" s="106"/>
      <c r="O542" s="106"/>
      <c r="P542" s="106"/>
      <c r="Q542" s="106"/>
      <c r="R542" s="106"/>
      <c r="S542" s="106"/>
      <c r="T542" s="106"/>
      <c r="U542" s="106"/>
      <c r="V542" s="106"/>
      <c r="W542" s="106"/>
      <c r="X542" s="71"/>
      <c r="Y542" s="71"/>
    </row>
    <row r="543" spans="1:25">
      <c r="A543" s="71"/>
      <c r="B543" s="71"/>
      <c r="C543" s="71"/>
      <c r="D543" s="106"/>
      <c r="E543" s="106"/>
      <c r="F543" s="71"/>
      <c r="G543" s="71"/>
      <c r="H543" s="71"/>
      <c r="I543" s="71"/>
      <c r="J543" s="106"/>
      <c r="K543" s="106"/>
      <c r="L543" s="106"/>
      <c r="M543" s="106"/>
      <c r="N543" s="106"/>
      <c r="O543" s="106"/>
      <c r="P543" s="106"/>
      <c r="Q543" s="106"/>
      <c r="R543" s="106"/>
      <c r="S543" s="106"/>
      <c r="T543" s="106"/>
      <c r="U543" s="106"/>
      <c r="V543" s="106"/>
      <c r="W543" s="106"/>
      <c r="X543" s="71"/>
      <c r="Y543" s="71"/>
    </row>
    <row r="544" spans="1:25">
      <c r="A544" s="71"/>
      <c r="B544" s="71"/>
      <c r="C544" s="71"/>
      <c r="D544" s="106"/>
      <c r="E544" s="106"/>
      <c r="F544" s="71"/>
      <c r="G544" s="71"/>
      <c r="H544" s="71"/>
      <c r="I544" s="71"/>
      <c r="J544" s="106"/>
      <c r="K544" s="106"/>
      <c r="L544" s="106"/>
      <c r="M544" s="106"/>
      <c r="N544" s="106"/>
      <c r="O544" s="106"/>
      <c r="P544" s="106"/>
      <c r="Q544" s="106"/>
      <c r="R544" s="106"/>
      <c r="S544" s="106"/>
      <c r="T544" s="106"/>
      <c r="U544" s="106"/>
      <c r="V544" s="106"/>
      <c r="W544" s="106"/>
      <c r="X544" s="71"/>
      <c r="Y544" s="71"/>
    </row>
    <row r="545" spans="1:25">
      <c r="A545" s="71"/>
      <c r="B545" s="71"/>
      <c r="C545" s="71"/>
      <c r="D545" s="106"/>
      <c r="E545" s="106"/>
      <c r="F545" s="71"/>
      <c r="G545" s="71"/>
      <c r="H545" s="71"/>
      <c r="I545" s="71"/>
      <c r="J545" s="106"/>
      <c r="K545" s="106"/>
      <c r="L545" s="106"/>
      <c r="M545" s="106"/>
      <c r="N545" s="106"/>
      <c r="O545" s="106"/>
      <c r="P545" s="106"/>
      <c r="Q545" s="106"/>
      <c r="R545" s="106"/>
      <c r="S545" s="106"/>
      <c r="T545" s="106"/>
      <c r="U545" s="106"/>
      <c r="V545" s="106"/>
      <c r="W545" s="106"/>
      <c r="X545" s="71"/>
      <c r="Y545" s="71"/>
    </row>
    <row r="546" spans="1:25">
      <c r="A546" s="71"/>
      <c r="B546" s="71"/>
      <c r="C546" s="71"/>
      <c r="D546" s="106"/>
      <c r="E546" s="106"/>
      <c r="F546" s="71"/>
      <c r="G546" s="71"/>
      <c r="H546" s="71"/>
      <c r="I546" s="71"/>
      <c r="J546" s="106"/>
      <c r="K546" s="106"/>
      <c r="L546" s="106"/>
      <c r="M546" s="106"/>
      <c r="N546" s="106"/>
      <c r="O546" s="106"/>
      <c r="P546" s="106"/>
      <c r="Q546" s="106"/>
      <c r="R546" s="106"/>
      <c r="S546" s="106"/>
      <c r="T546" s="106"/>
      <c r="U546" s="106"/>
      <c r="V546" s="106"/>
      <c r="W546" s="106"/>
      <c r="X546" s="71"/>
      <c r="Y546" s="71"/>
    </row>
    <row r="547" spans="1:25">
      <c r="A547" s="71"/>
      <c r="B547" s="71"/>
      <c r="C547" s="71"/>
      <c r="D547" s="106"/>
      <c r="E547" s="106"/>
      <c r="F547" s="71"/>
      <c r="G547" s="71"/>
      <c r="H547" s="71"/>
      <c r="I547" s="71"/>
      <c r="J547" s="106"/>
      <c r="K547" s="106"/>
      <c r="L547" s="106"/>
      <c r="M547" s="106"/>
      <c r="N547" s="106"/>
      <c r="O547" s="106"/>
      <c r="P547" s="106"/>
      <c r="Q547" s="106"/>
      <c r="R547" s="106"/>
      <c r="S547" s="106"/>
      <c r="T547" s="106"/>
      <c r="U547" s="106"/>
      <c r="V547" s="106"/>
      <c r="W547" s="106"/>
      <c r="X547" s="71"/>
      <c r="Y547" s="71"/>
    </row>
    <row r="548" spans="1:25">
      <c r="A548" s="71"/>
      <c r="B548" s="71"/>
      <c r="C548" s="71"/>
      <c r="D548" s="106"/>
      <c r="E548" s="106"/>
      <c r="F548" s="71"/>
      <c r="G548" s="71"/>
      <c r="H548" s="71"/>
      <c r="I548" s="71"/>
      <c r="J548" s="106"/>
      <c r="K548" s="106"/>
      <c r="L548" s="106"/>
      <c r="M548" s="106"/>
      <c r="N548" s="106"/>
      <c r="O548" s="106"/>
      <c r="P548" s="106"/>
      <c r="Q548" s="106"/>
      <c r="R548" s="106"/>
      <c r="S548" s="106"/>
      <c r="T548" s="106"/>
      <c r="U548" s="106"/>
      <c r="V548" s="106"/>
      <c r="W548" s="106"/>
      <c r="X548" s="71"/>
      <c r="Y548" s="71"/>
    </row>
    <row r="549" spans="1:25">
      <c r="A549" s="71"/>
      <c r="B549" s="71"/>
      <c r="C549" s="71"/>
      <c r="D549" s="106"/>
      <c r="E549" s="106"/>
      <c r="F549" s="71"/>
      <c r="G549" s="71"/>
      <c r="H549" s="71"/>
      <c r="I549" s="71"/>
      <c r="J549" s="106"/>
      <c r="K549" s="106"/>
      <c r="L549" s="106"/>
      <c r="M549" s="106"/>
      <c r="N549" s="106"/>
      <c r="O549" s="106"/>
      <c r="P549" s="106"/>
      <c r="Q549" s="106"/>
      <c r="R549" s="106"/>
      <c r="S549" s="106"/>
      <c r="T549" s="106"/>
      <c r="U549" s="106"/>
      <c r="V549" s="106"/>
      <c r="W549" s="106"/>
      <c r="X549" s="71"/>
      <c r="Y549" s="71"/>
    </row>
    <row r="550" spans="1:25">
      <c r="A550" s="71"/>
      <c r="B550" s="71"/>
      <c r="C550" s="71"/>
      <c r="D550" s="106"/>
      <c r="E550" s="106"/>
      <c r="F550" s="71"/>
      <c r="G550" s="71"/>
      <c r="H550" s="71"/>
      <c r="I550" s="71"/>
      <c r="J550" s="106"/>
      <c r="K550" s="106"/>
      <c r="L550" s="106"/>
      <c r="M550" s="106"/>
      <c r="N550" s="106"/>
      <c r="O550" s="106"/>
      <c r="P550" s="106"/>
      <c r="Q550" s="106"/>
      <c r="R550" s="106"/>
      <c r="S550" s="106"/>
      <c r="T550" s="106"/>
      <c r="U550" s="106"/>
      <c r="V550" s="106"/>
      <c r="W550" s="106"/>
      <c r="X550" s="71"/>
      <c r="Y550" s="71"/>
    </row>
    <row r="551" spans="1:25">
      <c r="A551" s="71"/>
      <c r="B551" s="71"/>
      <c r="C551" s="71"/>
      <c r="D551" s="106"/>
      <c r="E551" s="106"/>
      <c r="F551" s="71"/>
      <c r="G551" s="71"/>
      <c r="H551" s="71"/>
      <c r="I551" s="71"/>
      <c r="J551" s="106"/>
      <c r="K551" s="106"/>
      <c r="L551" s="106"/>
      <c r="M551" s="106"/>
      <c r="N551" s="106"/>
      <c r="O551" s="106"/>
      <c r="P551" s="106"/>
      <c r="Q551" s="106"/>
      <c r="R551" s="106"/>
      <c r="S551" s="106"/>
      <c r="T551" s="106"/>
      <c r="U551" s="106"/>
      <c r="V551" s="106"/>
      <c r="W551" s="106"/>
      <c r="X551" s="71"/>
      <c r="Y551" s="71"/>
    </row>
    <row r="552" spans="1:25">
      <c r="A552" s="71"/>
      <c r="B552" s="71"/>
      <c r="C552" s="71"/>
      <c r="D552" s="106"/>
      <c r="E552" s="106"/>
      <c r="F552" s="71"/>
      <c r="G552" s="71"/>
      <c r="H552" s="71"/>
      <c r="I552" s="71"/>
      <c r="J552" s="106"/>
      <c r="K552" s="106"/>
      <c r="L552" s="106"/>
      <c r="M552" s="106"/>
      <c r="N552" s="106"/>
      <c r="O552" s="106"/>
      <c r="P552" s="106"/>
      <c r="Q552" s="106"/>
      <c r="R552" s="106"/>
      <c r="S552" s="106"/>
      <c r="T552" s="106"/>
      <c r="U552" s="106"/>
      <c r="V552" s="106"/>
      <c r="W552" s="106"/>
      <c r="X552" s="71"/>
      <c r="Y552" s="71"/>
    </row>
    <row r="553" spans="1:25">
      <c r="A553" s="71"/>
      <c r="B553" s="71"/>
      <c r="C553" s="71"/>
      <c r="D553" s="106"/>
      <c r="E553" s="106"/>
      <c r="F553" s="71"/>
      <c r="G553" s="71"/>
      <c r="H553" s="71"/>
      <c r="I553" s="71"/>
      <c r="J553" s="106"/>
      <c r="K553" s="106"/>
      <c r="L553" s="106"/>
      <c r="M553" s="106"/>
      <c r="N553" s="106"/>
      <c r="O553" s="106"/>
      <c r="P553" s="106"/>
      <c r="Q553" s="106"/>
      <c r="R553" s="106"/>
      <c r="S553" s="106"/>
      <c r="T553" s="106"/>
      <c r="U553" s="106"/>
      <c r="V553" s="106"/>
      <c r="W553" s="106"/>
      <c r="X553" s="71"/>
      <c r="Y553" s="71"/>
    </row>
    <row r="554" spans="1:25">
      <c r="A554" s="71"/>
      <c r="B554" s="71"/>
      <c r="C554" s="71"/>
      <c r="D554" s="106"/>
      <c r="E554" s="106"/>
      <c r="F554" s="71"/>
      <c r="G554" s="71"/>
      <c r="H554" s="71"/>
      <c r="I554" s="71"/>
      <c r="J554" s="106"/>
      <c r="K554" s="106"/>
      <c r="L554" s="106"/>
      <c r="M554" s="106"/>
      <c r="N554" s="106"/>
      <c r="O554" s="106"/>
      <c r="P554" s="106"/>
      <c r="Q554" s="106"/>
      <c r="R554" s="106"/>
      <c r="S554" s="106"/>
      <c r="T554" s="106"/>
      <c r="U554" s="106"/>
      <c r="V554" s="106"/>
      <c r="W554" s="106"/>
      <c r="X554" s="71"/>
      <c r="Y554" s="71"/>
    </row>
    <row r="555" spans="1:25">
      <c r="A555" s="71"/>
      <c r="B555" s="71"/>
      <c r="C555" s="71"/>
      <c r="D555" s="106"/>
      <c r="E555" s="106"/>
      <c r="F555" s="71"/>
      <c r="G555" s="71"/>
      <c r="H555" s="71"/>
      <c r="I555" s="71"/>
      <c r="J555" s="106"/>
      <c r="K555" s="106"/>
      <c r="L555" s="106"/>
      <c r="M555" s="106"/>
      <c r="N555" s="106"/>
      <c r="O555" s="106"/>
      <c r="P555" s="106"/>
      <c r="Q555" s="106"/>
      <c r="R555" s="106"/>
      <c r="S555" s="106"/>
      <c r="T555" s="106"/>
      <c r="U555" s="106"/>
      <c r="V555" s="106"/>
      <c r="W555" s="106"/>
      <c r="X555" s="71"/>
      <c r="Y555" s="71"/>
    </row>
    <row r="556" spans="1:25">
      <c r="A556" s="71"/>
      <c r="B556" s="71"/>
      <c r="C556" s="71"/>
      <c r="D556" s="106"/>
      <c r="E556" s="106"/>
      <c r="F556" s="71"/>
      <c r="G556" s="71"/>
      <c r="H556" s="71"/>
      <c r="I556" s="71"/>
      <c r="J556" s="106"/>
      <c r="K556" s="106"/>
      <c r="L556" s="106"/>
      <c r="M556" s="106"/>
      <c r="N556" s="106"/>
      <c r="O556" s="106"/>
      <c r="P556" s="106"/>
      <c r="Q556" s="106"/>
      <c r="R556" s="106"/>
      <c r="S556" s="106"/>
      <c r="T556" s="106"/>
      <c r="U556" s="106"/>
      <c r="V556" s="106"/>
      <c r="W556" s="106"/>
      <c r="X556" s="71"/>
      <c r="Y556" s="71"/>
    </row>
    <row r="557" spans="1:25">
      <c r="A557" s="71"/>
      <c r="B557" s="71"/>
      <c r="C557" s="71"/>
      <c r="D557" s="106"/>
      <c r="E557" s="106"/>
      <c r="F557" s="71"/>
      <c r="G557" s="71"/>
      <c r="H557" s="71"/>
      <c r="I557" s="71"/>
      <c r="J557" s="106"/>
      <c r="K557" s="106"/>
      <c r="L557" s="106"/>
      <c r="M557" s="106"/>
      <c r="N557" s="106"/>
      <c r="O557" s="106"/>
      <c r="P557" s="106"/>
      <c r="Q557" s="106"/>
      <c r="R557" s="106"/>
      <c r="S557" s="106"/>
      <c r="T557" s="106"/>
      <c r="U557" s="106"/>
      <c r="V557" s="106"/>
      <c r="W557" s="106"/>
      <c r="X557" s="71"/>
      <c r="Y557" s="71"/>
    </row>
    <row r="558" spans="1:25">
      <c r="A558" s="71"/>
      <c r="B558" s="71"/>
      <c r="C558" s="71"/>
      <c r="D558" s="106"/>
      <c r="E558" s="106"/>
      <c r="F558" s="71"/>
      <c r="G558" s="71"/>
      <c r="H558" s="71"/>
      <c r="I558" s="71"/>
      <c r="J558" s="106"/>
      <c r="K558" s="106"/>
      <c r="L558" s="106"/>
      <c r="M558" s="106"/>
      <c r="N558" s="106"/>
      <c r="O558" s="106"/>
      <c r="P558" s="106"/>
      <c r="Q558" s="106"/>
      <c r="R558" s="106"/>
      <c r="S558" s="106"/>
      <c r="T558" s="106"/>
      <c r="U558" s="106"/>
      <c r="V558" s="106"/>
      <c r="W558" s="106"/>
      <c r="X558" s="71"/>
      <c r="Y558" s="71"/>
    </row>
    <row r="559" spans="1:25">
      <c r="A559" s="71"/>
      <c r="B559" s="71"/>
      <c r="C559" s="71"/>
      <c r="D559" s="106"/>
      <c r="E559" s="106"/>
      <c r="F559" s="71"/>
      <c r="G559" s="71"/>
      <c r="H559" s="71"/>
      <c r="I559" s="71"/>
      <c r="J559" s="106"/>
      <c r="K559" s="106"/>
      <c r="L559" s="106"/>
      <c r="M559" s="106"/>
      <c r="N559" s="106"/>
      <c r="O559" s="106"/>
      <c r="P559" s="106"/>
      <c r="Q559" s="106"/>
      <c r="R559" s="106"/>
      <c r="S559" s="106"/>
      <c r="T559" s="106"/>
      <c r="U559" s="106"/>
      <c r="V559" s="106"/>
      <c r="W559" s="106"/>
      <c r="X559" s="71"/>
      <c r="Y559" s="71"/>
    </row>
    <row r="560" spans="1:25">
      <c r="A560" s="71"/>
      <c r="B560" s="71"/>
      <c r="C560" s="71"/>
      <c r="D560" s="106"/>
      <c r="E560" s="106"/>
      <c r="F560" s="71"/>
      <c r="G560" s="71"/>
      <c r="H560" s="71"/>
      <c r="I560" s="71"/>
      <c r="J560" s="106"/>
      <c r="K560" s="106"/>
      <c r="L560" s="106"/>
      <c r="M560" s="106"/>
      <c r="N560" s="106"/>
      <c r="O560" s="106"/>
      <c r="P560" s="106"/>
      <c r="Q560" s="106"/>
      <c r="R560" s="106"/>
      <c r="S560" s="106"/>
      <c r="T560" s="106"/>
      <c r="U560" s="106"/>
      <c r="V560" s="106"/>
      <c r="W560" s="106"/>
      <c r="X560" s="71"/>
      <c r="Y560" s="71"/>
    </row>
    <row r="561" spans="1:25">
      <c r="A561" s="71"/>
      <c r="B561" s="71"/>
      <c r="C561" s="71"/>
      <c r="D561" s="106"/>
      <c r="E561" s="106"/>
      <c r="F561" s="71"/>
      <c r="G561" s="71"/>
      <c r="H561" s="71"/>
      <c r="I561" s="71"/>
      <c r="J561" s="106"/>
      <c r="K561" s="106"/>
      <c r="L561" s="106"/>
      <c r="M561" s="106"/>
      <c r="N561" s="106"/>
      <c r="O561" s="106"/>
      <c r="P561" s="106"/>
      <c r="Q561" s="106"/>
      <c r="R561" s="106"/>
      <c r="S561" s="106"/>
      <c r="T561" s="106"/>
      <c r="U561" s="106"/>
      <c r="V561" s="106"/>
      <c r="W561" s="106"/>
      <c r="X561" s="71"/>
      <c r="Y561" s="71"/>
    </row>
    <row r="562" spans="1:25">
      <c r="A562" s="71"/>
      <c r="B562" s="71"/>
      <c r="C562" s="71"/>
      <c r="D562" s="106"/>
      <c r="E562" s="106"/>
      <c r="F562" s="71"/>
      <c r="G562" s="71"/>
      <c r="H562" s="71"/>
      <c r="I562" s="71"/>
      <c r="J562" s="106"/>
      <c r="K562" s="106"/>
      <c r="L562" s="106"/>
      <c r="M562" s="106"/>
      <c r="N562" s="106"/>
      <c r="O562" s="106"/>
      <c r="P562" s="106"/>
      <c r="Q562" s="106"/>
      <c r="R562" s="106"/>
      <c r="S562" s="106"/>
      <c r="T562" s="106"/>
      <c r="U562" s="106"/>
      <c r="V562" s="106"/>
      <c r="W562" s="106"/>
      <c r="X562" s="71"/>
      <c r="Y562" s="71"/>
    </row>
    <row r="563" spans="1:25">
      <c r="A563" s="71"/>
      <c r="B563" s="71"/>
      <c r="C563" s="71"/>
      <c r="D563" s="106"/>
      <c r="E563" s="106"/>
      <c r="F563" s="71"/>
      <c r="G563" s="71"/>
      <c r="H563" s="71"/>
      <c r="I563" s="71"/>
      <c r="J563" s="106"/>
      <c r="K563" s="106"/>
      <c r="L563" s="106"/>
      <c r="M563" s="106"/>
      <c r="N563" s="106"/>
      <c r="O563" s="106"/>
      <c r="P563" s="106"/>
      <c r="Q563" s="106"/>
      <c r="R563" s="106"/>
      <c r="S563" s="106"/>
      <c r="T563" s="106"/>
      <c r="U563" s="106"/>
      <c r="V563" s="106"/>
      <c r="W563" s="106"/>
      <c r="X563" s="71"/>
      <c r="Y563" s="71"/>
    </row>
    <row r="564" spans="1:25">
      <c r="A564" s="71"/>
      <c r="B564" s="71"/>
      <c r="C564" s="71"/>
      <c r="D564" s="106"/>
      <c r="E564" s="106"/>
      <c r="F564" s="71"/>
      <c r="G564" s="71"/>
      <c r="H564" s="71"/>
      <c r="I564" s="71"/>
      <c r="J564" s="106"/>
      <c r="K564" s="106"/>
      <c r="L564" s="106"/>
      <c r="M564" s="106"/>
      <c r="N564" s="106"/>
      <c r="O564" s="106"/>
      <c r="P564" s="106"/>
      <c r="Q564" s="106"/>
      <c r="R564" s="106"/>
      <c r="S564" s="106"/>
      <c r="T564" s="106"/>
      <c r="U564" s="106"/>
      <c r="V564" s="106"/>
      <c r="W564" s="106"/>
      <c r="X564" s="71"/>
      <c r="Y564" s="71"/>
    </row>
    <row r="565" spans="1:25">
      <c r="A565" s="71"/>
      <c r="B565" s="71"/>
      <c r="C565" s="71"/>
      <c r="D565" s="106"/>
      <c r="E565" s="106"/>
      <c r="F565" s="71"/>
      <c r="G565" s="71"/>
      <c r="H565" s="71"/>
      <c r="I565" s="71"/>
      <c r="J565" s="106"/>
      <c r="K565" s="106"/>
      <c r="L565" s="106"/>
      <c r="M565" s="106"/>
      <c r="N565" s="106"/>
      <c r="O565" s="106"/>
      <c r="P565" s="106"/>
      <c r="Q565" s="106"/>
      <c r="R565" s="106"/>
      <c r="S565" s="106"/>
      <c r="T565" s="106"/>
      <c r="U565" s="106"/>
      <c r="V565" s="106"/>
      <c r="W565" s="106"/>
      <c r="X565" s="71"/>
      <c r="Y565" s="71"/>
    </row>
    <row r="566" spans="1:25">
      <c r="A566" s="71"/>
      <c r="B566" s="71"/>
      <c r="C566" s="71"/>
      <c r="D566" s="106"/>
      <c r="E566" s="106"/>
      <c r="F566" s="71"/>
      <c r="G566" s="71"/>
      <c r="H566" s="71"/>
      <c r="I566" s="71"/>
      <c r="J566" s="106"/>
      <c r="K566" s="106"/>
      <c r="L566" s="106"/>
      <c r="M566" s="106"/>
      <c r="N566" s="106"/>
      <c r="O566" s="106"/>
      <c r="P566" s="106"/>
      <c r="Q566" s="106"/>
      <c r="R566" s="106"/>
      <c r="S566" s="106"/>
      <c r="T566" s="106"/>
      <c r="U566" s="106"/>
      <c r="V566" s="106"/>
      <c r="W566" s="106"/>
      <c r="X566" s="71"/>
      <c r="Y566" s="71"/>
    </row>
    <row r="567" spans="1:25">
      <c r="A567" s="71"/>
      <c r="B567" s="71"/>
      <c r="C567" s="71"/>
      <c r="D567" s="106"/>
      <c r="E567" s="106"/>
      <c r="F567" s="71"/>
      <c r="G567" s="71"/>
      <c r="H567" s="71"/>
      <c r="I567" s="71"/>
      <c r="J567" s="106"/>
      <c r="K567" s="106"/>
      <c r="L567" s="106"/>
      <c r="M567" s="106"/>
      <c r="N567" s="106"/>
      <c r="O567" s="106"/>
      <c r="P567" s="106"/>
      <c r="Q567" s="106"/>
      <c r="R567" s="106"/>
      <c r="S567" s="106"/>
      <c r="T567" s="106"/>
      <c r="U567" s="106"/>
      <c r="V567" s="106"/>
      <c r="W567" s="106"/>
      <c r="X567" s="71"/>
      <c r="Y567" s="71"/>
    </row>
    <row r="568" spans="1:25">
      <c r="A568" s="71"/>
      <c r="B568" s="71"/>
      <c r="C568" s="71"/>
      <c r="D568" s="106"/>
      <c r="E568" s="106"/>
      <c r="F568" s="71"/>
      <c r="G568" s="71"/>
      <c r="H568" s="71"/>
      <c r="I568" s="71"/>
      <c r="J568" s="106"/>
      <c r="K568" s="106"/>
      <c r="L568" s="106"/>
      <c r="M568" s="106"/>
      <c r="N568" s="106"/>
      <c r="O568" s="106"/>
      <c r="P568" s="106"/>
      <c r="Q568" s="106"/>
      <c r="R568" s="106"/>
      <c r="S568" s="106"/>
      <c r="T568" s="106"/>
      <c r="U568" s="106"/>
      <c r="V568" s="106"/>
      <c r="W568" s="106"/>
      <c r="X568" s="71"/>
      <c r="Y568" s="71"/>
    </row>
    <row r="569" spans="1:25">
      <c r="A569" s="71"/>
      <c r="B569" s="71"/>
      <c r="C569" s="71"/>
      <c r="D569" s="106"/>
      <c r="E569" s="106"/>
      <c r="F569" s="71"/>
      <c r="G569" s="71"/>
      <c r="H569" s="71"/>
      <c r="I569" s="71"/>
      <c r="J569" s="106"/>
      <c r="K569" s="106"/>
      <c r="L569" s="106"/>
      <c r="M569" s="106"/>
      <c r="N569" s="106"/>
      <c r="O569" s="106"/>
      <c r="P569" s="106"/>
      <c r="Q569" s="106"/>
      <c r="R569" s="106"/>
      <c r="S569" s="106"/>
      <c r="T569" s="106"/>
      <c r="U569" s="106"/>
      <c r="V569" s="106"/>
      <c r="W569" s="106"/>
      <c r="X569" s="71"/>
      <c r="Y569" s="71"/>
    </row>
    <row r="570" spans="1:25">
      <c r="A570" s="71"/>
      <c r="B570" s="71"/>
      <c r="C570" s="71"/>
      <c r="D570" s="106"/>
      <c r="E570" s="106"/>
      <c r="F570" s="71"/>
      <c r="G570" s="71"/>
      <c r="H570" s="71"/>
      <c r="I570" s="71"/>
      <c r="J570" s="106"/>
      <c r="K570" s="106"/>
      <c r="L570" s="106"/>
      <c r="M570" s="106"/>
      <c r="N570" s="106"/>
      <c r="O570" s="106"/>
      <c r="P570" s="106"/>
      <c r="Q570" s="106"/>
      <c r="R570" s="106"/>
      <c r="S570" s="106"/>
      <c r="T570" s="106"/>
      <c r="U570" s="106"/>
      <c r="V570" s="106"/>
      <c r="W570" s="106"/>
      <c r="X570" s="71"/>
      <c r="Y570" s="71"/>
    </row>
    <row r="571" spans="1:25">
      <c r="A571" s="71"/>
      <c r="B571" s="71"/>
      <c r="C571" s="71"/>
      <c r="D571" s="106"/>
      <c r="E571" s="106"/>
      <c r="F571" s="71"/>
      <c r="G571" s="71"/>
      <c r="H571" s="71"/>
      <c r="I571" s="71"/>
      <c r="J571" s="106"/>
      <c r="K571" s="106"/>
      <c r="L571" s="106"/>
      <c r="M571" s="106"/>
      <c r="N571" s="106"/>
      <c r="O571" s="106"/>
      <c r="P571" s="106"/>
      <c r="Q571" s="106"/>
      <c r="R571" s="106"/>
      <c r="S571" s="106"/>
      <c r="T571" s="106"/>
      <c r="U571" s="106"/>
      <c r="V571" s="106"/>
      <c r="W571" s="106"/>
      <c r="X571" s="71"/>
      <c r="Y571" s="71"/>
    </row>
    <row r="572" spans="1:25">
      <c r="A572" s="71"/>
      <c r="B572" s="71"/>
      <c r="C572" s="71"/>
      <c r="D572" s="106"/>
      <c r="E572" s="106"/>
      <c r="F572" s="71"/>
      <c r="G572" s="71"/>
      <c r="H572" s="71"/>
      <c r="I572" s="71"/>
      <c r="J572" s="106"/>
      <c r="K572" s="106"/>
      <c r="L572" s="106"/>
      <c r="M572" s="106"/>
      <c r="N572" s="106"/>
      <c r="O572" s="106"/>
      <c r="P572" s="106"/>
      <c r="Q572" s="106"/>
      <c r="R572" s="106"/>
      <c r="S572" s="106"/>
      <c r="T572" s="106"/>
      <c r="U572" s="106"/>
      <c r="V572" s="106"/>
      <c r="W572" s="106"/>
      <c r="X572" s="71"/>
      <c r="Y572" s="71"/>
    </row>
    <row r="573" spans="1:25">
      <c r="A573" s="71"/>
      <c r="B573" s="71"/>
      <c r="C573" s="71"/>
      <c r="D573" s="106"/>
      <c r="E573" s="106"/>
      <c r="F573" s="71"/>
      <c r="G573" s="71"/>
      <c r="H573" s="71"/>
      <c r="I573" s="71"/>
      <c r="J573" s="106"/>
      <c r="K573" s="106"/>
      <c r="L573" s="106"/>
      <c r="M573" s="106"/>
      <c r="N573" s="106"/>
      <c r="O573" s="106"/>
      <c r="P573" s="106"/>
      <c r="Q573" s="106"/>
      <c r="R573" s="106"/>
      <c r="S573" s="106"/>
      <c r="T573" s="106"/>
      <c r="U573" s="106"/>
      <c r="V573" s="106"/>
      <c r="W573" s="106"/>
      <c r="X573" s="71"/>
      <c r="Y573" s="71"/>
    </row>
    <row r="574" spans="1:25">
      <c r="A574" s="71"/>
      <c r="B574" s="71"/>
      <c r="C574" s="71"/>
      <c r="D574" s="106"/>
      <c r="E574" s="106"/>
      <c r="F574" s="71"/>
      <c r="G574" s="71"/>
      <c r="H574" s="71"/>
      <c r="I574" s="71"/>
      <c r="J574" s="106"/>
      <c r="K574" s="106"/>
      <c r="L574" s="106"/>
      <c r="M574" s="106"/>
      <c r="N574" s="106"/>
      <c r="O574" s="106"/>
      <c r="P574" s="106"/>
      <c r="Q574" s="106"/>
      <c r="R574" s="106"/>
      <c r="S574" s="106"/>
      <c r="T574" s="106"/>
      <c r="U574" s="106"/>
      <c r="V574" s="106"/>
      <c r="W574" s="106"/>
      <c r="X574" s="71"/>
      <c r="Y574" s="71"/>
    </row>
    <row r="575" spans="1:25">
      <c r="A575" s="71"/>
      <c r="B575" s="71"/>
      <c r="C575" s="71"/>
      <c r="D575" s="106"/>
      <c r="E575" s="106"/>
      <c r="F575" s="71"/>
      <c r="G575" s="71"/>
      <c r="H575" s="71"/>
      <c r="I575" s="71"/>
      <c r="J575" s="106"/>
      <c r="K575" s="106"/>
      <c r="L575" s="106"/>
      <c r="M575" s="106"/>
      <c r="N575" s="106"/>
      <c r="O575" s="106"/>
      <c r="P575" s="106"/>
      <c r="Q575" s="106"/>
      <c r="R575" s="106"/>
      <c r="S575" s="106"/>
      <c r="T575" s="106"/>
      <c r="U575" s="106"/>
      <c r="V575" s="106"/>
      <c r="W575" s="106"/>
      <c r="X575" s="71"/>
      <c r="Y575" s="71"/>
    </row>
    <row r="576" spans="1:25">
      <c r="A576" s="71"/>
      <c r="B576" s="71"/>
      <c r="C576" s="71"/>
      <c r="D576" s="106"/>
      <c r="E576" s="106"/>
      <c r="F576" s="71"/>
      <c r="G576" s="71"/>
      <c r="H576" s="71"/>
      <c r="I576" s="71"/>
      <c r="J576" s="106"/>
      <c r="K576" s="106"/>
      <c r="L576" s="106"/>
      <c r="M576" s="106"/>
      <c r="N576" s="106"/>
      <c r="O576" s="106"/>
      <c r="P576" s="106"/>
      <c r="Q576" s="106"/>
      <c r="R576" s="106"/>
      <c r="S576" s="106"/>
      <c r="T576" s="106"/>
      <c r="U576" s="106"/>
      <c r="V576" s="106"/>
      <c r="W576" s="106"/>
      <c r="X576" s="71"/>
      <c r="Y576" s="71"/>
    </row>
    <row r="577" spans="1:25">
      <c r="A577" s="71"/>
      <c r="B577" s="71"/>
      <c r="C577" s="71"/>
      <c r="D577" s="106"/>
      <c r="E577" s="106"/>
      <c r="F577" s="71"/>
      <c r="G577" s="71"/>
      <c r="H577" s="71"/>
      <c r="I577" s="71"/>
      <c r="J577" s="106"/>
      <c r="K577" s="106"/>
      <c r="L577" s="106"/>
      <c r="M577" s="106"/>
      <c r="N577" s="106"/>
      <c r="O577" s="106"/>
      <c r="P577" s="106"/>
      <c r="Q577" s="106"/>
      <c r="R577" s="106"/>
      <c r="S577" s="106"/>
      <c r="T577" s="106"/>
      <c r="U577" s="106"/>
      <c r="V577" s="106"/>
      <c r="W577" s="106"/>
      <c r="X577" s="71"/>
      <c r="Y577" s="71"/>
    </row>
    <row r="578" spans="1:25">
      <c r="A578" s="71"/>
      <c r="B578" s="71"/>
      <c r="C578" s="71"/>
      <c r="D578" s="106"/>
      <c r="E578" s="106"/>
      <c r="F578" s="71"/>
      <c r="G578" s="71"/>
      <c r="H578" s="71"/>
      <c r="I578" s="71"/>
      <c r="J578" s="106"/>
      <c r="K578" s="106"/>
      <c r="L578" s="106"/>
      <c r="M578" s="106"/>
      <c r="N578" s="106"/>
      <c r="O578" s="106"/>
      <c r="P578" s="106"/>
      <c r="Q578" s="106"/>
      <c r="R578" s="106"/>
      <c r="S578" s="106"/>
      <c r="T578" s="106"/>
      <c r="U578" s="106"/>
      <c r="V578" s="106"/>
      <c r="W578" s="106"/>
      <c r="X578" s="71"/>
      <c r="Y578" s="71"/>
    </row>
    <row r="579" spans="1:25">
      <c r="A579" s="71"/>
      <c r="B579" s="71"/>
      <c r="C579" s="71"/>
      <c r="D579" s="106"/>
      <c r="E579" s="106"/>
      <c r="F579" s="71"/>
      <c r="G579" s="71"/>
      <c r="H579" s="71"/>
      <c r="I579" s="71"/>
      <c r="J579" s="106"/>
      <c r="K579" s="106"/>
      <c r="L579" s="106"/>
      <c r="M579" s="106"/>
      <c r="N579" s="106"/>
      <c r="O579" s="106"/>
      <c r="P579" s="106"/>
      <c r="Q579" s="106"/>
      <c r="R579" s="106"/>
      <c r="S579" s="106"/>
      <c r="T579" s="106"/>
      <c r="U579" s="106"/>
      <c r="V579" s="106"/>
      <c r="W579" s="106"/>
      <c r="X579" s="71"/>
      <c r="Y579" s="71"/>
    </row>
    <row r="580" spans="1:25">
      <c r="A580" s="71"/>
      <c r="B580" s="71"/>
      <c r="C580" s="71"/>
      <c r="D580" s="106"/>
      <c r="E580" s="106"/>
      <c r="F580" s="71"/>
      <c r="G580" s="71"/>
      <c r="H580" s="71"/>
      <c r="I580" s="71"/>
      <c r="J580" s="106"/>
      <c r="K580" s="106"/>
      <c r="L580" s="106"/>
      <c r="M580" s="106"/>
      <c r="N580" s="106"/>
      <c r="O580" s="106"/>
      <c r="P580" s="106"/>
      <c r="Q580" s="106"/>
      <c r="R580" s="106"/>
      <c r="S580" s="106"/>
      <c r="T580" s="106"/>
      <c r="U580" s="106"/>
      <c r="V580" s="106"/>
      <c r="W580" s="106"/>
      <c r="X580" s="71"/>
      <c r="Y580" s="71"/>
    </row>
    <row r="581" spans="1:25">
      <c r="A581" s="71"/>
      <c r="B581" s="71"/>
      <c r="C581" s="71"/>
      <c r="D581" s="106"/>
      <c r="E581" s="106"/>
      <c r="F581" s="71"/>
      <c r="G581" s="71"/>
      <c r="H581" s="71"/>
      <c r="I581" s="71"/>
      <c r="J581" s="106"/>
      <c r="K581" s="106"/>
      <c r="L581" s="106"/>
      <c r="M581" s="106"/>
      <c r="N581" s="106"/>
      <c r="O581" s="106"/>
      <c r="P581" s="106"/>
      <c r="Q581" s="106"/>
      <c r="R581" s="106"/>
      <c r="S581" s="106"/>
      <c r="T581" s="106"/>
      <c r="U581" s="106"/>
      <c r="V581" s="106"/>
      <c r="W581" s="106"/>
      <c r="X581" s="71"/>
      <c r="Y581" s="71"/>
    </row>
    <row r="582" spans="1:25">
      <c r="A582" s="71"/>
      <c r="B582" s="71"/>
      <c r="C582" s="71"/>
      <c r="D582" s="106"/>
      <c r="E582" s="106"/>
      <c r="F582" s="71"/>
      <c r="G582" s="71"/>
      <c r="H582" s="71"/>
      <c r="I582" s="71"/>
      <c r="J582" s="106"/>
      <c r="K582" s="106"/>
      <c r="L582" s="106"/>
      <c r="M582" s="106"/>
      <c r="N582" s="106"/>
      <c r="O582" s="106"/>
      <c r="P582" s="106"/>
      <c r="Q582" s="106"/>
      <c r="R582" s="106"/>
      <c r="S582" s="106"/>
      <c r="T582" s="106"/>
      <c r="U582" s="106"/>
      <c r="V582" s="106"/>
      <c r="W582" s="106"/>
      <c r="X582" s="71"/>
      <c r="Y582" s="71"/>
    </row>
    <row r="583" spans="1:25">
      <c r="A583" s="71"/>
      <c r="B583" s="71"/>
      <c r="C583" s="71"/>
      <c r="D583" s="106"/>
      <c r="E583" s="106"/>
      <c r="F583" s="71"/>
      <c r="G583" s="71"/>
      <c r="H583" s="71"/>
      <c r="I583" s="71"/>
      <c r="J583" s="106"/>
      <c r="K583" s="106"/>
      <c r="L583" s="106"/>
      <c r="M583" s="106"/>
      <c r="N583" s="106"/>
      <c r="O583" s="106"/>
      <c r="P583" s="106"/>
      <c r="Q583" s="106"/>
      <c r="R583" s="106"/>
      <c r="S583" s="106"/>
      <c r="T583" s="106"/>
      <c r="U583" s="106"/>
      <c r="V583" s="106"/>
      <c r="W583" s="106"/>
      <c r="X583" s="71"/>
      <c r="Y583" s="71"/>
    </row>
    <row r="584" spans="1:25">
      <c r="A584" s="71"/>
      <c r="B584" s="71"/>
      <c r="C584" s="71"/>
      <c r="D584" s="106"/>
      <c r="E584" s="106"/>
      <c r="F584" s="71"/>
      <c r="G584" s="71"/>
      <c r="H584" s="71"/>
      <c r="I584" s="71"/>
      <c r="J584" s="106"/>
      <c r="K584" s="106"/>
      <c r="L584" s="106"/>
      <c r="M584" s="106"/>
      <c r="N584" s="106"/>
      <c r="O584" s="106"/>
      <c r="P584" s="106"/>
      <c r="Q584" s="106"/>
      <c r="R584" s="106"/>
      <c r="S584" s="106"/>
      <c r="T584" s="106"/>
      <c r="U584" s="106"/>
      <c r="V584" s="106"/>
      <c r="W584" s="106"/>
      <c r="X584" s="71"/>
      <c r="Y584" s="71"/>
    </row>
    <row r="585" spans="1:25">
      <c r="A585" s="71"/>
      <c r="B585" s="71"/>
      <c r="C585" s="71"/>
      <c r="D585" s="106"/>
      <c r="E585" s="106"/>
      <c r="F585" s="71"/>
      <c r="G585" s="71"/>
      <c r="H585" s="71"/>
      <c r="I585" s="71"/>
      <c r="J585" s="106"/>
      <c r="K585" s="106"/>
      <c r="L585" s="106"/>
      <c r="M585" s="106"/>
      <c r="N585" s="106"/>
      <c r="O585" s="106"/>
      <c r="P585" s="106"/>
      <c r="Q585" s="106"/>
      <c r="R585" s="106"/>
      <c r="S585" s="106"/>
      <c r="T585" s="106"/>
      <c r="U585" s="106"/>
      <c r="V585" s="106"/>
      <c r="W585" s="106"/>
      <c r="X585" s="71"/>
      <c r="Y585" s="71"/>
    </row>
    <row r="586" spans="1:25">
      <c r="A586" s="71"/>
      <c r="B586" s="71"/>
      <c r="C586" s="71"/>
      <c r="D586" s="106"/>
      <c r="E586" s="106"/>
      <c r="F586" s="71"/>
      <c r="G586" s="71"/>
      <c r="H586" s="71"/>
      <c r="I586" s="71"/>
      <c r="J586" s="106"/>
      <c r="K586" s="106"/>
      <c r="L586" s="106"/>
      <c r="M586" s="106"/>
      <c r="N586" s="106"/>
      <c r="O586" s="106"/>
      <c r="P586" s="106"/>
      <c r="Q586" s="106"/>
      <c r="R586" s="106"/>
      <c r="S586" s="106"/>
      <c r="T586" s="106"/>
      <c r="U586" s="106"/>
      <c r="V586" s="106"/>
      <c r="W586" s="106"/>
      <c r="X586" s="71"/>
      <c r="Y586" s="71"/>
    </row>
    <row r="587" spans="1:25">
      <c r="A587" s="71"/>
      <c r="B587" s="71"/>
      <c r="C587" s="71"/>
      <c r="D587" s="106"/>
      <c r="E587" s="106"/>
      <c r="F587" s="71"/>
      <c r="G587" s="71"/>
      <c r="H587" s="71"/>
      <c r="I587" s="71"/>
      <c r="J587" s="106"/>
      <c r="K587" s="106"/>
      <c r="L587" s="106"/>
      <c r="M587" s="106"/>
      <c r="N587" s="106"/>
      <c r="O587" s="106"/>
      <c r="P587" s="106"/>
      <c r="Q587" s="106"/>
      <c r="R587" s="106"/>
      <c r="S587" s="106"/>
      <c r="T587" s="106"/>
      <c r="U587" s="106"/>
      <c r="V587" s="106"/>
      <c r="W587" s="106"/>
      <c r="X587" s="71"/>
      <c r="Y587" s="71"/>
    </row>
    <row r="588" spans="1:25">
      <c r="A588" s="71"/>
      <c r="B588" s="71"/>
      <c r="C588" s="71"/>
      <c r="D588" s="106"/>
      <c r="E588" s="106"/>
      <c r="F588" s="71"/>
      <c r="G588" s="71"/>
      <c r="H588" s="71"/>
      <c r="I588" s="71"/>
      <c r="J588" s="106"/>
      <c r="K588" s="106"/>
      <c r="L588" s="106"/>
      <c r="M588" s="106"/>
      <c r="N588" s="106"/>
      <c r="O588" s="106"/>
      <c r="P588" s="106"/>
      <c r="Q588" s="106"/>
      <c r="R588" s="106"/>
      <c r="S588" s="106"/>
      <c r="T588" s="106"/>
      <c r="U588" s="106"/>
      <c r="V588" s="106"/>
      <c r="W588" s="106"/>
      <c r="X588" s="71"/>
      <c r="Y588" s="71"/>
    </row>
    <row r="589" spans="1:25">
      <c r="A589" s="71"/>
      <c r="B589" s="71"/>
      <c r="C589" s="71"/>
      <c r="D589" s="106"/>
      <c r="E589" s="106"/>
      <c r="F589" s="71"/>
      <c r="G589" s="71"/>
      <c r="H589" s="71"/>
      <c r="I589" s="71"/>
      <c r="J589" s="106"/>
      <c r="K589" s="106"/>
      <c r="L589" s="106"/>
      <c r="M589" s="106"/>
      <c r="N589" s="106"/>
      <c r="O589" s="106"/>
      <c r="P589" s="106"/>
      <c r="Q589" s="106"/>
      <c r="R589" s="106"/>
      <c r="S589" s="106"/>
      <c r="T589" s="106"/>
      <c r="U589" s="106"/>
      <c r="V589" s="106"/>
      <c r="W589" s="106"/>
      <c r="X589" s="71"/>
      <c r="Y589" s="71"/>
    </row>
    <row r="590" spans="1:25">
      <c r="A590" s="71"/>
      <c r="B590" s="71"/>
      <c r="C590" s="71"/>
      <c r="D590" s="106"/>
      <c r="E590" s="106"/>
      <c r="F590" s="71"/>
      <c r="G590" s="71"/>
      <c r="H590" s="71"/>
      <c r="I590" s="71"/>
      <c r="J590" s="106"/>
      <c r="K590" s="106"/>
      <c r="L590" s="106"/>
      <c r="M590" s="106"/>
      <c r="N590" s="106"/>
      <c r="O590" s="106"/>
      <c r="P590" s="106"/>
      <c r="Q590" s="106"/>
      <c r="R590" s="106"/>
      <c r="S590" s="106"/>
      <c r="T590" s="106"/>
      <c r="U590" s="106"/>
      <c r="V590" s="106"/>
      <c r="W590" s="106"/>
      <c r="X590" s="71"/>
      <c r="Y590" s="71"/>
    </row>
    <row r="591" spans="1:25">
      <c r="A591" s="71"/>
      <c r="B591" s="71"/>
      <c r="C591" s="71"/>
      <c r="D591" s="106"/>
      <c r="E591" s="106"/>
      <c r="F591" s="71"/>
      <c r="G591" s="71"/>
      <c r="H591" s="71"/>
      <c r="I591" s="71"/>
      <c r="J591" s="106"/>
      <c r="K591" s="106"/>
      <c r="L591" s="106"/>
      <c r="M591" s="106"/>
      <c r="N591" s="106"/>
      <c r="O591" s="106"/>
      <c r="P591" s="106"/>
      <c r="Q591" s="106"/>
      <c r="R591" s="106"/>
      <c r="S591" s="106"/>
      <c r="T591" s="106"/>
      <c r="U591" s="106"/>
      <c r="V591" s="106"/>
      <c r="W591" s="106"/>
      <c r="X591" s="71"/>
      <c r="Y591" s="71"/>
    </row>
    <row r="592" spans="1:25">
      <c r="A592" s="71"/>
      <c r="B592" s="71"/>
      <c r="C592" s="71"/>
      <c r="D592" s="106"/>
      <c r="E592" s="106"/>
      <c r="F592" s="71"/>
      <c r="G592" s="71"/>
      <c r="H592" s="71"/>
      <c r="I592" s="71"/>
      <c r="J592" s="106"/>
      <c r="K592" s="106"/>
      <c r="L592" s="106"/>
      <c r="M592" s="106"/>
      <c r="N592" s="106"/>
      <c r="O592" s="106"/>
      <c r="P592" s="106"/>
      <c r="Q592" s="106"/>
      <c r="R592" s="106"/>
      <c r="S592" s="106"/>
      <c r="T592" s="106"/>
      <c r="U592" s="106"/>
      <c r="V592" s="106"/>
      <c r="W592" s="106"/>
      <c r="X592" s="71"/>
      <c r="Y592" s="71"/>
    </row>
    <row r="593" spans="1:25">
      <c r="A593" s="71"/>
      <c r="B593" s="71"/>
      <c r="C593" s="71"/>
      <c r="D593" s="106"/>
      <c r="E593" s="106"/>
      <c r="F593" s="71"/>
      <c r="G593" s="71"/>
      <c r="H593" s="71"/>
      <c r="I593" s="71"/>
      <c r="J593" s="106"/>
      <c r="K593" s="106"/>
      <c r="L593" s="106"/>
      <c r="M593" s="106"/>
      <c r="N593" s="106"/>
      <c r="O593" s="106"/>
      <c r="P593" s="106"/>
      <c r="Q593" s="106"/>
      <c r="R593" s="106"/>
      <c r="S593" s="106"/>
      <c r="T593" s="106"/>
      <c r="U593" s="106"/>
      <c r="V593" s="106"/>
      <c r="W593" s="106"/>
      <c r="X593" s="71"/>
      <c r="Y593" s="71"/>
    </row>
    <row r="594" spans="1:25">
      <c r="A594" s="71"/>
      <c r="B594" s="71"/>
      <c r="C594" s="71"/>
      <c r="D594" s="106"/>
      <c r="E594" s="106"/>
      <c r="F594" s="71"/>
      <c r="G594" s="71"/>
      <c r="H594" s="71"/>
      <c r="I594" s="71"/>
      <c r="J594" s="106"/>
      <c r="K594" s="106"/>
      <c r="L594" s="106"/>
      <c r="M594" s="106"/>
      <c r="N594" s="106"/>
      <c r="O594" s="106"/>
      <c r="P594" s="106"/>
      <c r="Q594" s="106"/>
      <c r="R594" s="106"/>
      <c r="S594" s="106"/>
      <c r="T594" s="106"/>
      <c r="U594" s="106"/>
      <c r="V594" s="106"/>
      <c r="W594" s="106"/>
      <c r="X594" s="71"/>
      <c r="Y594" s="71"/>
    </row>
    <row r="595" spans="1:25">
      <c r="A595" s="71"/>
      <c r="B595" s="71"/>
      <c r="C595" s="71"/>
      <c r="D595" s="106"/>
      <c r="E595" s="106"/>
      <c r="F595" s="71"/>
      <c r="G595" s="71"/>
      <c r="H595" s="71"/>
      <c r="I595" s="71"/>
      <c r="J595" s="106"/>
      <c r="K595" s="106"/>
      <c r="L595" s="106"/>
      <c r="M595" s="106"/>
      <c r="N595" s="106"/>
      <c r="O595" s="106"/>
      <c r="P595" s="106"/>
      <c r="Q595" s="106"/>
      <c r="R595" s="106"/>
      <c r="S595" s="106"/>
      <c r="T595" s="106"/>
      <c r="U595" s="106"/>
      <c r="V595" s="106"/>
      <c r="W595" s="106"/>
      <c r="X595" s="71"/>
      <c r="Y595" s="71"/>
    </row>
    <row r="596" spans="1:25">
      <c r="A596" s="71"/>
      <c r="B596" s="71"/>
      <c r="C596" s="71"/>
      <c r="D596" s="106"/>
      <c r="E596" s="106"/>
      <c r="F596" s="71"/>
      <c r="G596" s="71"/>
      <c r="H596" s="71"/>
      <c r="I596" s="71"/>
      <c r="J596" s="106"/>
      <c r="K596" s="106"/>
      <c r="L596" s="106"/>
      <c r="M596" s="106"/>
      <c r="N596" s="106"/>
      <c r="O596" s="106"/>
      <c r="P596" s="106"/>
      <c r="Q596" s="106"/>
      <c r="R596" s="106"/>
      <c r="S596" s="106"/>
      <c r="T596" s="106"/>
      <c r="U596" s="106"/>
      <c r="V596" s="106"/>
      <c r="W596" s="106"/>
      <c r="X596" s="71"/>
      <c r="Y596" s="71"/>
    </row>
    <row r="597" spans="1:25">
      <c r="A597" s="71"/>
      <c r="B597" s="71"/>
      <c r="C597" s="71"/>
      <c r="D597" s="106"/>
      <c r="E597" s="106"/>
      <c r="F597" s="71"/>
      <c r="G597" s="71"/>
      <c r="H597" s="71"/>
      <c r="I597" s="71"/>
      <c r="J597" s="106"/>
      <c r="K597" s="106"/>
      <c r="L597" s="106"/>
      <c r="M597" s="106"/>
      <c r="N597" s="106"/>
      <c r="O597" s="106"/>
      <c r="P597" s="106"/>
      <c r="Q597" s="106"/>
      <c r="R597" s="106"/>
      <c r="S597" s="106"/>
      <c r="T597" s="106"/>
      <c r="U597" s="106"/>
      <c r="V597" s="106"/>
      <c r="W597" s="106"/>
      <c r="X597" s="71"/>
      <c r="Y597" s="71"/>
    </row>
    <row r="598" spans="1:25">
      <c r="A598" s="71"/>
      <c r="B598" s="71"/>
      <c r="C598" s="71"/>
      <c r="D598" s="106"/>
      <c r="E598" s="106"/>
      <c r="F598" s="71"/>
      <c r="G598" s="71"/>
      <c r="H598" s="71"/>
      <c r="I598" s="71"/>
      <c r="J598" s="106"/>
      <c r="K598" s="106"/>
      <c r="L598" s="106"/>
      <c r="M598" s="106"/>
      <c r="N598" s="106"/>
      <c r="O598" s="106"/>
      <c r="P598" s="106"/>
      <c r="Q598" s="106"/>
      <c r="R598" s="106"/>
      <c r="S598" s="106"/>
      <c r="T598" s="106"/>
      <c r="U598" s="106"/>
      <c r="V598" s="106"/>
      <c r="W598" s="106"/>
      <c r="X598" s="71"/>
      <c r="Y598" s="71"/>
    </row>
    <row r="599" spans="1:25">
      <c r="A599" s="71"/>
      <c r="B599" s="71"/>
      <c r="C599" s="71"/>
      <c r="D599" s="106"/>
      <c r="E599" s="106"/>
      <c r="F599" s="71"/>
      <c r="G599" s="71"/>
      <c r="H599" s="71"/>
      <c r="I599" s="71"/>
      <c r="J599" s="106"/>
      <c r="K599" s="106"/>
      <c r="L599" s="106"/>
      <c r="M599" s="106"/>
      <c r="N599" s="106"/>
      <c r="O599" s="106"/>
      <c r="P599" s="106"/>
      <c r="Q599" s="106"/>
      <c r="R599" s="106"/>
      <c r="S599" s="106"/>
      <c r="T599" s="106"/>
      <c r="U599" s="106"/>
      <c r="V599" s="106"/>
      <c r="W599" s="106"/>
      <c r="X599" s="71"/>
      <c r="Y599" s="71"/>
    </row>
    <row r="600" spans="1:25">
      <c r="A600" s="71"/>
      <c r="B600" s="71"/>
      <c r="C600" s="71"/>
      <c r="D600" s="106"/>
      <c r="E600" s="106"/>
      <c r="F600" s="71"/>
      <c r="G600" s="71"/>
      <c r="H600" s="71"/>
      <c r="I600" s="71"/>
      <c r="J600" s="106"/>
      <c r="K600" s="106"/>
      <c r="L600" s="106"/>
      <c r="M600" s="106"/>
      <c r="N600" s="106"/>
      <c r="O600" s="106"/>
      <c r="P600" s="106"/>
      <c r="Q600" s="106"/>
      <c r="R600" s="106"/>
      <c r="S600" s="106"/>
      <c r="T600" s="106"/>
      <c r="U600" s="106"/>
      <c r="V600" s="106"/>
      <c r="W600" s="106"/>
      <c r="X600" s="71"/>
      <c r="Y600" s="71"/>
    </row>
    <row r="601" spans="1:25">
      <c r="A601" s="71"/>
      <c r="B601" s="71"/>
      <c r="C601" s="71"/>
      <c r="D601" s="106"/>
      <c r="E601" s="106"/>
      <c r="F601" s="71"/>
      <c r="G601" s="71"/>
      <c r="H601" s="71"/>
      <c r="I601" s="71"/>
      <c r="J601" s="106"/>
      <c r="K601" s="106"/>
      <c r="L601" s="106"/>
      <c r="M601" s="106"/>
      <c r="N601" s="106"/>
      <c r="O601" s="106"/>
      <c r="P601" s="106"/>
      <c r="Q601" s="106"/>
      <c r="R601" s="106"/>
      <c r="S601" s="106"/>
      <c r="T601" s="106"/>
      <c r="U601" s="106"/>
      <c r="V601" s="106"/>
      <c r="W601" s="106"/>
      <c r="X601" s="71"/>
      <c r="Y601" s="71"/>
    </row>
    <row r="602" spans="1:25">
      <c r="A602" s="71"/>
      <c r="B602" s="71"/>
      <c r="C602" s="71"/>
      <c r="D602" s="106"/>
      <c r="E602" s="106"/>
      <c r="F602" s="71"/>
      <c r="G602" s="71"/>
      <c r="H602" s="71"/>
      <c r="I602" s="71"/>
      <c r="J602" s="106"/>
      <c r="K602" s="106"/>
      <c r="L602" s="106"/>
      <c r="M602" s="106"/>
      <c r="N602" s="106"/>
      <c r="O602" s="106"/>
      <c r="P602" s="106"/>
      <c r="Q602" s="106"/>
      <c r="R602" s="106"/>
      <c r="S602" s="106"/>
      <c r="T602" s="106"/>
      <c r="U602" s="106"/>
      <c r="V602" s="106"/>
      <c r="W602" s="106"/>
      <c r="X602" s="71"/>
      <c r="Y602" s="71"/>
    </row>
    <row r="603" spans="1:25">
      <c r="A603" s="71"/>
      <c r="B603" s="71"/>
      <c r="C603" s="71"/>
      <c r="D603" s="106"/>
      <c r="E603" s="106"/>
      <c r="F603" s="71"/>
      <c r="G603" s="71"/>
      <c r="H603" s="71"/>
      <c r="I603" s="71"/>
      <c r="J603" s="106"/>
      <c r="K603" s="106"/>
      <c r="L603" s="106"/>
      <c r="M603" s="106"/>
      <c r="N603" s="106"/>
      <c r="O603" s="106"/>
      <c r="P603" s="106"/>
      <c r="Q603" s="106"/>
      <c r="R603" s="106"/>
      <c r="S603" s="106"/>
      <c r="T603" s="106"/>
      <c r="U603" s="106"/>
      <c r="V603" s="106"/>
      <c r="W603" s="106"/>
      <c r="X603" s="71"/>
      <c r="Y603" s="71"/>
    </row>
    <row r="604" spans="1:25">
      <c r="A604" s="71"/>
      <c r="B604" s="71"/>
      <c r="C604" s="71"/>
      <c r="D604" s="106"/>
      <c r="E604" s="106"/>
      <c r="F604" s="71"/>
      <c r="G604" s="71"/>
      <c r="H604" s="71"/>
      <c r="I604" s="71"/>
      <c r="J604" s="106"/>
      <c r="K604" s="106"/>
      <c r="L604" s="106"/>
      <c r="M604" s="106"/>
      <c r="N604" s="106"/>
      <c r="O604" s="106"/>
      <c r="P604" s="106"/>
      <c r="Q604" s="106"/>
      <c r="R604" s="106"/>
      <c r="S604" s="106"/>
      <c r="T604" s="106"/>
      <c r="U604" s="106"/>
      <c r="V604" s="106"/>
      <c r="W604" s="106"/>
      <c r="X604" s="71"/>
      <c r="Y604" s="71"/>
    </row>
    <row r="605" spans="1:25">
      <c r="A605" s="71"/>
      <c r="B605" s="71"/>
      <c r="C605" s="71"/>
      <c r="D605" s="106"/>
      <c r="E605" s="106"/>
      <c r="F605" s="71"/>
      <c r="G605" s="71"/>
      <c r="H605" s="71"/>
      <c r="I605" s="71"/>
      <c r="J605" s="106"/>
      <c r="K605" s="106"/>
      <c r="L605" s="106"/>
      <c r="M605" s="106"/>
      <c r="N605" s="106"/>
      <c r="O605" s="106"/>
      <c r="P605" s="106"/>
      <c r="Q605" s="106"/>
      <c r="R605" s="106"/>
      <c r="S605" s="106"/>
      <c r="T605" s="106"/>
      <c r="U605" s="106"/>
      <c r="V605" s="106"/>
      <c r="W605" s="106"/>
      <c r="X605" s="71"/>
      <c r="Y605" s="71"/>
    </row>
    <row r="606" spans="1:25">
      <c r="A606" s="71"/>
      <c r="B606" s="71"/>
      <c r="C606" s="71"/>
      <c r="D606" s="106"/>
      <c r="E606" s="106"/>
      <c r="F606" s="71"/>
      <c r="G606" s="71"/>
      <c r="H606" s="71"/>
      <c r="I606" s="71"/>
      <c r="J606" s="106"/>
      <c r="K606" s="106"/>
      <c r="L606" s="106"/>
      <c r="M606" s="106"/>
      <c r="N606" s="106"/>
      <c r="O606" s="106"/>
      <c r="P606" s="106"/>
      <c r="Q606" s="106"/>
      <c r="R606" s="106"/>
      <c r="S606" s="106"/>
      <c r="T606" s="106"/>
      <c r="U606" s="106"/>
      <c r="V606" s="106"/>
      <c r="W606" s="106"/>
      <c r="X606" s="71"/>
      <c r="Y606" s="71"/>
    </row>
    <row r="607" spans="1:25">
      <c r="A607" s="71"/>
      <c r="B607" s="71"/>
      <c r="C607" s="71"/>
      <c r="D607" s="106"/>
      <c r="E607" s="106"/>
      <c r="F607" s="71"/>
      <c r="G607" s="71"/>
      <c r="H607" s="71"/>
      <c r="I607" s="71"/>
      <c r="J607" s="106"/>
      <c r="K607" s="106"/>
      <c r="L607" s="106"/>
      <c r="M607" s="106"/>
      <c r="N607" s="106"/>
      <c r="O607" s="106"/>
      <c r="P607" s="106"/>
      <c r="Q607" s="106"/>
      <c r="R607" s="106"/>
      <c r="S607" s="106"/>
      <c r="T607" s="106"/>
      <c r="U607" s="106"/>
      <c r="V607" s="106"/>
      <c r="W607" s="106"/>
      <c r="X607" s="71"/>
      <c r="Y607" s="71"/>
    </row>
    <row r="608" spans="1:25">
      <c r="A608" s="71"/>
      <c r="B608" s="71"/>
      <c r="C608" s="71"/>
      <c r="D608" s="106"/>
      <c r="E608" s="106"/>
      <c r="F608" s="71"/>
      <c r="G608" s="71"/>
      <c r="H608" s="71"/>
      <c r="I608" s="71"/>
      <c r="J608" s="106"/>
      <c r="K608" s="106"/>
      <c r="L608" s="106"/>
      <c r="M608" s="106"/>
      <c r="N608" s="106"/>
      <c r="O608" s="106"/>
      <c r="P608" s="106"/>
      <c r="Q608" s="106"/>
      <c r="R608" s="106"/>
      <c r="S608" s="106"/>
      <c r="T608" s="106"/>
      <c r="U608" s="106"/>
      <c r="V608" s="106"/>
      <c r="W608" s="106"/>
      <c r="X608" s="71"/>
      <c r="Y608" s="71"/>
    </row>
    <row r="609" spans="1:25">
      <c r="A609" s="71"/>
      <c r="B609" s="71"/>
      <c r="C609" s="71"/>
      <c r="D609" s="106"/>
      <c r="E609" s="106"/>
      <c r="F609" s="71"/>
      <c r="G609" s="71"/>
      <c r="H609" s="71"/>
      <c r="I609" s="71"/>
      <c r="J609" s="106"/>
      <c r="K609" s="106"/>
      <c r="L609" s="106"/>
      <c r="M609" s="106"/>
      <c r="N609" s="106"/>
      <c r="O609" s="106"/>
      <c r="P609" s="106"/>
      <c r="Q609" s="106"/>
      <c r="R609" s="106"/>
      <c r="S609" s="106"/>
      <c r="T609" s="106"/>
      <c r="U609" s="106"/>
      <c r="V609" s="106"/>
      <c r="W609" s="106"/>
      <c r="X609" s="71"/>
      <c r="Y609" s="71"/>
    </row>
    <row r="610" spans="1:25">
      <c r="A610" s="71"/>
      <c r="B610" s="71"/>
      <c r="C610" s="71"/>
      <c r="D610" s="106"/>
      <c r="E610" s="106"/>
      <c r="F610" s="71"/>
      <c r="G610" s="71"/>
      <c r="H610" s="71"/>
      <c r="I610" s="71"/>
      <c r="J610" s="106"/>
      <c r="K610" s="106"/>
      <c r="L610" s="106"/>
      <c r="M610" s="106"/>
      <c r="N610" s="106"/>
      <c r="O610" s="106"/>
      <c r="P610" s="106"/>
      <c r="Q610" s="106"/>
      <c r="R610" s="106"/>
      <c r="S610" s="106"/>
      <c r="T610" s="106"/>
      <c r="U610" s="106"/>
      <c r="V610" s="106"/>
      <c r="W610" s="106"/>
      <c r="X610" s="71"/>
      <c r="Y610" s="71"/>
    </row>
    <row r="611" spans="1:25">
      <c r="A611" s="71"/>
      <c r="B611" s="71"/>
      <c r="C611" s="71"/>
      <c r="D611" s="106"/>
      <c r="E611" s="106"/>
      <c r="F611" s="71"/>
      <c r="G611" s="71"/>
      <c r="H611" s="71"/>
      <c r="I611" s="71"/>
      <c r="J611" s="106"/>
      <c r="K611" s="106"/>
      <c r="L611" s="106"/>
      <c r="M611" s="106"/>
      <c r="N611" s="106"/>
      <c r="O611" s="106"/>
      <c r="P611" s="106"/>
      <c r="Q611" s="106"/>
      <c r="R611" s="106"/>
      <c r="S611" s="106"/>
      <c r="T611" s="106"/>
      <c r="U611" s="106"/>
      <c r="V611" s="106"/>
      <c r="W611" s="106"/>
      <c r="X611" s="71"/>
      <c r="Y611" s="71"/>
    </row>
    <row r="612" spans="1:25">
      <c r="A612" s="71"/>
      <c r="B612" s="71"/>
      <c r="C612" s="71"/>
      <c r="D612" s="106"/>
      <c r="E612" s="106"/>
      <c r="F612" s="71"/>
      <c r="G612" s="71"/>
      <c r="H612" s="71"/>
      <c r="I612" s="71"/>
      <c r="J612" s="106"/>
      <c r="K612" s="106"/>
      <c r="L612" s="106"/>
      <c r="M612" s="106"/>
      <c r="N612" s="106"/>
      <c r="O612" s="106"/>
      <c r="P612" s="106"/>
      <c r="Q612" s="106"/>
      <c r="R612" s="106"/>
      <c r="S612" s="106"/>
      <c r="T612" s="106"/>
      <c r="U612" s="106"/>
      <c r="V612" s="106"/>
      <c r="W612" s="106"/>
      <c r="X612" s="71"/>
      <c r="Y612" s="71"/>
    </row>
    <row r="613" spans="1:25">
      <c r="A613" s="71"/>
      <c r="B613" s="71"/>
      <c r="C613" s="71"/>
      <c r="D613" s="106"/>
      <c r="E613" s="106"/>
      <c r="F613" s="71"/>
      <c r="G613" s="71"/>
      <c r="H613" s="71"/>
      <c r="I613" s="71"/>
      <c r="J613" s="106"/>
      <c r="K613" s="106"/>
      <c r="L613" s="106"/>
      <c r="M613" s="106"/>
      <c r="N613" s="106"/>
      <c r="O613" s="106"/>
      <c r="P613" s="106"/>
      <c r="Q613" s="106"/>
      <c r="R613" s="106"/>
      <c r="S613" s="106"/>
      <c r="T613" s="106"/>
      <c r="U613" s="106"/>
      <c r="V613" s="106"/>
      <c r="W613" s="106"/>
      <c r="X613" s="71"/>
      <c r="Y613" s="71"/>
    </row>
    <row r="614" spans="1:25">
      <c r="A614" s="71"/>
      <c r="B614" s="71"/>
      <c r="C614" s="71"/>
      <c r="D614" s="106"/>
      <c r="E614" s="106"/>
      <c r="F614" s="71"/>
      <c r="G614" s="71"/>
      <c r="H614" s="71"/>
      <c r="I614" s="71"/>
      <c r="J614" s="106"/>
      <c r="K614" s="106"/>
      <c r="L614" s="106"/>
      <c r="M614" s="106"/>
      <c r="N614" s="106"/>
      <c r="O614" s="106"/>
      <c r="P614" s="106"/>
      <c r="Q614" s="106"/>
      <c r="R614" s="106"/>
      <c r="S614" s="106"/>
      <c r="T614" s="106"/>
      <c r="U614" s="106"/>
      <c r="V614" s="106"/>
      <c r="W614" s="106"/>
      <c r="X614" s="71"/>
      <c r="Y614" s="71"/>
    </row>
    <row r="615" spans="1:25">
      <c r="A615" s="71"/>
      <c r="B615" s="71"/>
      <c r="C615" s="71"/>
      <c r="D615" s="106"/>
      <c r="E615" s="106"/>
      <c r="F615" s="71"/>
      <c r="G615" s="71"/>
      <c r="H615" s="71"/>
      <c r="I615" s="71"/>
      <c r="J615" s="106"/>
      <c r="K615" s="106"/>
      <c r="L615" s="106"/>
      <c r="M615" s="106"/>
      <c r="N615" s="106"/>
      <c r="O615" s="106"/>
      <c r="P615" s="106"/>
      <c r="Q615" s="106"/>
      <c r="R615" s="106"/>
      <c r="S615" s="106"/>
      <c r="T615" s="106"/>
      <c r="U615" s="106"/>
      <c r="V615" s="106"/>
      <c r="W615" s="106"/>
      <c r="X615" s="71"/>
      <c r="Y615" s="71"/>
    </row>
    <row r="616" spans="1:25">
      <c r="A616" s="71"/>
      <c r="B616" s="71"/>
      <c r="C616" s="71"/>
      <c r="D616" s="106"/>
      <c r="E616" s="106"/>
      <c r="F616" s="71"/>
      <c r="G616" s="71"/>
      <c r="H616" s="71"/>
      <c r="I616" s="71"/>
      <c r="J616" s="106"/>
      <c r="K616" s="106"/>
      <c r="L616" s="106"/>
      <c r="M616" s="106"/>
      <c r="N616" s="106"/>
      <c r="O616" s="106"/>
      <c r="P616" s="106"/>
      <c r="Q616" s="106"/>
      <c r="R616" s="106"/>
      <c r="S616" s="106"/>
      <c r="T616" s="106"/>
      <c r="U616" s="106"/>
      <c r="V616" s="106"/>
      <c r="W616" s="106"/>
      <c r="X616" s="71"/>
      <c r="Y616" s="71"/>
    </row>
    <row r="617" spans="1:25">
      <c r="A617" s="71"/>
      <c r="B617" s="71"/>
      <c r="C617" s="71"/>
      <c r="D617" s="106"/>
      <c r="E617" s="106"/>
      <c r="F617" s="71"/>
      <c r="G617" s="71"/>
      <c r="H617" s="71"/>
      <c r="I617" s="71"/>
      <c r="J617" s="106"/>
      <c r="K617" s="106"/>
      <c r="L617" s="106"/>
      <c r="M617" s="106"/>
      <c r="N617" s="106"/>
      <c r="O617" s="106"/>
      <c r="P617" s="106"/>
      <c r="Q617" s="106"/>
      <c r="R617" s="106"/>
      <c r="S617" s="106"/>
      <c r="T617" s="106"/>
      <c r="U617" s="106"/>
      <c r="V617" s="106"/>
      <c r="W617" s="106"/>
      <c r="X617" s="71"/>
      <c r="Y617" s="71"/>
    </row>
    <row r="618" spans="1:25">
      <c r="A618" s="71"/>
      <c r="B618" s="71"/>
      <c r="C618" s="71"/>
      <c r="D618" s="106"/>
      <c r="E618" s="106"/>
      <c r="F618" s="71"/>
      <c r="G618" s="71"/>
      <c r="H618" s="71"/>
      <c r="I618" s="71"/>
      <c r="J618" s="106"/>
      <c r="K618" s="106"/>
      <c r="L618" s="106"/>
      <c r="M618" s="106"/>
      <c r="N618" s="106"/>
      <c r="O618" s="106"/>
      <c r="P618" s="106"/>
      <c r="Q618" s="106"/>
      <c r="R618" s="106"/>
      <c r="S618" s="106"/>
      <c r="T618" s="106"/>
      <c r="U618" s="106"/>
      <c r="V618" s="106"/>
      <c r="W618" s="106"/>
      <c r="X618" s="71"/>
      <c r="Y618" s="71"/>
    </row>
    <row r="619" spans="1:25">
      <c r="A619" s="71"/>
      <c r="B619" s="71"/>
      <c r="C619" s="71"/>
      <c r="D619" s="106"/>
      <c r="E619" s="106"/>
      <c r="F619" s="71"/>
      <c r="G619" s="71"/>
      <c r="H619" s="71"/>
      <c r="I619" s="71"/>
      <c r="J619" s="106"/>
      <c r="K619" s="106"/>
      <c r="L619" s="106"/>
      <c r="M619" s="106"/>
      <c r="N619" s="106"/>
      <c r="O619" s="106"/>
      <c r="P619" s="106"/>
      <c r="Q619" s="106"/>
      <c r="R619" s="106"/>
      <c r="S619" s="106"/>
      <c r="T619" s="106"/>
      <c r="U619" s="106"/>
      <c r="V619" s="106"/>
      <c r="W619" s="106"/>
      <c r="X619" s="71"/>
      <c r="Y619" s="71"/>
    </row>
    <row r="620" spans="1:25">
      <c r="A620" s="71"/>
      <c r="B620" s="71"/>
      <c r="C620" s="71"/>
      <c r="D620" s="106"/>
      <c r="E620" s="106"/>
      <c r="F620" s="71"/>
      <c r="G620" s="71"/>
      <c r="H620" s="71"/>
      <c r="I620" s="71"/>
      <c r="J620" s="106"/>
      <c r="K620" s="106"/>
      <c r="L620" s="106"/>
      <c r="M620" s="106"/>
      <c r="N620" s="106"/>
      <c r="O620" s="106"/>
      <c r="P620" s="106"/>
      <c r="Q620" s="106"/>
      <c r="R620" s="106"/>
      <c r="S620" s="106"/>
      <c r="T620" s="106"/>
      <c r="U620" s="106"/>
      <c r="V620" s="106"/>
      <c r="W620" s="106"/>
      <c r="X620" s="71"/>
      <c r="Y620" s="71"/>
    </row>
    <row r="621" spans="1:25">
      <c r="A621" s="71"/>
      <c r="B621" s="71"/>
      <c r="C621" s="71"/>
      <c r="D621" s="106"/>
      <c r="E621" s="106"/>
      <c r="F621" s="71"/>
      <c r="G621" s="71"/>
      <c r="H621" s="71"/>
      <c r="I621" s="71"/>
      <c r="J621" s="106"/>
      <c r="K621" s="106"/>
      <c r="L621" s="106"/>
      <c r="M621" s="106"/>
      <c r="N621" s="106"/>
      <c r="O621" s="106"/>
      <c r="P621" s="106"/>
      <c r="Q621" s="106"/>
      <c r="R621" s="106"/>
      <c r="S621" s="106"/>
      <c r="T621" s="106"/>
      <c r="U621" s="106"/>
      <c r="V621" s="106"/>
      <c r="W621" s="106"/>
      <c r="X621" s="71"/>
      <c r="Y621" s="71"/>
    </row>
    <row r="622" spans="1:25">
      <c r="A622" s="71"/>
      <c r="B622" s="71"/>
      <c r="C622" s="71"/>
      <c r="D622" s="106"/>
      <c r="E622" s="106"/>
      <c r="F622" s="71"/>
      <c r="G622" s="71"/>
      <c r="H622" s="71"/>
      <c r="I622" s="71"/>
      <c r="J622" s="106"/>
      <c r="K622" s="106"/>
      <c r="L622" s="106"/>
      <c r="M622" s="106"/>
      <c r="N622" s="106"/>
      <c r="O622" s="106"/>
      <c r="P622" s="106"/>
      <c r="Q622" s="106"/>
      <c r="R622" s="106"/>
      <c r="S622" s="106"/>
      <c r="T622" s="106"/>
      <c r="U622" s="106"/>
      <c r="V622" s="106"/>
      <c r="W622" s="106"/>
      <c r="X622" s="71"/>
      <c r="Y622" s="71"/>
    </row>
    <row r="623" spans="1:25">
      <c r="A623" s="71"/>
      <c r="B623" s="71"/>
      <c r="C623" s="71"/>
      <c r="D623" s="106"/>
      <c r="E623" s="106"/>
      <c r="F623" s="71"/>
      <c r="G623" s="71"/>
      <c r="H623" s="71"/>
      <c r="I623" s="71"/>
      <c r="J623" s="106"/>
      <c r="K623" s="106"/>
      <c r="L623" s="106"/>
      <c r="M623" s="106"/>
      <c r="N623" s="106"/>
      <c r="O623" s="106"/>
      <c r="P623" s="106"/>
      <c r="Q623" s="106"/>
      <c r="R623" s="106"/>
      <c r="S623" s="106"/>
      <c r="T623" s="106"/>
      <c r="U623" s="106"/>
      <c r="V623" s="106"/>
      <c r="W623" s="106"/>
      <c r="X623" s="71"/>
      <c r="Y623" s="71"/>
    </row>
    <row r="624" spans="1:25">
      <c r="A624" s="71"/>
      <c r="B624" s="71"/>
      <c r="C624" s="71"/>
      <c r="D624" s="106"/>
      <c r="E624" s="106"/>
      <c r="F624" s="71"/>
      <c r="G624" s="71"/>
      <c r="H624" s="71"/>
      <c r="I624" s="71"/>
      <c r="J624" s="106"/>
      <c r="K624" s="106"/>
      <c r="L624" s="106"/>
      <c r="M624" s="106"/>
      <c r="N624" s="106"/>
      <c r="O624" s="106"/>
      <c r="P624" s="106"/>
      <c r="Q624" s="106"/>
      <c r="R624" s="106"/>
      <c r="S624" s="106"/>
      <c r="T624" s="106"/>
      <c r="U624" s="106"/>
      <c r="V624" s="106"/>
      <c r="W624" s="106"/>
      <c r="X624" s="71"/>
      <c r="Y624" s="71"/>
    </row>
    <row r="625" spans="1:25">
      <c r="A625" s="71"/>
      <c r="B625" s="71"/>
      <c r="C625" s="71"/>
      <c r="D625" s="106"/>
      <c r="E625" s="106"/>
      <c r="F625" s="71"/>
      <c r="G625" s="71"/>
      <c r="H625" s="71"/>
      <c r="I625" s="71"/>
      <c r="J625" s="106"/>
      <c r="K625" s="106"/>
      <c r="L625" s="106"/>
      <c r="M625" s="106"/>
      <c r="N625" s="106"/>
      <c r="O625" s="106"/>
      <c r="P625" s="106"/>
      <c r="Q625" s="106"/>
      <c r="R625" s="106"/>
      <c r="S625" s="106"/>
      <c r="T625" s="106"/>
      <c r="U625" s="106"/>
      <c r="V625" s="106"/>
      <c r="W625" s="106"/>
      <c r="X625" s="71"/>
      <c r="Y625" s="71"/>
    </row>
    <row r="626" spans="1:25">
      <c r="A626" s="71"/>
      <c r="B626" s="71"/>
      <c r="C626" s="71"/>
      <c r="D626" s="106"/>
      <c r="E626" s="106"/>
      <c r="F626" s="71"/>
      <c r="G626" s="71"/>
      <c r="H626" s="71"/>
      <c r="I626" s="71"/>
      <c r="J626" s="106"/>
      <c r="K626" s="106"/>
      <c r="L626" s="106"/>
      <c r="M626" s="106"/>
      <c r="N626" s="106"/>
      <c r="O626" s="106"/>
      <c r="P626" s="106"/>
      <c r="Q626" s="106"/>
      <c r="R626" s="106"/>
      <c r="S626" s="106"/>
      <c r="T626" s="106"/>
      <c r="U626" s="106"/>
      <c r="V626" s="106"/>
      <c r="W626" s="106"/>
      <c r="X626" s="71"/>
      <c r="Y626" s="71"/>
    </row>
    <row r="627" spans="1:25">
      <c r="A627" s="71"/>
      <c r="B627" s="71"/>
      <c r="C627" s="71"/>
      <c r="D627" s="106"/>
      <c r="E627" s="106"/>
      <c r="F627" s="71"/>
      <c r="G627" s="71"/>
      <c r="H627" s="71"/>
      <c r="I627" s="71"/>
      <c r="J627" s="106"/>
      <c r="K627" s="106"/>
      <c r="L627" s="106"/>
      <c r="M627" s="106"/>
      <c r="N627" s="106"/>
      <c r="O627" s="106"/>
      <c r="P627" s="106"/>
      <c r="Q627" s="106"/>
      <c r="R627" s="106"/>
      <c r="S627" s="106"/>
      <c r="T627" s="106"/>
      <c r="U627" s="106"/>
      <c r="V627" s="106"/>
      <c r="W627" s="106"/>
      <c r="X627" s="71"/>
      <c r="Y627" s="71"/>
    </row>
    <row r="628" spans="1:25">
      <c r="A628" s="71"/>
      <c r="B628" s="71"/>
      <c r="C628" s="71"/>
      <c r="D628" s="106"/>
      <c r="E628" s="106"/>
      <c r="F628" s="71"/>
      <c r="G628" s="71"/>
      <c r="H628" s="71"/>
      <c r="I628" s="71"/>
      <c r="J628" s="106"/>
      <c r="K628" s="106"/>
      <c r="L628" s="106"/>
      <c r="M628" s="106"/>
      <c r="N628" s="106"/>
      <c r="O628" s="106"/>
      <c r="P628" s="106"/>
      <c r="Q628" s="106"/>
      <c r="R628" s="106"/>
      <c r="S628" s="106"/>
      <c r="T628" s="106"/>
      <c r="U628" s="106"/>
      <c r="V628" s="106"/>
      <c r="W628" s="106"/>
      <c r="X628" s="71"/>
      <c r="Y628" s="71"/>
    </row>
    <row r="629" spans="1:25">
      <c r="A629" s="71"/>
      <c r="B629" s="71"/>
      <c r="C629" s="71"/>
      <c r="D629" s="106"/>
      <c r="E629" s="106"/>
      <c r="F629" s="71"/>
      <c r="G629" s="71"/>
      <c r="H629" s="71"/>
      <c r="I629" s="71"/>
      <c r="J629" s="106"/>
      <c r="K629" s="106"/>
      <c r="L629" s="106"/>
      <c r="M629" s="106"/>
      <c r="N629" s="106"/>
      <c r="O629" s="106"/>
      <c r="P629" s="106"/>
      <c r="Q629" s="106"/>
      <c r="R629" s="106"/>
      <c r="S629" s="106"/>
      <c r="T629" s="106"/>
      <c r="U629" s="106"/>
      <c r="V629" s="106"/>
      <c r="W629" s="106"/>
      <c r="X629" s="71"/>
      <c r="Y629" s="71"/>
    </row>
    <row r="630" spans="1:25">
      <c r="A630" s="71"/>
      <c r="B630" s="71"/>
      <c r="C630" s="71"/>
      <c r="D630" s="106"/>
      <c r="E630" s="106"/>
      <c r="F630" s="71"/>
      <c r="G630" s="71"/>
      <c r="H630" s="71"/>
      <c r="I630" s="71"/>
      <c r="J630" s="106"/>
      <c r="K630" s="106"/>
      <c r="L630" s="106"/>
      <c r="M630" s="106"/>
      <c r="N630" s="106"/>
      <c r="O630" s="106"/>
      <c r="P630" s="106"/>
      <c r="Q630" s="106"/>
      <c r="R630" s="106"/>
      <c r="S630" s="106"/>
      <c r="T630" s="106"/>
      <c r="U630" s="106"/>
      <c r="V630" s="106"/>
      <c r="W630" s="106"/>
      <c r="X630" s="71"/>
      <c r="Y630" s="71"/>
    </row>
    <row r="631" spans="1:25">
      <c r="A631" s="71"/>
      <c r="B631" s="71"/>
      <c r="C631" s="71"/>
      <c r="D631" s="106"/>
      <c r="E631" s="106"/>
      <c r="F631" s="71"/>
      <c r="G631" s="71"/>
      <c r="H631" s="71"/>
      <c r="I631" s="71"/>
      <c r="J631" s="106"/>
      <c r="K631" s="106"/>
      <c r="L631" s="106"/>
      <c r="M631" s="106"/>
      <c r="N631" s="106"/>
      <c r="O631" s="106"/>
      <c r="P631" s="106"/>
      <c r="Q631" s="106"/>
      <c r="R631" s="106"/>
      <c r="S631" s="106"/>
      <c r="T631" s="106"/>
      <c r="U631" s="106"/>
      <c r="V631" s="106"/>
      <c r="W631" s="106"/>
      <c r="X631" s="71"/>
      <c r="Y631" s="71"/>
    </row>
    <row r="632" spans="1:25">
      <c r="A632" s="71"/>
      <c r="B632" s="71"/>
      <c r="C632" s="71"/>
      <c r="D632" s="106"/>
      <c r="E632" s="106"/>
      <c r="F632" s="71"/>
      <c r="G632" s="71"/>
      <c r="H632" s="71"/>
      <c r="I632" s="71"/>
      <c r="J632" s="106"/>
      <c r="K632" s="106"/>
      <c r="L632" s="106"/>
      <c r="M632" s="106"/>
      <c r="N632" s="106"/>
      <c r="O632" s="106"/>
      <c r="P632" s="106"/>
      <c r="Q632" s="106"/>
      <c r="R632" s="106"/>
      <c r="S632" s="106"/>
      <c r="T632" s="106"/>
      <c r="U632" s="106"/>
      <c r="V632" s="106"/>
      <c r="W632" s="106"/>
      <c r="X632" s="71"/>
      <c r="Y632" s="71"/>
    </row>
    <row r="633" spans="1:25">
      <c r="A633" s="71"/>
      <c r="B633" s="71"/>
      <c r="C633" s="71"/>
      <c r="D633" s="106"/>
      <c r="E633" s="106"/>
      <c r="F633" s="71"/>
      <c r="G633" s="71"/>
      <c r="H633" s="71"/>
      <c r="I633" s="71"/>
      <c r="J633" s="106"/>
      <c r="K633" s="106"/>
      <c r="L633" s="106"/>
      <c r="M633" s="106"/>
      <c r="N633" s="106"/>
      <c r="O633" s="106"/>
      <c r="P633" s="106"/>
      <c r="Q633" s="106"/>
      <c r="R633" s="106"/>
      <c r="S633" s="106"/>
      <c r="T633" s="106"/>
      <c r="U633" s="106"/>
      <c r="V633" s="106"/>
      <c r="W633" s="106"/>
      <c r="X633" s="71"/>
      <c r="Y633" s="71"/>
    </row>
    <row r="634" spans="1:25">
      <c r="A634" s="71"/>
      <c r="B634" s="71"/>
      <c r="C634" s="71"/>
      <c r="D634" s="106"/>
      <c r="E634" s="106"/>
      <c r="F634" s="71"/>
      <c r="G634" s="71"/>
      <c r="H634" s="71"/>
      <c r="I634" s="71"/>
      <c r="J634" s="106"/>
      <c r="K634" s="106"/>
      <c r="L634" s="106"/>
      <c r="M634" s="106"/>
      <c r="N634" s="106"/>
      <c r="O634" s="106"/>
      <c r="P634" s="106"/>
      <c r="Q634" s="106"/>
      <c r="R634" s="106"/>
      <c r="S634" s="106"/>
      <c r="T634" s="106"/>
      <c r="U634" s="106"/>
      <c r="V634" s="106"/>
      <c r="W634" s="106"/>
      <c r="X634" s="71"/>
      <c r="Y634" s="71"/>
    </row>
    <row r="635" spans="1:25">
      <c r="A635" s="71"/>
      <c r="B635" s="71"/>
      <c r="C635" s="71"/>
      <c r="D635" s="106"/>
      <c r="E635" s="106"/>
      <c r="F635" s="71"/>
      <c r="G635" s="71"/>
      <c r="H635" s="71"/>
      <c r="I635" s="71"/>
      <c r="J635" s="106"/>
      <c r="K635" s="106"/>
      <c r="L635" s="106"/>
      <c r="M635" s="106"/>
      <c r="N635" s="106"/>
      <c r="O635" s="106"/>
      <c r="P635" s="106"/>
      <c r="Q635" s="106"/>
      <c r="R635" s="106"/>
      <c r="S635" s="106"/>
      <c r="T635" s="106"/>
      <c r="U635" s="106"/>
      <c r="V635" s="106"/>
      <c r="W635" s="106"/>
      <c r="X635" s="71"/>
      <c r="Y635" s="71"/>
    </row>
    <row r="636" spans="1:25">
      <c r="A636" s="71"/>
      <c r="B636" s="71"/>
      <c r="C636" s="71"/>
      <c r="D636" s="106"/>
      <c r="E636" s="106"/>
      <c r="F636" s="71"/>
      <c r="G636" s="71"/>
      <c r="H636" s="71"/>
      <c r="I636" s="71"/>
      <c r="J636" s="106"/>
      <c r="K636" s="106"/>
      <c r="L636" s="106"/>
      <c r="M636" s="106"/>
      <c r="N636" s="106"/>
      <c r="O636" s="106"/>
      <c r="P636" s="106"/>
      <c r="Q636" s="106"/>
      <c r="R636" s="106"/>
      <c r="S636" s="106"/>
      <c r="T636" s="106"/>
      <c r="U636" s="106"/>
      <c r="V636" s="106"/>
      <c r="W636" s="106"/>
      <c r="X636" s="71"/>
      <c r="Y636" s="71"/>
    </row>
    <row r="637" spans="1:25">
      <c r="A637" s="71"/>
      <c r="B637" s="71"/>
      <c r="C637" s="71"/>
      <c r="D637" s="106"/>
      <c r="E637" s="106"/>
      <c r="F637" s="71"/>
      <c r="G637" s="71"/>
      <c r="H637" s="71"/>
      <c r="I637" s="71"/>
      <c r="J637" s="106"/>
      <c r="K637" s="106"/>
      <c r="L637" s="106"/>
      <c r="M637" s="106"/>
      <c r="N637" s="106"/>
      <c r="O637" s="106"/>
      <c r="P637" s="106"/>
      <c r="Q637" s="106"/>
      <c r="R637" s="106"/>
      <c r="S637" s="106"/>
      <c r="T637" s="106"/>
      <c r="U637" s="106"/>
      <c r="V637" s="106"/>
      <c r="W637" s="106"/>
      <c r="X637" s="71"/>
      <c r="Y637" s="71"/>
    </row>
    <row r="638" spans="1:25">
      <c r="A638" s="71"/>
      <c r="B638" s="71"/>
      <c r="C638" s="71"/>
      <c r="D638" s="106"/>
      <c r="E638" s="106"/>
      <c r="F638" s="71"/>
      <c r="G638" s="71"/>
      <c r="H638" s="71"/>
      <c r="I638" s="71"/>
      <c r="J638" s="106"/>
      <c r="K638" s="106"/>
      <c r="L638" s="106"/>
      <c r="M638" s="106"/>
      <c r="N638" s="106"/>
      <c r="O638" s="106"/>
      <c r="P638" s="106"/>
      <c r="Q638" s="106"/>
      <c r="R638" s="106"/>
      <c r="S638" s="106"/>
      <c r="T638" s="106"/>
      <c r="U638" s="106"/>
      <c r="V638" s="106"/>
      <c r="W638" s="106"/>
      <c r="X638" s="71"/>
      <c r="Y638" s="71"/>
    </row>
    <row r="639" spans="1:25">
      <c r="A639" s="71"/>
      <c r="B639" s="71"/>
      <c r="C639" s="71"/>
      <c r="D639" s="106"/>
      <c r="E639" s="106"/>
      <c r="F639" s="71"/>
      <c r="G639" s="71"/>
      <c r="H639" s="71"/>
      <c r="I639" s="71"/>
      <c r="J639" s="106"/>
      <c r="K639" s="106"/>
      <c r="L639" s="106"/>
      <c r="M639" s="106"/>
      <c r="N639" s="106"/>
      <c r="O639" s="106"/>
      <c r="P639" s="106"/>
      <c r="Q639" s="106"/>
      <c r="R639" s="106"/>
      <c r="S639" s="106"/>
      <c r="T639" s="106"/>
      <c r="U639" s="106"/>
      <c r="V639" s="106"/>
      <c r="W639" s="106"/>
      <c r="X639" s="71"/>
      <c r="Y639" s="71"/>
    </row>
    <row r="640" spans="1:25">
      <c r="A640" s="71"/>
      <c r="B640" s="71"/>
      <c r="C640" s="71"/>
      <c r="D640" s="106"/>
      <c r="E640" s="106"/>
      <c r="F640" s="71"/>
      <c r="G640" s="71"/>
      <c r="H640" s="71"/>
      <c r="I640" s="71"/>
      <c r="J640" s="106"/>
      <c r="K640" s="106"/>
      <c r="L640" s="106"/>
      <c r="M640" s="106"/>
      <c r="N640" s="106"/>
      <c r="O640" s="106"/>
      <c r="P640" s="106"/>
      <c r="Q640" s="106"/>
      <c r="R640" s="106"/>
      <c r="S640" s="106"/>
      <c r="T640" s="106"/>
      <c r="U640" s="106"/>
      <c r="V640" s="106"/>
      <c r="W640" s="106"/>
      <c r="X640" s="71"/>
      <c r="Y640" s="71"/>
    </row>
    <row r="641" spans="1:25">
      <c r="A641" s="71"/>
      <c r="B641" s="71"/>
      <c r="C641" s="71"/>
      <c r="D641" s="106"/>
      <c r="E641" s="106"/>
      <c r="F641" s="71"/>
      <c r="G641" s="71"/>
      <c r="H641" s="71"/>
      <c r="I641" s="71"/>
      <c r="J641" s="106"/>
      <c r="K641" s="106"/>
      <c r="L641" s="106"/>
      <c r="M641" s="106"/>
      <c r="N641" s="106"/>
      <c r="O641" s="106"/>
      <c r="P641" s="106"/>
      <c r="Q641" s="106"/>
      <c r="R641" s="106"/>
      <c r="S641" s="106"/>
      <c r="T641" s="106"/>
      <c r="U641" s="106"/>
      <c r="V641" s="106"/>
      <c r="W641" s="106"/>
      <c r="X641" s="71"/>
      <c r="Y641" s="71"/>
    </row>
    <row r="642" spans="1:25">
      <c r="A642" s="71"/>
      <c r="B642" s="71"/>
      <c r="C642" s="71"/>
      <c r="D642" s="106"/>
      <c r="E642" s="106"/>
      <c r="F642" s="71"/>
      <c r="G642" s="71"/>
      <c r="H642" s="71"/>
      <c r="I642" s="71"/>
      <c r="J642" s="106"/>
      <c r="K642" s="106"/>
      <c r="L642" s="106"/>
      <c r="M642" s="106"/>
      <c r="N642" s="106"/>
      <c r="O642" s="106"/>
      <c r="P642" s="106"/>
      <c r="Q642" s="106"/>
      <c r="R642" s="106"/>
      <c r="S642" s="106"/>
      <c r="T642" s="106"/>
      <c r="U642" s="106"/>
      <c r="V642" s="106"/>
      <c r="W642" s="106"/>
      <c r="X642" s="71"/>
      <c r="Y642" s="71"/>
    </row>
    <row r="643" spans="1:25">
      <c r="A643" s="71"/>
      <c r="B643" s="71"/>
      <c r="C643" s="71"/>
      <c r="D643" s="106"/>
      <c r="E643" s="106"/>
      <c r="F643" s="71"/>
      <c r="G643" s="71"/>
      <c r="H643" s="71"/>
      <c r="I643" s="71"/>
      <c r="J643" s="106"/>
      <c r="K643" s="106"/>
      <c r="L643" s="106"/>
      <c r="M643" s="106"/>
      <c r="N643" s="106"/>
      <c r="O643" s="106"/>
      <c r="P643" s="106"/>
      <c r="Q643" s="106"/>
      <c r="R643" s="106"/>
      <c r="S643" s="106"/>
      <c r="T643" s="106"/>
      <c r="U643" s="106"/>
      <c r="V643" s="106"/>
      <c r="W643" s="106"/>
      <c r="X643" s="71"/>
      <c r="Y643" s="71"/>
    </row>
    <row r="644" spans="1:25">
      <c r="A644" s="71"/>
      <c r="B644" s="71"/>
      <c r="C644" s="71"/>
      <c r="D644" s="106"/>
      <c r="E644" s="106"/>
      <c r="F644" s="71"/>
      <c r="G644" s="71"/>
      <c r="H644" s="71"/>
      <c r="I644" s="71"/>
      <c r="J644" s="106"/>
      <c r="K644" s="106"/>
      <c r="L644" s="106"/>
      <c r="M644" s="106"/>
      <c r="N644" s="106"/>
      <c r="O644" s="106"/>
      <c r="P644" s="106"/>
      <c r="Q644" s="106"/>
      <c r="R644" s="106"/>
      <c r="S644" s="106"/>
      <c r="T644" s="106"/>
      <c r="U644" s="106"/>
      <c r="V644" s="106"/>
      <c r="W644" s="106"/>
      <c r="X644" s="71"/>
      <c r="Y644" s="71"/>
    </row>
    <row r="645" spans="1:25">
      <c r="A645" s="71"/>
      <c r="B645" s="71"/>
      <c r="C645" s="71"/>
      <c r="D645" s="106"/>
      <c r="E645" s="106"/>
      <c r="F645" s="71"/>
      <c r="G645" s="71"/>
      <c r="H645" s="71"/>
      <c r="I645" s="71"/>
      <c r="J645" s="106"/>
      <c r="K645" s="106"/>
      <c r="L645" s="106"/>
      <c r="M645" s="106"/>
      <c r="N645" s="106"/>
      <c r="O645" s="106"/>
      <c r="P645" s="106"/>
      <c r="Q645" s="106"/>
      <c r="R645" s="106"/>
      <c r="S645" s="106"/>
      <c r="T645" s="106"/>
      <c r="U645" s="106"/>
      <c r="V645" s="106"/>
      <c r="W645" s="106"/>
      <c r="X645" s="71"/>
      <c r="Y645" s="71"/>
    </row>
    <row r="646" spans="1:25">
      <c r="A646" s="71"/>
      <c r="B646" s="71"/>
      <c r="C646" s="71"/>
      <c r="D646" s="106"/>
      <c r="E646" s="106"/>
      <c r="F646" s="71"/>
      <c r="G646" s="71"/>
      <c r="H646" s="71"/>
      <c r="I646" s="71"/>
      <c r="J646" s="106"/>
      <c r="K646" s="106"/>
      <c r="L646" s="106"/>
      <c r="M646" s="106"/>
      <c r="N646" s="106"/>
      <c r="O646" s="106"/>
      <c r="P646" s="106"/>
      <c r="Q646" s="106"/>
      <c r="R646" s="106"/>
      <c r="S646" s="106"/>
      <c r="T646" s="106"/>
      <c r="U646" s="106"/>
      <c r="V646" s="106"/>
      <c r="W646" s="106"/>
      <c r="X646" s="71"/>
      <c r="Y646" s="71"/>
    </row>
    <row r="647" spans="1:25">
      <c r="A647" s="71"/>
      <c r="B647" s="71"/>
      <c r="C647" s="71"/>
      <c r="D647" s="106"/>
      <c r="E647" s="106"/>
      <c r="F647" s="71"/>
      <c r="G647" s="71"/>
      <c r="H647" s="71"/>
      <c r="I647" s="71"/>
      <c r="J647" s="106"/>
      <c r="K647" s="106"/>
      <c r="L647" s="106"/>
      <c r="M647" s="106"/>
      <c r="N647" s="106"/>
      <c r="O647" s="106"/>
      <c r="P647" s="106"/>
      <c r="Q647" s="106"/>
      <c r="R647" s="106"/>
      <c r="S647" s="106"/>
      <c r="T647" s="106"/>
      <c r="U647" s="106"/>
      <c r="V647" s="106"/>
      <c r="W647" s="106"/>
      <c r="X647" s="71"/>
      <c r="Y647" s="71"/>
    </row>
    <row r="648" spans="1:25">
      <c r="A648" s="71"/>
      <c r="B648" s="71"/>
      <c r="C648" s="71"/>
      <c r="D648" s="106"/>
      <c r="E648" s="106"/>
      <c r="F648" s="71"/>
      <c r="G648" s="71"/>
      <c r="H648" s="71"/>
      <c r="I648" s="71"/>
      <c r="J648" s="106"/>
      <c r="K648" s="106"/>
      <c r="L648" s="106"/>
      <c r="M648" s="106"/>
      <c r="N648" s="106"/>
      <c r="O648" s="106"/>
      <c r="P648" s="106"/>
      <c r="Q648" s="106"/>
      <c r="R648" s="106"/>
      <c r="S648" s="106"/>
      <c r="T648" s="106"/>
      <c r="U648" s="106"/>
      <c r="V648" s="106"/>
      <c r="W648" s="106"/>
      <c r="X648" s="71"/>
      <c r="Y648" s="71"/>
    </row>
    <row r="649" spans="1:25">
      <c r="A649" s="71"/>
      <c r="B649" s="71"/>
      <c r="C649" s="71"/>
      <c r="D649" s="106"/>
      <c r="E649" s="106"/>
      <c r="F649" s="71"/>
      <c r="G649" s="71"/>
      <c r="H649" s="71"/>
      <c r="I649" s="71"/>
      <c r="J649" s="106"/>
      <c r="K649" s="106"/>
      <c r="L649" s="106"/>
      <c r="M649" s="106"/>
      <c r="N649" s="106"/>
      <c r="O649" s="106"/>
      <c r="P649" s="106"/>
      <c r="Q649" s="106"/>
      <c r="R649" s="106"/>
      <c r="S649" s="106"/>
      <c r="T649" s="106"/>
      <c r="U649" s="106"/>
      <c r="V649" s="106"/>
      <c r="W649" s="106"/>
      <c r="X649" s="71"/>
      <c r="Y649" s="71"/>
    </row>
    <row r="650" spans="1:25">
      <c r="A650" s="71"/>
      <c r="B650" s="71"/>
      <c r="C650" s="71"/>
      <c r="D650" s="106"/>
      <c r="E650" s="106"/>
      <c r="F650" s="71"/>
      <c r="G650" s="71"/>
      <c r="H650" s="71"/>
      <c r="I650" s="71"/>
      <c r="J650" s="106"/>
      <c r="K650" s="106"/>
      <c r="L650" s="106"/>
      <c r="M650" s="106"/>
      <c r="N650" s="106"/>
      <c r="O650" s="106"/>
      <c r="P650" s="106"/>
      <c r="Q650" s="106"/>
      <c r="R650" s="106"/>
      <c r="S650" s="106"/>
      <c r="T650" s="106"/>
      <c r="U650" s="106"/>
      <c r="V650" s="106"/>
      <c r="W650" s="106"/>
      <c r="X650" s="71"/>
      <c r="Y650" s="71"/>
    </row>
    <row r="651" spans="1:25">
      <c r="A651" s="71"/>
      <c r="B651" s="71"/>
      <c r="C651" s="71"/>
      <c r="D651" s="106"/>
      <c r="E651" s="106"/>
      <c r="F651" s="71"/>
      <c r="G651" s="71"/>
      <c r="H651" s="71"/>
      <c r="I651" s="71"/>
      <c r="J651" s="106"/>
      <c r="K651" s="106"/>
      <c r="L651" s="106"/>
      <c r="M651" s="106"/>
      <c r="N651" s="106"/>
      <c r="O651" s="106"/>
      <c r="P651" s="106"/>
      <c r="Q651" s="106"/>
      <c r="R651" s="106"/>
      <c r="S651" s="106"/>
      <c r="T651" s="106"/>
      <c r="U651" s="106"/>
      <c r="V651" s="106"/>
      <c r="W651" s="106"/>
      <c r="X651" s="71"/>
      <c r="Y651" s="71"/>
    </row>
    <row r="652" spans="1:25">
      <c r="A652" s="71"/>
      <c r="B652" s="71"/>
      <c r="C652" s="71"/>
      <c r="D652" s="106"/>
      <c r="E652" s="106"/>
      <c r="F652" s="71"/>
      <c r="G652" s="71"/>
      <c r="H652" s="71"/>
      <c r="I652" s="71"/>
      <c r="J652" s="106"/>
      <c r="K652" s="106"/>
      <c r="L652" s="106"/>
      <c r="M652" s="106"/>
      <c r="N652" s="106"/>
      <c r="O652" s="106"/>
      <c r="P652" s="106"/>
      <c r="Q652" s="106"/>
      <c r="R652" s="106"/>
      <c r="S652" s="106"/>
      <c r="T652" s="106"/>
      <c r="U652" s="106"/>
      <c r="V652" s="106"/>
      <c r="W652" s="106"/>
      <c r="X652" s="71"/>
      <c r="Y652" s="71"/>
    </row>
    <row r="653" spans="1:25">
      <c r="A653" s="71"/>
      <c r="B653" s="71"/>
      <c r="C653" s="71"/>
      <c r="D653" s="106"/>
      <c r="E653" s="106"/>
      <c r="F653" s="71"/>
      <c r="G653" s="71"/>
      <c r="H653" s="71"/>
      <c r="I653" s="71"/>
      <c r="J653" s="106"/>
      <c r="K653" s="106"/>
      <c r="L653" s="106"/>
      <c r="M653" s="106"/>
      <c r="N653" s="106"/>
      <c r="O653" s="106"/>
      <c r="P653" s="106"/>
      <c r="Q653" s="106"/>
      <c r="R653" s="106"/>
      <c r="S653" s="106"/>
      <c r="T653" s="106"/>
      <c r="U653" s="106"/>
      <c r="V653" s="106"/>
      <c r="W653" s="106"/>
      <c r="X653" s="71"/>
      <c r="Y653" s="71"/>
    </row>
    <row r="654" spans="1:25">
      <c r="A654" s="71"/>
      <c r="B654" s="71"/>
      <c r="C654" s="71"/>
      <c r="D654" s="106"/>
      <c r="E654" s="106"/>
      <c r="F654" s="71"/>
      <c r="G654" s="71"/>
      <c r="H654" s="71"/>
      <c r="I654" s="71"/>
      <c r="J654" s="106"/>
      <c r="K654" s="106"/>
      <c r="L654" s="106"/>
      <c r="M654" s="106"/>
      <c r="N654" s="106"/>
      <c r="O654" s="106"/>
      <c r="P654" s="106"/>
      <c r="Q654" s="106"/>
      <c r="R654" s="106"/>
      <c r="S654" s="106"/>
      <c r="T654" s="106"/>
      <c r="U654" s="106"/>
      <c r="V654" s="106"/>
      <c r="W654" s="106"/>
      <c r="X654" s="71"/>
      <c r="Y654" s="71"/>
    </row>
    <row r="655" spans="1:25">
      <c r="A655" s="71"/>
      <c r="B655" s="71"/>
      <c r="C655" s="71"/>
      <c r="D655" s="106"/>
      <c r="E655" s="106"/>
      <c r="F655" s="71"/>
      <c r="G655" s="71"/>
      <c r="H655" s="71"/>
      <c r="I655" s="71"/>
      <c r="J655" s="106"/>
      <c r="K655" s="106"/>
      <c r="L655" s="106"/>
      <c r="M655" s="106"/>
      <c r="N655" s="106"/>
      <c r="O655" s="106"/>
      <c r="P655" s="106"/>
      <c r="Q655" s="106"/>
      <c r="R655" s="106"/>
      <c r="S655" s="106"/>
      <c r="T655" s="106"/>
      <c r="U655" s="106"/>
      <c r="V655" s="106"/>
      <c r="W655" s="106"/>
      <c r="X655" s="71"/>
      <c r="Y655" s="71"/>
    </row>
    <row r="656" spans="1:25">
      <c r="A656" s="71"/>
      <c r="B656" s="71"/>
      <c r="C656" s="71"/>
      <c r="D656" s="106"/>
      <c r="E656" s="106"/>
      <c r="F656" s="71"/>
      <c r="G656" s="71"/>
      <c r="H656" s="71"/>
      <c r="I656" s="71"/>
      <c r="J656" s="106"/>
      <c r="K656" s="106"/>
      <c r="L656" s="106"/>
      <c r="M656" s="106"/>
      <c r="N656" s="106"/>
      <c r="O656" s="106"/>
      <c r="P656" s="106"/>
      <c r="Q656" s="106"/>
      <c r="R656" s="106"/>
      <c r="S656" s="106"/>
      <c r="T656" s="106"/>
      <c r="U656" s="106"/>
      <c r="V656" s="106"/>
      <c r="W656" s="106"/>
      <c r="X656" s="71"/>
      <c r="Y656" s="71"/>
    </row>
    <row r="657" spans="1:25">
      <c r="A657" s="71"/>
      <c r="B657" s="71"/>
      <c r="C657" s="71"/>
      <c r="D657" s="106"/>
      <c r="E657" s="106"/>
      <c r="F657" s="71"/>
      <c r="G657" s="71"/>
      <c r="H657" s="71"/>
      <c r="I657" s="71"/>
      <c r="J657" s="106"/>
      <c r="K657" s="106"/>
      <c r="L657" s="106"/>
      <c r="M657" s="106"/>
      <c r="N657" s="106"/>
      <c r="O657" s="106"/>
      <c r="P657" s="106"/>
      <c r="Q657" s="106"/>
      <c r="R657" s="106"/>
      <c r="S657" s="106"/>
      <c r="T657" s="106"/>
      <c r="U657" s="106"/>
      <c r="V657" s="106"/>
      <c r="W657" s="106"/>
      <c r="X657" s="71"/>
      <c r="Y657" s="71"/>
    </row>
    <row r="658" spans="1:25">
      <c r="A658" s="71"/>
      <c r="B658" s="71"/>
      <c r="C658" s="71"/>
      <c r="D658" s="106"/>
      <c r="E658" s="106"/>
      <c r="F658" s="71"/>
      <c r="G658" s="71"/>
      <c r="H658" s="71"/>
      <c r="I658" s="71"/>
      <c r="J658" s="106"/>
      <c r="K658" s="106"/>
      <c r="L658" s="106"/>
      <c r="M658" s="106"/>
      <c r="N658" s="106"/>
      <c r="O658" s="106"/>
      <c r="P658" s="106"/>
      <c r="Q658" s="106"/>
      <c r="R658" s="106"/>
      <c r="S658" s="106"/>
      <c r="T658" s="106"/>
      <c r="U658" s="106"/>
      <c r="V658" s="106"/>
      <c r="W658" s="106"/>
      <c r="X658" s="71"/>
      <c r="Y658" s="71"/>
    </row>
    <row r="659" spans="1:25">
      <c r="A659" s="71"/>
      <c r="B659" s="71"/>
      <c r="C659" s="71"/>
      <c r="D659" s="106"/>
      <c r="E659" s="106"/>
      <c r="F659" s="71"/>
      <c r="G659" s="71"/>
      <c r="H659" s="71"/>
      <c r="I659" s="71"/>
      <c r="J659" s="106"/>
      <c r="K659" s="106"/>
      <c r="L659" s="106"/>
      <c r="M659" s="106"/>
      <c r="N659" s="106"/>
      <c r="O659" s="106"/>
      <c r="P659" s="106"/>
      <c r="Q659" s="106"/>
      <c r="R659" s="106"/>
      <c r="S659" s="106"/>
      <c r="T659" s="106"/>
      <c r="U659" s="106"/>
      <c r="V659" s="106"/>
      <c r="W659" s="106"/>
      <c r="X659" s="71"/>
      <c r="Y659" s="71"/>
    </row>
    <row r="660" spans="1:25">
      <c r="A660" s="71"/>
      <c r="B660" s="71"/>
      <c r="C660" s="71"/>
      <c r="D660" s="106"/>
      <c r="E660" s="106"/>
      <c r="F660" s="71"/>
      <c r="G660" s="71"/>
      <c r="H660" s="71"/>
      <c r="I660" s="71"/>
      <c r="J660" s="106"/>
      <c r="K660" s="106"/>
      <c r="L660" s="106"/>
      <c r="M660" s="106"/>
      <c r="N660" s="106"/>
      <c r="O660" s="106"/>
      <c r="P660" s="106"/>
      <c r="Q660" s="106"/>
      <c r="R660" s="106"/>
      <c r="S660" s="106"/>
      <c r="T660" s="106"/>
      <c r="U660" s="106"/>
      <c r="V660" s="106"/>
      <c r="W660" s="106"/>
      <c r="X660" s="71"/>
      <c r="Y660" s="71"/>
    </row>
    <row r="661" spans="1:25">
      <c r="A661" s="71"/>
      <c r="B661" s="71"/>
      <c r="C661" s="71"/>
      <c r="D661" s="106"/>
      <c r="E661" s="106"/>
      <c r="F661" s="71"/>
      <c r="G661" s="71"/>
      <c r="H661" s="71"/>
      <c r="I661" s="71"/>
      <c r="J661" s="106"/>
      <c r="K661" s="106"/>
      <c r="L661" s="106"/>
      <c r="M661" s="106"/>
      <c r="N661" s="106"/>
      <c r="O661" s="106"/>
      <c r="P661" s="106"/>
      <c r="Q661" s="106"/>
      <c r="R661" s="106"/>
      <c r="S661" s="106"/>
      <c r="T661" s="106"/>
      <c r="U661" s="106"/>
      <c r="V661" s="106"/>
      <c r="W661" s="106"/>
      <c r="X661" s="71"/>
      <c r="Y661" s="71"/>
    </row>
    <row r="662" spans="1:25">
      <c r="A662" s="71"/>
      <c r="B662" s="71"/>
      <c r="C662" s="71"/>
      <c r="D662" s="106"/>
      <c r="E662" s="106"/>
      <c r="F662" s="71"/>
      <c r="G662" s="71"/>
      <c r="H662" s="71"/>
      <c r="I662" s="71"/>
      <c r="J662" s="106"/>
      <c r="K662" s="106"/>
      <c r="L662" s="106"/>
      <c r="M662" s="106"/>
      <c r="N662" s="106"/>
      <c r="O662" s="106"/>
      <c r="P662" s="106"/>
      <c r="Q662" s="106"/>
      <c r="R662" s="106"/>
      <c r="S662" s="106"/>
      <c r="T662" s="106"/>
      <c r="U662" s="106"/>
      <c r="V662" s="106"/>
      <c r="W662" s="106"/>
      <c r="X662" s="71"/>
      <c r="Y662" s="71"/>
    </row>
    <row r="663" spans="1:25">
      <c r="A663" s="71"/>
      <c r="B663" s="71"/>
      <c r="C663" s="71"/>
      <c r="D663" s="106"/>
      <c r="E663" s="106"/>
      <c r="F663" s="71"/>
      <c r="G663" s="71"/>
      <c r="H663" s="71"/>
      <c r="I663" s="71"/>
      <c r="J663" s="106"/>
      <c r="K663" s="106"/>
      <c r="L663" s="106"/>
      <c r="M663" s="106"/>
      <c r="N663" s="106"/>
      <c r="O663" s="106"/>
      <c r="P663" s="106"/>
      <c r="Q663" s="106"/>
      <c r="R663" s="106"/>
      <c r="S663" s="106"/>
      <c r="T663" s="106"/>
      <c r="U663" s="106"/>
      <c r="V663" s="106"/>
      <c r="W663" s="106"/>
      <c r="X663" s="71"/>
      <c r="Y663" s="71"/>
    </row>
    <row r="664" spans="1:25">
      <c r="A664" s="71"/>
      <c r="B664" s="71"/>
      <c r="C664" s="71"/>
      <c r="D664" s="106"/>
      <c r="E664" s="106"/>
      <c r="F664" s="71"/>
      <c r="G664" s="71"/>
      <c r="H664" s="71"/>
      <c r="I664" s="71"/>
      <c r="J664" s="106"/>
      <c r="K664" s="106"/>
      <c r="L664" s="106"/>
      <c r="M664" s="106"/>
      <c r="N664" s="106"/>
      <c r="O664" s="106"/>
      <c r="P664" s="106"/>
      <c r="Q664" s="106"/>
      <c r="R664" s="106"/>
      <c r="S664" s="106"/>
      <c r="T664" s="106"/>
      <c r="U664" s="106"/>
      <c r="V664" s="106"/>
      <c r="W664" s="106"/>
      <c r="X664" s="71"/>
      <c r="Y664" s="71"/>
    </row>
    <row r="665" spans="1:25">
      <c r="A665" s="71"/>
      <c r="B665" s="71"/>
      <c r="C665" s="71"/>
      <c r="D665" s="106"/>
      <c r="E665" s="106"/>
      <c r="F665" s="71"/>
      <c r="G665" s="71"/>
      <c r="H665" s="71"/>
      <c r="I665" s="71"/>
      <c r="J665" s="106"/>
      <c r="K665" s="106"/>
      <c r="L665" s="106"/>
      <c r="M665" s="106"/>
      <c r="N665" s="106"/>
      <c r="O665" s="106"/>
      <c r="P665" s="106"/>
      <c r="Q665" s="106"/>
      <c r="R665" s="106"/>
      <c r="S665" s="106"/>
      <c r="T665" s="106"/>
      <c r="U665" s="106"/>
      <c r="V665" s="106"/>
      <c r="W665" s="106"/>
      <c r="X665" s="71"/>
      <c r="Y665" s="71"/>
    </row>
    <row r="666" spans="1:25">
      <c r="A666" s="71"/>
      <c r="B666" s="71"/>
      <c r="C666" s="71"/>
      <c r="D666" s="106"/>
      <c r="E666" s="106"/>
      <c r="F666" s="71"/>
      <c r="G666" s="71"/>
      <c r="H666" s="71"/>
      <c r="I666" s="71"/>
      <c r="J666" s="106"/>
      <c r="K666" s="106"/>
      <c r="L666" s="106"/>
      <c r="M666" s="106"/>
      <c r="N666" s="106"/>
      <c r="O666" s="106"/>
      <c r="P666" s="106"/>
      <c r="Q666" s="106"/>
      <c r="R666" s="106"/>
      <c r="S666" s="106"/>
      <c r="T666" s="106"/>
      <c r="U666" s="106"/>
      <c r="V666" s="106"/>
      <c r="W666" s="106"/>
      <c r="X666" s="71"/>
      <c r="Y666" s="71"/>
    </row>
    <row r="667" spans="1:25">
      <c r="A667" s="71"/>
      <c r="B667" s="71"/>
      <c r="C667" s="71"/>
      <c r="D667" s="106"/>
      <c r="E667" s="106"/>
      <c r="F667" s="71"/>
      <c r="G667" s="71"/>
      <c r="H667" s="71"/>
      <c r="I667" s="71"/>
      <c r="J667" s="106"/>
      <c r="K667" s="106"/>
      <c r="L667" s="106"/>
      <c r="M667" s="106"/>
      <c r="N667" s="106"/>
      <c r="O667" s="106"/>
      <c r="P667" s="106"/>
      <c r="Q667" s="106"/>
      <c r="R667" s="106"/>
      <c r="S667" s="106"/>
      <c r="T667" s="106"/>
      <c r="U667" s="106"/>
      <c r="V667" s="106"/>
      <c r="W667" s="106"/>
      <c r="X667" s="71"/>
      <c r="Y667" s="71"/>
    </row>
    <row r="668" spans="1:25">
      <c r="A668" s="71"/>
      <c r="B668" s="71"/>
      <c r="C668" s="71"/>
      <c r="D668" s="106"/>
      <c r="E668" s="106"/>
      <c r="F668" s="71"/>
      <c r="G668" s="71"/>
      <c r="H668" s="71"/>
      <c r="I668" s="71"/>
      <c r="J668" s="106"/>
      <c r="K668" s="106"/>
      <c r="L668" s="106"/>
      <c r="M668" s="106"/>
      <c r="N668" s="106"/>
      <c r="O668" s="106"/>
      <c r="P668" s="106"/>
      <c r="Q668" s="106"/>
      <c r="R668" s="106"/>
      <c r="S668" s="106"/>
      <c r="T668" s="106"/>
      <c r="U668" s="106"/>
      <c r="V668" s="106"/>
      <c r="W668" s="106"/>
      <c r="X668" s="71"/>
      <c r="Y668" s="71"/>
    </row>
    <row r="669" spans="1:25">
      <c r="A669" s="71"/>
      <c r="B669" s="71"/>
      <c r="C669" s="71"/>
      <c r="D669" s="106"/>
      <c r="E669" s="106"/>
      <c r="F669" s="71"/>
      <c r="G669" s="71"/>
      <c r="H669" s="71"/>
      <c r="I669" s="71"/>
      <c r="J669" s="106"/>
      <c r="K669" s="106"/>
      <c r="L669" s="106"/>
      <c r="M669" s="106"/>
      <c r="N669" s="106"/>
      <c r="O669" s="106"/>
      <c r="P669" s="106"/>
      <c r="Q669" s="106"/>
      <c r="R669" s="106"/>
      <c r="S669" s="106"/>
      <c r="T669" s="106"/>
      <c r="U669" s="106"/>
      <c r="V669" s="106"/>
      <c r="W669" s="106"/>
      <c r="X669" s="71"/>
      <c r="Y669" s="71"/>
    </row>
    <row r="670" spans="1:25">
      <c r="A670" s="71"/>
      <c r="B670" s="71"/>
      <c r="C670" s="71"/>
      <c r="D670" s="106"/>
      <c r="E670" s="106"/>
      <c r="F670" s="71"/>
      <c r="G670" s="71"/>
      <c r="H670" s="71"/>
      <c r="I670" s="71"/>
      <c r="J670" s="106"/>
      <c r="K670" s="106"/>
      <c r="L670" s="106"/>
      <c r="M670" s="106"/>
      <c r="N670" s="106"/>
      <c r="O670" s="106"/>
      <c r="P670" s="106"/>
      <c r="Q670" s="106"/>
      <c r="R670" s="106"/>
      <c r="S670" s="106"/>
      <c r="T670" s="106"/>
      <c r="U670" s="106"/>
      <c r="V670" s="106"/>
      <c r="W670" s="106"/>
      <c r="X670" s="71"/>
      <c r="Y670" s="71"/>
    </row>
    <row r="671" spans="1:25">
      <c r="A671" s="71"/>
      <c r="B671" s="71"/>
      <c r="C671" s="71"/>
      <c r="D671" s="106"/>
      <c r="E671" s="106"/>
      <c r="F671" s="71"/>
      <c r="G671" s="71"/>
      <c r="H671" s="71"/>
      <c r="I671" s="71"/>
      <c r="J671" s="106"/>
      <c r="K671" s="106"/>
      <c r="L671" s="106"/>
      <c r="M671" s="106"/>
      <c r="N671" s="106"/>
      <c r="O671" s="106"/>
      <c r="P671" s="106"/>
      <c r="Q671" s="106"/>
      <c r="R671" s="106"/>
      <c r="S671" s="106"/>
      <c r="T671" s="106"/>
      <c r="U671" s="106"/>
      <c r="V671" s="106"/>
      <c r="W671" s="106"/>
      <c r="X671" s="71"/>
      <c r="Y671" s="71"/>
    </row>
    <row r="672" spans="1:25">
      <c r="A672" s="71"/>
      <c r="B672" s="71"/>
      <c r="C672" s="71"/>
      <c r="D672" s="106"/>
      <c r="E672" s="106"/>
      <c r="F672" s="71"/>
      <c r="G672" s="71"/>
      <c r="H672" s="71"/>
      <c r="I672" s="71"/>
      <c r="J672" s="106"/>
      <c r="K672" s="106"/>
      <c r="L672" s="106"/>
      <c r="M672" s="106"/>
      <c r="N672" s="106"/>
      <c r="O672" s="106"/>
      <c r="P672" s="106"/>
      <c r="Q672" s="106"/>
      <c r="R672" s="106"/>
      <c r="S672" s="106"/>
      <c r="T672" s="106"/>
      <c r="U672" s="106"/>
      <c r="V672" s="106"/>
      <c r="W672" s="106"/>
      <c r="X672" s="71"/>
      <c r="Y672" s="71"/>
    </row>
    <row r="673" spans="1:25">
      <c r="A673" s="71"/>
      <c r="B673" s="71"/>
      <c r="C673" s="71"/>
      <c r="D673" s="106"/>
      <c r="E673" s="106"/>
      <c r="F673" s="71"/>
      <c r="G673" s="71"/>
      <c r="H673" s="71"/>
      <c r="I673" s="71"/>
      <c r="J673" s="106"/>
      <c r="K673" s="106"/>
      <c r="L673" s="106"/>
      <c r="M673" s="106"/>
      <c r="N673" s="106"/>
      <c r="O673" s="106"/>
      <c r="P673" s="106"/>
      <c r="Q673" s="106"/>
      <c r="R673" s="106"/>
      <c r="S673" s="106"/>
      <c r="T673" s="106"/>
      <c r="U673" s="106"/>
      <c r="V673" s="106"/>
      <c r="W673" s="106"/>
      <c r="X673" s="71"/>
      <c r="Y673" s="71"/>
    </row>
    <row r="674" spans="1:25">
      <c r="A674" s="71"/>
      <c r="B674" s="71"/>
      <c r="C674" s="71"/>
      <c r="D674" s="106"/>
      <c r="E674" s="106"/>
      <c r="F674" s="71"/>
      <c r="G674" s="71"/>
      <c r="H674" s="71"/>
      <c r="I674" s="71"/>
      <c r="J674" s="106"/>
      <c r="K674" s="106"/>
      <c r="L674" s="106"/>
      <c r="M674" s="106"/>
      <c r="N674" s="106"/>
      <c r="O674" s="106"/>
      <c r="P674" s="106"/>
      <c r="Q674" s="106"/>
      <c r="R674" s="106"/>
      <c r="S674" s="106"/>
      <c r="T674" s="106"/>
      <c r="U674" s="106"/>
      <c r="V674" s="106"/>
      <c r="W674" s="106"/>
      <c r="X674" s="71"/>
      <c r="Y674" s="71"/>
    </row>
    <row r="675" spans="1:25">
      <c r="A675" s="71"/>
      <c r="B675" s="71"/>
      <c r="C675" s="71"/>
      <c r="D675" s="106"/>
      <c r="E675" s="106"/>
      <c r="F675" s="71"/>
      <c r="G675" s="71"/>
      <c r="H675" s="71"/>
      <c r="I675" s="71"/>
      <c r="J675" s="106"/>
      <c r="K675" s="106"/>
      <c r="L675" s="106"/>
      <c r="M675" s="106"/>
      <c r="N675" s="106"/>
      <c r="O675" s="106"/>
      <c r="P675" s="106"/>
      <c r="Q675" s="106"/>
      <c r="R675" s="106"/>
      <c r="S675" s="106"/>
      <c r="T675" s="106"/>
      <c r="U675" s="106"/>
      <c r="V675" s="106"/>
      <c r="W675" s="106"/>
      <c r="X675" s="71"/>
      <c r="Y675" s="71"/>
    </row>
    <row r="676" spans="1:25">
      <c r="A676" s="71"/>
      <c r="B676" s="71"/>
      <c r="C676" s="71"/>
      <c r="D676" s="106"/>
      <c r="E676" s="106"/>
      <c r="F676" s="71"/>
      <c r="G676" s="71"/>
      <c r="H676" s="71"/>
      <c r="I676" s="71"/>
      <c r="J676" s="106"/>
      <c r="K676" s="106"/>
      <c r="L676" s="106"/>
      <c r="M676" s="106"/>
      <c r="N676" s="106"/>
      <c r="O676" s="106"/>
      <c r="P676" s="106"/>
      <c r="Q676" s="106"/>
      <c r="R676" s="106"/>
      <c r="S676" s="106"/>
      <c r="T676" s="106"/>
      <c r="U676" s="106"/>
      <c r="V676" s="106"/>
      <c r="W676" s="106"/>
      <c r="X676" s="71"/>
      <c r="Y676" s="71"/>
    </row>
    <row r="677" spans="1:25">
      <c r="A677" s="71"/>
      <c r="B677" s="71"/>
      <c r="C677" s="71"/>
      <c r="D677" s="106"/>
      <c r="E677" s="106"/>
      <c r="F677" s="71"/>
      <c r="G677" s="71"/>
      <c r="H677" s="71"/>
      <c r="I677" s="71"/>
      <c r="J677" s="106"/>
      <c r="K677" s="106"/>
      <c r="L677" s="106"/>
      <c r="M677" s="106"/>
      <c r="N677" s="106"/>
      <c r="O677" s="106"/>
      <c r="P677" s="106"/>
      <c r="Q677" s="106"/>
      <c r="R677" s="106"/>
      <c r="S677" s="106"/>
      <c r="T677" s="106"/>
      <c r="U677" s="106"/>
      <c r="V677" s="106"/>
      <c r="W677" s="106"/>
      <c r="X677" s="71"/>
      <c r="Y677" s="71"/>
    </row>
    <row r="678" spans="1:25">
      <c r="A678" s="71"/>
      <c r="B678" s="71"/>
      <c r="C678" s="71"/>
      <c r="D678" s="106"/>
      <c r="E678" s="106"/>
      <c r="F678" s="71"/>
      <c r="G678" s="71"/>
      <c r="H678" s="71"/>
      <c r="I678" s="71"/>
      <c r="J678" s="106"/>
      <c r="K678" s="106"/>
      <c r="L678" s="106"/>
      <c r="M678" s="106"/>
      <c r="N678" s="106"/>
      <c r="O678" s="106"/>
      <c r="P678" s="106"/>
      <c r="Q678" s="106"/>
      <c r="R678" s="106"/>
      <c r="S678" s="106"/>
      <c r="T678" s="106"/>
      <c r="U678" s="106"/>
      <c r="V678" s="106"/>
      <c r="W678" s="106"/>
      <c r="X678" s="71"/>
      <c r="Y678" s="71"/>
    </row>
    <row r="679" spans="1:25">
      <c r="A679" s="71"/>
      <c r="B679" s="71"/>
      <c r="C679" s="71"/>
      <c r="D679" s="106"/>
      <c r="E679" s="106"/>
      <c r="F679" s="71"/>
      <c r="G679" s="71"/>
      <c r="H679" s="71"/>
      <c r="I679" s="71"/>
      <c r="J679" s="106"/>
      <c r="K679" s="106"/>
      <c r="L679" s="106"/>
      <c r="M679" s="106"/>
      <c r="N679" s="106"/>
      <c r="O679" s="106"/>
      <c r="P679" s="106"/>
      <c r="Q679" s="106"/>
      <c r="R679" s="106"/>
      <c r="S679" s="106"/>
      <c r="T679" s="106"/>
      <c r="U679" s="106"/>
      <c r="V679" s="106"/>
      <c r="W679" s="106"/>
      <c r="X679" s="71"/>
      <c r="Y679" s="71"/>
    </row>
    <row r="680" spans="1:25">
      <c r="A680" s="71"/>
      <c r="B680" s="71"/>
      <c r="C680" s="71"/>
      <c r="D680" s="106"/>
      <c r="E680" s="106"/>
      <c r="F680" s="71"/>
      <c r="G680" s="71"/>
      <c r="H680" s="71"/>
      <c r="I680" s="71"/>
      <c r="J680" s="106"/>
      <c r="K680" s="106"/>
      <c r="L680" s="106"/>
      <c r="M680" s="106"/>
      <c r="N680" s="106"/>
      <c r="O680" s="106"/>
      <c r="P680" s="106"/>
      <c r="Q680" s="106"/>
      <c r="R680" s="106"/>
      <c r="S680" s="106"/>
      <c r="T680" s="106"/>
      <c r="U680" s="106"/>
      <c r="V680" s="106"/>
      <c r="W680" s="106"/>
      <c r="X680" s="71"/>
      <c r="Y680" s="71"/>
    </row>
    <row r="681" spans="1:25">
      <c r="A681" s="71"/>
      <c r="B681" s="71"/>
      <c r="C681" s="71"/>
      <c r="D681" s="106"/>
      <c r="E681" s="106"/>
      <c r="F681" s="71"/>
      <c r="G681" s="71"/>
      <c r="H681" s="71"/>
      <c r="I681" s="71"/>
      <c r="J681" s="106"/>
      <c r="K681" s="106"/>
      <c r="L681" s="106"/>
      <c r="M681" s="106"/>
      <c r="N681" s="106"/>
      <c r="O681" s="106"/>
      <c r="P681" s="106"/>
      <c r="Q681" s="106"/>
      <c r="R681" s="106"/>
      <c r="S681" s="106"/>
      <c r="T681" s="106"/>
      <c r="U681" s="106"/>
      <c r="V681" s="106"/>
      <c r="W681" s="106"/>
      <c r="X681" s="71"/>
      <c r="Y681" s="71"/>
    </row>
    <row r="682" spans="1:25">
      <c r="A682" s="71"/>
      <c r="B682" s="71"/>
      <c r="C682" s="71"/>
      <c r="D682" s="106"/>
      <c r="E682" s="106"/>
      <c r="F682" s="71"/>
      <c r="G682" s="71"/>
      <c r="H682" s="71"/>
      <c r="I682" s="71"/>
      <c r="J682" s="106"/>
      <c r="K682" s="106"/>
      <c r="L682" s="106"/>
      <c r="M682" s="106"/>
      <c r="N682" s="106"/>
      <c r="O682" s="106"/>
      <c r="P682" s="106"/>
      <c r="Q682" s="106"/>
      <c r="R682" s="106"/>
      <c r="S682" s="106"/>
      <c r="T682" s="106"/>
      <c r="U682" s="106"/>
      <c r="V682" s="106"/>
      <c r="W682" s="106"/>
      <c r="X682" s="71"/>
      <c r="Y682" s="71"/>
    </row>
    <row r="683" spans="1:25">
      <c r="A683" s="71"/>
      <c r="B683" s="71"/>
      <c r="C683" s="71"/>
      <c r="D683" s="106"/>
      <c r="E683" s="106"/>
      <c r="F683" s="71"/>
      <c r="G683" s="71"/>
      <c r="H683" s="71"/>
      <c r="I683" s="71"/>
      <c r="J683" s="106"/>
      <c r="K683" s="106"/>
      <c r="L683" s="106"/>
      <c r="M683" s="106"/>
      <c r="N683" s="106"/>
      <c r="O683" s="106"/>
      <c r="P683" s="106"/>
      <c r="Q683" s="106"/>
      <c r="R683" s="106"/>
      <c r="S683" s="106"/>
      <c r="T683" s="106"/>
      <c r="U683" s="106"/>
      <c r="V683" s="106"/>
      <c r="W683" s="106"/>
      <c r="X683" s="71"/>
      <c r="Y683" s="71"/>
    </row>
    <row r="684" spans="1:25">
      <c r="A684" s="71"/>
      <c r="B684" s="71"/>
      <c r="C684" s="71"/>
      <c r="D684" s="106"/>
      <c r="E684" s="106"/>
      <c r="F684" s="71"/>
      <c r="G684" s="71"/>
      <c r="H684" s="71"/>
      <c r="I684" s="71"/>
      <c r="J684" s="106"/>
      <c r="K684" s="106"/>
      <c r="L684" s="106"/>
      <c r="M684" s="106"/>
      <c r="N684" s="106"/>
      <c r="O684" s="106"/>
      <c r="P684" s="106"/>
      <c r="Q684" s="106"/>
      <c r="R684" s="106"/>
      <c r="S684" s="106"/>
      <c r="T684" s="106"/>
      <c r="U684" s="106"/>
      <c r="V684" s="106"/>
      <c r="W684" s="106"/>
      <c r="X684" s="71"/>
      <c r="Y684" s="71"/>
    </row>
    <row r="685" spans="1:25">
      <c r="A685" s="71"/>
      <c r="B685" s="71"/>
      <c r="C685" s="71"/>
      <c r="D685" s="106"/>
      <c r="E685" s="106"/>
      <c r="F685" s="71"/>
      <c r="G685" s="71"/>
      <c r="H685" s="71"/>
      <c r="I685" s="71"/>
      <c r="J685" s="106"/>
      <c r="K685" s="106"/>
      <c r="L685" s="106"/>
      <c r="M685" s="106"/>
      <c r="N685" s="106"/>
      <c r="O685" s="106"/>
      <c r="P685" s="106"/>
      <c r="Q685" s="106"/>
      <c r="R685" s="106"/>
      <c r="S685" s="106"/>
      <c r="T685" s="106"/>
      <c r="U685" s="106"/>
      <c r="V685" s="106"/>
      <c r="W685" s="106"/>
      <c r="X685" s="71"/>
      <c r="Y685" s="71"/>
    </row>
    <row r="686" spans="1:25">
      <c r="A686" s="71"/>
      <c r="B686" s="71"/>
      <c r="C686" s="71"/>
      <c r="D686" s="106"/>
      <c r="E686" s="106"/>
      <c r="F686" s="71"/>
      <c r="G686" s="71"/>
      <c r="H686" s="71"/>
      <c r="I686" s="71"/>
      <c r="J686" s="106"/>
      <c r="K686" s="106"/>
      <c r="L686" s="106"/>
      <c r="M686" s="106"/>
      <c r="N686" s="106"/>
      <c r="O686" s="106"/>
      <c r="P686" s="106"/>
      <c r="Q686" s="106"/>
      <c r="R686" s="106"/>
      <c r="S686" s="106"/>
      <c r="T686" s="106"/>
      <c r="U686" s="106"/>
      <c r="V686" s="106"/>
      <c r="W686" s="106"/>
      <c r="X686" s="71"/>
      <c r="Y686" s="71"/>
    </row>
    <row r="687" spans="1:25">
      <c r="A687" s="71"/>
      <c r="B687" s="71"/>
      <c r="C687" s="71"/>
      <c r="D687" s="106"/>
      <c r="E687" s="106"/>
      <c r="F687" s="71"/>
      <c r="G687" s="71"/>
      <c r="H687" s="71"/>
      <c r="I687" s="71"/>
      <c r="J687" s="106"/>
      <c r="K687" s="106"/>
      <c r="L687" s="106"/>
      <c r="M687" s="106"/>
      <c r="N687" s="106"/>
      <c r="O687" s="106"/>
      <c r="P687" s="106"/>
      <c r="Q687" s="106"/>
      <c r="R687" s="106"/>
      <c r="S687" s="106"/>
      <c r="T687" s="106"/>
      <c r="U687" s="106"/>
      <c r="V687" s="106"/>
      <c r="W687" s="106"/>
      <c r="X687" s="71"/>
      <c r="Y687" s="71"/>
    </row>
    <row r="688" spans="1:25">
      <c r="A688" s="71"/>
      <c r="B688" s="71"/>
      <c r="C688" s="71"/>
      <c r="D688" s="106"/>
      <c r="E688" s="106"/>
      <c r="F688" s="71"/>
      <c r="G688" s="71"/>
      <c r="H688" s="71"/>
      <c r="I688" s="71"/>
      <c r="J688" s="106"/>
      <c r="K688" s="106"/>
      <c r="L688" s="106"/>
      <c r="M688" s="106"/>
      <c r="N688" s="106"/>
      <c r="O688" s="106"/>
      <c r="P688" s="106"/>
      <c r="Q688" s="106"/>
      <c r="R688" s="106"/>
      <c r="S688" s="106"/>
      <c r="T688" s="106"/>
      <c r="U688" s="106"/>
      <c r="V688" s="106"/>
      <c r="W688" s="106"/>
      <c r="X688" s="71"/>
      <c r="Y688" s="71"/>
    </row>
    <row r="689" spans="1:25">
      <c r="A689" s="71"/>
      <c r="B689" s="71"/>
      <c r="C689" s="71"/>
      <c r="D689" s="106"/>
      <c r="E689" s="106"/>
      <c r="F689" s="71"/>
      <c r="G689" s="71"/>
      <c r="H689" s="71"/>
      <c r="I689" s="71"/>
      <c r="J689" s="106"/>
      <c r="K689" s="106"/>
      <c r="L689" s="106"/>
      <c r="M689" s="106"/>
      <c r="N689" s="106"/>
      <c r="O689" s="106"/>
      <c r="P689" s="106"/>
      <c r="Q689" s="106"/>
      <c r="R689" s="106"/>
      <c r="S689" s="106"/>
      <c r="T689" s="106"/>
      <c r="U689" s="106"/>
      <c r="V689" s="106"/>
      <c r="W689" s="106"/>
      <c r="X689" s="71"/>
      <c r="Y689" s="71"/>
    </row>
    <row r="690" spans="1:25">
      <c r="A690" s="71"/>
      <c r="B690" s="71"/>
      <c r="C690" s="71"/>
      <c r="D690" s="106"/>
      <c r="E690" s="106"/>
      <c r="F690" s="71"/>
      <c r="G690" s="71"/>
      <c r="H690" s="71"/>
      <c r="I690" s="71"/>
      <c r="J690" s="106"/>
      <c r="K690" s="106"/>
      <c r="L690" s="106"/>
      <c r="M690" s="106"/>
      <c r="N690" s="106"/>
      <c r="O690" s="106"/>
      <c r="P690" s="106"/>
      <c r="Q690" s="106"/>
      <c r="R690" s="106"/>
      <c r="S690" s="106"/>
      <c r="T690" s="106"/>
      <c r="U690" s="106"/>
      <c r="V690" s="106"/>
      <c r="W690" s="106"/>
      <c r="X690" s="71"/>
      <c r="Y690" s="71"/>
    </row>
    <row r="691" spans="1:25">
      <c r="A691" s="71"/>
      <c r="B691" s="71"/>
      <c r="C691" s="71"/>
      <c r="D691" s="106"/>
      <c r="E691" s="106"/>
      <c r="F691" s="71"/>
      <c r="G691" s="71"/>
      <c r="H691" s="71"/>
      <c r="I691" s="71"/>
      <c r="J691" s="106"/>
      <c r="K691" s="106"/>
      <c r="L691" s="106"/>
      <c r="M691" s="106"/>
      <c r="N691" s="106"/>
      <c r="O691" s="106"/>
      <c r="P691" s="106"/>
      <c r="Q691" s="106"/>
      <c r="R691" s="106"/>
      <c r="S691" s="106"/>
      <c r="T691" s="106"/>
      <c r="U691" s="106"/>
      <c r="V691" s="106"/>
      <c r="W691" s="106"/>
      <c r="X691" s="71"/>
      <c r="Y691" s="71"/>
    </row>
    <row r="692" spans="1:25">
      <c r="A692" s="71"/>
      <c r="B692" s="71"/>
      <c r="C692" s="71"/>
      <c r="D692" s="106"/>
      <c r="E692" s="106"/>
      <c r="F692" s="71"/>
      <c r="G692" s="71"/>
      <c r="H692" s="71"/>
      <c r="I692" s="71"/>
      <c r="J692" s="106"/>
      <c r="K692" s="106"/>
      <c r="L692" s="106"/>
      <c r="M692" s="106"/>
      <c r="N692" s="106"/>
      <c r="O692" s="106"/>
      <c r="P692" s="106"/>
      <c r="Q692" s="106"/>
      <c r="R692" s="106"/>
      <c r="S692" s="106"/>
      <c r="T692" s="106"/>
      <c r="U692" s="106"/>
      <c r="V692" s="106"/>
      <c r="W692" s="106"/>
      <c r="X692" s="71"/>
      <c r="Y692" s="71"/>
    </row>
    <row r="693" spans="1:25">
      <c r="A693" s="71"/>
      <c r="B693" s="71"/>
      <c r="C693" s="71"/>
      <c r="D693" s="106"/>
      <c r="E693" s="106"/>
      <c r="F693" s="71"/>
      <c r="G693" s="71"/>
      <c r="H693" s="71"/>
      <c r="I693" s="71"/>
      <c r="J693" s="106"/>
      <c r="K693" s="106"/>
      <c r="L693" s="106"/>
      <c r="M693" s="106"/>
      <c r="N693" s="106"/>
      <c r="O693" s="106"/>
      <c r="P693" s="106"/>
      <c r="Q693" s="106"/>
      <c r="R693" s="106"/>
      <c r="S693" s="106"/>
      <c r="T693" s="106"/>
      <c r="U693" s="106"/>
      <c r="V693" s="106"/>
      <c r="W693" s="106"/>
      <c r="X693" s="71"/>
      <c r="Y693" s="71"/>
    </row>
    <row r="694" spans="1:25">
      <c r="A694" s="71"/>
      <c r="B694" s="71"/>
      <c r="C694" s="71"/>
      <c r="D694" s="106"/>
      <c r="E694" s="106"/>
      <c r="F694" s="71"/>
      <c r="G694" s="71"/>
      <c r="H694" s="71"/>
      <c r="I694" s="71"/>
      <c r="J694" s="106"/>
      <c r="K694" s="106"/>
      <c r="L694" s="106"/>
      <c r="M694" s="106"/>
      <c r="N694" s="106"/>
      <c r="O694" s="106"/>
      <c r="P694" s="106"/>
      <c r="Q694" s="106"/>
      <c r="R694" s="106"/>
      <c r="S694" s="106"/>
      <c r="T694" s="106"/>
      <c r="U694" s="106"/>
      <c r="V694" s="106"/>
      <c r="W694" s="106"/>
      <c r="X694" s="71"/>
      <c r="Y694" s="71"/>
    </row>
    <row r="695" spans="1:25">
      <c r="A695" s="71"/>
      <c r="B695" s="71"/>
      <c r="C695" s="71"/>
      <c r="D695" s="106"/>
      <c r="E695" s="106"/>
      <c r="F695" s="71"/>
      <c r="G695" s="71"/>
      <c r="H695" s="71"/>
      <c r="I695" s="71"/>
      <c r="J695" s="106"/>
      <c r="K695" s="106"/>
      <c r="L695" s="106"/>
      <c r="M695" s="106"/>
      <c r="N695" s="106"/>
      <c r="O695" s="106"/>
      <c r="P695" s="106"/>
      <c r="Q695" s="106"/>
      <c r="R695" s="106"/>
      <c r="S695" s="106"/>
      <c r="T695" s="106"/>
      <c r="U695" s="106"/>
      <c r="V695" s="106"/>
      <c r="W695" s="106"/>
      <c r="X695" s="71"/>
      <c r="Y695" s="71"/>
    </row>
    <row r="696" spans="1:25">
      <c r="A696" s="71"/>
      <c r="B696" s="71"/>
      <c r="C696" s="71"/>
      <c r="D696" s="106"/>
      <c r="E696" s="106"/>
      <c r="F696" s="71"/>
      <c r="G696" s="71"/>
      <c r="H696" s="71"/>
      <c r="I696" s="71"/>
      <c r="J696" s="106"/>
      <c r="K696" s="106"/>
      <c r="L696" s="106"/>
      <c r="M696" s="106"/>
      <c r="N696" s="106"/>
      <c r="O696" s="106"/>
      <c r="P696" s="106"/>
      <c r="Q696" s="106"/>
      <c r="R696" s="106"/>
      <c r="S696" s="106"/>
      <c r="T696" s="106"/>
      <c r="U696" s="106"/>
      <c r="V696" s="106"/>
      <c r="W696" s="106"/>
      <c r="X696" s="71"/>
      <c r="Y696" s="71"/>
    </row>
    <row r="697" spans="1:25">
      <c r="A697" s="71"/>
      <c r="B697" s="71"/>
      <c r="C697" s="71"/>
      <c r="D697" s="106"/>
      <c r="E697" s="106"/>
      <c r="F697" s="71"/>
      <c r="G697" s="71"/>
      <c r="H697" s="71"/>
      <c r="I697" s="71"/>
      <c r="J697" s="106"/>
      <c r="K697" s="106"/>
      <c r="L697" s="106"/>
      <c r="M697" s="106"/>
      <c r="N697" s="106"/>
      <c r="O697" s="106"/>
      <c r="P697" s="106"/>
      <c r="Q697" s="106"/>
      <c r="R697" s="106"/>
      <c r="S697" s="106"/>
      <c r="T697" s="106"/>
      <c r="U697" s="106"/>
      <c r="V697" s="106"/>
      <c r="W697" s="106"/>
      <c r="X697" s="71"/>
      <c r="Y697" s="71"/>
    </row>
    <row r="698" spans="1:25">
      <c r="A698" s="71"/>
      <c r="B698" s="71"/>
      <c r="C698" s="71"/>
      <c r="D698" s="106"/>
      <c r="E698" s="106"/>
      <c r="F698" s="71"/>
      <c r="G698" s="71"/>
      <c r="H698" s="71"/>
      <c r="I698" s="71"/>
      <c r="J698" s="106"/>
      <c r="K698" s="106"/>
      <c r="L698" s="106"/>
      <c r="M698" s="106"/>
      <c r="N698" s="106"/>
      <c r="O698" s="106"/>
      <c r="P698" s="106"/>
      <c r="Q698" s="106"/>
      <c r="R698" s="106"/>
      <c r="S698" s="106"/>
      <c r="T698" s="106"/>
      <c r="U698" s="106"/>
      <c r="V698" s="106"/>
      <c r="W698" s="106"/>
      <c r="X698" s="71"/>
      <c r="Y698" s="71"/>
    </row>
    <row r="699" spans="1:25">
      <c r="A699" s="71"/>
      <c r="B699" s="71"/>
      <c r="C699" s="71"/>
      <c r="D699" s="106"/>
      <c r="E699" s="106"/>
      <c r="F699" s="71"/>
      <c r="G699" s="71"/>
      <c r="H699" s="71"/>
      <c r="I699" s="71"/>
      <c r="J699" s="106"/>
      <c r="K699" s="106"/>
      <c r="L699" s="106"/>
      <c r="M699" s="106"/>
      <c r="N699" s="106"/>
      <c r="O699" s="106"/>
      <c r="P699" s="106"/>
      <c r="Q699" s="106"/>
      <c r="R699" s="106"/>
      <c r="S699" s="106"/>
      <c r="T699" s="106"/>
      <c r="U699" s="106"/>
      <c r="V699" s="106"/>
      <c r="W699" s="106"/>
      <c r="X699" s="71"/>
      <c r="Y699" s="71"/>
    </row>
    <row r="700" spans="1:25">
      <c r="A700" s="71"/>
      <c r="B700" s="71"/>
      <c r="C700" s="71"/>
      <c r="D700" s="106"/>
      <c r="E700" s="106"/>
      <c r="F700" s="71"/>
      <c r="G700" s="71"/>
      <c r="H700" s="71"/>
      <c r="I700" s="71"/>
      <c r="J700" s="106"/>
      <c r="K700" s="106"/>
      <c r="L700" s="106"/>
      <c r="M700" s="106"/>
      <c r="N700" s="106"/>
      <c r="O700" s="106"/>
      <c r="P700" s="106"/>
      <c r="Q700" s="106"/>
      <c r="R700" s="106"/>
      <c r="S700" s="106"/>
      <c r="T700" s="106"/>
      <c r="U700" s="106"/>
      <c r="V700" s="106"/>
      <c r="W700" s="106"/>
      <c r="X700" s="71"/>
      <c r="Y700" s="71"/>
    </row>
    <row r="701" spans="1:25">
      <c r="A701" s="71"/>
      <c r="B701" s="71"/>
      <c r="C701" s="71"/>
      <c r="D701" s="106"/>
      <c r="E701" s="106"/>
      <c r="F701" s="71"/>
      <c r="G701" s="71"/>
      <c r="H701" s="71"/>
      <c r="I701" s="71"/>
      <c r="J701" s="106"/>
      <c r="K701" s="106"/>
      <c r="L701" s="106"/>
      <c r="M701" s="106"/>
      <c r="N701" s="106"/>
      <c r="O701" s="106"/>
      <c r="P701" s="106"/>
      <c r="Q701" s="106"/>
      <c r="R701" s="106"/>
      <c r="S701" s="106"/>
      <c r="T701" s="106"/>
      <c r="U701" s="106"/>
      <c r="V701" s="106"/>
      <c r="W701" s="106"/>
      <c r="X701" s="71"/>
      <c r="Y701" s="71"/>
    </row>
    <row r="702" spans="1:25">
      <c r="A702" s="71"/>
      <c r="B702" s="71"/>
      <c r="C702" s="71"/>
      <c r="D702" s="106"/>
      <c r="E702" s="106"/>
      <c r="F702" s="71"/>
      <c r="G702" s="71"/>
      <c r="H702" s="71"/>
      <c r="I702" s="71"/>
      <c r="J702" s="106"/>
      <c r="K702" s="106"/>
      <c r="L702" s="106"/>
      <c r="M702" s="106"/>
      <c r="N702" s="106"/>
      <c r="O702" s="106"/>
      <c r="P702" s="106"/>
      <c r="Q702" s="106"/>
      <c r="R702" s="106"/>
      <c r="S702" s="106"/>
      <c r="T702" s="106"/>
      <c r="U702" s="106"/>
      <c r="V702" s="106"/>
      <c r="W702" s="106"/>
      <c r="X702" s="71"/>
      <c r="Y702" s="71"/>
    </row>
    <row r="703" spans="1:25">
      <c r="A703" s="71"/>
      <c r="B703" s="71"/>
      <c r="C703" s="71"/>
      <c r="D703" s="106"/>
      <c r="E703" s="106"/>
      <c r="F703" s="71"/>
      <c r="G703" s="71"/>
      <c r="H703" s="71"/>
      <c r="I703" s="71"/>
      <c r="J703" s="106"/>
      <c r="K703" s="106"/>
      <c r="L703" s="106"/>
      <c r="M703" s="106"/>
      <c r="N703" s="106"/>
      <c r="O703" s="106"/>
      <c r="P703" s="106"/>
      <c r="Q703" s="106"/>
      <c r="R703" s="106"/>
      <c r="S703" s="106"/>
      <c r="T703" s="106"/>
      <c r="U703" s="106"/>
      <c r="V703" s="106"/>
      <c r="W703" s="106"/>
      <c r="X703" s="71"/>
      <c r="Y703" s="71"/>
    </row>
    <row r="704" spans="1:25">
      <c r="A704" s="71"/>
      <c r="B704" s="71"/>
      <c r="C704" s="71"/>
      <c r="D704" s="106"/>
      <c r="E704" s="106"/>
      <c r="F704" s="71"/>
      <c r="G704" s="71"/>
      <c r="H704" s="71"/>
      <c r="I704" s="71"/>
      <c r="J704" s="106"/>
      <c r="K704" s="106"/>
      <c r="L704" s="106"/>
      <c r="M704" s="106"/>
      <c r="N704" s="106"/>
      <c r="O704" s="106"/>
      <c r="P704" s="106"/>
      <c r="Q704" s="106"/>
      <c r="R704" s="106"/>
      <c r="S704" s="106"/>
      <c r="T704" s="106"/>
      <c r="U704" s="106"/>
      <c r="V704" s="106"/>
      <c r="W704" s="106"/>
      <c r="X704" s="71"/>
      <c r="Y704" s="71"/>
    </row>
    <row r="705" spans="1:25">
      <c r="A705" s="71"/>
      <c r="B705" s="71"/>
      <c r="C705" s="71"/>
      <c r="D705" s="106"/>
      <c r="E705" s="106"/>
      <c r="F705" s="71"/>
      <c r="G705" s="71"/>
      <c r="H705" s="71"/>
      <c r="I705" s="71"/>
      <c r="J705" s="106"/>
      <c r="K705" s="106"/>
      <c r="L705" s="106"/>
      <c r="M705" s="106"/>
      <c r="N705" s="106"/>
      <c r="O705" s="106"/>
      <c r="P705" s="106"/>
      <c r="Q705" s="106"/>
      <c r="R705" s="106"/>
      <c r="S705" s="106"/>
      <c r="T705" s="106"/>
      <c r="U705" s="106"/>
      <c r="V705" s="106"/>
      <c r="W705" s="106"/>
      <c r="X705" s="71"/>
      <c r="Y705" s="71"/>
    </row>
    <row r="706" spans="1:25">
      <c r="A706" s="71"/>
      <c r="B706" s="71"/>
      <c r="C706" s="71"/>
      <c r="D706" s="106"/>
      <c r="E706" s="106"/>
      <c r="F706" s="71"/>
      <c r="G706" s="71"/>
      <c r="H706" s="71"/>
      <c r="I706" s="71"/>
      <c r="J706" s="106"/>
      <c r="K706" s="106"/>
      <c r="L706" s="106"/>
      <c r="M706" s="106"/>
      <c r="N706" s="106"/>
      <c r="O706" s="106"/>
      <c r="P706" s="106"/>
      <c r="Q706" s="106"/>
      <c r="R706" s="106"/>
      <c r="S706" s="106"/>
      <c r="T706" s="106"/>
      <c r="U706" s="106"/>
      <c r="V706" s="106"/>
      <c r="W706" s="106"/>
      <c r="X706" s="71"/>
      <c r="Y706" s="71"/>
    </row>
    <row r="707" spans="1:25">
      <c r="A707" s="71"/>
      <c r="B707" s="71"/>
      <c r="C707" s="71"/>
      <c r="D707" s="106"/>
      <c r="E707" s="106"/>
      <c r="F707" s="71"/>
      <c r="G707" s="71"/>
      <c r="H707" s="71"/>
      <c r="I707" s="71"/>
      <c r="J707" s="106"/>
      <c r="K707" s="106"/>
      <c r="L707" s="106"/>
      <c r="M707" s="106"/>
      <c r="N707" s="106"/>
      <c r="O707" s="106"/>
      <c r="P707" s="106"/>
      <c r="Q707" s="106"/>
      <c r="R707" s="106"/>
      <c r="S707" s="106"/>
      <c r="T707" s="106"/>
      <c r="U707" s="106"/>
      <c r="V707" s="106"/>
      <c r="W707" s="106"/>
      <c r="X707" s="71"/>
      <c r="Y707" s="71"/>
    </row>
    <row r="708" spans="1:25">
      <c r="A708" s="71"/>
      <c r="B708" s="71"/>
      <c r="C708" s="71"/>
      <c r="D708" s="106"/>
      <c r="E708" s="106"/>
      <c r="F708" s="71"/>
      <c r="G708" s="71"/>
      <c r="H708" s="71"/>
      <c r="I708" s="71"/>
      <c r="J708" s="106"/>
      <c r="K708" s="106"/>
      <c r="L708" s="106"/>
      <c r="M708" s="106"/>
      <c r="N708" s="106"/>
      <c r="O708" s="106"/>
      <c r="P708" s="106"/>
      <c r="Q708" s="106"/>
      <c r="R708" s="106"/>
      <c r="S708" s="106"/>
      <c r="T708" s="106"/>
      <c r="U708" s="106"/>
      <c r="V708" s="106"/>
      <c r="W708" s="106"/>
      <c r="X708" s="71"/>
      <c r="Y708" s="71"/>
    </row>
    <row r="709" spans="1:25">
      <c r="A709" s="71"/>
      <c r="B709" s="71"/>
      <c r="C709" s="71"/>
      <c r="D709" s="106"/>
      <c r="E709" s="106"/>
      <c r="F709" s="71"/>
      <c r="G709" s="71"/>
      <c r="H709" s="71"/>
      <c r="I709" s="71"/>
      <c r="J709" s="106"/>
      <c r="K709" s="106"/>
      <c r="L709" s="106"/>
      <c r="M709" s="106"/>
      <c r="N709" s="106"/>
      <c r="O709" s="106"/>
      <c r="P709" s="106"/>
      <c r="Q709" s="106"/>
      <c r="R709" s="106"/>
      <c r="S709" s="106"/>
      <c r="T709" s="106"/>
      <c r="U709" s="106"/>
      <c r="V709" s="106"/>
      <c r="W709" s="106"/>
      <c r="X709" s="71"/>
      <c r="Y709" s="71"/>
    </row>
    <row r="710" spans="1:25">
      <c r="A710" s="71"/>
      <c r="B710" s="71"/>
      <c r="C710" s="71"/>
      <c r="D710" s="106"/>
      <c r="E710" s="106"/>
      <c r="F710" s="71"/>
      <c r="G710" s="71"/>
      <c r="H710" s="71"/>
      <c r="I710" s="71"/>
      <c r="J710" s="106"/>
      <c r="K710" s="106"/>
      <c r="L710" s="106"/>
      <c r="M710" s="106"/>
      <c r="N710" s="106"/>
      <c r="O710" s="106"/>
      <c r="P710" s="106"/>
      <c r="Q710" s="106"/>
      <c r="R710" s="106"/>
      <c r="S710" s="106"/>
      <c r="T710" s="106"/>
      <c r="U710" s="106"/>
      <c r="V710" s="106"/>
      <c r="W710" s="106"/>
      <c r="X710" s="71"/>
      <c r="Y710" s="71"/>
    </row>
    <row r="711" spans="1:25">
      <c r="A711" s="71"/>
      <c r="B711" s="71"/>
      <c r="C711" s="71"/>
      <c r="D711" s="106"/>
      <c r="E711" s="106"/>
      <c r="F711" s="71"/>
      <c r="G711" s="71"/>
      <c r="H711" s="71"/>
      <c r="I711" s="71"/>
      <c r="J711" s="106"/>
      <c r="K711" s="106"/>
      <c r="L711" s="106"/>
      <c r="M711" s="106"/>
      <c r="N711" s="106"/>
      <c r="O711" s="106"/>
      <c r="P711" s="106"/>
      <c r="Q711" s="106"/>
      <c r="R711" s="106"/>
      <c r="S711" s="106"/>
      <c r="T711" s="106"/>
      <c r="U711" s="106"/>
      <c r="V711" s="106"/>
      <c r="W711" s="106"/>
      <c r="X711" s="71"/>
      <c r="Y711" s="71"/>
    </row>
    <row r="712" spans="1:25">
      <c r="A712" s="71"/>
      <c r="B712" s="71"/>
      <c r="C712" s="71"/>
      <c r="D712" s="106"/>
      <c r="E712" s="106"/>
      <c r="F712" s="71"/>
      <c r="G712" s="71"/>
      <c r="H712" s="71"/>
      <c r="I712" s="71"/>
      <c r="J712" s="106"/>
      <c r="K712" s="106"/>
      <c r="L712" s="106"/>
      <c r="M712" s="106"/>
      <c r="N712" s="106"/>
      <c r="O712" s="106"/>
      <c r="P712" s="106"/>
      <c r="Q712" s="106"/>
      <c r="R712" s="106"/>
      <c r="S712" s="106"/>
      <c r="T712" s="106"/>
      <c r="U712" s="106"/>
      <c r="V712" s="106"/>
      <c r="W712" s="106"/>
      <c r="X712" s="71"/>
      <c r="Y712" s="71"/>
    </row>
    <row r="713" spans="1:25">
      <c r="A713" s="71"/>
      <c r="B713" s="71"/>
      <c r="C713" s="71"/>
      <c r="D713" s="106"/>
      <c r="E713" s="106"/>
      <c r="F713" s="71"/>
      <c r="G713" s="71"/>
      <c r="H713" s="71"/>
      <c r="I713" s="71"/>
      <c r="J713" s="106"/>
      <c r="K713" s="106"/>
      <c r="L713" s="106"/>
      <c r="M713" s="106"/>
      <c r="N713" s="106"/>
      <c r="O713" s="106"/>
      <c r="P713" s="106"/>
      <c r="Q713" s="106"/>
      <c r="R713" s="106"/>
      <c r="S713" s="106"/>
      <c r="T713" s="106"/>
      <c r="U713" s="106"/>
      <c r="V713" s="106"/>
      <c r="W713" s="106"/>
      <c r="X713" s="71"/>
      <c r="Y713" s="71"/>
    </row>
    <row r="714" spans="1:25">
      <c r="A714" s="71"/>
      <c r="B714" s="71"/>
      <c r="C714" s="71"/>
      <c r="D714" s="106"/>
      <c r="E714" s="106"/>
      <c r="F714" s="71"/>
      <c r="G714" s="71"/>
      <c r="H714" s="71"/>
      <c r="I714" s="71"/>
      <c r="J714" s="106"/>
      <c r="K714" s="106"/>
      <c r="L714" s="106"/>
      <c r="M714" s="106"/>
      <c r="N714" s="106"/>
      <c r="O714" s="106"/>
      <c r="P714" s="106"/>
      <c r="Q714" s="106"/>
      <c r="R714" s="106"/>
      <c r="S714" s="106"/>
      <c r="T714" s="106"/>
      <c r="U714" s="106"/>
      <c r="V714" s="106"/>
      <c r="W714" s="106"/>
      <c r="X714" s="71"/>
      <c r="Y714" s="71"/>
    </row>
    <row r="715" spans="1:25">
      <c r="A715" s="71"/>
      <c r="B715" s="71"/>
      <c r="C715" s="71"/>
      <c r="D715" s="106"/>
      <c r="E715" s="106"/>
      <c r="F715" s="71"/>
      <c r="G715" s="71"/>
      <c r="H715" s="71"/>
      <c r="I715" s="71"/>
      <c r="J715" s="106"/>
      <c r="K715" s="106"/>
      <c r="L715" s="106"/>
      <c r="M715" s="106"/>
      <c r="N715" s="106"/>
      <c r="O715" s="106"/>
      <c r="P715" s="106"/>
      <c r="Q715" s="106"/>
      <c r="R715" s="106"/>
      <c r="S715" s="106"/>
      <c r="T715" s="106"/>
      <c r="U715" s="106"/>
      <c r="V715" s="106"/>
      <c r="W715" s="106"/>
      <c r="X715" s="71"/>
      <c r="Y715" s="71"/>
    </row>
    <row r="716" spans="1:25">
      <c r="A716" s="71"/>
      <c r="B716" s="71"/>
      <c r="C716" s="71"/>
      <c r="D716" s="106"/>
      <c r="E716" s="106"/>
      <c r="F716" s="71"/>
      <c r="G716" s="71"/>
      <c r="H716" s="71"/>
      <c r="I716" s="71"/>
      <c r="J716" s="106"/>
      <c r="K716" s="106"/>
      <c r="L716" s="106"/>
      <c r="M716" s="106"/>
      <c r="N716" s="106"/>
      <c r="O716" s="106"/>
      <c r="P716" s="106"/>
      <c r="Q716" s="106"/>
      <c r="R716" s="106"/>
      <c r="S716" s="106"/>
      <c r="T716" s="106"/>
      <c r="U716" s="106"/>
      <c r="V716" s="106"/>
      <c r="W716" s="106"/>
      <c r="X716" s="71"/>
      <c r="Y716" s="71"/>
    </row>
    <row r="717" spans="1:25">
      <c r="A717" s="71"/>
      <c r="B717" s="71"/>
      <c r="C717" s="71"/>
      <c r="D717" s="106"/>
      <c r="E717" s="106"/>
      <c r="F717" s="71"/>
      <c r="G717" s="71"/>
      <c r="H717" s="71"/>
      <c r="I717" s="71"/>
      <c r="J717" s="106"/>
      <c r="K717" s="106"/>
      <c r="L717" s="106"/>
      <c r="M717" s="106"/>
      <c r="N717" s="106"/>
      <c r="O717" s="106"/>
      <c r="P717" s="106"/>
      <c r="Q717" s="106"/>
      <c r="R717" s="106"/>
      <c r="S717" s="106"/>
      <c r="T717" s="106"/>
      <c r="U717" s="106"/>
      <c r="V717" s="106"/>
      <c r="W717" s="106"/>
      <c r="X717" s="71"/>
      <c r="Y717" s="71"/>
    </row>
    <row r="718" spans="1:25">
      <c r="A718" s="71"/>
      <c r="B718" s="71"/>
      <c r="C718" s="71"/>
      <c r="D718" s="106"/>
      <c r="E718" s="106"/>
      <c r="F718" s="71"/>
      <c r="G718" s="71"/>
      <c r="H718" s="71"/>
      <c r="I718" s="71"/>
      <c r="J718" s="106"/>
      <c r="K718" s="106"/>
      <c r="L718" s="106"/>
      <c r="M718" s="106"/>
      <c r="N718" s="106"/>
      <c r="O718" s="106"/>
      <c r="P718" s="106"/>
      <c r="Q718" s="106"/>
      <c r="R718" s="106"/>
      <c r="S718" s="106"/>
      <c r="T718" s="106"/>
      <c r="U718" s="106"/>
      <c r="V718" s="106"/>
      <c r="W718" s="106"/>
      <c r="X718" s="71"/>
      <c r="Y718" s="71"/>
    </row>
    <row r="719" spans="1:25">
      <c r="A719" s="71"/>
      <c r="B719" s="71"/>
      <c r="C719" s="71"/>
      <c r="D719" s="106"/>
      <c r="E719" s="106"/>
      <c r="F719" s="71"/>
      <c r="G719" s="71"/>
      <c r="H719" s="71"/>
      <c r="I719" s="71"/>
      <c r="J719" s="106"/>
      <c r="K719" s="106"/>
      <c r="L719" s="106"/>
      <c r="M719" s="106"/>
      <c r="N719" s="106"/>
      <c r="O719" s="106"/>
      <c r="P719" s="106"/>
      <c r="Q719" s="106"/>
      <c r="R719" s="106"/>
      <c r="S719" s="106"/>
      <c r="T719" s="106"/>
      <c r="U719" s="106"/>
      <c r="V719" s="106"/>
      <c r="W719" s="106"/>
      <c r="X719" s="71"/>
      <c r="Y719" s="71"/>
    </row>
    <row r="720" spans="1:25">
      <c r="A720" s="71"/>
      <c r="B720" s="71"/>
      <c r="C720" s="71"/>
      <c r="D720" s="106"/>
      <c r="E720" s="106"/>
      <c r="F720" s="71"/>
      <c r="G720" s="71"/>
      <c r="H720" s="71"/>
      <c r="I720" s="71"/>
      <c r="J720" s="106"/>
      <c r="K720" s="106"/>
      <c r="L720" s="106"/>
      <c r="M720" s="106"/>
      <c r="N720" s="106"/>
      <c r="O720" s="106"/>
      <c r="P720" s="106"/>
      <c r="Q720" s="106"/>
      <c r="R720" s="106"/>
      <c r="S720" s="106"/>
      <c r="T720" s="106"/>
      <c r="U720" s="106"/>
      <c r="V720" s="106"/>
      <c r="W720" s="106"/>
      <c r="X720" s="71"/>
      <c r="Y720" s="71"/>
    </row>
    <row r="721" spans="1:25">
      <c r="A721" s="71"/>
      <c r="B721" s="71"/>
      <c r="C721" s="71"/>
      <c r="D721" s="106"/>
      <c r="E721" s="106"/>
      <c r="F721" s="71"/>
      <c r="G721" s="71"/>
      <c r="H721" s="71"/>
      <c r="I721" s="71"/>
      <c r="J721" s="106"/>
      <c r="K721" s="106"/>
      <c r="L721" s="106"/>
      <c r="M721" s="106"/>
      <c r="N721" s="106"/>
      <c r="O721" s="106"/>
      <c r="P721" s="106"/>
      <c r="Q721" s="106"/>
      <c r="R721" s="106"/>
      <c r="S721" s="106"/>
      <c r="T721" s="106"/>
      <c r="U721" s="106"/>
      <c r="V721" s="106"/>
      <c r="W721" s="106"/>
      <c r="X721" s="71"/>
      <c r="Y721" s="71"/>
    </row>
    <row r="722" spans="1:25">
      <c r="A722" s="71"/>
      <c r="B722" s="71"/>
      <c r="C722" s="71"/>
      <c r="D722" s="106"/>
      <c r="E722" s="106"/>
      <c r="F722" s="71"/>
      <c r="G722" s="71"/>
      <c r="H722" s="71"/>
      <c r="I722" s="71"/>
      <c r="J722" s="106"/>
      <c r="K722" s="106"/>
      <c r="L722" s="106"/>
      <c r="M722" s="106"/>
      <c r="N722" s="106"/>
      <c r="O722" s="106"/>
      <c r="P722" s="106"/>
      <c r="Q722" s="106"/>
      <c r="R722" s="106"/>
      <c r="S722" s="106"/>
      <c r="T722" s="106"/>
      <c r="U722" s="106"/>
      <c r="V722" s="106"/>
      <c r="W722" s="106"/>
      <c r="X722" s="71"/>
      <c r="Y722" s="71"/>
    </row>
    <row r="723" spans="1:25">
      <c r="A723" s="71"/>
      <c r="B723" s="71"/>
      <c r="C723" s="71"/>
      <c r="D723" s="106"/>
      <c r="E723" s="106"/>
      <c r="F723" s="71"/>
      <c r="G723" s="71"/>
      <c r="H723" s="71"/>
      <c r="I723" s="71"/>
      <c r="J723" s="106"/>
      <c r="K723" s="106"/>
      <c r="L723" s="106"/>
      <c r="M723" s="106"/>
      <c r="N723" s="106"/>
      <c r="O723" s="106"/>
      <c r="P723" s="106"/>
      <c r="Q723" s="106"/>
      <c r="R723" s="106"/>
      <c r="S723" s="106"/>
      <c r="T723" s="106"/>
      <c r="U723" s="106"/>
      <c r="V723" s="106"/>
      <c r="W723" s="106"/>
      <c r="X723" s="71"/>
      <c r="Y723" s="71"/>
    </row>
    <row r="724" spans="1:25">
      <c r="A724" s="71"/>
      <c r="B724" s="71"/>
      <c r="C724" s="71"/>
      <c r="D724" s="106"/>
      <c r="E724" s="106"/>
      <c r="F724" s="71"/>
      <c r="G724" s="71"/>
      <c r="H724" s="71"/>
      <c r="I724" s="71"/>
      <c r="J724" s="106"/>
      <c r="K724" s="106"/>
      <c r="L724" s="106"/>
      <c r="M724" s="106"/>
      <c r="N724" s="106"/>
      <c r="O724" s="106"/>
      <c r="P724" s="106"/>
      <c r="Q724" s="106"/>
      <c r="R724" s="106"/>
      <c r="S724" s="106"/>
      <c r="T724" s="106"/>
      <c r="U724" s="106"/>
      <c r="V724" s="106"/>
      <c r="W724" s="106"/>
      <c r="X724" s="71"/>
      <c r="Y724" s="71"/>
    </row>
    <row r="725" spans="1:25">
      <c r="A725" s="71"/>
      <c r="B725" s="71"/>
      <c r="C725" s="71"/>
      <c r="D725" s="106"/>
      <c r="E725" s="106"/>
      <c r="F725" s="71"/>
      <c r="G725" s="71"/>
      <c r="H725" s="71"/>
      <c r="I725" s="71"/>
      <c r="J725" s="106"/>
      <c r="K725" s="106"/>
      <c r="L725" s="106"/>
      <c r="M725" s="106"/>
      <c r="N725" s="106"/>
      <c r="O725" s="106"/>
      <c r="P725" s="106"/>
      <c r="Q725" s="106"/>
      <c r="R725" s="106"/>
      <c r="S725" s="106"/>
      <c r="T725" s="106"/>
      <c r="U725" s="106"/>
      <c r="V725" s="106"/>
      <c r="W725" s="106"/>
      <c r="X725" s="71"/>
      <c r="Y725" s="71"/>
    </row>
    <row r="726" spans="1:25">
      <c r="A726" s="71"/>
      <c r="B726" s="71"/>
      <c r="C726" s="71"/>
      <c r="D726" s="106"/>
      <c r="E726" s="106"/>
      <c r="F726" s="71"/>
      <c r="G726" s="71"/>
      <c r="H726" s="71"/>
      <c r="I726" s="71"/>
      <c r="J726" s="106"/>
      <c r="K726" s="106"/>
      <c r="L726" s="106"/>
      <c r="M726" s="106"/>
      <c r="N726" s="106"/>
      <c r="O726" s="106"/>
      <c r="P726" s="106"/>
      <c r="Q726" s="106"/>
      <c r="R726" s="106"/>
      <c r="S726" s="106"/>
      <c r="T726" s="106"/>
      <c r="U726" s="106"/>
      <c r="V726" s="106"/>
      <c r="W726" s="106"/>
      <c r="X726" s="71"/>
      <c r="Y726" s="71"/>
    </row>
    <row r="727" spans="1:25">
      <c r="A727" s="71"/>
      <c r="B727" s="71"/>
      <c r="C727" s="71"/>
      <c r="D727" s="106"/>
      <c r="E727" s="106"/>
      <c r="F727" s="71"/>
      <c r="G727" s="71"/>
      <c r="H727" s="71"/>
      <c r="I727" s="71"/>
      <c r="J727" s="106"/>
      <c r="K727" s="106"/>
      <c r="L727" s="106"/>
      <c r="M727" s="106"/>
      <c r="N727" s="106"/>
      <c r="O727" s="106"/>
      <c r="P727" s="106"/>
      <c r="Q727" s="106"/>
      <c r="R727" s="106"/>
      <c r="S727" s="106"/>
      <c r="T727" s="106"/>
      <c r="U727" s="106"/>
      <c r="V727" s="106"/>
      <c r="W727" s="106"/>
      <c r="X727" s="71"/>
      <c r="Y727" s="71"/>
    </row>
    <row r="728" spans="1:25">
      <c r="A728" s="71"/>
      <c r="B728" s="71"/>
      <c r="C728" s="71"/>
      <c r="D728" s="106"/>
      <c r="E728" s="106"/>
      <c r="F728" s="71"/>
      <c r="G728" s="71"/>
      <c r="H728" s="71"/>
      <c r="I728" s="71"/>
      <c r="J728" s="106"/>
      <c r="K728" s="106"/>
      <c r="L728" s="106"/>
      <c r="M728" s="106"/>
      <c r="N728" s="106"/>
      <c r="O728" s="106"/>
      <c r="P728" s="106"/>
      <c r="Q728" s="106"/>
      <c r="R728" s="106"/>
      <c r="S728" s="106"/>
      <c r="T728" s="106"/>
      <c r="U728" s="106"/>
      <c r="V728" s="106"/>
      <c r="W728" s="106"/>
      <c r="X728" s="71"/>
      <c r="Y728" s="71"/>
    </row>
    <row r="729" spans="1:25">
      <c r="A729" s="71"/>
      <c r="B729" s="71"/>
      <c r="C729" s="71"/>
      <c r="D729" s="106"/>
      <c r="E729" s="106"/>
      <c r="F729" s="71"/>
      <c r="G729" s="71"/>
      <c r="H729" s="71"/>
      <c r="I729" s="71"/>
      <c r="J729" s="106"/>
      <c r="K729" s="106"/>
      <c r="L729" s="106"/>
      <c r="M729" s="106"/>
      <c r="N729" s="106"/>
      <c r="O729" s="106"/>
      <c r="P729" s="106"/>
      <c r="Q729" s="106"/>
      <c r="R729" s="106"/>
      <c r="S729" s="106"/>
      <c r="T729" s="106"/>
      <c r="U729" s="106"/>
      <c r="V729" s="106"/>
      <c r="W729" s="106"/>
      <c r="X729" s="71"/>
      <c r="Y729" s="71"/>
    </row>
    <row r="730" spans="1:25">
      <c r="A730" s="71"/>
      <c r="B730" s="71"/>
      <c r="C730" s="71"/>
      <c r="D730" s="106"/>
      <c r="E730" s="106"/>
      <c r="F730" s="71"/>
      <c r="G730" s="71"/>
      <c r="H730" s="71"/>
      <c r="I730" s="71"/>
      <c r="J730" s="106"/>
      <c r="K730" s="106"/>
      <c r="L730" s="106"/>
      <c r="M730" s="106"/>
      <c r="N730" s="106"/>
      <c r="O730" s="106"/>
      <c r="P730" s="106"/>
      <c r="Q730" s="106"/>
      <c r="R730" s="106"/>
      <c r="S730" s="106"/>
      <c r="T730" s="106"/>
      <c r="U730" s="106"/>
      <c r="V730" s="106"/>
      <c r="W730" s="106"/>
      <c r="X730" s="71"/>
      <c r="Y730" s="71"/>
    </row>
    <row r="731" spans="1:25">
      <c r="A731" s="71"/>
      <c r="B731" s="71"/>
      <c r="C731" s="71"/>
      <c r="D731" s="106"/>
      <c r="E731" s="106"/>
      <c r="F731" s="71"/>
      <c r="G731" s="71"/>
      <c r="H731" s="71"/>
      <c r="I731" s="71"/>
      <c r="J731" s="106"/>
      <c r="K731" s="106"/>
      <c r="L731" s="106"/>
      <c r="M731" s="106"/>
      <c r="N731" s="106"/>
      <c r="O731" s="106"/>
      <c r="P731" s="106"/>
      <c r="Q731" s="106"/>
      <c r="R731" s="106"/>
      <c r="S731" s="106"/>
      <c r="T731" s="106"/>
      <c r="U731" s="106"/>
      <c r="V731" s="106"/>
      <c r="W731" s="106"/>
      <c r="X731" s="71"/>
      <c r="Y731" s="71"/>
    </row>
    <row r="732" spans="1:25">
      <c r="A732" s="71"/>
      <c r="B732" s="71"/>
      <c r="C732" s="71"/>
      <c r="D732" s="106"/>
      <c r="E732" s="106"/>
      <c r="F732" s="71"/>
      <c r="G732" s="71"/>
      <c r="H732" s="71"/>
      <c r="I732" s="71"/>
      <c r="J732" s="106"/>
      <c r="K732" s="106"/>
      <c r="L732" s="106"/>
      <c r="M732" s="106"/>
      <c r="N732" s="106"/>
      <c r="O732" s="106"/>
      <c r="P732" s="106"/>
      <c r="Q732" s="106"/>
      <c r="R732" s="106"/>
      <c r="S732" s="106"/>
      <c r="T732" s="106"/>
      <c r="U732" s="106"/>
      <c r="V732" s="106"/>
      <c r="W732" s="106"/>
      <c r="X732" s="71"/>
      <c r="Y732" s="71"/>
    </row>
    <row r="733" spans="1:25">
      <c r="A733" s="71"/>
      <c r="B733" s="71"/>
      <c r="C733" s="71"/>
      <c r="D733" s="106"/>
      <c r="E733" s="106"/>
      <c r="F733" s="71"/>
      <c r="G733" s="71"/>
      <c r="H733" s="71"/>
      <c r="I733" s="71"/>
      <c r="J733" s="106"/>
      <c r="K733" s="106"/>
      <c r="L733" s="106"/>
      <c r="M733" s="106"/>
      <c r="N733" s="106"/>
      <c r="O733" s="106"/>
      <c r="P733" s="106"/>
      <c r="Q733" s="106"/>
      <c r="R733" s="106"/>
      <c r="S733" s="106"/>
      <c r="T733" s="106"/>
      <c r="U733" s="106"/>
      <c r="V733" s="106"/>
      <c r="W733" s="106"/>
      <c r="X733" s="71"/>
      <c r="Y733" s="71"/>
    </row>
    <row r="734" spans="1:25">
      <c r="A734" s="71"/>
      <c r="B734" s="71"/>
      <c r="C734" s="71"/>
      <c r="D734" s="106"/>
      <c r="E734" s="106"/>
      <c r="F734" s="71"/>
      <c r="G734" s="71"/>
      <c r="H734" s="71"/>
      <c r="I734" s="71"/>
      <c r="J734" s="106"/>
      <c r="K734" s="106"/>
      <c r="L734" s="106"/>
      <c r="M734" s="106"/>
      <c r="N734" s="106"/>
      <c r="O734" s="106"/>
      <c r="P734" s="106"/>
      <c r="Q734" s="106"/>
      <c r="R734" s="106"/>
      <c r="S734" s="106"/>
      <c r="T734" s="106"/>
      <c r="U734" s="106"/>
      <c r="V734" s="106"/>
      <c r="W734" s="106"/>
      <c r="X734" s="71"/>
      <c r="Y734" s="71"/>
    </row>
    <row r="735" spans="1:25">
      <c r="A735" s="71"/>
      <c r="B735" s="71"/>
      <c r="C735" s="71"/>
      <c r="D735" s="106"/>
      <c r="E735" s="106"/>
      <c r="F735" s="71"/>
      <c r="G735" s="71"/>
      <c r="H735" s="71"/>
      <c r="I735" s="71"/>
      <c r="J735" s="106"/>
      <c r="K735" s="106"/>
      <c r="L735" s="106"/>
      <c r="M735" s="106"/>
      <c r="N735" s="106"/>
      <c r="O735" s="106"/>
      <c r="P735" s="106"/>
      <c r="Q735" s="106"/>
      <c r="R735" s="106"/>
      <c r="S735" s="106"/>
      <c r="T735" s="106"/>
      <c r="U735" s="106"/>
      <c r="V735" s="106"/>
      <c r="W735" s="106"/>
      <c r="X735" s="71"/>
      <c r="Y735" s="71"/>
    </row>
    <row r="736" spans="1:25">
      <c r="A736" s="71"/>
      <c r="B736" s="71"/>
      <c r="C736" s="71"/>
      <c r="D736" s="106"/>
      <c r="E736" s="106"/>
      <c r="F736" s="71"/>
      <c r="G736" s="71"/>
      <c r="H736" s="71"/>
      <c r="I736" s="71"/>
      <c r="J736" s="106"/>
      <c r="K736" s="106"/>
      <c r="L736" s="106"/>
      <c r="M736" s="106"/>
      <c r="N736" s="106"/>
      <c r="O736" s="106"/>
      <c r="P736" s="106"/>
      <c r="Q736" s="106"/>
      <c r="R736" s="106"/>
      <c r="S736" s="106"/>
      <c r="T736" s="106"/>
      <c r="U736" s="106"/>
      <c r="V736" s="106"/>
      <c r="W736" s="106"/>
      <c r="X736" s="71"/>
      <c r="Y736" s="71"/>
    </row>
    <row r="737" spans="1:25">
      <c r="A737" s="71"/>
      <c r="B737" s="71"/>
      <c r="C737" s="71"/>
      <c r="D737" s="106"/>
      <c r="E737" s="106"/>
      <c r="F737" s="71"/>
      <c r="G737" s="71"/>
      <c r="H737" s="71"/>
      <c r="I737" s="71"/>
      <c r="J737" s="106"/>
      <c r="K737" s="106"/>
      <c r="L737" s="106"/>
      <c r="M737" s="106"/>
      <c r="N737" s="106"/>
      <c r="O737" s="106"/>
      <c r="P737" s="106"/>
      <c r="Q737" s="106"/>
      <c r="R737" s="106"/>
      <c r="S737" s="106"/>
      <c r="T737" s="106"/>
      <c r="U737" s="106"/>
      <c r="V737" s="106"/>
      <c r="W737" s="106"/>
      <c r="X737" s="71"/>
      <c r="Y737" s="71"/>
    </row>
    <row r="738" spans="1:25">
      <c r="A738" s="71"/>
      <c r="B738" s="71"/>
      <c r="C738" s="71"/>
      <c r="D738" s="106"/>
      <c r="E738" s="106"/>
      <c r="F738" s="71"/>
      <c r="G738" s="71"/>
      <c r="H738" s="71"/>
      <c r="I738" s="71"/>
      <c r="J738" s="106"/>
      <c r="K738" s="106"/>
      <c r="L738" s="106"/>
      <c r="M738" s="106"/>
      <c r="N738" s="106"/>
      <c r="O738" s="106"/>
      <c r="P738" s="106"/>
      <c r="Q738" s="106"/>
      <c r="R738" s="106"/>
      <c r="S738" s="106"/>
      <c r="T738" s="106"/>
      <c r="U738" s="106"/>
      <c r="V738" s="106"/>
      <c r="W738" s="106"/>
      <c r="X738" s="71"/>
      <c r="Y738" s="71"/>
    </row>
    <row r="739" spans="1:25">
      <c r="A739" s="71"/>
      <c r="B739" s="71"/>
      <c r="C739" s="71"/>
      <c r="D739" s="106"/>
      <c r="E739" s="106"/>
      <c r="F739" s="71"/>
      <c r="G739" s="71"/>
      <c r="H739" s="71"/>
      <c r="I739" s="71"/>
      <c r="J739" s="106"/>
      <c r="K739" s="106"/>
      <c r="L739" s="106"/>
      <c r="M739" s="106"/>
      <c r="N739" s="106"/>
      <c r="O739" s="106"/>
      <c r="P739" s="106"/>
      <c r="Q739" s="106"/>
      <c r="R739" s="106"/>
      <c r="S739" s="106"/>
      <c r="T739" s="106"/>
      <c r="U739" s="106"/>
      <c r="V739" s="106"/>
      <c r="W739" s="106"/>
      <c r="X739" s="71"/>
      <c r="Y739" s="71"/>
    </row>
    <row r="740" spans="1:25">
      <c r="A740" s="71"/>
      <c r="B740" s="71"/>
      <c r="C740" s="71"/>
      <c r="D740" s="106"/>
      <c r="E740" s="106"/>
      <c r="F740" s="71"/>
      <c r="G740" s="71"/>
      <c r="H740" s="71"/>
      <c r="I740" s="71"/>
      <c r="J740" s="106"/>
      <c r="K740" s="106"/>
      <c r="L740" s="106"/>
      <c r="M740" s="106"/>
      <c r="N740" s="106"/>
      <c r="O740" s="106"/>
      <c r="P740" s="106"/>
      <c r="Q740" s="106"/>
      <c r="R740" s="106"/>
      <c r="S740" s="106"/>
      <c r="T740" s="106"/>
      <c r="U740" s="106"/>
      <c r="V740" s="106"/>
      <c r="W740" s="106"/>
      <c r="X740" s="71"/>
      <c r="Y740" s="71"/>
    </row>
    <row r="741" spans="1:25">
      <c r="A741" s="71"/>
      <c r="B741" s="71"/>
      <c r="C741" s="71"/>
      <c r="D741" s="106"/>
      <c r="E741" s="106"/>
      <c r="F741" s="71"/>
      <c r="G741" s="71"/>
      <c r="H741" s="71"/>
      <c r="I741" s="71"/>
      <c r="J741" s="106"/>
      <c r="K741" s="106"/>
      <c r="L741" s="106"/>
      <c r="M741" s="106"/>
      <c r="N741" s="106"/>
      <c r="O741" s="106"/>
      <c r="P741" s="106"/>
      <c r="Q741" s="106"/>
      <c r="R741" s="106"/>
      <c r="S741" s="106"/>
      <c r="T741" s="106"/>
      <c r="U741" s="106"/>
      <c r="V741" s="106"/>
      <c r="W741" s="106"/>
      <c r="X741" s="71"/>
      <c r="Y741" s="71"/>
    </row>
    <row r="742" spans="1:25">
      <c r="A742" s="71"/>
      <c r="B742" s="71"/>
      <c r="C742" s="71"/>
      <c r="D742" s="106"/>
      <c r="E742" s="106"/>
      <c r="F742" s="71"/>
      <c r="G742" s="71"/>
      <c r="H742" s="71"/>
      <c r="I742" s="71"/>
      <c r="J742" s="106"/>
      <c r="K742" s="106"/>
      <c r="L742" s="106"/>
      <c r="M742" s="106"/>
      <c r="N742" s="106"/>
      <c r="O742" s="106"/>
      <c r="P742" s="106"/>
      <c r="Q742" s="106"/>
      <c r="R742" s="106"/>
      <c r="S742" s="106"/>
      <c r="T742" s="106"/>
      <c r="U742" s="106"/>
      <c r="V742" s="106"/>
      <c r="W742" s="106"/>
      <c r="X742" s="71"/>
      <c r="Y742" s="71"/>
    </row>
    <row r="743" spans="1:25">
      <c r="A743" s="71"/>
      <c r="B743" s="71"/>
      <c r="C743" s="71"/>
      <c r="D743" s="106"/>
      <c r="E743" s="106"/>
      <c r="F743" s="71"/>
      <c r="G743" s="71"/>
      <c r="H743" s="71"/>
      <c r="I743" s="71"/>
      <c r="J743" s="106"/>
      <c r="K743" s="106"/>
      <c r="L743" s="106"/>
      <c r="M743" s="106"/>
      <c r="N743" s="106"/>
      <c r="O743" s="106"/>
      <c r="P743" s="106"/>
      <c r="Q743" s="106"/>
      <c r="R743" s="106"/>
      <c r="S743" s="106"/>
      <c r="T743" s="106"/>
      <c r="U743" s="106"/>
      <c r="V743" s="106"/>
      <c r="W743" s="106"/>
      <c r="X743" s="71"/>
      <c r="Y743" s="71"/>
    </row>
    <row r="744" spans="1:25">
      <c r="A744" s="71"/>
      <c r="B744" s="71"/>
      <c r="C744" s="71"/>
      <c r="D744" s="106"/>
      <c r="E744" s="106"/>
      <c r="F744" s="71"/>
      <c r="G744" s="71"/>
      <c r="H744" s="71"/>
      <c r="I744" s="71"/>
      <c r="J744" s="106"/>
      <c r="K744" s="106"/>
      <c r="L744" s="106"/>
      <c r="M744" s="106"/>
      <c r="N744" s="106"/>
      <c r="O744" s="106"/>
      <c r="P744" s="106"/>
      <c r="Q744" s="106"/>
      <c r="R744" s="106"/>
      <c r="S744" s="106"/>
      <c r="T744" s="106"/>
      <c r="U744" s="106"/>
      <c r="V744" s="106"/>
      <c r="W744" s="106"/>
      <c r="X744" s="71"/>
      <c r="Y744" s="71"/>
    </row>
    <row r="745" spans="1:25">
      <c r="A745" s="71"/>
      <c r="B745" s="71"/>
      <c r="C745" s="71"/>
      <c r="D745" s="106"/>
      <c r="E745" s="106"/>
      <c r="F745" s="71"/>
      <c r="G745" s="71"/>
      <c r="H745" s="71"/>
      <c r="I745" s="71"/>
      <c r="J745" s="106"/>
      <c r="K745" s="106"/>
      <c r="L745" s="106"/>
      <c r="M745" s="106"/>
      <c r="N745" s="106"/>
      <c r="O745" s="106"/>
      <c r="P745" s="106"/>
      <c r="Q745" s="106"/>
      <c r="R745" s="106"/>
      <c r="S745" s="106"/>
      <c r="T745" s="106"/>
      <c r="U745" s="106"/>
      <c r="V745" s="106"/>
      <c r="W745" s="106"/>
      <c r="X745" s="71"/>
      <c r="Y745" s="71"/>
    </row>
    <row r="746" spans="1:25">
      <c r="A746" s="71"/>
      <c r="B746" s="71"/>
      <c r="C746" s="71"/>
      <c r="D746" s="106"/>
      <c r="E746" s="106"/>
      <c r="F746" s="71"/>
      <c r="G746" s="71"/>
      <c r="H746" s="71"/>
      <c r="I746" s="71"/>
      <c r="J746" s="106"/>
      <c r="K746" s="106"/>
      <c r="L746" s="106"/>
      <c r="M746" s="106"/>
      <c r="N746" s="106"/>
      <c r="O746" s="106"/>
      <c r="P746" s="106"/>
      <c r="Q746" s="106"/>
      <c r="R746" s="106"/>
      <c r="S746" s="106"/>
      <c r="T746" s="106"/>
      <c r="U746" s="106"/>
      <c r="V746" s="106"/>
      <c r="W746" s="106"/>
      <c r="X746" s="71"/>
      <c r="Y746" s="71"/>
    </row>
    <row r="747" spans="1:25">
      <c r="A747" s="71"/>
      <c r="B747" s="71"/>
      <c r="C747" s="71"/>
      <c r="D747" s="106"/>
      <c r="E747" s="106"/>
      <c r="F747" s="71"/>
      <c r="G747" s="71"/>
      <c r="H747" s="71"/>
      <c r="I747" s="71"/>
      <c r="J747" s="106"/>
      <c r="K747" s="106"/>
      <c r="L747" s="106"/>
      <c r="M747" s="106"/>
      <c r="N747" s="106"/>
      <c r="O747" s="106"/>
      <c r="P747" s="106"/>
      <c r="Q747" s="106"/>
      <c r="R747" s="106"/>
      <c r="S747" s="106"/>
      <c r="T747" s="106"/>
      <c r="U747" s="106"/>
      <c r="V747" s="106"/>
      <c r="W747" s="106"/>
      <c r="X747" s="71"/>
      <c r="Y747" s="71"/>
    </row>
    <row r="748" spans="1:25">
      <c r="A748" s="71"/>
      <c r="B748" s="71"/>
      <c r="C748" s="71"/>
      <c r="D748" s="106"/>
      <c r="E748" s="106"/>
      <c r="F748" s="71"/>
      <c r="G748" s="71"/>
      <c r="H748" s="71"/>
      <c r="I748" s="71"/>
      <c r="J748" s="106"/>
      <c r="K748" s="106"/>
      <c r="L748" s="106"/>
      <c r="M748" s="106"/>
      <c r="N748" s="106"/>
      <c r="O748" s="106"/>
      <c r="P748" s="106"/>
      <c r="Q748" s="106"/>
      <c r="R748" s="106"/>
      <c r="S748" s="106"/>
      <c r="T748" s="106"/>
      <c r="U748" s="106"/>
      <c r="V748" s="106"/>
      <c r="W748" s="106"/>
      <c r="X748" s="71"/>
      <c r="Y748" s="71"/>
    </row>
    <row r="749" spans="1:25">
      <c r="A749" s="71"/>
      <c r="B749" s="71"/>
      <c r="C749" s="71"/>
      <c r="D749" s="106"/>
      <c r="E749" s="106"/>
      <c r="F749" s="71"/>
      <c r="G749" s="71"/>
      <c r="H749" s="71"/>
      <c r="I749" s="71"/>
      <c r="J749" s="106"/>
      <c r="K749" s="106"/>
      <c r="L749" s="106"/>
      <c r="M749" s="106"/>
      <c r="N749" s="106"/>
      <c r="O749" s="106"/>
      <c r="P749" s="106"/>
      <c r="Q749" s="106"/>
      <c r="R749" s="106"/>
      <c r="S749" s="106"/>
      <c r="T749" s="106"/>
      <c r="U749" s="106"/>
      <c r="V749" s="106"/>
      <c r="W749" s="106"/>
      <c r="X749" s="71"/>
      <c r="Y749" s="71"/>
    </row>
    <row r="750" spans="1:25">
      <c r="A750" s="71"/>
      <c r="B750" s="71"/>
      <c r="C750" s="71"/>
      <c r="D750" s="106"/>
      <c r="E750" s="106"/>
      <c r="F750" s="71"/>
      <c r="G750" s="71"/>
      <c r="H750" s="71"/>
      <c r="I750" s="71"/>
      <c r="J750" s="106"/>
      <c r="K750" s="106"/>
      <c r="L750" s="106"/>
      <c r="M750" s="106"/>
      <c r="N750" s="106"/>
      <c r="O750" s="106"/>
      <c r="P750" s="106"/>
      <c r="Q750" s="106"/>
      <c r="R750" s="106"/>
      <c r="S750" s="106"/>
      <c r="T750" s="106"/>
      <c r="U750" s="106"/>
      <c r="V750" s="106"/>
      <c r="W750" s="106"/>
      <c r="X750" s="71"/>
      <c r="Y750" s="71"/>
    </row>
    <row r="751" spans="1:25">
      <c r="A751" s="71"/>
      <c r="B751" s="71"/>
      <c r="C751" s="71"/>
      <c r="D751" s="106"/>
      <c r="E751" s="106"/>
      <c r="F751" s="71"/>
      <c r="G751" s="71"/>
      <c r="H751" s="71"/>
      <c r="I751" s="71"/>
      <c r="J751" s="106"/>
      <c r="K751" s="106"/>
      <c r="L751" s="106"/>
      <c r="M751" s="106"/>
      <c r="N751" s="106"/>
      <c r="O751" s="106"/>
      <c r="P751" s="106"/>
      <c r="Q751" s="106"/>
      <c r="R751" s="106"/>
      <c r="S751" s="106"/>
      <c r="T751" s="106"/>
      <c r="U751" s="106"/>
      <c r="V751" s="106"/>
      <c r="W751" s="106"/>
      <c r="X751" s="71"/>
      <c r="Y751" s="71"/>
    </row>
    <row r="752" spans="1:25">
      <c r="A752" s="71"/>
      <c r="B752" s="71"/>
      <c r="C752" s="71"/>
      <c r="D752" s="106"/>
      <c r="E752" s="106"/>
      <c r="F752" s="71"/>
      <c r="G752" s="71"/>
      <c r="H752" s="71"/>
      <c r="I752" s="71"/>
      <c r="J752" s="106"/>
      <c r="K752" s="106"/>
      <c r="L752" s="106"/>
      <c r="M752" s="106"/>
      <c r="N752" s="106"/>
      <c r="O752" s="106"/>
      <c r="P752" s="106"/>
      <c r="Q752" s="106"/>
      <c r="R752" s="106"/>
      <c r="S752" s="106"/>
      <c r="T752" s="106"/>
      <c r="U752" s="106"/>
      <c r="V752" s="106"/>
      <c r="W752" s="106"/>
      <c r="X752" s="71"/>
      <c r="Y752" s="71"/>
    </row>
    <row r="753" spans="1:25">
      <c r="A753" s="71"/>
      <c r="B753" s="71"/>
      <c r="C753" s="71"/>
      <c r="D753" s="106"/>
      <c r="E753" s="106"/>
      <c r="F753" s="71"/>
      <c r="G753" s="71"/>
      <c r="H753" s="71"/>
      <c r="I753" s="71"/>
      <c r="J753" s="106"/>
      <c r="K753" s="106"/>
      <c r="L753" s="106"/>
      <c r="M753" s="106"/>
      <c r="N753" s="106"/>
      <c r="O753" s="106"/>
      <c r="P753" s="106"/>
      <c r="Q753" s="106"/>
      <c r="R753" s="106"/>
      <c r="S753" s="106"/>
      <c r="T753" s="106"/>
      <c r="U753" s="106"/>
      <c r="V753" s="106"/>
      <c r="W753" s="106"/>
      <c r="X753" s="71"/>
      <c r="Y753" s="71"/>
    </row>
    <row r="754" spans="1:25">
      <c r="A754" s="71"/>
      <c r="B754" s="71"/>
      <c r="C754" s="71"/>
      <c r="D754" s="106"/>
      <c r="E754" s="106"/>
      <c r="F754" s="71"/>
      <c r="G754" s="71"/>
      <c r="H754" s="71"/>
      <c r="I754" s="71"/>
      <c r="J754" s="106"/>
      <c r="K754" s="106"/>
      <c r="L754" s="106"/>
      <c r="M754" s="106"/>
      <c r="N754" s="106"/>
      <c r="O754" s="106"/>
      <c r="P754" s="106"/>
      <c r="Q754" s="106"/>
      <c r="R754" s="106"/>
      <c r="S754" s="106"/>
      <c r="T754" s="106"/>
      <c r="U754" s="106"/>
      <c r="V754" s="106"/>
      <c r="W754" s="106"/>
      <c r="X754" s="71"/>
      <c r="Y754" s="71"/>
    </row>
    <row r="755" spans="1:25">
      <c r="A755" s="71"/>
      <c r="B755" s="71"/>
      <c r="C755" s="71"/>
      <c r="D755" s="106"/>
      <c r="E755" s="106"/>
      <c r="F755" s="71"/>
      <c r="G755" s="71"/>
      <c r="H755" s="71"/>
      <c r="I755" s="71"/>
      <c r="J755" s="106"/>
      <c r="K755" s="106"/>
      <c r="L755" s="106"/>
      <c r="M755" s="106"/>
      <c r="N755" s="106"/>
      <c r="O755" s="106"/>
      <c r="P755" s="106"/>
      <c r="Q755" s="106"/>
      <c r="R755" s="106"/>
      <c r="S755" s="106"/>
      <c r="T755" s="106"/>
      <c r="U755" s="106"/>
      <c r="V755" s="106"/>
      <c r="W755" s="106"/>
      <c r="X755" s="71"/>
      <c r="Y755" s="71"/>
    </row>
    <row r="756" spans="1:25">
      <c r="A756" s="71"/>
      <c r="B756" s="71"/>
      <c r="C756" s="71"/>
      <c r="D756" s="106"/>
      <c r="E756" s="106"/>
      <c r="F756" s="71"/>
      <c r="G756" s="71"/>
      <c r="H756" s="71"/>
      <c r="I756" s="71"/>
      <c r="J756" s="106"/>
      <c r="K756" s="106"/>
      <c r="L756" s="106"/>
      <c r="M756" s="106"/>
      <c r="N756" s="106"/>
      <c r="O756" s="106"/>
      <c r="P756" s="106"/>
      <c r="Q756" s="106"/>
      <c r="R756" s="106"/>
      <c r="S756" s="106"/>
      <c r="T756" s="106"/>
      <c r="U756" s="106"/>
      <c r="V756" s="106"/>
      <c r="W756" s="106"/>
      <c r="X756" s="71"/>
      <c r="Y756" s="71"/>
    </row>
    <row r="757" spans="1:25">
      <c r="A757" s="71"/>
      <c r="B757" s="71"/>
      <c r="C757" s="71"/>
      <c r="D757" s="106"/>
      <c r="E757" s="106"/>
      <c r="F757" s="71"/>
      <c r="G757" s="71"/>
      <c r="H757" s="71"/>
      <c r="I757" s="71"/>
      <c r="J757" s="106"/>
      <c r="K757" s="106"/>
      <c r="L757" s="106"/>
      <c r="M757" s="106"/>
      <c r="N757" s="106"/>
      <c r="O757" s="106"/>
      <c r="P757" s="106"/>
      <c r="Q757" s="106"/>
      <c r="R757" s="106"/>
      <c r="S757" s="106"/>
      <c r="T757" s="106"/>
      <c r="U757" s="106"/>
      <c r="V757" s="106"/>
      <c r="W757" s="106"/>
      <c r="X757" s="71"/>
      <c r="Y757" s="71"/>
    </row>
    <row r="758" spans="1:25">
      <c r="A758" s="71"/>
      <c r="B758" s="71"/>
      <c r="C758" s="71"/>
      <c r="D758" s="106"/>
      <c r="E758" s="106"/>
      <c r="F758" s="71"/>
      <c r="G758" s="71"/>
      <c r="H758" s="71"/>
      <c r="I758" s="71"/>
      <c r="J758" s="106"/>
      <c r="K758" s="106"/>
      <c r="L758" s="106"/>
      <c r="M758" s="106"/>
      <c r="N758" s="106"/>
      <c r="O758" s="106"/>
      <c r="P758" s="106"/>
      <c r="Q758" s="106"/>
      <c r="R758" s="106"/>
      <c r="S758" s="106"/>
      <c r="T758" s="106"/>
      <c r="U758" s="106"/>
      <c r="V758" s="106"/>
      <c r="W758" s="106"/>
      <c r="X758" s="71"/>
      <c r="Y758" s="71"/>
    </row>
    <row r="759" spans="1:25">
      <c r="A759" s="71"/>
      <c r="B759" s="71"/>
      <c r="C759" s="71"/>
      <c r="D759" s="106"/>
      <c r="E759" s="106"/>
      <c r="F759" s="71"/>
      <c r="G759" s="71"/>
      <c r="H759" s="71"/>
      <c r="I759" s="71"/>
      <c r="J759" s="106"/>
      <c r="K759" s="106"/>
      <c r="L759" s="106"/>
      <c r="M759" s="106"/>
      <c r="N759" s="106"/>
      <c r="O759" s="106"/>
      <c r="P759" s="106"/>
      <c r="Q759" s="106"/>
      <c r="R759" s="106"/>
      <c r="S759" s="106"/>
      <c r="T759" s="106"/>
      <c r="U759" s="106"/>
      <c r="V759" s="106"/>
      <c r="W759" s="106"/>
      <c r="X759" s="71"/>
      <c r="Y759" s="71"/>
    </row>
    <row r="760" spans="1:25">
      <c r="A760" s="71"/>
      <c r="B760" s="71"/>
      <c r="C760" s="71"/>
      <c r="D760" s="106"/>
      <c r="E760" s="106"/>
      <c r="F760" s="71"/>
      <c r="G760" s="71"/>
      <c r="H760" s="71"/>
      <c r="I760" s="71"/>
      <c r="J760" s="106"/>
      <c r="K760" s="106"/>
      <c r="L760" s="106"/>
      <c r="M760" s="106"/>
      <c r="N760" s="106"/>
      <c r="O760" s="106"/>
      <c r="P760" s="106"/>
      <c r="Q760" s="106"/>
      <c r="R760" s="106"/>
      <c r="S760" s="106"/>
      <c r="T760" s="106"/>
      <c r="U760" s="106"/>
      <c r="V760" s="106"/>
      <c r="W760" s="106"/>
      <c r="X760" s="71"/>
      <c r="Y760" s="71"/>
    </row>
    <row r="761" spans="1:25">
      <c r="A761" s="71"/>
      <c r="B761" s="71"/>
      <c r="C761" s="71"/>
      <c r="D761" s="106"/>
      <c r="E761" s="106"/>
      <c r="F761" s="71"/>
      <c r="G761" s="71"/>
      <c r="H761" s="71"/>
      <c r="I761" s="71"/>
      <c r="J761" s="106"/>
      <c r="K761" s="106"/>
      <c r="L761" s="106"/>
      <c r="M761" s="106"/>
      <c r="N761" s="106"/>
      <c r="O761" s="106"/>
      <c r="P761" s="106"/>
      <c r="Q761" s="106"/>
      <c r="R761" s="106"/>
      <c r="S761" s="106"/>
      <c r="T761" s="106"/>
      <c r="U761" s="106"/>
      <c r="V761" s="106"/>
      <c r="W761" s="106"/>
      <c r="X761" s="71"/>
      <c r="Y761" s="71"/>
    </row>
    <row r="762" spans="1:25">
      <c r="A762" s="71"/>
      <c r="B762" s="71"/>
      <c r="C762" s="71"/>
      <c r="D762" s="106"/>
      <c r="E762" s="106"/>
      <c r="F762" s="71"/>
      <c r="G762" s="71"/>
      <c r="H762" s="71"/>
      <c r="I762" s="71"/>
      <c r="J762" s="106"/>
      <c r="K762" s="106"/>
      <c r="L762" s="106"/>
      <c r="M762" s="106"/>
      <c r="N762" s="106"/>
      <c r="O762" s="106"/>
      <c r="P762" s="106"/>
      <c r="Q762" s="106"/>
      <c r="R762" s="106"/>
      <c r="S762" s="106"/>
      <c r="T762" s="106"/>
      <c r="U762" s="106"/>
      <c r="V762" s="106"/>
      <c r="W762" s="106"/>
      <c r="X762" s="71"/>
      <c r="Y762" s="71"/>
    </row>
    <row r="763" spans="1:25">
      <c r="A763" s="71"/>
      <c r="B763" s="71"/>
      <c r="C763" s="71"/>
      <c r="D763" s="106"/>
      <c r="E763" s="106"/>
      <c r="F763" s="71"/>
      <c r="G763" s="71"/>
      <c r="H763" s="71"/>
      <c r="I763" s="71"/>
      <c r="J763" s="106"/>
      <c r="K763" s="106"/>
      <c r="L763" s="106"/>
      <c r="M763" s="106"/>
      <c r="N763" s="106"/>
      <c r="O763" s="106"/>
      <c r="P763" s="106"/>
      <c r="Q763" s="106"/>
      <c r="R763" s="106"/>
      <c r="S763" s="106"/>
      <c r="T763" s="106"/>
      <c r="U763" s="106"/>
      <c r="V763" s="106"/>
      <c r="W763" s="106"/>
      <c r="X763" s="71"/>
      <c r="Y763" s="71"/>
    </row>
    <row r="764" spans="1:25">
      <c r="A764" s="71"/>
      <c r="B764" s="71"/>
      <c r="C764" s="71"/>
      <c r="D764" s="106"/>
      <c r="E764" s="106"/>
      <c r="F764" s="71"/>
      <c r="G764" s="71"/>
      <c r="H764" s="71"/>
      <c r="I764" s="71"/>
      <c r="J764" s="106"/>
      <c r="K764" s="106"/>
      <c r="L764" s="106"/>
      <c r="M764" s="106"/>
      <c r="N764" s="106"/>
      <c r="O764" s="106"/>
      <c r="P764" s="106"/>
      <c r="Q764" s="106"/>
      <c r="R764" s="106"/>
      <c r="S764" s="106"/>
      <c r="T764" s="106"/>
      <c r="U764" s="106"/>
      <c r="V764" s="106"/>
      <c r="W764" s="106"/>
      <c r="X764" s="71"/>
      <c r="Y764" s="71"/>
    </row>
    <row r="765" spans="1:25">
      <c r="A765" s="71"/>
      <c r="B765" s="71"/>
      <c r="C765" s="71"/>
      <c r="D765" s="106"/>
      <c r="E765" s="106"/>
      <c r="F765" s="71"/>
      <c r="G765" s="71"/>
      <c r="H765" s="71"/>
      <c r="I765" s="71"/>
      <c r="J765" s="106"/>
      <c r="K765" s="106"/>
      <c r="L765" s="106"/>
      <c r="M765" s="106"/>
      <c r="N765" s="106"/>
      <c r="O765" s="106"/>
      <c r="P765" s="106"/>
      <c r="Q765" s="106"/>
      <c r="R765" s="106"/>
      <c r="S765" s="106"/>
      <c r="T765" s="106"/>
      <c r="U765" s="106"/>
      <c r="V765" s="106"/>
      <c r="W765" s="106"/>
      <c r="X765" s="71"/>
      <c r="Y765" s="71"/>
    </row>
    <row r="766" spans="1:25">
      <c r="A766" s="71"/>
      <c r="B766" s="71"/>
      <c r="C766" s="71"/>
      <c r="D766" s="106"/>
      <c r="E766" s="106"/>
      <c r="F766" s="71"/>
      <c r="G766" s="71"/>
      <c r="H766" s="71"/>
      <c r="I766" s="71"/>
      <c r="J766" s="106"/>
      <c r="K766" s="106"/>
      <c r="L766" s="106"/>
      <c r="M766" s="106"/>
      <c r="N766" s="106"/>
      <c r="O766" s="106"/>
      <c r="P766" s="106"/>
      <c r="Q766" s="106"/>
      <c r="R766" s="106"/>
      <c r="S766" s="106"/>
      <c r="T766" s="106"/>
      <c r="U766" s="106"/>
      <c r="V766" s="106"/>
      <c r="W766" s="106"/>
      <c r="X766" s="71"/>
      <c r="Y766" s="71"/>
    </row>
    <row r="767" spans="1:25">
      <c r="A767" s="71"/>
      <c r="B767" s="71"/>
      <c r="C767" s="71"/>
      <c r="D767" s="106"/>
      <c r="E767" s="106"/>
      <c r="F767" s="71"/>
      <c r="G767" s="71"/>
      <c r="H767" s="71"/>
      <c r="I767" s="71"/>
      <c r="J767" s="106"/>
      <c r="K767" s="106"/>
      <c r="L767" s="106"/>
      <c r="M767" s="106"/>
      <c r="N767" s="106"/>
      <c r="O767" s="106"/>
      <c r="P767" s="106"/>
      <c r="Q767" s="106"/>
      <c r="R767" s="106"/>
      <c r="S767" s="106"/>
      <c r="T767" s="106"/>
      <c r="U767" s="106"/>
      <c r="V767" s="106"/>
      <c r="W767" s="106"/>
      <c r="X767" s="71"/>
      <c r="Y767" s="71"/>
    </row>
    <row r="768" spans="1:25">
      <c r="A768" s="71"/>
      <c r="B768" s="71"/>
      <c r="C768" s="71"/>
      <c r="D768" s="106"/>
      <c r="E768" s="106"/>
      <c r="F768" s="71"/>
      <c r="G768" s="71"/>
      <c r="H768" s="71"/>
      <c r="I768" s="71"/>
      <c r="J768" s="106"/>
      <c r="K768" s="106"/>
      <c r="L768" s="106"/>
      <c r="M768" s="106"/>
      <c r="N768" s="106"/>
      <c r="O768" s="106"/>
      <c r="P768" s="106"/>
      <c r="Q768" s="106"/>
      <c r="R768" s="106"/>
      <c r="S768" s="106"/>
      <c r="T768" s="106"/>
      <c r="U768" s="106"/>
      <c r="V768" s="106"/>
      <c r="W768" s="106"/>
      <c r="X768" s="71"/>
      <c r="Y768" s="71"/>
    </row>
    <row r="769" spans="1:25">
      <c r="A769" s="71"/>
      <c r="B769" s="71"/>
      <c r="C769" s="71"/>
      <c r="D769" s="106"/>
      <c r="E769" s="106"/>
      <c r="F769" s="71"/>
      <c r="G769" s="71"/>
      <c r="H769" s="71"/>
      <c r="I769" s="71"/>
      <c r="J769" s="106"/>
      <c r="K769" s="106"/>
      <c r="L769" s="106"/>
      <c r="M769" s="106"/>
      <c r="N769" s="106"/>
      <c r="O769" s="106"/>
      <c r="P769" s="106"/>
      <c r="Q769" s="106"/>
      <c r="R769" s="106"/>
      <c r="S769" s="106"/>
      <c r="T769" s="106"/>
      <c r="U769" s="106"/>
      <c r="V769" s="106"/>
      <c r="W769" s="106"/>
      <c r="X769" s="71"/>
      <c r="Y769" s="71"/>
    </row>
    <row r="770" spans="1:25">
      <c r="A770" s="71"/>
      <c r="B770" s="71"/>
      <c r="C770" s="71"/>
      <c r="D770" s="106"/>
      <c r="E770" s="106"/>
      <c r="F770" s="71"/>
      <c r="G770" s="71"/>
      <c r="H770" s="71"/>
      <c r="I770" s="71"/>
      <c r="J770" s="106"/>
      <c r="K770" s="106"/>
      <c r="L770" s="106"/>
      <c r="M770" s="106"/>
      <c r="N770" s="106"/>
      <c r="O770" s="106"/>
      <c r="P770" s="106"/>
      <c r="Q770" s="106"/>
      <c r="R770" s="106"/>
      <c r="S770" s="106"/>
      <c r="T770" s="106"/>
      <c r="U770" s="106"/>
      <c r="V770" s="106"/>
      <c r="W770" s="106"/>
      <c r="X770" s="71"/>
      <c r="Y770" s="71"/>
    </row>
    <row r="771" spans="1:25">
      <c r="A771" s="71"/>
      <c r="B771" s="71"/>
      <c r="C771" s="71"/>
      <c r="D771" s="106"/>
      <c r="E771" s="106"/>
      <c r="F771" s="71"/>
      <c r="G771" s="71"/>
      <c r="H771" s="71"/>
      <c r="I771" s="71"/>
      <c r="J771" s="106"/>
      <c r="K771" s="106"/>
      <c r="L771" s="106"/>
      <c r="M771" s="106"/>
      <c r="N771" s="106"/>
      <c r="O771" s="106"/>
      <c r="P771" s="106"/>
      <c r="Q771" s="106"/>
      <c r="R771" s="106"/>
      <c r="S771" s="106"/>
      <c r="T771" s="106"/>
      <c r="U771" s="106"/>
      <c r="V771" s="106"/>
      <c r="W771" s="106"/>
      <c r="X771" s="71"/>
      <c r="Y771" s="71"/>
    </row>
    <row r="772" spans="1:25">
      <c r="A772" s="71"/>
      <c r="B772" s="71"/>
      <c r="C772" s="71"/>
      <c r="D772" s="106"/>
      <c r="E772" s="106"/>
      <c r="F772" s="71"/>
      <c r="G772" s="71"/>
      <c r="H772" s="71"/>
      <c r="I772" s="71"/>
      <c r="J772" s="106"/>
      <c r="K772" s="106"/>
      <c r="L772" s="106"/>
      <c r="M772" s="106"/>
      <c r="N772" s="106"/>
      <c r="O772" s="106"/>
      <c r="P772" s="106"/>
      <c r="Q772" s="106"/>
      <c r="R772" s="106"/>
      <c r="S772" s="106"/>
      <c r="T772" s="106"/>
      <c r="U772" s="106"/>
      <c r="V772" s="106"/>
      <c r="W772" s="106"/>
      <c r="X772" s="71"/>
      <c r="Y772" s="71"/>
    </row>
    <row r="773" spans="1:25">
      <c r="A773" s="71"/>
      <c r="B773" s="71"/>
      <c r="C773" s="71"/>
      <c r="D773" s="106"/>
      <c r="E773" s="106"/>
      <c r="F773" s="71"/>
      <c r="G773" s="71"/>
      <c r="H773" s="71"/>
      <c r="I773" s="71"/>
      <c r="J773" s="106"/>
      <c r="K773" s="106"/>
      <c r="L773" s="106"/>
      <c r="M773" s="106"/>
      <c r="N773" s="106"/>
      <c r="O773" s="106"/>
      <c r="P773" s="106"/>
      <c r="Q773" s="106"/>
      <c r="R773" s="106"/>
      <c r="S773" s="106"/>
      <c r="T773" s="106"/>
      <c r="U773" s="106"/>
      <c r="V773" s="106"/>
      <c r="W773" s="106"/>
      <c r="X773" s="71"/>
      <c r="Y773" s="71"/>
    </row>
    <row r="774" spans="1:25">
      <c r="A774" s="71"/>
      <c r="B774" s="71"/>
      <c r="C774" s="71"/>
      <c r="D774" s="106"/>
      <c r="E774" s="106"/>
      <c r="F774" s="71"/>
      <c r="G774" s="71"/>
      <c r="H774" s="71"/>
      <c r="I774" s="71"/>
      <c r="J774" s="106"/>
      <c r="K774" s="106"/>
      <c r="L774" s="106"/>
      <c r="M774" s="106"/>
      <c r="N774" s="106"/>
      <c r="O774" s="106"/>
      <c r="P774" s="106"/>
      <c r="Q774" s="106"/>
      <c r="R774" s="106"/>
      <c r="S774" s="106"/>
      <c r="T774" s="106"/>
      <c r="U774" s="106"/>
      <c r="V774" s="106"/>
      <c r="W774" s="106"/>
      <c r="X774" s="71"/>
      <c r="Y774" s="71"/>
    </row>
    <row r="775" spans="1:25">
      <c r="A775" s="71"/>
      <c r="B775" s="71"/>
      <c r="C775" s="71"/>
      <c r="D775" s="106"/>
      <c r="E775" s="106"/>
      <c r="F775" s="71"/>
      <c r="G775" s="71"/>
      <c r="H775" s="71"/>
      <c r="I775" s="71"/>
      <c r="J775" s="106"/>
      <c r="K775" s="106"/>
      <c r="L775" s="106"/>
      <c r="M775" s="106"/>
      <c r="N775" s="106"/>
      <c r="O775" s="106"/>
      <c r="P775" s="106"/>
      <c r="Q775" s="106"/>
      <c r="R775" s="106"/>
      <c r="S775" s="106"/>
      <c r="T775" s="106"/>
      <c r="U775" s="106"/>
      <c r="V775" s="106"/>
      <c r="W775" s="106"/>
      <c r="X775" s="71"/>
      <c r="Y775" s="71"/>
    </row>
    <row r="776" spans="1:25">
      <c r="A776" s="71"/>
      <c r="B776" s="71"/>
      <c r="C776" s="71"/>
      <c r="D776" s="106"/>
      <c r="E776" s="106"/>
      <c r="F776" s="71"/>
      <c r="G776" s="71"/>
      <c r="H776" s="71"/>
      <c r="I776" s="71"/>
      <c r="J776" s="106"/>
      <c r="K776" s="106"/>
      <c r="L776" s="106"/>
      <c r="M776" s="106"/>
      <c r="N776" s="106"/>
      <c r="O776" s="106"/>
      <c r="P776" s="106"/>
      <c r="Q776" s="106"/>
      <c r="R776" s="106"/>
      <c r="S776" s="106"/>
      <c r="T776" s="106"/>
      <c r="U776" s="106"/>
      <c r="V776" s="106"/>
      <c r="W776" s="106"/>
      <c r="X776" s="71"/>
      <c r="Y776" s="71"/>
    </row>
    <row r="777" spans="1:25">
      <c r="A777" s="71"/>
      <c r="B777" s="71"/>
      <c r="C777" s="71"/>
      <c r="D777" s="106"/>
      <c r="E777" s="106"/>
      <c r="F777" s="71"/>
      <c r="G777" s="71"/>
      <c r="H777" s="71"/>
      <c r="I777" s="71"/>
      <c r="J777" s="106"/>
      <c r="K777" s="106"/>
      <c r="L777" s="106"/>
      <c r="M777" s="106"/>
      <c r="N777" s="106"/>
      <c r="O777" s="106"/>
      <c r="P777" s="106"/>
      <c r="Q777" s="106"/>
      <c r="R777" s="106"/>
      <c r="S777" s="106"/>
      <c r="T777" s="106"/>
      <c r="U777" s="106"/>
      <c r="V777" s="106"/>
      <c r="W777" s="106"/>
      <c r="X777" s="71"/>
      <c r="Y777" s="71"/>
    </row>
    <row r="778" spans="1:25">
      <c r="A778" s="71"/>
      <c r="B778" s="71"/>
      <c r="C778" s="71"/>
      <c r="D778" s="106"/>
      <c r="E778" s="106"/>
      <c r="F778" s="71"/>
      <c r="G778" s="71"/>
      <c r="H778" s="71"/>
      <c r="I778" s="71"/>
      <c r="J778" s="106"/>
      <c r="K778" s="106"/>
      <c r="L778" s="106"/>
      <c r="M778" s="106"/>
      <c r="N778" s="106"/>
      <c r="O778" s="106"/>
      <c r="P778" s="106"/>
      <c r="Q778" s="106"/>
      <c r="R778" s="106"/>
      <c r="S778" s="106"/>
      <c r="T778" s="106"/>
      <c r="U778" s="106"/>
      <c r="V778" s="106"/>
      <c r="W778" s="106"/>
      <c r="X778" s="71"/>
      <c r="Y778" s="71"/>
    </row>
    <row r="779" spans="1:25">
      <c r="A779" s="71"/>
      <c r="B779" s="71"/>
      <c r="C779" s="71"/>
      <c r="D779" s="106"/>
      <c r="E779" s="106"/>
      <c r="F779" s="71"/>
      <c r="G779" s="71"/>
      <c r="H779" s="71"/>
      <c r="I779" s="71"/>
      <c r="J779" s="106"/>
      <c r="K779" s="106"/>
      <c r="L779" s="106"/>
      <c r="M779" s="106"/>
      <c r="N779" s="106"/>
      <c r="O779" s="106"/>
      <c r="P779" s="106"/>
      <c r="Q779" s="106"/>
      <c r="R779" s="106"/>
      <c r="S779" s="106"/>
      <c r="T779" s="106"/>
      <c r="U779" s="106"/>
      <c r="V779" s="106"/>
      <c r="W779" s="106"/>
      <c r="X779" s="71"/>
      <c r="Y779" s="71"/>
    </row>
    <row r="780" spans="1:25">
      <c r="A780" s="71"/>
      <c r="B780" s="71"/>
      <c r="C780" s="71"/>
      <c r="D780" s="106"/>
      <c r="E780" s="106"/>
      <c r="F780" s="71"/>
      <c r="G780" s="71"/>
      <c r="H780" s="71"/>
      <c r="I780" s="71"/>
      <c r="J780" s="106"/>
      <c r="K780" s="106"/>
      <c r="L780" s="106"/>
      <c r="M780" s="106"/>
      <c r="N780" s="106"/>
      <c r="O780" s="106"/>
      <c r="P780" s="106"/>
      <c r="Q780" s="106"/>
      <c r="R780" s="106"/>
      <c r="S780" s="106"/>
      <c r="T780" s="106"/>
      <c r="U780" s="106"/>
      <c r="V780" s="106"/>
      <c r="W780" s="106"/>
      <c r="X780" s="71"/>
      <c r="Y780" s="71"/>
    </row>
    <row r="781" spans="1:25">
      <c r="A781" s="71"/>
      <c r="B781" s="71"/>
      <c r="C781" s="71"/>
      <c r="D781" s="106"/>
      <c r="E781" s="106"/>
      <c r="F781" s="71"/>
      <c r="G781" s="71"/>
      <c r="H781" s="71"/>
      <c r="I781" s="71"/>
      <c r="J781" s="106"/>
      <c r="K781" s="106"/>
      <c r="L781" s="106"/>
      <c r="M781" s="106"/>
      <c r="N781" s="106"/>
      <c r="O781" s="106"/>
      <c r="P781" s="106"/>
      <c r="Q781" s="106"/>
      <c r="R781" s="106"/>
      <c r="S781" s="106"/>
      <c r="T781" s="106"/>
      <c r="U781" s="106"/>
      <c r="V781" s="106"/>
      <c r="W781" s="106"/>
      <c r="X781" s="71"/>
      <c r="Y781" s="71"/>
    </row>
    <row r="782" spans="1:25">
      <c r="A782" s="71"/>
      <c r="B782" s="71"/>
      <c r="C782" s="71"/>
      <c r="D782" s="106"/>
      <c r="E782" s="106"/>
      <c r="F782" s="71"/>
      <c r="G782" s="71"/>
      <c r="H782" s="71"/>
      <c r="I782" s="71"/>
      <c r="J782" s="106"/>
      <c r="K782" s="106"/>
      <c r="L782" s="106"/>
      <c r="M782" s="106"/>
      <c r="N782" s="106"/>
      <c r="O782" s="106"/>
      <c r="P782" s="106"/>
      <c r="Q782" s="106"/>
      <c r="R782" s="106"/>
      <c r="S782" s="106"/>
      <c r="T782" s="106"/>
      <c r="U782" s="106"/>
      <c r="V782" s="106"/>
      <c r="W782" s="106"/>
      <c r="X782" s="71"/>
      <c r="Y782" s="71"/>
    </row>
    <row r="783" spans="1:25">
      <c r="A783" s="71"/>
      <c r="B783" s="71"/>
      <c r="C783" s="71"/>
      <c r="D783" s="106"/>
      <c r="E783" s="106"/>
      <c r="F783" s="71"/>
      <c r="G783" s="71"/>
      <c r="H783" s="71"/>
      <c r="I783" s="71"/>
      <c r="J783" s="106"/>
      <c r="K783" s="106"/>
      <c r="L783" s="106"/>
      <c r="M783" s="106"/>
      <c r="N783" s="106"/>
      <c r="O783" s="106"/>
      <c r="P783" s="106"/>
      <c r="Q783" s="106"/>
      <c r="R783" s="106"/>
      <c r="S783" s="106"/>
      <c r="T783" s="106"/>
      <c r="U783" s="106"/>
      <c r="V783" s="106"/>
      <c r="W783" s="106"/>
      <c r="X783" s="71"/>
      <c r="Y783" s="71"/>
    </row>
    <row r="784" spans="1:25">
      <c r="A784" s="71"/>
      <c r="B784" s="71"/>
      <c r="C784" s="71"/>
      <c r="D784" s="106"/>
      <c r="E784" s="106"/>
      <c r="F784" s="71"/>
      <c r="G784" s="71"/>
      <c r="H784" s="71"/>
      <c r="I784" s="71"/>
      <c r="J784" s="106"/>
      <c r="K784" s="106"/>
      <c r="L784" s="106"/>
      <c r="M784" s="106"/>
      <c r="N784" s="106"/>
      <c r="O784" s="106"/>
      <c r="P784" s="106"/>
      <c r="Q784" s="106"/>
      <c r="R784" s="106"/>
      <c r="S784" s="106"/>
      <c r="T784" s="106"/>
      <c r="U784" s="106"/>
      <c r="V784" s="106"/>
      <c r="W784" s="106"/>
      <c r="X784" s="71"/>
      <c r="Y784" s="71"/>
    </row>
    <row r="785" spans="1:25">
      <c r="A785" s="71"/>
      <c r="B785" s="71"/>
      <c r="C785" s="71"/>
      <c r="D785" s="106"/>
      <c r="E785" s="106"/>
      <c r="F785" s="71"/>
      <c r="G785" s="71"/>
      <c r="H785" s="71"/>
      <c r="I785" s="71"/>
      <c r="J785" s="106"/>
      <c r="K785" s="106"/>
      <c r="L785" s="106"/>
      <c r="M785" s="106"/>
      <c r="N785" s="106"/>
      <c r="O785" s="106"/>
      <c r="P785" s="106"/>
      <c r="Q785" s="106"/>
      <c r="R785" s="106"/>
      <c r="S785" s="106"/>
      <c r="T785" s="106"/>
      <c r="U785" s="106"/>
      <c r="V785" s="106"/>
      <c r="W785" s="106"/>
      <c r="X785" s="71"/>
      <c r="Y785" s="71"/>
    </row>
    <row r="786" spans="1:25">
      <c r="A786" s="71"/>
      <c r="B786" s="71"/>
      <c r="C786" s="71"/>
      <c r="D786" s="106"/>
      <c r="E786" s="106"/>
      <c r="F786" s="71"/>
      <c r="G786" s="71"/>
      <c r="H786" s="71"/>
      <c r="I786" s="71"/>
      <c r="J786" s="106"/>
      <c r="K786" s="106"/>
      <c r="L786" s="106"/>
      <c r="M786" s="106"/>
      <c r="N786" s="106"/>
      <c r="O786" s="106"/>
      <c r="P786" s="106"/>
      <c r="Q786" s="106"/>
      <c r="R786" s="106"/>
      <c r="S786" s="106"/>
      <c r="T786" s="106"/>
      <c r="U786" s="106"/>
      <c r="V786" s="106"/>
      <c r="W786" s="106"/>
      <c r="X786" s="71"/>
      <c r="Y786" s="71"/>
    </row>
    <row r="787" spans="1:25">
      <c r="A787" s="71"/>
      <c r="B787" s="71"/>
      <c r="C787" s="71"/>
      <c r="D787" s="106"/>
      <c r="E787" s="106"/>
      <c r="F787" s="71"/>
      <c r="G787" s="71"/>
      <c r="H787" s="71"/>
      <c r="I787" s="71"/>
      <c r="J787" s="106"/>
      <c r="K787" s="106"/>
      <c r="L787" s="106"/>
      <c r="M787" s="106"/>
      <c r="N787" s="106"/>
      <c r="O787" s="106"/>
      <c r="P787" s="106"/>
      <c r="Q787" s="106"/>
      <c r="R787" s="106"/>
      <c r="S787" s="106"/>
      <c r="T787" s="106"/>
      <c r="U787" s="106"/>
      <c r="V787" s="106"/>
      <c r="W787" s="106"/>
      <c r="X787" s="71"/>
      <c r="Y787" s="71"/>
    </row>
    <row r="788" spans="1:25">
      <c r="A788" s="71"/>
      <c r="B788" s="71"/>
      <c r="C788" s="71"/>
      <c r="D788" s="106"/>
      <c r="E788" s="106"/>
      <c r="F788" s="71"/>
      <c r="G788" s="71"/>
      <c r="H788" s="71"/>
      <c r="I788" s="71"/>
      <c r="J788" s="106"/>
      <c r="K788" s="106"/>
      <c r="L788" s="106"/>
      <c r="M788" s="106"/>
      <c r="N788" s="106"/>
      <c r="O788" s="106"/>
      <c r="P788" s="106"/>
      <c r="Q788" s="106"/>
      <c r="R788" s="106"/>
      <c r="S788" s="106"/>
      <c r="T788" s="106"/>
      <c r="U788" s="106"/>
      <c r="V788" s="106"/>
      <c r="W788" s="106"/>
      <c r="X788" s="71"/>
      <c r="Y788" s="71"/>
    </row>
    <row r="789" spans="1:25">
      <c r="A789" s="71"/>
      <c r="B789" s="71"/>
      <c r="C789" s="71"/>
      <c r="D789" s="106"/>
      <c r="E789" s="106"/>
      <c r="F789" s="71"/>
      <c r="G789" s="71"/>
      <c r="H789" s="71"/>
      <c r="I789" s="71"/>
      <c r="J789" s="106"/>
      <c r="K789" s="106"/>
      <c r="L789" s="106"/>
      <c r="M789" s="106"/>
      <c r="N789" s="106"/>
      <c r="O789" s="106"/>
      <c r="P789" s="106"/>
      <c r="Q789" s="106"/>
      <c r="R789" s="106"/>
      <c r="S789" s="106"/>
      <c r="T789" s="106"/>
      <c r="U789" s="106"/>
      <c r="V789" s="106"/>
      <c r="W789" s="106"/>
      <c r="X789" s="71"/>
      <c r="Y789" s="71"/>
    </row>
    <row r="790" spans="1:25">
      <c r="A790" s="71"/>
      <c r="B790" s="71"/>
      <c r="C790" s="71"/>
      <c r="D790" s="106"/>
      <c r="E790" s="106"/>
      <c r="F790" s="71"/>
      <c r="G790" s="71"/>
      <c r="H790" s="71"/>
      <c r="I790" s="71"/>
      <c r="J790" s="106"/>
      <c r="K790" s="106"/>
      <c r="L790" s="106"/>
      <c r="M790" s="106"/>
      <c r="N790" s="106"/>
      <c r="O790" s="106"/>
      <c r="P790" s="106"/>
      <c r="Q790" s="106"/>
      <c r="R790" s="106"/>
      <c r="S790" s="106"/>
      <c r="T790" s="106"/>
      <c r="U790" s="106"/>
      <c r="V790" s="106"/>
      <c r="W790" s="106"/>
      <c r="X790" s="71"/>
      <c r="Y790" s="71"/>
    </row>
    <row r="791" spans="1:25">
      <c r="A791" s="71"/>
      <c r="B791" s="71"/>
      <c r="C791" s="71"/>
      <c r="D791" s="106"/>
      <c r="E791" s="106"/>
      <c r="F791" s="71"/>
      <c r="G791" s="71"/>
      <c r="H791" s="71"/>
      <c r="I791" s="71"/>
      <c r="J791" s="106"/>
      <c r="K791" s="106"/>
      <c r="L791" s="106"/>
      <c r="M791" s="106"/>
      <c r="N791" s="106"/>
      <c r="O791" s="106"/>
      <c r="P791" s="106"/>
      <c r="Q791" s="106"/>
      <c r="R791" s="106"/>
      <c r="S791" s="106"/>
      <c r="T791" s="106"/>
      <c r="U791" s="106"/>
      <c r="V791" s="106"/>
      <c r="W791" s="106"/>
      <c r="X791" s="71"/>
      <c r="Y791" s="71"/>
    </row>
    <row r="792" spans="1:25">
      <c r="A792" s="71"/>
      <c r="B792" s="71"/>
      <c r="C792" s="71"/>
      <c r="D792" s="106"/>
      <c r="E792" s="106"/>
      <c r="F792" s="71"/>
      <c r="G792" s="71"/>
      <c r="H792" s="71"/>
      <c r="I792" s="71"/>
      <c r="J792" s="106"/>
      <c r="K792" s="106"/>
      <c r="L792" s="106"/>
      <c r="M792" s="106"/>
      <c r="N792" s="106"/>
      <c r="O792" s="106"/>
      <c r="P792" s="106"/>
      <c r="Q792" s="106"/>
      <c r="R792" s="106"/>
      <c r="S792" s="106"/>
      <c r="T792" s="106"/>
      <c r="U792" s="106"/>
      <c r="V792" s="106"/>
      <c r="W792" s="106"/>
      <c r="X792" s="71"/>
      <c r="Y792" s="71"/>
    </row>
    <row r="793" spans="1:25">
      <c r="A793" s="71"/>
      <c r="B793" s="71"/>
      <c r="C793" s="71"/>
      <c r="D793" s="106"/>
      <c r="E793" s="106"/>
      <c r="F793" s="71"/>
      <c r="G793" s="71"/>
      <c r="H793" s="71"/>
      <c r="I793" s="71"/>
      <c r="J793" s="106"/>
      <c r="K793" s="106"/>
      <c r="L793" s="106"/>
      <c r="M793" s="106"/>
      <c r="N793" s="106"/>
      <c r="O793" s="106"/>
      <c r="P793" s="106"/>
      <c r="Q793" s="106"/>
      <c r="R793" s="106"/>
      <c r="S793" s="106"/>
      <c r="T793" s="106"/>
      <c r="U793" s="106"/>
      <c r="V793" s="106"/>
      <c r="W793" s="106"/>
      <c r="X793" s="71"/>
      <c r="Y793" s="71"/>
    </row>
    <row r="794" spans="1:25">
      <c r="A794" s="71"/>
      <c r="B794" s="71"/>
      <c r="C794" s="71"/>
      <c r="D794" s="106"/>
      <c r="E794" s="106"/>
      <c r="F794" s="71"/>
      <c r="G794" s="71"/>
      <c r="H794" s="71"/>
      <c r="I794" s="71"/>
      <c r="J794" s="106"/>
      <c r="K794" s="106"/>
      <c r="L794" s="106"/>
      <c r="M794" s="106"/>
      <c r="N794" s="106"/>
      <c r="O794" s="106"/>
      <c r="P794" s="106"/>
      <c r="Q794" s="106"/>
      <c r="R794" s="106"/>
      <c r="S794" s="106"/>
      <c r="T794" s="106"/>
      <c r="U794" s="106"/>
      <c r="V794" s="106"/>
      <c r="W794" s="106"/>
      <c r="X794" s="71"/>
      <c r="Y794" s="71"/>
    </row>
    <row r="795" spans="1:25">
      <c r="A795" s="71"/>
      <c r="B795" s="71"/>
      <c r="C795" s="71"/>
      <c r="D795" s="106"/>
      <c r="E795" s="106"/>
      <c r="F795" s="71"/>
      <c r="G795" s="71"/>
      <c r="H795" s="71"/>
      <c r="I795" s="71"/>
      <c r="J795" s="106"/>
      <c r="K795" s="106"/>
      <c r="L795" s="106"/>
      <c r="M795" s="106"/>
      <c r="N795" s="106"/>
      <c r="O795" s="106"/>
      <c r="P795" s="106"/>
      <c r="Q795" s="106"/>
      <c r="R795" s="106"/>
      <c r="S795" s="106"/>
      <c r="T795" s="106"/>
      <c r="U795" s="106"/>
      <c r="V795" s="106"/>
      <c r="W795" s="106"/>
      <c r="X795" s="71"/>
      <c r="Y795" s="71"/>
    </row>
    <row r="796" spans="1:25">
      <c r="A796" s="71"/>
      <c r="B796" s="71"/>
      <c r="C796" s="71"/>
      <c r="D796" s="106"/>
      <c r="E796" s="106"/>
      <c r="F796" s="71"/>
      <c r="G796" s="71"/>
      <c r="H796" s="71"/>
      <c r="I796" s="71"/>
      <c r="J796" s="106"/>
      <c r="K796" s="106"/>
      <c r="L796" s="106"/>
      <c r="M796" s="106"/>
      <c r="N796" s="106"/>
      <c r="O796" s="106"/>
      <c r="P796" s="106"/>
      <c r="Q796" s="106"/>
      <c r="R796" s="106"/>
      <c r="S796" s="106"/>
      <c r="T796" s="106"/>
      <c r="U796" s="106"/>
      <c r="V796" s="106"/>
      <c r="W796" s="106"/>
      <c r="X796" s="71"/>
      <c r="Y796" s="71"/>
    </row>
    <row r="797" spans="1:25">
      <c r="A797" s="71"/>
      <c r="B797" s="71"/>
      <c r="C797" s="71"/>
      <c r="D797" s="106"/>
      <c r="E797" s="106"/>
      <c r="F797" s="71"/>
      <c r="G797" s="71"/>
      <c r="H797" s="71"/>
      <c r="I797" s="71"/>
      <c r="J797" s="106"/>
      <c r="K797" s="106"/>
      <c r="L797" s="106"/>
      <c r="M797" s="106"/>
      <c r="N797" s="106"/>
      <c r="O797" s="106"/>
      <c r="P797" s="106"/>
      <c r="Q797" s="106"/>
      <c r="R797" s="106"/>
      <c r="S797" s="106"/>
      <c r="T797" s="106"/>
      <c r="U797" s="106"/>
      <c r="V797" s="106"/>
      <c r="W797" s="106"/>
      <c r="X797" s="71"/>
      <c r="Y797" s="71"/>
    </row>
    <row r="798" spans="1:25">
      <c r="A798" s="71"/>
      <c r="B798" s="71"/>
      <c r="C798" s="71"/>
      <c r="D798" s="106"/>
      <c r="E798" s="106"/>
      <c r="F798" s="71"/>
      <c r="G798" s="71"/>
      <c r="H798" s="71"/>
      <c r="I798" s="71"/>
      <c r="J798" s="106"/>
      <c r="K798" s="106"/>
      <c r="L798" s="106"/>
      <c r="M798" s="106"/>
      <c r="N798" s="106"/>
      <c r="O798" s="106"/>
      <c r="P798" s="106"/>
      <c r="Q798" s="106"/>
      <c r="R798" s="106"/>
      <c r="S798" s="106"/>
      <c r="T798" s="106"/>
      <c r="U798" s="106"/>
      <c r="V798" s="106"/>
      <c r="W798" s="106"/>
      <c r="X798" s="71"/>
      <c r="Y798" s="71"/>
    </row>
    <row r="799" spans="1:25">
      <c r="A799" s="71"/>
      <c r="B799" s="71"/>
      <c r="C799" s="71"/>
      <c r="D799" s="106"/>
      <c r="E799" s="106"/>
      <c r="F799" s="71"/>
      <c r="G799" s="71"/>
      <c r="H799" s="71"/>
      <c r="I799" s="71"/>
      <c r="J799" s="106"/>
      <c r="K799" s="106"/>
      <c r="L799" s="106"/>
      <c r="M799" s="106"/>
      <c r="N799" s="106"/>
      <c r="O799" s="106"/>
      <c r="P799" s="106"/>
      <c r="Q799" s="106"/>
      <c r="R799" s="106"/>
      <c r="S799" s="106"/>
      <c r="T799" s="106"/>
      <c r="U799" s="106"/>
      <c r="V799" s="106"/>
      <c r="W799" s="106"/>
      <c r="X799" s="71"/>
      <c r="Y799" s="71"/>
    </row>
    <row r="800" spans="1:25">
      <c r="A800" s="71"/>
      <c r="B800" s="71"/>
      <c r="C800" s="71"/>
      <c r="D800" s="106"/>
      <c r="E800" s="106"/>
      <c r="F800" s="71"/>
      <c r="G800" s="71"/>
      <c r="H800" s="71"/>
      <c r="I800" s="71"/>
      <c r="J800" s="106"/>
      <c r="K800" s="106"/>
      <c r="L800" s="106"/>
      <c r="M800" s="106"/>
      <c r="N800" s="106"/>
      <c r="O800" s="106"/>
      <c r="P800" s="106"/>
      <c r="Q800" s="106"/>
      <c r="R800" s="106"/>
      <c r="S800" s="106"/>
      <c r="T800" s="106"/>
      <c r="U800" s="106"/>
      <c r="V800" s="106"/>
      <c r="W800" s="106"/>
      <c r="X800" s="71"/>
      <c r="Y800" s="71"/>
    </row>
    <row r="801" spans="1:25">
      <c r="A801" s="71"/>
      <c r="B801" s="71"/>
      <c r="C801" s="71"/>
      <c r="D801" s="106"/>
      <c r="E801" s="106"/>
      <c r="F801" s="71"/>
      <c r="G801" s="71"/>
      <c r="H801" s="71"/>
      <c r="I801" s="71"/>
      <c r="J801" s="106"/>
      <c r="K801" s="106"/>
      <c r="L801" s="106"/>
      <c r="M801" s="106"/>
      <c r="N801" s="106"/>
      <c r="O801" s="106"/>
      <c r="P801" s="106"/>
      <c r="Q801" s="106"/>
      <c r="R801" s="106"/>
      <c r="S801" s="106"/>
      <c r="T801" s="106"/>
      <c r="U801" s="106"/>
      <c r="V801" s="106"/>
      <c r="W801" s="106"/>
      <c r="X801" s="71"/>
      <c r="Y801" s="71"/>
    </row>
    <row r="802" spans="1:25">
      <c r="A802" s="71"/>
      <c r="B802" s="71"/>
      <c r="C802" s="71"/>
      <c r="D802" s="106"/>
      <c r="E802" s="106"/>
      <c r="F802" s="71"/>
      <c r="G802" s="71"/>
      <c r="H802" s="71"/>
      <c r="I802" s="71"/>
      <c r="J802" s="106"/>
      <c r="K802" s="106"/>
      <c r="L802" s="106"/>
      <c r="M802" s="106"/>
      <c r="N802" s="106"/>
      <c r="O802" s="106"/>
      <c r="P802" s="106"/>
      <c r="Q802" s="106"/>
      <c r="R802" s="106"/>
      <c r="S802" s="106"/>
      <c r="T802" s="106"/>
      <c r="U802" s="106"/>
      <c r="V802" s="106"/>
      <c r="W802" s="106"/>
      <c r="X802" s="71"/>
      <c r="Y802" s="71"/>
    </row>
    <row r="803" spans="1:25">
      <c r="A803" s="71"/>
      <c r="B803" s="71"/>
      <c r="C803" s="71"/>
      <c r="D803" s="106"/>
      <c r="E803" s="106"/>
      <c r="F803" s="71"/>
      <c r="G803" s="71"/>
      <c r="H803" s="71"/>
      <c r="I803" s="71"/>
      <c r="J803" s="106"/>
      <c r="K803" s="106"/>
      <c r="L803" s="106"/>
      <c r="M803" s="106"/>
      <c r="N803" s="106"/>
      <c r="O803" s="106"/>
      <c r="P803" s="106"/>
      <c r="Q803" s="106"/>
      <c r="R803" s="106"/>
      <c r="S803" s="106"/>
      <c r="T803" s="106"/>
      <c r="U803" s="106"/>
      <c r="V803" s="106"/>
      <c r="W803" s="106"/>
      <c r="X803" s="71"/>
      <c r="Y803" s="71"/>
    </row>
    <row r="804" spans="1:25">
      <c r="A804" s="71"/>
      <c r="B804" s="71"/>
      <c r="C804" s="71"/>
      <c r="D804" s="106"/>
      <c r="E804" s="106"/>
      <c r="F804" s="71"/>
      <c r="G804" s="71"/>
      <c r="H804" s="71"/>
      <c r="I804" s="71"/>
      <c r="J804" s="106"/>
      <c r="K804" s="106"/>
      <c r="L804" s="106"/>
      <c r="M804" s="106"/>
      <c r="N804" s="106"/>
      <c r="O804" s="106"/>
      <c r="P804" s="106"/>
      <c r="Q804" s="106"/>
      <c r="R804" s="106"/>
      <c r="S804" s="106"/>
      <c r="T804" s="106"/>
      <c r="U804" s="106"/>
      <c r="V804" s="106"/>
      <c r="W804" s="106"/>
      <c r="X804" s="71"/>
      <c r="Y804" s="71"/>
    </row>
    <row r="805" spans="1:25">
      <c r="A805" s="71"/>
      <c r="B805" s="71"/>
      <c r="C805" s="71"/>
      <c r="D805" s="106"/>
      <c r="E805" s="106"/>
      <c r="F805" s="71"/>
      <c r="G805" s="71"/>
      <c r="H805" s="71"/>
      <c r="I805" s="71"/>
      <c r="J805" s="106"/>
      <c r="K805" s="106"/>
      <c r="L805" s="106"/>
      <c r="M805" s="106"/>
      <c r="N805" s="106"/>
      <c r="O805" s="106"/>
      <c r="P805" s="106"/>
      <c r="Q805" s="106"/>
      <c r="R805" s="106"/>
      <c r="S805" s="106"/>
      <c r="T805" s="106"/>
      <c r="U805" s="106"/>
      <c r="V805" s="106"/>
      <c r="W805" s="106"/>
      <c r="X805" s="71"/>
      <c r="Y805" s="71"/>
    </row>
    <row r="806" spans="1:25">
      <c r="A806" s="71"/>
      <c r="B806" s="71"/>
      <c r="C806" s="71"/>
      <c r="D806" s="106"/>
      <c r="E806" s="106"/>
      <c r="F806" s="71"/>
      <c r="G806" s="71"/>
      <c r="H806" s="71"/>
      <c r="I806" s="71"/>
      <c r="J806" s="106"/>
      <c r="K806" s="106"/>
      <c r="L806" s="106"/>
      <c r="M806" s="106"/>
      <c r="N806" s="106"/>
      <c r="O806" s="106"/>
      <c r="P806" s="106"/>
      <c r="Q806" s="106"/>
      <c r="R806" s="106"/>
      <c r="S806" s="106"/>
      <c r="T806" s="106"/>
      <c r="U806" s="106"/>
      <c r="V806" s="106"/>
      <c r="W806" s="106"/>
      <c r="X806" s="71"/>
      <c r="Y806" s="71"/>
    </row>
    <row r="807" spans="1:25">
      <c r="A807" s="71"/>
      <c r="B807" s="71"/>
      <c r="C807" s="71"/>
      <c r="D807" s="106"/>
      <c r="E807" s="106"/>
      <c r="F807" s="71"/>
      <c r="G807" s="71"/>
      <c r="H807" s="71"/>
      <c r="I807" s="71"/>
      <c r="J807" s="106"/>
      <c r="K807" s="106"/>
      <c r="L807" s="106"/>
      <c r="M807" s="106"/>
      <c r="N807" s="106"/>
      <c r="O807" s="106"/>
      <c r="P807" s="106"/>
      <c r="Q807" s="106"/>
      <c r="R807" s="106"/>
      <c r="S807" s="106"/>
      <c r="T807" s="106"/>
      <c r="U807" s="106"/>
      <c r="V807" s="106"/>
      <c r="W807" s="106"/>
      <c r="X807" s="71"/>
      <c r="Y807" s="71"/>
    </row>
    <row r="808" spans="1:25">
      <c r="A808" s="71"/>
      <c r="B808" s="71"/>
      <c r="C808" s="71"/>
      <c r="D808" s="106"/>
      <c r="E808" s="106"/>
      <c r="F808" s="71"/>
      <c r="G808" s="71"/>
      <c r="H808" s="71"/>
      <c r="I808" s="71"/>
      <c r="J808" s="106"/>
      <c r="K808" s="106"/>
      <c r="L808" s="106"/>
      <c r="M808" s="106"/>
      <c r="N808" s="106"/>
      <c r="O808" s="106"/>
      <c r="P808" s="106"/>
      <c r="Q808" s="106"/>
      <c r="R808" s="106"/>
      <c r="S808" s="106"/>
      <c r="T808" s="106"/>
      <c r="U808" s="106"/>
      <c r="V808" s="106"/>
      <c r="W808" s="106"/>
      <c r="X808" s="71"/>
      <c r="Y808" s="71"/>
    </row>
    <row r="809" spans="1:25">
      <c r="A809" s="71"/>
      <c r="B809" s="71"/>
      <c r="C809" s="71"/>
      <c r="D809" s="106"/>
      <c r="E809" s="106"/>
      <c r="F809" s="71"/>
      <c r="G809" s="71"/>
      <c r="H809" s="71"/>
      <c r="I809" s="71"/>
      <c r="J809" s="106"/>
      <c r="K809" s="106"/>
      <c r="L809" s="106"/>
      <c r="M809" s="106"/>
      <c r="N809" s="106"/>
      <c r="O809" s="106"/>
      <c r="P809" s="106"/>
      <c r="Q809" s="106"/>
      <c r="R809" s="106"/>
      <c r="S809" s="106"/>
      <c r="T809" s="106"/>
      <c r="U809" s="106"/>
      <c r="V809" s="106"/>
      <c r="W809" s="106"/>
      <c r="X809" s="71"/>
      <c r="Y809" s="71"/>
    </row>
    <row r="810" spans="1:25">
      <c r="A810" s="71"/>
      <c r="B810" s="71"/>
      <c r="C810" s="71"/>
      <c r="D810" s="106"/>
      <c r="E810" s="106"/>
      <c r="F810" s="71"/>
      <c r="G810" s="71"/>
      <c r="H810" s="71"/>
      <c r="I810" s="71"/>
      <c r="J810" s="106"/>
      <c r="K810" s="106"/>
      <c r="L810" s="106"/>
      <c r="M810" s="106"/>
      <c r="N810" s="106"/>
      <c r="O810" s="106"/>
      <c r="P810" s="106"/>
      <c r="Q810" s="106"/>
      <c r="R810" s="106"/>
      <c r="S810" s="106"/>
      <c r="T810" s="106"/>
      <c r="U810" s="106"/>
      <c r="V810" s="106"/>
      <c r="W810" s="106"/>
      <c r="X810" s="71"/>
      <c r="Y810" s="71"/>
    </row>
    <row r="811" spans="1:25">
      <c r="A811" s="71"/>
      <c r="B811" s="71"/>
      <c r="C811" s="71"/>
      <c r="D811" s="106"/>
      <c r="E811" s="106"/>
      <c r="F811" s="71"/>
      <c r="G811" s="71"/>
      <c r="H811" s="71"/>
      <c r="I811" s="71"/>
      <c r="J811" s="106"/>
      <c r="K811" s="106"/>
      <c r="L811" s="106"/>
      <c r="M811" s="106"/>
      <c r="N811" s="106"/>
      <c r="O811" s="106"/>
      <c r="P811" s="106"/>
      <c r="Q811" s="106"/>
      <c r="R811" s="106"/>
      <c r="S811" s="106"/>
      <c r="T811" s="106"/>
      <c r="U811" s="106"/>
      <c r="V811" s="106"/>
      <c r="W811" s="106"/>
      <c r="X811" s="71"/>
      <c r="Y811" s="71"/>
    </row>
    <row r="812" spans="1:25">
      <c r="A812" s="71"/>
      <c r="B812" s="71"/>
      <c r="C812" s="71"/>
      <c r="D812" s="106"/>
      <c r="E812" s="106"/>
      <c r="F812" s="71"/>
      <c r="G812" s="71"/>
      <c r="H812" s="71"/>
      <c r="I812" s="71"/>
      <c r="J812" s="106"/>
      <c r="K812" s="106"/>
      <c r="L812" s="106"/>
      <c r="M812" s="106"/>
      <c r="N812" s="106"/>
      <c r="O812" s="106"/>
      <c r="P812" s="106"/>
      <c r="Q812" s="106"/>
      <c r="R812" s="106"/>
      <c r="S812" s="106"/>
      <c r="T812" s="106"/>
      <c r="U812" s="106"/>
      <c r="V812" s="106"/>
      <c r="W812" s="106"/>
      <c r="X812" s="71"/>
      <c r="Y812" s="71"/>
    </row>
    <row r="813" spans="1:25">
      <c r="A813" s="71"/>
      <c r="B813" s="71"/>
      <c r="C813" s="71"/>
      <c r="D813" s="106"/>
      <c r="E813" s="106"/>
      <c r="F813" s="71"/>
      <c r="G813" s="71"/>
      <c r="H813" s="71"/>
      <c r="I813" s="71"/>
      <c r="J813" s="106"/>
      <c r="K813" s="106"/>
      <c r="L813" s="106"/>
      <c r="M813" s="106"/>
      <c r="N813" s="106"/>
      <c r="O813" s="106"/>
      <c r="P813" s="106"/>
      <c r="Q813" s="106"/>
      <c r="R813" s="106"/>
      <c r="S813" s="106"/>
      <c r="T813" s="106"/>
      <c r="U813" s="106"/>
      <c r="V813" s="106"/>
      <c r="W813" s="106"/>
      <c r="X813" s="71"/>
      <c r="Y813" s="71"/>
    </row>
    <row r="814" spans="1:25">
      <c r="A814" s="71"/>
      <c r="B814" s="71"/>
      <c r="C814" s="71"/>
      <c r="D814" s="106"/>
      <c r="E814" s="106"/>
      <c r="F814" s="71"/>
      <c r="G814" s="71"/>
      <c r="H814" s="71"/>
      <c r="I814" s="71"/>
      <c r="J814" s="106"/>
      <c r="K814" s="106"/>
      <c r="L814" s="106"/>
      <c r="M814" s="106"/>
      <c r="N814" s="106"/>
      <c r="O814" s="106"/>
      <c r="P814" s="106"/>
      <c r="Q814" s="106"/>
      <c r="R814" s="106"/>
      <c r="S814" s="106"/>
      <c r="T814" s="106"/>
      <c r="U814" s="106"/>
      <c r="V814" s="106"/>
      <c r="W814" s="106"/>
      <c r="X814" s="71"/>
      <c r="Y814" s="71"/>
    </row>
    <row r="815" spans="1:25">
      <c r="A815" s="71"/>
      <c r="B815" s="71"/>
      <c r="C815" s="71"/>
      <c r="D815" s="106"/>
      <c r="E815" s="106"/>
      <c r="F815" s="71"/>
      <c r="G815" s="71"/>
      <c r="H815" s="71"/>
      <c r="I815" s="71"/>
      <c r="J815" s="106"/>
      <c r="K815" s="106"/>
      <c r="L815" s="106"/>
      <c r="M815" s="106"/>
      <c r="N815" s="106"/>
      <c r="O815" s="106"/>
      <c r="P815" s="106"/>
      <c r="Q815" s="106"/>
      <c r="R815" s="106"/>
      <c r="S815" s="106"/>
      <c r="T815" s="106"/>
      <c r="U815" s="106"/>
      <c r="V815" s="106"/>
      <c r="W815" s="106"/>
      <c r="X815" s="71"/>
      <c r="Y815" s="71"/>
    </row>
    <row r="816" spans="1:25">
      <c r="A816" s="71"/>
      <c r="B816" s="71"/>
      <c r="C816" s="71"/>
      <c r="D816" s="106"/>
      <c r="E816" s="106"/>
      <c r="F816" s="71"/>
      <c r="G816" s="71"/>
      <c r="H816" s="71"/>
      <c r="I816" s="71"/>
      <c r="J816" s="106"/>
      <c r="K816" s="106"/>
      <c r="L816" s="106"/>
      <c r="M816" s="106"/>
      <c r="N816" s="106"/>
      <c r="O816" s="106"/>
      <c r="P816" s="106"/>
      <c r="Q816" s="106"/>
      <c r="R816" s="106"/>
      <c r="S816" s="106"/>
      <c r="T816" s="106"/>
      <c r="U816" s="106"/>
      <c r="V816" s="106"/>
      <c r="W816" s="106"/>
      <c r="X816" s="71"/>
      <c r="Y816" s="71"/>
    </row>
    <row r="817" spans="1:25">
      <c r="A817" s="71"/>
      <c r="B817" s="71"/>
      <c r="C817" s="71"/>
      <c r="D817" s="106"/>
      <c r="E817" s="106"/>
      <c r="F817" s="71"/>
      <c r="G817" s="71"/>
      <c r="H817" s="71"/>
      <c r="I817" s="71"/>
      <c r="J817" s="106"/>
      <c r="K817" s="106"/>
      <c r="L817" s="106"/>
      <c r="M817" s="106"/>
      <c r="N817" s="106"/>
      <c r="O817" s="106"/>
      <c r="P817" s="106"/>
      <c r="Q817" s="106"/>
      <c r="R817" s="106"/>
      <c r="S817" s="106"/>
      <c r="T817" s="106"/>
      <c r="U817" s="106"/>
      <c r="V817" s="106"/>
      <c r="W817" s="106"/>
      <c r="X817" s="71"/>
      <c r="Y817" s="71"/>
    </row>
    <row r="818" spans="1:25">
      <c r="A818" s="71"/>
      <c r="B818" s="71"/>
      <c r="C818" s="71"/>
      <c r="D818" s="106"/>
      <c r="E818" s="106"/>
      <c r="F818" s="71"/>
      <c r="G818" s="71"/>
      <c r="H818" s="71"/>
      <c r="I818" s="71"/>
      <c r="J818" s="106"/>
      <c r="K818" s="106"/>
      <c r="L818" s="106"/>
      <c r="M818" s="106"/>
      <c r="N818" s="106"/>
      <c r="O818" s="106"/>
      <c r="P818" s="106"/>
      <c r="Q818" s="106"/>
      <c r="R818" s="106"/>
      <c r="S818" s="106"/>
      <c r="T818" s="106"/>
      <c r="U818" s="106"/>
      <c r="V818" s="106"/>
      <c r="W818" s="106"/>
      <c r="X818" s="71"/>
      <c r="Y818" s="71"/>
    </row>
    <row r="819" spans="1:25">
      <c r="A819" s="71"/>
      <c r="B819" s="71"/>
      <c r="C819" s="71"/>
      <c r="D819" s="106"/>
      <c r="E819" s="106"/>
      <c r="F819" s="71"/>
      <c r="G819" s="71"/>
      <c r="H819" s="71"/>
      <c r="I819" s="71"/>
      <c r="J819" s="106"/>
      <c r="K819" s="106"/>
      <c r="L819" s="106"/>
      <c r="M819" s="106"/>
      <c r="N819" s="106"/>
      <c r="O819" s="106"/>
      <c r="P819" s="106"/>
      <c r="Q819" s="106"/>
      <c r="R819" s="106"/>
      <c r="S819" s="106"/>
      <c r="T819" s="106"/>
      <c r="U819" s="106"/>
      <c r="V819" s="106"/>
      <c r="W819" s="106"/>
      <c r="X819" s="71"/>
      <c r="Y819" s="71"/>
    </row>
    <row r="820" spans="1:25">
      <c r="A820" s="71"/>
      <c r="B820" s="71"/>
      <c r="C820" s="71"/>
      <c r="D820" s="106"/>
      <c r="E820" s="106"/>
      <c r="F820" s="71"/>
      <c r="G820" s="71"/>
      <c r="H820" s="71"/>
      <c r="I820" s="71"/>
      <c r="J820" s="106"/>
      <c r="K820" s="106"/>
      <c r="L820" s="106"/>
      <c r="M820" s="106"/>
      <c r="N820" s="106"/>
      <c r="O820" s="106"/>
      <c r="P820" s="106"/>
      <c r="Q820" s="106"/>
      <c r="R820" s="106"/>
      <c r="S820" s="106"/>
      <c r="T820" s="106"/>
      <c r="U820" s="106"/>
      <c r="V820" s="106"/>
      <c r="W820" s="106"/>
      <c r="X820" s="71"/>
      <c r="Y820" s="71"/>
    </row>
    <row r="821" spans="1:25">
      <c r="A821" s="71"/>
      <c r="B821" s="71"/>
      <c r="C821" s="71"/>
      <c r="D821" s="106"/>
      <c r="E821" s="106"/>
      <c r="F821" s="71"/>
      <c r="G821" s="71"/>
      <c r="H821" s="71"/>
      <c r="I821" s="71"/>
      <c r="J821" s="106"/>
      <c r="K821" s="106"/>
      <c r="L821" s="106"/>
      <c r="M821" s="106"/>
      <c r="N821" s="106"/>
      <c r="O821" s="106"/>
      <c r="P821" s="106"/>
      <c r="Q821" s="106"/>
      <c r="R821" s="106"/>
      <c r="S821" s="106"/>
      <c r="T821" s="106"/>
      <c r="U821" s="106"/>
      <c r="V821" s="106"/>
      <c r="W821" s="106"/>
      <c r="X821" s="71"/>
      <c r="Y821" s="71"/>
    </row>
    <row r="822" spans="1:25">
      <c r="A822" s="71"/>
      <c r="B822" s="71"/>
      <c r="C822" s="71"/>
      <c r="D822" s="106"/>
      <c r="E822" s="106"/>
      <c r="F822" s="71"/>
      <c r="G822" s="71"/>
      <c r="H822" s="71"/>
      <c r="I822" s="71"/>
      <c r="J822" s="106"/>
      <c r="K822" s="106"/>
      <c r="L822" s="106"/>
      <c r="M822" s="106"/>
      <c r="N822" s="106"/>
      <c r="O822" s="106"/>
      <c r="P822" s="106"/>
      <c r="Q822" s="106"/>
      <c r="R822" s="106"/>
      <c r="S822" s="106"/>
      <c r="T822" s="106"/>
      <c r="U822" s="106"/>
      <c r="V822" s="106"/>
      <c r="W822" s="106"/>
      <c r="X822" s="71"/>
      <c r="Y822" s="71"/>
    </row>
    <row r="823" spans="1:25">
      <c r="A823" s="71"/>
      <c r="B823" s="71"/>
      <c r="C823" s="71"/>
      <c r="D823" s="106"/>
      <c r="E823" s="106"/>
      <c r="F823" s="71"/>
      <c r="G823" s="71"/>
      <c r="H823" s="71"/>
      <c r="I823" s="71"/>
      <c r="J823" s="106"/>
      <c r="K823" s="106"/>
      <c r="L823" s="106"/>
      <c r="M823" s="106"/>
      <c r="N823" s="106"/>
      <c r="O823" s="106"/>
      <c r="P823" s="106"/>
      <c r="Q823" s="106"/>
      <c r="R823" s="106"/>
      <c r="S823" s="106"/>
      <c r="T823" s="106"/>
      <c r="U823" s="106"/>
      <c r="V823" s="106"/>
      <c r="W823" s="106"/>
      <c r="X823" s="71"/>
      <c r="Y823" s="71"/>
    </row>
    <row r="824" spans="1:25">
      <c r="A824" s="71"/>
      <c r="B824" s="71"/>
      <c r="C824" s="71"/>
      <c r="D824" s="106"/>
      <c r="E824" s="106"/>
      <c r="F824" s="71"/>
      <c r="G824" s="71"/>
      <c r="H824" s="71"/>
      <c r="I824" s="71"/>
      <c r="J824" s="106"/>
      <c r="K824" s="106"/>
      <c r="L824" s="106"/>
      <c r="M824" s="106"/>
      <c r="N824" s="106"/>
      <c r="O824" s="106"/>
      <c r="P824" s="106"/>
      <c r="Q824" s="106"/>
      <c r="R824" s="106"/>
      <c r="S824" s="106"/>
      <c r="T824" s="106"/>
      <c r="U824" s="106"/>
      <c r="V824" s="106"/>
      <c r="W824" s="106"/>
      <c r="X824" s="71"/>
      <c r="Y824" s="71"/>
    </row>
    <row r="825" spans="1:25">
      <c r="A825" s="71"/>
      <c r="B825" s="71"/>
      <c r="C825" s="71"/>
      <c r="D825" s="106"/>
      <c r="E825" s="106"/>
      <c r="F825" s="71"/>
      <c r="G825" s="71"/>
      <c r="H825" s="71"/>
      <c r="I825" s="71"/>
      <c r="J825" s="106"/>
      <c r="K825" s="106"/>
      <c r="L825" s="106"/>
      <c r="M825" s="106"/>
      <c r="N825" s="106"/>
      <c r="O825" s="106"/>
      <c r="P825" s="106"/>
      <c r="Q825" s="106"/>
      <c r="R825" s="106"/>
      <c r="S825" s="106"/>
      <c r="T825" s="106"/>
      <c r="U825" s="106"/>
      <c r="V825" s="106"/>
      <c r="W825" s="106"/>
      <c r="X825" s="71"/>
      <c r="Y825" s="71"/>
    </row>
    <row r="826" spans="1:25">
      <c r="A826" s="71"/>
      <c r="B826" s="71"/>
      <c r="C826" s="71"/>
      <c r="D826" s="106"/>
      <c r="E826" s="106"/>
      <c r="F826" s="71"/>
      <c r="G826" s="71"/>
      <c r="H826" s="71"/>
      <c r="I826" s="71"/>
      <c r="J826" s="106"/>
      <c r="K826" s="106"/>
      <c r="L826" s="106"/>
      <c r="M826" s="106"/>
      <c r="N826" s="106"/>
      <c r="O826" s="106"/>
      <c r="P826" s="106"/>
      <c r="Q826" s="106"/>
      <c r="R826" s="106"/>
      <c r="S826" s="106"/>
      <c r="T826" s="106"/>
      <c r="U826" s="106"/>
      <c r="V826" s="106"/>
      <c r="W826" s="106"/>
      <c r="X826" s="71"/>
      <c r="Y826" s="71"/>
    </row>
    <row r="827" spans="1:25">
      <c r="A827" s="71"/>
      <c r="B827" s="71"/>
      <c r="C827" s="71"/>
      <c r="D827" s="106"/>
      <c r="E827" s="106"/>
      <c r="F827" s="71"/>
      <c r="G827" s="71"/>
      <c r="H827" s="71"/>
      <c r="I827" s="71"/>
      <c r="J827" s="106"/>
      <c r="K827" s="106"/>
      <c r="L827" s="106"/>
      <c r="M827" s="106"/>
      <c r="N827" s="106"/>
      <c r="O827" s="106"/>
      <c r="P827" s="106"/>
      <c r="Q827" s="106"/>
      <c r="R827" s="106"/>
      <c r="S827" s="106"/>
      <c r="T827" s="106"/>
      <c r="U827" s="106"/>
      <c r="V827" s="106"/>
      <c r="W827" s="106"/>
      <c r="X827" s="71"/>
      <c r="Y827" s="71"/>
    </row>
    <row r="828" spans="1:25">
      <c r="A828" s="71"/>
      <c r="B828" s="71"/>
      <c r="C828" s="71"/>
      <c r="D828" s="106"/>
      <c r="E828" s="106"/>
      <c r="F828" s="71"/>
      <c r="G828" s="71"/>
      <c r="H828" s="71"/>
      <c r="I828" s="71"/>
      <c r="J828" s="106"/>
      <c r="K828" s="106"/>
      <c r="L828" s="106"/>
      <c r="M828" s="106"/>
      <c r="N828" s="106"/>
      <c r="O828" s="106"/>
      <c r="P828" s="106"/>
      <c r="Q828" s="106"/>
      <c r="R828" s="106"/>
      <c r="S828" s="106"/>
      <c r="T828" s="106"/>
      <c r="U828" s="106"/>
      <c r="V828" s="106"/>
      <c r="W828" s="106"/>
      <c r="X828" s="71"/>
      <c r="Y828" s="71"/>
    </row>
    <row r="829" spans="1:25">
      <c r="A829" s="71"/>
      <c r="B829" s="71"/>
      <c r="C829" s="71"/>
      <c r="D829" s="106"/>
      <c r="E829" s="106"/>
      <c r="F829" s="71"/>
      <c r="G829" s="71"/>
      <c r="H829" s="71"/>
      <c r="I829" s="71"/>
      <c r="J829" s="106"/>
      <c r="K829" s="106"/>
      <c r="L829" s="106"/>
      <c r="M829" s="106"/>
      <c r="N829" s="106"/>
      <c r="O829" s="106"/>
      <c r="P829" s="106"/>
      <c r="Q829" s="106"/>
      <c r="R829" s="106"/>
      <c r="S829" s="106"/>
      <c r="T829" s="106"/>
      <c r="U829" s="106"/>
      <c r="V829" s="106"/>
      <c r="W829" s="106"/>
      <c r="X829" s="71"/>
      <c r="Y829" s="71"/>
    </row>
    <row r="830" spans="1:25">
      <c r="A830" s="71"/>
      <c r="B830" s="71"/>
      <c r="C830" s="71"/>
      <c r="D830" s="106"/>
      <c r="E830" s="106"/>
      <c r="F830" s="71"/>
      <c r="G830" s="71"/>
      <c r="H830" s="71"/>
      <c r="I830" s="71"/>
      <c r="J830" s="106"/>
      <c r="K830" s="106"/>
      <c r="L830" s="106"/>
      <c r="M830" s="106"/>
      <c r="N830" s="106"/>
      <c r="O830" s="106"/>
      <c r="P830" s="106"/>
      <c r="Q830" s="106"/>
      <c r="R830" s="106"/>
      <c r="S830" s="106"/>
      <c r="T830" s="106"/>
      <c r="U830" s="106"/>
      <c r="V830" s="106"/>
      <c r="W830" s="106"/>
      <c r="X830" s="71"/>
      <c r="Y830" s="71"/>
    </row>
    <row r="831" spans="1:25">
      <c r="A831" s="71"/>
      <c r="B831" s="71"/>
      <c r="C831" s="71"/>
      <c r="D831" s="106"/>
      <c r="E831" s="106"/>
      <c r="F831" s="71"/>
      <c r="G831" s="71"/>
      <c r="H831" s="71"/>
      <c r="I831" s="71"/>
      <c r="J831" s="106"/>
      <c r="K831" s="106"/>
      <c r="L831" s="106"/>
      <c r="M831" s="106"/>
      <c r="N831" s="106"/>
      <c r="O831" s="106"/>
      <c r="P831" s="106"/>
      <c r="Q831" s="106"/>
      <c r="R831" s="106"/>
      <c r="S831" s="106"/>
      <c r="T831" s="106"/>
      <c r="U831" s="106"/>
      <c r="V831" s="106"/>
      <c r="W831" s="106"/>
      <c r="X831" s="71"/>
      <c r="Y831" s="71"/>
    </row>
    <row r="832" spans="1:25">
      <c r="A832" s="71"/>
      <c r="B832" s="71"/>
      <c r="C832" s="71"/>
      <c r="D832" s="106"/>
      <c r="E832" s="106"/>
      <c r="F832" s="71"/>
      <c r="G832" s="71"/>
      <c r="H832" s="71"/>
      <c r="I832" s="71"/>
      <c r="J832" s="106"/>
      <c r="K832" s="106"/>
      <c r="L832" s="106"/>
      <c r="M832" s="106"/>
      <c r="N832" s="106"/>
      <c r="O832" s="106"/>
      <c r="P832" s="106"/>
      <c r="Q832" s="106"/>
      <c r="R832" s="106"/>
      <c r="S832" s="106"/>
      <c r="T832" s="106"/>
      <c r="U832" s="106"/>
      <c r="V832" s="106"/>
      <c r="W832" s="106"/>
      <c r="X832" s="71"/>
      <c r="Y832" s="71"/>
    </row>
    <row r="833" spans="1:25">
      <c r="A833" s="71"/>
      <c r="B833" s="71"/>
      <c r="C833" s="71"/>
      <c r="D833" s="106"/>
      <c r="E833" s="106"/>
      <c r="F833" s="71"/>
      <c r="G833" s="71"/>
      <c r="H833" s="71"/>
      <c r="I833" s="71"/>
      <c r="J833" s="106"/>
      <c r="K833" s="106"/>
      <c r="L833" s="106"/>
      <c r="M833" s="106"/>
      <c r="N833" s="106"/>
      <c r="O833" s="106"/>
      <c r="P833" s="106"/>
      <c r="Q833" s="106"/>
      <c r="R833" s="106"/>
      <c r="S833" s="106"/>
      <c r="T833" s="106"/>
      <c r="U833" s="106"/>
      <c r="V833" s="106"/>
      <c r="W833" s="106"/>
      <c r="X833" s="71"/>
      <c r="Y833" s="71"/>
    </row>
    <row r="834" spans="1:25">
      <c r="A834" s="71"/>
      <c r="B834" s="71"/>
      <c r="C834" s="71"/>
      <c r="D834" s="106"/>
      <c r="E834" s="106"/>
      <c r="F834" s="71"/>
      <c r="G834" s="71"/>
      <c r="H834" s="71"/>
      <c r="I834" s="71"/>
      <c r="J834" s="106"/>
      <c r="K834" s="106"/>
      <c r="L834" s="106"/>
      <c r="M834" s="106"/>
      <c r="N834" s="106"/>
      <c r="O834" s="106"/>
      <c r="P834" s="106"/>
      <c r="Q834" s="106"/>
      <c r="R834" s="106"/>
      <c r="S834" s="106"/>
      <c r="T834" s="106"/>
      <c r="U834" s="106"/>
      <c r="V834" s="106"/>
      <c r="W834" s="106"/>
      <c r="X834" s="71"/>
      <c r="Y834" s="71"/>
    </row>
    <row r="835" spans="1:25">
      <c r="A835" s="71"/>
      <c r="B835" s="71"/>
      <c r="C835" s="71"/>
      <c r="D835" s="106"/>
      <c r="E835" s="106"/>
      <c r="F835" s="71"/>
      <c r="G835" s="71"/>
      <c r="H835" s="71"/>
      <c r="I835" s="71"/>
      <c r="J835" s="106"/>
      <c r="K835" s="106"/>
      <c r="L835" s="106"/>
      <c r="M835" s="106"/>
      <c r="N835" s="106"/>
      <c r="O835" s="106"/>
      <c r="P835" s="106"/>
      <c r="Q835" s="106"/>
      <c r="R835" s="106"/>
      <c r="S835" s="106"/>
      <c r="T835" s="106"/>
      <c r="U835" s="106"/>
      <c r="V835" s="106"/>
      <c r="W835" s="106"/>
      <c r="X835" s="71"/>
      <c r="Y835" s="71"/>
    </row>
    <row r="836" spans="1:25">
      <c r="A836" s="71"/>
      <c r="B836" s="71"/>
      <c r="C836" s="71"/>
      <c r="D836" s="106"/>
      <c r="E836" s="106"/>
      <c r="F836" s="71"/>
      <c r="G836" s="71"/>
      <c r="H836" s="71"/>
      <c r="I836" s="71"/>
      <c r="J836" s="106"/>
      <c r="K836" s="106"/>
      <c r="L836" s="106"/>
      <c r="M836" s="106"/>
      <c r="N836" s="106"/>
      <c r="O836" s="106"/>
      <c r="P836" s="106"/>
      <c r="Q836" s="106"/>
      <c r="R836" s="106"/>
      <c r="S836" s="106"/>
      <c r="T836" s="106"/>
      <c r="U836" s="106"/>
      <c r="V836" s="106"/>
      <c r="W836" s="106"/>
      <c r="X836" s="71"/>
      <c r="Y836" s="71"/>
    </row>
    <row r="837" spans="1:25">
      <c r="A837" s="71"/>
      <c r="B837" s="71"/>
      <c r="C837" s="71"/>
      <c r="D837" s="106"/>
      <c r="E837" s="106"/>
      <c r="F837" s="71"/>
      <c r="G837" s="71"/>
      <c r="H837" s="71"/>
      <c r="I837" s="71"/>
      <c r="J837" s="106"/>
      <c r="K837" s="106"/>
      <c r="L837" s="106"/>
      <c r="M837" s="106"/>
      <c r="N837" s="106"/>
      <c r="O837" s="106"/>
      <c r="P837" s="106"/>
      <c r="Q837" s="106"/>
      <c r="R837" s="106"/>
      <c r="S837" s="106"/>
      <c r="T837" s="106"/>
      <c r="U837" s="106"/>
      <c r="V837" s="106"/>
      <c r="W837" s="106"/>
      <c r="X837" s="71"/>
      <c r="Y837" s="71"/>
    </row>
    <row r="838" spans="1:25">
      <c r="A838" s="71"/>
      <c r="B838" s="71"/>
      <c r="C838" s="71"/>
      <c r="D838" s="106"/>
      <c r="E838" s="106"/>
      <c r="F838" s="71"/>
      <c r="G838" s="71"/>
      <c r="H838" s="71"/>
      <c r="I838" s="71"/>
      <c r="J838" s="106"/>
      <c r="K838" s="106"/>
      <c r="L838" s="106"/>
      <c r="M838" s="106"/>
      <c r="N838" s="106"/>
      <c r="O838" s="106"/>
      <c r="P838" s="106"/>
      <c r="Q838" s="106"/>
      <c r="R838" s="106"/>
      <c r="S838" s="106"/>
      <c r="T838" s="106"/>
      <c r="U838" s="106"/>
      <c r="V838" s="106"/>
      <c r="W838" s="106"/>
      <c r="X838" s="71"/>
      <c r="Y838" s="71"/>
    </row>
    <row r="839" spans="1:25">
      <c r="A839" s="71"/>
      <c r="B839" s="71"/>
      <c r="C839" s="71"/>
      <c r="D839" s="106"/>
      <c r="E839" s="106"/>
      <c r="F839" s="71"/>
      <c r="G839" s="71"/>
      <c r="H839" s="71"/>
      <c r="I839" s="71"/>
      <c r="J839" s="106"/>
      <c r="K839" s="106"/>
      <c r="L839" s="106"/>
      <c r="M839" s="106"/>
      <c r="N839" s="106"/>
      <c r="O839" s="106"/>
      <c r="P839" s="106"/>
      <c r="Q839" s="106"/>
      <c r="R839" s="106"/>
      <c r="S839" s="106"/>
      <c r="T839" s="106"/>
      <c r="U839" s="106"/>
      <c r="V839" s="106"/>
      <c r="W839" s="106"/>
      <c r="X839" s="71"/>
      <c r="Y839" s="71"/>
    </row>
    <row r="840" spans="1:25">
      <c r="A840" s="71"/>
      <c r="B840" s="71"/>
      <c r="C840" s="71"/>
      <c r="D840" s="106"/>
      <c r="E840" s="106"/>
      <c r="F840" s="71"/>
      <c r="G840" s="71"/>
      <c r="H840" s="71"/>
      <c r="I840" s="71"/>
      <c r="J840" s="106"/>
      <c r="K840" s="106"/>
      <c r="L840" s="106"/>
      <c r="M840" s="106"/>
      <c r="N840" s="106"/>
      <c r="O840" s="106"/>
      <c r="P840" s="106"/>
      <c r="Q840" s="106"/>
      <c r="R840" s="106"/>
      <c r="S840" s="106"/>
      <c r="T840" s="106"/>
      <c r="U840" s="106"/>
      <c r="V840" s="106"/>
      <c r="W840" s="106"/>
      <c r="X840" s="71"/>
      <c r="Y840" s="71"/>
    </row>
    <row r="841" spans="1:25">
      <c r="A841" s="71"/>
      <c r="B841" s="71"/>
      <c r="C841" s="71"/>
      <c r="D841" s="106"/>
      <c r="E841" s="106"/>
      <c r="F841" s="71"/>
      <c r="G841" s="71"/>
      <c r="H841" s="71"/>
      <c r="I841" s="71"/>
      <c r="J841" s="106"/>
      <c r="K841" s="106"/>
      <c r="L841" s="106"/>
      <c r="M841" s="106"/>
      <c r="N841" s="106"/>
      <c r="O841" s="106"/>
      <c r="P841" s="106"/>
      <c r="Q841" s="106"/>
      <c r="R841" s="106"/>
      <c r="S841" s="106"/>
      <c r="T841" s="106"/>
      <c r="U841" s="106"/>
      <c r="V841" s="106"/>
      <c r="W841" s="106"/>
      <c r="X841" s="71"/>
      <c r="Y841" s="71"/>
    </row>
    <row r="842" spans="1:25">
      <c r="A842" s="71"/>
      <c r="B842" s="71"/>
      <c r="C842" s="71"/>
      <c r="D842" s="106"/>
      <c r="E842" s="106"/>
      <c r="F842" s="71"/>
      <c r="G842" s="71"/>
      <c r="H842" s="71"/>
      <c r="I842" s="71"/>
      <c r="J842" s="106"/>
      <c r="K842" s="106"/>
      <c r="L842" s="106"/>
      <c r="M842" s="106"/>
      <c r="N842" s="106"/>
      <c r="O842" s="106"/>
      <c r="P842" s="106"/>
      <c r="Q842" s="106"/>
      <c r="R842" s="106"/>
      <c r="S842" s="106"/>
      <c r="T842" s="106"/>
      <c r="U842" s="106"/>
      <c r="V842" s="106"/>
      <c r="W842" s="106"/>
      <c r="X842" s="71"/>
      <c r="Y842" s="71"/>
    </row>
    <row r="843" spans="1:25">
      <c r="A843" s="71"/>
      <c r="B843" s="71"/>
      <c r="C843" s="71"/>
      <c r="D843" s="106"/>
      <c r="E843" s="106"/>
      <c r="F843" s="71"/>
      <c r="G843" s="71"/>
      <c r="H843" s="71"/>
      <c r="I843" s="71"/>
      <c r="J843" s="106"/>
      <c r="K843" s="106"/>
      <c r="L843" s="106"/>
      <c r="M843" s="106"/>
      <c r="N843" s="106"/>
      <c r="O843" s="106"/>
      <c r="P843" s="106"/>
      <c r="Q843" s="106"/>
      <c r="R843" s="106"/>
      <c r="S843" s="106"/>
      <c r="T843" s="106"/>
      <c r="U843" s="106"/>
      <c r="V843" s="106"/>
      <c r="W843" s="106"/>
      <c r="X843" s="71"/>
      <c r="Y843" s="71"/>
    </row>
    <row r="844" spans="1:25">
      <c r="A844" s="71"/>
      <c r="B844" s="71"/>
      <c r="C844" s="71"/>
      <c r="D844" s="106"/>
      <c r="E844" s="106"/>
      <c r="F844" s="71"/>
      <c r="G844" s="71"/>
      <c r="H844" s="71"/>
      <c r="I844" s="71"/>
      <c r="J844" s="106"/>
      <c r="K844" s="106"/>
      <c r="L844" s="106"/>
      <c r="M844" s="106"/>
      <c r="N844" s="106"/>
      <c r="O844" s="106"/>
      <c r="P844" s="106"/>
      <c r="Q844" s="106"/>
      <c r="R844" s="106"/>
      <c r="S844" s="106"/>
      <c r="T844" s="106"/>
      <c r="U844" s="106"/>
      <c r="V844" s="106"/>
      <c r="W844" s="106"/>
      <c r="X844" s="71"/>
      <c r="Y844" s="71"/>
    </row>
    <row r="845" spans="1:25">
      <c r="A845" s="71"/>
      <c r="B845" s="71"/>
      <c r="C845" s="71"/>
      <c r="D845" s="106"/>
      <c r="E845" s="106"/>
      <c r="F845" s="71"/>
      <c r="G845" s="71"/>
      <c r="H845" s="71"/>
      <c r="I845" s="71"/>
      <c r="J845" s="106"/>
      <c r="K845" s="106"/>
      <c r="L845" s="106"/>
      <c r="M845" s="106"/>
      <c r="N845" s="106"/>
      <c r="O845" s="106"/>
      <c r="P845" s="106"/>
      <c r="Q845" s="106"/>
      <c r="R845" s="106"/>
      <c r="S845" s="106"/>
      <c r="T845" s="106"/>
      <c r="U845" s="106"/>
      <c r="V845" s="106"/>
      <c r="W845" s="106"/>
      <c r="X845" s="71"/>
      <c r="Y845" s="71"/>
    </row>
    <row r="846" spans="1:25">
      <c r="A846" s="71"/>
      <c r="B846" s="71"/>
      <c r="C846" s="71"/>
      <c r="D846" s="106"/>
      <c r="E846" s="106"/>
      <c r="F846" s="71"/>
      <c r="G846" s="71"/>
      <c r="H846" s="71"/>
      <c r="I846" s="71"/>
      <c r="J846" s="106"/>
      <c r="K846" s="106"/>
      <c r="L846" s="106"/>
      <c r="M846" s="106"/>
      <c r="N846" s="106"/>
      <c r="O846" s="106"/>
      <c r="P846" s="106"/>
      <c r="Q846" s="106"/>
      <c r="R846" s="106"/>
      <c r="S846" s="106"/>
      <c r="T846" s="106"/>
      <c r="U846" s="106"/>
      <c r="V846" s="106"/>
      <c r="W846" s="106"/>
      <c r="X846" s="71"/>
      <c r="Y846" s="71"/>
    </row>
    <row r="847" spans="1:25">
      <c r="A847" s="71"/>
      <c r="B847" s="71"/>
      <c r="C847" s="71"/>
      <c r="D847" s="106"/>
      <c r="E847" s="106"/>
      <c r="F847" s="71"/>
      <c r="G847" s="71"/>
      <c r="H847" s="71"/>
      <c r="I847" s="71"/>
      <c r="J847" s="106"/>
      <c r="K847" s="106"/>
      <c r="L847" s="106"/>
      <c r="M847" s="106"/>
      <c r="N847" s="106"/>
      <c r="O847" s="106"/>
      <c r="P847" s="106"/>
      <c r="Q847" s="106"/>
      <c r="R847" s="106"/>
      <c r="S847" s="106"/>
      <c r="T847" s="106"/>
      <c r="U847" s="106"/>
      <c r="V847" s="106"/>
      <c r="W847" s="106"/>
      <c r="X847" s="71"/>
      <c r="Y847" s="71"/>
    </row>
    <row r="848" spans="1:25">
      <c r="A848" s="71"/>
      <c r="B848" s="71"/>
      <c r="C848" s="71"/>
      <c r="D848" s="106"/>
      <c r="E848" s="106"/>
      <c r="F848" s="71"/>
      <c r="G848" s="71"/>
      <c r="H848" s="71"/>
      <c r="I848" s="71"/>
      <c r="J848" s="106"/>
      <c r="K848" s="106"/>
      <c r="L848" s="106"/>
      <c r="M848" s="106"/>
      <c r="N848" s="106"/>
      <c r="O848" s="106"/>
      <c r="P848" s="106"/>
      <c r="Q848" s="106"/>
      <c r="R848" s="106"/>
      <c r="S848" s="106"/>
      <c r="T848" s="106"/>
      <c r="U848" s="106"/>
      <c r="V848" s="106"/>
      <c r="W848" s="106"/>
      <c r="X848" s="71"/>
      <c r="Y848" s="71"/>
    </row>
    <row r="849" spans="1:25">
      <c r="A849" s="71"/>
      <c r="B849" s="71"/>
      <c r="C849" s="71"/>
      <c r="D849" s="106"/>
      <c r="E849" s="106"/>
      <c r="F849" s="71"/>
      <c r="G849" s="71"/>
      <c r="H849" s="71"/>
      <c r="I849" s="71"/>
      <c r="J849" s="106"/>
      <c r="K849" s="106"/>
      <c r="L849" s="106"/>
      <c r="M849" s="106"/>
      <c r="N849" s="106"/>
      <c r="O849" s="106"/>
      <c r="P849" s="106"/>
      <c r="Q849" s="106"/>
      <c r="R849" s="106"/>
      <c r="S849" s="106"/>
      <c r="T849" s="106"/>
      <c r="U849" s="106"/>
      <c r="V849" s="106"/>
      <c r="W849" s="106"/>
      <c r="X849" s="71"/>
      <c r="Y849" s="71"/>
    </row>
    <row r="850" spans="1:25">
      <c r="A850" s="71"/>
      <c r="B850" s="71"/>
      <c r="C850" s="71"/>
      <c r="D850" s="106"/>
      <c r="E850" s="106"/>
      <c r="F850" s="71"/>
      <c r="G850" s="71"/>
      <c r="H850" s="71"/>
      <c r="I850" s="71"/>
      <c r="J850" s="106"/>
      <c r="K850" s="106"/>
      <c r="L850" s="106"/>
      <c r="M850" s="106"/>
      <c r="N850" s="106"/>
      <c r="O850" s="106"/>
      <c r="P850" s="106"/>
      <c r="Q850" s="106"/>
      <c r="R850" s="106"/>
      <c r="S850" s="106"/>
      <c r="T850" s="106"/>
      <c r="U850" s="106"/>
      <c r="V850" s="106"/>
      <c r="W850" s="106"/>
      <c r="X850" s="71"/>
      <c r="Y850" s="71"/>
    </row>
    <row r="851" spans="1:25">
      <c r="A851" s="71"/>
      <c r="B851" s="71"/>
      <c r="C851" s="71"/>
      <c r="D851" s="106"/>
      <c r="E851" s="106"/>
      <c r="F851" s="71"/>
      <c r="G851" s="71"/>
      <c r="H851" s="71"/>
      <c r="I851" s="71"/>
      <c r="J851" s="106"/>
      <c r="K851" s="106"/>
      <c r="L851" s="106"/>
      <c r="M851" s="106"/>
      <c r="N851" s="106"/>
      <c r="O851" s="106"/>
      <c r="P851" s="106"/>
      <c r="Q851" s="106"/>
      <c r="R851" s="106"/>
      <c r="S851" s="106"/>
      <c r="T851" s="106"/>
      <c r="U851" s="106"/>
      <c r="V851" s="106"/>
      <c r="W851" s="106"/>
      <c r="X851" s="71"/>
      <c r="Y851" s="71"/>
    </row>
    <row r="852" spans="1:25">
      <c r="A852" s="71"/>
      <c r="B852" s="71"/>
      <c r="C852" s="71"/>
      <c r="D852" s="106"/>
      <c r="E852" s="106"/>
      <c r="F852" s="71"/>
      <c r="G852" s="71"/>
      <c r="H852" s="71"/>
      <c r="I852" s="71"/>
      <c r="J852" s="106"/>
      <c r="K852" s="106"/>
      <c r="L852" s="106"/>
      <c r="M852" s="106"/>
      <c r="N852" s="106"/>
      <c r="O852" s="106"/>
      <c r="P852" s="106"/>
      <c r="Q852" s="106"/>
      <c r="R852" s="106"/>
      <c r="S852" s="106"/>
      <c r="T852" s="106"/>
      <c r="U852" s="106"/>
      <c r="V852" s="106"/>
      <c r="W852" s="106"/>
      <c r="X852" s="71"/>
      <c r="Y852" s="71"/>
    </row>
    <row r="853" spans="1:25">
      <c r="A853" s="71"/>
      <c r="B853" s="71"/>
      <c r="C853" s="71"/>
      <c r="D853" s="106"/>
      <c r="E853" s="106"/>
      <c r="F853" s="71"/>
      <c r="G853" s="71"/>
      <c r="H853" s="71"/>
      <c r="I853" s="71"/>
      <c r="J853" s="106"/>
      <c r="K853" s="106"/>
      <c r="L853" s="106"/>
      <c r="M853" s="106"/>
      <c r="N853" s="106"/>
      <c r="O853" s="106"/>
      <c r="P853" s="106"/>
      <c r="Q853" s="106"/>
      <c r="R853" s="106"/>
      <c r="S853" s="106"/>
      <c r="T853" s="106"/>
      <c r="U853" s="106"/>
      <c r="V853" s="106"/>
      <c r="W853" s="106"/>
      <c r="X853" s="71"/>
      <c r="Y853" s="71"/>
    </row>
    <row r="854" spans="1:25">
      <c r="A854" s="71"/>
      <c r="B854" s="71"/>
      <c r="C854" s="71"/>
      <c r="D854" s="106"/>
      <c r="E854" s="106"/>
      <c r="F854" s="71"/>
      <c r="G854" s="71"/>
      <c r="H854" s="71"/>
      <c r="I854" s="71"/>
      <c r="J854" s="106"/>
      <c r="K854" s="106"/>
      <c r="L854" s="106"/>
      <c r="M854" s="106"/>
      <c r="N854" s="106"/>
      <c r="O854" s="106"/>
      <c r="P854" s="106"/>
      <c r="Q854" s="106"/>
      <c r="R854" s="106"/>
      <c r="S854" s="106"/>
      <c r="T854" s="106"/>
      <c r="U854" s="106"/>
      <c r="V854" s="106"/>
      <c r="W854" s="106"/>
      <c r="X854" s="71"/>
      <c r="Y854" s="71"/>
    </row>
    <row r="855" spans="1:25">
      <c r="A855" s="71"/>
      <c r="B855" s="71"/>
      <c r="C855" s="71"/>
      <c r="D855" s="106"/>
      <c r="E855" s="106"/>
      <c r="F855" s="71"/>
      <c r="G855" s="71"/>
      <c r="H855" s="71"/>
      <c r="I855" s="71"/>
      <c r="J855" s="106"/>
      <c r="K855" s="106"/>
      <c r="L855" s="106"/>
      <c r="M855" s="106"/>
      <c r="N855" s="106"/>
      <c r="O855" s="106"/>
      <c r="P855" s="106"/>
      <c r="Q855" s="106"/>
      <c r="R855" s="106"/>
      <c r="S855" s="106"/>
      <c r="T855" s="106"/>
      <c r="U855" s="106"/>
      <c r="V855" s="106"/>
      <c r="W855" s="106"/>
      <c r="X855" s="71"/>
      <c r="Y855" s="71"/>
    </row>
    <row r="856" spans="1:25">
      <c r="A856" s="71"/>
      <c r="B856" s="71"/>
      <c r="C856" s="71"/>
      <c r="D856" s="106"/>
      <c r="E856" s="106"/>
      <c r="F856" s="71"/>
      <c r="G856" s="71"/>
      <c r="H856" s="71"/>
      <c r="I856" s="71"/>
      <c r="J856" s="106"/>
      <c r="K856" s="106"/>
      <c r="L856" s="106"/>
      <c r="M856" s="106"/>
      <c r="N856" s="106"/>
      <c r="O856" s="106"/>
      <c r="P856" s="106"/>
      <c r="Q856" s="106"/>
      <c r="R856" s="106"/>
      <c r="S856" s="106"/>
      <c r="T856" s="106"/>
      <c r="U856" s="106"/>
      <c r="V856" s="106"/>
      <c r="W856" s="106"/>
      <c r="X856" s="71"/>
      <c r="Y856" s="71"/>
    </row>
    <row r="857" spans="1:25">
      <c r="A857" s="71"/>
      <c r="B857" s="71"/>
      <c r="C857" s="71"/>
      <c r="D857" s="106"/>
      <c r="E857" s="106"/>
      <c r="F857" s="71"/>
      <c r="G857" s="71"/>
      <c r="H857" s="71"/>
      <c r="I857" s="71"/>
      <c r="J857" s="106"/>
      <c r="K857" s="106"/>
      <c r="L857" s="106"/>
      <c r="M857" s="106"/>
      <c r="N857" s="106"/>
      <c r="O857" s="106"/>
      <c r="P857" s="106"/>
      <c r="Q857" s="106"/>
      <c r="R857" s="106"/>
      <c r="S857" s="106"/>
      <c r="T857" s="106"/>
      <c r="U857" s="106"/>
      <c r="V857" s="106"/>
      <c r="W857" s="106"/>
      <c r="X857" s="71"/>
      <c r="Y857" s="71"/>
    </row>
    <row r="858" spans="1:25">
      <c r="A858" s="71"/>
      <c r="B858" s="71"/>
      <c r="C858" s="71"/>
      <c r="D858" s="106"/>
      <c r="E858" s="106"/>
      <c r="F858" s="71"/>
      <c r="G858" s="71"/>
      <c r="H858" s="71"/>
      <c r="I858" s="71"/>
      <c r="J858" s="106"/>
      <c r="K858" s="106"/>
      <c r="L858" s="106"/>
      <c r="M858" s="106"/>
      <c r="N858" s="106"/>
      <c r="O858" s="106"/>
      <c r="P858" s="106"/>
      <c r="Q858" s="106"/>
      <c r="R858" s="106"/>
      <c r="S858" s="106"/>
      <c r="T858" s="106"/>
      <c r="U858" s="106"/>
      <c r="V858" s="106"/>
      <c r="W858" s="106"/>
      <c r="X858" s="71"/>
      <c r="Y858" s="71"/>
    </row>
    <row r="859" spans="1:25">
      <c r="A859" s="71"/>
      <c r="B859" s="71"/>
      <c r="C859" s="71"/>
      <c r="D859" s="106"/>
      <c r="E859" s="106"/>
      <c r="F859" s="71"/>
      <c r="G859" s="71"/>
      <c r="H859" s="71"/>
      <c r="I859" s="71"/>
      <c r="J859" s="106"/>
      <c r="K859" s="106"/>
      <c r="L859" s="106"/>
      <c r="M859" s="106"/>
      <c r="N859" s="106"/>
      <c r="O859" s="106"/>
      <c r="P859" s="106"/>
      <c r="Q859" s="106"/>
      <c r="R859" s="106"/>
      <c r="S859" s="106"/>
      <c r="T859" s="106"/>
      <c r="U859" s="106"/>
      <c r="V859" s="106"/>
      <c r="W859" s="106"/>
      <c r="X859" s="71"/>
      <c r="Y859" s="71"/>
    </row>
    <row r="860" spans="1:25">
      <c r="A860" s="71"/>
      <c r="B860" s="71"/>
      <c r="C860" s="71"/>
      <c r="D860" s="106"/>
      <c r="E860" s="106"/>
      <c r="F860" s="71"/>
      <c r="G860" s="71"/>
      <c r="H860" s="71"/>
      <c r="I860" s="71"/>
      <c r="J860" s="106"/>
      <c r="K860" s="106"/>
      <c r="L860" s="106"/>
      <c r="M860" s="106"/>
      <c r="N860" s="106"/>
      <c r="O860" s="106"/>
      <c r="P860" s="106"/>
      <c r="Q860" s="106"/>
      <c r="R860" s="106"/>
      <c r="S860" s="106"/>
      <c r="T860" s="106"/>
      <c r="U860" s="106"/>
      <c r="V860" s="106"/>
      <c r="W860" s="106"/>
      <c r="X860" s="71"/>
      <c r="Y860" s="71"/>
    </row>
    <row r="861" spans="1:25">
      <c r="A861" s="71"/>
      <c r="B861" s="71"/>
      <c r="C861" s="71"/>
      <c r="D861" s="106"/>
      <c r="E861" s="106"/>
      <c r="F861" s="71"/>
      <c r="G861" s="71"/>
      <c r="H861" s="71"/>
      <c r="I861" s="71"/>
      <c r="J861" s="106"/>
      <c r="K861" s="106"/>
      <c r="L861" s="106"/>
      <c r="M861" s="106"/>
      <c r="N861" s="106"/>
      <c r="O861" s="106"/>
      <c r="P861" s="106"/>
      <c r="Q861" s="106"/>
      <c r="R861" s="106"/>
      <c r="S861" s="106"/>
      <c r="T861" s="106"/>
      <c r="U861" s="106"/>
      <c r="V861" s="106"/>
      <c r="W861" s="106"/>
      <c r="X861" s="71"/>
      <c r="Y861" s="71"/>
    </row>
    <row r="862" spans="1:25">
      <c r="A862" s="71"/>
      <c r="B862" s="71"/>
      <c r="C862" s="71"/>
      <c r="D862" s="106"/>
      <c r="E862" s="106"/>
      <c r="F862" s="71"/>
      <c r="G862" s="71"/>
      <c r="H862" s="71"/>
      <c r="I862" s="71"/>
      <c r="J862" s="106"/>
      <c r="K862" s="106"/>
      <c r="L862" s="106"/>
      <c r="M862" s="106"/>
      <c r="N862" s="106"/>
      <c r="O862" s="106"/>
      <c r="P862" s="106"/>
      <c r="Q862" s="106"/>
      <c r="R862" s="106"/>
      <c r="S862" s="106"/>
      <c r="T862" s="106"/>
      <c r="U862" s="106"/>
      <c r="V862" s="106"/>
      <c r="W862" s="106"/>
      <c r="X862" s="71"/>
      <c r="Y862" s="71"/>
    </row>
    <row r="863" spans="1:25">
      <c r="A863" s="71"/>
      <c r="B863" s="71"/>
      <c r="C863" s="71"/>
      <c r="D863" s="106"/>
      <c r="E863" s="106"/>
      <c r="F863" s="71"/>
      <c r="G863" s="71"/>
      <c r="H863" s="71"/>
      <c r="I863" s="71"/>
      <c r="J863" s="106"/>
      <c r="K863" s="106"/>
      <c r="L863" s="106"/>
      <c r="M863" s="106"/>
      <c r="N863" s="106"/>
      <c r="O863" s="106"/>
      <c r="P863" s="106"/>
      <c r="Q863" s="106"/>
      <c r="R863" s="106"/>
      <c r="S863" s="106"/>
      <c r="T863" s="106"/>
      <c r="U863" s="106"/>
      <c r="V863" s="106"/>
      <c r="W863" s="106"/>
      <c r="X863" s="71"/>
      <c r="Y863" s="71"/>
    </row>
    <row r="864" spans="1:25">
      <c r="A864" s="71"/>
      <c r="B864" s="71"/>
      <c r="C864" s="71"/>
      <c r="D864" s="106"/>
      <c r="E864" s="106"/>
      <c r="F864" s="71"/>
      <c r="G864" s="71"/>
      <c r="H864" s="71"/>
      <c r="I864" s="71"/>
      <c r="J864" s="106"/>
      <c r="K864" s="106"/>
      <c r="L864" s="106"/>
      <c r="M864" s="106"/>
      <c r="N864" s="106"/>
      <c r="O864" s="106"/>
      <c r="P864" s="106"/>
      <c r="Q864" s="106"/>
      <c r="R864" s="106"/>
      <c r="S864" s="106"/>
      <c r="T864" s="106"/>
      <c r="U864" s="106"/>
      <c r="V864" s="106"/>
      <c r="W864" s="106"/>
      <c r="X864" s="71"/>
      <c r="Y864" s="71"/>
    </row>
    <row r="865" spans="1:25">
      <c r="A865" s="71"/>
      <c r="B865" s="71"/>
      <c r="C865" s="71"/>
      <c r="D865" s="106"/>
      <c r="E865" s="106"/>
      <c r="F865" s="71"/>
      <c r="G865" s="71"/>
      <c r="H865" s="71"/>
      <c r="I865" s="71"/>
      <c r="J865" s="106"/>
      <c r="K865" s="106"/>
      <c r="L865" s="106"/>
      <c r="M865" s="106"/>
      <c r="N865" s="106"/>
      <c r="O865" s="106"/>
      <c r="P865" s="106"/>
      <c r="Q865" s="106"/>
      <c r="R865" s="106"/>
      <c r="S865" s="106"/>
      <c r="T865" s="106"/>
      <c r="U865" s="106"/>
      <c r="V865" s="106"/>
      <c r="W865" s="106"/>
      <c r="X865" s="71"/>
      <c r="Y865" s="71"/>
    </row>
    <row r="866" spans="1:25">
      <c r="A866" s="71"/>
      <c r="B866" s="71"/>
      <c r="C866" s="71"/>
      <c r="D866" s="106"/>
      <c r="E866" s="106"/>
      <c r="F866" s="71"/>
      <c r="G866" s="71"/>
      <c r="H866" s="71"/>
      <c r="I866" s="71"/>
      <c r="J866" s="106"/>
      <c r="K866" s="106"/>
      <c r="L866" s="106"/>
      <c r="M866" s="106"/>
      <c r="N866" s="106"/>
      <c r="O866" s="106"/>
      <c r="P866" s="106"/>
      <c r="Q866" s="106"/>
      <c r="R866" s="106"/>
      <c r="S866" s="106"/>
      <c r="T866" s="106"/>
      <c r="U866" s="106"/>
      <c r="V866" s="106"/>
      <c r="W866" s="106"/>
      <c r="X866" s="71"/>
      <c r="Y866" s="71"/>
    </row>
    <row r="867" spans="1:25">
      <c r="A867" s="71"/>
      <c r="B867" s="71"/>
      <c r="C867" s="71"/>
      <c r="D867" s="106"/>
      <c r="E867" s="106"/>
      <c r="F867" s="71"/>
      <c r="G867" s="71"/>
      <c r="H867" s="71"/>
      <c r="I867" s="71"/>
      <c r="J867" s="106"/>
      <c r="K867" s="106"/>
      <c r="L867" s="106"/>
      <c r="M867" s="106"/>
      <c r="N867" s="106"/>
      <c r="O867" s="106"/>
      <c r="P867" s="106"/>
      <c r="Q867" s="106"/>
      <c r="R867" s="106"/>
      <c r="S867" s="106"/>
      <c r="T867" s="106"/>
      <c r="U867" s="106"/>
      <c r="V867" s="106"/>
      <c r="W867" s="106"/>
      <c r="X867" s="71"/>
      <c r="Y867" s="71"/>
    </row>
    <row r="868" spans="1:25">
      <c r="A868" s="71"/>
      <c r="B868" s="71"/>
      <c r="C868" s="71"/>
      <c r="D868" s="106"/>
      <c r="E868" s="106"/>
      <c r="F868" s="71"/>
      <c r="G868" s="71"/>
      <c r="H868" s="71"/>
      <c r="I868" s="71"/>
      <c r="J868" s="106"/>
      <c r="K868" s="106"/>
      <c r="L868" s="106"/>
      <c r="M868" s="106"/>
      <c r="N868" s="106"/>
      <c r="O868" s="106"/>
      <c r="P868" s="106"/>
      <c r="Q868" s="106"/>
      <c r="R868" s="106"/>
      <c r="S868" s="106"/>
      <c r="T868" s="106"/>
      <c r="U868" s="106"/>
      <c r="V868" s="106"/>
      <c r="W868" s="106"/>
      <c r="X868" s="71"/>
      <c r="Y868" s="71"/>
    </row>
    <row r="869" spans="1:25">
      <c r="A869" s="71"/>
      <c r="B869" s="71"/>
      <c r="C869" s="71"/>
      <c r="D869" s="106"/>
      <c r="E869" s="106"/>
      <c r="F869" s="71"/>
      <c r="G869" s="71"/>
      <c r="H869" s="71"/>
      <c r="I869" s="71"/>
      <c r="J869" s="106"/>
      <c r="K869" s="106"/>
      <c r="L869" s="106"/>
      <c r="M869" s="106"/>
      <c r="N869" s="106"/>
      <c r="O869" s="106"/>
      <c r="P869" s="106"/>
      <c r="Q869" s="106"/>
      <c r="R869" s="106"/>
      <c r="S869" s="106"/>
      <c r="T869" s="106"/>
      <c r="U869" s="106"/>
      <c r="V869" s="106"/>
      <c r="W869" s="106"/>
      <c r="X869" s="71"/>
      <c r="Y869" s="71"/>
    </row>
    <row r="870" spans="1:25">
      <c r="A870" s="71"/>
      <c r="B870" s="71"/>
      <c r="C870" s="71"/>
      <c r="D870" s="106"/>
      <c r="E870" s="106"/>
      <c r="F870" s="71"/>
      <c r="G870" s="71"/>
      <c r="H870" s="71"/>
      <c r="I870" s="71"/>
      <c r="J870" s="106"/>
      <c r="K870" s="106"/>
      <c r="L870" s="106"/>
      <c r="M870" s="106"/>
      <c r="N870" s="106"/>
      <c r="O870" s="106"/>
      <c r="P870" s="106"/>
      <c r="Q870" s="106"/>
      <c r="R870" s="106"/>
      <c r="S870" s="106"/>
      <c r="T870" s="106"/>
      <c r="U870" s="106"/>
      <c r="V870" s="106"/>
      <c r="W870" s="106"/>
      <c r="X870" s="71"/>
      <c r="Y870" s="71"/>
    </row>
    <row r="871" spans="1:25">
      <c r="A871" s="71"/>
      <c r="B871" s="71"/>
      <c r="C871" s="71"/>
      <c r="D871" s="106"/>
      <c r="E871" s="106"/>
      <c r="F871" s="71"/>
      <c r="G871" s="71"/>
      <c r="H871" s="71"/>
      <c r="I871" s="71"/>
      <c r="J871" s="106"/>
      <c r="K871" s="106"/>
      <c r="L871" s="106"/>
      <c r="M871" s="106"/>
      <c r="N871" s="106"/>
      <c r="O871" s="106"/>
      <c r="P871" s="106"/>
      <c r="Q871" s="106"/>
      <c r="R871" s="106"/>
      <c r="S871" s="106"/>
      <c r="T871" s="106"/>
      <c r="U871" s="106"/>
      <c r="V871" s="106"/>
      <c r="W871" s="106"/>
      <c r="X871" s="71"/>
      <c r="Y871" s="71"/>
    </row>
    <row r="872" spans="1:25">
      <c r="A872" s="71"/>
      <c r="B872" s="71"/>
      <c r="C872" s="71"/>
      <c r="D872" s="106"/>
      <c r="E872" s="106"/>
      <c r="F872" s="71"/>
      <c r="G872" s="71"/>
      <c r="H872" s="71"/>
      <c r="I872" s="71"/>
      <c r="J872" s="106"/>
      <c r="K872" s="106"/>
      <c r="L872" s="106"/>
      <c r="M872" s="106"/>
      <c r="N872" s="106"/>
      <c r="O872" s="106"/>
      <c r="P872" s="106"/>
      <c r="Q872" s="106"/>
      <c r="R872" s="106"/>
      <c r="S872" s="106"/>
      <c r="T872" s="106"/>
      <c r="U872" s="106"/>
      <c r="V872" s="106"/>
      <c r="W872" s="106"/>
      <c r="X872" s="71"/>
      <c r="Y872" s="71"/>
    </row>
    <row r="873" spans="1:25">
      <c r="A873" s="71"/>
      <c r="B873" s="71"/>
      <c r="C873" s="71"/>
      <c r="D873" s="106"/>
      <c r="E873" s="106"/>
      <c r="F873" s="71"/>
      <c r="G873" s="71"/>
      <c r="H873" s="71"/>
      <c r="I873" s="71"/>
      <c r="J873" s="106"/>
      <c r="K873" s="106"/>
      <c r="L873" s="106"/>
      <c r="M873" s="106"/>
      <c r="N873" s="106"/>
      <c r="O873" s="106"/>
      <c r="P873" s="106"/>
      <c r="Q873" s="106"/>
      <c r="R873" s="106"/>
      <c r="S873" s="106"/>
      <c r="T873" s="106"/>
      <c r="U873" s="106"/>
      <c r="V873" s="106"/>
      <c r="W873" s="106"/>
      <c r="X873" s="71"/>
      <c r="Y873" s="71"/>
    </row>
    <row r="874" spans="1:25">
      <c r="A874" s="71"/>
      <c r="B874" s="71"/>
      <c r="C874" s="71"/>
      <c r="D874" s="106"/>
      <c r="E874" s="106"/>
      <c r="F874" s="71"/>
      <c r="G874" s="71"/>
      <c r="H874" s="71"/>
      <c r="I874" s="71"/>
      <c r="J874" s="106"/>
      <c r="K874" s="106"/>
      <c r="L874" s="106"/>
      <c r="M874" s="106"/>
      <c r="N874" s="106"/>
      <c r="O874" s="106"/>
      <c r="P874" s="106"/>
      <c r="Q874" s="106"/>
      <c r="R874" s="106"/>
      <c r="S874" s="106"/>
      <c r="T874" s="106"/>
      <c r="U874" s="106"/>
      <c r="V874" s="106"/>
      <c r="W874" s="106"/>
      <c r="X874" s="71"/>
      <c r="Y874" s="71"/>
    </row>
    <row r="875" spans="1:25">
      <c r="A875" s="71"/>
      <c r="B875" s="71"/>
      <c r="C875" s="71"/>
      <c r="D875" s="106"/>
      <c r="E875" s="106"/>
      <c r="F875" s="71"/>
      <c r="G875" s="71"/>
      <c r="H875" s="71"/>
      <c r="I875" s="71"/>
      <c r="J875" s="106"/>
      <c r="K875" s="106"/>
      <c r="L875" s="106"/>
      <c r="M875" s="106"/>
      <c r="N875" s="106"/>
      <c r="O875" s="106"/>
      <c r="P875" s="106"/>
      <c r="Q875" s="106"/>
      <c r="R875" s="106"/>
      <c r="S875" s="106"/>
      <c r="T875" s="106"/>
      <c r="U875" s="106"/>
      <c r="V875" s="106"/>
      <c r="W875" s="106"/>
      <c r="X875" s="71"/>
      <c r="Y875" s="71"/>
    </row>
    <row r="876" spans="1:25">
      <c r="A876" s="71"/>
      <c r="B876" s="71"/>
      <c r="C876" s="71"/>
      <c r="D876" s="106"/>
      <c r="E876" s="106"/>
      <c r="F876" s="71"/>
      <c r="G876" s="71"/>
      <c r="H876" s="71"/>
      <c r="I876" s="71"/>
      <c r="J876" s="106"/>
      <c r="K876" s="106"/>
      <c r="L876" s="106"/>
      <c r="M876" s="106"/>
      <c r="N876" s="106"/>
      <c r="O876" s="106"/>
      <c r="P876" s="106"/>
      <c r="Q876" s="106"/>
      <c r="R876" s="106"/>
      <c r="S876" s="106"/>
      <c r="T876" s="106"/>
      <c r="U876" s="106"/>
      <c r="V876" s="106"/>
      <c r="W876" s="106"/>
      <c r="X876" s="71"/>
      <c r="Y876" s="71"/>
    </row>
    <row r="877" spans="1:25">
      <c r="A877" s="71"/>
      <c r="B877" s="71"/>
      <c r="C877" s="71"/>
      <c r="D877" s="106"/>
      <c r="E877" s="106"/>
      <c r="F877" s="71"/>
      <c r="G877" s="71"/>
      <c r="H877" s="71"/>
      <c r="I877" s="71"/>
      <c r="J877" s="106"/>
      <c r="K877" s="106"/>
      <c r="L877" s="106"/>
      <c r="M877" s="106"/>
      <c r="N877" s="106"/>
      <c r="O877" s="106"/>
      <c r="P877" s="106"/>
      <c r="Q877" s="106"/>
      <c r="R877" s="106"/>
      <c r="S877" s="106"/>
      <c r="T877" s="106"/>
      <c r="U877" s="106"/>
      <c r="V877" s="106"/>
      <c r="W877" s="106"/>
      <c r="X877" s="71"/>
      <c r="Y877" s="71"/>
    </row>
    <row r="878" spans="1:25">
      <c r="A878" s="71"/>
      <c r="B878" s="71"/>
      <c r="C878" s="71"/>
      <c r="D878" s="106"/>
      <c r="E878" s="106"/>
      <c r="F878" s="71"/>
      <c r="G878" s="71"/>
      <c r="H878" s="71"/>
      <c r="I878" s="71"/>
      <c r="J878" s="106"/>
      <c r="K878" s="106"/>
      <c r="L878" s="106"/>
      <c r="M878" s="106"/>
      <c r="N878" s="106"/>
      <c r="O878" s="106"/>
      <c r="P878" s="106"/>
      <c r="Q878" s="106"/>
      <c r="R878" s="106"/>
      <c r="S878" s="106"/>
      <c r="T878" s="106"/>
      <c r="U878" s="106"/>
      <c r="V878" s="106"/>
      <c r="W878" s="106"/>
      <c r="X878" s="71"/>
      <c r="Y878" s="71"/>
    </row>
    <row r="879" spans="1:25">
      <c r="A879" s="71"/>
      <c r="B879" s="71"/>
      <c r="C879" s="71"/>
      <c r="D879" s="106"/>
      <c r="E879" s="106"/>
      <c r="F879" s="71"/>
      <c r="G879" s="71"/>
      <c r="H879" s="71"/>
      <c r="I879" s="71"/>
      <c r="J879" s="106"/>
      <c r="K879" s="106"/>
      <c r="L879" s="106"/>
      <c r="M879" s="106"/>
      <c r="N879" s="106"/>
      <c r="O879" s="106"/>
      <c r="P879" s="106"/>
      <c r="Q879" s="106"/>
      <c r="R879" s="106"/>
      <c r="S879" s="106"/>
      <c r="T879" s="106"/>
      <c r="U879" s="106"/>
      <c r="V879" s="106"/>
      <c r="W879" s="106"/>
      <c r="X879" s="71"/>
      <c r="Y879" s="71"/>
    </row>
    <row r="880" spans="1:25">
      <c r="A880" s="71"/>
      <c r="B880" s="71"/>
      <c r="C880" s="71"/>
      <c r="D880" s="106"/>
      <c r="E880" s="106"/>
      <c r="F880" s="71"/>
      <c r="G880" s="71"/>
      <c r="H880" s="71"/>
      <c r="I880" s="71"/>
      <c r="J880" s="106"/>
      <c r="K880" s="106"/>
      <c r="L880" s="106"/>
      <c r="M880" s="106"/>
      <c r="N880" s="106"/>
      <c r="O880" s="106"/>
      <c r="P880" s="106"/>
      <c r="Q880" s="106"/>
      <c r="R880" s="106"/>
      <c r="S880" s="106"/>
      <c r="T880" s="106"/>
      <c r="U880" s="106"/>
      <c r="V880" s="106"/>
      <c r="W880" s="106"/>
      <c r="X880" s="71"/>
      <c r="Y880" s="71"/>
    </row>
    <row r="881" spans="1:25">
      <c r="A881" s="71"/>
      <c r="B881" s="71"/>
      <c r="C881" s="71"/>
      <c r="D881" s="106"/>
      <c r="E881" s="106"/>
      <c r="F881" s="71"/>
      <c r="G881" s="71"/>
      <c r="H881" s="71"/>
      <c r="I881" s="71"/>
      <c r="J881" s="106"/>
      <c r="K881" s="106"/>
      <c r="L881" s="106"/>
      <c r="M881" s="106"/>
      <c r="N881" s="106"/>
      <c r="O881" s="106"/>
      <c r="P881" s="106"/>
      <c r="Q881" s="106"/>
      <c r="R881" s="106"/>
      <c r="S881" s="106"/>
      <c r="T881" s="106"/>
      <c r="U881" s="106"/>
      <c r="V881" s="106"/>
      <c r="W881" s="106"/>
      <c r="X881" s="71"/>
      <c r="Y881" s="71"/>
    </row>
    <row r="882" spans="1:25">
      <c r="A882" s="71"/>
      <c r="B882" s="71"/>
      <c r="C882" s="71"/>
      <c r="D882" s="106"/>
      <c r="E882" s="106"/>
      <c r="F882" s="71"/>
      <c r="G882" s="71"/>
      <c r="H882" s="71"/>
      <c r="I882" s="71"/>
      <c r="J882" s="106"/>
      <c r="K882" s="106"/>
      <c r="L882" s="106"/>
      <c r="M882" s="106"/>
      <c r="N882" s="106"/>
      <c r="O882" s="106"/>
      <c r="P882" s="106"/>
      <c r="Q882" s="106"/>
      <c r="R882" s="106"/>
      <c r="S882" s="106"/>
      <c r="T882" s="106"/>
      <c r="U882" s="106"/>
      <c r="V882" s="106"/>
      <c r="W882" s="106"/>
      <c r="X882" s="71"/>
      <c r="Y882" s="71"/>
    </row>
    <row r="883" spans="1:25">
      <c r="A883" s="71"/>
      <c r="B883" s="71"/>
      <c r="C883" s="71"/>
      <c r="D883" s="106"/>
      <c r="E883" s="106"/>
      <c r="F883" s="71"/>
      <c r="G883" s="71"/>
      <c r="H883" s="71"/>
      <c r="I883" s="71"/>
      <c r="J883" s="106"/>
      <c r="K883" s="106"/>
      <c r="L883" s="106"/>
      <c r="M883" s="106"/>
      <c r="N883" s="106"/>
      <c r="O883" s="106"/>
      <c r="P883" s="106"/>
      <c r="Q883" s="106"/>
      <c r="R883" s="106"/>
      <c r="S883" s="106"/>
      <c r="T883" s="106"/>
      <c r="U883" s="106"/>
      <c r="V883" s="106"/>
      <c r="W883" s="106"/>
      <c r="X883" s="71"/>
      <c r="Y883" s="71"/>
    </row>
    <row r="884" spans="1:25">
      <c r="A884" s="71"/>
      <c r="B884" s="71"/>
      <c r="C884" s="71"/>
      <c r="D884" s="106"/>
      <c r="E884" s="106"/>
      <c r="F884" s="71"/>
      <c r="G884" s="71"/>
      <c r="H884" s="71"/>
      <c r="I884" s="71"/>
      <c r="J884" s="106"/>
      <c r="K884" s="106"/>
      <c r="L884" s="106"/>
      <c r="M884" s="106"/>
      <c r="N884" s="106"/>
      <c r="O884" s="106"/>
      <c r="P884" s="106"/>
      <c r="Q884" s="106"/>
      <c r="R884" s="106"/>
      <c r="S884" s="106"/>
      <c r="T884" s="106"/>
      <c r="U884" s="106"/>
      <c r="V884" s="106"/>
      <c r="W884" s="106"/>
      <c r="X884" s="71"/>
      <c r="Y884" s="71"/>
    </row>
    <row r="885" spans="1:25">
      <c r="A885" s="71"/>
      <c r="B885" s="71"/>
      <c r="C885" s="71"/>
      <c r="D885" s="106"/>
      <c r="E885" s="106"/>
      <c r="F885" s="71"/>
      <c r="G885" s="71"/>
      <c r="H885" s="71"/>
      <c r="I885" s="71"/>
      <c r="J885" s="106"/>
      <c r="K885" s="106"/>
      <c r="L885" s="106"/>
      <c r="M885" s="106"/>
      <c r="N885" s="106"/>
      <c r="O885" s="106"/>
      <c r="P885" s="106"/>
      <c r="Q885" s="106"/>
      <c r="R885" s="106"/>
      <c r="S885" s="106"/>
      <c r="T885" s="106"/>
      <c r="U885" s="106"/>
      <c r="V885" s="106"/>
      <c r="W885" s="106"/>
      <c r="X885" s="71"/>
      <c r="Y885" s="71"/>
    </row>
    <row r="886" spans="1:25">
      <c r="A886" s="71"/>
      <c r="B886" s="71"/>
      <c r="C886" s="71"/>
      <c r="D886" s="106"/>
      <c r="E886" s="106"/>
      <c r="F886" s="71"/>
      <c r="G886" s="71"/>
      <c r="H886" s="71"/>
      <c r="I886" s="71"/>
      <c r="J886" s="106"/>
      <c r="K886" s="106"/>
      <c r="L886" s="106"/>
      <c r="M886" s="106"/>
      <c r="N886" s="106"/>
      <c r="O886" s="106"/>
      <c r="P886" s="106"/>
      <c r="Q886" s="106"/>
      <c r="R886" s="106"/>
      <c r="S886" s="106"/>
      <c r="T886" s="106"/>
      <c r="U886" s="106"/>
      <c r="V886" s="106"/>
      <c r="W886" s="106"/>
      <c r="X886" s="71"/>
      <c r="Y886" s="71"/>
    </row>
    <row r="887" spans="1:25">
      <c r="A887" s="71"/>
      <c r="B887" s="71"/>
      <c r="C887" s="71"/>
      <c r="D887" s="106"/>
      <c r="E887" s="106"/>
      <c r="F887" s="71"/>
      <c r="G887" s="71"/>
      <c r="H887" s="71"/>
      <c r="I887" s="71"/>
      <c r="J887" s="106"/>
      <c r="K887" s="106"/>
      <c r="L887" s="106"/>
      <c r="M887" s="106"/>
      <c r="N887" s="106"/>
      <c r="O887" s="106"/>
      <c r="P887" s="106"/>
      <c r="Q887" s="106"/>
      <c r="R887" s="106"/>
      <c r="S887" s="106"/>
      <c r="T887" s="106"/>
      <c r="U887" s="106"/>
      <c r="V887" s="106"/>
      <c r="W887" s="106"/>
      <c r="X887" s="71"/>
      <c r="Y887" s="71"/>
    </row>
    <row r="888" spans="1:25">
      <c r="A888" s="71"/>
      <c r="B888" s="71"/>
      <c r="C888" s="71"/>
      <c r="D888" s="106"/>
      <c r="E888" s="106"/>
      <c r="F888" s="71"/>
      <c r="G888" s="71"/>
      <c r="H888" s="71"/>
      <c r="I888" s="71"/>
      <c r="J888" s="106"/>
      <c r="K888" s="106"/>
      <c r="L888" s="106"/>
      <c r="M888" s="106"/>
      <c r="N888" s="106"/>
      <c r="O888" s="106"/>
      <c r="P888" s="106"/>
      <c r="Q888" s="106"/>
      <c r="R888" s="106"/>
      <c r="S888" s="106"/>
      <c r="T888" s="106"/>
      <c r="U888" s="106"/>
      <c r="V888" s="106"/>
      <c r="W888" s="106"/>
      <c r="X888" s="71"/>
      <c r="Y888" s="71"/>
    </row>
    <row r="889" spans="1:25">
      <c r="A889" s="71"/>
      <c r="B889" s="71"/>
      <c r="C889" s="71"/>
      <c r="D889" s="106"/>
      <c r="E889" s="106"/>
      <c r="F889" s="71"/>
      <c r="G889" s="71"/>
      <c r="H889" s="71"/>
      <c r="I889" s="71"/>
      <c r="J889" s="106"/>
      <c r="K889" s="106"/>
      <c r="L889" s="106"/>
      <c r="M889" s="106"/>
      <c r="N889" s="106"/>
      <c r="O889" s="106"/>
      <c r="P889" s="106"/>
      <c r="Q889" s="106"/>
      <c r="R889" s="106"/>
      <c r="S889" s="106"/>
      <c r="T889" s="106"/>
      <c r="U889" s="106"/>
      <c r="V889" s="106"/>
      <c r="W889" s="106"/>
      <c r="X889" s="71"/>
      <c r="Y889" s="71"/>
    </row>
    <row r="890" spans="1:25">
      <c r="A890" s="71"/>
      <c r="B890" s="71"/>
      <c r="C890" s="71"/>
      <c r="D890" s="106"/>
      <c r="E890" s="106"/>
      <c r="F890" s="71"/>
      <c r="G890" s="71"/>
      <c r="H890" s="71"/>
      <c r="I890" s="71"/>
      <c r="J890" s="106"/>
      <c r="K890" s="106"/>
      <c r="L890" s="106"/>
      <c r="M890" s="106"/>
      <c r="N890" s="106"/>
      <c r="O890" s="106"/>
      <c r="P890" s="106"/>
      <c r="Q890" s="106"/>
      <c r="R890" s="106"/>
      <c r="S890" s="106"/>
      <c r="T890" s="106"/>
      <c r="U890" s="106"/>
      <c r="V890" s="106"/>
      <c r="W890" s="106"/>
      <c r="X890" s="71"/>
      <c r="Y890" s="71"/>
    </row>
    <row r="891" spans="1:25">
      <c r="A891" s="71"/>
      <c r="B891" s="71"/>
      <c r="C891" s="71"/>
      <c r="D891" s="106"/>
      <c r="E891" s="106"/>
      <c r="F891" s="71"/>
      <c r="G891" s="71"/>
      <c r="H891" s="71"/>
      <c r="I891" s="71"/>
      <c r="J891" s="106"/>
      <c r="K891" s="106"/>
      <c r="L891" s="106"/>
      <c r="M891" s="106"/>
      <c r="N891" s="106"/>
      <c r="O891" s="106"/>
      <c r="P891" s="106"/>
      <c r="Q891" s="106"/>
      <c r="R891" s="106"/>
      <c r="S891" s="106"/>
      <c r="T891" s="106"/>
      <c r="U891" s="106"/>
      <c r="V891" s="106"/>
      <c r="W891" s="106"/>
      <c r="X891" s="71"/>
      <c r="Y891" s="71"/>
    </row>
    <row r="892" spans="1:25">
      <c r="A892" s="71"/>
      <c r="B892" s="71"/>
      <c r="C892" s="71"/>
      <c r="D892" s="106"/>
      <c r="E892" s="106"/>
      <c r="F892" s="71"/>
      <c r="G892" s="71"/>
      <c r="H892" s="71"/>
      <c r="I892" s="71"/>
      <c r="J892" s="106"/>
      <c r="K892" s="106"/>
      <c r="L892" s="106"/>
      <c r="M892" s="106"/>
      <c r="N892" s="106"/>
      <c r="O892" s="106"/>
      <c r="P892" s="106"/>
      <c r="Q892" s="106"/>
      <c r="R892" s="106"/>
      <c r="S892" s="106"/>
      <c r="T892" s="106"/>
      <c r="U892" s="106"/>
      <c r="V892" s="106"/>
      <c r="W892" s="106"/>
      <c r="X892" s="71"/>
      <c r="Y892" s="71"/>
    </row>
    <row r="893" spans="1:25">
      <c r="A893" s="71"/>
      <c r="B893" s="71"/>
      <c r="C893" s="71"/>
      <c r="D893" s="106"/>
      <c r="E893" s="106"/>
      <c r="F893" s="71"/>
      <c r="G893" s="71"/>
      <c r="H893" s="71"/>
      <c r="I893" s="71"/>
      <c r="J893" s="106"/>
      <c r="K893" s="106"/>
      <c r="L893" s="106"/>
      <c r="M893" s="106"/>
      <c r="N893" s="106"/>
      <c r="O893" s="106"/>
      <c r="P893" s="106"/>
      <c r="Q893" s="106"/>
      <c r="R893" s="106"/>
      <c r="S893" s="106"/>
      <c r="T893" s="106"/>
      <c r="U893" s="106"/>
      <c r="V893" s="106"/>
      <c r="W893" s="106"/>
      <c r="X893" s="71"/>
      <c r="Y893" s="71"/>
    </row>
    <row r="894" spans="1:25">
      <c r="A894" s="71"/>
      <c r="B894" s="71"/>
      <c r="C894" s="71"/>
      <c r="D894" s="106"/>
      <c r="E894" s="106"/>
      <c r="F894" s="71"/>
      <c r="G894" s="71"/>
      <c r="H894" s="71"/>
      <c r="I894" s="71"/>
      <c r="J894" s="106"/>
      <c r="K894" s="106"/>
      <c r="L894" s="106"/>
      <c r="M894" s="106"/>
      <c r="N894" s="106"/>
      <c r="O894" s="106"/>
      <c r="P894" s="106"/>
      <c r="Q894" s="106"/>
      <c r="R894" s="106"/>
      <c r="S894" s="106"/>
      <c r="T894" s="106"/>
      <c r="U894" s="106"/>
      <c r="V894" s="106"/>
      <c r="W894" s="106"/>
      <c r="X894" s="71"/>
      <c r="Y894" s="71"/>
    </row>
    <row r="895" spans="1:25">
      <c r="A895" s="71"/>
      <c r="B895" s="71"/>
      <c r="C895" s="71"/>
      <c r="D895" s="106"/>
      <c r="E895" s="106"/>
      <c r="F895" s="71"/>
      <c r="G895" s="71"/>
      <c r="H895" s="71"/>
      <c r="I895" s="71"/>
      <c r="J895" s="106"/>
      <c r="K895" s="106"/>
      <c r="L895" s="106"/>
      <c r="M895" s="106"/>
      <c r="N895" s="106"/>
      <c r="O895" s="106"/>
      <c r="P895" s="106"/>
      <c r="Q895" s="106"/>
      <c r="R895" s="106"/>
      <c r="S895" s="106"/>
      <c r="T895" s="106"/>
      <c r="U895" s="106"/>
      <c r="V895" s="106"/>
      <c r="W895" s="106"/>
      <c r="X895" s="71"/>
      <c r="Y895" s="71"/>
    </row>
    <row r="896" spans="1:25">
      <c r="A896" s="71"/>
      <c r="B896" s="71"/>
      <c r="C896" s="71"/>
      <c r="D896" s="106"/>
      <c r="E896" s="106"/>
      <c r="F896" s="71"/>
      <c r="G896" s="71"/>
      <c r="H896" s="71"/>
      <c r="I896" s="71"/>
      <c r="J896" s="106"/>
      <c r="K896" s="106"/>
      <c r="L896" s="106"/>
      <c r="M896" s="106"/>
      <c r="N896" s="106"/>
      <c r="O896" s="106"/>
      <c r="P896" s="106"/>
      <c r="Q896" s="106"/>
      <c r="R896" s="106"/>
      <c r="S896" s="106"/>
      <c r="T896" s="106"/>
      <c r="U896" s="106"/>
      <c r="V896" s="106"/>
      <c r="W896" s="106"/>
      <c r="X896" s="71"/>
      <c r="Y896" s="71"/>
    </row>
    <row r="897" spans="1:25">
      <c r="A897" s="71"/>
      <c r="B897" s="71"/>
      <c r="C897" s="71"/>
      <c r="D897" s="106"/>
      <c r="E897" s="106"/>
      <c r="F897" s="71"/>
      <c r="G897" s="71"/>
      <c r="H897" s="71"/>
      <c r="I897" s="71"/>
      <c r="J897" s="106"/>
      <c r="K897" s="106"/>
      <c r="L897" s="106"/>
      <c r="M897" s="106"/>
      <c r="N897" s="106"/>
      <c r="O897" s="106"/>
      <c r="P897" s="106"/>
      <c r="Q897" s="106"/>
      <c r="R897" s="106"/>
      <c r="S897" s="106"/>
      <c r="T897" s="106"/>
      <c r="U897" s="106"/>
      <c r="V897" s="106"/>
      <c r="W897" s="106"/>
      <c r="X897" s="71"/>
      <c r="Y897" s="71"/>
    </row>
    <row r="898" spans="1:25">
      <c r="A898" s="71"/>
      <c r="B898" s="71"/>
      <c r="C898" s="71"/>
      <c r="D898" s="106"/>
      <c r="E898" s="106"/>
      <c r="F898" s="71"/>
      <c r="G898" s="71"/>
      <c r="H898" s="71"/>
      <c r="I898" s="71"/>
      <c r="J898" s="106"/>
      <c r="K898" s="106"/>
      <c r="L898" s="106"/>
      <c r="M898" s="106"/>
      <c r="N898" s="106"/>
      <c r="O898" s="106"/>
      <c r="P898" s="106"/>
      <c r="Q898" s="106"/>
      <c r="R898" s="106"/>
      <c r="S898" s="106"/>
      <c r="T898" s="106"/>
      <c r="U898" s="106"/>
      <c r="V898" s="106"/>
      <c r="W898" s="106"/>
      <c r="X898" s="71"/>
      <c r="Y898" s="71"/>
    </row>
    <row r="899" spans="1:25">
      <c r="A899" s="71"/>
      <c r="B899" s="71"/>
      <c r="C899" s="71"/>
      <c r="D899" s="106"/>
      <c r="E899" s="106"/>
      <c r="F899" s="71"/>
      <c r="G899" s="71"/>
      <c r="H899" s="71"/>
      <c r="I899" s="71"/>
      <c r="J899" s="106"/>
      <c r="K899" s="106"/>
      <c r="L899" s="106"/>
      <c r="M899" s="106"/>
      <c r="N899" s="106"/>
      <c r="O899" s="106"/>
      <c r="P899" s="106"/>
      <c r="Q899" s="106"/>
      <c r="R899" s="106"/>
      <c r="S899" s="106"/>
      <c r="T899" s="106"/>
      <c r="U899" s="106"/>
      <c r="V899" s="106"/>
      <c r="W899" s="106"/>
      <c r="X899" s="71"/>
      <c r="Y899" s="71"/>
    </row>
    <row r="900" spans="1:25">
      <c r="A900" s="71"/>
      <c r="B900" s="71"/>
      <c r="C900" s="71"/>
      <c r="D900" s="106"/>
      <c r="E900" s="106"/>
      <c r="F900" s="71"/>
      <c r="G900" s="71"/>
      <c r="H900" s="71"/>
      <c r="I900" s="71"/>
      <c r="J900" s="106"/>
      <c r="K900" s="106"/>
      <c r="L900" s="106"/>
      <c r="M900" s="106"/>
      <c r="N900" s="106"/>
      <c r="O900" s="106"/>
      <c r="P900" s="106"/>
      <c r="Q900" s="106"/>
      <c r="R900" s="106"/>
      <c r="S900" s="106"/>
      <c r="T900" s="106"/>
      <c r="U900" s="106"/>
      <c r="V900" s="106"/>
      <c r="W900" s="106"/>
      <c r="X900" s="71"/>
      <c r="Y900" s="71"/>
    </row>
    <row r="901" spans="1:25">
      <c r="A901" s="71"/>
      <c r="B901" s="71"/>
      <c r="C901" s="71"/>
      <c r="D901" s="106"/>
      <c r="E901" s="106"/>
      <c r="F901" s="71"/>
      <c r="G901" s="71"/>
      <c r="H901" s="71"/>
      <c r="I901" s="71"/>
      <c r="J901" s="106"/>
      <c r="K901" s="106"/>
      <c r="L901" s="106"/>
      <c r="M901" s="106"/>
      <c r="N901" s="106"/>
      <c r="O901" s="106"/>
      <c r="P901" s="106"/>
      <c r="Q901" s="106"/>
      <c r="R901" s="106"/>
      <c r="S901" s="106"/>
      <c r="T901" s="106"/>
      <c r="U901" s="106"/>
      <c r="V901" s="106"/>
      <c r="W901" s="106"/>
      <c r="X901" s="71"/>
      <c r="Y901" s="71"/>
    </row>
    <row r="902" spans="1:25">
      <c r="A902" s="71"/>
      <c r="B902" s="71"/>
      <c r="C902" s="71"/>
      <c r="D902" s="106"/>
      <c r="E902" s="106"/>
      <c r="F902" s="71"/>
      <c r="G902" s="71"/>
      <c r="H902" s="71"/>
      <c r="I902" s="71"/>
      <c r="J902" s="106"/>
      <c r="K902" s="106"/>
      <c r="L902" s="106"/>
      <c r="M902" s="106"/>
      <c r="N902" s="106"/>
      <c r="O902" s="106"/>
      <c r="P902" s="106"/>
      <c r="Q902" s="106"/>
      <c r="R902" s="106"/>
      <c r="S902" s="106"/>
      <c r="T902" s="106"/>
      <c r="U902" s="106"/>
      <c r="V902" s="106"/>
      <c r="W902" s="106"/>
      <c r="X902" s="71"/>
      <c r="Y902" s="71"/>
    </row>
    <row r="903" spans="1:25">
      <c r="A903" s="71"/>
      <c r="B903" s="71"/>
      <c r="C903" s="71"/>
      <c r="D903" s="106"/>
      <c r="E903" s="106"/>
      <c r="F903" s="71"/>
      <c r="G903" s="71"/>
      <c r="H903" s="71"/>
      <c r="I903" s="71"/>
      <c r="J903" s="106"/>
      <c r="K903" s="106"/>
      <c r="L903" s="106"/>
      <c r="M903" s="106"/>
      <c r="N903" s="106"/>
      <c r="O903" s="106"/>
      <c r="P903" s="106"/>
      <c r="Q903" s="106"/>
      <c r="R903" s="106"/>
      <c r="S903" s="106"/>
      <c r="T903" s="106"/>
      <c r="U903" s="106"/>
      <c r="V903" s="106"/>
      <c r="W903" s="106"/>
      <c r="X903" s="71"/>
      <c r="Y903" s="71"/>
    </row>
    <row r="904" spans="1:25">
      <c r="A904" s="71"/>
      <c r="B904" s="71"/>
      <c r="C904" s="71"/>
      <c r="D904" s="106"/>
      <c r="E904" s="106"/>
      <c r="F904" s="71"/>
      <c r="G904" s="71"/>
      <c r="H904" s="71"/>
      <c r="I904" s="71"/>
      <c r="J904" s="106"/>
      <c r="K904" s="106"/>
      <c r="L904" s="106"/>
      <c r="M904" s="106"/>
      <c r="N904" s="106"/>
      <c r="O904" s="106"/>
      <c r="P904" s="106"/>
      <c r="Q904" s="106"/>
      <c r="R904" s="106"/>
      <c r="S904" s="106"/>
      <c r="T904" s="106"/>
      <c r="U904" s="106"/>
      <c r="V904" s="106"/>
      <c r="W904" s="106"/>
      <c r="X904" s="71"/>
      <c r="Y904" s="71"/>
    </row>
    <row r="905" spans="1:25">
      <c r="A905" s="71"/>
      <c r="B905" s="71"/>
      <c r="C905" s="71"/>
      <c r="D905" s="106"/>
      <c r="E905" s="106"/>
      <c r="F905" s="71"/>
      <c r="G905" s="71"/>
      <c r="H905" s="71"/>
      <c r="I905" s="71"/>
      <c r="J905" s="106"/>
      <c r="K905" s="106"/>
      <c r="L905" s="106"/>
      <c r="M905" s="106"/>
      <c r="N905" s="106"/>
      <c r="O905" s="106"/>
      <c r="P905" s="106"/>
      <c r="Q905" s="106"/>
      <c r="R905" s="106"/>
      <c r="S905" s="106"/>
      <c r="T905" s="106"/>
      <c r="U905" s="106"/>
      <c r="V905" s="106"/>
      <c r="W905" s="106"/>
      <c r="X905" s="71"/>
      <c r="Y905" s="71"/>
    </row>
    <row r="906" spans="1:25">
      <c r="A906" s="71"/>
      <c r="B906" s="71"/>
      <c r="C906" s="71"/>
      <c r="D906" s="106"/>
      <c r="E906" s="106"/>
      <c r="F906" s="71"/>
      <c r="G906" s="71"/>
      <c r="H906" s="71"/>
      <c r="I906" s="71"/>
      <c r="J906" s="106"/>
      <c r="K906" s="106"/>
      <c r="L906" s="106"/>
      <c r="M906" s="106"/>
      <c r="N906" s="106"/>
      <c r="O906" s="106"/>
      <c r="P906" s="106"/>
      <c r="Q906" s="106"/>
      <c r="R906" s="106"/>
      <c r="S906" s="106"/>
      <c r="T906" s="106"/>
      <c r="U906" s="106"/>
      <c r="V906" s="106"/>
      <c r="W906" s="106"/>
      <c r="X906" s="71"/>
      <c r="Y906" s="71"/>
    </row>
    <row r="907" spans="1:25">
      <c r="A907" s="71"/>
      <c r="B907" s="71"/>
      <c r="C907" s="71"/>
      <c r="D907" s="106"/>
      <c r="E907" s="106"/>
      <c r="F907" s="71"/>
      <c r="G907" s="71"/>
      <c r="H907" s="71"/>
      <c r="I907" s="71"/>
      <c r="J907" s="106"/>
      <c r="K907" s="106"/>
      <c r="L907" s="106"/>
      <c r="M907" s="106"/>
      <c r="N907" s="106"/>
      <c r="O907" s="106"/>
      <c r="P907" s="106"/>
      <c r="Q907" s="106"/>
      <c r="R907" s="106"/>
      <c r="S907" s="106"/>
      <c r="T907" s="106"/>
      <c r="U907" s="106"/>
      <c r="V907" s="106"/>
      <c r="W907" s="106"/>
      <c r="X907" s="71"/>
      <c r="Y907" s="71"/>
    </row>
    <row r="908" spans="1:25">
      <c r="A908" s="71"/>
      <c r="B908" s="71"/>
      <c r="C908" s="71"/>
      <c r="D908" s="106"/>
      <c r="E908" s="106"/>
      <c r="F908" s="71"/>
      <c r="G908" s="71"/>
      <c r="H908" s="71"/>
      <c r="I908" s="71"/>
      <c r="J908" s="106"/>
      <c r="K908" s="106"/>
      <c r="L908" s="106"/>
      <c r="M908" s="106"/>
      <c r="N908" s="106"/>
      <c r="O908" s="106"/>
      <c r="P908" s="106"/>
      <c r="Q908" s="106"/>
      <c r="R908" s="106"/>
      <c r="S908" s="106"/>
      <c r="T908" s="106"/>
      <c r="U908" s="106"/>
      <c r="V908" s="106"/>
      <c r="W908" s="106"/>
      <c r="X908" s="71"/>
      <c r="Y908" s="71"/>
    </row>
    <row r="909" spans="1:25">
      <c r="A909" s="71"/>
      <c r="B909" s="71"/>
      <c r="C909" s="71"/>
      <c r="D909" s="106"/>
      <c r="E909" s="106"/>
      <c r="F909" s="71"/>
      <c r="G909" s="71"/>
      <c r="H909" s="71"/>
      <c r="I909" s="71"/>
      <c r="J909" s="106"/>
      <c r="K909" s="106"/>
      <c r="L909" s="106"/>
      <c r="M909" s="106"/>
      <c r="N909" s="106"/>
      <c r="O909" s="106"/>
      <c r="P909" s="106"/>
      <c r="Q909" s="106"/>
      <c r="R909" s="106"/>
      <c r="S909" s="106"/>
      <c r="T909" s="106"/>
      <c r="U909" s="106"/>
      <c r="V909" s="106"/>
      <c r="W909" s="106"/>
      <c r="X909" s="71"/>
      <c r="Y909" s="71"/>
    </row>
    <row r="910" spans="1:25">
      <c r="A910" s="71"/>
      <c r="B910" s="71"/>
      <c r="C910" s="71"/>
      <c r="D910" s="106"/>
      <c r="E910" s="106"/>
      <c r="F910" s="71"/>
      <c r="G910" s="71"/>
      <c r="H910" s="71"/>
      <c r="I910" s="71"/>
      <c r="J910" s="106"/>
      <c r="K910" s="106"/>
      <c r="L910" s="106"/>
      <c r="M910" s="106"/>
      <c r="N910" s="106"/>
      <c r="O910" s="106"/>
      <c r="P910" s="106"/>
      <c r="Q910" s="106"/>
      <c r="R910" s="106"/>
      <c r="S910" s="106"/>
      <c r="T910" s="106"/>
      <c r="U910" s="106"/>
      <c r="V910" s="106"/>
      <c r="W910" s="106"/>
      <c r="X910" s="71"/>
      <c r="Y910" s="71"/>
    </row>
    <row r="911" spans="1:25">
      <c r="A911" s="71"/>
      <c r="B911" s="71"/>
      <c r="C911" s="71"/>
      <c r="D911" s="106"/>
      <c r="E911" s="106"/>
      <c r="F911" s="71"/>
      <c r="G911" s="71"/>
      <c r="H911" s="71"/>
      <c r="I911" s="71"/>
      <c r="J911" s="106"/>
      <c r="K911" s="106"/>
      <c r="L911" s="106"/>
      <c r="M911" s="106"/>
      <c r="N911" s="106"/>
      <c r="O911" s="106"/>
      <c r="P911" s="106"/>
      <c r="Q911" s="106"/>
      <c r="R911" s="106"/>
      <c r="S911" s="106"/>
      <c r="T911" s="106"/>
      <c r="U911" s="106"/>
      <c r="V911" s="106"/>
      <c r="W911" s="106"/>
      <c r="X911" s="71"/>
      <c r="Y911" s="71"/>
    </row>
    <row r="912" spans="1:25">
      <c r="A912" s="71"/>
      <c r="B912" s="71"/>
      <c r="C912" s="71"/>
      <c r="D912" s="106"/>
      <c r="E912" s="106"/>
      <c r="F912" s="71"/>
      <c r="G912" s="71"/>
      <c r="H912" s="71"/>
      <c r="I912" s="71"/>
      <c r="J912" s="106"/>
      <c r="K912" s="106"/>
      <c r="L912" s="106"/>
      <c r="M912" s="106"/>
      <c r="N912" s="106"/>
      <c r="O912" s="106"/>
      <c r="P912" s="106"/>
      <c r="Q912" s="106"/>
      <c r="R912" s="106"/>
      <c r="S912" s="106"/>
      <c r="T912" s="106"/>
      <c r="U912" s="106"/>
      <c r="V912" s="106"/>
      <c r="W912" s="106"/>
      <c r="X912" s="71"/>
      <c r="Y912" s="71"/>
    </row>
    <row r="913" spans="1:25">
      <c r="A913" s="71"/>
      <c r="B913" s="71"/>
      <c r="C913" s="71"/>
      <c r="D913" s="106"/>
      <c r="E913" s="106"/>
      <c r="F913" s="71"/>
      <c r="G913" s="71"/>
      <c r="H913" s="71"/>
      <c r="I913" s="71"/>
      <c r="J913" s="106"/>
      <c r="K913" s="106"/>
      <c r="L913" s="106"/>
      <c r="M913" s="106"/>
      <c r="N913" s="106"/>
      <c r="O913" s="106"/>
      <c r="P913" s="106"/>
      <c r="Q913" s="106"/>
      <c r="R913" s="106"/>
      <c r="S913" s="106"/>
      <c r="T913" s="106"/>
      <c r="U913" s="106"/>
      <c r="V913" s="106"/>
      <c r="W913" s="106"/>
      <c r="X913" s="71"/>
      <c r="Y913" s="71"/>
    </row>
    <row r="914" spans="1:25">
      <c r="A914" s="71"/>
      <c r="B914" s="71"/>
      <c r="C914" s="71"/>
      <c r="D914" s="106"/>
      <c r="E914" s="106"/>
      <c r="F914" s="71"/>
      <c r="G914" s="71"/>
      <c r="H914" s="71"/>
      <c r="I914" s="71"/>
      <c r="J914" s="106"/>
      <c r="K914" s="106"/>
      <c r="L914" s="106"/>
      <c r="M914" s="106"/>
      <c r="N914" s="106"/>
      <c r="O914" s="106"/>
      <c r="P914" s="106"/>
      <c r="Q914" s="106"/>
      <c r="R914" s="106"/>
      <c r="S914" s="106"/>
      <c r="T914" s="106"/>
      <c r="U914" s="106"/>
      <c r="V914" s="106"/>
      <c r="W914" s="106"/>
      <c r="X914" s="71"/>
      <c r="Y914" s="71"/>
    </row>
    <row r="915" spans="1:25">
      <c r="A915" s="71"/>
      <c r="B915" s="71"/>
      <c r="C915" s="71"/>
      <c r="D915" s="106"/>
      <c r="E915" s="106"/>
      <c r="F915" s="71"/>
      <c r="G915" s="71"/>
      <c r="H915" s="71"/>
      <c r="I915" s="71"/>
      <c r="J915" s="106"/>
      <c r="K915" s="106"/>
      <c r="L915" s="106"/>
      <c r="M915" s="106"/>
      <c r="N915" s="106"/>
      <c r="O915" s="106"/>
      <c r="P915" s="106"/>
      <c r="Q915" s="106"/>
      <c r="R915" s="106"/>
      <c r="S915" s="106"/>
      <c r="T915" s="106"/>
      <c r="U915" s="106"/>
      <c r="V915" s="106"/>
      <c r="W915" s="106"/>
      <c r="X915" s="71"/>
      <c r="Y915" s="71"/>
    </row>
    <row r="916" spans="1:25">
      <c r="A916" s="71"/>
      <c r="B916" s="71"/>
      <c r="C916" s="71"/>
      <c r="D916" s="106"/>
      <c r="E916" s="106"/>
      <c r="F916" s="71"/>
      <c r="G916" s="71"/>
      <c r="H916" s="71"/>
      <c r="I916" s="71"/>
      <c r="J916" s="106"/>
      <c r="K916" s="106"/>
      <c r="L916" s="106"/>
      <c r="M916" s="106"/>
      <c r="N916" s="106"/>
      <c r="O916" s="106"/>
      <c r="P916" s="106"/>
      <c r="Q916" s="106"/>
      <c r="R916" s="106"/>
      <c r="S916" s="106"/>
      <c r="T916" s="106"/>
      <c r="U916" s="106"/>
      <c r="V916" s="106"/>
      <c r="W916" s="106"/>
      <c r="X916" s="71"/>
      <c r="Y916" s="71"/>
    </row>
    <row r="917" spans="1:25">
      <c r="A917" s="71"/>
      <c r="B917" s="71"/>
      <c r="C917" s="71"/>
      <c r="D917" s="106"/>
      <c r="E917" s="106"/>
      <c r="F917" s="71"/>
      <c r="G917" s="71"/>
      <c r="H917" s="71"/>
      <c r="I917" s="71"/>
      <c r="J917" s="106"/>
      <c r="K917" s="106"/>
      <c r="L917" s="106"/>
      <c r="M917" s="106"/>
      <c r="N917" s="106"/>
      <c r="O917" s="106"/>
      <c r="P917" s="106"/>
      <c r="Q917" s="106"/>
      <c r="R917" s="106"/>
      <c r="S917" s="106"/>
      <c r="T917" s="106"/>
      <c r="U917" s="106"/>
      <c r="V917" s="106"/>
      <c r="W917" s="106"/>
      <c r="X917" s="71"/>
      <c r="Y917" s="71"/>
    </row>
    <row r="918" spans="1:25">
      <c r="A918" s="71"/>
      <c r="B918" s="71"/>
      <c r="C918" s="71"/>
      <c r="D918" s="106"/>
      <c r="E918" s="106"/>
      <c r="F918" s="71"/>
      <c r="G918" s="71"/>
      <c r="H918" s="71"/>
      <c r="I918" s="71"/>
      <c r="J918" s="106"/>
      <c r="K918" s="106"/>
      <c r="L918" s="106"/>
      <c r="M918" s="106"/>
      <c r="N918" s="106"/>
      <c r="O918" s="106"/>
      <c r="P918" s="106"/>
      <c r="Q918" s="106"/>
      <c r="R918" s="106"/>
      <c r="S918" s="106"/>
      <c r="T918" s="106"/>
      <c r="U918" s="106"/>
      <c r="V918" s="106"/>
      <c r="W918" s="106"/>
      <c r="X918" s="71"/>
      <c r="Y918" s="71"/>
    </row>
    <row r="919" spans="1:25">
      <c r="A919" s="71"/>
      <c r="B919" s="71"/>
      <c r="C919" s="71"/>
      <c r="D919" s="106"/>
      <c r="E919" s="106"/>
      <c r="F919" s="71"/>
      <c r="G919" s="71"/>
      <c r="H919" s="71"/>
      <c r="I919" s="71"/>
      <c r="J919" s="106"/>
      <c r="K919" s="106"/>
      <c r="L919" s="106"/>
      <c r="M919" s="106"/>
      <c r="N919" s="106"/>
      <c r="O919" s="106"/>
      <c r="P919" s="106"/>
      <c r="Q919" s="106"/>
      <c r="R919" s="106"/>
      <c r="S919" s="106"/>
      <c r="T919" s="106"/>
      <c r="U919" s="106"/>
      <c r="V919" s="106"/>
      <c r="W919" s="106"/>
      <c r="X919" s="71"/>
      <c r="Y919" s="71"/>
    </row>
    <row r="920" spans="1:25">
      <c r="A920" s="71"/>
      <c r="B920" s="71"/>
      <c r="C920" s="71"/>
      <c r="D920" s="106"/>
      <c r="E920" s="106"/>
      <c r="F920" s="71"/>
      <c r="G920" s="71"/>
      <c r="H920" s="71"/>
      <c r="I920" s="71"/>
      <c r="J920" s="106"/>
      <c r="K920" s="106"/>
      <c r="L920" s="106"/>
      <c r="M920" s="106"/>
      <c r="N920" s="106"/>
      <c r="O920" s="106"/>
      <c r="P920" s="106"/>
      <c r="Q920" s="106"/>
      <c r="R920" s="106"/>
      <c r="S920" s="106"/>
      <c r="T920" s="106"/>
      <c r="U920" s="106"/>
      <c r="V920" s="106"/>
      <c r="W920" s="106"/>
      <c r="X920" s="71"/>
      <c r="Y920" s="71"/>
    </row>
    <row r="921" spans="1:25">
      <c r="A921" s="71"/>
      <c r="B921" s="71"/>
      <c r="C921" s="71"/>
      <c r="D921" s="106"/>
      <c r="E921" s="106"/>
      <c r="F921" s="71"/>
      <c r="G921" s="71"/>
      <c r="H921" s="71"/>
      <c r="I921" s="71"/>
      <c r="J921" s="106"/>
      <c r="K921" s="106"/>
      <c r="L921" s="106"/>
      <c r="M921" s="106"/>
      <c r="N921" s="106"/>
      <c r="O921" s="106"/>
      <c r="P921" s="106"/>
      <c r="Q921" s="106"/>
      <c r="R921" s="106"/>
      <c r="S921" s="106"/>
      <c r="T921" s="106"/>
      <c r="U921" s="106"/>
      <c r="V921" s="106"/>
      <c r="W921" s="106"/>
      <c r="X921" s="71"/>
      <c r="Y921" s="71"/>
    </row>
    <row r="922" spans="1:25">
      <c r="A922" s="71"/>
      <c r="B922" s="71"/>
      <c r="C922" s="71"/>
      <c r="D922" s="106"/>
      <c r="E922" s="106"/>
      <c r="F922" s="71"/>
      <c r="G922" s="71"/>
      <c r="H922" s="71"/>
      <c r="I922" s="71"/>
      <c r="J922" s="106"/>
      <c r="K922" s="106"/>
      <c r="L922" s="106"/>
      <c r="M922" s="106"/>
      <c r="N922" s="106"/>
      <c r="O922" s="106"/>
      <c r="P922" s="106"/>
      <c r="Q922" s="106"/>
      <c r="R922" s="106"/>
      <c r="S922" s="106"/>
      <c r="T922" s="106"/>
      <c r="U922" s="106"/>
      <c r="V922" s="106"/>
      <c r="W922" s="106"/>
      <c r="X922" s="71"/>
      <c r="Y922" s="71"/>
    </row>
    <row r="923" spans="1:25">
      <c r="A923" s="71"/>
      <c r="B923" s="71"/>
      <c r="C923" s="71"/>
      <c r="D923" s="106"/>
      <c r="E923" s="106"/>
      <c r="F923" s="71"/>
      <c r="G923" s="71"/>
      <c r="H923" s="71"/>
      <c r="I923" s="71"/>
      <c r="J923" s="106"/>
      <c r="K923" s="106"/>
      <c r="L923" s="106"/>
      <c r="M923" s="106"/>
      <c r="N923" s="106"/>
      <c r="O923" s="106"/>
      <c r="P923" s="106"/>
      <c r="Q923" s="106"/>
      <c r="R923" s="106"/>
      <c r="S923" s="106"/>
      <c r="T923" s="106"/>
      <c r="U923" s="106"/>
      <c r="V923" s="106"/>
      <c r="W923" s="106"/>
      <c r="X923" s="71"/>
      <c r="Y923" s="71"/>
    </row>
    <row r="924" spans="1:25">
      <c r="A924" s="71"/>
      <c r="B924" s="71"/>
      <c r="C924" s="71"/>
      <c r="D924" s="106"/>
      <c r="E924" s="106"/>
      <c r="F924" s="71"/>
      <c r="G924" s="71"/>
      <c r="H924" s="71"/>
      <c r="I924" s="71"/>
      <c r="J924" s="106"/>
      <c r="K924" s="106"/>
      <c r="L924" s="106"/>
      <c r="M924" s="106"/>
      <c r="N924" s="106"/>
      <c r="O924" s="106"/>
      <c r="P924" s="106"/>
      <c r="Q924" s="106"/>
      <c r="R924" s="106"/>
      <c r="S924" s="106"/>
      <c r="T924" s="106"/>
      <c r="U924" s="106"/>
      <c r="V924" s="106"/>
      <c r="W924" s="106"/>
      <c r="X924" s="71"/>
      <c r="Y924" s="71"/>
    </row>
    <row r="925" spans="1:25">
      <c r="A925" s="71"/>
      <c r="B925" s="71"/>
      <c r="C925" s="71"/>
      <c r="D925" s="106"/>
      <c r="E925" s="106"/>
      <c r="F925" s="71"/>
      <c r="G925" s="71"/>
      <c r="H925" s="71"/>
      <c r="I925" s="71"/>
      <c r="J925" s="106"/>
      <c r="K925" s="106"/>
      <c r="L925" s="106"/>
      <c r="M925" s="106"/>
      <c r="N925" s="106"/>
      <c r="O925" s="106"/>
      <c r="P925" s="106"/>
      <c r="Q925" s="106"/>
      <c r="R925" s="106"/>
      <c r="S925" s="106"/>
      <c r="T925" s="106"/>
      <c r="U925" s="106"/>
      <c r="V925" s="106"/>
      <c r="W925" s="106"/>
      <c r="X925" s="71"/>
      <c r="Y925" s="71"/>
    </row>
    <row r="926" spans="1:25">
      <c r="A926" s="71"/>
      <c r="B926" s="71"/>
      <c r="C926" s="71"/>
      <c r="D926" s="106"/>
      <c r="E926" s="106"/>
      <c r="F926" s="71"/>
      <c r="G926" s="71"/>
      <c r="H926" s="71"/>
      <c r="I926" s="71"/>
      <c r="J926" s="106"/>
      <c r="K926" s="106"/>
      <c r="L926" s="106"/>
      <c r="M926" s="106"/>
      <c r="N926" s="106"/>
      <c r="O926" s="106"/>
      <c r="P926" s="106"/>
      <c r="Q926" s="106"/>
      <c r="R926" s="106"/>
      <c r="S926" s="106"/>
      <c r="T926" s="106"/>
      <c r="U926" s="106"/>
      <c r="V926" s="106"/>
      <c r="W926" s="106"/>
      <c r="X926" s="71"/>
      <c r="Y926" s="71"/>
    </row>
    <row r="927" spans="1:25">
      <c r="A927" s="71"/>
      <c r="B927" s="71"/>
      <c r="C927" s="71"/>
      <c r="D927" s="106"/>
      <c r="E927" s="106"/>
      <c r="F927" s="71"/>
      <c r="G927" s="71"/>
      <c r="H927" s="71"/>
      <c r="I927" s="71"/>
      <c r="J927" s="106"/>
      <c r="K927" s="106"/>
      <c r="L927" s="106"/>
      <c r="M927" s="106"/>
      <c r="N927" s="106"/>
      <c r="O927" s="106"/>
      <c r="P927" s="106"/>
      <c r="Q927" s="106"/>
      <c r="R927" s="106"/>
      <c r="S927" s="106"/>
      <c r="T927" s="106"/>
      <c r="U927" s="106"/>
      <c r="V927" s="106"/>
      <c r="W927" s="106"/>
      <c r="X927" s="71"/>
      <c r="Y927" s="71"/>
    </row>
    <row r="928" spans="1:25">
      <c r="A928" s="71"/>
      <c r="B928" s="71"/>
      <c r="C928" s="71"/>
      <c r="D928" s="106"/>
      <c r="E928" s="106"/>
      <c r="F928" s="71"/>
      <c r="G928" s="71"/>
      <c r="H928" s="71"/>
      <c r="I928" s="71"/>
      <c r="J928" s="106"/>
      <c r="K928" s="106"/>
      <c r="L928" s="106"/>
      <c r="M928" s="106"/>
      <c r="N928" s="106"/>
      <c r="O928" s="106"/>
      <c r="P928" s="106"/>
      <c r="Q928" s="106"/>
      <c r="R928" s="106"/>
      <c r="S928" s="106"/>
      <c r="T928" s="106"/>
      <c r="U928" s="106"/>
      <c r="V928" s="106"/>
      <c r="W928" s="106"/>
      <c r="X928" s="71"/>
      <c r="Y928" s="71"/>
    </row>
    <row r="929" spans="1:25">
      <c r="A929" s="71"/>
      <c r="B929" s="71"/>
      <c r="C929" s="71"/>
      <c r="D929" s="106"/>
      <c r="E929" s="106"/>
      <c r="F929" s="71"/>
      <c r="G929" s="71"/>
      <c r="H929" s="71"/>
      <c r="I929" s="71"/>
      <c r="J929" s="106"/>
      <c r="K929" s="106"/>
      <c r="L929" s="106"/>
      <c r="M929" s="106"/>
      <c r="N929" s="106"/>
      <c r="O929" s="106"/>
      <c r="P929" s="106"/>
      <c r="Q929" s="106"/>
      <c r="R929" s="106"/>
      <c r="S929" s="106"/>
      <c r="T929" s="106"/>
      <c r="U929" s="106"/>
      <c r="V929" s="106"/>
      <c r="W929" s="106"/>
      <c r="X929" s="71"/>
      <c r="Y929" s="71"/>
    </row>
    <row r="930" spans="1:25">
      <c r="A930" s="71"/>
      <c r="B930" s="71"/>
      <c r="C930" s="71"/>
      <c r="D930" s="106"/>
      <c r="E930" s="106"/>
      <c r="F930" s="71"/>
      <c r="G930" s="71"/>
      <c r="H930" s="71"/>
      <c r="I930" s="71"/>
      <c r="J930" s="106"/>
      <c r="K930" s="106"/>
      <c r="L930" s="106"/>
      <c r="M930" s="106"/>
      <c r="N930" s="106"/>
      <c r="O930" s="106"/>
      <c r="P930" s="106"/>
      <c r="Q930" s="106"/>
      <c r="R930" s="106"/>
      <c r="S930" s="106"/>
      <c r="T930" s="106"/>
      <c r="U930" s="106"/>
      <c r="V930" s="106"/>
      <c r="W930" s="106"/>
      <c r="X930" s="71"/>
      <c r="Y930" s="71"/>
    </row>
    <row r="931" spans="1:25">
      <c r="A931" s="71"/>
      <c r="B931" s="71"/>
      <c r="C931" s="71"/>
      <c r="D931" s="106"/>
      <c r="E931" s="106"/>
      <c r="F931" s="71"/>
      <c r="G931" s="71"/>
      <c r="H931" s="71"/>
      <c r="I931" s="71"/>
      <c r="J931" s="106"/>
      <c r="K931" s="106"/>
      <c r="L931" s="106"/>
      <c r="M931" s="106"/>
      <c r="N931" s="106"/>
      <c r="O931" s="106"/>
      <c r="P931" s="106"/>
      <c r="Q931" s="106"/>
      <c r="R931" s="106"/>
      <c r="S931" s="106"/>
      <c r="T931" s="106"/>
      <c r="U931" s="106"/>
      <c r="V931" s="106"/>
      <c r="W931" s="106"/>
      <c r="X931" s="71"/>
      <c r="Y931" s="71"/>
    </row>
    <row r="932" spans="1:25">
      <c r="A932" s="71"/>
      <c r="B932" s="71"/>
      <c r="C932" s="71"/>
      <c r="D932" s="106"/>
      <c r="E932" s="106"/>
      <c r="F932" s="71"/>
      <c r="G932" s="71"/>
      <c r="H932" s="71"/>
      <c r="I932" s="71"/>
      <c r="J932" s="106"/>
      <c r="K932" s="106"/>
      <c r="L932" s="106"/>
      <c r="M932" s="106"/>
      <c r="N932" s="106"/>
      <c r="O932" s="106"/>
      <c r="P932" s="106"/>
      <c r="Q932" s="106"/>
      <c r="R932" s="106"/>
      <c r="S932" s="106"/>
      <c r="T932" s="106"/>
      <c r="U932" s="106"/>
      <c r="V932" s="106"/>
      <c r="W932" s="106"/>
      <c r="X932" s="71"/>
      <c r="Y932" s="71"/>
    </row>
    <row r="933" spans="1:25">
      <c r="A933" s="71"/>
      <c r="B933" s="71"/>
      <c r="C933" s="71"/>
      <c r="D933" s="106"/>
      <c r="E933" s="106"/>
      <c r="F933" s="71"/>
      <c r="G933" s="71"/>
      <c r="H933" s="71"/>
      <c r="I933" s="71"/>
      <c r="J933" s="106"/>
      <c r="K933" s="106"/>
      <c r="L933" s="106"/>
      <c r="M933" s="106"/>
      <c r="N933" s="106"/>
      <c r="O933" s="106"/>
      <c r="P933" s="106"/>
      <c r="Q933" s="106"/>
      <c r="R933" s="106"/>
      <c r="S933" s="106"/>
      <c r="T933" s="106"/>
      <c r="U933" s="106"/>
      <c r="V933" s="106"/>
      <c r="W933" s="106"/>
      <c r="X933" s="71"/>
      <c r="Y933" s="71"/>
    </row>
    <row r="934" spans="1:25">
      <c r="A934" s="71"/>
      <c r="B934" s="71"/>
      <c r="C934" s="71"/>
      <c r="D934" s="106"/>
      <c r="E934" s="106"/>
      <c r="F934" s="71"/>
      <c r="G934" s="71"/>
      <c r="H934" s="71"/>
      <c r="I934" s="71"/>
      <c r="J934" s="106"/>
      <c r="K934" s="106"/>
      <c r="L934" s="106"/>
      <c r="M934" s="106"/>
      <c r="N934" s="106"/>
      <c r="O934" s="106"/>
      <c r="P934" s="106"/>
      <c r="Q934" s="106"/>
      <c r="R934" s="106"/>
      <c r="S934" s="106"/>
      <c r="T934" s="106"/>
      <c r="U934" s="106"/>
      <c r="V934" s="106"/>
      <c r="W934" s="106"/>
      <c r="X934" s="71"/>
      <c r="Y934" s="71"/>
    </row>
    <row r="935" spans="1:25">
      <c r="A935" s="71"/>
      <c r="B935" s="71"/>
      <c r="C935" s="71"/>
      <c r="D935" s="106"/>
      <c r="E935" s="106"/>
      <c r="F935" s="71"/>
      <c r="G935" s="71"/>
      <c r="H935" s="71"/>
      <c r="I935" s="71"/>
      <c r="J935" s="106"/>
      <c r="K935" s="106"/>
      <c r="L935" s="106"/>
      <c r="M935" s="106"/>
      <c r="N935" s="106"/>
      <c r="O935" s="106"/>
      <c r="P935" s="106"/>
      <c r="Q935" s="106"/>
      <c r="R935" s="106"/>
      <c r="S935" s="106"/>
      <c r="T935" s="106"/>
      <c r="U935" s="106"/>
      <c r="V935" s="106"/>
      <c r="W935" s="106"/>
      <c r="X935" s="71"/>
      <c r="Y935" s="71"/>
    </row>
    <row r="936" spans="1:25">
      <c r="A936" s="71"/>
      <c r="B936" s="71"/>
      <c r="C936" s="71"/>
      <c r="D936" s="106"/>
      <c r="E936" s="106"/>
      <c r="F936" s="71"/>
      <c r="G936" s="71"/>
      <c r="H936" s="71"/>
      <c r="I936" s="71"/>
      <c r="J936" s="106"/>
      <c r="K936" s="106"/>
      <c r="L936" s="106"/>
      <c r="M936" s="106"/>
      <c r="N936" s="106"/>
      <c r="O936" s="106"/>
      <c r="P936" s="106"/>
      <c r="Q936" s="106"/>
      <c r="R936" s="106"/>
      <c r="S936" s="106"/>
      <c r="T936" s="106"/>
      <c r="U936" s="106"/>
      <c r="V936" s="106"/>
      <c r="W936" s="106"/>
      <c r="X936" s="71"/>
      <c r="Y936" s="71"/>
    </row>
    <row r="937" spans="1:25">
      <c r="A937" s="71"/>
      <c r="B937" s="71"/>
      <c r="C937" s="71"/>
      <c r="D937" s="106"/>
      <c r="E937" s="106"/>
      <c r="F937" s="71"/>
      <c r="G937" s="71"/>
      <c r="H937" s="71"/>
      <c r="I937" s="71"/>
      <c r="J937" s="106"/>
      <c r="K937" s="106"/>
      <c r="L937" s="106"/>
      <c r="M937" s="106"/>
      <c r="N937" s="106"/>
      <c r="O937" s="106"/>
      <c r="P937" s="106"/>
      <c r="Q937" s="106"/>
      <c r="R937" s="106"/>
      <c r="S937" s="106"/>
      <c r="T937" s="106"/>
      <c r="U937" s="106"/>
      <c r="V937" s="106"/>
      <c r="W937" s="106"/>
      <c r="X937" s="71"/>
      <c r="Y937" s="71"/>
    </row>
    <row r="938" spans="1:25">
      <c r="A938" s="71"/>
      <c r="B938" s="71"/>
      <c r="C938" s="71"/>
      <c r="D938" s="106"/>
      <c r="E938" s="106"/>
      <c r="F938" s="71"/>
      <c r="G938" s="71"/>
      <c r="H938" s="71"/>
      <c r="I938" s="71"/>
      <c r="J938" s="106"/>
      <c r="K938" s="106"/>
      <c r="L938" s="106"/>
      <c r="M938" s="106"/>
      <c r="N938" s="106"/>
      <c r="O938" s="106"/>
      <c r="P938" s="106"/>
      <c r="Q938" s="106"/>
      <c r="R938" s="106"/>
      <c r="S938" s="106"/>
      <c r="T938" s="106"/>
      <c r="U938" s="106"/>
      <c r="V938" s="106"/>
      <c r="W938" s="106"/>
      <c r="X938" s="71"/>
      <c r="Y938" s="71"/>
    </row>
    <row r="939" spans="1:25">
      <c r="A939" s="71"/>
      <c r="B939" s="71"/>
      <c r="C939" s="71"/>
      <c r="D939" s="106"/>
      <c r="E939" s="106"/>
      <c r="F939" s="71"/>
      <c r="G939" s="71"/>
      <c r="H939" s="71"/>
      <c r="I939" s="71"/>
      <c r="J939" s="106"/>
      <c r="K939" s="106"/>
      <c r="L939" s="106"/>
      <c r="M939" s="106"/>
      <c r="N939" s="106"/>
      <c r="O939" s="106"/>
      <c r="P939" s="106"/>
      <c r="Q939" s="106"/>
      <c r="R939" s="106"/>
      <c r="S939" s="106"/>
      <c r="T939" s="106"/>
      <c r="U939" s="106"/>
      <c r="V939" s="106"/>
      <c r="W939" s="106"/>
      <c r="X939" s="71"/>
      <c r="Y939" s="71"/>
    </row>
    <row r="940" spans="1:25">
      <c r="A940" s="71"/>
      <c r="B940" s="71"/>
      <c r="C940" s="71"/>
      <c r="D940" s="106"/>
      <c r="E940" s="106"/>
      <c r="F940" s="71"/>
      <c r="G940" s="71"/>
      <c r="H940" s="71"/>
      <c r="I940" s="71"/>
      <c r="J940" s="106"/>
      <c r="K940" s="106"/>
      <c r="L940" s="106"/>
      <c r="M940" s="106"/>
      <c r="N940" s="106"/>
      <c r="O940" s="106"/>
      <c r="P940" s="106"/>
      <c r="Q940" s="106"/>
      <c r="R940" s="106"/>
      <c r="S940" s="106"/>
      <c r="T940" s="106"/>
      <c r="U940" s="106"/>
      <c r="V940" s="106"/>
      <c r="W940" s="106"/>
      <c r="X940" s="71"/>
      <c r="Y940" s="71"/>
    </row>
    <row r="941" spans="1:25">
      <c r="A941" s="71"/>
      <c r="B941" s="71"/>
      <c r="C941" s="71"/>
      <c r="D941" s="106"/>
      <c r="E941" s="106"/>
      <c r="F941" s="71"/>
      <c r="G941" s="71"/>
      <c r="H941" s="71"/>
      <c r="I941" s="71"/>
      <c r="J941" s="106"/>
      <c r="K941" s="106"/>
      <c r="L941" s="106"/>
      <c r="M941" s="106"/>
      <c r="N941" s="106"/>
      <c r="O941" s="106"/>
      <c r="P941" s="106"/>
      <c r="Q941" s="106"/>
      <c r="R941" s="106"/>
      <c r="S941" s="106"/>
      <c r="T941" s="106"/>
      <c r="U941" s="106"/>
      <c r="V941" s="106"/>
      <c r="W941" s="106"/>
      <c r="X941" s="71"/>
      <c r="Y941" s="71"/>
    </row>
    <row r="942" spans="1:25">
      <c r="A942" s="71"/>
      <c r="B942" s="71"/>
      <c r="C942" s="71"/>
      <c r="D942" s="106"/>
      <c r="E942" s="106"/>
      <c r="F942" s="71"/>
      <c r="G942" s="71"/>
      <c r="H942" s="71"/>
      <c r="I942" s="71"/>
      <c r="J942" s="106"/>
      <c r="K942" s="106"/>
      <c r="L942" s="106"/>
      <c r="M942" s="106"/>
      <c r="N942" s="106"/>
      <c r="O942" s="106"/>
      <c r="P942" s="106"/>
      <c r="Q942" s="106"/>
      <c r="R942" s="106"/>
      <c r="S942" s="106"/>
      <c r="T942" s="106"/>
      <c r="U942" s="106"/>
      <c r="V942" s="106"/>
      <c r="W942" s="106"/>
      <c r="X942" s="71"/>
      <c r="Y942" s="71"/>
    </row>
    <row r="943" spans="1:25">
      <c r="A943" s="71"/>
      <c r="B943" s="71"/>
      <c r="C943" s="71"/>
      <c r="D943" s="106"/>
      <c r="E943" s="106"/>
      <c r="F943" s="71"/>
      <c r="G943" s="71"/>
      <c r="H943" s="71"/>
      <c r="I943" s="71"/>
      <c r="J943" s="106"/>
      <c r="K943" s="106"/>
      <c r="L943" s="106"/>
      <c r="M943" s="106"/>
      <c r="N943" s="106"/>
      <c r="O943" s="106"/>
      <c r="P943" s="106"/>
      <c r="Q943" s="106"/>
      <c r="R943" s="106"/>
      <c r="S943" s="106"/>
      <c r="T943" s="106"/>
      <c r="U943" s="106"/>
      <c r="V943" s="106"/>
      <c r="W943" s="106"/>
      <c r="X943" s="71"/>
      <c r="Y943" s="71"/>
    </row>
    <row r="944" spans="1:25">
      <c r="A944" s="71"/>
      <c r="B944" s="71"/>
      <c r="C944" s="71"/>
      <c r="D944" s="106"/>
      <c r="E944" s="106"/>
      <c r="F944" s="71"/>
      <c r="G944" s="71"/>
      <c r="H944" s="71"/>
      <c r="I944" s="71"/>
      <c r="J944" s="106"/>
      <c r="K944" s="106"/>
      <c r="L944" s="106"/>
      <c r="M944" s="106"/>
      <c r="N944" s="106"/>
      <c r="O944" s="106"/>
      <c r="P944" s="106"/>
      <c r="Q944" s="106"/>
      <c r="R944" s="106"/>
      <c r="S944" s="106"/>
      <c r="T944" s="106"/>
      <c r="U944" s="106"/>
      <c r="V944" s="106"/>
      <c r="W944" s="106"/>
      <c r="X944" s="71"/>
      <c r="Y944" s="71"/>
    </row>
    <row r="945" spans="1:25">
      <c r="A945" s="71"/>
      <c r="B945" s="71"/>
      <c r="C945" s="71"/>
      <c r="D945" s="106"/>
      <c r="E945" s="106"/>
      <c r="F945" s="71"/>
      <c r="G945" s="71"/>
      <c r="H945" s="71"/>
      <c r="I945" s="71"/>
      <c r="J945" s="106"/>
      <c r="K945" s="106"/>
      <c r="L945" s="106"/>
      <c r="M945" s="106"/>
      <c r="N945" s="106"/>
      <c r="O945" s="106"/>
      <c r="P945" s="106"/>
      <c r="Q945" s="106"/>
      <c r="R945" s="106"/>
      <c r="S945" s="106"/>
      <c r="T945" s="106"/>
      <c r="U945" s="106"/>
      <c r="V945" s="106"/>
      <c r="W945" s="106"/>
      <c r="X945" s="71"/>
      <c r="Y945" s="71"/>
    </row>
    <row r="946" spans="1:25">
      <c r="A946" s="71"/>
      <c r="B946" s="71"/>
      <c r="C946" s="71"/>
      <c r="D946" s="106"/>
      <c r="E946" s="106"/>
      <c r="F946" s="71"/>
      <c r="G946" s="71"/>
      <c r="H946" s="71"/>
      <c r="I946" s="71"/>
      <c r="J946" s="106"/>
      <c r="K946" s="106"/>
      <c r="L946" s="106"/>
      <c r="M946" s="106"/>
      <c r="N946" s="106"/>
      <c r="O946" s="106"/>
      <c r="P946" s="106"/>
      <c r="Q946" s="106"/>
      <c r="R946" s="106"/>
      <c r="S946" s="106"/>
      <c r="T946" s="106"/>
      <c r="U946" s="106"/>
      <c r="V946" s="106"/>
      <c r="W946" s="106"/>
      <c r="X946" s="71"/>
      <c r="Y946" s="71"/>
    </row>
    <row r="947" spans="1:25">
      <c r="A947" s="71"/>
      <c r="B947" s="71"/>
      <c r="C947" s="71"/>
      <c r="D947" s="106"/>
      <c r="E947" s="106"/>
      <c r="F947" s="71"/>
      <c r="G947" s="71"/>
      <c r="H947" s="71"/>
      <c r="I947" s="71"/>
      <c r="J947" s="106"/>
      <c r="K947" s="106"/>
      <c r="L947" s="106"/>
      <c r="M947" s="106"/>
      <c r="N947" s="106"/>
      <c r="O947" s="106"/>
      <c r="P947" s="106"/>
      <c r="Q947" s="106"/>
      <c r="R947" s="106"/>
      <c r="S947" s="106"/>
      <c r="T947" s="106"/>
      <c r="U947" s="106"/>
      <c r="V947" s="106"/>
      <c r="W947" s="106"/>
      <c r="X947" s="71"/>
      <c r="Y947" s="71"/>
    </row>
    <row r="948" spans="1:25">
      <c r="A948" s="71"/>
      <c r="B948" s="71"/>
      <c r="C948" s="71"/>
      <c r="D948" s="106"/>
      <c r="E948" s="106"/>
      <c r="F948" s="71"/>
      <c r="G948" s="71"/>
      <c r="H948" s="71"/>
      <c r="I948" s="71"/>
      <c r="J948" s="106"/>
      <c r="K948" s="106"/>
      <c r="L948" s="106"/>
      <c r="M948" s="106"/>
      <c r="N948" s="106"/>
      <c r="O948" s="106"/>
      <c r="P948" s="106"/>
      <c r="Q948" s="106"/>
      <c r="R948" s="106"/>
      <c r="S948" s="106"/>
      <c r="T948" s="106"/>
      <c r="U948" s="106"/>
      <c r="V948" s="106"/>
      <c r="W948" s="106"/>
      <c r="X948" s="71"/>
      <c r="Y948" s="71"/>
    </row>
    <row r="949" spans="1:25">
      <c r="A949" s="71"/>
      <c r="B949" s="71"/>
      <c r="C949" s="71"/>
      <c r="D949" s="106"/>
      <c r="E949" s="106"/>
      <c r="F949" s="71"/>
      <c r="G949" s="71"/>
      <c r="H949" s="71"/>
      <c r="I949" s="71"/>
      <c r="J949" s="106"/>
      <c r="K949" s="106"/>
      <c r="L949" s="106"/>
      <c r="M949" s="106"/>
      <c r="N949" s="106"/>
      <c r="O949" s="106"/>
      <c r="P949" s="106"/>
      <c r="Q949" s="106"/>
      <c r="R949" s="106"/>
      <c r="S949" s="106"/>
      <c r="T949" s="106"/>
      <c r="U949" s="106"/>
      <c r="V949" s="106"/>
      <c r="W949" s="106"/>
      <c r="X949" s="71"/>
      <c r="Y949" s="71"/>
    </row>
    <row r="950" spans="1:25">
      <c r="A950" s="71"/>
      <c r="B950" s="71"/>
      <c r="C950" s="71"/>
      <c r="D950" s="106"/>
      <c r="E950" s="106"/>
      <c r="F950" s="71"/>
      <c r="G950" s="71"/>
      <c r="H950" s="71"/>
      <c r="I950" s="71"/>
      <c r="J950" s="106"/>
      <c r="K950" s="106"/>
      <c r="L950" s="106"/>
      <c r="M950" s="106"/>
      <c r="N950" s="106"/>
      <c r="O950" s="106"/>
      <c r="P950" s="106"/>
      <c r="Q950" s="106"/>
      <c r="R950" s="106"/>
      <c r="S950" s="106"/>
      <c r="T950" s="106"/>
      <c r="U950" s="106"/>
      <c r="V950" s="106"/>
      <c r="W950" s="106"/>
      <c r="X950" s="71"/>
      <c r="Y950" s="71"/>
    </row>
    <row r="951" spans="1:25">
      <c r="A951" s="71"/>
      <c r="B951" s="71"/>
      <c r="C951" s="71"/>
      <c r="D951" s="106"/>
      <c r="E951" s="106"/>
      <c r="F951" s="71"/>
      <c r="G951" s="71"/>
      <c r="H951" s="71"/>
      <c r="I951" s="71"/>
      <c r="J951" s="106"/>
      <c r="K951" s="106"/>
      <c r="L951" s="106"/>
      <c r="M951" s="106"/>
      <c r="N951" s="106"/>
      <c r="O951" s="106"/>
      <c r="P951" s="106"/>
      <c r="Q951" s="106"/>
      <c r="R951" s="106"/>
      <c r="S951" s="106"/>
      <c r="T951" s="106"/>
      <c r="U951" s="106"/>
      <c r="V951" s="106"/>
      <c r="W951" s="106"/>
      <c r="X951" s="71"/>
      <c r="Y951" s="71"/>
    </row>
    <row r="952" spans="1:25">
      <c r="A952" s="71"/>
      <c r="B952" s="71"/>
      <c r="C952" s="71"/>
      <c r="D952" s="106"/>
      <c r="E952" s="106"/>
      <c r="F952" s="71"/>
      <c r="G952" s="71"/>
      <c r="H952" s="71"/>
      <c r="I952" s="71"/>
      <c r="J952" s="106"/>
      <c r="K952" s="106"/>
      <c r="L952" s="106"/>
      <c r="M952" s="106"/>
      <c r="N952" s="106"/>
      <c r="O952" s="106"/>
      <c r="P952" s="106"/>
      <c r="Q952" s="106"/>
      <c r="R952" s="106"/>
      <c r="S952" s="106"/>
      <c r="T952" s="106"/>
      <c r="U952" s="106"/>
      <c r="V952" s="106"/>
      <c r="W952" s="106"/>
      <c r="X952" s="71"/>
      <c r="Y952" s="71"/>
    </row>
    <row r="953" spans="1:25">
      <c r="A953" s="71"/>
      <c r="B953" s="71"/>
      <c r="C953" s="71"/>
      <c r="D953" s="106"/>
      <c r="E953" s="106"/>
      <c r="F953" s="71"/>
      <c r="G953" s="71"/>
      <c r="H953" s="71"/>
      <c r="I953" s="71"/>
      <c r="J953" s="106"/>
      <c r="K953" s="106"/>
      <c r="L953" s="106"/>
      <c r="M953" s="106"/>
      <c r="N953" s="106"/>
      <c r="O953" s="106"/>
      <c r="P953" s="106"/>
      <c r="Q953" s="106"/>
      <c r="R953" s="106"/>
      <c r="S953" s="106"/>
      <c r="T953" s="106"/>
      <c r="U953" s="106"/>
      <c r="V953" s="106"/>
      <c r="W953" s="106"/>
      <c r="X953" s="71"/>
      <c r="Y953" s="71"/>
    </row>
    <row r="954" spans="1:25">
      <c r="A954" s="71"/>
      <c r="B954" s="71"/>
      <c r="C954" s="71"/>
      <c r="D954" s="106"/>
      <c r="E954" s="106"/>
      <c r="F954" s="71"/>
      <c r="G954" s="71"/>
      <c r="H954" s="71"/>
      <c r="I954" s="71"/>
      <c r="J954" s="106"/>
      <c r="K954" s="106"/>
      <c r="L954" s="106"/>
      <c r="M954" s="106"/>
      <c r="N954" s="106"/>
      <c r="O954" s="106"/>
      <c r="P954" s="106"/>
      <c r="Q954" s="106"/>
      <c r="R954" s="106"/>
      <c r="S954" s="106"/>
      <c r="T954" s="106"/>
      <c r="U954" s="106"/>
      <c r="V954" s="106"/>
      <c r="W954" s="106"/>
      <c r="X954" s="71"/>
      <c r="Y954" s="71"/>
    </row>
    <row r="955" spans="1:25">
      <c r="A955" s="71"/>
      <c r="B955" s="71"/>
      <c r="C955" s="71"/>
      <c r="D955" s="106"/>
      <c r="E955" s="106"/>
      <c r="F955" s="71"/>
      <c r="G955" s="71"/>
      <c r="H955" s="71"/>
      <c r="I955" s="71"/>
      <c r="J955" s="106"/>
      <c r="K955" s="106"/>
      <c r="L955" s="106"/>
      <c r="M955" s="106"/>
      <c r="N955" s="106"/>
      <c r="O955" s="106"/>
      <c r="P955" s="106"/>
      <c r="Q955" s="106"/>
      <c r="R955" s="106"/>
      <c r="S955" s="106"/>
      <c r="T955" s="106"/>
      <c r="U955" s="106"/>
      <c r="V955" s="106"/>
      <c r="W955" s="106"/>
      <c r="X955" s="71"/>
      <c r="Y955" s="71"/>
    </row>
    <row r="956" spans="1:25">
      <c r="A956" s="71"/>
      <c r="B956" s="71"/>
      <c r="C956" s="71"/>
      <c r="D956" s="106"/>
      <c r="E956" s="106"/>
      <c r="F956" s="71"/>
      <c r="G956" s="71"/>
      <c r="H956" s="71"/>
      <c r="I956" s="71"/>
      <c r="J956" s="106"/>
      <c r="K956" s="106"/>
      <c r="L956" s="106"/>
      <c r="M956" s="106"/>
      <c r="N956" s="106"/>
      <c r="O956" s="106"/>
      <c r="P956" s="106"/>
      <c r="Q956" s="106"/>
      <c r="R956" s="106"/>
      <c r="S956" s="106"/>
      <c r="T956" s="106"/>
      <c r="U956" s="106"/>
      <c r="V956" s="106"/>
      <c r="W956" s="106"/>
      <c r="X956" s="71"/>
      <c r="Y956" s="71"/>
    </row>
    <row r="957" spans="1:25">
      <c r="A957" s="71"/>
      <c r="B957" s="71"/>
      <c r="C957" s="71"/>
      <c r="D957" s="106"/>
      <c r="E957" s="106"/>
      <c r="F957" s="71"/>
      <c r="G957" s="71"/>
      <c r="H957" s="71"/>
      <c r="I957" s="71"/>
      <c r="J957" s="106"/>
      <c r="K957" s="106"/>
      <c r="L957" s="106"/>
      <c r="M957" s="106"/>
      <c r="N957" s="106"/>
      <c r="O957" s="106"/>
      <c r="P957" s="106"/>
      <c r="Q957" s="106"/>
      <c r="R957" s="106"/>
      <c r="S957" s="106"/>
      <c r="T957" s="106"/>
      <c r="U957" s="106"/>
      <c r="V957" s="106"/>
      <c r="W957" s="106"/>
      <c r="X957" s="71"/>
      <c r="Y957" s="71"/>
    </row>
    <row r="958" spans="1:25">
      <c r="A958" s="71"/>
      <c r="B958" s="71"/>
      <c r="C958" s="71"/>
      <c r="D958" s="106"/>
      <c r="E958" s="106"/>
      <c r="F958" s="71"/>
      <c r="G958" s="71"/>
      <c r="H958" s="71"/>
      <c r="I958" s="71"/>
      <c r="J958" s="106"/>
      <c r="K958" s="106"/>
      <c r="L958" s="106"/>
      <c r="M958" s="106"/>
      <c r="N958" s="106"/>
      <c r="O958" s="106"/>
      <c r="P958" s="106"/>
      <c r="Q958" s="106"/>
      <c r="R958" s="106"/>
      <c r="S958" s="106"/>
      <c r="T958" s="106"/>
      <c r="U958" s="106"/>
      <c r="V958" s="106"/>
      <c r="W958" s="106"/>
      <c r="X958" s="71"/>
      <c r="Y958" s="71"/>
    </row>
    <row r="959" spans="1:25">
      <c r="A959" s="71"/>
      <c r="B959" s="71"/>
      <c r="C959" s="71"/>
      <c r="D959" s="106"/>
      <c r="E959" s="106"/>
      <c r="F959" s="71"/>
      <c r="G959" s="71"/>
      <c r="H959" s="71"/>
      <c r="I959" s="71"/>
      <c r="J959" s="106"/>
      <c r="K959" s="106"/>
      <c r="L959" s="106"/>
      <c r="M959" s="106"/>
      <c r="N959" s="106"/>
      <c r="O959" s="106"/>
      <c r="P959" s="106"/>
      <c r="Q959" s="106"/>
      <c r="R959" s="106"/>
      <c r="S959" s="106"/>
      <c r="T959" s="106"/>
      <c r="U959" s="106"/>
      <c r="V959" s="106"/>
      <c r="W959" s="106"/>
      <c r="X959" s="71"/>
      <c r="Y959" s="71"/>
    </row>
    <row r="960" spans="1:25">
      <c r="A960" s="71"/>
      <c r="B960" s="71"/>
      <c r="C960" s="71"/>
      <c r="D960" s="106"/>
      <c r="E960" s="106"/>
      <c r="F960" s="71"/>
      <c r="G960" s="71"/>
      <c r="H960" s="71"/>
      <c r="I960" s="71"/>
      <c r="J960" s="106"/>
      <c r="K960" s="106"/>
      <c r="L960" s="106"/>
      <c r="M960" s="106"/>
      <c r="N960" s="106"/>
      <c r="O960" s="106"/>
      <c r="P960" s="106"/>
      <c r="Q960" s="106"/>
      <c r="R960" s="106"/>
      <c r="S960" s="106"/>
      <c r="T960" s="106"/>
      <c r="U960" s="106"/>
      <c r="V960" s="106"/>
      <c r="W960" s="106"/>
      <c r="X960" s="71"/>
      <c r="Y960" s="71"/>
    </row>
    <row r="961" spans="1:25">
      <c r="A961" s="71"/>
      <c r="B961" s="71"/>
      <c r="C961" s="71"/>
      <c r="D961" s="106"/>
      <c r="E961" s="106"/>
      <c r="F961" s="71"/>
      <c r="G961" s="71"/>
      <c r="H961" s="71"/>
      <c r="I961" s="71"/>
      <c r="J961" s="106"/>
      <c r="K961" s="106"/>
      <c r="L961" s="106"/>
      <c r="M961" s="106"/>
      <c r="N961" s="106"/>
      <c r="O961" s="106"/>
      <c r="P961" s="106"/>
      <c r="Q961" s="106"/>
      <c r="R961" s="106"/>
      <c r="S961" s="106"/>
      <c r="T961" s="106"/>
      <c r="U961" s="106"/>
      <c r="V961" s="106"/>
      <c r="W961" s="106"/>
      <c r="X961" s="71"/>
      <c r="Y961" s="71"/>
    </row>
    <row r="962" spans="1:25">
      <c r="A962" s="71"/>
      <c r="B962" s="71"/>
      <c r="C962" s="71"/>
      <c r="D962" s="106"/>
      <c r="E962" s="106"/>
      <c r="F962" s="71"/>
      <c r="G962" s="71"/>
      <c r="H962" s="71"/>
      <c r="I962" s="71"/>
      <c r="J962" s="106"/>
      <c r="K962" s="106"/>
      <c r="L962" s="106"/>
      <c r="M962" s="106"/>
      <c r="N962" s="106"/>
      <c r="O962" s="106"/>
      <c r="P962" s="106"/>
      <c r="Q962" s="106"/>
      <c r="R962" s="106"/>
      <c r="S962" s="106"/>
      <c r="T962" s="106"/>
      <c r="U962" s="106"/>
      <c r="V962" s="106"/>
      <c r="W962" s="106"/>
      <c r="X962" s="71"/>
      <c r="Y962" s="71"/>
    </row>
    <row r="963" spans="1:25">
      <c r="A963" s="71"/>
      <c r="B963" s="71"/>
      <c r="C963" s="71"/>
      <c r="D963" s="106"/>
      <c r="E963" s="106"/>
      <c r="F963" s="71"/>
      <c r="G963" s="71"/>
      <c r="H963" s="71"/>
      <c r="I963" s="71"/>
      <c r="J963" s="106"/>
      <c r="K963" s="106"/>
      <c r="L963" s="106"/>
      <c r="M963" s="106"/>
      <c r="N963" s="106"/>
      <c r="O963" s="106"/>
      <c r="P963" s="106"/>
      <c r="Q963" s="106"/>
      <c r="R963" s="106"/>
      <c r="S963" s="106"/>
      <c r="T963" s="106"/>
      <c r="U963" s="106"/>
      <c r="V963" s="106"/>
      <c r="W963" s="106"/>
      <c r="X963" s="71"/>
      <c r="Y963" s="71"/>
    </row>
    <row r="964" spans="1:25">
      <c r="A964" s="71"/>
      <c r="B964" s="71"/>
      <c r="C964" s="71"/>
      <c r="D964" s="106"/>
      <c r="E964" s="106"/>
      <c r="F964" s="71"/>
      <c r="G964" s="71"/>
      <c r="H964" s="71"/>
      <c r="I964" s="71"/>
      <c r="J964" s="106"/>
      <c r="K964" s="106"/>
      <c r="L964" s="106"/>
      <c r="M964" s="106"/>
      <c r="N964" s="106"/>
      <c r="O964" s="106"/>
      <c r="P964" s="106"/>
      <c r="Q964" s="106"/>
      <c r="R964" s="106"/>
      <c r="S964" s="106"/>
      <c r="T964" s="106"/>
      <c r="U964" s="106"/>
      <c r="V964" s="106"/>
      <c r="W964" s="106"/>
      <c r="X964" s="71"/>
      <c r="Y964" s="71"/>
    </row>
    <row r="965" spans="1:25">
      <c r="A965" s="71"/>
      <c r="B965" s="71"/>
      <c r="C965" s="71"/>
      <c r="D965" s="106"/>
      <c r="E965" s="106"/>
      <c r="F965" s="71"/>
      <c r="G965" s="71"/>
      <c r="H965" s="71"/>
      <c r="I965" s="71"/>
      <c r="J965" s="106"/>
      <c r="K965" s="106"/>
      <c r="L965" s="106"/>
      <c r="M965" s="106"/>
      <c r="N965" s="106"/>
      <c r="O965" s="106"/>
      <c r="P965" s="106"/>
      <c r="Q965" s="106"/>
      <c r="R965" s="106"/>
      <c r="S965" s="106"/>
      <c r="T965" s="106"/>
      <c r="U965" s="106"/>
      <c r="V965" s="106"/>
      <c r="W965" s="106"/>
      <c r="X965" s="71"/>
      <c r="Y965" s="71"/>
    </row>
    <row r="966" spans="1:25">
      <c r="A966" s="71"/>
      <c r="B966" s="71"/>
      <c r="C966" s="71"/>
      <c r="D966" s="106"/>
      <c r="E966" s="106"/>
      <c r="F966" s="71"/>
      <c r="G966" s="71"/>
      <c r="H966" s="71"/>
      <c r="I966" s="71"/>
      <c r="J966" s="106"/>
      <c r="K966" s="106"/>
      <c r="L966" s="106"/>
      <c r="M966" s="106"/>
      <c r="N966" s="106"/>
      <c r="O966" s="106"/>
      <c r="P966" s="106"/>
      <c r="Q966" s="106"/>
      <c r="R966" s="106"/>
      <c r="S966" s="106"/>
      <c r="T966" s="106"/>
      <c r="U966" s="106"/>
      <c r="V966" s="106"/>
      <c r="W966" s="106"/>
      <c r="X966" s="71"/>
      <c r="Y966" s="71"/>
    </row>
    <row r="967" spans="1:25">
      <c r="A967" s="71"/>
      <c r="B967" s="71"/>
      <c r="C967" s="71"/>
      <c r="D967" s="106"/>
      <c r="E967" s="106"/>
      <c r="F967" s="71"/>
      <c r="G967" s="71"/>
      <c r="H967" s="71"/>
      <c r="I967" s="71"/>
      <c r="J967" s="106"/>
      <c r="K967" s="106"/>
      <c r="L967" s="106"/>
      <c r="M967" s="106"/>
      <c r="N967" s="106"/>
      <c r="O967" s="106"/>
      <c r="P967" s="106"/>
      <c r="Q967" s="106"/>
      <c r="R967" s="106"/>
      <c r="S967" s="106"/>
      <c r="T967" s="106"/>
      <c r="U967" s="106"/>
      <c r="V967" s="106"/>
      <c r="W967" s="106"/>
      <c r="X967" s="71"/>
      <c r="Y967" s="71"/>
    </row>
    <row r="968" spans="1:25">
      <c r="A968" s="71"/>
      <c r="B968" s="71"/>
      <c r="C968" s="71"/>
      <c r="D968" s="106"/>
      <c r="E968" s="106"/>
      <c r="F968" s="71"/>
      <c r="G968" s="71"/>
      <c r="H968" s="71"/>
      <c r="I968" s="71"/>
      <c r="J968" s="106"/>
      <c r="K968" s="106"/>
      <c r="L968" s="106"/>
      <c r="M968" s="106"/>
      <c r="N968" s="106"/>
      <c r="O968" s="106"/>
      <c r="P968" s="106"/>
      <c r="Q968" s="106"/>
      <c r="R968" s="106"/>
      <c r="S968" s="106"/>
      <c r="T968" s="106"/>
      <c r="U968" s="106"/>
      <c r="V968" s="106"/>
      <c r="W968" s="106"/>
      <c r="X968" s="71"/>
      <c r="Y968" s="71"/>
    </row>
    <row r="969" spans="1:25">
      <c r="A969" s="71"/>
      <c r="B969" s="71"/>
      <c r="C969" s="71"/>
      <c r="D969" s="106"/>
      <c r="E969" s="106"/>
      <c r="F969" s="71"/>
      <c r="G969" s="71"/>
      <c r="H969" s="71"/>
      <c r="I969" s="71"/>
      <c r="J969" s="106"/>
      <c r="K969" s="106"/>
      <c r="L969" s="106"/>
      <c r="M969" s="106"/>
      <c r="N969" s="106"/>
      <c r="O969" s="106"/>
      <c r="P969" s="106"/>
      <c r="Q969" s="106"/>
      <c r="R969" s="106"/>
      <c r="S969" s="106"/>
      <c r="T969" s="106"/>
      <c r="U969" s="106"/>
      <c r="V969" s="106"/>
      <c r="W969" s="106"/>
      <c r="X969" s="71"/>
      <c r="Y969" s="71"/>
    </row>
    <row r="970" spans="1:25">
      <c r="A970" s="71"/>
      <c r="B970" s="71"/>
      <c r="C970" s="71"/>
      <c r="D970" s="106"/>
      <c r="E970" s="106"/>
      <c r="F970" s="71"/>
      <c r="G970" s="71"/>
      <c r="H970" s="71"/>
      <c r="I970" s="71"/>
      <c r="J970" s="106"/>
      <c r="K970" s="106"/>
      <c r="L970" s="106"/>
      <c r="M970" s="106"/>
      <c r="N970" s="106"/>
      <c r="O970" s="106"/>
      <c r="P970" s="106"/>
      <c r="Q970" s="106"/>
      <c r="R970" s="106"/>
      <c r="S970" s="106"/>
      <c r="T970" s="106"/>
      <c r="U970" s="106"/>
      <c r="V970" s="106"/>
      <c r="W970" s="106"/>
      <c r="X970" s="71"/>
      <c r="Y970" s="71"/>
    </row>
    <row r="971" spans="1:25">
      <c r="A971" s="71"/>
      <c r="B971" s="71"/>
      <c r="C971" s="71"/>
      <c r="D971" s="106"/>
      <c r="E971" s="106"/>
      <c r="F971" s="71"/>
      <c r="G971" s="71"/>
      <c r="H971" s="71"/>
      <c r="I971" s="71"/>
      <c r="J971" s="106"/>
      <c r="K971" s="106"/>
      <c r="L971" s="106"/>
      <c r="M971" s="106"/>
      <c r="N971" s="106"/>
      <c r="O971" s="106"/>
      <c r="P971" s="106"/>
      <c r="Q971" s="106"/>
      <c r="R971" s="106"/>
      <c r="S971" s="106"/>
      <c r="T971" s="106"/>
      <c r="U971" s="106"/>
      <c r="V971" s="106"/>
      <c r="W971" s="106"/>
      <c r="X971" s="71"/>
      <c r="Y971" s="71"/>
    </row>
    <row r="972" spans="1:25">
      <c r="A972" s="71"/>
      <c r="B972" s="71"/>
      <c r="C972" s="71"/>
      <c r="D972" s="106"/>
      <c r="E972" s="106"/>
      <c r="F972" s="71"/>
      <c r="G972" s="71"/>
      <c r="H972" s="71"/>
      <c r="I972" s="71"/>
      <c r="J972" s="106"/>
      <c r="K972" s="106"/>
      <c r="L972" s="106"/>
      <c r="M972" s="106"/>
      <c r="N972" s="106"/>
      <c r="O972" s="106"/>
      <c r="P972" s="106"/>
      <c r="Q972" s="106"/>
      <c r="R972" s="106"/>
      <c r="S972" s="106"/>
      <c r="T972" s="106"/>
      <c r="U972" s="106"/>
      <c r="V972" s="106"/>
      <c r="W972" s="106"/>
      <c r="X972" s="71"/>
      <c r="Y972" s="71"/>
    </row>
    <row r="973" spans="1:25">
      <c r="A973" s="71"/>
      <c r="B973" s="71"/>
      <c r="C973" s="71"/>
      <c r="D973" s="106"/>
      <c r="E973" s="106"/>
      <c r="F973" s="71"/>
      <c r="G973" s="71"/>
      <c r="H973" s="71"/>
      <c r="I973" s="71"/>
      <c r="J973" s="106"/>
      <c r="K973" s="106"/>
      <c r="L973" s="106"/>
      <c r="M973" s="106"/>
      <c r="N973" s="106"/>
      <c r="O973" s="106"/>
      <c r="P973" s="106"/>
      <c r="Q973" s="106"/>
      <c r="R973" s="106"/>
      <c r="S973" s="106"/>
      <c r="T973" s="106"/>
      <c r="U973" s="106"/>
      <c r="V973" s="106"/>
      <c r="W973" s="106"/>
      <c r="X973" s="71"/>
      <c r="Y973" s="71"/>
    </row>
    <row r="974" spans="1:25">
      <c r="A974" s="71"/>
      <c r="B974" s="71"/>
      <c r="C974" s="71"/>
      <c r="D974" s="106"/>
      <c r="E974" s="106"/>
      <c r="F974" s="71"/>
      <c r="G974" s="71"/>
      <c r="H974" s="71"/>
      <c r="I974" s="71"/>
      <c r="J974" s="106"/>
      <c r="K974" s="106"/>
      <c r="L974" s="106"/>
      <c r="M974" s="106"/>
      <c r="N974" s="106"/>
      <c r="O974" s="106"/>
      <c r="P974" s="106"/>
      <c r="Q974" s="106"/>
      <c r="R974" s="106"/>
      <c r="S974" s="106"/>
      <c r="T974" s="106"/>
      <c r="U974" s="106"/>
      <c r="V974" s="106"/>
      <c r="W974" s="106"/>
      <c r="X974" s="71"/>
      <c r="Y974" s="71"/>
    </row>
    <row r="975" spans="1:25">
      <c r="A975" s="71"/>
      <c r="B975" s="71"/>
      <c r="C975" s="71"/>
      <c r="D975" s="106"/>
      <c r="E975" s="106"/>
      <c r="F975" s="71"/>
      <c r="G975" s="71"/>
      <c r="H975" s="71"/>
      <c r="I975" s="71"/>
      <c r="J975" s="106"/>
      <c r="K975" s="106"/>
      <c r="L975" s="106"/>
      <c r="M975" s="106"/>
      <c r="N975" s="106"/>
      <c r="O975" s="106"/>
      <c r="P975" s="106"/>
      <c r="Q975" s="106"/>
      <c r="R975" s="106"/>
      <c r="S975" s="106"/>
      <c r="T975" s="106"/>
      <c r="U975" s="106"/>
      <c r="V975" s="106"/>
      <c r="W975" s="106"/>
      <c r="X975" s="71"/>
      <c r="Y975" s="71"/>
    </row>
    <row r="976" spans="1:25">
      <c r="A976" s="71"/>
      <c r="B976" s="71"/>
      <c r="C976" s="71"/>
      <c r="D976" s="106"/>
      <c r="E976" s="106"/>
      <c r="F976" s="71"/>
      <c r="G976" s="71"/>
      <c r="H976" s="71"/>
      <c r="I976" s="71"/>
      <c r="J976" s="106"/>
      <c r="K976" s="106"/>
      <c r="L976" s="106"/>
      <c r="M976" s="106"/>
      <c r="N976" s="106"/>
      <c r="O976" s="106"/>
      <c r="P976" s="106"/>
      <c r="Q976" s="106"/>
      <c r="R976" s="106"/>
      <c r="S976" s="106"/>
      <c r="T976" s="106"/>
      <c r="U976" s="106"/>
      <c r="V976" s="106"/>
      <c r="W976" s="106"/>
      <c r="X976" s="71"/>
      <c r="Y976" s="71"/>
    </row>
    <row r="977" spans="1:25">
      <c r="A977" s="71"/>
      <c r="B977" s="71"/>
      <c r="C977" s="71"/>
      <c r="D977" s="106"/>
      <c r="E977" s="106"/>
      <c r="F977" s="71"/>
      <c r="G977" s="71"/>
      <c r="H977" s="71"/>
      <c r="I977" s="71"/>
      <c r="J977" s="106"/>
      <c r="K977" s="106"/>
      <c r="L977" s="106"/>
      <c r="M977" s="106"/>
      <c r="N977" s="106"/>
      <c r="O977" s="106"/>
      <c r="P977" s="106"/>
      <c r="Q977" s="106"/>
      <c r="R977" s="106"/>
      <c r="S977" s="106"/>
      <c r="T977" s="106"/>
      <c r="U977" s="106"/>
      <c r="V977" s="106"/>
      <c r="W977" s="106"/>
      <c r="X977" s="71"/>
      <c r="Y977" s="71"/>
    </row>
    <row r="978" spans="1:25">
      <c r="A978" s="71"/>
      <c r="B978" s="71"/>
      <c r="C978" s="71"/>
      <c r="D978" s="106"/>
      <c r="E978" s="106"/>
      <c r="F978" s="71"/>
      <c r="G978" s="71"/>
      <c r="H978" s="71"/>
      <c r="I978" s="71"/>
      <c r="J978" s="106"/>
      <c r="K978" s="106"/>
      <c r="L978" s="106"/>
      <c r="M978" s="106"/>
      <c r="N978" s="106"/>
      <c r="O978" s="106"/>
      <c r="P978" s="106"/>
      <c r="Q978" s="106"/>
      <c r="R978" s="106"/>
      <c r="S978" s="106"/>
      <c r="T978" s="106"/>
      <c r="U978" s="106"/>
      <c r="V978" s="106"/>
      <c r="W978" s="106"/>
      <c r="X978" s="71"/>
      <c r="Y978" s="71"/>
    </row>
    <row r="979" spans="1:25">
      <c r="A979" s="71"/>
      <c r="B979" s="71"/>
      <c r="C979" s="71"/>
      <c r="D979" s="106"/>
      <c r="E979" s="106"/>
      <c r="F979" s="71"/>
      <c r="G979" s="71"/>
      <c r="H979" s="71"/>
      <c r="I979" s="71"/>
      <c r="J979" s="106"/>
      <c r="K979" s="106"/>
      <c r="L979" s="106"/>
      <c r="M979" s="106"/>
      <c r="N979" s="106"/>
      <c r="O979" s="106"/>
      <c r="P979" s="106"/>
      <c r="Q979" s="106"/>
      <c r="R979" s="106"/>
      <c r="S979" s="106"/>
      <c r="T979" s="106"/>
      <c r="U979" s="106"/>
      <c r="V979" s="106"/>
      <c r="W979" s="106"/>
      <c r="X979" s="71"/>
      <c r="Y979" s="71"/>
    </row>
    <row r="980" spans="1:25">
      <c r="A980" s="71"/>
      <c r="B980" s="71"/>
      <c r="C980" s="71"/>
      <c r="D980" s="106"/>
      <c r="E980" s="106"/>
      <c r="F980" s="71"/>
      <c r="G980" s="71"/>
      <c r="H980" s="71"/>
      <c r="I980" s="71"/>
      <c r="J980" s="106"/>
      <c r="K980" s="106"/>
      <c r="L980" s="106"/>
      <c r="M980" s="106"/>
      <c r="N980" s="106"/>
      <c r="O980" s="106"/>
      <c r="P980" s="106"/>
      <c r="Q980" s="106"/>
      <c r="R980" s="106"/>
      <c r="S980" s="106"/>
      <c r="T980" s="106"/>
      <c r="U980" s="106"/>
      <c r="V980" s="106"/>
      <c r="W980" s="106"/>
      <c r="X980" s="71"/>
      <c r="Y980" s="71"/>
    </row>
    <row r="981" spans="1:25">
      <c r="A981" s="71"/>
      <c r="B981" s="71"/>
      <c r="C981" s="71"/>
      <c r="D981" s="106"/>
      <c r="E981" s="106"/>
      <c r="F981" s="71"/>
      <c r="G981" s="71"/>
      <c r="H981" s="71"/>
      <c r="I981" s="71"/>
      <c r="J981" s="106"/>
      <c r="K981" s="106"/>
      <c r="L981" s="106"/>
      <c r="M981" s="106"/>
      <c r="N981" s="106"/>
      <c r="O981" s="106"/>
      <c r="P981" s="106"/>
      <c r="Q981" s="106"/>
      <c r="R981" s="106"/>
      <c r="S981" s="106"/>
      <c r="T981" s="106"/>
      <c r="U981" s="106"/>
      <c r="V981" s="106"/>
      <c r="W981" s="106"/>
      <c r="X981" s="71"/>
      <c r="Y981" s="71"/>
    </row>
    <row r="982" spans="1:25">
      <c r="A982" s="71"/>
      <c r="B982" s="71"/>
      <c r="C982" s="71"/>
      <c r="D982" s="106"/>
      <c r="E982" s="106"/>
      <c r="F982" s="71"/>
      <c r="G982" s="71"/>
      <c r="H982" s="71"/>
      <c r="I982" s="71"/>
      <c r="J982" s="106"/>
      <c r="K982" s="106"/>
      <c r="L982" s="106"/>
      <c r="M982" s="106"/>
      <c r="N982" s="106"/>
      <c r="O982" s="106"/>
      <c r="P982" s="106"/>
      <c r="Q982" s="106"/>
      <c r="R982" s="106"/>
      <c r="S982" s="106"/>
      <c r="T982" s="106"/>
      <c r="U982" s="106"/>
      <c r="V982" s="106"/>
      <c r="W982" s="106"/>
      <c r="X982" s="71"/>
      <c r="Y982" s="71"/>
    </row>
    <row r="983" spans="1:25">
      <c r="A983" s="71"/>
      <c r="B983" s="71"/>
      <c r="C983" s="71"/>
      <c r="D983" s="106"/>
      <c r="E983" s="106"/>
      <c r="F983" s="71"/>
      <c r="G983" s="71"/>
      <c r="H983" s="71"/>
      <c r="I983" s="71"/>
      <c r="J983" s="106"/>
      <c r="K983" s="106"/>
      <c r="L983" s="106"/>
      <c r="M983" s="106"/>
      <c r="N983" s="106"/>
      <c r="O983" s="106"/>
      <c r="P983" s="106"/>
      <c r="Q983" s="106"/>
      <c r="R983" s="106"/>
      <c r="S983" s="106"/>
      <c r="T983" s="106"/>
      <c r="U983" s="106"/>
      <c r="V983" s="106"/>
      <c r="W983" s="106"/>
      <c r="X983" s="71"/>
      <c r="Y983" s="71"/>
    </row>
    <row r="984" spans="1:25">
      <c r="A984" s="71"/>
      <c r="B984" s="71"/>
      <c r="C984" s="71"/>
      <c r="D984" s="106"/>
      <c r="E984" s="106"/>
      <c r="F984" s="71"/>
      <c r="G984" s="71"/>
      <c r="H984" s="71"/>
      <c r="I984" s="71"/>
      <c r="J984" s="106"/>
      <c r="K984" s="106"/>
      <c r="L984" s="106"/>
      <c r="M984" s="106"/>
      <c r="N984" s="106"/>
      <c r="O984" s="106"/>
      <c r="P984" s="106"/>
      <c r="Q984" s="106"/>
      <c r="R984" s="106"/>
      <c r="S984" s="106"/>
      <c r="T984" s="106"/>
      <c r="U984" s="106"/>
      <c r="V984" s="106"/>
      <c r="W984" s="106"/>
      <c r="X984" s="71"/>
      <c r="Y984" s="71"/>
    </row>
    <row r="985" spans="1:25">
      <c r="A985" s="71"/>
      <c r="B985" s="71"/>
      <c r="C985" s="71"/>
      <c r="D985" s="106"/>
      <c r="E985" s="106"/>
      <c r="F985" s="71"/>
      <c r="G985" s="71"/>
      <c r="H985" s="71"/>
      <c r="I985" s="71"/>
      <c r="J985" s="106"/>
      <c r="K985" s="106"/>
      <c r="L985" s="106"/>
      <c r="M985" s="106"/>
      <c r="N985" s="106"/>
      <c r="O985" s="106"/>
      <c r="P985" s="106"/>
      <c r="Q985" s="106"/>
      <c r="R985" s="106"/>
      <c r="S985" s="106"/>
      <c r="T985" s="106"/>
      <c r="U985" s="106"/>
      <c r="V985" s="106"/>
      <c r="W985" s="106"/>
      <c r="X985" s="71"/>
      <c r="Y985" s="71"/>
    </row>
    <row r="986" spans="1:25">
      <c r="A986" s="71"/>
      <c r="B986" s="71"/>
      <c r="C986" s="71"/>
      <c r="D986" s="106"/>
      <c r="E986" s="106"/>
      <c r="F986" s="71"/>
      <c r="G986" s="71"/>
      <c r="H986" s="71"/>
      <c r="I986" s="71"/>
      <c r="J986" s="106"/>
      <c r="K986" s="106"/>
      <c r="L986" s="106"/>
      <c r="M986" s="106"/>
      <c r="N986" s="106"/>
      <c r="O986" s="106"/>
      <c r="P986" s="106"/>
      <c r="Q986" s="106"/>
      <c r="R986" s="106"/>
      <c r="S986" s="106"/>
      <c r="T986" s="106"/>
      <c r="U986" s="106"/>
      <c r="V986" s="106"/>
      <c r="W986" s="106"/>
      <c r="X986" s="71"/>
      <c r="Y986" s="71"/>
    </row>
    <row r="987" spans="1:25">
      <c r="A987" s="71"/>
      <c r="B987" s="71"/>
      <c r="C987" s="71"/>
      <c r="D987" s="106"/>
      <c r="E987" s="106"/>
      <c r="F987" s="71"/>
      <c r="G987" s="71"/>
      <c r="H987" s="71"/>
      <c r="I987" s="71"/>
      <c r="J987" s="106"/>
      <c r="K987" s="106"/>
      <c r="L987" s="106"/>
      <c r="M987" s="106"/>
      <c r="N987" s="106"/>
      <c r="O987" s="106"/>
      <c r="P987" s="106"/>
      <c r="Q987" s="106"/>
      <c r="R987" s="106"/>
      <c r="S987" s="106"/>
      <c r="T987" s="106"/>
      <c r="U987" s="106"/>
      <c r="V987" s="106"/>
      <c r="W987" s="106"/>
      <c r="X987" s="71"/>
      <c r="Y987" s="71"/>
    </row>
    <row r="988" spans="1:25">
      <c r="A988" s="71"/>
      <c r="B988" s="71"/>
      <c r="C988" s="71"/>
      <c r="D988" s="106"/>
      <c r="E988" s="106"/>
      <c r="F988" s="71"/>
      <c r="G988" s="71"/>
      <c r="H988" s="71"/>
      <c r="I988" s="71"/>
      <c r="J988" s="106"/>
      <c r="K988" s="106"/>
      <c r="L988" s="106"/>
      <c r="M988" s="106"/>
      <c r="N988" s="106"/>
      <c r="O988" s="106"/>
      <c r="P988" s="106"/>
      <c r="Q988" s="106"/>
      <c r="R988" s="106"/>
      <c r="S988" s="106"/>
      <c r="T988" s="106"/>
      <c r="U988" s="106"/>
      <c r="V988" s="106"/>
      <c r="W988" s="106"/>
      <c r="X988" s="71"/>
      <c r="Y988" s="71"/>
    </row>
    <row r="989" spans="1:25">
      <c r="A989" s="71"/>
      <c r="B989" s="71"/>
      <c r="C989" s="71"/>
      <c r="D989" s="106"/>
      <c r="E989" s="106"/>
      <c r="F989" s="71"/>
      <c r="G989" s="71"/>
      <c r="H989" s="71"/>
      <c r="I989" s="71"/>
      <c r="J989" s="106"/>
      <c r="K989" s="106"/>
      <c r="L989" s="106"/>
      <c r="M989" s="106"/>
      <c r="N989" s="106"/>
      <c r="O989" s="106"/>
      <c r="P989" s="106"/>
      <c r="Q989" s="106"/>
      <c r="R989" s="106"/>
      <c r="S989" s="106"/>
      <c r="T989" s="106"/>
      <c r="U989" s="106"/>
      <c r="V989" s="106"/>
      <c r="W989" s="106"/>
      <c r="X989" s="71"/>
      <c r="Y989" s="71"/>
    </row>
    <row r="990" spans="1:25">
      <c r="A990" s="71"/>
      <c r="B990" s="71"/>
      <c r="C990" s="71"/>
      <c r="D990" s="106"/>
      <c r="E990" s="106"/>
      <c r="F990" s="71"/>
      <c r="G990" s="71"/>
      <c r="H990" s="71"/>
      <c r="I990" s="71"/>
      <c r="J990" s="106"/>
      <c r="K990" s="106"/>
      <c r="L990" s="106"/>
      <c r="M990" s="106"/>
      <c r="N990" s="106"/>
      <c r="O990" s="106"/>
      <c r="P990" s="106"/>
      <c r="Q990" s="106"/>
      <c r="R990" s="106"/>
      <c r="S990" s="106"/>
      <c r="T990" s="106"/>
      <c r="U990" s="106"/>
      <c r="V990" s="106"/>
      <c r="W990" s="106"/>
      <c r="X990" s="71"/>
      <c r="Y990" s="71"/>
    </row>
    <row r="991" spans="1:25">
      <c r="A991" s="71"/>
      <c r="B991" s="71"/>
      <c r="C991" s="71"/>
      <c r="D991" s="106"/>
      <c r="E991" s="106"/>
      <c r="F991" s="71"/>
      <c r="G991" s="71"/>
      <c r="H991" s="71"/>
      <c r="I991" s="71"/>
      <c r="J991" s="106"/>
      <c r="K991" s="106"/>
      <c r="L991" s="106"/>
      <c r="M991" s="106"/>
      <c r="N991" s="106"/>
      <c r="O991" s="106"/>
      <c r="P991" s="106"/>
      <c r="Q991" s="106"/>
      <c r="R991" s="106"/>
      <c r="S991" s="106"/>
      <c r="T991" s="106"/>
      <c r="U991" s="106"/>
      <c r="V991" s="106"/>
      <c r="W991" s="106"/>
      <c r="X991" s="71"/>
      <c r="Y991" s="71"/>
    </row>
    <row r="992" spans="1:25">
      <c r="A992" s="71"/>
      <c r="B992" s="71"/>
      <c r="C992" s="71"/>
      <c r="D992" s="106"/>
      <c r="E992" s="106"/>
      <c r="F992" s="71"/>
      <c r="G992" s="71"/>
      <c r="H992" s="71"/>
      <c r="I992" s="71"/>
      <c r="J992" s="106"/>
      <c r="K992" s="106"/>
      <c r="L992" s="106"/>
      <c r="M992" s="106"/>
      <c r="N992" s="106"/>
      <c r="O992" s="106"/>
      <c r="P992" s="106"/>
      <c r="Q992" s="106"/>
      <c r="R992" s="106"/>
      <c r="S992" s="106"/>
      <c r="T992" s="106"/>
      <c r="U992" s="106"/>
      <c r="V992" s="106"/>
      <c r="W992" s="106"/>
      <c r="X992" s="71"/>
      <c r="Y992" s="71"/>
    </row>
    <row r="993" spans="1:25">
      <c r="A993" s="71"/>
      <c r="B993" s="71"/>
      <c r="C993" s="71"/>
      <c r="D993" s="106"/>
      <c r="E993" s="106"/>
      <c r="F993" s="71"/>
      <c r="G993" s="71"/>
      <c r="H993" s="71"/>
      <c r="I993" s="71"/>
      <c r="J993" s="106"/>
      <c r="K993" s="106"/>
      <c r="L993" s="106"/>
      <c r="M993" s="106"/>
      <c r="N993" s="106"/>
      <c r="O993" s="106"/>
      <c r="P993" s="106"/>
      <c r="Q993" s="106"/>
      <c r="R993" s="106"/>
      <c r="S993" s="106"/>
      <c r="T993" s="106"/>
      <c r="U993" s="106"/>
      <c r="V993" s="106"/>
      <c r="W993" s="106"/>
      <c r="X993" s="71"/>
      <c r="Y993" s="71"/>
    </row>
    <row r="994" spans="1:25">
      <c r="A994" s="71"/>
      <c r="B994" s="71"/>
      <c r="C994" s="71"/>
      <c r="D994" s="106"/>
      <c r="E994" s="106"/>
      <c r="F994" s="71"/>
      <c r="G994" s="71"/>
      <c r="H994" s="71"/>
      <c r="I994" s="71"/>
      <c r="J994" s="106"/>
      <c r="K994" s="106"/>
      <c r="L994" s="106"/>
      <c r="M994" s="106"/>
      <c r="N994" s="106"/>
      <c r="O994" s="106"/>
      <c r="P994" s="106"/>
      <c r="Q994" s="106"/>
      <c r="R994" s="106"/>
      <c r="S994" s="106"/>
      <c r="T994" s="106"/>
      <c r="U994" s="106"/>
      <c r="V994" s="106"/>
      <c r="W994" s="106"/>
      <c r="X994" s="71"/>
      <c r="Y994" s="71"/>
    </row>
    <row r="995" spans="1:25">
      <c r="A995" s="71"/>
      <c r="B995" s="71"/>
      <c r="C995" s="71"/>
      <c r="D995" s="106"/>
      <c r="E995" s="106"/>
      <c r="F995" s="71"/>
      <c r="G995" s="71"/>
      <c r="H995" s="71"/>
      <c r="I995" s="71"/>
      <c r="J995" s="106"/>
      <c r="K995" s="106"/>
      <c r="L995" s="106"/>
      <c r="M995" s="106"/>
      <c r="N995" s="106"/>
      <c r="O995" s="106"/>
      <c r="P995" s="106"/>
      <c r="Q995" s="106"/>
      <c r="R995" s="106"/>
      <c r="S995" s="106"/>
      <c r="T995" s="106"/>
      <c r="U995" s="106"/>
      <c r="V995" s="106"/>
      <c r="W995" s="106"/>
      <c r="X995" s="71"/>
      <c r="Y995" s="71"/>
    </row>
  </sheetData>
  <autoFilter ref="A4:W27"/>
  <mergeCells count="7">
    <mergeCell ref="A1:S1"/>
    <mergeCell ref="K3:W3"/>
    <mergeCell ref="A9:A26"/>
    <mergeCell ref="B9:B26"/>
    <mergeCell ref="C9:C26"/>
    <mergeCell ref="D9:D26"/>
    <mergeCell ref="E9:E26"/>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hoja 31 may 2023</vt:lpstr>
      <vt:lpstr>Ejec 31 may 2023</vt:lpstr>
      <vt:lpstr>Ejec 31 may 2023 (2)</vt:lpstr>
      <vt:lpstr>EJEMPLO</vt:lpstr>
      <vt:lpstr>AG</vt:lpstr>
      <vt:lpstr>AG. COMERCIO</vt:lpstr>
      <vt:lpstr>AMBIENTE</vt:lpstr>
      <vt:lpstr>COMUNICACIÓN</vt:lpstr>
      <vt:lpstr>ALCALDÍA</vt:lpstr>
      <vt:lpstr>CTYPC</vt:lpstr>
      <vt:lpstr>AG. CONTROL</vt:lpstr>
      <vt:lpstr>CULTURA</vt:lpstr>
      <vt:lpstr>DES. PROD.</vt:lpstr>
      <vt:lpstr>EDUCACIÓN</vt:lpstr>
      <vt:lpstr>I. SOCIAL</vt:lpstr>
      <vt:lpstr>MOVILIDAD</vt:lpstr>
      <vt:lpstr>PLANIFICACIÓN</vt:lpstr>
      <vt:lpstr>SALUD</vt:lpstr>
      <vt:lpstr>TECNOLOGÍA</vt:lpstr>
      <vt:lpstr>TERRITORIO</vt:lpstr>
      <vt:lpstr>SEGURIDAD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Daissy Tatiana Machuca Campos</dc:creator>
  <cp:lastModifiedBy>Marcia Cecilia Telpis Llivichuzca</cp:lastModifiedBy>
  <dcterms:created xsi:type="dcterms:W3CDTF">2023-06-05T20:39:52Z</dcterms:created>
  <dcterms:modified xsi:type="dcterms:W3CDTF">2023-06-20T21:08:36Z</dcterms:modified>
</cp:coreProperties>
</file>